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 hidePivotFieldList="1"/>
  <mc:AlternateContent xmlns:mc="http://schemas.openxmlformats.org/markup-compatibility/2006">
    <mc:Choice Requires="x15">
      <x15ac:absPath xmlns:x15ac="http://schemas.microsoft.com/office/spreadsheetml/2010/11/ac" url="https://farcastbio-my.sharepoint.com/personal/govindaraj_k_farcastbio_com/Documents/Desktop/"/>
    </mc:Choice>
  </mc:AlternateContent>
  <xr:revisionPtr revIDLastSave="3152" documentId="11_F25DC773A252ABDACC104875815A58245BDE58EF" xr6:coauthVersionLast="47" xr6:coauthVersionMax="47" xr10:uidLastSave="{0FA934CB-D8A4-4E4B-B97E-C7D201298529}"/>
  <bookViews>
    <workbookView xWindow="-96" yWindow="-96" windowWidth="23232" windowHeight="12432" xr2:uid="{00000000-000D-0000-FFFF-FFFF00000000}"/>
  </bookViews>
  <sheets>
    <sheet name="All Sample 2020 to till Jun2026" sheetId="1" r:id="rId1"/>
    <sheet name="Sheet4" sheetId="4" r:id="rId2"/>
    <sheet name="Sheet6" sheetId="7" r:id="rId3"/>
    <sheet name="Sheet3" sheetId="3" r:id="rId4"/>
    <sheet name="Sheet5" sheetId="5" r:id="rId5"/>
    <sheet name="Sheet7" sheetId="8" r:id="rId6"/>
    <sheet name="Edited sample" sheetId="2" r:id="rId7"/>
    <sheet name="Sheet1" sheetId="9" r:id="rId8"/>
  </sheets>
  <definedNames>
    <definedName name="_xlnm._FilterDatabase" localSheetId="0" hidden="1">'All Sample 2020 to till Jun2026'!$A$1:$BS$2151</definedName>
    <definedName name="_xlnm._FilterDatabase" localSheetId="6" hidden="1">'Edited sample'!$A$1:$BC$1850</definedName>
    <definedName name="_xlnm._FilterDatabase" localSheetId="3" hidden="1">Sheet3!$AV$1:$AY$1</definedName>
  </definedNames>
  <calcPr calcId="191028"/>
  <pivotCaches>
    <pivotCache cacheId="97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9" l="1"/>
  <c r="D4" i="9"/>
  <c r="D5" i="9"/>
  <c r="D6" i="9"/>
  <c r="D7" i="9"/>
  <c r="D8" i="9"/>
  <c r="D2" i="9"/>
  <c r="C9" i="9"/>
  <c r="B9" i="9"/>
  <c r="D9" i="9" s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BM2137" i="1"/>
  <c r="I2137" i="1"/>
  <c r="I2136" i="1"/>
  <c r="I2135" i="1"/>
  <c r="I2134" i="1"/>
  <c r="I2133" i="1"/>
  <c r="BM2132" i="1"/>
  <c r="AZ2132" i="1"/>
  <c r="AX2132" i="1"/>
  <c r="I2132" i="1"/>
  <c r="AY2132" i="1" s="1"/>
  <c r="BM2131" i="1"/>
  <c r="AZ2131" i="1"/>
  <c r="AX2131" i="1"/>
  <c r="I2131" i="1"/>
  <c r="AY2131" i="1" s="1"/>
  <c r="BM2130" i="1"/>
  <c r="AZ2130" i="1"/>
  <c r="AX2130" i="1"/>
  <c r="I2130" i="1"/>
  <c r="AY2130" i="1" s="1"/>
  <c r="AZ2129" i="1"/>
  <c r="AX2129" i="1"/>
  <c r="I2129" i="1"/>
  <c r="AY2129" i="1" s="1"/>
  <c r="BM2128" i="1"/>
  <c r="AZ2128" i="1"/>
  <c r="AX2128" i="1"/>
  <c r="I2128" i="1"/>
  <c r="AY2128" i="1" s="1"/>
  <c r="BM2127" i="1"/>
  <c r="AZ2127" i="1"/>
  <c r="AX2127" i="1"/>
  <c r="I2127" i="1"/>
  <c r="AY2127" i="1" s="1"/>
  <c r="BM2126" i="1"/>
  <c r="AZ2126" i="1"/>
  <c r="AX2126" i="1"/>
  <c r="I2126" i="1"/>
  <c r="AY2126" i="1" s="1"/>
  <c r="BM2125" i="1"/>
  <c r="AZ2125" i="1"/>
  <c r="AX2125" i="1"/>
  <c r="I2125" i="1"/>
  <c r="AY2125" i="1" s="1"/>
  <c r="BM2124" i="1"/>
  <c r="AZ2124" i="1"/>
  <c r="AX2124" i="1"/>
  <c r="I2124" i="1"/>
  <c r="AY2124" i="1" s="1"/>
  <c r="BM2123" i="1"/>
  <c r="AZ2123" i="1"/>
  <c r="AX2123" i="1"/>
  <c r="I2123" i="1"/>
  <c r="AY2123" i="1" s="1"/>
  <c r="BM2122" i="1"/>
  <c r="AZ2122" i="1"/>
  <c r="AX2122" i="1"/>
  <c r="I2122" i="1"/>
  <c r="AY2122" i="1" s="1"/>
  <c r="BM2121" i="1"/>
  <c r="AZ2121" i="1"/>
  <c r="AX2121" i="1"/>
  <c r="I2121" i="1"/>
  <c r="AY2121" i="1" s="1"/>
  <c r="BM2120" i="1"/>
  <c r="AZ2120" i="1"/>
  <c r="AX2120" i="1"/>
  <c r="I2120" i="1"/>
  <c r="AY2120" i="1" s="1"/>
  <c r="I2119" i="1"/>
  <c r="BM2118" i="1"/>
  <c r="AZ2118" i="1"/>
  <c r="AX2118" i="1"/>
  <c r="I2118" i="1"/>
  <c r="AY2118" i="1" s="1"/>
  <c r="BM2117" i="1"/>
  <c r="AZ2117" i="1"/>
  <c r="AX2117" i="1"/>
  <c r="I2117" i="1"/>
  <c r="AY2117" i="1" s="1"/>
  <c r="BM2116" i="1"/>
  <c r="AZ2116" i="1"/>
  <c r="AX2116" i="1"/>
  <c r="I2116" i="1"/>
  <c r="AY2116" i="1" s="1"/>
  <c r="AZ2115" i="1"/>
  <c r="AX2115" i="1"/>
  <c r="I2115" i="1"/>
  <c r="AY2115" i="1" s="1"/>
  <c r="BM2114" i="1"/>
  <c r="AZ2114" i="1"/>
  <c r="AX2114" i="1"/>
  <c r="I2114" i="1"/>
  <c r="AY2114" i="1" s="1"/>
  <c r="I2113" i="1"/>
  <c r="I2112" i="1"/>
  <c r="BM2111" i="1"/>
  <c r="AZ2111" i="1"/>
  <c r="AX2111" i="1"/>
  <c r="I2111" i="1"/>
  <c r="AY2111" i="1" s="1"/>
  <c r="AZ2110" i="1"/>
  <c r="AX2110" i="1"/>
  <c r="I2110" i="1"/>
  <c r="AY2110" i="1" s="1"/>
  <c r="AZ2109" i="1"/>
  <c r="AX2109" i="1"/>
  <c r="I2109" i="1"/>
  <c r="AY2109" i="1" s="1"/>
  <c r="BM2108" i="1"/>
  <c r="AZ2108" i="1"/>
  <c r="AX2108" i="1"/>
  <c r="I2108" i="1"/>
  <c r="AY2108" i="1" s="1"/>
  <c r="BM2107" i="1"/>
  <c r="AZ2107" i="1"/>
  <c r="AX2107" i="1"/>
  <c r="I2107" i="1"/>
  <c r="AY2107" i="1" s="1"/>
  <c r="AZ2106" i="1"/>
  <c r="AX2106" i="1"/>
  <c r="I2106" i="1"/>
  <c r="AY2106" i="1" s="1"/>
  <c r="AZ2105" i="1"/>
  <c r="AX2105" i="1"/>
  <c r="I2105" i="1"/>
  <c r="AY2105" i="1" s="1"/>
  <c r="AZ2104" i="1"/>
  <c r="AX2104" i="1"/>
  <c r="I2104" i="1"/>
  <c r="AY2104" i="1" s="1"/>
  <c r="AZ2103" i="1"/>
  <c r="AX2103" i="1"/>
  <c r="I2103" i="1"/>
  <c r="AY2103" i="1" s="1"/>
  <c r="BM2102" i="1"/>
  <c r="AZ2102" i="1"/>
  <c r="AX2102" i="1"/>
  <c r="I2102" i="1"/>
  <c r="AY2102" i="1" s="1"/>
  <c r="I2101" i="1"/>
  <c r="AZ2100" i="1"/>
  <c r="AX2100" i="1"/>
  <c r="I2100" i="1"/>
  <c r="AY2100" i="1" s="1"/>
  <c r="BM2099" i="1"/>
  <c r="AZ2099" i="1"/>
  <c r="AX2099" i="1"/>
  <c r="I2099" i="1"/>
  <c r="AY2099" i="1" s="1"/>
  <c r="BM2098" i="1"/>
  <c r="AZ2098" i="1"/>
  <c r="AX2098" i="1"/>
  <c r="I2098" i="1"/>
  <c r="AY2098" i="1" s="1"/>
  <c r="BM2097" i="1"/>
  <c r="AZ2097" i="1"/>
  <c r="AX2097" i="1"/>
  <c r="I2097" i="1"/>
  <c r="AY2097" i="1" s="1"/>
  <c r="AZ2096" i="1"/>
  <c r="AX2096" i="1"/>
  <c r="I2096" i="1"/>
  <c r="AY2096" i="1" s="1"/>
  <c r="BM2095" i="1"/>
  <c r="AZ2095" i="1"/>
  <c r="AX2095" i="1"/>
  <c r="I2095" i="1"/>
  <c r="AY2095" i="1" s="1"/>
  <c r="I2094" i="1"/>
  <c r="BM2093" i="1"/>
  <c r="AZ2093" i="1"/>
  <c r="AX2093" i="1"/>
  <c r="I2093" i="1"/>
  <c r="AY2093" i="1" s="1"/>
  <c r="AZ2092" i="1"/>
  <c r="AX2092" i="1"/>
  <c r="I2092" i="1"/>
  <c r="AY2092" i="1" s="1"/>
  <c r="BM2091" i="1"/>
  <c r="AZ2091" i="1"/>
  <c r="AX2091" i="1"/>
  <c r="I2091" i="1"/>
  <c r="AY2091" i="1" s="1"/>
  <c r="BM2090" i="1"/>
  <c r="AZ2090" i="1"/>
  <c r="AX2090" i="1"/>
  <c r="I2090" i="1"/>
  <c r="AY2090" i="1" s="1"/>
  <c r="BM2089" i="1"/>
  <c r="AZ2089" i="1"/>
  <c r="AX2089" i="1"/>
  <c r="I2089" i="1"/>
  <c r="AY2089" i="1" s="1"/>
  <c r="BM2088" i="1"/>
  <c r="AZ2088" i="1"/>
  <c r="AX2088" i="1"/>
  <c r="I2088" i="1"/>
  <c r="AY2088" i="1" s="1"/>
  <c r="AZ2087" i="1"/>
  <c r="AX2087" i="1"/>
  <c r="I2087" i="1"/>
  <c r="AY2087" i="1" s="1"/>
  <c r="AZ2086" i="1"/>
  <c r="AX2086" i="1"/>
  <c r="I2086" i="1"/>
  <c r="AY2086" i="1" s="1"/>
  <c r="I2085" i="1"/>
  <c r="AZ2084" i="1"/>
  <c r="AX2084" i="1"/>
  <c r="I2084" i="1"/>
  <c r="AY2084" i="1" s="1"/>
  <c r="BM2083" i="1"/>
  <c r="AZ2083" i="1"/>
  <c r="AX2083" i="1"/>
  <c r="I2083" i="1"/>
  <c r="AY2083" i="1" s="1"/>
  <c r="AZ2082" i="1"/>
  <c r="AX2082" i="1"/>
  <c r="I2082" i="1"/>
  <c r="AY2082" i="1" s="1"/>
  <c r="AZ2081" i="1"/>
  <c r="AX2081" i="1"/>
  <c r="I2081" i="1"/>
  <c r="AY2081" i="1" s="1"/>
  <c r="BM2080" i="1"/>
  <c r="AZ2080" i="1"/>
  <c r="AX2080" i="1"/>
  <c r="I2080" i="1"/>
  <c r="AY2080" i="1" s="1"/>
  <c r="BM2079" i="1"/>
  <c r="AZ2079" i="1"/>
  <c r="AX2079" i="1"/>
  <c r="I2079" i="1"/>
  <c r="AY2079" i="1" s="1"/>
  <c r="I2078" i="1"/>
  <c r="BM2077" i="1"/>
  <c r="AZ2077" i="1"/>
  <c r="AX2077" i="1"/>
  <c r="I2077" i="1"/>
  <c r="AY2077" i="1" s="1"/>
  <c r="BM2076" i="1"/>
  <c r="AZ2076" i="1"/>
  <c r="AX2076" i="1"/>
  <c r="I2076" i="1"/>
  <c r="AY2076" i="1" s="1"/>
  <c r="BM2075" i="1"/>
  <c r="AZ2075" i="1"/>
  <c r="AX2075" i="1"/>
  <c r="I2075" i="1"/>
  <c r="AY2075" i="1" s="1"/>
  <c r="AZ2074" i="1"/>
  <c r="AX2074" i="1"/>
  <c r="I2074" i="1"/>
  <c r="AY2074" i="1" s="1"/>
  <c r="AZ2073" i="1"/>
  <c r="AX2073" i="1"/>
  <c r="I2073" i="1"/>
  <c r="AY2073" i="1" s="1"/>
  <c r="BM2072" i="1"/>
  <c r="AZ2072" i="1"/>
  <c r="AX2072" i="1"/>
  <c r="I2072" i="1"/>
  <c r="AY2072" i="1" s="1"/>
  <c r="BM2071" i="1"/>
  <c r="AZ2071" i="1"/>
  <c r="AX2071" i="1"/>
  <c r="I2071" i="1"/>
  <c r="AY2071" i="1" s="1"/>
  <c r="AZ2070" i="1"/>
  <c r="AX2070" i="1"/>
  <c r="I2070" i="1"/>
  <c r="AY2070" i="1" s="1"/>
  <c r="AZ2069" i="1"/>
  <c r="AX2069" i="1"/>
  <c r="I2069" i="1"/>
  <c r="AY2069" i="1" s="1"/>
  <c r="BM2068" i="1"/>
  <c r="AZ2068" i="1"/>
  <c r="AX2068" i="1"/>
  <c r="I2068" i="1"/>
  <c r="AY2068" i="1" s="1"/>
  <c r="BM2067" i="1"/>
  <c r="AZ2067" i="1"/>
  <c r="AX2067" i="1"/>
  <c r="I2067" i="1"/>
  <c r="AY2067" i="1" s="1"/>
  <c r="BM2066" i="1"/>
  <c r="AZ2066" i="1"/>
  <c r="AX2066" i="1"/>
  <c r="I2066" i="1"/>
  <c r="AY2066" i="1" s="1"/>
  <c r="I2151" i="1"/>
  <c r="I2150" i="1"/>
  <c r="BA1839" i="2"/>
  <c r="BA1834" i="2"/>
  <c r="BA1833" i="2"/>
  <c r="BA1832" i="2"/>
  <c r="BA1830" i="2"/>
  <c r="BA1829" i="2"/>
  <c r="BA1828" i="2"/>
  <c r="BA1827" i="2"/>
  <c r="BA1826" i="2"/>
  <c r="BA1825" i="2"/>
  <c r="BA1824" i="2"/>
  <c r="BA1822" i="2"/>
  <c r="BA1821" i="2"/>
  <c r="BA1820" i="2"/>
  <c r="BA1818" i="2"/>
  <c r="BA1815" i="2"/>
  <c r="BA1812" i="2"/>
  <c r="BA1811" i="2"/>
  <c r="BA1806" i="2"/>
  <c r="I29" i="5"/>
  <c r="D20" i="3"/>
  <c r="E20" i="3"/>
  <c r="F20" i="3"/>
  <c r="F38" i="3" s="1"/>
  <c r="G20" i="3"/>
  <c r="H20" i="3"/>
  <c r="I20" i="3"/>
  <c r="I38" i="3" s="1"/>
  <c r="C20" i="3"/>
  <c r="C38" i="3" s="1"/>
  <c r="E28" i="3"/>
  <c r="F28" i="3"/>
  <c r="G28" i="3"/>
  <c r="H28" i="3"/>
  <c r="I28" i="3"/>
  <c r="D28" i="3"/>
  <c r="C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N12" i="3"/>
  <c r="AB4" i="3"/>
  <c r="AB5" i="3"/>
  <c r="AB6" i="3"/>
  <c r="AB7" i="3"/>
  <c r="AB8" i="3"/>
  <c r="AB9" i="3"/>
  <c r="AB10" i="3"/>
  <c r="AB11" i="3"/>
  <c r="AB3" i="3"/>
  <c r="AB12" i="3" s="1"/>
  <c r="J8" i="3"/>
  <c r="J9" i="3"/>
  <c r="J10" i="3"/>
  <c r="J11" i="3"/>
  <c r="D12" i="3"/>
  <c r="E12" i="3"/>
  <c r="F12" i="3"/>
  <c r="G12" i="3"/>
  <c r="H12" i="3"/>
  <c r="I12" i="3"/>
  <c r="J3" i="3"/>
  <c r="J4" i="3"/>
  <c r="J5" i="3"/>
  <c r="J6" i="3"/>
  <c r="J7" i="3"/>
  <c r="J13" i="3"/>
  <c r="J15" i="3"/>
  <c r="J17" i="3"/>
  <c r="J18" i="3"/>
  <c r="J19" i="3"/>
  <c r="J22" i="3"/>
  <c r="J24" i="3"/>
  <c r="J25" i="3"/>
  <c r="J26" i="3"/>
  <c r="J27" i="3"/>
  <c r="J30" i="3"/>
  <c r="J32" i="3"/>
  <c r="J34" i="3"/>
  <c r="J36" i="3"/>
  <c r="BA1784" i="2"/>
  <c r="BA1778" i="2"/>
  <c r="BA1772" i="2"/>
  <c r="BA1771" i="2"/>
  <c r="BA1768" i="2"/>
  <c r="BA1765" i="2"/>
  <c r="BA1764" i="2"/>
  <c r="BA1762" i="2"/>
  <c r="BA1761" i="2"/>
  <c r="BA1759" i="2"/>
  <c r="BA1757" i="2"/>
  <c r="BA1756" i="2"/>
  <c r="BA1753" i="2"/>
  <c r="BA1752" i="2"/>
  <c r="BA1748" i="2"/>
  <c r="BA1746" i="2"/>
  <c r="BA1745" i="2"/>
  <c r="BA1744" i="2"/>
  <c r="BA1743" i="2"/>
  <c r="BA1741" i="2"/>
  <c r="BA1740" i="2"/>
  <c r="BA1739" i="2"/>
  <c r="BA1738" i="2"/>
  <c r="BA1737" i="2"/>
  <c r="BA1735" i="2"/>
  <c r="BA1734" i="2"/>
  <c r="BA1732" i="2"/>
  <c r="BA1730" i="2"/>
  <c r="BA1729" i="2"/>
  <c r="BA1728" i="2"/>
  <c r="BA1727" i="2"/>
  <c r="BA1726" i="2"/>
  <c r="BA1725" i="2"/>
  <c r="BA1723" i="2"/>
  <c r="BA1722" i="2"/>
  <c r="BA1721" i="2"/>
  <c r="BA1720" i="2"/>
  <c r="BA1719" i="2"/>
  <c r="BA1717" i="2"/>
  <c r="BA1715" i="2"/>
  <c r="BA1714" i="2"/>
  <c r="BA1712" i="2"/>
  <c r="BA1709" i="2"/>
  <c r="BA1707" i="2"/>
  <c r="BA1704" i="2"/>
  <c r="BA1705" i="2"/>
  <c r="BA1703" i="2"/>
  <c r="BA1701" i="2"/>
  <c r="BA1699" i="2"/>
  <c r="BA1698" i="2"/>
  <c r="BA1695" i="2"/>
  <c r="BA1694" i="2"/>
  <c r="BA1692" i="2"/>
  <c r="BA1691" i="2"/>
  <c r="BA1690" i="2"/>
  <c r="BA1688" i="2"/>
  <c r="BA1687" i="2"/>
  <c r="BA1685" i="2"/>
  <c r="BA1680" i="2"/>
  <c r="BA1678" i="2"/>
  <c r="BA1677" i="2"/>
  <c r="BA1676" i="2"/>
  <c r="BA1675" i="2"/>
  <c r="BA1672" i="2"/>
  <c r="BA1670" i="2"/>
  <c r="BA1669" i="2"/>
  <c r="BA1667" i="2"/>
  <c r="BA1666" i="2"/>
  <c r="BA1665" i="2"/>
  <c r="BA1664" i="2"/>
  <c r="BA1663" i="2"/>
  <c r="BA1662" i="2"/>
  <c r="BA1661" i="2"/>
  <c r="BA1660" i="2"/>
  <c r="BA1659" i="2"/>
  <c r="BA1658" i="2"/>
  <c r="BA1657" i="2"/>
  <c r="BA1655" i="2"/>
  <c r="BA1654" i="2"/>
  <c r="BA1653" i="2"/>
  <c r="BA1652" i="2"/>
  <c r="BA1651" i="2"/>
  <c r="BA1649" i="2"/>
  <c r="BA1647" i="2"/>
  <c r="BA1645" i="2"/>
  <c r="BA1644" i="2"/>
  <c r="BA1643" i="2"/>
  <c r="BA1642" i="2"/>
  <c r="BA1640" i="2"/>
  <c r="BA1638" i="2"/>
  <c r="BA1636" i="2"/>
  <c r="BA1634" i="2"/>
  <c r="BA1633" i="2"/>
  <c r="BA1632" i="2"/>
  <c r="BA1631" i="2"/>
  <c r="BA1630" i="2"/>
  <c r="BA1627" i="2"/>
  <c r="BA1626" i="2"/>
  <c r="BA1625" i="2"/>
  <c r="BA1624" i="2"/>
  <c r="BA1623" i="2"/>
  <c r="BA1622" i="2"/>
  <c r="BA1621" i="2"/>
  <c r="BA1620" i="2"/>
  <c r="BA1619" i="2"/>
  <c r="BA1617" i="2"/>
  <c r="BA1615" i="2"/>
  <c r="BA1614" i="2"/>
  <c r="BA1612" i="2"/>
  <c r="BA1611" i="2"/>
  <c r="BA1608" i="2"/>
  <c r="BA1606" i="2"/>
  <c r="BA1601" i="2"/>
  <c r="BA1600" i="2"/>
  <c r="BA1599" i="2"/>
  <c r="BA1597" i="2"/>
  <c r="BA1595" i="2"/>
  <c r="BA1594" i="2"/>
  <c r="BA1593" i="2"/>
  <c r="BA1592" i="2"/>
  <c r="BA1590" i="2"/>
  <c r="BA1589" i="2"/>
  <c r="BA1588" i="2"/>
  <c r="BA1587" i="2"/>
  <c r="BA1585" i="2"/>
  <c r="BA1584" i="2"/>
  <c r="BA1582" i="2"/>
  <c r="BA1581" i="2"/>
  <c r="BA1579" i="2"/>
  <c r="BA1577" i="2"/>
  <c r="BA1576" i="2"/>
  <c r="BA1574" i="2"/>
  <c r="BA1573" i="2"/>
  <c r="BA1572" i="2"/>
  <c r="BA1571" i="2"/>
  <c r="BA1570" i="2"/>
  <c r="BA1569" i="2"/>
  <c r="BA1568" i="2"/>
  <c r="BA1566" i="2"/>
  <c r="BA1565" i="2"/>
  <c r="BA1563" i="2"/>
  <c r="BA1562" i="2"/>
  <c r="BA1561" i="2"/>
  <c r="BA1560" i="2"/>
  <c r="BA1558" i="2"/>
  <c r="BA1557" i="2"/>
  <c r="BA1553" i="2"/>
  <c r="BA1551" i="2"/>
  <c r="BA1550" i="2"/>
  <c r="BA1548" i="2"/>
  <c r="BA1544" i="2"/>
  <c r="BA1543" i="2"/>
  <c r="BA1541" i="2"/>
  <c r="BA1540" i="2"/>
  <c r="BA1539" i="2"/>
  <c r="BA1538" i="2"/>
  <c r="BA1537" i="2"/>
  <c r="BA1536" i="2"/>
  <c r="BA1535" i="2"/>
  <c r="BA1533" i="2"/>
  <c r="BA1532" i="2"/>
  <c r="BA1531" i="2"/>
  <c r="BA1530" i="2"/>
  <c r="BA1529" i="2"/>
  <c r="BA1528" i="2"/>
  <c r="BA1517" i="2"/>
  <c r="BA1515" i="2"/>
  <c r="BA1513" i="2"/>
  <c r="BA1512" i="2"/>
  <c r="BA1511" i="2"/>
  <c r="BA1510" i="2"/>
  <c r="BA1503" i="2"/>
  <c r="BA1502" i="2"/>
  <c r="BA1498" i="2"/>
  <c r="BA1497" i="2"/>
  <c r="BA1496" i="2"/>
  <c r="BA1493" i="2"/>
  <c r="BA1492" i="2"/>
  <c r="BA1490" i="2"/>
  <c r="BA1489" i="2"/>
  <c r="BA1488" i="2"/>
  <c r="BA1486" i="2"/>
  <c r="BA1485" i="2"/>
  <c r="BA1482" i="2"/>
  <c r="BA1481" i="2"/>
  <c r="BA1480" i="2"/>
  <c r="BA1479" i="2"/>
  <c r="BA1478" i="2"/>
  <c r="BA1477" i="2"/>
  <c r="BA1476" i="2"/>
  <c r="BA1471" i="2"/>
  <c r="BA1470" i="2"/>
  <c r="BA1468" i="2"/>
  <c r="BA1467" i="2"/>
  <c r="BA1466" i="2"/>
  <c r="BA1464" i="2"/>
  <c r="BA1463" i="2"/>
  <c r="BA1458" i="2"/>
  <c r="BA1454" i="2"/>
  <c r="BA1452" i="2"/>
  <c r="BA1450" i="2"/>
  <c r="BA1448" i="2"/>
  <c r="BA1444" i="2"/>
  <c r="BA1442" i="2"/>
  <c r="BA1440" i="2"/>
  <c r="BA1439" i="2"/>
  <c r="BA1437" i="2"/>
  <c r="BA1436" i="2"/>
  <c r="BA1435" i="2"/>
  <c r="BA1432" i="2"/>
  <c r="BA1431" i="2"/>
  <c r="BA1430" i="2"/>
  <c r="BA1426" i="2"/>
  <c r="BA1424" i="2"/>
  <c r="BA1423" i="2"/>
  <c r="BA1422" i="2"/>
  <c r="BA1421" i="2"/>
  <c r="BA1418" i="2"/>
  <c r="BA1417" i="2"/>
  <c r="BA1416" i="2"/>
  <c r="BA1414" i="2"/>
  <c r="BA1412" i="2"/>
  <c r="BA1411" i="2"/>
  <c r="BA1410" i="2"/>
  <c r="BA1409" i="2"/>
  <c r="BA1408" i="2"/>
  <c r="BA1407" i="2"/>
  <c r="BA1406" i="2"/>
  <c r="BA1405" i="2"/>
  <c r="BA1400" i="2"/>
  <c r="BA1396" i="2"/>
  <c r="BA1394" i="2"/>
  <c r="BA1391" i="2"/>
  <c r="BA1390" i="2"/>
  <c r="BA1388" i="2"/>
  <c r="BA1387" i="2"/>
  <c r="BA1386" i="2"/>
  <c r="BA1385" i="2"/>
  <c r="BA1384" i="2"/>
  <c r="BA1382" i="2"/>
  <c r="BA1379" i="2"/>
  <c r="BA1375" i="2"/>
  <c r="BA1374" i="2"/>
  <c r="BA1373" i="2"/>
  <c r="BA1372" i="2"/>
  <c r="BA1371" i="2"/>
  <c r="BA1369" i="2"/>
  <c r="BA1367" i="2"/>
  <c r="BA1366" i="2"/>
  <c r="BA1365" i="2"/>
  <c r="BA1363" i="2"/>
  <c r="BA1362" i="2"/>
  <c r="BA1361" i="2"/>
  <c r="BA1359" i="2"/>
  <c r="BA1358" i="2"/>
  <c r="BA1356" i="2"/>
  <c r="BA1355" i="2"/>
  <c r="BA1354" i="2"/>
  <c r="BA1351" i="2"/>
  <c r="BA1348" i="2"/>
  <c r="BA1342" i="2"/>
  <c r="BA1341" i="2"/>
  <c r="BA1340" i="2"/>
  <c r="BA1339" i="2"/>
  <c r="BA1335" i="2"/>
  <c r="BA1334" i="2"/>
  <c r="BA1333" i="2"/>
  <c r="BA1331" i="2"/>
  <c r="BA1330" i="2"/>
  <c r="BA1329" i="2"/>
  <c r="BA1328" i="2"/>
  <c r="BA1325" i="2"/>
  <c r="BA1324" i="2"/>
  <c r="BA1322" i="2"/>
  <c r="BA1319" i="2"/>
  <c r="BA1317" i="2"/>
  <c r="BA1315" i="2"/>
  <c r="BA1316" i="2"/>
  <c r="BA1314" i="2"/>
  <c r="BA1313" i="2"/>
  <c r="BA1311" i="2"/>
  <c r="BA1309" i="2"/>
  <c r="BA1308" i="2"/>
  <c r="BA1307" i="2"/>
  <c r="BA1306" i="2"/>
  <c r="BA1305" i="2"/>
  <c r="BA1303" i="2"/>
  <c r="BA1302" i="2"/>
  <c r="BA1301" i="2"/>
  <c r="BA1299" i="2"/>
  <c r="BA1298" i="2"/>
  <c r="BA1297" i="2"/>
  <c r="BA1296" i="2"/>
  <c r="BA1295" i="2"/>
  <c r="BA1294" i="2"/>
  <c r="BA1293" i="2"/>
  <c r="BA1291" i="2"/>
  <c r="BA1290" i="2"/>
  <c r="BA1289" i="2"/>
  <c r="BA1286" i="2"/>
  <c r="BA1284" i="2"/>
  <c r="BA1283" i="2"/>
  <c r="BA1281" i="2"/>
  <c r="BA1279" i="2"/>
  <c r="BA1278" i="2"/>
  <c r="BA1277" i="2"/>
  <c r="BA1276" i="2"/>
  <c r="BA1275" i="2"/>
  <c r="BA1272" i="2"/>
  <c r="BA1270" i="2"/>
  <c r="BA1269" i="2"/>
  <c r="BA1268" i="2"/>
  <c r="BA1266" i="2"/>
  <c r="BA1265" i="2"/>
  <c r="BA1264" i="2"/>
  <c r="BA1263" i="2"/>
  <c r="BA1260" i="2"/>
  <c r="BA1259" i="2"/>
  <c r="BA1257" i="2"/>
  <c r="BA1256" i="2"/>
  <c r="BA1255" i="2"/>
  <c r="BA1254" i="2"/>
  <c r="BA1252" i="2"/>
  <c r="BA1251" i="2"/>
  <c r="BA1249" i="2"/>
  <c r="BA1248" i="2"/>
  <c r="BA1247" i="2"/>
  <c r="BA1245" i="2"/>
  <c r="BA1244" i="2"/>
  <c r="BA1243" i="2"/>
  <c r="BA1242" i="2"/>
  <c r="BA1241" i="2"/>
  <c r="BA1240" i="2"/>
  <c r="BA1239" i="2"/>
  <c r="BA1238" i="2"/>
  <c r="BA1235" i="2"/>
  <c r="BA1234" i="2"/>
  <c r="BA1231" i="2"/>
  <c r="BA1230" i="2"/>
  <c r="BA1228" i="2"/>
  <c r="BA1227" i="2"/>
  <c r="BA1226" i="2"/>
  <c r="BA1225" i="2"/>
  <c r="BA1223" i="2"/>
  <c r="BA1222" i="2"/>
  <c r="BA1219" i="2"/>
  <c r="BA1218" i="2"/>
  <c r="BA1217" i="2"/>
  <c r="BA1216" i="2"/>
  <c r="BA1215" i="2"/>
  <c r="BA1214" i="2"/>
  <c r="BA1213" i="2"/>
  <c r="BA1212" i="2"/>
  <c r="BA1211" i="2"/>
  <c r="BA1207" i="2"/>
  <c r="BA1205" i="2"/>
  <c r="BA1204" i="2"/>
  <c r="BA1203" i="2"/>
  <c r="BA1202" i="2"/>
  <c r="BA1201" i="2"/>
  <c r="BA1198" i="2"/>
  <c r="BA1196" i="2"/>
  <c r="BA1193" i="2"/>
  <c r="BA1195" i="2"/>
  <c r="BA1194" i="2"/>
  <c r="BA1192" i="2"/>
  <c r="BA1189" i="2"/>
  <c r="BA1187" i="2"/>
  <c r="BA1186" i="2"/>
  <c r="BA1185" i="2"/>
  <c r="BA1184" i="2"/>
  <c r="BA1181" i="2"/>
  <c r="BA1180" i="2"/>
  <c r="BA1178" i="2"/>
  <c r="BA1177" i="2"/>
  <c r="BA1176" i="2"/>
  <c r="BA1170" i="2"/>
  <c r="BA1168" i="2"/>
  <c r="BA1167" i="2"/>
  <c r="BA1166" i="2"/>
  <c r="X1166" i="2"/>
  <c r="BA1165" i="2"/>
  <c r="BA1164" i="2"/>
  <c r="BA1163" i="2"/>
  <c r="BA1161" i="2"/>
  <c r="BA1158" i="2"/>
  <c r="BA1157" i="2"/>
  <c r="BA1156" i="2"/>
  <c r="BA1149" i="2"/>
  <c r="BA1147" i="2"/>
  <c r="BA1142" i="2"/>
  <c r="BA1139" i="2"/>
  <c r="BA1138" i="2"/>
  <c r="BA1136" i="2"/>
  <c r="BA1129" i="2"/>
  <c r="BA1128" i="2"/>
  <c r="BA1127" i="2"/>
  <c r="BA1124" i="2"/>
  <c r="BA1123" i="2"/>
  <c r="BA1121" i="2"/>
  <c r="BA1120" i="2"/>
  <c r="BA1118" i="2"/>
  <c r="BA1115" i="2"/>
  <c r="BA1112" i="2"/>
  <c r="BA1110" i="2"/>
  <c r="BA1107" i="2"/>
  <c r="BA1106" i="2"/>
  <c r="BA1105" i="2"/>
  <c r="BA1101" i="2"/>
  <c r="BA1097" i="2"/>
  <c r="BA1094" i="2"/>
  <c r="BA1093" i="2"/>
  <c r="BA1092" i="2"/>
  <c r="BA1091" i="2"/>
  <c r="BA1090" i="2"/>
  <c r="BA1089" i="2"/>
  <c r="BA1088" i="2"/>
  <c r="BA1087" i="2"/>
  <c r="BA1086" i="2"/>
  <c r="BA1085" i="2"/>
  <c r="BA1082" i="2"/>
  <c r="BA1079" i="2"/>
  <c r="BA1078" i="2"/>
  <c r="BA1077" i="2"/>
  <c r="BA1075" i="2"/>
  <c r="BA1074" i="2"/>
  <c r="BA1073" i="2"/>
  <c r="BA1069" i="2"/>
  <c r="BA1066" i="2"/>
  <c r="BA1067" i="2"/>
  <c r="BA1065" i="2"/>
  <c r="BA1063" i="2"/>
  <c r="BA1060" i="2"/>
  <c r="BA1062" i="2"/>
  <c r="BA1058" i="2"/>
  <c r="BA1059" i="2"/>
  <c r="BA1056" i="2"/>
  <c r="BA1057" i="2"/>
  <c r="BA1055" i="2"/>
  <c r="BA1053" i="2"/>
  <c r="BA1052" i="2"/>
  <c r="BA1051" i="2"/>
  <c r="BA1050" i="2"/>
  <c r="BA1049" i="2"/>
  <c r="BA1046" i="2"/>
  <c r="BA1045" i="2"/>
  <c r="BA1043" i="2"/>
  <c r="BA1039" i="2"/>
  <c r="BA1038" i="2"/>
  <c r="BA1036" i="2"/>
  <c r="BA1033" i="2"/>
  <c r="BA1026" i="2"/>
  <c r="BA1025" i="2"/>
  <c r="BA1022" i="2"/>
  <c r="BA1021" i="2"/>
  <c r="BA1016" i="2"/>
  <c r="BA1015" i="2"/>
  <c r="BA1007" i="2"/>
  <c r="BA1006" i="2"/>
  <c r="BA992" i="2"/>
  <c r="BA991" i="2"/>
  <c r="BA987" i="2"/>
  <c r="BA982" i="2"/>
  <c r="BA978" i="2"/>
  <c r="BA977" i="2"/>
  <c r="BA975" i="2"/>
  <c r="BA974" i="2"/>
  <c r="BA972" i="2"/>
  <c r="BA969" i="2"/>
  <c r="BA956" i="2"/>
  <c r="BA954" i="2"/>
  <c r="BA934" i="2"/>
  <c r="BA933" i="2"/>
  <c r="BA926" i="2"/>
  <c r="BA903" i="2"/>
  <c r="BA900" i="2"/>
  <c r="BA894" i="2"/>
  <c r="BA888" i="2"/>
  <c r="BA885" i="2"/>
  <c r="BA883" i="2"/>
  <c r="BA884" i="2"/>
  <c r="BA882" i="2"/>
  <c r="BA877" i="2"/>
  <c r="BA873" i="2"/>
  <c r="BA872" i="2"/>
  <c r="BA867" i="2"/>
  <c r="BA866" i="2"/>
  <c r="BA859" i="2"/>
  <c r="BA857" i="2"/>
  <c r="BA849" i="2"/>
  <c r="BA845" i="2"/>
  <c r="BA820" i="2"/>
  <c r="BA817" i="2"/>
  <c r="BA800" i="2"/>
  <c r="BA794" i="2"/>
  <c r="BA785" i="2"/>
  <c r="BA781" i="2"/>
  <c r="BA777" i="2"/>
  <c r="BA284" i="2"/>
  <c r="BA273" i="2"/>
  <c r="BA257" i="2"/>
  <c r="BA256" i="2"/>
  <c r="BA252" i="2"/>
  <c r="BA250" i="2"/>
  <c r="BA242" i="2"/>
  <c r="BA129" i="2"/>
  <c r="BA125" i="2"/>
  <c r="BA104" i="2"/>
  <c r="BA83" i="2"/>
  <c r="BA61" i="2"/>
  <c r="BA60" i="2"/>
  <c r="BA54" i="2"/>
  <c r="BA53" i="2"/>
  <c r="BA51" i="2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BM2065" i="1"/>
  <c r="AZ2065" i="1"/>
  <c r="AX2065" i="1"/>
  <c r="I2065" i="1"/>
  <c r="AY2065" i="1" s="1"/>
  <c r="BM2064" i="1"/>
  <c r="AZ2064" i="1"/>
  <c r="AX2064" i="1"/>
  <c r="I2064" i="1"/>
  <c r="AY2064" i="1" s="1"/>
  <c r="AZ2063" i="1"/>
  <c r="AX2063" i="1"/>
  <c r="I2063" i="1"/>
  <c r="AY2063" i="1" s="1"/>
  <c r="AZ2062" i="1"/>
  <c r="AX2062" i="1"/>
  <c r="I2062" i="1"/>
  <c r="AY2062" i="1" s="1"/>
  <c r="BM2061" i="1"/>
  <c r="AZ2061" i="1"/>
  <c r="AX2061" i="1"/>
  <c r="I2061" i="1"/>
  <c r="AY2061" i="1" s="1"/>
  <c r="AZ2060" i="1"/>
  <c r="AX2060" i="1"/>
  <c r="I2060" i="1"/>
  <c r="AY2060" i="1" s="1"/>
  <c r="AZ2059" i="1"/>
  <c r="AX2059" i="1"/>
  <c r="I2059" i="1"/>
  <c r="AY2059" i="1" s="1"/>
  <c r="BM2058" i="1"/>
  <c r="AZ2058" i="1"/>
  <c r="AX2058" i="1"/>
  <c r="I2058" i="1"/>
  <c r="AY2058" i="1" s="1"/>
  <c r="BM2057" i="1"/>
  <c r="AZ2057" i="1"/>
  <c r="AX2057" i="1"/>
  <c r="I2057" i="1"/>
  <c r="AY2057" i="1" s="1"/>
  <c r="AZ2056" i="1"/>
  <c r="AX2056" i="1"/>
  <c r="I2056" i="1"/>
  <c r="AY2056" i="1" s="1"/>
  <c r="BM2055" i="1"/>
  <c r="I2055" i="1"/>
  <c r="BM2054" i="1"/>
  <c r="AZ2054" i="1"/>
  <c r="AX2054" i="1"/>
  <c r="I2054" i="1"/>
  <c r="AY2054" i="1" s="1"/>
  <c r="I2053" i="1"/>
  <c r="BM2052" i="1"/>
  <c r="I2052" i="1"/>
  <c r="AZ2051" i="1"/>
  <c r="AX2051" i="1"/>
  <c r="I2051" i="1"/>
  <c r="AY2051" i="1" s="1"/>
  <c r="BM2050" i="1"/>
  <c r="AZ2050" i="1"/>
  <c r="AX2050" i="1"/>
  <c r="I2050" i="1"/>
  <c r="AY2050" i="1" s="1"/>
  <c r="BM2049" i="1"/>
  <c r="I2049" i="1"/>
  <c r="I2048" i="1"/>
  <c r="AZ2047" i="1"/>
  <c r="AX2047" i="1"/>
  <c r="I2047" i="1"/>
  <c r="AY2047" i="1" s="1"/>
  <c r="BM2046" i="1"/>
  <c r="AZ2046" i="1"/>
  <c r="AX2046" i="1"/>
  <c r="I2046" i="1"/>
  <c r="AY2046" i="1" s="1"/>
  <c r="BM2045" i="1"/>
  <c r="AZ2045" i="1"/>
  <c r="AX2045" i="1"/>
  <c r="I2045" i="1"/>
  <c r="AY2045" i="1" s="1"/>
  <c r="I2044" i="1"/>
  <c r="AZ2043" i="1"/>
  <c r="AX2043" i="1"/>
  <c r="I2043" i="1"/>
  <c r="AY2043" i="1" s="1"/>
  <c r="I2042" i="1"/>
  <c r="BM2041" i="1"/>
  <c r="AZ2041" i="1"/>
  <c r="AX2041" i="1"/>
  <c r="I2041" i="1"/>
  <c r="AY2041" i="1" s="1"/>
  <c r="I2040" i="1"/>
  <c r="BM2039" i="1"/>
  <c r="AZ2039" i="1"/>
  <c r="AX2039" i="1"/>
  <c r="I2039" i="1"/>
  <c r="AY2039" i="1" s="1"/>
  <c r="BM2038" i="1"/>
  <c r="AZ2038" i="1"/>
  <c r="AX2038" i="1"/>
  <c r="I2038" i="1"/>
  <c r="AY2038" i="1" s="1"/>
  <c r="BM2037" i="1"/>
  <c r="AZ2037" i="1"/>
  <c r="AX2037" i="1"/>
  <c r="I2037" i="1"/>
  <c r="AY2037" i="1" s="1"/>
  <c r="BM2036" i="1"/>
  <c r="AZ2036" i="1"/>
  <c r="AX2036" i="1"/>
  <c r="I2036" i="1"/>
  <c r="AY2036" i="1" s="1"/>
  <c r="I2035" i="1"/>
  <c r="AZ2034" i="1"/>
  <c r="AX2034" i="1"/>
  <c r="I2034" i="1"/>
  <c r="AY2034" i="1" s="1"/>
  <c r="BM2033" i="1"/>
  <c r="I2033" i="1"/>
  <c r="BM2032" i="1"/>
  <c r="AZ2032" i="1"/>
  <c r="AX2032" i="1"/>
  <c r="I2032" i="1"/>
  <c r="AY2032" i="1" s="1"/>
  <c r="BM2031" i="1"/>
  <c r="AZ2031" i="1"/>
  <c r="AX2031" i="1"/>
  <c r="I2031" i="1"/>
  <c r="AY2031" i="1" s="1"/>
  <c r="BM2030" i="1"/>
  <c r="AZ2030" i="1"/>
  <c r="AX2030" i="1"/>
  <c r="I2030" i="1"/>
  <c r="AY2030" i="1" s="1"/>
  <c r="BM2029" i="1"/>
  <c r="AZ2029" i="1"/>
  <c r="AX2029" i="1"/>
  <c r="I2029" i="1"/>
  <c r="AY2029" i="1" s="1"/>
  <c r="AZ2028" i="1"/>
  <c r="AX2028" i="1"/>
  <c r="I2028" i="1"/>
  <c r="AY2028" i="1" s="1"/>
  <c r="BM2027" i="1"/>
  <c r="AZ2027" i="1"/>
  <c r="AX2027" i="1"/>
  <c r="I2027" i="1"/>
  <c r="AY2027" i="1" s="1"/>
  <c r="BM2026" i="1"/>
  <c r="AZ2026" i="1"/>
  <c r="AX2026" i="1"/>
  <c r="I2026" i="1"/>
  <c r="AY2026" i="1" s="1"/>
  <c r="I2025" i="1"/>
  <c r="BM2024" i="1"/>
  <c r="AZ2024" i="1"/>
  <c r="AX2024" i="1"/>
  <c r="I2024" i="1"/>
  <c r="AY2024" i="1" s="1"/>
  <c r="AZ2023" i="1"/>
  <c r="AX2023" i="1"/>
  <c r="I2023" i="1"/>
  <c r="AY2023" i="1" s="1"/>
  <c r="BM2022" i="1"/>
  <c r="AZ2022" i="1"/>
  <c r="AX2022" i="1"/>
  <c r="I2022" i="1"/>
  <c r="AY2022" i="1" s="1"/>
  <c r="BM2021" i="1"/>
  <c r="AZ2021" i="1"/>
  <c r="AX2021" i="1"/>
  <c r="I2021" i="1"/>
  <c r="AY2021" i="1" s="1"/>
  <c r="BM2020" i="1"/>
  <c r="AZ2020" i="1"/>
  <c r="AX2020" i="1"/>
  <c r="I2020" i="1"/>
  <c r="AY2020" i="1" s="1"/>
  <c r="BM2019" i="1"/>
  <c r="AZ2019" i="1"/>
  <c r="AX2019" i="1"/>
  <c r="I2019" i="1"/>
  <c r="AY2019" i="1" s="1"/>
  <c r="BM2018" i="1"/>
  <c r="AZ2018" i="1"/>
  <c r="AX2018" i="1"/>
  <c r="I2018" i="1"/>
  <c r="AY2018" i="1" s="1"/>
  <c r="BM2017" i="1"/>
  <c r="AZ2017" i="1"/>
  <c r="AX2017" i="1"/>
  <c r="I2017" i="1"/>
  <c r="AY2017" i="1" s="1"/>
  <c r="BM2016" i="1"/>
  <c r="AZ2016" i="1"/>
  <c r="AX2016" i="1"/>
  <c r="I2016" i="1"/>
  <c r="AY2016" i="1" s="1"/>
  <c r="BM2015" i="1"/>
  <c r="I2015" i="1"/>
  <c r="I2014" i="1"/>
  <c r="BM2013" i="1"/>
  <c r="AZ2013" i="1"/>
  <c r="AX2013" i="1"/>
  <c r="I2013" i="1"/>
  <c r="AY2013" i="1" s="1"/>
  <c r="BM2012" i="1"/>
  <c r="I2012" i="1"/>
  <c r="BM2011" i="1"/>
  <c r="AZ2011" i="1"/>
  <c r="AX2011" i="1"/>
  <c r="I2011" i="1"/>
  <c r="AY2011" i="1" s="1"/>
  <c r="BM2010" i="1"/>
  <c r="AZ2010" i="1"/>
  <c r="AX2010" i="1"/>
  <c r="I2010" i="1"/>
  <c r="AY2010" i="1" s="1"/>
  <c r="BM2009" i="1"/>
  <c r="AZ2009" i="1"/>
  <c r="AX2009" i="1"/>
  <c r="I2009" i="1"/>
  <c r="AY2009" i="1" s="1"/>
  <c r="I2008" i="1"/>
  <c r="BM2007" i="1"/>
  <c r="AZ2007" i="1"/>
  <c r="AX2007" i="1"/>
  <c r="I2007" i="1"/>
  <c r="AY2007" i="1" s="1"/>
  <c r="AZ2006" i="1"/>
  <c r="AX2006" i="1"/>
  <c r="I2006" i="1"/>
  <c r="AY2006" i="1" s="1"/>
  <c r="BM2005" i="1"/>
  <c r="AZ2005" i="1"/>
  <c r="AX2005" i="1"/>
  <c r="I2005" i="1"/>
  <c r="AY2005" i="1" s="1"/>
  <c r="BM2004" i="1"/>
  <c r="AZ2004" i="1"/>
  <c r="AX2004" i="1"/>
  <c r="I2004" i="1"/>
  <c r="AY2004" i="1" s="1"/>
  <c r="AZ2003" i="1"/>
  <c r="AX2003" i="1"/>
  <c r="I2003" i="1"/>
  <c r="AY2003" i="1" s="1"/>
  <c r="BM2002" i="1"/>
  <c r="AZ2002" i="1"/>
  <c r="AX2002" i="1"/>
  <c r="I2002" i="1"/>
  <c r="AY2002" i="1" s="1"/>
  <c r="I2001" i="1"/>
  <c r="I2000" i="1"/>
  <c r="BM1999" i="1"/>
  <c r="AZ1999" i="1"/>
  <c r="AX1999" i="1"/>
  <c r="I1999" i="1"/>
  <c r="AY1999" i="1" s="1"/>
  <c r="I1998" i="1"/>
  <c r="BM1997" i="1"/>
  <c r="AZ1997" i="1"/>
  <c r="AX1997" i="1"/>
  <c r="I1997" i="1"/>
  <c r="AY1997" i="1" s="1"/>
  <c r="AZ1996" i="1"/>
  <c r="AX1996" i="1"/>
  <c r="I1996" i="1"/>
  <c r="AY1996" i="1" s="1"/>
  <c r="BM1995" i="1"/>
  <c r="AZ1995" i="1"/>
  <c r="AX1995" i="1"/>
  <c r="I1995" i="1"/>
  <c r="AY1995" i="1" s="1"/>
  <c r="BM1994" i="1"/>
  <c r="AZ1994" i="1"/>
  <c r="AX1994" i="1"/>
  <c r="I1994" i="1"/>
  <c r="AY1994" i="1" s="1"/>
  <c r="BM1993" i="1"/>
  <c r="AZ1993" i="1"/>
  <c r="AX1993" i="1"/>
  <c r="I1993" i="1"/>
  <c r="AY1993" i="1" s="1"/>
  <c r="BM1992" i="1"/>
  <c r="AZ1992" i="1"/>
  <c r="AX1992" i="1"/>
  <c r="I1992" i="1"/>
  <c r="AY1992" i="1" s="1"/>
  <c r="AZ1991" i="1"/>
  <c r="AX1991" i="1"/>
  <c r="I1991" i="1"/>
  <c r="AY1991" i="1" s="1"/>
  <c r="BM1990" i="1"/>
  <c r="AZ1990" i="1"/>
  <c r="AX1990" i="1"/>
  <c r="I1990" i="1"/>
  <c r="AY1990" i="1" s="1"/>
  <c r="I1989" i="1"/>
  <c r="BM1988" i="1"/>
  <c r="AZ1988" i="1"/>
  <c r="AX1988" i="1"/>
  <c r="I1988" i="1"/>
  <c r="AY1988" i="1" s="1"/>
  <c r="BM1987" i="1"/>
  <c r="AZ1987" i="1"/>
  <c r="AX1987" i="1"/>
  <c r="I1987" i="1"/>
  <c r="AY1987" i="1" s="1"/>
  <c r="I1986" i="1"/>
  <c r="I1985" i="1"/>
  <c r="BM1984" i="1"/>
  <c r="AZ1984" i="1"/>
  <c r="AX1984" i="1"/>
  <c r="I1984" i="1"/>
  <c r="AY1984" i="1" s="1"/>
  <c r="BM1983" i="1"/>
  <c r="AZ1983" i="1"/>
  <c r="AX1983" i="1"/>
  <c r="I1983" i="1"/>
  <c r="AY1983" i="1" s="1"/>
  <c r="BM1982" i="1"/>
  <c r="AZ1982" i="1"/>
  <c r="AX1982" i="1"/>
  <c r="I1982" i="1"/>
  <c r="AY1982" i="1" s="1"/>
  <c r="I1981" i="1"/>
  <c r="BM1980" i="1"/>
  <c r="AZ1980" i="1"/>
  <c r="AX1980" i="1"/>
  <c r="I1980" i="1"/>
  <c r="AY1980" i="1" s="1"/>
  <c r="BM1979" i="1"/>
  <c r="AZ1979" i="1"/>
  <c r="AX1979" i="1"/>
  <c r="I1979" i="1"/>
  <c r="AY1979" i="1" s="1"/>
  <c r="BM1978" i="1"/>
  <c r="AZ1978" i="1"/>
  <c r="AX1978" i="1"/>
  <c r="I1978" i="1"/>
  <c r="AY1978" i="1" s="1"/>
  <c r="I1977" i="1"/>
  <c r="BM1976" i="1"/>
  <c r="AZ1976" i="1"/>
  <c r="AX1976" i="1"/>
  <c r="I1976" i="1"/>
  <c r="AY1976" i="1" s="1"/>
  <c r="BM1975" i="1"/>
  <c r="AZ1975" i="1"/>
  <c r="AX1975" i="1"/>
  <c r="I1975" i="1"/>
  <c r="AY1975" i="1" s="1"/>
  <c r="BM1974" i="1"/>
  <c r="AZ1974" i="1"/>
  <c r="AX1974" i="1"/>
  <c r="I1974" i="1"/>
  <c r="AY1974" i="1" s="1"/>
  <c r="BM1973" i="1"/>
  <c r="AZ1973" i="1"/>
  <c r="AX1973" i="1"/>
  <c r="I1973" i="1"/>
  <c r="AY1973" i="1" s="1"/>
  <c r="AZ1972" i="1"/>
  <c r="AX1972" i="1"/>
  <c r="I1972" i="1"/>
  <c r="AY1972" i="1" s="1"/>
  <c r="I1971" i="1"/>
  <c r="AZ1970" i="1"/>
  <c r="AX1970" i="1"/>
  <c r="I1970" i="1"/>
  <c r="AY1970" i="1" s="1"/>
  <c r="AZ1969" i="1"/>
  <c r="AX1969" i="1"/>
  <c r="I1969" i="1"/>
  <c r="AY1969" i="1" s="1"/>
  <c r="I1968" i="1"/>
  <c r="BM1967" i="1"/>
  <c r="AZ1967" i="1"/>
  <c r="AX1967" i="1"/>
  <c r="I1967" i="1"/>
  <c r="AY1967" i="1" s="1"/>
  <c r="I1966" i="1"/>
  <c r="BM1965" i="1"/>
  <c r="AZ1965" i="1"/>
  <c r="AX1965" i="1"/>
  <c r="I1965" i="1"/>
  <c r="AY1965" i="1" s="1"/>
  <c r="BM1964" i="1"/>
  <c r="AZ1964" i="1"/>
  <c r="AX1964" i="1"/>
  <c r="I1964" i="1"/>
  <c r="AY1964" i="1" s="1"/>
  <c r="BM1963" i="1"/>
  <c r="AZ1963" i="1"/>
  <c r="AX1963" i="1"/>
  <c r="I1963" i="1"/>
  <c r="AY1963" i="1" s="1"/>
  <c r="BM1962" i="1"/>
  <c r="AZ1962" i="1"/>
  <c r="AX1962" i="1"/>
  <c r="I1962" i="1"/>
  <c r="AY1962" i="1" s="1"/>
  <c r="AZ1961" i="1"/>
  <c r="AX1961" i="1"/>
  <c r="I1961" i="1"/>
  <c r="AY1961" i="1" s="1"/>
  <c r="I1960" i="1"/>
  <c r="BM1959" i="1"/>
  <c r="AZ1959" i="1"/>
  <c r="AX1959" i="1"/>
  <c r="I1959" i="1"/>
  <c r="AY1959" i="1" s="1"/>
  <c r="AZ1958" i="1"/>
  <c r="AX1958" i="1"/>
  <c r="I1958" i="1"/>
  <c r="AY1958" i="1" s="1"/>
  <c r="BM1957" i="1"/>
  <c r="AZ1957" i="1"/>
  <c r="AX1957" i="1"/>
  <c r="I1957" i="1"/>
  <c r="AY1957" i="1" s="1"/>
  <c r="BM1956" i="1"/>
  <c r="AZ1956" i="1"/>
  <c r="AX1956" i="1"/>
  <c r="I1956" i="1"/>
  <c r="AY1956" i="1" s="1"/>
  <c r="AZ1955" i="1"/>
  <c r="AX1955" i="1"/>
  <c r="I1955" i="1"/>
  <c r="AY1955" i="1" s="1"/>
  <c r="BM1954" i="1"/>
  <c r="AZ1954" i="1"/>
  <c r="AX1954" i="1"/>
  <c r="I1954" i="1"/>
  <c r="AY1954" i="1" s="1"/>
  <c r="BM1953" i="1"/>
  <c r="AZ1953" i="1"/>
  <c r="AX1953" i="1"/>
  <c r="I1953" i="1"/>
  <c r="AY1953" i="1" s="1"/>
  <c r="BM1952" i="1"/>
  <c r="AZ1952" i="1"/>
  <c r="AX1952" i="1"/>
  <c r="I1952" i="1"/>
  <c r="AY1952" i="1" s="1"/>
  <c r="BM1951" i="1"/>
  <c r="AZ1951" i="1"/>
  <c r="AX1951" i="1"/>
  <c r="I1951" i="1"/>
  <c r="AY1951" i="1" s="1"/>
  <c r="BM1950" i="1"/>
  <c r="AZ1950" i="1"/>
  <c r="AX1950" i="1"/>
  <c r="I1950" i="1"/>
  <c r="AY1950" i="1" s="1"/>
  <c r="BM1949" i="1"/>
  <c r="AZ1949" i="1"/>
  <c r="AX1949" i="1"/>
  <c r="I1949" i="1"/>
  <c r="AY1949" i="1" s="1"/>
  <c r="BM1948" i="1"/>
  <c r="AZ1948" i="1"/>
  <c r="AX1948" i="1"/>
  <c r="I1948" i="1"/>
  <c r="AY1948" i="1" s="1"/>
  <c r="BM1947" i="1"/>
  <c r="AZ1947" i="1"/>
  <c r="AX1947" i="1"/>
  <c r="I1947" i="1"/>
  <c r="AY1947" i="1" s="1"/>
  <c r="BM1946" i="1"/>
  <c r="AZ1946" i="1"/>
  <c r="AX1946" i="1"/>
  <c r="I1946" i="1"/>
  <c r="AY1946" i="1" s="1"/>
  <c r="BM1945" i="1"/>
  <c r="AZ1945" i="1"/>
  <c r="AX1945" i="1"/>
  <c r="I1945" i="1"/>
  <c r="AY1945" i="1" s="1"/>
  <c r="BM1944" i="1"/>
  <c r="AZ1944" i="1"/>
  <c r="AX1944" i="1"/>
  <c r="I1944" i="1"/>
  <c r="AY1944" i="1" s="1"/>
  <c r="AZ1943" i="1"/>
  <c r="AX1943" i="1"/>
  <c r="I1943" i="1"/>
  <c r="AY1943" i="1" s="1"/>
  <c r="BM1942" i="1"/>
  <c r="AZ1942" i="1"/>
  <c r="AX1942" i="1"/>
  <c r="I1942" i="1"/>
  <c r="AY1942" i="1" s="1"/>
  <c r="BM1941" i="1"/>
  <c r="AZ1941" i="1"/>
  <c r="AX1941" i="1"/>
  <c r="I1941" i="1"/>
  <c r="AY1941" i="1" s="1"/>
  <c r="BM1940" i="1"/>
  <c r="AZ1940" i="1"/>
  <c r="AX1940" i="1"/>
  <c r="I1940" i="1"/>
  <c r="AY1940" i="1" s="1"/>
  <c r="BM1939" i="1"/>
  <c r="AZ1939" i="1"/>
  <c r="AX1939" i="1"/>
  <c r="I1939" i="1"/>
  <c r="AY1939" i="1" s="1"/>
  <c r="I1938" i="1"/>
  <c r="BM1937" i="1"/>
  <c r="AZ1937" i="1"/>
  <c r="AX1937" i="1"/>
  <c r="I1937" i="1"/>
  <c r="AY1937" i="1" s="1"/>
  <c r="AZ1936" i="1"/>
  <c r="AX1936" i="1"/>
  <c r="I1936" i="1"/>
  <c r="AY1936" i="1" s="1"/>
  <c r="BM1935" i="1"/>
  <c r="AZ1935" i="1"/>
  <c r="AX1935" i="1"/>
  <c r="I1935" i="1"/>
  <c r="AY1935" i="1" s="1"/>
  <c r="AZ1934" i="1"/>
  <c r="AX1934" i="1"/>
  <c r="I1934" i="1"/>
  <c r="AY1934" i="1" s="1"/>
  <c r="BM1933" i="1"/>
  <c r="AZ1933" i="1"/>
  <c r="AX1933" i="1"/>
  <c r="I1933" i="1"/>
  <c r="AY1933" i="1" s="1"/>
  <c r="AZ1932" i="1"/>
  <c r="AX1932" i="1"/>
  <c r="I1932" i="1"/>
  <c r="AY1932" i="1" s="1"/>
  <c r="AZ1931" i="1"/>
  <c r="AX1931" i="1"/>
  <c r="I1931" i="1"/>
  <c r="AY1931" i="1" s="1"/>
  <c r="BM1930" i="1"/>
  <c r="AZ1930" i="1"/>
  <c r="AX1930" i="1"/>
  <c r="I1930" i="1"/>
  <c r="AY1930" i="1" s="1"/>
  <c r="BM1929" i="1"/>
  <c r="AZ1929" i="1"/>
  <c r="AX1929" i="1"/>
  <c r="I1929" i="1"/>
  <c r="AY1929" i="1" s="1"/>
  <c r="BM1928" i="1"/>
  <c r="AZ1928" i="1"/>
  <c r="AX1928" i="1"/>
  <c r="I1928" i="1"/>
  <c r="AY1928" i="1" s="1"/>
  <c r="BM1927" i="1"/>
  <c r="AZ1927" i="1"/>
  <c r="AX1927" i="1"/>
  <c r="I1927" i="1"/>
  <c r="AY1927" i="1" s="1"/>
  <c r="I1926" i="1"/>
  <c r="BM1925" i="1"/>
  <c r="AZ1925" i="1"/>
  <c r="AX1925" i="1"/>
  <c r="I1925" i="1"/>
  <c r="AY1925" i="1" s="1"/>
  <c r="AZ1924" i="1"/>
  <c r="AX1924" i="1"/>
  <c r="I1924" i="1"/>
  <c r="AY1924" i="1" s="1"/>
  <c r="BM1923" i="1"/>
  <c r="AZ1923" i="1"/>
  <c r="AX1923" i="1"/>
  <c r="I1923" i="1"/>
  <c r="AY1923" i="1" s="1"/>
  <c r="AZ1922" i="1"/>
  <c r="AX1922" i="1"/>
  <c r="I1922" i="1"/>
  <c r="AY1922" i="1" s="1"/>
  <c r="I1921" i="1"/>
  <c r="I1920" i="1"/>
  <c r="BM1919" i="1"/>
  <c r="AZ1919" i="1"/>
  <c r="AX1919" i="1"/>
  <c r="I1919" i="1"/>
  <c r="AY1919" i="1" s="1"/>
  <c r="I1918" i="1"/>
  <c r="BM1917" i="1"/>
  <c r="AZ1917" i="1"/>
  <c r="AX1917" i="1"/>
  <c r="I1917" i="1"/>
  <c r="AY1917" i="1" s="1"/>
  <c r="BM1916" i="1"/>
  <c r="AZ1916" i="1"/>
  <c r="AX1916" i="1"/>
  <c r="I1916" i="1"/>
  <c r="AY1916" i="1" s="1"/>
  <c r="BM1915" i="1"/>
  <c r="AZ1915" i="1"/>
  <c r="AX1915" i="1"/>
  <c r="I1915" i="1"/>
  <c r="AY1915" i="1" s="1"/>
  <c r="BM1914" i="1"/>
  <c r="AZ1914" i="1"/>
  <c r="AX1914" i="1"/>
  <c r="I1914" i="1"/>
  <c r="AY1914" i="1" s="1"/>
  <c r="BM1913" i="1"/>
  <c r="AZ1913" i="1"/>
  <c r="AX1913" i="1"/>
  <c r="I1913" i="1"/>
  <c r="AY1913" i="1" s="1"/>
  <c r="AZ1912" i="1"/>
  <c r="AX1912" i="1"/>
  <c r="I1912" i="1"/>
  <c r="AY1912" i="1" s="1"/>
  <c r="AZ1911" i="1"/>
  <c r="AX1911" i="1"/>
  <c r="I1911" i="1"/>
  <c r="AY1911" i="1" s="1"/>
  <c r="BM1910" i="1"/>
  <c r="AZ1910" i="1"/>
  <c r="AX1910" i="1"/>
  <c r="I1910" i="1"/>
  <c r="AY1910" i="1" s="1"/>
  <c r="BM1909" i="1"/>
  <c r="AZ1909" i="1"/>
  <c r="AX1909" i="1"/>
  <c r="I1909" i="1"/>
  <c r="AY1909" i="1" s="1"/>
  <c r="AZ1908" i="1"/>
  <c r="AX1908" i="1"/>
  <c r="I1908" i="1"/>
  <c r="AY1908" i="1" s="1"/>
  <c r="BM1907" i="1"/>
  <c r="AZ1907" i="1"/>
  <c r="AX1907" i="1"/>
  <c r="I1907" i="1"/>
  <c r="AY1907" i="1" s="1"/>
  <c r="BM1906" i="1"/>
  <c r="AZ1906" i="1"/>
  <c r="AX1906" i="1"/>
  <c r="I1906" i="1"/>
  <c r="AY1906" i="1" s="1"/>
  <c r="BM1905" i="1"/>
  <c r="AZ1905" i="1"/>
  <c r="AX1905" i="1"/>
  <c r="I1905" i="1"/>
  <c r="AY1905" i="1" s="1"/>
  <c r="BM1904" i="1"/>
  <c r="AZ1904" i="1"/>
  <c r="AX1904" i="1"/>
  <c r="I1904" i="1"/>
  <c r="AY1904" i="1" s="1"/>
  <c r="BM1903" i="1"/>
  <c r="AZ1903" i="1"/>
  <c r="AX1903" i="1"/>
  <c r="I1903" i="1"/>
  <c r="AY1903" i="1" s="1"/>
  <c r="BM1902" i="1"/>
  <c r="AZ1902" i="1"/>
  <c r="AX1902" i="1"/>
  <c r="I1902" i="1"/>
  <c r="AY1902" i="1" s="1"/>
  <c r="BM1901" i="1"/>
  <c r="AZ1901" i="1"/>
  <c r="AX1901" i="1"/>
  <c r="I1901" i="1"/>
  <c r="AY1901" i="1" s="1"/>
  <c r="AZ1900" i="1"/>
  <c r="AX1900" i="1"/>
  <c r="I1900" i="1"/>
  <c r="AY1900" i="1" s="1"/>
  <c r="BM1899" i="1"/>
  <c r="AZ1899" i="1"/>
  <c r="AX1899" i="1"/>
  <c r="I1899" i="1"/>
  <c r="AY1899" i="1" s="1"/>
  <c r="AZ1898" i="1"/>
  <c r="AX1898" i="1"/>
  <c r="I1898" i="1"/>
  <c r="AY1898" i="1" s="1"/>
  <c r="BM1897" i="1"/>
  <c r="AZ1897" i="1"/>
  <c r="AX1897" i="1"/>
  <c r="I1897" i="1"/>
  <c r="AY1897" i="1" s="1"/>
  <c r="BM1896" i="1"/>
  <c r="AZ1896" i="1"/>
  <c r="AX1896" i="1"/>
  <c r="I1896" i="1"/>
  <c r="AY1896" i="1" s="1"/>
  <c r="I1895" i="1"/>
  <c r="BM1894" i="1"/>
  <c r="AZ1894" i="1"/>
  <c r="AX1894" i="1"/>
  <c r="I1894" i="1"/>
  <c r="AY1894" i="1" s="1"/>
  <c r="BM1893" i="1"/>
  <c r="AZ1893" i="1"/>
  <c r="AX1893" i="1"/>
  <c r="I1893" i="1"/>
  <c r="AY1893" i="1" s="1"/>
  <c r="AZ1892" i="1"/>
  <c r="AX1892" i="1"/>
  <c r="I1892" i="1"/>
  <c r="AY1892" i="1" s="1"/>
  <c r="I1891" i="1"/>
  <c r="I1890" i="1"/>
  <c r="BM1889" i="1"/>
  <c r="AZ1889" i="1"/>
  <c r="AX1889" i="1"/>
  <c r="I1889" i="1"/>
  <c r="AY1889" i="1" s="1"/>
  <c r="AZ1888" i="1"/>
  <c r="AX1888" i="1"/>
  <c r="I1888" i="1"/>
  <c r="AY1888" i="1" s="1"/>
  <c r="BM1887" i="1"/>
  <c r="AZ1887" i="1"/>
  <c r="AX1887" i="1"/>
  <c r="I1887" i="1"/>
  <c r="AY1887" i="1" s="1"/>
  <c r="AZ1886" i="1"/>
  <c r="AX1886" i="1"/>
  <c r="I1886" i="1"/>
  <c r="AY1886" i="1" s="1"/>
  <c r="I1885" i="1"/>
  <c r="I1884" i="1"/>
  <c r="AZ1883" i="1"/>
  <c r="AX1883" i="1"/>
  <c r="I1883" i="1"/>
  <c r="AY1883" i="1" s="1"/>
  <c r="BM1882" i="1"/>
  <c r="I1882" i="1"/>
  <c r="BM1881" i="1"/>
  <c r="AZ1881" i="1"/>
  <c r="AX1881" i="1"/>
  <c r="I1881" i="1"/>
  <c r="AY1881" i="1" s="1"/>
  <c r="BM1880" i="1"/>
  <c r="AZ1880" i="1"/>
  <c r="AX1880" i="1"/>
  <c r="I1880" i="1"/>
  <c r="AY1880" i="1" s="1"/>
  <c r="I1879" i="1"/>
  <c r="BM1878" i="1"/>
  <c r="AZ1878" i="1"/>
  <c r="AX1878" i="1"/>
  <c r="I1878" i="1"/>
  <c r="AY1878" i="1" s="1"/>
  <c r="I1877" i="1"/>
  <c r="BM1876" i="1"/>
  <c r="AZ1876" i="1"/>
  <c r="AX1876" i="1"/>
  <c r="I1876" i="1"/>
  <c r="AY1876" i="1" s="1"/>
  <c r="BM1875" i="1"/>
  <c r="AZ1875" i="1"/>
  <c r="AX1875" i="1"/>
  <c r="I1875" i="1"/>
  <c r="AY1875" i="1" s="1"/>
  <c r="BM1874" i="1"/>
  <c r="AZ1874" i="1"/>
  <c r="AX1874" i="1"/>
  <c r="I1874" i="1"/>
  <c r="AY1874" i="1" s="1"/>
  <c r="BM1873" i="1"/>
  <c r="AZ1873" i="1"/>
  <c r="AX1873" i="1"/>
  <c r="I1873" i="1"/>
  <c r="AY1873" i="1" s="1"/>
  <c r="AZ1872" i="1"/>
  <c r="AX1872" i="1"/>
  <c r="I1872" i="1"/>
  <c r="AY1872" i="1" s="1"/>
  <c r="BM1871" i="1"/>
  <c r="AZ1871" i="1"/>
  <c r="AX1871" i="1"/>
  <c r="I1871" i="1"/>
  <c r="AY1871" i="1" s="1"/>
  <c r="BM1870" i="1"/>
  <c r="AZ1870" i="1"/>
  <c r="AX1870" i="1"/>
  <c r="I1870" i="1"/>
  <c r="AY1870" i="1" s="1"/>
  <c r="AZ1869" i="1"/>
  <c r="AX1869" i="1"/>
  <c r="I1869" i="1"/>
  <c r="AY1869" i="1" s="1"/>
  <c r="BM1868" i="1"/>
  <c r="AZ1868" i="1"/>
  <c r="AX1868" i="1"/>
  <c r="I1868" i="1"/>
  <c r="AY1868" i="1" s="1"/>
  <c r="BM1867" i="1"/>
  <c r="AZ1867" i="1"/>
  <c r="AX1867" i="1"/>
  <c r="I1867" i="1"/>
  <c r="AY1867" i="1" s="1"/>
  <c r="BM1866" i="1"/>
  <c r="AZ1866" i="1"/>
  <c r="AX1866" i="1"/>
  <c r="I1866" i="1"/>
  <c r="AY1866" i="1" s="1"/>
  <c r="BM1865" i="1"/>
  <c r="AZ1865" i="1"/>
  <c r="AX1865" i="1"/>
  <c r="I1865" i="1"/>
  <c r="AY1865" i="1" s="1"/>
  <c r="AZ1864" i="1"/>
  <c r="AX1864" i="1"/>
  <c r="I1864" i="1"/>
  <c r="AY1864" i="1" s="1"/>
  <c r="BM1863" i="1"/>
  <c r="AZ1863" i="1"/>
  <c r="AX1863" i="1"/>
  <c r="I1863" i="1"/>
  <c r="AY1863" i="1" s="1"/>
  <c r="BM1862" i="1"/>
  <c r="AZ1862" i="1"/>
  <c r="AX1862" i="1"/>
  <c r="I1862" i="1"/>
  <c r="AY1862" i="1" s="1"/>
  <c r="AZ1861" i="1"/>
  <c r="AX1861" i="1"/>
  <c r="I1861" i="1"/>
  <c r="AY1861" i="1" s="1"/>
  <c r="BM1860" i="1"/>
  <c r="AZ1860" i="1"/>
  <c r="AX1860" i="1"/>
  <c r="I1860" i="1"/>
  <c r="AY1860" i="1" s="1"/>
  <c r="BM1859" i="1"/>
  <c r="AZ1859" i="1"/>
  <c r="AX1859" i="1"/>
  <c r="I1859" i="1"/>
  <c r="AY1859" i="1" s="1"/>
  <c r="I1858" i="1"/>
  <c r="BM1857" i="1"/>
  <c r="I1857" i="1"/>
  <c r="AZ1856" i="1"/>
  <c r="AX1856" i="1"/>
  <c r="I1856" i="1"/>
  <c r="AY1856" i="1" s="1"/>
  <c r="I1855" i="1"/>
  <c r="BM1854" i="1"/>
  <c r="AZ1854" i="1"/>
  <c r="AX1854" i="1"/>
  <c r="I1854" i="1"/>
  <c r="AY1854" i="1" s="1"/>
  <c r="BM1853" i="1"/>
  <c r="AZ1853" i="1"/>
  <c r="AX1853" i="1"/>
  <c r="I1853" i="1"/>
  <c r="AY1853" i="1" s="1"/>
  <c r="BM1852" i="1"/>
  <c r="AZ1852" i="1"/>
  <c r="AX1852" i="1"/>
  <c r="I1852" i="1"/>
  <c r="AY1852" i="1" s="1"/>
  <c r="AZ1851" i="1"/>
  <c r="AX1851" i="1"/>
  <c r="I1851" i="1"/>
  <c r="AY1851" i="1" s="1"/>
  <c r="AZ1850" i="1"/>
  <c r="AX1850" i="1"/>
  <c r="I1850" i="1"/>
  <c r="AY1850" i="1" s="1"/>
  <c r="BM1849" i="1"/>
  <c r="AZ1849" i="1"/>
  <c r="AX1849" i="1"/>
  <c r="I1849" i="1"/>
  <c r="AY1849" i="1" s="1"/>
  <c r="BM1848" i="1"/>
  <c r="AZ1848" i="1"/>
  <c r="AX1848" i="1"/>
  <c r="I1848" i="1"/>
  <c r="AY1848" i="1" s="1"/>
  <c r="BM1847" i="1"/>
  <c r="AZ1847" i="1"/>
  <c r="AX1847" i="1"/>
  <c r="I1847" i="1"/>
  <c r="AY1847" i="1" s="1"/>
  <c r="BM1846" i="1"/>
  <c r="AZ1846" i="1"/>
  <c r="AX1846" i="1"/>
  <c r="I1846" i="1"/>
  <c r="AY1846" i="1" s="1"/>
  <c r="BM1845" i="1"/>
  <c r="AZ1845" i="1"/>
  <c r="AX1845" i="1"/>
  <c r="I1845" i="1"/>
  <c r="AY1845" i="1" s="1"/>
  <c r="BM1844" i="1"/>
  <c r="AZ1844" i="1"/>
  <c r="AX1844" i="1"/>
  <c r="I1844" i="1"/>
  <c r="AY1844" i="1" s="1"/>
  <c r="BM1843" i="1"/>
  <c r="AZ1843" i="1"/>
  <c r="AX1843" i="1"/>
  <c r="I1843" i="1"/>
  <c r="AY1843" i="1" s="1"/>
  <c r="BM1842" i="1"/>
  <c r="AZ1842" i="1"/>
  <c r="AX1842" i="1"/>
  <c r="I1842" i="1"/>
  <c r="AY1842" i="1" s="1"/>
  <c r="I1841" i="1"/>
  <c r="BM1840" i="1"/>
  <c r="I1840" i="1"/>
  <c r="BM1839" i="1"/>
  <c r="AZ1839" i="1"/>
  <c r="AX1839" i="1"/>
  <c r="I1839" i="1"/>
  <c r="AY1839" i="1" s="1"/>
  <c r="I1838" i="1"/>
  <c r="BM1837" i="1"/>
  <c r="AZ1837" i="1"/>
  <c r="AX1837" i="1"/>
  <c r="I1837" i="1"/>
  <c r="AY1837" i="1" s="1"/>
  <c r="BM1836" i="1"/>
  <c r="AZ1836" i="1"/>
  <c r="AX1836" i="1"/>
  <c r="I1836" i="1"/>
  <c r="AY1836" i="1" s="1"/>
  <c r="BM1835" i="1"/>
  <c r="AZ1835" i="1"/>
  <c r="AX1835" i="1"/>
  <c r="I1835" i="1"/>
  <c r="AY1835" i="1" s="1"/>
  <c r="BM1834" i="1"/>
  <c r="AZ1834" i="1"/>
  <c r="AX1834" i="1"/>
  <c r="I1834" i="1"/>
  <c r="AY1834" i="1" s="1"/>
  <c r="AZ1833" i="1"/>
  <c r="AX1833" i="1"/>
  <c r="I1833" i="1"/>
  <c r="AY1833" i="1" s="1"/>
  <c r="BM1832" i="1"/>
  <c r="AZ1832" i="1"/>
  <c r="AX1832" i="1"/>
  <c r="I1832" i="1"/>
  <c r="AY1832" i="1" s="1"/>
  <c r="BM1831" i="1"/>
  <c r="AZ1831" i="1"/>
  <c r="AX1831" i="1"/>
  <c r="I1831" i="1"/>
  <c r="AY1831" i="1" s="1"/>
  <c r="AZ1830" i="1"/>
  <c r="AX1830" i="1"/>
  <c r="I1830" i="1"/>
  <c r="AY1830" i="1" s="1"/>
  <c r="AZ1829" i="1"/>
  <c r="AX1829" i="1"/>
  <c r="I1829" i="1"/>
  <c r="AY1829" i="1" s="1"/>
  <c r="BM1828" i="1"/>
  <c r="AZ1828" i="1"/>
  <c r="AX1828" i="1"/>
  <c r="I1828" i="1"/>
  <c r="AY1828" i="1" s="1"/>
  <c r="AZ1827" i="1"/>
  <c r="AX1827" i="1"/>
  <c r="I1827" i="1"/>
  <c r="AY1827" i="1" s="1"/>
  <c r="BM1826" i="1"/>
  <c r="AZ1826" i="1"/>
  <c r="AX1826" i="1"/>
  <c r="I1826" i="1"/>
  <c r="AY1826" i="1" s="1"/>
  <c r="AZ1825" i="1"/>
  <c r="AX1825" i="1"/>
  <c r="I1825" i="1"/>
  <c r="AY1825" i="1" s="1"/>
  <c r="BM1824" i="1"/>
  <c r="AZ1824" i="1"/>
  <c r="AX1824" i="1"/>
  <c r="I1824" i="1"/>
  <c r="AY1824" i="1" s="1"/>
  <c r="BM1823" i="1"/>
  <c r="AZ1823" i="1"/>
  <c r="AX1823" i="1"/>
  <c r="I1823" i="1"/>
  <c r="AY1823" i="1" s="1"/>
  <c r="AZ1822" i="1"/>
  <c r="AX1822" i="1"/>
  <c r="I1822" i="1"/>
  <c r="AY1822" i="1" s="1"/>
  <c r="BM1821" i="1"/>
  <c r="AZ1821" i="1"/>
  <c r="AX1821" i="1"/>
  <c r="I1821" i="1"/>
  <c r="AY1821" i="1" s="1"/>
  <c r="AZ1820" i="1"/>
  <c r="AX1820" i="1"/>
  <c r="I1820" i="1"/>
  <c r="AY1820" i="1" s="1"/>
  <c r="AZ1819" i="1"/>
  <c r="AX1819" i="1"/>
  <c r="I1819" i="1"/>
  <c r="AY1819" i="1" s="1"/>
  <c r="I1818" i="1"/>
  <c r="AZ1817" i="1"/>
  <c r="AX1817" i="1"/>
  <c r="I1817" i="1"/>
  <c r="AY1817" i="1" s="1"/>
  <c r="BM1816" i="1"/>
  <c r="AZ1816" i="1"/>
  <c r="AX1816" i="1"/>
  <c r="I1816" i="1"/>
  <c r="AY1816" i="1" s="1"/>
  <c r="BM1815" i="1"/>
  <c r="AZ1815" i="1"/>
  <c r="AX1815" i="1"/>
  <c r="I1815" i="1"/>
  <c r="AY1815" i="1" s="1"/>
  <c r="AZ1814" i="1"/>
  <c r="AX1814" i="1"/>
  <c r="I1814" i="1"/>
  <c r="AY1814" i="1" s="1"/>
  <c r="BM1813" i="1"/>
  <c r="AZ1813" i="1"/>
  <c r="AX1813" i="1"/>
  <c r="I1813" i="1"/>
  <c r="AY1813" i="1" s="1"/>
  <c r="BM1812" i="1"/>
  <c r="AZ1812" i="1"/>
  <c r="AX1812" i="1"/>
  <c r="I1812" i="1"/>
  <c r="AY1812" i="1" s="1"/>
  <c r="BM1811" i="1"/>
  <c r="AZ1811" i="1"/>
  <c r="AX1811" i="1"/>
  <c r="I1811" i="1"/>
  <c r="AY1811" i="1" s="1"/>
  <c r="BM1810" i="1"/>
  <c r="AZ1810" i="1"/>
  <c r="AX1810" i="1"/>
  <c r="I1810" i="1"/>
  <c r="AY1810" i="1" s="1"/>
  <c r="BM1809" i="1"/>
  <c r="AZ1809" i="1"/>
  <c r="AX1809" i="1"/>
  <c r="I1809" i="1"/>
  <c r="AY1809" i="1" s="1"/>
  <c r="BM1808" i="1"/>
  <c r="AZ1808" i="1"/>
  <c r="AX1808" i="1"/>
  <c r="I1808" i="1"/>
  <c r="AY1808" i="1" s="1"/>
  <c r="BM1807" i="1"/>
  <c r="AZ1807" i="1"/>
  <c r="AX1807" i="1"/>
  <c r="I1807" i="1"/>
  <c r="AY1807" i="1" s="1"/>
  <c r="AZ1806" i="1"/>
  <c r="AX1806" i="1"/>
  <c r="I1806" i="1"/>
  <c r="AY1806" i="1" s="1"/>
  <c r="BM1805" i="1"/>
  <c r="AZ1805" i="1"/>
  <c r="AX1805" i="1"/>
  <c r="I1805" i="1"/>
  <c r="AY1805" i="1" s="1"/>
  <c r="I1804" i="1"/>
  <c r="BM1803" i="1"/>
  <c r="AZ1803" i="1"/>
  <c r="AX1803" i="1"/>
  <c r="I1803" i="1"/>
  <c r="AY1803" i="1" s="1"/>
  <c r="BM1802" i="1"/>
  <c r="AZ1802" i="1"/>
  <c r="AX1802" i="1"/>
  <c r="I1802" i="1"/>
  <c r="AY1802" i="1" s="1"/>
  <c r="BM1801" i="1"/>
  <c r="AZ1801" i="1"/>
  <c r="AX1801" i="1"/>
  <c r="I1801" i="1"/>
  <c r="AY1801" i="1" s="1"/>
  <c r="BM1800" i="1"/>
  <c r="AZ1800" i="1"/>
  <c r="AX1800" i="1"/>
  <c r="I1800" i="1"/>
  <c r="AY1800" i="1" s="1"/>
  <c r="BM1799" i="1"/>
  <c r="AZ1799" i="1"/>
  <c r="AX1799" i="1"/>
  <c r="I1799" i="1"/>
  <c r="AY1799" i="1" s="1"/>
  <c r="AZ1798" i="1"/>
  <c r="AX1798" i="1"/>
  <c r="I1798" i="1"/>
  <c r="AY1798" i="1" s="1"/>
  <c r="AZ1797" i="1"/>
  <c r="AX1797" i="1"/>
  <c r="I1797" i="1"/>
  <c r="AY1797" i="1" s="1"/>
  <c r="I1796" i="1"/>
  <c r="I1795" i="1"/>
  <c r="AZ1794" i="1"/>
  <c r="AX1794" i="1"/>
  <c r="I1794" i="1"/>
  <c r="AY1794" i="1" s="1"/>
  <c r="AZ1793" i="1"/>
  <c r="AX1793" i="1"/>
  <c r="I1793" i="1"/>
  <c r="AY1793" i="1" s="1"/>
  <c r="AZ1792" i="1"/>
  <c r="AX1792" i="1"/>
  <c r="I1792" i="1"/>
  <c r="AY1792" i="1" s="1"/>
  <c r="I1791" i="1"/>
  <c r="AZ1790" i="1"/>
  <c r="AX1790" i="1"/>
  <c r="I1790" i="1"/>
  <c r="AY1790" i="1" s="1"/>
  <c r="AZ1789" i="1"/>
  <c r="AX1789" i="1"/>
  <c r="I1789" i="1"/>
  <c r="AY1789" i="1" s="1"/>
  <c r="AZ1788" i="1"/>
  <c r="AX1788" i="1"/>
  <c r="I1788" i="1"/>
  <c r="AY1788" i="1" s="1"/>
  <c r="BM1787" i="1"/>
  <c r="AZ1787" i="1"/>
  <c r="AX1787" i="1"/>
  <c r="I1787" i="1"/>
  <c r="AY1787" i="1" s="1"/>
  <c r="AZ1786" i="1"/>
  <c r="AX1786" i="1"/>
  <c r="I1786" i="1"/>
  <c r="AY1786" i="1" s="1"/>
  <c r="BM1785" i="1"/>
  <c r="AZ1785" i="1"/>
  <c r="AX1785" i="1"/>
  <c r="I1785" i="1"/>
  <c r="AY1785" i="1" s="1"/>
  <c r="AZ1784" i="1"/>
  <c r="AX1784" i="1"/>
  <c r="I1784" i="1"/>
  <c r="AY1784" i="1" s="1"/>
  <c r="BM1783" i="1"/>
  <c r="AZ1783" i="1"/>
  <c r="AX1783" i="1"/>
  <c r="I1783" i="1"/>
  <c r="AY1783" i="1" s="1"/>
  <c r="BM1782" i="1"/>
  <c r="AZ1782" i="1"/>
  <c r="AX1782" i="1"/>
  <c r="I1782" i="1"/>
  <c r="AY1782" i="1" s="1"/>
  <c r="BM1781" i="1"/>
  <c r="AZ1781" i="1"/>
  <c r="AX1781" i="1"/>
  <c r="I1781" i="1"/>
  <c r="AY1781" i="1" s="1"/>
  <c r="BM1780" i="1"/>
  <c r="AZ1780" i="1"/>
  <c r="AX1780" i="1"/>
  <c r="I1780" i="1"/>
  <c r="AY1780" i="1" s="1"/>
  <c r="I1779" i="1"/>
  <c r="AZ1778" i="1"/>
  <c r="AX1778" i="1"/>
  <c r="I1778" i="1"/>
  <c r="AY1778" i="1" s="1"/>
  <c r="AZ1777" i="1"/>
  <c r="AX1777" i="1"/>
  <c r="I1777" i="1"/>
  <c r="AY1777" i="1" s="1"/>
  <c r="I1776" i="1"/>
  <c r="AZ1775" i="1"/>
  <c r="AX1775" i="1"/>
  <c r="I1775" i="1"/>
  <c r="AY1775" i="1" s="1"/>
  <c r="AZ1774" i="1"/>
  <c r="AX1774" i="1"/>
  <c r="I1774" i="1"/>
  <c r="AY1774" i="1" s="1"/>
  <c r="BM1773" i="1"/>
  <c r="AZ1773" i="1"/>
  <c r="AX1773" i="1"/>
  <c r="I1773" i="1"/>
  <c r="AY1773" i="1" s="1"/>
  <c r="BM1772" i="1"/>
  <c r="I1772" i="1"/>
  <c r="AZ1771" i="1"/>
  <c r="AX1771" i="1"/>
  <c r="I1771" i="1"/>
  <c r="AY1771" i="1" s="1"/>
  <c r="AZ1770" i="1"/>
  <c r="AX1770" i="1"/>
  <c r="I1770" i="1"/>
  <c r="AY1770" i="1" s="1"/>
  <c r="AZ1769" i="1"/>
  <c r="AX1769" i="1"/>
  <c r="I1769" i="1"/>
  <c r="AY1769" i="1" s="1"/>
  <c r="BM1768" i="1"/>
  <c r="AZ1768" i="1"/>
  <c r="AX1768" i="1"/>
  <c r="I1768" i="1"/>
  <c r="AY1768" i="1" s="1"/>
  <c r="BM1767" i="1"/>
  <c r="AZ1767" i="1"/>
  <c r="AX1767" i="1"/>
  <c r="I1767" i="1"/>
  <c r="AY1767" i="1" s="1"/>
  <c r="BM1766" i="1"/>
  <c r="AZ1766" i="1"/>
  <c r="AX1766" i="1"/>
  <c r="I1766" i="1"/>
  <c r="AY1766" i="1" s="1"/>
  <c r="AZ1765" i="1"/>
  <c r="AX1765" i="1"/>
  <c r="I1765" i="1"/>
  <c r="AY1765" i="1" s="1"/>
  <c r="AZ1764" i="1"/>
  <c r="AX1764" i="1"/>
  <c r="I1764" i="1"/>
  <c r="AY1764" i="1" s="1"/>
  <c r="BM1763" i="1"/>
  <c r="AZ1763" i="1"/>
  <c r="AX1763" i="1"/>
  <c r="I1763" i="1"/>
  <c r="AY1763" i="1" s="1"/>
  <c r="BM1762" i="1"/>
  <c r="AZ1762" i="1"/>
  <c r="AX1762" i="1"/>
  <c r="I1762" i="1"/>
  <c r="AY1762" i="1" s="1"/>
  <c r="AZ1761" i="1"/>
  <c r="AX1761" i="1"/>
  <c r="I1761" i="1"/>
  <c r="AY1761" i="1" s="1"/>
  <c r="BM1760" i="1"/>
  <c r="AZ1760" i="1"/>
  <c r="AX1760" i="1"/>
  <c r="I1760" i="1"/>
  <c r="AY1760" i="1" s="1"/>
  <c r="BM1759" i="1"/>
  <c r="AZ1759" i="1"/>
  <c r="AX1759" i="1"/>
  <c r="I1759" i="1"/>
  <c r="AY1759" i="1" s="1"/>
  <c r="BM1758" i="1"/>
  <c r="AZ1758" i="1"/>
  <c r="AX1758" i="1"/>
  <c r="I1758" i="1"/>
  <c r="AY1758" i="1" s="1"/>
  <c r="AZ1757" i="1"/>
  <c r="AX1757" i="1"/>
  <c r="I1757" i="1"/>
  <c r="AY1757" i="1" s="1"/>
  <c r="BM1756" i="1"/>
  <c r="AZ1756" i="1"/>
  <c r="AX1756" i="1"/>
  <c r="I1756" i="1"/>
  <c r="AY1756" i="1" s="1"/>
  <c r="BM1755" i="1"/>
  <c r="AZ1755" i="1"/>
  <c r="AX1755" i="1"/>
  <c r="I1755" i="1"/>
  <c r="AY1755" i="1" s="1"/>
  <c r="AZ1754" i="1"/>
  <c r="AX1754" i="1"/>
  <c r="I1754" i="1"/>
  <c r="AY1754" i="1" s="1"/>
  <c r="I1753" i="1"/>
  <c r="BM1752" i="1"/>
  <c r="AZ1752" i="1"/>
  <c r="AX1752" i="1"/>
  <c r="I1752" i="1"/>
  <c r="AY1752" i="1" s="1"/>
  <c r="BM1751" i="1"/>
  <c r="AZ1751" i="1"/>
  <c r="AX1751" i="1"/>
  <c r="I1751" i="1"/>
  <c r="AY1751" i="1" s="1"/>
  <c r="BM1750" i="1"/>
  <c r="AZ1750" i="1"/>
  <c r="AX1750" i="1"/>
  <c r="I1750" i="1"/>
  <c r="AY1750" i="1" s="1"/>
  <c r="BM1749" i="1"/>
  <c r="AZ1749" i="1"/>
  <c r="AX1749" i="1"/>
  <c r="I1749" i="1"/>
  <c r="AY1749" i="1" s="1"/>
  <c r="BM1748" i="1"/>
  <c r="AZ1748" i="1"/>
  <c r="AX1748" i="1"/>
  <c r="I1748" i="1"/>
  <c r="AY1748" i="1" s="1"/>
  <c r="BM1747" i="1"/>
  <c r="AZ1747" i="1"/>
  <c r="AX1747" i="1"/>
  <c r="I1747" i="1"/>
  <c r="AY1747" i="1" s="1"/>
  <c r="BM1746" i="1"/>
  <c r="AZ1746" i="1"/>
  <c r="AX1746" i="1"/>
  <c r="I1746" i="1"/>
  <c r="AY1746" i="1" s="1"/>
  <c r="AZ1745" i="1"/>
  <c r="AX1745" i="1"/>
  <c r="I1745" i="1"/>
  <c r="AY1745" i="1" s="1"/>
  <c r="AZ1744" i="1"/>
  <c r="AX1744" i="1"/>
  <c r="I1744" i="1"/>
  <c r="AY1744" i="1" s="1"/>
  <c r="AZ1743" i="1"/>
  <c r="AX1743" i="1"/>
  <c r="I1743" i="1"/>
  <c r="AY1743" i="1" s="1"/>
  <c r="AZ1742" i="1"/>
  <c r="AX1742" i="1"/>
  <c r="I1742" i="1"/>
  <c r="AY1742" i="1" s="1"/>
  <c r="BM1741" i="1"/>
  <c r="AZ1741" i="1"/>
  <c r="AX1741" i="1"/>
  <c r="I1741" i="1"/>
  <c r="AY1741" i="1" s="1"/>
  <c r="BM1740" i="1"/>
  <c r="AZ1740" i="1"/>
  <c r="AX1740" i="1"/>
  <c r="I1740" i="1"/>
  <c r="AY1740" i="1" s="1"/>
  <c r="I1739" i="1"/>
  <c r="BM1738" i="1"/>
  <c r="AZ1738" i="1"/>
  <c r="AX1738" i="1"/>
  <c r="I1738" i="1"/>
  <c r="AY1738" i="1" s="1"/>
  <c r="BM1737" i="1"/>
  <c r="AZ1737" i="1"/>
  <c r="AX1737" i="1"/>
  <c r="I1737" i="1"/>
  <c r="AY1737" i="1" s="1"/>
  <c r="BM1736" i="1"/>
  <c r="AZ1736" i="1"/>
  <c r="AX1736" i="1"/>
  <c r="I1736" i="1"/>
  <c r="AY1736" i="1" s="1"/>
  <c r="AZ1735" i="1"/>
  <c r="AX1735" i="1"/>
  <c r="I1735" i="1"/>
  <c r="AY1735" i="1" s="1"/>
  <c r="BM1734" i="1"/>
  <c r="AZ1734" i="1"/>
  <c r="AX1734" i="1"/>
  <c r="I1734" i="1"/>
  <c r="AY1734" i="1" s="1"/>
  <c r="BM1733" i="1"/>
  <c r="AZ1733" i="1"/>
  <c r="AX1733" i="1"/>
  <c r="I1733" i="1"/>
  <c r="AY1733" i="1" s="1"/>
  <c r="AZ1732" i="1"/>
  <c r="AX1732" i="1"/>
  <c r="I1732" i="1"/>
  <c r="AY1732" i="1" s="1"/>
  <c r="AZ1731" i="1"/>
  <c r="AX1731" i="1"/>
  <c r="I1731" i="1"/>
  <c r="AY1731" i="1" s="1"/>
  <c r="AZ1730" i="1"/>
  <c r="AX1730" i="1"/>
  <c r="I1730" i="1"/>
  <c r="AY1730" i="1" s="1"/>
  <c r="AZ1729" i="1"/>
  <c r="AX1729" i="1"/>
  <c r="I1729" i="1"/>
  <c r="AY1729" i="1" s="1"/>
  <c r="BM1728" i="1"/>
  <c r="AZ1728" i="1"/>
  <c r="AX1728" i="1"/>
  <c r="I1728" i="1"/>
  <c r="AY1728" i="1" s="1"/>
  <c r="AZ1727" i="1"/>
  <c r="AX1727" i="1"/>
  <c r="I1727" i="1"/>
  <c r="AY1727" i="1" s="1"/>
  <c r="AZ1726" i="1"/>
  <c r="AX1726" i="1"/>
  <c r="I1726" i="1"/>
  <c r="AY1726" i="1" s="1"/>
  <c r="I1725" i="1"/>
  <c r="BM1724" i="1"/>
  <c r="AZ1724" i="1"/>
  <c r="AX1724" i="1"/>
  <c r="I1724" i="1"/>
  <c r="AY1724" i="1" s="1"/>
  <c r="AZ1723" i="1"/>
  <c r="AX1723" i="1"/>
  <c r="I1723" i="1"/>
  <c r="AY1723" i="1" s="1"/>
  <c r="BM1722" i="1"/>
  <c r="AZ1722" i="1"/>
  <c r="AX1722" i="1"/>
  <c r="I1722" i="1"/>
  <c r="AY1722" i="1" s="1"/>
  <c r="AZ1721" i="1"/>
  <c r="AX1721" i="1"/>
  <c r="I1721" i="1"/>
  <c r="AY1721" i="1" s="1"/>
  <c r="BM1720" i="1"/>
  <c r="AZ1720" i="1"/>
  <c r="AX1720" i="1"/>
  <c r="I1720" i="1"/>
  <c r="AY1720" i="1" s="1"/>
  <c r="AZ1719" i="1"/>
  <c r="AX1719" i="1"/>
  <c r="I1719" i="1"/>
  <c r="AY1719" i="1" s="1"/>
  <c r="BM1718" i="1"/>
  <c r="AZ1718" i="1"/>
  <c r="AX1718" i="1"/>
  <c r="I1718" i="1"/>
  <c r="AY1718" i="1" s="1"/>
  <c r="AZ1717" i="1"/>
  <c r="AX1717" i="1"/>
  <c r="I1717" i="1"/>
  <c r="AY1717" i="1" s="1"/>
  <c r="I1716" i="1"/>
  <c r="AZ1715" i="1"/>
  <c r="AX1715" i="1"/>
  <c r="I1715" i="1"/>
  <c r="AY1715" i="1" s="1"/>
  <c r="BM1714" i="1"/>
  <c r="AZ1714" i="1"/>
  <c r="AX1714" i="1"/>
  <c r="I1714" i="1"/>
  <c r="AY1714" i="1" s="1"/>
  <c r="AZ1713" i="1"/>
  <c r="AX1713" i="1"/>
  <c r="I1713" i="1"/>
  <c r="AY1713" i="1" s="1"/>
  <c r="BM1712" i="1"/>
  <c r="AZ1712" i="1"/>
  <c r="AX1712" i="1"/>
  <c r="I1712" i="1"/>
  <c r="AY1712" i="1" s="1"/>
  <c r="AZ1711" i="1"/>
  <c r="AX1711" i="1"/>
  <c r="I1711" i="1"/>
  <c r="AY1711" i="1" s="1"/>
  <c r="I1710" i="1"/>
  <c r="I1709" i="1"/>
  <c r="BM1708" i="1"/>
  <c r="AZ1708" i="1"/>
  <c r="AX1708" i="1"/>
  <c r="I1708" i="1"/>
  <c r="AY1708" i="1" s="1"/>
  <c r="BM1707" i="1"/>
  <c r="AZ1707" i="1"/>
  <c r="AX1707" i="1"/>
  <c r="I1707" i="1"/>
  <c r="AY1707" i="1" s="1"/>
  <c r="AZ1706" i="1"/>
  <c r="AX1706" i="1"/>
  <c r="I1706" i="1"/>
  <c r="AY1706" i="1" s="1"/>
  <c r="BM1705" i="1"/>
  <c r="AZ1705" i="1"/>
  <c r="AX1705" i="1"/>
  <c r="I1705" i="1"/>
  <c r="AY1705" i="1" s="1"/>
  <c r="BM1704" i="1"/>
  <c r="AZ1704" i="1"/>
  <c r="AX1704" i="1"/>
  <c r="I1704" i="1"/>
  <c r="AY1704" i="1" s="1"/>
  <c r="BM1703" i="1"/>
  <c r="AZ1703" i="1"/>
  <c r="AX1703" i="1"/>
  <c r="I1703" i="1"/>
  <c r="AY1703" i="1" s="1"/>
  <c r="AZ1702" i="1"/>
  <c r="AX1702" i="1"/>
  <c r="I1702" i="1"/>
  <c r="AY1702" i="1" s="1"/>
  <c r="AZ1701" i="1"/>
  <c r="AX1701" i="1"/>
  <c r="I1701" i="1"/>
  <c r="AY1701" i="1" s="1"/>
  <c r="BM1700" i="1"/>
  <c r="AZ1700" i="1"/>
  <c r="AX1700" i="1"/>
  <c r="I1700" i="1"/>
  <c r="AY1700" i="1" s="1"/>
  <c r="BM1699" i="1"/>
  <c r="AZ1699" i="1"/>
  <c r="AX1699" i="1"/>
  <c r="I1699" i="1"/>
  <c r="AY1699" i="1" s="1"/>
  <c r="BM1698" i="1"/>
  <c r="AZ1698" i="1"/>
  <c r="AX1698" i="1"/>
  <c r="I1698" i="1"/>
  <c r="AY1698" i="1" s="1"/>
  <c r="AZ1697" i="1"/>
  <c r="AX1697" i="1"/>
  <c r="I1697" i="1"/>
  <c r="AY1697" i="1" s="1"/>
  <c r="AZ1696" i="1"/>
  <c r="AX1696" i="1"/>
  <c r="I1696" i="1"/>
  <c r="AY1696" i="1" s="1"/>
  <c r="I1695" i="1"/>
  <c r="BM1694" i="1"/>
  <c r="AZ1694" i="1"/>
  <c r="AX1694" i="1"/>
  <c r="I1694" i="1"/>
  <c r="AY1694" i="1" s="1"/>
  <c r="AZ1693" i="1"/>
  <c r="AX1693" i="1"/>
  <c r="I1693" i="1"/>
  <c r="AY1693" i="1" s="1"/>
  <c r="BM1692" i="1"/>
  <c r="AZ1692" i="1"/>
  <c r="AX1692" i="1"/>
  <c r="I1692" i="1"/>
  <c r="AY1692" i="1" s="1"/>
  <c r="BM1691" i="1"/>
  <c r="AZ1691" i="1"/>
  <c r="AX1691" i="1"/>
  <c r="I1691" i="1"/>
  <c r="AY1691" i="1" s="1"/>
  <c r="BM1690" i="1"/>
  <c r="AZ1690" i="1"/>
  <c r="AX1690" i="1"/>
  <c r="I1690" i="1"/>
  <c r="AY1690" i="1" s="1"/>
  <c r="BM1689" i="1"/>
  <c r="AZ1689" i="1"/>
  <c r="AX1689" i="1"/>
  <c r="I1689" i="1"/>
  <c r="AY1689" i="1" s="1"/>
  <c r="AZ1688" i="1"/>
  <c r="AX1688" i="1"/>
  <c r="I1688" i="1"/>
  <c r="AY1688" i="1" s="1"/>
  <c r="AZ1687" i="1"/>
  <c r="AX1687" i="1"/>
  <c r="I1687" i="1"/>
  <c r="AY1687" i="1" s="1"/>
  <c r="BM1686" i="1"/>
  <c r="AZ1686" i="1"/>
  <c r="AX1686" i="1"/>
  <c r="I1686" i="1"/>
  <c r="AY1686" i="1" s="1"/>
  <c r="BM1685" i="1"/>
  <c r="AZ1685" i="1"/>
  <c r="AX1685" i="1"/>
  <c r="I1685" i="1"/>
  <c r="AY1685" i="1" s="1"/>
  <c r="BM1684" i="1"/>
  <c r="AZ1684" i="1"/>
  <c r="AX1684" i="1"/>
  <c r="I1684" i="1"/>
  <c r="AY1684" i="1" s="1"/>
  <c r="AZ1683" i="1"/>
  <c r="AX1683" i="1"/>
  <c r="I1683" i="1"/>
  <c r="AY1683" i="1" s="1"/>
  <c r="BM1682" i="1"/>
  <c r="AZ1682" i="1"/>
  <c r="AX1682" i="1"/>
  <c r="I1682" i="1"/>
  <c r="AY1682" i="1" s="1"/>
  <c r="AZ1681" i="1"/>
  <c r="AX1681" i="1"/>
  <c r="I1681" i="1"/>
  <c r="AY1681" i="1" s="1"/>
  <c r="BM1680" i="1"/>
  <c r="AZ1680" i="1"/>
  <c r="AX1680" i="1"/>
  <c r="I1680" i="1"/>
  <c r="AY1680" i="1" s="1"/>
  <c r="BM1679" i="1"/>
  <c r="AZ1679" i="1"/>
  <c r="AX1679" i="1"/>
  <c r="I1679" i="1"/>
  <c r="AY1679" i="1" s="1"/>
  <c r="BM1678" i="1"/>
  <c r="AZ1678" i="1"/>
  <c r="AX1678" i="1"/>
  <c r="I1678" i="1"/>
  <c r="AY1678" i="1" s="1"/>
  <c r="BM1677" i="1"/>
  <c r="AZ1677" i="1"/>
  <c r="AX1677" i="1"/>
  <c r="I1677" i="1"/>
  <c r="AY1677" i="1" s="1"/>
  <c r="BM1676" i="1"/>
  <c r="AZ1676" i="1"/>
  <c r="AX1676" i="1"/>
  <c r="I1676" i="1"/>
  <c r="AY1676" i="1" s="1"/>
  <c r="BM1675" i="1"/>
  <c r="AZ1675" i="1"/>
  <c r="AX1675" i="1"/>
  <c r="I1675" i="1"/>
  <c r="AY1675" i="1" s="1"/>
  <c r="BM1674" i="1"/>
  <c r="AZ1674" i="1"/>
  <c r="AX1674" i="1"/>
  <c r="I1674" i="1"/>
  <c r="AY1674" i="1" s="1"/>
  <c r="BM1673" i="1"/>
  <c r="AZ1673" i="1"/>
  <c r="AX1673" i="1"/>
  <c r="I1673" i="1"/>
  <c r="AY1673" i="1" s="1"/>
  <c r="AZ1672" i="1"/>
  <c r="AX1672" i="1"/>
  <c r="I1672" i="1"/>
  <c r="AY1672" i="1" s="1"/>
  <c r="AZ1671" i="1"/>
  <c r="AX1671" i="1"/>
  <c r="I1671" i="1"/>
  <c r="AY1671" i="1" s="1"/>
  <c r="AZ1670" i="1"/>
  <c r="AX1670" i="1"/>
  <c r="I1670" i="1"/>
  <c r="AY1670" i="1" s="1"/>
  <c r="AZ1669" i="1"/>
  <c r="AX1669" i="1"/>
  <c r="I1669" i="1"/>
  <c r="AY1669" i="1" s="1"/>
  <c r="BM1668" i="1"/>
  <c r="AZ1668" i="1"/>
  <c r="AX1668" i="1"/>
  <c r="I1668" i="1"/>
  <c r="AY1668" i="1" s="1"/>
  <c r="AZ1667" i="1"/>
  <c r="AX1667" i="1"/>
  <c r="I1667" i="1"/>
  <c r="AY1667" i="1" s="1"/>
  <c r="AZ1666" i="1"/>
  <c r="AX1666" i="1"/>
  <c r="I1666" i="1"/>
  <c r="AY1666" i="1" s="1"/>
  <c r="AZ1665" i="1"/>
  <c r="AX1665" i="1"/>
  <c r="I1665" i="1"/>
  <c r="AY1665" i="1" s="1"/>
  <c r="BM1664" i="1"/>
  <c r="AZ1664" i="1"/>
  <c r="AX1664" i="1"/>
  <c r="I1664" i="1"/>
  <c r="AY1664" i="1" s="1"/>
  <c r="AZ1663" i="1"/>
  <c r="AX1663" i="1"/>
  <c r="I1663" i="1"/>
  <c r="AY1663" i="1" s="1"/>
  <c r="BM1662" i="1"/>
  <c r="AZ1662" i="1"/>
  <c r="AX1662" i="1"/>
  <c r="I1662" i="1"/>
  <c r="AY1662" i="1" s="1"/>
  <c r="AZ1661" i="1"/>
  <c r="AX1661" i="1"/>
  <c r="I1661" i="1"/>
  <c r="AY1661" i="1" s="1"/>
  <c r="AZ1660" i="1"/>
  <c r="AX1660" i="1"/>
  <c r="I1660" i="1"/>
  <c r="AY1660" i="1" s="1"/>
  <c r="BM1659" i="1"/>
  <c r="AZ1659" i="1"/>
  <c r="AX1659" i="1"/>
  <c r="I1659" i="1"/>
  <c r="AY1659" i="1" s="1"/>
  <c r="BM1658" i="1"/>
  <c r="AZ1658" i="1"/>
  <c r="AX1658" i="1"/>
  <c r="I1658" i="1"/>
  <c r="AY1658" i="1" s="1"/>
  <c r="AZ1657" i="1"/>
  <c r="AX1657" i="1"/>
  <c r="I1657" i="1"/>
  <c r="AY1657" i="1" s="1"/>
  <c r="BM1656" i="1"/>
  <c r="AZ1656" i="1"/>
  <c r="AX1656" i="1"/>
  <c r="I1656" i="1"/>
  <c r="AY1656" i="1" s="1"/>
  <c r="BM1655" i="1"/>
  <c r="AZ1655" i="1"/>
  <c r="AX1655" i="1"/>
  <c r="I1655" i="1"/>
  <c r="AY1655" i="1" s="1"/>
  <c r="BM1654" i="1"/>
  <c r="AZ1654" i="1"/>
  <c r="AX1654" i="1"/>
  <c r="I1654" i="1"/>
  <c r="AY1654" i="1" s="1"/>
  <c r="BM1653" i="1"/>
  <c r="AZ1653" i="1"/>
  <c r="AX1653" i="1"/>
  <c r="I1653" i="1"/>
  <c r="AY1653" i="1" s="1"/>
  <c r="BM1652" i="1"/>
  <c r="AZ1652" i="1"/>
  <c r="AX1652" i="1"/>
  <c r="I1652" i="1"/>
  <c r="AY1652" i="1" s="1"/>
  <c r="AZ1651" i="1"/>
  <c r="AX1651" i="1"/>
  <c r="I1651" i="1"/>
  <c r="AY1651" i="1" s="1"/>
  <c r="AZ1650" i="1"/>
  <c r="AX1650" i="1"/>
  <c r="I1650" i="1"/>
  <c r="AY1650" i="1" s="1"/>
  <c r="BM1649" i="1"/>
  <c r="AZ1649" i="1"/>
  <c r="AX1649" i="1"/>
  <c r="I1649" i="1"/>
  <c r="AY1649" i="1" s="1"/>
  <c r="I1648" i="1"/>
  <c r="I1647" i="1"/>
  <c r="AZ1646" i="1"/>
  <c r="AX1646" i="1"/>
  <c r="I1646" i="1"/>
  <c r="AY1646" i="1" s="1"/>
  <c r="AZ1645" i="1"/>
  <c r="AX1645" i="1"/>
  <c r="I1645" i="1"/>
  <c r="AY1645" i="1" s="1"/>
  <c r="BM1644" i="1"/>
  <c r="AZ1644" i="1"/>
  <c r="AX1644" i="1"/>
  <c r="I1644" i="1"/>
  <c r="AY1644" i="1" s="1"/>
  <c r="AZ1643" i="1"/>
  <c r="AX1643" i="1"/>
  <c r="I1643" i="1"/>
  <c r="AY1643" i="1" s="1"/>
  <c r="AZ1642" i="1"/>
  <c r="AX1642" i="1"/>
  <c r="I1642" i="1"/>
  <c r="AY1642" i="1" s="1"/>
  <c r="I1641" i="1"/>
  <c r="I1640" i="1"/>
  <c r="AZ1639" i="1"/>
  <c r="AX1639" i="1"/>
  <c r="I1639" i="1"/>
  <c r="AY1639" i="1" s="1"/>
  <c r="BM1638" i="1"/>
  <c r="AZ1638" i="1"/>
  <c r="AX1638" i="1"/>
  <c r="I1638" i="1"/>
  <c r="AY1638" i="1" s="1"/>
  <c r="BM1637" i="1"/>
  <c r="AZ1637" i="1"/>
  <c r="AX1637" i="1"/>
  <c r="I1637" i="1"/>
  <c r="AY1637" i="1" s="1"/>
  <c r="BM1636" i="1"/>
  <c r="AZ1636" i="1"/>
  <c r="AX1636" i="1"/>
  <c r="I1636" i="1"/>
  <c r="AY1636" i="1" s="1"/>
  <c r="BM1635" i="1"/>
  <c r="AZ1635" i="1"/>
  <c r="AX1635" i="1"/>
  <c r="I1635" i="1"/>
  <c r="AY1635" i="1" s="1"/>
  <c r="BM1634" i="1"/>
  <c r="AZ1634" i="1"/>
  <c r="AX1634" i="1"/>
  <c r="I1634" i="1"/>
  <c r="AY1634" i="1" s="1"/>
  <c r="AZ1633" i="1"/>
  <c r="AX1633" i="1"/>
  <c r="I1633" i="1"/>
  <c r="AY1633" i="1" s="1"/>
  <c r="BM1632" i="1"/>
  <c r="AZ1632" i="1"/>
  <c r="AX1632" i="1"/>
  <c r="I1632" i="1"/>
  <c r="AY1632" i="1" s="1"/>
  <c r="AZ1631" i="1"/>
  <c r="AX1631" i="1"/>
  <c r="I1631" i="1"/>
  <c r="AY1631" i="1" s="1"/>
  <c r="BM1630" i="1"/>
  <c r="AZ1630" i="1"/>
  <c r="AX1630" i="1"/>
  <c r="I1630" i="1"/>
  <c r="AY1630" i="1" s="1"/>
  <c r="BM1629" i="1"/>
  <c r="AZ1629" i="1"/>
  <c r="AX1629" i="1"/>
  <c r="I1629" i="1"/>
  <c r="AY1629" i="1" s="1"/>
  <c r="BM1628" i="1"/>
  <c r="AZ1628" i="1"/>
  <c r="AX1628" i="1"/>
  <c r="I1628" i="1"/>
  <c r="AY1628" i="1" s="1"/>
  <c r="AZ1627" i="1"/>
  <c r="AX1627" i="1"/>
  <c r="I1627" i="1"/>
  <c r="AY1627" i="1" s="1"/>
  <c r="BM1626" i="1"/>
  <c r="AZ1626" i="1"/>
  <c r="AX1626" i="1"/>
  <c r="I1626" i="1"/>
  <c r="AY1626" i="1" s="1"/>
  <c r="BM1625" i="1"/>
  <c r="AZ1625" i="1"/>
  <c r="AX1625" i="1"/>
  <c r="I1625" i="1"/>
  <c r="AY1625" i="1" s="1"/>
  <c r="BM1624" i="1"/>
  <c r="AZ1624" i="1"/>
  <c r="AX1624" i="1"/>
  <c r="I1624" i="1"/>
  <c r="AY1624" i="1" s="1"/>
  <c r="I1623" i="1"/>
  <c r="BM1622" i="1"/>
  <c r="AZ1622" i="1"/>
  <c r="AX1622" i="1"/>
  <c r="I1622" i="1"/>
  <c r="AY1622" i="1" s="1"/>
  <c r="BM1621" i="1"/>
  <c r="AZ1621" i="1"/>
  <c r="AX1621" i="1"/>
  <c r="I1621" i="1"/>
  <c r="AY1621" i="1" s="1"/>
  <c r="AZ1620" i="1"/>
  <c r="AX1620" i="1"/>
  <c r="I1620" i="1"/>
  <c r="AY1620" i="1" s="1"/>
  <c r="BM1619" i="1"/>
  <c r="AZ1619" i="1"/>
  <c r="AX1619" i="1"/>
  <c r="I1619" i="1"/>
  <c r="AY1619" i="1" s="1"/>
  <c r="BM1618" i="1"/>
  <c r="AZ1618" i="1"/>
  <c r="AX1618" i="1"/>
  <c r="I1618" i="1"/>
  <c r="AY1618" i="1" s="1"/>
  <c r="BM1617" i="1"/>
  <c r="AZ1617" i="1"/>
  <c r="AX1617" i="1"/>
  <c r="I1617" i="1"/>
  <c r="AY1617" i="1" s="1"/>
  <c r="AZ1616" i="1"/>
  <c r="AX1616" i="1"/>
  <c r="I1616" i="1"/>
  <c r="AY1616" i="1" s="1"/>
  <c r="AZ1615" i="1"/>
  <c r="AX1615" i="1"/>
  <c r="I1615" i="1"/>
  <c r="AY1615" i="1" s="1"/>
  <c r="BM1614" i="1"/>
  <c r="AZ1614" i="1"/>
  <c r="AX1614" i="1"/>
  <c r="I1614" i="1"/>
  <c r="AY1614" i="1" s="1"/>
  <c r="AZ1613" i="1"/>
  <c r="AX1613" i="1"/>
  <c r="I1613" i="1"/>
  <c r="AY1613" i="1" s="1"/>
  <c r="AZ1612" i="1"/>
  <c r="AX1612" i="1"/>
  <c r="I1612" i="1"/>
  <c r="AY1612" i="1" s="1"/>
  <c r="BM1611" i="1"/>
  <c r="AZ1611" i="1"/>
  <c r="AX1611" i="1"/>
  <c r="I1611" i="1"/>
  <c r="AY1611" i="1" s="1"/>
  <c r="AZ1610" i="1"/>
  <c r="AX1610" i="1"/>
  <c r="I1610" i="1"/>
  <c r="AY1610" i="1" s="1"/>
  <c r="I1609" i="1"/>
  <c r="AZ1608" i="1"/>
  <c r="AX1608" i="1"/>
  <c r="I1608" i="1"/>
  <c r="AY1608" i="1" s="1"/>
  <c r="I1607" i="1"/>
  <c r="AZ1606" i="1"/>
  <c r="AX1606" i="1"/>
  <c r="I1606" i="1"/>
  <c r="AY1606" i="1" s="1"/>
  <c r="BM1605" i="1"/>
  <c r="AZ1605" i="1"/>
  <c r="AX1605" i="1"/>
  <c r="I1605" i="1"/>
  <c r="AY1605" i="1" s="1"/>
  <c r="BM1604" i="1"/>
  <c r="AZ1604" i="1"/>
  <c r="AX1604" i="1"/>
  <c r="I1604" i="1"/>
  <c r="AY1604" i="1" s="1"/>
  <c r="BM1603" i="1"/>
  <c r="AZ1603" i="1"/>
  <c r="AX1603" i="1"/>
  <c r="I1603" i="1"/>
  <c r="AY1603" i="1" s="1"/>
  <c r="BM1602" i="1"/>
  <c r="AZ1602" i="1"/>
  <c r="AX1602" i="1"/>
  <c r="I1602" i="1"/>
  <c r="AY1602" i="1" s="1"/>
  <c r="AZ1601" i="1"/>
  <c r="AX1601" i="1"/>
  <c r="I1601" i="1"/>
  <c r="AY1601" i="1" s="1"/>
  <c r="AZ1600" i="1"/>
  <c r="AX1600" i="1"/>
  <c r="I1600" i="1"/>
  <c r="AY1600" i="1" s="1"/>
  <c r="I1599" i="1"/>
  <c r="BM1598" i="1"/>
  <c r="AZ1598" i="1"/>
  <c r="AX1598" i="1"/>
  <c r="I1598" i="1"/>
  <c r="AY1598" i="1" s="1"/>
  <c r="BM1597" i="1"/>
  <c r="AZ1597" i="1"/>
  <c r="AX1597" i="1"/>
  <c r="I1597" i="1"/>
  <c r="AY1597" i="1" s="1"/>
  <c r="BM1596" i="1"/>
  <c r="AZ1596" i="1"/>
  <c r="AX1596" i="1"/>
  <c r="I1596" i="1"/>
  <c r="AY1596" i="1" s="1"/>
  <c r="AZ1595" i="1"/>
  <c r="AX1595" i="1"/>
  <c r="I1595" i="1"/>
  <c r="AY1595" i="1" s="1"/>
  <c r="BM1594" i="1"/>
  <c r="AZ1594" i="1"/>
  <c r="AX1594" i="1"/>
  <c r="I1594" i="1"/>
  <c r="AY1594" i="1" s="1"/>
  <c r="BM1593" i="1"/>
  <c r="I1593" i="1"/>
  <c r="BM1592" i="1"/>
  <c r="AZ1592" i="1"/>
  <c r="AX1592" i="1"/>
  <c r="I1592" i="1"/>
  <c r="AY1592" i="1" s="1"/>
  <c r="BM1591" i="1"/>
  <c r="AZ1591" i="1"/>
  <c r="AX1591" i="1"/>
  <c r="I1591" i="1"/>
  <c r="AY1591" i="1" s="1"/>
  <c r="AZ1590" i="1"/>
  <c r="AX1590" i="1"/>
  <c r="I1590" i="1"/>
  <c r="AY1590" i="1" s="1"/>
  <c r="AZ1589" i="1"/>
  <c r="AX1589" i="1"/>
  <c r="I1589" i="1"/>
  <c r="AY1589" i="1" s="1"/>
  <c r="BM1588" i="1"/>
  <c r="AZ1588" i="1"/>
  <c r="AX1588" i="1"/>
  <c r="I1588" i="1"/>
  <c r="AY1588" i="1" s="1"/>
  <c r="BM1587" i="1"/>
  <c r="AZ1587" i="1"/>
  <c r="AX1587" i="1"/>
  <c r="I1587" i="1"/>
  <c r="AY1587" i="1" s="1"/>
  <c r="AZ1586" i="1"/>
  <c r="AX1586" i="1"/>
  <c r="I1586" i="1"/>
  <c r="AY1586" i="1" s="1"/>
  <c r="BM1585" i="1"/>
  <c r="AZ1585" i="1"/>
  <c r="AX1585" i="1"/>
  <c r="I1585" i="1"/>
  <c r="AY1585" i="1" s="1"/>
  <c r="AZ1584" i="1"/>
  <c r="AX1584" i="1"/>
  <c r="I1584" i="1"/>
  <c r="AY1584" i="1" s="1"/>
  <c r="AZ1583" i="1"/>
  <c r="AX1583" i="1"/>
  <c r="I1583" i="1"/>
  <c r="AY1583" i="1" s="1"/>
  <c r="BM1582" i="1"/>
  <c r="AZ1582" i="1"/>
  <c r="AX1582" i="1"/>
  <c r="I1582" i="1"/>
  <c r="AY1582" i="1" s="1"/>
  <c r="AZ1581" i="1"/>
  <c r="AX1581" i="1"/>
  <c r="I1581" i="1"/>
  <c r="AY1581" i="1" s="1"/>
  <c r="BM1580" i="1"/>
  <c r="AZ1580" i="1"/>
  <c r="AX1580" i="1"/>
  <c r="I1580" i="1"/>
  <c r="AY1580" i="1" s="1"/>
  <c r="AZ1579" i="1"/>
  <c r="AX1579" i="1"/>
  <c r="I1579" i="1"/>
  <c r="AY1579" i="1" s="1"/>
  <c r="AZ1578" i="1"/>
  <c r="AX1578" i="1"/>
  <c r="I1578" i="1"/>
  <c r="AY1578" i="1" s="1"/>
  <c r="BM1577" i="1"/>
  <c r="AZ1577" i="1"/>
  <c r="AX1577" i="1"/>
  <c r="I1577" i="1"/>
  <c r="AY1577" i="1" s="1"/>
  <c r="BM1576" i="1"/>
  <c r="AZ1576" i="1"/>
  <c r="AX1576" i="1"/>
  <c r="I1576" i="1"/>
  <c r="AY1576" i="1" s="1"/>
  <c r="BM1575" i="1"/>
  <c r="AZ1575" i="1"/>
  <c r="AX1575" i="1"/>
  <c r="I1575" i="1"/>
  <c r="AY1575" i="1" s="1"/>
  <c r="BM1574" i="1"/>
  <c r="AZ1574" i="1"/>
  <c r="AX1574" i="1"/>
  <c r="I1574" i="1"/>
  <c r="AY1574" i="1" s="1"/>
  <c r="AZ1573" i="1"/>
  <c r="AX1573" i="1"/>
  <c r="I1573" i="1"/>
  <c r="AY1573" i="1" s="1"/>
  <c r="BM1572" i="1"/>
  <c r="AZ1572" i="1"/>
  <c r="AX1572" i="1"/>
  <c r="I1572" i="1"/>
  <c r="AY1572" i="1" s="1"/>
  <c r="AZ1571" i="1"/>
  <c r="AX1571" i="1"/>
  <c r="I1571" i="1"/>
  <c r="AY1571" i="1" s="1"/>
  <c r="AZ1570" i="1"/>
  <c r="AX1570" i="1"/>
  <c r="I1570" i="1"/>
  <c r="AY1570" i="1" s="1"/>
  <c r="BM1569" i="1"/>
  <c r="AZ1569" i="1"/>
  <c r="AX1569" i="1"/>
  <c r="I1569" i="1"/>
  <c r="AY1569" i="1" s="1"/>
  <c r="BM1568" i="1"/>
  <c r="AZ1568" i="1"/>
  <c r="AX1568" i="1"/>
  <c r="I1568" i="1"/>
  <c r="AY1568" i="1" s="1"/>
  <c r="BM1567" i="1"/>
  <c r="AZ1567" i="1"/>
  <c r="AX1567" i="1"/>
  <c r="I1567" i="1"/>
  <c r="AY1567" i="1" s="1"/>
  <c r="BM1566" i="1"/>
  <c r="AZ1566" i="1"/>
  <c r="AX1566" i="1"/>
  <c r="I1566" i="1"/>
  <c r="AY1566" i="1" s="1"/>
  <c r="BM1565" i="1"/>
  <c r="AZ1565" i="1"/>
  <c r="AX1565" i="1"/>
  <c r="I1565" i="1"/>
  <c r="AY1565" i="1" s="1"/>
  <c r="AZ1564" i="1"/>
  <c r="AX1564" i="1"/>
  <c r="I1564" i="1"/>
  <c r="AY1564" i="1" s="1"/>
  <c r="BM1563" i="1"/>
  <c r="AZ1563" i="1"/>
  <c r="AX1563" i="1"/>
  <c r="I1563" i="1"/>
  <c r="AY1563" i="1" s="1"/>
  <c r="BM1562" i="1"/>
  <c r="AZ1562" i="1"/>
  <c r="AX1562" i="1"/>
  <c r="I1562" i="1"/>
  <c r="AY1562" i="1" s="1"/>
  <c r="BM1561" i="1"/>
  <c r="AZ1561" i="1"/>
  <c r="AX1561" i="1"/>
  <c r="I1561" i="1"/>
  <c r="AY1561" i="1" s="1"/>
  <c r="BM1560" i="1"/>
  <c r="AZ1560" i="1"/>
  <c r="AX1560" i="1"/>
  <c r="I1560" i="1"/>
  <c r="AY1560" i="1" s="1"/>
  <c r="AZ1559" i="1"/>
  <c r="AX1559" i="1"/>
  <c r="I1559" i="1"/>
  <c r="AY1559" i="1" s="1"/>
  <c r="BM1558" i="1"/>
  <c r="AZ1558" i="1"/>
  <c r="AX1558" i="1"/>
  <c r="I1558" i="1"/>
  <c r="AY1558" i="1" s="1"/>
  <c r="BM1557" i="1"/>
  <c r="AZ1557" i="1"/>
  <c r="AX1557" i="1"/>
  <c r="I1557" i="1"/>
  <c r="AY1557" i="1" s="1"/>
  <c r="BM1556" i="1"/>
  <c r="AZ1556" i="1"/>
  <c r="AX1556" i="1"/>
  <c r="I1556" i="1"/>
  <c r="AY1556" i="1" s="1"/>
  <c r="BM1555" i="1"/>
  <c r="AZ1555" i="1"/>
  <c r="AX1555" i="1"/>
  <c r="I1555" i="1"/>
  <c r="AY1555" i="1" s="1"/>
  <c r="BM1554" i="1"/>
  <c r="AZ1554" i="1"/>
  <c r="AX1554" i="1"/>
  <c r="I1554" i="1"/>
  <c r="AY1554" i="1" s="1"/>
  <c r="BM1553" i="1"/>
  <c r="AZ1553" i="1"/>
  <c r="AX1553" i="1"/>
  <c r="I1553" i="1"/>
  <c r="AY1553" i="1" s="1"/>
  <c r="BM1552" i="1"/>
  <c r="AZ1552" i="1"/>
  <c r="AX1552" i="1"/>
  <c r="I1552" i="1"/>
  <c r="AY1552" i="1" s="1"/>
  <c r="BM1551" i="1"/>
  <c r="AZ1551" i="1"/>
  <c r="AX1551" i="1"/>
  <c r="I1551" i="1"/>
  <c r="AY1551" i="1" s="1"/>
  <c r="AZ1550" i="1"/>
  <c r="AX1550" i="1"/>
  <c r="I1550" i="1"/>
  <c r="AY1550" i="1" s="1"/>
  <c r="BM1549" i="1"/>
  <c r="AZ1549" i="1"/>
  <c r="AX1549" i="1"/>
  <c r="I1549" i="1"/>
  <c r="AY1549" i="1" s="1"/>
  <c r="BM1548" i="1"/>
  <c r="AZ1548" i="1"/>
  <c r="AX1548" i="1"/>
  <c r="I1548" i="1"/>
  <c r="AY1548" i="1" s="1"/>
  <c r="BM1547" i="1"/>
  <c r="AZ1547" i="1"/>
  <c r="AX1547" i="1"/>
  <c r="I1547" i="1"/>
  <c r="AY1547" i="1" s="1"/>
  <c r="AZ1546" i="1"/>
  <c r="AX1546" i="1"/>
  <c r="I1546" i="1"/>
  <c r="AY1546" i="1" s="1"/>
  <c r="I1545" i="1"/>
  <c r="BM1544" i="1"/>
  <c r="AZ1544" i="1"/>
  <c r="AX1544" i="1"/>
  <c r="I1544" i="1"/>
  <c r="AY1544" i="1" s="1"/>
  <c r="AZ1543" i="1"/>
  <c r="AX1543" i="1"/>
  <c r="I1543" i="1"/>
  <c r="AY1543" i="1" s="1"/>
  <c r="BM1542" i="1"/>
  <c r="AZ1542" i="1"/>
  <c r="AX1542" i="1"/>
  <c r="I1542" i="1"/>
  <c r="AY1542" i="1" s="1"/>
  <c r="BM1541" i="1"/>
  <c r="AZ1541" i="1"/>
  <c r="AX1541" i="1"/>
  <c r="I1541" i="1"/>
  <c r="AY1541" i="1" s="1"/>
  <c r="AZ1540" i="1"/>
  <c r="AX1540" i="1"/>
  <c r="I1540" i="1"/>
  <c r="AY1540" i="1" s="1"/>
  <c r="BM1539" i="1"/>
  <c r="AZ1539" i="1"/>
  <c r="AX1539" i="1"/>
  <c r="I1539" i="1"/>
  <c r="AY1539" i="1" s="1"/>
  <c r="AZ1538" i="1"/>
  <c r="AX1538" i="1"/>
  <c r="I1538" i="1"/>
  <c r="AY1538" i="1" s="1"/>
  <c r="BM1537" i="1"/>
  <c r="AZ1537" i="1"/>
  <c r="AX1537" i="1"/>
  <c r="I1537" i="1"/>
  <c r="AY1537" i="1" s="1"/>
  <c r="BM1536" i="1"/>
  <c r="AZ1536" i="1"/>
  <c r="AX1536" i="1"/>
  <c r="I1536" i="1"/>
  <c r="AY1536" i="1" s="1"/>
  <c r="BM1535" i="1"/>
  <c r="AZ1535" i="1"/>
  <c r="AX1535" i="1"/>
  <c r="I1535" i="1"/>
  <c r="AY1535" i="1" s="1"/>
  <c r="BM1534" i="1"/>
  <c r="AZ1534" i="1"/>
  <c r="AX1534" i="1"/>
  <c r="I1534" i="1"/>
  <c r="AY1534" i="1" s="1"/>
  <c r="BM1533" i="1"/>
  <c r="AZ1533" i="1"/>
  <c r="AX1533" i="1"/>
  <c r="I1533" i="1"/>
  <c r="AY1533" i="1" s="1"/>
  <c r="AZ1532" i="1"/>
  <c r="AX1532" i="1"/>
  <c r="I1532" i="1"/>
  <c r="AY1532" i="1" s="1"/>
  <c r="AZ1531" i="1"/>
  <c r="AX1531" i="1"/>
  <c r="I1531" i="1"/>
  <c r="AY1531" i="1" s="1"/>
  <c r="BM1530" i="1"/>
  <c r="AZ1530" i="1"/>
  <c r="AX1530" i="1"/>
  <c r="I1530" i="1"/>
  <c r="AY1530" i="1" s="1"/>
  <c r="AZ1529" i="1"/>
  <c r="AX1529" i="1"/>
  <c r="I1529" i="1"/>
  <c r="AY1529" i="1" s="1"/>
  <c r="BM1528" i="1"/>
  <c r="AZ1528" i="1"/>
  <c r="AX1528" i="1"/>
  <c r="I1528" i="1"/>
  <c r="AY1528" i="1" s="1"/>
  <c r="BM1527" i="1"/>
  <c r="AZ1527" i="1"/>
  <c r="AX1527" i="1"/>
  <c r="I1527" i="1"/>
  <c r="AY1527" i="1" s="1"/>
  <c r="BM1526" i="1"/>
  <c r="AZ1526" i="1"/>
  <c r="AX1526" i="1"/>
  <c r="I1526" i="1"/>
  <c r="AY1526" i="1" s="1"/>
  <c r="I1525" i="1"/>
  <c r="BM1524" i="1"/>
  <c r="AZ1524" i="1"/>
  <c r="AX1524" i="1"/>
  <c r="I1524" i="1"/>
  <c r="AY1524" i="1" s="1"/>
  <c r="BM1523" i="1"/>
  <c r="AZ1523" i="1"/>
  <c r="AX1523" i="1"/>
  <c r="I1523" i="1"/>
  <c r="AY1523" i="1" s="1"/>
  <c r="BM1522" i="1"/>
  <c r="AZ1522" i="1"/>
  <c r="AX1522" i="1"/>
  <c r="I1522" i="1"/>
  <c r="AY1522" i="1" s="1"/>
  <c r="BM1521" i="1"/>
  <c r="AZ1521" i="1"/>
  <c r="AX1521" i="1"/>
  <c r="I1521" i="1"/>
  <c r="AY1521" i="1" s="1"/>
  <c r="AZ1520" i="1"/>
  <c r="AX1520" i="1"/>
  <c r="I1520" i="1"/>
  <c r="AY1520" i="1" s="1"/>
  <c r="AZ1519" i="1"/>
  <c r="AX1519" i="1"/>
  <c r="I1519" i="1"/>
  <c r="AY1519" i="1" s="1"/>
  <c r="BM1518" i="1"/>
  <c r="AZ1518" i="1"/>
  <c r="AX1518" i="1"/>
  <c r="I1518" i="1"/>
  <c r="AY1518" i="1" s="1"/>
  <c r="BM1517" i="1"/>
  <c r="AZ1517" i="1"/>
  <c r="AX1517" i="1"/>
  <c r="I1517" i="1"/>
  <c r="AY1517" i="1" s="1"/>
  <c r="AZ1516" i="1"/>
  <c r="AX1516" i="1"/>
  <c r="I1516" i="1"/>
  <c r="AY1516" i="1" s="1"/>
  <c r="BM1515" i="1"/>
  <c r="I1515" i="1"/>
  <c r="BM1514" i="1"/>
  <c r="AZ1514" i="1"/>
  <c r="AX1514" i="1"/>
  <c r="I1514" i="1"/>
  <c r="AY1514" i="1" s="1"/>
  <c r="BM1513" i="1"/>
  <c r="AZ1513" i="1"/>
  <c r="AX1513" i="1"/>
  <c r="I1513" i="1"/>
  <c r="AY1513" i="1" s="1"/>
  <c r="BM1512" i="1"/>
  <c r="AZ1512" i="1"/>
  <c r="AX1512" i="1"/>
  <c r="I1512" i="1"/>
  <c r="AY1512" i="1" s="1"/>
  <c r="AZ1511" i="1"/>
  <c r="AX1511" i="1"/>
  <c r="I1511" i="1"/>
  <c r="AY1511" i="1" s="1"/>
  <c r="BM1510" i="1"/>
  <c r="AZ1510" i="1"/>
  <c r="AX1510" i="1"/>
  <c r="I1510" i="1"/>
  <c r="AY1510" i="1" s="1"/>
  <c r="BM1509" i="1"/>
  <c r="AZ1509" i="1"/>
  <c r="AX1509" i="1"/>
  <c r="I1509" i="1"/>
  <c r="AY1509" i="1" s="1"/>
  <c r="AZ1508" i="1"/>
  <c r="AX1508" i="1"/>
  <c r="I1508" i="1"/>
  <c r="AY1508" i="1" s="1"/>
  <c r="BM1507" i="1"/>
  <c r="AZ1507" i="1"/>
  <c r="AX1507" i="1"/>
  <c r="I1507" i="1"/>
  <c r="AY1507" i="1" s="1"/>
  <c r="BM1506" i="1"/>
  <c r="AZ1506" i="1"/>
  <c r="AX1506" i="1"/>
  <c r="I1506" i="1"/>
  <c r="AY1506" i="1" s="1"/>
  <c r="BM1505" i="1"/>
  <c r="AZ1505" i="1"/>
  <c r="AX1505" i="1"/>
  <c r="I1505" i="1"/>
  <c r="AY1505" i="1" s="1"/>
  <c r="AZ1504" i="1"/>
  <c r="AX1504" i="1"/>
  <c r="I1504" i="1"/>
  <c r="AY1504" i="1" s="1"/>
  <c r="BM1503" i="1"/>
  <c r="AZ1503" i="1"/>
  <c r="AX1503" i="1"/>
  <c r="I1503" i="1"/>
  <c r="AY1503" i="1" s="1"/>
  <c r="BM1502" i="1"/>
  <c r="AZ1502" i="1"/>
  <c r="AX1502" i="1"/>
  <c r="I1502" i="1"/>
  <c r="AY1502" i="1" s="1"/>
  <c r="BM1501" i="1"/>
  <c r="AZ1501" i="1"/>
  <c r="AX1501" i="1"/>
  <c r="I1501" i="1"/>
  <c r="AY1501" i="1" s="1"/>
  <c r="BM1500" i="1"/>
  <c r="AZ1500" i="1"/>
  <c r="AX1500" i="1"/>
  <c r="I1500" i="1"/>
  <c r="AY1500" i="1" s="1"/>
  <c r="BM1499" i="1"/>
  <c r="AZ1499" i="1"/>
  <c r="AX1499" i="1"/>
  <c r="I1499" i="1"/>
  <c r="AY1499" i="1" s="1"/>
  <c r="BM1498" i="1"/>
  <c r="AZ1498" i="1"/>
  <c r="AX1498" i="1"/>
  <c r="I1498" i="1"/>
  <c r="AY1498" i="1" s="1"/>
  <c r="BM1497" i="1"/>
  <c r="AZ1497" i="1"/>
  <c r="AX1497" i="1"/>
  <c r="I1497" i="1"/>
  <c r="AY1497" i="1" s="1"/>
  <c r="BM1496" i="1"/>
  <c r="AZ1496" i="1"/>
  <c r="AX1496" i="1"/>
  <c r="I1496" i="1"/>
  <c r="AY1496" i="1" s="1"/>
  <c r="BM1495" i="1"/>
  <c r="AZ1495" i="1"/>
  <c r="AX1495" i="1"/>
  <c r="I1495" i="1"/>
  <c r="AY1495" i="1" s="1"/>
  <c r="AZ1494" i="1"/>
  <c r="AX1494" i="1"/>
  <c r="I1494" i="1"/>
  <c r="AY1494" i="1" s="1"/>
  <c r="I1493" i="1"/>
  <c r="BM1492" i="1"/>
  <c r="AZ1492" i="1"/>
  <c r="AX1492" i="1"/>
  <c r="I1492" i="1"/>
  <c r="AY1492" i="1" s="1"/>
  <c r="BM1491" i="1"/>
  <c r="AZ1491" i="1"/>
  <c r="AX1491" i="1"/>
  <c r="I1491" i="1"/>
  <c r="AY1491" i="1" s="1"/>
  <c r="AZ1490" i="1"/>
  <c r="AX1490" i="1"/>
  <c r="I1490" i="1"/>
  <c r="AY1490" i="1" s="1"/>
  <c r="BM1489" i="1"/>
  <c r="AZ1489" i="1"/>
  <c r="AX1489" i="1"/>
  <c r="I1489" i="1"/>
  <c r="AY1489" i="1" s="1"/>
  <c r="AZ1488" i="1"/>
  <c r="AX1488" i="1"/>
  <c r="I1488" i="1"/>
  <c r="AY1488" i="1" s="1"/>
  <c r="BM1487" i="1"/>
  <c r="AZ1487" i="1"/>
  <c r="AX1487" i="1"/>
  <c r="I1487" i="1"/>
  <c r="AY1487" i="1" s="1"/>
  <c r="BM1486" i="1"/>
  <c r="AZ1486" i="1"/>
  <c r="AX1486" i="1"/>
  <c r="I1486" i="1"/>
  <c r="AY1486" i="1" s="1"/>
  <c r="BM1485" i="1"/>
  <c r="AZ1485" i="1"/>
  <c r="AX1485" i="1"/>
  <c r="I1485" i="1"/>
  <c r="AY1485" i="1" s="1"/>
  <c r="AZ1484" i="1"/>
  <c r="AX1484" i="1"/>
  <c r="I1484" i="1"/>
  <c r="AY1484" i="1" s="1"/>
  <c r="BM1483" i="1"/>
  <c r="AZ1483" i="1"/>
  <c r="AX1483" i="1"/>
  <c r="I1483" i="1"/>
  <c r="AY1483" i="1" s="1"/>
  <c r="BM1482" i="1"/>
  <c r="AZ1482" i="1"/>
  <c r="AX1482" i="1"/>
  <c r="I1482" i="1"/>
  <c r="AY1482" i="1" s="1"/>
  <c r="BM1481" i="1"/>
  <c r="AZ1481" i="1"/>
  <c r="AX1481" i="1"/>
  <c r="I1481" i="1"/>
  <c r="AY1481" i="1" s="1"/>
  <c r="BM1480" i="1"/>
  <c r="AZ1480" i="1"/>
  <c r="AX1480" i="1"/>
  <c r="I1480" i="1"/>
  <c r="AY1480" i="1" s="1"/>
  <c r="AZ1479" i="1"/>
  <c r="AX1479" i="1"/>
  <c r="I1479" i="1"/>
  <c r="AY1479" i="1" s="1"/>
  <c r="AZ1478" i="1"/>
  <c r="AX1478" i="1"/>
  <c r="I1478" i="1"/>
  <c r="AY1478" i="1" s="1"/>
  <c r="BM1477" i="1"/>
  <c r="AZ1477" i="1"/>
  <c r="AX1477" i="1"/>
  <c r="I1477" i="1"/>
  <c r="AY1477" i="1" s="1"/>
  <c r="BM1476" i="1"/>
  <c r="AZ1476" i="1"/>
  <c r="AX1476" i="1"/>
  <c r="I1476" i="1"/>
  <c r="AY1476" i="1" s="1"/>
  <c r="AZ1475" i="1"/>
  <c r="AX1475" i="1"/>
  <c r="I1475" i="1"/>
  <c r="AY1475" i="1" s="1"/>
  <c r="AZ1474" i="1"/>
  <c r="AX1474" i="1"/>
  <c r="I1474" i="1"/>
  <c r="AY1474" i="1" s="1"/>
  <c r="BM1473" i="1"/>
  <c r="AZ1473" i="1"/>
  <c r="AX1473" i="1"/>
  <c r="I1473" i="1"/>
  <c r="AY1473" i="1" s="1"/>
  <c r="BM1472" i="1"/>
  <c r="AZ1472" i="1"/>
  <c r="AX1472" i="1"/>
  <c r="I1472" i="1"/>
  <c r="AY1472" i="1" s="1"/>
  <c r="BM1471" i="1"/>
  <c r="AZ1471" i="1"/>
  <c r="AX1471" i="1"/>
  <c r="I1471" i="1"/>
  <c r="AY1471" i="1" s="1"/>
  <c r="BM1470" i="1"/>
  <c r="AZ1470" i="1"/>
  <c r="AX1470" i="1"/>
  <c r="I1470" i="1"/>
  <c r="AY1470" i="1" s="1"/>
  <c r="BM1469" i="1"/>
  <c r="AZ1469" i="1"/>
  <c r="AX1469" i="1"/>
  <c r="I1469" i="1"/>
  <c r="AY1469" i="1" s="1"/>
  <c r="BM1468" i="1"/>
  <c r="AZ1468" i="1"/>
  <c r="AX1468" i="1"/>
  <c r="I1468" i="1"/>
  <c r="AY1468" i="1" s="1"/>
  <c r="BM1467" i="1"/>
  <c r="AZ1467" i="1"/>
  <c r="AX1467" i="1"/>
  <c r="I1467" i="1"/>
  <c r="AY1467" i="1" s="1"/>
  <c r="BM1466" i="1"/>
  <c r="AZ1466" i="1"/>
  <c r="AX1466" i="1"/>
  <c r="I1466" i="1"/>
  <c r="AY1466" i="1" s="1"/>
  <c r="BM1465" i="1"/>
  <c r="AZ1465" i="1"/>
  <c r="AX1465" i="1"/>
  <c r="I1465" i="1"/>
  <c r="AY1465" i="1" s="1"/>
  <c r="AZ1464" i="1"/>
  <c r="AX1464" i="1"/>
  <c r="I1464" i="1"/>
  <c r="AY1464" i="1" s="1"/>
  <c r="AZ1463" i="1"/>
  <c r="AX1463" i="1"/>
  <c r="I1463" i="1"/>
  <c r="AY1463" i="1" s="1"/>
  <c r="AZ1462" i="1"/>
  <c r="AX1462" i="1"/>
  <c r="I1462" i="1"/>
  <c r="AY1462" i="1" s="1"/>
  <c r="BM1461" i="1"/>
  <c r="AZ1461" i="1"/>
  <c r="AX1461" i="1"/>
  <c r="I1461" i="1"/>
  <c r="AY1461" i="1" s="1"/>
  <c r="I1460" i="1"/>
  <c r="AZ1459" i="1"/>
  <c r="AX1459" i="1"/>
  <c r="I1459" i="1"/>
  <c r="AY1459" i="1" s="1"/>
  <c r="BM1458" i="1"/>
  <c r="AZ1458" i="1"/>
  <c r="AX1458" i="1"/>
  <c r="I1458" i="1"/>
  <c r="AY1458" i="1" s="1"/>
  <c r="I1457" i="1"/>
  <c r="BM1456" i="1"/>
  <c r="AZ1456" i="1"/>
  <c r="AX1456" i="1"/>
  <c r="I1456" i="1"/>
  <c r="AY1456" i="1" s="1"/>
  <c r="BM1455" i="1"/>
  <c r="AZ1455" i="1"/>
  <c r="AX1455" i="1"/>
  <c r="I1455" i="1"/>
  <c r="AY1455" i="1" s="1"/>
  <c r="BM1454" i="1"/>
  <c r="AZ1454" i="1"/>
  <c r="AX1454" i="1"/>
  <c r="I1454" i="1"/>
  <c r="AY1454" i="1" s="1"/>
  <c r="BM1453" i="1"/>
  <c r="AZ1453" i="1"/>
  <c r="AX1453" i="1"/>
  <c r="I1453" i="1"/>
  <c r="AY1453" i="1" s="1"/>
  <c r="AZ1452" i="1"/>
  <c r="AX1452" i="1"/>
  <c r="I1452" i="1"/>
  <c r="AY1452" i="1" s="1"/>
  <c r="AZ1451" i="1"/>
  <c r="AX1451" i="1"/>
  <c r="I1451" i="1"/>
  <c r="AY1451" i="1" s="1"/>
  <c r="BM1450" i="1"/>
  <c r="AZ1450" i="1"/>
  <c r="AX1450" i="1"/>
  <c r="I1450" i="1"/>
  <c r="AY1450" i="1" s="1"/>
  <c r="I1449" i="1"/>
  <c r="I1448" i="1"/>
  <c r="BM1447" i="1"/>
  <c r="AZ1447" i="1"/>
  <c r="AX1447" i="1"/>
  <c r="I1447" i="1"/>
  <c r="AY1447" i="1" s="1"/>
  <c r="I1446" i="1"/>
  <c r="BM1445" i="1"/>
  <c r="AZ1445" i="1"/>
  <c r="AX1445" i="1"/>
  <c r="I1445" i="1"/>
  <c r="AY1445" i="1" s="1"/>
  <c r="I1444" i="1"/>
  <c r="BM1443" i="1"/>
  <c r="AZ1443" i="1"/>
  <c r="AX1443" i="1"/>
  <c r="I1443" i="1"/>
  <c r="AY1443" i="1" s="1"/>
  <c r="BM1442" i="1"/>
  <c r="AZ1442" i="1"/>
  <c r="AX1442" i="1"/>
  <c r="I1442" i="1"/>
  <c r="AY1442" i="1" s="1"/>
  <c r="BM1441" i="1"/>
  <c r="AZ1441" i="1"/>
  <c r="AX1441" i="1"/>
  <c r="I1441" i="1"/>
  <c r="AY1441" i="1" s="1"/>
  <c r="BM1440" i="1"/>
  <c r="AZ1440" i="1"/>
  <c r="AX1440" i="1"/>
  <c r="I1440" i="1"/>
  <c r="AY1440" i="1" s="1"/>
  <c r="AZ1439" i="1"/>
  <c r="AX1439" i="1"/>
  <c r="I1439" i="1"/>
  <c r="AY1439" i="1" s="1"/>
  <c r="AZ1438" i="1"/>
  <c r="AX1438" i="1"/>
  <c r="I1438" i="1"/>
  <c r="AY1438" i="1" s="1"/>
  <c r="BM1437" i="1"/>
  <c r="AZ1437" i="1"/>
  <c r="AX1437" i="1"/>
  <c r="I1437" i="1"/>
  <c r="AY1437" i="1" s="1"/>
  <c r="AZ1436" i="1"/>
  <c r="AX1436" i="1"/>
  <c r="I1436" i="1"/>
  <c r="AY1436" i="1" s="1"/>
  <c r="AZ1435" i="1"/>
  <c r="AX1435" i="1"/>
  <c r="I1435" i="1"/>
  <c r="AY1435" i="1" s="1"/>
  <c r="BM1434" i="1"/>
  <c r="AZ1434" i="1"/>
  <c r="AX1434" i="1"/>
  <c r="I1434" i="1"/>
  <c r="AY1434" i="1" s="1"/>
  <c r="BM1433" i="1"/>
  <c r="AZ1433" i="1"/>
  <c r="AX1433" i="1"/>
  <c r="I1433" i="1"/>
  <c r="AY1433" i="1" s="1"/>
  <c r="BM1432" i="1"/>
  <c r="AZ1432" i="1"/>
  <c r="AX1432" i="1"/>
  <c r="I1432" i="1"/>
  <c r="AY1432" i="1" s="1"/>
  <c r="BM1431" i="1"/>
  <c r="AZ1431" i="1"/>
  <c r="AX1431" i="1"/>
  <c r="I1431" i="1"/>
  <c r="AY1431" i="1" s="1"/>
  <c r="BM1430" i="1"/>
  <c r="AZ1430" i="1"/>
  <c r="AX1430" i="1"/>
  <c r="I1430" i="1"/>
  <c r="AY1430" i="1" s="1"/>
  <c r="AZ1429" i="1"/>
  <c r="AX1429" i="1"/>
  <c r="I1429" i="1"/>
  <c r="AY1429" i="1" s="1"/>
  <c r="I1428" i="1"/>
  <c r="BM1427" i="1"/>
  <c r="AZ1427" i="1"/>
  <c r="AX1427" i="1"/>
  <c r="I1427" i="1"/>
  <c r="AY1427" i="1" s="1"/>
  <c r="AZ1426" i="1"/>
  <c r="AX1426" i="1"/>
  <c r="I1426" i="1"/>
  <c r="AY1426" i="1" s="1"/>
  <c r="BM1425" i="1"/>
  <c r="AZ1425" i="1"/>
  <c r="AX1425" i="1"/>
  <c r="I1425" i="1"/>
  <c r="AY1425" i="1" s="1"/>
  <c r="BM1424" i="1"/>
  <c r="AZ1424" i="1"/>
  <c r="AX1424" i="1"/>
  <c r="I1424" i="1"/>
  <c r="AY1424" i="1" s="1"/>
  <c r="BM1423" i="1"/>
  <c r="I1423" i="1"/>
  <c r="AZ1422" i="1"/>
  <c r="AX1422" i="1"/>
  <c r="I1422" i="1"/>
  <c r="AY1422" i="1" s="1"/>
  <c r="BM1421" i="1"/>
  <c r="AZ1421" i="1"/>
  <c r="AX1421" i="1"/>
  <c r="I1421" i="1"/>
  <c r="AY1421" i="1" s="1"/>
  <c r="BM1420" i="1"/>
  <c r="AZ1420" i="1"/>
  <c r="AX1420" i="1"/>
  <c r="I1420" i="1"/>
  <c r="AY1420" i="1" s="1"/>
  <c r="I1419" i="1"/>
  <c r="BM1418" i="1"/>
  <c r="AZ1418" i="1"/>
  <c r="AX1418" i="1"/>
  <c r="I1418" i="1"/>
  <c r="AY1418" i="1" s="1"/>
  <c r="BM1417" i="1"/>
  <c r="AZ1417" i="1"/>
  <c r="AX1417" i="1"/>
  <c r="I1417" i="1"/>
  <c r="AY1417" i="1" s="1"/>
  <c r="BM1416" i="1"/>
  <c r="AZ1416" i="1"/>
  <c r="AX1416" i="1"/>
  <c r="I1416" i="1"/>
  <c r="AY1416" i="1" s="1"/>
  <c r="AZ1415" i="1"/>
  <c r="AX1415" i="1"/>
  <c r="I1415" i="1"/>
  <c r="AY1415" i="1" s="1"/>
  <c r="I1414" i="1"/>
  <c r="BM1413" i="1"/>
  <c r="AZ1413" i="1"/>
  <c r="AX1413" i="1"/>
  <c r="I1413" i="1"/>
  <c r="AY1413" i="1" s="1"/>
  <c r="AZ1412" i="1"/>
  <c r="AX1412" i="1"/>
  <c r="I1412" i="1"/>
  <c r="AY1412" i="1" s="1"/>
  <c r="AZ1411" i="1"/>
  <c r="AX1411" i="1"/>
  <c r="I1411" i="1"/>
  <c r="AY1411" i="1" s="1"/>
  <c r="AZ1410" i="1"/>
  <c r="AX1410" i="1"/>
  <c r="I1410" i="1"/>
  <c r="AY1410" i="1" s="1"/>
  <c r="AZ1409" i="1"/>
  <c r="AX1409" i="1"/>
  <c r="I1409" i="1"/>
  <c r="AY1409" i="1" s="1"/>
  <c r="AZ1408" i="1"/>
  <c r="AX1408" i="1"/>
  <c r="I1408" i="1"/>
  <c r="AY1408" i="1" s="1"/>
  <c r="BM1407" i="1"/>
  <c r="AZ1407" i="1"/>
  <c r="AX1407" i="1"/>
  <c r="I1407" i="1"/>
  <c r="AY1407" i="1" s="1"/>
  <c r="AZ1406" i="1"/>
  <c r="AX1406" i="1"/>
  <c r="I1406" i="1"/>
  <c r="AY1406" i="1" s="1"/>
  <c r="BM1405" i="1"/>
  <c r="AZ1405" i="1"/>
  <c r="AX1405" i="1"/>
  <c r="I1405" i="1"/>
  <c r="AY1405" i="1" s="1"/>
  <c r="AZ1404" i="1"/>
  <c r="AX1404" i="1"/>
  <c r="I1404" i="1"/>
  <c r="AY1404" i="1" s="1"/>
  <c r="AZ1403" i="1"/>
  <c r="AX1403" i="1"/>
  <c r="I1403" i="1"/>
  <c r="AY1403" i="1" s="1"/>
  <c r="BM1402" i="1"/>
  <c r="AZ1402" i="1"/>
  <c r="AX1402" i="1"/>
  <c r="I1402" i="1"/>
  <c r="AY1402" i="1" s="1"/>
  <c r="BM1401" i="1"/>
  <c r="AZ1401" i="1"/>
  <c r="AX1401" i="1"/>
  <c r="AE1401" i="1"/>
  <c r="I1401" i="1"/>
  <c r="AY1401" i="1" s="1"/>
  <c r="BM1400" i="1"/>
  <c r="AZ1400" i="1"/>
  <c r="AX1400" i="1"/>
  <c r="I1400" i="1"/>
  <c r="AY1400" i="1" s="1"/>
  <c r="BM1399" i="1"/>
  <c r="AZ1399" i="1"/>
  <c r="AX1399" i="1"/>
  <c r="I1399" i="1"/>
  <c r="AY1399" i="1" s="1"/>
  <c r="BM1398" i="1"/>
  <c r="AZ1398" i="1"/>
  <c r="AX1398" i="1"/>
  <c r="I1398" i="1"/>
  <c r="AY1398" i="1" s="1"/>
  <c r="AZ1397" i="1"/>
  <c r="AX1397" i="1"/>
  <c r="I1397" i="1"/>
  <c r="AY1397" i="1" s="1"/>
  <c r="I1396" i="1"/>
  <c r="BM1395" i="1"/>
  <c r="AZ1395" i="1"/>
  <c r="AX1395" i="1"/>
  <c r="I1395" i="1"/>
  <c r="AY1395" i="1" s="1"/>
  <c r="AZ1394" i="1"/>
  <c r="AX1394" i="1"/>
  <c r="I1394" i="1"/>
  <c r="AY1394" i="1" s="1"/>
  <c r="I1393" i="1"/>
  <c r="AZ1392" i="1"/>
  <c r="AX1392" i="1"/>
  <c r="I1392" i="1"/>
  <c r="AY1392" i="1" s="1"/>
  <c r="BM1391" i="1"/>
  <c r="AZ1391" i="1"/>
  <c r="AX1391" i="1"/>
  <c r="I1391" i="1"/>
  <c r="AY1391" i="1" s="1"/>
  <c r="BM1390" i="1"/>
  <c r="AZ1390" i="1"/>
  <c r="AX1390" i="1"/>
  <c r="I1390" i="1"/>
  <c r="AY1390" i="1" s="1"/>
  <c r="BM1389" i="1"/>
  <c r="AZ1389" i="1"/>
  <c r="AX1389" i="1"/>
  <c r="I1389" i="1"/>
  <c r="AY1389" i="1" s="1"/>
  <c r="BM1388" i="1"/>
  <c r="AZ1388" i="1"/>
  <c r="AX1388" i="1"/>
  <c r="I1388" i="1"/>
  <c r="AY1388" i="1" s="1"/>
  <c r="BM1387" i="1"/>
  <c r="AZ1387" i="1"/>
  <c r="AX1387" i="1"/>
  <c r="I1387" i="1"/>
  <c r="AY1387" i="1" s="1"/>
  <c r="AZ1386" i="1"/>
  <c r="AX1386" i="1"/>
  <c r="I1386" i="1"/>
  <c r="AY1386" i="1" s="1"/>
  <c r="AZ1385" i="1"/>
  <c r="AX1385" i="1"/>
  <c r="I1385" i="1"/>
  <c r="AY1385" i="1" s="1"/>
  <c r="AZ1384" i="1"/>
  <c r="AX1384" i="1"/>
  <c r="I1384" i="1"/>
  <c r="AY1384" i="1" s="1"/>
  <c r="BM1383" i="1"/>
  <c r="AZ1383" i="1"/>
  <c r="AX1383" i="1"/>
  <c r="I1383" i="1"/>
  <c r="AY1383" i="1" s="1"/>
  <c r="AZ1382" i="1"/>
  <c r="AX1382" i="1"/>
  <c r="I1382" i="1"/>
  <c r="AY1382" i="1" s="1"/>
  <c r="AZ1381" i="1"/>
  <c r="AX1381" i="1"/>
  <c r="I1381" i="1"/>
  <c r="AY1381" i="1" s="1"/>
  <c r="AZ1380" i="1"/>
  <c r="AX1380" i="1"/>
  <c r="I1380" i="1"/>
  <c r="AY1380" i="1" s="1"/>
  <c r="BM1379" i="1"/>
  <c r="AZ1379" i="1"/>
  <c r="AX1379" i="1"/>
  <c r="I1379" i="1"/>
  <c r="AY1379" i="1" s="1"/>
  <c r="AZ1378" i="1"/>
  <c r="AX1378" i="1"/>
  <c r="I1378" i="1"/>
  <c r="AY1378" i="1" s="1"/>
  <c r="BM1377" i="1"/>
  <c r="AZ1377" i="1"/>
  <c r="AX1377" i="1"/>
  <c r="I1377" i="1"/>
  <c r="AY1377" i="1" s="1"/>
  <c r="AZ1376" i="1"/>
  <c r="AX1376" i="1"/>
  <c r="I1376" i="1"/>
  <c r="AY1376" i="1" s="1"/>
  <c r="BM1375" i="1"/>
  <c r="AZ1375" i="1"/>
  <c r="AX1375" i="1"/>
  <c r="I1375" i="1"/>
  <c r="AY1375" i="1" s="1"/>
  <c r="AZ1374" i="1"/>
  <c r="AX1374" i="1"/>
  <c r="I1374" i="1"/>
  <c r="AY1374" i="1" s="1"/>
  <c r="AZ1373" i="1"/>
  <c r="AX1373" i="1"/>
  <c r="I1373" i="1"/>
  <c r="AY1373" i="1" s="1"/>
  <c r="AZ1372" i="1"/>
  <c r="AX1372" i="1"/>
  <c r="I1372" i="1"/>
  <c r="AY1372" i="1" s="1"/>
  <c r="I1371" i="1"/>
  <c r="BM1370" i="1"/>
  <c r="AZ1370" i="1"/>
  <c r="AX1370" i="1"/>
  <c r="I1370" i="1"/>
  <c r="AY1370" i="1" s="1"/>
  <c r="AZ1369" i="1"/>
  <c r="AX1369" i="1"/>
  <c r="I1369" i="1"/>
  <c r="AY1369" i="1" s="1"/>
  <c r="AZ1368" i="1"/>
  <c r="AX1368" i="1"/>
  <c r="I1368" i="1"/>
  <c r="AY1368" i="1" s="1"/>
  <c r="I1367" i="1"/>
  <c r="BM1366" i="1"/>
  <c r="AZ1366" i="1"/>
  <c r="AX1366" i="1"/>
  <c r="I1366" i="1"/>
  <c r="AY1366" i="1" s="1"/>
  <c r="BM1365" i="1"/>
  <c r="AZ1365" i="1"/>
  <c r="AX1365" i="1"/>
  <c r="I1365" i="1"/>
  <c r="AY1365" i="1" s="1"/>
  <c r="AZ1364" i="1"/>
  <c r="AX1364" i="1"/>
  <c r="I1364" i="1"/>
  <c r="AY1364" i="1" s="1"/>
  <c r="BM1363" i="1"/>
  <c r="AZ1363" i="1"/>
  <c r="AX1363" i="1"/>
  <c r="I1363" i="1"/>
  <c r="AY1363" i="1" s="1"/>
  <c r="I1362" i="1"/>
  <c r="AZ1361" i="1"/>
  <c r="AX1361" i="1"/>
  <c r="I1361" i="1"/>
  <c r="AY1361" i="1" s="1"/>
  <c r="BM1360" i="1"/>
  <c r="AZ1360" i="1"/>
  <c r="AX1360" i="1"/>
  <c r="I1360" i="1"/>
  <c r="AY1360" i="1" s="1"/>
  <c r="AZ1359" i="1"/>
  <c r="AX1359" i="1"/>
  <c r="I1359" i="1"/>
  <c r="AY1359" i="1" s="1"/>
  <c r="BM1358" i="1"/>
  <c r="AZ1358" i="1"/>
  <c r="AX1358" i="1"/>
  <c r="I1358" i="1"/>
  <c r="AY1358" i="1" s="1"/>
  <c r="AZ1357" i="1"/>
  <c r="AY1357" i="1"/>
  <c r="AX1357" i="1"/>
  <c r="AZ1356" i="1"/>
  <c r="AX1356" i="1"/>
  <c r="I1356" i="1"/>
  <c r="AY1356" i="1" s="1"/>
  <c r="BM1355" i="1"/>
  <c r="AZ1355" i="1"/>
  <c r="AX1355" i="1"/>
  <c r="I1355" i="1"/>
  <c r="AY1355" i="1" s="1"/>
  <c r="AZ1354" i="1"/>
  <c r="AX1354" i="1"/>
  <c r="I1354" i="1"/>
  <c r="AY1354" i="1" s="1"/>
  <c r="AZ1353" i="1"/>
  <c r="AX1353" i="1"/>
  <c r="I1353" i="1"/>
  <c r="AY1353" i="1" s="1"/>
  <c r="BM1352" i="1"/>
  <c r="AZ1352" i="1"/>
  <c r="AX1352" i="1"/>
  <c r="I1352" i="1"/>
  <c r="AY1352" i="1" s="1"/>
  <c r="BM1351" i="1"/>
  <c r="AZ1351" i="1"/>
  <c r="AX1351" i="1"/>
  <c r="I1351" i="1"/>
  <c r="AY1351" i="1" s="1"/>
  <c r="I1350" i="1"/>
  <c r="BM1349" i="1"/>
  <c r="AZ1349" i="1"/>
  <c r="AX1349" i="1"/>
  <c r="I1349" i="1"/>
  <c r="AY1349" i="1" s="1"/>
  <c r="AZ1348" i="1"/>
  <c r="AX1348" i="1"/>
  <c r="I1348" i="1"/>
  <c r="AY1348" i="1" s="1"/>
  <c r="AZ1347" i="1"/>
  <c r="AX1347" i="1"/>
  <c r="I1347" i="1"/>
  <c r="AY1347" i="1" s="1"/>
  <c r="BM1346" i="1"/>
  <c r="AZ1346" i="1"/>
  <c r="AX1346" i="1"/>
  <c r="I1346" i="1"/>
  <c r="AY1346" i="1" s="1"/>
  <c r="BM1345" i="1"/>
  <c r="AZ1345" i="1"/>
  <c r="AX1345" i="1"/>
  <c r="I1345" i="1"/>
  <c r="AY1345" i="1" s="1"/>
  <c r="AZ1344" i="1"/>
  <c r="AX1344" i="1"/>
  <c r="I1344" i="1"/>
  <c r="AY1344" i="1" s="1"/>
  <c r="I1343" i="1"/>
  <c r="BM1342" i="1"/>
  <c r="AZ1342" i="1"/>
  <c r="AX1342" i="1"/>
  <c r="I1342" i="1"/>
  <c r="AY1342" i="1" s="1"/>
  <c r="BM1341" i="1"/>
  <c r="AZ1341" i="1"/>
  <c r="AX1341" i="1"/>
  <c r="I1341" i="1"/>
  <c r="AY1341" i="1" s="1"/>
  <c r="I1340" i="1"/>
  <c r="BM1339" i="1"/>
  <c r="AZ1339" i="1"/>
  <c r="AX1339" i="1"/>
  <c r="I1339" i="1"/>
  <c r="AY1339" i="1" s="1"/>
  <c r="I1338" i="1"/>
  <c r="I1337" i="1"/>
  <c r="BM1336" i="1"/>
  <c r="AZ1336" i="1"/>
  <c r="AX1336" i="1"/>
  <c r="I1336" i="1"/>
  <c r="AY1336" i="1" s="1"/>
  <c r="I1335" i="1"/>
  <c r="I1334" i="1"/>
  <c r="BM1333" i="1"/>
  <c r="AZ1333" i="1"/>
  <c r="AX1333" i="1"/>
  <c r="I1333" i="1"/>
  <c r="AY1333" i="1" s="1"/>
  <c r="I1332" i="1"/>
  <c r="I1331" i="1"/>
  <c r="I1330" i="1"/>
  <c r="BM1329" i="1"/>
  <c r="AZ1329" i="1"/>
  <c r="AX1329" i="1"/>
  <c r="I1329" i="1"/>
  <c r="AY1329" i="1" s="1"/>
  <c r="I1328" i="1"/>
  <c r="I1327" i="1"/>
  <c r="I1326" i="1"/>
  <c r="BM1325" i="1"/>
  <c r="AZ1325" i="1"/>
  <c r="AX1325" i="1"/>
  <c r="I1325" i="1"/>
  <c r="AY1325" i="1" s="1"/>
  <c r="BM1324" i="1"/>
  <c r="AZ1324" i="1"/>
  <c r="AX1324" i="1"/>
  <c r="I1324" i="1"/>
  <c r="AY1324" i="1" s="1"/>
  <c r="I1323" i="1"/>
  <c r="BM1322" i="1"/>
  <c r="AZ1322" i="1"/>
  <c r="AX1322" i="1"/>
  <c r="I1322" i="1"/>
  <c r="AY1322" i="1" s="1"/>
  <c r="I1321" i="1"/>
  <c r="AZ1320" i="1"/>
  <c r="AX1320" i="1"/>
  <c r="I1320" i="1"/>
  <c r="AY1320" i="1" s="1"/>
  <c r="AZ1319" i="1"/>
  <c r="AX1319" i="1"/>
  <c r="I1319" i="1"/>
  <c r="AY1319" i="1" s="1"/>
  <c r="BM1318" i="1"/>
  <c r="AZ1318" i="1"/>
  <c r="AX1318" i="1"/>
  <c r="I1318" i="1"/>
  <c r="AY1318" i="1" s="1"/>
  <c r="I1317" i="1"/>
  <c r="I1316" i="1"/>
  <c r="AZ1315" i="1"/>
  <c r="AX1315" i="1"/>
  <c r="I1315" i="1"/>
  <c r="AY1315" i="1" s="1"/>
  <c r="BM1314" i="1"/>
  <c r="AZ1314" i="1"/>
  <c r="AX1314" i="1"/>
  <c r="I1314" i="1"/>
  <c r="AY1314" i="1" s="1"/>
  <c r="I1313" i="1"/>
  <c r="AZ1312" i="1"/>
  <c r="AX1312" i="1"/>
  <c r="I1312" i="1"/>
  <c r="AY1312" i="1" s="1"/>
  <c r="BM1311" i="1"/>
  <c r="AZ1311" i="1"/>
  <c r="AX1311" i="1"/>
  <c r="I1311" i="1"/>
  <c r="AY1311" i="1" s="1"/>
  <c r="BM1310" i="1"/>
  <c r="AZ1310" i="1"/>
  <c r="AX1310" i="1"/>
  <c r="I1310" i="1"/>
  <c r="AY1310" i="1" s="1"/>
  <c r="BM1309" i="1"/>
  <c r="AZ1309" i="1"/>
  <c r="AX1309" i="1"/>
  <c r="I1309" i="1"/>
  <c r="AY1309" i="1" s="1"/>
  <c r="BM1308" i="1"/>
  <c r="AZ1308" i="1"/>
  <c r="AX1308" i="1"/>
  <c r="I1308" i="1"/>
  <c r="AY1308" i="1" s="1"/>
  <c r="BM1307" i="1"/>
  <c r="AZ1307" i="1"/>
  <c r="AX1307" i="1"/>
  <c r="I1307" i="1"/>
  <c r="AY1307" i="1" s="1"/>
  <c r="BM1306" i="1"/>
  <c r="AZ1306" i="1"/>
  <c r="AX1306" i="1"/>
  <c r="I1306" i="1"/>
  <c r="AY1306" i="1" s="1"/>
  <c r="BM1305" i="1"/>
  <c r="AZ1305" i="1"/>
  <c r="AX1305" i="1"/>
  <c r="I1305" i="1"/>
  <c r="AY1305" i="1" s="1"/>
  <c r="BM1304" i="1"/>
  <c r="AZ1304" i="1"/>
  <c r="AX1304" i="1"/>
  <c r="I1304" i="1"/>
  <c r="AY1304" i="1" s="1"/>
  <c r="BM1303" i="1"/>
  <c r="AZ1303" i="1"/>
  <c r="AX1303" i="1"/>
  <c r="I1303" i="1"/>
  <c r="AY1303" i="1" s="1"/>
  <c r="BM1302" i="1"/>
  <c r="AZ1302" i="1"/>
  <c r="AX1302" i="1"/>
  <c r="I1302" i="1"/>
  <c r="AY1302" i="1" s="1"/>
  <c r="BM1301" i="1"/>
  <c r="AZ1301" i="1"/>
  <c r="AX1301" i="1"/>
  <c r="I1301" i="1"/>
  <c r="AY1301" i="1" s="1"/>
  <c r="AZ1300" i="1"/>
  <c r="AX1300" i="1"/>
  <c r="I1300" i="1"/>
  <c r="AY1300" i="1" s="1"/>
  <c r="AZ1299" i="1"/>
  <c r="AX1299" i="1"/>
  <c r="I1299" i="1"/>
  <c r="AY1299" i="1" s="1"/>
  <c r="BM1298" i="1"/>
  <c r="AZ1298" i="1"/>
  <c r="AX1298" i="1"/>
  <c r="I1298" i="1"/>
  <c r="AY1298" i="1" s="1"/>
  <c r="AZ1297" i="1"/>
  <c r="AX1297" i="1"/>
  <c r="I1297" i="1"/>
  <c r="AY1297" i="1" s="1"/>
  <c r="AZ1296" i="1"/>
  <c r="AX1296" i="1"/>
  <c r="I1296" i="1"/>
  <c r="AY1296" i="1" s="1"/>
  <c r="BM1295" i="1"/>
  <c r="AZ1295" i="1"/>
  <c r="AX1295" i="1"/>
  <c r="I1295" i="1"/>
  <c r="AY1295" i="1" s="1"/>
  <c r="BM1294" i="1"/>
  <c r="AZ1294" i="1"/>
  <c r="AX1294" i="1"/>
  <c r="I1294" i="1"/>
  <c r="AY1294" i="1" s="1"/>
  <c r="BM1293" i="1"/>
  <c r="AZ1293" i="1"/>
  <c r="AX1293" i="1"/>
  <c r="I1293" i="1"/>
  <c r="AY1293" i="1" s="1"/>
  <c r="AZ1292" i="1"/>
  <c r="AX1292" i="1"/>
  <c r="I1292" i="1"/>
  <c r="AY1292" i="1" s="1"/>
  <c r="BM1291" i="1"/>
  <c r="AZ1291" i="1"/>
  <c r="AX1291" i="1"/>
  <c r="I1291" i="1"/>
  <c r="AY1291" i="1" s="1"/>
  <c r="BM1290" i="1"/>
  <c r="AZ1290" i="1"/>
  <c r="AX1290" i="1"/>
  <c r="I1290" i="1"/>
  <c r="AY1290" i="1" s="1"/>
  <c r="BM1289" i="1"/>
  <c r="AZ1289" i="1"/>
  <c r="AX1289" i="1"/>
  <c r="I1289" i="1"/>
  <c r="AY1289" i="1" s="1"/>
  <c r="AZ1288" i="1"/>
  <c r="AX1288" i="1"/>
  <c r="I1288" i="1"/>
  <c r="AY1288" i="1" s="1"/>
  <c r="I1287" i="1"/>
  <c r="I1286" i="1"/>
  <c r="BM1285" i="1"/>
  <c r="AZ1285" i="1"/>
  <c r="AX1285" i="1"/>
  <c r="I1285" i="1"/>
  <c r="AY1285" i="1" s="1"/>
  <c r="AZ1284" i="1"/>
  <c r="AX1284" i="1"/>
  <c r="I1284" i="1"/>
  <c r="AY1284" i="1" s="1"/>
  <c r="BM1283" i="1"/>
  <c r="AZ1283" i="1"/>
  <c r="AX1283" i="1"/>
  <c r="I1283" i="1"/>
  <c r="AY1283" i="1" s="1"/>
  <c r="AZ1282" i="1"/>
  <c r="AX1282" i="1"/>
  <c r="I1282" i="1"/>
  <c r="AY1282" i="1" s="1"/>
  <c r="BM1281" i="1"/>
  <c r="AZ1281" i="1"/>
  <c r="AX1281" i="1"/>
  <c r="I1281" i="1"/>
  <c r="AY1281" i="1" s="1"/>
  <c r="BM1280" i="1"/>
  <c r="AZ1280" i="1"/>
  <c r="AX1280" i="1"/>
  <c r="I1280" i="1"/>
  <c r="AY1280" i="1" s="1"/>
  <c r="AZ1279" i="1"/>
  <c r="AX1279" i="1"/>
  <c r="I1279" i="1"/>
  <c r="AY1279" i="1" s="1"/>
  <c r="AZ1278" i="1"/>
  <c r="AX1278" i="1"/>
  <c r="I1278" i="1"/>
  <c r="AY1278" i="1" s="1"/>
  <c r="BM1277" i="1"/>
  <c r="AZ1277" i="1"/>
  <c r="AX1277" i="1"/>
  <c r="I1277" i="1"/>
  <c r="AY1277" i="1" s="1"/>
  <c r="AZ1276" i="1"/>
  <c r="AX1276" i="1"/>
  <c r="I1276" i="1"/>
  <c r="AY1276" i="1" s="1"/>
  <c r="BM1275" i="1"/>
  <c r="AZ1275" i="1"/>
  <c r="AX1275" i="1"/>
  <c r="I1275" i="1"/>
  <c r="AY1275" i="1" s="1"/>
  <c r="BM1274" i="1"/>
  <c r="AZ1274" i="1"/>
  <c r="AX1274" i="1"/>
  <c r="I1274" i="1"/>
  <c r="AY1274" i="1" s="1"/>
  <c r="I1273" i="1"/>
  <c r="AZ1272" i="1"/>
  <c r="AX1272" i="1"/>
  <c r="I1272" i="1"/>
  <c r="AY1272" i="1" s="1"/>
  <c r="BM1271" i="1"/>
  <c r="AZ1271" i="1"/>
  <c r="AX1271" i="1"/>
  <c r="I1271" i="1"/>
  <c r="AY1271" i="1" s="1"/>
  <c r="BM1270" i="1"/>
  <c r="AZ1270" i="1"/>
  <c r="AX1270" i="1"/>
  <c r="I1270" i="1"/>
  <c r="AY1270" i="1" s="1"/>
  <c r="AZ1269" i="1"/>
  <c r="AX1269" i="1"/>
  <c r="I1269" i="1"/>
  <c r="AY1269" i="1" s="1"/>
  <c r="BM1268" i="1"/>
  <c r="AZ1268" i="1"/>
  <c r="AX1268" i="1"/>
  <c r="I1268" i="1"/>
  <c r="AY1268" i="1" s="1"/>
  <c r="BM1267" i="1"/>
  <c r="AZ1267" i="1"/>
  <c r="AX1267" i="1"/>
  <c r="I1267" i="1"/>
  <c r="AY1267" i="1" s="1"/>
  <c r="BM1266" i="1"/>
  <c r="AZ1266" i="1"/>
  <c r="AX1266" i="1"/>
  <c r="I1266" i="1"/>
  <c r="AY1266" i="1" s="1"/>
  <c r="AZ1265" i="1"/>
  <c r="AX1265" i="1"/>
  <c r="I1265" i="1"/>
  <c r="AY1265" i="1" s="1"/>
  <c r="BM1264" i="1"/>
  <c r="AZ1264" i="1"/>
  <c r="AX1264" i="1"/>
  <c r="I1264" i="1"/>
  <c r="AY1264" i="1" s="1"/>
  <c r="BM1263" i="1"/>
  <c r="AZ1263" i="1"/>
  <c r="AX1263" i="1"/>
  <c r="I1263" i="1"/>
  <c r="AY1263" i="1" s="1"/>
  <c r="BM1262" i="1"/>
  <c r="AZ1262" i="1"/>
  <c r="AX1262" i="1"/>
  <c r="I1262" i="1"/>
  <c r="AY1262" i="1" s="1"/>
  <c r="BM1261" i="1"/>
  <c r="AZ1261" i="1"/>
  <c r="AX1261" i="1"/>
  <c r="I1261" i="1"/>
  <c r="AY1261" i="1" s="1"/>
  <c r="BM1260" i="1"/>
  <c r="AZ1260" i="1"/>
  <c r="AX1260" i="1"/>
  <c r="I1260" i="1"/>
  <c r="AY1260" i="1" s="1"/>
  <c r="I1259" i="1"/>
  <c r="AZ1258" i="1"/>
  <c r="AX1258" i="1"/>
  <c r="I1258" i="1"/>
  <c r="AY1258" i="1" s="1"/>
  <c r="AZ1257" i="1"/>
  <c r="AX1257" i="1"/>
  <c r="I1257" i="1"/>
  <c r="AY1257" i="1" s="1"/>
  <c r="BM1256" i="1"/>
  <c r="AZ1256" i="1"/>
  <c r="AX1256" i="1"/>
  <c r="I1256" i="1"/>
  <c r="AY1256" i="1" s="1"/>
  <c r="I1255" i="1"/>
  <c r="BM1254" i="1"/>
  <c r="AZ1254" i="1"/>
  <c r="AX1254" i="1"/>
  <c r="I1254" i="1"/>
  <c r="AY1254" i="1" s="1"/>
  <c r="AZ1253" i="1"/>
  <c r="AX1253" i="1"/>
  <c r="I1253" i="1"/>
  <c r="AY1253" i="1" s="1"/>
  <c r="BM1252" i="1"/>
  <c r="AZ1252" i="1"/>
  <c r="AX1252" i="1"/>
  <c r="I1252" i="1"/>
  <c r="AY1252" i="1" s="1"/>
  <c r="AZ1251" i="1"/>
  <c r="AX1251" i="1"/>
  <c r="I1251" i="1"/>
  <c r="AY1251" i="1" s="1"/>
  <c r="AZ1250" i="1"/>
  <c r="AX1250" i="1"/>
  <c r="I1250" i="1"/>
  <c r="AY1250" i="1" s="1"/>
  <c r="AZ1249" i="1"/>
  <c r="AX1249" i="1"/>
  <c r="I1249" i="1"/>
  <c r="AY1249" i="1" s="1"/>
  <c r="BM1248" i="1"/>
  <c r="AZ1248" i="1"/>
  <c r="AX1248" i="1"/>
  <c r="I1248" i="1"/>
  <c r="AY1248" i="1" s="1"/>
  <c r="BM1247" i="1"/>
  <c r="AZ1247" i="1"/>
  <c r="AX1247" i="1"/>
  <c r="I1247" i="1"/>
  <c r="AY1247" i="1" s="1"/>
  <c r="AZ1246" i="1"/>
  <c r="AX1246" i="1"/>
  <c r="I1246" i="1"/>
  <c r="AY1246" i="1" s="1"/>
  <c r="BM1245" i="1"/>
  <c r="AZ1245" i="1"/>
  <c r="AX1245" i="1"/>
  <c r="I1245" i="1"/>
  <c r="AY1245" i="1" s="1"/>
  <c r="AZ1244" i="1"/>
  <c r="AX1244" i="1"/>
  <c r="I1244" i="1"/>
  <c r="AY1244" i="1" s="1"/>
  <c r="AZ1243" i="1"/>
  <c r="AX1243" i="1"/>
  <c r="I1243" i="1"/>
  <c r="AY1243" i="1" s="1"/>
  <c r="BM1242" i="1"/>
  <c r="AZ1242" i="1"/>
  <c r="AX1242" i="1"/>
  <c r="I1242" i="1"/>
  <c r="AY1242" i="1" s="1"/>
  <c r="AZ1241" i="1"/>
  <c r="AX1241" i="1"/>
  <c r="I1241" i="1"/>
  <c r="AY1241" i="1" s="1"/>
  <c r="AZ1240" i="1"/>
  <c r="AX1240" i="1"/>
  <c r="I1240" i="1"/>
  <c r="AY1240" i="1" s="1"/>
  <c r="I1239" i="1"/>
  <c r="I1238" i="1"/>
  <c r="AZ1237" i="1"/>
  <c r="AX1237" i="1"/>
  <c r="I1237" i="1"/>
  <c r="AY1237" i="1" s="1"/>
  <c r="AZ1236" i="1"/>
  <c r="AX1236" i="1"/>
  <c r="I1236" i="1"/>
  <c r="AY1236" i="1" s="1"/>
  <c r="AZ1235" i="1"/>
  <c r="I1235" i="1"/>
  <c r="AY1235" i="1" s="1"/>
  <c r="BM1234" i="1"/>
  <c r="AZ1234" i="1"/>
  <c r="AX1234" i="1"/>
  <c r="I1234" i="1"/>
  <c r="AY1234" i="1" s="1"/>
  <c r="AZ1233" i="1"/>
  <c r="I1233" i="1"/>
  <c r="AY1233" i="1" s="1"/>
  <c r="BM1232" i="1"/>
  <c r="AZ1232" i="1"/>
  <c r="AX1232" i="1"/>
  <c r="I1232" i="1"/>
  <c r="AY1232" i="1" s="1"/>
  <c r="AZ1231" i="1"/>
  <c r="AX1231" i="1"/>
  <c r="I1231" i="1"/>
  <c r="AY1231" i="1" s="1"/>
  <c r="AZ1230" i="1"/>
  <c r="AX1230" i="1"/>
  <c r="I1230" i="1"/>
  <c r="AY1230" i="1" s="1"/>
  <c r="BM1229" i="1"/>
  <c r="AZ1229" i="1"/>
  <c r="AX1229" i="1"/>
  <c r="I1229" i="1"/>
  <c r="AY1229" i="1" s="1"/>
  <c r="AZ1228" i="1"/>
  <c r="AX1228" i="1"/>
  <c r="I1228" i="1"/>
  <c r="AY1228" i="1" s="1"/>
  <c r="AZ1227" i="1"/>
  <c r="I1227" i="1"/>
  <c r="AY1227" i="1" s="1"/>
  <c r="BM1226" i="1"/>
  <c r="AZ1226" i="1"/>
  <c r="AX1226" i="1"/>
  <c r="I1226" i="1"/>
  <c r="AY1226" i="1" s="1"/>
  <c r="AZ1225" i="1"/>
  <c r="AX1225" i="1"/>
  <c r="I1225" i="1"/>
  <c r="AY1225" i="1" s="1"/>
  <c r="AZ1224" i="1"/>
  <c r="AX1224" i="1"/>
  <c r="I1224" i="1"/>
  <c r="AY1224" i="1" s="1"/>
  <c r="AZ1223" i="1"/>
  <c r="AX1223" i="1"/>
  <c r="I1223" i="1"/>
  <c r="AY1223" i="1" s="1"/>
  <c r="BM1222" i="1"/>
  <c r="AZ1222" i="1"/>
  <c r="AX1222" i="1"/>
  <c r="I1222" i="1"/>
  <c r="AY1222" i="1" s="1"/>
  <c r="AZ1221" i="1"/>
  <c r="AX1221" i="1"/>
  <c r="I1221" i="1"/>
  <c r="AY1221" i="1" s="1"/>
  <c r="BM1220" i="1"/>
  <c r="AZ1220" i="1"/>
  <c r="AX1220" i="1"/>
  <c r="I1220" i="1"/>
  <c r="AY1220" i="1" s="1"/>
  <c r="AZ1219" i="1"/>
  <c r="AX1219" i="1"/>
  <c r="I1219" i="1"/>
  <c r="AY1219" i="1" s="1"/>
  <c r="AZ1218" i="1"/>
  <c r="AX1218" i="1"/>
  <c r="I1218" i="1"/>
  <c r="AY1218" i="1" s="1"/>
  <c r="AZ1217" i="1"/>
  <c r="AX1217" i="1"/>
  <c r="I1217" i="1"/>
  <c r="AY1217" i="1" s="1"/>
  <c r="AZ1216" i="1"/>
  <c r="AX1216" i="1"/>
  <c r="I1216" i="1"/>
  <c r="AY1216" i="1" s="1"/>
  <c r="AZ1215" i="1"/>
  <c r="AX1215" i="1"/>
  <c r="I1215" i="1"/>
  <c r="AY1215" i="1" s="1"/>
  <c r="AZ1214" i="1"/>
  <c r="AX1214" i="1"/>
  <c r="I1214" i="1"/>
  <c r="AY1214" i="1" s="1"/>
  <c r="I1213" i="1"/>
  <c r="AY1213" i="1" s="1"/>
  <c r="BM1212" i="1"/>
  <c r="AZ1212" i="1"/>
  <c r="AX1212" i="1"/>
  <c r="I1212" i="1"/>
  <c r="AY1212" i="1" s="1"/>
  <c r="BM1211" i="1"/>
  <c r="AZ1211" i="1"/>
  <c r="AX1211" i="1"/>
  <c r="I1211" i="1"/>
  <c r="AY1211" i="1" s="1"/>
  <c r="I1210" i="1"/>
  <c r="AY1210" i="1" s="1"/>
  <c r="AZ1209" i="1"/>
  <c r="AX1209" i="1"/>
  <c r="I1209" i="1"/>
  <c r="AY1209" i="1" s="1"/>
  <c r="AZ1208" i="1"/>
  <c r="AX1208" i="1"/>
  <c r="I1208" i="1"/>
  <c r="AY1208" i="1" s="1"/>
  <c r="AZ1207" i="1"/>
  <c r="AX1207" i="1"/>
  <c r="I1207" i="1"/>
  <c r="AY1207" i="1" s="1"/>
  <c r="AZ1206" i="1"/>
  <c r="AX1206" i="1"/>
  <c r="I1206" i="1"/>
  <c r="AY1206" i="1" s="1"/>
  <c r="AZ1205" i="1"/>
  <c r="I1205" i="1"/>
  <c r="AY1205" i="1" s="1"/>
  <c r="AZ1204" i="1"/>
  <c r="AX1204" i="1"/>
  <c r="I1204" i="1"/>
  <c r="AY1204" i="1" s="1"/>
  <c r="AZ1203" i="1"/>
  <c r="AX1203" i="1"/>
  <c r="I1203" i="1"/>
  <c r="AY1203" i="1" s="1"/>
  <c r="AZ1202" i="1"/>
  <c r="AX1202" i="1"/>
  <c r="I1202" i="1"/>
  <c r="AY1202" i="1" s="1"/>
  <c r="AZ1201" i="1"/>
  <c r="AX1201" i="1"/>
  <c r="I1201" i="1"/>
  <c r="AY1201" i="1" s="1"/>
  <c r="AZ1200" i="1"/>
  <c r="AX1200" i="1"/>
  <c r="I1200" i="1"/>
  <c r="AY1200" i="1" s="1"/>
  <c r="AZ1199" i="1"/>
  <c r="AX1199" i="1"/>
  <c r="I1199" i="1"/>
  <c r="AY1199" i="1" s="1"/>
  <c r="AZ1198" i="1"/>
  <c r="AX1198" i="1"/>
  <c r="I1198" i="1"/>
  <c r="AY1198" i="1" s="1"/>
  <c r="AZ1197" i="1"/>
  <c r="AX1197" i="1"/>
  <c r="I1197" i="1"/>
  <c r="AY1197" i="1" s="1"/>
  <c r="BM1196" i="1"/>
  <c r="AZ1196" i="1"/>
  <c r="AX1196" i="1"/>
  <c r="I1196" i="1"/>
  <c r="AY1196" i="1" s="1"/>
  <c r="BM1195" i="1"/>
  <c r="AZ1195" i="1"/>
  <c r="AX1195" i="1"/>
  <c r="I1195" i="1"/>
  <c r="AY1195" i="1" s="1"/>
  <c r="AZ1194" i="1"/>
  <c r="AX1194" i="1"/>
  <c r="I1194" i="1"/>
  <c r="AY1194" i="1" s="1"/>
  <c r="AZ1193" i="1"/>
  <c r="AX1193" i="1"/>
  <c r="I1193" i="1"/>
  <c r="AY1193" i="1" s="1"/>
  <c r="I1192" i="1"/>
  <c r="AY1192" i="1" s="1"/>
  <c r="BM1191" i="1"/>
  <c r="AZ1191" i="1"/>
  <c r="AX1191" i="1"/>
  <c r="I1191" i="1"/>
  <c r="AY1191" i="1" s="1"/>
  <c r="AZ1190" i="1"/>
  <c r="AX1190" i="1"/>
  <c r="I1190" i="1"/>
  <c r="AY1190" i="1" s="1"/>
  <c r="AZ1189" i="1"/>
  <c r="AX1189" i="1"/>
  <c r="I1189" i="1"/>
  <c r="AY1189" i="1" s="1"/>
  <c r="AZ1188" i="1"/>
  <c r="AX1188" i="1"/>
  <c r="I1188" i="1"/>
  <c r="AY1188" i="1" s="1"/>
  <c r="AZ1187" i="1"/>
  <c r="AX1187" i="1"/>
  <c r="I1187" i="1"/>
  <c r="AY1187" i="1" s="1"/>
  <c r="I1186" i="1"/>
  <c r="AY1186" i="1" s="1"/>
  <c r="AZ1185" i="1"/>
  <c r="AX1185" i="1"/>
  <c r="I1185" i="1"/>
  <c r="AY1185" i="1" s="1"/>
  <c r="AZ1184" i="1"/>
  <c r="AX1184" i="1"/>
  <c r="I1184" i="1"/>
  <c r="AY1184" i="1" s="1"/>
  <c r="BM1183" i="1"/>
  <c r="AZ1183" i="1"/>
  <c r="AX1183" i="1"/>
  <c r="I1183" i="1"/>
  <c r="AY1183" i="1" s="1"/>
  <c r="AZ1182" i="1"/>
  <c r="AX1182" i="1"/>
  <c r="I1182" i="1"/>
  <c r="AY1182" i="1" s="1"/>
  <c r="AZ1181" i="1"/>
  <c r="AX1181" i="1"/>
  <c r="I1181" i="1"/>
  <c r="AY1181" i="1" s="1"/>
  <c r="AZ1180" i="1"/>
  <c r="AX1180" i="1"/>
  <c r="I1180" i="1"/>
  <c r="AY1180" i="1" s="1"/>
  <c r="BM1179" i="1"/>
  <c r="AZ1179" i="1"/>
  <c r="AX1179" i="1"/>
  <c r="I1179" i="1"/>
  <c r="AY1179" i="1" s="1"/>
  <c r="BM1178" i="1"/>
  <c r="AZ1178" i="1"/>
  <c r="AX1178" i="1"/>
  <c r="I1178" i="1"/>
  <c r="AY1178" i="1" s="1"/>
  <c r="AZ1177" i="1"/>
  <c r="AX1177" i="1"/>
  <c r="I1177" i="1"/>
  <c r="AY1177" i="1" s="1"/>
  <c r="AZ1176" i="1"/>
  <c r="AX1176" i="1"/>
  <c r="I1176" i="1"/>
  <c r="AY1176" i="1" s="1"/>
  <c r="BM1175" i="1"/>
  <c r="AZ1175" i="1"/>
  <c r="AX1175" i="1"/>
  <c r="I1175" i="1"/>
  <c r="AY1175" i="1" s="1"/>
  <c r="BM1174" i="1"/>
  <c r="AZ1174" i="1"/>
  <c r="AX1174" i="1"/>
  <c r="I1174" i="1"/>
  <c r="AY1174" i="1" s="1"/>
  <c r="AZ1173" i="1"/>
  <c r="AX1173" i="1"/>
  <c r="I1173" i="1"/>
  <c r="AY1173" i="1" s="1"/>
  <c r="AZ1172" i="1"/>
  <c r="AX1172" i="1"/>
  <c r="I1172" i="1"/>
  <c r="AY1172" i="1" s="1"/>
  <c r="BM1171" i="1"/>
  <c r="AZ1171" i="1"/>
  <c r="AX1171" i="1"/>
  <c r="I1171" i="1"/>
  <c r="AY1171" i="1" s="1"/>
  <c r="AZ1170" i="1"/>
  <c r="AX1170" i="1"/>
  <c r="I1170" i="1"/>
  <c r="AY1170" i="1" s="1"/>
  <c r="AZ1169" i="1"/>
  <c r="AX1169" i="1"/>
  <c r="I1169" i="1"/>
  <c r="AY1169" i="1" s="1"/>
  <c r="BM1168" i="1"/>
  <c r="AZ1168" i="1"/>
  <c r="AX1168" i="1"/>
  <c r="I1168" i="1"/>
  <c r="AY1168" i="1" s="1"/>
  <c r="AZ1167" i="1"/>
  <c r="AX1167" i="1"/>
  <c r="I1167" i="1"/>
  <c r="AY1167" i="1" s="1"/>
  <c r="AZ1166" i="1"/>
  <c r="AX1166" i="1"/>
  <c r="I1166" i="1"/>
  <c r="AY1166" i="1" s="1"/>
  <c r="AZ1165" i="1"/>
  <c r="AX1165" i="1"/>
  <c r="I1165" i="1"/>
  <c r="AY1165" i="1" s="1"/>
  <c r="AZ1164" i="1"/>
  <c r="AX1164" i="1"/>
  <c r="I1164" i="1"/>
  <c r="AY1164" i="1" s="1"/>
  <c r="AZ1163" i="1"/>
  <c r="AX1163" i="1"/>
  <c r="I1163" i="1"/>
  <c r="AY1163" i="1" s="1"/>
  <c r="AZ1162" i="1"/>
  <c r="AX1162" i="1"/>
  <c r="I1162" i="1"/>
  <c r="AY1162" i="1" s="1"/>
  <c r="AZ1161" i="1"/>
  <c r="AX1161" i="1"/>
  <c r="I1161" i="1"/>
  <c r="AY1161" i="1" s="1"/>
  <c r="AZ1160" i="1"/>
  <c r="AX1160" i="1"/>
  <c r="I1160" i="1"/>
  <c r="AY1160" i="1" s="1"/>
  <c r="AZ1159" i="1"/>
  <c r="AX1159" i="1"/>
  <c r="I1159" i="1"/>
  <c r="AY1159" i="1" s="1"/>
  <c r="AZ1158" i="1"/>
  <c r="AX1158" i="1"/>
  <c r="I1158" i="1"/>
  <c r="AY1158" i="1" s="1"/>
  <c r="AZ1157" i="1"/>
  <c r="AX1157" i="1"/>
  <c r="I1157" i="1"/>
  <c r="AY1157" i="1" s="1"/>
  <c r="AZ1156" i="1"/>
  <c r="AX1156" i="1"/>
  <c r="I1156" i="1"/>
  <c r="AY1156" i="1" s="1"/>
  <c r="AZ1155" i="1"/>
  <c r="AX1155" i="1"/>
  <c r="I1155" i="1"/>
  <c r="AY1155" i="1" s="1"/>
  <c r="AZ1154" i="1"/>
  <c r="AX1154" i="1"/>
  <c r="I1154" i="1"/>
  <c r="AY1154" i="1" s="1"/>
  <c r="AZ1153" i="1"/>
  <c r="AX1153" i="1"/>
  <c r="I1153" i="1"/>
  <c r="AY1153" i="1" s="1"/>
  <c r="AZ1152" i="1"/>
  <c r="AX1152" i="1"/>
  <c r="I1152" i="1"/>
  <c r="AY1152" i="1" s="1"/>
  <c r="BM1151" i="1"/>
  <c r="AZ1151" i="1"/>
  <c r="AX1151" i="1"/>
  <c r="I1151" i="1"/>
  <c r="AY1151" i="1" s="1"/>
  <c r="BM1150" i="1"/>
  <c r="AZ1150" i="1"/>
  <c r="AX1150" i="1"/>
  <c r="I1150" i="1"/>
  <c r="AY1150" i="1" s="1"/>
  <c r="AZ1149" i="1"/>
  <c r="AX1149" i="1"/>
  <c r="I1149" i="1"/>
  <c r="AY1149" i="1" s="1"/>
  <c r="AZ1148" i="1"/>
  <c r="AX1148" i="1"/>
  <c r="I1148" i="1"/>
  <c r="AY1148" i="1" s="1"/>
  <c r="AZ1147" i="1"/>
  <c r="AX1147" i="1"/>
  <c r="I1147" i="1"/>
  <c r="AY1147" i="1" s="1"/>
  <c r="AZ1146" i="1"/>
  <c r="AX1146" i="1"/>
  <c r="I1146" i="1"/>
  <c r="AY1146" i="1" s="1"/>
  <c r="AZ1145" i="1"/>
  <c r="AX1145" i="1"/>
  <c r="I1145" i="1"/>
  <c r="AY1145" i="1" s="1"/>
  <c r="AZ1144" i="1"/>
  <c r="AX1144" i="1"/>
  <c r="I1144" i="1"/>
  <c r="AY1144" i="1" s="1"/>
  <c r="AZ1143" i="1"/>
  <c r="AX1143" i="1"/>
  <c r="I1143" i="1"/>
  <c r="AY1143" i="1" s="1"/>
  <c r="AZ1142" i="1"/>
  <c r="AX1142" i="1"/>
  <c r="I1142" i="1"/>
  <c r="AY1142" i="1" s="1"/>
  <c r="AZ1141" i="1"/>
  <c r="AX1141" i="1"/>
  <c r="I1141" i="1"/>
  <c r="AY1141" i="1" s="1"/>
  <c r="AZ1140" i="1"/>
  <c r="AX1140" i="1"/>
  <c r="I1140" i="1"/>
  <c r="AY1140" i="1" s="1"/>
  <c r="AZ1139" i="1"/>
  <c r="AY1139" i="1"/>
  <c r="AX1139" i="1"/>
  <c r="I1139" i="1"/>
  <c r="I1138" i="1"/>
  <c r="I1137" i="1"/>
  <c r="AZ1136" i="1"/>
  <c r="AY1136" i="1"/>
  <c r="AX1136" i="1"/>
  <c r="I1136" i="1"/>
  <c r="AZ1135" i="1"/>
  <c r="AY1135" i="1"/>
  <c r="AX1135" i="1"/>
  <c r="I1135" i="1"/>
  <c r="AZ1134" i="1"/>
  <c r="AY1134" i="1"/>
  <c r="AX1134" i="1"/>
  <c r="I1134" i="1"/>
  <c r="AZ1133" i="1"/>
  <c r="AY1133" i="1"/>
  <c r="AX1133" i="1"/>
  <c r="I1133" i="1"/>
  <c r="AZ1132" i="1"/>
  <c r="AY1132" i="1"/>
  <c r="AX1132" i="1"/>
  <c r="I1132" i="1"/>
  <c r="AZ1131" i="1"/>
  <c r="AY1131" i="1"/>
  <c r="AX1131" i="1"/>
  <c r="I1131" i="1"/>
  <c r="AZ1130" i="1"/>
  <c r="AY1130" i="1"/>
  <c r="AX1130" i="1"/>
  <c r="I1130" i="1"/>
  <c r="AZ1129" i="1"/>
  <c r="AY1129" i="1"/>
  <c r="AX1129" i="1"/>
  <c r="I1129" i="1"/>
  <c r="BM1128" i="1"/>
  <c r="AZ1128" i="1"/>
  <c r="AY1128" i="1"/>
  <c r="AX1128" i="1"/>
  <c r="I1128" i="1"/>
  <c r="AZ1127" i="1"/>
  <c r="AY1127" i="1"/>
  <c r="AX1127" i="1"/>
  <c r="I1127" i="1"/>
  <c r="AZ1126" i="1"/>
  <c r="AY1126" i="1"/>
  <c r="AX1126" i="1"/>
  <c r="I1126" i="1"/>
  <c r="BM1125" i="1"/>
  <c r="AZ1125" i="1"/>
  <c r="AY1125" i="1"/>
  <c r="AX1125" i="1"/>
  <c r="I1125" i="1"/>
  <c r="AZ1124" i="1"/>
  <c r="AY1124" i="1"/>
  <c r="AX1124" i="1"/>
  <c r="I1124" i="1"/>
  <c r="AZ1123" i="1"/>
  <c r="AY1123" i="1"/>
  <c r="AX1123" i="1"/>
  <c r="I1123" i="1"/>
  <c r="AZ1122" i="1"/>
  <c r="AY1122" i="1"/>
  <c r="AX1122" i="1"/>
  <c r="I1122" i="1"/>
  <c r="AZ1121" i="1"/>
  <c r="AY1121" i="1"/>
  <c r="AX1121" i="1"/>
  <c r="I1121" i="1"/>
  <c r="AZ1120" i="1"/>
  <c r="AY1120" i="1"/>
  <c r="AX1120" i="1"/>
  <c r="I1120" i="1"/>
  <c r="BM1119" i="1"/>
  <c r="AZ1119" i="1"/>
  <c r="AY1119" i="1"/>
  <c r="AX1119" i="1"/>
  <c r="I1119" i="1"/>
  <c r="BM1118" i="1"/>
  <c r="AZ1118" i="1"/>
  <c r="AY1118" i="1"/>
  <c r="AX1118" i="1"/>
  <c r="I1118" i="1"/>
  <c r="AZ1117" i="1"/>
  <c r="AY1117" i="1"/>
  <c r="AX1117" i="1"/>
  <c r="I1117" i="1"/>
  <c r="AZ1116" i="1"/>
  <c r="AY1116" i="1"/>
  <c r="AX1116" i="1"/>
  <c r="I1116" i="1"/>
  <c r="AZ1115" i="1"/>
  <c r="AY1115" i="1"/>
  <c r="AX1115" i="1"/>
  <c r="I1115" i="1"/>
  <c r="AZ1114" i="1"/>
  <c r="AY1114" i="1"/>
  <c r="AX1114" i="1"/>
  <c r="I1114" i="1"/>
  <c r="I1113" i="1"/>
  <c r="AZ1112" i="1"/>
  <c r="AY1112" i="1"/>
  <c r="AX1112" i="1"/>
  <c r="I1112" i="1"/>
  <c r="AZ1111" i="1"/>
  <c r="AY1111" i="1"/>
  <c r="AX1111" i="1"/>
  <c r="I1111" i="1"/>
  <c r="AZ1110" i="1"/>
  <c r="AY1110" i="1"/>
  <c r="AX1110" i="1"/>
  <c r="I1110" i="1"/>
  <c r="AZ1109" i="1"/>
  <c r="AY1109" i="1"/>
  <c r="AX1109" i="1"/>
  <c r="I1109" i="1"/>
  <c r="AZ1108" i="1"/>
  <c r="AY1108" i="1"/>
  <c r="AX1108" i="1"/>
  <c r="I1108" i="1"/>
  <c r="AZ1107" i="1"/>
  <c r="AY1107" i="1"/>
  <c r="AX1107" i="1"/>
  <c r="I1107" i="1"/>
  <c r="AZ1106" i="1"/>
  <c r="AY1106" i="1"/>
  <c r="AX1106" i="1"/>
  <c r="I1106" i="1"/>
  <c r="AZ1105" i="1"/>
  <c r="AY1105" i="1"/>
  <c r="AX1105" i="1"/>
  <c r="I1105" i="1"/>
  <c r="AZ1104" i="1"/>
  <c r="AY1104" i="1"/>
  <c r="AX1104" i="1"/>
  <c r="I1104" i="1"/>
  <c r="AZ1103" i="1"/>
  <c r="AY1103" i="1"/>
  <c r="AX1103" i="1"/>
  <c r="I1103" i="1"/>
  <c r="AZ1102" i="1"/>
  <c r="AY1102" i="1"/>
  <c r="AX1102" i="1"/>
  <c r="I1102" i="1"/>
  <c r="AZ1101" i="1"/>
  <c r="AY1101" i="1"/>
  <c r="AX1101" i="1"/>
  <c r="I1101" i="1"/>
  <c r="AZ1100" i="1"/>
  <c r="AY1100" i="1"/>
  <c r="AX1100" i="1"/>
  <c r="I1100" i="1"/>
  <c r="AZ1099" i="1"/>
  <c r="AY1099" i="1"/>
  <c r="AX1099" i="1"/>
  <c r="I1099" i="1"/>
  <c r="AZ1098" i="1"/>
  <c r="AY1098" i="1"/>
  <c r="AX1098" i="1"/>
  <c r="I1098" i="1"/>
  <c r="AZ1097" i="1"/>
  <c r="AY1097" i="1"/>
  <c r="AX1097" i="1"/>
  <c r="I1097" i="1"/>
  <c r="AZ1096" i="1"/>
  <c r="AY1096" i="1"/>
  <c r="AX1096" i="1"/>
  <c r="I1096" i="1"/>
  <c r="AZ1095" i="1"/>
  <c r="AY1095" i="1"/>
  <c r="AX1095" i="1"/>
  <c r="I1095" i="1"/>
  <c r="AZ1094" i="1"/>
  <c r="AY1094" i="1"/>
  <c r="AX1094" i="1"/>
  <c r="I1094" i="1"/>
  <c r="AZ1093" i="1"/>
  <c r="AY1093" i="1"/>
  <c r="AX1093" i="1"/>
  <c r="I1093" i="1"/>
  <c r="AZ1092" i="1"/>
  <c r="AY1092" i="1"/>
  <c r="AX1092" i="1"/>
  <c r="I1092" i="1"/>
  <c r="BM1091" i="1"/>
  <c r="AZ1091" i="1"/>
  <c r="AY1091" i="1"/>
  <c r="AX1091" i="1"/>
  <c r="I1091" i="1"/>
  <c r="AZ1090" i="1"/>
  <c r="AY1090" i="1"/>
  <c r="AX1090" i="1"/>
  <c r="I1090" i="1"/>
  <c r="AZ1089" i="1"/>
  <c r="AY1089" i="1"/>
  <c r="AX1089" i="1"/>
  <c r="I1089" i="1"/>
  <c r="BM1088" i="1"/>
  <c r="AZ1088" i="1"/>
  <c r="AY1088" i="1"/>
  <c r="AX1088" i="1"/>
  <c r="I1088" i="1"/>
  <c r="AZ1087" i="1"/>
  <c r="AY1087" i="1"/>
  <c r="AX1087" i="1"/>
  <c r="I1087" i="1"/>
  <c r="AZ1086" i="1"/>
  <c r="AY1086" i="1"/>
  <c r="AX1086" i="1"/>
  <c r="I1086" i="1"/>
  <c r="AZ1085" i="1"/>
  <c r="AY1085" i="1"/>
  <c r="AX1085" i="1"/>
  <c r="I1085" i="1"/>
  <c r="AZ1084" i="1"/>
  <c r="AY1084" i="1"/>
  <c r="AX1084" i="1"/>
  <c r="I1084" i="1"/>
  <c r="AZ1083" i="1"/>
  <c r="AY1083" i="1"/>
  <c r="AX1083" i="1"/>
  <c r="I1083" i="1"/>
  <c r="BM1082" i="1"/>
  <c r="AZ1082" i="1"/>
  <c r="AY1082" i="1"/>
  <c r="AX1082" i="1"/>
  <c r="I1082" i="1"/>
  <c r="AZ1081" i="1"/>
  <c r="AY1081" i="1"/>
  <c r="AX1081" i="1"/>
  <c r="I1081" i="1"/>
  <c r="AZ1080" i="1"/>
  <c r="AY1080" i="1"/>
  <c r="AX1080" i="1"/>
  <c r="I1080" i="1"/>
  <c r="AZ1079" i="1"/>
  <c r="AY1079" i="1"/>
  <c r="AX1079" i="1"/>
  <c r="I1079" i="1"/>
  <c r="AZ1078" i="1"/>
  <c r="AY1078" i="1"/>
  <c r="AX1078" i="1"/>
  <c r="I1078" i="1"/>
  <c r="AZ1077" i="1"/>
  <c r="AY1077" i="1"/>
  <c r="AX1077" i="1"/>
  <c r="I1077" i="1"/>
  <c r="BM1076" i="1"/>
  <c r="AZ1076" i="1"/>
  <c r="AY1076" i="1"/>
  <c r="AX1076" i="1"/>
  <c r="I1076" i="1"/>
  <c r="AZ1075" i="1"/>
  <c r="AY1075" i="1"/>
  <c r="AX1075" i="1"/>
  <c r="I1075" i="1"/>
  <c r="BM1074" i="1"/>
  <c r="AZ1074" i="1"/>
  <c r="AY1074" i="1"/>
  <c r="AX1074" i="1"/>
  <c r="I1074" i="1"/>
  <c r="AZ1073" i="1"/>
  <c r="AY1073" i="1"/>
  <c r="AX1073" i="1"/>
  <c r="I1073" i="1"/>
  <c r="AZ1072" i="1"/>
  <c r="AY1072" i="1"/>
  <c r="AX1072" i="1"/>
  <c r="I1072" i="1"/>
  <c r="AZ1071" i="1"/>
  <c r="AY1071" i="1"/>
  <c r="AX1071" i="1"/>
  <c r="I1071" i="1"/>
  <c r="BM1070" i="1"/>
  <c r="AZ1070" i="1"/>
  <c r="AY1070" i="1"/>
  <c r="AX1070" i="1"/>
  <c r="I1070" i="1"/>
  <c r="BM1069" i="1"/>
  <c r="AZ1069" i="1"/>
  <c r="AY1069" i="1"/>
  <c r="AX1069" i="1"/>
  <c r="I1069" i="1"/>
  <c r="BM1068" i="1"/>
  <c r="AZ1068" i="1"/>
  <c r="AY1068" i="1"/>
  <c r="AX1068" i="1"/>
  <c r="I1068" i="1"/>
  <c r="AZ1067" i="1"/>
  <c r="AY1067" i="1"/>
  <c r="AX1067" i="1"/>
  <c r="I1067" i="1"/>
  <c r="AZ1066" i="1"/>
  <c r="AY1066" i="1"/>
  <c r="AX1066" i="1"/>
  <c r="I1066" i="1"/>
  <c r="AZ1065" i="1"/>
  <c r="AY1065" i="1"/>
  <c r="AX1065" i="1"/>
  <c r="I1065" i="1"/>
  <c r="AZ1064" i="1"/>
  <c r="AY1064" i="1"/>
  <c r="AX1064" i="1"/>
  <c r="I1064" i="1"/>
  <c r="AZ1063" i="1"/>
  <c r="AY1063" i="1"/>
  <c r="AX1063" i="1"/>
  <c r="I1063" i="1"/>
  <c r="BM1062" i="1"/>
  <c r="AZ1062" i="1"/>
  <c r="AY1062" i="1"/>
  <c r="AX1062" i="1"/>
  <c r="I1062" i="1"/>
  <c r="AZ1061" i="1"/>
  <c r="AY1061" i="1"/>
  <c r="AX1061" i="1"/>
  <c r="I1061" i="1"/>
  <c r="AZ1060" i="1"/>
  <c r="AY1060" i="1"/>
  <c r="AX1060" i="1"/>
  <c r="I1060" i="1"/>
  <c r="AZ1059" i="1"/>
  <c r="AY1059" i="1"/>
  <c r="AX1059" i="1"/>
  <c r="I1059" i="1"/>
  <c r="BM1058" i="1"/>
  <c r="AZ1058" i="1"/>
  <c r="AY1058" i="1"/>
  <c r="AX1058" i="1"/>
  <c r="I1058" i="1"/>
  <c r="BM1057" i="1"/>
  <c r="AZ1057" i="1"/>
  <c r="AY1057" i="1"/>
  <c r="AX1057" i="1"/>
  <c r="I1057" i="1"/>
  <c r="AZ1056" i="1"/>
  <c r="AY1056" i="1"/>
  <c r="AX1056" i="1"/>
  <c r="I1056" i="1"/>
  <c r="AZ1055" i="1"/>
  <c r="AY1055" i="1"/>
  <c r="AX1055" i="1"/>
  <c r="I1055" i="1"/>
  <c r="AZ1054" i="1"/>
  <c r="AY1054" i="1"/>
  <c r="AX1054" i="1"/>
  <c r="I1054" i="1"/>
  <c r="AZ1053" i="1"/>
  <c r="AY1053" i="1"/>
  <c r="AX1053" i="1"/>
  <c r="I1053" i="1"/>
  <c r="AZ1052" i="1"/>
  <c r="AY1052" i="1"/>
  <c r="AX1052" i="1"/>
  <c r="I1052" i="1"/>
  <c r="BM1051" i="1"/>
  <c r="AZ1051" i="1"/>
  <c r="AY1051" i="1"/>
  <c r="AX1051" i="1"/>
  <c r="I1051" i="1"/>
  <c r="BM1050" i="1"/>
  <c r="AZ1050" i="1"/>
  <c r="AY1050" i="1"/>
  <c r="AX1050" i="1"/>
  <c r="I1050" i="1"/>
  <c r="AZ1049" i="1"/>
  <c r="AY1049" i="1"/>
  <c r="AX1049" i="1"/>
  <c r="I1049" i="1"/>
  <c r="AZ1048" i="1"/>
  <c r="AY1048" i="1"/>
  <c r="AX1048" i="1"/>
  <c r="I1048" i="1"/>
  <c r="AZ1047" i="1"/>
  <c r="AY1047" i="1"/>
  <c r="AX1047" i="1"/>
  <c r="I1047" i="1"/>
  <c r="I1046" i="1"/>
  <c r="AZ1045" i="1"/>
  <c r="AY1045" i="1"/>
  <c r="AX1045" i="1"/>
  <c r="I1045" i="1"/>
  <c r="AZ1044" i="1"/>
  <c r="AY1044" i="1"/>
  <c r="AX1044" i="1"/>
  <c r="I1044" i="1"/>
  <c r="AZ1043" i="1"/>
  <c r="AY1043" i="1"/>
  <c r="AX1043" i="1"/>
  <c r="I1043" i="1"/>
  <c r="BM1042" i="1"/>
  <c r="AZ1042" i="1"/>
  <c r="AY1042" i="1"/>
  <c r="AX1042" i="1"/>
  <c r="I1042" i="1"/>
  <c r="AZ1041" i="1"/>
  <c r="AY1041" i="1"/>
  <c r="AX1041" i="1"/>
  <c r="I1041" i="1"/>
  <c r="AZ1040" i="1"/>
  <c r="AY1040" i="1"/>
  <c r="AX1040" i="1"/>
  <c r="I1040" i="1"/>
  <c r="AZ1039" i="1"/>
  <c r="AY1039" i="1"/>
  <c r="AX1039" i="1"/>
  <c r="I1039" i="1"/>
  <c r="AZ1038" i="1"/>
  <c r="AY1038" i="1"/>
  <c r="AX1038" i="1"/>
  <c r="I1038" i="1"/>
  <c r="BM1037" i="1"/>
  <c r="AZ1037" i="1"/>
  <c r="AY1037" i="1"/>
  <c r="AX1037" i="1"/>
  <c r="I1037" i="1"/>
  <c r="AZ1036" i="1"/>
  <c r="AY1036" i="1"/>
  <c r="AX1036" i="1"/>
  <c r="I1036" i="1"/>
  <c r="AZ1035" i="1"/>
  <c r="AY1035" i="1"/>
  <c r="AX1035" i="1"/>
  <c r="I1035" i="1"/>
  <c r="AZ1034" i="1"/>
  <c r="AY1034" i="1"/>
  <c r="AX1034" i="1"/>
  <c r="I1034" i="1"/>
  <c r="AZ1033" i="1"/>
  <c r="AY1033" i="1"/>
  <c r="AX1033" i="1"/>
  <c r="I1033" i="1"/>
  <c r="AZ1032" i="1"/>
  <c r="AY1032" i="1"/>
  <c r="AX1032" i="1"/>
  <c r="I1032" i="1"/>
  <c r="AZ1031" i="1"/>
  <c r="AY1031" i="1"/>
  <c r="AX1031" i="1"/>
  <c r="I1031" i="1"/>
  <c r="AZ1030" i="1"/>
  <c r="AY1030" i="1"/>
  <c r="AX1030" i="1"/>
  <c r="I1030" i="1"/>
  <c r="BM1029" i="1"/>
  <c r="AZ1029" i="1"/>
  <c r="AY1029" i="1"/>
  <c r="AX1029" i="1"/>
  <c r="I1029" i="1"/>
  <c r="AZ1028" i="1"/>
  <c r="AY1028" i="1"/>
  <c r="AX1028" i="1"/>
  <c r="I1028" i="1"/>
  <c r="AZ1027" i="1"/>
  <c r="AY1027" i="1"/>
  <c r="AX1027" i="1"/>
  <c r="I1027" i="1"/>
  <c r="AZ1026" i="1"/>
  <c r="AY1026" i="1"/>
  <c r="AX1026" i="1"/>
  <c r="I1026" i="1"/>
  <c r="AZ1025" i="1"/>
  <c r="AY1025" i="1"/>
  <c r="AX1025" i="1"/>
  <c r="I1025" i="1"/>
  <c r="BM1024" i="1"/>
  <c r="AZ1024" i="1"/>
  <c r="AY1024" i="1"/>
  <c r="AX1024" i="1"/>
  <c r="I1024" i="1"/>
  <c r="AZ1023" i="1"/>
  <c r="AY1023" i="1"/>
  <c r="AX1023" i="1"/>
  <c r="I1023" i="1"/>
  <c r="AZ1022" i="1"/>
  <c r="AY1022" i="1"/>
  <c r="AX1022" i="1"/>
  <c r="I1022" i="1"/>
  <c r="AZ1021" i="1"/>
  <c r="AY1021" i="1"/>
  <c r="AX1021" i="1"/>
  <c r="I1021" i="1"/>
  <c r="AZ1020" i="1"/>
  <c r="AY1020" i="1"/>
  <c r="AX1020" i="1"/>
  <c r="I1020" i="1"/>
  <c r="AZ1019" i="1"/>
  <c r="AY1019" i="1"/>
  <c r="AX1019" i="1"/>
  <c r="I1019" i="1"/>
  <c r="I1018" i="1"/>
  <c r="AZ1017" i="1"/>
  <c r="AY1017" i="1"/>
  <c r="AX1017" i="1"/>
  <c r="I1017" i="1"/>
  <c r="AZ1016" i="1"/>
  <c r="AY1016" i="1"/>
  <c r="AX1016" i="1"/>
  <c r="I1016" i="1"/>
  <c r="AZ1015" i="1"/>
  <c r="AY1015" i="1"/>
  <c r="AX1015" i="1"/>
  <c r="I1015" i="1"/>
  <c r="I1014" i="1"/>
  <c r="AZ1013" i="1"/>
  <c r="AY1013" i="1"/>
  <c r="AX1013" i="1"/>
  <c r="I1013" i="1"/>
  <c r="AZ1012" i="1"/>
  <c r="AY1012" i="1"/>
  <c r="AX1012" i="1"/>
  <c r="I1012" i="1"/>
  <c r="AZ1011" i="1"/>
  <c r="AY1011" i="1"/>
  <c r="AX1011" i="1"/>
  <c r="I1011" i="1"/>
  <c r="AZ1010" i="1"/>
  <c r="AY1010" i="1"/>
  <c r="AX1010" i="1"/>
  <c r="I1010" i="1"/>
  <c r="AZ1009" i="1"/>
  <c r="AY1009" i="1"/>
  <c r="AX1009" i="1"/>
  <c r="I1009" i="1"/>
  <c r="AZ1008" i="1"/>
  <c r="AY1008" i="1"/>
  <c r="AX1008" i="1"/>
  <c r="I1008" i="1"/>
  <c r="AZ1007" i="1"/>
  <c r="AY1007" i="1"/>
  <c r="AX1007" i="1"/>
  <c r="I1007" i="1"/>
  <c r="AZ1006" i="1"/>
  <c r="AY1006" i="1"/>
  <c r="AX1006" i="1"/>
  <c r="I1006" i="1"/>
  <c r="AZ1005" i="1"/>
  <c r="AY1005" i="1"/>
  <c r="AX1005" i="1"/>
  <c r="I1005" i="1"/>
  <c r="AZ1004" i="1"/>
  <c r="AY1004" i="1"/>
  <c r="AX1004" i="1"/>
  <c r="I1004" i="1"/>
  <c r="AZ1003" i="1"/>
  <c r="AY1003" i="1"/>
  <c r="AX1003" i="1"/>
  <c r="I1003" i="1"/>
  <c r="AZ1002" i="1"/>
  <c r="AY1002" i="1"/>
  <c r="AX1002" i="1"/>
  <c r="I1002" i="1"/>
  <c r="AZ1001" i="1"/>
  <c r="AY1001" i="1"/>
  <c r="AX1001" i="1"/>
  <c r="I1001" i="1"/>
  <c r="AZ1000" i="1"/>
  <c r="AY1000" i="1"/>
  <c r="AX1000" i="1"/>
  <c r="I1000" i="1"/>
  <c r="AZ999" i="1"/>
  <c r="AY999" i="1"/>
  <c r="AX999" i="1"/>
  <c r="I999" i="1"/>
  <c r="AZ998" i="1"/>
  <c r="AY998" i="1"/>
  <c r="AX998" i="1"/>
  <c r="I998" i="1"/>
  <c r="AZ997" i="1"/>
  <c r="AY997" i="1"/>
  <c r="AX997" i="1"/>
  <c r="I997" i="1"/>
  <c r="AZ996" i="1"/>
  <c r="AY996" i="1"/>
  <c r="AX996" i="1"/>
  <c r="I996" i="1"/>
  <c r="BM995" i="1"/>
  <c r="AZ995" i="1"/>
  <c r="AY995" i="1"/>
  <c r="AX995" i="1"/>
  <c r="I995" i="1"/>
  <c r="AZ994" i="1"/>
  <c r="AY994" i="1"/>
  <c r="AX994" i="1"/>
  <c r="I994" i="1"/>
  <c r="AZ993" i="1"/>
  <c r="AY993" i="1"/>
  <c r="AX993" i="1"/>
  <c r="I993" i="1"/>
  <c r="AZ992" i="1"/>
  <c r="AY992" i="1"/>
  <c r="AX992" i="1"/>
  <c r="I992" i="1"/>
  <c r="AZ991" i="1"/>
  <c r="AY991" i="1"/>
  <c r="AX991" i="1"/>
  <c r="I991" i="1"/>
  <c r="AZ990" i="1"/>
  <c r="AY990" i="1"/>
  <c r="AX990" i="1"/>
  <c r="I990" i="1"/>
  <c r="BM989" i="1"/>
  <c r="AZ989" i="1"/>
  <c r="AY989" i="1"/>
  <c r="AX989" i="1"/>
  <c r="I989" i="1"/>
  <c r="AZ988" i="1"/>
  <c r="AY988" i="1"/>
  <c r="AX988" i="1"/>
  <c r="I988" i="1"/>
  <c r="AZ987" i="1"/>
  <c r="AY987" i="1"/>
  <c r="AX987" i="1"/>
  <c r="I987" i="1"/>
  <c r="AZ986" i="1"/>
  <c r="AY986" i="1"/>
  <c r="AX986" i="1"/>
  <c r="I986" i="1"/>
  <c r="AZ985" i="1"/>
  <c r="AY985" i="1"/>
  <c r="AX985" i="1"/>
  <c r="I985" i="1"/>
  <c r="AZ984" i="1"/>
  <c r="AY984" i="1"/>
  <c r="AX984" i="1"/>
  <c r="I984" i="1"/>
  <c r="AZ983" i="1"/>
  <c r="AY983" i="1"/>
  <c r="AX983" i="1"/>
  <c r="I983" i="1"/>
  <c r="AZ982" i="1"/>
  <c r="AY982" i="1"/>
  <c r="AX982" i="1"/>
  <c r="I982" i="1"/>
  <c r="AZ981" i="1"/>
  <c r="AY981" i="1"/>
  <c r="AX981" i="1"/>
  <c r="I981" i="1"/>
  <c r="AZ980" i="1"/>
  <c r="AY980" i="1"/>
  <c r="AX980" i="1"/>
  <c r="I980" i="1"/>
  <c r="AZ979" i="1"/>
  <c r="AY979" i="1"/>
  <c r="AX979" i="1"/>
  <c r="I979" i="1"/>
  <c r="I978" i="1"/>
  <c r="AZ977" i="1"/>
  <c r="AY977" i="1"/>
  <c r="AX977" i="1"/>
  <c r="I977" i="1"/>
  <c r="AZ976" i="1"/>
  <c r="AY976" i="1"/>
  <c r="AX976" i="1"/>
  <c r="I976" i="1"/>
  <c r="AZ975" i="1"/>
  <c r="AY975" i="1"/>
  <c r="AX975" i="1"/>
  <c r="I975" i="1"/>
  <c r="AZ974" i="1"/>
  <c r="AY974" i="1"/>
  <c r="AX974" i="1"/>
  <c r="I974" i="1"/>
  <c r="AZ973" i="1"/>
  <c r="AY973" i="1"/>
  <c r="AX973" i="1"/>
  <c r="I973" i="1"/>
  <c r="AZ972" i="1"/>
  <c r="AY972" i="1"/>
  <c r="AX972" i="1"/>
  <c r="I972" i="1"/>
  <c r="BM971" i="1"/>
  <c r="AZ971" i="1"/>
  <c r="AY971" i="1"/>
  <c r="AX971" i="1"/>
  <c r="I971" i="1"/>
  <c r="AZ970" i="1"/>
  <c r="AY970" i="1"/>
  <c r="AX970" i="1"/>
  <c r="I970" i="1"/>
  <c r="AZ969" i="1"/>
  <c r="AY969" i="1"/>
  <c r="AX969" i="1"/>
  <c r="I969" i="1"/>
  <c r="AZ968" i="1"/>
  <c r="AY968" i="1"/>
  <c r="AX968" i="1"/>
  <c r="I968" i="1"/>
  <c r="AZ967" i="1"/>
  <c r="AY967" i="1"/>
  <c r="AX967" i="1"/>
  <c r="I967" i="1"/>
  <c r="AZ966" i="1"/>
  <c r="AY966" i="1"/>
  <c r="AX966" i="1"/>
  <c r="I966" i="1"/>
  <c r="AZ965" i="1"/>
  <c r="AY965" i="1"/>
  <c r="AX965" i="1"/>
  <c r="I965" i="1"/>
  <c r="AZ964" i="1"/>
  <c r="AY964" i="1"/>
  <c r="AX964" i="1"/>
  <c r="I964" i="1"/>
  <c r="AZ963" i="1"/>
  <c r="AY963" i="1"/>
  <c r="AX963" i="1"/>
  <c r="I963" i="1"/>
  <c r="AZ962" i="1"/>
  <c r="AY962" i="1"/>
  <c r="AX962" i="1"/>
  <c r="I962" i="1"/>
  <c r="BM961" i="1"/>
  <c r="AZ961" i="1"/>
  <c r="AY961" i="1"/>
  <c r="AX961" i="1"/>
  <c r="I961" i="1"/>
  <c r="AZ960" i="1"/>
  <c r="AY960" i="1"/>
  <c r="AX960" i="1"/>
  <c r="I960" i="1"/>
  <c r="AZ959" i="1"/>
  <c r="AY959" i="1"/>
  <c r="AX959" i="1"/>
  <c r="I959" i="1"/>
  <c r="AZ958" i="1"/>
  <c r="AY958" i="1"/>
  <c r="AX958" i="1"/>
  <c r="I958" i="1"/>
  <c r="AZ957" i="1"/>
  <c r="AY957" i="1"/>
  <c r="AX957" i="1"/>
  <c r="I957" i="1"/>
  <c r="AZ956" i="1"/>
  <c r="AY956" i="1"/>
  <c r="AX956" i="1"/>
  <c r="I956" i="1"/>
  <c r="AZ955" i="1"/>
  <c r="AY955" i="1"/>
  <c r="AX955" i="1"/>
  <c r="I955" i="1"/>
  <c r="AZ954" i="1"/>
  <c r="AY954" i="1"/>
  <c r="AX954" i="1"/>
  <c r="I954" i="1"/>
  <c r="AZ953" i="1"/>
  <c r="AY953" i="1"/>
  <c r="AX953" i="1"/>
  <c r="I953" i="1"/>
  <c r="AZ952" i="1"/>
  <c r="AY952" i="1"/>
  <c r="AX952" i="1"/>
  <c r="I952" i="1"/>
  <c r="BM951" i="1"/>
  <c r="AZ951" i="1"/>
  <c r="AY951" i="1"/>
  <c r="AX951" i="1"/>
  <c r="I951" i="1"/>
  <c r="AZ950" i="1"/>
  <c r="AY950" i="1"/>
  <c r="AX950" i="1"/>
  <c r="I950" i="1"/>
  <c r="BM949" i="1"/>
  <c r="AZ949" i="1"/>
  <c r="AY949" i="1"/>
  <c r="AX949" i="1"/>
  <c r="I949" i="1"/>
  <c r="AZ948" i="1"/>
  <c r="AY948" i="1"/>
  <c r="AX948" i="1"/>
  <c r="I948" i="1"/>
  <c r="AZ947" i="1"/>
  <c r="AY947" i="1"/>
  <c r="AX947" i="1"/>
  <c r="I947" i="1"/>
  <c r="AZ946" i="1"/>
  <c r="AY946" i="1"/>
  <c r="AX946" i="1"/>
  <c r="I946" i="1"/>
  <c r="BM945" i="1"/>
  <c r="AZ945" i="1"/>
  <c r="AY945" i="1"/>
  <c r="AX945" i="1"/>
  <c r="I945" i="1"/>
  <c r="AZ944" i="1"/>
  <c r="AY944" i="1"/>
  <c r="AX944" i="1"/>
  <c r="I944" i="1"/>
  <c r="AZ943" i="1"/>
  <c r="AY943" i="1"/>
  <c r="AX943" i="1"/>
  <c r="I943" i="1"/>
  <c r="AZ942" i="1"/>
  <c r="AY942" i="1"/>
  <c r="AX942" i="1"/>
  <c r="I942" i="1"/>
  <c r="BM941" i="1"/>
  <c r="AZ941" i="1"/>
  <c r="AY941" i="1"/>
  <c r="AX941" i="1"/>
  <c r="I941" i="1"/>
  <c r="AZ940" i="1"/>
  <c r="AY940" i="1"/>
  <c r="AX940" i="1"/>
  <c r="I940" i="1"/>
  <c r="AZ939" i="1"/>
  <c r="AY939" i="1"/>
  <c r="AX939" i="1"/>
  <c r="I939" i="1"/>
  <c r="AZ938" i="1"/>
  <c r="AY938" i="1"/>
  <c r="AX938" i="1"/>
  <c r="I938" i="1"/>
  <c r="AZ937" i="1"/>
  <c r="AY937" i="1"/>
  <c r="AX937" i="1"/>
  <c r="I937" i="1"/>
  <c r="AZ936" i="1"/>
  <c r="AY936" i="1"/>
  <c r="AX936" i="1"/>
  <c r="I936" i="1"/>
  <c r="AZ935" i="1"/>
  <c r="AY935" i="1"/>
  <c r="AX935" i="1"/>
  <c r="I935" i="1"/>
  <c r="AZ934" i="1"/>
  <c r="AY934" i="1"/>
  <c r="AX934" i="1"/>
  <c r="I934" i="1"/>
  <c r="AZ933" i="1"/>
  <c r="AY933" i="1"/>
  <c r="AX933" i="1"/>
  <c r="I933" i="1"/>
  <c r="AZ932" i="1"/>
  <c r="AY932" i="1"/>
  <c r="AX932" i="1"/>
  <c r="I932" i="1"/>
  <c r="AZ931" i="1"/>
  <c r="AY931" i="1"/>
  <c r="AX931" i="1"/>
  <c r="I931" i="1"/>
  <c r="AZ930" i="1"/>
  <c r="AY930" i="1"/>
  <c r="AX930" i="1"/>
  <c r="I930" i="1"/>
  <c r="AZ929" i="1"/>
  <c r="AY929" i="1"/>
  <c r="AX929" i="1"/>
  <c r="I929" i="1"/>
  <c r="AZ928" i="1"/>
  <c r="AY928" i="1"/>
  <c r="AX928" i="1"/>
  <c r="I928" i="1"/>
  <c r="AZ927" i="1"/>
  <c r="AY927" i="1"/>
  <c r="AX927" i="1"/>
  <c r="I927" i="1"/>
  <c r="AZ926" i="1"/>
  <c r="AY926" i="1"/>
  <c r="AX926" i="1"/>
  <c r="I926" i="1"/>
  <c r="AZ925" i="1"/>
  <c r="AY925" i="1"/>
  <c r="AX925" i="1"/>
  <c r="I925" i="1"/>
  <c r="AZ924" i="1"/>
  <c r="AY924" i="1"/>
  <c r="AX924" i="1"/>
  <c r="I924" i="1"/>
  <c r="AZ923" i="1"/>
  <c r="AY923" i="1"/>
  <c r="AX923" i="1"/>
  <c r="I923" i="1"/>
  <c r="AZ922" i="1"/>
  <c r="AY922" i="1"/>
  <c r="AX922" i="1"/>
  <c r="I922" i="1"/>
  <c r="AZ921" i="1"/>
  <c r="AY921" i="1"/>
  <c r="AX921" i="1"/>
  <c r="I921" i="1"/>
  <c r="AZ920" i="1"/>
  <c r="AY920" i="1"/>
  <c r="AX920" i="1"/>
  <c r="I920" i="1"/>
  <c r="AZ919" i="1"/>
  <c r="AY919" i="1"/>
  <c r="AX919" i="1"/>
  <c r="I919" i="1"/>
  <c r="AZ918" i="1"/>
  <c r="AY918" i="1"/>
  <c r="AX918" i="1"/>
  <c r="I918" i="1"/>
  <c r="AZ917" i="1"/>
  <c r="AY917" i="1"/>
  <c r="AX917" i="1"/>
  <c r="I917" i="1"/>
  <c r="AZ916" i="1"/>
  <c r="AY916" i="1"/>
  <c r="AX916" i="1"/>
  <c r="I916" i="1"/>
  <c r="AZ915" i="1"/>
  <c r="AY915" i="1"/>
  <c r="AX915" i="1"/>
  <c r="I915" i="1"/>
  <c r="AZ914" i="1"/>
  <c r="AY914" i="1"/>
  <c r="AX914" i="1"/>
  <c r="I914" i="1"/>
  <c r="AZ913" i="1"/>
  <c r="AY913" i="1"/>
  <c r="AX913" i="1"/>
  <c r="I913" i="1"/>
  <c r="AZ912" i="1"/>
  <c r="AY912" i="1"/>
  <c r="AX912" i="1"/>
  <c r="I912" i="1"/>
  <c r="AZ911" i="1"/>
  <c r="AY911" i="1"/>
  <c r="AX911" i="1"/>
  <c r="I911" i="1"/>
  <c r="AZ910" i="1"/>
  <c r="AY910" i="1"/>
  <c r="AX910" i="1"/>
  <c r="I910" i="1"/>
  <c r="AZ909" i="1"/>
  <c r="AY909" i="1"/>
  <c r="AX909" i="1"/>
  <c r="I909" i="1"/>
  <c r="AZ908" i="1"/>
  <c r="AY908" i="1"/>
  <c r="AX908" i="1"/>
  <c r="I908" i="1"/>
  <c r="AZ907" i="1"/>
  <c r="AY907" i="1"/>
  <c r="AX907" i="1"/>
  <c r="I907" i="1"/>
  <c r="AZ906" i="1"/>
  <c r="AY906" i="1"/>
  <c r="AX906" i="1"/>
  <c r="I906" i="1"/>
  <c r="AZ905" i="1"/>
  <c r="AY905" i="1"/>
  <c r="AX905" i="1"/>
  <c r="I905" i="1"/>
  <c r="AZ904" i="1"/>
  <c r="AY904" i="1"/>
  <c r="AX904" i="1"/>
  <c r="I904" i="1"/>
  <c r="AZ903" i="1"/>
  <c r="AY903" i="1"/>
  <c r="AX903" i="1"/>
  <c r="I903" i="1"/>
  <c r="AZ902" i="1"/>
  <c r="AY902" i="1"/>
  <c r="AX902" i="1"/>
  <c r="I902" i="1"/>
  <c r="AZ901" i="1"/>
  <c r="AY901" i="1"/>
  <c r="AX901" i="1"/>
  <c r="I901" i="1"/>
  <c r="AZ900" i="1"/>
  <c r="AY900" i="1"/>
  <c r="AX900" i="1"/>
  <c r="I900" i="1"/>
  <c r="AZ899" i="1"/>
  <c r="AY899" i="1"/>
  <c r="AX899" i="1"/>
  <c r="I899" i="1"/>
  <c r="AZ898" i="1"/>
  <c r="AY898" i="1"/>
  <c r="AX898" i="1"/>
  <c r="I898" i="1"/>
  <c r="AZ897" i="1"/>
  <c r="AY897" i="1"/>
  <c r="AX897" i="1"/>
  <c r="I897" i="1"/>
  <c r="AZ896" i="1"/>
  <c r="AY896" i="1"/>
  <c r="AX896" i="1"/>
  <c r="I896" i="1"/>
  <c r="AZ895" i="1"/>
  <c r="AY895" i="1"/>
  <c r="AX895" i="1"/>
  <c r="I895" i="1"/>
  <c r="AZ894" i="1"/>
  <c r="AY894" i="1"/>
  <c r="AX894" i="1"/>
  <c r="I894" i="1"/>
  <c r="AZ893" i="1"/>
  <c r="AY893" i="1"/>
  <c r="AX893" i="1"/>
  <c r="I893" i="1"/>
  <c r="AZ892" i="1"/>
  <c r="AY892" i="1"/>
  <c r="AX892" i="1"/>
  <c r="I892" i="1"/>
  <c r="AZ891" i="1"/>
  <c r="AY891" i="1"/>
  <c r="AX891" i="1"/>
  <c r="I891" i="1"/>
  <c r="AZ890" i="1"/>
  <c r="AY890" i="1"/>
  <c r="AX890" i="1"/>
  <c r="I890" i="1"/>
  <c r="AZ889" i="1"/>
  <c r="AY889" i="1"/>
  <c r="AX889" i="1"/>
  <c r="I889" i="1"/>
  <c r="AZ888" i="1"/>
  <c r="AY888" i="1"/>
  <c r="AX888" i="1"/>
  <c r="I888" i="1"/>
  <c r="AZ887" i="1"/>
  <c r="AY887" i="1"/>
  <c r="AX887" i="1"/>
  <c r="I887" i="1"/>
  <c r="AZ886" i="1"/>
  <c r="AY886" i="1"/>
  <c r="AX886" i="1"/>
  <c r="I886" i="1"/>
  <c r="AZ885" i="1"/>
  <c r="AY885" i="1"/>
  <c r="AX885" i="1"/>
  <c r="I885" i="1"/>
  <c r="AZ884" i="1"/>
  <c r="AY884" i="1"/>
  <c r="AX884" i="1"/>
  <c r="I884" i="1"/>
  <c r="AZ883" i="1"/>
  <c r="AY883" i="1"/>
  <c r="AX883" i="1"/>
  <c r="I883" i="1"/>
  <c r="AZ882" i="1"/>
  <c r="AY882" i="1"/>
  <c r="AX882" i="1"/>
  <c r="I882" i="1"/>
  <c r="AZ881" i="1"/>
  <c r="AY881" i="1"/>
  <c r="AX881" i="1"/>
  <c r="I881" i="1"/>
  <c r="AZ880" i="1"/>
  <c r="AY880" i="1"/>
  <c r="AX880" i="1"/>
  <c r="I880" i="1"/>
  <c r="AZ879" i="1"/>
  <c r="AY879" i="1"/>
  <c r="AX879" i="1"/>
  <c r="I879" i="1"/>
  <c r="AZ878" i="1"/>
  <c r="AY878" i="1"/>
  <c r="AX878" i="1"/>
  <c r="I878" i="1"/>
  <c r="AZ877" i="1"/>
  <c r="AY877" i="1"/>
  <c r="I877" i="1"/>
  <c r="AZ876" i="1"/>
  <c r="AY876" i="1"/>
  <c r="AX876" i="1"/>
  <c r="I876" i="1"/>
  <c r="AZ875" i="1"/>
  <c r="AY875" i="1"/>
  <c r="AX875" i="1"/>
  <c r="I875" i="1"/>
  <c r="AZ874" i="1"/>
  <c r="AY874" i="1"/>
  <c r="AX874" i="1"/>
  <c r="I874" i="1"/>
  <c r="AZ873" i="1"/>
  <c r="AY873" i="1"/>
  <c r="AX873" i="1"/>
  <c r="I873" i="1"/>
  <c r="AZ872" i="1"/>
  <c r="AY872" i="1"/>
  <c r="AX872" i="1"/>
  <c r="I872" i="1"/>
  <c r="AZ871" i="1"/>
  <c r="AY871" i="1"/>
  <c r="AX871" i="1"/>
  <c r="I871" i="1"/>
  <c r="AZ870" i="1"/>
  <c r="AY870" i="1"/>
  <c r="AX870" i="1"/>
  <c r="I870" i="1"/>
  <c r="AZ869" i="1"/>
  <c r="AY869" i="1"/>
  <c r="AX869" i="1"/>
  <c r="I869" i="1"/>
  <c r="AZ868" i="1"/>
  <c r="AY868" i="1"/>
  <c r="AX868" i="1"/>
  <c r="I868" i="1"/>
  <c r="AZ867" i="1"/>
  <c r="AY867" i="1"/>
  <c r="AX867" i="1"/>
  <c r="I867" i="1"/>
  <c r="AZ866" i="1"/>
  <c r="AY866" i="1"/>
  <c r="AX866" i="1"/>
  <c r="I866" i="1"/>
  <c r="AZ865" i="1"/>
  <c r="AY865" i="1"/>
  <c r="AX865" i="1"/>
  <c r="I865" i="1"/>
  <c r="AZ864" i="1"/>
  <c r="AY864" i="1"/>
  <c r="AX864" i="1"/>
  <c r="I864" i="1"/>
  <c r="AZ863" i="1"/>
  <c r="AY863" i="1"/>
  <c r="AX863" i="1"/>
  <c r="I863" i="1"/>
  <c r="AZ862" i="1"/>
  <c r="AY862" i="1"/>
  <c r="AX862" i="1"/>
  <c r="I862" i="1"/>
  <c r="AZ861" i="1"/>
  <c r="AY861" i="1"/>
  <c r="AX861" i="1"/>
  <c r="I861" i="1"/>
  <c r="AZ860" i="1"/>
  <c r="AY860" i="1"/>
  <c r="AX860" i="1"/>
  <c r="I860" i="1"/>
  <c r="AZ859" i="1"/>
  <c r="AY859" i="1"/>
  <c r="AX859" i="1"/>
  <c r="I859" i="1"/>
  <c r="AZ858" i="1"/>
  <c r="AY858" i="1"/>
  <c r="AX858" i="1"/>
  <c r="I858" i="1"/>
  <c r="AZ857" i="1"/>
  <c r="AY857" i="1"/>
  <c r="AX857" i="1"/>
  <c r="I857" i="1"/>
  <c r="AZ856" i="1"/>
  <c r="AY856" i="1"/>
  <c r="AX856" i="1"/>
  <c r="I856" i="1"/>
  <c r="AZ855" i="1"/>
  <c r="AY855" i="1"/>
  <c r="AX855" i="1"/>
  <c r="I855" i="1"/>
  <c r="AZ854" i="1"/>
  <c r="AY854" i="1"/>
  <c r="AX854" i="1"/>
  <c r="I854" i="1"/>
  <c r="AZ853" i="1"/>
  <c r="AY853" i="1"/>
  <c r="AX853" i="1"/>
  <c r="I853" i="1"/>
  <c r="AZ852" i="1"/>
  <c r="AY852" i="1"/>
  <c r="AX852" i="1"/>
  <c r="I852" i="1"/>
  <c r="I851" i="1"/>
  <c r="AZ850" i="1"/>
  <c r="AY850" i="1"/>
  <c r="AX850" i="1"/>
  <c r="I850" i="1"/>
  <c r="AZ849" i="1"/>
  <c r="AY849" i="1"/>
  <c r="AX849" i="1"/>
  <c r="I849" i="1"/>
  <c r="AZ848" i="1"/>
  <c r="AY848" i="1"/>
  <c r="AX848" i="1"/>
  <c r="I848" i="1"/>
  <c r="AZ847" i="1"/>
  <c r="AY847" i="1"/>
  <c r="AX847" i="1"/>
  <c r="I847" i="1"/>
  <c r="AZ846" i="1"/>
  <c r="AY846" i="1"/>
  <c r="AX846" i="1"/>
  <c r="I846" i="1"/>
  <c r="AZ845" i="1"/>
  <c r="AY845" i="1"/>
  <c r="AX845" i="1"/>
  <c r="I845" i="1"/>
  <c r="AZ844" i="1"/>
  <c r="AY844" i="1"/>
  <c r="AX844" i="1"/>
  <c r="I844" i="1"/>
  <c r="AZ843" i="1"/>
  <c r="AY843" i="1"/>
  <c r="AX843" i="1"/>
  <c r="I843" i="1"/>
  <c r="AZ842" i="1"/>
  <c r="AY842" i="1"/>
  <c r="AX842" i="1"/>
  <c r="I842" i="1"/>
  <c r="AZ841" i="1"/>
  <c r="AY841" i="1"/>
  <c r="AX841" i="1"/>
  <c r="I841" i="1"/>
  <c r="AZ840" i="1"/>
  <c r="AY840" i="1"/>
  <c r="AX840" i="1"/>
  <c r="I840" i="1"/>
  <c r="AZ839" i="1"/>
  <c r="AY839" i="1"/>
  <c r="AX839" i="1"/>
  <c r="I839" i="1"/>
  <c r="AZ838" i="1"/>
  <c r="AY838" i="1"/>
  <c r="AX838" i="1"/>
  <c r="I838" i="1"/>
  <c r="AZ837" i="1"/>
  <c r="AY837" i="1"/>
  <c r="AX837" i="1"/>
  <c r="I837" i="1"/>
  <c r="AZ836" i="1"/>
  <c r="AY836" i="1"/>
  <c r="AX836" i="1"/>
  <c r="I836" i="1"/>
  <c r="AZ835" i="1"/>
  <c r="AY835" i="1"/>
  <c r="AX835" i="1"/>
  <c r="I835" i="1"/>
  <c r="AZ834" i="1"/>
  <c r="AY834" i="1"/>
  <c r="AX834" i="1"/>
  <c r="I834" i="1"/>
  <c r="AZ833" i="1"/>
  <c r="AY833" i="1"/>
  <c r="AX833" i="1"/>
  <c r="I833" i="1"/>
  <c r="AZ832" i="1"/>
  <c r="AY832" i="1"/>
  <c r="AX832" i="1"/>
  <c r="I832" i="1"/>
  <c r="AZ831" i="1"/>
  <c r="AY831" i="1"/>
  <c r="AX831" i="1"/>
  <c r="I831" i="1"/>
  <c r="AZ830" i="1"/>
  <c r="AY830" i="1"/>
  <c r="AX830" i="1"/>
  <c r="I830" i="1"/>
  <c r="AZ829" i="1"/>
  <c r="AY829" i="1"/>
  <c r="AX829" i="1"/>
  <c r="I829" i="1"/>
  <c r="AZ828" i="1"/>
  <c r="AY828" i="1"/>
  <c r="AX828" i="1"/>
  <c r="I828" i="1"/>
  <c r="AZ827" i="1"/>
  <c r="AY827" i="1"/>
  <c r="AX827" i="1"/>
  <c r="I827" i="1"/>
  <c r="AZ826" i="1"/>
  <c r="AY826" i="1"/>
  <c r="AX826" i="1"/>
  <c r="I826" i="1"/>
  <c r="AZ825" i="1"/>
  <c r="AY825" i="1"/>
  <c r="AX825" i="1"/>
  <c r="I825" i="1"/>
  <c r="AZ824" i="1"/>
  <c r="AY824" i="1"/>
  <c r="AX824" i="1"/>
  <c r="I824" i="1"/>
  <c r="AZ823" i="1"/>
  <c r="AY823" i="1"/>
  <c r="AX823" i="1"/>
  <c r="I823" i="1"/>
  <c r="AZ822" i="1"/>
  <c r="AY822" i="1"/>
  <c r="AX822" i="1"/>
  <c r="I822" i="1"/>
  <c r="AZ821" i="1"/>
  <c r="AY821" i="1"/>
  <c r="AX821" i="1"/>
  <c r="I821" i="1"/>
  <c r="AZ820" i="1"/>
  <c r="AY820" i="1"/>
  <c r="AX820" i="1"/>
  <c r="I820" i="1"/>
  <c r="AZ819" i="1"/>
  <c r="AY819" i="1"/>
  <c r="AX819" i="1"/>
  <c r="I819" i="1"/>
  <c r="AZ818" i="1"/>
  <c r="AY818" i="1"/>
  <c r="AX818" i="1"/>
  <c r="I818" i="1"/>
  <c r="AZ817" i="1"/>
  <c r="AY817" i="1"/>
  <c r="AX817" i="1"/>
  <c r="I817" i="1"/>
  <c r="AZ816" i="1"/>
  <c r="AY816" i="1"/>
  <c r="AX816" i="1"/>
  <c r="I816" i="1"/>
  <c r="AZ815" i="1"/>
  <c r="AY815" i="1"/>
  <c r="AX815" i="1"/>
  <c r="I815" i="1"/>
  <c r="AZ814" i="1"/>
  <c r="AY814" i="1"/>
  <c r="AX814" i="1"/>
  <c r="I814" i="1"/>
  <c r="AZ813" i="1"/>
  <c r="AY813" i="1"/>
  <c r="AX813" i="1"/>
  <c r="I813" i="1"/>
  <c r="AZ812" i="1"/>
  <c r="AY812" i="1"/>
  <c r="AX812" i="1"/>
  <c r="I812" i="1"/>
  <c r="AZ811" i="1"/>
  <c r="AY811" i="1"/>
  <c r="AX811" i="1"/>
  <c r="I811" i="1"/>
  <c r="AZ810" i="1"/>
  <c r="AY810" i="1"/>
  <c r="AX810" i="1"/>
  <c r="I810" i="1"/>
  <c r="I809" i="1"/>
  <c r="I808" i="1"/>
  <c r="AZ807" i="1"/>
  <c r="AY807" i="1"/>
  <c r="AX807" i="1"/>
  <c r="I807" i="1"/>
  <c r="AZ806" i="1"/>
  <c r="AY806" i="1"/>
  <c r="AX806" i="1"/>
  <c r="I806" i="1"/>
  <c r="AZ805" i="1"/>
  <c r="AY805" i="1"/>
  <c r="AX805" i="1"/>
  <c r="I805" i="1"/>
  <c r="AZ804" i="1"/>
  <c r="AY804" i="1"/>
  <c r="AX804" i="1"/>
  <c r="I804" i="1"/>
  <c r="AZ803" i="1"/>
  <c r="AY803" i="1"/>
  <c r="AX803" i="1"/>
  <c r="I803" i="1"/>
  <c r="AZ802" i="1"/>
  <c r="AY802" i="1"/>
  <c r="AX802" i="1"/>
  <c r="I802" i="1"/>
  <c r="AZ801" i="1"/>
  <c r="AY801" i="1"/>
  <c r="AX801" i="1"/>
  <c r="I801" i="1"/>
  <c r="AZ800" i="1"/>
  <c r="AY800" i="1"/>
  <c r="AX800" i="1"/>
  <c r="I800" i="1"/>
  <c r="AZ799" i="1"/>
  <c r="AY799" i="1"/>
  <c r="AX799" i="1"/>
  <c r="I799" i="1"/>
  <c r="AZ798" i="1"/>
  <c r="AY798" i="1"/>
  <c r="AX798" i="1"/>
  <c r="I798" i="1"/>
  <c r="AZ797" i="1"/>
  <c r="AY797" i="1"/>
  <c r="AX797" i="1"/>
  <c r="I797" i="1"/>
  <c r="AZ796" i="1"/>
  <c r="AY796" i="1"/>
  <c r="AX796" i="1"/>
  <c r="I796" i="1"/>
  <c r="AZ795" i="1"/>
  <c r="AY795" i="1"/>
  <c r="AX795" i="1"/>
  <c r="I795" i="1"/>
  <c r="AZ794" i="1"/>
  <c r="AY794" i="1"/>
  <c r="AX794" i="1"/>
  <c r="I794" i="1"/>
  <c r="AZ793" i="1"/>
  <c r="AY793" i="1"/>
  <c r="AX793" i="1"/>
  <c r="I793" i="1"/>
  <c r="AZ792" i="1"/>
  <c r="AY792" i="1"/>
  <c r="AX792" i="1"/>
  <c r="I792" i="1"/>
  <c r="AZ791" i="1"/>
  <c r="AY791" i="1"/>
  <c r="AX791" i="1"/>
  <c r="I791" i="1"/>
  <c r="AZ790" i="1"/>
  <c r="AY790" i="1"/>
  <c r="AX790" i="1"/>
  <c r="I790" i="1"/>
  <c r="AZ789" i="1"/>
  <c r="AY789" i="1"/>
  <c r="AX789" i="1"/>
  <c r="I789" i="1"/>
  <c r="AZ788" i="1"/>
  <c r="AY788" i="1"/>
  <c r="AX788" i="1"/>
  <c r="I788" i="1"/>
  <c r="I787" i="1"/>
  <c r="AZ786" i="1"/>
  <c r="AY786" i="1"/>
  <c r="AX786" i="1"/>
  <c r="I786" i="1"/>
  <c r="AZ785" i="1"/>
  <c r="AY785" i="1"/>
  <c r="AX785" i="1"/>
  <c r="I785" i="1"/>
  <c r="AZ784" i="1"/>
  <c r="AY784" i="1"/>
  <c r="AX784" i="1"/>
  <c r="I784" i="1"/>
  <c r="AZ783" i="1"/>
  <c r="AY783" i="1"/>
  <c r="AX783" i="1"/>
  <c r="I783" i="1"/>
  <c r="AZ782" i="1"/>
  <c r="AY782" i="1"/>
  <c r="AX782" i="1"/>
  <c r="I782" i="1"/>
  <c r="I781" i="1"/>
  <c r="AZ780" i="1"/>
  <c r="AY780" i="1"/>
  <c r="AX780" i="1"/>
  <c r="I780" i="1"/>
  <c r="AZ779" i="1"/>
  <c r="AY779" i="1"/>
  <c r="AX779" i="1"/>
  <c r="I779" i="1"/>
  <c r="AZ778" i="1"/>
  <c r="AY778" i="1"/>
  <c r="AX778" i="1"/>
  <c r="I778" i="1"/>
  <c r="AZ777" i="1"/>
  <c r="AY777" i="1"/>
  <c r="AX777" i="1"/>
  <c r="I777" i="1"/>
  <c r="AZ776" i="1"/>
  <c r="AY776" i="1"/>
  <c r="AX776" i="1"/>
  <c r="I776" i="1"/>
  <c r="AZ775" i="1"/>
  <c r="AY775" i="1"/>
  <c r="AX775" i="1"/>
  <c r="I775" i="1"/>
  <c r="AZ774" i="1"/>
  <c r="AY774" i="1"/>
  <c r="AX774" i="1"/>
  <c r="I774" i="1"/>
  <c r="AZ773" i="1"/>
  <c r="AY773" i="1"/>
  <c r="AX773" i="1"/>
  <c r="I773" i="1"/>
  <c r="AZ772" i="1"/>
  <c r="AY772" i="1"/>
  <c r="AX772" i="1"/>
  <c r="I772" i="1"/>
  <c r="AZ771" i="1"/>
  <c r="AY771" i="1"/>
  <c r="AX771" i="1"/>
  <c r="I771" i="1"/>
  <c r="AZ770" i="1"/>
  <c r="AY770" i="1"/>
  <c r="AX770" i="1"/>
  <c r="I770" i="1"/>
  <c r="AZ769" i="1"/>
  <c r="AY769" i="1"/>
  <c r="AX769" i="1"/>
  <c r="I769" i="1"/>
  <c r="AZ768" i="1"/>
  <c r="AY768" i="1"/>
  <c r="AX768" i="1"/>
  <c r="I768" i="1"/>
  <c r="AZ767" i="1"/>
  <c r="AY767" i="1"/>
  <c r="AX767" i="1"/>
  <c r="I767" i="1"/>
  <c r="AZ766" i="1"/>
  <c r="AY766" i="1"/>
  <c r="AX766" i="1"/>
  <c r="I766" i="1"/>
  <c r="AZ765" i="1"/>
  <c r="AY765" i="1"/>
  <c r="AX765" i="1"/>
  <c r="I765" i="1"/>
  <c r="AZ764" i="1"/>
  <c r="AY764" i="1"/>
  <c r="AX764" i="1"/>
  <c r="I764" i="1"/>
  <c r="AZ763" i="1"/>
  <c r="AY763" i="1"/>
  <c r="AX763" i="1"/>
  <c r="I763" i="1"/>
  <c r="AZ762" i="1"/>
  <c r="AY762" i="1"/>
  <c r="AX762" i="1"/>
  <c r="I762" i="1"/>
  <c r="AZ761" i="1"/>
  <c r="AY761" i="1"/>
  <c r="AX761" i="1"/>
  <c r="I761" i="1"/>
  <c r="AZ760" i="1"/>
  <c r="AY760" i="1"/>
  <c r="AX760" i="1"/>
  <c r="I760" i="1"/>
  <c r="AZ759" i="1"/>
  <c r="AY759" i="1"/>
  <c r="AX759" i="1"/>
  <c r="I759" i="1"/>
  <c r="AZ758" i="1"/>
  <c r="AY758" i="1"/>
  <c r="AX758" i="1"/>
  <c r="I758" i="1"/>
  <c r="I757" i="1"/>
  <c r="AZ756" i="1"/>
  <c r="AY756" i="1"/>
  <c r="AX756" i="1"/>
  <c r="I756" i="1"/>
  <c r="I755" i="1"/>
  <c r="AZ754" i="1"/>
  <c r="AY754" i="1"/>
  <c r="AX754" i="1"/>
  <c r="I754" i="1"/>
  <c r="AZ753" i="1"/>
  <c r="AY753" i="1"/>
  <c r="AX753" i="1"/>
  <c r="I753" i="1"/>
  <c r="AZ752" i="1"/>
  <c r="AY752" i="1"/>
  <c r="AX752" i="1"/>
  <c r="I752" i="1"/>
  <c r="AZ751" i="1"/>
  <c r="AY751" i="1"/>
  <c r="AX751" i="1"/>
  <c r="I751" i="1"/>
  <c r="AZ750" i="1"/>
  <c r="AY750" i="1"/>
  <c r="AX750" i="1"/>
  <c r="I750" i="1"/>
  <c r="AZ749" i="1"/>
  <c r="AY749" i="1"/>
  <c r="AX749" i="1"/>
  <c r="I749" i="1"/>
  <c r="AZ748" i="1"/>
  <c r="AY748" i="1"/>
  <c r="AX748" i="1"/>
  <c r="I748" i="1"/>
  <c r="AZ747" i="1"/>
  <c r="AY747" i="1"/>
  <c r="AX747" i="1"/>
  <c r="I747" i="1"/>
  <c r="I746" i="1"/>
  <c r="AZ745" i="1"/>
  <c r="AY745" i="1"/>
  <c r="AX745" i="1"/>
  <c r="I745" i="1"/>
  <c r="AZ744" i="1"/>
  <c r="AY744" i="1"/>
  <c r="AX744" i="1"/>
  <c r="I744" i="1"/>
  <c r="AZ743" i="1"/>
  <c r="AY743" i="1"/>
  <c r="AX743" i="1"/>
  <c r="I743" i="1"/>
  <c r="I742" i="1"/>
  <c r="AZ741" i="1"/>
  <c r="AY741" i="1"/>
  <c r="AX741" i="1"/>
  <c r="I741" i="1"/>
  <c r="AZ740" i="1"/>
  <c r="AY740" i="1"/>
  <c r="AX740" i="1"/>
  <c r="I740" i="1"/>
  <c r="AZ739" i="1"/>
  <c r="AY739" i="1"/>
  <c r="AX739" i="1"/>
  <c r="I739" i="1"/>
  <c r="AZ738" i="1"/>
  <c r="AY738" i="1"/>
  <c r="AX738" i="1"/>
  <c r="I738" i="1"/>
  <c r="I737" i="1"/>
  <c r="AZ736" i="1"/>
  <c r="AY736" i="1"/>
  <c r="AX736" i="1"/>
  <c r="I736" i="1"/>
  <c r="AZ735" i="1"/>
  <c r="AY735" i="1"/>
  <c r="AX735" i="1"/>
  <c r="I735" i="1"/>
  <c r="AZ734" i="1"/>
  <c r="AY734" i="1"/>
  <c r="AX734" i="1"/>
  <c r="I734" i="1"/>
  <c r="AZ733" i="1"/>
  <c r="AY733" i="1"/>
  <c r="AX733" i="1"/>
  <c r="I733" i="1"/>
  <c r="AZ732" i="1"/>
  <c r="AY732" i="1"/>
  <c r="AX732" i="1"/>
  <c r="I732" i="1"/>
  <c r="AZ731" i="1"/>
  <c r="AY731" i="1"/>
  <c r="AX731" i="1"/>
  <c r="I731" i="1"/>
  <c r="AZ730" i="1"/>
  <c r="AY730" i="1"/>
  <c r="AX730" i="1"/>
  <c r="I730" i="1"/>
  <c r="AZ729" i="1"/>
  <c r="AY729" i="1"/>
  <c r="AX729" i="1"/>
  <c r="I729" i="1"/>
  <c r="AZ728" i="1"/>
  <c r="AY728" i="1"/>
  <c r="AX728" i="1"/>
  <c r="I728" i="1"/>
  <c r="AZ727" i="1"/>
  <c r="AY727" i="1"/>
  <c r="AX727" i="1"/>
  <c r="I727" i="1"/>
  <c r="AZ726" i="1"/>
  <c r="AY726" i="1"/>
  <c r="AX726" i="1"/>
  <c r="I726" i="1"/>
  <c r="AZ725" i="1"/>
  <c r="AY725" i="1"/>
  <c r="AX725" i="1"/>
  <c r="I725" i="1"/>
  <c r="AZ724" i="1"/>
  <c r="AY724" i="1"/>
  <c r="AX724" i="1"/>
  <c r="I724" i="1"/>
  <c r="AZ723" i="1"/>
  <c r="AY723" i="1"/>
  <c r="AX723" i="1"/>
  <c r="I723" i="1"/>
  <c r="AZ722" i="1"/>
  <c r="AY722" i="1"/>
  <c r="AX722" i="1"/>
  <c r="I722" i="1"/>
  <c r="I721" i="1"/>
  <c r="AZ720" i="1"/>
  <c r="AY720" i="1"/>
  <c r="AX720" i="1"/>
  <c r="I720" i="1"/>
  <c r="AZ719" i="1"/>
  <c r="AY719" i="1"/>
  <c r="AX719" i="1"/>
  <c r="I719" i="1"/>
  <c r="AZ718" i="1"/>
  <c r="AY718" i="1"/>
  <c r="AX718" i="1"/>
  <c r="I718" i="1"/>
  <c r="AZ717" i="1"/>
  <c r="AY717" i="1"/>
  <c r="AX717" i="1"/>
  <c r="I717" i="1"/>
  <c r="AZ716" i="1"/>
  <c r="AY716" i="1"/>
  <c r="AX716" i="1"/>
  <c r="I716" i="1"/>
  <c r="AZ715" i="1"/>
  <c r="AY715" i="1"/>
  <c r="AX715" i="1"/>
  <c r="I715" i="1"/>
  <c r="AZ714" i="1"/>
  <c r="AY714" i="1"/>
  <c r="AX714" i="1"/>
  <c r="I714" i="1"/>
  <c r="AZ713" i="1"/>
  <c r="AY713" i="1"/>
  <c r="AX713" i="1"/>
  <c r="I713" i="1"/>
  <c r="AZ712" i="1"/>
  <c r="AY712" i="1"/>
  <c r="AX712" i="1"/>
  <c r="I712" i="1"/>
  <c r="AZ711" i="1"/>
  <c r="AY711" i="1"/>
  <c r="AX711" i="1"/>
  <c r="I711" i="1"/>
  <c r="AZ710" i="1"/>
  <c r="AY710" i="1"/>
  <c r="AX710" i="1"/>
  <c r="I710" i="1"/>
  <c r="AZ709" i="1"/>
  <c r="AY709" i="1"/>
  <c r="AX709" i="1"/>
  <c r="I709" i="1"/>
  <c r="AZ708" i="1"/>
  <c r="AY708" i="1"/>
  <c r="AX708" i="1"/>
  <c r="I708" i="1"/>
  <c r="AZ707" i="1"/>
  <c r="AY707" i="1"/>
  <c r="AX707" i="1"/>
  <c r="I707" i="1"/>
  <c r="AZ706" i="1"/>
  <c r="AY706" i="1"/>
  <c r="AX706" i="1"/>
  <c r="I706" i="1"/>
  <c r="AZ705" i="1"/>
  <c r="AY705" i="1"/>
  <c r="AX705" i="1"/>
  <c r="I705" i="1"/>
  <c r="AZ704" i="1"/>
  <c r="AY704" i="1"/>
  <c r="AX704" i="1"/>
  <c r="I704" i="1"/>
  <c r="AZ703" i="1"/>
  <c r="AY703" i="1"/>
  <c r="AX703" i="1"/>
  <c r="I703" i="1"/>
  <c r="AZ702" i="1"/>
  <c r="AY702" i="1"/>
  <c r="AX702" i="1"/>
  <c r="I702" i="1"/>
  <c r="AZ701" i="1"/>
  <c r="AY701" i="1"/>
  <c r="AX701" i="1"/>
  <c r="I701" i="1"/>
  <c r="AZ700" i="1"/>
  <c r="AY700" i="1"/>
  <c r="AX700" i="1"/>
  <c r="I700" i="1"/>
  <c r="AZ699" i="1"/>
  <c r="AY699" i="1"/>
  <c r="AX699" i="1"/>
  <c r="I699" i="1"/>
  <c r="AZ698" i="1"/>
  <c r="AY698" i="1"/>
  <c r="AX698" i="1"/>
  <c r="I698" i="1"/>
  <c r="AZ697" i="1"/>
  <c r="AY697" i="1"/>
  <c r="AX697" i="1"/>
  <c r="I697" i="1"/>
  <c r="AZ696" i="1"/>
  <c r="AY696" i="1"/>
  <c r="AX696" i="1"/>
  <c r="I696" i="1"/>
  <c r="AZ695" i="1"/>
  <c r="AY695" i="1"/>
  <c r="AX695" i="1"/>
  <c r="I695" i="1"/>
  <c r="I694" i="1"/>
  <c r="AZ693" i="1"/>
  <c r="AY693" i="1"/>
  <c r="AX693" i="1"/>
  <c r="I693" i="1"/>
  <c r="AZ692" i="1"/>
  <c r="AY692" i="1"/>
  <c r="AX692" i="1"/>
  <c r="I692" i="1"/>
  <c r="AZ691" i="1"/>
  <c r="AY691" i="1"/>
  <c r="AX691" i="1"/>
  <c r="I691" i="1"/>
  <c r="AZ690" i="1"/>
  <c r="AY690" i="1"/>
  <c r="AX690" i="1"/>
  <c r="I690" i="1"/>
  <c r="AZ689" i="1"/>
  <c r="AY689" i="1"/>
  <c r="AX689" i="1"/>
  <c r="I689" i="1"/>
  <c r="AZ688" i="1"/>
  <c r="AY688" i="1"/>
  <c r="AX688" i="1"/>
  <c r="I688" i="1"/>
  <c r="AZ687" i="1"/>
  <c r="AY687" i="1"/>
  <c r="AX687" i="1"/>
  <c r="I687" i="1"/>
  <c r="AZ686" i="1"/>
  <c r="AY686" i="1"/>
  <c r="AX686" i="1"/>
  <c r="I686" i="1"/>
  <c r="AZ685" i="1"/>
  <c r="AY685" i="1"/>
  <c r="AX685" i="1"/>
  <c r="I685" i="1"/>
  <c r="AZ684" i="1"/>
  <c r="AY684" i="1"/>
  <c r="AX684" i="1"/>
  <c r="I684" i="1"/>
  <c r="AZ683" i="1"/>
  <c r="AY683" i="1"/>
  <c r="AX683" i="1"/>
  <c r="I683" i="1"/>
  <c r="I682" i="1"/>
  <c r="I681" i="1"/>
  <c r="AZ680" i="1"/>
  <c r="AY680" i="1"/>
  <c r="AX680" i="1"/>
  <c r="I680" i="1"/>
  <c r="AZ679" i="1"/>
  <c r="AY679" i="1"/>
  <c r="AX679" i="1"/>
  <c r="I679" i="1"/>
  <c r="AZ678" i="1"/>
  <c r="AY678" i="1"/>
  <c r="AX678" i="1"/>
  <c r="I678" i="1"/>
  <c r="AZ677" i="1"/>
  <c r="AY677" i="1"/>
  <c r="AX677" i="1"/>
  <c r="I677" i="1"/>
  <c r="AZ676" i="1"/>
  <c r="AY676" i="1"/>
  <c r="AX676" i="1"/>
  <c r="I676" i="1"/>
  <c r="AZ675" i="1"/>
  <c r="AY675" i="1"/>
  <c r="AX675" i="1"/>
  <c r="I675" i="1"/>
  <c r="AZ674" i="1"/>
  <c r="AY674" i="1"/>
  <c r="AX674" i="1"/>
  <c r="I674" i="1"/>
  <c r="I673" i="1"/>
  <c r="AZ672" i="1"/>
  <c r="AY672" i="1"/>
  <c r="AX672" i="1"/>
  <c r="I672" i="1"/>
  <c r="AZ671" i="1"/>
  <c r="AY671" i="1"/>
  <c r="AX671" i="1"/>
  <c r="I671" i="1"/>
  <c r="AZ670" i="1"/>
  <c r="AY670" i="1"/>
  <c r="AX670" i="1"/>
  <c r="I670" i="1"/>
  <c r="AZ669" i="1"/>
  <c r="AY669" i="1"/>
  <c r="AX669" i="1"/>
  <c r="I669" i="1"/>
  <c r="AZ668" i="1"/>
  <c r="AY668" i="1"/>
  <c r="AX668" i="1"/>
  <c r="I668" i="1"/>
  <c r="AZ667" i="1"/>
  <c r="AY667" i="1"/>
  <c r="AX667" i="1"/>
  <c r="I667" i="1"/>
  <c r="AZ666" i="1"/>
  <c r="AY666" i="1"/>
  <c r="AX666" i="1"/>
  <c r="I666" i="1"/>
  <c r="AZ665" i="1"/>
  <c r="AY665" i="1"/>
  <c r="AX665" i="1"/>
  <c r="I665" i="1"/>
  <c r="AZ664" i="1"/>
  <c r="AY664" i="1"/>
  <c r="AX664" i="1"/>
  <c r="I664" i="1"/>
  <c r="AZ663" i="1"/>
  <c r="AY663" i="1"/>
  <c r="AX663" i="1"/>
  <c r="I663" i="1"/>
  <c r="AZ662" i="1"/>
  <c r="AY662" i="1"/>
  <c r="AX662" i="1"/>
  <c r="I662" i="1"/>
  <c r="AZ661" i="1"/>
  <c r="AY661" i="1"/>
  <c r="AX661" i="1"/>
  <c r="I661" i="1"/>
  <c r="AZ660" i="1"/>
  <c r="AY660" i="1"/>
  <c r="AX660" i="1"/>
  <c r="I660" i="1"/>
  <c r="AZ659" i="1"/>
  <c r="AY659" i="1"/>
  <c r="AX659" i="1"/>
  <c r="I659" i="1"/>
  <c r="AZ658" i="1"/>
  <c r="AY658" i="1"/>
  <c r="AX658" i="1"/>
  <c r="I658" i="1"/>
  <c r="AZ657" i="1"/>
  <c r="AY657" i="1"/>
  <c r="AX657" i="1"/>
  <c r="I657" i="1"/>
  <c r="I656" i="1"/>
  <c r="AZ655" i="1"/>
  <c r="AY655" i="1"/>
  <c r="AX655" i="1"/>
  <c r="I655" i="1"/>
  <c r="AZ654" i="1"/>
  <c r="AY654" i="1"/>
  <c r="AX654" i="1"/>
  <c r="I654" i="1"/>
  <c r="I653" i="1"/>
  <c r="AZ652" i="1"/>
  <c r="AY652" i="1"/>
  <c r="AX652" i="1"/>
  <c r="I652" i="1"/>
  <c r="AZ651" i="1"/>
  <c r="AY651" i="1"/>
  <c r="AX651" i="1"/>
  <c r="I651" i="1"/>
  <c r="AZ650" i="1"/>
  <c r="AY650" i="1"/>
  <c r="AX650" i="1"/>
  <c r="I650" i="1"/>
  <c r="I649" i="1"/>
  <c r="AZ648" i="1"/>
  <c r="AY648" i="1"/>
  <c r="AX648" i="1"/>
  <c r="I648" i="1"/>
  <c r="I647" i="1"/>
  <c r="AZ646" i="1"/>
  <c r="AY646" i="1"/>
  <c r="AX646" i="1"/>
  <c r="I646" i="1"/>
  <c r="I645" i="1"/>
  <c r="AZ644" i="1"/>
  <c r="AY644" i="1"/>
  <c r="AX644" i="1"/>
  <c r="I644" i="1"/>
  <c r="AZ643" i="1"/>
  <c r="AY643" i="1"/>
  <c r="AX643" i="1"/>
  <c r="I643" i="1"/>
  <c r="AZ642" i="1"/>
  <c r="AY642" i="1"/>
  <c r="AX642" i="1"/>
  <c r="I642" i="1"/>
  <c r="AZ641" i="1"/>
  <c r="AY641" i="1"/>
  <c r="AX641" i="1"/>
  <c r="I641" i="1"/>
  <c r="AZ640" i="1"/>
  <c r="AY640" i="1"/>
  <c r="AX640" i="1"/>
  <c r="I640" i="1"/>
  <c r="AZ639" i="1"/>
  <c r="AY639" i="1"/>
  <c r="AX639" i="1"/>
  <c r="I639" i="1"/>
  <c r="AZ638" i="1"/>
  <c r="AY638" i="1"/>
  <c r="AX638" i="1"/>
  <c r="I638" i="1"/>
  <c r="I637" i="1"/>
  <c r="AZ636" i="1"/>
  <c r="AY636" i="1"/>
  <c r="AX636" i="1"/>
  <c r="I636" i="1"/>
  <c r="I635" i="1"/>
  <c r="AZ634" i="1"/>
  <c r="AY634" i="1"/>
  <c r="AX634" i="1"/>
  <c r="I634" i="1"/>
  <c r="AZ633" i="1"/>
  <c r="AY633" i="1"/>
  <c r="AX633" i="1"/>
  <c r="I633" i="1"/>
  <c r="I632" i="1"/>
  <c r="I631" i="1"/>
  <c r="AZ630" i="1"/>
  <c r="AY630" i="1"/>
  <c r="AX630" i="1"/>
  <c r="I630" i="1"/>
  <c r="AZ629" i="1"/>
  <c r="AY629" i="1"/>
  <c r="AX629" i="1"/>
  <c r="I629" i="1"/>
  <c r="AZ628" i="1"/>
  <c r="AY628" i="1"/>
  <c r="AX628" i="1"/>
  <c r="I628" i="1"/>
  <c r="AZ627" i="1"/>
  <c r="AY627" i="1"/>
  <c r="AX627" i="1"/>
  <c r="I627" i="1"/>
  <c r="AZ626" i="1"/>
  <c r="AY626" i="1"/>
  <c r="AX626" i="1"/>
  <c r="I626" i="1"/>
  <c r="AZ625" i="1"/>
  <c r="AY625" i="1"/>
  <c r="AX625" i="1"/>
  <c r="I625" i="1"/>
  <c r="AZ624" i="1"/>
  <c r="AY624" i="1"/>
  <c r="AX624" i="1"/>
  <c r="I624" i="1"/>
  <c r="AZ623" i="1"/>
  <c r="AY623" i="1"/>
  <c r="AX623" i="1"/>
  <c r="I623" i="1"/>
  <c r="AZ622" i="1"/>
  <c r="AY622" i="1"/>
  <c r="AX622" i="1"/>
  <c r="I622" i="1"/>
  <c r="AZ621" i="1"/>
  <c r="AY621" i="1"/>
  <c r="AX621" i="1"/>
  <c r="I621" i="1"/>
  <c r="AZ620" i="1"/>
  <c r="AY620" i="1"/>
  <c r="AX620" i="1"/>
  <c r="I620" i="1"/>
  <c r="AZ619" i="1"/>
  <c r="AY619" i="1"/>
  <c r="AX619" i="1"/>
  <c r="I619" i="1"/>
  <c r="AZ618" i="1"/>
  <c r="AY618" i="1"/>
  <c r="AX618" i="1"/>
  <c r="I618" i="1"/>
  <c r="AZ617" i="1"/>
  <c r="AY617" i="1"/>
  <c r="AX617" i="1"/>
  <c r="I617" i="1"/>
  <c r="AZ616" i="1"/>
  <c r="AY616" i="1"/>
  <c r="AX616" i="1"/>
  <c r="I616" i="1"/>
  <c r="AZ615" i="1"/>
  <c r="AY615" i="1"/>
  <c r="AX615" i="1"/>
  <c r="I615" i="1"/>
  <c r="AZ614" i="1"/>
  <c r="AY614" i="1"/>
  <c r="AX614" i="1"/>
  <c r="I614" i="1"/>
  <c r="AZ613" i="1"/>
  <c r="AY613" i="1"/>
  <c r="AX613" i="1"/>
  <c r="I613" i="1"/>
  <c r="AZ612" i="1"/>
  <c r="AY612" i="1"/>
  <c r="AX612" i="1"/>
  <c r="I612" i="1"/>
  <c r="AZ611" i="1"/>
  <c r="AY611" i="1"/>
  <c r="AX611" i="1"/>
  <c r="I611" i="1"/>
  <c r="AZ610" i="1"/>
  <c r="AY610" i="1"/>
  <c r="AX610" i="1"/>
  <c r="I610" i="1"/>
  <c r="AZ609" i="1"/>
  <c r="AY609" i="1"/>
  <c r="AX609" i="1"/>
  <c r="I609" i="1"/>
  <c r="AZ608" i="1"/>
  <c r="AY608" i="1"/>
  <c r="AX608" i="1"/>
  <c r="I608" i="1"/>
  <c r="I607" i="1"/>
  <c r="AZ606" i="1"/>
  <c r="AY606" i="1"/>
  <c r="AX606" i="1"/>
  <c r="I606" i="1"/>
  <c r="AZ605" i="1"/>
  <c r="AY605" i="1"/>
  <c r="AX605" i="1"/>
  <c r="I605" i="1"/>
  <c r="AZ604" i="1"/>
  <c r="AY604" i="1"/>
  <c r="AX604" i="1"/>
  <c r="I604" i="1"/>
  <c r="AZ603" i="1"/>
  <c r="AY603" i="1"/>
  <c r="AX603" i="1"/>
  <c r="I603" i="1"/>
  <c r="AZ602" i="1"/>
  <c r="AY602" i="1"/>
  <c r="AX602" i="1"/>
  <c r="I602" i="1"/>
  <c r="AZ601" i="1"/>
  <c r="AY601" i="1"/>
  <c r="AX601" i="1"/>
  <c r="I601" i="1"/>
  <c r="AZ600" i="1"/>
  <c r="AY600" i="1"/>
  <c r="AX600" i="1"/>
  <c r="I600" i="1"/>
  <c r="AZ599" i="1"/>
  <c r="AY599" i="1"/>
  <c r="AX599" i="1"/>
  <c r="I599" i="1"/>
  <c r="AZ598" i="1"/>
  <c r="AY598" i="1"/>
  <c r="AX598" i="1"/>
  <c r="I598" i="1"/>
  <c r="AZ597" i="1"/>
  <c r="AY597" i="1"/>
  <c r="AX597" i="1"/>
  <c r="I597" i="1"/>
  <c r="AZ596" i="1"/>
  <c r="AY596" i="1"/>
  <c r="AX596" i="1"/>
  <c r="I596" i="1"/>
  <c r="I595" i="1"/>
  <c r="AZ594" i="1"/>
  <c r="AY594" i="1"/>
  <c r="AX594" i="1"/>
  <c r="I594" i="1"/>
  <c r="AZ593" i="1"/>
  <c r="AY593" i="1"/>
  <c r="AX593" i="1"/>
  <c r="I593" i="1"/>
  <c r="AZ592" i="1"/>
  <c r="AY592" i="1"/>
  <c r="AX592" i="1"/>
  <c r="I592" i="1"/>
  <c r="AZ591" i="1"/>
  <c r="AY591" i="1"/>
  <c r="AX591" i="1"/>
  <c r="I591" i="1"/>
  <c r="AZ590" i="1"/>
  <c r="AY590" i="1"/>
  <c r="AX590" i="1"/>
  <c r="I590" i="1"/>
  <c r="I589" i="1"/>
  <c r="AZ588" i="1"/>
  <c r="AY588" i="1"/>
  <c r="AX588" i="1"/>
  <c r="I588" i="1"/>
  <c r="AZ587" i="1"/>
  <c r="AY587" i="1"/>
  <c r="AX587" i="1"/>
  <c r="I587" i="1"/>
  <c r="I586" i="1"/>
  <c r="I585" i="1"/>
  <c r="I584" i="1"/>
  <c r="I583" i="1"/>
  <c r="AZ582" i="1"/>
  <c r="AY582" i="1"/>
  <c r="AX582" i="1"/>
  <c r="I582" i="1"/>
  <c r="AZ581" i="1"/>
  <c r="AY581" i="1"/>
  <c r="AX581" i="1"/>
  <c r="I581" i="1"/>
  <c r="AZ580" i="1"/>
  <c r="AY580" i="1"/>
  <c r="AX580" i="1"/>
  <c r="I580" i="1"/>
  <c r="AZ579" i="1"/>
  <c r="AY579" i="1"/>
  <c r="AX579" i="1"/>
  <c r="I579" i="1"/>
  <c r="AZ578" i="1"/>
  <c r="AY578" i="1"/>
  <c r="AX578" i="1"/>
  <c r="I578" i="1"/>
  <c r="AZ577" i="1"/>
  <c r="AY577" i="1"/>
  <c r="AX577" i="1"/>
  <c r="I577" i="1"/>
  <c r="AZ576" i="1"/>
  <c r="AY576" i="1"/>
  <c r="AX576" i="1"/>
  <c r="I576" i="1"/>
  <c r="I575" i="1"/>
  <c r="AZ574" i="1"/>
  <c r="AY574" i="1"/>
  <c r="AX574" i="1"/>
  <c r="I574" i="1"/>
  <c r="AZ573" i="1"/>
  <c r="AY573" i="1"/>
  <c r="AX573" i="1"/>
  <c r="I573" i="1"/>
  <c r="AZ572" i="1"/>
  <c r="AY572" i="1"/>
  <c r="I572" i="1"/>
  <c r="AZ571" i="1"/>
  <c r="AY571" i="1"/>
  <c r="AX571" i="1"/>
  <c r="I571" i="1"/>
  <c r="AZ570" i="1"/>
  <c r="AY570" i="1"/>
  <c r="AX570" i="1"/>
  <c r="I570" i="1"/>
  <c r="AZ569" i="1"/>
  <c r="AY569" i="1"/>
  <c r="AX569" i="1"/>
  <c r="I569" i="1"/>
  <c r="AZ568" i="1"/>
  <c r="AY568" i="1"/>
  <c r="AX568" i="1"/>
  <c r="I568" i="1"/>
  <c r="AZ567" i="1"/>
  <c r="AY567" i="1"/>
  <c r="AX567" i="1"/>
  <c r="I567" i="1"/>
  <c r="AZ566" i="1"/>
  <c r="AY566" i="1"/>
  <c r="AX566" i="1"/>
  <c r="I566" i="1"/>
  <c r="I565" i="1"/>
  <c r="AZ564" i="1"/>
  <c r="AY564" i="1"/>
  <c r="AX564" i="1"/>
  <c r="I564" i="1"/>
  <c r="AZ563" i="1"/>
  <c r="AY563" i="1"/>
  <c r="AX563" i="1"/>
  <c r="I563" i="1"/>
  <c r="AZ562" i="1"/>
  <c r="AY562" i="1"/>
  <c r="AX562" i="1"/>
  <c r="I562" i="1"/>
  <c r="AZ561" i="1"/>
  <c r="AY561" i="1"/>
  <c r="AX561" i="1"/>
  <c r="I561" i="1"/>
  <c r="AZ560" i="1"/>
  <c r="AY560" i="1"/>
  <c r="AX560" i="1"/>
  <c r="I560" i="1"/>
  <c r="AZ559" i="1"/>
  <c r="AY559" i="1"/>
  <c r="AX559" i="1"/>
  <c r="I559" i="1"/>
  <c r="AZ558" i="1"/>
  <c r="AY558" i="1"/>
  <c r="AX558" i="1"/>
  <c r="I558" i="1"/>
  <c r="AZ557" i="1"/>
  <c r="AY557" i="1"/>
  <c r="AX557" i="1"/>
  <c r="I557" i="1"/>
  <c r="AZ556" i="1"/>
  <c r="AY556" i="1"/>
  <c r="AX556" i="1"/>
  <c r="I556" i="1"/>
  <c r="AZ555" i="1"/>
  <c r="AY555" i="1"/>
  <c r="AX555" i="1"/>
  <c r="I555" i="1"/>
  <c r="AZ554" i="1"/>
  <c r="AY554" i="1"/>
  <c r="AX554" i="1"/>
  <c r="I554" i="1"/>
  <c r="AZ553" i="1"/>
  <c r="AY553" i="1"/>
  <c r="AX553" i="1"/>
  <c r="I553" i="1"/>
  <c r="AZ552" i="1"/>
  <c r="AY552" i="1"/>
  <c r="AX552" i="1"/>
  <c r="I552" i="1"/>
  <c r="AZ551" i="1"/>
  <c r="AY551" i="1"/>
  <c r="AX551" i="1"/>
  <c r="I551" i="1"/>
  <c r="AZ550" i="1"/>
  <c r="AY550" i="1"/>
  <c r="AX550" i="1"/>
  <c r="I550" i="1"/>
  <c r="AZ549" i="1"/>
  <c r="AY549" i="1"/>
  <c r="AX549" i="1"/>
  <c r="I549" i="1"/>
  <c r="AZ548" i="1"/>
  <c r="AY548" i="1"/>
  <c r="AX548" i="1"/>
  <c r="I548" i="1"/>
  <c r="AZ547" i="1"/>
  <c r="AY547" i="1"/>
  <c r="AX547" i="1"/>
  <c r="I547" i="1"/>
  <c r="AZ546" i="1"/>
  <c r="AY546" i="1"/>
  <c r="AX546" i="1"/>
  <c r="I546" i="1"/>
  <c r="AZ545" i="1"/>
  <c r="AY545" i="1"/>
  <c r="AX545" i="1"/>
  <c r="I545" i="1"/>
  <c r="AZ544" i="1"/>
  <c r="AY544" i="1"/>
  <c r="AX544" i="1"/>
  <c r="I544" i="1"/>
  <c r="AZ543" i="1"/>
  <c r="AY543" i="1"/>
  <c r="AX543" i="1"/>
  <c r="I543" i="1"/>
  <c r="AZ542" i="1"/>
  <c r="AY542" i="1"/>
  <c r="AX542" i="1"/>
  <c r="I542" i="1"/>
  <c r="AZ541" i="1"/>
  <c r="AY541" i="1"/>
  <c r="AX541" i="1"/>
  <c r="I541" i="1"/>
  <c r="AZ540" i="1"/>
  <c r="AY540" i="1"/>
  <c r="AX540" i="1"/>
  <c r="I540" i="1"/>
  <c r="AZ539" i="1"/>
  <c r="AY539" i="1"/>
  <c r="AX539" i="1"/>
  <c r="I539" i="1"/>
  <c r="AZ538" i="1"/>
  <c r="AY538" i="1"/>
  <c r="AX538" i="1"/>
  <c r="I538" i="1"/>
  <c r="AZ537" i="1"/>
  <c r="AY537" i="1"/>
  <c r="AX537" i="1"/>
  <c r="I537" i="1"/>
  <c r="AZ536" i="1"/>
  <c r="AY536" i="1"/>
  <c r="AX536" i="1"/>
  <c r="I536" i="1"/>
  <c r="AZ535" i="1"/>
  <c r="AY535" i="1"/>
  <c r="AX535" i="1"/>
  <c r="I535" i="1"/>
  <c r="AZ534" i="1"/>
  <c r="AY534" i="1"/>
  <c r="AX534" i="1"/>
  <c r="I534" i="1"/>
  <c r="AZ533" i="1"/>
  <c r="AY533" i="1"/>
  <c r="AX533" i="1"/>
  <c r="I533" i="1"/>
  <c r="AZ532" i="1"/>
  <c r="AY532" i="1"/>
  <c r="AX532" i="1"/>
  <c r="I532" i="1"/>
  <c r="AZ531" i="1"/>
  <c r="AY531" i="1"/>
  <c r="AX531" i="1"/>
  <c r="I531" i="1"/>
  <c r="AZ530" i="1"/>
  <c r="AY530" i="1"/>
  <c r="AX530" i="1"/>
  <c r="I530" i="1"/>
  <c r="AZ529" i="1"/>
  <c r="AY529" i="1"/>
  <c r="AX529" i="1"/>
  <c r="I529" i="1"/>
  <c r="AZ528" i="1"/>
  <c r="AY528" i="1"/>
  <c r="AX528" i="1"/>
  <c r="I528" i="1"/>
  <c r="AZ527" i="1"/>
  <c r="AY527" i="1"/>
  <c r="AX527" i="1"/>
  <c r="I527" i="1"/>
  <c r="AZ526" i="1"/>
  <c r="AY526" i="1"/>
  <c r="AX526" i="1"/>
  <c r="I526" i="1"/>
  <c r="AZ525" i="1"/>
  <c r="AY525" i="1"/>
  <c r="AX525" i="1"/>
  <c r="I525" i="1"/>
  <c r="AZ524" i="1"/>
  <c r="AY524" i="1"/>
  <c r="AX524" i="1"/>
  <c r="I524" i="1"/>
  <c r="AZ523" i="1"/>
  <c r="AY523" i="1"/>
  <c r="AX523" i="1"/>
  <c r="I523" i="1"/>
  <c r="AZ522" i="1"/>
  <c r="AY522" i="1"/>
  <c r="AX522" i="1"/>
  <c r="I522" i="1"/>
  <c r="AZ521" i="1"/>
  <c r="AY521" i="1"/>
  <c r="AX521" i="1"/>
  <c r="I521" i="1"/>
  <c r="AZ520" i="1"/>
  <c r="AY520" i="1"/>
  <c r="AX520" i="1"/>
  <c r="I520" i="1"/>
  <c r="AZ519" i="1"/>
  <c r="AY519" i="1"/>
  <c r="AX519" i="1"/>
  <c r="I519" i="1"/>
  <c r="AZ518" i="1"/>
  <c r="AY518" i="1"/>
  <c r="AX518" i="1"/>
  <c r="I518" i="1"/>
  <c r="AZ517" i="1"/>
  <c r="AY517" i="1"/>
  <c r="AX517" i="1"/>
  <c r="I517" i="1"/>
  <c r="AZ516" i="1"/>
  <c r="AY516" i="1"/>
  <c r="AX516" i="1"/>
  <c r="I516" i="1"/>
  <c r="AZ515" i="1"/>
  <c r="AY515" i="1"/>
  <c r="AX515" i="1"/>
  <c r="I515" i="1"/>
  <c r="AZ514" i="1"/>
  <c r="AY514" i="1"/>
  <c r="AX514" i="1"/>
  <c r="I514" i="1"/>
  <c r="AZ513" i="1"/>
  <c r="AY513" i="1"/>
  <c r="AX513" i="1"/>
  <c r="I513" i="1"/>
  <c r="AZ512" i="1"/>
  <c r="AY512" i="1"/>
  <c r="AX512" i="1"/>
  <c r="I512" i="1"/>
  <c r="I511" i="1"/>
  <c r="AZ510" i="1"/>
  <c r="AY510" i="1"/>
  <c r="AX510" i="1"/>
  <c r="I510" i="1"/>
  <c r="AZ509" i="1"/>
  <c r="AY509" i="1"/>
  <c r="AX509" i="1"/>
  <c r="I509" i="1"/>
  <c r="AZ508" i="1"/>
  <c r="AY508" i="1"/>
  <c r="AX508" i="1"/>
  <c r="I508" i="1"/>
  <c r="AZ507" i="1"/>
  <c r="AY507" i="1"/>
  <c r="AX507" i="1"/>
  <c r="I507" i="1"/>
  <c r="AZ506" i="1"/>
  <c r="AY506" i="1"/>
  <c r="AX506" i="1"/>
  <c r="I506" i="1"/>
  <c r="AZ505" i="1"/>
  <c r="AY505" i="1"/>
  <c r="AX505" i="1"/>
  <c r="I505" i="1"/>
  <c r="AZ504" i="1"/>
  <c r="AY504" i="1"/>
  <c r="AX504" i="1"/>
  <c r="I504" i="1"/>
  <c r="AZ503" i="1"/>
  <c r="AY503" i="1"/>
  <c r="AX503" i="1"/>
  <c r="I503" i="1"/>
  <c r="AZ502" i="1"/>
  <c r="AY502" i="1"/>
  <c r="AX502" i="1"/>
  <c r="I502" i="1"/>
  <c r="AZ501" i="1"/>
  <c r="AY501" i="1"/>
  <c r="AX501" i="1"/>
  <c r="I501" i="1"/>
  <c r="AZ500" i="1"/>
  <c r="AY500" i="1"/>
  <c r="AX500" i="1"/>
  <c r="I500" i="1"/>
  <c r="AZ499" i="1"/>
  <c r="AY499" i="1"/>
  <c r="AX499" i="1"/>
  <c r="I499" i="1"/>
  <c r="AZ498" i="1"/>
  <c r="AY498" i="1"/>
  <c r="AX498" i="1"/>
  <c r="I498" i="1"/>
  <c r="AZ497" i="1"/>
  <c r="AY497" i="1"/>
  <c r="AX497" i="1"/>
  <c r="I497" i="1"/>
  <c r="AZ496" i="1"/>
  <c r="AY496" i="1"/>
  <c r="AX496" i="1"/>
  <c r="I496" i="1"/>
  <c r="AZ495" i="1"/>
  <c r="AY495" i="1"/>
  <c r="AX495" i="1"/>
  <c r="I495" i="1"/>
  <c r="AZ494" i="1"/>
  <c r="AY494" i="1"/>
  <c r="AX494" i="1"/>
  <c r="I494" i="1"/>
  <c r="AZ493" i="1"/>
  <c r="AY493" i="1"/>
  <c r="AX493" i="1"/>
  <c r="I493" i="1"/>
  <c r="AZ492" i="1"/>
  <c r="AY492" i="1"/>
  <c r="AX492" i="1"/>
  <c r="I492" i="1"/>
  <c r="AZ491" i="1"/>
  <c r="AY491" i="1"/>
  <c r="AX491" i="1"/>
  <c r="I491" i="1"/>
  <c r="AZ490" i="1"/>
  <c r="AY490" i="1"/>
  <c r="AX490" i="1"/>
  <c r="I490" i="1"/>
  <c r="AZ489" i="1"/>
  <c r="AY489" i="1"/>
  <c r="AX489" i="1"/>
  <c r="I489" i="1"/>
  <c r="AZ488" i="1"/>
  <c r="AY488" i="1"/>
  <c r="AX488" i="1"/>
  <c r="I488" i="1"/>
  <c r="AZ487" i="1"/>
  <c r="AY487" i="1"/>
  <c r="AX487" i="1"/>
  <c r="I487" i="1"/>
  <c r="AZ486" i="1"/>
  <c r="AY486" i="1"/>
  <c r="AX486" i="1"/>
  <c r="I486" i="1"/>
  <c r="AZ485" i="1"/>
  <c r="AY485" i="1"/>
  <c r="AX485" i="1"/>
  <c r="I485" i="1"/>
  <c r="AZ484" i="1"/>
  <c r="AY484" i="1"/>
  <c r="AX484" i="1"/>
  <c r="I484" i="1"/>
  <c r="AZ483" i="1"/>
  <c r="AY483" i="1"/>
  <c r="AX483" i="1"/>
  <c r="I483" i="1"/>
  <c r="AZ482" i="1"/>
  <c r="AY482" i="1"/>
  <c r="AX482" i="1"/>
  <c r="I482" i="1"/>
  <c r="AZ481" i="1"/>
  <c r="AY481" i="1"/>
  <c r="AX481" i="1"/>
  <c r="I481" i="1"/>
  <c r="AZ480" i="1"/>
  <c r="AY480" i="1"/>
  <c r="AX480" i="1"/>
  <c r="I480" i="1"/>
  <c r="AZ479" i="1"/>
  <c r="AY479" i="1"/>
  <c r="AX479" i="1"/>
  <c r="I479" i="1"/>
  <c r="AZ478" i="1"/>
  <c r="AY478" i="1"/>
  <c r="AX478" i="1"/>
  <c r="I478" i="1"/>
  <c r="AZ477" i="1"/>
  <c r="AY477" i="1"/>
  <c r="AX477" i="1"/>
  <c r="I477" i="1"/>
  <c r="AZ476" i="1"/>
  <c r="AY476" i="1"/>
  <c r="AX476" i="1"/>
  <c r="I476" i="1"/>
  <c r="AZ475" i="1"/>
  <c r="AY475" i="1"/>
  <c r="AX475" i="1"/>
  <c r="I475" i="1"/>
  <c r="AZ474" i="1"/>
  <c r="AY474" i="1"/>
  <c r="AX474" i="1"/>
  <c r="I474" i="1"/>
  <c r="AZ473" i="1"/>
  <c r="AY473" i="1"/>
  <c r="AX473" i="1"/>
  <c r="I473" i="1"/>
  <c r="AZ472" i="1"/>
  <c r="AY472" i="1"/>
  <c r="AX472" i="1"/>
  <c r="I472" i="1"/>
  <c r="AZ471" i="1"/>
  <c r="AY471" i="1"/>
  <c r="AX471" i="1"/>
  <c r="I471" i="1"/>
  <c r="I470" i="1"/>
  <c r="AZ469" i="1"/>
  <c r="AY469" i="1"/>
  <c r="AX469" i="1"/>
  <c r="I469" i="1"/>
  <c r="AZ468" i="1"/>
  <c r="AY468" i="1"/>
  <c r="AX468" i="1"/>
  <c r="I468" i="1"/>
  <c r="AZ467" i="1"/>
  <c r="AY467" i="1"/>
  <c r="AX467" i="1"/>
  <c r="I467" i="1"/>
  <c r="AZ466" i="1"/>
  <c r="AY466" i="1"/>
  <c r="AX466" i="1"/>
  <c r="I466" i="1"/>
  <c r="AZ465" i="1"/>
  <c r="AY465" i="1"/>
  <c r="AX465" i="1"/>
  <c r="I465" i="1"/>
  <c r="AZ464" i="1"/>
  <c r="AY464" i="1"/>
  <c r="AX464" i="1"/>
  <c r="I464" i="1"/>
  <c r="AZ463" i="1"/>
  <c r="AY463" i="1"/>
  <c r="AX463" i="1"/>
  <c r="I463" i="1"/>
  <c r="I462" i="1"/>
  <c r="I461" i="1"/>
  <c r="AZ460" i="1"/>
  <c r="AY460" i="1"/>
  <c r="AX460" i="1"/>
  <c r="I460" i="1"/>
  <c r="AZ459" i="1"/>
  <c r="AY459" i="1"/>
  <c r="AX459" i="1"/>
  <c r="I459" i="1"/>
  <c r="AZ458" i="1"/>
  <c r="AY458" i="1"/>
  <c r="AX458" i="1"/>
  <c r="I458" i="1"/>
  <c r="AZ457" i="1"/>
  <c r="AY457" i="1"/>
  <c r="AX457" i="1"/>
  <c r="I457" i="1"/>
  <c r="AZ456" i="1"/>
  <c r="AY456" i="1"/>
  <c r="AX456" i="1"/>
  <c r="I456" i="1"/>
  <c r="AZ455" i="1"/>
  <c r="AY455" i="1"/>
  <c r="AX455" i="1"/>
  <c r="I455" i="1"/>
  <c r="AZ454" i="1"/>
  <c r="AY454" i="1"/>
  <c r="AX454" i="1"/>
  <c r="I454" i="1"/>
  <c r="AZ453" i="1"/>
  <c r="AY453" i="1"/>
  <c r="AX453" i="1"/>
  <c r="I453" i="1"/>
  <c r="I452" i="1"/>
  <c r="AZ451" i="1"/>
  <c r="AY451" i="1"/>
  <c r="AX451" i="1"/>
  <c r="I451" i="1"/>
  <c r="AZ450" i="1"/>
  <c r="AY450" i="1"/>
  <c r="I450" i="1"/>
  <c r="AZ449" i="1"/>
  <c r="AY449" i="1"/>
  <c r="AX449" i="1"/>
  <c r="I449" i="1"/>
  <c r="AZ448" i="1"/>
  <c r="AY448" i="1"/>
  <c r="AX448" i="1"/>
  <c r="I448" i="1"/>
  <c r="AZ447" i="1"/>
  <c r="AY447" i="1"/>
  <c r="AX447" i="1"/>
  <c r="I447" i="1"/>
  <c r="AZ446" i="1"/>
  <c r="AY446" i="1"/>
  <c r="AX446" i="1"/>
  <c r="I446" i="1"/>
  <c r="AZ445" i="1"/>
  <c r="AY445" i="1"/>
  <c r="AX445" i="1"/>
  <c r="I445" i="1"/>
  <c r="AZ444" i="1"/>
  <c r="AY444" i="1"/>
  <c r="AX444" i="1"/>
  <c r="I444" i="1"/>
  <c r="AZ443" i="1"/>
  <c r="AY443" i="1"/>
  <c r="AX443" i="1"/>
  <c r="I443" i="1"/>
  <c r="AZ442" i="1"/>
  <c r="AY442" i="1"/>
  <c r="AX442" i="1"/>
  <c r="I442" i="1"/>
  <c r="I441" i="1"/>
  <c r="I440" i="1"/>
  <c r="I439" i="1"/>
  <c r="AZ438" i="1"/>
  <c r="AY438" i="1"/>
  <c r="AX438" i="1"/>
  <c r="I438" i="1"/>
  <c r="AZ437" i="1"/>
  <c r="AY437" i="1"/>
  <c r="AX437" i="1"/>
  <c r="I437" i="1"/>
  <c r="AZ436" i="1"/>
  <c r="AY436" i="1"/>
  <c r="AX436" i="1"/>
  <c r="I436" i="1"/>
  <c r="AZ435" i="1"/>
  <c r="AY435" i="1"/>
  <c r="AX435" i="1"/>
  <c r="I435" i="1"/>
  <c r="AZ434" i="1"/>
  <c r="AY434" i="1"/>
  <c r="AX434" i="1"/>
  <c r="I434" i="1"/>
  <c r="I433" i="1"/>
  <c r="I432" i="1"/>
  <c r="I431" i="1"/>
  <c r="I430" i="1"/>
  <c r="AZ429" i="1"/>
  <c r="AY429" i="1"/>
  <c r="AX429" i="1"/>
  <c r="I429" i="1"/>
  <c r="AZ428" i="1"/>
  <c r="AY428" i="1"/>
  <c r="AX428" i="1"/>
  <c r="I428" i="1"/>
  <c r="AZ427" i="1"/>
  <c r="AY427" i="1"/>
  <c r="AX427" i="1"/>
  <c r="I427" i="1"/>
  <c r="AZ426" i="1"/>
  <c r="AY426" i="1"/>
  <c r="AX426" i="1"/>
  <c r="I426" i="1"/>
  <c r="AZ425" i="1"/>
  <c r="AY425" i="1"/>
  <c r="AX425" i="1"/>
  <c r="I425" i="1"/>
  <c r="AZ424" i="1"/>
  <c r="AY424" i="1"/>
  <c r="AX424" i="1"/>
  <c r="I424" i="1"/>
  <c r="AZ423" i="1"/>
  <c r="AY423" i="1"/>
  <c r="AX423" i="1"/>
  <c r="I423" i="1"/>
  <c r="I422" i="1"/>
  <c r="I421" i="1"/>
  <c r="I420" i="1"/>
  <c r="AZ419" i="1"/>
  <c r="AY419" i="1"/>
  <c r="AX419" i="1"/>
  <c r="I419" i="1"/>
  <c r="AZ418" i="1"/>
  <c r="AY418" i="1"/>
  <c r="AX418" i="1"/>
  <c r="I418" i="1"/>
  <c r="I417" i="1"/>
  <c r="I416" i="1"/>
  <c r="AZ415" i="1"/>
  <c r="AY415" i="1"/>
  <c r="AX415" i="1"/>
  <c r="I415" i="1"/>
  <c r="AZ414" i="1"/>
  <c r="AY414" i="1"/>
  <c r="AX414" i="1"/>
  <c r="I414" i="1"/>
  <c r="AZ413" i="1"/>
  <c r="AY413" i="1"/>
  <c r="AX413" i="1"/>
  <c r="I413" i="1"/>
  <c r="AZ412" i="1"/>
  <c r="AY412" i="1"/>
  <c r="AX412" i="1"/>
  <c r="I412" i="1"/>
  <c r="AZ411" i="1"/>
  <c r="AY411" i="1"/>
  <c r="AX411" i="1"/>
  <c r="I411" i="1"/>
  <c r="I410" i="1"/>
  <c r="AZ409" i="1"/>
  <c r="AY409" i="1"/>
  <c r="AX409" i="1"/>
  <c r="I409" i="1"/>
  <c r="AZ408" i="1"/>
  <c r="AY408" i="1"/>
  <c r="AX408" i="1"/>
  <c r="I408" i="1"/>
  <c r="AZ407" i="1"/>
  <c r="AY407" i="1"/>
  <c r="AX407" i="1"/>
  <c r="I407" i="1"/>
  <c r="AZ406" i="1"/>
  <c r="AY406" i="1"/>
  <c r="AX406" i="1"/>
  <c r="I406" i="1"/>
  <c r="AZ405" i="1"/>
  <c r="AY405" i="1"/>
  <c r="AX405" i="1"/>
  <c r="I405" i="1"/>
  <c r="AZ404" i="1"/>
  <c r="AY404" i="1"/>
  <c r="AX404" i="1"/>
  <c r="I404" i="1"/>
  <c r="AZ403" i="1"/>
  <c r="AY403" i="1"/>
  <c r="AX403" i="1"/>
  <c r="I403" i="1"/>
  <c r="AZ402" i="1"/>
  <c r="AY402" i="1"/>
  <c r="AX402" i="1"/>
  <c r="I402" i="1"/>
  <c r="AZ401" i="1"/>
  <c r="AY401" i="1"/>
  <c r="AX401" i="1"/>
  <c r="I401" i="1"/>
  <c r="AZ400" i="1"/>
  <c r="AY400" i="1"/>
  <c r="AX400" i="1"/>
  <c r="I400" i="1"/>
  <c r="I399" i="1"/>
  <c r="I398" i="1"/>
  <c r="I397" i="1"/>
  <c r="I396" i="1"/>
  <c r="AZ395" i="1"/>
  <c r="AY395" i="1"/>
  <c r="AX395" i="1"/>
  <c r="I395" i="1"/>
  <c r="AZ394" i="1"/>
  <c r="AY394" i="1"/>
  <c r="AX394" i="1"/>
  <c r="I394" i="1"/>
  <c r="AZ393" i="1"/>
  <c r="AY393" i="1"/>
  <c r="AX393" i="1"/>
  <c r="I393" i="1"/>
  <c r="I392" i="1"/>
  <c r="I391" i="1"/>
  <c r="I390" i="1"/>
  <c r="AZ389" i="1"/>
  <c r="AY389" i="1"/>
  <c r="AX389" i="1"/>
  <c r="I389" i="1"/>
  <c r="AZ388" i="1"/>
  <c r="AY388" i="1"/>
  <c r="AX388" i="1"/>
  <c r="I388" i="1"/>
  <c r="AZ387" i="1"/>
  <c r="AY387" i="1"/>
  <c r="AX387" i="1"/>
  <c r="I387" i="1"/>
  <c r="AZ386" i="1"/>
  <c r="AY386" i="1"/>
  <c r="AX386" i="1"/>
  <c r="I386" i="1"/>
  <c r="AZ385" i="1"/>
  <c r="AY385" i="1"/>
  <c r="AX385" i="1"/>
  <c r="I385" i="1"/>
  <c r="AZ384" i="1"/>
  <c r="AY384" i="1"/>
  <c r="AX384" i="1"/>
  <c r="I384" i="1"/>
  <c r="AZ383" i="1"/>
  <c r="AY383" i="1"/>
  <c r="AX383" i="1"/>
  <c r="I383" i="1"/>
  <c r="I382" i="1"/>
  <c r="AZ381" i="1"/>
  <c r="AY381" i="1"/>
  <c r="AX381" i="1"/>
  <c r="I381" i="1"/>
  <c r="AZ380" i="1"/>
  <c r="AY380" i="1"/>
  <c r="AX380" i="1"/>
  <c r="I380" i="1"/>
  <c r="BM379" i="1"/>
  <c r="AZ379" i="1"/>
  <c r="AY379" i="1"/>
  <c r="AX379" i="1"/>
  <c r="I379" i="1"/>
  <c r="AZ378" i="1"/>
  <c r="AY378" i="1"/>
  <c r="AX378" i="1"/>
  <c r="I378" i="1"/>
  <c r="AZ377" i="1"/>
  <c r="AY377" i="1"/>
  <c r="AX377" i="1"/>
  <c r="I377" i="1"/>
  <c r="AZ376" i="1"/>
  <c r="AY376" i="1"/>
  <c r="AX376" i="1"/>
  <c r="I376" i="1"/>
  <c r="AZ375" i="1"/>
  <c r="AY375" i="1"/>
  <c r="AX375" i="1"/>
  <c r="I375" i="1"/>
  <c r="AZ374" i="1"/>
  <c r="AY374" i="1"/>
  <c r="AX374" i="1"/>
  <c r="I374" i="1"/>
  <c r="AZ373" i="1"/>
  <c r="AY373" i="1"/>
  <c r="AX373" i="1"/>
  <c r="I373" i="1"/>
  <c r="AZ372" i="1"/>
  <c r="AY372" i="1"/>
  <c r="AX372" i="1"/>
  <c r="I372" i="1"/>
  <c r="AZ371" i="1"/>
  <c r="AY371" i="1"/>
  <c r="AX371" i="1"/>
  <c r="I371" i="1"/>
  <c r="AZ370" i="1"/>
  <c r="AY370" i="1"/>
  <c r="AX370" i="1"/>
  <c r="I370" i="1"/>
  <c r="AZ369" i="1"/>
  <c r="AY369" i="1"/>
  <c r="AX369" i="1"/>
  <c r="I369" i="1"/>
  <c r="AZ368" i="1"/>
  <c r="AY368" i="1"/>
  <c r="I368" i="1"/>
  <c r="AZ367" i="1"/>
  <c r="AY367" i="1"/>
  <c r="AX367" i="1"/>
  <c r="I367" i="1"/>
  <c r="AZ366" i="1"/>
  <c r="AY366" i="1"/>
  <c r="AX366" i="1"/>
  <c r="I366" i="1"/>
  <c r="AZ365" i="1"/>
  <c r="AY365" i="1"/>
  <c r="AX365" i="1"/>
  <c r="I365" i="1"/>
  <c r="AZ364" i="1"/>
  <c r="AY364" i="1"/>
  <c r="AX364" i="1"/>
  <c r="I364" i="1"/>
  <c r="AZ363" i="1"/>
  <c r="AY363" i="1"/>
  <c r="AX363" i="1"/>
  <c r="I363" i="1"/>
  <c r="AZ362" i="1"/>
  <c r="AY362" i="1"/>
  <c r="AX362" i="1"/>
  <c r="I362" i="1"/>
  <c r="AZ361" i="1"/>
  <c r="AY361" i="1"/>
  <c r="AX361" i="1"/>
  <c r="I361" i="1"/>
  <c r="AZ360" i="1"/>
  <c r="AY360" i="1"/>
  <c r="AX360" i="1"/>
  <c r="I360" i="1"/>
  <c r="AZ359" i="1"/>
  <c r="AY359" i="1"/>
  <c r="AX359" i="1"/>
  <c r="I359" i="1"/>
  <c r="AZ358" i="1"/>
  <c r="AY358" i="1"/>
  <c r="AX358" i="1"/>
  <c r="I358" i="1"/>
  <c r="AZ357" i="1"/>
  <c r="AY357" i="1"/>
  <c r="AX357" i="1"/>
  <c r="I357" i="1"/>
  <c r="AZ356" i="1"/>
  <c r="AY356" i="1"/>
  <c r="AX356" i="1"/>
  <c r="I356" i="1"/>
  <c r="AZ355" i="1"/>
  <c r="AY355" i="1"/>
  <c r="AX355" i="1"/>
  <c r="I355" i="1"/>
  <c r="AZ354" i="1"/>
  <c r="AY354" i="1"/>
  <c r="AX354" i="1"/>
  <c r="I354" i="1"/>
  <c r="AZ353" i="1"/>
  <c r="AY353" i="1"/>
  <c r="AX353" i="1"/>
  <c r="I353" i="1"/>
  <c r="I352" i="1"/>
  <c r="AZ351" i="1"/>
  <c r="AY351" i="1"/>
  <c r="AX351" i="1"/>
  <c r="I351" i="1"/>
  <c r="AZ350" i="1"/>
  <c r="AY350" i="1"/>
  <c r="AX350" i="1"/>
  <c r="I350" i="1"/>
  <c r="AZ349" i="1"/>
  <c r="AY349" i="1"/>
  <c r="AX349" i="1"/>
  <c r="I349" i="1"/>
  <c r="I348" i="1"/>
  <c r="AZ347" i="1"/>
  <c r="AY347" i="1"/>
  <c r="AX347" i="1"/>
  <c r="I347" i="1"/>
  <c r="AZ346" i="1"/>
  <c r="AY346" i="1"/>
  <c r="AX346" i="1"/>
  <c r="I346" i="1"/>
  <c r="AZ345" i="1"/>
  <c r="AY345" i="1"/>
  <c r="AX345" i="1"/>
  <c r="I345" i="1"/>
  <c r="AZ344" i="1"/>
  <c r="AY344" i="1"/>
  <c r="I344" i="1"/>
  <c r="AZ343" i="1"/>
  <c r="AY343" i="1"/>
  <c r="AX343" i="1"/>
  <c r="I343" i="1"/>
  <c r="AZ342" i="1"/>
  <c r="AY342" i="1"/>
  <c r="AX342" i="1"/>
  <c r="I342" i="1"/>
  <c r="AZ341" i="1"/>
  <c r="AY341" i="1"/>
  <c r="AX341" i="1"/>
  <c r="I341" i="1"/>
  <c r="AZ340" i="1"/>
  <c r="AY340" i="1"/>
  <c r="AX340" i="1"/>
  <c r="I340" i="1"/>
  <c r="AZ339" i="1"/>
  <c r="AY339" i="1"/>
  <c r="AX339" i="1"/>
  <c r="I339" i="1"/>
  <c r="AZ338" i="1"/>
  <c r="AY338" i="1"/>
  <c r="AX338" i="1"/>
  <c r="I338" i="1"/>
  <c r="AZ337" i="1"/>
  <c r="AY337" i="1"/>
  <c r="AX337" i="1"/>
  <c r="I337" i="1"/>
  <c r="AZ336" i="1"/>
  <c r="AY336" i="1"/>
  <c r="AX336" i="1"/>
  <c r="I336" i="1"/>
  <c r="AZ335" i="1"/>
  <c r="AY335" i="1"/>
  <c r="AX335" i="1"/>
  <c r="I335" i="1"/>
  <c r="AZ334" i="1"/>
  <c r="AY334" i="1"/>
  <c r="AX334" i="1"/>
  <c r="I334" i="1"/>
  <c r="I333" i="1"/>
  <c r="AZ332" i="1"/>
  <c r="AY332" i="1"/>
  <c r="AX332" i="1"/>
  <c r="I332" i="1"/>
  <c r="AZ331" i="1"/>
  <c r="AY331" i="1"/>
  <c r="AX331" i="1"/>
  <c r="I331" i="1"/>
  <c r="AZ330" i="1"/>
  <c r="AY330" i="1"/>
  <c r="AX330" i="1"/>
  <c r="I330" i="1"/>
  <c r="AZ329" i="1"/>
  <c r="AY329" i="1"/>
  <c r="AX329" i="1"/>
  <c r="I329" i="1"/>
  <c r="AZ328" i="1"/>
  <c r="AY328" i="1"/>
  <c r="AX328" i="1"/>
  <c r="I328" i="1"/>
  <c r="AZ327" i="1"/>
  <c r="AY327" i="1"/>
  <c r="AX327" i="1"/>
  <c r="I327" i="1"/>
  <c r="AZ326" i="1"/>
  <c r="AY326" i="1"/>
  <c r="AX326" i="1"/>
  <c r="I326" i="1"/>
  <c r="AZ325" i="1"/>
  <c r="AY325" i="1"/>
  <c r="AX325" i="1"/>
  <c r="I325" i="1"/>
  <c r="I324" i="1"/>
  <c r="AZ323" i="1"/>
  <c r="AY323" i="1"/>
  <c r="AX323" i="1"/>
  <c r="I323" i="1"/>
  <c r="AZ322" i="1"/>
  <c r="AY322" i="1"/>
  <c r="AX322" i="1"/>
  <c r="I322" i="1"/>
  <c r="AZ321" i="1"/>
  <c r="AY321" i="1"/>
  <c r="AX321" i="1"/>
  <c r="I321" i="1"/>
  <c r="AZ320" i="1"/>
  <c r="AY320" i="1"/>
  <c r="AX320" i="1"/>
  <c r="I320" i="1"/>
  <c r="AZ319" i="1"/>
  <c r="AY319" i="1"/>
  <c r="AX319" i="1"/>
  <c r="I319" i="1"/>
  <c r="AZ318" i="1"/>
  <c r="AY318" i="1"/>
  <c r="AX318" i="1"/>
  <c r="I318" i="1"/>
  <c r="AZ317" i="1"/>
  <c r="AY317" i="1"/>
  <c r="AX317" i="1"/>
  <c r="I317" i="1"/>
  <c r="AZ316" i="1"/>
  <c r="AY316" i="1"/>
  <c r="AX316" i="1"/>
  <c r="I316" i="1"/>
  <c r="AZ315" i="1"/>
  <c r="AY315" i="1"/>
  <c r="AX315" i="1"/>
  <c r="I315" i="1"/>
  <c r="AZ314" i="1"/>
  <c r="AY314" i="1"/>
  <c r="AX314" i="1"/>
  <c r="I314" i="1"/>
  <c r="AZ313" i="1"/>
  <c r="AY313" i="1"/>
  <c r="AX313" i="1"/>
  <c r="I313" i="1"/>
  <c r="AZ312" i="1"/>
  <c r="AY312" i="1"/>
  <c r="AX312" i="1"/>
  <c r="I312" i="1"/>
  <c r="BM311" i="1"/>
  <c r="BM298" i="1"/>
  <c r="BM276" i="1"/>
  <c r="BM274" i="1"/>
  <c r="BM272" i="1"/>
  <c r="BM269" i="1"/>
  <c r="BM267" i="1"/>
  <c r="BM259" i="1"/>
  <c r="BM144" i="1"/>
  <c r="BM140" i="1"/>
  <c r="BM120" i="1"/>
  <c r="BM117" i="1"/>
  <c r="BM91" i="1"/>
  <c r="BM65" i="1"/>
  <c r="BM64" i="1"/>
  <c r="BM57" i="1"/>
  <c r="BM56" i="1"/>
  <c r="BM54" i="1"/>
  <c r="H38" i="3" l="1"/>
  <c r="G38" i="3"/>
  <c r="E38" i="3"/>
  <c r="J28" i="3"/>
  <c r="D38" i="3"/>
  <c r="J20" i="3"/>
  <c r="J38" i="3" s="1"/>
  <c r="J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tc={02A033D2-3EB0-4EEB-99AB-679BE30E9521}</author>
    <author>tc={01399967-7B5D-4324-8041-EF5530ED880C}</author>
    <author>tc={0B02E06F-CEFA-4B95-9D8A-907FD60FDB90}</author>
    <author>tc={C4AC16EF-7379-44C5-B100-02A619753EAA}</author>
    <author>tc={CECCAC42-028F-406A-AB14-26390BA81484}</author>
    <author>tc={59F6D323-25EB-4D7A-9B95-755F970333B2}</author>
    <author>tc={9BCE93A8-A3B0-4E22-AFF5-A21F4C5F4388}</author>
    <author>tc={23A07C44-B06E-4BA7-9F4C-3D7B00FB0FCE}</author>
    <author>tc={B996B4B0-9665-42BA-8E6E-47A69BA27363}</author>
    <author>tc={4CBB2964-5375-4948-BF99-852F0FD43EA7}</author>
    <author>tc={8CF2DA0C-53FB-4A56-8180-10C50F79FA08}</author>
    <author>tc={4F2DE3FC-345F-4F3D-85B9-83D68E41A429}</author>
    <author>tc={432E2958-8F0C-4F87-800B-212F33C05A58}</author>
  </authors>
  <commentList>
    <comment ref="BN1" authorId="0" shapeId="0" xr:uid="{02A033D2-3EB0-4EEB-99AB-679BE30E9521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Column S, U and remarks column</t>
      </text>
    </comment>
    <comment ref="BO1" authorId="1" shapeId="0" xr:uid="{01399967-7B5D-4324-8041-EF5530ED880C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Column Z in R&amp;D and BP Tracker</t>
      </text>
    </comment>
    <comment ref="BP1" authorId="2" shapeId="0" xr:uid="{0B02E06F-CEFA-4B95-9D8A-907FD60FDB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Remarks column in R&amp;D and BP Tracker</t>
      </text>
    </comment>
    <comment ref="M10" authorId="3" shapeId="0" xr:uid="{C4AC16EF-7379-44C5-B100-02A619753EAA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Dr Prakash to sign an undertaking- since there is no ICF</t>
      </text>
    </comment>
    <comment ref="M11" authorId="4" shapeId="0" xr:uid="{CECCAC42-028F-406A-AB14-26390BA81484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Dr Prakash to sign an undertaking- since there is no ICF</t>
      </text>
    </comment>
    <comment ref="AV148" authorId="5" shapeId="0" xr:uid="{59F6D323-25EB-4D7A-9B95-755F970333B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enetered in SDF</t>
      </text>
    </comment>
    <comment ref="AO182" authorId="6" shapeId="0" xr:uid="{9BCE93A8-A3B0-4E22-AFF5-A21F4C5F4388}">
      <text>
        <t>[Threaded comment]
Your version of Excel allows you to read this threaded comment; however, any edits to it will get removed if the file is opened in a newer version of Excel. Learn more: https://go.microsoft.com/fwlink/?linkid=870924
Comment:
    27/9- 
CRF and CDS info does not match- awaiting clarification from site</t>
      </text>
    </comment>
    <comment ref="BM245" authorId="7" shapeId="0" xr:uid="{23A07C44-B06E-4BA7-9F4C-3D7B00FB0FCE}">
      <text>
        <t>[Threaded comment]
Your version of Excel allows you to read this threaded comment; however, any edits to it will get removed if the file is opened in a newer version of Excel. Learn more: https://go.microsoft.com/fwlink/?linkid=870924
Comment:
    96 explants in storage</t>
      </text>
    </comment>
    <comment ref="AJ320" authorId="8" shapeId="0" xr:uid="{B996B4B0-9665-42BA-8E6E-47A69BA27363}">
      <text>
        <t>[Threaded comment]
Your version of Excel allows you to read this threaded comment; however, any edits to it will get removed if the file is opened in a newer version of Excel. Learn more: https://go.microsoft.com/fwlink/?linkid=870924
Comment:
    Dr Amritha confirmed on message it is a recurrent sample</t>
      </text>
    </comment>
    <comment ref="AJ321" authorId="9" shapeId="0" xr:uid="{4CBB2964-5375-4948-BF99-852F0FD43EA7}">
      <text>
        <t>[Threaded comment]
Your version of Excel allows you to read this threaded comment; however, any edits to it will get removed if the file is opened in a newer version of Excel. Learn more: https://go.microsoft.com/fwlink/?linkid=870924
Comment:
    Dr Amritha confirmed on message it is a recurrent sample</t>
      </text>
    </comment>
    <comment ref="AJ335" authorId="10" shapeId="0" xr:uid="{8CF2DA0C-53FB-4A56-8180-10C50F79FA0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with Site- not mentioned in CRF</t>
      </text>
    </comment>
    <comment ref="BK394" authorId="11" shapeId="0" xr:uid="{4F2DE3FC-345F-4F3D-85B9-83D68E41A429}">
      <text>
        <t>[Threaded comment]
Your version of Excel allows you to read this threaded comment; however, any edits to it will get removed if the file is opened in a newer version of Excel. Learn more: https://go.microsoft.com/fwlink/?linkid=870924
Comment:
    kindly confirm the replicates</t>
      </text>
    </comment>
    <comment ref="A518" authorId="12" shapeId="0" xr:uid="{432E2958-8F0C-4F87-800B-212F33C05A5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Possibly contaminated, Refer SDF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tc={B087AE01-4F2C-493A-895A-49D16F47531D}</author>
    <author>tc={BC8EC64B-2851-4B00-A5FD-E001792E626E}</author>
    <author>tc={E8774A08-D88B-46FB-9CE0-F67BBD73CC4E}</author>
    <author>tc={F6A3E9AF-06E4-4217-A753-6868B5D8ED94}</author>
    <author>tc={F84D9396-685D-446D-8085-25CC4F0C2F8A}</author>
    <author>tc={7266FF32-E947-40EE-9C1D-779AA7D45B89}</author>
    <author>tc={91B56CF7-A04D-4D90-851F-57323D16B530}</author>
  </authors>
  <commentList>
    <comment ref="G7" authorId="0" shapeId="0" xr:uid="{B087AE01-4F2C-493A-895A-49D16F47531D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Dr Prakash to sign an undertaking- since there is no ICF</t>
      </text>
    </comment>
    <comment ref="G8" authorId="1" shapeId="0" xr:uid="{BC8EC64B-2851-4B00-A5FD-E001792E626E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Dr Prakash to sign an undertaking- since there is no ICF</t>
      </text>
    </comment>
    <comment ref="AH165" authorId="2" shapeId="0" xr:uid="{E8774A08-D88B-46FB-9CE0-F67BBD73CC4E}">
      <text>
        <t>[Threaded comment]
Your version of Excel allows you to read this threaded comment; however, any edits to it will get removed if the file is opened in a newer version of Excel. Learn more: https://go.microsoft.com/fwlink/?linkid=870924
Comment:
    27/9- 
CRF and CDS info does not match- awaiting clarification from site</t>
      </text>
    </comment>
    <comment ref="BA228" authorId="3" shapeId="0" xr:uid="{F6A3E9AF-06E4-4217-A753-6868B5D8ED94}">
      <text>
        <t>[Threaded comment]
Your version of Excel allows you to read this threaded comment; however, any edits to it will get removed if the file is opened in a newer version of Excel. Learn more: https://go.microsoft.com/fwlink/?linkid=870924
Comment:
    96 explants in storage</t>
      </text>
    </comment>
    <comment ref="AC291" authorId="4" shapeId="0" xr:uid="{F84D9396-685D-446D-8085-25CC4F0C2F8A}">
      <text>
        <t>[Threaded comment]
Your version of Excel allows you to read this threaded comment; however, any edits to it will get removed if the file is opened in a newer version of Excel. Learn more: https://go.microsoft.com/fwlink/?linkid=870924
Comment:
    Dr Amritha confirmed on message it is a recurrent sample</t>
      </text>
    </comment>
    <comment ref="AC303" authorId="5" shapeId="0" xr:uid="{7266FF32-E947-40EE-9C1D-779AA7D45B8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with Site- not mentioned in CRF</t>
      </text>
    </comment>
    <comment ref="A440" authorId="6" shapeId="0" xr:uid="{91B56CF7-A04D-4D90-851F-57323D16B53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Possibly contaminated, Refer SDF</t>
      </text>
    </comment>
  </commentList>
</comments>
</file>

<file path=xl/sharedStrings.xml><?xml version="1.0" encoding="utf-8"?>
<sst xmlns="http://schemas.openxmlformats.org/spreadsheetml/2006/main" count="198440" uniqueCount="9981">
  <si>
    <t>Register</t>
  </si>
  <si>
    <t>CASE No</t>
  </si>
  <si>
    <t>Register Type</t>
  </si>
  <si>
    <t>Sample Collection Date
(dd-mm-yyyy)</t>
  </si>
  <si>
    <t>Sample Collection Time (Tumor Excision)</t>
  </si>
  <si>
    <t>Month</t>
  </si>
  <si>
    <t>Sample Received Date</t>
  </si>
  <si>
    <t>Sample ReachedTime</t>
  </si>
  <si>
    <t>Sample Received TAT</t>
  </si>
  <si>
    <t>Ischemic time
(in mins)</t>
  </si>
  <si>
    <t>Protocol</t>
  </si>
  <si>
    <t>Patient ID</t>
  </si>
  <si>
    <t>ICF</t>
  </si>
  <si>
    <t>Project</t>
  </si>
  <si>
    <t>Primary study</t>
  </si>
  <si>
    <t>Q1 Qualification for Tissue</t>
  </si>
  <si>
    <t>Q1 Qualification for Blood</t>
  </si>
  <si>
    <t>Q1.5 Qualification (Compromised samples)</t>
  </si>
  <si>
    <t>Final Qualification</t>
  </si>
  <si>
    <t>Reason</t>
  </si>
  <si>
    <t>Tumor Status</t>
  </si>
  <si>
    <t>Type of relationship</t>
  </si>
  <si>
    <t>Relationship</t>
  </si>
  <si>
    <t>Hospital</t>
  </si>
  <si>
    <t>Physican</t>
  </si>
  <si>
    <t>Cancer Type</t>
  </si>
  <si>
    <t>Cancer Sub Type</t>
  </si>
  <si>
    <t>Tumor Site</t>
  </si>
  <si>
    <t>Tumor Site Details</t>
  </si>
  <si>
    <t>Gender</t>
  </si>
  <si>
    <t>Age</t>
  </si>
  <si>
    <t>Infection Status</t>
  </si>
  <si>
    <t>Temp</t>
  </si>
  <si>
    <t>Logistic</t>
  </si>
  <si>
    <t>Procedure Type</t>
  </si>
  <si>
    <t>Sample Type</t>
  </si>
  <si>
    <t>Therapy</t>
  </si>
  <si>
    <t>cTNM</t>
  </si>
  <si>
    <t>Cancer Stage-1</t>
  </si>
  <si>
    <t>Cancer Grade</t>
  </si>
  <si>
    <t>pTNM</t>
  </si>
  <si>
    <t>Treatment Cycles</t>
  </si>
  <si>
    <t>Drug Name</t>
  </si>
  <si>
    <t>Histopath</t>
  </si>
  <si>
    <t>Post Surgery
Treatment Arms</t>
  </si>
  <si>
    <t>Post Surgery
Drug Name</t>
  </si>
  <si>
    <t>Sample Processing Date</t>
  </si>
  <si>
    <t>Sample Processing Start Time</t>
  </si>
  <si>
    <t>Sample Processing End Time (in to culture)</t>
  </si>
  <si>
    <t>Total Processing Time</t>
  </si>
  <si>
    <t>Ext TAT</t>
  </si>
  <si>
    <t>Actual TAT</t>
  </si>
  <si>
    <t>Tissue Size pre processing
(in cm)</t>
  </si>
  <si>
    <t>Tissue size post processing</t>
  </si>
  <si>
    <t>Explant Size</t>
  </si>
  <si>
    <t>Room #</t>
  </si>
  <si>
    <t>Processed By</t>
  </si>
  <si>
    <t>Blood qualified
(Y/N)</t>
  </si>
  <si>
    <t>Autologus Plasma Addition
(Y/N)</t>
  </si>
  <si>
    <t>Co-culture</t>
  </si>
  <si>
    <t>Q2 Qualification</t>
  </si>
  <si>
    <t>Reason for Q2</t>
  </si>
  <si>
    <t>T0 - M/V T0(Arm x Replicates)</t>
  </si>
  <si>
    <t>Culture - M/V Tx (Arm x Replicates)</t>
  </si>
  <si>
    <t>Total # of explants</t>
  </si>
  <si>
    <t>Q2.5 Qualifiction</t>
  </si>
  <si>
    <t>Q3 Qualification based on Pathology (&gt;10% tumor content of 5 out of 7 at T0 and all arms of T72) (By Ritu)</t>
  </si>
  <si>
    <t>Q4 Qualification</t>
  </si>
  <si>
    <t>Remarks</t>
  </si>
  <si>
    <t>FBRN20H0001</t>
  </si>
  <si>
    <t>20G0001</t>
  </si>
  <si>
    <t>R&amp;D</t>
  </si>
  <si>
    <t>NA</t>
  </si>
  <si>
    <t>MBT-TB-070 v1.1</t>
  </si>
  <si>
    <t>TRY/CLN/PRA/01/0001</t>
  </si>
  <si>
    <t>Y</t>
  </si>
  <si>
    <t>R&amp;D_T0 Hetreogenity</t>
  </si>
  <si>
    <t>Internal R&amp;D</t>
  </si>
  <si>
    <t>Q1 Passed</t>
  </si>
  <si>
    <t>Q2 Rejected</t>
  </si>
  <si>
    <t>Clinic'les</t>
  </si>
  <si>
    <t>Clinic'les- Dr Prakash BV, Bangalore</t>
  </si>
  <si>
    <t>Aswad Hospital, Bangalore</t>
  </si>
  <si>
    <t>Dr Prakash BV, Bangalore</t>
  </si>
  <si>
    <t>HNSCC</t>
  </si>
  <si>
    <t>Mouth</t>
  </si>
  <si>
    <t>Floor of mouth</t>
  </si>
  <si>
    <t>Male</t>
  </si>
  <si>
    <t>N</t>
  </si>
  <si>
    <t>Sandeep</t>
  </si>
  <si>
    <t>Surgery</t>
  </si>
  <si>
    <t>Primary</t>
  </si>
  <si>
    <t>Naïve</t>
  </si>
  <si>
    <t>1.8* 1* 0.5</t>
  </si>
  <si>
    <t>1*1*1</t>
  </si>
  <si>
    <t>Kowshik</t>
  </si>
  <si>
    <t>Q2 Passed</t>
  </si>
  <si>
    <t>M T0(7x5)</t>
  </si>
  <si>
    <t>T96(2x5)</t>
  </si>
  <si>
    <t>Qualified</t>
  </si>
  <si>
    <t>Terminated @T72</t>
  </si>
  <si>
    <t>FBRN20H0002</t>
  </si>
  <si>
    <t>20G0002</t>
  </si>
  <si>
    <t>TRY/CLN/PRA/01/0002</t>
  </si>
  <si>
    <t>Tongue</t>
  </si>
  <si>
    <t>Biopsy</t>
  </si>
  <si>
    <t>1.4*1.8*0.4</t>
  </si>
  <si>
    <t>Sreejata</t>
  </si>
  <si>
    <t>FBRN20H0003</t>
  </si>
  <si>
    <t>20G0003</t>
  </si>
  <si>
    <t>TRY/CLN/PRA/01/0003</t>
  </si>
  <si>
    <t>LN</t>
  </si>
  <si>
    <t>Right cervical lymphnode</t>
  </si>
  <si>
    <t>1.2*0.5*1</t>
  </si>
  <si>
    <t>2*4*450u</t>
  </si>
  <si>
    <t>Kowshik &amp; Sreejata</t>
  </si>
  <si>
    <t>20 Ran, 20 XY, 20 Zadj</t>
  </si>
  <si>
    <t>FBRN20H0003 (24)</t>
  </si>
  <si>
    <t>20G0003.1</t>
  </si>
  <si>
    <t>Nandini &amp; Suchita</t>
  </si>
  <si>
    <t>FBRN20H0004</t>
  </si>
  <si>
    <t>20G0004</t>
  </si>
  <si>
    <t>TRY/CLN/PRA/01/0004</t>
  </si>
  <si>
    <t>Sri Lakshmi Hospital, Bangalore</t>
  </si>
  <si>
    <t>Alveolus</t>
  </si>
  <si>
    <t>Right Lower Alveolus</t>
  </si>
  <si>
    <t>Female</t>
  </si>
  <si>
    <t>2.2*1.6*1.2</t>
  </si>
  <si>
    <t>2*4*450u &amp; 1*1*1</t>
  </si>
  <si>
    <t>Kowshik &amp; Vasanth</t>
  </si>
  <si>
    <t>M T0(7x5), V Ran T0(4x5), V XY T0(4x5), V Zadj T0(4x5)</t>
  </si>
  <si>
    <t>M T96(2x5), M T120(2x5)| V T96(2x5), V Ran T120(1x5), XY &amp; Z</t>
  </si>
  <si>
    <t>FBRN20H0004 (24)</t>
  </si>
  <si>
    <t>20G0004.1</t>
  </si>
  <si>
    <t>M T0(4x5), V Ran T0(4x5)</t>
  </si>
  <si>
    <t>M T96(2x5), M T120(1x5)| V T96(2x5), V Ran T120(1x5)</t>
  </si>
  <si>
    <t>FBRN20H0005</t>
  </si>
  <si>
    <t>20G0005</t>
  </si>
  <si>
    <t>TRY/CLN/PRA/01/0005</t>
  </si>
  <si>
    <t>Compromised</t>
  </si>
  <si>
    <t>Buccal Mucosa</t>
  </si>
  <si>
    <t>Left Buccal Mucosa</t>
  </si>
  <si>
    <t>0.6*1.2*1.8, 0.6*1.2*0.8</t>
  </si>
  <si>
    <t>M T0(6x5)</t>
  </si>
  <si>
    <t>M T96(2x5), M T120(2x5)</t>
  </si>
  <si>
    <t>FBRN20H0005 (24)</t>
  </si>
  <si>
    <t>20G0005.1</t>
  </si>
  <si>
    <t>M T0(4x5)</t>
  </si>
  <si>
    <t>M T96(2x5), M T120(1x5)</t>
  </si>
  <si>
    <t>FBRN20H0006</t>
  </si>
  <si>
    <t>20G0006</t>
  </si>
  <si>
    <t>TRY/CLN/PRA/01/0006</t>
  </si>
  <si>
    <t>Ca Breast</t>
  </si>
  <si>
    <t>Breast</t>
  </si>
  <si>
    <t>Right Breast</t>
  </si>
  <si>
    <t>Anil</t>
  </si>
  <si>
    <t xml:space="preserve">3.2*2.2*0.5 </t>
  </si>
  <si>
    <t>2.4*1.2*0.5</t>
  </si>
  <si>
    <t xml:space="preserve">Vasanth </t>
  </si>
  <si>
    <t>M T0(5x5)</t>
  </si>
  <si>
    <t>Rejected</t>
  </si>
  <si>
    <t>FBRN20H0007</t>
  </si>
  <si>
    <t>20G0007</t>
  </si>
  <si>
    <t>TRY/CLN/PRA/01/0007</t>
  </si>
  <si>
    <t>Left Breast</t>
  </si>
  <si>
    <t>2.4*3.0*1.0</t>
  </si>
  <si>
    <t>1.0*0.8*0.4</t>
  </si>
  <si>
    <t>FBRN20I0008</t>
  </si>
  <si>
    <t>20I0008</t>
  </si>
  <si>
    <t>TRY/CLN/PRA/01/0008</t>
  </si>
  <si>
    <t>No Study</t>
  </si>
  <si>
    <t>Training</t>
  </si>
  <si>
    <t>Q1 Rejected</t>
  </si>
  <si>
    <t>Left axillary LN</t>
  </si>
  <si>
    <t>Distant Lymph node</t>
  </si>
  <si>
    <t>Surgery+Chemotherapy+Radiotherapy</t>
  </si>
  <si>
    <t>T2N2M0</t>
  </si>
  <si>
    <t>Docetaxel+2</t>
  </si>
  <si>
    <t>FBRN20I0009</t>
  </si>
  <si>
    <t>20I0009</t>
  </si>
  <si>
    <t>TRY/CLN/PRA/01/0009</t>
  </si>
  <si>
    <t>Right Buccal Mucosa</t>
  </si>
  <si>
    <t>0.7*1.6</t>
  </si>
  <si>
    <t>Vasanth</t>
  </si>
  <si>
    <t>M T0(3x5)</t>
  </si>
  <si>
    <t>M T72(2x5), M T96(2x5)</t>
  </si>
  <si>
    <t>FBRN20I0010</t>
  </si>
  <si>
    <t>20I0010</t>
  </si>
  <si>
    <t>TRY/CLN/PRA/01/0010</t>
  </si>
  <si>
    <t>Hard Palate</t>
  </si>
  <si>
    <t xml:space="preserve">M 0.4*0.23 | V 0.8*0.3 </t>
  </si>
  <si>
    <t>M T0(3x5)| V T0(3x5)</t>
  </si>
  <si>
    <t>M T72(2x5) | V T72(2x5), M T96(2x5)| V T96(2x5)</t>
  </si>
  <si>
    <t>FBRN20I0011</t>
  </si>
  <si>
    <t>20I0011</t>
  </si>
  <si>
    <t>TRY/CLN/PRA/01/0011</t>
  </si>
  <si>
    <t>Lip</t>
  </si>
  <si>
    <t>Left Lower Lip</t>
  </si>
  <si>
    <t>M 0.5*0.6</t>
  </si>
  <si>
    <t>FBRN20I0012</t>
  </si>
  <si>
    <t>20I0012</t>
  </si>
  <si>
    <t>TRY/CLN/PRA/01/0012</t>
  </si>
  <si>
    <t>M 1.4*2.0*0.4| V 2.4*2.4*0.6</t>
  </si>
  <si>
    <t>M 1.8*1.6*0.6| V 1.6*1.2*0.6</t>
  </si>
  <si>
    <t>2*4*450 &amp; 1*1*1</t>
  </si>
  <si>
    <t>FBRN20I0013</t>
  </si>
  <si>
    <t>20I0013</t>
  </si>
  <si>
    <t>TRY/CLN/PRA/01/0013</t>
  </si>
  <si>
    <t>Other Indication</t>
  </si>
  <si>
    <t>Biobank</t>
  </si>
  <si>
    <t>FBRN20J0014</t>
  </si>
  <si>
    <t>20J0014</t>
  </si>
  <si>
    <t>TRY/CLN/PRA/01/0014</t>
  </si>
  <si>
    <t>COS_V2</t>
  </si>
  <si>
    <t>GBS</t>
  </si>
  <si>
    <t>Left Upper GBS &amp; Upper Lip</t>
  </si>
  <si>
    <t>Chemotherapy</t>
  </si>
  <si>
    <t>IV</t>
  </si>
  <si>
    <t>pT4N0M0</t>
  </si>
  <si>
    <t>Paclitaxel+ Carboplatin</t>
  </si>
  <si>
    <t>Squamous Cell Carcinoma</t>
  </si>
  <si>
    <t>M 1.6*1.6*1.0| V 0.8*2.0*0.4</t>
  </si>
  <si>
    <t>M 1.6*1.6*0.7| V 0.8*2.0*0.4</t>
  </si>
  <si>
    <t>M T0 (2x7)| V T0(3x7)</t>
  </si>
  <si>
    <t>M T48D- Veh (1x7), TPF(1x7)| V T72Med- RPMI (1x7), RPMI-HG (1x7), DMEM (1x7); T48D- Veh (1x7), TPF(1x7); T72D- Veh (1x7), TPF(1x7)</t>
  </si>
  <si>
    <t>FBRN20J0015</t>
  </si>
  <si>
    <t>20J0015</t>
  </si>
  <si>
    <t>TRY/CLN/PRA/01/0015</t>
  </si>
  <si>
    <t>Lower Lip</t>
  </si>
  <si>
    <t>II</t>
  </si>
  <si>
    <t>pT2N0M0</t>
  </si>
  <si>
    <t>Cisplatin+ 5FU</t>
  </si>
  <si>
    <t>1.8*2.0*0.8</t>
  </si>
  <si>
    <t>M T0 (1x7)| V T0(3x7)</t>
  </si>
  <si>
    <t>FBRN20J0016</t>
  </si>
  <si>
    <t>20J0016</t>
  </si>
  <si>
    <t>TRY/CLN/PRA/01/0016</t>
  </si>
  <si>
    <t>Upper GBS &amp; angle of mouth</t>
  </si>
  <si>
    <t>1.8*1.6*1.0</t>
  </si>
  <si>
    <t>M T0 (2x7)| V T0(2x7)</t>
  </si>
  <si>
    <t>FBRN20J0017</t>
  </si>
  <si>
    <t>20J0017</t>
  </si>
  <si>
    <t>CLN/PRA/01/0017</t>
  </si>
  <si>
    <t>Anil/Sashi</t>
  </si>
  <si>
    <t>I</t>
  </si>
  <si>
    <t>pT1N0M0</t>
  </si>
  <si>
    <t>1.8*1.4*0.6</t>
  </si>
  <si>
    <t>2*4*450</t>
  </si>
  <si>
    <t>V T0 (1x7), T0 Col (1x7)</t>
  </si>
  <si>
    <t>V T72Med-RPMI (1x7), RPMI-HG (1x7); T48D- Veh (1x7), TPF(1x7); T72D- Veh (1x7), TPF(1x7); Collagen w/o insert- RPMI (1x5), RPMI-HG (1x5)</t>
  </si>
  <si>
    <t>FBRN20J0018</t>
  </si>
  <si>
    <t>20J0018</t>
  </si>
  <si>
    <t>CLN/PRA/01/0018</t>
  </si>
  <si>
    <t>Right Lower GBS</t>
  </si>
  <si>
    <t>III</t>
  </si>
  <si>
    <t>pT2N1M0</t>
  </si>
  <si>
    <t>2.2*1.4*0.5</t>
  </si>
  <si>
    <t>V T0 (1x7), T0 Col (1x5)</t>
  </si>
  <si>
    <t>V T72Med-RPMI (1x7), RPMI-HG (1x7), DMEM (1x7); T48D- Veh (1x7), TPF(1x7); T72D- Veh (1x7), TPF(1x7); Collagen w/ insert- RPMI (1x5), RPMI-HG (1x5), DMEM (1x5); Collagen w/o insert- RPMI (1x5), RPMI-HG (1x5), DMEM (1x5)</t>
  </si>
  <si>
    <t>FBRN20J0019</t>
  </si>
  <si>
    <t>20J0019</t>
  </si>
  <si>
    <t>CLN/PRA/01/0019</t>
  </si>
  <si>
    <t>Infiltrating ductal Carcinoma</t>
  </si>
  <si>
    <t>CT</t>
  </si>
  <si>
    <t>4AC&gt;4P+ Adriamycin+ Cyclophosphamide+ Paclitaxel</t>
  </si>
  <si>
    <t>1.8*3.4*0.5</t>
  </si>
  <si>
    <t>1.4*2.6*0.5</t>
  </si>
  <si>
    <t>Nandini</t>
  </si>
  <si>
    <t>V T0 (4X7)</t>
  </si>
  <si>
    <t>V T72Med-RPMI (1x7), RPMI-HG (1x7); Collagen w/o insert- RPMI (1x5), RPMI-HG (1x5)</t>
  </si>
  <si>
    <t>FBRN20J0020</t>
  </si>
  <si>
    <t>20J0020</t>
  </si>
  <si>
    <t>CLN/PRA/01/0020</t>
  </si>
  <si>
    <t>V T0 (1X7)</t>
  </si>
  <si>
    <t>V T72Med-RPMI (1x7), RPMI-HG (1x7), DMEM (1x7); T48D- Veh (1x7), TPF(1x7); T72D- Veh (1x7), TPF(1x7); Collagen w/ insert- RPMI (1x5); Collagen w/o insert- RPMI (1x5), RPMI-HG (1x5)</t>
  </si>
  <si>
    <t>FBRN20J0021</t>
  </si>
  <si>
    <t>20J0021</t>
  </si>
  <si>
    <t>CLN/PRA/01/0021</t>
  </si>
  <si>
    <t>Right Lateral border of tongue</t>
  </si>
  <si>
    <t>2.0*0.8*0.6
1.0*1.2*0.5</t>
  </si>
  <si>
    <t>V T72Med-RPMI (1x7), RPMI-HG (1x7); T48D- Veh (1x7), TPF(1x7); T72D- Veh (1x7), TPF(1x7); Collagen w/ insert (1x5); Collagen w/o insert- RPMI (1x5), RPMI-HG (1x5)</t>
  </si>
  <si>
    <t>FBRN20J0022</t>
  </si>
  <si>
    <t>20J0022</t>
  </si>
  <si>
    <t>CLN/PRA/01/0022</t>
  </si>
  <si>
    <t>2.0*2.2*0.8</t>
  </si>
  <si>
    <t>1.2*0.8*0.6</t>
  </si>
  <si>
    <t>V T0 (2x7), T0 Col (2x7)</t>
  </si>
  <si>
    <t>V T72Med-RPMI (1x8), RPMI-HG (1x8); Collagen w/o insert- RPMI (1x8), RPMI-HG (1x8)</t>
  </si>
  <si>
    <t>FBRN20J0023</t>
  </si>
  <si>
    <t>20J0023</t>
  </si>
  <si>
    <t>CLN/PRA/01/0023</t>
  </si>
  <si>
    <t>Ca Ovary</t>
  </si>
  <si>
    <t>Ovary</t>
  </si>
  <si>
    <t>Bilateral Ovarian Tumor</t>
  </si>
  <si>
    <t>Serous Cystadenocarcinoma</t>
  </si>
  <si>
    <t>FBRN20K0024</t>
  </si>
  <si>
    <t>20K0024</t>
  </si>
  <si>
    <t>CLN/PRA/01/0024</t>
  </si>
  <si>
    <t>Left Upper GBS</t>
  </si>
  <si>
    <t>Shashi</t>
  </si>
  <si>
    <t>pT3N0M0</t>
  </si>
  <si>
    <t>V T48 (+) Control (+) Plasma: PHA (1x5); (+) Control (-) Plasma: PHA (1x5) T72 (+) Control (+) Plasma: Untreatment (1x5), CD3+IL2(1x5); (+) Plasma: Media (1x8), Veh (1x8), TPF(1x8); (+) Control (-) Plasma: Untreatment (1x5), CD3+IL2(1x5); (-) Plasma: Media (1x8), Veh (1x8), TPF(1x8)</t>
  </si>
  <si>
    <t>FBRN20K0025</t>
  </si>
  <si>
    <t>20K0025</t>
  </si>
  <si>
    <t>CLN/PRA/01/0025</t>
  </si>
  <si>
    <t>FBRN20K0026</t>
  </si>
  <si>
    <t>20K0026</t>
  </si>
  <si>
    <t>CLN/PRA/01/0026</t>
  </si>
  <si>
    <t>Drug Modulation</t>
  </si>
  <si>
    <t>Mallige Hospital, Cresant Road</t>
  </si>
  <si>
    <t>Left Lateral Tongue</t>
  </si>
  <si>
    <t>1.8*0.8*0.4</t>
  </si>
  <si>
    <t>V T0 (1x7)</t>
  </si>
  <si>
    <t>V T72 Base Drug Plate Veh (1x7), TPF (1x7), IgG4 (1x7), Pembro (1x7)</t>
  </si>
  <si>
    <t>FBRN20K0027</t>
  </si>
  <si>
    <t>20K0027</t>
  </si>
  <si>
    <t>CLN/PRA/01/0027</t>
  </si>
  <si>
    <t>Base of Tongue</t>
  </si>
  <si>
    <t>1.6*0.2*0.4</t>
  </si>
  <si>
    <t>1.6*0.4</t>
  </si>
  <si>
    <t>FBRN20K0028</t>
  </si>
  <si>
    <t>20K0028</t>
  </si>
  <si>
    <t>CLN/PRA/01/0028</t>
  </si>
  <si>
    <t>RMT</t>
  </si>
  <si>
    <t>Left RMT</t>
  </si>
  <si>
    <t>1.2*0.8*0.4
0.6*0.6*0.3
0.4*0.6*0.3</t>
  </si>
  <si>
    <t>FBRN20K0029</t>
  </si>
  <si>
    <t>20K0029</t>
  </si>
  <si>
    <t>CLN/PRA/01/0029</t>
  </si>
  <si>
    <t>&lt;0.3</t>
  </si>
  <si>
    <t>M T0 (1x7)</t>
  </si>
  <si>
    <t>No culture</t>
  </si>
  <si>
    <t>FBRN20K0030</t>
  </si>
  <si>
    <t>20K0030</t>
  </si>
  <si>
    <t>CLN/PRA/01/0030</t>
  </si>
  <si>
    <t>1.9*0.4*0.4</t>
  </si>
  <si>
    <t>2.3*0.3*0.2</t>
  </si>
  <si>
    <t>V T72 Base Drug Plate RPMI (Veh (1x4), TPF (1x4)), RPMI-HG (Veh (1x4), TPF (1x4)), DMEM/F12 (Veh (1x4), TPF (1x4)); T72 (+) Control Plate RPMI (Veh (1x4), aCD3+ IL2 (1x4)), RPMI-HG (Veh (1x4), aCD3+ IL2 (1x4)), DMEM/F12 (Veh (1x4), aCD3+ IL2 (1x4)); T72 LPS Plate (RPMI+ LPS (1x4)), (RPMI-HG+ LPS (1x4)), (DMEM/F12+ LPS (1x4))</t>
  </si>
  <si>
    <t>FBRN20K0031</t>
  </si>
  <si>
    <t>20K0031</t>
  </si>
  <si>
    <t>CLN/PRA/01/0031</t>
  </si>
  <si>
    <t>Left Lower Alveolus</t>
  </si>
  <si>
    <t>1.6*0.8*0.4</t>
  </si>
  <si>
    <t>FBRN20K0032</t>
  </si>
  <si>
    <t>20K0032</t>
  </si>
  <si>
    <t>CLN/PRA/01/0032</t>
  </si>
  <si>
    <t>0.6*0.9*0.13
0.7*0.8*0.5</t>
  </si>
  <si>
    <t>V T72 Base Assay Plate RPMI-HG (1x7), Nivo (1x7); DMEM/F12 (1x7), Nivo (1x7)</t>
  </si>
  <si>
    <t>FBRN20K0033</t>
  </si>
  <si>
    <t>20K0033</t>
  </si>
  <si>
    <t>CLN/PRA/01/0033</t>
  </si>
  <si>
    <t>1.5*1.2*0.3</t>
  </si>
  <si>
    <t>V T72 Base Assay Plate DMEM/F12 IgG4 (Biolegend)(1x7), IgG4 (Sydlab)(1x7), Nivo (1x7)</t>
  </si>
  <si>
    <t>FBRN20K0034</t>
  </si>
  <si>
    <t>20K0034</t>
  </si>
  <si>
    <t>CLN/PRA/01/0034</t>
  </si>
  <si>
    <t>0.9*0.5*0.4</t>
  </si>
  <si>
    <t>FBRN20K0035</t>
  </si>
  <si>
    <t>20K0035</t>
  </si>
  <si>
    <t>CLN/PRA/01/0035</t>
  </si>
  <si>
    <t>4Ac+4Paclitaxane+ Adriamycin+ Cyclophosphamide+ Paclitaxane</t>
  </si>
  <si>
    <t>0.8*1.0*3.0</t>
  </si>
  <si>
    <t>V T0 (4x7)</t>
  </si>
  <si>
    <t>V T72 (3x7)</t>
  </si>
  <si>
    <t>FBRN20K0036</t>
  </si>
  <si>
    <t>20K0036</t>
  </si>
  <si>
    <t>CLN/PRA/01/0036</t>
  </si>
  <si>
    <t>pT3N1M0</t>
  </si>
  <si>
    <t>0.8*1.2*2.9</t>
  </si>
  <si>
    <t>FBRN20K0037</t>
  </si>
  <si>
    <t>20K0037</t>
  </si>
  <si>
    <t>CLN/PRA/01/0037</t>
  </si>
  <si>
    <t>pT4N2M0</t>
  </si>
  <si>
    <t>0.96*1.3*3.2</t>
  </si>
  <si>
    <t>V T72 Base Assay Plate DMEM/F12 IgG4 (Sydlab)(1x7), Nivo (1x7); RPMI IgG4 (Sydlab)(1x7), Nivo (1x7)</t>
  </si>
  <si>
    <t>FBRN20K0038</t>
  </si>
  <si>
    <t>20K0038</t>
  </si>
  <si>
    <t>CLN/PRA/01/0038</t>
  </si>
  <si>
    <t>0.9*0.87*3.1</t>
  </si>
  <si>
    <t>FBRN20L0039</t>
  </si>
  <si>
    <t>20L0039</t>
  </si>
  <si>
    <t>CLN/PRA/01/0039</t>
  </si>
  <si>
    <t>Lower GBS</t>
  </si>
  <si>
    <t>2.4*0.95*1.2</t>
  </si>
  <si>
    <t>2.3*0.95*0.9</t>
  </si>
  <si>
    <t>V T72 Base Assay Plate DMEM/F12 IgG4 (Sydlab)(1x7), Nivo (1x7), Ipili (1x7); RPMI IgG4 (Sydlab)(1x7), Nivo (1x7), Ipili (1x7)</t>
  </si>
  <si>
    <t>FBRN20L0040</t>
  </si>
  <si>
    <t>20L0040</t>
  </si>
  <si>
    <t>CLN/PRA/01/0040</t>
  </si>
  <si>
    <t>2.3*0.9*0.8</t>
  </si>
  <si>
    <t>FBRN20L0041</t>
  </si>
  <si>
    <t>20L0041</t>
  </si>
  <si>
    <t>MBV/BBH/001</t>
  </si>
  <si>
    <t>Independent</t>
  </si>
  <si>
    <t>Bangalore Baptist Hospital, Hebbal</t>
  </si>
  <si>
    <t>Dr Manjula BV, Bangalore</t>
  </si>
  <si>
    <t>RR/SG</t>
  </si>
  <si>
    <t>1.8*1.2*0.2
0.4*0.4*0.4
0.4*0.2*0.2</t>
  </si>
  <si>
    <t>1.2*1.0*0.2
0.8*0.4*02
0.4*0.4*0.2</t>
  </si>
  <si>
    <t>Sindhu</t>
  </si>
  <si>
    <t>V T72 Base Assay Plate DMEM/F12 Media (1x7), VC (1x7, TPF (1x7), IgG4 (Sydlab)(1x7), Nivo (1x7), Ipili (1x7)</t>
  </si>
  <si>
    <t>FBRN20L0042</t>
  </si>
  <si>
    <t>20L0042</t>
  </si>
  <si>
    <t>CLN/PRA/01/0041</t>
  </si>
  <si>
    <t>1.05*1.0*2.4</t>
  </si>
  <si>
    <t>V T72 Base Assay Plate DMEM/F12 (1x7), IgG4 (Sydlab)(1x7), Nivo (1x7), Ipili (1x7), NIVO+ Ipili (1x7)</t>
  </si>
  <si>
    <t>FBRN20L0043</t>
  </si>
  <si>
    <t>20L0043</t>
  </si>
  <si>
    <t>CLN/SMG/14/001</t>
  </si>
  <si>
    <t>Clinic'les- Shanmuga Hospital, Salem</t>
  </si>
  <si>
    <t>Shanmuga Hospital, Salem</t>
  </si>
  <si>
    <t>Dr P Prabhu Shankar</t>
  </si>
  <si>
    <t>Lateral Margin</t>
  </si>
  <si>
    <t>Right Lateral margin, junction of anterior 2/3+ posterior 1/3</t>
  </si>
  <si>
    <t>Partha</t>
  </si>
  <si>
    <t>pT1N1Mx</t>
  </si>
  <si>
    <t>0.4*1.0*0.8
0.3*0.6*0.5</t>
  </si>
  <si>
    <t>0.4*0.7*0.8
0.4*0.6*0.5
0.2*0.5*0.8</t>
  </si>
  <si>
    <t>V T72 Base Assay Plate DMEM/F12- IgG (1x7), IgG4 (Sydlab)(1x7), Nivo (1x7), Ipili (1x7), NIVO+ Ipili (1x7)</t>
  </si>
  <si>
    <t>FBR210001</t>
  </si>
  <si>
    <t>CLN/PRA/01/0042</t>
  </si>
  <si>
    <t>Paclitaxel + Carboplatin</t>
  </si>
  <si>
    <t>4:20:00</t>
  </si>
  <si>
    <t>1.2*1.64*2.2</t>
  </si>
  <si>
    <t>1.0*1.6*2.0</t>
  </si>
  <si>
    <t>V T0 (1x7), NS T0 (1x6)</t>
  </si>
  <si>
    <t xml:space="preserve">V T72 Base Assay Plate DMEM/F12- IgG4 (Sydlab)(1x7), Nivo (1x7), Ipili (1x7), Nivo+ Ipili (1x7), IgG1 (1x4); NS Plate DMEM/F12- IgG4 (Sydlab)(1x3), Nivo (1x3), Ipili (1x3), Nivo+ Ipili (1x3); </t>
  </si>
  <si>
    <t>FBR210002</t>
  </si>
  <si>
    <t>CLN/PRA/01/0043</t>
  </si>
  <si>
    <t>Chemotherapy + Radiotherapy</t>
  </si>
  <si>
    <t>Cisplatin</t>
  </si>
  <si>
    <t>2:45:00</t>
  </si>
  <si>
    <t>0.4*1.0*2.2</t>
  </si>
  <si>
    <t>FBR210003</t>
  </si>
  <si>
    <t>CLN/PRA/01/0044</t>
  </si>
  <si>
    <t>0.6*1.8*4.0</t>
  </si>
  <si>
    <t>0.6*1.4*3.6</t>
  </si>
  <si>
    <t>Contamination observed</t>
  </si>
  <si>
    <t>V T0 (5*10)</t>
  </si>
  <si>
    <t>V T72 Base Assay Plate DMEM/F12 (3x10)</t>
  </si>
  <si>
    <t>Plate Contaminated</t>
  </si>
  <si>
    <t>FBR210004</t>
  </si>
  <si>
    <t>CLN/PRA/01/0045</t>
  </si>
  <si>
    <t>GI</t>
  </si>
  <si>
    <t>Stomach</t>
  </si>
  <si>
    <t>Antrum</t>
  </si>
  <si>
    <t>Pyloric Antrum of Stomach</t>
  </si>
  <si>
    <t>Adenocarcinoma</t>
  </si>
  <si>
    <t>DCF+ Docitaxane+ Cisplatin+ 5FU</t>
  </si>
  <si>
    <t>3:40:00</t>
  </si>
  <si>
    <t>0.8*1.4*1.6
0.8*1.4*1.8</t>
  </si>
  <si>
    <t>0.8*1.4*1.6
0.8*1.4*1.6</t>
  </si>
  <si>
    <t>V T0 (4*7)</t>
  </si>
  <si>
    <t>V T72 Base Assay Plate DMEM/F12 (3x7)</t>
  </si>
  <si>
    <t>FBR210005</t>
  </si>
  <si>
    <t>CLN/PRA/01/0046</t>
  </si>
  <si>
    <t>Blood sample was hemolyzed post spinning</t>
  </si>
  <si>
    <t>4:30:00</t>
  </si>
  <si>
    <t>0.6*1.8*1.6</t>
  </si>
  <si>
    <t xml:space="preserve">V T72 Base Assay Plate DMEM/F12- IgG4 (Sydlab)(1x7), Nivo (1x7), Ipili (1x7), Nivo+ Ipili (1x7), IgG1 (1x4); NS Plate DMEM/F12- IgG4 (Sydlab)(1x3), Nivo (1x3), Ipili (1x3), Nivo+ Ipili (1x3), IgG1 (1x3) </t>
  </si>
  <si>
    <t>FBR210006</t>
  </si>
  <si>
    <t>CLN/PRA/01/0047</t>
  </si>
  <si>
    <t>Right Base of Tongue</t>
  </si>
  <si>
    <t>2:40:00</t>
  </si>
  <si>
    <t>0.8*1.6*3.0</t>
  </si>
  <si>
    <t>0.7*1.6*3.0</t>
  </si>
  <si>
    <t>FBR1A210007</t>
  </si>
  <si>
    <t>CLN/PRA/01/0048</t>
  </si>
  <si>
    <t>2:30:00</t>
  </si>
  <si>
    <t>1.0*2.0*3.6</t>
  </si>
  <si>
    <t>1.0*2.0*2.8</t>
  </si>
  <si>
    <t>FBR210008</t>
  </si>
  <si>
    <t>CLN/PRA/01/0049</t>
  </si>
  <si>
    <t>1st level attrition</t>
  </si>
  <si>
    <t>Q1 rejected</t>
  </si>
  <si>
    <t>Esophageal sample</t>
  </si>
  <si>
    <t>Esophagus</t>
  </si>
  <si>
    <t>Not Collecting Esophagus sample</t>
  </si>
  <si>
    <t>FBR1A210009</t>
  </si>
  <si>
    <t>CLN/PRA/01/0050</t>
  </si>
  <si>
    <t>8:05:00</t>
  </si>
  <si>
    <t>0.85*1.05*2.2</t>
  </si>
  <si>
    <t>FBR1A210010</t>
  </si>
  <si>
    <t>CLN/PRA/01/0051</t>
  </si>
  <si>
    <t>8:25:00</t>
  </si>
  <si>
    <t>2.6*2.2*2.6</t>
  </si>
  <si>
    <t>2.4*2.2*2.6</t>
  </si>
  <si>
    <t>V T0 (4*10)</t>
  </si>
  <si>
    <t>FBR1A210011</t>
  </si>
  <si>
    <t>CLN/PRA/01/0052</t>
  </si>
  <si>
    <t>RCC</t>
  </si>
  <si>
    <t>Renal Mass</t>
  </si>
  <si>
    <t>Left Renal Mass</t>
  </si>
  <si>
    <t>Renal Cell Carcinoma</t>
  </si>
  <si>
    <t>5:11:00</t>
  </si>
  <si>
    <t>1.05*1.6*3.0</t>
  </si>
  <si>
    <t>FBB1A210012</t>
  </si>
  <si>
    <t>Biopharma</t>
  </si>
  <si>
    <t>MBT-TB-070 v2.0</t>
  </si>
  <si>
    <t>BBH001</t>
  </si>
  <si>
    <t>BP001_SOW1_2020</t>
  </si>
  <si>
    <t>Blood clots</t>
  </si>
  <si>
    <t>cT2N0M0</t>
  </si>
  <si>
    <t>pT4aN2b</t>
  </si>
  <si>
    <t>2:35:00</t>
  </si>
  <si>
    <t>0.4*0.8*1.0
0.6*0.8*1.0</t>
  </si>
  <si>
    <t>0.4*0.8*1.0
0.4*0.8*1.0</t>
  </si>
  <si>
    <t>Arm 1 HRA (1x10)
Arm 2 HA (1x10)</t>
  </si>
  <si>
    <t>Only T0 Flow</t>
  </si>
  <si>
    <t>FBR210013</t>
  </si>
  <si>
    <t>CLN/PRA/01/0053</t>
  </si>
  <si>
    <t>Fatty tissue- post processing</t>
  </si>
  <si>
    <t>Epirubicin + Pacitaxel</t>
  </si>
  <si>
    <t>FBR210014</t>
  </si>
  <si>
    <t>CLN/TNG/001</t>
  </si>
  <si>
    <t>blood clots, blood hemolyzed, 18hrs TAT</t>
  </si>
  <si>
    <t>Clinic'les- Thangam Hospital, Namakkal</t>
  </si>
  <si>
    <t>Thangam Hospital, Namakkal</t>
  </si>
  <si>
    <t>Dr Saravanan, Namakkal</t>
  </si>
  <si>
    <t>pT4aN1M0</t>
  </si>
  <si>
    <t>FBB1A210015</t>
  </si>
  <si>
    <t>CLN/PRA/01/0054</t>
  </si>
  <si>
    <t>4:15:00</t>
  </si>
  <si>
    <t>2.2*2.4*3.4</t>
  </si>
  <si>
    <t>2.0*2.4*3.3</t>
  </si>
  <si>
    <t>Arm 1  (1x10)
Arm 2  (1x10)
Arm 3  (1x10)</t>
  </si>
  <si>
    <t>FBR1D210015</t>
  </si>
  <si>
    <t>Positive Control Study</t>
  </si>
  <si>
    <t>V T72 Base Assay Plate US (1x7), 1xPHA (2.5ug/ml) (1x7), LPS (1ug/ml) (1x7), LPS (1ug/ml) + IFNg (40ng/ml) (1x7); NS Plate US (1x3), 1xPHA (2.5ug/ml) (1x3), LPS (1ug/ml) (1x3), LPS (1ug/ml) + IFNg (40ng/ml) (1x3)</t>
  </si>
  <si>
    <t>FBR1A210016</t>
  </si>
  <si>
    <t>CLN/PRA/01/0055</t>
  </si>
  <si>
    <t>8:30:00</t>
  </si>
  <si>
    <t>1.5*1.6*2.2</t>
  </si>
  <si>
    <t>V T72 Base Culture Plate RPMI (2x7), DMEM/F12 (2x7)</t>
  </si>
  <si>
    <t>FBR1B210017</t>
  </si>
  <si>
    <t>CLN/PRA/01/0056</t>
  </si>
  <si>
    <t>DMS_v2</t>
  </si>
  <si>
    <t>Good</t>
  </si>
  <si>
    <t>0.8*1.2*2.2</t>
  </si>
  <si>
    <t>V T72 Base Assay Plate Veh+ IgG4 (1x7), Carbo (1x7), Nivo+Carbo (1x7), Nivo (1x7), Nivo+Ipili (1x7), IgG4 (1x7); NS Plate Veh+ IgG4 (1x3), Carbo (1x3), Nivo+Carbo (1x3), Nivo (1x3), Nivo+Ipili (1x3), IgG4 (1x3)</t>
  </si>
  <si>
    <t>FBR1A210018</t>
  </si>
  <si>
    <t>CLN/PRA/01/0057</t>
  </si>
  <si>
    <t>Good- Signet ring cell carcinoma( Not Adenocarcinoma)</t>
  </si>
  <si>
    <t>2.0*2.0*2.2</t>
  </si>
  <si>
    <t>V T72 Base Culture Plate DMEM/F12 (2x7), RPMI (2x7)</t>
  </si>
  <si>
    <t>FBR1B210019</t>
  </si>
  <si>
    <t>CLN/PRA/01/0058</t>
  </si>
  <si>
    <t>SDF Not Avilable in the server</t>
  </si>
  <si>
    <t>FBR1A210020</t>
  </si>
  <si>
    <t>CLN/PRA/01/0059</t>
  </si>
  <si>
    <t>1:32:00</t>
  </si>
  <si>
    <t>1.6*2.4*3.4</t>
  </si>
  <si>
    <t>1.2*1.4*1.6</t>
  </si>
  <si>
    <t>V T0 (4x10)</t>
  </si>
  <si>
    <t>V T72 Base Culture Plate DMEM/F12 (4x10)</t>
  </si>
  <si>
    <t>FBB1A210021</t>
  </si>
  <si>
    <t>CLN/PRA/01/0060</t>
  </si>
  <si>
    <t>Dorsum of Tongue</t>
  </si>
  <si>
    <t>4:40:00</t>
  </si>
  <si>
    <t>1.4*2.2*3.0</t>
  </si>
  <si>
    <t>Arm 1  (1x10)</t>
  </si>
  <si>
    <t>FBR1B210021</t>
  </si>
  <si>
    <t>V T72 Base Assay Plate Veh+ IgG4 (1x7), Carbo (1x7), Nivo+Carbo (1x7), Nivo (1x7), Nivo+Ipili (1x7), IgG4 (1x7); NS Plate Veh+ IgG4 (1x3), Carbo (1x3), Nivo+Carbo (1x3), Nivo (1x3), Nivo+Ipili (1x3), IgG4 (1x3); T72 NS Plate Nivo+Carbo (1x5), Nivo (1x5), Nivo+Ipili (1x5), IgG4 (1x5)</t>
  </si>
  <si>
    <t>FBR1B210022</t>
  </si>
  <si>
    <t>CLN/PRA/01/0061</t>
  </si>
  <si>
    <t>DMS_v2.1</t>
  </si>
  <si>
    <t>Good *however looks glandular not H&amp;N</t>
  </si>
  <si>
    <t>Maxilla</t>
  </si>
  <si>
    <t>Right Hard Palate with Maxilla</t>
  </si>
  <si>
    <t>V T72 Base Assay Plate Veh+ IgG4 (1x7), Carbo (1x7), Cetuximab (1x7), Media Control (1x7); NS PlateVeh+ IgG4 (1x3), Carbo (1x3), Cetuximab (1x3), Media Control (1x3)</t>
  </si>
  <si>
    <t>Terminated @ T48 Due to Indiaction confirmation</t>
  </si>
  <si>
    <t>FBR1A210023</t>
  </si>
  <si>
    <t>CLN/PRA/01/0062</t>
  </si>
  <si>
    <t>Each Arm&gt;5%</t>
  </si>
  <si>
    <t>FBB1A210024</t>
  </si>
  <si>
    <t>BBH002</t>
  </si>
  <si>
    <t>Right RMT</t>
  </si>
  <si>
    <t>2:33:00</t>
  </si>
  <si>
    <t>0.6*1.0*1.8
0.4*0.8*1.8
0.2*0.2*0.4
0.2*0.2*0.6
0.2*0.2*0.4</t>
  </si>
  <si>
    <t>FBR1B210024</t>
  </si>
  <si>
    <t>FBR1B210025</t>
  </si>
  <si>
    <t>CLN/PRA/01/0063</t>
  </si>
  <si>
    <t>Sample received in old buffer tube</t>
  </si>
  <si>
    <t>Left Lower GBS</t>
  </si>
  <si>
    <t>Tissue received in the Expired Buffer Tube</t>
  </si>
  <si>
    <t>FBR1B210026</t>
  </si>
  <si>
    <t>CLN/PRA/01/0064</t>
  </si>
  <si>
    <t>High</t>
  </si>
  <si>
    <t>0.5x0.2*0.6x0.2*1.7x0.2</t>
  </si>
  <si>
    <t>GS</t>
  </si>
  <si>
    <t>V T72 Plate 2:  RxA (1x7), RxB (1x7), RxC (1x7), RxD (1x7);
V T72 Plate 2:  RxA (1x3), RxB (1x3), RxC (1x3), RxD (1x3)</t>
  </si>
  <si>
    <t>FBR1B210027</t>
  </si>
  <si>
    <t>CLN/SMG/14/002</t>
  </si>
  <si>
    <t>1.8*1.2*1.8</t>
  </si>
  <si>
    <t>1.0*1.0*1.4</t>
  </si>
  <si>
    <t>VK</t>
  </si>
  <si>
    <t>V T72 Base Assay Plate Veh+ IgG4 (1x7), Carbo (1x7)</t>
  </si>
  <si>
    <t>FBR1A210028</t>
  </si>
  <si>
    <t>CLN/SMG/14/003</t>
  </si>
  <si>
    <t>Varies between 0-40%</t>
  </si>
  <si>
    <t>pT4N0Mx</t>
  </si>
  <si>
    <t>Invasive ductal Carcinoma</t>
  </si>
  <si>
    <t>0.8*1.8*1.2
0.6*1.2*2.4
0.8*1.6*2.4</t>
  </si>
  <si>
    <t>0.8*1.0*1.2
0.6*0.8*1.0
0.8*0.8*0.8
0.6*1.0*0.8</t>
  </si>
  <si>
    <t>V T0 (3x10)</t>
  </si>
  <si>
    <t>V T72 Base Plate (3x10)</t>
  </si>
  <si>
    <t>FBB1A210029</t>
  </si>
  <si>
    <t>CLN/PRA/01/0065</t>
  </si>
  <si>
    <t>2:15:00</t>
  </si>
  <si>
    <t>0.6*2.2*1.6
0.8*2.4*1.8</t>
  </si>
  <si>
    <t>0.6*1.6*1.4
0.8*1.6*1.4
0.6*0.6*1.0</t>
  </si>
  <si>
    <t>FBR1E210029</t>
  </si>
  <si>
    <t>Immune Infiltration Expt</t>
  </si>
  <si>
    <t>High tumour content; hot tumour</t>
  </si>
  <si>
    <t>Plate 2: Without PBMC (1x7), With PBMC (1x7)</t>
  </si>
  <si>
    <t>FBR1B210030</t>
  </si>
  <si>
    <t>CLN/PRA/01/0066</t>
  </si>
  <si>
    <t>Culture Improvement</t>
  </si>
  <si>
    <t>Tumour only in 1/3 explants</t>
  </si>
  <si>
    <t>Sashi/Partha</t>
  </si>
  <si>
    <t>0.4*1.6*4.6
0.6*1.0*1.4
0.4*0.6*1.6</t>
  </si>
  <si>
    <t>V T72 Base Assay Plate 2: Veh (1x7), Carbo (1x7), Cetuximab (1x7)); 
NS Plate 3: Veh (1x3), Carbo (1x3), Cetuximab (1x3), Media Control (1x3)</t>
  </si>
  <si>
    <t>FBR1C210030</t>
  </si>
  <si>
    <t>Arm 1 (1x4)
Arm 2 (1x4)
Arm 3 (1x4)</t>
  </si>
  <si>
    <t>Collegen Plate 2: RxA (1x4), RxB (1x4), RxC (1x4)</t>
  </si>
  <si>
    <t>FBR1A210031</t>
  </si>
  <si>
    <t>CLN/PRA/01/0067</t>
  </si>
  <si>
    <t>High tumour content</t>
  </si>
  <si>
    <t>FEC+ 5FU+ Epirubicin+ Cyclophosphamide</t>
  </si>
  <si>
    <t>5:30:00</t>
  </si>
  <si>
    <t>2.0*1.8*2.8</t>
  </si>
  <si>
    <t>V T72 Base Plate DMEM/F12 (1x7), DMEM/F12+ PBNC (1x7), R Spondin (1x7), R Spondin+ EGF (1x7)</t>
  </si>
  <si>
    <t>FBR1A210032</t>
  </si>
  <si>
    <t>CLN/PRA/01/0068</t>
  </si>
  <si>
    <t>Buffer Volume less than 21ml</t>
  </si>
  <si>
    <t>5FU+ cyclophosphamide+ Adriamycin</t>
  </si>
  <si>
    <t>4Ac+4Paclitaxel+ Adriamycin+ Cyclophosphamide+ Paclitaxane</t>
  </si>
  <si>
    <t>FBR1A210033</t>
  </si>
  <si>
    <t>CLN/PRA/01/0069</t>
  </si>
  <si>
    <t>Tumor in 7/13 explants</t>
  </si>
  <si>
    <t>Pacitaxel+ Carboplatin</t>
  </si>
  <si>
    <t>1.2*2.2*1.8</t>
  </si>
  <si>
    <t>V T0 (2x7)</t>
  </si>
  <si>
    <t>V T72 Base Plate (1x7)</t>
  </si>
  <si>
    <t>FBR1A210034</t>
  </si>
  <si>
    <t>CLN/SMG/14/004</t>
  </si>
  <si>
    <t>Tumour content 0-40%</t>
  </si>
  <si>
    <t>pT2N1Mx</t>
  </si>
  <si>
    <t>ER-, PR-, HER2+; Invasive ductal Carcinoma</t>
  </si>
  <si>
    <t>1.6*3.0*4.2
1.4*2.4*2.6</t>
  </si>
  <si>
    <t>1.4*2.2*3.6
0.8*1.8*2.5</t>
  </si>
  <si>
    <t>V T0 (2x10)</t>
  </si>
  <si>
    <t>V T72 Culture Plate (2x10); T72 Drug Plate Veh (1x10), Docitaxel (1x10)</t>
  </si>
  <si>
    <t>FBR1B210035</t>
  </si>
  <si>
    <t>BBH003</t>
  </si>
  <si>
    <t>Tumour content 30-70% ; hot tumour</t>
  </si>
  <si>
    <t>Larynx</t>
  </si>
  <si>
    <t>SSC Larynx- right AE fold</t>
  </si>
  <si>
    <t>cT4N2bM0</t>
  </si>
  <si>
    <t>pT3N3b</t>
  </si>
  <si>
    <t>3:15:00</t>
  </si>
  <si>
    <t>2.8*2.6*1.8</t>
  </si>
  <si>
    <t>2.4*1.6*1.4</t>
  </si>
  <si>
    <t>V T72 Base Assay Plate Veh+ IgG4 (1x7), NIVO (1x7), NIVO+ Ipili (1x7), NIVO+ Carbo (1x7), Carboplatin (1x7), Cetuximab (1x7); NS PlateVeh+ IgG4 (1x3), NIVO (1x3), NIVO+ Ipili (1x3), NIVO+ Carbo (1x3), Carboplatin (1x3), Cetuximab (1x3)</t>
  </si>
  <si>
    <t>FBR1B210036</t>
  </si>
  <si>
    <t>CLN/PRA/01/0070</t>
  </si>
  <si>
    <t>High tumor content with good immune component</t>
  </si>
  <si>
    <t>Maatru Hospital, Bangalore</t>
  </si>
  <si>
    <t>7:40:00</t>
  </si>
  <si>
    <t>0.8*2.2*3.6</t>
  </si>
  <si>
    <t>0.8*2.0*2.0
0.8*2.2*1.6</t>
  </si>
  <si>
    <t>V T72 Base Assay Plate Veh+ IgG4 (1x7), NIVO (1x7), NIVO+ Carbo (1x7), Carboplatin (1x7), Cetuximab (1x7), Media Control (1x7); NS PlateVeh+ IgG4 (1x3), NIVO (1x3), NIVO+ Carbo (1x3), Carboplatin (1x3), Cetuximab (1x3), Media Control (1x3)</t>
  </si>
  <si>
    <t>FBR1A210037</t>
  </si>
  <si>
    <t>CLN/PRA/01/0071</t>
  </si>
  <si>
    <t>Very low tumor content ;only in 3-4 explants/20 (2-10%)</t>
  </si>
  <si>
    <t>2:14:00</t>
  </si>
  <si>
    <t>2.2*3.6*4.4</t>
  </si>
  <si>
    <t>1.8*2.2*2.6</t>
  </si>
  <si>
    <t>V T72 Culture Plate (2x10)</t>
  </si>
  <si>
    <t>FBR1B210038</t>
  </si>
  <si>
    <t>BBH004</t>
  </si>
  <si>
    <t>Sample size was too small</t>
  </si>
  <si>
    <t>Low tumor content,high immune component</t>
  </si>
  <si>
    <t>0.6*0.8*1.4</t>
  </si>
  <si>
    <t>KJ</t>
  </si>
  <si>
    <t>V T72 Base Assay Plate : IgG4 (1x7), NIVO (1x7), NIVO+ Ipili (1x7)</t>
  </si>
  <si>
    <t>FBR1A210039</t>
  </si>
  <si>
    <t>CLN/PRA/01/0072</t>
  </si>
  <si>
    <t>Good tumour content, areas of necrosis +nt</t>
  </si>
  <si>
    <t>Clear cell carcinoma</t>
  </si>
  <si>
    <t>1.2*2.6*5.0</t>
  </si>
  <si>
    <t>V T0 { Arm 1 (1x7), Arm 2 (1x7), Arm 3 (1x7), Arm4 (1x7), Arm 5 (1x7), Arm 6(1x7)};</t>
  </si>
  <si>
    <t>T0 Flow Plate 2 : Arm 1 (1x7), Arm 2 (1x7);
T 72 Culture Plate 3: Arm 1 (1x7), Arm2 (1x7), Arm 3 (1x7), Arm 4 (1x7);
T72 Flow Palte 4: Arm 1 (1x7), Arm 2 (1x7)</t>
  </si>
  <si>
    <t>CLN/SMG/14/005</t>
  </si>
  <si>
    <t>Not suitable for vibratome</t>
  </si>
  <si>
    <t>pT1aN0Mx</t>
  </si>
  <si>
    <t>ER-, PR-, HER2+; Ductal carcinoam insitu with comedo necrosis and foci suggestive of Invasive breast carcinoma</t>
  </si>
  <si>
    <t>FBR1B210041</t>
  </si>
  <si>
    <t>CLN/PRA/01/0073</t>
  </si>
  <si>
    <t>Good tumour content</t>
  </si>
  <si>
    <t>1.0*1.4*2.0</t>
  </si>
  <si>
    <t>V T72 Base Assay Plate Veh + IgG4 (1x7), NIVO (1x7), NIVO+Carbo (1x7), Carbo (1x7), Cetuximab (1x7), Media (1x7); T72 NS Plate Veh + IgG4 (1x3), NIVO (1x3), NIVO+Carbo (1x3), Carbo (1x3), Cetuximab (1x3), Media (1x3)</t>
  </si>
  <si>
    <t>FBR1A210042</t>
  </si>
  <si>
    <t>CLN/PRA/01/0074</t>
  </si>
  <si>
    <t>Fatty tissue</t>
  </si>
  <si>
    <t xml:space="preserve">Very low tumor content </t>
  </si>
  <si>
    <t>Infiltrating ductal carcinoma</t>
  </si>
  <si>
    <t>No Tumor</t>
  </si>
  <si>
    <t>FBB1A210043</t>
  </si>
  <si>
    <t>CLN/PRA/01/0075</t>
  </si>
  <si>
    <t>Good tumor content,high immune component</t>
  </si>
  <si>
    <t>2:00:00</t>
  </si>
  <si>
    <t>1.0*2.0*2.6
1.0*1.8*2.4</t>
  </si>
  <si>
    <t>1.0*1.8*2.4
0.8*1.2*2.4</t>
  </si>
  <si>
    <t>V T72 Base Culture Plate Control (1x7), IL1B (1x7), IFNg (1x7), LPS (1x7); T48 PHA (1x7), PHA NS (1x3); T72 NS Plate Control (1x3), IL1B (1x3), IFNg (1x3), LPS (1x3)</t>
  </si>
  <si>
    <t>FBR1A210044</t>
  </si>
  <si>
    <t>CLN/PRA/01/0076</t>
  </si>
  <si>
    <t>Low tumor content 0-20%</t>
  </si>
  <si>
    <t>Pacitaxel</t>
  </si>
  <si>
    <t>DCIS- Ductal carcinoma In Situ</t>
  </si>
  <si>
    <t>2:50:00</t>
  </si>
  <si>
    <t>3.5*5.0*6.4</t>
  </si>
  <si>
    <t>0.8*1.0*1.2
0.6*0.6*1.4</t>
  </si>
  <si>
    <t>Kowshik/ Gowri</t>
  </si>
  <si>
    <t>V T72 Culture Plate MC (1x7), Hydro (1x7), Hydro + EGF (1x7)</t>
  </si>
  <si>
    <t>FBB1A210045</t>
  </si>
  <si>
    <t>CLN/PRA/01/0077</t>
  </si>
  <si>
    <t>1.2*1.8*3.6</t>
  </si>
  <si>
    <t>FBB1A210046</t>
  </si>
  <si>
    <t>CLN/PRA/01/0079</t>
  </si>
  <si>
    <t>Right Lateral Tongue</t>
  </si>
  <si>
    <t>0.8*1.6*2.6
1.0*1.8*2.65</t>
  </si>
  <si>
    <t>FBR1B210046</t>
  </si>
  <si>
    <t>Rx1 (1x7)
Rx2 (1x7)</t>
  </si>
  <si>
    <t>T0 Flow</t>
  </si>
  <si>
    <t>FBR1A210047</t>
  </si>
  <si>
    <t>CLN/PRA/01/0078</t>
  </si>
  <si>
    <t>Ductal epithelial cells  in L ;however mostly benign hyperplastic or in-situ</t>
  </si>
  <si>
    <t>Unani Hospital, Bangalore</t>
  </si>
  <si>
    <t>1.6*1.2*3.2</t>
  </si>
  <si>
    <t>1.6*1.2*3.0</t>
  </si>
  <si>
    <t>2*4*450 &amp; Manual</t>
  </si>
  <si>
    <t>Gowri</t>
  </si>
  <si>
    <t>M T0 (1x7) | V T0 (1x7)</t>
  </si>
  <si>
    <t>M T72 Culture Plate MC (1x7), Hydro (1x7), Hydro + EGF (1x7) | V T72 Culture Plate MC (1x7), Hydro (1x7), Hydro + EGF (1x7)</t>
  </si>
  <si>
    <t>FBR1A210048</t>
  </si>
  <si>
    <t>CLN/PRA/01/0080</t>
  </si>
  <si>
    <t>Good tumor content</t>
  </si>
  <si>
    <t>Essential Hospital, Banglaore</t>
  </si>
  <si>
    <t>Antrum of Stomach</t>
  </si>
  <si>
    <t>pT3N2M0</t>
  </si>
  <si>
    <t>1:45:00</t>
  </si>
  <si>
    <t>V T0 (1x10), T0 INSERT (1x4)</t>
  </si>
  <si>
    <t>V T48 Culture Plate MC (1x7), R+N+G (1x7), R+N+G+E (1x7); T72 Culture Plate MC (1x7), R+N+G (1x7), R+N+G+E (1x7); T72 INSERT Plate MC (1x4), R+N+G (1x4), R+N+G+E (1x4)</t>
  </si>
  <si>
    <t>Terminated @ T48 due to Tissue disintegrated</t>
  </si>
  <si>
    <t>FBB1A210049</t>
  </si>
  <si>
    <t>CLN/PRA/01/0081</t>
  </si>
  <si>
    <t>FBR1B210050</t>
  </si>
  <si>
    <t>CLN/PRA/01/0082</t>
  </si>
  <si>
    <t>Necrotic sample</t>
  </si>
  <si>
    <t xml:space="preserve">No tumor </t>
  </si>
  <si>
    <t>Hypopharynx</t>
  </si>
  <si>
    <t>1:00:00</t>
  </si>
  <si>
    <t>1.4*1.6*2.4
1.4*2.0*2.2</t>
  </si>
  <si>
    <t>V T72 Ext Acc (1x7)</t>
  </si>
  <si>
    <t>FBR1C210050</t>
  </si>
  <si>
    <t>Unconventional small tumour groups in 3/7 explants (2-5%)</t>
  </si>
  <si>
    <t>V T72 (1x7), T84 (x7), Ext Acc T84 (1x7)</t>
  </si>
  <si>
    <t>Low Tumor Content</t>
  </si>
  <si>
    <t>FBR1C210051</t>
  </si>
  <si>
    <t>BBH005</t>
  </si>
  <si>
    <t>Good tumor content and high immune component</t>
  </si>
  <si>
    <t>1:50:00</t>
  </si>
  <si>
    <t>0.4*0.8*0.6
0.6*0.8*0.8
0.4*0.6*1.0</t>
  </si>
  <si>
    <t>V T72 (1x7); T84 Veh (1x7), Carbo (1x7)</t>
  </si>
  <si>
    <t>FBR1B210052</t>
  </si>
  <si>
    <t>FCB-PROTOCOL-01_v1</t>
  </si>
  <si>
    <t>CLN/DBR/001</t>
  </si>
  <si>
    <t>Clinic'les- DBR &amp; SK Hospital, Tirupati</t>
  </si>
  <si>
    <t>DBR &amp; SK Hospital, Tirupati</t>
  </si>
  <si>
    <t>Dr C Jayaprakash, Tirupati</t>
  </si>
  <si>
    <t>1.2*2.6*2.2</t>
  </si>
  <si>
    <t>V T0 (3x5)</t>
  </si>
  <si>
    <t>V T72 Veh (2x5), Carbo (2x5)</t>
  </si>
  <si>
    <t>FBR1C210052</t>
  </si>
  <si>
    <t>Arm 1 (1x7)
Arm 2 (1x7)
Arm 3 (1x7)</t>
  </si>
  <si>
    <t>T72 Plate: Veh (1x5), Veh (1x5), Carbo (1x5), Carbo (1x5);
T0 Flow Plate: Arm 1 (1x5), Arm 2 (1x5)</t>
  </si>
  <si>
    <t>FBB1A210053</t>
  </si>
  <si>
    <t>CLN/DBR/002</t>
  </si>
  <si>
    <t>T3N1MX</t>
  </si>
  <si>
    <t>1.0*1.8*2.8
0.8*0.8*1.2</t>
  </si>
  <si>
    <t>FBR1A210054</t>
  </si>
  <si>
    <t>CLN/SMG/006</t>
  </si>
  <si>
    <t>Blood tube was expired but blood qualified</t>
  </si>
  <si>
    <t>Tumor content varies between 4-35%</t>
  </si>
  <si>
    <t>Bilateral Breast</t>
  </si>
  <si>
    <t>pT2N0Mx</t>
  </si>
  <si>
    <t>ER+, PR+, HER2-; Invasive Breast Carcinoma</t>
  </si>
  <si>
    <t>0.8*1.8*2.2</t>
  </si>
  <si>
    <t>0.8*1.4*2.2</t>
  </si>
  <si>
    <t>2*2*2</t>
  </si>
  <si>
    <t>M T0 (1x10)</t>
  </si>
  <si>
    <t>M T72 MC (1x7), Hydro (1x7), Hydro + EGF (1x7)</t>
  </si>
  <si>
    <t>FBR1A210055</t>
  </si>
  <si>
    <t>CLN/PRA/01/0083</t>
  </si>
  <si>
    <t>Good tumor content with ?post-therapy changes</t>
  </si>
  <si>
    <t>1:35:00</t>
  </si>
  <si>
    <t>1.6*2.6*4.6</t>
  </si>
  <si>
    <t>1.0*1.6*4.0</t>
  </si>
  <si>
    <t>FBB1A210056</t>
  </si>
  <si>
    <t>VYD/001</t>
  </si>
  <si>
    <t>Tumor content varies between 20-60%</t>
  </si>
  <si>
    <t>Clinic'les- Vydehi Hospital, Bangalore</t>
  </si>
  <si>
    <t>Vydehi Hospital, Bangalore</t>
  </si>
  <si>
    <t>Dr Amritha Prabha, Bangalore</t>
  </si>
  <si>
    <t>Buccal Suculus</t>
  </si>
  <si>
    <t>Left Gingiva Buccal Suculus</t>
  </si>
  <si>
    <t>Sashi/Kalappa</t>
  </si>
  <si>
    <t>T4aN0M0</t>
  </si>
  <si>
    <t>2:08:00</t>
  </si>
  <si>
    <t>1.05*1.45*1.45</t>
  </si>
  <si>
    <t>0.8*1.4*1.4</t>
  </si>
  <si>
    <t>FBB1A210057</t>
  </si>
  <si>
    <t>VYD/002</t>
  </si>
  <si>
    <t>Right Lower Alveolus, Right Lower GBS</t>
  </si>
  <si>
    <t>T4aN2bM0</t>
  </si>
  <si>
    <t>2:19:00</t>
  </si>
  <si>
    <t>1.6*1.8*2.0</t>
  </si>
  <si>
    <t>FBB1B210058</t>
  </si>
  <si>
    <t>VYD/003</t>
  </si>
  <si>
    <t>BP002_SOW1_2021</t>
  </si>
  <si>
    <t>Tumour content varies between 0-80%</t>
  </si>
  <si>
    <t>Left Maxilla</t>
  </si>
  <si>
    <t>3:46:00</t>
  </si>
  <si>
    <t>1.2*1.8*3.0</t>
  </si>
  <si>
    <t>Rajashekhar/ Vasanth</t>
  </si>
  <si>
    <t>Plate 2:  MC RxA (1x7), RxB MC (1x7)</t>
  </si>
  <si>
    <t>FBR1H210058</t>
  </si>
  <si>
    <t>DMS_v3</t>
  </si>
  <si>
    <t>Same as FBB1B210058</t>
  </si>
  <si>
    <t>V T72 Base Culture Plate:  Control RxA  (1x7), RxB  (1x7), RxC e (1x7), RxD  (1x7), RxE  (1x7)</t>
  </si>
  <si>
    <t>FBB1B210059</t>
  </si>
  <si>
    <t>CLN/PRA/01/0084</t>
  </si>
  <si>
    <t>FBR1H210059</t>
  </si>
  <si>
    <t>Sample contaminated after overnight incubation</t>
  </si>
  <si>
    <t>FBR1A210060</t>
  </si>
  <si>
    <t>CLN/PRA/01/0085</t>
  </si>
  <si>
    <t>No tumor</t>
  </si>
  <si>
    <t>O.G. Junction</t>
  </si>
  <si>
    <t>5 FU + oxaliplatin + + Paclitaxel</t>
  </si>
  <si>
    <t>1:58:00</t>
  </si>
  <si>
    <t>1.0*2.2*2.6</t>
  </si>
  <si>
    <t>2*2*2
1*1*1 for inserts</t>
  </si>
  <si>
    <t>M T48 Culture Plate RxA MC (1x7), RxB R+N+G (1x7), RxC R+N+G+E (1x7) RxD N+G (1x7), RxE N+G+E (1x7); T48 INSERT Plate MC (1x4), Rx* (1x4)</t>
  </si>
  <si>
    <t>FBR1A210061</t>
  </si>
  <si>
    <t>CLN/PRA/01/0086</t>
  </si>
  <si>
    <t>No tumor ,         ?Occassional  isolated cells in 1-2 explants</t>
  </si>
  <si>
    <t>Paclitaxel</t>
  </si>
  <si>
    <t>1.0*4.2*3.0</t>
  </si>
  <si>
    <t>0.6*2.2*1.8</t>
  </si>
  <si>
    <t>Manimaran</t>
  </si>
  <si>
    <t>M T72 Culture Plate (3x7)</t>
  </si>
  <si>
    <t>FBB1B210062</t>
  </si>
  <si>
    <t>CLN/PRA/01/0087</t>
  </si>
  <si>
    <t>Tumour content varies between 0-95% with good immune component</t>
  </si>
  <si>
    <t>1.05*1.8*3.2</t>
  </si>
  <si>
    <t>V T72 MC (2x7)</t>
  </si>
  <si>
    <t>FBR1H210062</t>
  </si>
  <si>
    <t>Same as FBB1B210062</t>
  </si>
  <si>
    <t>V T72: VC (1x7), Cetuximab (1x7), Cetux+ PBMC(1x7), VC+ PBMC (1x7);
Plate 3: Cetux RxA (1x7), VC +PBMC RxB (1x7), Cetux+PBMC RxC (1x7)</t>
  </si>
  <si>
    <t>FBR1A210063</t>
  </si>
  <si>
    <t>CLN/PRA/01/0088</t>
  </si>
  <si>
    <t>2.0*2.2*2.6</t>
  </si>
  <si>
    <t>M T0 Fresh (1x7), PB High (1x7), PB Low (1x7)</t>
  </si>
  <si>
    <t>FBR1H210064</t>
  </si>
  <si>
    <t>VYD/004</t>
  </si>
  <si>
    <t>Good tumor content and immune component</t>
  </si>
  <si>
    <t>pT4AN0M0</t>
  </si>
  <si>
    <t>RT</t>
  </si>
  <si>
    <t>2:32:00</t>
  </si>
  <si>
    <t>0.6*1.0*1.2
1.0*1.2*1.2
0.45*1.4*2.2</t>
  </si>
  <si>
    <t>Gowrishankar</t>
  </si>
  <si>
    <t>V T72 Plate 2: VC (1x7), Cetuximab (1x7), Cetux+ PBMC(1x7), VC+ PBMC (1x7);
Plate 3: Cetux RxA (1x7), VC +PBMC RxB (1x7), Cetux+PBMC RxC (1x7)</t>
  </si>
  <si>
    <t>FBR1A210065</t>
  </si>
  <si>
    <t>CLN/PRA/01/0089</t>
  </si>
  <si>
    <t>Intestinal metaplasia, no tumor</t>
  </si>
  <si>
    <t>5 FU + Leucovorin + Oxaloplatin + paclitaxel</t>
  </si>
  <si>
    <t>2:11:00</t>
  </si>
  <si>
    <t>2.0*4.6*3.8</t>
  </si>
  <si>
    <t>1.8*4.4*3.0</t>
  </si>
  <si>
    <t>M T0 (1x7), (1x10); M T0 (1x2)</t>
  </si>
  <si>
    <t>M T48 Culture Plate RxA MC (1x7), RxC R+N+G+E (1x7), RxD N+G (1x7), RxE N+G+E (1x7); M T48 Cul Plate RxB R+N+G (1x7), RxC R+N+G+E (1x7)</t>
  </si>
  <si>
    <t>FBR1A210066</t>
  </si>
  <si>
    <t>CLN/PRA/01/0090</t>
  </si>
  <si>
    <t>No tumor; only stroma with inflammatory cells, macrophages and fibroblasts</t>
  </si>
  <si>
    <t>2:36:00</t>
  </si>
  <si>
    <t>1.6*4.2*2.8</t>
  </si>
  <si>
    <t>1.4*3.8*2.4</t>
  </si>
  <si>
    <t>FBR1H210067</t>
  </si>
  <si>
    <t>VYD/005</t>
  </si>
  <si>
    <t xml:space="preserve">High tumor content </t>
  </si>
  <si>
    <t>pT2Nx</t>
  </si>
  <si>
    <t>4:27:00</t>
  </si>
  <si>
    <t>0.8*1.6*1.4</t>
  </si>
  <si>
    <t>V Plate 2- T72 VC (1x7), Cisplatin(1x7), Cetuximab (1x7); Plate 3- T72 VC+ PBNC (1x7), Cetuximab+ PBNC (1x7), VC+ PBNC+LPS (1x7)</t>
  </si>
  <si>
    <t>FBR1A210068</t>
  </si>
  <si>
    <t>CLN/PRA/01/0091</t>
  </si>
  <si>
    <t>Scanty tumor:0-30%</t>
  </si>
  <si>
    <t>FEC+ Cyclophosphamide+ 5FU+ Epirubucin</t>
  </si>
  <si>
    <t>1.0*3.0*3.6</t>
  </si>
  <si>
    <t>1.0*3.0*3.4</t>
  </si>
  <si>
    <t>M Base Cul Plate MC (1x7), R+N+G (1x7), N+G (1x7); Positive Ctrl R+N+G+E (1x7), N+G+E (1x7), R+N+G+E+ anti CD3 (1x7), N+G+E+ anti CD3+IL2 (1x7), N+G+E+LPS+IL2 (1x7)</t>
  </si>
  <si>
    <t>Terminated @ T48 due to Tissue dissociation found</t>
  </si>
  <si>
    <t>FBR1A210069</t>
  </si>
  <si>
    <t>CLN/PRA/01/0092</t>
  </si>
  <si>
    <t>1.2*2.2*3.0</t>
  </si>
  <si>
    <t>1.2*2.0*3.0</t>
  </si>
  <si>
    <t>M Base Cul Plate RxA R+N+G+E (1x7), RxB N+G+E (1x7), RxC R+N+G (1x7)</t>
  </si>
  <si>
    <t>Terminated @T48</t>
  </si>
  <si>
    <t>FBR1A210070</t>
  </si>
  <si>
    <t>CLN/PRA/01/0093</t>
  </si>
  <si>
    <t>0.8*2.4*4.4</t>
  </si>
  <si>
    <t>M T0 (1x10), (1x2)</t>
  </si>
  <si>
    <t>M T48 Plate 2 RxA (1x7), RxB (1x7), RxC (1x7); Plate 3 RxA (1x7), RxB (1x7), RxC (1x7), RxD (1x7), RxE (1x7); Plate 6 RxA (1x7)</t>
  </si>
  <si>
    <t>FBB1B210071</t>
  </si>
  <si>
    <t>CLN/PRA/01/0094</t>
  </si>
  <si>
    <t>Good tumor content with very high immune component</t>
  </si>
  <si>
    <t>0.8*1.0*3.2</t>
  </si>
  <si>
    <t>V T72 Plate 2- Isotype ctrl (1x7), LPS (1x7), Anti- ILT2/4 (1x7), Anti- ILT2/4+ LPS (1x7)</t>
  </si>
  <si>
    <t>FBB1B210072</t>
  </si>
  <si>
    <t>VYD/006</t>
  </si>
  <si>
    <t>Blood sample was hemolyzed post spinning; Sample used for FMO control</t>
  </si>
  <si>
    <t>Tumor varies between 0-70%, high immune component</t>
  </si>
  <si>
    <t>pT2N0</t>
  </si>
  <si>
    <t>1:51:00</t>
  </si>
  <si>
    <t>1.0*1.2*1.0</t>
  </si>
  <si>
    <t>V T72 Base Plate : RxA (1x7), RxB (1x7), RxC (1x7), RxD (1x7), RxE (1x7), RXF (1x7), RxG (1x7), RxH (1x5)</t>
  </si>
  <si>
    <t>FBR1H210073</t>
  </si>
  <si>
    <t>CLN/PRA/01/0095</t>
  </si>
  <si>
    <t>Good tumor content,</t>
  </si>
  <si>
    <t>Pharynx</t>
  </si>
  <si>
    <t>1.0*1.4*2.8</t>
  </si>
  <si>
    <t>FBR1H210074</t>
  </si>
  <si>
    <t>CLN/PRA/01/0096</t>
  </si>
  <si>
    <t>Supraglottis</t>
  </si>
  <si>
    <t>FBR1H210075</t>
  </si>
  <si>
    <t>CLN/PRA/01/0097</t>
  </si>
  <si>
    <t>Due to Quality of soft, powedery, sponge</t>
  </si>
  <si>
    <t>Mandible</t>
  </si>
  <si>
    <t>Right Mandible</t>
  </si>
  <si>
    <t>pT4AN1M0</t>
  </si>
  <si>
    <t>FBR1E210076</t>
  </si>
  <si>
    <t>VYD/007</t>
  </si>
  <si>
    <t>VPD</t>
  </si>
  <si>
    <t>Kalappa</t>
  </si>
  <si>
    <t>3:48:00</t>
  </si>
  <si>
    <t>0.8*1.4*2.5</t>
  </si>
  <si>
    <t>V Plate 2- T72 RxA w/o PBNC (1x7), RxB w/ PBNC (1x7)</t>
  </si>
  <si>
    <t>FBR1J210077</t>
  </si>
  <si>
    <t>CLN/PRA/01/0098</t>
  </si>
  <si>
    <t>COS_V3</t>
  </si>
  <si>
    <t>1.5*2.2*2.6</t>
  </si>
  <si>
    <t>1.5*2.2*2.5</t>
  </si>
  <si>
    <t>M T0 (4x7)</t>
  </si>
  <si>
    <t>M T48 Plate 2 RxA (1x7), RxB (1x7), RxC (1x7); Plate 3 RxD (1x7), RxE (1x7), RxF (1x7); Plate 3 RxG (1x7), RxH (1x7), RxI (1x7)</t>
  </si>
  <si>
    <t>FBR1K210078</t>
  </si>
  <si>
    <t>VYD/008</t>
  </si>
  <si>
    <t>DMS_v4</t>
  </si>
  <si>
    <t>Tumor in 6/7 explants</t>
  </si>
  <si>
    <t>Lower Lip &amp; Central Arch</t>
  </si>
  <si>
    <t>Local Recurrent</t>
  </si>
  <si>
    <t>Cisplatin, Methotrexate+ 5FU</t>
  </si>
  <si>
    <t>2:42:00</t>
  </si>
  <si>
    <t>1.0*1.2*2.0
0.8*1.0*1.6</t>
  </si>
  <si>
    <t>V Plate 2- T72 RxA (1x7), RxB (1x7), RxC (1x7)</t>
  </si>
  <si>
    <t>FBB1B210079</t>
  </si>
  <si>
    <t>CLN/PRA/01/0099</t>
  </si>
  <si>
    <t>FMO sample</t>
  </si>
  <si>
    <t>1:55:00</t>
  </si>
  <si>
    <t>1.35*2.0*4.2</t>
  </si>
  <si>
    <t>V T72 Base Plate : RxA (1x7), RxB (1x7), RxC (1x7), RxD (1x7), RxE (1x7), RxF (1x7)</t>
  </si>
  <si>
    <t>FBR1K210079</t>
  </si>
  <si>
    <t xml:space="preserve">Good tumor content with immune component  </t>
  </si>
  <si>
    <t>Same as FBB1B210079</t>
  </si>
  <si>
    <t>FBR1A210080</t>
  </si>
  <si>
    <t>CLN/PRA/01/0100</t>
  </si>
  <si>
    <t>Scanty tumor in 6/14 explants</t>
  </si>
  <si>
    <t>1.3*2.0*3.4</t>
  </si>
  <si>
    <t>V T72 Plate 2- MC (1x7), DMEM/F12+Hydro+EGF (1x7); Plate 3- IgG4 (1x7), Nivo (1x7), Nivo+Ipili (1x7), anti-CD3+IL2 (1x7), sunitinib (1x7)</t>
  </si>
  <si>
    <t>FBR1A210081</t>
  </si>
  <si>
    <t>VYD/009</t>
  </si>
  <si>
    <t xml:space="preserve">Scanty to maximum tumor content upto about 40% </t>
  </si>
  <si>
    <t>Trastuzumab+Tamoxifen+Aromatase Inhibitors</t>
  </si>
  <si>
    <t>TPBC- Infiltrating ductal carcinoma</t>
  </si>
  <si>
    <t>5:18:00</t>
  </si>
  <si>
    <t>1.2*1.6*1.8</t>
  </si>
  <si>
    <t>1.2*1.0*1.2</t>
  </si>
  <si>
    <t>M T72 Plate 2- MC (1x7), Hydro (1x7), Hydro + EGF (1x7); Plate 3 (6 well plate) post collagenase A treatment MC (1x7), Hydro (1x7), Hydro + EGF (1x7)</t>
  </si>
  <si>
    <t>VYD/010</t>
  </si>
  <si>
    <t>Very small size tissue-not sufficient for study</t>
  </si>
  <si>
    <t>FBR1K210083</t>
  </si>
  <si>
    <t>CLN/PRA/01/0101</t>
  </si>
  <si>
    <t>Tumor in 4/7 explants</t>
  </si>
  <si>
    <t>0.8*3.6*2.6</t>
  </si>
  <si>
    <t>0.6*2.2*1.6</t>
  </si>
  <si>
    <t>2*4*450
2*2*2</t>
  </si>
  <si>
    <t>Rajshekhar/ Kowshik</t>
  </si>
  <si>
    <t>V T0 (1x7); M T0 (1x7)</t>
  </si>
  <si>
    <t>FBB1B210084</t>
  </si>
  <si>
    <t>BBH006</t>
  </si>
  <si>
    <t>Blood sample was hemolyzed</t>
  </si>
  <si>
    <t>Scanty tumor in 5/7 explants;High immune component</t>
  </si>
  <si>
    <t>Buccal Mucosa, RMT</t>
  </si>
  <si>
    <t>Right Buccal Mucosa, Right RMT</t>
  </si>
  <si>
    <t>TPF</t>
  </si>
  <si>
    <t>2:20:00</t>
  </si>
  <si>
    <t>0.6*1.0*1.6
0.4*0.8*1.2
0.8*1.4*1.6
0.4*0.6*1.4
0.2*0.4*0.8
0.2*0.6*0.6</t>
  </si>
  <si>
    <t>Rajshekhar</t>
  </si>
  <si>
    <t>FBR1A210085</t>
  </si>
  <si>
    <t>VYD/011</t>
  </si>
  <si>
    <t>Scanty tumor in 6/7 explants</t>
  </si>
  <si>
    <t>pT4bN2a</t>
  </si>
  <si>
    <t>Adriamycin+Cyclophosphamide</t>
  </si>
  <si>
    <t>TNBC: Infiltrating Ductal Carcinoma</t>
  </si>
  <si>
    <t>2:44:00</t>
  </si>
  <si>
    <t>M T72 Plate 2- MC (1x7), Hydro (1x7), Hydro + EGF (1x7); Plate 3 post collagenase A treatment Hydro (1x7)</t>
  </si>
  <si>
    <t>FBB1B210086</t>
  </si>
  <si>
    <t>VYD/012</t>
  </si>
  <si>
    <t>3:13:00</t>
  </si>
  <si>
    <t>1.0*1.8*2.0</t>
  </si>
  <si>
    <t>FBR1A210087</t>
  </si>
  <si>
    <t>VYD/013</t>
  </si>
  <si>
    <t>pT2N1a</t>
  </si>
  <si>
    <t>AC+Paclitaxel</t>
  </si>
  <si>
    <t>2:05:00</t>
  </si>
  <si>
    <t>0.8*2.0*2.4
0.75*2.2*2.6</t>
  </si>
  <si>
    <t>0.2*0.6*0.6
0.6*1.4*1.2
0.25*0.8*1.0
0.2*0.8*0.8
0.25*0.6*0.8
0.2*0.4*0.8</t>
  </si>
  <si>
    <t>V T0 (1x7), T0 Collagen (2x5)</t>
  </si>
  <si>
    <t>V T72 Plate 2- RxA (1x7), RxB (1x7), RxC (1x7); Plate 3 (Collagen)- 1hr DMEM/F12+Hydro (1x7), 1/2hr DMEM/F12+Hydro (1x7)</t>
  </si>
  <si>
    <t>FBR1A210088</t>
  </si>
  <si>
    <t>CLN/PRA/01/0102</t>
  </si>
  <si>
    <t>Tumor in 6/13explants- SCC morphology</t>
  </si>
  <si>
    <t>Pharynx- Esophagus</t>
  </si>
  <si>
    <t>pT2N2M0</t>
  </si>
  <si>
    <t>1.2*1.2*3.2</t>
  </si>
  <si>
    <t>V T72 Plate 2- RxA (1x7), RxB (1x7), RxC (1x7)</t>
  </si>
  <si>
    <t>FBR1K210089</t>
  </si>
  <si>
    <t>CLN/PRA/01/0103</t>
  </si>
  <si>
    <t>1.2*1.2*2.6</t>
  </si>
  <si>
    <t>V T72 Plate 2- T72 IgG4 (1x7), Nivo (1x7), Nivo+Ipili (1x7)</t>
  </si>
  <si>
    <t>FBR1A210090</t>
  </si>
  <si>
    <t>VYD/014</t>
  </si>
  <si>
    <t>pT2N2a</t>
  </si>
  <si>
    <t>ER+, PR+, HER2-, Invasive Ductal Carcinoma</t>
  </si>
  <si>
    <t>2:16:00</t>
  </si>
  <si>
    <t>1.2*2.4*2.6</t>
  </si>
  <si>
    <t>M T0 (1x7), T0 Collagen (2x7)</t>
  </si>
  <si>
    <t>M T72 Plate 2- DMEM/F12 (1x7), DMEM/F12+Hydro (1x7), DMEM/F12+Hydro+EGF (1x7); Plate 3 (Sponge)- DMEM/F12+Hydro (1x2); Plate 4 (After Collagen)- 1hr DMEM/F12 (1x7), 1hr DMEM/F12+Hydro (1x7), 1/2 hr DMEM/F12 (1x7), 1/2 hr DMEM/F12+Hydro (1x7)</t>
  </si>
  <si>
    <t>FBB1B210091</t>
  </si>
  <si>
    <t>VYD/015</t>
  </si>
  <si>
    <t>Left Lateral Border of Tongue</t>
  </si>
  <si>
    <t>CTRT</t>
  </si>
  <si>
    <t>0.6*1.2*1.4
0.6*1.2*1.2</t>
  </si>
  <si>
    <t>Refer FBR1K210091</t>
  </si>
  <si>
    <t>V T72 Base Plate : RxA (1x7), RxB (1x7), RxC (1x7)</t>
  </si>
  <si>
    <t>FBR1K210091</t>
  </si>
  <si>
    <t>V T72 RxA (1x7), RxB (1x7), RxC (1x7)</t>
  </si>
  <si>
    <t>FBR1A210092</t>
  </si>
  <si>
    <t>CLN/PRA/01/0104</t>
  </si>
  <si>
    <t>Normal to metaplastic glands-No frank tumor</t>
  </si>
  <si>
    <t>Capecitabine</t>
  </si>
  <si>
    <t>1:48:00</t>
  </si>
  <si>
    <t>1.4*2.6*3.0</t>
  </si>
  <si>
    <t>1.0*1.4*2.4</t>
  </si>
  <si>
    <t>M T0 (3x7)</t>
  </si>
  <si>
    <t>M T48 Plate 2- RxA MC (1x7), RxB RNGE (1x7), RxC NGE (1x7); Plate 3- RxD NGE (1x7)</t>
  </si>
  <si>
    <t>FBR1K210093</t>
  </si>
  <si>
    <t>CLN/PRA/01/0105</t>
  </si>
  <si>
    <t>2:12:00</t>
  </si>
  <si>
    <t>V Plate 2- T72 IgG4 (1x7), Nivo (1x7), Nivo+Ipili (1x7); Plate 3- RxD (1x7), RxE (1x7), RxF (1x7); Plate 4- RxD (1x7), RxE (1x7), RxF (1x7)</t>
  </si>
  <si>
    <t>FBR1A210094</t>
  </si>
  <si>
    <t>CLN/PRA/01/0106</t>
  </si>
  <si>
    <t>1:37:00</t>
  </si>
  <si>
    <t>1.4*2.4*4.6</t>
  </si>
  <si>
    <t>1.4*2.3*4.2</t>
  </si>
  <si>
    <t>V T0 (3x7)</t>
  </si>
  <si>
    <t>V T72 Plate 2- RxA (1x7), RxB (1x7), RxC (1x7); Plate 3- DMEM/F12+H+E RxA (1x7), RxB (1x7), RxC (1x7)</t>
  </si>
  <si>
    <t>FBR1A210095</t>
  </si>
  <si>
    <t>CLN/PRA/01/0107</t>
  </si>
  <si>
    <t>Moderately differentiated Adenocarcinoma</t>
  </si>
  <si>
    <t>12:08:00</t>
  </si>
  <si>
    <t>1.2*1.8*2.2
1.1*1.8*2.6</t>
  </si>
  <si>
    <t>1.2*1.8*2.0
1.1*1.8*2.6</t>
  </si>
  <si>
    <t>M T0 (2x7), (1x4)</t>
  </si>
  <si>
    <t>M T48 Plate 2- RxA MC (1x7), RxB RNGE (1x7), RxC NGE (1x7); Plate 3- RxA NGE (1x7)</t>
  </si>
  <si>
    <t>FBR1J210096</t>
  </si>
  <si>
    <t>CLN/PRA/01/0108</t>
  </si>
  <si>
    <t>High Grade Adenocarcinoma</t>
  </si>
  <si>
    <t>2:51:00</t>
  </si>
  <si>
    <t>1.4*2.6*3.6</t>
  </si>
  <si>
    <t>M T0 (4x7), (1x4)</t>
  </si>
  <si>
    <t>M T48 Plate 3- RxD (1x7), RxE (1x7), RxF (1x7); Plate 5- RxG (2x7); T72 Plate 6- RxG (1x7)</t>
  </si>
  <si>
    <t>FBR1K210097</t>
  </si>
  <si>
    <t>CLN/PRA/01/0109</t>
  </si>
  <si>
    <t>Less than 5%tumor present in only 1 explant. Inflammatory content high</t>
  </si>
  <si>
    <t>Left Buccal Mucosa &amp; RMT</t>
  </si>
  <si>
    <t>0.8*2.8*2.2</t>
  </si>
  <si>
    <t>Gowrishankar/ Rajshekhar</t>
  </si>
  <si>
    <t>V Plate 2- T72 RxA (1x7), RxB (1x7), RxC (1x7), RxD (1x7), RxE (1x7)</t>
  </si>
  <si>
    <t>FBR1J210098</t>
  </si>
  <si>
    <t>CLN/PRA/01/0110</t>
  </si>
  <si>
    <t>11:41:00</t>
  </si>
  <si>
    <t>1.2*2.8*2.6</t>
  </si>
  <si>
    <t>M T0 (3x7), (1x4)</t>
  </si>
  <si>
    <t>M T48 Plate 3- RxD (1x7), RxE (1x7), RxJ (1x7); Plate 4- RxD (1x5), RxJ (1x5); Plate 5- RxG (1x7)</t>
  </si>
  <si>
    <t>check sdf</t>
  </si>
  <si>
    <t>FBR1A210099</t>
  </si>
  <si>
    <t>VYD/016</t>
  </si>
  <si>
    <t>Blood sample was clotted</t>
  </si>
  <si>
    <t>Tumor in 2/14 explants. 2-3 explants show few scattered  tumor cells.</t>
  </si>
  <si>
    <t>Infiltrating Ductal Carcinoma</t>
  </si>
  <si>
    <t>4:37:00</t>
  </si>
  <si>
    <t>M T0 (2x7)</t>
  </si>
  <si>
    <t>M T72 Plate 2- RxA (1x7), RxB (1x7)</t>
  </si>
  <si>
    <t>FBR1K210100</t>
  </si>
  <si>
    <t>VYD/017</t>
  </si>
  <si>
    <t>Good tumor content with immune component,</t>
  </si>
  <si>
    <t>3:18:00</t>
  </si>
  <si>
    <t>0.8*1.6*1.0</t>
  </si>
  <si>
    <t>Gowrishankar/ Manimaran</t>
  </si>
  <si>
    <t>V Plate 2- T72 IgG4 (1x7), Nivo (1x7), Nivo+Ipili (1x7); Plate 4- IgG4+ PBNC (1x7), Nivo+Ipili+PBNC (1x7)</t>
  </si>
  <si>
    <t>FBR1A210101</t>
  </si>
  <si>
    <t>CLN/PRA/01/0111</t>
  </si>
  <si>
    <t>Benign Tumor</t>
  </si>
  <si>
    <t>High tumor content- Oncocytoma, Benign tumor</t>
  </si>
  <si>
    <t>12:24:00</t>
  </si>
  <si>
    <t>2.0*2.2*5.6</t>
  </si>
  <si>
    <t>V T72 Plate 2- RxA (1x7), RxB (1x7), RxC (1x7), RxD (1x7), RxE (1x7), RxF (1x7); Plate 3- RxA (1x7), RxB (1x7), RxC (1x7); Plate 4- RxA (1x7), RxB (1x7), RxC (1x7)</t>
  </si>
  <si>
    <t>FBR1K210102</t>
  </si>
  <si>
    <t>VYD/018</t>
  </si>
  <si>
    <t>Tumor content low upto 40%</t>
  </si>
  <si>
    <t>2:07:00</t>
  </si>
  <si>
    <t>0.6*1.2*2.2
0.6*1.2*1.6</t>
  </si>
  <si>
    <t>V Plate 2- T72 IgG4 (1x7), Nivo (1x7), Nivo+Ipili (1x7); Plate 3- RxD (1x7), RxE (1x7), RxF (1x7)</t>
  </si>
  <si>
    <t>FBR1A210103</t>
  </si>
  <si>
    <t>VYD/019</t>
  </si>
  <si>
    <t>Tumor in 7/14 explants</t>
  </si>
  <si>
    <t>Right Renal Mass</t>
  </si>
  <si>
    <t>Dr Ritu- Chromophobe Renal Cell Carcinoma</t>
  </si>
  <si>
    <t>3:23:00</t>
  </si>
  <si>
    <t>0.4*1.4*1.0
0.4*1.0*1.0
0.4*0.6*0.8</t>
  </si>
  <si>
    <t>0.4*0.6*0.8
0.4*1.4*1.0
0.4*1.0*1.0</t>
  </si>
  <si>
    <t>V T72 Plate 2- DMEM/ F12 (1x7), DMEM/F12+Hydro+EGF (1x7)</t>
  </si>
  <si>
    <t>FBR1A210104</t>
  </si>
  <si>
    <t>VYD/020</t>
  </si>
  <si>
    <t>Scanty tumor in 2-3 explants with pretreated effects. Others no tumor</t>
  </si>
  <si>
    <t>ER-, PR-, Her2+, Infiltrating Ductal Carcinoma</t>
  </si>
  <si>
    <t>2:31:00</t>
  </si>
  <si>
    <t>1.0*1.8*2.6</t>
  </si>
  <si>
    <t>M T0 (2x7), T0 Collagen (1x7)</t>
  </si>
  <si>
    <t>M T72 Plate 2- RxA (1x7), RxB (1x7); Plate 3- RxA (1x7), RxB (1x7); Plate 5- RxA (1x7), RxB (1x7)</t>
  </si>
  <si>
    <t>FBR1J210105</t>
  </si>
  <si>
    <t>CLN/PRA/01/0112</t>
  </si>
  <si>
    <t>Different Ca sub type</t>
  </si>
  <si>
    <t>Good Stromal tumor content- No adenocarcinoma</t>
  </si>
  <si>
    <t>Greater curvature of Stomach</t>
  </si>
  <si>
    <t>Gastro Intestinal Stromal Tumor</t>
  </si>
  <si>
    <t>9:32:00</t>
  </si>
  <si>
    <t>1.0*3.6*3.8</t>
  </si>
  <si>
    <t>FBR1H210106</t>
  </si>
  <si>
    <t>VYD/021</t>
  </si>
  <si>
    <t>Verrucous carcinoma</t>
  </si>
  <si>
    <t>3:55:00</t>
  </si>
  <si>
    <t>0.8*1.2*1.4</t>
  </si>
  <si>
    <t>V T72 Plate 2- VC (1x7), Cisplatin (1x7)</t>
  </si>
  <si>
    <t>FBR1J210107</t>
  </si>
  <si>
    <t>CLN/PRA/01/0113</t>
  </si>
  <si>
    <t>Moderately Differentiated Adenocarcinoma</t>
  </si>
  <si>
    <t>1.6*2.0*4.0</t>
  </si>
  <si>
    <t>M T48 Plate 3- RxD (1x7), RxE (1x7), RxF (1x7); Plate 4- RxD (1x5), RxJ (1x5); Plate 5- RxG (2x7); T72 Plate 6- RxC (1x7)</t>
  </si>
  <si>
    <t>FBR1K210108</t>
  </si>
  <si>
    <t>VYD/022</t>
  </si>
  <si>
    <t>Scanty tumor upto 15-20 %</t>
  </si>
  <si>
    <t>3:09:00</t>
  </si>
  <si>
    <t>0.8*1.2*1.6</t>
  </si>
  <si>
    <t>V Plate 2- T72 RxA (1x7), RxB (1x7), RxC (1x7); Plate 4- RxD (1x7), RxE (1x7), RxF (1x7)</t>
  </si>
  <si>
    <t>FBR1K210109</t>
  </si>
  <si>
    <t>VYD/023</t>
  </si>
  <si>
    <t>Tumor present in each explant. Content varies between 15-70%</t>
  </si>
  <si>
    <t>Left Buccal Mucosa &amp; Lower Alveolus</t>
  </si>
  <si>
    <t>2:46:00</t>
  </si>
  <si>
    <t>0.4*0.6*0.8</t>
  </si>
  <si>
    <t>V Plate 2- T72 RxA IgG4 (1x7), RxC Nivo+Ipili (1x7); Plate 4- RxD IgG4 (1x7), RxF Nivo+Ipili (1x7)</t>
  </si>
  <si>
    <t>FBR1A210110</t>
  </si>
  <si>
    <t>CLN/PRA/01/0114</t>
  </si>
  <si>
    <t>1.2*5.8*5.4</t>
  </si>
  <si>
    <t>V T72 Plate2- RxA (1x7), RxB (1x7), RxC (1x7), RxD (1x7), RxE (1x7), RxF (1x7); Plate3- RxA (1x7), RxB (1x7), RxC (1x7), RxD (1x7), RxE (1x7), RxF (1x7); Plate 5 RxA (2x7); Plate 6 RxA (1x7), RxB (1x7)</t>
  </si>
  <si>
    <t>FBR1H210111</t>
  </si>
  <si>
    <t>BBH007</t>
  </si>
  <si>
    <t>pT3N2b</t>
  </si>
  <si>
    <t>4:05:00</t>
  </si>
  <si>
    <t>0.8*1.2*1.4
1.0*1.2*1.4
0.8*0.8*1.0
0.4*1.0*1.2</t>
  </si>
  <si>
    <t>V Plate 2- T72 VC (1x7), Cisplatin(1x7), Cisplatin+ Docitaxel (1x7), Cisplatin+ Docitaxel+ Cetuximab (1x7)</t>
  </si>
  <si>
    <t>FBR1K210111</t>
  </si>
  <si>
    <t>FBR1A210112</t>
  </si>
  <si>
    <t>CLN/DBR/004</t>
  </si>
  <si>
    <t>Good tumor content-High grade serous ovarian carcinoma</t>
  </si>
  <si>
    <t>17:12:00</t>
  </si>
  <si>
    <t>1.0*3.2*5.2</t>
  </si>
  <si>
    <t>M T72 Plate2- RxA (1x7), RxB (1x7), Rxc (1x7), RxD (1x7)</t>
  </si>
  <si>
    <t>FBR1H210113</t>
  </si>
  <si>
    <t>CLN/PRA/01/0115</t>
  </si>
  <si>
    <t>1.2*1.8*2.8</t>
  </si>
  <si>
    <t>V T72 RxA (1x7), RxB (1x7), RxC (1x7), RxD (1x7), RxE (1x7)</t>
  </si>
  <si>
    <t>FBR1H210114</t>
  </si>
  <si>
    <t>VYD/024</t>
  </si>
  <si>
    <t>Tumor present in each explant.1-2 explants fragmented. Content varies between 5-90%</t>
  </si>
  <si>
    <t>Radiotherapy</t>
  </si>
  <si>
    <t>pT4aN0</t>
  </si>
  <si>
    <t>1.0*1.2*2.0
0.8*1.0*1.8</t>
  </si>
  <si>
    <t>FBR1A210115</t>
  </si>
  <si>
    <t>CLN/DBR/005</t>
  </si>
  <si>
    <t>Bilateral Ovary</t>
  </si>
  <si>
    <t>Serrous Cystadenocarcinoma of Ovary</t>
  </si>
  <si>
    <t>18:33:00</t>
  </si>
  <si>
    <t>1.5*3.0*5.2
1.2*3.0*4.0</t>
  </si>
  <si>
    <t>Gowrishankar/ Kowshik</t>
  </si>
  <si>
    <t>M T72 Plate2- DMEM/F12 (4x7); Plate 3- DMEM/F12 (2x7)</t>
  </si>
  <si>
    <t>FBR1H210116</t>
  </si>
  <si>
    <t>VYD/025</t>
  </si>
  <si>
    <t>3:32:00</t>
  </si>
  <si>
    <t>1.0*1.8*1.6</t>
  </si>
  <si>
    <t>V T72 Plate 2- RxA (1x7), RxB (1x7), RxC (1x7), RxD (1x7), RxE (1x7)</t>
  </si>
  <si>
    <t>FBR1H210117</t>
  </si>
  <si>
    <t>CLN/DBR/006</t>
  </si>
  <si>
    <t>pT3N1Mx</t>
  </si>
  <si>
    <t>15:42:00</t>
  </si>
  <si>
    <t>0.8*1.8*2.2
0.6*1.8*1.8
0.4*0.8*1.2</t>
  </si>
  <si>
    <t>FBR1H210118</t>
  </si>
  <si>
    <t>CLN/DBR/007</t>
  </si>
  <si>
    <t>pT3N3Mx</t>
  </si>
  <si>
    <t>17:25:00</t>
  </si>
  <si>
    <t>FBR1L210119</t>
  </si>
  <si>
    <t>VYD/026</t>
  </si>
  <si>
    <t>Culture Extension Study</t>
  </si>
  <si>
    <t>Tongue, Tip &amp; B/L borders</t>
  </si>
  <si>
    <t>3 cycles- Cisplatin</t>
  </si>
  <si>
    <t>3:34:00</t>
  </si>
  <si>
    <t>V T72 Cul (1x7); T96 Cul (1x7); T96 Sponge (2x4); T120 Sponge (2x4); T120 Cul (1x7)</t>
  </si>
  <si>
    <t>Terminated @ T120</t>
  </si>
  <si>
    <t>FBR1A210120</t>
  </si>
  <si>
    <t>CLN/DBR/008</t>
  </si>
  <si>
    <t>Tumor present in most explants. Pyknosis high</t>
  </si>
  <si>
    <t>20:18:00</t>
  </si>
  <si>
    <t>0.6*0.9*2.0
0.8*1.4*2.4</t>
  </si>
  <si>
    <t>0.6*1.0*1.6
0.4*0.8*1.0</t>
  </si>
  <si>
    <t>M T72 Plate 2- RxA (1x7), RxB (1x7), RxC (1x7), RxD (1x7), RxE (1x7); Plate 3 (Sponge)- RxA (1x9)</t>
  </si>
  <si>
    <t>FBR1H210121</t>
  </si>
  <si>
    <t>CLN/DBR/009</t>
  </si>
  <si>
    <t>Good tumor content; higher immune component</t>
  </si>
  <si>
    <t>pT4bN3M0</t>
  </si>
  <si>
    <t>16:52:00</t>
  </si>
  <si>
    <t>0.8*2.2*2.6</t>
  </si>
  <si>
    <t>FBR210122</t>
  </si>
  <si>
    <t>VYD/027</t>
  </si>
  <si>
    <t>Sample was to thin</t>
  </si>
  <si>
    <t>FBR1H210123</t>
  </si>
  <si>
    <t>CLN/DBR/010</t>
  </si>
  <si>
    <t>9:46:00</t>
  </si>
  <si>
    <t>1.0*2.0*1.4</t>
  </si>
  <si>
    <t>V T72 Plate 2- RxA (1x7), RxB (1x7), RxC (1x7); Plate 3 (Co-culture)- RxD (1x7), RxE (1x7), PBNC (100ul) (1x7)</t>
  </si>
  <si>
    <t>FBR1H210124</t>
  </si>
  <si>
    <t>CLN/DBR/011</t>
  </si>
  <si>
    <t>Tumor present in all explants,high immune component</t>
  </si>
  <si>
    <t>pT3N0Mx</t>
  </si>
  <si>
    <t>17:38:00</t>
  </si>
  <si>
    <t>0.8*1.0*2.6
0.85*1.4*2.2</t>
  </si>
  <si>
    <t>V T72 Cul Veh (1x7), Cis (1x7), Cetux (1x7); Co-culture plate Veh+PBNC (1x7), Cetux+PBNC (1x7), PBNC (100ul) (1x7)</t>
  </si>
  <si>
    <t>FBR1A210125</t>
  </si>
  <si>
    <t>CLN/TNG/002</t>
  </si>
  <si>
    <t>Tumor present in about 7 out of 21 explants; pyknosis high</t>
  </si>
  <si>
    <t>13:55:00</t>
  </si>
  <si>
    <t>0.4*0.6*1.2</t>
  </si>
  <si>
    <t xml:space="preserve">Base Plate (3x7); Sponge Plate (3x3); </t>
  </si>
  <si>
    <t>FBB1B210126</t>
  </si>
  <si>
    <t>CLN/DBR/012</t>
  </si>
  <si>
    <t>Good tumor content, pyknosisi high</t>
  </si>
  <si>
    <t>15:48:00</t>
  </si>
  <si>
    <t>0.4*1.6*1.8
0.4*0.6*0.6</t>
  </si>
  <si>
    <t>V T72 Cul RxA (1x7), RxB (1x7), RxC (1x7), RxD (1x7)</t>
  </si>
  <si>
    <t>FBR1H210127</t>
  </si>
  <si>
    <t>CLN/DBR/013</t>
  </si>
  <si>
    <t>16:30:00</t>
  </si>
  <si>
    <t>0.8*2.2*2.0</t>
  </si>
  <si>
    <t>V T72 Cul Plate RxA (1x7), RxB (1x7), RxC (1x7); T72 Co. Cul RxD (1x7), RxE (1x7)</t>
  </si>
  <si>
    <t>FBB1B210128</t>
  </si>
  <si>
    <t>VYD/028</t>
  </si>
  <si>
    <t>2/7 explants have no or minimal tumor; rest have good tumor content</t>
  </si>
  <si>
    <t>3:30:00</t>
  </si>
  <si>
    <t>1.4*1.0
1.4*1.2</t>
  </si>
  <si>
    <t>FBR1A210129</t>
  </si>
  <si>
    <t>CLN/DBR/014</t>
  </si>
  <si>
    <t>8:29:00</t>
  </si>
  <si>
    <t>2.6*2.2*3.6</t>
  </si>
  <si>
    <t>M T0 (5x7)</t>
  </si>
  <si>
    <t>M T72 MC (5x7)</t>
  </si>
  <si>
    <t>FBR1H210130</t>
  </si>
  <si>
    <t>CLN/DBR/015</t>
  </si>
  <si>
    <t>Fragmented tissues with hemorrhagic areas.Scattered few dyscohesive tumor cells with ? Pre -</t>
  </si>
  <si>
    <t>15:08:00</t>
  </si>
  <si>
    <t>0.6*2.2*2.8</t>
  </si>
  <si>
    <t>0.4*1.4*2.4
0.6*1.6*1.8
0.6*1.6*1.8</t>
  </si>
  <si>
    <t>FBR1H210131</t>
  </si>
  <si>
    <t>CLN/DBR/016</t>
  </si>
  <si>
    <t>Tumor present in most explants. Immune component high. Some explants fragmented.</t>
  </si>
  <si>
    <t>pT4bN0Mx</t>
  </si>
  <si>
    <t>8:03:00</t>
  </si>
  <si>
    <t>0.4*0.4*1.0
0.4*0.8*1.6
0.2*0.6*0.6</t>
  </si>
  <si>
    <t>0.4*0.4*1.0
0.2*0.8*1.6
0.2*0.6*0.6</t>
  </si>
  <si>
    <t>FBB1B210132</t>
  </si>
  <si>
    <t>VYD/029</t>
  </si>
  <si>
    <t>Tumor in 5/7 explants</t>
  </si>
  <si>
    <t>pT3N0</t>
  </si>
  <si>
    <t>2:58:00</t>
  </si>
  <si>
    <t>1.0*1.6*1.8</t>
  </si>
  <si>
    <t>FBR1H210133</t>
  </si>
  <si>
    <t>CLN/DBR/017</t>
  </si>
  <si>
    <t>pT3N2Mx</t>
  </si>
  <si>
    <t>8:20:00</t>
  </si>
  <si>
    <t>0.65*1.0*1.8</t>
  </si>
  <si>
    <t>V T72 Cul RxA Veh (1x7), RxB Cis (1x7), RxC Cis+Docetaxel (1x7), RxD Cis+Doce+Cet (1x7), RxE Cis 1/2 Cmax (1x7)</t>
  </si>
  <si>
    <t>FBR1A210134</t>
  </si>
  <si>
    <t>CLN/SMG/007</t>
  </si>
  <si>
    <t>T24 terminated due to  low tumor content</t>
  </si>
  <si>
    <t>Few suspicious cells for malignancy seen</t>
  </si>
  <si>
    <t>6:50:00</t>
  </si>
  <si>
    <t>1.0*1.0*1.8</t>
  </si>
  <si>
    <t>M T72 MC (4x7)</t>
  </si>
  <si>
    <t>Terminated @ T24 due to Benign Tumort</t>
  </si>
  <si>
    <t>FBR1L210135</t>
  </si>
  <si>
    <t>CLN/DBR/018</t>
  </si>
  <si>
    <t>9:01:00</t>
  </si>
  <si>
    <t>1.0*1.6*2.2</t>
  </si>
  <si>
    <t>V TBL (1x7)</t>
  </si>
  <si>
    <t>V T72 plate (1x7); T96 plate (1x7); T120 plate (1x7); T96 Sponge (3x3); T120 Sponge (3x3)</t>
  </si>
  <si>
    <t>FBR1L210136</t>
  </si>
  <si>
    <t>CLN/PRA/01/0116</t>
  </si>
  <si>
    <t>Good tumor content with immune component</t>
  </si>
  <si>
    <t>9:00:00</t>
  </si>
  <si>
    <t>1.2*2.0*2.8</t>
  </si>
  <si>
    <t>FBR1L210137</t>
  </si>
  <si>
    <t>CLN/DBR/019</t>
  </si>
  <si>
    <t>Moderate tumor content</t>
  </si>
  <si>
    <t>8:12:00</t>
  </si>
  <si>
    <t>0.8*1.4*2.4</t>
  </si>
  <si>
    <t>FBR1L210138</t>
  </si>
  <si>
    <t>VYD/030</t>
  </si>
  <si>
    <t>2:13:00</t>
  </si>
  <si>
    <t>0.4*0.6*0.8
0.8*2.2*1.6
0.4*0.6*1.0</t>
  </si>
  <si>
    <t>V T72 plate (1x7); T96 plate (1x7); T120 plate (1x7); T96 Sponge (2x3); T120 Sponge (2x3)</t>
  </si>
  <si>
    <t>FBR1A210139</t>
  </si>
  <si>
    <t>VYD/031</t>
  </si>
  <si>
    <t>ER+, PR-, HER2-; Infiltrating Ductal Carcinoma</t>
  </si>
  <si>
    <t>2.4*3.0*4.4</t>
  </si>
  <si>
    <t>2.4*1.2*1.4
0.4*0.6*0.6
0.6*1.0*0.8
0.3*0.8*0.8</t>
  </si>
  <si>
    <t>M TBL (3x7)</t>
  </si>
  <si>
    <t>M T48 plate (3x7); T48 sponge (3x3); T72 plate (1x7); T72 sponge (3x3)</t>
  </si>
  <si>
    <t>CLN/DBR/020</t>
  </si>
  <si>
    <t>Sample came in expired blood and buffer tubes</t>
  </si>
  <si>
    <t>Paclitaxel+ Dose Dense AC</t>
  </si>
  <si>
    <t>TNBC</t>
  </si>
  <si>
    <t>FBR1E210141</t>
  </si>
  <si>
    <t>VYD/032</t>
  </si>
  <si>
    <t xml:space="preserve"> Moderate amount of tumour ; very high immune component</t>
  </si>
  <si>
    <t>pT2N2b</t>
  </si>
  <si>
    <t>3:02:00</t>
  </si>
  <si>
    <t>0.5*0.6*0.4
0.4*0.6*0.2</t>
  </si>
  <si>
    <t>V TBL (1x4)</t>
  </si>
  <si>
    <t>Plate 2-  RxA (1x5), RxB (1x5), RxC (1x4 )</t>
  </si>
  <si>
    <t>FBR1J210142</t>
  </si>
  <si>
    <t>CLN/DBR/021</t>
  </si>
  <si>
    <t>Blood clot observed during processing the next day</t>
  </si>
  <si>
    <t>Moderate tumor content- Signet ring cell carcinoma. Many explants without tumour.</t>
  </si>
  <si>
    <t>16:32:00</t>
  </si>
  <si>
    <t>0.6*2.6*2.2
0.4*1.4*1.6</t>
  </si>
  <si>
    <t>M TBL (4x7)</t>
  </si>
  <si>
    <t>M T48 Plate 2- RxA RNGE (1x7), RxB RNGE+ AntiCD3 (1x7), RxC RGE (1x7), RxD RGE+ AntiCD3 (1x7), RxE NGE (1x7), RxF RGE+ AntiCD3 (1x7); Plate 3- RxG GE (1x7), RxH GE+ AntiCD3 (1x7), RxI MC (1x7); Plate 4 (RNA Plate)- RxA RNGE (1x3), RxE NGE (1x3), RxI MC (1x3)</t>
  </si>
  <si>
    <t>FBR1A210143</t>
  </si>
  <si>
    <t>CLN/DBR/022</t>
  </si>
  <si>
    <t>17:28:00</t>
  </si>
  <si>
    <t>1.0*3.0*4.4</t>
  </si>
  <si>
    <t>M T72 Base Plate RxA (1x7), RxB (1x7)</t>
  </si>
  <si>
    <t>FBR1A210144</t>
  </si>
  <si>
    <t>VYD/033</t>
  </si>
  <si>
    <t>Blood sample was hemolyzed/clotted</t>
  </si>
  <si>
    <t>Moderate tumor content, cells pyknotic</t>
  </si>
  <si>
    <t>4AC+ 4Paclitaxel, Adriamycin+ Cyclophosphamide</t>
  </si>
  <si>
    <t>ER+, PR+, HER2-; Infiltrating Ductal Carcinoma</t>
  </si>
  <si>
    <t>Rajashekhar</t>
  </si>
  <si>
    <t xml:space="preserve">M T48 Plate 2- RxA DMEM/F12+ Veh (1x7), RxB Docetaxel+Cisplatin (1x7); T48 Sponge Plate 3- RxA DMEM/F12+ Veh (2x3), RxB Docetaxel+Cisplatin (2x3); T72 Plate 4- RxA DMEM/F12+ Veh (1x7), RxB Docetaxel+Cisplatin (1x7); T72 Sponge Plate 5- RxA DMEM/F12+ Veh (2x3), RxB Docetaxel+Cisplatin (2x3); </t>
  </si>
  <si>
    <t>FBR1L210145</t>
  </si>
  <si>
    <t>CLN/DBR/023</t>
  </si>
  <si>
    <t>16:48:00</t>
  </si>
  <si>
    <t>0.4*1.4*1.4</t>
  </si>
  <si>
    <t>V TBL (1x6)</t>
  </si>
  <si>
    <t xml:space="preserve">V T72 NC Plate 2- (1x6); T96 NC Plate 3- (1x6); T96 Sponge Plate 4- (2x3); </t>
  </si>
  <si>
    <t>Terminated @ T96</t>
  </si>
  <si>
    <t>FBR1A210146</t>
  </si>
  <si>
    <t>VYD/034</t>
  </si>
  <si>
    <t>High tumor content</t>
  </si>
  <si>
    <t>pT4bN1a</t>
  </si>
  <si>
    <t>4AC+ 4Paclitaxel</t>
  </si>
  <si>
    <t>3:27:00</t>
  </si>
  <si>
    <t>1.4*1.4*1.4</t>
  </si>
  <si>
    <t>1.0*1.0*1.0</t>
  </si>
  <si>
    <t>M T48 Plate 2- RxA DMEM/F12+ Veh (1x7), RxB Docetaxel+Cisplatin (1x7), RxC antiCD3+IL2 (1x7); T48 Sponge Plate 3- RxA DMEM/F12+ Veh (3x3), RxB Docetaxel+Cisplatin (3x3), RxC antiCD3+IL2 (3x3); T72 Plate 4- RxA DMEM/F12+ Veh (1x7), RxB Docetaxel+Cisplatin (1x7), RxC antiCD3+IL2 (1x7); T72 Sponge Plate 5- RxA DMEM/F12+ Veh (3x3), RxB Docetaxel+Cisplatin (3x3), RxC antiCD3+IL2 (3x3)</t>
  </si>
  <si>
    <t>FBR1L210147</t>
  </si>
  <si>
    <t>CLN/DBR/024</t>
  </si>
  <si>
    <t>Blood Sample hemolyzed during processing</t>
  </si>
  <si>
    <t>Moderate amount of tumor. 1-2 explants fragmented</t>
  </si>
  <si>
    <t>9:18:00</t>
  </si>
  <si>
    <t>0.8*1.4*1.8
0.4*0.8*1.6</t>
  </si>
  <si>
    <t>V T72 Plate 2- RxA MC (17), RxB anti CD3 (1x7); T96 Plate 3- RxA (1x7), RxB (1x7); T96 Sponge Plate 4- RxA (1x3), RxB (1x3)</t>
  </si>
  <si>
    <t>FBR1L210148</t>
  </si>
  <si>
    <t>CLN/DBR/025</t>
  </si>
  <si>
    <t>Moderate amount of tumor. Stromal component high</t>
  </si>
  <si>
    <t>7:59:00</t>
  </si>
  <si>
    <t>0.6*2.2*2.6</t>
  </si>
  <si>
    <t>V T72 Plate 2- RxA MC (1x7), RxB anti CD3 (1x7); T96 Plate 3- RxA (1x7), RxB (1x7); T96 Sponge Plate 4- RxA (2x3), RxB (2x3)</t>
  </si>
  <si>
    <t>FBR1E210149</t>
  </si>
  <si>
    <t>CLN/DBR/026</t>
  </si>
  <si>
    <t>7:58:00</t>
  </si>
  <si>
    <t>1.8*2.4*2.2</t>
  </si>
  <si>
    <t>V T72 Plate 2- RxA 50000cells (1x7), RxB 100000cells (1x7), RxC 150000cells (1x7); Plate 3- RxA IgG4 (1x7), RxB Anti CD3+IL2 (1x7), RxC NIVO (1x7); T96 Plate 4- RxA IgG4 (1x7), RxB Anti CD3 (1x7), RxC NIVO (1x7)</t>
  </si>
  <si>
    <t>FBR1L210150</t>
  </si>
  <si>
    <t>BBH008</t>
  </si>
  <si>
    <t>Good tumor content.</t>
  </si>
  <si>
    <t>0.4*1.2*1.2</t>
  </si>
  <si>
    <t>V T72 Plate 2- RxA IgG4 (1x7), RxB Anti CD3+IL2 (1x7), RxC NIVO (1x7); T96 Plate 3- RxA IgG4 (1x7), RxB Anti CD3+IL2 (1x7), RxC NIVO (1x7)</t>
  </si>
  <si>
    <t>FBR1L210151</t>
  </si>
  <si>
    <t>VYD/035</t>
  </si>
  <si>
    <t>Tumor only in 3/7 explants</t>
  </si>
  <si>
    <t>Left Lateral border of tongue</t>
  </si>
  <si>
    <t>2:25:00</t>
  </si>
  <si>
    <t>2.0*1.4*2.0</t>
  </si>
  <si>
    <t>V T72 Plate 2- RxA IgG4 (1x7), RxC NIVO (1x7); T96 Plate 3- RxA IgG4 (1x7), RxB Anti CD3+IL2 (1x7), RxC NIVO (1x7); T96 Sponge Plate 5- RxA Untreated (2x3), RxB anti CD3+IL2 (2x3)</t>
  </si>
  <si>
    <t>FBR1J210152</t>
  </si>
  <si>
    <t>CLN/PRA/01/0117</t>
  </si>
  <si>
    <t>9:03:00</t>
  </si>
  <si>
    <t>1.0*2.2*2.8</t>
  </si>
  <si>
    <t>M TBL (5x7), (1x4)</t>
  </si>
  <si>
    <t>M T48 Plate 2- RxA RNGE (1x7), RxB RNGE+ AntiCD3+IL2 (1x7), RxC RGE (1x7), RxD RGE+ AntiCD3+IL2 (1x7), RxE GE (1x7), RxF GE+ AntiCD3+IL2 (1x7); Plate 3- RxG DMEM/F12 (1x7), RxH DMEM/F12+AntiCD3+IL2 (1x7)</t>
  </si>
  <si>
    <t>FBB1B210153</t>
  </si>
  <si>
    <t>CLN/DBR/027</t>
  </si>
  <si>
    <t>7:30:00</t>
  </si>
  <si>
    <t>V T72 Plate 2- RxA isotype Ctrl (1x7), RxB LPS (1x7), RxC Anti ILT2/4 (1x7), RxD Anti ILT2/4+ LPS (1x7)</t>
  </si>
  <si>
    <t>FBR1L210154</t>
  </si>
  <si>
    <t>CLN/DBR/028</t>
  </si>
  <si>
    <t>1.4*2.6*1.6</t>
  </si>
  <si>
    <t>V T72 Plate 2- RxA (1x7), RxB (1x7); T96 Plate 3- RxA (1x7), RxB (1x7), RxC (1x7); T96 Sponge Plate 5- RxA (2x3), RxB (2x3), RxC (2x3); T96 Sponge Plate 7- RxA (2x4), RxB (2x4), RxC (2x4)</t>
  </si>
  <si>
    <t>FBR1M210155</t>
  </si>
  <si>
    <t>VYD/036</t>
  </si>
  <si>
    <t>DMS_RCC</t>
  </si>
  <si>
    <t>Plasma volume was above 6 ml (clear)</t>
  </si>
  <si>
    <t xml:space="preserve">Good tumor content, probably chromophobe  cell carcinoma </t>
  </si>
  <si>
    <t>Renal Oncocytoma</t>
  </si>
  <si>
    <t>1.2*1.2*2.0</t>
  </si>
  <si>
    <t>V T72 Plate 2- RxA Veh+IgG4 (1x6), RxB NIVO (1x6), RxC Anti CD3+IL2 (1x6), RxD LPS (1x6)</t>
  </si>
  <si>
    <t>FBR1A210156</t>
  </si>
  <si>
    <t>VYD/037</t>
  </si>
  <si>
    <t>Tumor present in many explants, but highly pyknotic. ? Pretreated effects</t>
  </si>
  <si>
    <t>pT1aN0</t>
  </si>
  <si>
    <t>0.6*1.6*2.2
0.4*1.2*1.6</t>
  </si>
  <si>
    <t>0.6*1.6*1.8
0.4*1.2*1.0</t>
  </si>
  <si>
    <t>M TBL (2x7)</t>
  </si>
  <si>
    <t>M T72 Plate 2- RxA Veh (1x7), RxB anti CD3+IL2 (1x7), RxC LPS (1x7), Sponge Plate 4- RxA (2x3), RxB (2x3), RxC (2x3)</t>
  </si>
  <si>
    <t>FBR1A210157</t>
  </si>
  <si>
    <t>CLN/DBR/029</t>
  </si>
  <si>
    <t>Scanty tumor, &lt;5% in 6-7 explants,others no tumor</t>
  </si>
  <si>
    <t>Bilateral Ovaries</t>
  </si>
  <si>
    <t>Mucinous Carcinoma of Ovary</t>
  </si>
  <si>
    <t>8:00:00</t>
  </si>
  <si>
    <t>1.2*2.8*5.4</t>
  </si>
  <si>
    <t>1.2*2.0*3.8</t>
  </si>
  <si>
    <t>M T72 Plate 2- RxA Veh (1x7), RxB Docetaxel (1x7), RxC Anti CD3+IL2 (1x7), RxD LPS (1x7)</t>
  </si>
  <si>
    <t>FBR1A210158</t>
  </si>
  <si>
    <t>CLN/TNG/003</t>
  </si>
  <si>
    <t>A- Scanty tumor, pyknosis high</t>
  </si>
  <si>
    <t>Dr Deepti Mishra</t>
  </si>
  <si>
    <t>9:20:00</t>
  </si>
  <si>
    <t>0.45*1.0*1.2</t>
  </si>
  <si>
    <t>M T48 Plate 2- RxA UT (1x7), RxB Anti CD3+IL2 (1x7); Sponge Plate 3- RxA (1x2), RxB (1x2); T72 Plate 4- RxA (1x7), RxB (1x7); Sponge Plate 5- RxA (1x2), RxB (1x2)</t>
  </si>
  <si>
    <t>FBR1A210159</t>
  </si>
  <si>
    <t>CLN/TNG/004</t>
  </si>
  <si>
    <t>ER+, PR+; Infiltrating Ductal Carcinoma</t>
  </si>
  <si>
    <t>12:09:00</t>
  </si>
  <si>
    <t>0.4*1.0*1.4
0.4*0.4*1.2</t>
  </si>
  <si>
    <t>M T72 Plate 4- (1x6); Sponge Plate 5- (1x2x3)</t>
  </si>
  <si>
    <t>VYD/038</t>
  </si>
  <si>
    <t>Farcast Reagents contaminated</t>
  </si>
  <si>
    <t>BBH009</t>
  </si>
  <si>
    <t>FBR1L210162</t>
  </si>
  <si>
    <t>VYD/039</t>
  </si>
  <si>
    <t>Moderate amount of tumor</t>
  </si>
  <si>
    <t>pT3N2c</t>
  </si>
  <si>
    <t>3:36:00</t>
  </si>
  <si>
    <t>M TBL A (1x7)
M TBL B (1x7)
M TBL C (1x7)</t>
  </si>
  <si>
    <t>V T72 Plate 2- RxA (1x7), RxB (1x7);
 T96 Plate 3- RxA (1x7), RxB (1x7)</t>
  </si>
  <si>
    <t>In SDF only available odd number page, even number page not available in the server</t>
  </si>
  <si>
    <t>FBB1B210163</t>
  </si>
  <si>
    <t>CLN/DBR/030</t>
  </si>
  <si>
    <t>8:08:00</t>
  </si>
  <si>
    <t>0.8*2.0*1.4</t>
  </si>
  <si>
    <t>V T72 Base Cul Plate RxA (1x7), RxB (1x7), RxC (1x7), RxD (1x7)</t>
  </si>
  <si>
    <t>FBR1N210164</t>
  </si>
  <si>
    <t>VYD/040</t>
  </si>
  <si>
    <t>Extended TAT_Hemarina</t>
  </si>
  <si>
    <t>FBR1A210165</t>
  </si>
  <si>
    <t>CLN/TNG/005</t>
  </si>
  <si>
    <t>Due to low tumor content</t>
  </si>
  <si>
    <t>Some explants show normal,hyperplastic glands . No tumor</t>
  </si>
  <si>
    <t>FBB1B210166</t>
  </si>
  <si>
    <t>CLN/DBR/031</t>
  </si>
  <si>
    <t>FBR1N210167</t>
  </si>
  <si>
    <t>CLN/PRA/01/0118</t>
  </si>
  <si>
    <t>Possible lymph node sample?</t>
  </si>
  <si>
    <t>Scanty tumor cells, pyknosis high</t>
  </si>
  <si>
    <t>Proximal Lymph Node</t>
  </si>
  <si>
    <t>pT4aN2M0</t>
  </si>
  <si>
    <t>FBB1B210168</t>
  </si>
  <si>
    <t>BBH010</t>
  </si>
  <si>
    <t>FBR1A210169</t>
  </si>
  <si>
    <t>VYD/041</t>
  </si>
  <si>
    <t>Good tumor content, pyknosis high</t>
  </si>
  <si>
    <t>pT3N3</t>
  </si>
  <si>
    <t>ER-, PR-, HER2+; Infiltrating Ductal Carcinoma</t>
  </si>
  <si>
    <t>VYD/042</t>
  </si>
  <si>
    <t>FBR1A210171</t>
  </si>
  <si>
    <t>CLN/TNG/006</t>
  </si>
  <si>
    <t>Dr Aruna Prabhu, Namakkal</t>
  </si>
  <si>
    <t>FBB1C210172</t>
  </si>
  <si>
    <t>CLN/PRA/01/0119</t>
  </si>
  <si>
    <t>BP004_SOW1_2021</t>
  </si>
  <si>
    <t>Tumor in 2/4 explants</t>
  </si>
  <si>
    <t>Mucinous Carcinoma</t>
  </si>
  <si>
    <t>1.2*2.4*4.0</t>
  </si>
  <si>
    <t>M TBL (1x4)</t>
  </si>
  <si>
    <t>M T48 RxA (1x7), RxB (1x7), RxC (1x7), RxD (1x7), RxE (1x7), RxF (1x7)</t>
  </si>
  <si>
    <t>FBB1C210173</t>
  </si>
  <si>
    <t>CLN/PRA/01/0120</t>
  </si>
  <si>
    <t>No carcinoma, only smooth muscle stroma</t>
  </si>
  <si>
    <t>FBB1C210174</t>
  </si>
  <si>
    <t>CLN/PRA/01/0121</t>
  </si>
  <si>
    <t>1.6*2.0*4.2
1.0*1.6*2.6</t>
  </si>
  <si>
    <t>FBR1A210175</t>
  </si>
  <si>
    <t>CLN/TNG/007</t>
  </si>
  <si>
    <t xml:space="preserve">Good tumor content. </t>
  </si>
  <si>
    <t>8:10:00</t>
  </si>
  <si>
    <t>1.05*1.0*1.2</t>
  </si>
  <si>
    <t>1.0*1.0*1.2</t>
  </si>
  <si>
    <t>M T72 Plate 2 (Ampicillin+Amikacin)- RxA Control (1x7), RxB anti CD3+IL2 (1x7); Plate 3 (Ampicillin+Amikacin+Primocin)- RxC Control (1x7), RxD anti CD3+IL2 (1x7)</t>
  </si>
  <si>
    <t>FBR1A210176</t>
  </si>
  <si>
    <t>CLN/TNG/008</t>
  </si>
  <si>
    <t>Only 3-4 explants have tumor.Others show DCIS or normal to hyperplastic glands</t>
  </si>
  <si>
    <t>12:25:00</t>
  </si>
  <si>
    <t>0.6*1.2*1.6</t>
  </si>
  <si>
    <t>0.6*1.0*1.6</t>
  </si>
  <si>
    <t>FBR1J210177</t>
  </si>
  <si>
    <t>CLN/PRA/01/0122</t>
  </si>
  <si>
    <t>Most explants show chronic inflammation. No tumor</t>
  </si>
  <si>
    <t>Moderately differentiated adenocarcinoma</t>
  </si>
  <si>
    <t>12:15:00</t>
  </si>
  <si>
    <t>M TBL (5x7)</t>
  </si>
  <si>
    <t>M T48 Plate 2 (Ampicillin+Amikacin+Amphotericin)- RxA RNGE (1x7), RxB RNGE+ Anti CD3+IL2 (1x7); (Ampicillin+Amikacin+Primocin)- RxC RNGE (1x7), RxD RNGE+ Anti CD3+IL2 (1x7); (Ampicillin+Amikacin+Amphotericin)- RxE GE (1x7), RxF GE+ Anti CD3+IL2 (1x7)</t>
  </si>
  <si>
    <t>FBR1L210178</t>
  </si>
  <si>
    <t>CLN/DBR/032</t>
  </si>
  <si>
    <t>Tumor in 6/7 explants. Immune component high</t>
  </si>
  <si>
    <t>8:53:00</t>
  </si>
  <si>
    <t>1.2*2.4*1.4</t>
  </si>
  <si>
    <t>V T72 Plate 2 (Ampicillin+Amikacin+Amphotericin)- RxA Control (1x7), RxB anti CD3+IL2 (1x7), (Ampicillin+Amikacin+Primocin)- RxC Control (1x7), RxD anti CD3+IL2 (1x7); T96 Plate 3 (Ampicillin+Amikacin+Amphotericin)- RxC Control (1x7), RxD anti CD3+IL2 (1x7)(Ampicillin+Amikacin+Amphotericin)- RxA Control (1x7), RxB anti CD3+IL2 (1x7), (Ampicillin+Amikacin+Primocin)- RxC Control (1x7), RxD anti CD3+IL2 (1x7)</t>
  </si>
  <si>
    <t>FBB1D210179</t>
  </si>
  <si>
    <t>CLN/DBR/033</t>
  </si>
  <si>
    <t>BP005_SOW1_2021</t>
  </si>
  <si>
    <t>Sample contaminated post overnight incubation</t>
  </si>
  <si>
    <t>Good tumor content, plenty of acellular keratinized tissue</t>
  </si>
  <si>
    <t>pT4aN0Mx</t>
  </si>
  <si>
    <t>8:28:00</t>
  </si>
  <si>
    <t>1.0*1.6*1.6</t>
  </si>
  <si>
    <t>T72 Plate 2- RxA (1x7), RxB (1x7), RxC (1x7), RxD (1x7), RxE (1x7), RxF (1x7); Plate 3- RxA (1x3), RxB (1x3), RxC (1x3), RxD (1x3), RxE (1x3), RxF (1x3)</t>
  </si>
  <si>
    <t>FBR1L210180</t>
  </si>
  <si>
    <t>VYD/043</t>
  </si>
  <si>
    <t>4:06:00</t>
  </si>
  <si>
    <t>0.2*0.4*1.0
0.2*0.2*1.0</t>
  </si>
  <si>
    <t>M TBL (1x7)</t>
  </si>
  <si>
    <t>M T72 Plate 2 (Ampicillin+Amikacin+Amphotericin)- RxA Control (1x6), RxB anti CD3+IL2 (1x6), (Ampicillin+Amikacin+Primocin)- RxC Control (1x6), RxD anti CD3+IL2 (1x6)</t>
  </si>
  <si>
    <t>FBR1N210181</t>
  </si>
  <si>
    <t>CLN/DBR/034</t>
  </si>
  <si>
    <t>8:35:00</t>
  </si>
  <si>
    <t>1.0*2.0*1.8</t>
  </si>
  <si>
    <t>V T72 Plate 2 RxA MC (1x7), RxB Anti CD3+IL2 (1x7), RxC (1x7); Plate 3 RxD LPS (1x7)</t>
  </si>
  <si>
    <t>FBR1A210182</t>
  </si>
  <si>
    <t>VYD/045</t>
  </si>
  <si>
    <t>0.8*1.6*2.4
0.8*1.8*2.4</t>
  </si>
  <si>
    <t>0.6*1.4*1.2
0.4*0.6*0.8
0.4*0.6*0.8</t>
  </si>
  <si>
    <t>M T48 Plate 2 (Ampicillin+Amikacin+Amphotericin) RxA- Control (1x7), RxB- anti CD3+IL2 (1x7); Sponge Plate 4 (Ampicillin+Amikacin+Amphotericin) RxA- Control (2x3), RxB- anti CD3+IL2 (2x3)</t>
  </si>
  <si>
    <t>FBR1J210183</t>
  </si>
  <si>
    <t>VYD/044</t>
  </si>
  <si>
    <t>No tumor. Only chronic inflammation.</t>
  </si>
  <si>
    <t>Distal Stomach</t>
  </si>
  <si>
    <t>EOX</t>
  </si>
  <si>
    <t>1.0*1.0*2.2</t>
  </si>
  <si>
    <t>M T48 Plate 2- RxA RNGE (1x7), RxB RNGE+ AntiCD3 (1x7), RxC RGE (1x7), RxD RGE+ AntiCD3 (1x7), RxE NGE (1x7), RxF RGE+ AntiCD3 (1x7)</t>
  </si>
  <si>
    <t>FBR1A210184</t>
  </si>
  <si>
    <t>CLN/DBR/035</t>
  </si>
  <si>
    <t>2-3 Explants show &gt;5% tumor. Others show scattered tumor cells&lt; 5%.</t>
  </si>
  <si>
    <t>Invasive ductal cell carcinoma</t>
  </si>
  <si>
    <t>1.0*2.6*2.8</t>
  </si>
  <si>
    <t>1.0*2.4*2.0</t>
  </si>
  <si>
    <t>M T48 Plate 2 RxA Control (1x7), RxB anti CD3+IL2 (1x7); Sponge Plate 4 RxA Control (2x3), RxB anti CD3+IL2 (2x3)</t>
  </si>
  <si>
    <t>FBR1L210185</t>
  </si>
  <si>
    <t>VYD/046</t>
  </si>
  <si>
    <t>Lateral Border</t>
  </si>
  <si>
    <t>Left Lateral Border</t>
  </si>
  <si>
    <t>1.0*1.2*1.4</t>
  </si>
  <si>
    <t>Plate 2- T96 {RxA MC (1*6), RxB anti CD3 (1x6)}; Plate 3- T72 RxA (1x6), T96 RxA (1x6); Plate 4- RxA (2x3), RxB (2x3)</t>
  </si>
  <si>
    <t>FBR1A210186</t>
  </si>
  <si>
    <t>CLN/TNG/009</t>
  </si>
  <si>
    <t>Tumor present in most explants.</t>
  </si>
  <si>
    <t>1.0*1.0*1.0
0.8*2.2*1.6</t>
  </si>
  <si>
    <t>0.8*0.8*0.8
0.8*1.0*1.2</t>
  </si>
  <si>
    <t>M T48 Plate 2 Base: (?) RxA Control (1x7), RxB Anti CD3+IL2 (1x7); 
Sponge Plate 3 Base (?) RxA Control (2x3), RxB Anti CD3+IL2 (2x3)</t>
  </si>
  <si>
    <t>FBR1A210187</t>
  </si>
  <si>
    <t>CLN/DBR/036</t>
  </si>
  <si>
    <t>Tumor present in many explants, pyknosis high</t>
  </si>
  <si>
    <t>Paclitaxel+ Carboplatin+ Adriamycin</t>
  </si>
  <si>
    <t>FBR1L210188</t>
  </si>
  <si>
    <t>CLN/DBR/037</t>
  </si>
  <si>
    <t>pT2N3bMx</t>
  </si>
  <si>
    <t>0.7*1.4*1.8</t>
  </si>
  <si>
    <t>Vasanth/Manimaran</t>
  </si>
  <si>
    <t>V T72 Plate 2 (Ampicillin+Amikacin+Amphotericin) RxA- Control (1x7), RxB- anti CD3+IL2 (1x7); T96 Plate 3 (Ampicillin+Amikacin+Amphotericin) RxA- Control (1x7), RxB- anti CD3+IL2 (1x7)</t>
  </si>
  <si>
    <t>FBB1C210189</t>
  </si>
  <si>
    <t>CLN/DBR/038</t>
  </si>
  <si>
    <t>1.0*1.2*2.8</t>
  </si>
  <si>
    <t>FBB1D210190</t>
  </si>
  <si>
    <t>CLN/DBR/039</t>
  </si>
  <si>
    <t>Good tumor content, some explants fragmened/tiny</t>
  </si>
  <si>
    <t>8:50:00</t>
  </si>
  <si>
    <t>0.6*0.8*1.4
0.8*1.2*1.6
0.4*0.8*1.6</t>
  </si>
  <si>
    <t>FBB1D210191</t>
  </si>
  <si>
    <t>VYD/047</t>
  </si>
  <si>
    <t>1.2*1.6*1.6</t>
  </si>
  <si>
    <t>FBR1A210192</t>
  </si>
  <si>
    <t>CLN/DBR/040</t>
  </si>
  <si>
    <t>Good tumor content,pyknosis high</t>
  </si>
  <si>
    <t>HER2-; Adenocarcinoma of Breast</t>
  </si>
  <si>
    <t>FBB1B210193</t>
  </si>
  <si>
    <t>VYD/048</t>
  </si>
  <si>
    <t>Scanty tumor mostly with keratin perals in 5/7 explants. Necrosis, pyknosis high</t>
  </si>
  <si>
    <t>FBR1L210194</t>
  </si>
  <si>
    <t>CLN/PRA/01/0123</t>
  </si>
  <si>
    <t xml:space="preserve">Overall moderate tumor content with high immune component.Some explants fragmented  </t>
  </si>
  <si>
    <t>1.0*1.0*2.8
1.1*1.6*2.8</t>
  </si>
  <si>
    <t xml:space="preserve">V T72 Plate 2- RxA MC (1x7), RxB anti CD3 (1x7), Nivo RxC (1x7), IgG4 RxD (1x7); T96 Plate 3-RxA MC (1x7), RxB anti CD3 (1x7), RxA MC (1x7), RxB anti CD3 (1x7); T96 Sponge Plate 4- RxA MC (1x7), RxB anti CD3 (1x7), RxA MC (1x7), RxB anti CD3 (1x7);
V T72 Plate 5- RxA MC (1x7), RxB anti CD3 (1x7), Nivo RxC (1x7) </t>
  </si>
  <si>
    <t>FBR1L210195</t>
  </si>
  <si>
    <t>CLN/DBR/041</t>
  </si>
  <si>
    <t>FBR1M210196</t>
  </si>
  <si>
    <t>CLN/PRA/01/0124</t>
  </si>
  <si>
    <t xml:space="preserve">Good tumor content ? Chromophobe RCC </t>
  </si>
  <si>
    <t>1.0*2.6*4.8</t>
  </si>
  <si>
    <t>V TBL 1 (1x7)
V TBL 2 (1x7)
V TBL 3 (1x7)
V TBL 4 (1x7)</t>
  </si>
  <si>
    <t>V T72 Plate 2- RxA IgG4 (1x7), RxB NIVO (1x7), RxC Anti CD3+IL2 (1x7);
V T72 Plate 3- RxA IgG4 (1x7), RxB NIVO (1x7), RxC Anti CD3+IL2 (1x7);
V T72 Plate 4-  RxD LPS (1x7), RxD LPS (1x7)</t>
  </si>
  <si>
    <t>FBR1L210197</t>
  </si>
  <si>
    <t>CLN/PRA/01/0125</t>
  </si>
  <si>
    <t>0.6*1.2*2.2
0.7*1.6*2.0</t>
  </si>
  <si>
    <t>Vibratome</t>
  </si>
  <si>
    <t>Plate 2- RxA MC (1*7), RxB anti CD3 (1x7);
 Plate 3- RxA MC (1*7), RxB anti CD3 (1x7); 
Plate 4- MC RxA (2x3)</t>
  </si>
  <si>
    <t>FBB1D210198</t>
  </si>
  <si>
    <t>CLN/DBR/042</t>
  </si>
  <si>
    <t>1.2*1.4*3.0</t>
  </si>
  <si>
    <t>T72 Plate 2- RxA (1x7), RxB (1x7), RxC (1x7), RxD (1x7), RxE (1x7), RxF (1x7); 
Plate 3- RxA (1x3), RxB (1x3), RxC (1x3), RxD (1x3), RxE (1x3), RxF (1x3)</t>
  </si>
  <si>
    <t>FBB1B210199</t>
  </si>
  <si>
    <t>CLN/PRA/01/0126</t>
  </si>
  <si>
    <t>11:33:00</t>
  </si>
  <si>
    <t>0.8*1.6*2.4</t>
  </si>
  <si>
    <t>FBR1L210200</t>
  </si>
  <si>
    <t>CLN/PRA/01/0127</t>
  </si>
  <si>
    <t>Good tumor content. Necrosis present in some explants.? Bacterial colonies at the periphery in some explants</t>
  </si>
  <si>
    <t>pT4aN0M0</t>
  </si>
  <si>
    <t>0.6*1.2*2.0</t>
  </si>
  <si>
    <t>FBR1L210201</t>
  </si>
  <si>
    <t>CLN/DBR/043</t>
  </si>
  <si>
    <t>Moderate tumor content with high immune component</t>
  </si>
  <si>
    <t>Oral Cavity</t>
  </si>
  <si>
    <t>0.8*0.8*1.6</t>
  </si>
  <si>
    <t>FBR1M210202</t>
  </si>
  <si>
    <t>CLN/PRA/01/0128</t>
  </si>
  <si>
    <t>Good tumor content; Paillary RCC Type 2</t>
  </si>
  <si>
    <t>Clear Cell Carcinoma
Dr Ritu's comment- Papillary</t>
  </si>
  <si>
    <t>0.8*1.2*1.2</t>
  </si>
  <si>
    <t>V TBL 1 (1x7)</t>
  </si>
  <si>
    <t>FBB1C210203</t>
  </si>
  <si>
    <t>CLN/PRA/01/0129</t>
  </si>
  <si>
    <t>5% tumor in only 1 explant</t>
  </si>
  <si>
    <t>Fundus of Stomach</t>
  </si>
  <si>
    <t>0.6*2.0*3.2</t>
  </si>
  <si>
    <t>FBB1B210204</t>
  </si>
  <si>
    <t>CLN/PRA/01/0130</t>
  </si>
  <si>
    <t>Scanty to moderate tumor content with high immune component</t>
  </si>
  <si>
    <t>pT2N2bM0</t>
  </si>
  <si>
    <t>12:47:00</t>
  </si>
  <si>
    <t>0.6*1.4*1.2</t>
  </si>
  <si>
    <t>Terminated @T48 Due to Scanty Tumors oozing out of immune cells from tissue</t>
  </si>
  <si>
    <t>FBR1M210205</t>
  </si>
  <si>
    <t>CLN/PRA/01/0131</t>
  </si>
  <si>
    <t>Sarcoma (?)</t>
  </si>
  <si>
    <t>0.8*2.0*2.6</t>
  </si>
  <si>
    <t>V TBL 1 (1x7)
V TBL 2 (1x7)
V TBL 3 (1x7)</t>
  </si>
  <si>
    <t>FBB1C210206</t>
  </si>
  <si>
    <t>CLN/PRA/01/0132</t>
  </si>
  <si>
    <t>5-7% tumor in 3/4 explants. High mucin content</t>
  </si>
  <si>
    <t>Body of Stomach</t>
  </si>
  <si>
    <t>1.0*2.0*2.4</t>
  </si>
  <si>
    <t>V TBL 2 (1x7)</t>
  </si>
  <si>
    <t>CLN/PRA/01/0133</t>
  </si>
  <si>
    <t>Sample was completely fatty</t>
  </si>
  <si>
    <t>Epirubicin+ Oxaloplatin</t>
  </si>
  <si>
    <t>FBB1D210208</t>
  </si>
  <si>
    <t>CLN/PRA/01/0134</t>
  </si>
  <si>
    <t>Left Angle of Mouth</t>
  </si>
  <si>
    <t>1.0*2.4*1.8</t>
  </si>
  <si>
    <t>FBB1B210209</t>
  </si>
  <si>
    <t>CLN/PRA/01/0135</t>
  </si>
  <si>
    <t>1:33:00</t>
  </si>
  <si>
    <t>0.8*2.0*2.4</t>
  </si>
  <si>
    <t>FBR1N210210-TAT0</t>
  </si>
  <si>
    <t>VYD/049</t>
  </si>
  <si>
    <t>Modearte amount of tumor, pyknosis high</t>
  </si>
  <si>
    <t>Left Alveolus</t>
  </si>
  <si>
    <t>4:33:00</t>
  </si>
  <si>
    <t>0.6*1.0*1.4</t>
  </si>
  <si>
    <t>2*4*1</t>
  </si>
  <si>
    <t>FBR1N210210-TAT24</t>
  </si>
  <si>
    <t>Moderate amount of tumor, morphology seems better than at TBL.</t>
  </si>
  <si>
    <t>4:24:00</t>
  </si>
  <si>
    <t>FBB1E210211</t>
  </si>
  <si>
    <t>CLN/PRA/01/0136</t>
  </si>
  <si>
    <t>FBB1C210212</t>
  </si>
  <si>
    <t>CLN/DBR/044</t>
  </si>
  <si>
    <t xml:space="preserve">Good tumor content </t>
  </si>
  <si>
    <t>pT2NxMx</t>
  </si>
  <si>
    <t>0.6*1.4*1.6
0.8*1.8*3.0
0.8*1.2*1.4</t>
  </si>
  <si>
    <t>FBR1J210212</t>
  </si>
  <si>
    <t>Arm A (1x3)</t>
  </si>
  <si>
    <t>FBB1D210213</t>
  </si>
  <si>
    <t>CLN/DBR/045</t>
  </si>
  <si>
    <t>0.54*1.2*2.0</t>
  </si>
  <si>
    <t>FBR1N210214-TAT0</t>
  </si>
  <si>
    <t>CLN/DBR/046</t>
  </si>
  <si>
    <t>pT2N2Mx</t>
  </si>
  <si>
    <t>FBR1N210214-TAT24</t>
  </si>
  <si>
    <t>1:03:00</t>
  </si>
  <si>
    <t>0.4*1.2*0.8
0.4*1.2*0.8</t>
  </si>
  <si>
    <t>FBR1J210215</t>
  </si>
  <si>
    <t>CLN/PRA/01/0137</t>
  </si>
  <si>
    <t>? Poorly differentiated adenocarcinoma</t>
  </si>
  <si>
    <t>5FU+ Leucovorin+ Oxaloplatin+ Docetaxel</t>
  </si>
  <si>
    <t>0.8*2.4*2.2</t>
  </si>
  <si>
    <t>Arm 1 (1x7)
Arm 2 (1x7)</t>
  </si>
  <si>
    <t>FBB1D210216</t>
  </si>
  <si>
    <t>CLN/PRA/01/0138</t>
  </si>
  <si>
    <t>AE Fold</t>
  </si>
  <si>
    <t>Right AE Fold</t>
  </si>
  <si>
    <t>0.6*1.2*2.2
0.5*1.0*1.2</t>
  </si>
  <si>
    <t>FBR1N210217-TAT0</t>
  </si>
  <si>
    <t>VYD/050</t>
  </si>
  <si>
    <t>Alveolus &amp; Buccal Mucosa</t>
  </si>
  <si>
    <t>Left Lower Alveolus &amp; Buccal Mucosa</t>
  </si>
  <si>
    <t>3:37:00</t>
  </si>
  <si>
    <t>0.4*1.0*0.8
0.2*0.8*0.8</t>
  </si>
  <si>
    <t>FBR1N210217-TAT24</t>
  </si>
  <si>
    <t>4:02:00</t>
  </si>
  <si>
    <t>0.4*1.0*0.8
0.2*1.0*0.8</t>
  </si>
  <si>
    <t>V TBL (1x5)</t>
  </si>
  <si>
    <t>FBR1N210218-TAT0</t>
  </si>
  <si>
    <t>CLN/PRA/01/0139</t>
  </si>
  <si>
    <t>High grade SCC, good tumor content</t>
  </si>
  <si>
    <t>Mandibular Tumor</t>
  </si>
  <si>
    <t>Chondrosarcoma?</t>
  </si>
  <si>
    <t>0.4*1.6*1.2</t>
  </si>
  <si>
    <t>FBR1J210219</t>
  </si>
  <si>
    <t>CLN/PRA/01/0140</t>
  </si>
  <si>
    <t>Distal (Antrum)</t>
  </si>
  <si>
    <t>1.0*1.6*3.2</t>
  </si>
  <si>
    <t>Manual</t>
  </si>
  <si>
    <t>Low Tumor</t>
  </si>
  <si>
    <t>FBB1D210220</t>
  </si>
  <si>
    <t>CLN/DBR/047</t>
  </si>
  <si>
    <t>1.0*1.4*2.6</t>
  </si>
  <si>
    <t>FBB1D210221</t>
  </si>
  <si>
    <t>VYD/051</t>
  </si>
  <si>
    <t>Good tumor content. Some explants have a high immune component</t>
  </si>
  <si>
    <t>0.6*1.4*1.8
0.4*0.8*0.8</t>
  </si>
  <si>
    <t>FBR1N210218-TAT24</t>
  </si>
  <si>
    <t>FBR1N210222-TAT0</t>
  </si>
  <si>
    <t>CLN/DBR/048</t>
  </si>
  <si>
    <t>Scanty to moderate tumor content in 6/7 explants with high immune component</t>
  </si>
  <si>
    <t>0.8*1.8*2.0</t>
  </si>
  <si>
    <t>FBR1N210222-TAT24</t>
  </si>
  <si>
    <t>0.4*1.2*1.2
0.4*1.2*1.4
0.2*1.8*1.4</t>
  </si>
  <si>
    <t>FBB1E210223</t>
  </si>
  <si>
    <t>VYD/052</t>
  </si>
  <si>
    <t>BP006_SOW1_2021</t>
  </si>
  <si>
    <t>Scanty tumor in 2/7 explants. Others no tumor</t>
  </si>
  <si>
    <t>1.0*2.0*1.6</t>
  </si>
  <si>
    <t>FBR1N210224-TAT0</t>
  </si>
  <si>
    <t>CLN/DBR/049</t>
  </si>
  <si>
    <t>0.55*1.0*1.6</t>
  </si>
  <si>
    <t>FBR1N210224-TAT24</t>
  </si>
  <si>
    <t>0.4*0.8*1.4</t>
  </si>
  <si>
    <t>FBR1J210225</t>
  </si>
  <si>
    <t>CLN/PRA/01/0141</t>
  </si>
  <si>
    <t>1.0*2.0*2.6</t>
  </si>
  <si>
    <t>CLN/PRA/01/0142</t>
  </si>
  <si>
    <t>FBR1N210227-TAT0</t>
  </si>
  <si>
    <t>CLN/DBR/050</t>
  </si>
  <si>
    <t>Tumor content 15-80%</t>
  </si>
  <si>
    <t>FBR1N210227-TAT24</t>
  </si>
  <si>
    <t>0.6*1.2*1.0</t>
  </si>
  <si>
    <t>VYD/053</t>
  </si>
  <si>
    <t>Supraglottis &amp; Hypopharynx</t>
  </si>
  <si>
    <t>FBB1C210229</t>
  </si>
  <si>
    <t>CLN/PRA/01/0143</t>
  </si>
  <si>
    <t>Tumor content 20-50%</t>
  </si>
  <si>
    <t>pT2N1</t>
  </si>
  <si>
    <t>1.2*3.4*3.8</t>
  </si>
  <si>
    <t>1.2*2.2*3.8</t>
  </si>
  <si>
    <t>FBR1J210229</t>
  </si>
  <si>
    <t>Tumor content 4-25%</t>
  </si>
  <si>
    <t>Arm 1 (1x4)
Arm 2 (1x4)</t>
  </si>
  <si>
    <t>FBR1A210230</t>
  </si>
  <si>
    <t>VYD/054</t>
  </si>
  <si>
    <t>High tumor content 35-90%</t>
  </si>
  <si>
    <t>pT3N2a</t>
  </si>
  <si>
    <t>4AC+ 3Paclitaxel</t>
  </si>
  <si>
    <t>2.4*3.4*2.2</t>
  </si>
  <si>
    <t>1.4*2.4*2.4</t>
  </si>
  <si>
    <t>FBB1B210231</t>
  </si>
  <si>
    <t>CLN/PRA/01/0144</t>
  </si>
  <si>
    <t>Tumor content 25-75%</t>
  </si>
  <si>
    <t>Posterior pharyngeal wall</t>
  </si>
  <si>
    <t>1.2*2.6*2.4</t>
  </si>
  <si>
    <t>1.2*1.6*2.4</t>
  </si>
  <si>
    <t>VYD/055</t>
  </si>
  <si>
    <t>Only 3 explants have tumor.Others are necrosed or degenerated</t>
  </si>
  <si>
    <t>FBB1C210233</t>
  </si>
  <si>
    <t>CLN/PRA/01/0145</t>
  </si>
  <si>
    <t>Scanty tumor in 3/4 explants, upto 12%</t>
  </si>
  <si>
    <t>1.0*2.8*2.8</t>
  </si>
  <si>
    <t>0.55*2.8*2.8</t>
  </si>
  <si>
    <t>FBR1J210233</t>
  </si>
  <si>
    <t>FBR1C210234</t>
  </si>
  <si>
    <t>VYD/056</t>
  </si>
  <si>
    <t xml:space="preserve">Tumor content 10-90%. </t>
  </si>
  <si>
    <t>0.6*0.8*0.4</t>
  </si>
  <si>
    <t>Arm 1 RxA (1x7)
Arm 2 RxA (1x7)</t>
  </si>
  <si>
    <t>CLN/JSS/001</t>
  </si>
  <si>
    <t>Clinic'les- Dr Ravi Krishnappa, Mysore</t>
  </si>
  <si>
    <t>JSS Hospital, Mysore</t>
  </si>
  <si>
    <t>Dr Furail Ahmad, Mysore</t>
  </si>
  <si>
    <t>FBB1C210236</t>
  </si>
  <si>
    <t>CLN/PRA/01/0146</t>
  </si>
  <si>
    <t xml:space="preserve">Tumor in all explants; content 15-40%  Immune component high </t>
  </si>
  <si>
    <t>0.8*2.0*2.8</t>
  </si>
  <si>
    <t>FBB1B210237</t>
  </si>
  <si>
    <t>CLN/DBR/051</t>
  </si>
  <si>
    <t>High tumor content 60-95%</t>
  </si>
  <si>
    <t>Not available in the SDF</t>
  </si>
  <si>
    <t>FBB1B210238</t>
  </si>
  <si>
    <t>VYD/057</t>
  </si>
  <si>
    <t>Tumor in 6/7 explants. Content 15-85%</t>
  </si>
  <si>
    <t>0.8*1.2*2.0</t>
  </si>
  <si>
    <t>ManiMaran</t>
  </si>
  <si>
    <t>FBR1J210239</t>
  </si>
  <si>
    <t>CLN/PRA/01/0147</t>
  </si>
  <si>
    <t>No epithelial tumor</t>
  </si>
  <si>
    <t>Docetaxel + Cisplatin + 5FU</t>
  </si>
  <si>
    <t>Docetaxel+Cisplatin+5FU</t>
  </si>
  <si>
    <t>0.6*1.0*1.6
1.0*1.6*1.4</t>
  </si>
  <si>
    <t>FBR1C210240</t>
  </si>
  <si>
    <t>CLN/PRA/01/0148</t>
  </si>
  <si>
    <t>Tumor content 15-45%. Pyknosis high</t>
  </si>
  <si>
    <t>Lateral pharynxal wall</t>
  </si>
  <si>
    <t>1.0*2.2*2.0</t>
  </si>
  <si>
    <t>RM</t>
  </si>
  <si>
    <t>FBB1C220001</t>
  </si>
  <si>
    <t>FCB-PROTOCOL-01</t>
  </si>
  <si>
    <t>VYD/058</t>
  </si>
  <si>
    <t>Q1.5 Passed</t>
  </si>
  <si>
    <t>Tumor in 6/7 explants. 5-70%. Poorly differentiated</t>
  </si>
  <si>
    <t>Private Hospital</t>
  </si>
  <si>
    <t>Left supraglottis</t>
  </si>
  <si>
    <t>0.8*1.2*1.8
0.8*1.2*1.8</t>
  </si>
  <si>
    <t>FBB1E220001</t>
  </si>
  <si>
    <t>Tumor content 4-20%. Pyknosis high</t>
  </si>
  <si>
    <t>FBB1C220002</t>
  </si>
  <si>
    <t>CLN/DBR/052</t>
  </si>
  <si>
    <t>Tumor content 4-45%</t>
  </si>
  <si>
    <t>pT4aN2Mx</t>
  </si>
  <si>
    <t>FBR1J220002</t>
  </si>
  <si>
    <t>COS_v3</t>
  </si>
  <si>
    <t>Tumor content 15-40%</t>
  </si>
  <si>
    <t>M TBL (1x3), (3x7)</t>
  </si>
  <si>
    <t>FBR1K220003</t>
  </si>
  <si>
    <t>CLN/DBR/053</t>
  </si>
  <si>
    <t>DMS_v4(1K)</t>
  </si>
  <si>
    <t>Good tumor content but mostly superficial layers visible</t>
  </si>
  <si>
    <t>0.65*0.8*2.4</t>
  </si>
  <si>
    <t>Terminated @T72 Tissue Disintegrated Observed</t>
  </si>
  <si>
    <t>FBB1B220004</t>
  </si>
  <si>
    <t>VYD/059</t>
  </si>
  <si>
    <t>Tumor content 30-95%</t>
  </si>
  <si>
    <t>Left Upper Alveolus</t>
  </si>
  <si>
    <t>pT3N1</t>
  </si>
  <si>
    <t>1.2*1.8*1.8</t>
  </si>
  <si>
    <t>FBB1E220005</t>
  </si>
  <si>
    <t>CLN/DBR/054</t>
  </si>
  <si>
    <t>Q1.5 Rejected</t>
  </si>
  <si>
    <t>Definite tumor in 1/7 explants.  Others no tumor</t>
  </si>
  <si>
    <t>FBR1K220006</t>
  </si>
  <si>
    <t>VYD/060</t>
  </si>
  <si>
    <t>Compromised Sample- Blood sample was hemolyzed</t>
  </si>
  <si>
    <t>Tumor content 5-45%</t>
  </si>
  <si>
    <t>pT4N0</t>
  </si>
  <si>
    <t>Mani</t>
  </si>
  <si>
    <t>FBB1E220007</t>
  </si>
  <si>
    <t>VYD/061</t>
  </si>
  <si>
    <t>Tumor content 25-80%</t>
  </si>
  <si>
    <t>Right Lower Lip</t>
  </si>
  <si>
    <t>Surgery + Radiotherapy</t>
  </si>
  <si>
    <t>0.8*1.4*1.6</t>
  </si>
  <si>
    <t>0.6*1.4*1.4</t>
  </si>
  <si>
    <t>FBR1K220007</t>
  </si>
  <si>
    <t>Tumor content 6-90%. One fragment shows necrosis with ?bacterial colonies</t>
  </si>
  <si>
    <t>FBR1C220008</t>
  </si>
  <si>
    <t>VYD/062</t>
  </si>
  <si>
    <t>0-8% tumor. Heavy infiltration of immune cells</t>
  </si>
  <si>
    <t>Tongue &amp; Floor of mouth</t>
  </si>
  <si>
    <t>1.2*1.6*1.4</t>
  </si>
  <si>
    <t>FBR1K220008</t>
  </si>
  <si>
    <t>Tumor in 3/7 explants, upto 10%</t>
  </si>
  <si>
    <t>MBT-TB-070_v2.0</t>
  </si>
  <si>
    <t>BBH011</t>
  </si>
  <si>
    <t>Bangalore Baptist Hospital, Bangalore</t>
  </si>
  <si>
    <t>Dr BV Manjula, Bangalore</t>
  </si>
  <si>
    <t>0.4*0.4*0.8</t>
  </si>
  <si>
    <t>FBB1E220010</t>
  </si>
  <si>
    <t>CLN/DBR/055</t>
  </si>
  <si>
    <t>Tumor content 70-90%</t>
  </si>
  <si>
    <t>FBR1M220011</t>
  </si>
  <si>
    <t>CLN/DBR/056</t>
  </si>
  <si>
    <t>Papillary Type II carcinoma. Tumor in all explants.8-80%</t>
  </si>
  <si>
    <t>pT3NxMx</t>
  </si>
  <si>
    <t>0.4*1.2*1.8
0.2/0.3*0.6*1.4
0.4*0.8*1.2</t>
  </si>
  <si>
    <t>FBR1K220012</t>
  </si>
  <si>
    <t>VYD/063</t>
  </si>
  <si>
    <t>Tumor in 5/7 explants- 20%-85%</t>
  </si>
  <si>
    <t>Right Buccal Mucosa, Anterior (?) &amp; Lower Lip</t>
  </si>
  <si>
    <t>rpT4aN3b</t>
  </si>
  <si>
    <t>Carboplatin</t>
  </si>
  <si>
    <t>FBR1K220013</t>
  </si>
  <si>
    <t>CLN/DBR/057</t>
  </si>
  <si>
    <t>High tumor content: 55%-98%</t>
  </si>
  <si>
    <t>0.8*1.0*1.2
0.4*0.6*0.8</t>
  </si>
  <si>
    <t>FBR1N220014-TAT16</t>
  </si>
  <si>
    <t>VYD/064</t>
  </si>
  <si>
    <t>Tumor content 60-85%</t>
  </si>
  <si>
    <t>0.8*1.0*1.2</t>
  </si>
  <si>
    <t>FBR1N220014-TAT24</t>
  </si>
  <si>
    <t>Tumor content 10-80%</t>
  </si>
  <si>
    <t>FBR1K220015</t>
  </si>
  <si>
    <t>CLN/DBR/058</t>
  </si>
  <si>
    <t>Tumor content 80-90% Pyknosis high, hemorrghic areas present</t>
  </si>
  <si>
    <t>0.8*2.2*1.0</t>
  </si>
  <si>
    <t>FBR1K220016</t>
  </si>
  <si>
    <t>VYD/065</t>
  </si>
  <si>
    <t>Tumor in 5/7 explants Content:10%-80%</t>
  </si>
  <si>
    <t>Right Buccal Mucosa &amp; Upper GBS</t>
  </si>
  <si>
    <t>0.5*1.4*2,9</t>
  </si>
  <si>
    <t>0.5*0.8*1.2</t>
  </si>
  <si>
    <t>VYD/066</t>
  </si>
  <si>
    <t>Sample size was too small- multiple bits</t>
  </si>
  <si>
    <t>0.3*0.4*0.5
0.1-0.2*0.4*0.6
0.1*0.4*0.4</t>
  </si>
  <si>
    <t>FBR1J220018</t>
  </si>
  <si>
    <t>VYD/067</t>
  </si>
  <si>
    <t>Tumor in 4/7 explants.Tmor content 30-80%</t>
  </si>
  <si>
    <t>ypT2N1</t>
  </si>
  <si>
    <t>Epirubicin+Oxaloplatin+</t>
  </si>
  <si>
    <t>FBR1K220019</t>
  </si>
  <si>
    <t>CLN/DBR/059</t>
  </si>
  <si>
    <t>Tumor content  70-85%</t>
  </si>
  <si>
    <t>FBR1K220020</t>
  </si>
  <si>
    <t>VYD/068</t>
  </si>
  <si>
    <t>Tumor content 40-95%</t>
  </si>
  <si>
    <t>Sacramatoid Carcinoma</t>
  </si>
  <si>
    <t>0.6*1.0*1.2
0.3*0.8*1.2</t>
  </si>
  <si>
    <t>FBR1N220020-TAT0</t>
  </si>
  <si>
    <t>Tumor content 60-90%</t>
  </si>
  <si>
    <t>0.3*0.8*1.2</t>
  </si>
  <si>
    <t>FBR1N220020-TAT24</t>
  </si>
  <si>
    <t>FBR1Q220021</t>
  </si>
  <si>
    <t>VYD/069</t>
  </si>
  <si>
    <t>COSV4.1-CaBR</t>
  </si>
  <si>
    <t>Scattered tumor cells(2% tumor) in only 1/7 explants. Others no tumor</t>
  </si>
  <si>
    <t>ER-, PR-, HER2+; Invasive Ductal Cell Carcinoma</t>
  </si>
  <si>
    <t>0.6*1.0*2.4
0.6*1.2*1.8</t>
  </si>
  <si>
    <t>FBR1N220022-TAT0</t>
  </si>
  <si>
    <t>VYD/070</t>
  </si>
  <si>
    <t>Tumor content 20-70%</t>
  </si>
  <si>
    <t>0.8*1.6*1.6</t>
  </si>
  <si>
    <t>FBR1K220023</t>
  </si>
  <si>
    <t>CLN/DBR/060</t>
  </si>
  <si>
    <t>High tumor content: 70-90%, High immune infiltration</t>
  </si>
  <si>
    <t>pT3N0MX</t>
  </si>
  <si>
    <t>0.55*1.6*2.2</t>
  </si>
  <si>
    <t>FBR1K220024</t>
  </si>
  <si>
    <t>CLN/DBR/061</t>
  </si>
  <si>
    <t>15% tumor in 1/7 explants. Others with no tumor/ necrosis. ? Bacterial contamination</t>
  </si>
  <si>
    <t>0.8*1.4*1.8</t>
  </si>
  <si>
    <t>FBR1K220025</t>
  </si>
  <si>
    <t>CLN/DBR/062</t>
  </si>
  <si>
    <t>Tumor content 15-90%. Immune component high, necrosis in some explants</t>
  </si>
  <si>
    <t>pT3N1MX</t>
  </si>
  <si>
    <t>0.6*2.0*1.8
0.3*1.6*1.2</t>
  </si>
  <si>
    <t>FBR1K220026</t>
  </si>
  <si>
    <t>CLN/PRA/149</t>
  </si>
  <si>
    <t>Tumor content 40-90%.</t>
  </si>
  <si>
    <t>Consultant</t>
  </si>
  <si>
    <t>0.8*1.2*2.2
0.95*1.2*2.4</t>
  </si>
  <si>
    <t>FBR1N220027-TAT16</t>
  </si>
  <si>
    <t>CLN/PRA/150</t>
  </si>
  <si>
    <t>Tumor content 50-90%</t>
  </si>
  <si>
    <t>0.8*2.2*2.4</t>
  </si>
  <si>
    <t>FBR1N220027-TAT24</t>
  </si>
  <si>
    <t>FBR1K220028</t>
  </si>
  <si>
    <t>CLN/PRA/151</t>
  </si>
  <si>
    <t>Tumor content 3-85%</t>
  </si>
  <si>
    <t>1.0*1.8*1.4</t>
  </si>
  <si>
    <t>Terminated @T24 Due to low PB</t>
  </si>
  <si>
    <t>FBR1K220029</t>
  </si>
  <si>
    <t>CLN/PRA/152</t>
  </si>
  <si>
    <t>Tumor content 25-65%/. High immune component</t>
  </si>
  <si>
    <t>Right Hard Palate</t>
  </si>
  <si>
    <t>PB Value are low,one arm in plate kept to check preservation</t>
  </si>
  <si>
    <t>FBR1J220030</t>
  </si>
  <si>
    <t>CLN/PRA/153</t>
  </si>
  <si>
    <t>Mucinous carcinoma with most fragments containing high mucin content.</t>
  </si>
  <si>
    <t>1.2*1.8*4.0</t>
  </si>
  <si>
    <t>FBB1C220031</t>
  </si>
  <si>
    <t>CLN/PRA/154</t>
  </si>
  <si>
    <t>Mucin content 10-75%. Tumor cellular content 3-75%</t>
  </si>
  <si>
    <t>Stomach Adenocarcinoma</t>
  </si>
  <si>
    <t>1.2*2.0*4.0</t>
  </si>
  <si>
    <t>FBR1J220031</t>
  </si>
  <si>
    <t>Mucin content 10-80%. Tumor cellular content 10-65%</t>
  </si>
  <si>
    <t>VYD/071</t>
  </si>
  <si>
    <t>Teeth present</t>
  </si>
  <si>
    <t>Lower Alveolus</t>
  </si>
  <si>
    <t>FBR1K220033</t>
  </si>
  <si>
    <t>CLN/DBR/063</t>
  </si>
  <si>
    <t>Tumor 10-90%</t>
  </si>
  <si>
    <t>0.8*2.0*0.6
0.4*1.2*1.0</t>
  </si>
  <si>
    <t>FBR1N220034-TAT16</t>
  </si>
  <si>
    <t>CLN/PRA/155</t>
  </si>
  <si>
    <t>No tumor. Only epithelial hyperplasia with inflammation</t>
  </si>
  <si>
    <t>0.8*1.0*1.4</t>
  </si>
  <si>
    <t>FBR1N220034-TAT24</t>
  </si>
  <si>
    <t>M TBL (1x7)
V TBL (1x7)</t>
  </si>
  <si>
    <t>FBR1K220035</t>
  </si>
  <si>
    <t>CLN/PRA/156</t>
  </si>
  <si>
    <t>Tumor content 5-90%. Pyknosis high</t>
  </si>
  <si>
    <t>0.8*1.4*2.4
0.82*1.0*1.6
0.6*1.1*1.5</t>
  </si>
  <si>
    <t>due to PB low value</t>
  </si>
  <si>
    <t>FBR1J220036</t>
  </si>
  <si>
    <t>CLN/PRA/157</t>
  </si>
  <si>
    <t>Tumor content 3-35%. Necrosis high</t>
  </si>
  <si>
    <t>Antral part of Stomach</t>
  </si>
  <si>
    <t>1.2*2.3*4.3</t>
  </si>
  <si>
    <t>Discontinue due to tissue</t>
  </si>
  <si>
    <t>Terminated @T0 Due to tissue disintegrated</t>
  </si>
  <si>
    <t>FBB1C220036</t>
  </si>
  <si>
    <t>Tumor content 4-40%. Necrosis high</t>
  </si>
  <si>
    <t>FBB1C220037</t>
  </si>
  <si>
    <t>CLN/PRA/158</t>
  </si>
  <si>
    <t>Tumor content 8-55%. Necrosis high</t>
  </si>
  <si>
    <t>2.4*2.4*5.0</t>
  </si>
  <si>
    <t>FBR1J220037</t>
  </si>
  <si>
    <t>Tumor content 3-80%.</t>
  </si>
  <si>
    <t>M TBL arm A (1x7) Arm B (1x7)</t>
  </si>
  <si>
    <t>FBR1N220038-TAT16</t>
  </si>
  <si>
    <t>CLN/PRA/159</t>
  </si>
  <si>
    <t>Tumor content 25-60%.Immune component high</t>
  </si>
  <si>
    <t>1.0*1.4*1.8</t>
  </si>
  <si>
    <t>FBR1N220038-TAT24</t>
  </si>
  <si>
    <t>FBR1K220039</t>
  </si>
  <si>
    <t>CLN/DBR/064</t>
  </si>
  <si>
    <t>Tumor content 15-70%.</t>
  </si>
  <si>
    <t>1.0*1.8*1.8</t>
  </si>
  <si>
    <t>FBR1N220040-TAT0</t>
  </si>
  <si>
    <t>VYD/072</t>
  </si>
  <si>
    <t>Tumor content 5-90%. Immune component high</t>
  </si>
  <si>
    <t>0.6*0.8*1.8</t>
  </si>
  <si>
    <t>FBR1N220040-TAT24</t>
  </si>
  <si>
    <t>FBR1Q220041</t>
  </si>
  <si>
    <t>VYD/073</t>
  </si>
  <si>
    <t>COSv4.1_CaBR</t>
  </si>
  <si>
    <t>Blood sample clotted</t>
  </si>
  <si>
    <t>Tumor content 0-4%,many  hemosiderin laden macrophages in a background of active stroma</t>
  </si>
  <si>
    <t>ER-, PR-, HER2 Equivocal; Infiltrating Ductal Carcinoma</t>
  </si>
  <si>
    <t>1.2*2.0*2.2
1.0*2.0*2.2</t>
  </si>
  <si>
    <t>1.0*2.0*2.2</t>
  </si>
  <si>
    <t>FBR1K220042</t>
  </si>
  <si>
    <t>VYD/074</t>
  </si>
  <si>
    <t>Tumor content 3-15%</t>
  </si>
  <si>
    <t>1.4*4.0*4.0</t>
  </si>
  <si>
    <t>1.0*1.6*2.6</t>
  </si>
  <si>
    <t>FBR1K220043</t>
  </si>
  <si>
    <t>CLN/DBR/065</t>
  </si>
  <si>
    <t>Tumor content 5-70%. Immune component high</t>
  </si>
  <si>
    <t>T4aN3bMX</t>
  </si>
  <si>
    <t>0.4*0.4*1.4
0.6*1.6*1.4</t>
  </si>
  <si>
    <t>Anti biotic Pending done for 4 arm</t>
  </si>
  <si>
    <t>FBR1M220044</t>
  </si>
  <si>
    <t>VYD/075</t>
  </si>
  <si>
    <t>0.8*1.0*1.6</t>
  </si>
  <si>
    <t>Not fit for vibrotome</t>
  </si>
  <si>
    <t>FBR1M220045</t>
  </si>
  <si>
    <t>CLN/DBR/066</t>
  </si>
  <si>
    <t>Tumor in 3/7 explants 40-80%</t>
  </si>
  <si>
    <t>1.2*2.4*1.8
1.6*2.8*1.7</t>
  </si>
  <si>
    <t>blood was not qualified</t>
  </si>
  <si>
    <t>FBR1M220046</t>
  </si>
  <si>
    <t>CLN/JSS/002</t>
  </si>
  <si>
    <t>Dr Ravi Krishnappa, Mysore</t>
  </si>
  <si>
    <t>pT4aNxMx</t>
  </si>
  <si>
    <t>0.4*1.4*1.2
0.4*2.6*2.4
0.4*2.2*5.4</t>
  </si>
  <si>
    <t>FBR1K220047</t>
  </si>
  <si>
    <t>CLN/PRA/160</t>
  </si>
  <si>
    <t>Tumor content 5-60%</t>
  </si>
  <si>
    <t>1.0*1.4*1.2
1.6*1.6*1.2</t>
  </si>
  <si>
    <t>CLN/DBR/067</t>
  </si>
  <si>
    <t>Sample height was small</t>
  </si>
  <si>
    <t>Tumor content 45-95%</t>
  </si>
  <si>
    <t>0.55*1.2*1.2</t>
  </si>
  <si>
    <t>Very Small Size Tissue</t>
  </si>
  <si>
    <t>FBR1K220049</t>
  </si>
  <si>
    <t>CLN/PRA/161</t>
  </si>
  <si>
    <t>Tumor content 8-75%</t>
  </si>
  <si>
    <t>FBB1C220050</t>
  </si>
  <si>
    <t>CLN/PRA/162</t>
  </si>
  <si>
    <t>Mostly normal glands, scanty tumor</t>
  </si>
  <si>
    <t>Leelavathi Hospital, Bangalore</t>
  </si>
  <si>
    <t>1.2*2.2*2.4</t>
  </si>
  <si>
    <t>FBR1J220050</t>
  </si>
  <si>
    <t>Tumor content 20-40%</t>
  </si>
  <si>
    <t>FBB1C220051</t>
  </si>
  <si>
    <t>CLN/PRA/163</t>
  </si>
  <si>
    <t>Tumor in 2/4 explants 4-60%</t>
  </si>
  <si>
    <t>1.0*1.15*2.6</t>
  </si>
  <si>
    <t>M TBL Arm A(1x7), Arm B(1X4), Arm C(1x4)</t>
  </si>
  <si>
    <t>FBR1R220052</t>
  </si>
  <si>
    <t>VYD/076</t>
  </si>
  <si>
    <t>BSS(1R)</t>
  </si>
  <si>
    <t>Tumor content 0-15%</t>
  </si>
  <si>
    <t>pT4aN2</t>
  </si>
  <si>
    <t>2.0*2.0*4.0</t>
  </si>
  <si>
    <t>FBR1K220052</t>
  </si>
  <si>
    <t>Tumor content 0-20%</t>
  </si>
  <si>
    <t>FBB1C220053</t>
  </si>
  <si>
    <t>VYD/077</t>
  </si>
  <si>
    <t>Tumor content 50-80%</t>
  </si>
  <si>
    <t>Gastroesophageal Juction &amp; Fundus of Stomach</t>
  </si>
  <si>
    <t>T4bN0</t>
  </si>
  <si>
    <t>0.6*1.2*1.4
0.4*0.8*1.9</t>
  </si>
  <si>
    <t>M TBL Arm A(1x4), Arm B(1X4)</t>
  </si>
  <si>
    <t>FBR1J220053</t>
  </si>
  <si>
    <t>Tumor content 6-60%</t>
  </si>
  <si>
    <t>0.6*1.2*1.4
0.4*0.8*1.0</t>
  </si>
  <si>
    <t>CLN/PRA/164</t>
  </si>
  <si>
    <t>Lateral Tongue</t>
  </si>
  <si>
    <t>1.4*1.4*1.0</t>
  </si>
  <si>
    <t>FBB1C220055</t>
  </si>
  <si>
    <t>CLN/PRA/165</t>
  </si>
  <si>
    <t>Tumor content 5-40% Signet ring cell carcinoma</t>
  </si>
  <si>
    <t>Abhaya Hospital, Bangalore</t>
  </si>
  <si>
    <t>pT3N2</t>
  </si>
  <si>
    <t>2.0*4.4*2.2</t>
  </si>
  <si>
    <t>FBR1J220055</t>
  </si>
  <si>
    <t>FBB1C220056</t>
  </si>
  <si>
    <t>CLN/PRA/166</t>
  </si>
  <si>
    <t>Tumor content 0-75%</t>
  </si>
  <si>
    <t>`0.8*2.0*2.2</t>
  </si>
  <si>
    <t>FBR1J220056</t>
  </si>
  <si>
    <t>Tumor content 10-70%</t>
  </si>
  <si>
    <t>0.8*2.0*2.2</t>
  </si>
  <si>
    <t>FBR1R220057</t>
  </si>
  <si>
    <t>CLN/DBR/068</t>
  </si>
  <si>
    <t>Tumor in all explants, 20-90%</t>
  </si>
  <si>
    <t>Pt2n1mx</t>
  </si>
  <si>
    <t>0.6*2.0*2.4
0.4*0.4*0.8
0.4*0.4*0.8</t>
  </si>
  <si>
    <t>FBR1K220057</t>
  </si>
  <si>
    <t>FBB1C220058</t>
  </si>
  <si>
    <t>CLN/PRA/167</t>
  </si>
  <si>
    <t>0.8*2.6*2.8</t>
  </si>
  <si>
    <t>VYD/078</t>
  </si>
  <si>
    <t>BioBank</t>
  </si>
  <si>
    <t>pT1N0</t>
  </si>
  <si>
    <t>CLN/JSS/003</t>
  </si>
  <si>
    <t>Ear Pinna</t>
  </si>
  <si>
    <t>Left Ear Pinna</t>
  </si>
  <si>
    <t>CLN/PRA/168</t>
  </si>
  <si>
    <t>Tissue texture hard and spongy</t>
  </si>
  <si>
    <t>Sinus</t>
  </si>
  <si>
    <t>Pyriform Sinus</t>
  </si>
  <si>
    <t>0.8*3.2*1.6</t>
  </si>
  <si>
    <t>FBR1K220062</t>
  </si>
  <si>
    <t>CLN/PRA/169</t>
  </si>
  <si>
    <t>?Sarcomatoid carcinoma High tumor content</t>
  </si>
  <si>
    <t>1.6*3.6*1.6</t>
  </si>
  <si>
    <t>FBR1C220062</t>
  </si>
  <si>
    <t>FBR1R220062</t>
  </si>
  <si>
    <t>Tumor in all fragments</t>
  </si>
  <si>
    <t>VYD/079</t>
  </si>
  <si>
    <t>Tissue texture too soft and powdery</t>
  </si>
  <si>
    <t>CLN/JSS/004</t>
  </si>
  <si>
    <t>Sample came in expired buffer tube</t>
  </si>
  <si>
    <t>Parital Region</t>
  </si>
  <si>
    <t>Left Parital Region</t>
  </si>
  <si>
    <t>FBR1Q220065</t>
  </si>
  <si>
    <t>VYD/080</t>
  </si>
  <si>
    <t>Good tumor content;25-80%</t>
  </si>
  <si>
    <t>Terminated at T48- Due to ER+ PR+</t>
  </si>
  <si>
    <t>Terminated @T48 Due to Er Pr  Status</t>
  </si>
  <si>
    <t>VYD/081</t>
  </si>
  <si>
    <t>Tissue completely disintegrated</t>
  </si>
  <si>
    <t>FBB1F220067</t>
  </si>
  <si>
    <t>CLN/PRA/170</t>
  </si>
  <si>
    <t>BP006_Phase1C</t>
  </si>
  <si>
    <t>. Tumor in all explants.70-95%</t>
  </si>
  <si>
    <t>1.2*5.6*2.4</t>
  </si>
  <si>
    <t>V TBL(1x7)</t>
  </si>
  <si>
    <t>FBR1K220068</t>
  </si>
  <si>
    <t>VYD/082</t>
  </si>
  <si>
    <t>Tumor content 4-80%</t>
  </si>
  <si>
    <t>pT4aN1</t>
  </si>
  <si>
    <t>FBR1C220068</t>
  </si>
  <si>
    <t>FBR1R220069</t>
  </si>
  <si>
    <t>VYD/083</t>
  </si>
  <si>
    <t>Tumor content -Trace -94%</t>
  </si>
  <si>
    <t>1.2*2.4*2.0</t>
  </si>
  <si>
    <t>Manual+Vibratome</t>
  </si>
  <si>
    <t>FBR1C220069</t>
  </si>
  <si>
    <t>Tumor content -15 -80%</t>
  </si>
  <si>
    <t>FBR1R220070</t>
  </si>
  <si>
    <t>CLN/DBR/069</t>
  </si>
  <si>
    <t>Superficial epithelial layers, no tumor seen</t>
  </si>
  <si>
    <t>0.6*1.6*1.8
0.35*1.0*1.2</t>
  </si>
  <si>
    <t>vasanth</t>
  </si>
  <si>
    <t>Arm (1x7)</t>
  </si>
  <si>
    <t>FBR1C220070</t>
  </si>
  <si>
    <t>Dyskeratotic changes seen in some explants, but no frank tumor</t>
  </si>
  <si>
    <t>FBR1R220071</t>
  </si>
  <si>
    <t>CLN/PRA/171</t>
  </si>
  <si>
    <t>Similar features with tumor  in all fragments</t>
  </si>
  <si>
    <t>Soft Focus Sarcoma</t>
  </si>
  <si>
    <t>1.2*4.0*4.4</t>
  </si>
  <si>
    <t>1.2*1.6*3.0</t>
  </si>
  <si>
    <t>V TBL Arm (1x7)</t>
  </si>
  <si>
    <t>FBR1C220071</t>
  </si>
  <si>
    <t>FBR1K220071</t>
  </si>
  <si>
    <t>High tumor content with ?sarcoma like appearance</t>
  </si>
  <si>
    <t>Terminated @T24 due to low PB values</t>
  </si>
  <si>
    <t>VYD/084</t>
  </si>
  <si>
    <t>Tissue came out of LMP twice- very hard textured tissue</t>
  </si>
  <si>
    <t>ypT4aN2c</t>
  </si>
  <si>
    <t>0.6*1.8*1.2</t>
  </si>
  <si>
    <t>FBR1C220073</t>
  </si>
  <si>
    <t>VYD/085</t>
  </si>
  <si>
    <t>ypT4aN0</t>
  </si>
  <si>
    <t>FBR1K220073</t>
  </si>
  <si>
    <t>FBR1K220074</t>
  </si>
  <si>
    <t>VYD/086</t>
  </si>
  <si>
    <t>Tumor content 40-80%. Immune component high</t>
  </si>
  <si>
    <t>0.7*1.2*1.4</t>
  </si>
  <si>
    <t>Biswajit</t>
  </si>
  <si>
    <t>FBB1F220075</t>
  </si>
  <si>
    <t>VYD/087</t>
  </si>
  <si>
    <t>High tumor content.</t>
  </si>
  <si>
    <t>1.2*2.0*2.8
0.8*0.8*1.4</t>
  </si>
  <si>
    <t>1.0*1.4*1.4
0.6*0.6*1.4</t>
  </si>
  <si>
    <t>FBR1M220076</t>
  </si>
  <si>
    <t>CLN/PRA/172</t>
  </si>
  <si>
    <t>FCB-PROTOCOL-02</t>
  </si>
  <si>
    <t>RC001</t>
  </si>
  <si>
    <t>Tissue height &lt;3mm. Blood sample was hemolyzed.</t>
  </si>
  <si>
    <t>FFPE</t>
  </si>
  <si>
    <t>Government Hospital</t>
  </si>
  <si>
    <t>Mazumdar Shaw Medical Centre, Bangalore</t>
  </si>
  <si>
    <t>Dr Saurabh Bhargav, Bangalore</t>
  </si>
  <si>
    <t>0.2*1.0*1.4</t>
  </si>
  <si>
    <t>VYD/088</t>
  </si>
  <si>
    <t>tissue is fatty</t>
  </si>
  <si>
    <t>0.6*1.0*1.6
0.6*1.0*1.0</t>
  </si>
  <si>
    <t>0.6*1.0*0.8
0.6*1.0*1.0</t>
  </si>
  <si>
    <t>Fatty Tissue</t>
  </si>
  <si>
    <t>FBR1M220079</t>
  </si>
  <si>
    <t>CLN/PRA/173</t>
  </si>
  <si>
    <t>DMS_RCC(1M)</t>
  </si>
  <si>
    <t>Tumor in 3/7 explants. Content : 70-90% . Appears Papillary  type.Cells very dyscohesive</t>
  </si>
  <si>
    <t>Renal Pelvis</t>
  </si>
  <si>
    <t>Renal Pelvic Tumor</t>
  </si>
  <si>
    <t>TBL (1x7)</t>
  </si>
  <si>
    <t>FBR1M220080</t>
  </si>
  <si>
    <t>RC002</t>
  </si>
  <si>
    <t>2 small tissue bits sent, put together met size criteria</t>
  </si>
  <si>
    <t>Tumor in all fragments. 12-90%</t>
  </si>
  <si>
    <t>pT1AN0M0</t>
  </si>
  <si>
    <t>Clear cell renal  cell carcinoma</t>
  </si>
  <si>
    <t>0.3*0.6*0.8
0.4*0.6*0.6</t>
  </si>
  <si>
    <t>FBB1F220081</t>
  </si>
  <si>
    <t>VYD/089</t>
  </si>
  <si>
    <t>Tumor in all fragments. 65-90%</t>
  </si>
  <si>
    <t>1.4*1.8</t>
  </si>
  <si>
    <t>VYD/090</t>
  </si>
  <si>
    <t>Blood sample clotted, tissue was very hard in texture- came out of Vibratome twice</t>
  </si>
  <si>
    <t>0.8*1.6*2.0</t>
  </si>
  <si>
    <t>CLN/DBR/070</t>
  </si>
  <si>
    <t>Sample height was small (3mm)</t>
  </si>
  <si>
    <t>T2N0MX</t>
  </si>
  <si>
    <t>0.35*1.2*1.4</t>
  </si>
  <si>
    <t>FBB1G220084</t>
  </si>
  <si>
    <t>VYD/091</t>
  </si>
  <si>
    <t>BP006_Phase1D</t>
  </si>
  <si>
    <t>Tumor content: 30- 90%. Immune component high</t>
  </si>
  <si>
    <t>Maruthi</t>
  </si>
  <si>
    <t>0.65*1.8*1.2</t>
  </si>
  <si>
    <t>FBR1K220084</t>
  </si>
  <si>
    <t>Tumor content: 35- 90%. Immune component high</t>
  </si>
  <si>
    <t>FBB1G220085</t>
  </si>
  <si>
    <t>VYD/092</t>
  </si>
  <si>
    <t>Tumor content: 55- 90%. Pyknosis high</t>
  </si>
  <si>
    <t>FBR1K220085</t>
  </si>
  <si>
    <t>Tumor content: 80- 95%. Pyknosis high</t>
  </si>
  <si>
    <t>FBB1G220086</t>
  </si>
  <si>
    <t>CLN/PRA/174</t>
  </si>
  <si>
    <t>Tumor content: 60- 95%. Pyknosis high</t>
  </si>
  <si>
    <t>pT4aN2bM0</t>
  </si>
  <si>
    <t>0.6*1.4*1.2
0.4*1.6*1.0
0.6*1.6*1.0</t>
  </si>
  <si>
    <t>FBR1K220086</t>
  </si>
  <si>
    <t>Tumor content: 75- 95%. Pyknosis high</t>
  </si>
  <si>
    <t>FBR1K220087</t>
  </si>
  <si>
    <t>HN001</t>
  </si>
  <si>
    <t>1% tumor in one fragment; others no tumor</t>
  </si>
  <si>
    <t>Dr Vijay Pillai, Bangalore</t>
  </si>
  <si>
    <t>Soft Palate</t>
  </si>
  <si>
    <t>Right soft palate</t>
  </si>
  <si>
    <t>pT4bN0M0</t>
  </si>
  <si>
    <t>0.8*1.8*1.6</t>
  </si>
  <si>
    <t>VYD/093</t>
  </si>
  <si>
    <t>Sample  size was too small</t>
  </si>
  <si>
    <t>0.4/0.8*1.0*0.8</t>
  </si>
  <si>
    <t>0.2/0.4*1.0*0.8</t>
  </si>
  <si>
    <t>VYD/094</t>
  </si>
  <si>
    <t>VYD/095</t>
  </si>
  <si>
    <t>Sample texture was soft and powdery</t>
  </si>
  <si>
    <t>Right soft palete</t>
  </si>
  <si>
    <t>0.6*0.8*1.6
0.5*0.6*1.2</t>
  </si>
  <si>
    <t>biswajit</t>
  </si>
  <si>
    <t>VYD/096</t>
  </si>
  <si>
    <t>Sampl size was small and blood clotted</t>
  </si>
  <si>
    <t>Left lener GB alevolus</t>
  </si>
  <si>
    <t>0.4*1.0*1.0</t>
  </si>
  <si>
    <t>manual</t>
  </si>
  <si>
    <t>FBB1F220092</t>
  </si>
  <si>
    <t>RC003</t>
  </si>
  <si>
    <t>pT3aN0M0</t>
  </si>
  <si>
    <t>(1.2,1.6,0.4)*2.4*2.0</t>
  </si>
  <si>
    <t>FBR1M220092</t>
  </si>
  <si>
    <t>FBB1G220093</t>
  </si>
  <si>
    <t>CLN/DBR/071</t>
  </si>
  <si>
    <t>Tumor content 75-95%</t>
  </si>
  <si>
    <t>T3N3MX</t>
  </si>
  <si>
    <t>1.1*1.7</t>
  </si>
  <si>
    <t>FBB1G220094</t>
  </si>
  <si>
    <t>VYD/097</t>
  </si>
  <si>
    <t>High tumor content &gt;= 90% in all fragments</t>
  </si>
  <si>
    <t>1.0*1.6*1.3</t>
  </si>
  <si>
    <t>FBR1K220094</t>
  </si>
  <si>
    <t>High tumor content &gt;= 85% in all fragments</t>
  </si>
  <si>
    <t>HN002</t>
  </si>
  <si>
    <t>Tissue height &lt;3mm</t>
  </si>
  <si>
    <t>Left GBS</t>
  </si>
  <si>
    <t>0.2-0.3*1.0*0.8</t>
  </si>
  <si>
    <t>HN003</t>
  </si>
  <si>
    <t>sample height was small(14*7/8*3mm), low blood volume</t>
  </si>
  <si>
    <t>0.3*1.4*0.7-0.8</t>
  </si>
  <si>
    <t>CLN/DBR/072</t>
  </si>
  <si>
    <t>Blood was heamolysed and tissue size was small</t>
  </si>
  <si>
    <t>0.75*1.2*1.6</t>
  </si>
  <si>
    <t>FBB1G220098</t>
  </si>
  <si>
    <t>VYD/098</t>
  </si>
  <si>
    <t>Tumor content 55-95% in 6/7 fragments</t>
  </si>
  <si>
    <t>FBR1M220099</t>
  </si>
  <si>
    <t>RC004</t>
  </si>
  <si>
    <t>Tumor content 20-90% in 6/7 fragments</t>
  </si>
  <si>
    <t>Right renal cell carcinoma</t>
  </si>
  <si>
    <t>pT2aN0M0</t>
  </si>
  <si>
    <t>Conventional Clear cell renalcell Carcinoma</t>
  </si>
  <si>
    <t>1.0*2.0*1.2</t>
  </si>
  <si>
    <t>FBR1K220100</t>
  </si>
  <si>
    <t>HN004</t>
  </si>
  <si>
    <t>Tumor content 15-90%. Immune component high in some explants</t>
  </si>
  <si>
    <t>0.8*1.4*1.2</t>
  </si>
  <si>
    <t>FBR1M220101</t>
  </si>
  <si>
    <t>RC005</t>
  </si>
  <si>
    <t xml:space="preserve">High tumor content in all fragments, appears Papillary </t>
  </si>
  <si>
    <t>Left upper pole renal mass</t>
  </si>
  <si>
    <t>pT1bN0M0</t>
  </si>
  <si>
    <t>Furhman 2RCC</t>
  </si>
  <si>
    <t>1.0*2.4*3.8</t>
  </si>
  <si>
    <t>0.8*1.8*2.2 
0.6*2.4*2.4</t>
  </si>
  <si>
    <t>FBR1K220102</t>
  </si>
  <si>
    <t>CLN/DBR/073</t>
  </si>
  <si>
    <t>Tumor content 65-80%, good amount of immune cells present</t>
  </si>
  <si>
    <t>T3N0MX</t>
  </si>
  <si>
    <t>FBR1K220103</t>
  </si>
  <si>
    <t>CLN/DBR/074</t>
  </si>
  <si>
    <t>Tumor content 45-90%</t>
  </si>
  <si>
    <t>1.2*1.6*2.2</t>
  </si>
  <si>
    <t>FBR1K220104</t>
  </si>
  <si>
    <t>VYD/099</t>
  </si>
  <si>
    <t>Tumor content 8-65% with good immune content</t>
  </si>
  <si>
    <t>FBR1A220105</t>
  </si>
  <si>
    <t>CLN/DBR/075</t>
  </si>
  <si>
    <t>Tumor cells 0-4%</t>
  </si>
  <si>
    <t>Paclitaxel, Carboplatin</t>
  </si>
  <si>
    <t>0.8*2.4*2.6</t>
  </si>
  <si>
    <t>FBR1K220106</t>
  </si>
  <si>
    <t>HN005</t>
  </si>
  <si>
    <t>pTx N0.</t>
  </si>
  <si>
    <t>NO INVASIVE MALIGNANCY PRESENT IN THE SPECIMEN NOTE:Previous biopsy from right buccal mucosa lesion (Ref H
2969/2022) reviewed shows well differentiated squamous cell carcinoma.
SUBMITTED.</t>
  </si>
  <si>
    <t>1.0/0.4*2.0*1.8</t>
  </si>
  <si>
    <t>CLN/PRA/175</t>
  </si>
  <si>
    <t>No tumor cells seen, mostly inflammation</t>
  </si>
  <si>
    <t>0.8*1.4*1.8
4/5*0.6*1.6</t>
  </si>
  <si>
    <t>CLN/PRA/176</t>
  </si>
  <si>
    <t>Sample was hard and PB value is 13000(size-10x24x2/4mm)</t>
  </si>
  <si>
    <t>T2N0M0</t>
  </si>
  <si>
    <t>0.2/0.4*1.0*2.4</t>
  </si>
  <si>
    <t>sample was hard</t>
  </si>
  <si>
    <t>FBR1A220109</t>
  </si>
  <si>
    <t>CLN/JSS/006</t>
  </si>
  <si>
    <t xml:space="preserve">A: Tumor cells seen in 4/14 explants; Content 2-45%   </t>
  </si>
  <si>
    <t>Carcinoma B/L overy</t>
  </si>
  <si>
    <t>2.2*2.0*1.6</t>
  </si>
  <si>
    <t>TBL Arm 1 (1x7, 1x7) Arm 2 (1x7,1x7)</t>
  </si>
  <si>
    <t>FBR1Q220110</t>
  </si>
  <si>
    <t>CLN/JSS/005</t>
  </si>
  <si>
    <t xml:space="preserve">A: Tumor present in most fragments upto 75%  </t>
  </si>
  <si>
    <t>1.0/1.1*2.2*2.0
0.4*1.6*1.6
0.4*1.0*1.0</t>
  </si>
  <si>
    <t>1.0*1.8*1.0
0.4*1.4*0.8</t>
  </si>
  <si>
    <t>FBR1Q220111</t>
  </si>
  <si>
    <t>VYD/100</t>
  </si>
  <si>
    <t>Tumor in 6/7 explants. Trace -10%</t>
  </si>
  <si>
    <t>ypT3N0</t>
  </si>
  <si>
    <t>Adriamycin, Cyclophosphamide,Paclitaxel(4xAC+4Pacli)</t>
  </si>
  <si>
    <t>Integrated ductal cancer</t>
  </si>
  <si>
    <t>FBR1N220112-TAT24</t>
  </si>
  <si>
    <t>CLN/PRA/177</t>
  </si>
  <si>
    <t>0.8-1.0*1.2*3.0</t>
  </si>
  <si>
    <t>1.0*1.0*1.4
1.0*1.2*1.0</t>
  </si>
  <si>
    <t>FBR1R220112</t>
  </si>
  <si>
    <t>FBR1K220113</t>
  </si>
  <si>
    <t>CLN/DBR/076</t>
  </si>
  <si>
    <t>Tumor content  15-80% in 6/7 explants</t>
  </si>
  <si>
    <t>0.4/0.2*0.8*1.2</t>
  </si>
  <si>
    <t>FBR1K220114</t>
  </si>
  <si>
    <t>HN006</t>
  </si>
  <si>
    <t>Tumor content 50-70%</t>
  </si>
  <si>
    <t xml:space="preserve">Submandibular region </t>
  </si>
  <si>
    <t>Carcinoma Lower Alveolus</t>
  </si>
  <si>
    <t>pT4a N1</t>
  </si>
  <si>
    <t>0.8*1.0*1.0</t>
  </si>
  <si>
    <t>FBR1K220115</t>
  </si>
  <si>
    <t>CLN/PRA/178</t>
  </si>
  <si>
    <t>Tumor content 8-60%, Immune component high</t>
  </si>
  <si>
    <t>0.5-0.6*0.6*2.4</t>
  </si>
  <si>
    <t>VYD/102</t>
  </si>
  <si>
    <t>Completely fat and no hard tissue observed)</t>
  </si>
  <si>
    <t>4xAdriamycin+4xCyclophosphamide, 2xPaclitaxel, 2xTrastuzumab</t>
  </si>
  <si>
    <t>FBR1N220117-TAT24</t>
  </si>
  <si>
    <t>VYD/101</t>
  </si>
  <si>
    <t>Tumor content 50-85%</t>
  </si>
  <si>
    <t>1.2-1.4*1.2*1.2</t>
  </si>
  <si>
    <t>FBR1K220118</t>
  </si>
  <si>
    <t>CLN/DBR/077</t>
  </si>
  <si>
    <t>0.2*0.9*1.4
0.3*0.8*0.6</t>
  </si>
  <si>
    <t>FBR1N220119-TAT24</t>
  </si>
  <si>
    <t>HN007</t>
  </si>
  <si>
    <t>Tumor content 15-95%</t>
  </si>
  <si>
    <t>pT4a N3b</t>
  </si>
  <si>
    <t>Keratinizing squamous cell carcinoma of left posterolateral border of 
tongue with metastasis to left cervical lymph nodes and right level IB with 
extranodal extension.</t>
  </si>
  <si>
    <t>2.0/1.4*2.0*2.0</t>
  </si>
  <si>
    <t>FBR1R220119</t>
  </si>
  <si>
    <t>FBR1K220120</t>
  </si>
  <si>
    <t>VYD/103</t>
  </si>
  <si>
    <t>0.8*1.2*1.5</t>
  </si>
  <si>
    <t>FBR1K220121</t>
  </si>
  <si>
    <t>CLN/PRA/179</t>
  </si>
  <si>
    <t>Tumor content 10-80%, high immune component</t>
  </si>
  <si>
    <t>Right lower GBS</t>
  </si>
  <si>
    <t>FBR1R220121</t>
  </si>
  <si>
    <t>Trace -90%, high immune component</t>
  </si>
  <si>
    <t>FBR1k220122</t>
  </si>
  <si>
    <t>CLN/DBR/078</t>
  </si>
  <si>
    <t>Blood clotted</t>
  </si>
  <si>
    <t>High tumor content&gt;80% in all explants</t>
  </si>
  <si>
    <t>Cisplatin, Paclitaxel, 5-FC</t>
  </si>
  <si>
    <t>0.5/0.6*1.0*2.0</t>
  </si>
  <si>
    <t>CLN/DBR/078-01</t>
  </si>
  <si>
    <t>sample was frozon</t>
  </si>
  <si>
    <t>VYD/104</t>
  </si>
  <si>
    <t>3-4% tumor in 1/7 explants. Others no tumor</t>
  </si>
  <si>
    <t>FBR1A220125</t>
  </si>
  <si>
    <t>VYD/105</t>
  </si>
  <si>
    <t>2-60% tumor</t>
  </si>
  <si>
    <t>0.6*1.4*1.8</t>
  </si>
  <si>
    <t>FBR1S220126</t>
  </si>
  <si>
    <t>CLN/DBR/079</t>
  </si>
  <si>
    <t>DMS_v5 (1S)</t>
  </si>
  <si>
    <t>Tumor in 4/7 explants.Tumor content 45-65% with high immune component</t>
  </si>
  <si>
    <t>FBR1S220127</t>
  </si>
  <si>
    <t>CLN/DBR/080</t>
  </si>
  <si>
    <t>High tumor content in all fragments</t>
  </si>
  <si>
    <t>0.4*0.6*1.0</t>
  </si>
  <si>
    <t>FBR1S220128</t>
  </si>
  <si>
    <t>CLN/DBR/081</t>
  </si>
  <si>
    <t>Tumor in 4/7 explants with 70-95% tumor. Others show superficial epithelium</t>
  </si>
  <si>
    <t>T2N1MX</t>
  </si>
  <si>
    <t>0.2/0.3*0.8*1.8</t>
  </si>
  <si>
    <t>FBR1R220129</t>
  </si>
  <si>
    <t>VYD/106</t>
  </si>
  <si>
    <t>Tumor content 3-98%</t>
  </si>
  <si>
    <t>2.2/0.8*1.6*1.4</t>
  </si>
  <si>
    <t>FBR1S220129</t>
  </si>
  <si>
    <t>Tumor content 4-99%</t>
  </si>
  <si>
    <t>FBR1M220130</t>
  </si>
  <si>
    <t>CLN/PRA/180</t>
  </si>
  <si>
    <t>Blot was clotted andTissue complete blood clot and thicker layer of tissue below blood clot</t>
  </si>
  <si>
    <t>Tumor present in many explants with fair prescence of immune component</t>
  </si>
  <si>
    <t>Renal cell carcinoma</t>
  </si>
  <si>
    <t>1.0*3.8*2.2</t>
  </si>
  <si>
    <t>TBL 4x(1x7)</t>
  </si>
  <si>
    <t>FBR1S220131</t>
  </si>
  <si>
    <t>CLN/DBR/082</t>
  </si>
  <si>
    <t>Tumor content 25-96%</t>
  </si>
  <si>
    <t>0.2/0.6*0.8*1.4</t>
  </si>
  <si>
    <t>FBR1S220132</t>
  </si>
  <si>
    <t>VYD/107</t>
  </si>
  <si>
    <t>0.8/1.2*1.8*1.2</t>
  </si>
  <si>
    <t>FBR1A220133</t>
  </si>
  <si>
    <t>CLN/DBR/083</t>
  </si>
  <si>
    <t>Only a small loose fragment of tumor cells seen in LB4; others no tumor</t>
  </si>
  <si>
    <t>Paclitaxel,Carboplatin</t>
  </si>
  <si>
    <t>02-0-6-2022</t>
  </si>
  <si>
    <t>0.8*1.6*1.8</t>
  </si>
  <si>
    <t>CLN/DBR/084</t>
  </si>
  <si>
    <t>Tumor content 3-45%, cells mostly degenerated/pyknotic</t>
  </si>
  <si>
    <t>1.0*3.0*1.8</t>
  </si>
  <si>
    <t>CLN/DBR/085</t>
  </si>
  <si>
    <t>No tumor cells, only stromal tissue</t>
  </si>
  <si>
    <t>0.8/0.6*2.2*1.6</t>
  </si>
  <si>
    <t>FBR1M220136</t>
  </si>
  <si>
    <t>RC006</t>
  </si>
  <si>
    <t>Tumor content 10-95%</t>
  </si>
  <si>
    <t>pT1b</t>
  </si>
  <si>
    <t>0.7/0.2-0.3*2.2*1.8</t>
  </si>
  <si>
    <t>Base Plate 2: IgG4 RxA (1x7), Nivo RxB (1x7), Nivo+sunitinib RxC (1x7);
Flow Plate: RxA (1x7), RxB (1x7), RxC (1x7)</t>
  </si>
  <si>
    <t>FBB1F220136</t>
  </si>
  <si>
    <t>Base Plate 2: clrl RxA (1x7), PTT 30micro mRxB (1x7), 3 micro m RxC (1x7), 0.3micro m RxD (1x7), 3+Nivo RxE (1x7), Nivo RxF (1x7);
NS plate 3: RxA (1x3), RxB (1x3), RxC (1x3), RxD (1x3), RxE (1x3), RxF (1x3)</t>
  </si>
  <si>
    <t>FBR1S220137</t>
  </si>
  <si>
    <t>CLN/DBR/086</t>
  </si>
  <si>
    <t>Tumor content 70-97%</t>
  </si>
  <si>
    <t>T2N2MX</t>
  </si>
  <si>
    <t>0.4/0.2*1.4*1.7</t>
  </si>
  <si>
    <t xml:space="preserve"> Plate 2 :  IgG4 RxA  (1x7), Cmax/2 RxB (1x7), Nivo RxC (1x7), MC RxD (1x7)</t>
  </si>
  <si>
    <t>FBR1T220137</t>
  </si>
  <si>
    <t>cc Study(1T)</t>
  </si>
  <si>
    <t>refer FBR1S220137</t>
  </si>
  <si>
    <t>Base plate 2: MC RxA (1x7), Cisplatin RxB (1x7), TPF RxC (1x7)</t>
  </si>
  <si>
    <t>FBR1S220138</t>
  </si>
  <si>
    <t>VYD/108</t>
  </si>
  <si>
    <t>Tumor content 2-20% in 5/7 explants;others no tumor</t>
  </si>
  <si>
    <t>0,6*1.6*1.2</t>
  </si>
  <si>
    <t>Base Plate 2: IgG4 Rxa (1x7), Pembro Cmax/2 RxB (1x7), Nivo RxC (1x7);
Flow Plate 3: IgG4 RxA (1x7), Pembro Cmax/2 RxB (1x7), Nivo RxC (1x7), MC RxD (1x7)</t>
  </si>
  <si>
    <t>FBR1T220138</t>
  </si>
  <si>
    <t>0.6*1.6*1.2</t>
  </si>
  <si>
    <t>refer FBR1S220138</t>
  </si>
  <si>
    <t>FBR1S220139</t>
  </si>
  <si>
    <t>CLN/DBR/087</t>
  </si>
  <si>
    <t>Tumor content 8-40%, high immune component</t>
  </si>
  <si>
    <t>T2NoMX</t>
  </si>
  <si>
    <t>2.5*0.8*1.0</t>
  </si>
  <si>
    <t>Base Plate 2: IgG4 Rxa (1x7), Pembro Cmax/2 RxB (1x7), Nivo RxC (1x7);
Flow Plate 3: IgG4 RxA (1x7), Pembro Cmax/2 RxB (1x7)</t>
  </si>
  <si>
    <t>FBR1S220140</t>
  </si>
  <si>
    <t>CLN/DBR/088</t>
  </si>
  <si>
    <t>1.0*1.2*1.8</t>
  </si>
  <si>
    <t>Base Plate 2: IgG4 Rxa (1x7), Pembro Cmax/2 RxB (1x7), Nivo RxC (1x7);
Flow Plate 3: RxA (1x7), RxB (1x7), RxC (1x7)</t>
  </si>
  <si>
    <t>FBR1T220140</t>
  </si>
  <si>
    <t>FBR1S220141</t>
  </si>
  <si>
    <t>VYD/109</t>
  </si>
  <si>
    <t>lower lip</t>
  </si>
  <si>
    <t>0.3*0.8*1.0
0.4*0.8*0.8
0.2*0.8*0.*</t>
  </si>
  <si>
    <t>FBR1T220141</t>
  </si>
  <si>
    <t>Base Plate 2: RxA (1x7), RxB (1x7), RxC (1x7)</t>
  </si>
  <si>
    <t>FBR1M220142</t>
  </si>
  <si>
    <t>RC007</t>
  </si>
  <si>
    <t>Tumor content 4-40% in 3/7 explants. Hemorrhagic areas present.</t>
  </si>
  <si>
    <t xml:space="preserve"> ISUP nuclear grade I
Tumor shows nested architecture and cystic spaces lined by clear cells and with eosinophilic secretions.
</t>
  </si>
  <si>
    <t>pT1a</t>
  </si>
  <si>
    <t>0.6/0.2*0.8*0.6</t>
  </si>
  <si>
    <t>Base Plate 2: IgG4 RxA (1x7), Nivo RxB (1x7), Nivo+Sunitinib RxC (1x7);
Flow plate 3: IgG4 RxA (1x7), Nivo RxB (1x7), Nivo+sunitinib RxC (1x7)</t>
  </si>
  <si>
    <t>FBR1M220143</t>
  </si>
  <si>
    <t>RC008</t>
  </si>
  <si>
    <t>G1 (nucleoli absent or inconspicuous and basophilic 
at 400x magnification).</t>
  </si>
  <si>
    <t>pT2a</t>
  </si>
  <si>
    <t xml:space="preserve"> Base Plate 2: IgG4 RxA (1x7), Nivo RxB (1x7), Nivo+Sunitinib RxC (1x7)), Anti CD3+IL2 RxD (1x7), LPS RxE (1x7);
Flow plate 3: IgG4 RxA (1x7), Nivo RxB (1x7), Nivo+Sunitinib RxC (1x7), Anti CD3+IL3 RxD (1x7), LPS RxE (1x7)</t>
  </si>
  <si>
    <t>FBR1S220144</t>
  </si>
  <si>
    <t>CLN/DBR/089</t>
  </si>
  <si>
    <t>Tumor content 65-90%</t>
  </si>
  <si>
    <t>T3NoMX</t>
  </si>
  <si>
    <t>0.4*1.2*0.8
0.3/0.5*1.0*0.6</t>
  </si>
  <si>
    <t>0.4*1.2*0.6
0.4*1.0*0.6</t>
  </si>
  <si>
    <t>Base Plate 2: RxA (1x7), RxB (1x7), RxC (1x7)
 Flow Plate 3:RxA (1x7), RxB (1x7), RxC (1x7)</t>
  </si>
  <si>
    <t>FBR1T220144</t>
  </si>
  <si>
    <t>Base Plate 2: RxA (1x7), Cisplatin RxB (1x7), Cisplatin+5FU+Docetaxel RxC (1x7)</t>
  </si>
  <si>
    <t>RC009</t>
  </si>
  <si>
    <t>No tumor. Only hemorrhagic necrosed tissue</t>
  </si>
  <si>
    <t>1.4*2.3*2.4</t>
  </si>
  <si>
    <t>FBR1Q220146</t>
  </si>
  <si>
    <t>VYD/110</t>
  </si>
  <si>
    <t>Tumor content 5-90%</t>
  </si>
  <si>
    <t>Right breast</t>
  </si>
  <si>
    <t>infiltrating ductal carcinoma</t>
  </si>
  <si>
    <t>1.0*2.2*1.4</t>
  </si>
  <si>
    <t>0.8*1.4*1.0
1.0*1.6*1.0
0.6*0.6*0.6
0.8*1.0*1.2</t>
  </si>
  <si>
    <t>TBL : Arm (1x7), Arm (1x7)</t>
  </si>
  <si>
    <t>Base Assay 2: MC RxA (1x7), Anti CD3+IL2  RxB (1x7),LPS RxC (1x7);
Flow assay 3: RxA (1x7), RxB (1x7), RxC (1x7)</t>
  </si>
  <si>
    <t>FBR1T220147</t>
  </si>
  <si>
    <t>CLN/DBR/090</t>
  </si>
  <si>
    <t>Tumor content 20-96%</t>
  </si>
  <si>
    <t>cc study Base Plate 2: MC RxA (1x7),0.37 Cisplatin RxB (1x7), 3.31microgram cisplatin Cmax RxC (1x7);</t>
  </si>
  <si>
    <t>FBR1S220147</t>
  </si>
  <si>
    <t>Base Plate 2: IgG4 RxA (1x7), Pembro Cmax/2 RxB (1x7), Nivo RxC (1x7);
Flow Plate 3: RxA (1x7), RxB (1x7), RxC (1x7)</t>
  </si>
  <si>
    <t>FBR1T220148</t>
  </si>
  <si>
    <t>VYD/111</t>
  </si>
  <si>
    <t>Tumor content 30-80%</t>
  </si>
  <si>
    <t>0.2*0.4*0.6
0.2*0.4*1.0
0.2/0.3*0.6*1.6</t>
  </si>
  <si>
    <t>Base Plate 2:MC  RxA (1x7), Cisplatin RxB (1x7), TPF RxC (1x7)</t>
  </si>
  <si>
    <t>FBR1S220148</t>
  </si>
  <si>
    <t>Base Plate 2: IgG4 RxA (1x7), Pembro  RxB (1x7), Nivo RxC (1x7);
Flow Plate 3: RxA (1x7), RxB (1x7), RxC (1x7)</t>
  </si>
  <si>
    <t>FBR1S220149</t>
  </si>
  <si>
    <t>CLN/DBR/091</t>
  </si>
  <si>
    <t xml:space="preserve">Tumor content 60-96% </t>
  </si>
  <si>
    <t>0.4*2.0*1.4</t>
  </si>
  <si>
    <t>Base Plate 2: IgG4 RxA (1x7), Pembro Cmax/2 RxB (1x7);
Flow Plate 3:IgG4 RxA (1x7), Pembro Cmax/2 RxB (1x7)</t>
  </si>
  <si>
    <t>FBR1T220149</t>
  </si>
  <si>
    <t>cc study Base Plate 2: MC RxA (1x7),0.37 Cisplatin RxB (1x7), 3.31 cisplatin Cmax RxC (1x7), TPF RxD (1x7);</t>
  </si>
  <si>
    <t>FBR1S220150</t>
  </si>
  <si>
    <t>VYD/112</t>
  </si>
  <si>
    <t>Tumor content 25-98% in 5/7 explants</t>
  </si>
  <si>
    <t>FBR1T220150</t>
  </si>
  <si>
    <t>cc study Base Plate 2: MC RxA (1x7),0.37 Cisplatin RxB (1x7), 3.31 cisplatin Cmax RxC (1x7), TPF(Cisplatin 3.31) RxD (1x7);</t>
  </si>
  <si>
    <t>FBR1S220151</t>
  </si>
  <si>
    <t>HN008</t>
  </si>
  <si>
    <t>Small size tissue</t>
  </si>
  <si>
    <t xml:space="preserve">Tumor content 6-96% </t>
  </si>
  <si>
    <t>0.3*0.6*0.7
0.2/0.3*0.4*0.6</t>
  </si>
  <si>
    <t>Base Plate 2: IgG4 RxA (1x7), Pembro Cmax/2 RxB (1x7);
Flow Plate 3:RxA (1x7), RxB (1x7)</t>
  </si>
  <si>
    <t>FBR1T220151</t>
  </si>
  <si>
    <t>cc study Base Plate 2: MC RxA (1x7),0.37 Cisplatin RxB (1x7), 3.31 cisplatin Cmax RxC (1x7)</t>
  </si>
  <si>
    <t>CLN/JSS/007</t>
  </si>
  <si>
    <t>No epithelial tumor, only stromal cells</t>
  </si>
  <si>
    <t>right ovary</t>
  </si>
  <si>
    <t>Syam</t>
  </si>
  <si>
    <t>FBR1M220153</t>
  </si>
  <si>
    <t>RC010</t>
  </si>
  <si>
    <t>Benign tumor</t>
  </si>
  <si>
    <t>Oncocytoma, benign tumor</t>
  </si>
  <si>
    <t>2.0*2.8*2.4</t>
  </si>
  <si>
    <t>Base Plate 2: RxA (1x7),  RxB (1x7), RxC (1x7);
Flow Plate 3:RxA (1x7), RxB (1x7), RxC (1x7)</t>
  </si>
  <si>
    <t>Terminated @T24 Due to Benign Tumor</t>
  </si>
  <si>
    <t>FBR1S220154</t>
  </si>
  <si>
    <t>CLN/DBR/092</t>
  </si>
  <si>
    <t>3.5*1.0*2.0
3.5*0.6*1.0
3.5*1.0*1.0</t>
  </si>
  <si>
    <t>Base Plate 2: RxA (1x7),  RxB (1x7);
Flow Plate 3:RxA (1x7), RxB (1x7)</t>
  </si>
  <si>
    <t>FBR1T220154</t>
  </si>
  <si>
    <t>Base Plate 2: MC RxA (1x7),0.37 Cisplatin RxB (1x7), 3.31 cisplatin Cmax RxC (1x7), TPF RxD (1x7)</t>
  </si>
  <si>
    <t>FBR1S220155</t>
  </si>
  <si>
    <t>HN009</t>
  </si>
  <si>
    <t>pT4bN3b</t>
  </si>
  <si>
    <t>1.2*1.5*1.2</t>
  </si>
  <si>
    <t>Base Plate 2: IgG4 RxA (1x7), Pembro Cmax/2 RxB (1x7);
Flow Plate 3: IgG4 RxA (1x7), Pembro Cmax RxB (1x7)</t>
  </si>
  <si>
    <t>FBR1T220155</t>
  </si>
  <si>
    <t>Base Plate 2: MC RxA (1x7),0.37 Cisplatin RxB (1x7), 3.31 cisplatin RxC (1x7), TPF RxD (1x7)</t>
  </si>
  <si>
    <t>FBR1S220156</t>
  </si>
  <si>
    <t>VYD/113</t>
  </si>
  <si>
    <t>Tumor content 3-50%</t>
  </si>
  <si>
    <t>Left lateral border of tongue</t>
  </si>
  <si>
    <t>cc study Base Plate 2: IgG4 RxA (1x7), Pembro RxB (1x7), Nivo RxC (1x7), MC RxD (1x7);
Flow Plate 3: RxA (1x7), RxB (1x7), RxC (1x7)</t>
  </si>
  <si>
    <t>FBR1T220156</t>
  </si>
  <si>
    <t>Tumor content 20-60%</t>
  </si>
  <si>
    <t>Base Plate 2: MC RxA (1x7),3.31 Cisplatin RxB (1x7), 3.31 cisplatin RxC (1x7), 3.31 TPF RxD (1x7)</t>
  </si>
  <si>
    <t>FBR1Q220157</t>
  </si>
  <si>
    <t>VYD/114</t>
  </si>
  <si>
    <t>Tumor content 3-60%.Pyknosis high</t>
  </si>
  <si>
    <t>IDC</t>
  </si>
  <si>
    <t>3.2*2.2*3.4</t>
  </si>
  <si>
    <t>FBR1S220158</t>
  </si>
  <si>
    <t>CLN/DBR/094</t>
  </si>
  <si>
    <t>Tumor content 8-35%. Immune component high</t>
  </si>
  <si>
    <t>0.2/0.6*1.6*1.2</t>
  </si>
  <si>
    <t>Refer FBR1T220158</t>
  </si>
  <si>
    <t>Base Plate 2: MC RxA (1x7), IgG4 RxB (1x7)</t>
  </si>
  <si>
    <t>FBR1T220158</t>
  </si>
  <si>
    <t>Base Plate 2: MC RxA (1x7), Cisplatin RxB (1x7), TPF RxC (1x7)</t>
  </si>
  <si>
    <t>FBR1Q220159</t>
  </si>
  <si>
    <t>CLN/DBR/093</t>
  </si>
  <si>
    <t>Tumor content 1-60%.Pyknosis high</t>
  </si>
  <si>
    <t>left breast</t>
  </si>
  <si>
    <t>0.6*2.6*1.0
0.6*3.6*1.2</t>
  </si>
  <si>
    <t>Base Plate 2: RxA (1x7), RxB (1x7), LPS RxC (1x7);
Flow Plate 3: RxA (1x7), Anti CD3+IL2 RxB (1x7), RxC (1x7)</t>
  </si>
  <si>
    <t>FBR1A220160</t>
  </si>
  <si>
    <t>CLN/JSS/008</t>
  </si>
  <si>
    <t>contamination observed @T48</t>
  </si>
  <si>
    <t>Tumor content 8-70%</t>
  </si>
  <si>
    <t>1.0*1.6*2.8</t>
  </si>
  <si>
    <t>TBL Arm 1(1x7),Arm 2(1x7)</t>
  </si>
  <si>
    <t>Base Plate 2: Media C RxA (1x7), Anti CD3+IL2 RxB (1x7), LPS RxC (1x7), Cisplatin Max RxD (1x7);
Flow Plate 3:  Media C RxA (1x7), Anti CD3+IL2 RxB (1x7), LPS RxC (1x7), only media for freezing experiment{ RxE (1x7), RxF (1x5), RxG (1x5)};
NS Plate 4: RxA (1x4), RxB (1x4), RxC (1x4), RxD (1x4)</t>
  </si>
  <si>
    <t>FBR1Q220161</t>
  </si>
  <si>
    <t>CLN/DBR/095</t>
  </si>
  <si>
    <t>Tumor content 1-30%</t>
  </si>
  <si>
    <t>T3NoMx</t>
  </si>
  <si>
    <t>0.6/0.8*1.8*1.6</t>
  </si>
  <si>
    <t>FBR1S220162</t>
  </si>
  <si>
    <t>CLN/DBR/096</t>
  </si>
  <si>
    <t>Tumor content 20-85%, Immune content high</t>
  </si>
  <si>
    <t>T3NOMX</t>
  </si>
  <si>
    <t>TBL (1x7), V TBL(1x7)</t>
  </si>
  <si>
    <t>Base Plate 2: IgG4 RxA (1x7), Pembro RxB (1x7), IgG4 RxC (1x7), Pembro RxD (1x7);
Flow Plate 3: Vibratome RxA (1x7), Manual RxB (1x7)</t>
  </si>
  <si>
    <t>FBR1A220163</t>
  </si>
  <si>
    <t>CLN/DBR/097</t>
  </si>
  <si>
    <t>20% tumor in 1/14 fragments. Others no tumor</t>
  </si>
  <si>
    <t>paclitaxel,carboplatin</t>
  </si>
  <si>
    <t>1.85*2.0*3.0</t>
  </si>
  <si>
    <t>Base Plate 2: MC RxA (1x7), Anti CD3+IL2 RxB (1x7), LPS RxC (1x7), Cisplatin Max RxD (1x7);
Flow Plate 3:  Media C RxA (1x7), Anti CD3+IL2 RxB (1x7), LPS RxC (1x7), Cisplatin RxD (1x7);
NS Plate 4: RxA (1x3), RxB (1x3), RxC (1x3), RxD (1x3)</t>
  </si>
  <si>
    <t>FBR1A220164</t>
  </si>
  <si>
    <t>CLN/DBR/098</t>
  </si>
  <si>
    <t>High tumor content in most explants</t>
  </si>
  <si>
    <t>2.0*3.4*1.4</t>
  </si>
  <si>
    <t>TBL Arm 1(1x7),Arm 2(1x7), Arm 3 (1x7), Arm 4 (1x7)</t>
  </si>
  <si>
    <t>Base Plate 2: MC RxA (1x7), Anti CD3+IL2 RxB (1x7), Paclitoxel RxC (1x7), Cisplatin Max+Docetoxel RxD (1x7),Cisplatin RxE (1x7), LPS RxF(1x7);
Base Plate 3:  MC RxA (1x7), Anti CD3+IL2 RxB (1x7), Paclitaxel RxC (1x7), Cisplatin Max+Docetoxel RxD (1x7),Cisplatin RxE (1x7), LPS RxF(1x7);
Flow Plate 4: MC RxA (1x7), Anti CD3+IL2 RxB (1x7), LPS RxCF(1x7), MC RxA1 (1x7), MC RxA2 (1x7) ;
Plate 5: MC RxA (1x7)</t>
  </si>
  <si>
    <t>FBR1S220165</t>
  </si>
  <si>
    <t>CLN/DBR/099</t>
  </si>
  <si>
    <t>T2NOMX</t>
  </si>
  <si>
    <t>1.2*2.0*3.6</t>
  </si>
  <si>
    <t>Base Plate 2: IgG4 RxA (1x7), Pembro RxB (1x7);
Flow Plate 3:  IgG4 RxA (1x7), Pembro RxB (1x7), MC RxD (1x7)</t>
  </si>
  <si>
    <t>FBR1T220165</t>
  </si>
  <si>
    <t>Tumor content 80-95%. Contamination? Bacterial colonies? at LA3</t>
  </si>
  <si>
    <t>FBR1R220165</t>
  </si>
  <si>
    <t>Tumor content 70-92%</t>
  </si>
  <si>
    <t>Plate 2 : MC RxA (1x10),Anti CD3 +IL2 RxB (1x10), LPS RxC (1x10)</t>
  </si>
  <si>
    <t>FBR1C220165</t>
  </si>
  <si>
    <t>refer FBR1S220165</t>
  </si>
  <si>
    <t>FBR1T220166</t>
  </si>
  <si>
    <t>VYD/115</t>
  </si>
  <si>
    <t>2-5% tumor in 2/7 explants.Others no tumor</t>
  </si>
  <si>
    <t>0.6*1.2*1.4</t>
  </si>
  <si>
    <t>FBR1C220166</t>
  </si>
  <si>
    <t>1-10% tumor in 4/7explants. Others no tumor</t>
  </si>
  <si>
    <t>Plate 2:V MC (1x7), M MC (1x7)</t>
  </si>
  <si>
    <t>FBR1S220167</t>
  </si>
  <si>
    <t>CLN/PRA/181</t>
  </si>
  <si>
    <t>Tumor content 6-70%</t>
  </si>
  <si>
    <t>1.0*1.8/1,4*1.2</t>
  </si>
  <si>
    <t>Base Plate 2: IgG4 RxA (1x7), Pembro RxB (1x7);
Flow Plate 3:  IgG4 RxA (1x7), Pembro RxB (1x7)</t>
  </si>
  <si>
    <t>FBR1R220167</t>
  </si>
  <si>
    <t>Terminated @T24 Accidently</t>
  </si>
  <si>
    <t>FBR1C220167</t>
  </si>
  <si>
    <t>refer FBR1S220167</t>
  </si>
  <si>
    <t>Plate 2: 20micro litre RxA (1x7), 50microlitre RxB (1x7)</t>
  </si>
  <si>
    <t>FBR1Q220168</t>
  </si>
  <si>
    <t>VYD/116</t>
  </si>
  <si>
    <t>Tumor content 6-80%</t>
  </si>
  <si>
    <t>ypT4bN0</t>
  </si>
  <si>
    <t>Adriamycin, Paclitaxel</t>
  </si>
  <si>
    <t>1.2*2.0*1.6</t>
  </si>
  <si>
    <t>Plate 2: MC RxA (1x7), Anti CD3+IL2  RxB (1x7),LPS RxC (1x7);
Plate 3: MC RxA (1x7), Anti CD3+IL2  RxB (1x7),LPS RxC (1x7)</t>
  </si>
  <si>
    <t>FBR1C220168</t>
  </si>
  <si>
    <t>refer FBR1Q220168</t>
  </si>
  <si>
    <t>FBR1S220169</t>
  </si>
  <si>
    <t>CLN/DBR/100</t>
  </si>
  <si>
    <t>Tumor content 10-35%</t>
  </si>
  <si>
    <t>T3N2MX</t>
  </si>
  <si>
    <t>gowri</t>
  </si>
  <si>
    <t>refer FBR1C220168</t>
  </si>
  <si>
    <t>Base Plate 2: IgG4 RxA (1x7), Pembro RxB (1x7);
Flow Plate 3:   RxA (1x7),  RxB (1x7)</t>
  </si>
  <si>
    <t>FBR1C220169</t>
  </si>
  <si>
    <t>Tumor contnet 10-60%. ?Possible contamination at LA3</t>
  </si>
  <si>
    <t>Plate 2: 20micro litre RxA (1x7), 50microlitre RxB (1x7), MC RxA (1x7), MC RxB (1x7)</t>
  </si>
  <si>
    <t>FBR1T220169</t>
  </si>
  <si>
    <t>refer FBR1C220169</t>
  </si>
  <si>
    <t>Base Plate 2: MC RxA (1x7), Cisplatin RxB (1x7),Cisplatin RxC (1x7), TPF RxD (1x7)</t>
  </si>
  <si>
    <t>FBR1S220170</t>
  </si>
  <si>
    <t>CLN/DBR/101</t>
  </si>
  <si>
    <t>Tumor content 50-95%, high immune prescence</t>
  </si>
  <si>
    <t>T2N3bmx</t>
  </si>
  <si>
    <t>0.6*1.2*1.0
0.2*0.7*0.7</t>
  </si>
  <si>
    <t>FBR1C220170</t>
  </si>
  <si>
    <t>Tumor content 40-90%</t>
  </si>
  <si>
    <t>Refer FBR1S220170</t>
  </si>
  <si>
    <t>Plate 1: MC RxA (1x7), MC RxA (1x7)</t>
  </si>
  <si>
    <t>FBR1T220171</t>
  </si>
  <si>
    <t>VYD/117</t>
  </si>
  <si>
    <t>Tumor content 2-96% in 6/7 explants</t>
  </si>
  <si>
    <t>Floor of Mouth right side</t>
  </si>
  <si>
    <t>0.65*0.6*1.2</t>
  </si>
  <si>
    <t>FBR1T220172</t>
  </si>
  <si>
    <t>HN010</t>
  </si>
  <si>
    <t>Tumor content 30-70% with good immune presence</t>
  </si>
  <si>
    <t>0.8*1.6*3.2</t>
  </si>
  <si>
    <t>TBL (1x7),T0 (1x7)</t>
  </si>
  <si>
    <t>Base Plate 2: RxA (1x7), RxB (1x7), RxC (1x7),  RxD (1x7)</t>
  </si>
  <si>
    <t>FBR1S220173</t>
  </si>
  <si>
    <t>CLN/DBR/102</t>
  </si>
  <si>
    <t>High tumor content in all fragments with good immune prescence</t>
  </si>
  <si>
    <t>0.6-0.8*1.6*0.9/1.8</t>
  </si>
  <si>
    <t>Base Plate 2: IgG4 RxA (1x7), Pembro RxB (1x7);
Flow Plate 3:  RxA (1x7),  RxB (1x7)</t>
  </si>
  <si>
    <t>FBR1T220173</t>
  </si>
  <si>
    <t>refer FBR1S220173</t>
  </si>
  <si>
    <t>FBR1C220173</t>
  </si>
  <si>
    <t>Plate 2:MC (1x7), MC (1x7), MC (1x7), MC (1x7)</t>
  </si>
  <si>
    <t>FBR1T220174</t>
  </si>
  <si>
    <t>CLN/PRA/182</t>
  </si>
  <si>
    <t>All explants show mostly SSE. No tumor</t>
  </si>
  <si>
    <t>Alveolus+GBS</t>
  </si>
  <si>
    <t>Left lower alveolus+Lower GBS</t>
  </si>
  <si>
    <t>0.43*1.6*2.2</t>
  </si>
  <si>
    <t>Base Plate 2: Duplicate 1- MC RxA (1x7), Cisplatin RxB (1x7), TPF RxC (1x7),  Duplicate 2- MC RxA (1x7), Cisplatin RxB (1x7), TPF RxC (1x7)</t>
  </si>
  <si>
    <t>FBR1C220174</t>
  </si>
  <si>
    <t>0,43*1.6*2.2</t>
  </si>
  <si>
    <t>Refer FBR1T220174</t>
  </si>
  <si>
    <t>Plate 2: RxA (1x7), RxB (1x7)</t>
  </si>
  <si>
    <t>FBR1T220175</t>
  </si>
  <si>
    <t>VYD/118</t>
  </si>
  <si>
    <t>Tumor content 20-80%. Good immune content</t>
  </si>
  <si>
    <t>Left lateral Border of Tongue</t>
  </si>
  <si>
    <t>0.8*1.3*1.4</t>
  </si>
  <si>
    <t>FBR1C220176</t>
  </si>
  <si>
    <t>HN011</t>
  </si>
  <si>
    <t>Tumor content 3-90%</t>
  </si>
  <si>
    <t>1.0*1.5*1.6</t>
  </si>
  <si>
    <t>V TBL : Arm (1x7)
TBL: Arm (1x7)</t>
  </si>
  <si>
    <t>Plate 2:Vibrotome  RxA (1x7),  RxB (1x7), RxC (1x7), Manual RxA (1x7), RxB (1x7), RxC (1x7)</t>
  </si>
  <si>
    <t>FBR1T220176</t>
  </si>
  <si>
    <t xml:space="preserve">Tumor content high </t>
  </si>
  <si>
    <t>FBR1R220176</t>
  </si>
  <si>
    <t>Plate 2 :  RxA (1x10), RxB (1x10), RxC (1x10)</t>
  </si>
  <si>
    <t>FBR1T220177</t>
  </si>
  <si>
    <t>CLN/DBR/103</t>
  </si>
  <si>
    <t>Tumor content 40-90% in 6/7 explants</t>
  </si>
  <si>
    <t>T2aN2Mx</t>
  </si>
  <si>
    <t>0.43*1.8*2.6</t>
  </si>
  <si>
    <t>Base Plate 2:  MC RxA (1x7), Cisplatin RxB (1x7), TPF RxC (1x7)</t>
  </si>
  <si>
    <t>FBR1C220177</t>
  </si>
  <si>
    <t>Refer FBR1T220177</t>
  </si>
  <si>
    <t>FBR1Q220178</t>
  </si>
  <si>
    <t>CLN/DBR/104</t>
  </si>
  <si>
    <t>Tumor content 2-90%</t>
  </si>
  <si>
    <t>T2N2mx</t>
  </si>
  <si>
    <t>0.4*1.6*3.4</t>
  </si>
  <si>
    <t>Plate 2: MC RxA (1x7), Anti CD3+IL2  RxB (1x7),LPS RxC (1x7);
Plate 3: MC RxA (1x7), Anti CD3+IL2  RxB (1x7),LPS RxC (1x7), RxA (1x7)</t>
  </si>
  <si>
    <t>FBR1T220179</t>
  </si>
  <si>
    <t>CLN/DBR/105</t>
  </si>
  <si>
    <t>Tumor content high , parts of tumor hughly pyknotic</t>
  </si>
  <si>
    <t>T2N2Mx</t>
  </si>
  <si>
    <t>0.37*1.0*0.6
0.4*1.2*1.4
0.43*0.8*1.0</t>
  </si>
  <si>
    <t>FBR1C220179</t>
  </si>
  <si>
    <t>Refer FBR1T220179</t>
  </si>
  <si>
    <t>Plate 2: RxA (1x7), RxB (1x7). RxC (1x7)</t>
  </si>
  <si>
    <t>FBR1T220180</t>
  </si>
  <si>
    <t>CLN/DBR/106</t>
  </si>
  <si>
    <t>Tumor content high in all fragments</t>
  </si>
  <si>
    <t>T3Nomx</t>
  </si>
  <si>
    <t>0.9*0.9*1.4
0.32*1.4*1.8</t>
  </si>
  <si>
    <t>FBR1C220180</t>
  </si>
  <si>
    <t>0.37*1.0*1.6
0.4*1.2*1.4
0.43*0.8*1.0</t>
  </si>
  <si>
    <t>Refer FBR1T220180</t>
  </si>
  <si>
    <t>FBR1T220181</t>
  </si>
  <si>
    <t>VYD/119</t>
  </si>
  <si>
    <t>Tumor content 4-15%</t>
  </si>
  <si>
    <t>kowshik</t>
  </si>
  <si>
    <t>FBR1C220181</t>
  </si>
  <si>
    <t>Refer FBR1T220181</t>
  </si>
  <si>
    <t>FBR1T220182</t>
  </si>
  <si>
    <t>CLN/DBR/107</t>
  </si>
  <si>
    <t>Tumor present only in 2/7 explants.( 15-60%). Others no tumor</t>
  </si>
  <si>
    <t>T1NoMX</t>
  </si>
  <si>
    <t>0.2/0.3*0.8*1.0</t>
  </si>
  <si>
    <t>FBR1T220183</t>
  </si>
  <si>
    <t>VYD/120</t>
  </si>
  <si>
    <t>Scanty tumor in 2 explants. Others no tumor</t>
  </si>
  <si>
    <t>ypT4aN1</t>
  </si>
  <si>
    <t>FBR1A220184</t>
  </si>
  <si>
    <t>OC001</t>
  </si>
  <si>
    <t>Good tumor content in Arms A and B; many explnts in Arms C and D have no tumor</t>
  </si>
  <si>
    <t>Dr Rohit Ranade, Bangalore</t>
  </si>
  <si>
    <t>Left Ovary Mass</t>
  </si>
  <si>
    <t>pT3(IIIc), pNIb</t>
  </si>
  <si>
    <t>High grade serous carcinoma of left ovary with pelvic lymph node 
metastasis.</t>
  </si>
  <si>
    <t>1.0*2.2*1.6</t>
  </si>
  <si>
    <t xml:space="preserve">Base Plate 2: MC RxA (1x7), Anti CD3+IL2 RxB (1x7), Paclitoxel RxC (1x7), Carboplatin Max+Docetoxel RxD (1x7),Cisplatin RxE (1x7), LPS RxF(1x7);
Base Plate 3:  MC RxA (1x7), Anti CD3+IL2 RxB (1x7), Paclitaxel RxC (1x7), Carboplatin Max+Docetoxel RxD (1x7),Cisplatin RxE (1x7), LPS RxF(1x7);
Flow Plate 4: MC RxA (1x7), Anti CD3+IL2 RxB (1x7), LPS RxF(1x7), MC RxA1 (1x7), MC RxA2 (1x7) </t>
  </si>
  <si>
    <t>Terminated @T48 Due to Tissue disintegrated</t>
  </si>
  <si>
    <t>FBR1C220184</t>
  </si>
  <si>
    <t>FBR1T220185</t>
  </si>
  <si>
    <t>CLN/DBR/108</t>
  </si>
  <si>
    <t>Tumor content 55-96%</t>
  </si>
  <si>
    <t>T4aN2Mx</t>
  </si>
  <si>
    <t>High grade ofcarcinoma of right and left ovary with capsular
breech, left ovary, along with involvement of bilateral fallopian
tubes, uterine serosa, with sigmoid deposits.</t>
  </si>
  <si>
    <t>0.3*1.0-1.3*1.6</t>
  </si>
  <si>
    <t>FBR1C220185</t>
  </si>
  <si>
    <t>Dermoid with malignancy tumor - squamous cell
carcinoma</t>
  </si>
  <si>
    <t>Refer FBR1T220185</t>
  </si>
  <si>
    <t>FBR1T220186</t>
  </si>
  <si>
    <t>VYD/121</t>
  </si>
  <si>
    <t>Tumor content 4-80%.High immune content. Some tumor regions necrosed.</t>
  </si>
  <si>
    <t>m (multiple primary tumors)
y (post-treatment)
pT1c2: Capsule ruptured before surgery or tumor on ovarian or
fallopian tube surface
pN0: No regional lymph node metastasis</t>
  </si>
  <si>
    <t>1.0*1.6*1.7</t>
  </si>
  <si>
    <t>Base Plate 2:  MC RxA (1x7), Cisplatin RxB (1x7), TPF RxC (1x7),   RxA (1x7),  RxB (1x7), RxC (1x7)</t>
  </si>
  <si>
    <t>FBR1M220187</t>
  </si>
  <si>
    <t>RC011</t>
  </si>
  <si>
    <t>Tumorcontent 35-90%.</t>
  </si>
  <si>
    <t xml:space="preserve"> pT3a</t>
  </si>
  <si>
    <t>1.2*1.4*2.0</t>
  </si>
  <si>
    <t xml:space="preserve"> Base Plate 2: MC RxA (1x7),Anti CD3 RxB (1x7), Nivo RxC (1x7)), Nivo + Sunitinib RxD (1x7), Sunitinib RxE (1x7)LPS RxF (1x7);
Plate 3: MC RxA (1x7), Anti CD3 RxB (1x7), LPS RxF (1x7)</t>
  </si>
  <si>
    <t>FBR1T220188</t>
  </si>
  <si>
    <t>VYD/122</t>
  </si>
  <si>
    <t>M-Tumor 40-96%,high immune component  in some fragments</t>
  </si>
  <si>
    <t>1.2*1.6*2.0</t>
  </si>
  <si>
    <t>Arm 1 (1x7), Arm 2 (1x7)</t>
  </si>
  <si>
    <t>Base Plate 2: Duplicate 1- MC RxA (1x7), Cisplatin RxB (1x7), TPF RxC (1x7),  Duplicate 2- MC RxA (1x7), Cisplatin RxB (1x7), TPF RxC (1x7)
 Plate 3: Duplicate 1- MC RxA (1x7), Cisplatin RxB (1x7), TPF RxC (1x7),  Duplicate 2- MC RxA (1x7), Cisplatin RxB (1x7), TPF RxC (1x7)</t>
  </si>
  <si>
    <t>FBR1T220189</t>
  </si>
  <si>
    <t>VYD/123</t>
  </si>
  <si>
    <t>Tumor content 55-96% in 6/7 explants</t>
  </si>
  <si>
    <t>Gingiva buccal</t>
  </si>
  <si>
    <t>Left lower gingiva buccal sulcus</t>
  </si>
  <si>
    <t>0.6*0.9*1.0
0.5*0.8*0.12</t>
  </si>
  <si>
    <t>FBR1M220190</t>
  </si>
  <si>
    <t>VYD/124</t>
  </si>
  <si>
    <t>Tumor content 10-80%. Some explants without tumor</t>
  </si>
  <si>
    <t>pT2bN0</t>
  </si>
  <si>
    <t>1.4*2.9*3.</t>
  </si>
  <si>
    <t>TBL Arm A(1x7), Arm B (1x7)</t>
  </si>
  <si>
    <t xml:space="preserve">  Plate 2:D1- MC RxA (1x7),Anti CD3 RxB (1x7), Nivo RxC (1x7),  D2-MC RxA (1x7),Anti CD3 RxB (1x7), Nivo RxC (1x7;
Plate 3: IgG4  RxD (1x7), Nivo RxE (1x7), Nivo+Sunitinib RxF (1x7), Sunitinib RxG (1x7);
Plate 4: MC RxA (1x7), Anti CD3 RxB (1x7), LPS RxC (1x7);
Plate 5: IgG4  RxD (1x7), Nivo RxE (1x7), Nivo+Sunitinib RxF (1x7), Sunitinib RxG (1x7)</t>
  </si>
  <si>
    <t>HN012</t>
  </si>
  <si>
    <t>Size was small(5mm*5mm*3/4mm)</t>
  </si>
  <si>
    <t>0.3*0.5*0.5</t>
  </si>
  <si>
    <t>FBR1T220192</t>
  </si>
  <si>
    <t>CLN/DBR/109</t>
  </si>
  <si>
    <t>Tumor content 30-85%</t>
  </si>
  <si>
    <t>T4aN2mx</t>
  </si>
  <si>
    <t>0.4/0.5*0.8*2.4</t>
  </si>
  <si>
    <t>FBR1T220193</t>
  </si>
  <si>
    <t>CLN/DBR/110</t>
  </si>
  <si>
    <t>Tumor content 35-70% ? Sarcamatoid variant of SCC</t>
  </si>
  <si>
    <t>T3N2Mx</t>
  </si>
  <si>
    <t>Plate 2: MC RxA (1x7), Cmax Cispatin+5FU  RxB (1x7), Cmax Paclitaxel RxD (1x7) ;
Plate 3: IgG4 RxA (1x7),Cmax Nivo RxB (1x7), Cmax RxB (1x7)</t>
  </si>
  <si>
    <t>FBB1D220194</t>
  </si>
  <si>
    <t>CLN/DBR/111</t>
  </si>
  <si>
    <t>Tumor content 55-85%</t>
  </si>
  <si>
    <t>T2Nomx</t>
  </si>
  <si>
    <t>0.4*0.8*1.0
0.4*1.2*1.0</t>
  </si>
  <si>
    <t xml:space="preserve">Plate 2: MC RxA (1x7), Cispatin+3FU  RxB (1x7), Paclitaxel RxC (1x7) </t>
  </si>
  <si>
    <t>FBR1T220194</t>
  </si>
  <si>
    <t>Tumor content 65-85%</t>
  </si>
  <si>
    <t>FBR1K220194</t>
  </si>
  <si>
    <t>refer FBB1D220194</t>
  </si>
  <si>
    <t>Plate 2: MC RxA (1x4), Nivolumab RxF (1x7)</t>
  </si>
  <si>
    <t>FBB1D220195</t>
  </si>
  <si>
    <t>HN013</t>
  </si>
  <si>
    <t>blood volume was less(5ml)</t>
  </si>
  <si>
    <t xml:space="preserve">Tumor content 6-80%. Good immune prescence. Many explants have fragmented, pyknotic tumor cells  </t>
  </si>
  <si>
    <t>1.0*1.8*2.4</t>
  </si>
  <si>
    <t xml:space="preserve">Base Plate 2:  RxA (1x7),  RxB (1x7),  RxC (1x7),  RxD (1x7), RxE (1x7), RxF (1x7);
 Plate 3:  RxA (1x3),  RxB (1x3),  RxC (1x3),  RxD (1x3), RxE (1x3), RxF (1x3) </t>
  </si>
  <si>
    <t>FBB1K220195</t>
  </si>
  <si>
    <t>Refer FBB1D220195</t>
  </si>
  <si>
    <t>Plate 2: MC RxA (1x7), Nivo RxF (1x7)</t>
  </si>
  <si>
    <t>VYD/125</t>
  </si>
  <si>
    <t>Sampl height is 2mm and tissue very powdery</t>
  </si>
  <si>
    <t>0.2*0.8*1.0</t>
  </si>
  <si>
    <t>CLN/DBR/112</t>
  </si>
  <si>
    <t>blood volume was High(10ml)</t>
  </si>
  <si>
    <t>0.2/0.3*0.6*1.4</t>
  </si>
  <si>
    <t>HN014</t>
  </si>
  <si>
    <t>Tissue has multiple layer and broken</t>
  </si>
  <si>
    <t>0.4*1.6*1.0
0.4*1.4*1.0</t>
  </si>
  <si>
    <t>HN015</t>
  </si>
  <si>
    <t>Tissue size was small-pyramid shape</t>
  </si>
  <si>
    <t>0.3*0.8*1.0</t>
  </si>
  <si>
    <t>FBB1D220200</t>
  </si>
  <si>
    <t>VYD/126</t>
  </si>
  <si>
    <t>1.4*1.6*1.7</t>
  </si>
  <si>
    <t>FBR1K220200</t>
  </si>
  <si>
    <t>refer FBR1D220200</t>
  </si>
  <si>
    <t>Plate 2: RxA (1x4), RxF(1x4)</t>
  </si>
  <si>
    <t>CLN/DBR/113</t>
  </si>
  <si>
    <t>Tissue has broken and hollow in the middle</t>
  </si>
  <si>
    <t>0.2*0.6*0.6
0.4*1.0*0.8
0.2*0.8*0.4</t>
  </si>
  <si>
    <t>FBR1M220202</t>
  </si>
  <si>
    <t>RC012</t>
  </si>
  <si>
    <t>0.4*1.6*1.6
0.4*0.8*1.4
0.3*0.8*1.6</t>
  </si>
  <si>
    <t>Plate 2: MC RxA (1x7), Nivo  RxB (1x7), Nivo+Sunitinib RxC (1x7), Sunitinib RxD (1x7);
Plate 3: RxA (1x7), RxB (1x7), RxC (1x7), RxD (1x7), RxD (1x7)</t>
  </si>
  <si>
    <t>FBR1R220203</t>
  </si>
  <si>
    <t>HN016</t>
  </si>
  <si>
    <t>Blood heamolysed and clotted, L-10,b-6,h-5mm</t>
  </si>
  <si>
    <t>0.5*0.6*1.0</t>
  </si>
  <si>
    <t>Plate 2: MC RxA (2x2), MC RxB (3x2)</t>
  </si>
  <si>
    <t>FBB1D220204</t>
  </si>
  <si>
    <t>CLN/DBR/114</t>
  </si>
  <si>
    <t>Tumor content 70-85%</t>
  </si>
  <si>
    <t>Plate 2: RxA (1x7), RxB (1x7), RxC (1x7), RxD (1x7), RxD (1x7), RxE (1x7), RxF (1x7);
Plate 3: RxA (1x3), RxB (1x3), RxC (1x3), RxD (1x3), RxD (1x3), RxE (1x3), RxF (1x3)</t>
  </si>
  <si>
    <t>FBR1K220204</t>
  </si>
  <si>
    <t>refer FBR1T220204</t>
  </si>
  <si>
    <t>FBR1T220204</t>
  </si>
  <si>
    <t>Tumor content 45-85%</t>
  </si>
  <si>
    <t>Plate 2: RxA (1x7), RxB (1x7), RxC (1x7)</t>
  </si>
  <si>
    <t>Terminated @T0</t>
  </si>
  <si>
    <t>HN017</t>
  </si>
  <si>
    <t>Fatty and small size</t>
  </si>
  <si>
    <t>0.6*0.6*1.2</t>
  </si>
  <si>
    <t>FER1R220206</t>
  </si>
  <si>
    <t>CLN/DBR/115</t>
  </si>
  <si>
    <t>Tumor content 60-80%</t>
  </si>
  <si>
    <t>T4aN1MX</t>
  </si>
  <si>
    <t>0.2/0.6/0.2*2.2*1.2</t>
  </si>
  <si>
    <t>0.2/0.4/0.2*2.0*1.0</t>
  </si>
  <si>
    <t>V TBL (1x7)
TBL (1x7)</t>
  </si>
  <si>
    <t>Plate 2: RxA (2x2), RxB (3x2), RxC (2x2), RxD (3x2)</t>
  </si>
  <si>
    <t>FBR1R220207</t>
  </si>
  <si>
    <t>VYD/127</t>
  </si>
  <si>
    <t>cT4N3</t>
  </si>
  <si>
    <t>0.4*1.0*1.0
0.4*0.6*0.8
0.2*0.6*0.6</t>
  </si>
  <si>
    <t>FBR1M220208</t>
  </si>
  <si>
    <t>VYD/128</t>
  </si>
  <si>
    <t>benign tumor</t>
  </si>
  <si>
    <t>? Oncocytoma, benign tumor</t>
  </si>
  <si>
    <t>0.2/0.4*1.2*1.2</t>
  </si>
  <si>
    <t>Plate 2: RxA (1x7), RxB (1x7), RxC (1x7);
Plate 3: RxA (1x7), RxB (1x7), RxC (1x7);</t>
  </si>
  <si>
    <t>FBB1D220209</t>
  </si>
  <si>
    <t>CLN/DBR/116</t>
  </si>
  <si>
    <t>1.2*2.4*1.6</t>
  </si>
  <si>
    <t>FBR1K220209</t>
  </si>
  <si>
    <t>Plate 2: MC RxA (1x4), Nivo RxB (1x4)</t>
  </si>
  <si>
    <t>FBR1T220209</t>
  </si>
  <si>
    <t>Plate 2: MC RxA (1x7), Cis+5FU RxB (1x7), Pacli RxC (1x7)</t>
  </si>
  <si>
    <t>FBR1R220209</t>
  </si>
  <si>
    <t>FBB1D220210</t>
  </si>
  <si>
    <t>CLN/DBR/117</t>
  </si>
  <si>
    <t>Tumor content 55-95%</t>
  </si>
  <si>
    <t>0.2/0.8*2.0*1.2</t>
  </si>
  <si>
    <t>FBR1K220210</t>
  </si>
  <si>
    <t>Plate 2:  RxA (1x4), RxB (1x4)</t>
  </si>
  <si>
    <t>FBR1A220211</t>
  </si>
  <si>
    <t>OC002</t>
  </si>
  <si>
    <t>Good tumor content in 26/28 explants</t>
  </si>
  <si>
    <t xml:space="preserve"> y pT3b N1b
Mx</t>
  </si>
  <si>
    <t>1.2*3.6*1.6</t>
  </si>
  <si>
    <t xml:space="preserve">Base Plate 2: MC RxA (1x7), Anti CD3+IL2 RxB (1x7), Paclitoxel RxC (1x7), Carboplatin Max+Docetoxel RxD (1x7),Cisplatin RxE (1x7), Nivolumab RxF(1x7);
Base Plate 3:  MC RxA (1x7), Anti CD3+IL2 RxB (1x7), Paclitaxel RxC (1x7), Carboplatin Max+Docetoxel RxD (1x7),Cisplatin RxE (1x7), Nivolumab RxF(1x7);
Flow Plate 4: MC RxA (1x7), Anti CD3+IL2 RxB (1x7), Nivolumab RxF(1x7), LPS RxG (1x7), LPS RxG (1x7), LPS RxG (1x7) </t>
  </si>
  <si>
    <t>FBB1D220212</t>
  </si>
  <si>
    <t>VYD/129</t>
  </si>
  <si>
    <t>Tumor content 4-60%</t>
  </si>
  <si>
    <t>cT4N0</t>
  </si>
  <si>
    <t>V Arm (1x7)</t>
  </si>
  <si>
    <t>Base Plate 2: RxA (1x7), RxB (1x7), RxC (1x7), RxD (1x7), RxE (1x7), RxF(1x7);
Base Plate 3:  RxA (1x7),  RxB (1x7), RxC (1x7), RxD (1x7), RxE (1x7), RxF(1x7)</t>
  </si>
  <si>
    <t>VYD/130</t>
  </si>
  <si>
    <t>Powdry and blood clotted</t>
  </si>
  <si>
    <t>0.4/0.6*1.6</t>
  </si>
  <si>
    <t>FBR1A220214</t>
  </si>
  <si>
    <t>OC003</t>
  </si>
  <si>
    <t>A:Tumor content Trace- 30% in 5 explants.Others noTumor</t>
  </si>
  <si>
    <t>pT stage can be determined accurately after IHC on omental sections.
pN0: No regional lymph node metastasis</t>
  </si>
  <si>
    <t>1.2*2.4*1.8</t>
  </si>
  <si>
    <t>TBL Arm 1(1x7),Arm 2(1x7), Arm 3 (1x7), Arm 4 (1x7), Arm 5(1x7)</t>
  </si>
  <si>
    <t>Plate 2: MC RxA (1x7),MC RxA (1x7),MC RxA (1x7),MC RxA (1x7),MC RxA (1x7),MC RxA (1x7)</t>
  </si>
  <si>
    <t>FBR1S220215</t>
  </si>
  <si>
    <t>CLN/DBR/118</t>
  </si>
  <si>
    <t>Tumor content 8-60%</t>
  </si>
  <si>
    <t>0.8*2.8*1.6</t>
  </si>
  <si>
    <t>Base Plate 2: IgG4 RxA (1x7), Pembro RxB (1x7), Nivo RxC (1x7);
Flow Plate 3:  IgG4 RxA (1x7), Pembro RxB (1x7), Nivo RxC (1x7)</t>
  </si>
  <si>
    <t>FBR1R220215</t>
  </si>
  <si>
    <t>Tumor content 75-92%</t>
  </si>
  <si>
    <t>FBR1T220215</t>
  </si>
  <si>
    <t xml:space="preserve">Plate 2: MC RxA (1x7), Cispatin+3FU  RxB (1x7), Paclitaxel RxD (1x7) </t>
  </si>
  <si>
    <t>FBR1M220216</t>
  </si>
  <si>
    <t>RC013</t>
  </si>
  <si>
    <t>Good tumor content in all fragments</t>
  </si>
  <si>
    <t>pT1bN0</t>
  </si>
  <si>
    <t>0.6*1.6*1.6</t>
  </si>
  <si>
    <t>Plate 2: MC RxA (1x7), Nivo RxB (1x7), Nivo+Sunitinib RxC (1x7), Sunitinib RxD (1x7);
Plate 3: MC RxA (1x7), Nivo RxB (1x7), Nivo+Sunitinib RxC (1x7);</t>
  </si>
  <si>
    <t>FBR1M220217</t>
  </si>
  <si>
    <t>RC014</t>
  </si>
  <si>
    <t>Tumor content 3-40%</t>
  </si>
  <si>
    <t>0.5/0.7*2.0*2.2
0.4*1.4*1.2</t>
  </si>
  <si>
    <t>FBR1T220218</t>
  </si>
  <si>
    <t>CLN/DBR/119</t>
  </si>
  <si>
    <t>T3N3bmx</t>
  </si>
  <si>
    <t>0.5*1.0*2.4</t>
  </si>
  <si>
    <t>FBR1S220218</t>
  </si>
  <si>
    <t>Base Plate 2: IgG4 RxA (1x6), Pembro RxB (1x6), Nivo RxC (1x6);
Flow Plate 3:  IgG4 RxA (1x6), Pembro RxB (1x6), Nivo RxC (1x6)</t>
  </si>
  <si>
    <t>FBR1S220219</t>
  </si>
  <si>
    <t>CLN/DBR/120</t>
  </si>
  <si>
    <t>Tumor content 8-70% with high immune component</t>
  </si>
  <si>
    <t>0.4*1.6*2.2</t>
  </si>
  <si>
    <t>Submitted to FBR1S220219</t>
  </si>
  <si>
    <t>FBR1T220219</t>
  </si>
  <si>
    <t xml:space="preserve">Plate 2: MC RxA (1x7), Cispatin+5FU  RxB (1x7), Paclitaxel RxC (1x7) </t>
  </si>
  <si>
    <t>FBR1S220220</t>
  </si>
  <si>
    <t>VYD/131</t>
  </si>
  <si>
    <t>cT4N1</t>
  </si>
  <si>
    <t>FBR1T220220</t>
  </si>
  <si>
    <t>Submitted to FBR1S220220</t>
  </si>
  <si>
    <t>FBR1S220221</t>
  </si>
  <si>
    <t>HN018</t>
  </si>
  <si>
    <t>Tumor content 45-95% ? Sarcamatoid variant of SCC</t>
  </si>
  <si>
    <t>Right Tongue</t>
  </si>
  <si>
    <t>pT4aN3b</t>
  </si>
  <si>
    <t xml:space="preserve">Poorly differentiated squamous cell carcinoma, spindle cell variant.
Left selective neck dissection - Metastasis of squamous cell
carcinoma. </t>
  </si>
  <si>
    <t>0.6/0.8*1.6*1.6</t>
  </si>
  <si>
    <t>0.4/0.6*1.2*1.2
0.3/0.4*1.2*1.0</t>
  </si>
  <si>
    <t>Arjun</t>
  </si>
  <si>
    <t>Submitted to FBR1T220221</t>
  </si>
  <si>
    <t>Base Plate 2: IgG4 RxA (1x6), Pembro RxB (1x6), Nivo RxC (1x6);
Flow Plate 3: RxA (1x6), RxB (1x6), RxC (1x6)</t>
  </si>
  <si>
    <t>FBR1T220221</t>
  </si>
  <si>
    <t xml:space="preserve">Plate 2: MC RxA (1x6), Cispatin RxB (1x6), TPF RxC (1x6) </t>
  </si>
  <si>
    <t>FBR1T220222</t>
  </si>
  <si>
    <t>BBH012</t>
  </si>
  <si>
    <t>Sarcamatoid variant of SCC. High tumor content in all fragments</t>
  </si>
  <si>
    <t>cT4aN1M0</t>
  </si>
  <si>
    <t>ypT4aN1M</t>
  </si>
  <si>
    <t>0.8*1.6*2.0
0.4*0.6*0.8</t>
  </si>
  <si>
    <t>Plate 2: MC RxA (1x7), Cispatin  RxB (1x7), TPF RxC (1x7), MC RxA (1x7), Cispatin  RxB (1x7), TPF RxC (1x7) ;
Plate 3: Nivo RxD (1x7), Nivo RxD (1x7)</t>
  </si>
  <si>
    <t>FBR1M220223</t>
  </si>
  <si>
    <t>RC015</t>
  </si>
  <si>
    <t>Clear cell RCC. High tumor content in all fragments</t>
  </si>
  <si>
    <t>Plate 2: RxA (1x7), RxB (1x7), RxC (1x7), RxD (1x7) ;
Plate 3:  RxA (1x7), RxC (1x7)</t>
  </si>
  <si>
    <t>FBR1M220224</t>
  </si>
  <si>
    <t>RC016</t>
  </si>
  <si>
    <t>Clear cell RCC. Tumor 65-90% in 5/7 explants. Others no Tumor</t>
  </si>
  <si>
    <t>0.3/0.4*0.4*0.4</t>
  </si>
  <si>
    <t>Plate 2: MC RxA (1x7), Sunitinib RxB (1x7)</t>
  </si>
  <si>
    <t>FBR1R220225</t>
  </si>
  <si>
    <t>HN019</t>
  </si>
  <si>
    <t>Blood sample was hemolysed</t>
  </si>
  <si>
    <t>Tumor content 40-80% in 4/7 explants.Others no tumor</t>
  </si>
  <si>
    <t>Left Hard Palate</t>
  </si>
  <si>
    <t>pT4a</t>
  </si>
  <si>
    <t>Plate 2: MC RxA (2x3), Cispatin  RxB (2x3), TPF RxC (2x3), MC RxA (2x2), Cispatin  RxB (2x2), TPF RxC (2x2);
Plate 3: MC RxA (2x2), Cispatin  RxB (2x2), TPF RxC (2x2), MC RxA (2x3), Cispatin  RxB (2x3), TPF RxC (2x3)</t>
  </si>
  <si>
    <t>FBR1S220225</t>
  </si>
  <si>
    <t>Tumor content 40-85%</t>
  </si>
  <si>
    <t>FBR1T220225</t>
  </si>
  <si>
    <t>Plate 2: MC RxA (1x7), Cisplatin RxB (1x7), Cisplatin+5FU RxC (1x7)</t>
  </si>
  <si>
    <t>FBR1A220226</t>
  </si>
  <si>
    <t>OC004</t>
  </si>
  <si>
    <t>Tumor content trace to 35%</t>
  </si>
  <si>
    <t xml:space="preserve">High grade tumor. </t>
  </si>
  <si>
    <t>pT1c2</t>
  </si>
  <si>
    <t>0.6/0.8*1.2*2.0</t>
  </si>
  <si>
    <t>TBL Arm 1(1x7),Arm 2(1x7), Arm 3 (1x7)</t>
  </si>
  <si>
    <t>FBB1D220227</t>
  </si>
  <si>
    <t>CLN/DBR/121</t>
  </si>
  <si>
    <t>Approximate Tumor content %fragmnet wise: LA1-25 LA2- 4, LA3-15, LA4-4, LA5-60, LA6-55, LA7-8</t>
  </si>
  <si>
    <t>T3N1mx</t>
  </si>
  <si>
    <t>0.8/0.4/0.6*2.0*1.8</t>
  </si>
  <si>
    <t>V TBL Arm 1(1x7)</t>
  </si>
  <si>
    <t>Base Plate 2: RxA (1x7), RxB (1x7), RxC (1x7), RxD (1x7), RxE (1x7),  RxF(1x7);
NS Plate 3: RxA (1x3), RxB (1x3), RxC (1x3), RxD (1x3), RxE (1x3),  RxF(1x3)</t>
  </si>
  <si>
    <t>FBR1K220227</t>
  </si>
  <si>
    <t>Base Plate 2: RxA (1x4), RxB (1x4)</t>
  </si>
  <si>
    <t>BBH013</t>
  </si>
  <si>
    <t>small and completely floating</t>
  </si>
  <si>
    <t>0.4*1.0*0.6
0.2*0.8*0.4</t>
  </si>
  <si>
    <t>OC005</t>
  </si>
  <si>
    <t>Omentum sample not collection</t>
  </si>
  <si>
    <t>Omentum</t>
  </si>
  <si>
    <t>Metastatic</t>
  </si>
  <si>
    <t>0.4*0.4/0.6*0.6/1.0
0.2*0.6*1.2/1.0</t>
  </si>
  <si>
    <t>chandan</t>
  </si>
  <si>
    <t>FBB1D220230</t>
  </si>
  <si>
    <t>CLN/DBR/122</t>
  </si>
  <si>
    <t>Tumor only in one fragment (80%), others no tumor only muscle and other stromal tissue</t>
  </si>
  <si>
    <t>0.4/0.6/0.8*1.6*1.4</t>
  </si>
  <si>
    <t>FBB1D220231</t>
  </si>
  <si>
    <t>HN020</t>
  </si>
  <si>
    <t>Tumor content 10-95%.</t>
  </si>
  <si>
    <t>Right RMT WDSCC</t>
  </si>
  <si>
    <t>pT4bN0</t>
  </si>
  <si>
    <t>Poorly differentiated squamous cell carcinoma.
Right selective neck dissection-Negative for metastasis</t>
  </si>
  <si>
    <t>0.6*1.0*1.0</t>
  </si>
  <si>
    <t>CLN/DBR/123</t>
  </si>
  <si>
    <t>Tissue very small size</t>
  </si>
  <si>
    <t>0.2*0.6*0.6/0.8
0.2*1.4*2.0/1.8</t>
  </si>
  <si>
    <t>FBR1M220233</t>
  </si>
  <si>
    <t>RC017</t>
  </si>
  <si>
    <t>Tumor present in all Arms , varies from 5% -85%</t>
  </si>
  <si>
    <t>Base Plate 2: MC RxA (1x7), Sunitinib RxB (1x7), Nivo+Sunitinib RxC (1x7), Soratinib RxD (1x7);
Base Plate 3:  MC RxA (1x7), Sunitinib RxB (1x7), Nivo+Sunitinib RxC (1x7)</t>
  </si>
  <si>
    <t>BBH014</t>
  </si>
  <si>
    <t>tissue size was small and Blood cloted</t>
  </si>
  <si>
    <t>FBR1T220235</t>
  </si>
  <si>
    <t>HN021</t>
  </si>
  <si>
    <t>0.8/0.4*1.0*1,4</t>
  </si>
  <si>
    <t>syam</t>
  </si>
  <si>
    <t>Plate 2: MC RxA (1x6), Cisplatin RxB (1x6), Cisplatin+5FU RxC (1x6)</t>
  </si>
  <si>
    <t>FBR1T220236</t>
  </si>
  <si>
    <t>BBH015</t>
  </si>
  <si>
    <t>0.6/0.8*1.2*2.0
0.6/1.0*1.6*1.4</t>
  </si>
  <si>
    <t xml:space="preserve">Plate 2: MC RxA (1x7), Cispatin RxB (1x7), TPF RxC (1x7), Cituximab RxD (1x7) </t>
  </si>
  <si>
    <t>FBR1R220236</t>
  </si>
  <si>
    <t>High tumor content in all fragments with good immune prescence in some fragments</t>
  </si>
  <si>
    <t>Plate 2: MC RxA (2x3), Cispatin  RxB (2x3), TPF RxC (2x3);
Plate 3: MC RxA (2x3), Cispatin  RxB (2x3), TPF RxC (2x3)
Plate 4: MC RxA (2x3), Cispatin  RxB (2x3), TPF RxC (2x3)</t>
  </si>
  <si>
    <t>FBR1T220237</t>
  </si>
  <si>
    <t>BBH016</t>
  </si>
  <si>
    <t xml:space="preserve"> High tumor content in all fragments</t>
  </si>
  <si>
    <t>0.8*1.8*1.6
0.6*0.8*1.6</t>
  </si>
  <si>
    <t>FBR1U220237</t>
  </si>
  <si>
    <t>AES (1U)</t>
  </si>
  <si>
    <t>Plate 2: MC RxA (1x7), Anti CD3 RxB (1x7), Cisplatin RxC (1x7)</t>
  </si>
  <si>
    <t>FBR1T220238</t>
  </si>
  <si>
    <t>BBH017</t>
  </si>
  <si>
    <t>Tumor content 5-80%</t>
  </si>
  <si>
    <t>0.4*1.2*1.9</t>
  </si>
  <si>
    <t>FBR1R220238</t>
  </si>
  <si>
    <t>CLN/DBR/124</t>
  </si>
  <si>
    <t>tissue was hard and Vibrotome make 3 section only, not processed manually</t>
  </si>
  <si>
    <t>0.6*1.4*2.2</t>
  </si>
  <si>
    <t>FBR1T220240</t>
  </si>
  <si>
    <t>HN022</t>
  </si>
  <si>
    <t>pT4bpN3b</t>
  </si>
  <si>
    <t>0.4/0.5*1.8*1.4</t>
  </si>
  <si>
    <t>Plate 2: No PB RxA (1x7), MC RxA (1x7), Cispatin RxB (1x7), TPF RxC (1x7)</t>
  </si>
  <si>
    <t>VYD/132</t>
  </si>
  <si>
    <t>Hard tumor and not suitable for vibratome</t>
  </si>
  <si>
    <t>0.6*1.2*1.2</t>
  </si>
  <si>
    <t>FBR1T220242</t>
  </si>
  <si>
    <t>CLN/DBR/125</t>
  </si>
  <si>
    <t>0.5*1.0*1.4</t>
  </si>
  <si>
    <t>Plate 2: No PB RxA (1x7), MC RxA (1x7), Cispatin+5FU RxB (1x7), Paclitaxel RxC (1x7)</t>
  </si>
  <si>
    <t>HN023</t>
  </si>
  <si>
    <t>very hard tissue</t>
  </si>
  <si>
    <t>alveolus</t>
  </si>
  <si>
    <t>pT4a N0</t>
  </si>
  <si>
    <t>FBR1M220244</t>
  </si>
  <si>
    <t>RC018</t>
  </si>
  <si>
    <t>Tumor content 35-85%</t>
  </si>
  <si>
    <t>Base Plate 2: MC RxA (1x7), Sunitinib RxB (1x7), Nivo+Sunitinib RxC (1x7), Sorafinib RxD (1x7)Cryo RxE (1x7);
Base Plate 3:  MC RxA (1x7), Nivo+Sunitinib RxC (1x7)</t>
  </si>
  <si>
    <t>FBR1T220245</t>
  </si>
  <si>
    <t>CLN/DBR/126</t>
  </si>
  <si>
    <t>0.6*1.2*3.0</t>
  </si>
  <si>
    <t>Plate 2: MC RxA (1x7), Cispatin+5FU RxB (1x7), Paclitaxel RxC (1x7)</t>
  </si>
  <si>
    <t>FBR1V220245</t>
  </si>
  <si>
    <t>TPC (1V)</t>
  </si>
  <si>
    <t>Tumor content 55-80%; immune component 8-20%</t>
  </si>
  <si>
    <t>Flow Plate 2: Control Anti CD3+IL2 T24{ RxA (1x5), RxB (1x5)}, Control Anti CD3+IL2 T48 { RxC (1x5), RxD (1x5)}, Control Anti CD3+IL2 T72{ RxE (1x5), RxF (1x5)}</t>
  </si>
  <si>
    <t>VYD/133</t>
  </si>
  <si>
    <t>Right tongue</t>
  </si>
  <si>
    <t>FBR1T220247</t>
  </si>
  <si>
    <t>HN024</t>
  </si>
  <si>
    <t>pT4 a N0</t>
  </si>
  <si>
    <t>FBR1V220247</t>
  </si>
  <si>
    <t>Tumor content 55-90%, immune component 4-8%</t>
  </si>
  <si>
    <t>Flow Plate 2:   T24{ MC RxA (1x5), Anti CD3+IL2 RxB (1x5)}, T48 {MC  RxC (1x5), Anti CD3+IL2 RxD (1x5)}, T72{ MC RxE (1x5), Anti CD3+IL2 RxF (1x5)}</t>
  </si>
  <si>
    <t>CLN/DBR/127</t>
  </si>
  <si>
    <t>big tumour and blood sample was above 10ml</t>
  </si>
  <si>
    <t>female</t>
  </si>
  <si>
    <t>Big size tissue</t>
  </si>
  <si>
    <t>OC006</t>
  </si>
  <si>
    <t>very less tumor content</t>
  </si>
  <si>
    <t>Tumor seen in 7-8 explants, mostly &lt;5%, except one with 15% tumor</t>
  </si>
  <si>
    <t>Left Ovary</t>
  </si>
  <si>
    <t>0.4*1.2*1.4</t>
  </si>
  <si>
    <t>TBL Arm 1(1x7),Arm 2(1x7), Arm 3 (1x7), Arm 4(1x70</t>
  </si>
  <si>
    <t>Plate 2: RxA  (1x7), RxB (1x7), RxC (1x7), RxD (1x7);
Plate 3: RxA  (1x7), RxB (1x7), RxC (1x7), RxD (1x7)</t>
  </si>
  <si>
    <t>FBR1T220250</t>
  </si>
  <si>
    <t>HN025</t>
  </si>
  <si>
    <t>Tumor content 15-75%. About 3 explants have aprroximately 4% immune cells, others 6-9%</t>
  </si>
  <si>
    <t>pT4b</t>
  </si>
  <si>
    <t>0.6/0.8*1.6*2.4</t>
  </si>
  <si>
    <t>0.6*1.4*2.0</t>
  </si>
  <si>
    <t>Plate 2: No PB RxA (1x7), MC RxA (1x7), CispatinRxB (1x7), TPF RxC (1x7)</t>
  </si>
  <si>
    <t>FBR1V220250</t>
  </si>
  <si>
    <t>T24 low immune content</t>
  </si>
  <si>
    <t>Terminated @T24 Due to Low Immune Content</t>
  </si>
  <si>
    <t>FBR1T220251</t>
  </si>
  <si>
    <t>HN026</t>
  </si>
  <si>
    <t>Tumor content 40-90%, immune component high</t>
  </si>
  <si>
    <t>Right Lateral Border of Tongue</t>
  </si>
  <si>
    <t xml:space="preserve"> pT4a N3b</t>
  </si>
  <si>
    <t>0.8*1.0/0.8*1.2/1.0</t>
  </si>
  <si>
    <t>Plate 2: Without PB MC RxA (1x7), MC RxA (1x7), CispatinRxB (1x7), TPF RxC (1x7)</t>
  </si>
  <si>
    <t>FBR1Q220252</t>
  </si>
  <si>
    <t>VYD/134</t>
  </si>
  <si>
    <t>Tumor in 7 explants Trace-70%</t>
  </si>
  <si>
    <t>0.3*1.8*1.4</t>
  </si>
  <si>
    <t xml:space="preserve"> Arm 1(1x7),Arm 2(1x7)</t>
  </si>
  <si>
    <t>Base Plate 2: MC RxA (1x7), Anti CD3 RxB (1x7), Paclitaxel RxD (1x7), Carboplatin RxE (1x7), T48 flow { MC RxA (1x7), Anti CD3 RxB (1x7)};
Base Plate 3:  MC RxA (1x7), T72 Flow MC RxB (1x7)</t>
  </si>
  <si>
    <t>FBR1T220253</t>
  </si>
  <si>
    <t>VYD/135</t>
  </si>
  <si>
    <t>Tumor content 15-80% , immune content 8-30%</t>
  </si>
  <si>
    <t>right lower GB alveolus</t>
  </si>
  <si>
    <t>1.0*1.1*1.8</t>
  </si>
  <si>
    <t>Plate 2: Without PB MC RxA (1x7), MC RxA (1x7), Pacli+ carbo RxB (1x7), Gemicitabine+carbo RxC (1x7)</t>
  </si>
  <si>
    <t>FBR1V220253</t>
  </si>
  <si>
    <t>Flow Plate 2:  T24{MC  RxA (1x5), Anti CD3+IL2 RxB (1x5)},  T48 { MC RxC (1x5),Anti CD3+IL2 RxD (1x5)},  T72{MC RxE (1x5), Anti CD3+IL2 RxF (1x5)}</t>
  </si>
  <si>
    <t>FBR1T220254</t>
  </si>
  <si>
    <t>BBH018</t>
  </si>
  <si>
    <t xml:space="preserve">Tumor content 20-80%  </t>
  </si>
  <si>
    <t>0.8*0.8*1.0</t>
  </si>
  <si>
    <t>Plate 2: Without PB at T72 MC RxA (1x7), MC RxA (1x7), Cisplatin RxB (1x7), Cetuximab RxC (1x7)</t>
  </si>
  <si>
    <t>FBR1R220254</t>
  </si>
  <si>
    <t>Tumor content 3-30% in 3/6 explants; others no tumor</t>
  </si>
  <si>
    <t>Plate 2: MC RxA (2x3), Cispatin  RxB (2x3), Cetuximab RxC (2x3);
Plate 3: MC RxA (2x3), Cispatin  RxB (2x3), Cetuximab RxC (2x3)</t>
  </si>
  <si>
    <t>FBR1T220255</t>
  </si>
  <si>
    <t>HN027</t>
  </si>
  <si>
    <t>Tumor content 4-15%.Immune component 4-15%, most explants have &gt;5% immune cells.</t>
  </si>
  <si>
    <t>pT4b N2a</t>
  </si>
  <si>
    <t>0.6*1.2*1.3</t>
  </si>
  <si>
    <t>Plate 2: MC RxA (1x7), Cisplatin RxB (1x7), TPF RxC (1x7)</t>
  </si>
  <si>
    <t>FBR1V220255</t>
  </si>
  <si>
    <t>FBR1T220256</t>
  </si>
  <si>
    <t>VYD/136</t>
  </si>
  <si>
    <t>Tumor content 12-85% , immune content 4-15% with 2/6 explants having less than 5% immune cells.</t>
  </si>
  <si>
    <t>left RMT</t>
  </si>
  <si>
    <t>0.8*1.0*1.2
0.8*0.6*1.0</t>
  </si>
  <si>
    <t>Plate 2: Without PB at T72 MC RxA (1x7), MC RxA (1x7), Paclitaxel+Carboplatin RxB (1x7), Gemicitabine+Carboplatin RxC (1x7)</t>
  </si>
  <si>
    <t>FBR1T220257</t>
  </si>
  <si>
    <t>BBH019</t>
  </si>
  <si>
    <t xml:space="preserve">Tumor content 30-50% , immune content 3-5% </t>
  </si>
  <si>
    <t>0.4/0.2*1.4*1.4</t>
  </si>
  <si>
    <t>FBR1T220258</t>
  </si>
  <si>
    <t>CLN/DBR/128</t>
  </si>
  <si>
    <t xml:space="preserve">Tumor content 60-96% , immune content 3-6% </t>
  </si>
  <si>
    <t>0.4*1.3*1.5</t>
  </si>
  <si>
    <t>Plate 2: MC RxA (1x7), 5FU+Cisplatin RxB (1x7), Paclitaxel RxC (1x7)</t>
  </si>
  <si>
    <t>FBR1V220258</t>
  </si>
  <si>
    <t>FBR1T220259</t>
  </si>
  <si>
    <t>VYD/137</t>
  </si>
  <si>
    <t>Tumor in 5/7 explants, tumor content 12-85%, immune component 4-20%</t>
  </si>
  <si>
    <t>0.6/0.4*1.8*1.4</t>
  </si>
  <si>
    <t>Plate 2: MC RxA (1x7), Paclitaxel+Carboplatin RxB (1x7), Gemicitabine+Carboplatin RxC (1x7)</t>
  </si>
  <si>
    <t>HN028</t>
  </si>
  <si>
    <t>Very small size biopsy</t>
  </si>
  <si>
    <t>0.1*0.2*0.8</t>
  </si>
  <si>
    <t>Mounish</t>
  </si>
  <si>
    <t>FBR1M220261</t>
  </si>
  <si>
    <t>CLN/JSS/009</t>
  </si>
  <si>
    <t>Dr Manjunath</t>
  </si>
  <si>
    <t>0.9*1.6*1.7</t>
  </si>
  <si>
    <t>Base Plate 2: MC RxA (1x7), Sunitinib RxB (1x7), Nivo+Sunitinib RxC (1x7), Sorafinib RxD (1x7), Pazopanib RxE (1x7);
Flow Plate 3:  MC RxA (1x7), Nivo+Sunitinib RxC (1x7)</t>
  </si>
  <si>
    <t>FBR1T220262</t>
  </si>
  <si>
    <t>HN029</t>
  </si>
  <si>
    <t>Tumor content 10-90%. Immune component:  4-25% with most explants having &gt;5% immune cells</t>
  </si>
  <si>
    <t>pT4a pN1</t>
  </si>
  <si>
    <t>NACT,TPF</t>
  </si>
  <si>
    <t>0.6/0.8*1.2*2.2</t>
  </si>
  <si>
    <t>Plate 2: IgG4 RxA (1x7), TPF RxB (1x7), Nivo RxC (1x7),Nivo+ipili RxD (1x7);
Base Plate 3:  IgG4 RxA (1x5), Nivo RxC (1x5)</t>
  </si>
  <si>
    <t>FBR1T220263</t>
  </si>
  <si>
    <t>HN030</t>
  </si>
  <si>
    <t>High tumor content in most  fragments with good immune prescence</t>
  </si>
  <si>
    <t>0.8*1.6/1.4*1.2*1.0</t>
  </si>
  <si>
    <t>FBR1U220263</t>
  </si>
  <si>
    <t>Plate 2: MC RxA (1x7), Cisplatin RxB (1x7);
Plate 3: MC RxC (1x7), Cisplatin RxD (1x7)</t>
  </si>
  <si>
    <t>FBR1T220264</t>
  </si>
  <si>
    <t>CLN/DBR/129</t>
  </si>
  <si>
    <t>Good tumor content with high immune component</t>
  </si>
  <si>
    <t>0.6*0.8*2.6</t>
  </si>
  <si>
    <t>Plate 2: MC RxA (1x7), Cisplatin+5FU RxB (1x7), Gemicitabine RxC (1x7), Paclitaxel RxD (1x7)</t>
  </si>
  <si>
    <t>FBR1V220264</t>
  </si>
  <si>
    <t>Flow Plate 2:  T24 {MC RxA (1x5), Anti CD3+IL2 RxB (1x5)},  T48 {MC RxC (1x5), Anti CD3+IL2RxD (1x5)},  T72 {MC RxE (1x5), Anti CD3+IL2 RxF (1x5)}</t>
  </si>
  <si>
    <t>FBR1T220265</t>
  </si>
  <si>
    <t>VYD/138</t>
  </si>
  <si>
    <t>Tumor content 30-75%</t>
  </si>
  <si>
    <t>0.8/1.4*1.4*1.5</t>
  </si>
  <si>
    <t>Plate 2: MC RxA (1x7), Paclitaxel+Carboplatin RxB (1x7), gemicitabine+carboplatin RxC (1x7), methotrexate RxE (1x7)</t>
  </si>
  <si>
    <t>HN031</t>
  </si>
  <si>
    <t>sample has surgical tisue and uneven height</t>
  </si>
  <si>
    <t>0.6/0.8*1.0*0.6</t>
  </si>
  <si>
    <t>VYD/139</t>
  </si>
  <si>
    <t>0.4*0.8*1.3</t>
  </si>
  <si>
    <t>FBR1T220268</t>
  </si>
  <si>
    <t>HN032</t>
  </si>
  <si>
    <t>Tumorcontent 10-90%. Immune component 6-20%</t>
  </si>
  <si>
    <t>pT2pN0</t>
  </si>
  <si>
    <t>FBR1R220268</t>
  </si>
  <si>
    <t>Tumor content 30-95% in 5/7 explants</t>
  </si>
  <si>
    <t>Plate 2:  RxA (2x3), RxB (2x3);
Plate 3: RxA (2x3), RxB (2x3)</t>
  </si>
  <si>
    <t>FBR1R220269</t>
  </si>
  <si>
    <t>HN033</t>
  </si>
  <si>
    <t>High tumor content in all fragments; immune component 1-6%</t>
  </si>
  <si>
    <t>0.6*0.8/1.0*1.6/1.8</t>
  </si>
  <si>
    <t>FBR1A220270</t>
  </si>
  <si>
    <t>OC007</t>
  </si>
  <si>
    <t>Good tumor content in most fragments</t>
  </si>
  <si>
    <t>Right Ovary</t>
  </si>
  <si>
    <t>pT3c Pn0</t>
  </si>
  <si>
    <t>High grade Serious carcinoma of right and left Adnexa with metastasis</t>
  </si>
  <si>
    <t>0.9*1.2*1.6</t>
  </si>
  <si>
    <t>FBR1T230001</t>
  </si>
  <si>
    <t>CLN/DBR/130</t>
  </si>
  <si>
    <t xml:space="preserve">The explants show epithelial hyperplasia with inflammation. No frank malignancy </t>
  </si>
  <si>
    <t>pT2 N0 Mx</t>
  </si>
  <si>
    <t>0.3/0.4*1.6*1.8</t>
  </si>
  <si>
    <t>Arm V  (1x7)</t>
  </si>
  <si>
    <t>Base Plate-2: MC RxA (1x7), Cis+5FU RxB (1x7), Gemicitabine RxC (1x7), Paclitaxel RxD (1x7)</t>
  </si>
  <si>
    <t>FBR1T230002</t>
  </si>
  <si>
    <t>VYD/140</t>
  </si>
  <si>
    <t>Tumour content 25-60%</t>
  </si>
  <si>
    <t>pT2N3</t>
  </si>
  <si>
    <t>0.8*0.9*1.4</t>
  </si>
  <si>
    <t>Base Plate-2:  RxA (1x7), Paclitaxel RxB (1x7), Gemicitabine+Carboplatin RxC (1x7), Nivol RxD (1x7)</t>
  </si>
  <si>
    <t>FBR1R230002</t>
  </si>
  <si>
    <t>Tumour content 15-90%</t>
  </si>
  <si>
    <t>Arm   (1x6)</t>
  </si>
  <si>
    <t>Base Plate 2: RxA (3x2), Pacli+carbo RxB (3x2);
Base Plate 3: RxA (3x2), Pacli+Carbo  RxB (3x2), Nivo RxD (3x2)</t>
  </si>
  <si>
    <t>FBR1T230003</t>
  </si>
  <si>
    <t>CLN/PRA/183</t>
  </si>
  <si>
    <t>Tumour content 10-70% with high immune content</t>
  </si>
  <si>
    <t>SCC</t>
  </si>
  <si>
    <t>0.4*1.4*1.7</t>
  </si>
  <si>
    <t>Dharani</t>
  </si>
  <si>
    <t>Base Plate-2:  MC RxA (1x7), Paclitaxel+Carboplatin  RxB (1x7), Docetaxel+Carboplatin RxC (1x7), Nivol RxD (1x7)</t>
  </si>
  <si>
    <t>FBR1R230003</t>
  </si>
  <si>
    <t>Tumour content 12-90% with high immune content</t>
  </si>
  <si>
    <t>Base Plate 2: MC RxA (3x2), Pacli+carbo RxB (3x2);
Base Plate 3: MC RxA (3x2), Pacli+Carbo  RxB (3x2), Nivo RxD (3x2)</t>
  </si>
  <si>
    <t>FBR1T230004</t>
  </si>
  <si>
    <t>CLN/PRA/184</t>
  </si>
  <si>
    <t>Tumour content 3-75% with good immune content</t>
  </si>
  <si>
    <t>Base Plate-2:  MC RxA (1x7), Paclitaxel+Carboplatin  RxB (1x7), Docetaxel+Carboplatin RxC (1x7)</t>
  </si>
  <si>
    <t>FBR1U230004</t>
  </si>
  <si>
    <t>Submitted FBR1T230004</t>
  </si>
  <si>
    <t>Base Plate-2:  MC RxA (1x7), Paclitaxel+Carboplatin  RxB (1x7);
Base Plate-3:  MC RxA (1x7), Paclitaxel+Carboplatin  RxB (1x7);</t>
  </si>
  <si>
    <t>CLN/PRA/185</t>
  </si>
  <si>
    <t>tissue height was small-4mm</t>
  </si>
  <si>
    <t>0.2/0.3*0.4*1.2</t>
  </si>
  <si>
    <t>Base Plate-2:  MC BxN (8x7), Paclitaxel+Carboplatin  BxB (8x7);
Base Plate-3:  MC BxN (8x7), Paclitaxel+Carboplatin  BxB (8x7);</t>
  </si>
  <si>
    <t>Small and Fatty</t>
  </si>
  <si>
    <t>FBR1T230006</t>
  </si>
  <si>
    <t>HN034</t>
  </si>
  <si>
    <t xml:space="preserve">Tumour content 70-95% </t>
  </si>
  <si>
    <t>pT4apN2a</t>
  </si>
  <si>
    <t>Base Plate-2:  MC RxA (1x7), Cisplatin  RxB (1x7), TPF RxC (1x7), Nivo RxD (1x7)</t>
  </si>
  <si>
    <t>FBR1R230006</t>
  </si>
  <si>
    <t xml:space="preserve">Tumour content 15-98% </t>
  </si>
  <si>
    <t>Base Plate 2: MC RxA (3x2), Cisplatin RxB (3x2);
Base Plate 3: MC RxA (3x2), Cisplatin   RxB (3x2), Nivo RxD (3x2)</t>
  </si>
  <si>
    <t>FBR1W230007</t>
  </si>
  <si>
    <t>BC001</t>
  </si>
  <si>
    <t>Biopsy Cabr-BSS (1W)</t>
  </si>
  <si>
    <t>Dr Akshita Singh</t>
  </si>
  <si>
    <t>Er(P), Pr(P), Her2(Not Done)</t>
  </si>
  <si>
    <t>Right Breast Biopsy</t>
  </si>
  <si>
    <t xml:space="preserve"> Core biopsy right breast -Benign breast tissue, </t>
  </si>
  <si>
    <t>20-25mm</t>
  </si>
  <si>
    <t>Base Plate-2:  MC RxA (1x6), Pacli + Carbo RxB  (1x6), Pacli+Carbo+Pembro RxC  (1x6), MC RxD  (1x6)</t>
  </si>
  <si>
    <t>FBR1A230008</t>
  </si>
  <si>
    <t>CLN/PRA/186</t>
  </si>
  <si>
    <t>0.9*1.1*2.4</t>
  </si>
  <si>
    <t xml:space="preserve">Plate 2 : RxA1 (1x7), RxA2 (1x7) </t>
  </si>
  <si>
    <t>FBR1T230009</t>
  </si>
  <si>
    <t>VYD/141</t>
  </si>
  <si>
    <t>Tumour content 55-75%</t>
  </si>
  <si>
    <t>0.6*0.8/1.0*1.2/1.4</t>
  </si>
  <si>
    <t>Base Plate-2:  MC RxA (1x7), Paclitaxel+Carboplatin  RxB (1x7), Gemicitabine+Carboplatin RxC (1x7), Methotroxate RxD (1x7)</t>
  </si>
  <si>
    <t>FBR1T230010</t>
  </si>
  <si>
    <t>CLN/PRA/187</t>
  </si>
  <si>
    <t>Tumour content 0-80% , necrosis high</t>
  </si>
  <si>
    <t>Pyriform Fossa</t>
  </si>
  <si>
    <t>Right Pyriform fossa</t>
  </si>
  <si>
    <t>0.8*0.8*2.0</t>
  </si>
  <si>
    <t xml:space="preserve">Plate 2 : MC RxA1 (1x7), MC RxA2 (1x7),FFPE (1x7) (1x7) </t>
  </si>
  <si>
    <t>FBR1T230011</t>
  </si>
  <si>
    <t>HN035</t>
  </si>
  <si>
    <t>Tumour content 45-85%</t>
  </si>
  <si>
    <t>Moderately advanced local disease.</t>
  </si>
  <si>
    <t>1.2*1.5*1.6</t>
  </si>
  <si>
    <t>FBR1R230011</t>
  </si>
  <si>
    <t>Tumour content 45-95%</t>
  </si>
  <si>
    <t>Base Plate 2: MC RxA (3x2), Cisplatin RxB (3x2); Nivo RxD (3x2)</t>
  </si>
  <si>
    <t>FBR1W230012</t>
  </si>
  <si>
    <t>BC002</t>
  </si>
  <si>
    <t>Tumour content Trace - 3%</t>
  </si>
  <si>
    <t>Er(P), Pr(P), Her2(N)</t>
  </si>
  <si>
    <t>1 core
0.2*0.1*1.2</t>
  </si>
  <si>
    <t>Arm 1 (1x3)</t>
  </si>
  <si>
    <t>Base Plate 2: RxA (1x3)</t>
  </si>
  <si>
    <t>FBR1M230013</t>
  </si>
  <si>
    <t>RC019</t>
  </si>
  <si>
    <t>Tumour content 35-45% in only 3/7 explants; others no tumour</t>
  </si>
  <si>
    <t>0.8*0.4/0.6*0.6/0.8</t>
  </si>
  <si>
    <t xml:space="preserve">Arm V (1x7)
</t>
  </si>
  <si>
    <t>Base Plate-2:  MC RxA (1x7), Sunitinib RxB (1x7)</t>
  </si>
  <si>
    <t>FBR1T230014</t>
  </si>
  <si>
    <t>HN036</t>
  </si>
  <si>
    <t>pT4b N0</t>
  </si>
  <si>
    <t>0.6*1.3*1.2</t>
  </si>
  <si>
    <t>Submitted as FBR1T230014</t>
  </si>
  <si>
    <t>Base Plate-2:  MC RxA (1x7), Cisplatin RxB (1x7), TPF RxC (1x7)</t>
  </si>
  <si>
    <t>FBR1V230014</t>
  </si>
  <si>
    <t>Tumour content 65-85% . Immune component 3-6%</t>
  </si>
  <si>
    <t>Flow Plate 2: T24{MC RxA (1x7), Anti CD3+IL2  RxB (1x7)}, T48 {MC RxA (1x7), Anti CD3+IL2  RxB (1x7)}, T72{MC RxA (1x7), Anti CD3+IL2  RxB (1x7)}</t>
  </si>
  <si>
    <t>FBR1W230015</t>
  </si>
  <si>
    <t>BC003</t>
  </si>
  <si>
    <t>Tumour content 1-55% in 7 explants; others no tumour</t>
  </si>
  <si>
    <t>Er(P), Pr(P), Her2(Equivocal)</t>
  </si>
  <si>
    <t>Left breast Biopsy</t>
  </si>
  <si>
    <t>1 core-20mm
2 core-20mm</t>
  </si>
  <si>
    <t xml:space="preserve">Arm 1 (1x6)
Arm 2 (1x7)
</t>
  </si>
  <si>
    <t>Base Plate-2:  MC RxA (1x6), Paclitaxel+Carboplatin  RxB (1x6), Paclitaxel+Carboplatin+Pembro  RxC (1x6)</t>
  </si>
  <si>
    <t>FBR1T230016</t>
  </si>
  <si>
    <t>CLN/PRA/188</t>
  </si>
  <si>
    <t>Tumour content 75-95%</t>
  </si>
  <si>
    <t>Left upper GBS</t>
  </si>
  <si>
    <t>0.2/0.3*1.0*2.0</t>
  </si>
  <si>
    <t xml:space="preserve">Arm V (1x4)
</t>
  </si>
  <si>
    <t>Base Plate-2:  MC RxA (1x5), Paclitaxel+Carboplatin  RxB (1x5)</t>
  </si>
  <si>
    <t>FBR1R230016</t>
  </si>
  <si>
    <t>High tumour content in all fragments</t>
  </si>
  <si>
    <t>Base Plate 2: MC RxA (3x2), Paclitaxel+Carboplatin RxB (3x2);
Base Plate 3: MC RxA (3x2), Paclitaxel+Carboplatin RxB (3x2)</t>
  </si>
  <si>
    <t>FBR1T230017</t>
  </si>
  <si>
    <t>CLN/PRA/189</t>
  </si>
  <si>
    <t>Tumour content 20-85%</t>
  </si>
  <si>
    <t>0.6/0.8*0.8*2.2
0.8*1.2*2.2</t>
  </si>
  <si>
    <t>Base Plate-2:  RxA (1x7), Paclitaxel+Carboplatin RxB (1x7), Docetaxel+Carboplatin RxC (1x7), Gemicitabine RxD (1x7)</t>
  </si>
  <si>
    <t>FBR1R230017</t>
  </si>
  <si>
    <t>umour content 8-65%</t>
  </si>
  <si>
    <t>FBR1T230018</t>
  </si>
  <si>
    <t>CLN/PRA/190</t>
  </si>
  <si>
    <t>Tumour content 40-90%</t>
  </si>
  <si>
    <t>Left Tongue</t>
  </si>
  <si>
    <t>0.4/0.5*0.8*1.2
0.6/0.8*1.0*1.8</t>
  </si>
  <si>
    <t>Base Plate-2:  MC RxA (1x7), Paclitaxel+Carboplatin RxB (1x7), Docetaxel+Carboplatin RxC (1x7), Gemicitabine RxD (1x7)</t>
  </si>
  <si>
    <t>FBR1R230018</t>
  </si>
  <si>
    <t>Tumour content 3-80%</t>
  </si>
  <si>
    <t>FBR1T230019</t>
  </si>
  <si>
    <t>HN037</t>
  </si>
  <si>
    <t>8-70%</t>
  </si>
  <si>
    <t>Left lateral tongue</t>
  </si>
  <si>
    <t>pT3pN2b</t>
  </si>
  <si>
    <t>Poorly differentiated squamous cell carcinoma.</t>
  </si>
  <si>
    <t>1.2/0.8*1.5*2.0</t>
  </si>
  <si>
    <t>Arm 1 V  (1x7)
Arm 2 V  (1x7)</t>
  </si>
  <si>
    <t>FBR1W230020</t>
  </si>
  <si>
    <t>BC004</t>
  </si>
  <si>
    <t>0-75%</t>
  </si>
  <si>
    <t>Er(P), Pr(N), Her2(-)</t>
  </si>
  <si>
    <t>15mm to 18mm
5core</t>
  </si>
  <si>
    <t xml:space="preserve">Arm 1 (1x6)
Arm 2 (1x6)
Arm 3 (1x7)
</t>
  </si>
  <si>
    <t>Base Plate-2:  MC RxA (1x6), Paclitaxel+Carboplatin  RxB (1x6), Paclitaxel+Carboplatin  RxC (1x6), Paclitaxel+Carboplatin+Pembro  RxD (1x6)</t>
  </si>
  <si>
    <t>FBR1M230021</t>
  </si>
  <si>
    <t>VYD/142</t>
  </si>
  <si>
    <t>0.4*1.2*2.4
0.4/0.6*1.0*2.2</t>
  </si>
  <si>
    <t>Base Plate-2:  MC RxA (1x7), Sunitinib RxB (1x7), Pazopanib RxC (1x7), Sorafinib RxD (1x7),  Nivolumab+Sunitinib RxE (1x7)</t>
  </si>
  <si>
    <t>FBR1W230022</t>
  </si>
  <si>
    <t>BC005</t>
  </si>
  <si>
    <t>Trace 60%</t>
  </si>
  <si>
    <t xml:space="preserve">Invasive carcinoma of no special type (ductal)
</t>
  </si>
  <si>
    <t>6mm to 14mm
5core</t>
  </si>
  <si>
    <t>Base Plate-2:  MC RxA (1x6), Paclitaxel+Carboplatin  RxB (1x6)</t>
  </si>
  <si>
    <t>FBR1M230023</t>
  </si>
  <si>
    <t>RC020</t>
  </si>
  <si>
    <t>Tumor content 6-30%</t>
  </si>
  <si>
    <t>clear cell carcinoma</t>
  </si>
  <si>
    <t>0.4*1.6/1.4*2.0/1.8</t>
  </si>
  <si>
    <t>FBR1T230024</t>
  </si>
  <si>
    <t>VYD/143</t>
  </si>
  <si>
    <t>Tumor content 20-45%</t>
  </si>
  <si>
    <t>Left Pyriform Fossa</t>
  </si>
  <si>
    <t>0.8*0.9*1.6</t>
  </si>
  <si>
    <t>Chandan</t>
  </si>
  <si>
    <t xml:space="preserve">Arm V (1x5)
</t>
  </si>
  <si>
    <t>Base Plate-2:  MC RxA (1x6)</t>
  </si>
  <si>
    <t>FBR1T230025</t>
  </si>
  <si>
    <t>HN038</t>
  </si>
  <si>
    <t>pT4bpN0</t>
  </si>
  <si>
    <t>0.8*1.8*2.4</t>
  </si>
  <si>
    <t>Base Plate-2:  MC RxA (1x7), Cisplatin  RxB (1x7), TPF RxC (1x7)</t>
  </si>
  <si>
    <t>CLN/JSS/010</t>
  </si>
  <si>
    <t>Small size sample</t>
  </si>
  <si>
    <t>0.1/0.2*0.4*1.0</t>
  </si>
  <si>
    <t>Kase Plate-2:  MC BxN (1x7), Paclitaxel+Carboplatin  BxK (1x7);
Kase Plate-3:  MC BxN (1x7), Paclitaxel+Carboplatin  BxK (1x7);</t>
  </si>
  <si>
    <t>FBR1Q230027</t>
  </si>
  <si>
    <t>CLN/JSS/011</t>
  </si>
  <si>
    <t>COSv4.1_CaBR(1Q-Known)</t>
  </si>
  <si>
    <t>fatty tissue</t>
  </si>
  <si>
    <t>0.4/0.6*1.8*2.0
0.4/0.6*1.4*2.0</t>
  </si>
  <si>
    <t>Arm 1  (1x7)
Arm 2  (1x7)</t>
  </si>
  <si>
    <t>Plate 2: RxA (1x7), RxB (1x7), RxC (1x7), RxD (1x7)</t>
  </si>
  <si>
    <t>FBR1T230028</t>
  </si>
  <si>
    <t>VYD/144</t>
  </si>
  <si>
    <t>4-75%</t>
  </si>
  <si>
    <t>0.7*1.7*1.1</t>
  </si>
  <si>
    <t>Arm 1 V  (1x7)
Arm 2 V  (1x6)</t>
  </si>
  <si>
    <t>Base Plate-2:  MC RxA (1x7), Paclitaxel+Carboplatin RxB (1x7), Gemicitabine+Carboplatin RxC (1x7), Nivolumab RxD (1x7)</t>
  </si>
  <si>
    <t>FBR1R230028</t>
  </si>
  <si>
    <t>0-25%</t>
  </si>
  <si>
    <t>Base Plate 2: MC RxA (3x2), Nivo RxD (3x2)</t>
  </si>
  <si>
    <t>FBR1Q230029</t>
  </si>
  <si>
    <t>CLN/JSS/12</t>
  </si>
  <si>
    <t>COSv4.2_CaBR(1Q-Unknown)</t>
  </si>
  <si>
    <t>0-35%</t>
  </si>
  <si>
    <t xml:space="preserve">Left breast </t>
  </si>
  <si>
    <t>0.4*1.9*1.7
0.4*0.7*1.9</t>
  </si>
  <si>
    <t>Plate 2: MC RxA (1x7), Doxorubicin +Cyclophosphamide RxB (1x7), Paclitaxel RxC (1x7), Gemicitabine + Carboplatin RxD (1x7), Eribulin RxE (1x7), Capacitabine RxF (1x7)</t>
  </si>
  <si>
    <t>FBR1T230030</t>
  </si>
  <si>
    <t>CLN/PRA/191</t>
  </si>
  <si>
    <t>Tumor content 0-15%. Necrosis high</t>
  </si>
  <si>
    <t>1.1*1.1*1.7</t>
  </si>
  <si>
    <t>Base Plate-2: MC  RxA (1x7), Paclitaxel+Carboplatin RxB (1x7), Docetaxel+Carboplatin RxC (1x7), Nivolumab RxD (1x7)</t>
  </si>
  <si>
    <t>FBR1R230030</t>
  </si>
  <si>
    <t>Tumor content 0-3%. Necrosis high</t>
  </si>
  <si>
    <t>Arm2   (1x6)</t>
  </si>
  <si>
    <t>Base Plate 2: MC RxA (3x2), Pacli+Carbo RxB (3x2); Nivo RxD (3x2)</t>
  </si>
  <si>
    <t>FBR1A230031</t>
  </si>
  <si>
    <t>OC008</t>
  </si>
  <si>
    <t>Bilateral serous boderline tumor</t>
  </si>
  <si>
    <t xml:space="preserve">0.6/0.4*1.1*1.3
</t>
  </si>
  <si>
    <t>Arm 1 (1x7)
Arm  2 (1x7)
Arm 3  (1x7)</t>
  </si>
  <si>
    <t>Base Plate-2: MC  RxA (1x7), MC RxB (1x7), Paclitaxel+Carboplatin RxC (1x7), Anti CD3+IL2 RxD (1x7)</t>
  </si>
  <si>
    <t>Benign Tumor - Terminated @T24</t>
  </si>
  <si>
    <t>FBR1T230032</t>
  </si>
  <si>
    <t>VYD/145</t>
  </si>
  <si>
    <t>Tumor content 25-75% with good immune presence</t>
  </si>
  <si>
    <t>0.4*0.8*0.8
0.5*0.8*1.)</t>
  </si>
  <si>
    <t>Base Plate-2: MC  RxA (1x7), Paclitaxel+Carboplatin RxB (1x7), Gemicitabine + Carboplatin RxC (1x7)</t>
  </si>
  <si>
    <t>FBR1T230033</t>
  </si>
  <si>
    <t>CLN/JSS/014</t>
  </si>
  <si>
    <t>Tumor content 45-80%</t>
  </si>
  <si>
    <t>tongue</t>
  </si>
  <si>
    <t>0.2*0.4*0.7
0.3*0.6*0.9
0.4*0.7*1.5
0.4*0.7*1.0</t>
  </si>
  <si>
    <t>Base Plate-2:  MC RxA (1x5), Gemicitabine RxB (1x5)</t>
  </si>
  <si>
    <t>FBR1Q230034</t>
  </si>
  <si>
    <t>CLN/JSS/013</t>
  </si>
  <si>
    <t>Tumor in all fragments ;Content 2-35%</t>
  </si>
  <si>
    <t>0.4/0.5*1.2*2.4</t>
  </si>
  <si>
    <t>0.4*0.5*1.2*2.0</t>
  </si>
  <si>
    <t>Plate 2:  RxA (1x7), RxB (1x7), RxC (1x7), RxD (1x7), RxE (1x7),  RxF (1x7)
Plate 3:   RxC (1x7), RxD (1x7), RxE (1x7),  RxF (1x7)</t>
  </si>
  <si>
    <t>FBR1T230035</t>
  </si>
  <si>
    <t>CLN/PRA/192</t>
  </si>
  <si>
    <t>0.5/0.6*1.0*1.6</t>
  </si>
  <si>
    <t>Base Plate-2:  MC RxA (1x7), 13.2 Nivolumab RxB (1x7), 0.73 Nivolumab RxC (1x7)</t>
  </si>
  <si>
    <t>FBR1R230035</t>
  </si>
  <si>
    <t>Base Plate 2: MC RxA (3x2), Nivo RxB (3x2)</t>
  </si>
  <si>
    <t>FBR1T230036</t>
  </si>
  <si>
    <t>VYD/146</t>
  </si>
  <si>
    <t>0-45%</t>
  </si>
  <si>
    <t>1.1*1.0*1.6</t>
  </si>
  <si>
    <t>Base Plate-2: MC  RxA (1x7), Paclitaxel+Carboplatin RxB (1x7), Gemicitabine + Carboplatin RxC (1x7), Nivolumab RxD (1x7)</t>
  </si>
  <si>
    <t>FBR1T230037</t>
  </si>
  <si>
    <t>HN039</t>
  </si>
  <si>
    <t>Tumor content 70-95%</t>
  </si>
  <si>
    <t>1.0*1.2*1.6/1.2</t>
  </si>
  <si>
    <t>Base Plate-2:   MC RxA (1x7), Cisplatin  RxB (1x7), TPF RxC (1x7), 13.2 Nivolumab RxD (1x7), 0.73 Nivolumab RxE (1x7)</t>
  </si>
  <si>
    <t>FBR1R230037</t>
  </si>
  <si>
    <t>Arm  (1x7)</t>
  </si>
  <si>
    <t>CLN/JSS/015</t>
  </si>
  <si>
    <t>Blood clotted and no tumor</t>
  </si>
  <si>
    <t>0.2*0.3*0.1
0.2*0.2*0.5
0.2*0.4*0.1
0.2/0.7*1.6*0.4</t>
  </si>
  <si>
    <t>FBR1T230039</t>
  </si>
  <si>
    <t>VYD/147</t>
  </si>
  <si>
    <t>15-40%</t>
  </si>
  <si>
    <t>1.3*1.3*2.0</t>
  </si>
  <si>
    <t>Arm V  (1x5)</t>
  </si>
  <si>
    <t>Base Plate-2:  MC RxA (1x5), Pacli + Carbo RxB (1x5),  13.2 Nivolumab RxC (1x5), 0.73 Nivolumab RxD (1x5)</t>
  </si>
  <si>
    <t>FBR1T230040</t>
  </si>
  <si>
    <t>HN040</t>
  </si>
  <si>
    <t>Tumor content 55-70%</t>
  </si>
  <si>
    <t>pT3</t>
  </si>
  <si>
    <t>Adriyamycin+Bleomycin+vinblastine+dacarbazine</t>
  </si>
  <si>
    <t>0.4*0.8*0.9</t>
  </si>
  <si>
    <t>Base Plate-2:   MC RxA (1x7), Cisplatin  RxB (1x7)</t>
  </si>
  <si>
    <t>Terminated @T72 Hodgkin's lymphoma treatment  2016 -2017</t>
  </si>
  <si>
    <t>FBR1M230041</t>
  </si>
  <si>
    <t>CLN/JSS/016</t>
  </si>
  <si>
    <t>Tumor in 6/7 explants. Tumor content 75-90%; Papillary RCC</t>
  </si>
  <si>
    <t>1.0*2.0*2.5
0.4/0.5*1.2*1.8/1.3</t>
  </si>
  <si>
    <t>1.0*1.0*1.8
0.4/0.5*1.2*1.8/1.3</t>
  </si>
  <si>
    <t>Plate 2:  MC RxA (1x7), Sunitinib RxB (1x7), Sorafenib RxC (1x7), Pazofenib RxD (1x7), Nivolumab+unitinib RxE (1x7)</t>
  </si>
  <si>
    <t>FBR1Q230042</t>
  </si>
  <si>
    <t>CLN/JSS/017</t>
  </si>
  <si>
    <t>Tumor content 2-75%</t>
  </si>
  <si>
    <t>0.6/0.8*4.6*7.2</t>
  </si>
  <si>
    <t>0.6*1.6*2.3</t>
  </si>
  <si>
    <t>Arm 1  (1x7)
Arm 2  (1x7)
Arm 3 (1x7)</t>
  </si>
  <si>
    <t>Plate 2:  MC RxA (1x7), Adriyamycin + Cyclophosphamide RxB (1x7), Paclitaxel RxC (1x7), Gemicitabine+Carboplatin RxD (1x7), Eribulin RxE (1x7), Capacitabine RxF (1x7)</t>
  </si>
  <si>
    <t>CLN/DBR/131</t>
  </si>
  <si>
    <t>Blood clot and small size sample</t>
  </si>
  <si>
    <t>pT2 N1 MX</t>
  </si>
  <si>
    <t>0.6/0.8*2.2*2.0/0.6</t>
  </si>
  <si>
    <t>FBR1T230044</t>
  </si>
  <si>
    <t>CLN/PRA/193</t>
  </si>
  <si>
    <t>Tumor content 40-85%. Some fragments are broken</t>
  </si>
  <si>
    <t>0.4*1.8*1.6
0.1/0.4*1.4*1.8</t>
  </si>
  <si>
    <t>y</t>
  </si>
  <si>
    <t>FBR1T230045</t>
  </si>
  <si>
    <t>VYD/148</t>
  </si>
  <si>
    <t>3-95%</t>
  </si>
  <si>
    <t>0.4*1.1/1.2*1.0/1.1</t>
  </si>
  <si>
    <t>Base Plate-2: MC  RxA (1x7), Paclitaxel+Carboplatin RxB (1x7), Gemicitabine + Carboplatin RxC (1x7), Nivo RxD (1x7)</t>
  </si>
  <si>
    <t>FBR1R230045</t>
  </si>
  <si>
    <t>15-95%</t>
  </si>
  <si>
    <t>Arm2  (1x6)</t>
  </si>
  <si>
    <t>HN041</t>
  </si>
  <si>
    <t>Infected Patient(TB)</t>
  </si>
  <si>
    <t>Case Plate-2:  MC LxN (0x7), Paclitaxel+Harboplatiy  LxC (0x7);
Case Plate-3:  MC LxN (0x7), Paclitaxel+Harboplatiy  LxC (0x7);</t>
  </si>
  <si>
    <t>Infected Ptaient sample</t>
  </si>
  <si>
    <t>FBR1T230047</t>
  </si>
  <si>
    <t>BBH020</t>
  </si>
  <si>
    <t>Tumor content 20-65%</t>
  </si>
  <si>
    <t>Ca Left Lower Alveolus &amp; GB Sulcus</t>
  </si>
  <si>
    <t>0.4/0.8*1.2*1.7</t>
  </si>
  <si>
    <t>Base Plate-2:   MC RxA (1x7), Cisplatin  RxB (1x7), Cetuximab RxC (1x7), Nivolumab RxD (1x7)</t>
  </si>
  <si>
    <t>FBR1R230047</t>
  </si>
  <si>
    <t>Tumor content 8-80%</t>
  </si>
  <si>
    <t>FBR1T230048</t>
  </si>
  <si>
    <t>HN042</t>
  </si>
  <si>
    <t>Tumor content 25-80% in 6/7 explants</t>
  </si>
  <si>
    <t>Palate</t>
  </si>
  <si>
    <t>Right Palate</t>
  </si>
  <si>
    <t xml:space="preserve">Poorly differentiated squamous cell carcinoma.
</t>
  </si>
  <si>
    <t>1.0*1.1*1.5</t>
  </si>
  <si>
    <t>FBR1R230048</t>
  </si>
  <si>
    <t>Tumor content 40-96%</t>
  </si>
  <si>
    <t>FBR1T230049</t>
  </si>
  <si>
    <t>BBH021</t>
  </si>
  <si>
    <t>Low Tumor content</t>
  </si>
  <si>
    <t>0.6*1.1*1.7</t>
  </si>
  <si>
    <t>FBR1T230050</t>
  </si>
  <si>
    <t>VYD/149</t>
  </si>
  <si>
    <t>20-65%</t>
  </si>
  <si>
    <t>0.6*0.8*1.0/0.7</t>
  </si>
  <si>
    <t>Base Plate-2:   Preservation check RxA (1x7),  RxB (1x7)</t>
  </si>
  <si>
    <t>FBR1J230051</t>
  </si>
  <si>
    <t>CLN/PRA/194</t>
  </si>
  <si>
    <t>COS_v3.0-Gastric (1J)</t>
  </si>
  <si>
    <t>Tumor present in many explants. Tumor content 10-80%</t>
  </si>
  <si>
    <t>0.3/0.42.8*2.2</t>
  </si>
  <si>
    <t>Plate 2:  Base { MC RxA (1x7), Anti CD3+IL2 RxB (1x7), Nivolumab RxC (1x7)}, Flow {MC RxD (1x7), Anti CD3+IL2  RxE (1x7), Nivolumab RxF (1x7)}</t>
  </si>
  <si>
    <t>FBR1T230052</t>
  </si>
  <si>
    <t>VYD/150</t>
  </si>
  <si>
    <t>high tumor</t>
  </si>
  <si>
    <t>pT4N2</t>
  </si>
  <si>
    <t>0.8*1.0*1.5</t>
  </si>
  <si>
    <t>Base Plate-2:  MC RxA (1x7), Paclitaxel+Carboplatin RxB (1x7), Gemicitabine+Carboplatin RxC (1x7), Methotraxate  RxD (1x7)</t>
  </si>
  <si>
    <t>FBR1A230053</t>
  </si>
  <si>
    <t>CLN/PRA/195</t>
  </si>
  <si>
    <t>Blood Leakage fond</t>
  </si>
  <si>
    <t>No  tumor</t>
  </si>
  <si>
    <t>0.4/0.6*1.4*3.0</t>
  </si>
  <si>
    <t>Plate 2: Arm A (1x7), Arm B (1x7), Arm C (1x), Arm D (1x7), Arm E (1x7), Arm F (1x7)</t>
  </si>
  <si>
    <t>FBR1T230054</t>
  </si>
  <si>
    <t>CLN/PRA/196</t>
  </si>
  <si>
    <t>0.4/0.5*1.3*1.3</t>
  </si>
  <si>
    <t>Base Plate-2:   RxA (1x7),  Nivolumab RxB (1x7)</t>
  </si>
  <si>
    <t>FBR1A230055</t>
  </si>
  <si>
    <t>CLN/JSS/018</t>
  </si>
  <si>
    <t>Paclitaxel + carboplatin</t>
  </si>
  <si>
    <t>0.3/0.4*1.0*1.4</t>
  </si>
  <si>
    <t>Plate 2: MC  RxA (1x7), RxB (1x7), RxC (1x7), RxD (1x7), RxE (1x7), RxF (1x7)</t>
  </si>
  <si>
    <t>FBR1T230056</t>
  </si>
  <si>
    <t>CLN/DBR/132</t>
  </si>
  <si>
    <t>pT3 N0 MX</t>
  </si>
  <si>
    <t>0.6*1.6*2.0</t>
  </si>
  <si>
    <t>FBR1R230057</t>
  </si>
  <si>
    <t>HN043</t>
  </si>
  <si>
    <t>Tumor content 20-95%. Background necrosis high</t>
  </si>
  <si>
    <t>Left lower alveolus</t>
  </si>
  <si>
    <t>pT2 N0</t>
  </si>
  <si>
    <t>2.0*4.0*8.0</t>
  </si>
  <si>
    <t>Arm   (1x3)</t>
  </si>
  <si>
    <t>Base Plate 2: MC RxA (3x2)</t>
  </si>
  <si>
    <t>Preservation Study</t>
  </si>
  <si>
    <t>FBR1W230058</t>
  </si>
  <si>
    <t>BC006</t>
  </si>
  <si>
    <t>2/2*1/1*10/6
2 core</t>
  </si>
  <si>
    <t>Base Plate 2: MC RxA (1x6)</t>
  </si>
  <si>
    <t>FBR1Q230059</t>
  </si>
  <si>
    <t>CLN/DBR/133</t>
  </si>
  <si>
    <t>TPBC</t>
  </si>
  <si>
    <t>0.8/0.4*1.8*2.6/2.8</t>
  </si>
  <si>
    <t xml:space="preserve">
0.8/0.4*1.1*1.6</t>
  </si>
  <si>
    <t>Plate 2: MC  RxA (1x7), MC RxB (1x7), A/C RxC (1x7), Pacli (1x7)</t>
  </si>
  <si>
    <t>FBR1T230060</t>
  </si>
  <si>
    <t>CLN/PRA/197</t>
  </si>
  <si>
    <t>Tumor content 35-80%</t>
  </si>
  <si>
    <t>Right upper Alveolus</t>
  </si>
  <si>
    <t>Base Plate-2: MC  RxA (1x7), Paclitaxel+Carboplatin RxB (1x7), Docetaxel + Carboplatin RxC (1x7)</t>
  </si>
  <si>
    <t>FBR1T230061</t>
  </si>
  <si>
    <t>VYD/151</t>
  </si>
  <si>
    <t>Left upper Alveolus</t>
  </si>
  <si>
    <t>0.4/1.4*1.7*2.2</t>
  </si>
  <si>
    <t>Base Plate-2: MC  RxA (1x7), Paclitaxel+Carboplatin RxB (1x7), Gemicitabine + Carboplatin RxC (1x7), Nivolumab RxD (1x7), Pembro RxE (1x7);
Plate-3: MC  RxA (1x7), Nivolumab RxD (1x7), Pembro RxE (1x7)</t>
  </si>
  <si>
    <t>FBR1R230061</t>
  </si>
  <si>
    <t>Tumor content 6-90%</t>
  </si>
  <si>
    <t>Arm1  (1x6)</t>
  </si>
  <si>
    <t>FBR1T230062</t>
  </si>
  <si>
    <t>VYD/152</t>
  </si>
  <si>
    <t>0-80%</t>
  </si>
  <si>
    <t>0.6/0.8*1.0*1.6
0.6/0.8*0.8*1.6</t>
  </si>
  <si>
    <t>Base Plate-2: MC  RxA (1x7), Paclitaxel+Carboplatin RxB (1x7), Gemicitabine + Carboplatin RxC (1x7), Methotraxate RxD (1x7), Nivolumab RxE (1x7), Pembro RxF (1x7);
Plate-3: MC  RxA (1x7), Nivolumab RxE (1x7), Pembro RxF (1x7)</t>
  </si>
  <si>
    <t>FBR1T230063</t>
  </si>
  <si>
    <t>HN044</t>
  </si>
  <si>
    <t>pT4apN0</t>
  </si>
  <si>
    <t>1.3/1.0*1.4*2.0/1.6</t>
  </si>
  <si>
    <t>FBR1Q230064</t>
  </si>
  <si>
    <t>CLN/DBR/134</t>
  </si>
  <si>
    <t>Only isolated cell clusters seen in some fragments, suspicious for malignancy</t>
  </si>
  <si>
    <t>Er(N), Pr(N), Her2(P)</t>
  </si>
  <si>
    <t>0.6*1.6*1.7</t>
  </si>
  <si>
    <t>Plate 2:  RxA (1x7), RxB (1x7), RxC (1x7), RxD (1x7), RxE (1x7)</t>
  </si>
  <si>
    <t>FBR1T230065</t>
  </si>
  <si>
    <t>CLN/PRA/198</t>
  </si>
  <si>
    <t>Left Buccal Mucosa/ RMT</t>
  </si>
  <si>
    <t>0.4/0.6*1.1*2.0</t>
  </si>
  <si>
    <t>Base Plate-2:   MC RxA (1x7), 13.2 Nivolumab RxD (1x7), 0.73 Nivolumab RxE (1x7)</t>
  </si>
  <si>
    <t>FBR1W230066</t>
  </si>
  <si>
    <t>HN045</t>
  </si>
  <si>
    <t>0-2%</t>
  </si>
  <si>
    <t>Time cord anterior commissure</t>
  </si>
  <si>
    <t>2mm to 6mm
3core</t>
  </si>
  <si>
    <t>Base Plate 2: MC RxA (1x3)</t>
  </si>
  <si>
    <t>FBR1W230067</t>
  </si>
  <si>
    <t>BC007</t>
  </si>
  <si>
    <t>0-3%</t>
  </si>
  <si>
    <t>Left Breast Biopsy</t>
  </si>
  <si>
    <t>Invasive ductal carcinoma</t>
  </si>
  <si>
    <t>6mm - 16mm - 20mm
3core</t>
  </si>
  <si>
    <t xml:space="preserve">Arm 1 (1x6)
</t>
  </si>
  <si>
    <t>Base Plate-2:  MC RxA (1x6), Paclitaxel+Carboplatin+Pembro  RxB (1x6)</t>
  </si>
  <si>
    <t>FBR1W230068</t>
  </si>
  <si>
    <t>HN046</t>
  </si>
  <si>
    <t>3Core
2mm-2mm-6mm</t>
  </si>
  <si>
    <t>Base Plate 2:  RxA (1x3)</t>
  </si>
  <si>
    <t>FBR1T230069</t>
  </si>
  <si>
    <t>VYD/153</t>
  </si>
  <si>
    <t>40-85%</t>
  </si>
  <si>
    <t>rpT4aNx</t>
  </si>
  <si>
    <t>1.3*1.7*2.0</t>
  </si>
  <si>
    <t>1.3*1.7*1.8</t>
  </si>
  <si>
    <t>Base Plate-2: MC  RxA (1x7), Paclitaxel+Carboplatin RxB (1x7), Paclitaxel+Carboplatin Duplicate RxB (1x7), Gemicitabine + Carboplatin RxC (1x7), Nivolumab-Cmax RxE (1x7), Nivolumab-Cmax/18 RxF (1x7);
Plate-3: MC  RxA (1x7), Nivolumab RxE (1x7), Nivolumab-cMax/18 RxF (1x7)</t>
  </si>
  <si>
    <t>FBR1T230070</t>
  </si>
  <si>
    <t>HN047</t>
  </si>
  <si>
    <t>60-90%</t>
  </si>
  <si>
    <t>1.0*1.3*1.4</t>
  </si>
  <si>
    <t>Base Plate-2: MC  RxA (1x7), Cisplatin RxB (1x7), TPF RxC (1x7), Nivolumab-Cmax RxD (1x7), Nivolumab-Cmax/18 RxE (1x7);
Plate-3: MC  RxA (1x7), Nivolumab RxD (1x7), Nivolumab-cMax/18 RxE (1x7)</t>
  </si>
  <si>
    <t>FBR1T230071</t>
  </si>
  <si>
    <t>CLN/PRA/199</t>
  </si>
  <si>
    <t>Tumor content 65-85%.</t>
  </si>
  <si>
    <t>0.8*1.2*0.8</t>
  </si>
  <si>
    <t>Base Plate-2: MC  RxA (1x7), Nivolumab-Cmax RxB (1x7), Nivolumab-Cmax/18 RxC (1x7);
Plate-3: MC  RxA (1x7), Nivolumab RxB (1x7), Nivolumab-cMax/18 RxC (1x7)</t>
  </si>
  <si>
    <t>FBR1W230072</t>
  </si>
  <si>
    <t>BC008</t>
  </si>
  <si>
    <t>Tumor content 1-6%</t>
  </si>
  <si>
    <t>Invasive Breast Carcinoma</t>
  </si>
  <si>
    <t>0.8*0.1
0.6*0.1
0.4*0.1</t>
  </si>
  <si>
    <t>0.4*0.1
0.6*0.1
0.4*0.1</t>
  </si>
  <si>
    <t xml:space="preserve">Arm 1 (1x4)
</t>
  </si>
  <si>
    <t>Base Plate-2:  MC RxA  (1x6), Paclitaxel+Carboplatin  RxB  (1x6)</t>
  </si>
  <si>
    <t>FBR1W230073</t>
  </si>
  <si>
    <t>BC009</t>
  </si>
  <si>
    <t>Cells suspicious for malignancy seen in 1-2 explants, no definite tumor</t>
  </si>
  <si>
    <t>1.4*0.1
1.6*0.1
1.4*0.1</t>
  </si>
  <si>
    <t>Base Plate-2:  MC RxA (1x6), Paclitaxel+Carboplatin  RxB (1x6), Paclitaxel+Carboplatin+Pembro  RxC  (1x6)</t>
  </si>
  <si>
    <t>FBR1T230074</t>
  </si>
  <si>
    <t>CLN/DBR/135</t>
  </si>
  <si>
    <t>12-70%</t>
  </si>
  <si>
    <t>0.8/1.0*1.0/1.4*1.7</t>
  </si>
  <si>
    <t>Base Plate-2: MC RxA (1x7), Cis+5FU RxB (1x7), Gemicitabine RxC (1x7)</t>
  </si>
  <si>
    <t>FBR1T230075</t>
  </si>
  <si>
    <t>VYD/154</t>
  </si>
  <si>
    <t>4-65%</t>
  </si>
  <si>
    <t>0.6/0.8*2.1*2.4</t>
  </si>
  <si>
    <t>Base Plate-2: MC  RxA (1x7), Paclitaxel+Carboplatin RxB (1x7)</t>
  </si>
  <si>
    <t>FBR1M230076</t>
  </si>
  <si>
    <t>RC021</t>
  </si>
  <si>
    <t>10-45% in 3/7 explants, others no tumor</t>
  </si>
  <si>
    <t>pT3a</t>
  </si>
  <si>
    <t>0.8/0.2*1.6*2.2</t>
  </si>
  <si>
    <t>0.8/0.2*1.2*2.2</t>
  </si>
  <si>
    <t xml:space="preserve">Arm 1  (1x7)
</t>
  </si>
  <si>
    <t>Plate 2: MC  RxA (1x7), Sunitinib RxB (1x7), Nivo RxC (1x7), Nivo+Sunitinib RxD (1x7), Pazopanib RxE (1x7), Sorafenib RxF (1x7)</t>
  </si>
  <si>
    <t>FBR1T230077</t>
  </si>
  <si>
    <t>VYD/155</t>
  </si>
  <si>
    <t>0.8*0.7*1.0</t>
  </si>
  <si>
    <t>CLN/DBR/136</t>
  </si>
  <si>
    <t>Not fit for vibrotome, height is small and blood was frozon</t>
  </si>
  <si>
    <t>Angle of Mouth</t>
  </si>
  <si>
    <t>pT2 N0 MX</t>
  </si>
  <si>
    <t>0.3*1.0*1.0</t>
  </si>
  <si>
    <t>Hase Plate-2:  MC BxN (25x7), Paclitaxel+Carboplatin  BxH (25x7);
Hase Plate-3:  MC BxN (25x7), Paclitaxel+Carboplatin  BxH (25x7);</t>
  </si>
  <si>
    <t>FBR1T230079</t>
  </si>
  <si>
    <t>HN048</t>
  </si>
  <si>
    <t>60-80%</t>
  </si>
  <si>
    <t>Moderately advanced local disease</t>
  </si>
  <si>
    <t>0.5*0.6*1.2
0.4*0.5*0.9</t>
  </si>
  <si>
    <t>FBR1W230080</t>
  </si>
  <si>
    <t>BC010</t>
  </si>
  <si>
    <t>0-4%</t>
  </si>
  <si>
    <t>Er(N), Pr(P), Her2(N)</t>
  </si>
  <si>
    <t>6-18mm
5 core</t>
  </si>
  <si>
    <t xml:space="preserve">Arm 1 (1x7)
Arm 2 (1x7)
</t>
  </si>
  <si>
    <t>Base Plate-2:  MC RxA (1x7), Paclitaxel+Carboplatin  RxB (1x7)</t>
  </si>
  <si>
    <t>FBR1Q230081</t>
  </si>
  <si>
    <t>CLN/DBR/137</t>
  </si>
  <si>
    <t>2-40%</t>
  </si>
  <si>
    <t>0.8*01.4/1.0*2.1
0.3*0.5/0.3*1.2</t>
  </si>
  <si>
    <t>0.8*1.2/0.8*2.0
0.3*0.4*0.7</t>
  </si>
  <si>
    <t xml:space="preserve">Arm 1 (1x7)
Arm 2 (1x7)
Arm 3 (1x7)
</t>
  </si>
  <si>
    <t>Plate 2: MC RxA (1x7), Adriyamycin+Cyclophosphamide RxB (1x7), Pacli RxC (1x7), Cmax Nivo RxD (1x7)</t>
  </si>
  <si>
    <t>FBR1Z230082</t>
  </si>
  <si>
    <t>VYD/BPY/001</t>
  </si>
  <si>
    <t>CT+LD Nivo -NLD study (1Z)</t>
  </si>
  <si>
    <t>0-90%</t>
  </si>
  <si>
    <t>Neck</t>
  </si>
  <si>
    <t>Right side neck skin nodule</t>
  </si>
  <si>
    <t>cT4aN3M1</t>
  </si>
  <si>
    <t>0.4*10*1.4
0.6*1.2*1.2
0.4*1.0*0.8</t>
  </si>
  <si>
    <t>0.2*0.6*1.2
0.3*0.4*1.0
0.1*0.4*0.8
0.2*0.6*0.8</t>
  </si>
  <si>
    <t xml:space="preserve">Arm 1 (1x7)
Arm 2 (1x5)
</t>
  </si>
  <si>
    <t>Plate 2: MC RxA (1x12), Metho+Erlotinib+celeco+LD Nivo RxB (1x12), Cmax Nivo RxC (1x12), Metho+Erlotinib+celeco RxD (1x12)</t>
  </si>
  <si>
    <t>FBR1Y230083</t>
  </si>
  <si>
    <t>CLN/PRA/200</t>
  </si>
  <si>
    <t>CCS Study (1Y)</t>
  </si>
  <si>
    <t>1.0*1.2*1.2</t>
  </si>
  <si>
    <t xml:space="preserve">Arm 1 (1x7)
</t>
  </si>
  <si>
    <t>Plate 2: MC RxA (1x7), Metho+Erlotinib+celeco+LD Nivo RxB (1x7), Cmax Nivo RxC (1x7)</t>
  </si>
  <si>
    <t>VYD/156</t>
  </si>
  <si>
    <t>Fully fat</t>
  </si>
  <si>
    <t>pT1cN0</t>
  </si>
  <si>
    <t xml:space="preserve">0.6*1.6*1.8
</t>
  </si>
  <si>
    <t>0.6*1.2/0.7*1.5</t>
  </si>
  <si>
    <t>slimy and floating</t>
  </si>
  <si>
    <t>Hase Plate-2:  MC BxN (2x7), Paclitaxel+Varboplatin  BxH (2x7);
Hase Plate-3:  MC BxN (2x7), Paclitaxel+Varboplatin  BxH (2x7);</t>
  </si>
  <si>
    <t>FBR1W230085</t>
  </si>
  <si>
    <t>BC011</t>
  </si>
  <si>
    <t>15-85%, 6/7 explants</t>
  </si>
  <si>
    <t>9mm to 17mm
4core</t>
  </si>
  <si>
    <t>Arm 1 (1x7)</t>
  </si>
  <si>
    <t>Base Plate-2:  MC RxA (1x7), Paclitaxel+Carboplatin  RxC (1x7), Paclitaxel+Carboplatin+Pembro Cmax  RxD (1x7)</t>
  </si>
  <si>
    <t>FBR1W230086</t>
  </si>
  <si>
    <t>VYD/157</t>
  </si>
  <si>
    <t xml:space="preserve">0-5% </t>
  </si>
  <si>
    <t>0.1*0.085*1.2
0.1*0.1*1.2
0.1*0.085*1.5</t>
  </si>
  <si>
    <t>Base Plate-2:  MC RxA (1x7), Paclitaxel+Adriyamycin  RxE (1x7)</t>
  </si>
  <si>
    <t>FBR1A230087</t>
  </si>
  <si>
    <t>CLN/JSS/019</t>
  </si>
  <si>
    <t>Pclitaxel and Carboplatin</t>
  </si>
  <si>
    <t>0.3*1.2*2.1
0.5*2.5/3.2*3.6/3.2</t>
  </si>
  <si>
    <t>0.3*1.2*2.1
0.4*0.6/1.0*1.0/1.6
0.4*1.8/2.0*3.0/2.4</t>
  </si>
  <si>
    <t>Plate 2: RxA (1x7),  RxB (1x7), RxC (1x7)</t>
  </si>
  <si>
    <t>FBR1A230088</t>
  </si>
  <si>
    <t>OC009</t>
  </si>
  <si>
    <t>0.2/0.8*1.6*3.2</t>
  </si>
  <si>
    <t>Plate 2: RxA (1x7),  RxB (1x7), RxC (1x7), RxD (1x7)</t>
  </si>
  <si>
    <t>FBR1R230089</t>
  </si>
  <si>
    <t>HN049</t>
  </si>
  <si>
    <t>Tumor content 20-80% Some explants without tumor</t>
  </si>
  <si>
    <t>Lip+RMT</t>
  </si>
  <si>
    <t>Lower Lip + RMT</t>
  </si>
  <si>
    <t>0.4/0.3</t>
  </si>
  <si>
    <t>Arm 1 (1x6)</t>
  </si>
  <si>
    <t>Base Plate-2:  MC RxA (1x6), Cisplatin  RxF (1x6)</t>
  </si>
  <si>
    <t>FBR1M230090</t>
  </si>
  <si>
    <t>RC022</t>
  </si>
  <si>
    <t>No tumor, tissue necrosed</t>
  </si>
  <si>
    <t xml:space="preserve"> pT3apNx</t>
  </si>
  <si>
    <t>1.6/1.2
1.2
0.6</t>
  </si>
  <si>
    <t>Plate 3: MC  RxA (1x7), Nivo RxB (1x7), Nivo+Sunitinib RxC (1x7)
Plate 3: MC  RxA (1x7), Sunitinib RxD (1x7), Pazopanib RxG (1x7), Nivo RxB (1x7), Nivo+Sunitinib RxC (1x7)</t>
  </si>
  <si>
    <t>FBR1Q230091</t>
  </si>
  <si>
    <t>CLN/DBR/138</t>
  </si>
  <si>
    <t>0.4*1.2*2.2
0.6*1.4*2.8</t>
  </si>
  <si>
    <t>0.4*1.2*2.0
0.6*1.0*1.9
0.8*1.4</t>
  </si>
  <si>
    <t>QC Passed</t>
  </si>
  <si>
    <t>Plate 2: MC RxA (1x7), Adriyamycin+Cyclophosphamide RxH (1x7), Pacli RxB (1x7), Pacli RxB (1x7), Capacitabine RxC (1x7)</t>
  </si>
  <si>
    <t>FBR1M230092</t>
  </si>
  <si>
    <t>RC023</t>
  </si>
  <si>
    <t>pT2bNx</t>
  </si>
  <si>
    <t>papillary renal cell carcinoma, Type 1</t>
  </si>
  <si>
    <t>0.2*0.5/2.0*2.4
0.2*0.8/1.8*2.8</t>
  </si>
  <si>
    <t>Plate 2: MC  RxA (1x7), Nivo RxB (1x7), Nivo+Sunitinib RxC (1x7), Sunitinib RxD (1x7), Pazopanib RxG (1x7)</t>
  </si>
  <si>
    <t>FBR1M230093</t>
  </si>
  <si>
    <t>VYD/158</t>
  </si>
  <si>
    <t>pT1aNx</t>
  </si>
  <si>
    <t>0.7*1.0*1.4</t>
  </si>
  <si>
    <t>Pallavi</t>
  </si>
  <si>
    <t>Plate 2: MC  RxA (1x7), Nivo RxB (1x7), Nivo+Sunitinib RxC (1x7), Sunitinib RxD (1x7), Pazopanib RxG (1x7)
Plate 3: MC  RxA (1x7),  Nivo RxB (1x7),Sunitinib RxC (1x7)</t>
  </si>
  <si>
    <t>FBR1Z230094</t>
  </si>
  <si>
    <t>CLN/PRA/201</t>
  </si>
  <si>
    <t>Tongue(Anterior)</t>
  </si>
  <si>
    <t>Paclitaxel+Carboplatin</t>
  </si>
  <si>
    <t>0.5/0.6*1.0*1.8</t>
  </si>
  <si>
    <t>Plate 2: MC RxA (1x6), Metho+Erlotinib+celeco+LD Nivo RxB (1x6), Cmax Nivo RxC (1x6), Metho+Erlotinib+celeco RxD (1x6)</t>
  </si>
  <si>
    <t>FBR1Q230095</t>
  </si>
  <si>
    <t>VYD/159</t>
  </si>
  <si>
    <t>0-70%</t>
  </si>
  <si>
    <t>ypT2N0</t>
  </si>
  <si>
    <t>1.2*2.2/1.4*3.4</t>
  </si>
  <si>
    <t xml:space="preserve">1.2*1.4/1.2*2.6*2.2
</t>
  </si>
  <si>
    <t>Plate 2: MC RxA (1x7), Adriyamycin+Cyclophosphamide RxE (1x7), Adriyamycin+Cyclophosphamide-Duplicate RxE (1x7), Pacli+Carbo RxC (1x7), Cabacitabine RxL (1x7),Eribulin RxM (1x7)</t>
  </si>
  <si>
    <t>FBR1Z230096</t>
  </si>
  <si>
    <t>VYD/BPY/002</t>
  </si>
  <si>
    <t>Epithelial hyperplasia with inflammation, no frank tumor</t>
  </si>
  <si>
    <t xml:space="preserve">0.2*0.1*0.8
</t>
  </si>
  <si>
    <t>Plate 2: MC RxA (1x6), Pacli+Carbo+LD Nivo RxV (1x9), Cmax Nivo RxC (1x9), Pacli+Carbo RxJ (1x9)</t>
  </si>
  <si>
    <t>FBR1W230097</t>
  </si>
  <si>
    <t>VYD/160</t>
  </si>
  <si>
    <t>Occasional cell seen suspicious for malignancy, no frank tumor</t>
  </si>
  <si>
    <t>0.1*0.1*0.8
0.1*0.1*1.6
0.2*0.2*1.4</t>
  </si>
  <si>
    <t>Base Plate-2:  MC RxA  (1x6), Paclitaxel  RxB  (1x6)</t>
  </si>
  <si>
    <t>FBR1Y230098</t>
  </si>
  <si>
    <t>HN050</t>
  </si>
  <si>
    <t>50-90%</t>
  </si>
  <si>
    <t>0.8/0.4*0.8*1.6</t>
  </si>
  <si>
    <t>Base Plate-2:  MC RxA (1x7), Cisplatin  RxF (1x7), TPF RxG (1x7), M+ET+CC+LD Nivo RxB (1x7)</t>
  </si>
  <si>
    <t>FBR1W230099</t>
  </si>
  <si>
    <t>BC012</t>
  </si>
  <si>
    <t>Tumor content 45% in 1/3 explants; others no tumor</t>
  </si>
  <si>
    <t xml:space="preserve">Invasive carcinoma
</t>
  </si>
  <si>
    <t>0.1*0.1*0.8
0.1*0.1*1.2
0.1*0.1*0.8
0.2*0.1*1.8
0.1*0.1*0.8</t>
  </si>
  <si>
    <t>Base Plate-2:  MC RxA (1x6), Paclitaxel+Carboplatin  RxC (1x6), Paclitaxel+Carboplatin+Pembro Cmax  RxD (1x6)</t>
  </si>
  <si>
    <t>FBR1Z230100</t>
  </si>
  <si>
    <t>VYD/BPY/003</t>
  </si>
  <si>
    <t>T4bN3M0</t>
  </si>
  <si>
    <t xml:space="preserve">0.8*1.4
1.2*1.6
</t>
  </si>
  <si>
    <t>FBR1Q230101</t>
  </si>
  <si>
    <t>VYD/161</t>
  </si>
  <si>
    <t>1.8*1.6*2.8</t>
  </si>
  <si>
    <t>0.8*1.6/1.4*2.1/1.4</t>
  </si>
  <si>
    <t xml:space="preserve">Arm 1 (1x7)
Arm 2 (1x7)
</t>
  </si>
  <si>
    <t>Plate 2: RxA (1x7), RxP (1x7), RxC (1x7)</t>
  </si>
  <si>
    <t>FBR1M230102</t>
  </si>
  <si>
    <t>RC025</t>
  </si>
  <si>
    <t>No tumor, hemorraghic areas</t>
  </si>
  <si>
    <t>0.1*0.6*0.6
0.2*1.0/1.2*1.4
0.2*0.8*1.0</t>
  </si>
  <si>
    <t>FBR1M230103</t>
  </si>
  <si>
    <t>RC024</t>
  </si>
  <si>
    <t>80-95%</t>
  </si>
  <si>
    <t>1.4/0.8*1.0*2.2/1.9</t>
  </si>
  <si>
    <t>Mouniss</t>
  </si>
  <si>
    <t>Plate 2: MC  RxA (1x7), Sunitinib RxE (1x7), Pazopanib RxG (1x7), Nivo RxB (1x7), Nivo+Sunitinib RxC (1x7);
Plate 2: MC  RxA (1x7), Nivo RxB (1x7), Nivo+Sunitinib RxC (1x7)</t>
  </si>
  <si>
    <t>FBR1Q230104</t>
  </si>
  <si>
    <t>VYD/162</t>
  </si>
  <si>
    <t xml:space="preserve">No tumor, only inflammation </t>
  </si>
  <si>
    <t>Epirunicin+Cyclophosphamide x 4cycle
Docetaxel x3cycle</t>
  </si>
  <si>
    <t>1.2*0.8/1.4*1.6
1.2*2.2*2.0
1.6*2.0*2.2/2.6
1.4*1.0*1.6</t>
  </si>
  <si>
    <t>Plate 2: RxA (1x7)</t>
  </si>
  <si>
    <t>FBB1H230105</t>
  </si>
  <si>
    <t>CLN/PRA/202</t>
  </si>
  <si>
    <t>esophogus</t>
  </si>
  <si>
    <t>Not done</t>
  </si>
  <si>
    <t>cisplatin</t>
  </si>
  <si>
    <t>VYD/163</t>
  </si>
  <si>
    <t>Only fat</t>
  </si>
  <si>
    <t>4 Epirunicin+4Paclitaxel
Docetaxel x3cycle</t>
  </si>
  <si>
    <t>0.4*1.8*1.7</t>
  </si>
  <si>
    <t>Hase Plate-2:  MC BxN (4x7), Paclitaxel+Varboplatin  BxH (4x7);
Hase Plate-3:  MC BxN (4x7), Paclitaxel+Varboplatin  BxH (4x7);</t>
  </si>
  <si>
    <t>FBR1Q230107</t>
  </si>
  <si>
    <t>CLN/DBR/139</t>
  </si>
  <si>
    <t>Scattered tumor cells seen in 3-4 explants /21. Tumor content 2-6%.Others no tumor</t>
  </si>
  <si>
    <t>1.0/0.6*2.0*1.9</t>
  </si>
  <si>
    <t>Plate 2: MC {RxA (1x7),  RxA (1x7), RxA (1x7),  RxA (1x7)}</t>
  </si>
  <si>
    <t>FBB1H230108</t>
  </si>
  <si>
    <t>CLN/PRA/203</t>
  </si>
  <si>
    <t>BP007-2023(1H)</t>
  </si>
  <si>
    <t>Tumor content 2-30%, inflammation high, areas of degeneration, necrosis present</t>
  </si>
  <si>
    <t>Plate 2: RxA (1x7), RxB (1x7), RxC (1x7), RxD (1x7), RxE (1x7),RxF (1x7)</t>
  </si>
  <si>
    <t>FBR1Q230109</t>
  </si>
  <si>
    <t>CLN/JSS/020</t>
  </si>
  <si>
    <t xml:space="preserve">Tumor content 0-70%. </t>
  </si>
  <si>
    <t>Er(P), Pr(N), Her2(N)</t>
  </si>
  <si>
    <t>0.6*2.0*2.6
0.4*1.0*2.1</t>
  </si>
  <si>
    <t>Plate 2: RxA (1x7),  RxH (1x7), RxB (1x7),  RxK (1x7)</t>
  </si>
  <si>
    <t>FBR1R230110</t>
  </si>
  <si>
    <t>HN051</t>
  </si>
  <si>
    <t>Tumor content 0-85%. Some explants show only SSE</t>
  </si>
  <si>
    <t>0.2/0.7*0.7*0.9</t>
  </si>
  <si>
    <t>FBB1H230111</t>
  </si>
  <si>
    <t>CLN/DBR/140</t>
  </si>
  <si>
    <t>Tumor content 25-75% with good presence of immune cells</t>
  </si>
  <si>
    <t>0.7*1.5*1.9</t>
  </si>
  <si>
    <t>FBB1H230112</t>
  </si>
  <si>
    <t>CLN/PRA/204</t>
  </si>
  <si>
    <t>Tumor content 60-95%</t>
  </si>
  <si>
    <t>ASWAD Hospital</t>
  </si>
  <si>
    <t>FBR1X230113</t>
  </si>
  <si>
    <t>HN052</t>
  </si>
  <si>
    <t>Biopsy HNSCC (1X)</t>
  </si>
  <si>
    <t>blood heamolysed</t>
  </si>
  <si>
    <t>Tumor content 60-98%</t>
  </si>
  <si>
    <t>0.4/0.2*0.2*0.6</t>
  </si>
  <si>
    <t>FBR1Q230114</t>
  </si>
  <si>
    <t>CLN/JSS/021</t>
  </si>
  <si>
    <t>Tumor content 4-65%</t>
  </si>
  <si>
    <t>0.6*0.6*2.0/2.4
0.3*1.2*1.4</t>
  </si>
  <si>
    <t>Plate 2: MC RxA (1x7), Adriyamycin +Cyclophosphamide RxH (1x7), Paclitaxel RxB (1x7), Gemicitabine + Carboplatin RxK (1x7), Eribulin RxM (1x7), Capacitabine RxL (1x7)</t>
  </si>
  <si>
    <t>FBR1X230115</t>
  </si>
  <si>
    <t>HN053</t>
  </si>
  <si>
    <t>No tumor-Single fragment, others lost during processing</t>
  </si>
  <si>
    <t>0.2/0.1*0.1*0.1</t>
  </si>
  <si>
    <t>Plate 2: MC RxA (1x3), Cisplatin RxF (1x3)</t>
  </si>
  <si>
    <t>FBR1Y230116</t>
  </si>
  <si>
    <t>VYD/164</t>
  </si>
  <si>
    <t>Tumor content 55-90%</t>
  </si>
  <si>
    <t>0.4*0.6*1.0
0.4*0.5*0.6</t>
  </si>
  <si>
    <t>FBR1Y230117</t>
  </si>
  <si>
    <t>HN054</t>
  </si>
  <si>
    <t>tissue height was small</t>
  </si>
  <si>
    <t>Tumor content 5-35%, areas of degeneration present</t>
  </si>
  <si>
    <t>pT2</t>
  </si>
  <si>
    <t>0.2*0.4*0.6
0.1*0.3*0.4
0.1*0.2*0.4
0.1*0.2*0.2</t>
  </si>
  <si>
    <t>Kuberan</t>
  </si>
  <si>
    <t>Plate 2: MC RxA (1x6), Cisplatin RxF (1x6), TPF RxG (1x6)</t>
  </si>
  <si>
    <t>FBB1H230118</t>
  </si>
  <si>
    <t>CLN/PRA/205</t>
  </si>
  <si>
    <t xml:space="preserve">Tumor content 0-35%. Two fragments without tumor </t>
  </si>
  <si>
    <t>pyriform fossa</t>
  </si>
  <si>
    <t>Left pyriform fossa</t>
  </si>
  <si>
    <t>0.8/0.4*1.4*3.1</t>
  </si>
  <si>
    <t>FBR1Z230119</t>
  </si>
  <si>
    <t>VYD/BPY/004</t>
  </si>
  <si>
    <t>Tumor content 15-85%</t>
  </si>
  <si>
    <t>Right Maxila</t>
  </si>
  <si>
    <t>T4N0M0</t>
  </si>
  <si>
    <t>0.4*1.0*1.0
0.2*0.5*0.6</t>
  </si>
  <si>
    <t>Plate 2: MC RxA (1x6), Pacli+Carbo+LD Nivo RxV (1x6),  Pacli+Carbo RxJ (1x6), Cmax Nivo RxC (1x6)</t>
  </si>
  <si>
    <t>FBR1W230120</t>
  </si>
  <si>
    <t>VYD/165</t>
  </si>
  <si>
    <t>Tumor content 0-10%, 2 explants without tumor</t>
  </si>
  <si>
    <t>0.4*0.2*0.7
0.4*0.2*1.2
0.4*0.2*0.8</t>
  </si>
  <si>
    <t>Arm 1 (1x5)</t>
  </si>
  <si>
    <t>Plate 2: MC RxA (1x6), Pacli+Cyclophosphamide+Doxorubicin RxF (1x6),  Pacli+Carbo RxC (1x6), Capitabine RxL (1x6)</t>
  </si>
  <si>
    <t>FBR1Q230121</t>
  </si>
  <si>
    <t>CLN/DBR/141</t>
  </si>
  <si>
    <t>No frank tumor seen. Fibrocystic changes with ductal hyperplasia present</t>
  </si>
  <si>
    <t>Plate 2: RxA (1x7),  RxH (1x7), RxB (1x7),  RxL (1x7)</t>
  </si>
  <si>
    <t>FBR1A230122</t>
  </si>
  <si>
    <t>OC010</t>
  </si>
  <si>
    <t>Not Received</t>
  </si>
  <si>
    <t>Blood Not received</t>
  </si>
  <si>
    <t>Tumor content 1-40%</t>
  </si>
  <si>
    <t>pT3b N1a Mx</t>
  </si>
  <si>
    <t>NACT(Carbo+Pacli)</t>
  </si>
  <si>
    <t>High grade serous carcinoma</t>
  </si>
  <si>
    <t>Plate 2: MC RxA (1x7),  Pacli + Carbo RxC (1x7), Anti CD3+IL2 RxT (1x7)</t>
  </si>
  <si>
    <t>FBR1Y230123</t>
  </si>
  <si>
    <t>HN055</t>
  </si>
  <si>
    <t>Anterior flour of mouth</t>
  </si>
  <si>
    <t>PT3</t>
  </si>
  <si>
    <t>0.4*0.8*0.8</t>
  </si>
  <si>
    <t>Plate 2: MC RxA (1x6), Cisplatin RxF (1x6), TPF RxG (1x6), MTC+LD Nivo RxB (1x6)</t>
  </si>
  <si>
    <t>FBR1A230124</t>
  </si>
  <si>
    <t>CLN/JSS/022</t>
  </si>
  <si>
    <t>Tumor content 3-15%, inflammation high</t>
  </si>
  <si>
    <t>Paclitaxel and Carboplatin</t>
  </si>
  <si>
    <t>0.4
0.8</t>
  </si>
  <si>
    <t xml:space="preserve">Arm 1 (1x7)
</t>
  </si>
  <si>
    <t>Plate 2: MC RxA (1x7),  Pacli + Carbo RxC (1x7)</t>
  </si>
  <si>
    <t>FBR1W230125</t>
  </si>
  <si>
    <t>BC013</t>
  </si>
  <si>
    <t>4Cores
0.1</t>
  </si>
  <si>
    <t xml:space="preserve">Arm 1 (1x6)
</t>
  </si>
  <si>
    <t>Plate 2: MC RxA (1x6),  Pacli + Carbo RxC (1x6)</t>
  </si>
  <si>
    <t>FBR1M230126</t>
  </si>
  <si>
    <t>RC026</t>
  </si>
  <si>
    <t>No tumor seen. Fragments show features of chronic inflammation-Xanthogranulomatous pyelonephritis</t>
  </si>
  <si>
    <t>0.5*0.8*1.2
0.4*0.7*1.2</t>
  </si>
  <si>
    <t>Plate 2: MC  RxA (1x7),  Sunitinib RxD (1x7),C Max Nivo RxB (1x7), Cmax Nivo+Sunitinib RxC (1x7)</t>
  </si>
  <si>
    <t>FBB1H230127</t>
  </si>
  <si>
    <t>VYD/166</t>
  </si>
  <si>
    <t>Tumor content 22-90%</t>
  </si>
  <si>
    <t>0.4*0.6*1.2
0.2*0.6*0.6</t>
  </si>
  <si>
    <t>FBR1Y230128</t>
  </si>
  <si>
    <t>CLN/JSS/023</t>
  </si>
  <si>
    <t>0.3*0.5*1.2
0.3*0.8*0.8</t>
  </si>
  <si>
    <t>Plate 2: MC RxA (1x6),  Doce+5FU+Carbo RxQ (1x6), MTC+LD RxB (1x6), MTC RxD (1x6)</t>
  </si>
  <si>
    <t>FBB1H230129</t>
  </si>
  <si>
    <t>CLN/DBR/142</t>
  </si>
  <si>
    <t>High tumor content 80-95% in 6/7 explants</t>
  </si>
  <si>
    <t>0.4*1.2/0.6*1.6
0.4*0.8*1.0</t>
  </si>
  <si>
    <t>FBR1Y230130</t>
  </si>
  <si>
    <t>HN056</t>
  </si>
  <si>
    <t>pT4a N2b</t>
  </si>
  <si>
    <t>0.3*0.4*0.6</t>
  </si>
  <si>
    <t>kuberan</t>
  </si>
  <si>
    <t>Plate 2: MC RxA (1x6), Cisplatin RxF (1x6), Cisplatin+ 5FU+Doce RxG(1x6)</t>
  </si>
  <si>
    <t>FBR1M230131</t>
  </si>
  <si>
    <t>RC027</t>
  </si>
  <si>
    <t>Blood not collected</t>
  </si>
  <si>
    <t>0.6*1.0*1.0
0.8*1.0*1.0</t>
  </si>
  <si>
    <t>Plate 2: RxA (1x7),  RxD (1x7)}\, RxG (1x7),  RxB (1x7), RxF (1x7)</t>
  </si>
  <si>
    <t>FBR1Z230132</t>
  </si>
  <si>
    <t>CLN/PRA/206</t>
  </si>
  <si>
    <t>Tumor content 20-95%.</t>
  </si>
  <si>
    <t>0.6/0.8*1.4*1.6/1.8</t>
  </si>
  <si>
    <t xml:space="preserve">sai </t>
  </si>
  <si>
    <t>Plate 2: MC RxA (1x7), M+Erlo+Cel+LD Nivo RxB (1x7), Cmax Nivo RxC (1x7), M+E+Celo RxD (1x7)</t>
  </si>
  <si>
    <t>FBR1W230133</t>
  </si>
  <si>
    <t>VYD/167</t>
  </si>
  <si>
    <t>Isolated cells suspicious for malignancy seen in one fragment, overall -No Tumor</t>
  </si>
  <si>
    <t>7 core
0.2 to 1.6</t>
  </si>
  <si>
    <t>Plate 2: MC RxA (1x6), pacli+cyclo+ adriya RxF (1x6), Pacli + Carbo RxC (1x6)</t>
  </si>
  <si>
    <t>FBR1Z230134</t>
  </si>
  <si>
    <t>CLN/PRA/207</t>
  </si>
  <si>
    <t>Tumor content 2-20%</t>
  </si>
  <si>
    <t>Larynx/Pharynx</t>
  </si>
  <si>
    <t>0.3*0.7/1.2*3.6
0.4*0.6/1.2*3.0</t>
  </si>
  <si>
    <t>Arm 1 (1x7)
Arm2 (1x7)</t>
  </si>
  <si>
    <t>Plate 2: MC RxA (1x7), M+Erlo+Cel+LD Nivo RxB (1x7), Cmax Nivo RxC (1x7), M+E+Celo RxD (1x7);
Plate 3: MC RxA (1x7), M+Erlo+Cel+LD Nivo RxB (1x7)</t>
  </si>
  <si>
    <t>FBR1Q230135</t>
  </si>
  <si>
    <t>CLN/JSS/024</t>
  </si>
  <si>
    <t>Tumor cells 5-6% seen only in 2/21 explants. Others no tumor. Features of DCIS seen</t>
  </si>
  <si>
    <t>0.4*2.6*3.4
0.2*1.1*1.8</t>
  </si>
  <si>
    <t>Plate 2: Preservation {RxA (1x7),  RxA (1x7)}, RxB (1x7),  RxK (1x7), RxM(1x7),  RxL(1x7)</t>
  </si>
  <si>
    <t>FBR1Y230136</t>
  </si>
  <si>
    <t>HN057</t>
  </si>
  <si>
    <t>0.2/0.3*0.4*1.0</t>
  </si>
  <si>
    <t>Plate 2: MC RxA (1x6), Cisplatin RxF (1x6), Cisplatin+ 5FU+Doce RxP(1x6)</t>
  </si>
  <si>
    <t>FBR1Y230137</t>
  </si>
  <si>
    <t>VYD/168</t>
  </si>
  <si>
    <t>Tumor content 25-85%</t>
  </si>
  <si>
    <t>Plate 2: MC RxA (1x7), pacli+carbo RxJ (1x6), Gemci+carbo RxL(1x6), Metho RxN(1x7), Metho+Erlo+celexo+LDNivo RxB(1x7</t>
  </si>
  <si>
    <t>FBR1Y230138</t>
  </si>
  <si>
    <t>CLN/DBR/143</t>
  </si>
  <si>
    <t>pT3N3bMx</t>
  </si>
  <si>
    <t>0.8*1.2/1.6*1.8/1.2</t>
  </si>
  <si>
    <t>Plate 2: MC RxA (1x7), Cisplatin+5FU RxH (1x7), Gemci RxK(1x7),Pacli RxI(1x7)</t>
  </si>
  <si>
    <t>FBR1Z230139</t>
  </si>
  <si>
    <t>VYD/BPY/005</t>
  </si>
  <si>
    <t>0.3/0.3*0.4/0.6*0.6/0.8/1.0</t>
  </si>
  <si>
    <t>Arm1  (1x5)</t>
  </si>
  <si>
    <t>FBR1Z230140</t>
  </si>
  <si>
    <t>CLN/PRA/208</t>
  </si>
  <si>
    <t>Tumor content 55%-75%</t>
  </si>
  <si>
    <t>Right priform fossa</t>
  </si>
  <si>
    <t>pT4N2bM0</t>
  </si>
  <si>
    <t>Arm1  (1x7)</t>
  </si>
  <si>
    <t>FBB1H230141</t>
  </si>
  <si>
    <t>VYD/169</t>
  </si>
  <si>
    <t>Tumor content 65-95%</t>
  </si>
  <si>
    <t>0.9/0.2/0.4/0.4*0.6/0.8/0.6/0.6/0.8/0.6*1.3/0.9/1.0/0.9</t>
  </si>
  <si>
    <t>FBR1Z230142</t>
  </si>
  <si>
    <t>Tumor content 1-90%</t>
  </si>
  <si>
    <t>0.2/0.2/0.3*0.7/0.6*0.8/1.4</t>
  </si>
  <si>
    <t>0.2/0.2/0.3*0.7/0.6*0.8/1.5</t>
  </si>
  <si>
    <t>Plate 2: MC RxA (1x6), M+Erlo+Cel+LD Nivo RxB (1x9), Cmax Nivo RxC (1x9), M+E+Celo RxD (1x9)</t>
  </si>
  <si>
    <t>FBR1Z230143</t>
  </si>
  <si>
    <t>CLN/PRA/209</t>
  </si>
  <si>
    <t>0.3/0.4*1.1*2.4</t>
  </si>
  <si>
    <t>0.3/0.4*1.1*2.5</t>
  </si>
  <si>
    <t>Plate 2: MC RxA (1x7), M+Erlo+Cel+LD Nivo RxB (1x7), Cmax Nivo RxC (1x7), M+E+Celo RxD (1x7);
Plate 3: MC RxA (1x7), MC RxA (1x7)</t>
  </si>
  <si>
    <t>FBR1Z230144</t>
  </si>
  <si>
    <t>VYD/BPY/006</t>
  </si>
  <si>
    <t>Tumor content 25-95%</t>
  </si>
  <si>
    <t>Tissue broken into pieces while washing ,so the dimensions are not taken</t>
  </si>
  <si>
    <t>Plate 2:  RxA (1x9), RxB (1x9), RxC (1x9), RxD (1x9)</t>
  </si>
  <si>
    <t>FBR1Y230145</t>
  </si>
  <si>
    <t>HN058</t>
  </si>
  <si>
    <t>pT4apN0.</t>
  </si>
  <si>
    <t>0.2/0.3*0.6*0.5</t>
  </si>
  <si>
    <t>0.2/0.3*0.6*0.6</t>
  </si>
  <si>
    <t>Plate 2: MC RxA (1x9), Cisplatin RxF (1x9),Cisplatin+5-F-U+ Docotexal RxG(1x9)</t>
  </si>
  <si>
    <t>FBR1Y230146</t>
  </si>
  <si>
    <t>HN059</t>
  </si>
  <si>
    <t>Tumor content 40-80%</t>
  </si>
  <si>
    <t>0.4/0.3*0.8/0.2*0.8</t>
  </si>
  <si>
    <t>0.4/0.3*0.8/0.2*0.9</t>
  </si>
  <si>
    <t>Plate 2: MC RxA (1x6), Cisplatin RxF (1x6),Cisplatin+5-F-U+ Docotexal RxG(1x6)</t>
  </si>
  <si>
    <t>FBB1H230147</t>
  </si>
  <si>
    <t>CLN/JSS/025</t>
  </si>
  <si>
    <t>Tumor content 15-75%</t>
  </si>
  <si>
    <t>pT2N2bMx</t>
  </si>
  <si>
    <t>0.2/0.3/0.4*1.0/1.0/1.4*1.8/2.6</t>
  </si>
  <si>
    <t>0.2/0.3/0.4*1.0/1.0/1.4*1.8/2.7</t>
  </si>
  <si>
    <t>CLN/PRA/210</t>
  </si>
  <si>
    <t>No study</t>
  </si>
  <si>
    <t>Skin Present</t>
  </si>
  <si>
    <t>Left buccal mucosa</t>
  </si>
  <si>
    <t>0.6*1.6/2.2*2.0</t>
  </si>
  <si>
    <t>Sample processed for FFPE</t>
  </si>
  <si>
    <t>FBR1A230149</t>
  </si>
  <si>
    <t>OC011</t>
  </si>
  <si>
    <t>Tumor content 2-95%</t>
  </si>
  <si>
    <t>Right ovary</t>
  </si>
  <si>
    <t>pN1a</t>
  </si>
  <si>
    <t xml:space="preserve"> Carcinosarcoma (malignant mixed Mullerian tumor)</t>
  </si>
  <si>
    <t>0.2/0.4*1.6/1.2*2.0</t>
  </si>
  <si>
    <t>0.2/0.4*1.6/1.2*2.1</t>
  </si>
  <si>
    <t>Plate 2: MC RxA (1x7),  RxA (1x7), Pacli+ carbo RxC (1x7),Cmax Nivo  RxY (1x7), MC RxA(1x7), Cmax Nivo RxV(1x7)</t>
  </si>
  <si>
    <t>FBR1Y230150</t>
  </si>
  <si>
    <t>VYD/170</t>
  </si>
  <si>
    <t>0.4/0.4/0.4/0.4*0.8/0.8/0.8/0.6*1.2/0.6/1.25/1.0</t>
  </si>
  <si>
    <t>0.4/0.4/0.4/0.4*0.8/0.8/0.8/0.6*1.2/0.6/1.25/1.1</t>
  </si>
  <si>
    <t>Plate 2: MC RxA (1x9), pacli+carbo RxJ (1x9), Gemci+carbo RxL(1x9), Metho RxN(1x9).</t>
  </si>
  <si>
    <t>FBR1Y230151</t>
  </si>
  <si>
    <t>HN060</t>
  </si>
  <si>
    <t>Buccal mucosa</t>
  </si>
  <si>
    <t>0.8/1.0*1.9*2.2</t>
  </si>
  <si>
    <t>0.8*1.3*2.2/1.6</t>
  </si>
  <si>
    <t>FBR1W230152</t>
  </si>
  <si>
    <t>CLN/DBR/144</t>
  </si>
  <si>
    <t>Tumor Content 1-4%</t>
  </si>
  <si>
    <t>pT2N3Mx</t>
  </si>
  <si>
    <t>0.7-1.0</t>
  </si>
  <si>
    <t>Plate 2: MC RxA (1x3)</t>
  </si>
  <si>
    <t>FBR1X230153</t>
  </si>
  <si>
    <t>HN061</t>
  </si>
  <si>
    <t>Tumor Content 6-95%</t>
  </si>
  <si>
    <t>Oropharynx</t>
  </si>
  <si>
    <t>Atypical proliferative tumour with features of invasive (focal)
squamous cell carcinoma. IHC- The tumor cells are negative for p16</t>
  </si>
  <si>
    <t>0.2*0.2*0.3
0.3*0.3-0.4*0.6-0.8
0.4*0.4*0.8</t>
  </si>
  <si>
    <t>Plate 2: MC RxA (1x9), Cisplatin RxF (1x9),Cisplatin+5-F-U+ Docotexal RxG(1x9), Cisplatin+LD Nivo RxW (1x9)</t>
  </si>
  <si>
    <t>FBR1Y230154</t>
  </si>
  <si>
    <t>HN062</t>
  </si>
  <si>
    <t>Tumor Content 20-80%</t>
  </si>
  <si>
    <t>0.45*1.3*1.3</t>
  </si>
  <si>
    <t>Plate 2: MC RxA (1x7), Cisplatin RxF (1x7),TPF RxG(1x7), Cisplatin +LD Nivo Rx W (1x7), TPF+LD Nivo RxX (1x7)</t>
  </si>
  <si>
    <t>FBR1W230155</t>
  </si>
  <si>
    <t>BC014</t>
  </si>
  <si>
    <t>Tumor content 20-35%</t>
  </si>
  <si>
    <t>Er(N), Pr(N), Her2(Equivocal)</t>
  </si>
  <si>
    <t>Plate 2: RxA (1x6),  RxC (1x6), RxD (1x6)</t>
  </si>
  <si>
    <t>FBB1H230156</t>
  </si>
  <si>
    <t>HN063</t>
  </si>
  <si>
    <t>Tumor content 4-20%</t>
  </si>
  <si>
    <t>1.0/0.6*1.4*1.6/1.4</t>
  </si>
  <si>
    <t>FBR1Y230156</t>
  </si>
  <si>
    <t>1.0/0.8*1.4*1.6/1.4</t>
  </si>
  <si>
    <t>Plate 2: MC RxA (1x7), Cisplatin RxF (1x7),TPF RxG (1x7)</t>
  </si>
  <si>
    <t>FBB1H230157</t>
  </si>
  <si>
    <t>HN064</t>
  </si>
  <si>
    <t>Tumor content 25-60%</t>
  </si>
  <si>
    <t>FBR1W230158</t>
  </si>
  <si>
    <t>VYD/171</t>
  </si>
  <si>
    <t>Tumor content 0-55%</t>
  </si>
  <si>
    <t>Epirubicin, Cyclophophamide</t>
  </si>
  <si>
    <t>0.8-1.4</t>
  </si>
  <si>
    <t>Plate 2: MC RxA (1x6), pacli+cyclo+ adriya RxP (1x6), Pacli + Carbo RxC (1x6)</t>
  </si>
  <si>
    <t>FBR1R230159</t>
  </si>
  <si>
    <t>VYD/172</t>
  </si>
  <si>
    <t>Tumor content 25-55%</t>
  </si>
  <si>
    <t>0.8*0.6*1.2</t>
  </si>
  <si>
    <t>Base Plate 2: MC RxA (3x2), Pacli+Carbo RxJ (3x2), Nivo RxC (3x2)</t>
  </si>
  <si>
    <t>FBR1Y230159</t>
  </si>
  <si>
    <t>Tumor content 45-65%</t>
  </si>
  <si>
    <t>Plate 2: MC RxA (1x7), pacli+carbo RxJ (1x7), Nivo RxC (1x7), Gemci+carbo RxL(1x6)</t>
  </si>
  <si>
    <t>FBB1H230160</t>
  </si>
  <si>
    <t>CLN/PRA/211</t>
  </si>
  <si>
    <t xml:space="preserve">Tumor content 60-90%. </t>
  </si>
  <si>
    <t>0.6*1.4*1.8
0.4*0.9*1.8</t>
  </si>
  <si>
    <t>FBB1H230161</t>
  </si>
  <si>
    <t>CLN/DBR/145</t>
  </si>
  <si>
    <t>Tumor content 25%-90%</t>
  </si>
  <si>
    <t>1.2*1.2*2.4</t>
  </si>
  <si>
    <t>FBB1H230162</t>
  </si>
  <si>
    <t>CLN/PRA/212</t>
  </si>
  <si>
    <t>Tumor content 2-15%</t>
  </si>
  <si>
    <t>0.2/0.6*1.5/0.8*2.0/1.2</t>
  </si>
  <si>
    <t>FBR1Z230162</t>
  </si>
  <si>
    <t>Tumor content 0-40%</t>
  </si>
  <si>
    <t>Plate 2: MC RxA (1x7), M+Erlo+Cel+LD Nivo RxB (1x7), M+E+Celo RxD (1x7)</t>
  </si>
  <si>
    <t>FBR1M230163</t>
  </si>
  <si>
    <t>RC028</t>
  </si>
  <si>
    <t>0.6*1.3/2.3/1.4*2.4</t>
  </si>
  <si>
    <t>Arm1  (1x7)
Arm2 (1x7)</t>
  </si>
  <si>
    <t>Plate 2: MC RxA (1x7),Sunitinib RxD (1x7), Nivolumab RxB (1x7), Nivolumab+Sunitinib RxC (1x7)</t>
  </si>
  <si>
    <t>FBR1Y230164</t>
  </si>
  <si>
    <t>HN065</t>
  </si>
  <si>
    <t>Tumor content 0-95%. Some fragments are necrosed</t>
  </si>
  <si>
    <t>0.4*0.4*0.8
0.2*0.6/0.5*1.0
0.2*0.3*0.6</t>
  </si>
  <si>
    <t>Arm1  (1x6)
Arm2 (1x6)
Arm3 (1x6)</t>
  </si>
  <si>
    <t>Plate 2: MC RxA (1x6), Cisplatin RxF (1x6),TPF RxG (1x6), Cisplatin +LD Nivo RxW (1x6)</t>
  </si>
  <si>
    <t>FBR1Z230165</t>
  </si>
  <si>
    <t>VYD/173</t>
  </si>
  <si>
    <t>Tumor content 80-95%</t>
  </si>
  <si>
    <t>0.2/0.5*0.8/1.6*2.4</t>
  </si>
  <si>
    <t>FBR2B230166</t>
  </si>
  <si>
    <t>OC012</t>
  </si>
  <si>
    <t>ovary Biopsy (R2B)</t>
  </si>
  <si>
    <t>Fragmented bits with a poorly differentiated adenocarcinoma</t>
  </si>
  <si>
    <t>0.15*0.4/0.5*0.9
0.15*0.3*0.4</t>
  </si>
  <si>
    <t>Plate 2: RxA (1x6), RxC (1x6)</t>
  </si>
  <si>
    <t>FBR1Z230167</t>
  </si>
  <si>
    <t>CLN/DBR/146</t>
  </si>
  <si>
    <t>Tumor comntent 30-70%</t>
  </si>
  <si>
    <t>Salivaery Glands</t>
  </si>
  <si>
    <t>Left Salivary Glands</t>
  </si>
  <si>
    <t>pTxN3Mx</t>
  </si>
  <si>
    <t>1.6*2.2/2.4*3.8</t>
  </si>
  <si>
    <t>Plate 2: RxA (1x7), RxA (1x7), RxB (1x7), RxC (1x7), RxC (1x7)</t>
  </si>
  <si>
    <t>FBR1R230167</t>
  </si>
  <si>
    <t>Tumor content 25-90%</t>
  </si>
  <si>
    <t>Arm1  (1x6)
Arm2 (1x6)</t>
  </si>
  <si>
    <t>Base Plate-2:  MC RxA (1x6), Cisplatin+5FU  RxH (1x6), Gemicitabine RxK (1x6)</t>
  </si>
  <si>
    <t>FBB1H230168</t>
  </si>
  <si>
    <t>CLN/PRA/213</t>
  </si>
  <si>
    <t>Tumor content 3-75%. Areas of necrosis present</t>
  </si>
  <si>
    <t>pT3N2bM0</t>
  </si>
  <si>
    <t>0.7-0.8*0.8*2.6</t>
  </si>
  <si>
    <t>FBB1H230169</t>
  </si>
  <si>
    <t>HN066</t>
  </si>
  <si>
    <t>High tumor content in all fragments, &gt; 80%</t>
  </si>
  <si>
    <t>0.6/1.2*1.0/1.6*1.8</t>
  </si>
  <si>
    <t>FBR1Z230170</t>
  </si>
  <si>
    <t>CLN/DBR/147</t>
  </si>
  <si>
    <t>High tumor content in most fragments, &gt; 60%</t>
  </si>
  <si>
    <t>0.8/1.0*1.4*2.4</t>
  </si>
  <si>
    <t>Plate 2: DMEM RxA (1x7),M+E+T+C RxD (1x7)RPMI RxA (1x7)</t>
  </si>
  <si>
    <t>FBR1R230170</t>
  </si>
  <si>
    <t>Plate 2: RxA (1x6), RxA (1x6)</t>
  </si>
  <si>
    <t>FBR1M230171</t>
  </si>
  <si>
    <t>RC029</t>
  </si>
  <si>
    <t>0.6*1.2/1.8/0.6*2.6</t>
  </si>
  <si>
    <t>Moumita</t>
  </si>
  <si>
    <t>Plate 2: MC RxA (1x7), Nivolumab RxB (1x7), MC RxA (1x7), Nivolumab RxB (1x7)</t>
  </si>
  <si>
    <t>FBR1R230172</t>
  </si>
  <si>
    <t>CLN/JSS/026</t>
  </si>
  <si>
    <t>Tumor content 0-85%</t>
  </si>
  <si>
    <t>0.6*0.8*1.0</t>
  </si>
  <si>
    <t>Kokila</t>
  </si>
  <si>
    <t>Plate 2: Ctrl-DMEM RxA (1x6), Ctrl-RPMI RxA (1x6)</t>
  </si>
  <si>
    <t>FBR1Q230173</t>
  </si>
  <si>
    <t>VYD/174</t>
  </si>
  <si>
    <t>Tumor in 3/12 explants. Tumor content 3-20%   Others no tumor</t>
  </si>
  <si>
    <t>invasive carcinoma with medullary features</t>
  </si>
  <si>
    <t>0.6*1.0*1.2
0.7*0.9*1.4
0.8*1.2*1.2
0.3*0.6*0.8</t>
  </si>
  <si>
    <t>Arm 1 (1x6)
Arm 2 (1x6)</t>
  </si>
  <si>
    <t>Plate 2:  DMEM {2x2x2 RxA (1x6), 2x2x1  RxA (1x6)}, RPMI {2x2x2 RxA (1x6), 2x2x1  RxA (1x6)}</t>
  </si>
  <si>
    <t>FBR2B230174</t>
  </si>
  <si>
    <t>OC013</t>
  </si>
  <si>
    <t>Tumor content 0-35%.  Mets from ?</t>
  </si>
  <si>
    <t>Peritoneal</t>
  </si>
  <si>
    <t>High grade serious carcinoma</t>
  </si>
  <si>
    <t>Fibrocollagenous tissue infiltrated by a poorly differentiated adenocarcinoma</t>
  </si>
  <si>
    <t>0.1*0.2*0.4
0.1*0.2*0.4
0.1*0.2*0.6</t>
  </si>
  <si>
    <t>Plate 2: MC RxA (1x6), Pacli+Carbo RxC (1x6)</t>
  </si>
  <si>
    <t>FBR1M230175</t>
  </si>
  <si>
    <t>RC030</t>
  </si>
  <si>
    <t>Tumor content 0-95%. 2 fragments without tumor</t>
  </si>
  <si>
    <t>0.5*0.9*1.3</t>
  </si>
  <si>
    <t>Plate 2: MC RxA (1x7),  Nivolumab RxB (1x7), Nivolumab+Sunitinib RxC (1x7), Flow{MC RxA (1x7),  Nivolumab RxB (1x7)}</t>
  </si>
  <si>
    <t>FBR1W230176</t>
  </si>
  <si>
    <t>VYD/175</t>
  </si>
  <si>
    <t>Suspicious cell clusters (3%) seen in 3 explants, no frank malignancy</t>
  </si>
  <si>
    <t>T4bN1M1</t>
  </si>
  <si>
    <t>6X Paclitaxel, Trastuzumab, Hormona Therapy</t>
  </si>
  <si>
    <t>0.2-1.3</t>
  </si>
  <si>
    <t>Plate 2: (DMEM /F12-MC)  RxA (1x7), (RPMI-MC) RxA (1x7)</t>
  </si>
  <si>
    <t>FBR1M230177</t>
  </si>
  <si>
    <t>RC031</t>
  </si>
  <si>
    <t>No tumor, tissue mostly  necrosed</t>
  </si>
  <si>
    <t>0.8*1.2/0.8*2.5
0.6*1.0/0.6*2.5</t>
  </si>
  <si>
    <t>0.6*1.0/0.4*2.5
0.2*0.8/0.6*2.5</t>
  </si>
  <si>
    <t>Plate 2: MC RxA (1x6), Nivolumab RxB (1x6),  Nivolumab + Sunitinib RxBC(1x6);
Plate 3: MC RxA (1x6), Nivolumab RxB (1x6)</t>
  </si>
  <si>
    <t>FBR2D230178</t>
  </si>
  <si>
    <t>HN067</t>
  </si>
  <si>
    <t>BSS V2 (R2D)</t>
  </si>
  <si>
    <t>Tumor content 12-95%</t>
  </si>
  <si>
    <t>0.2*0.3*0.8</t>
  </si>
  <si>
    <t>Plate 2: DMEM (1x6), RPMI  (1x7);
Plate 3: DMEM (1x6), RPMI  (1x7)</t>
  </si>
  <si>
    <t>FBR1Y230179</t>
  </si>
  <si>
    <t>HN068</t>
  </si>
  <si>
    <t>Plate Contaminated at T24</t>
  </si>
  <si>
    <t>Tumor content 8-45%</t>
  </si>
  <si>
    <t>pT3 N0</t>
  </si>
  <si>
    <t>0.4*0.9*1.5</t>
  </si>
  <si>
    <t>Plate 2: MC RxA (1x7), Cisplatin RxF (1x7), TPF RxG (1x7)</t>
  </si>
  <si>
    <t>FBR1Q230180</t>
  </si>
  <si>
    <t>VYD/176</t>
  </si>
  <si>
    <t>0.8*1.6*2.5</t>
  </si>
  <si>
    <t>Plate 2:  DMEM {2x2x2 RxA (1x7), 2x2x1  RxA (1x7)}, RPMI {2x2x2 RxA (1x7), 2x2x1  RxA (1x7)}</t>
  </si>
  <si>
    <t>FBR1Y230181</t>
  </si>
  <si>
    <t>HN069</t>
  </si>
  <si>
    <t>Tumor content 70-98%</t>
  </si>
  <si>
    <t>0.2*0.3*0.4
0.4*0.6*0.7
0.5*0.5*0.5</t>
  </si>
  <si>
    <t>Plate 2:RxA (1x6),  RxF (1x6), RxG (1x6)</t>
  </si>
  <si>
    <t>FBR1Y230182</t>
  </si>
  <si>
    <t>HN070</t>
  </si>
  <si>
    <t>Tumor content 12-50%</t>
  </si>
  <si>
    <t>02/0.8*0.8/1.4*2.0/2.2</t>
  </si>
  <si>
    <t>Plate 2: MC RxA (1x5), Cisplatin RxF (1x5)</t>
  </si>
  <si>
    <t>FBR1W230183</t>
  </si>
  <si>
    <t>BC015</t>
  </si>
  <si>
    <t>Tumor content 0-4%</t>
  </si>
  <si>
    <t>Left  Breast</t>
  </si>
  <si>
    <t>Invasive carcinoma</t>
  </si>
  <si>
    <t>1.4*0.1*0.1</t>
  </si>
  <si>
    <t>Preservation check</t>
  </si>
  <si>
    <t>Plate 2: (DMEM -MC)  RxA (1x6), (RPMI-MC) RxA (1x6)</t>
  </si>
  <si>
    <t>FBR1M230184</t>
  </si>
  <si>
    <t>RC032</t>
  </si>
  <si>
    <t>All explants show normal renal tissue. One explant has ? Tumor 3%. Others no tumor</t>
  </si>
  <si>
    <t>0.6*0.8/1.0*1.6*2.0</t>
  </si>
  <si>
    <t>Plate 2: MC RxA (1x7),  Nivolumab RxB (1x7);
 Flow Plate 3: MC RxA (1x6),  Nivolumab RxB (1x7)</t>
  </si>
  <si>
    <t>FBR1Q230185</t>
  </si>
  <si>
    <t>VYD/177</t>
  </si>
  <si>
    <t>1.0*2.0*2.7</t>
  </si>
  <si>
    <t>FBR1W230186</t>
  </si>
  <si>
    <t>VYD/178</t>
  </si>
  <si>
    <t>0.3-0.8
5 fragments</t>
  </si>
  <si>
    <t>Plate 2: (DMEM)  RxA (1x6), (RPMI) RxA (1x6)</t>
  </si>
  <si>
    <t>FBR1Q230187</t>
  </si>
  <si>
    <t>CLN/DBR/148</t>
  </si>
  <si>
    <t>Some explants show hyperplastic changes/DCIS. No tumor</t>
  </si>
  <si>
    <t>1.4*2.0*2.8</t>
  </si>
  <si>
    <t>FBR2C230188</t>
  </si>
  <si>
    <t>VYD/179</t>
  </si>
  <si>
    <t>RCC DPT (R2C)</t>
  </si>
  <si>
    <t>40% tumor in 1/6 explants; others no tumor</t>
  </si>
  <si>
    <t>pT2aN0</t>
  </si>
  <si>
    <t>1.0/0.8*1.4*1.4
0.6*1.2*1.4</t>
  </si>
  <si>
    <t>Plate 2: MC RxA (1x7), Nivo RxB (1x7),  Nivo+Sunitinib RxC (1x7);
Plate 3:  MC RxA (1x7), Nivo RxB (1x7),  Nivo+Sunitinib RxC (1x7)</t>
  </si>
  <si>
    <t>FBR2C230189</t>
  </si>
  <si>
    <t>RC033</t>
  </si>
  <si>
    <t>Tumor content 35-90%</t>
  </si>
  <si>
    <t>0.6/0.4*1.4/0.8*2.4</t>
  </si>
  <si>
    <t>Plate 2: MC RxA (1x7), Nivo RxB (1x7),  Nivo+Sunitinib RxC (1x7);
Plate 3:  MC RxA (1x7), Nivo RxB (1x7),</t>
  </si>
  <si>
    <t>FBR1Q230190</t>
  </si>
  <si>
    <t>CLN/PRA/214</t>
  </si>
  <si>
    <t>Tumor content 5-65%</t>
  </si>
  <si>
    <t>0.4/0.6*1.3*1.8/1.4</t>
  </si>
  <si>
    <t>0.4/0.6*1.0/1.2*1.6/1.2</t>
  </si>
  <si>
    <t>FBR1Q230191</t>
  </si>
  <si>
    <t>CLN/JSS/027</t>
  </si>
  <si>
    <t>Hyperplasia, ?DCIS    -No tumor</t>
  </si>
  <si>
    <t>0.4/0.6*1.4/1.8*2.4*3.0
0.4/0.6*1.4/1.8*2.2
0.4/0.6*0.6/0.8*1.6</t>
  </si>
  <si>
    <t>0.4/0.6*0.8/1.0*1.6*2.0
0.4/0.6*0.6/0.8*1.4/1.6
0.4/0.6*1.0/1.4*1.6
0.4/0.6*0.8/1.0*1.2/1.4
0.4/0.6*0.8/1.0*1.0/1.4</t>
  </si>
  <si>
    <t>FBR1Y230192</t>
  </si>
  <si>
    <t>HN071</t>
  </si>
  <si>
    <t>Blood Misplaced</t>
  </si>
  <si>
    <t>0.2/0.4*1.2*1.3/1.6</t>
  </si>
  <si>
    <t>FBR2D230193</t>
  </si>
  <si>
    <t>CLN/PRA/216</t>
  </si>
  <si>
    <t>Tumor content 55-98%</t>
  </si>
  <si>
    <t>0.8*1.0*2.4</t>
  </si>
  <si>
    <t xml:space="preserve">Plate 2: DMEM RxA (1x6), RPMI RxA (1x7);
Plate 3: DMEM  RxA (1x6), RPMI RxA (1x7) </t>
  </si>
  <si>
    <t>FBR2F230193</t>
  </si>
  <si>
    <t>ECR (2F)</t>
  </si>
  <si>
    <t>FBR2F230194</t>
  </si>
  <si>
    <t>CLN/PRA/215</t>
  </si>
  <si>
    <t>Tumor content 0-40%. 2 explants without tumor</t>
  </si>
  <si>
    <t>1.0*1.4/1.0*2.6/2.0</t>
  </si>
  <si>
    <t>FBR1J230194</t>
  </si>
  <si>
    <t>FBR2D230195</t>
  </si>
  <si>
    <t>CLN/PRA/217</t>
  </si>
  <si>
    <t xml:space="preserve">Tumor content 15-98% </t>
  </si>
  <si>
    <t>0.6*1.0*1.6
0.4*0.7*1.4</t>
  </si>
  <si>
    <t>FBR2F230195</t>
  </si>
  <si>
    <t>FBR1Q230196</t>
  </si>
  <si>
    <t>VYD/180</t>
  </si>
  <si>
    <t>Er(P), Pr(N), Her2(P)</t>
  </si>
  <si>
    <t>FBR1J230197</t>
  </si>
  <si>
    <t>CLN/PRA/218</t>
  </si>
  <si>
    <t>Stomach Antrum</t>
  </si>
  <si>
    <t>0.4-0.8*1.4-2.0*2.6
0.8*0.2-0.9*2.4</t>
  </si>
  <si>
    <t>Arm 1  (1x5)</t>
  </si>
  <si>
    <t>Plate 2:  RxA (1x5)</t>
  </si>
  <si>
    <t>FBR2E230198</t>
  </si>
  <si>
    <t>CLN/PRA/219</t>
  </si>
  <si>
    <t>ESP (2E)</t>
  </si>
  <si>
    <t>Fragments show mostly degenerated keratin . No tumor cells seen</t>
  </si>
  <si>
    <t>0.3/0.4*1.4/0.8*4.0</t>
  </si>
  <si>
    <t>Plate 2: DMEM {RxA (1x6), RxA (1x6)}</t>
  </si>
  <si>
    <t>FBR2G230199</t>
  </si>
  <si>
    <t>CLN/DBR/149</t>
  </si>
  <si>
    <t>Microfragments (2G)</t>
  </si>
  <si>
    <t>pT4aN1Mx</t>
  </si>
  <si>
    <t>0.6*0.8/1.2*2.4</t>
  </si>
  <si>
    <t>MFS-After Tissue prpcessing submit to Histopath</t>
  </si>
  <si>
    <t>FBR1Z230199</t>
  </si>
  <si>
    <t>Plate 2: MC RxA (1x7), M+E+Celo RxD (1x7),  M+Erlo+Cel+LD Nivo RxB (1x7)</t>
  </si>
  <si>
    <t>FBR2C230200</t>
  </si>
  <si>
    <t>VYD/181</t>
  </si>
  <si>
    <t>2 fragments have 70-80% tumor. Others no tumor</t>
  </si>
  <si>
    <t>pT3aNx</t>
  </si>
  <si>
    <t>1.2/0.6*1.6*2.2
1.0/0.6*1.3*1.6</t>
  </si>
  <si>
    <t>1.0*1.2*2.0</t>
  </si>
  <si>
    <t>Plate 2: Base Plate { RxA (1x7), RxA (1x7)},  Flow Plate { RxA (1x7), RxA (1x7)}</t>
  </si>
  <si>
    <t>FBR1Z230201</t>
  </si>
  <si>
    <t>VYD/BPY/007</t>
  </si>
  <si>
    <t>Tumor content 0-30%</t>
  </si>
  <si>
    <t>Dr Shashidar</t>
  </si>
  <si>
    <t>T4aN2M0</t>
  </si>
  <si>
    <t>0.4*0.8*1.0
0.6*0.6*0.8</t>
  </si>
  <si>
    <t>Plate 2: MC RxA (1x12), M+Erlo+Cel+LD Nivo RxB (1x12), Cmax Nivo RxC (1x12), M+E+Celo RxD (1x12)</t>
  </si>
  <si>
    <t>FBR2C230202</t>
  </si>
  <si>
    <t>RC034</t>
  </si>
  <si>
    <t>Tumor content 10-20%</t>
  </si>
  <si>
    <t>pT4</t>
  </si>
  <si>
    <t>0.2/0.6*0.5/1.2*2.1</t>
  </si>
  <si>
    <t>Plate 2: Base Plate {MC RxA (1x7), Nivo RxB (1x7),  Nivo+Sunitinib RxC (1x7)};
Plate 3:Flow  [  MC RxA (1x7), Nivo RxB (1x7)}</t>
  </si>
  <si>
    <t>FBR1J230203</t>
  </si>
  <si>
    <t>CLN/PRA/220</t>
  </si>
  <si>
    <t>0.4/0.6/0.6*2.2/2.4/1.2* 1.4/3.4/0.8</t>
  </si>
  <si>
    <t>2*2*1 {Arm 1  (1x7)
Arm 2  (1x7)}
1*1*1 {Arm 3 (1x7)
Arm 4 (1x7)}</t>
  </si>
  <si>
    <t>Plate 2: 2*2*1 {MC+EGF+NAC+GM   RxA (1x7), MC+EGF+NAC+R-Sponatrin+GM RxA (1x7)}, 1*1*1  {RxA (1x7), RxA (1x7)};
Plate 3: MC+EGF+NAC+Gastrin { RxA (1x5),  RxA (1x5)}, MC+EGF+NAC+Gastrin+R-Sponatrin  { RxA (1x5),  RxA (1x5)}</t>
  </si>
  <si>
    <t>FBR1Q230204</t>
  </si>
  <si>
    <t>CLN/DBR/150</t>
  </si>
  <si>
    <t>Tumor content 0-45%                   Pyknosis high; necrosis present</t>
  </si>
  <si>
    <t>1.0*1.6*2.0/1.6</t>
  </si>
  <si>
    <t>0.8/1.0*1.2*1.6</t>
  </si>
  <si>
    <t>FBR1Q230205</t>
  </si>
  <si>
    <t>VYD/182</t>
  </si>
  <si>
    <t>ypT2N2a</t>
  </si>
  <si>
    <t>1.4*2.6*3.2/2.4</t>
  </si>
  <si>
    <t>0.4*1.0/0.8*1.8/1.0
1.0*1.6*1.8</t>
  </si>
  <si>
    <t>Plate 2:  DMEM {2x2x2 RxA (1x7), 2x2x1  RxA (1x7),  2x2x2 RxA (1x7), 2x2x1  RxA (1x7)}</t>
  </si>
  <si>
    <t>FBR1Y230206</t>
  </si>
  <si>
    <t>HN072</t>
  </si>
  <si>
    <t>Tumor content 15-90% Necrosis in some fragments</t>
  </si>
  <si>
    <t>0.2*0.4*0.5</t>
  </si>
  <si>
    <t>FBR1Y230207</t>
  </si>
  <si>
    <t>HN073</t>
  </si>
  <si>
    <t>Tumor content 88-95%</t>
  </si>
  <si>
    <t>Right Upper and Lower Alveolus</t>
  </si>
  <si>
    <t>0.3/9.4*0.8*1.5</t>
  </si>
  <si>
    <t>FBR2E230208</t>
  </si>
  <si>
    <t>CLN/PRA/221</t>
  </si>
  <si>
    <t>Paclitaxel + Carbo</t>
  </si>
  <si>
    <t>0.4*0.5*1.8
0.4*1.2*1.6
0.4*0.6*1.0/0.6</t>
  </si>
  <si>
    <t xml:space="preserve">Arm 1 (1x6)
Arm 2 (1x6)
Arm 3 (1x6)
</t>
  </si>
  <si>
    <t>Plate 2:MC RxA (1x6), MC RxA (1x6)</t>
  </si>
  <si>
    <t>FBR2A230209</t>
  </si>
  <si>
    <t>OC014</t>
  </si>
  <si>
    <t>Ovary CC (R2A)</t>
  </si>
  <si>
    <t>stromal tumor favouring steroid cell tumor</t>
  </si>
  <si>
    <t>0.3/0.4*1.7/1.2*2.1</t>
  </si>
  <si>
    <t>Plate 2:  MC RxA (1x7),  MC RxA (1x7), Pacli+Carbo RxC (1x7)</t>
  </si>
  <si>
    <t>FBR1X230210</t>
  </si>
  <si>
    <t>HN074</t>
  </si>
  <si>
    <t>0.4*0.4*0.4
0.2*0.2*0.4
0.2*0.2*0.2</t>
  </si>
  <si>
    <t>Plate 2: MC RxA (1x6), ,Cisplatin+5-F-U+ Docotexal RxG(1x6)</t>
  </si>
  <si>
    <t>FBR1Y230211</t>
  </si>
  <si>
    <t>HN075</t>
  </si>
  <si>
    <t>0.4-0.5*0.6/0.8*1.0</t>
  </si>
  <si>
    <t>FBR1W230212</t>
  </si>
  <si>
    <t>VYD/183</t>
  </si>
  <si>
    <t>Tumor content 0-3%</t>
  </si>
  <si>
    <t>0.1*0.1*1.4
0.1*0.1*0.6
0.1*0.1*0.8</t>
  </si>
  <si>
    <t>Plate 2: RxA (1x6),  RxF (1x6)</t>
  </si>
  <si>
    <t>FBR1Z230213</t>
  </si>
  <si>
    <t>CLN/DBR/151</t>
  </si>
  <si>
    <t>Tumor content 0-70%. 4 Fragments without tumor</t>
  </si>
  <si>
    <t>0.6*1.4/1.6*2.0</t>
  </si>
  <si>
    <t>Plate 2: MC RxA (1x6), M+Erlo+Cel+LD Nivo RxB (1x6), Cmax Nivo RxC (1x6), M+E+Celo RxD (1x6)</t>
  </si>
  <si>
    <t>FBR2G230213</t>
  </si>
  <si>
    <t>FBR1Q230214</t>
  </si>
  <si>
    <t>VYD/184</t>
  </si>
  <si>
    <t>Tumor content 0-45%</t>
  </si>
  <si>
    <t>0.3-0.8*1.6-0.7*3.2</t>
  </si>
  <si>
    <t>0.3-0.6*1.4/0.6*3.2
0.2*0.7*1.0</t>
  </si>
  <si>
    <t>FBR1W230215</t>
  </si>
  <si>
    <t>BC016</t>
  </si>
  <si>
    <t>Invasive carcinoma of no special type</t>
  </si>
  <si>
    <t>0.1*0.1*1.3
0.1*0.1*1.2</t>
  </si>
  <si>
    <t>Plate 2: MC RxA (1x6), Pacli + Carbo RxC (1x6)</t>
  </si>
  <si>
    <t>FBR1K230216</t>
  </si>
  <si>
    <t>CLN/DBR/152</t>
  </si>
  <si>
    <t>0.4*1.1/0.3*2.0
0.4*1.1/0.6*1.6</t>
  </si>
  <si>
    <t>Plate 2: Arm A (1x7), Arm A (1x7)</t>
  </si>
  <si>
    <t>FBR1K230217</t>
  </si>
  <si>
    <t>HN076</t>
  </si>
  <si>
    <t>blood not collected</t>
  </si>
  <si>
    <t>1.0/1.2*1.0*1.2</t>
  </si>
  <si>
    <t>Refer FBR1Y230217</t>
  </si>
  <si>
    <t>FBR1Y230217</t>
  </si>
  <si>
    <t>FBR1Z230218</t>
  </si>
  <si>
    <t>CLN/DBR/153</t>
  </si>
  <si>
    <t>Tumor content 90-95%</t>
  </si>
  <si>
    <t>0.4-1.0*1.0/0.8/2.0*3.0</t>
  </si>
  <si>
    <t>FBR1Q230219</t>
  </si>
  <si>
    <t>VYD/185</t>
  </si>
  <si>
    <t>0.8/1.1*2.0*2.6</t>
  </si>
  <si>
    <t>0.4/0.6*0.7*1.3
2.4*0.6*1.4</t>
  </si>
  <si>
    <t>FBR2G230219</t>
  </si>
  <si>
    <t>FBR2F230220</t>
  </si>
  <si>
    <t>CLN/PRA/222</t>
  </si>
  <si>
    <t>Tumor content 15-90%</t>
  </si>
  <si>
    <t>0.5*0.8*2.0</t>
  </si>
  <si>
    <t>FBR1K230220</t>
  </si>
  <si>
    <t>Tumor content 0-90%</t>
  </si>
  <si>
    <t>FBR1Y230221</t>
  </si>
  <si>
    <t>HN077</t>
  </si>
  <si>
    <t>pN1</t>
  </si>
  <si>
    <t>FBR1Q230222</t>
  </si>
  <si>
    <t>VYD/186</t>
  </si>
  <si>
    <t>Tumor content 3-25%</t>
  </si>
  <si>
    <t>pT1ccN1a</t>
  </si>
  <si>
    <t>1.2*1.8.2.8</t>
  </si>
  <si>
    <t>0.6*0.9*1.6</t>
  </si>
  <si>
    <t>FBR2F230223 (CRYO)</t>
  </si>
  <si>
    <t>CLN/PRA/223</t>
  </si>
  <si>
    <t>FBR2F230223(FRESH)</t>
  </si>
  <si>
    <t>FBR1Z230223</t>
  </si>
  <si>
    <t>FBR2A230224</t>
  </si>
  <si>
    <t>OC015</t>
  </si>
  <si>
    <t>Tumor content 0-96%</t>
  </si>
  <si>
    <t>0.6*1.4/0.6*1.8
0.6*0.6*1.4</t>
  </si>
  <si>
    <t>Plate 2: MC Arm A (1x7), Pacli+Carbo Arm B (1x7), Pacli+Carbo Arm C (1x7)</t>
  </si>
  <si>
    <t>FBR1Y230225</t>
  </si>
  <si>
    <t>HN078</t>
  </si>
  <si>
    <t>blood volume only 2ml</t>
  </si>
  <si>
    <t>Tumor content &gt;80%</t>
  </si>
  <si>
    <t>Left Upper Lip</t>
  </si>
  <si>
    <t>0.2/0.3*0.8/0.9*2.3</t>
  </si>
  <si>
    <t>Plate 2: MC RxA (1x9), Cisplatin RxF (1x9),TPF RxG (1x9), Cisplatin +LD Nivo RxW (1x9)</t>
  </si>
  <si>
    <t>FBR1W230226</t>
  </si>
  <si>
    <t>BC017</t>
  </si>
  <si>
    <t>0.1*0.1*1.7
0.1*0.1*1.3</t>
  </si>
  <si>
    <t>Plate 2: MC RxA (1x6), MC RxA (1x6)</t>
  </si>
  <si>
    <t>FBR1Q230227</t>
  </si>
  <si>
    <t>VYD/187</t>
  </si>
  <si>
    <t>0.6*1.4*3.0</t>
  </si>
  <si>
    <t>Plate 2: DMEM /F12 {RxA (1x7),  RxA (1x7)}, DMEM /F12+EGF { RxQ (1x7),  RxR (1x7) }, DMEM /F12+EGF+EGF RxS(1x7)</t>
  </si>
  <si>
    <t>FBR1W230228</t>
  </si>
  <si>
    <t>BC018</t>
  </si>
  <si>
    <t>0.15*0.*2.4
0.15*0.1*0.8
0.15*0.1*0.6</t>
  </si>
  <si>
    <t>FBR2B230229</t>
  </si>
  <si>
    <t>CLN/JSS/028</t>
  </si>
  <si>
    <t>Dr Kiran</t>
  </si>
  <si>
    <t>0.05/0.1*0.1*0.2/0.4</t>
  </si>
  <si>
    <t>Arm 1 (1x4)</t>
  </si>
  <si>
    <t>Plate 2: MC Arm A (1x4), Pacli+Carbo Arm B (1x4)</t>
  </si>
  <si>
    <t>FBR1W230230</t>
  </si>
  <si>
    <t>CLN/JSS/029</t>
  </si>
  <si>
    <t>Tumor content 0-8%</t>
  </si>
  <si>
    <t>0.7-2.2 multiple fragments</t>
  </si>
  <si>
    <t>Plate 2: MC RxA (1x6), Adria + Pacli + Cyclo)RxH (1x6), Pavli RxB (1x6)</t>
  </si>
  <si>
    <t>FBR1Z230231</t>
  </si>
  <si>
    <t>CLN/PRA/224</t>
  </si>
  <si>
    <t>Blood came expired tube</t>
  </si>
  <si>
    <t>0.4*0.6*1.8
0.2*0.4*1.4</t>
  </si>
  <si>
    <t>FBR1Y230232</t>
  </si>
  <si>
    <t>VYD/188</t>
  </si>
  <si>
    <t>Tumor content 30-50%</t>
  </si>
  <si>
    <t>4xPaclitaxel and Carboplatin</t>
  </si>
  <si>
    <t>0.6*1.8*2.6</t>
  </si>
  <si>
    <t>Plate 2: MC RxA (1x7), Pacli+Carbo RxJ (1x7), Cisplatin RxF (1x7), Gemci+Carbo RxL(1x7), Methotraxate RxN (1x7)</t>
  </si>
  <si>
    <t>FBR1Z230232</t>
  </si>
  <si>
    <t>Tumor content 12-60%</t>
  </si>
  <si>
    <t>FBR2G230232</t>
  </si>
  <si>
    <t>FBR1Y230233</t>
  </si>
  <si>
    <t>HN079</t>
  </si>
  <si>
    <t>Tumor content 80-96%</t>
  </si>
  <si>
    <t>Left lower Alveolus</t>
  </si>
  <si>
    <t>1.0/0.4*1.4*1.6</t>
  </si>
  <si>
    <t>Plate 2: MC RxA (1x7), Cisplatin RxF (1x7),TPF RxG (1x7), Cisplatin +LD Nivo RxW (1x7)</t>
  </si>
  <si>
    <t>FBR1X230234</t>
  </si>
  <si>
    <t>HN080</t>
  </si>
  <si>
    <t>Keratinising squamous cell carcinoma</t>
  </si>
  <si>
    <t>0.2-0.4</t>
  </si>
  <si>
    <t>Plate 2: MC Arm A (1x6), Cisplatin Arm F (1x6)</t>
  </si>
  <si>
    <t>FBR1Q230235</t>
  </si>
  <si>
    <t>CLN/PRA/225</t>
  </si>
  <si>
    <t>Plate 2: DMEM /F12 RxA (1x7), DMEM /F12+EGF { RxQ (1x7),  RxR (1x7) }, DMEM /F12+EGF+EGF RxS(1x7)</t>
  </si>
  <si>
    <t>FBR1Y230236</t>
  </si>
  <si>
    <t>VYD/189</t>
  </si>
  <si>
    <t>Tumor content 5-40%</t>
  </si>
  <si>
    <t>1.0*1.5*1.9</t>
  </si>
  <si>
    <t>FBR2G230236</t>
  </si>
  <si>
    <t>FBR1Q230237</t>
  </si>
  <si>
    <t>VYD/190</t>
  </si>
  <si>
    <t>Tumor content 2-85%</t>
  </si>
  <si>
    <t>Plate 2: MC {RxA (1x7),  RxA (1x7)}, DMEM +EGF { RxQ (1x7),  RxR (1x7) }, DMEM+EGF+EGF RxS(1x7)</t>
  </si>
  <si>
    <t>FBR1Q230238</t>
  </si>
  <si>
    <t>CLN/JSS/30</t>
  </si>
  <si>
    <t>Tumor content 0-40% 
DCIS also present</t>
  </si>
  <si>
    <t>0.4/0.6*1.2/0.4*2.4
0.4*1.0/0.8*3.0
0.4*0.8/0.6*1.6
0.2/0.3*0.6/0.4*2.0</t>
  </si>
  <si>
    <t>Plate 2: MC RxA (1x7), DMEM/F12 +EGF { RxQ (1x7),  RxR (1x7) }, DMEM/F12+EGF+EGF RxS(1x7)</t>
  </si>
  <si>
    <t>FBR1J230239</t>
  </si>
  <si>
    <t>CLN/PRA/226</t>
  </si>
  <si>
    <t>A :Tumor content 12-60%
B : Tumor content 3-35%</t>
  </si>
  <si>
    <t>pT3N2M1</t>
  </si>
  <si>
    <t>0.6/0.2*1.2/0.5*2.4</t>
  </si>
  <si>
    <t xml:space="preserve"> (2*2*2) Arm 1 (1x7)
(1*1*1) Arm 2 (1x6)</t>
  </si>
  <si>
    <t>Plate 2: 2*2*2 {MC+EGF+NAC+Gastrin (arm A (1x7), Arm A (1x7)), MC+EGF+NAC+Gastrin+R R-Spondin  (arm A (1x7), Arm A (1x7))},
Plate 3: 1*1*1 {MC+EGF+NAC+Gastrin Arm A (1x7), MC+EGF+NAC+Gastrin+R R-Spondin Arm A (1x7)}</t>
  </si>
  <si>
    <t>FBR1Z230240</t>
  </si>
  <si>
    <t>CLN/PRA/227</t>
  </si>
  <si>
    <t>Tumor content &gt;90%</t>
  </si>
  <si>
    <t>pT2N1M1</t>
  </si>
  <si>
    <t>0.6*0.6*0.8
0.5*1.0*0.5
1.6*0.8*0.2</t>
  </si>
  <si>
    <t>FBR1Z230241</t>
  </si>
  <si>
    <t>CLN/PRA/228</t>
  </si>
  <si>
    <t>Tumor content 40-70%</t>
  </si>
  <si>
    <t>T4aN2b</t>
  </si>
  <si>
    <t>0.8*1.2*1.2
0.4*1.0*1.4</t>
  </si>
  <si>
    <t>Plate 2:  RxA (1x9), RxB (1x9), RxG (1x9), RxQ (1x9)</t>
  </si>
  <si>
    <t>FBR2A230242</t>
  </si>
  <si>
    <t>OC016</t>
  </si>
  <si>
    <t>pT3b</t>
  </si>
  <si>
    <t>Cisplatin + Paclitaxel</t>
  </si>
  <si>
    <t>0.2/0.3*1.0*1.6/1.4</t>
  </si>
  <si>
    <t>FBR1W230243</t>
  </si>
  <si>
    <t>BC019</t>
  </si>
  <si>
    <t>Tumor content 2-25%</t>
  </si>
  <si>
    <t>Invasive carcinoma of no special type (ductal )</t>
  </si>
  <si>
    <t>0.2*0.2*1.6
0.2*0.2*1.6
0.2*0.2*1.8</t>
  </si>
  <si>
    <t>FBR1Y230244</t>
  </si>
  <si>
    <t>HN081</t>
  </si>
  <si>
    <t>Tumor content 8-98%</t>
  </si>
  <si>
    <t>0.6*0.6/0.4*1.0</t>
  </si>
  <si>
    <t>FBR1Z230245</t>
  </si>
  <si>
    <t>CLN/PRA/229</t>
  </si>
  <si>
    <t xml:space="preserve">Right Lateral Tongue </t>
  </si>
  <si>
    <t>FBR2G230245</t>
  </si>
  <si>
    <t>FBR1Q230246</t>
  </si>
  <si>
    <t>CLN/PRA/230</t>
  </si>
  <si>
    <t>Tumor content 2-55%</t>
  </si>
  <si>
    <t>1.0*1.0/1.6*4.4</t>
  </si>
  <si>
    <t>FBR1Y230247</t>
  </si>
  <si>
    <t>HN082</t>
  </si>
  <si>
    <t>0.4*0.8*1.0</t>
  </si>
  <si>
    <t>FBR1Y230248</t>
  </si>
  <si>
    <t>VYD/191</t>
  </si>
  <si>
    <t>0.8*1.4*2.0</t>
  </si>
  <si>
    <t>Plate 2: MC RxA (1x7), Pacli+Carbo RxJ (1x7), Cisplatin RxF (1x7), Gemci+Carbo RxL(1x7)</t>
  </si>
  <si>
    <t>FBR1Z230249</t>
  </si>
  <si>
    <t>CLN/DBR/154</t>
  </si>
  <si>
    <t>T3 N0 MX</t>
  </si>
  <si>
    <t>FBR2G230249</t>
  </si>
  <si>
    <t>FBR2A230250</t>
  </si>
  <si>
    <t>OC017</t>
  </si>
  <si>
    <t>High grade carcinoma</t>
  </si>
  <si>
    <t>endometrioid carcinoma and serous carcinoma of ovary</t>
  </si>
  <si>
    <t>0.2*0.5/0.8*0.8/1.0
0.2*0.2/0.4*1.1/1.4
0.2*0.4/0.6*0.6/0.7</t>
  </si>
  <si>
    <t>Plate 2: MC RxA (1x7), Pacli+Carbo RxC (1x7), Lipodox RxK (1x7)</t>
  </si>
  <si>
    <t>FBR1Y230251</t>
  </si>
  <si>
    <t>VYD/192</t>
  </si>
  <si>
    <t>0.9*1.6*2.0</t>
  </si>
  <si>
    <t>FBR2G230251</t>
  </si>
  <si>
    <t>FBR1X230252</t>
  </si>
  <si>
    <t>HN083</t>
  </si>
  <si>
    <t>Moderately differentiated squamous carcinoma,Invasive squamous cell carcinoma</t>
  </si>
  <si>
    <t>0.2*0.4*0.8
0.2*0.4*0.6</t>
  </si>
  <si>
    <t>Plate 2: MC Arm A (1x6), Cisplatin Arm F (1x6),  TPF Arm G (1x7)</t>
  </si>
  <si>
    <t>FBR1W230253</t>
  </si>
  <si>
    <t>VYD/193</t>
  </si>
  <si>
    <t>0.1*0.2*1.4
0.1*0.2*1.0
0.1*0.2*0.6
0.1*0.2*1.4
0.1*0.2*1.2</t>
  </si>
  <si>
    <t>Base Plate-2:  MC RxA (1x6), DMEM+EGF+EGF RxS  (1x6)</t>
  </si>
  <si>
    <t>CLN/DBR/155</t>
  </si>
  <si>
    <t>T2 N0 MX</t>
  </si>
  <si>
    <t>sample was floating and extra buffer solutions are present so they are not process. After we confirmed that is buffer solution only.</t>
  </si>
  <si>
    <t>FBR1Y230255</t>
  </si>
  <si>
    <t>VYD/194</t>
  </si>
  <si>
    <t>Tumor content 0-60%</t>
  </si>
  <si>
    <t>0.4-0.5*0.8*1.2</t>
  </si>
  <si>
    <t>Plate 2: MC RxA (1x7), Pacli+Carbo RxJ (1x7)</t>
  </si>
  <si>
    <t>FBR1K230255</t>
  </si>
  <si>
    <t>FBR1W230256</t>
  </si>
  <si>
    <t>BC020</t>
  </si>
  <si>
    <t>0.1*0.1*1.4
0.1*0.1*1.0
0.1*0.1*1.2</t>
  </si>
  <si>
    <t>Base Plate-2:  MC RxA (1x6), DMEM+EGF+EGF RxS  (1x6), Pacli+Carbo RxC (1x6)</t>
  </si>
  <si>
    <t>FBR1Q230257</t>
  </si>
  <si>
    <t>CLN/DBR/156</t>
  </si>
  <si>
    <t>Tumor content 4-85%</t>
  </si>
  <si>
    <t>T2 N1 MX</t>
  </si>
  <si>
    <t>1.2/1.6*1.8/1.2*2.8</t>
  </si>
  <si>
    <t>1.0/1.4*1.6/0.8*2.8</t>
  </si>
  <si>
    <t>Plate 2: MC RxA (1x7), MC RxA (1x7),  DMEM/F12+EGF+EGF RxS(1x7), DMEM/F12+EGF+EGF RxS(1x7)</t>
  </si>
  <si>
    <t>FBR2A230258</t>
  </si>
  <si>
    <t>OC018</t>
  </si>
  <si>
    <t>No tumor. Only 1 fragment has few cells suspicious for tumor</t>
  </si>
  <si>
    <t>0.2*0.8/1.6*2.2</t>
  </si>
  <si>
    <t>FBR1W230259</t>
  </si>
  <si>
    <t>BC021</t>
  </si>
  <si>
    <t>2 Fragment
1.6-2.2</t>
  </si>
  <si>
    <t>Base Plate-2: (DMEM/F12) MC RxA (1x6), DMEM+EGF+EGF RxS  (1x6)</t>
  </si>
  <si>
    <t>FBR1Z230260</t>
  </si>
  <si>
    <t>CLN/DBR/157</t>
  </si>
  <si>
    <t>0.2/0.3*0.8*2.5/1.8</t>
  </si>
  <si>
    <t>Plate 2: MC RxA (1x7), M+Erlo+Cel+LD Nivo RxB (1x7), Cmax Nivo RxC (1x7)</t>
  </si>
  <si>
    <t>FBR1Y230261</t>
  </si>
  <si>
    <t>VYD/195</t>
  </si>
  <si>
    <t>Tumor content 65-80%</t>
  </si>
  <si>
    <t>0.4/0.6*1.0/0.6*1.6</t>
  </si>
  <si>
    <t>Plate 2: MC RxA (1x7), Pacli+Carbo RxJ (1x7), Cisplatin RxF (1x7)</t>
  </si>
  <si>
    <t>FBR2G230261</t>
  </si>
  <si>
    <t>FBR1W230262</t>
  </si>
  <si>
    <t>VYD/197</t>
  </si>
  <si>
    <t>0.1*0.1*2.4
0.1*0.1*0.8
0.1*0.1*1.0
0.1*0.1*0.2
0.1*0.1*1.6
0.1*0.*2.4
0.1*0.1*1.0</t>
  </si>
  <si>
    <t>Base Plate-2: (DMEM/F12) MC { RxA (1x6), RxA (1x6)},  DMEM+EGF+EGF { RxS  (1x6), RxS (1x6)}</t>
  </si>
  <si>
    <t>FBR1Q230263</t>
  </si>
  <si>
    <t>VYD/196</t>
  </si>
  <si>
    <t>1.2*1.8*2.6</t>
  </si>
  <si>
    <t>1.2/1.0*1.6/1.8*2.2</t>
  </si>
  <si>
    <t>Plate 2: DMEM/F12 {MC RxA (1x7), MC RxA (1x7)},  DMEM/F12+EGF+EGF RxS(1x7), DMEM/F12+EGF+EGF RxS(1x7)</t>
  </si>
  <si>
    <t>FB2A230264</t>
  </si>
  <si>
    <t>CLN/JSS/31</t>
  </si>
  <si>
    <t>Pacli+Carbo+Bevasizumab</t>
  </si>
  <si>
    <t>0.6*0.8/1.6*2.5</t>
  </si>
  <si>
    <t>Plate 2:  MC RxA (1x7),  Pacli+Carbo RxC (1x7), Doxo+Carbo RxW (1x7), Gemi+Carbo RxF (1x7)</t>
  </si>
  <si>
    <t>FBR1W230265</t>
  </si>
  <si>
    <t>CLN/JSS/32</t>
  </si>
  <si>
    <t>Tumor content 2-80%</t>
  </si>
  <si>
    <t>right breast</t>
  </si>
  <si>
    <t>0.3-0.4*1.6*1.5
0.2*0.8*0.3
0.2*0.4*1.0</t>
  </si>
  <si>
    <t>0.1-0.4*0.8*1.4
0.1-0.2*0.3-0.4*1.0
0.1-0.2*0.3-0.4*0.8</t>
  </si>
  <si>
    <t>FBR1K230266</t>
  </si>
  <si>
    <t>CLN/PRA/231</t>
  </si>
  <si>
    <t>Tumor content 0-65%</t>
  </si>
  <si>
    <t>0.6*1.4*2.0
0.4*1.8*1.6</t>
  </si>
  <si>
    <t>Plate 2: MC RxA (1x6), MC RxA (1x3), FOR FLOW{ RxA (1x6), RxA (1x6)}</t>
  </si>
  <si>
    <t>FBR2A230267</t>
  </si>
  <si>
    <t>OC019</t>
  </si>
  <si>
    <t>NACT, Pacli+Carbo</t>
  </si>
  <si>
    <t>0.2/0.4*0.4/0.6*0.8/1.2</t>
  </si>
  <si>
    <t>Plate 2: MC RxA (1x7), MC RxA (1x7), Pacli+Carbo RxC (1x7), Lipodox RxK (1x7)</t>
  </si>
  <si>
    <t>FBR2C230268</t>
  </si>
  <si>
    <t>RC035</t>
  </si>
  <si>
    <t>RCC DPT (2C)</t>
  </si>
  <si>
    <t>0.8/1.0*2.2*2.4/2.6</t>
  </si>
  <si>
    <t>Plate 2: Base {RxA (1x6), RxB (1x6)}, Flow {RxA (1x6), RxB (1x6)}</t>
  </si>
  <si>
    <t>FBR1Y230269</t>
  </si>
  <si>
    <t>VYD/198</t>
  </si>
  <si>
    <t>0.8/1.0*1.6*1.2</t>
  </si>
  <si>
    <t>0.4/0.5*0.8-1.0*1.2</t>
  </si>
  <si>
    <t>Plate 2: MC RxA (1x6), MC RxA (1x3), Pacli+Carbo RxJ (1x6), FOR FLOW RxA (1x6)</t>
  </si>
  <si>
    <t>FBR2F230269</t>
  </si>
  <si>
    <t>FBR1Q230270</t>
  </si>
  <si>
    <t>VYD/199</t>
  </si>
  <si>
    <t>Tumor content 0-1%. Only 1 fragment has 1% tumor, others no tumor</t>
  </si>
  <si>
    <t>ypT2N1a</t>
  </si>
  <si>
    <t>4x(Adriyamysin+Cyclophosphamide) &amp; 4xPaclitaxel</t>
  </si>
  <si>
    <t>1.4*1.4*1.8/2.0</t>
  </si>
  <si>
    <t>1.2*1.4*1.8</t>
  </si>
  <si>
    <t>Plate 2:  DMEM {RxA (1x7), RxS (1x7)}, RPMI {RxY (1x7), RxS (1x7)}</t>
  </si>
  <si>
    <t>FBR1Y230271</t>
  </si>
  <si>
    <t>VYD/200</t>
  </si>
  <si>
    <t>0.4*2.4*3.4</t>
  </si>
  <si>
    <t>Plate 2: MC RxA (1x6), Pacli+Carbo RxJ (1x6), Cisplatin RxF (1x6), Gemci+Carbo RxL(1x6)</t>
  </si>
  <si>
    <t>FBR2H230271</t>
  </si>
  <si>
    <t>PBMC Study</t>
  </si>
  <si>
    <t>FBR1W230272</t>
  </si>
  <si>
    <t>BC022</t>
  </si>
  <si>
    <t>No tumor, inflammation present</t>
  </si>
  <si>
    <t>0.1*0.1*0.8
0.1*0.1*1.8
0.1*0.1*1.6</t>
  </si>
  <si>
    <t>Plate 2: (DMEM)  RxA (1x6) RxS (1x6)}, (RPMI) { RxY (1x6), RxS (1x6)}</t>
  </si>
  <si>
    <t>FBR1W230273</t>
  </si>
  <si>
    <t>BC023</t>
  </si>
  <si>
    <t xml:space="preserve">Invasive carcinoma of no special type </t>
  </si>
  <si>
    <t>0.1*0.1*1.6</t>
  </si>
  <si>
    <t>0.1*0.1*1.2</t>
  </si>
  <si>
    <t>Base Plate-2: DMEM MC  RxA (1x6), DMEM+EGF+EGF  RxS  (1x6), RPMI RxY (1x6)</t>
  </si>
  <si>
    <t>FBR2G230274</t>
  </si>
  <si>
    <t>VYD/202</t>
  </si>
  <si>
    <t>0.9*1.8*1.6</t>
  </si>
  <si>
    <t>FBR1Y230274</t>
  </si>
  <si>
    <t>FBR1Q230275</t>
  </si>
  <si>
    <t>VYD/201</t>
  </si>
  <si>
    <t>blood not qualified</t>
  </si>
  <si>
    <t>1.0*2.0*2.4
0.6*0.8*2.0</t>
  </si>
  <si>
    <t>Plate 2: DMEM/F12 MC RxA (1x7),  DMEM/F12+EGF+EGF RxS(1x7), RPMI  RxV (1x7), RPMI+EGF+EGF RxW(1x7)</t>
  </si>
  <si>
    <t>FBR1Q230276</t>
  </si>
  <si>
    <t>VYD/203</t>
  </si>
  <si>
    <t>0..4/0.6*1.0/1.8*1.9</t>
  </si>
  <si>
    <t>0.2/0.4*1.0*1.2</t>
  </si>
  <si>
    <t>Plate 2: DMEM/F12 MC RxA (1x7),  DMEM/F12+EGF+EGF RxS(1x7), RPMI  RxV (1x7), RPMI+EGF+EGF RxW (1x7)</t>
  </si>
  <si>
    <t>FBR2C230277</t>
  </si>
  <si>
    <t>RC036</t>
  </si>
  <si>
    <t>Tumor content 8-55%</t>
  </si>
  <si>
    <t>clear cell papillary carcinoma</t>
  </si>
  <si>
    <t>0.5*1.1/1.0*1.1</t>
  </si>
  <si>
    <t>Plate 2: Base {RxA (1x6), Nivo RxB (1x6), Nivo+Suni RxC (1x6)}, Flow {RxA (1x6), Nivo RxB (1x6)}</t>
  </si>
  <si>
    <t>FBR2A230278</t>
  </si>
  <si>
    <t>OC020</t>
  </si>
  <si>
    <t>serous carcinoma</t>
  </si>
  <si>
    <t>FBR2H230278</t>
  </si>
  <si>
    <t>FBR1W230279</t>
  </si>
  <si>
    <t>VYD/204</t>
  </si>
  <si>
    <t>Tumor content 0-12%. Tumor in 1 fragment only</t>
  </si>
  <si>
    <t>cT3N1</t>
  </si>
  <si>
    <t>0.1*0.1*1.4
0.1*0.1*1.8
0.1*0.1*1.2</t>
  </si>
  <si>
    <t>Base Plate-2: DMEM MC  RxA (1x6), DMEM+EGF+EGF  RxS  (1x6), RPMI RxY (1x6), RPMI+EGF+EGF  RxW  (1x6)</t>
  </si>
  <si>
    <t>FBR2H230279</t>
  </si>
  <si>
    <t>FBR1W230280</t>
  </si>
  <si>
    <t>BC024</t>
  </si>
  <si>
    <t>0.1*0.1*0.1</t>
  </si>
  <si>
    <t>FBR1W230281</t>
  </si>
  <si>
    <t>VYD/205</t>
  </si>
  <si>
    <t>Tumor content 0-5%</t>
  </si>
  <si>
    <t>Docetaxel&amp;Carboplatin</t>
  </si>
  <si>
    <t>0.4-0.5*1.5/0.6*2.0</t>
  </si>
  <si>
    <t>FBR1Y230282</t>
  </si>
  <si>
    <t>HN084</t>
  </si>
  <si>
    <t>Tumor content 40-60%</t>
  </si>
  <si>
    <t>0.9*1.2/1.4*1.4</t>
  </si>
  <si>
    <t>FBR2G230282</t>
  </si>
  <si>
    <t>FBR1W230283</t>
  </si>
  <si>
    <t>BC025</t>
  </si>
  <si>
    <t>blood volume is 2ml</t>
  </si>
  <si>
    <t>Tumor content 0-25%</t>
  </si>
  <si>
    <t>0.4-15</t>
  </si>
  <si>
    <t>Arm 1 (1x6)
Arm 2 (1x5)</t>
  </si>
  <si>
    <t>Base Plate-2: DMEM MC  RxA (1x6), DMEM+EGF+EGF  RxS  (1x6), RPMI RxV (1x6), RPMI+EGF+EGF  RxW  (1x6)</t>
  </si>
  <si>
    <t>FBR1W230284</t>
  </si>
  <si>
    <t>BC026</t>
  </si>
  <si>
    <t>Tumor content 0-15%  ( Average content 5%)</t>
  </si>
  <si>
    <t>FBR2D230285</t>
  </si>
  <si>
    <t>CLN/DBR/158</t>
  </si>
  <si>
    <t>BSS V2 (2D)</t>
  </si>
  <si>
    <t>Tumor content 12-80%</t>
  </si>
  <si>
    <t xml:space="preserve">T3 N1 MX </t>
  </si>
  <si>
    <t>0.8/0.9*1.0*1.8</t>
  </si>
  <si>
    <t xml:space="preserve">Plate 2: Base RxA (2x3), Flow RxA (2x3), Base RxAB (2x3), Flow RxAB (2x3);
Plate 3: Base RxAC (3x2), Flow RxAC (3x2)
Plate 3: DMEM  RxA (1x6), RPMI RxA (1x7) </t>
  </si>
  <si>
    <t>CLN/PRA/232</t>
  </si>
  <si>
    <t>FBR1Y230287</t>
  </si>
  <si>
    <t>HN085</t>
  </si>
  <si>
    <t>Not done (Sample came out off paraffin, culture continued but TBL data not available)</t>
  </si>
  <si>
    <t>pT3 pN0</t>
  </si>
  <si>
    <t xml:space="preserve">0.6/0.4*0.6/0.8*0.8/0.6 </t>
  </si>
  <si>
    <t>0.5*0.8*0.8</t>
  </si>
  <si>
    <t>Plate 2: MC RxA (1x7), Cisplatin RxF (1x7),TPF RxG (1x7), Flow arm RxA (1x7)</t>
  </si>
  <si>
    <t>FBR1M230288</t>
  </si>
  <si>
    <t>RC037</t>
  </si>
  <si>
    <t>Tumor content greater than 90%</t>
  </si>
  <si>
    <t> Clear cell renal cell carcinoma </t>
  </si>
  <si>
    <t>0.6*0.6*1.1</t>
  </si>
  <si>
    <t>Arm1  (1x6)
Arm2  (1x6)
Arm3  (1x6)</t>
  </si>
  <si>
    <t>FBR1Y230289</t>
  </si>
  <si>
    <t>HN086</t>
  </si>
  <si>
    <t>Blood Heamolysed</t>
  </si>
  <si>
    <t>pT3  pN2b</t>
  </si>
  <si>
    <t>FBR2D230289</t>
  </si>
  <si>
    <t>checkFBR1y230289</t>
  </si>
  <si>
    <t xml:space="preserve">Plate 2: Base RxA (2x3), Flow RxAB (2x3), Base RxAB (2x3), Flow RxA (2x3);
Plate 3: Base RxAC (3x2), Flow RxAC (3x2)
Plate 3: DMEM  RxA (1x6), RPMI RxA (1x7) </t>
  </si>
  <si>
    <t>FBR2A230290</t>
  </si>
  <si>
    <t>JSS-001</t>
  </si>
  <si>
    <t>B/L Ovary</t>
  </si>
  <si>
    <t>Pacli+Carbo</t>
  </si>
  <si>
    <t>1.8*2.2*2.8</t>
  </si>
  <si>
    <t>FBB1I230291</t>
  </si>
  <si>
    <t>VYD/207</t>
  </si>
  <si>
    <t>BP008 (1I)</t>
  </si>
  <si>
    <t>T2N0</t>
  </si>
  <si>
    <t>0.6/0.7*1.0/0.7*1.4/1.2</t>
  </si>
  <si>
    <t>Plate 2: RxA (1x7), RxB (1x7), RxC (1x7)
Plate 3: RxA (1x7), RxB (1x7), RxC (1x7), For Standartization RxA (1x7)</t>
  </si>
  <si>
    <t>FBR1W230292</t>
  </si>
  <si>
    <t>VYD/206</t>
  </si>
  <si>
    <t>10mm to 18mm</t>
  </si>
  <si>
    <t>Plate 2: MC RxAA (2x3), Anti CD+IL2 RxX (2x3), LPS RxY (2x3), Adriya+Cyclo+Pacli RxZ (2x3)</t>
  </si>
  <si>
    <t>FBR2I230293</t>
  </si>
  <si>
    <t>JSS-002</t>
  </si>
  <si>
    <t>Lung</t>
  </si>
  <si>
    <t>Scapular Lesion</t>
  </si>
  <si>
    <t>0.2*0.4</t>
  </si>
  <si>
    <t>Arm 1 (1x2)</t>
  </si>
  <si>
    <t>Plate 2: DMEM RxA (1x3)</t>
  </si>
  <si>
    <t>FBR1Y230294</t>
  </si>
  <si>
    <t>HN087</t>
  </si>
  <si>
    <t>?Sarcamatoid tumor     Tumor content 60-95%</t>
  </si>
  <si>
    <t>Moderately differentiated Keratinizing squamous cell carcinoma</t>
  </si>
  <si>
    <t>0.2/0.4*0.7*1.1</t>
  </si>
  <si>
    <t>0.2/0.3*0.2*1.1</t>
  </si>
  <si>
    <t>same as FBR2D230294</t>
  </si>
  <si>
    <t>Plate 2: MC RxA (2x3), Cisplatin RxF (2x3),TPF RxG (2x3)</t>
  </si>
  <si>
    <t>FBR2D230294</t>
  </si>
  <si>
    <t>Refer FBR1Y230294</t>
  </si>
  <si>
    <t xml:space="preserve">Plate 2: Base RxA (2x3), Flow{MC RxA (2x3), Anti CD+IL2 RxT (2x3)};
Plate 3: Base RxAC (2x3), Flow {MC RxAC (2x3), Anti CD+IL2 RxT (2x3)}
Plate 3: DMEM  RxA (1x6), RPMI RxA (1x7) </t>
  </si>
  <si>
    <t>FBB1J230295</t>
  </si>
  <si>
    <t>HN088</t>
  </si>
  <si>
    <t>BP008 (1J)</t>
  </si>
  <si>
    <t>p4apN2a</t>
  </si>
  <si>
    <t>0.4/0.6*1.4/15-16*0.6/0.9</t>
  </si>
  <si>
    <t>Plate 2: RxA (1x7), RxB (1x7), RxC (1x7);
Plate 3: RxA (1x7), RxB (1x7), RxC (1x7)</t>
  </si>
  <si>
    <t>FBR1W230296</t>
  </si>
  <si>
    <t>VYD/208</t>
  </si>
  <si>
    <t>Tumor in 2/6 explants. Tumor content 8-45%. Others no tumor</t>
  </si>
  <si>
    <t>Right  Breast</t>
  </si>
  <si>
    <t>T3N0</t>
  </si>
  <si>
    <t>0.8*2.0/1.4/0.8*4.6</t>
  </si>
  <si>
    <t>0.7/0.6*1.4/1.0*2.8
0.8/0.6*1.4/0.7*1.6</t>
  </si>
  <si>
    <t xml:space="preserve">Base Plate-2:  RxAA (2x3), RxAB  (2x3);
Plate 3: RxAA (2x3), RxAB (2x3), RxX (2x3), RxAC (2x3), </t>
  </si>
  <si>
    <t>FBR1W230297</t>
  </si>
  <si>
    <t>VYD/209</t>
  </si>
  <si>
    <t>yp T3N0</t>
  </si>
  <si>
    <t>Adriyamycin/Cyclophosphamide</t>
  </si>
  <si>
    <t>Capacitabine</t>
  </si>
  <si>
    <t>0.9*1.2*1.8</t>
  </si>
  <si>
    <t>FBR1Y230298</t>
  </si>
  <si>
    <t>HN089</t>
  </si>
  <si>
    <t>Tumor content 0-90%    Necrosis seen in some explants</t>
  </si>
  <si>
    <t>pT4b pN3b</t>
  </si>
  <si>
    <t>0.6/0.8*0.4/0.6*0.2/0.4</t>
  </si>
  <si>
    <t>Arm1  (1x6)
Arm2  (1x6)</t>
  </si>
  <si>
    <t>Plate 2: MC RxA (2x3), Cisplatin RxF (2x3), Cis+TPF RxG (2x3)</t>
  </si>
  <si>
    <t>FBR2A230299</t>
  </si>
  <si>
    <t>OC013(S)</t>
  </si>
  <si>
    <t>Tumor content 2-45%</t>
  </si>
  <si>
    <t>pT3c</t>
  </si>
  <si>
    <t>Residual viable serous carcinoma</t>
  </si>
  <si>
    <t>1.4*0.8/1.2*1.8/2.2</t>
  </si>
  <si>
    <t>FBR2B230300</t>
  </si>
  <si>
    <t>JSS-003</t>
  </si>
  <si>
    <t>Tumor content 30-35%</t>
  </si>
  <si>
    <t>Left Adrenal Mass</t>
  </si>
  <si>
    <t>0.2*0.1*0.1
0.1*0.1*0.1
0.4*0.1*0.1</t>
  </si>
  <si>
    <t>Plate 2: MC RxA (1x3), Pacli+Carbo RxC (1x3)</t>
  </si>
  <si>
    <t>FBR1Y230301</t>
  </si>
  <si>
    <t>HN090</t>
  </si>
  <si>
    <t>Blood Clotted</t>
  </si>
  <si>
    <t>Tissue necrosed</t>
  </si>
  <si>
    <t>0.8/0.4*1.2/0.4*1.7</t>
  </si>
  <si>
    <t>Plate 2: MC RxA (2x3), Cisplatin RxF (2x3),  TPF RxG (2x3), Flow MC RxAE (2x3)</t>
  </si>
  <si>
    <t>FBR2F230301</t>
  </si>
  <si>
    <t>FBR2C230302</t>
  </si>
  <si>
    <t>RC038</t>
  </si>
  <si>
    <t>0.4/0.6*1.4/1.2*2.2</t>
  </si>
  <si>
    <t>0.4*1.4/1.2*2.2</t>
  </si>
  <si>
    <t>Plate 2: MC RxA (1x7), Nivo RxB (1x7),  Nivo+Sunitinib RxC (1x7), Sunitinib RxD (1x7);
Plate 3:  MC RxA (1x7), RxB (1x7), RxC (1x7)</t>
  </si>
  <si>
    <t>FBR2D230303</t>
  </si>
  <si>
    <t>HN091</t>
  </si>
  <si>
    <t>Tumor content 22% in only 1 fragment. Others necrosed</t>
  </si>
  <si>
    <t>0.2-1.1  
(12 punch biopsies)</t>
  </si>
  <si>
    <t xml:space="preserve">Plate 2: RxA (2x3), RxA (2x3),  RxT (2x3);
Plate 3:  RxAC (2x3), RxAC (2x3),  RxAD (2x3);
Plate 4:  RxAC (2x3), RxAC (2x3),  RxAD (2x3)
Plate 3: DMEM  RxA (1x6), RPMI RxA (1x7) </t>
  </si>
  <si>
    <t>FBR2H230303(CRYO)</t>
  </si>
  <si>
    <t>FBR2H230303(FRESH)</t>
  </si>
  <si>
    <t>FBR2A230304</t>
  </si>
  <si>
    <t>OC021</t>
  </si>
  <si>
    <t>Malignant Surface epithelial Neoplasm favours endometrioid carcinoma-Well differentiated</t>
  </si>
  <si>
    <t>0.3*1.2*1.8</t>
  </si>
  <si>
    <t>FBB1L230305</t>
  </si>
  <si>
    <t>RC039</t>
  </si>
  <si>
    <t>BP010 (1L)</t>
  </si>
  <si>
    <t>pT3aN0</t>
  </si>
  <si>
    <t>0.6/0.8*1.4*2.0</t>
  </si>
  <si>
    <t>Plate 2: RxA (1x7), RxB (1x7), RxC (1x7), RxD (1x7), RxE (1x7), RxF (1x7)</t>
  </si>
  <si>
    <t>FBB1I230306</t>
  </si>
  <si>
    <t>CLN/PRA/233</t>
  </si>
  <si>
    <t>Tumor content 3-60%. Immune content high, areas of necrosis +</t>
  </si>
  <si>
    <t>Plate 2: RxA (1x7), RxB (1x7), RxC (1x7)
Plate 3: RxA (1x7), RxB (1x7), RxC (1x7)</t>
  </si>
  <si>
    <t>FBR1W230307</t>
  </si>
  <si>
    <t>VYD/210</t>
  </si>
  <si>
    <t>T3N3a</t>
  </si>
  <si>
    <t>CTRT &amp; Hormonal Therapy</t>
  </si>
  <si>
    <t>0.4*1.0*1.5
0.3*0.6*1.0</t>
  </si>
  <si>
    <t>0.4*1.0*1.2
0.3*0.6*1.0</t>
  </si>
  <si>
    <t>Arm 1 (1x6)
Arm 2 (1x6)
Arm 3 (1x6)</t>
  </si>
  <si>
    <t xml:space="preserve">Base Plate-2: DMEM F12 { RxAA (2x3), RxAB  (2x3}, LPS RxY(2x3);
Plate 3: DMEM F12 MC {RxAA (2x3), RxAB (2x3)}, Ani CD3+IL2 {RxX (2x3), RxAC (2x3)} </t>
  </si>
  <si>
    <t>FBR1Y230308</t>
  </si>
  <si>
    <t>VYD/211</t>
  </si>
  <si>
    <t>TaN0</t>
  </si>
  <si>
    <t xml:space="preserve"> 14:57:00</t>
  </si>
  <si>
    <t>0.8/1.0*1.2*2.0
0.8*1.5*1.6
0.4*0.8*1.8</t>
  </si>
  <si>
    <t>Plate 2: MC RxA (1x7), Pacl+ Carbo RxJ (1x7), Cis RxF (1x7), Gemi+Carbo RxL (1x7)</t>
  </si>
  <si>
    <t>FBR2F230308</t>
  </si>
  <si>
    <t>FBR1W230309</t>
  </si>
  <si>
    <t>BC027</t>
  </si>
  <si>
    <t>Tumor content 1-20%</t>
  </si>
  <si>
    <t xml:space="preserve">Base Plate-2:  RxAA (1x4), Pacli+carbo RxAB  (1x4) </t>
  </si>
  <si>
    <t>FBR2A230310</t>
  </si>
  <si>
    <t>JSS-004</t>
  </si>
  <si>
    <t>Pacliaxel+Carboplatin</t>
  </si>
  <si>
    <t>0.4/0.6*1.4*2.4</t>
  </si>
  <si>
    <t>FBR1W230311</t>
  </si>
  <si>
    <t>CLN/DBR/159</t>
  </si>
  <si>
    <t>Tumor content 0-2%.</t>
  </si>
  <si>
    <t>1.2/0.8*1.6*2.2/1.4</t>
  </si>
  <si>
    <t>0.8/0.6*1.5*2.1/1.4</t>
  </si>
  <si>
    <t xml:space="preserve">Base Plate-2: MC { RxAA (2x3), RxAB  (2x3}, LPS RxY(2x3);
Plate 3: MC {RxAA (2x3), RxAB (2x3)}, Ani CD3+IL2 {RxX (2x3), RxAC (2x3)} </t>
  </si>
  <si>
    <t>FBB1L230312</t>
  </si>
  <si>
    <t>RC040</t>
  </si>
  <si>
    <t>Favouring Oncocytoma /?Chromophobe RCC                 Tumor content 5-90%</t>
  </si>
  <si>
    <t>Low grade neoplasm</t>
  </si>
  <si>
    <t>0.2/0.4*1.4*3.0</t>
  </si>
  <si>
    <t>FBR2C230313</t>
  </si>
  <si>
    <t>RC041</t>
  </si>
  <si>
    <t>0.4/0.6*0.9*1.2</t>
  </si>
  <si>
    <t>FBR1Y230314</t>
  </si>
  <si>
    <t>VYD/212</t>
  </si>
  <si>
    <t>hb value - 1.32</t>
  </si>
  <si>
    <t>Tumor content 20-90%</t>
  </si>
  <si>
    <t>0.6/0.8*1.6/1.2*2.0</t>
  </si>
  <si>
    <t>FBR1W230315</t>
  </si>
  <si>
    <t>VYD/213</t>
  </si>
  <si>
    <t>T2N3a</t>
  </si>
  <si>
    <t xml:space="preserve">1.4-1.6*2.2*3.0
</t>
  </si>
  <si>
    <t>1.4*2.2*2.6</t>
  </si>
  <si>
    <t>FBR1Z230316</t>
  </si>
  <si>
    <t>CLN/DBR/160</t>
  </si>
  <si>
    <t>tissue size was small</t>
  </si>
  <si>
    <t>Tumor content 3-90%      Features of peudoepithelial hyperplasia and dense inflammation present</t>
  </si>
  <si>
    <t>Left Biuccal Mucosa</t>
  </si>
  <si>
    <t xml:space="preserve">T4b N0 MX </t>
  </si>
  <si>
    <t>0.2*0.6*1.2
0.2*0.6/1.0*1.8
0.2*0.2/0.8</t>
  </si>
  <si>
    <t>Plate 2: RxA (3x3), RxB (3x3),  RxC (3x3),  RxD (3x3)</t>
  </si>
  <si>
    <t>FBR2D230317</t>
  </si>
  <si>
    <t>HN092</t>
  </si>
  <si>
    <t>Tumor content 80-98%</t>
  </si>
  <si>
    <t>0.6/0.2*0.8/0.2*1.2/1.0
0.4/0.2*0.6*0.8/0.6
0.2*0.4*0.2
0.2*0.2*0.4</t>
  </si>
  <si>
    <t>0.4/0.2*0.7/0.2*1.2
0.4/0.2*0.6*0.8/0.6
0.2*0.4*0.2
0.2*0.2*0.4</t>
  </si>
  <si>
    <t>Plate 2: RxA (2x3), Flow{ RxA (2x3), RxT (2x3)};
Plate 3:  RxAC (2x3), Flow { RxAC (2x3),  RxT (2x3)}</t>
  </si>
  <si>
    <t xml:space="preserve">Patient had blood cancer(Primary) and HNSCC (Second Primary) </t>
  </si>
  <si>
    <t>FBR1Y230317</t>
  </si>
  <si>
    <t>0.6/.2*0.8/0.4*1.2/1.0
0.4/0.2*0.6*0.8/0.6
0.2*0.4*0.2
0.2*0.2*0.4</t>
  </si>
  <si>
    <t>0.4/.2*0.7/0.4*1.2
0.4/0.2*0.6*0.8/0.6
0.2*0.4*0.2
0.2*0.2*0.4</t>
  </si>
  <si>
    <t>same as FBR2D230317</t>
  </si>
  <si>
    <t>Plate 2: MC RxA (2x3), Cisplatin RxF (2x3)</t>
  </si>
  <si>
    <t>FBB1L230318</t>
  </si>
  <si>
    <t>RC042</t>
  </si>
  <si>
    <t>0.4/0.6*2.5*2.1</t>
  </si>
  <si>
    <t>FBB1K230319</t>
  </si>
  <si>
    <t>CLN/DBR/161</t>
  </si>
  <si>
    <t>BP010 (1K)</t>
  </si>
  <si>
    <t>0.4*1.2/1.3*1.6/1.8</t>
  </si>
  <si>
    <t>FBR1Z230320</t>
  </si>
  <si>
    <t>CLN/PRA/234</t>
  </si>
  <si>
    <t>0.4/0.6*1.4/0.4*2.4/2.0</t>
  </si>
  <si>
    <t>Plate 2: MC RxA (1x6), M+Erlo+Cel+LD Nivo RxB (1x6), Cmax Nivo RxC (1x6)</t>
  </si>
  <si>
    <t>FBR1W230321</t>
  </si>
  <si>
    <t>CLN/DBR/162</t>
  </si>
  <si>
    <t>Tumor content 5-35%, with areas of DCIS</t>
  </si>
  <si>
    <t>T2 N3 MX</t>
  </si>
  <si>
    <t>0.6/0.8*2.0*3.0</t>
  </si>
  <si>
    <t>FBR1Y230322</t>
  </si>
  <si>
    <t>HN093</t>
  </si>
  <si>
    <t>Tumor content 15-96%</t>
  </si>
  <si>
    <t>pT4apN1</t>
  </si>
  <si>
    <t>0.4*0.6/0.9*1.2</t>
  </si>
  <si>
    <t>FBB1K230323</t>
  </si>
  <si>
    <t>HN094</t>
  </si>
  <si>
    <t>0.5/0.6*1.0*1.0</t>
  </si>
  <si>
    <t>FBR1X230324</t>
  </si>
  <si>
    <t>HN095</t>
  </si>
  <si>
    <t>Tumor content 0-75%. Necrosis high</t>
  </si>
  <si>
    <t>papillary squamous cell carcinoma</t>
  </si>
  <si>
    <t>0.2*0.8*0.8</t>
  </si>
  <si>
    <t>Plate 2: MC RxA (1x6), Cisplatin RxF (1x6),  Cisplatin+TPF RxG (1x6)</t>
  </si>
  <si>
    <t>FBR1Y230325</t>
  </si>
  <si>
    <t>VYD/214</t>
  </si>
  <si>
    <t>T4aN0</t>
  </si>
  <si>
    <t>0.4*1.6/1.4*1.8</t>
  </si>
  <si>
    <t>Plate 2: RxA (1x7), RxJ (1x7), RxF (1x7), RxL (1x7)</t>
  </si>
  <si>
    <t>FBR2D230325</t>
  </si>
  <si>
    <t>Refer FBR1Y230325</t>
  </si>
  <si>
    <t>Plate 2: RxA (2x3), Flow{ MC RxA (2x3), Anti CD3+IL2 RxT (2x3)};
Plate 3:  late 2: RxA (2x3), Flow{ MC RxA (2x3), Anti CD3+IL2 RxAD (2x3)};
Plate 4:  RxAC (2x3), Flow {MC RxAC (2x3),  RxAD (2x3)}</t>
  </si>
  <si>
    <t>FBR1Y230326</t>
  </si>
  <si>
    <t>HN096</t>
  </si>
  <si>
    <t>Tumor content 8-65%</t>
  </si>
  <si>
    <t>0.3/0.4*0.4/0.6*0.6/0.7</t>
  </si>
  <si>
    <t>FBR1Z230327</t>
  </si>
  <si>
    <t>CLN/DBR/163</t>
  </si>
  <si>
    <t>T3 N1 MX</t>
  </si>
  <si>
    <t>0.6/0.4*2.6*2.4</t>
  </si>
  <si>
    <t>Plate 2: MC RxA (3x3), M+Erlo+Cel+LD Nivo RxB (3x3), Cmax Nivo RxC (3x3), M+E+Celo RxD (3x3)</t>
  </si>
  <si>
    <t>FBB1J230328</t>
  </si>
  <si>
    <t>VYD/215</t>
  </si>
  <si>
    <t>Tumor content 35-96%</t>
  </si>
  <si>
    <t>0.6*1.2/0.8*1.6/1.0</t>
  </si>
  <si>
    <t>FBB1K230329</t>
  </si>
  <si>
    <t>VYD/216</t>
  </si>
  <si>
    <t>Tumor content 4-45%    3 fragments &lt;10% tumor</t>
  </si>
  <si>
    <t>T2aN2b</t>
  </si>
  <si>
    <t>0.4/0.8*1.0/1.1*1.2/1.4</t>
  </si>
  <si>
    <t>FBB1I230330</t>
  </si>
  <si>
    <t>HN097</t>
  </si>
  <si>
    <t>pT4a pN0</t>
  </si>
  <si>
    <t>0.8*1.2*1.8</t>
  </si>
  <si>
    <t>FBR1Y230330</t>
  </si>
  <si>
    <t>refer
FBB1I230330</t>
  </si>
  <si>
    <t>Plate 2: MC RxA (1x7), Cisplatin RxF (1x7), Cis+TPF RxG (1x7)</t>
  </si>
  <si>
    <t>FBR1W230331</t>
  </si>
  <si>
    <t>VYD/217</t>
  </si>
  <si>
    <t>Tumor content 2-35%</t>
  </si>
  <si>
    <t>4 core
7mm to 13mm</t>
  </si>
  <si>
    <t>Plate 2: MC RxA (1x6), Pacli + Adriya+Cyclophosphamide RxF (1x6)</t>
  </si>
  <si>
    <t>FBR1Y230332</t>
  </si>
  <si>
    <t>HN098</t>
  </si>
  <si>
    <t>0.2/0.4*0.6/0.9*0.8/0.9</t>
  </si>
  <si>
    <t>FBBI1L230333</t>
  </si>
  <si>
    <t>CLN/PRA/235</t>
  </si>
  <si>
    <t>0.6*2.0/1.8*1.4/2.4
0.4*0.8/1.6*1.8</t>
  </si>
  <si>
    <t>FBR2C230333</t>
  </si>
  <si>
    <t>Tumorcontent 55-85%</t>
  </si>
  <si>
    <t>Plate 2: Base Plate { RxA (1x7), RxB (1x7)},  Flow Plate { RxA (1x7), RxB (1x7)}</t>
  </si>
  <si>
    <t>FBB1K230334</t>
  </si>
  <si>
    <t>VYD/218</t>
  </si>
  <si>
    <t>Tumor content 40-65%</t>
  </si>
  <si>
    <t>Righ Lateral Border of Tongue</t>
  </si>
  <si>
    <t>0.7/0.8*1.2*1.3</t>
  </si>
  <si>
    <t>FBR1W230335</t>
  </si>
  <si>
    <t>VYD/219</t>
  </si>
  <si>
    <t>ILC</t>
  </si>
  <si>
    <t>0.4*1.6*0.8/1.2</t>
  </si>
  <si>
    <t xml:space="preserve">Base Plate-2:  RxAA (1x6), Docetaxel+Cyclophophamide RxAE  (1x6) </t>
  </si>
  <si>
    <t>FBR2C230336</t>
  </si>
  <si>
    <t>JSS-005</t>
  </si>
  <si>
    <t>Tumor comntent 0-90%</t>
  </si>
  <si>
    <t>0.4/0.6*0.8/0.6*1.0</t>
  </si>
  <si>
    <t>Plate 2: MC RxA (1x7), Nivo RxB (1x7),  Nivo+Sunitinib RxC (1x7)</t>
  </si>
  <si>
    <t>FBR1Y230337</t>
  </si>
  <si>
    <t>HN099</t>
  </si>
  <si>
    <t>Tumor content 0-20%      3 fragments without tumor</t>
  </si>
  <si>
    <t>pT4bpN2B</t>
  </si>
  <si>
    <t>0.6*1.0/1.2*1.0/1.2</t>
  </si>
  <si>
    <t>FBR1W230338</t>
  </si>
  <si>
    <t>VYD/220</t>
  </si>
  <si>
    <t>T2N1a</t>
  </si>
  <si>
    <t>CTRT&amp; Endocrine therapy</t>
  </si>
  <si>
    <t>1.2/0.4*2.2*3.4</t>
  </si>
  <si>
    <t>1.0*2.0*3.2</t>
  </si>
  <si>
    <t>Base Plate-2:  RxAA (2x3), RxAB  (2x3);
Plate 3:MC{ RxAA (2x3), RxAB (2x3)}, Anti CD3+ IL2 {RxX (2x3), RxAC (2x3)}</t>
  </si>
  <si>
    <t>FBR1W230339</t>
  </si>
  <si>
    <t>VYD/221</t>
  </si>
  <si>
    <t>Letrozole</t>
  </si>
  <si>
    <t>1.0/0.2*1.2*1.8</t>
  </si>
  <si>
    <t xml:space="preserve">Base Plate-2:  RxAA (2x3), RxAB  (2x3);
Plate 3: RxAA (2x3), RxAB (2x3), RxX (2x3), RxAC (2x3) </t>
  </si>
  <si>
    <t>FBB1I230340</t>
  </si>
  <si>
    <t>CLN/DBR/164</t>
  </si>
  <si>
    <t xml:space="preserve">T2 N0 MX </t>
  </si>
  <si>
    <t>0.4/0.8*0.9/0.4*1.4
0.8/1.0*0.9/1.0*0.6/1.2</t>
  </si>
  <si>
    <t>FBR1W230341</t>
  </si>
  <si>
    <t>VYD/223</t>
  </si>
  <si>
    <t>Er(P), Pr(N), Her2(Equivocal)</t>
  </si>
  <si>
    <t>Cyclophosphamide, Paclitaxel</t>
  </si>
  <si>
    <t>6 Core
12-17mm</t>
  </si>
  <si>
    <t xml:space="preserve">Base Plate-2:  MC RxAA (2x3),Pacli+Carbo RxAD  (2x3), Doce+Cyclo RxAE (2x3), Pacli+Carbo+Pembro RxAF (2x3) </t>
  </si>
  <si>
    <t>FBR1W230342</t>
  </si>
  <si>
    <t>VYD/222</t>
  </si>
  <si>
    <t>Tumor content 3-35%</t>
  </si>
  <si>
    <t>1.6*2.0/2.2*2.4</t>
  </si>
  <si>
    <t>Base Plate-2: DMEM/F12 with mebiol RxAA (2x3),DMEM F12 without mebiol RxA  (2x3);
Plate 3: Mebiol+ DMEM/ F12 RxAA (2x3), Mebiol+DMEM/F12+ Anti CD3+IL2 RxX (2x3), Mebiol+DMEM_LD Nivo RxAG (2x3);
Plate 4: DMEM /F12 RxA (2x3), DMEM/F12 +Anti CD3+IL2 RxT (2x3), DMEM_LD Nivo RxAH (2x3);
Plate 5: DMEM /F12 RxA (2x3), DMEM/F12 +Anti CD3+IL2 RxT (2x3);
Plate 6: DMEM /F12 RxA (2x3)</t>
  </si>
  <si>
    <t>FBR1Y230343</t>
  </si>
  <si>
    <t>HN100</t>
  </si>
  <si>
    <t>Tumor content 5-95%</t>
  </si>
  <si>
    <t>pT3pN2a</t>
  </si>
  <si>
    <t>0.4/0.2*0.6*1.0</t>
  </si>
  <si>
    <t>FBR1W230344</t>
  </si>
  <si>
    <t>VYD/224</t>
  </si>
  <si>
    <t>FBR1W230345</t>
  </si>
  <si>
    <t>VYD/225</t>
  </si>
  <si>
    <t>rT1aN1a</t>
  </si>
  <si>
    <t>Docetaxel, Carboplatin</t>
  </si>
  <si>
    <t>0.4/0.6*0.6/0.9*1.0/1.1</t>
  </si>
  <si>
    <t>Base Plate-2: With mebiol RxAA (2x3), Without mebiol RxA  (2x3);
Plate 3: Mebiol {MC RxAA (2x3),  Anti CD3+IL2 RxX (2x3)}, Without Mebiol {MC RxA (2x3),  Anti CD3+IL2 RxT (2x3)};
Plate 4: Without Mebiol {MC RxA (2x3),  Anti CD3+IL2 RxT (2x3)};
Plate 5: Without Mebiol MC RxA (2x3)</t>
  </si>
  <si>
    <t>FBB1K230346</t>
  </si>
  <si>
    <t>VYD/226</t>
  </si>
  <si>
    <t>Right Superglotis</t>
  </si>
  <si>
    <t>basaloid scc</t>
  </si>
  <si>
    <t>0.6/1.1*1.4/0.8*1.4</t>
  </si>
  <si>
    <t>FBR1Y230347</t>
  </si>
  <si>
    <t>HN101</t>
  </si>
  <si>
    <t>0.3*0.6*0.6</t>
  </si>
  <si>
    <t>Plate 2: RxA (2x3),  RxF (2x3)</t>
  </si>
  <si>
    <t>FBR1W230348</t>
  </si>
  <si>
    <t>VYD/227</t>
  </si>
  <si>
    <t>Tumor content 4-35%</t>
  </si>
  <si>
    <t>T1N0</t>
  </si>
  <si>
    <t>0.5/0.6*1.6/0.8*2.4</t>
  </si>
  <si>
    <t>0.4/0.5*0.9/0.7*2.0</t>
  </si>
  <si>
    <t>Arm 1 (1x6)
Arm 2 (1x7)</t>
  </si>
  <si>
    <t>Base Plate-2:  MC  RxA (1x7), IL2 RxAI  (1x7), Flow Arms {MC  RxA(1x7), Anti CD3  RxAK  (1x7), IL2 RxAI (1x7), Anti CD3+IL2 RxT (1x7)};
Plate-3:  MC  RxAA (2x3), IL2 RxAJ (2x3), Flow Arms {MC  RxAA (2x3), IL2 RxAJ (2x3)};</t>
  </si>
  <si>
    <t>FBB1L230349</t>
  </si>
  <si>
    <t>JSS-006</t>
  </si>
  <si>
    <t>Tumor in 2/6 fragments, others no tumor. Necrosis high. Tumor content 0-45% Immune content 1-25%</t>
  </si>
  <si>
    <t>Pembro+Axitinib</t>
  </si>
  <si>
    <t>1.4*1.8*2.1</t>
  </si>
  <si>
    <t>FBR1W230350</t>
  </si>
  <si>
    <t>VYD/228</t>
  </si>
  <si>
    <t>0.2/0.4*0.8/1.2*1.6/2.2</t>
  </si>
  <si>
    <t>0.2/0.4*0.6/1.2*1.2/1.4</t>
  </si>
  <si>
    <t>Arm 1 (1x7)
Arm 2 (1x6)</t>
  </si>
  <si>
    <t>Base Plate-2:  MC  RxA (1x7), IL2 RxAI  (1x7), Flow Arms {MC  RxA(1x7), IL2 RxAI (1x7)};
Plate-3:  MC  RxAA (2x3), IL2 RxAJ (2x3), Flow Arms {MC  RxAA (2x3), IL2 RxAJ (2x3)}</t>
  </si>
  <si>
    <t>FBR1Y230351</t>
  </si>
  <si>
    <t>HN102</t>
  </si>
  <si>
    <t>pT4apN3b</t>
  </si>
  <si>
    <t>0.3*0.6/0.8*0.8
0.2*0.3*0.6</t>
  </si>
  <si>
    <t>FBR1W230352</t>
  </si>
  <si>
    <t>JSS-007</t>
  </si>
  <si>
    <t>2 Cores
0.1*0.1*0.1</t>
  </si>
  <si>
    <t>Base Plate-2: MC  RxAA (1x3), IL2 RxAJ (1x3)</t>
  </si>
  <si>
    <t>FBB1K230353</t>
  </si>
  <si>
    <t>CLN/PRA/236</t>
  </si>
  <si>
    <t>Only 1 explant has 4% tumor, others no tumor. Inflammation present with high immune content</t>
  </si>
  <si>
    <t>0.6/0.4*0.6*0.8/0.9
0.2*0.7/0.8*1.7</t>
  </si>
  <si>
    <t>FBB1K230354</t>
  </si>
  <si>
    <t>CLN/PRA/237</t>
  </si>
  <si>
    <t>tumor content less then 15%, So Not fit for biopharma study</t>
  </si>
  <si>
    <t>0.6*1.0/0.7*2.3
0.2*0.6*2.3</t>
  </si>
  <si>
    <t>FBR1Y230355</t>
  </si>
  <si>
    <t>HN103</t>
  </si>
  <si>
    <t>ypT4aypN0</t>
  </si>
  <si>
    <t>0.1/0.2*0.8*1.0</t>
  </si>
  <si>
    <t>Plate 2: RxA (2x3),  RxF (2x3);
Plate 3: RxA (2x3),  RxA (2x3), RxA (2x3),  RxA (2x3);
Plate 4: RxA (2x3),  RxA (2x3), RxA (2x3),  RxA (2x3</t>
  </si>
  <si>
    <t>FBR2A230356</t>
  </si>
  <si>
    <t>JSS-008</t>
  </si>
  <si>
    <t>0.2*0.4*0.6
0.2*0.4*0.6
0.2*0.4*0.6
0.2*0.4*0.4</t>
  </si>
  <si>
    <t>FBR1Y230357</t>
  </si>
  <si>
    <t>CLN/PRA/238</t>
  </si>
  <si>
    <t>0.6*0.8/1.3*1.9</t>
  </si>
  <si>
    <t>Plate 2: RxA (2x3),  RxA (2x3), RxA (2x3),  RxA (2x3);
Plate 3: RxA (2x3),  RxA (2x3)</t>
  </si>
  <si>
    <t>FBR1Z230357</t>
  </si>
  <si>
    <t>Plate 2: RxA (1x7), RxB  (1x7),  RxD  (1x7)</t>
  </si>
  <si>
    <t>FBR1Y230358</t>
  </si>
  <si>
    <t>VYD/229</t>
  </si>
  <si>
    <t>Tumor content 90-96%, SSE in some explants</t>
  </si>
  <si>
    <t>0.4*0,7*1.0/0.8
0.3*0.4*0.6
0.3*0.4*0.6</t>
  </si>
  <si>
    <t>Plate 2: MC RxA (2x3), Pacl+ Carbo RxJ (2x3), Gemi+Carbo RxL (2x3), Metho RxN (2x3)</t>
  </si>
  <si>
    <t>FBR1Y230359</t>
  </si>
  <si>
    <t>HN104</t>
  </si>
  <si>
    <t>Blood they collected without anticoagulant tube &amp; Small size sample</t>
  </si>
  <si>
    <t>Tumor content 1-90% Necrosis is some explants</t>
  </si>
  <si>
    <t>ypT4a</t>
  </si>
  <si>
    <t>CDDP</t>
  </si>
  <si>
    <t>Moderately advanced local disease, conventional (keratinizing)</t>
  </si>
  <si>
    <t>0.2*0.8*1.2
0.2*1.0*1.6</t>
  </si>
  <si>
    <t>Plate 2: RxA (2x3), M+E+C+LD Nivo RxB (2x3), Nivo RxC (2x3), Cis RxD (2x3)</t>
  </si>
  <si>
    <t>FBR1Y230360</t>
  </si>
  <si>
    <t>HN105</t>
  </si>
  <si>
    <t>0.2*0.8*0.9</t>
  </si>
  <si>
    <t>Plate 2: RxA (2x3),  RxF (2x3), RxG (2x3)</t>
  </si>
  <si>
    <t>FBR2F230360</t>
  </si>
  <si>
    <t>FBR1X230361</t>
  </si>
  <si>
    <t>HN106</t>
  </si>
  <si>
    <t>Tumor content 20-55%</t>
  </si>
  <si>
    <t>Dysplastic Squamous proliferation</t>
  </si>
  <si>
    <t>4Fragments
0.2*0.2*0.2-0.5</t>
  </si>
  <si>
    <t>Plate 2: MC RxA (1x6), Cisplatin RxF (1x6)</t>
  </si>
  <si>
    <t>FBR1Z230362</t>
  </si>
  <si>
    <t>CLN/PRA/240</t>
  </si>
  <si>
    <t>0.4/0.5*0.6/0.4*1.4</t>
  </si>
  <si>
    <t>FBR1Y230363</t>
  </si>
  <si>
    <t>CLN/PRA/239</t>
  </si>
  <si>
    <t>0.4*1.0*2.0</t>
  </si>
  <si>
    <t>Plate 2: RxA (2x3),  RxA (2x3), RxA (2x3),  RxA (2x3);
Plate 3: RxA (2x3),  RxA (2x3), RxA (2x3),  RxA (2x3)</t>
  </si>
  <si>
    <t>FBR2F230363</t>
  </si>
  <si>
    <t>FBR2A230364</t>
  </si>
  <si>
    <t>OC022</t>
  </si>
  <si>
    <t>0.4*0.9/1.9*2.2/1.2</t>
  </si>
  <si>
    <t>FBR1Y230365</t>
  </si>
  <si>
    <t>HN108</t>
  </si>
  <si>
    <t>Keratinizing Squamous proliferation</t>
  </si>
  <si>
    <t>0.2*0.6*1.6
0.2*0.4*0.8
0.2*0.4*0.4/0.2
0.3*1.0/0.8*1.6</t>
  </si>
  <si>
    <t>Plate 2: MC RxA (2x3), Cisplatin RxF (2x3), TPF RxG (2x3)</t>
  </si>
  <si>
    <t>FBR1X230366</t>
  </si>
  <si>
    <t>HN107</t>
  </si>
  <si>
    <t>Tumor content 2-70%        Average tumor content 12-13%</t>
  </si>
  <si>
    <t>Vocal Cord</t>
  </si>
  <si>
    <t>pT4apN3b.</t>
  </si>
  <si>
    <t>FBR1Q230367</t>
  </si>
  <si>
    <t>CLN/DBR/165</t>
  </si>
  <si>
    <t>0.4/0.6*1.4/1.6*2.6</t>
  </si>
  <si>
    <t>Plate 2: DMEM/F12 MC RxA (1x7),  DMEM/F12 MC+IL2 RxAI (1x7);
Plate 3: Insert+DMEM/F12  RxAM (2x3),  Insert+DMEM/F12 MC+IL2 RxAN (2x3);
Plate 4: Sponge+DMEM/F12  RxAM (2x3),  Sponge+DMEM/F12 MC+IL2 RxAN (2x3)</t>
  </si>
  <si>
    <t>JSS-009</t>
  </si>
  <si>
    <t>-</t>
  </si>
  <si>
    <t>FBR1Q230369</t>
  </si>
  <si>
    <t>JSS-010</t>
  </si>
  <si>
    <t>Tumor content 0-20%      Average tumor content 8%</t>
  </si>
  <si>
    <t>0.6/0.7*1.6*2.0
0.6/0.8*2.6*2.0
0.3*1.2*2.6</t>
  </si>
  <si>
    <t>0.6*1.2*0.8
0.4/0.6*0.6*0.8
0.4*0.4*1.0
0.4*0.6*1.0</t>
  </si>
  <si>
    <t>FBR1W230370</t>
  </si>
  <si>
    <t>BC028</t>
  </si>
  <si>
    <t>Only 1 fragment shows few cells suspicious for malignancy. (1%) Others no tumor</t>
  </si>
  <si>
    <t>4 cores
0.4 to 1.8</t>
  </si>
  <si>
    <t>Base Plate-2:  MC RxAA (2x3),Pacli+Carbo RxAD  (2x3), Pacli+Carbo+Pembro RxAF (2x3)</t>
  </si>
  <si>
    <t>FBR2C230371</t>
  </si>
  <si>
    <t>RC043</t>
  </si>
  <si>
    <t>Tumor content 85-95%</t>
  </si>
  <si>
    <t>FBB1K23072</t>
  </si>
  <si>
    <t>HN109</t>
  </si>
  <si>
    <t>T48 plate contaminated</t>
  </si>
  <si>
    <t>Right upper GBS</t>
  </si>
  <si>
    <t>0.2/0.4*1.1*1.4
0.3*1.5*1.8</t>
  </si>
  <si>
    <t>FBB1K230373</t>
  </si>
  <si>
    <t>CLN/DBR/166</t>
  </si>
  <si>
    <t>1.3*2.0/1.2*2.4/2.0</t>
  </si>
  <si>
    <t>FBR1Z230373</t>
  </si>
  <si>
    <t>refer FBB1K230373</t>
  </si>
  <si>
    <t>Plate 2: MC RxA (1x7), M+Erlo+Cel+LD Nivo RxB (1x7),  Nivo RxC (1x7), M+E+Celo RxD (1x7)</t>
  </si>
  <si>
    <t>FBR1Y230374</t>
  </si>
  <si>
    <t>VYD/230</t>
  </si>
  <si>
    <t>Tumor content 45-70%</t>
  </si>
  <si>
    <t>T3N1</t>
  </si>
  <si>
    <t>0.8*1.3*1.4
0.8*0.3/1.0*1.5</t>
  </si>
  <si>
    <t>FBR1Y230375</t>
  </si>
  <si>
    <t>HN110</t>
  </si>
  <si>
    <t>Poorly differentiated squamous cell carcinoma</t>
  </si>
  <si>
    <t>0.1/0.4*1.05*1.8</t>
  </si>
  <si>
    <t>FBR1Q230376</t>
  </si>
  <si>
    <t>CLN/DBR/167</t>
  </si>
  <si>
    <t>Tumor content 1-35%</t>
  </si>
  <si>
    <t>1.0/0.8*2.6*3.0/3.2</t>
  </si>
  <si>
    <t>0.8/0.8*2.0*2.8</t>
  </si>
  <si>
    <t>FBR1Z230377</t>
  </si>
  <si>
    <t>CLN/PRA/241</t>
  </si>
  <si>
    <t>Tumor content 15-94%</t>
  </si>
  <si>
    <t>0.15*0.6/1.0*1.6/2.4</t>
  </si>
  <si>
    <t>Plate 2: MC RxA (2x3), M+Erlo+Cel+LD Nivo RxB (2x3),  Nivo RxC (2x3), M+E+Celo RxD (2x3)</t>
  </si>
  <si>
    <t>FBR2B230378</t>
  </si>
  <si>
    <t>JSS-011</t>
  </si>
  <si>
    <t>FBB1K230379</t>
  </si>
  <si>
    <t>CLN/PRA/242</t>
  </si>
  <si>
    <t>0.2/0.6*1.4*2.2</t>
  </si>
  <si>
    <t>FBR2G230379</t>
  </si>
  <si>
    <t>0.4/0.2*0.6*1.6</t>
  </si>
  <si>
    <t>FBR2D230379</t>
  </si>
  <si>
    <t>Arm1  (1x6), Arm 2 (1x6), Arm3  (1x6), Arm 4 (1x6), Arm5  (1x6), Arm 6 (1x6)</t>
  </si>
  <si>
    <t>FBB1K230380</t>
  </si>
  <si>
    <t>CLN/PRA/243</t>
  </si>
  <si>
    <t>Tumor content 70-90% with good immune presence</t>
  </si>
  <si>
    <t>T2N2b</t>
  </si>
  <si>
    <t>0.5/0.6*1.6*2.0
0.6/0.7*1.6*2.4</t>
  </si>
  <si>
    <t>FBR2D230381</t>
  </si>
  <si>
    <t>CLN/PRA/244</t>
  </si>
  <si>
    <t>0.4/0.6*1.4*1.6</t>
  </si>
  <si>
    <t>Plate 2: RxA (2x3), RxA (2x3),  RxA (2x3), RxA (2x3);
Plate 3: RxA (2x3), RxA (2x3),  RxA (2x3), RxA (2x3)</t>
  </si>
  <si>
    <t>FBR2F230382</t>
  </si>
  <si>
    <t>VYD/231</t>
  </si>
  <si>
    <t>T3N3</t>
  </si>
  <si>
    <t>0.8/1.2*1.9*2.2</t>
  </si>
  <si>
    <t>0.8/1.2*1.7*2.3</t>
  </si>
  <si>
    <t>FBR1Y230382</t>
  </si>
  <si>
    <t>FBR1Y230383</t>
  </si>
  <si>
    <t>HN111</t>
  </si>
  <si>
    <t>No Tumor-it is used for 1Y&amp;2F study</t>
  </si>
  <si>
    <t>0.2/0.4*0.8/1.0*1.4/1.5</t>
  </si>
  <si>
    <t>NoTumor</t>
  </si>
  <si>
    <t>FBR2F230384</t>
  </si>
  <si>
    <t>HN112</t>
  </si>
  <si>
    <t>Tumor content 0-95%</t>
  </si>
  <si>
    <t>pT4apN2b</t>
  </si>
  <si>
    <t>FBR1Y230384</t>
  </si>
  <si>
    <t>FBR2A230385</t>
  </si>
  <si>
    <t>OC023</t>
  </si>
  <si>
    <t>A:Tumor content 1-15%</t>
  </si>
  <si>
    <t>ypT3c</t>
  </si>
  <si>
    <t>NACT Paclitaxel+Carboplatin</t>
  </si>
  <si>
    <t>Residual viable high grade serous papillary carcinoma</t>
  </si>
  <si>
    <t>2.0*1.4*4.2</t>
  </si>
  <si>
    <t>1.2*1.0*0.8
1.2*1.0*1.0
1.4*2.0*1.0
1.6*1.2*1.0</t>
  </si>
  <si>
    <t>2*2*1 Arm 1 (1x7)
1*1*1 Arm 2 (1x6)</t>
  </si>
  <si>
    <t>FBR1Y230386</t>
  </si>
  <si>
    <t>VYD/232</t>
  </si>
  <si>
    <t>T2N1</t>
  </si>
  <si>
    <t>0.8*1.2*1.1</t>
  </si>
  <si>
    <t>Plate 2: MC RxA (2x3), Pacl+ Carbo RxJ (2x3), Cis RxF (2x3), Gemi+Carbo RxL (2x3)</t>
  </si>
  <si>
    <t>BC029</t>
  </si>
  <si>
    <t>No tumor. Occasional cell suspicious of mailgnancy</t>
  </si>
  <si>
    <t>FBR1W230388</t>
  </si>
  <si>
    <t>BC030</t>
  </si>
  <si>
    <t>FBR1Y230389</t>
  </si>
  <si>
    <t>VYD/233</t>
  </si>
  <si>
    <t>Tumor content 30-85% with good immune presence</t>
  </si>
  <si>
    <t>0.8/1.0*0.8*1.2</t>
  </si>
  <si>
    <t>0.6/0.8*0.8*1.2</t>
  </si>
  <si>
    <t>FBR1Y240001</t>
  </si>
  <si>
    <t>VYD/234</t>
  </si>
  <si>
    <t>Plate 2: MC RxA (2x3), Pacli+Carbo RxJ (2x3), Cisplatin RxF (2x3),  Gemi+Carbo RxL (2x3)</t>
  </si>
  <si>
    <t>FBR1Y240002</t>
  </si>
  <si>
    <t>HN113</t>
  </si>
  <si>
    <t>Moderately Advanced local disease</t>
  </si>
  <si>
    <t>0.2/0.3*0.6/1.0*1,4/1.6</t>
  </si>
  <si>
    <t>Plate 2: MC RxA (2x3), Cisplatin RxF (2x3),  TPF RxG (2x3)</t>
  </si>
  <si>
    <t>FBR1Y240003</t>
  </si>
  <si>
    <t>VYD/235</t>
  </si>
  <si>
    <t>T4aN1</t>
  </si>
  <si>
    <t>0.6*1.8*2.1</t>
  </si>
  <si>
    <t>Plate 2: MC RxA (1x7), Pacli+Carbo RxJ (1x7)), Cisplatin RxF (1x7),  Gemi+Carbo RxL (1x7)</t>
  </si>
  <si>
    <t>FBR1W240004</t>
  </si>
  <si>
    <t>BC031</t>
  </si>
  <si>
    <t>1% tumor in only 1 fragment, others no tumor</t>
  </si>
  <si>
    <t>3 Cores
0.1*0.1*0.1</t>
  </si>
  <si>
    <t>FBR1Y240005</t>
  </si>
  <si>
    <t>VYD/236</t>
  </si>
  <si>
    <t>0.4*1.2*0.8</t>
  </si>
  <si>
    <t>FBR1X240006</t>
  </si>
  <si>
    <t>HN114</t>
  </si>
  <si>
    <t>Tumor content 0-60% ? Sarcamatoid variant</t>
  </si>
  <si>
    <t>Epiglotis</t>
  </si>
  <si>
    <t>Spindle cell variant of squamous cell cacinoma</t>
  </si>
  <si>
    <t>0.1/0.2*0.4*0.6</t>
  </si>
  <si>
    <t>Arm (1x6)</t>
  </si>
  <si>
    <t xml:space="preserve">Plate 2 : MC RxA (2x3), Cis RxF (2x3), TPF RxG (2x3) </t>
  </si>
  <si>
    <t>FBR2J240007</t>
  </si>
  <si>
    <t>CLN/PRA/245</t>
  </si>
  <si>
    <t>Lung (2I &amp; 2J)</t>
  </si>
  <si>
    <t>No tumor, only necrotic tissue</t>
  </si>
  <si>
    <t>Lower Lobe</t>
  </si>
  <si>
    <t>Left Lower Lobe</t>
  </si>
  <si>
    <t>0.4*0.6*1.8</t>
  </si>
  <si>
    <t>FBR1Y240008</t>
  </si>
  <si>
    <t>VYD/237</t>
  </si>
  <si>
    <t>T4aN3b</t>
  </si>
  <si>
    <t>1.2*0.8/1.4*2.4</t>
  </si>
  <si>
    <t>Plate 2: MC RxA (1x7), Pacli+Carbo RxJ (1x7)), Cisplatin RxF (1x7)</t>
  </si>
  <si>
    <t>FBR1Y240009</t>
  </si>
  <si>
    <t>HN115</t>
  </si>
  <si>
    <t>0.2*0.6*0.8</t>
  </si>
  <si>
    <t>Plate 2: MC RxA (2x3), Cisplatin RxF (2x3),  TPF RxG (2x3),  Cis+LD Nivo RxW (2x3)</t>
  </si>
  <si>
    <t>FBB1L240010</t>
  </si>
  <si>
    <t>RC044</t>
  </si>
  <si>
    <t>Tumor content 0-80%   Necrosis  in many fragments</t>
  </si>
  <si>
    <t>1.0*1.6*2.5
0.8*0.6/1.4*2.2/2.8</t>
  </si>
  <si>
    <t>Tissue Necrosed in all plate</t>
  </si>
  <si>
    <t>T24 Termination-Tissue Necrosed in all plate</t>
  </si>
  <si>
    <t>FBR1Z240011</t>
  </si>
  <si>
    <t>VYD/BPY/08</t>
  </si>
  <si>
    <t>Tumor content 0-98%</t>
  </si>
  <si>
    <t>5 Punch Biopsy
0.4*0.4/0.6*0.8
0.3*0.4*0.4
0.6*0.4/0.6*1.0/0.6
0.4*0.4*0.8
0.4*0.5*0.8</t>
  </si>
  <si>
    <t>Arm (1x9)</t>
  </si>
  <si>
    <t>Plate 2: MC RxA (3x3), Pacli+Carbo+Nivo RxV (3x3), Pacli+Carbo RxJ (3x3), Nivo RxC (3x3)</t>
  </si>
  <si>
    <t>FBB1L240012</t>
  </si>
  <si>
    <t>CLN/PRA/246</t>
  </si>
  <si>
    <t>Tumor content 40-80% ? Eosinophilic variant of Clear cell? Chromophobe</t>
  </si>
  <si>
    <t>0.8/0.6*1.4*2.4</t>
  </si>
  <si>
    <t>FBR1Y240013</t>
  </si>
  <si>
    <t>VYD/238</t>
  </si>
  <si>
    <t>0.2/0.4*0.6*0.6/0.8
0.2/0.4*0.8/1.0*0.6/0.8
0.2/0.4*0.4/0.6*1.4
0.2/0.4*0.4*0.4/0.6</t>
  </si>
  <si>
    <t>FBR2F240013</t>
  </si>
  <si>
    <t>CS10 Arm 1 (1x6)
DMSO+FBS 10%  Arm 1 (1x6)</t>
  </si>
  <si>
    <t>Plate 2: CS10 RxZ (2x3), DMSO+FBS 10%  RxAA (2x3)</t>
  </si>
  <si>
    <t>FBR2A240014</t>
  </si>
  <si>
    <t>OC024</t>
  </si>
  <si>
    <t>No  Tumor</t>
  </si>
  <si>
    <t>Carboplatin+Paclitaxel</t>
  </si>
  <si>
    <t>1.2*1.4/1.8*2.4/2.8</t>
  </si>
  <si>
    <t>FBR2K240015</t>
  </si>
  <si>
    <t>VYD/239</t>
  </si>
  <si>
    <t>PRS (2K)</t>
  </si>
  <si>
    <t>Tumor content 30-90%</t>
  </si>
  <si>
    <t>Right Buccal Mucosa &amp; Lower Alveolus</t>
  </si>
  <si>
    <t>0.6*1.4/1.6*1.6/2.0</t>
  </si>
  <si>
    <t>Plate 2: With FBS {MC RxAF (1x7), Nivo RxAG (1x7)}, With Plasma {MC RxA (1x7), Nivo RxC (1x7)};
Plate 3: With FBS {MC RxAF (1x7), Nivo RxAG (1x7)}, With Plasma {MC RxA (1x7), Nivo RxC (1x7)}</t>
  </si>
  <si>
    <t>FBR1Y240015</t>
  </si>
  <si>
    <t>Plate 2: MC RxA (1x7), Pacli+Carbo RxJ (1x7)),  Gemi+Carbo RxL (1x7), Methotrexate RxN (1x7)</t>
  </si>
  <si>
    <t>FBR1Y240016</t>
  </si>
  <si>
    <t>HN116</t>
  </si>
  <si>
    <t>Tumor content 0-70%</t>
  </si>
  <si>
    <t>pT4bpN2b</t>
  </si>
  <si>
    <t>0.2*0.7*0.8</t>
  </si>
  <si>
    <t>FBR2C240017</t>
  </si>
  <si>
    <t>RC045</t>
  </si>
  <si>
    <t>No tumor, ?occasional clear cell</t>
  </si>
  <si>
    <t>0.5/0.6*1.0/1.2*1.0/1.7</t>
  </si>
  <si>
    <t>0.2*0.4/0.5*0.6
0.2*0.6/0.7*0.6/0.8
0.2*0.8/1.0*1.2/1.4</t>
  </si>
  <si>
    <t>FBB1L240018</t>
  </si>
  <si>
    <t>CLN/PRA/247</t>
  </si>
  <si>
    <t>2.0/1.8*2.8*2.8</t>
  </si>
  <si>
    <t>FBR2C240018</t>
  </si>
  <si>
    <t>FBR2B240019</t>
  </si>
  <si>
    <t>OC025</t>
  </si>
  <si>
    <t>Only 2 fragments have tumor 2% and 12%. Others no tumor</t>
  </si>
  <si>
    <t>Positive high grade adenocarcinoma</t>
  </si>
  <si>
    <t>0.2*0.4*0.6</t>
  </si>
  <si>
    <t>Plate 2: MC RxA (2x3), Pacli+Carbo RxC (2x3)</t>
  </si>
  <si>
    <t>FBR2A240020</t>
  </si>
  <si>
    <t>CLN/PRA/248</t>
  </si>
  <si>
    <t>1.6*1.6*2.9
1.6*1.6*3.2</t>
  </si>
  <si>
    <t>FBR2F240021</t>
  </si>
  <si>
    <t>HN117</t>
  </si>
  <si>
    <t>Tumor content: 1-90%</t>
  </si>
  <si>
    <t>pT3pN3b</t>
  </si>
  <si>
    <t>0.4*0.9*1.1</t>
  </si>
  <si>
    <t>Plate 2:MC RxA (2x3)</t>
  </si>
  <si>
    <t>FBR1Q240022</t>
  </si>
  <si>
    <t>VYD/240</t>
  </si>
  <si>
    <t>Epirubicin &amp; Cyclophosphamide</t>
  </si>
  <si>
    <t>0.4*0.6*1.0
0.6/0.2*1.0/0.5*1.2
0.2*0.6/0.2*1.0</t>
  </si>
  <si>
    <t>Plate 2: MC RxA (1x7), IL2 RxAI (1x7), Anti CD3+IL2 RxT (1x7), For Flow {  MC RxAS (1x7), IL2 RxAT (1x7), Anti CD3+IL2 RxU (1x7) }</t>
  </si>
  <si>
    <t>FBR1W240023</t>
  </si>
  <si>
    <t>VYD/241</t>
  </si>
  <si>
    <t>6 Cores
0.1 -1.3</t>
  </si>
  <si>
    <t>FBR1Y240024</t>
  </si>
  <si>
    <t>VYD/242</t>
  </si>
  <si>
    <t>Tumor content 0-96%. 2 fragments without tumor</t>
  </si>
  <si>
    <t>Buccal Mucosa &amp; Alveolus</t>
  </si>
  <si>
    <t>Left Buccal Mucosa and upper alveolus</t>
  </si>
  <si>
    <t>0.5/0.6*1.0/1.4*1.6</t>
  </si>
  <si>
    <t>FBR1W240025</t>
  </si>
  <si>
    <t>VYD/243</t>
  </si>
  <si>
    <t>Tumor content with 0-6%  tumor cells in only 3 fragments. Others no tumor</t>
  </si>
  <si>
    <t xml:space="preserve">Adriyamycin, Cyclophophamide, Paclitaxel, Trastuzumab </t>
  </si>
  <si>
    <t>3 Cores 
1.0</t>
  </si>
  <si>
    <t>FBR2K240026</t>
  </si>
  <si>
    <t>CLN/PRA/249</t>
  </si>
  <si>
    <t>0.6*1.0* 3.2</t>
  </si>
  <si>
    <t>FBR2K240027</t>
  </si>
  <si>
    <t>VYD/244</t>
  </si>
  <si>
    <t>0.5/0.6*0.7/1.0*1.4</t>
  </si>
  <si>
    <t>Plate 2: With FBS {MC RxAF (1x7), Nivo RxAG (1x7)}, With Plasma {MC RxA (1x7), Nivo RxC (1x7)}</t>
  </si>
  <si>
    <t>FBR1X240028</t>
  </si>
  <si>
    <t>HN118</t>
  </si>
  <si>
    <t>Tumor content 3-95%</t>
  </si>
  <si>
    <t>Glottis</t>
  </si>
  <si>
    <t>Glottis-Vocal Cord</t>
  </si>
  <si>
    <t>Invasive Squamous cell carcinom</t>
  </si>
  <si>
    <t>0.1*0.3*0.4
0.2*0.3*0.4
0.2*0.2/0.5*0.8</t>
  </si>
  <si>
    <t>FBR2K240029</t>
  </si>
  <si>
    <t>CLN/DBR/168</t>
  </si>
  <si>
    <t>0.7/1.0*1.0/1.3*1.6/1.8</t>
  </si>
  <si>
    <t>FBR2K240030</t>
  </si>
  <si>
    <t>VYD/245</t>
  </si>
  <si>
    <t>1.0*1.1*1.4</t>
  </si>
  <si>
    <t>FBR2F240030</t>
  </si>
  <si>
    <t>FBR1Y240031</t>
  </si>
  <si>
    <t>HN119</t>
  </si>
  <si>
    <t>Tumor content 0-96%. 3 fragments without tumor. Average tumor content 25%</t>
  </si>
  <si>
    <t>pT3apN2a</t>
  </si>
  <si>
    <t>0.4*0.8*1.0/0.8</t>
  </si>
  <si>
    <t>FBR1Z240032</t>
  </si>
  <si>
    <t>VYD/246(Vyd/212)</t>
  </si>
  <si>
    <t>Left Buccal Mucosa &amp; Skin / Subcutaneous lesion</t>
  </si>
  <si>
    <t>0.4/0.8*1.3*1.9</t>
  </si>
  <si>
    <t>Plate 2:MC RxA (2x3), Pacli+Carbo+LDN RxV (2x3), MTC+LDN RxAH (2x3);
Plate 3: Pacli+Carbo RxJ (2x3), MTC RxN (2x3), Nivo RxC (2x3)</t>
  </si>
  <si>
    <t>FBR2F240032</t>
  </si>
  <si>
    <t>FBR2A240033</t>
  </si>
  <si>
    <t>OC026</t>
  </si>
  <si>
    <t>0.2/0.4*2.2*2.5</t>
  </si>
  <si>
    <t>FBR1Y240034</t>
  </si>
  <si>
    <t>HN120</t>
  </si>
  <si>
    <t>0.2/0.4*0.9/1.2*1.8/2.4</t>
  </si>
  <si>
    <t>FBR2K240035</t>
  </si>
  <si>
    <t>CLN/DBR/169</t>
  </si>
  <si>
    <t>0.2/0.3*1.2/0.3*1.3
0.2*0.6*1.3</t>
  </si>
  <si>
    <t>Plate 2: With FBS {MC RxAF (2x3), Nivo RxAG (2x3)}, With Plasma {MC RxA (2x3), Nivo RxC (2x3)};
Plate 3: With FBS {MC RxAF (2x3), Nivo RxAG (2x3)}, With Plasma {MC RxA (2x3), Nivo RxC (2x3)}</t>
  </si>
  <si>
    <t>TAT Extended</t>
  </si>
  <si>
    <t>FBB1L240036</t>
  </si>
  <si>
    <t>VYD/247</t>
  </si>
  <si>
    <t>0.2/0,4*1.1/0.9*2.1/1.2</t>
  </si>
  <si>
    <t>FBR2A240037</t>
  </si>
  <si>
    <t>OC027</t>
  </si>
  <si>
    <t>0.6*1.2*1.0/1.2</t>
  </si>
  <si>
    <t>FBR1Y240038</t>
  </si>
  <si>
    <t>VYD/248</t>
  </si>
  <si>
    <t>Tumor content 65-98%</t>
  </si>
  <si>
    <t>0.6*0.7/0.4*1.4
0.6*0.8/1.2*2.2/1.7</t>
  </si>
  <si>
    <t>Plate 2: MC RxA (2x3), Pacli+Carbo RxJ (2x3),   Gemi+Carbo RxL (2x3)</t>
  </si>
  <si>
    <t>FBR2B240039</t>
  </si>
  <si>
    <t>OC028</t>
  </si>
  <si>
    <t>Tumor content 3-45%       Average tumor content 14%</t>
  </si>
  <si>
    <t>Malignant epithelioid tumor</t>
  </si>
  <si>
    <t>0.8*0.1*0.6
0.6*0.1*0.4</t>
  </si>
  <si>
    <t>Plate 2: MC RxA (2x3), Pacli+Carbo RxC (2x3), Lipodox RxK (2x3)</t>
  </si>
  <si>
    <t>FBR2A240040</t>
  </si>
  <si>
    <t>OC029</t>
  </si>
  <si>
    <t>No tumor   Necrotic region</t>
  </si>
  <si>
    <t>Carboplatin+Paclitaxel+Bevacizumab</t>
  </si>
  <si>
    <t>0.2*0.6*1.6</t>
  </si>
  <si>
    <t>FBR1Y240041</t>
  </si>
  <si>
    <t>CLN/PRA/250</t>
  </si>
  <si>
    <t>0.6/0.8*0.8/1.0*2.4</t>
  </si>
  <si>
    <t>Plate 2: RxA (2x3), RxA (2x3), RxA (2x3), RxA (2x3)</t>
  </si>
  <si>
    <t>Drug not given</t>
  </si>
  <si>
    <t>FBR2F240041</t>
  </si>
  <si>
    <t>FBR1Q240042</t>
  </si>
  <si>
    <t>CLN/DBR/170</t>
  </si>
  <si>
    <t>Tumor content 6-35%</t>
  </si>
  <si>
    <t>0.2/0.4*1.0/1.5*2.4/2.8</t>
  </si>
  <si>
    <t>0.2/0.6*0.8/1.4*2.0/2.4</t>
  </si>
  <si>
    <t>Plate 2: MC RxA (1x7), MC RxAS (1x7),  Anti CD3+IL2 RxT (1x7);
Plate 3: MC RxA (1x7), MC RxAS (1x7),  MC RxAY (1x7),  Anti CD3+IL2 RxT (1x7)</t>
  </si>
  <si>
    <t>FBR1Y240043</t>
  </si>
  <si>
    <t>HN121</t>
  </si>
  <si>
    <t>Tumor content 95-98%</t>
  </si>
  <si>
    <t>Multifocal coventional scc arising in background of proliferative verrucous leukoplakia with moderate dysplasia</t>
  </si>
  <si>
    <t>0.2/0.4*0.8/0.6*0.8</t>
  </si>
  <si>
    <t>FBR2F240043</t>
  </si>
  <si>
    <t>FBR1Q240044</t>
  </si>
  <si>
    <t>VYD/249</t>
  </si>
  <si>
    <t xml:space="preserve">Tumor content 0-4% </t>
  </si>
  <si>
    <t>Docetaxel, Carboplatin and Herceptin</t>
  </si>
  <si>
    <t>0.6*0.4/1.0*1.5</t>
  </si>
  <si>
    <t>0.4*1.0*1.2</t>
  </si>
  <si>
    <t>Plate 2: MC RxA (1x7), Anti CD3+IL2 RxT (1x7)</t>
  </si>
  <si>
    <t>FBR1Y240045</t>
  </si>
  <si>
    <t>CLN/PRA/251</t>
  </si>
  <si>
    <t>0.8*0.6/1.8*2.8</t>
  </si>
  <si>
    <t>Plate 2: RxA (2x3), RxA (2x3), RxA (2x3), RxA (2x3);
Plate 3: RxA (2x3), RxA (2x3), RxAI (2x3), RxAI (2x3)</t>
  </si>
  <si>
    <t>FBR2F240045</t>
  </si>
  <si>
    <t>FBR2A240046</t>
  </si>
  <si>
    <t>OC030</t>
  </si>
  <si>
    <t>Psammoma bodies seen, occassional residual tumor cell?(Less than 2%). No frank tumor</t>
  </si>
  <si>
    <t>0.2/0.4*0.4*1.2</t>
  </si>
  <si>
    <t>FBB1L240047</t>
  </si>
  <si>
    <t>CLN/PRA/252</t>
  </si>
  <si>
    <t>No tumor .Normal and necrosed renal tissue</t>
  </si>
  <si>
    <t>pT2 N0 M0</t>
  </si>
  <si>
    <t>0.4*0.8/1.4*3.8</t>
  </si>
  <si>
    <t>FBR1Q240048</t>
  </si>
  <si>
    <t>CLN/DBR/171</t>
  </si>
  <si>
    <t>Only 2 fragments have tumor1% and 10%. Others no tumor .Average tumor content 2%</t>
  </si>
  <si>
    <t>0.2/0.4*0.6*2.8
0.4/1.0*0.8*2.8</t>
  </si>
  <si>
    <t>0.4*0.6*2.8
0.2/1.0*0.6*2.8</t>
  </si>
  <si>
    <t>Plate 2: DMEM/F12+PBMC MC RxAV (1x7), DMEM/F12+Anti CD3+IL2+PBMC RxAW (1x7), DMEM/F12 RxA (1x7),Gemi+Carbo RxK (1x7), Eribulin RxM (1x7);
Plate 3: DMEM/F12+PBMC MC RxAV (1x7), DMEM/F12+PBMC Duplicate RxAX (1x7), DMEM/F12+Anti CD3+IL2+PBMC RxAW (1x7), DMEM/F12 RxA (1x7)</t>
  </si>
  <si>
    <t>FBR1Y240049</t>
  </si>
  <si>
    <t>CLN/PRA/253</t>
  </si>
  <si>
    <t>A: Tumor content 0-80% .Average tumor content:35%</t>
  </si>
  <si>
    <t>Right GBS</t>
  </si>
  <si>
    <t>0.4*0.6/0.4*1.6
0.4/1.0*0.8/1.2*1.0/1.2
0.4*0.4/0.7*1.2</t>
  </si>
  <si>
    <t>(1x1x850) Arm 1 (1x6)
(1x1x1) Arm 2 (1x6)</t>
  </si>
  <si>
    <t>Plate 2: 1x1x850 {RxA (2x3), RxA (2x3), RxA (2x3), RxA (2x3)};
Plate 3:1x1x1 { RxA (2x3), RxA (2x3), RxAI (2x3), RxAI (2x3)}</t>
  </si>
  <si>
    <t>FBR1Q240050</t>
  </si>
  <si>
    <t>VYD/250</t>
  </si>
  <si>
    <t>Docetaxel, Carboplatin and trastuzumab</t>
  </si>
  <si>
    <t>1.0/1.2*1.0/0.7*2.8/3.0</t>
  </si>
  <si>
    <t>1.0*2.2/2.4*2.0</t>
  </si>
  <si>
    <t>FBR2J240051</t>
  </si>
  <si>
    <t>CLN/PRA/254</t>
  </si>
  <si>
    <t>Tumor content 3-75%   Average tumor content 16%</t>
  </si>
  <si>
    <t>Lobe</t>
  </si>
  <si>
    <t>Left Upper Lope</t>
  </si>
  <si>
    <t>0.5*2.0*3.6</t>
  </si>
  <si>
    <t>Plate 2: DMEM/F12 {MC RxA (1x7), MC RxA (1x7)}, RPMI  {MC RxB (1x7), MC RxB (1x7)}</t>
  </si>
  <si>
    <t>FBR1Y240052</t>
  </si>
  <si>
    <t>HN122</t>
  </si>
  <si>
    <t>Most tumor fragments with tumor content &gt;80%</t>
  </si>
  <si>
    <t>0.2/0.3*1.1*1.8</t>
  </si>
  <si>
    <t>FBR2A240053</t>
  </si>
  <si>
    <t>OC031</t>
  </si>
  <si>
    <t>0.1/0.2*0.8*0.6/0.8</t>
  </si>
  <si>
    <t>FBR1Q240054</t>
  </si>
  <si>
    <t>VYD/251</t>
  </si>
  <si>
    <t>Tumor content 2-6%. Avaerage tumor content 4%</t>
  </si>
  <si>
    <t>T3N1c</t>
  </si>
  <si>
    <t>0.3/0.4*0.7*0.7</t>
  </si>
  <si>
    <t>Plate 2: DMEM/F12+PBMC MC RxAV (1x7), DMEM/F12+Anti CD3+IL2+PBMC RxAW (1x7), DMEM/F12 RxA (1x7);
Plate 3: DMEM/F12+PBMC MC RxAV (1x7), DMEM/F12+PBMC Duplicate RxAX (1x7), DMEM/F12+Anti CD3+IL2+PBMC RxAW (1x7)</t>
  </si>
  <si>
    <t>FBR1W240055</t>
  </si>
  <si>
    <t>BC032</t>
  </si>
  <si>
    <t>Tumor content 0-35%. Avaerage tumor content 17%</t>
  </si>
  <si>
    <t>Invasive carcinoma of special type (ductal)</t>
  </si>
  <si>
    <t>1 cores
0.7-1.5</t>
  </si>
  <si>
    <t>FBR2A240056</t>
  </si>
  <si>
    <t>OC032</t>
  </si>
  <si>
    <t>0.4/0.6*0.8/1.2*2.0/2.4</t>
  </si>
  <si>
    <t>FBR2A240057</t>
  </si>
  <si>
    <t>OC033</t>
  </si>
  <si>
    <t>0.2*3.2/3.4*2.4</t>
  </si>
  <si>
    <t>VYD/252</t>
  </si>
  <si>
    <t>4xFEC, 4xPaclitaxel, 5xTrastuzumab</t>
  </si>
  <si>
    <t>0.4*0.8/2.0*2.6
0.3*1.0*1.4
0.5*1.6*1.8</t>
  </si>
  <si>
    <t>FBR1W240059</t>
  </si>
  <si>
    <t>VYD/253</t>
  </si>
  <si>
    <t>Tumor content 0-25%. Average tumor content 8%</t>
  </si>
  <si>
    <t>Adriyamycin, Cyclophosphamide, Paclitaxel</t>
  </si>
  <si>
    <t>5 Cores
0.6-1.8</t>
  </si>
  <si>
    <t>FBR1W240060</t>
  </si>
  <si>
    <t>BC033</t>
  </si>
  <si>
    <t>FBR2A240061</t>
  </si>
  <si>
    <t>OC034</t>
  </si>
  <si>
    <t>Metastasis of ?  serous adencarcinoma of ovary , tumor content &gt;98%</t>
  </si>
  <si>
    <t>Lymph Node</t>
  </si>
  <si>
    <t>0.4*0.4*0.6</t>
  </si>
  <si>
    <t>FBR1Y240062</t>
  </si>
  <si>
    <t>HN123</t>
  </si>
  <si>
    <t>Tumor content &gt;90% in all fragments </t>
  </si>
  <si>
    <t>0.2/0.4*0.8*1.0</t>
  </si>
  <si>
    <t>Plate 2: RxA (2x3)</t>
  </si>
  <si>
    <t>FBR2F240062</t>
  </si>
  <si>
    <t>FBR1Y240063</t>
  </si>
  <si>
    <t>CLN/DBR/172</t>
  </si>
  <si>
    <t>Tumor content 0-90%  Average 48%</t>
  </si>
  <si>
    <t xml:space="preserve">T3 N0 MX </t>
  </si>
  <si>
    <t>0.4/0.5*1.4*2.0</t>
  </si>
  <si>
    <t>(1x1x1) Arm 1 (1x6)
(1x1x850) Arm 2 (1x6)</t>
  </si>
  <si>
    <t>FBR1Y240064</t>
  </si>
  <si>
    <t>HN124</t>
  </si>
  <si>
    <t>Tumor content 45-98%</t>
  </si>
  <si>
    <t>0.2*0.6/0.2*1.0/0.6
0.2*0.4/0.2*0.6/0.4
0.2*0.4*1.2</t>
  </si>
  <si>
    <t>FBR2F240064</t>
  </si>
  <si>
    <t>FBR1Y240065</t>
  </si>
  <si>
    <t>VYD/254</t>
  </si>
  <si>
    <t>A:Tumor content 55-98%</t>
  </si>
  <si>
    <t>scc</t>
  </si>
  <si>
    <t>0.4/0.8*1.0/1.2*1.2/1.8</t>
  </si>
  <si>
    <t>Plate 2: 1x1x850 {RxA (2x3), RxAE (2x3)};
Plate 3:1x1x1 { RxA (2x3), RxAE (2x3)}</t>
  </si>
  <si>
    <t>FBR1Q240066</t>
  </si>
  <si>
    <t>VYD/255</t>
  </si>
  <si>
    <t>Tumor content 1-7%. Average tumor content 3%</t>
  </si>
  <si>
    <t>Plate 2: DMEM/F12 RxA (1x7), DMEM/F12+Nivo RxAZ (1x7), DMEM/F12+PBMC MC RxAV (1x7), DMEM/F12+PBMC+Nivo RxBA (1x7);
Plate 3: DMEM/F12 RxA (1x7), DMEM/F12+Nivo RxAZ (1x7), DMEM/F12+PBMC MC RxAV (1x7), DMEM/F12+PBMC+Nivo RxBA (1x7);</t>
  </si>
  <si>
    <t>FBR2A240067</t>
  </si>
  <si>
    <t>OCO35</t>
  </si>
  <si>
    <t>Tumor content 0-70%. Average tumor content 6%</t>
  </si>
  <si>
    <t>pT1apN0</t>
  </si>
  <si>
    <t>0.4/0.6*0.6/1.2*2.6
0.2*0.4*0.8
0.2*0.4*0.8</t>
  </si>
  <si>
    <t>Arm (1x7)
Arm (1x6)</t>
  </si>
  <si>
    <t>Plate 2: MC RxA (1x7), Pacli+Carbo RxC (1x7), Lipodox RxK (1x7);
Plate 3: MC RxA (2x3), Pacli+Carbo RxC (2x3), Lipodox RxK (2x3)</t>
  </si>
  <si>
    <t>FBR2B240068</t>
  </si>
  <si>
    <t>OCO36</t>
  </si>
  <si>
    <t>Tumor content 2-15%. Average tumor content 7%</t>
  </si>
  <si>
    <t>0.1*0.3*0.3</t>
  </si>
  <si>
    <t>Arm (1x5)</t>
  </si>
  <si>
    <t>Plate 2: MC RxA (2x3)</t>
  </si>
  <si>
    <t>FBR2B240069</t>
  </si>
  <si>
    <t>OCO37</t>
  </si>
  <si>
    <t>0.4*0.8*1.2
0.6*0.8*1.4</t>
  </si>
  <si>
    <t>FBR2A240070</t>
  </si>
  <si>
    <t>OCO38</t>
  </si>
  <si>
    <t>No tumor. 1 fragment shows focus of cysadenoma ( Benign)</t>
  </si>
  <si>
    <t>0.2/0.3*2.3*1.8</t>
  </si>
  <si>
    <t>0.2/0.3*0.4/0.6*1.8</t>
  </si>
  <si>
    <t>FBB1L240071</t>
  </si>
  <si>
    <t>JSS-012</t>
  </si>
  <si>
    <t>Tumor content 3-98%. Average tumor content 17%</t>
  </si>
  <si>
    <t>0.5*1.0/0.8*1.2
0.3*05/0.6*1.0
0.2*0.6*0.8
0.2*1.6*1.0</t>
  </si>
  <si>
    <t>FBR1Q240072</t>
  </si>
  <si>
    <t>CLN/DBR/173</t>
  </si>
  <si>
    <t>Tumor content 3-15%. Average tumor content 8%</t>
  </si>
  <si>
    <t>0.6/0.4*2.8*4.6</t>
  </si>
  <si>
    <t>0.4*2.0*3.0</t>
  </si>
  <si>
    <t>Plate 2: MC RxA (1x7), MC RxA (1x7)</t>
  </si>
  <si>
    <t>FBB1L240073</t>
  </si>
  <si>
    <t>RCO46</t>
  </si>
  <si>
    <t>Tumor content 0-98% Average 55%</t>
  </si>
  <si>
    <t>0.2*1.0/1.2*0.8/1.0
o.2*1.2*0.8/1.0</t>
  </si>
  <si>
    <t>FBR1Q240074</t>
  </si>
  <si>
    <t>VYD/256</t>
  </si>
  <si>
    <t>Tumor content 0-90% Average 30%</t>
  </si>
  <si>
    <t>0.4/0.8*1.0*3.2</t>
  </si>
  <si>
    <t>0.4*0.8*1.6
0.4*0.6*1.6</t>
  </si>
  <si>
    <t>Plate 2: DMEM/F12 RxA (1x7), DMEM/F12+Nivo RxAZ (1x7), DMEM/F12+PBMC MC RxAV (1x7), DMEM/F12+PBMC+Nivo RxBA (1x7), Docetaxel+Cyclophosphamide RxBB (1x7);
Plate 3: DMEM/F12 RxA (1x7), DMEM/F12+Nivo RxAZ (1x7), DMEM/F12+PBMC MC RxAV (1x7), DMEM/F12+PBMC+Nivo RxBA (1x7)</t>
  </si>
  <si>
    <t>FBR1W240075</t>
  </si>
  <si>
    <t>BC034</t>
  </si>
  <si>
    <t>Tumor content 0-12%. Average 3%</t>
  </si>
  <si>
    <t xml:space="preserve">0.2*0.1*1.6/1.8
0.2*0.1*1.4/1.6
0.2*0.1*1.2
0.2*0.1*1.2
0.2*0.1*1.6
</t>
  </si>
  <si>
    <t>Plate 2: MC RxA (2x3), Pacli+Carbo RxC (2x3),  Pembro+Pacli+Carbo RxD (2x3)</t>
  </si>
  <si>
    <t>FBR1Q240076</t>
  </si>
  <si>
    <t>VYD/257</t>
  </si>
  <si>
    <t>4x Adriamycin, 4x Cyclophosphamide, 4X Paclitaxel</t>
  </si>
  <si>
    <t>1.6/1.8*2.2/1.2*2.8/2.0</t>
  </si>
  <si>
    <t>FBR1Y240077</t>
  </si>
  <si>
    <t>VYD/258</t>
  </si>
  <si>
    <t>Tumor content 0-90% Average tumor content 20%</t>
  </si>
  <si>
    <t>0.4/0.8*0.4/1.2*1.4/1.6</t>
  </si>
  <si>
    <t>Plate 2: MC RxA (1x6), MC RxAE(1x6) RxAJ (1x6),    RxAK (2x3);
Plate 3:  MC RxA (2x3), Pacli+Carbo RxJ (2x3),  Cis RxF (2x3)</t>
  </si>
  <si>
    <t>FBR2F240077</t>
  </si>
  <si>
    <t>FBR1Q240078</t>
  </si>
  <si>
    <t>CLN/DBR/174</t>
  </si>
  <si>
    <t xml:space="preserve">No Tumor </t>
  </si>
  <si>
    <t>Right Breast Phyllodes</t>
  </si>
  <si>
    <t>1.2*1.8/1.6*3.0</t>
  </si>
  <si>
    <t>FBR2C240079</t>
  </si>
  <si>
    <t>RC047</t>
  </si>
  <si>
    <t>Tumor content 30-96%</t>
  </si>
  <si>
    <t>Plate 2: MC RxA (1x7), MC RxM (1x7), Nivo RxB (1x7), Nivo+Sunitinib RxC (1x7), Sunitinib RxD (1x7);
Plate 3: MC RxA (1x7), Nivo RxB (1x7), Nivo+Sunitinib RxC (1x7)</t>
  </si>
  <si>
    <t>FBR1Q240080</t>
  </si>
  <si>
    <t>JSS-013</t>
  </si>
  <si>
    <t>blood clotted</t>
  </si>
  <si>
    <t>0.2*1.2/1.41.8/2.2</t>
  </si>
  <si>
    <t>Plate 2: MC RxA (1x7), MC RxA (1x7), Adriyamycin RXI (1x7), Cyclophosphamide RxG (1x7)</t>
  </si>
  <si>
    <t>FBR1Y240081</t>
  </si>
  <si>
    <t>CLN/DBR/175</t>
  </si>
  <si>
    <t>Very Less Tumor Content</t>
  </si>
  <si>
    <t>Tumor content 0-95%. Average tumor content 16%. Only 2 fragments have tumor</t>
  </si>
  <si>
    <t>0.2/1.0*1.0/1.4*2.1</t>
  </si>
  <si>
    <t>FBR1Y240082</t>
  </si>
  <si>
    <t>HN125</t>
  </si>
  <si>
    <t>Tumor content 0-85%. Average tumor content 50%</t>
  </si>
  <si>
    <t>pT3pN0</t>
  </si>
  <si>
    <t>0.4*0.6*0.6</t>
  </si>
  <si>
    <t>FB2F240082</t>
  </si>
  <si>
    <t>FBR1Y240083</t>
  </si>
  <si>
    <t>HN126</t>
  </si>
  <si>
    <t>Tumor content 55-92%</t>
  </si>
  <si>
    <t>0.4*0.4/0.6*0.8</t>
  </si>
  <si>
    <t>FBR2F240083</t>
  </si>
  <si>
    <t>FBR1Q240084</t>
  </si>
  <si>
    <t>VYD/259</t>
  </si>
  <si>
    <t>Tumor content 0-28%. Average tumor content 7%</t>
  </si>
  <si>
    <t xml:space="preserve">Breast </t>
  </si>
  <si>
    <t>Docetaxel</t>
  </si>
  <si>
    <t>0.2/0.5*1.0*1.0/1.2</t>
  </si>
  <si>
    <t>Plate 2: DMEM/F12 RxA (1x7), DMEM/F12+Nivo RxAZ (1x7), DMEM/F12+PBMC MC RxAV (1x7), DMEM/F12+PBMC+Nivo RxBA (1x7);
Plate 3: DMEM/F12 RxA (1x7), DMEM/F12+Nivo RxAZ (1x7), DMEM/F12+PBMC MC RxAV (1x7), DMEM/F12+PBMC+Nivo RxBA (1x7)</t>
  </si>
  <si>
    <t>FBR1W240085</t>
  </si>
  <si>
    <t>VYD/260</t>
  </si>
  <si>
    <t>Tumor content 1-30%. Average tumor content 12%</t>
  </si>
  <si>
    <t>Adenocarcinoma with signet ring cell morphology</t>
  </si>
  <si>
    <t>0.1*0.2*1.6
0.1*0.2*0.8
0.1*0.1*0.6</t>
  </si>
  <si>
    <t>VYD/261</t>
  </si>
  <si>
    <t>Fatty and No Hard portion</t>
  </si>
  <si>
    <t>Paclitaxel 6cycle</t>
  </si>
  <si>
    <t>0.4*2.0*2.8</t>
  </si>
  <si>
    <t>VYD/262</t>
  </si>
  <si>
    <t>0.3*1.0/0.2*2.2/1.6</t>
  </si>
  <si>
    <t>0.2*0.4*0.4</t>
  </si>
  <si>
    <t>FBR1Q240088</t>
  </si>
  <si>
    <t>CLN/DBR/176</t>
  </si>
  <si>
    <t>Tumor content 4-20%. Average tumor content 8%</t>
  </si>
  <si>
    <t>0.6*1.4/0.6*2.2</t>
  </si>
  <si>
    <t>0.4*0.6/1.2*2.0</t>
  </si>
  <si>
    <t>FBR2C240089</t>
  </si>
  <si>
    <t>RC048</t>
  </si>
  <si>
    <t>Tumor content 0-65%. Average tumor content 6%</t>
  </si>
  <si>
    <t>0.2/0.6*0.7*0.4/1.0
0.6*1.3*1.4/1.0</t>
  </si>
  <si>
    <t>FBB1L240090</t>
  </si>
  <si>
    <t>RC049</t>
  </si>
  <si>
    <t>0.2*0.8*1.2
0.4*0.8/1.0*1.2/1.5</t>
  </si>
  <si>
    <t>FBR1Y240091</t>
  </si>
  <si>
    <t>CLN/DBR/177</t>
  </si>
  <si>
    <t>Tumor content 60-96%</t>
  </si>
  <si>
    <t>0.8/1.2*0.6/0.9*2.4</t>
  </si>
  <si>
    <t>(450x4x2) Arm 1 (1x7)
(850x1x1) Arm 2 (1x6)</t>
  </si>
  <si>
    <t>Plate 2: MC RxA (1x7), MC RxAE (1x7), MC+NEAA RxAJ (1x7), MC+NEAA RxAK (1x7);
Plate 3: MC RxA (2x3), MC+NEAA RxAI (2x3)</t>
  </si>
  <si>
    <t>FBR1Y240092</t>
  </si>
  <si>
    <t>CLN/PRA/255</t>
  </si>
  <si>
    <t>Tumor content 3-8%.Average 4 %.</t>
  </si>
  <si>
    <t>0.3-0.4*1.2*1.4</t>
  </si>
  <si>
    <t>FBR1Y240093</t>
  </si>
  <si>
    <t>HN127</t>
  </si>
  <si>
    <t>Tumor content 80%- 95%</t>
  </si>
  <si>
    <t>0.4*0.8/0.3*1.2</t>
  </si>
  <si>
    <t>Plate 2: MC RxA (2x3), MC RxAE (2x3), MC+NEAA RxAJ (2x3), MC+NEAA RxAK (2x3)</t>
  </si>
  <si>
    <t>FBR2A240094</t>
  </si>
  <si>
    <t>OCO39</t>
  </si>
  <si>
    <t>0.4/0.6*6.0*2.4</t>
  </si>
  <si>
    <t>Abdul</t>
  </si>
  <si>
    <t>FBR1W240095</t>
  </si>
  <si>
    <t>BCO35</t>
  </si>
  <si>
    <t>Tumor content 0-30%. Average tumor content 10%.</t>
  </si>
  <si>
    <t xml:space="preserve">3 cores </t>
  </si>
  <si>
    <t>Plate 2: MC RxA (2x3), Insert+Pacli+Carbo RxAQ (2x3),  Insert+Pembro+Pacli+Carbo RxBD (2x3)</t>
  </si>
  <si>
    <t>FBR2M240096</t>
  </si>
  <si>
    <t>VYD/263</t>
  </si>
  <si>
    <t>MSS (2M)</t>
  </si>
  <si>
    <t>Tumor Content 3-80%</t>
  </si>
  <si>
    <t>Melanoma</t>
  </si>
  <si>
    <t>Melanoma left lower alveolus</t>
  </si>
  <si>
    <t>Mucosal melanoma</t>
  </si>
  <si>
    <t>0.8*1.0/1.6*2.4</t>
  </si>
  <si>
    <t>Plate 2: DMEM/F12 MC {RxA (2x3), RxB (2x3), RxC (2x3)},  DMEM+Nivo RxD (2x3)
Plate 3:  RPMI MC {RxE (2x3), RxF (2x3), RxG (2x3)},  RPMI+Nivo RxH (2x3)
Plate 4: DMEM {RxA (2x3), RxD (2x3)},  RPMI+Nivo {RxE (2x3), RxH (2x3)}</t>
  </si>
  <si>
    <t>FBR1Y240097</t>
  </si>
  <si>
    <t>VYD/264</t>
  </si>
  <si>
    <t>Tumor Content 40-90%</t>
  </si>
  <si>
    <t>T3N2B</t>
  </si>
  <si>
    <t>0.5/0.6*0.9/0.6*1.6
0.4*0.7/0.8*1.2</t>
  </si>
  <si>
    <t>Plate 2: 1x1x850 {RxA (2x3), RxAE (2x3), NEAA { RxAJ (2x3), RxAK (2x3) } };
Plate 3:1x1x1 {RxA (2x3), RxAE (2x3), NEAA { RxAJ (2x3), RxAK (2x3) } }</t>
  </si>
  <si>
    <t>FBR2C240098</t>
  </si>
  <si>
    <t>VYD/265</t>
  </si>
  <si>
    <t>FBR2J240099</t>
  </si>
  <si>
    <t>CLN/PRA/256</t>
  </si>
  <si>
    <t>Contaminated @T48</t>
  </si>
  <si>
    <t>Tumor Content 0-40%</t>
  </si>
  <si>
    <t>Bronchus</t>
  </si>
  <si>
    <t>Left Bronchus</t>
  </si>
  <si>
    <t>Carcinoid tumor</t>
  </si>
  <si>
    <t>1.2/1.4*1.4/1.6*1.8</t>
  </si>
  <si>
    <t>Plate 2: DMEM F12{MC RxA (1x7), Nivo RxD (1x7)}, RPMI {MC RxE(1x7), MC Dup RxG (1x7)};
Plate 3: DMEM F12{MC RxB (2x3), Nivo RxI (2x3)}, RPMI {MC RxF (2x3),  MC-Nivo RxL (2x3)};</t>
  </si>
  <si>
    <t>FBR2C240100</t>
  </si>
  <si>
    <t>RC050</t>
  </si>
  <si>
    <t>0.2*0.8/1.2*1.6
0.2/0.4*0.8/0.9
0.9/0.2*1.2/1.0
0.2*0.9
0.8*1.2</t>
  </si>
  <si>
    <t>Plate 2: MC RxA (1x7), MC RxM (1x7), Sunitinib RxD (1x7), PazoPanib RxG (1x7)</t>
  </si>
  <si>
    <t>FBR1Q240101</t>
  </si>
  <si>
    <t>VYD/266</t>
  </si>
  <si>
    <t>Right Brast</t>
  </si>
  <si>
    <t>4AC, 4Pacli, 3Trastuzumab</t>
  </si>
  <si>
    <t>Trastuzumab</t>
  </si>
  <si>
    <t>0.8/0.6*1.0/1.2*1.6</t>
  </si>
  <si>
    <t>Plate 2: MC RxA (1x7), Dupli-MC RxAS (1x7),Nivo RXZ (1x7),  Pacli+Adriyamycin+Cyclophosphamide RxF (1x7)</t>
  </si>
  <si>
    <t>FBR1Y240102</t>
  </si>
  <si>
    <t>CLN/PRA/257</t>
  </si>
  <si>
    <t>A:Tumor content 20-45%</t>
  </si>
  <si>
    <t>0.8/0.2*1.6*2.0</t>
  </si>
  <si>
    <t>(1x1x850) Arm 1 (1x6)
(1x1x1) Arm 2 (1x6)
(0.450x4x2) Arm 3 (1x7)</t>
  </si>
  <si>
    <t>Plate 2: 1x1x850 {RxA (2x3), NEAA RxAI (2x3)}, 1x1x1 { RxAE (2x3), NEAA { RxAI (2x3) }
Plate 3:MC RxA (2x3), Nivo RxAC (2x3), MC RxA (2x3), Nivo RxAC (2x3) 
Plate 4: MC RxA (1x7), NEAA RxAJ (1x7)</t>
  </si>
  <si>
    <t>FBR2F240102</t>
  </si>
  <si>
    <t>Plate 2: MC RxA (2x3), Nivo RxC (2x3), NEAA RxAJ (2x3);
 Plate 3:MC RxA (2x3), Nivo RxC (2x3)</t>
  </si>
  <si>
    <t>FBR1Y240103</t>
  </si>
  <si>
    <t>VYD/267</t>
  </si>
  <si>
    <t xml:space="preserve">Tumor content 0-25%. </t>
  </si>
  <si>
    <t>Basaloid scc</t>
  </si>
  <si>
    <t>0.4/0.2*0.8/0.9*1.4</t>
  </si>
  <si>
    <t>Plate 2: MC RxA (2x3), Pacli+Carbo RxJ (2x3), Cisplatin RxF (2x3)  Gemi+Carbo RxL (2x3), DMEM F12+NEAA RxAJ (2x3)</t>
  </si>
  <si>
    <t>FBR1W240104</t>
  </si>
  <si>
    <t>BCO36</t>
  </si>
  <si>
    <t>Plate 2: MC RxA (2x3), Pacli+Carbo RxAQ (2x3),  Pembro+Pacli+Carbo RxBD (2x3)</t>
  </si>
  <si>
    <t>FBR1Y240105</t>
  </si>
  <si>
    <t>VYD/268</t>
  </si>
  <si>
    <t>0.6*1.0*1.6
1.0/0.6*1.4*2.0</t>
  </si>
  <si>
    <t>Plate 2: MC RxA (2x3), Pacli+Carbo RxJ (2x3), Cisplatin RxF (2x3), Nivo RxC (2x3);
Plate 3: MC RxA (2x3), Nivo RxC (2x3)</t>
  </si>
  <si>
    <t>FBR2F240105</t>
  </si>
  <si>
    <t>FBR1W240106</t>
  </si>
  <si>
    <t>VYD/269</t>
  </si>
  <si>
    <t xml:space="preserve">Tumor content 0-35%. </t>
  </si>
  <si>
    <t>6 Cores
12, 14, 10, 14, 12, 8</t>
  </si>
  <si>
    <t>Plate 2: MC RxA (2x3), Pacli+Cyclo+Adria RxF  (2x3),  Pacli+Carbo RxC (2x3)</t>
  </si>
  <si>
    <t>FBB1L240107</t>
  </si>
  <si>
    <t>RC051</t>
  </si>
  <si>
    <t>0.4*0.6*0.8
0.4*1.0*2.0/1.4
0.4*0.8/0.6*2.4*2.0</t>
  </si>
  <si>
    <t>FBR1Y240108</t>
  </si>
  <si>
    <t>HN128</t>
  </si>
  <si>
    <t>ypT4aypN2a</t>
  </si>
  <si>
    <t>DCF Regimen</t>
  </si>
  <si>
    <t>0.4*1.6*1.4</t>
  </si>
  <si>
    <t>Plate 2: MC RxA (2x3), MC RxAE (2x3), DMEM+NEAA RxAI (2x3), DMEM+NEAA RxAK (2x3);
 Plate 3: MC RxA (2x3), Cisplatin RxF (2x3)</t>
  </si>
  <si>
    <t>FBR2A240109</t>
  </si>
  <si>
    <t>JSS-014</t>
  </si>
  <si>
    <t>A:Tumor content 0-30%
B:Tumor content 0-25%</t>
  </si>
  <si>
    <t>Ovary from Omentum</t>
  </si>
  <si>
    <t>Carbo, Pacli &amp; Bevasizumab</t>
  </si>
  <si>
    <t>1.6*2.8/3.2*2.8/3.6
1.0*1.0/1.6*1.6
1.2*1.0/1.2*1.8</t>
  </si>
  <si>
    <t>Plate 2: MC RxA (1x7), Pacli+Carbo RxC (1x7), Doxo+Carbo RxQ (1x7)
Plate 3: MC RxA (2x3), Pacli+Carbo RxC (2x3), Doxo+Carbo RxQ (1x7)</t>
  </si>
  <si>
    <t>FBR1Y240110</t>
  </si>
  <si>
    <t>HN129</t>
  </si>
  <si>
    <t>0.5*1.4*1.6
0.3*0.8*1.4</t>
  </si>
  <si>
    <t>FBR1Q240111</t>
  </si>
  <si>
    <t>VYD/270</t>
  </si>
  <si>
    <t>8cycle of Adria, Cyclophosphamide, Pacli</t>
  </si>
  <si>
    <t>0.6/0.8*2.0/1.6*1.6/1.8</t>
  </si>
  <si>
    <t>FBR1Q240112</t>
  </si>
  <si>
    <t>CLN/DBR/178</t>
  </si>
  <si>
    <t>Tumor content 6-45%</t>
  </si>
  <si>
    <t>0.6*1.0*2.8
0.8*1.6*2.8</t>
  </si>
  <si>
    <t>0.6*0.8*1.8
0.4*1.0*2.0
0.8*1.2*2.6</t>
  </si>
  <si>
    <t>FBR1Y240113</t>
  </si>
  <si>
    <t>HN130</t>
  </si>
  <si>
    <t>rpT4arpN0</t>
  </si>
  <si>
    <t>0.4*0.6/0.7*0.6/0.7</t>
  </si>
  <si>
    <t>FBB1L240114</t>
  </si>
  <si>
    <t>CLN/PRA/258</t>
  </si>
  <si>
    <t>Tumor content 60-95%, Clear cell</t>
  </si>
  <si>
    <t>0.4*1.6/1.4*2.8/3.0
0.4*1.6/1.4*3.0
0.2*1.2/1.8*2.0</t>
  </si>
  <si>
    <t>FBR2C240114</t>
  </si>
  <si>
    <t>Refer FBB1L2400114</t>
  </si>
  <si>
    <t>Plate 2: MC RxA (1x7), MC-Dup RxM (1x7)</t>
  </si>
  <si>
    <t>FBR1Y240115</t>
  </si>
  <si>
    <t>HN131</t>
  </si>
  <si>
    <t>0.4*0.4*0.4</t>
  </si>
  <si>
    <t>Plate 2: MC RxA (2x3), Cisplatin RxF (2x3), NEAA RxAI (2x3)</t>
  </si>
  <si>
    <t>FBR1Y240116</t>
  </si>
  <si>
    <t>VYD/271</t>
  </si>
  <si>
    <t>blood clot observed</t>
  </si>
  <si>
    <t>Right Lower GB Alveolus</t>
  </si>
  <si>
    <t>0.6/0.4*0.7/0.4*1.3
0.4*0.4/0.5*0.9</t>
  </si>
  <si>
    <t>Plate 2: MC RxA (2x3), Pacli+Carbo RxJ (2x3), Cisplatin RxF (2x3),  Nivo RxC (2x3);
Plate 3: MC RxA (2x3),  Nivo RxC (2x3)</t>
  </si>
  <si>
    <t>FBR2F240116</t>
  </si>
  <si>
    <t>FBR1Q240117</t>
  </si>
  <si>
    <t>VYD/272</t>
  </si>
  <si>
    <t>0.8*1.4*3.0</t>
  </si>
  <si>
    <t>0.4*0.8*2.8</t>
  </si>
  <si>
    <t>FBR1Y240118</t>
  </si>
  <si>
    <t>HN132</t>
  </si>
  <si>
    <t>Tumor content 80-90%</t>
  </si>
  <si>
    <t>0.2*0.5*0.3
0.2*0.6*0.6</t>
  </si>
  <si>
    <t>FBR1Y240119</t>
  </si>
  <si>
    <t>CLN/DBR/179</t>
  </si>
  <si>
    <t>0.8/0.6*1.2/1.8*1.6/1.9</t>
  </si>
  <si>
    <t>Plate 2: DMEM RxAI (2x3), DMEM+Nivo RxAL (2x3), DMEM RxAI (2x3), DMEM+Nivo RxAL (2x3);
 Plate 3:DMEM RxAI (2x3), DMEM+Nivo RxAJ (2x3), DMEM+Without plasma RxAP (2x3), DMEM+Without plasma+NEAA RxAQ (2x3)</t>
  </si>
  <si>
    <t>FBR2F240119</t>
  </si>
  <si>
    <t>FBR1Q240120</t>
  </si>
  <si>
    <t>VYD/273</t>
  </si>
  <si>
    <t>Ebirubicin, Cyclophosphamide, Docetaxel</t>
  </si>
  <si>
    <t>0.6/0.8*0.6/1.4*2.0</t>
  </si>
  <si>
    <t>0.6*0.6/1.4*2.0</t>
  </si>
  <si>
    <t>FBR1Y240121</t>
  </si>
  <si>
    <t>VYD/274</t>
  </si>
  <si>
    <t>T4aN2a</t>
  </si>
  <si>
    <t>0.8/0.6*1.6*1.8</t>
  </si>
  <si>
    <t>Plate 2: RxAI (2x3), Pacli+Carbo RxJ (2x3), DMEM+NEAA+FBS RxAQ (2x3), DMEM+NEAA+FBS+Nivo RxAR (2x3);
Plate 3: DMEM+NEAA+FBS RxAQ (2x3), DMEM+NEAA+FBS+Nivo RxAR (2x3</t>
  </si>
  <si>
    <t>FBR2F240121</t>
  </si>
  <si>
    <t>Plate 2: Base plate arm {DMEM+NEAA+FBS RxAQ (2x3), DMEM+NEAA+FBS+Nivo RxAQ (2x3)},Flow  plate arm {DMEM+NEAA+FBS RxAQ (2x3), DMEM+NEAA+FBS+Nivo RxAQ (2x3)}</t>
  </si>
  <si>
    <t>FBR1Y240122</t>
  </si>
  <si>
    <t>HN133</t>
  </si>
  <si>
    <t>pT2pN1</t>
  </si>
  <si>
    <t>0.6/0.4*`0.4/0.8*1.4</t>
  </si>
  <si>
    <t>Plate 2: MC RxA (2x3), DMEM+NEAA RxAJ (2x3), Cisplatin RxF (2x3),  TPF RxG (2x3)</t>
  </si>
  <si>
    <t>FBB1L240123</t>
  </si>
  <si>
    <t>CLN/PRA/259</t>
  </si>
  <si>
    <t>Abhaya Hospital</t>
  </si>
  <si>
    <t>0.2/0.4*1.8/2.0*2.6</t>
  </si>
  <si>
    <t>FBR1W240124</t>
  </si>
  <si>
    <t>BCO37</t>
  </si>
  <si>
    <t>9Cores
3mm to 16mm</t>
  </si>
  <si>
    <t>Plate 2: (Insert+DMEM) RxAM (2x3), (Insert+DMEM) Duplicate  RxBD (2x3),, Insert+Pacli+Carbo RxAQ (2x3),  Insert+Pembro+Pacli+Carbo RxBE (2x3)</t>
  </si>
  <si>
    <t>FBR1Y240125</t>
  </si>
  <si>
    <t>CLN/DBR/180</t>
  </si>
  <si>
    <t>0.8/0.4*0.8/0.6*2.0</t>
  </si>
  <si>
    <t xml:space="preserve">Plate 2: Sup Base arm { DMEM/F12+NEAA+FBS RxAQ (2x3), DMEM/F12+NEAA+FBS+Nivo RxAR (2x3)}, Flow arm { DMEM/F12+NEAA+FBS RxAQ (2x3), DMEM/F12+NEAA+FBS+Nivo RxAR (2x3)};
</t>
  </si>
  <si>
    <t>FBR2F240125</t>
  </si>
  <si>
    <t>FBR1Y240126</t>
  </si>
  <si>
    <t>VYD/275</t>
  </si>
  <si>
    <t>Tumor content 0-45%. Average 25%</t>
  </si>
  <si>
    <t>0.6/0.8*0.6*1.0</t>
  </si>
  <si>
    <t>Plate 2: MC RxAI (2x3), Pacli+Carbo RxAM (2x3), Cisplatin RxAN (2x3)  Gemi+Carbo RxAS (2x3)</t>
  </si>
  <si>
    <t>HN134</t>
  </si>
  <si>
    <t>Due to very small size tissue</t>
  </si>
  <si>
    <t>0.2/0.4*0.4*0.8</t>
  </si>
  <si>
    <t>HN135</t>
  </si>
  <si>
    <t>Most of the tissue is necrosed</t>
  </si>
  <si>
    <t>0.4*0.2*0.6</t>
  </si>
  <si>
    <t>0.2*0.2*0.6</t>
  </si>
  <si>
    <t>FBE2A240129</t>
  </si>
  <si>
    <t>JSS-015</t>
  </si>
  <si>
    <t>A:Tumor content 0-8%
B:Tumor content 0-28%</t>
  </si>
  <si>
    <t>Pelvis-Between bladder &amp; rectum</t>
  </si>
  <si>
    <t>0.3*1.4*0.6</t>
  </si>
  <si>
    <t>Plate 2: MC RxA (1x7), Pacli+Carbo RxP (1x7), Liposomal doxo + Carbo  RxO (1x7), Nivo RxR (1x7);
Plate 3: MC RxAA (2x3), Pacli+Carbo RxP (2x3), Liposomal doxo + Carbo  RxQ (2x3), Nivo RxS (2x3)</t>
  </si>
  <si>
    <t>FBR1Q240130</t>
  </si>
  <si>
    <t>CLN/DBR/181</t>
  </si>
  <si>
    <t>0.8/1.0*1.2*3.0</t>
  </si>
  <si>
    <t>FBR1Y240131</t>
  </si>
  <si>
    <t>HN136</t>
  </si>
  <si>
    <t>Tumor content-5-85%</t>
  </si>
  <si>
    <t>0.4*0.7/0.3*1.1</t>
  </si>
  <si>
    <t>Plate 2: DMEM/F12 inser RxAI (2x3), DMEM/F12 Insert+NEAA RxAJ (2x3), DMEM/F12 Insert + Cis RxAN (2x3), DMEM/F12 Insert + Cis+5FU+Doce RxAT (2x3)</t>
  </si>
  <si>
    <t>FBR1Q240132</t>
  </si>
  <si>
    <t>CLN/DBR/182</t>
  </si>
  <si>
    <t>Tumor content 0-7%</t>
  </si>
  <si>
    <t>0.6/0.8*1.6/2.1*3.4</t>
  </si>
  <si>
    <t>0.6*1.6*3.4</t>
  </si>
  <si>
    <t>FBR1Y240133</t>
  </si>
  <si>
    <t>HN137</t>
  </si>
  <si>
    <t>0.1/0.4*0.6*1.2</t>
  </si>
  <si>
    <t>Plate 2: MC RxAI (2x3), Cisplatin RxAN (2x3),  TPF RxAT (2x3);
Plate 3: Plasma+NEAA RxAJ (2x3), FBS+NEAA RxAQ (2x3)</t>
  </si>
  <si>
    <t>FBR1Q240134</t>
  </si>
  <si>
    <t>VYD/276</t>
  </si>
  <si>
    <t>Chemotherapy + Surgery</t>
  </si>
  <si>
    <t>ypT2N3c</t>
  </si>
  <si>
    <t>1.2/0.8*2.2*1.8</t>
  </si>
  <si>
    <t>0.8/1.0*1.4*1.8</t>
  </si>
  <si>
    <t>Plate 2: DMEM RxA (1x7), DMEM+Nivo RxAZ (1x7), DMEM+PBMC MC RxAV (1x7), DMEM+PBMC+Nivo RxBA (1x7);
Plate 3: DMEM RxA (1x7), DMEM+Nivo RxAZ (1x7), DMEM+PBMC MC RxAV (1x7), DMEM+PBMC+Nivo RxBA (1x7)</t>
  </si>
  <si>
    <t>FBR1Y240135</t>
  </si>
  <si>
    <t>CLN/DBR/183</t>
  </si>
  <si>
    <t>0.3/0.2*1.8/1.2*2.2/1.6</t>
  </si>
  <si>
    <t xml:space="preserve">Plate 2: Sup Base arm { DMEM/F12+NEAA+FBS RxAQ (2x3), DMEM/F12+NEAA+FBS+Nivo RxAR (2x3)}, Flow arm { DMEM/F12+NEAA+FBS RxAQ (2x3), DMEM/F12+NEAA+FBS+Nivo RxAR (2x3)}
</t>
  </si>
  <si>
    <t>FBR1Y240136</t>
  </si>
  <si>
    <t>HN138</t>
  </si>
  <si>
    <t>0.4*1.1*0.4/0.6</t>
  </si>
  <si>
    <t>FBR2A240137</t>
  </si>
  <si>
    <t>OCO40</t>
  </si>
  <si>
    <t>Tumor content 0-3%-Low tumor content</t>
  </si>
  <si>
    <t>0.3*0.6/0.2*1.2</t>
  </si>
  <si>
    <t>Arm1 (1x6)</t>
  </si>
  <si>
    <t>Plate 2: MC RxAA (2x3), Pacli+Carbo RxP (2x3), Lipodox RxW (2x3)</t>
  </si>
  <si>
    <t>FBR1Y240138</t>
  </si>
  <si>
    <t>VYD/277</t>
  </si>
  <si>
    <t>0.6/1.0*1.3*1.8</t>
  </si>
  <si>
    <t>Plate 2: MC RxAI (2x3), Pacli+Carbo RxAM (2x3), Cisplatin RxAN (2x3)  Gemi+Carbo RxAS (2x3);
Plate 3: Sup Base arm { DMEM/F12+NEAA+FBS RxAQ (2x3), DMEM/F12+NEAA+FBS+Nivo RxAR (2x3)}, Flow arm { DMEM/F12+NEAA+FBS RxAQ (2x3), DMEM/F12+NEAA+FBS+Nivo RxAR (2x3)}</t>
  </si>
  <si>
    <t>FBR1Q240139</t>
  </si>
  <si>
    <t>CLN/DBR/184</t>
  </si>
  <si>
    <t>T3 N2 MX</t>
  </si>
  <si>
    <t>1.4*2.2*3.2</t>
  </si>
  <si>
    <t>Plate 2: DMEM MC RxA (1x7), DMEM+MC RxAS (1x7), DMEM+ MC RxBF (1x7), DMEM+Nivo RxAZ (1x7);
Plate 3: DMEM MC RxA (1x7), DMEM+MC RxAS (1x7), DMEM+Nivo RxAZ (1x7)</t>
  </si>
  <si>
    <t>FBR2C240140</t>
  </si>
  <si>
    <t>CLN/PRA/260</t>
  </si>
  <si>
    <t>pT2No</t>
  </si>
  <si>
    <t>0.6*1.0*3.0</t>
  </si>
  <si>
    <t>Plate 2: MC RxA (1x7), MC RxM (1x7), Nivo RxB (1x7), Sunitinib RxD (1x7);
Plate 3: MC RxA (1x7), Nivo RxB (1x7), Sunitinib RxD (1x7)</t>
  </si>
  <si>
    <t>FBR2A240141</t>
  </si>
  <si>
    <t>OCO28 (S)</t>
  </si>
  <si>
    <t xml:space="preserve">Tumor content 0-8% </t>
  </si>
  <si>
    <t>0.4/0.6*1.2*1.6/1.2
0.4/0.6*0.6*1.2</t>
  </si>
  <si>
    <t>Plate 2: MC RxA (2x3), Pacli+Carbo RxC (2x3), Lipodox RxK (2x3);
Plate 3: MC RxAA (2x3), Pacli+Carbo RxP (2x3)</t>
  </si>
  <si>
    <t>FBR2C240142</t>
  </si>
  <si>
    <t>RC052</t>
  </si>
  <si>
    <t xml:space="preserve">Tumor content &gt;80% in all fragments </t>
  </si>
  <si>
    <t>Plate 2: MC RxA (1x7), Nivo RxB (1x7), Sunitinib RxD (1x7), MC(Dupli) RxM (1x7);
Plate 3: MC RxA (1x7), Nivo RxB (1x7), Sunitinib RxD (1x7)</t>
  </si>
  <si>
    <t>FBR2C240143</t>
  </si>
  <si>
    <t>VYD/278</t>
  </si>
  <si>
    <t>Tumor content 15-85%     Papillary RCC</t>
  </si>
  <si>
    <t>T3bN1</t>
  </si>
  <si>
    <t>papillary rcc</t>
  </si>
  <si>
    <t>0.4/1.0*1.8*3.4</t>
  </si>
  <si>
    <t>FBR2C240144</t>
  </si>
  <si>
    <t>RC053</t>
  </si>
  <si>
    <t>Tumor in 2 fragments only 0-15% ? Papillary</t>
  </si>
  <si>
    <t>0.2/0.6*1.3/0.6*2.0</t>
  </si>
  <si>
    <t>Base Plate 2: MC RxA (1x7), Nivo RxB (1x7), Sunitinib RxD (1x7), MC(Dupli) RxM (1x7);
Flow Plate 3: MC RxA (1x7), Nivo RxB (1x7), Sunitinib RxD (1x7)</t>
  </si>
  <si>
    <t>FBR1Y240145</t>
  </si>
  <si>
    <t>VYD/279</t>
  </si>
  <si>
    <t>Right Maxilla</t>
  </si>
  <si>
    <t>1.0*1.0/0.4*1.5</t>
  </si>
  <si>
    <t>(2x4x0.45) Arm 1 (1x7)
(1x1x0.85) Arm 2 (1x6)
(1x1x1) Arm 3 (1x6)</t>
  </si>
  <si>
    <t xml:space="preserve">Plate 2:  MC RxA (2x3), Pacli+Carbo RxJ (2x3);
Plate 3:  1*1*1 MC RxAI (2x3), 1*1*0.85 {MC RxAO (2x3), MC AU (2x3), Pacli+Carbo RxAM (2x3)}
</t>
  </si>
  <si>
    <t>FBR2C240146</t>
  </si>
  <si>
    <t>CLN/PRA/261</t>
  </si>
  <si>
    <t>Malligae Hospital</t>
  </si>
  <si>
    <t>0.8*1.0/1.2*1.8/2.2</t>
  </si>
  <si>
    <t>Base Plate 2: MC RxA (1x7), Nivo RxB (1x7), MC+FBS RxO (1x7), Nivo+FBS RxP (1x7);
Flow Plate 3:MC RxA (1x7), Nivo RxB (1x7), MC+FBS RxO (1x7), Nivo+FBS RxP (1x7)</t>
  </si>
  <si>
    <t>FBR2C240147</t>
  </si>
  <si>
    <t>RC054</t>
  </si>
  <si>
    <t>pT3apN0</t>
  </si>
  <si>
    <t>0.3*1.1*1.3
0.1*0.6*1.1</t>
  </si>
  <si>
    <t>Base Plate 2: MC RxA (1x7), Nivo RxB (1x7), MC+FBS RxO (1x7), Nivo+FBS RxP (1x7), Sunitinib RxD (1x7);
Flow Plate 3:MC RxA (1x7), Nivo RxB (1x7), MC+FBS RxO (1x7), Nivo+FBS RxP (1x7), Sunitinib RxD (1x7)</t>
  </si>
  <si>
    <t>FBR1Y240148</t>
  </si>
  <si>
    <t>CLN/PRA/262</t>
  </si>
  <si>
    <t>Aswad Hospital</t>
  </si>
  <si>
    <t>pT4No</t>
  </si>
  <si>
    <t>0.4*0.8*2.2
0.2/0.3*0.4/0.6*1.2</t>
  </si>
  <si>
    <t>Plate 2: (1*1*0.85) {MC RxAI (2x3), MC+NEAA RxAJ (2x3)}</t>
  </si>
  <si>
    <t>FBR1Y240149</t>
  </si>
  <si>
    <t>VYD/280</t>
  </si>
  <si>
    <t>A:Tumor content &gt;80% in all fragments
B:Tumor content 60-80%</t>
  </si>
  <si>
    <t>Plate 2:MC RxA (2x3), Placli+Carbo RxAJ (2x3);
Plate 3: (1*1*0.85) {MC RxAI (2x3), Placli+Carbo RxAM (2x3)}</t>
  </si>
  <si>
    <t>FBR2F240149</t>
  </si>
  <si>
    <t>FBR2C240150</t>
  </si>
  <si>
    <t>VYD/281</t>
  </si>
  <si>
    <t>Tumor content 15-70%</t>
  </si>
  <si>
    <t>0.8*2.0*2.0
0.6*2.4*2.8</t>
  </si>
  <si>
    <t>FBR1Y240151</t>
  </si>
  <si>
    <t>CLN/DBR/185</t>
  </si>
  <si>
    <t>A: Tumor content 0-80%
B:Tumor content 8-55%</t>
  </si>
  <si>
    <t>0.2/0.4*0.4/0.9*1.8</t>
  </si>
  <si>
    <t>(1x1x0.85) Arm 1 (1x6)
(2x4x0.45) Arm 2 (1x7)
(1x1x1) Arm 3 (1x6)</t>
  </si>
  <si>
    <t>Plate 2:  MC RxA (1x7), NEAA RxAV (1x7)};
Plate 3: (1*1*0.85) {MC+Insert RxAI (2x3), NEAA+Insert RxAJ (2x3)}</t>
  </si>
  <si>
    <t>FBR2A240152</t>
  </si>
  <si>
    <t>OCO41</t>
  </si>
  <si>
    <t>pT3 b</t>
  </si>
  <si>
    <t xml:space="preserve">Adenocarcinoma, High grade serous carcinoma </t>
  </si>
  <si>
    <t>0.3*1.2/0.6*1.6/1.4</t>
  </si>
  <si>
    <t>(2x2x1) Arm 1 (1x7)</t>
  </si>
  <si>
    <t>Plate 2:MC RxA (1x7), Placli+Carbo RxC (1x7)</t>
  </si>
  <si>
    <t>CLN/DBR/186</t>
  </si>
  <si>
    <t>Not Fit for Vibrotome</t>
  </si>
  <si>
    <t>0.8*1.2*1.0/1.2</t>
  </si>
  <si>
    <t>FBR1Y240154</t>
  </si>
  <si>
    <t>VYD/282</t>
  </si>
  <si>
    <t>Tumor content 0-95%. Average tumor content 25%. Only 2 fragments have tumor</t>
  </si>
  <si>
    <t>0.4/0.6*1.4*1.2</t>
  </si>
  <si>
    <t>FBR2B240155</t>
  </si>
  <si>
    <t>OCO42</t>
  </si>
  <si>
    <t>2 Cores
0.5 &amp; 0.6</t>
  </si>
  <si>
    <t>Plate 2:MC RxA (2x3), Placli+Carbo RxC (2x3), Lipodox RxK (2x3)</t>
  </si>
  <si>
    <t>HN139</t>
  </si>
  <si>
    <t>0.2*0.6*0.6
0.4*0.5*0.8</t>
  </si>
  <si>
    <t>FBR1X240157</t>
  </si>
  <si>
    <t>HN140</t>
  </si>
  <si>
    <t>15-05-2024
27-05-2024</t>
  </si>
  <si>
    <t>1 Core
0.8/1.0</t>
  </si>
  <si>
    <t>Plate 2: MC RxA (2x3), Cisplatin RxAN (2x3)</t>
  </si>
  <si>
    <t>FBR1Y240158</t>
  </si>
  <si>
    <t>HN141</t>
  </si>
  <si>
    <t>T48 Plate Contaminated</t>
  </si>
  <si>
    <t>Tumor content 0-80%</t>
  </si>
  <si>
    <t>Right Maxillary Alveolus</t>
  </si>
  <si>
    <t xml:space="preserve">DCF 75% </t>
  </si>
  <si>
    <t>1.6*1.2*2.8</t>
  </si>
  <si>
    <t>1.4/0.8*1.3*2.1/1.2
0.8/0.6*1.6*1.7</t>
  </si>
  <si>
    <t>Plate 2: MC RxA (1x7), Nivo RxC (1x7), Cisplatin RxF (1x7)</t>
  </si>
  <si>
    <t>FBR1Y240159</t>
  </si>
  <si>
    <t>HN142</t>
  </si>
  <si>
    <t>below 6ml</t>
  </si>
  <si>
    <t>0.2/0.4*1.0/0.6*1.0</t>
  </si>
  <si>
    <t>Plate 2: MC+Insert RxAI (2x3), Cisplatin+Insert RxAN (2x3)</t>
  </si>
  <si>
    <t>FBR1Y240160</t>
  </si>
  <si>
    <t>VYD/283</t>
  </si>
  <si>
    <t>Tumor content 15-45%</t>
  </si>
  <si>
    <t>0.6/0.8*1.2*1.6
0.5/0.4*0.6*0.9
0.2*0.4/0.5*0.6</t>
  </si>
  <si>
    <t>0.6/0.8*1.2*1.4/1.2
0.5/0.4*0.6*0.9
0.2*0.4/0.5*0.6</t>
  </si>
  <si>
    <t>HN143</t>
  </si>
  <si>
    <t>Very small size and blood also not colllected</t>
  </si>
  <si>
    <t>0.2*0.4*0.4
0.2*0.3*0.6
0.1/0.2*0.3*0.3</t>
  </si>
  <si>
    <t>FBR1Y240162</t>
  </si>
  <si>
    <t>VYD/284</t>
  </si>
  <si>
    <t>Left Buccal Mucosa, Lower Alveolus &amp; Central Arch</t>
  </si>
  <si>
    <t>0.5/0.3*1.6/0.6*2.0/1.8</t>
  </si>
  <si>
    <t>Plate 2: MC RxA (1x7), Pacli+Carbo RxJ (1x7), Cisplatin RxF (1x7), Gemi+carbo RxL (1x7)</t>
  </si>
  <si>
    <t>FBR2F240162</t>
  </si>
  <si>
    <t>FBR1Y240163</t>
  </si>
  <si>
    <t>CLN/DBR/187</t>
  </si>
  <si>
    <t>0.6/0.4*1.2/1.0*2.2</t>
  </si>
  <si>
    <t>Plate 2: MC RxA (1x7), Nivo RxC (1x7),NEAA RxAV (1x7)</t>
  </si>
  <si>
    <t>FBR1Y240164</t>
  </si>
  <si>
    <t>VYD/285</t>
  </si>
  <si>
    <t>0.6/0.8*1.0*1.1</t>
  </si>
  <si>
    <t>Plate 2: MC RxA (1x7), Cisplatin RxF (1x7)</t>
  </si>
  <si>
    <t>FBR2F240164</t>
  </si>
  <si>
    <t>VYD/286</t>
  </si>
  <si>
    <t>Tissue was Fluffy and No hard portion</t>
  </si>
  <si>
    <t>0.6*1.1*1.0</t>
  </si>
  <si>
    <t>CLN/DBR/188</t>
  </si>
  <si>
    <t>Tissue was hard and powdery</t>
  </si>
  <si>
    <t>0.2/0.4*1..6*1.4
0.2*1.5*1.2</t>
  </si>
  <si>
    <t>FBR1Y240167</t>
  </si>
  <si>
    <t>CLN/DBR/189</t>
  </si>
  <si>
    <t>0.6/0.8*1.8*2.1</t>
  </si>
  <si>
    <t>FBR2F240167</t>
  </si>
  <si>
    <t>Plate 2: MC RxA (1x7), Nivo RxC (1x7), NEAA RxAJ (1x7)</t>
  </si>
  <si>
    <t>FBR1X240168</t>
  </si>
  <si>
    <t>HN144</t>
  </si>
  <si>
    <t>29-05-2024
27-06-2024</t>
  </si>
  <si>
    <t>0.1*0.4*0.6</t>
  </si>
  <si>
    <t>Plate 2: MC RxAI (1x7), Cisplatin RxAN (1x7)</t>
  </si>
  <si>
    <t>FBR2F240168</t>
  </si>
  <si>
    <t>FBR1Y240169</t>
  </si>
  <si>
    <t>VYD/287</t>
  </si>
  <si>
    <t>Left Lower Alveolus &amp;Buccal Mucosa</t>
  </si>
  <si>
    <t>0.2*0.4*0.6
0.2*0.7*1.0
0.3*0.2/0.6*2.2
0.2*0.3*1.1
0.3*0.4*0.5
0.2*0.2*0.4</t>
  </si>
  <si>
    <t>HN145</t>
  </si>
  <si>
    <t>Tissue height was only 2mm</t>
  </si>
  <si>
    <t>Upper Alveolus</t>
  </si>
  <si>
    <t>DCF</t>
  </si>
  <si>
    <t>0.2*0.6*0.2</t>
  </si>
  <si>
    <t>HN146</t>
  </si>
  <si>
    <t>Blood- pt not willing to given
Tissue height was below 4mm &amp; Not fit for Vibrotome</t>
  </si>
  <si>
    <t>0.4*0.8/.12*1.4/1.6
0.2*0.6/0.8*1.0/1.2</t>
  </si>
  <si>
    <t>FBR2L240172</t>
  </si>
  <si>
    <t>CLN/DBR/190</t>
  </si>
  <si>
    <t>Tumor content 0-20%. Average tumor content 6%</t>
  </si>
  <si>
    <t>0.4/0.6*1.4*1.4</t>
  </si>
  <si>
    <t>Plate 2: MC+Insert RxAI (2x3), MC+Insert+Vitrogel RxAW (2x3);
Plate 3: MC+Insert RxAI (2x3), MC+Insert+Vitrogel RxAW (2x3);
Plate 4: MC RxA (2x3), MC+Vitrogel RxAX (2x3)</t>
  </si>
  <si>
    <t>CLN/DBR/191</t>
  </si>
  <si>
    <t>Sample taxture was too soft and fluffy</t>
  </si>
  <si>
    <t>0.2/0.4*1.0/1.1*2.4</t>
  </si>
  <si>
    <t>CLN/DBR/192</t>
  </si>
  <si>
    <t>0,.6/0.8*1.0/1.2*1.6</t>
  </si>
  <si>
    <t>FBR1Y240175</t>
  </si>
  <si>
    <t>VYD/288</t>
  </si>
  <si>
    <t>0.4/0.6*2.0*2.2</t>
  </si>
  <si>
    <t>Plate 2:Insert+ { MC RxAI (2x3), Pacli+Carbo RxAM (2x3), Cisplatin RxAN (2x3), Gemi+carbo RxAS (2x3) }</t>
  </si>
  <si>
    <t>HN147</t>
  </si>
  <si>
    <t>Blood- pt not willing to given.
Tissue height was 1mm &amp; Not fit for Vibrotome.</t>
  </si>
  <si>
    <t>UpperLeft  Alveolus</t>
  </si>
  <si>
    <t>0.1*0.4*0.9</t>
  </si>
  <si>
    <t>FBR1Y240177</t>
  </si>
  <si>
    <t>VYD/289</t>
  </si>
  <si>
    <t>umor content 25-75%</t>
  </si>
  <si>
    <t>0.6*0.9*1.1</t>
  </si>
  <si>
    <t xml:space="preserve">Plate 2:Insert+DMEM MC RxAI (2x3), Insert+Pacli+Carbo RxAM (2x3), Insert+Cisplatin RxAN (2x3), Insert+Gemi+carbo RxAS (2x3) </t>
  </si>
  <si>
    <t>FBR1Y240178</t>
  </si>
  <si>
    <t>HN148</t>
  </si>
  <si>
    <t>pT4a pN3b</t>
  </si>
  <si>
    <t>0.5*1.9*1.9</t>
  </si>
  <si>
    <t>FBR2F240178</t>
  </si>
  <si>
    <t>Plate 2: MC NEAA RxAV (1x7), NEAA+ Cisplatin RxAY (1x7)</t>
  </si>
  <si>
    <t>FBR2C240179</t>
  </si>
  <si>
    <t>RC055</t>
  </si>
  <si>
    <t>0.2*0.6/0.7*0.7/0.8
0.2*0.6/0.8*0.8/1.0
0.2*0.8/1.0*1.4</t>
  </si>
  <si>
    <t>Plate 2: MC RxA (1x7), Sunitinib RxD (1x7)</t>
  </si>
  <si>
    <t>FBB1L240180</t>
  </si>
  <si>
    <t>RC056</t>
  </si>
  <si>
    <t>No tumor. Most fragments necrosed</t>
  </si>
  <si>
    <t>0.6/0.2*1.0/0.8*1.8</t>
  </si>
  <si>
    <t>FBB1L240181</t>
  </si>
  <si>
    <t>JSS-016</t>
  </si>
  <si>
    <t>No tumor. Fragments necrosed</t>
  </si>
  <si>
    <t>FBR1Y240182</t>
  </si>
  <si>
    <t>HN149</t>
  </si>
  <si>
    <t>0.4/0.5*1.0/1.2*1.6</t>
  </si>
  <si>
    <t xml:space="preserve">Plate 2:Insert+ MC RxAI (2x3), Insert+Cisplatin RxAN (2x3), Insert+TPF RxAT (2x3) </t>
  </si>
  <si>
    <t>FBR2A240183</t>
  </si>
  <si>
    <t>CLN/PRA/263</t>
  </si>
  <si>
    <t>Plate got contaminated</t>
  </si>
  <si>
    <t>0.5/0.6*3.8*4.0</t>
  </si>
  <si>
    <t>Plate 2: MC RxA (1x7), Pacli+Carbo RxC (1x7), Lipodox RxK (1x7);
Plate 2: MC RxO (2x3), Pacli+Carbo RxP (2x3), Lipodox RxS (2x3)</t>
  </si>
  <si>
    <t>FBR1Y240184</t>
  </si>
  <si>
    <t>VYD/290</t>
  </si>
  <si>
    <t xml:space="preserve">Tumor content 0-90% </t>
  </si>
  <si>
    <t>0.6/0.8*2.6*3.2</t>
  </si>
  <si>
    <t>Plate 2: MC RxAI (2x3), Cisplatin RxAN (2x3), Pacli+Carbo RxAM (2x3),  Gemi+carbo RxAS (2x3)</t>
  </si>
  <si>
    <t>FBR2H240184</t>
  </si>
  <si>
    <t>PBMC</t>
  </si>
  <si>
    <t>Only TBL submitted, others stored cryo</t>
  </si>
  <si>
    <t>FBR1Y240185</t>
  </si>
  <si>
    <t>VYD/291</t>
  </si>
  <si>
    <t>Tumor content 0-85%. Average tumor content 56%</t>
  </si>
  <si>
    <t>0.8/1.0*1.0/1.2*1.8/1.2</t>
  </si>
  <si>
    <t>FBR2A240186</t>
  </si>
  <si>
    <t>JSS-017</t>
  </si>
  <si>
    <t>0.4*1.4/1.0*2.4</t>
  </si>
  <si>
    <t>Plate 2: MC RxA (1x7), Pacli+Carbo RxC (1x7), Doxo+Carbo RxM (1x7);
Plate 3: MC RxAA (2x3), Pacli+Carbo RxP (2x3), Doxo+Carbo RxX (1x7)</t>
  </si>
  <si>
    <t>FBR2A240187</t>
  </si>
  <si>
    <t>CLN/PRA/264</t>
  </si>
  <si>
    <t>0.4/0.6*2.2/1.4*2.8</t>
  </si>
  <si>
    <t>FBR1Y240188
TAT 3Hrs</t>
  </si>
  <si>
    <t>CLN/PRA/265</t>
  </si>
  <si>
    <t>Blood Clot</t>
  </si>
  <si>
    <t>Tumor content 55-80%</t>
  </si>
  <si>
    <t>0.6/0.8*1.2/1.4*
1.8/1.0</t>
  </si>
  <si>
    <t>0.3*1.0*1.2</t>
  </si>
  <si>
    <t>Plate 2: MC RxA (1x7)</t>
  </si>
  <si>
    <t>FBR1Y240188
TAT 12Hrs</t>
  </si>
  <si>
    <t>0.6/0.2*1.2/1.4*
1.8/1.0</t>
  </si>
  <si>
    <t>0.4*1.0*1.6</t>
  </si>
  <si>
    <t>Plate 2: MC RxA (1x7), Nivo RxC (1x7)</t>
  </si>
  <si>
    <t>FBR1Y240189</t>
  </si>
  <si>
    <t>HN150</t>
  </si>
  <si>
    <t>Blood Volume is 4ml</t>
  </si>
  <si>
    <t>0.2/0.3*0.6*1.0</t>
  </si>
  <si>
    <t>Plate 2: MC RxAI (2x3), Cisplatin RxAN (2x3), TPF RxAT (2x3)</t>
  </si>
  <si>
    <t>FBR1Y240190</t>
  </si>
  <si>
    <t>VYD/292</t>
  </si>
  <si>
    <t>Tumor content 0-90%. Average tumor content 72%</t>
  </si>
  <si>
    <t>Right Lower Alveolus &amp; Right Buccal Mucosa</t>
  </si>
  <si>
    <t>0.6*1.8*2.3</t>
  </si>
  <si>
    <t>Refer FRB2L240190</t>
  </si>
  <si>
    <t>FBR2L240190</t>
  </si>
  <si>
    <t>FBR1Y240191</t>
  </si>
  <si>
    <t>HN151</t>
  </si>
  <si>
    <t>Tumor content 40-75%</t>
  </si>
  <si>
    <t>0.2/0.5*0.4/0.6*1.4</t>
  </si>
  <si>
    <t>FBB1L240192</t>
  </si>
  <si>
    <t>CLN/PRA/266</t>
  </si>
  <si>
    <t>0.2*1.4*1.5</t>
  </si>
  <si>
    <t>Terminated @T72 But Not Fit Biopharma</t>
  </si>
  <si>
    <t>FBR1Y240193</t>
  </si>
  <si>
    <t>CLN/PRA/267</t>
  </si>
  <si>
    <t>Tumor content 0-85%. Average tumor content 40%</t>
  </si>
  <si>
    <t>0.4/0.2*1.4/0.7*3.4</t>
  </si>
  <si>
    <t>0.4*0.6*1.4
0.2/0.3*0.4*1.0</t>
  </si>
  <si>
    <t>FBR2F240193</t>
  </si>
  <si>
    <t>Plate 2: DMEM/F12+NEAA  RxAV (1x7), DMEM/12+NEAA+Nivo RxBD (1x7)</t>
  </si>
  <si>
    <t>FBR2N240193</t>
  </si>
  <si>
    <t>FBT (2N)</t>
  </si>
  <si>
    <t>0.6*0.8*3.2</t>
  </si>
  <si>
    <t>FBR2O240194</t>
  </si>
  <si>
    <t>RC057</t>
  </si>
  <si>
    <t>Prostate Biopsy (2O)</t>
  </si>
  <si>
    <t>Tumor content 0-55%. Average tumor content 20%</t>
  </si>
  <si>
    <t>Prostate</t>
  </si>
  <si>
    <t xml:space="preserve">Conventional acinar prostatic adenocarcinoma </t>
  </si>
  <si>
    <t>4 Cores
14,18,20,17</t>
  </si>
  <si>
    <t>T72 Base Plate: MC RxA (2x3), MC RxB (2x3);
T72 Flow Plate: MC RxA (2x3)</t>
  </si>
  <si>
    <t>FBR1Y240195</t>
  </si>
  <si>
    <t>HN152</t>
  </si>
  <si>
    <t>Tumor content 0-55%. Average tumor content 25%</t>
  </si>
  <si>
    <t>Alveolus(Left upper posterior)</t>
  </si>
  <si>
    <t>0.4/0.6*0.2/0.6*1.4</t>
  </si>
  <si>
    <t>FBR1Y240196</t>
  </si>
  <si>
    <t>HN153</t>
  </si>
  <si>
    <t xml:space="preserve">	
Tumor content 15-70%</t>
  </si>
  <si>
    <t>0.4/2-3*0.9/0.7*1.2</t>
  </si>
  <si>
    <t>FBR2F240196</t>
  </si>
  <si>
    <t>Refer FBR1Y240196</t>
  </si>
  <si>
    <t>Plate 2: DMEM/F12+NEAA  RxAV (1x7), Cispaltin+NEAA RxAY (1x7)</t>
  </si>
  <si>
    <t>FBR1Y240197</t>
  </si>
  <si>
    <t>HN154</t>
  </si>
  <si>
    <t>0.4-0.6*0.9*1.5</t>
  </si>
  <si>
    <t>FBR2O240198</t>
  </si>
  <si>
    <t>RC058</t>
  </si>
  <si>
    <t>Tumor content 0-25%. Average tumor content 7%</t>
  </si>
  <si>
    <t xml:space="preserve">Acinar Adenocarcinoma </t>
  </si>
  <si>
    <t>3 Cores
20,18,20</t>
  </si>
  <si>
    <t>FBR1C240199</t>
  </si>
  <si>
    <t>HN155</t>
  </si>
  <si>
    <t>Cul Imp (1C)</t>
  </si>
  <si>
    <t>Tumor content 3-80%</t>
  </si>
  <si>
    <t>0.2-0.4*0.5-1.0*0.8-0.9</t>
  </si>
  <si>
    <t>Base Plate 2:MC  DF-DMEM RxA (2x3),MC SF-DMEM BE (2x3), MC  DF-DMEM RxBF (2x3),MC SF-DMEM BG (2x3)</t>
  </si>
  <si>
    <t>HN156</t>
  </si>
  <si>
    <t>Tissue was frozen</t>
  </si>
  <si>
    <t>FBB1L240201</t>
  </si>
  <si>
    <t>JSS-018</t>
  </si>
  <si>
    <t>0.6*0.6-1.0*1.2-1.3
0.6-0.7*0.6-0.8*2.2-2.4</t>
  </si>
  <si>
    <t>FBR1C240202</t>
  </si>
  <si>
    <t>HN157</t>
  </si>
  <si>
    <t>0.2-0.4*1.0-1.1*1.2-1.3</t>
  </si>
  <si>
    <t>Base Plate 2:MC  DF-DMEM RxA (1x7),MC SF-DMEM BE (1x7), MC  DF-DMEM RxBF (1x7),MC SF-DMEM BG (1x7)</t>
  </si>
  <si>
    <t>FBR2O240203</t>
  </si>
  <si>
    <t>RC059</t>
  </si>
  <si>
    <t>Tumor content 0-40%.Average tumor content 12%</t>
  </si>
  <si>
    <t>Prostate (Left Mid Zone)</t>
  </si>
  <si>
    <t>4 Cores
22,20,22,20</t>
  </si>
  <si>
    <t>T72 Base Plate: CMC MC RxC (2x3), Spent MC RxD (2x3);
T72 Flow Plate: MC RxC (2x3), Spent MC RxD (2x3)</t>
  </si>
  <si>
    <t>FBR2O240204</t>
  </si>
  <si>
    <t>RC060</t>
  </si>
  <si>
    <t>Conventional acinar prostatic adenocarcinoma involving both the prostatic lobes</t>
  </si>
  <si>
    <t>3 Cores
14, 16. 18</t>
  </si>
  <si>
    <t>FBR2A240205</t>
  </si>
  <si>
    <t>JSS-019</t>
  </si>
  <si>
    <t>N3CM1</t>
  </si>
  <si>
    <t>0.2*0.6*0.8/1.0</t>
  </si>
  <si>
    <t>FBR1C240206</t>
  </si>
  <si>
    <t>VYD/293</t>
  </si>
  <si>
    <t>Tumor content 0-90%. Average tumor content 45%</t>
  </si>
  <si>
    <t>Plate 2: DF+PMC  RxAI (2x3), SF+PMC RxBH (2x3),  DF+CMC  RxBI (2x3), SF+CMC RxBJ (2x3)</t>
  </si>
  <si>
    <t>FBB1L240207</t>
  </si>
  <si>
    <t>CLN/PRA/268</t>
  </si>
  <si>
    <t>Tumor content 70-90%     Chromophobe RCC</t>
  </si>
  <si>
    <t>0.8-0.6*1.0-2.8*2.2-3.0</t>
  </si>
  <si>
    <t>It is Chrophobe sample</t>
  </si>
  <si>
    <t>FBR1C240207</t>
  </si>
  <si>
    <t>0.6-0.8*1.0-2.8*2.2-3.8</t>
  </si>
  <si>
    <t>Base Plate 2:MC PMC  DF-DMEM RxA (1x7), CMC MC SF-DMEM BG (1x7), CMC MC  DF-DMEM RxBF (1x7), MC PMC SF-DMEM BE (1x7), MC PMC SF-DMEM BK (1x7);
Plate 3: MC PMC SF-DMEM BE (1x7), MC PMC SF-DMEM BK (1x7)</t>
  </si>
  <si>
    <t>FBR1Y240208</t>
  </si>
  <si>
    <t>HN158</t>
  </si>
  <si>
    <t>Tumor content 15-80%. </t>
  </si>
  <si>
    <t>Refer FBR1C240208</t>
  </si>
  <si>
    <t>Plate 2: Cisplatin RxAN (2x3), TPF RxAT (2x3)</t>
  </si>
  <si>
    <t>FBR1C240208</t>
  </si>
  <si>
    <t>Base Plate 2: PMC MC  DF-DMEM RxAI (2x3), PMC MC SF-DMEM BH (2x3), CMC MC  DF-DMEM RxBI (2x3), CMC MC SF-DMEM BJ (2x3)</t>
  </si>
  <si>
    <t>FBR1Y240209</t>
  </si>
  <si>
    <t>HN159</t>
  </si>
  <si>
    <t>Tumor content 10-90%</t>
  </si>
  <si>
    <t>ypT4b ypN2B</t>
  </si>
  <si>
    <t>NACT (Pacli+carbo+5FU)</t>
  </si>
  <si>
    <t>Residual poorly differentiated  Squamous cell carcinoma</t>
  </si>
  <si>
    <t>0.8-1.0*1.3*2.1</t>
  </si>
  <si>
    <t>0.8*1.6*1.2</t>
  </si>
  <si>
    <t>Refer FBR1C240209</t>
  </si>
  <si>
    <t>Plate 2: Cisplatin RxF (1x7), TPF RxG (1x7)</t>
  </si>
  <si>
    <t>FBR1C240209</t>
  </si>
  <si>
    <t>FBR1C240210</t>
  </si>
  <si>
    <t>JSS-020</t>
  </si>
  <si>
    <t>Tumor content 0-12%.Average tumor content 4%</t>
  </si>
  <si>
    <t>Peritoneal  Deposit</t>
  </si>
  <si>
    <t>0.8-1.2*2.6-4.8*3.2-5.0</t>
  </si>
  <si>
    <t>Base Plate 2:MC  DF-DMEM RxA (1x5),MC SF-DMEM BE (1x5), MC  DF-DMEM RxBF (1x5),MC SF-DMEM BG (1x5)</t>
  </si>
  <si>
    <t>FBR2O240211</t>
  </si>
  <si>
    <t>RC061</t>
  </si>
  <si>
    <t>Tumor content 0-65%. Average tumor content 35%</t>
  </si>
  <si>
    <t>Anterior transition zone on left side apex</t>
  </si>
  <si>
    <t>2 Cores
20. 22</t>
  </si>
  <si>
    <t>FBR1C240212</t>
  </si>
  <si>
    <t>RC062</t>
  </si>
  <si>
    <t>Tumor content 0-85%. Tumor in only 2 fragments .Average tumor content 24%</t>
  </si>
  <si>
    <t>0.3-0.4*0.4*0.7
0.2-0.3*0.6*1.0
0.2*0.3-0.4*1.2</t>
  </si>
  <si>
    <t>Base Plate 2:MC  DF-DMEM RxA (1x6),MC SF-DMEM BE (1x6), MC  DF-DMEM RxBF (1x6),MC SF-DMEM BG (1x6)</t>
  </si>
  <si>
    <t>FBR1C240213</t>
  </si>
  <si>
    <t>VYD/294</t>
  </si>
  <si>
    <t>Tumor content 0-60%. Average tumor content 18%</t>
  </si>
  <si>
    <t>0.6*0.4-0.6*0.8-1.2
0.8*0.8-1.0*1.0-1.4</t>
  </si>
  <si>
    <t>FBR1Y240213</t>
  </si>
  <si>
    <t>Refer FBR1C240213</t>
  </si>
  <si>
    <t>Plate 2: Cisplatin RxAN (2x3), Pacli+Carbo RxAH (2x3)</t>
  </si>
  <si>
    <t>FBR1C240214</t>
  </si>
  <si>
    <t>HN160</t>
  </si>
  <si>
    <t>pT4b pN0</t>
  </si>
  <si>
    <t>0.8/0.6*1.2*1.5</t>
  </si>
  <si>
    <t>Base Plate 2:PMC MC  DF-DMEM RxA (1x7), PMC MC SF-DMEM BE (1x7), CMC MC  DF-DMEM RxBF (1x7), CMC MC SF-DMEM BG (1x7)</t>
  </si>
  <si>
    <t>FBR1Y240214</t>
  </si>
  <si>
    <t>FBR1C240215</t>
  </si>
  <si>
    <t>VYD/295</t>
  </si>
  <si>
    <t>Tumor content 10-40%</t>
  </si>
  <si>
    <t>Buccal Mucosa &amp; Upper Alveolus</t>
  </si>
  <si>
    <t>0.4-0.6*0.5-0.6*1.2-1.8</t>
  </si>
  <si>
    <t>FBR1Y240215</t>
  </si>
  <si>
    <t>Refer FBR1C240215</t>
  </si>
  <si>
    <t>Plate 2: Cisplatin RxAN (2x3), Pacli+Carbo RxAM (2x3)</t>
  </si>
  <si>
    <t>HN161</t>
  </si>
  <si>
    <t>Due to very samll size</t>
  </si>
  <si>
    <t>0.2*0.3-0.4*0.4</t>
  </si>
  <si>
    <t>FBR1X240217</t>
  </si>
  <si>
    <t>HN162</t>
  </si>
  <si>
    <t>Tumor content 0-95%. Average tumor content 60%</t>
  </si>
  <si>
    <t>0.1*0.4*0.4</t>
  </si>
  <si>
    <t>Plate 2: MC RxAI (2x3)</t>
  </si>
  <si>
    <t>FBR1Y240218</t>
  </si>
  <si>
    <t>VYD/296</t>
  </si>
  <si>
    <t>Tumor content 30-55%</t>
  </si>
  <si>
    <t>0.8*2.2*2.8</t>
  </si>
  <si>
    <t>Plate 2: MC RxA (1x7), Cisplatin RxF (1x7), Pacli+Carbo RxJ (1x7),  Gemi+carbo RxL (1x7)</t>
  </si>
  <si>
    <t>FBR2F240218</t>
  </si>
  <si>
    <t>Plate 2: MC NEAA RxAV (1x5), NEAA+ Cisplatin RxAY (1x5)</t>
  </si>
  <si>
    <t>FBR1X240219</t>
  </si>
  <si>
    <t>HN163</t>
  </si>
  <si>
    <t>Tumor content 0-85%. Average tumor content 30%. 2 fragments necrosed</t>
  </si>
  <si>
    <t>0.2*0.2-0.3*0.4
0.1-0.2*0.1*0.4-0.5</t>
  </si>
  <si>
    <t>FBR1Y240220</t>
  </si>
  <si>
    <t>CLN/DBR/193</t>
  </si>
  <si>
    <t>Blood Hemolysed</t>
  </si>
  <si>
    <t>Tumor content 0-90%. Average tumor content 22%</t>
  </si>
  <si>
    <t>0.6*1.8*2.2</t>
  </si>
  <si>
    <t>(1x1x0.85) Arm 1 (1x6)
(1x1x1) Arm 2 (1x6)</t>
  </si>
  <si>
    <t>Plate 2:  (1*1*0.85) MC RxAI (2x3), (1*1*1) MC RxAO (2x3);
Plate 3:  (1*1*0.85) MC RxAI (2x3), (1*1*1) MC RxAO (2x3)</t>
  </si>
  <si>
    <t>FBR1Y240221</t>
  </si>
  <si>
    <t>VYD/297</t>
  </si>
  <si>
    <t>0.2*0.9-1.1*1.2</t>
  </si>
  <si>
    <t>FBR1Y240222</t>
  </si>
  <si>
    <t>CLN/DBR/194</t>
  </si>
  <si>
    <t>A:Tumor content 0-90%. Average tumor content 40%</t>
  </si>
  <si>
    <t>0.2*0.6*2.4</t>
  </si>
  <si>
    <t>(1x1x1) Arm 1 (1x6)
(1x1x0.85) Arm 2 (1x6)</t>
  </si>
  <si>
    <t>Plate 2:  (1*1*1) MC RxAI (2x3), (1*1*0.85) MC RxAO (2x3);
Plate 3:  (1*1*1) MC RxAI (2x3), (1*1*0.85) MC RxAO (2x3)</t>
  </si>
  <si>
    <t>FBB1L240223</t>
  </si>
  <si>
    <t>RC063</t>
  </si>
  <si>
    <t>Tumor content 15-70%   </t>
  </si>
  <si>
    <t>0.5-0.6*1.2*1.2</t>
  </si>
  <si>
    <t>Plate 2: RxG (1x7), RxH (1x7), RxI (1x7), RxJ (1x7), RxK (1x7), RxL (1x7)</t>
  </si>
  <si>
    <t>FBR1Y240224</t>
  </si>
  <si>
    <t>VYD/298</t>
  </si>
  <si>
    <t xml:space="preserve">Buccal Mucosa </t>
  </si>
  <si>
    <t>pT4aN2c</t>
  </si>
  <si>
    <t>0.8*1.0*1.7</t>
  </si>
  <si>
    <t>FBR1R240224</t>
  </si>
  <si>
    <t>A: Tumor content 30-60%
B: Tumor content 15-80%</t>
  </si>
  <si>
    <t>Plate 2: 1*1*1 MC RxAI (2x3), 1*1*0.85 RxAO (2x3);
Plate 3: 1*1*1 MC RxAI (2x3), 1*1*0.85 RxAO (2x3)</t>
  </si>
  <si>
    <t>FBR2F240224</t>
  </si>
  <si>
    <t>Plate 2:PMC MC NEAA RxBM (1x7), CMC MC NEAA RxAV (1x7), CMC NEAA+ Cisplatin RxAY (1x7)</t>
  </si>
  <si>
    <t>FBR1Q240225</t>
  </si>
  <si>
    <t>VYD/299</t>
  </si>
  <si>
    <t>Adriyamycin, Cyclophosphamide, Paclitaxel &amp; Carboplatin</t>
  </si>
  <si>
    <t>1.8*1.6*2.6</t>
  </si>
  <si>
    <t>Plate 2: PMC MC RxF (1x7), CMC { MC RxA (1x7),  Adriyamycin+Pacli+Carbo RxF (1x7), Pacli+Carbo RxC (1x7)};
Plate 3: PMC {MC RxAM (1x7),   Adriyamycin+Pacli+Carbo RxBF (1x7)}</t>
  </si>
  <si>
    <t>FBR1C240226</t>
  </si>
  <si>
    <t>RC064</t>
  </si>
  <si>
    <t xml:space="preserve">Chromophobe renal cell carcinoma </t>
  </si>
  <si>
    <t>0.2*0.6-0.8*1.0
0.2*0.4*0.8</t>
  </si>
  <si>
    <t>FBR1Y240227</t>
  </si>
  <si>
    <t>HN164</t>
  </si>
  <si>
    <t xml:space="preserve">Alveolus </t>
  </si>
  <si>
    <t>pT4apN2c</t>
  </si>
  <si>
    <t>0.3-0.4*0.6*0.7</t>
  </si>
  <si>
    <t>FBB1L240228</t>
  </si>
  <si>
    <t>VYD/300</t>
  </si>
  <si>
    <t>Isolated suspicious tumor cells in only one fragment, others no tumor</t>
  </si>
  <si>
    <t>1.8*2.3*3.0
1.6*2.2*3.0</t>
  </si>
  <si>
    <t>FBB1C240228</t>
  </si>
  <si>
    <t>FBR2Q240229</t>
  </si>
  <si>
    <t>VYD/301</t>
  </si>
  <si>
    <t>MFS (2Q)</t>
  </si>
  <si>
    <t>1.0*1.4*1.8-2.0</t>
  </si>
  <si>
    <t>2*4*0.45 Arm 1 (1x7)
2*2*0.45 Arm 2 (1x7)</t>
  </si>
  <si>
    <t>Plate 2: 2*4*0.45  MC RxA (1x7), 2*2*0.45 MC RxBN (1x7),Flow{  2*4*0.45  MC RxA (1x7), 
2*2*0.45 MC RxBN (1x7)};
Plate 3:  2*2*0.45  MC RxA (2x3), 2*2*0.45 MC RxBN (2x3)</t>
  </si>
  <si>
    <t>FBB1L240230</t>
  </si>
  <si>
    <t>RC065</t>
  </si>
  <si>
    <t>Tumor in 2 fragments only 20-35%.Others no tumor. ? High grade clear cell type ? Papillary RCC</t>
  </si>
  <si>
    <t>0.5*1.3*2.0</t>
  </si>
  <si>
    <t>FBR1Y240231</t>
  </si>
  <si>
    <t>VYD/302</t>
  </si>
  <si>
    <t>Tumor content 4-95%</t>
  </si>
  <si>
    <t>0.2*1.1*1.6
0.2*0.8-1.3*1.2-1.4</t>
  </si>
  <si>
    <t>Plate 2: MC RxAI (2x3), Cisplatin RxAN (2x3), Pacli+Carbo RxAM (2x3)</t>
  </si>
  <si>
    <t>FBR2D240231</t>
  </si>
  <si>
    <t>Tumor content 0-90%. Average tumor content 60%</t>
  </si>
  <si>
    <t>(1*1*1) Arm 1 (1x6)</t>
  </si>
  <si>
    <t>Plate 2: 1*1*1 MC RxAI (2x3)
Plate 3: 1*1*0.85 MC RxAI (2x3), 1*1*1 MC RxAO (2x3)</t>
  </si>
  <si>
    <t>FBR1Y240232</t>
  </si>
  <si>
    <t>HN165</t>
  </si>
  <si>
    <t>Plate 2: Cisplatin RxAN (2x3)</t>
  </si>
  <si>
    <t>FBR2R240232</t>
  </si>
  <si>
    <t>CosV5 (2R)</t>
  </si>
  <si>
    <t>A: Tumor content 20-75%	
B:Tumor content 55-90%</t>
  </si>
  <si>
    <t>0.4-0.5*0.6-0.8*0.9</t>
  </si>
  <si>
    <t>(1*1*1) Arm 1 (1x6)
(1*1*0.85) Arm 2 (1x6)</t>
  </si>
  <si>
    <t>Plate 2: 1*1*0.85 MC RxAI (2x3), 1*1*1 MC RxAO (2x3), Flow{1*1*0.85 MC RxAI (2x3), 1*1*1 MC RxAO (2x3)}</t>
  </si>
  <si>
    <t>FBR1J240233</t>
  </si>
  <si>
    <t>CLN/PRA/269</t>
  </si>
  <si>
    <t>A:Tumor content 40-70%  ?  Tumor from eosophagus
B:Tumor content 40-75%</t>
  </si>
  <si>
    <t>T4N3M1</t>
  </si>
  <si>
    <t>0.6*1.2*3.2
0.3*1.4-0.6*3.8</t>
  </si>
  <si>
    <t>(2*2*2) Arm 1 (1x7)
(2*2*0.85) Arm 2 (1x7)</t>
  </si>
  <si>
    <t>Plate 2: (2*2*2-PMC) DMEM/F12+RNGE  RxB (1x7), (2*2*2-CMC) DMEM/F12+RNGE  RxA (1x7), (2*2*0.85-CMC) DMEM/F12  RxC (1x7), (Flow-2*2*2-CMC) DMEM/F12+RNGE  RxB (1x7)</t>
  </si>
  <si>
    <t>FBB1L240234</t>
  </si>
  <si>
    <t>CLN/PRA/270</t>
  </si>
  <si>
    <t>Tumor content 40-90%             Clear cell type</t>
  </si>
  <si>
    <t>0.2-0.3*1.0-1.4*2.6-2.9</t>
  </si>
  <si>
    <t>FBR1Y240235</t>
  </si>
  <si>
    <t>VYD/303</t>
  </si>
  <si>
    <t>0.5-0.6*1.2-1.3*1.6-1.7</t>
  </si>
  <si>
    <t>Refer FBR2Q240235</t>
  </si>
  <si>
    <t>Plate 2: MC RxA (1x7),  Cisplatin RxF (1x7), Pacli+Carbo RxJ (1x7), Gemi+carbo RxL (1x7)</t>
  </si>
  <si>
    <t>FBR2Q240235</t>
  </si>
  <si>
    <t>A:Tumor content 50-85%
B:Tumor content 55-85%</t>
  </si>
  <si>
    <t>Plate 2: 2*2*0.45 MC RxBN (1x7),Flow{  2*4*0.45  MC RxA (1x7), 2*2*0.45 MC RxBN (1x7)};
Plate 3:  2*2*0.45  MC RxBO (2x3),  2*2*0.45 MC RxBP (2x3), 2*2*0.45  MC RxBO (2x3), 2*2*0.45  MC RxBP (2x3)</t>
  </si>
  <si>
    <t>FBR2N240235</t>
  </si>
  <si>
    <t>0.6*0.6-1.0*1.8</t>
  </si>
  <si>
    <t>2*4*0.45 Arm 1 (1x7)</t>
  </si>
  <si>
    <t>Plate 2: MC RxA (1x7), Cisplatin RxF (1x7), Pacli+Carbo RxJ (1x7);
Plate 3: MC RxA (1x7)</t>
  </si>
  <si>
    <t>FBR1J240236</t>
  </si>
  <si>
    <t>CLN/PRA/271</t>
  </si>
  <si>
    <t>Contaminated @T24</t>
  </si>
  <si>
    <t>Tumor content 0-65%. Average tumor content 27%</t>
  </si>
  <si>
    <t>0.2-0.3*1.8-2.6*3.0-3.2</t>
  </si>
  <si>
    <t>(2*2*2) Arm 1 (1x7)</t>
  </si>
  <si>
    <t>Plate 2: (2*2*2-PMC) DMEM/F12+RNGE  RxB (1x7), (2*2*2-CMC) DMEM/F12+RNGE  RxA (1x7), (Flow-2*2*2-CMC) DMEM/F12+RNGE  RxB (1x7)</t>
  </si>
  <si>
    <t>FBR1Y240237</t>
  </si>
  <si>
    <t>HN166</t>
  </si>
  <si>
    <t>0.6*0.8*1.6</t>
  </si>
  <si>
    <t>Refer FBR2Q240237</t>
  </si>
  <si>
    <t>Plate 2: MC RxA (1x7),  Cisplatin RxF (1x7)</t>
  </si>
  <si>
    <t>FBR2Q240237</t>
  </si>
  <si>
    <t>A:Tumor content 65-90%
B:Tumor content60-90%</t>
  </si>
  <si>
    <t>Plate 2: 2*2*0.45 MC RxBN (1x7);
Plate 3:  2*2*0.45  MC RxBO (2x3),  2*2*0.45 MC RxBP (2x3)</t>
  </si>
  <si>
    <t>FBR2Q240238</t>
  </si>
  <si>
    <t>CLN/PRA/272</t>
  </si>
  <si>
    <t>A:Tumor content 55-80%
B:Tumor content 30-70%</t>
  </si>
  <si>
    <t>T3N2bM0</t>
  </si>
  <si>
    <t>0.4-0.8*0.8-1.4*1.8-2.1</t>
  </si>
  <si>
    <t>0.4*0.9*1.7</t>
  </si>
  <si>
    <t>FBR2N240238</t>
  </si>
  <si>
    <t>0.4-0.6*1.4*1.6</t>
  </si>
  <si>
    <t xml:space="preserve">2*4*0.45 Arm 1 (1x7)
2*2*0.45 Arm 2 (1x7)
</t>
  </si>
  <si>
    <t>Plate 2: 2*4*0.45 MC RxA (1x7), 2*2*0.45 MC RxBN (1x7), Flow {2*4*0.45 MC RxA (1x7), 2*2*0.45 MC RxBN (1x7)};
Plate 3: 2*2*0.45 MC RxBO (2x3), 2*2*0.45 MC RxBP (2x3), Flow {2*2*0.45 MC RxBO (2x3), 2*2*0.45 MC RxBP (2x3)}</t>
  </si>
  <si>
    <t>FBR1Y240239</t>
  </si>
  <si>
    <t>VYD/304</t>
  </si>
  <si>
    <t>0.2*0.4-0.6*0.6-0.7
0.3*0.4*0.6</t>
  </si>
  <si>
    <t>Arm 2 (1x6)</t>
  </si>
  <si>
    <t>Plate 2: MC RxAI (2x3), Cisplatin RxAN (2x3)</t>
  </si>
  <si>
    <t>FBR2N240239</t>
  </si>
  <si>
    <t>0.4*0.5*0.6
0.2*0.4*0.4</t>
  </si>
  <si>
    <t>FBR2Q240240</t>
  </si>
  <si>
    <t>HN167</t>
  </si>
  <si>
    <t>A:Tumor content 25-55%
B:Tumor content 15-60%</t>
  </si>
  <si>
    <t>Plate 2: 2*2*0.45 MC RxBN (1x4);
Plate 3:  2*2*0.45  MC RxBO (2x2),  2*2*0.45 MC RxBP (1x4);
Plate 4: 2*2*0.45  MC RxBQ (2x2)</t>
  </si>
  <si>
    <t>FBR1Y240240</t>
  </si>
  <si>
    <t>0.6-0.8*0.9*1.2</t>
  </si>
  <si>
    <t>Refer FBR2Q240240</t>
  </si>
  <si>
    <t>FBR1X240241</t>
  </si>
  <si>
    <t>HN168</t>
  </si>
  <si>
    <t>Tumor content 35-45%</t>
  </si>
  <si>
    <t>0.1*0.2*0.4
0.1*0.3-0.4*0.8</t>
  </si>
  <si>
    <t>FBR1C240242</t>
  </si>
  <si>
    <t>RC066</t>
  </si>
  <si>
    <t>0.2-0.4*0.6-0.7*1.4-1.6</t>
  </si>
  <si>
    <t>Plate 2: (SF-PMC) RxBE (1x5), (SF-CMC) RxBG (1x5)</t>
  </si>
  <si>
    <t>FBR1X240243</t>
  </si>
  <si>
    <t>HN169</t>
  </si>
  <si>
    <t>Less volume blood</t>
  </si>
  <si>
    <t>Tumro content 70-90%</t>
  </si>
  <si>
    <t>0.2*0.2-0.6*0.8
0.3*0.3*0.3-0.4</t>
  </si>
  <si>
    <t>FBR1J240244</t>
  </si>
  <si>
    <t>CLN/DBR/195</t>
  </si>
  <si>
    <t>0.6*1.2*1.8-1.6
0.3*0.8-1.0*3.4</t>
  </si>
  <si>
    <t>Plate 2: DMEM/F12+RNGE  RxA (1x7), DMEM/F12+NGE  RxD (1x7), DMEM/F12 RxE (1x7), Flow  DMEM/F12+RNGE  RxA (1x7), Flow DMEM/F12+NGE  RxD (1x7);
Plate 3: DMEM/F12+NGE  RxF (1x7), DMEM/F12 RxG (1x7)</t>
  </si>
  <si>
    <t>FBR2N240245</t>
  </si>
  <si>
    <t>VYD/305</t>
  </si>
  <si>
    <t>0.2-0.4*1.2*2.2
0.2-0.4*0.6*0.6
0.2-0.4*0.4*0.6</t>
  </si>
  <si>
    <t>Plate 2: 2*4*0.45 MC RxA (1x7), 2*2*0.45 MC RxBN (1x7), Flow {2*4*0.45 MC RxA (1x7), 2*2*0.45 MC RxBN (1x7)}, 2*4*0.45 Cisplatin RxF (1x7);
Plate 3: 2*2*0.45 MC RxBO (2x2), 2*2*0.45 MC RxBP (1x4)</t>
  </si>
  <si>
    <t>FBR2Q240245</t>
  </si>
  <si>
    <t>A:Tumor content 8-65%
B:Tumor content 20-70%</t>
  </si>
  <si>
    <t>0.8*0.8-1.0*1.0-1.3
0.4*0.6-0.8*0.4-0.9
0.4*0.6*0.7</t>
  </si>
  <si>
    <t>Plate 2: 2*2*0.45 MC RxA (1x7), 2*2*0.45 MC RxBN (1x4);
Plate 3:  2*2*0.45  MC RxBO (2x2),  2*2*0.45 MC RxBP (1x4);
Plate 4: 2*2*0.45  MC RxBQ (2x2)</t>
  </si>
  <si>
    <t>FBR1Y240245</t>
  </si>
  <si>
    <t>Refer FBR2Q240245</t>
  </si>
  <si>
    <t>Plate 2: Cisplatin RxF (1x7), Pacli+Carbo RxJ (1x7)</t>
  </si>
  <si>
    <t>FBBIL240246</t>
  </si>
  <si>
    <t>JSS-021</t>
  </si>
  <si>
    <t>Tumor content 70-90%      Clear cell type</t>
  </si>
  <si>
    <t>0.6*1.2*1.0/1.2
0.4*0.6*1.0
0.4*0.7*1.0
0.2*0.4*0.8</t>
  </si>
  <si>
    <t>FBR1Q240247</t>
  </si>
  <si>
    <t>CLN/DBR/196</t>
  </si>
  <si>
    <t>Tumor content 15-60%</t>
  </si>
  <si>
    <t>0.2-1.0*1.7*1.8</t>
  </si>
  <si>
    <t>0.2-0.9*1.4*1.6</t>
  </si>
  <si>
    <t>V Arm 1 (1x7)
M Arm 2 (1x7)</t>
  </si>
  <si>
    <t>Plate 2:V  (2*2*1) MC RxBG (1x7), V  (2*2*1) MC  RxBJ Dupli (1x7), V  (2*2*1) MC RxBK (1x7);
Plate 3: V  (2*2*1) MC RxBG (1x7)</t>
  </si>
  <si>
    <t>FBR1Q240248</t>
  </si>
  <si>
    <t>VYD/306</t>
  </si>
  <si>
    <t>Some fragments show tumor with features of ?metaplastic breast carcinoma .</t>
  </si>
  <si>
    <t>0.6-0.8*1.0*1.2
1.4-1.6*1.6*1.8
0.6*1.4*1.8
0.8-1.0*1.0*2.0</t>
  </si>
  <si>
    <t>0.6-0.8*1.0*1.2
1.4-1.6*1.4*1.6
0.6*1.4*1.8
0.8-1.0*1.0*1.4</t>
  </si>
  <si>
    <t>FBR1Q240249</t>
  </si>
  <si>
    <t>JSS-022</t>
  </si>
  <si>
    <t>Tumor content 0-5%. Average tumor content 2%.</t>
  </si>
  <si>
    <t>0.2/0.3*1.2/1.4*1.4</t>
  </si>
  <si>
    <t>M Arm 1 (1x7)</t>
  </si>
  <si>
    <t>Plate 2:M MC  (2*2*1) RxBH (1x7), M  (2*2*1) MC  RxBL Dupli (1x7);
Plate 3: M (2*2*1) MC RxBH (1x7)</t>
  </si>
  <si>
    <t>FBR1Y240250</t>
  </si>
  <si>
    <t>HN170</t>
  </si>
  <si>
    <t>Tumor content 10-60%</t>
  </si>
  <si>
    <t>pT3pN1</t>
  </si>
  <si>
    <t>0.2-0.3*0.6*0.8</t>
  </si>
  <si>
    <t>FBR1Q240251</t>
  </si>
  <si>
    <t>JSS-023</t>
  </si>
  <si>
    <t>0.2-0.4*4.2*0.6-0.8
0.3-0.4*1.6-2.4*0.6</t>
  </si>
  <si>
    <t>0.2*0.8-1.2*3.0
0.2-0.3*0.4-0.5*2.6</t>
  </si>
  <si>
    <t>Plate 2:M  (2*2*1) MC RxBH (1x7), M  (2*2*1) MC  RxBL Dupli (1x7);
Plate 3: M  (2*2*1) MC RxBH (1x7)</t>
  </si>
  <si>
    <t>FBR2Q240252</t>
  </si>
  <si>
    <t>CLN/DBR/197</t>
  </si>
  <si>
    <t>A:Tumor content 70-90%
B:Tumor content 70-90%</t>
  </si>
  <si>
    <t>0.8/1.2*1.4-2.0*2.4
0.2*0.3-1.0*1.2</t>
  </si>
  <si>
    <t>Plate 2: 2*4*0.45 MC RxA (1x4), 2*2*0.45 MC RxBN (1x4), 2*4*0.45 MC RxBR (1x4);
Plate 3:  2*2*0.45  MC RxBO (2x2),  2*2*0.45 MC RxBP (1x4);
Plate 4: 2*2*0.45  MC RxBQ (2x2)</t>
  </si>
  <si>
    <t>FBR2F240252</t>
  </si>
  <si>
    <t>Plate 2: 2*4*0.45 M+NEAAC RxAV (1x7), 2*2*0.45 NEAA+NEAA RxBS  (1x7)</t>
  </si>
  <si>
    <t>FBR1C240253</t>
  </si>
  <si>
    <t>RC067</t>
  </si>
  <si>
    <t>0.3*0.5*0.9</t>
  </si>
  <si>
    <t>Plate 2: (SF-PMC) RxBE (1x7), (SF-CMC) RxBG (1x7)</t>
  </si>
  <si>
    <t>FBR1Y240254</t>
  </si>
  <si>
    <t>VYD/307</t>
  </si>
  <si>
    <t>Refer FBR2Q240250</t>
  </si>
  <si>
    <t>FBR2Q240254</t>
  </si>
  <si>
    <t>A:Tumor content 15-60%
B:Tumor content 0-55%. Average tumor content 15%</t>
  </si>
  <si>
    <t>0.8-1.0*1.6-1.9*2.6-2.9</t>
  </si>
  <si>
    <t>Plate 2: 2*4*0.45 MC RxA (1x7), 2*2*0.45 MC RxBN (1x4),  2*4*0.45 MC RxBR (1x4);
Plate 3:  2*2*0.45  MC RxBO (2x2),  2*2*0.45 MC RxBP (1x4);
Plate 4: 2*2*0.45  MC RxBQ (2x2)</t>
  </si>
  <si>
    <t>FBR2H240254</t>
  </si>
  <si>
    <t>PCR (2H)</t>
  </si>
  <si>
    <t>For Cryo T48 Plate: RxA MC (PBMC), RXT Anti CD3+IL2 (PBMC);
For FreshT48 Flow Plate: RxA MC (PBMC), RXT Anti CD3+IL2 (PBMC)</t>
  </si>
  <si>
    <t>FBR2F240254</t>
  </si>
  <si>
    <t>Tumor content 10-65%</t>
  </si>
  <si>
    <t>FBR1K240255</t>
  </si>
  <si>
    <t>CLN/DBR/198</t>
  </si>
  <si>
    <t>0.6-0.2*1.4*1.6</t>
  </si>
  <si>
    <t>Plate 2: MC RxA (1x7), Nivo RxC (1x7), LD-Nivo RxE (1x7);
Plate 3:  MC RxA (1x7), Nivo RxC (1x7), LD-Nivo RxE (1x7)</t>
  </si>
  <si>
    <t>FBR1Y240256</t>
  </si>
  <si>
    <t>VYD/308</t>
  </si>
  <si>
    <t>Right Upper Alveolus</t>
  </si>
  <si>
    <t>0.2-0.4*0.8-1.0*1.4-1.6</t>
  </si>
  <si>
    <t>Plate 2: MC RxA (1x4),  Cisplatin RxF (1x4), Nivo RxC (1x4)</t>
  </si>
  <si>
    <t>FBR1J240257</t>
  </si>
  <si>
    <t>CLN/DBR/199</t>
  </si>
  <si>
    <t>0.6-0.3*2.0*2.8</t>
  </si>
  <si>
    <t>FBR1Q240258</t>
  </si>
  <si>
    <t>CLN/DBR/200</t>
  </si>
  <si>
    <t>1.2/1.4*2.2*3.2</t>
  </si>
  <si>
    <t>0.8*1.6*2.8
0.6/0.7*1.4*2.4</t>
  </si>
  <si>
    <t>Plate 2:M (2*2*2) MC RxA (1x7), M (2*4*1) MC RxBM (1x4),  M (2*2*1) MC RxBH (1x7), M MC RxA (1x7), M MC RxBM (1x4),  M MC RxBH (1x7)</t>
  </si>
  <si>
    <t>FBR1K240259</t>
  </si>
  <si>
    <t>HN171</t>
  </si>
  <si>
    <t>Blood volume insufficient(4ml)</t>
  </si>
  <si>
    <t>0.8*1.0-2.1*1.7-2.0</t>
  </si>
  <si>
    <t>Plate 2: MC RxA (1x7),Nivo RxC (1x7),  Pacli+Carbo RxC (1x7), Cisplatin RxF (1x7), Flow{MC RxA (1x7), Nivo RxC (1x7)}</t>
  </si>
  <si>
    <t>FBR1Q240260</t>
  </si>
  <si>
    <t>CLN/DBR/201</t>
  </si>
  <si>
    <t>Tumor content 5-55%</t>
  </si>
  <si>
    <t>Right Breast chest wall</t>
  </si>
  <si>
    <t>0.6*1.2*2.8</t>
  </si>
  <si>
    <t>FBR1Y240261</t>
  </si>
  <si>
    <t>HN172</t>
  </si>
  <si>
    <t>0.6*1.2*1.2-1.4</t>
  </si>
  <si>
    <t>Plate 2: MC RxA (1x7), Cisplatin RxF (1x7), TPF RxG (1x7), Flow RxAE (1x7)</t>
  </si>
  <si>
    <t>FBR2F240261</t>
  </si>
  <si>
    <t>2*4*0.45 Arm 1 (1x6)</t>
  </si>
  <si>
    <t>Plate 2: MC NEAA RxAV (1x6), NEAA+ Cisplatin RxAY (1x6)</t>
  </si>
  <si>
    <t>FBR2A240262</t>
  </si>
  <si>
    <t>CLN/DBR/202</t>
  </si>
  <si>
    <t>Ovary CC (2A)</t>
  </si>
  <si>
    <t>Tumor content 0-10%. Average tumor content 4%</t>
  </si>
  <si>
    <t>0.6-0.8*1.0-2.4*2.2</t>
  </si>
  <si>
    <t>0.5-0.6*0.4-1.6*2.0-2.6</t>
  </si>
  <si>
    <t>Plate 2: MC RxA (1x7), Pacli+Carbo RxC (1x7), Nivo RxV (1x7);
Plate 3: MC RxAA (2x3), Pacli+Carbo RxP (2x3), Nivo-Insert RxS (2x3)</t>
  </si>
  <si>
    <t>FBR2Q240263</t>
  </si>
  <si>
    <t>VYD/309</t>
  </si>
  <si>
    <t xml:space="preserve">	
A:Tumor content 35-60%
B:Tumor content 0-40%</t>
  </si>
  <si>
    <t>0.6*1.0*1.5</t>
  </si>
  <si>
    <t>Plate 2: 2*4*0.45 MC RxA (1x7), 2*2*0.45 MC RxBN (1x4),  2*4*0.45 MC RxBR (1x4);
Plate 3:  2*2*0.45  MC RxBO (2x2),  2*2*0.45 MC RxBP (1x4);
Plate 4: 2*2*0.45  MC RxBQ (1x4)</t>
  </si>
  <si>
    <t>FBR2H240263</t>
  </si>
  <si>
    <t>FBB1L240264</t>
  </si>
  <si>
    <t>RC068</t>
  </si>
  <si>
    <t>Tumor content 0-90%. Average tumor content 40%. Clear cell type</t>
  </si>
  <si>
    <t>0.6-0.8*0.5-0.9*1.3-1.5</t>
  </si>
  <si>
    <t>FBR1X240265</t>
  </si>
  <si>
    <t>HN173</t>
  </si>
  <si>
    <t>Malignant Spindle cell tumor</t>
  </si>
  <si>
    <t>0.1-0.2*0.4*0.7
0.1*0.3*0.3</t>
  </si>
  <si>
    <t>FBR2A240266</t>
  </si>
  <si>
    <t>OCO43</t>
  </si>
  <si>
    <t>0.1-0.2*0.6*0.8</t>
  </si>
  <si>
    <t>FBR1Q240267</t>
  </si>
  <si>
    <t>JSS-024</t>
  </si>
  <si>
    <t>Tumor content 0-6%. Average tumor content 3%</t>
  </si>
  <si>
    <t>0.1-0.2*0.6-0.4*1.0
0.1*0.2*0.6</t>
  </si>
  <si>
    <t>2*2*2 M Arm 1 (1x3)</t>
  </si>
  <si>
    <t>Plate 2:M  (2*2*2) MC RxBA (1x5)</t>
  </si>
  <si>
    <t>FBR1Y240268</t>
  </si>
  <si>
    <t>VYD/310</t>
  </si>
  <si>
    <t>1.0-1.2*1.0-1.2*1.4</t>
  </si>
  <si>
    <t>Plate 2: MC RxA (1x7),  Cisplatin RxF (1x7), Pacli+Carbo RxJ (1x7), Gemi+carbo RxL (1x7), Unfiltred Media RxBR (1x7)</t>
  </si>
  <si>
    <t>FBR1Y240269</t>
  </si>
  <si>
    <t>HN174</t>
  </si>
  <si>
    <t>Difficult to collect</t>
  </si>
  <si>
    <t xml:space="preserve">pT4bN0 </t>
  </si>
  <si>
    <t>0.4-0.5*0.2-0.6*1.1</t>
  </si>
  <si>
    <t>FBR1Y240270</t>
  </si>
  <si>
    <t>VYD/311</t>
  </si>
  <si>
    <t>Tumor content 30-70%</t>
  </si>
  <si>
    <t>pT3N0,pT1N2b</t>
  </si>
  <si>
    <t>0.7-0.8*1.3*1.5/1.6</t>
  </si>
  <si>
    <t>Plate 2: MC RxA (1x7),  Cisplatin RxF (1x7), Pacli+Carbo RxJ (1x7), Gemi+carbo RxL (1x7), Flow MC-Dupli RxAE (1x7), Unfiltred Media RxBR (1x7)</t>
  </si>
  <si>
    <t>FBR1Y240271</t>
  </si>
  <si>
    <t>CLN/PRA/273</t>
  </si>
  <si>
    <t>Tumor content 0-96%. Average tumor content 30%.Tumor in 2 fragments only</t>
  </si>
  <si>
    <t>pT2N2</t>
  </si>
  <si>
    <t>0.4*1.2-1.6*0.5-1.2
0.4-0.5*1.2*1.2-1.3</t>
  </si>
  <si>
    <t>1*1*1 Arm 1 (1x6)</t>
  </si>
  <si>
    <t>Plate 2: 1*1*1 MC RxAE (2x3), MC+NEAA RxAI (2x3)</t>
  </si>
  <si>
    <t>FBR1Q240272</t>
  </si>
  <si>
    <t>CLN/DBR/203</t>
  </si>
  <si>
    <t>0.6*1.4*3.2</t>
  </si>
  <si>
    <t>2*2*2 M Arm 1 (1x7)</t>
  </si>
  <si>
    <t>Plate 2: 2*2*2 MC RxA (1x7), MC  (2*2*1) RxBH (1x7), M  (2*4*1) MC  RxBM (1x4);
Plate 3: 2*2*2 MC RxA (1x7), MC  (2*2*1) RxBH (1x7), M  (2*4*1) MC  RxBM (1x4)</t>
  </si>
  <si>
    <t>FBB1L240273</t>
  </si>
  <si>
    <t>CLN/PRA/274</t>
  </si>
  <si>
    <t>Tumor content 60-80%        Oncocytic tumor / Oncocytoma</t>
  </si>
  <si>
    <t>0.3-0.5*1.2/0.6*4.6</t>
  </si>
  <si>
    <t>FBR2Q240274</t>
  </si>
  <si>
    <t>CLN/DBR/204</t>
  </si>
  <si>
    <t>Tumor content 0-80%. Average tumor content 52%</t>
  </si>
  <si>
    <t>Plate 2: 2*4*0.45 MC RxBN (1x7), 2*2*0.45 Nivo RxBY (1x7),  2*4*0.45 Nivo  RxBZ (1x7);
Plate 3:  2*2*0.45  MC RxBN (1x7),  2*2*0.45 MC RxBV (1x7), 2*2*0.45 aCD3+IL2 RxBW (1x7), 2*2*0.45 aCD3+IL2 RxBX (1x7)</t>
  </si>
  <si>
    <t>FBR2A240275</t>
  </si>
  <si>
    <t>JSS-025</t>
  </si>
  <si>
    <t>Tumor content 2-8%</t>
  </si>
  <si>
    <t>1.2/1.4*1.8*3.2</t>
  </si>
  <si>
    <t>1.2/1.4*1.6*2.0</t>
  </si>
  <si>
    <t>Plate 2: MC RxA (1x7), Pacli+Carbo RxC (1x7), Liposomal doxo + Carbo  RxO (1x7), Gemi+Carbo RxF (1x7);
Plate 3: MC RxAA (2x3), Pacli+Carbo RxP (2x3), Liposomal doxo + Carbo  RxQ (2x3), Gemi+Carbo RxZ (2x3)</t>
  </si>
  <si>
    <t>FBR2Q240276</t>
  </si>
  <si>
    <t>CLN/DBR/205</t>
  </si>
  <si>
    <t>Tumor content 30-65%</t>
  </si>
  <si>
    <t>0.8/1.0*1.6*2.2</t>
  </si>
  <si>
    <t>FBR1C240277</t>
  </si>
  <si>
    <t>RC069</t>
  </si>
  <si>
    <t>Tumor content 0-70%. Average tumor content 45%</t>
  </si>
  <si>
    <t>0.2*0.4-0.6*0.6-0.7
0.1-0.4*0.4-0.9*0.8-1.5</t>
  </si>
  <si>
    <t>FBB1L240278</t>
  </si>
  <si>
    <t>VYD/312</t>
  </si>
  <si>
    <t xml:space="preserve">	
No tumor</t>
  </si>
  <si>
    <t>0.4*1.0*1.8
0.2-0.4*0.6*1.0
0.3*1.0*1.2</t>
  </si>
  <si>
    <t>FBR1Y240279</t>
  </si>
  <si>
    <t>CLN/DBR/206</t>
  </si>
  <si>
    <t>Tumor content 3-60%</t>
  </si>
  <si>
    <t>0.1-0.2*0.6*0.6
0.1*0.5-0.7*1.0
0.1*0.6-0.7*1.0
0.1*0.1-0.4*1.2
0.1*0.5*1.9</t>
  </si>
  <si>
    <t>Plate 2: 1*1*1 MC RxAE (2x3), MC RxC (2x3) MC+NEAA RxAI (2x3)</t>
  </si>
  <si>
    <t>FBR1Q240280</t>
  </si>
  <si>
    <t>CLN/DBR/207</t>
  </si>
  <si>
    <t>Tumor content 1-25%</t>
  </si>
  <si>
    <t>0.6-0.8*1.2*3.2</t>
  </si>
  <si>
    <t>FBR1Y240281</t>
  </si>
  <si>
    <t>VYD/313</t>
  </si>
  <si>
    <t>0.4*1.1*1.1-1.2</t>
  </si>
  <si>
    <t>Plate 2: MC RxA (1x7),  Cisplatin RxF (1x7),  Flow {MC RxA (1x7), Anti CD3+IL2 RxT (1x7)}</t>
  </si>
  <si>
    <t>FBR2N240281</t>
  </si>
  <si>
    <t>Tumor content 40-55%</t>
  </si>
  <si>
    <t>0.4/0.6*0.8*0.8</t>
  </si>
  <si>
    <t>2*4*0.45 Arm 1 (1x3)</t>
  </si>
  <si>
    <t>Plate 2: 2*4*0.45 MC RxA (1x4), 2*2*0.45 Flow-MC RxA (1x4), Flow2*4*0.45 AntiCD3+IL2 RxT (1x4)</t>
  </si>
  <si>
    <t>FBR1Y240282</t>
  </si>
  <si>
    <t>HN175</t>
  </si>
  <si>
    <t>Tumor content 0-90% . Average tumor content 56%</t>
  </si>
  <si>
    <t xml:space="preserve">  pT4aN0</t>
  </si>
  <si>
    <t>0.2-0.3*0.6*0.7</t>
  </si>
  <si>
    <t>FBR2Q240283</t>
  </si>
  <si>
    <t>CLN/DBR/208</t>
  </si>
  <si>
    <t>1.0-1.2*1.2-1.4*2.4-2.6</t>
  </si>
  <si>
    <t>FBR1Y240284</t>
  </si>
  <si>
    <t>HN176</t>
  </si>
  <si>
    <t>Not willing</t>
  </si>
  <si>
    <t>0.6*0.7-1.3*1.6</t>
  </si>
  <si>
    <t>FBR2Q240285</t>
  </si>
  <si>
    <t>CLN/DBR/209</t>
  </si>
  <si>
    <t>0.4-0.8*0.4-0.8*2.8</t>
  </si>
  <si>
    <t>Base Plate 2: 2*2*0.45 MC RxBO (2x3), 2*2*0.45 Nivo RxCC (2x3),  2*2*0.45 Nivo RxCD (2x3);
Flow Plate 3:  2*2*0.45  MC RxBO (2x3),  2*2*0.45  MC RxCB (2x3),  2*2*0.45 Anti CD3+IL2 RxCE (2x3), 2*2*0.45 Anti CD3+IL2 RxCF (2x3)</t>
  </si>
  <si>
    <t>FBR1Y240286</t>
  </si>
  <si>
    <t>VYD/314</t>
  </si>
  <si>
    <t>Tumor content 0-85%. Average tumor content 30%</t>
  </si>
  <si>
    <t>0.2-0.4*0.8*1.2</t>
  </si>
  <si>
    <t>Plate 2: MC RxAI (2x3),  Cisplatin RxAN (2x3),  Flow {MC RxAI (2x3), Anti CD3+IL2 RxCG (2x3)}</t>
  </si>
  <si>
    <t>FBR2N240286</t>
  </si>
  <si>
    <t>Tumor content 0-95%. Average tumor content 50%</t>
  </si>
  <si>
    <t>0.1-0.4*0.6*1.0</t>
  </si>
  <si>
    <t>1*1*0.85 Arm 1 (1x6)</t>
  </si>
  <si>
    <t>Plate 2: MC RxAI (2x3), Cisplatin RxAN (2x3),Flow MC RxAI (2x3), Flow-Anti CD3 MC RxCG (2x3)</t>
  </si>
  <si>
    <t>FBR1Y240287</t>
  </si>
  <si>
    <t>HN177</t>
  </si>
  <si>
    <t>Tumor content 20-95%</t>
  </si>
  <si>
    <t>pT1pN0</t>
  </si>
  <si>
    <t>0.2-0.4*0.5*0.6</t>
  </si>
  <si>
    <t>FBR1Y240288</t>
  </si>
  <si>
    <t>HN178</t>
  </si>
  <si>
    <t>0.2-0.3*0.6-1.0*0.8</t>
  </si>
  <si>
    <t>FBR1Y240289</t>
  </si>
  <si>
    <t>VYD/315</t>
  </si>
  <si>
    <t>Tumor content 0-75%. Average tumor content 25%</t>
  </si>
  <si>
    <t>0.6*0.4-0.7*1.2-1.4</t>
  </si>
  <si>
    <t>FBR2N240289</t>
  </si>
  <si>
    <t>0.4*0.4-0.8*1.2</t>
  </si>
  <si>
    <t>FBR1Y240290</t>
  </si>
  <si>
    <t>HN179</t>
  </si>
  <si>
    <t>Tumor content 70-96%</t>
  </si>
  <si>
    <t>0.2-0.4*0.6-0.8*1.5</t>
  </si>
  <si>
    <t>FBR1Q240291</t>
  </si>
  <si>
    <t>VYD/316</t>
  </si>
  <si>
    <t>Tumor content 4-60% </t>
  </si>
  <si>
    <t>idc</t>
  </si>
  <si>
    <t>0.8-1.0*0.8-0.9*1.0-1.1</t>
  </si>
  <si>
    <t>FBR1Q240292</t>
  </si>
  <si>
    <t>CLN/DBR/210</t>
  </si>
  <si>
    <t>Tumor content 0-60%. Average tumor content 15%</t>
  </si>
  <si>
    <t>T3 N3 MX</t>
  </si>
  <si>
    <t>0.4-1.0*0.6-2.0*1.4-2.7</t>
  </si>
  <si>
    <t>Plate 2: MC RxA (1x7), MC RxA (1x7),  Anti CD3+IL2 RxT (1x7), Anti CD3+IL2-Dupli RxAU (1x7)</t>
  </si>
  <si>
    <t>HN180</t>
  </si>
  <si>
    <t>No Tumor. Necrosed tissue</t>
  </si>
  <si>
    <t>#3-NACT(29-04-2024), 
#8- Methotraxate  (20-08-2024)</t>
  </si>
  <si>
    <t>FBR1K240294</t>
  </si>
  <si>
    <t>HN181</t>
  </si>
  <si>
    <t>pT4pbNO</t>
  </si>
  <si>
    <t>0.4-0.6*-.6-1.0*1.5</t>
  </si>
  <si>
    <t>Plate 2: MC RxA (1x7),Nivo RxC (1x7), Cisplatin RxF (1x7)</t>
  </si>
  <si>
    <t>FBR1K240295</t>
  </si>
  <si>
    <t>HN182</t>
  </si>
  <si>
    <t>Tumor content 35-60%</t>
  </si>
  <si>
    <t>0.3-0.4*1.9*2.0</t>
  </si>
  <si>
    <t>Plate 2: MC RxA (1x7), Nivo RxC (1x7), Cis RxF (1x7), TPF RxG (1x7);
Plate 3:  MC RxA (1x7), Nivo RxC (1x7)</t>
  </si>
  <si>
    <t>FBR1Y240296</t>
  </si>
  <si>
    <t>HN183</t>
  </si>
  <si>
    <t>Tumor content 45-65% High immune content</t>
  </si>
  <si>
    <t>0.4*0.6*0.8/1.2</t>
  </si>
  <si>
    <t>Plate 2: MC RxAI (2x3), Cisplatin RxAN (2x3), TPF RxAT (2x3), Nivo RxAL (2x3);
Plate 3: LDN+Cis RxCH (2x3), LDN+RxCI RxCI (2x3)</t>
  </si>
  <si>
    <t>FBR1Y240297</t>
  </si>
  <si>
    <t>VYD/317</t>
  </si>
  <si>
    <t>1.2*1.5-1.9*2.6</t>
  </si>
  <si>
    <t>FBR1Q240298</t>
  </si>
  <si>
    <t>VYD/318</t>
  </si>
  <si>
    <t>Tumor content 0-70%. Average tumor content 30%</t>
  </si>
  <si>
    <t>yT3N3a</t>
  </si>
  <si>
    <t>4xAC, 4xPacli, 4xTrastuzumab</t>
  </si>
  <si>
    <t>1.0*1.2*1.8
0.2*1.2*2.8
1.8*2.8*1.8</t>
  </si>
  <si>
    <t>Plate 2: MC RxA (1x7), Adriyamycin+Cyclophosphamide RxF (1x7), Pacli+Carbo RxC (1x7), Doce+Cyclophosphamide  RxBB (1x7), MC RxA (1x7), AntiCD3 +IL2 RxT (1x7)</t>
  </si>
  <si>
    <t>FBR2A240299</t>
  </si>
  <si>
    <t>JSS-026</t>
  </si>
  <si>
    <t>Psammoma bodies predominant ?low grade serous adenocarcinoma. Epithelial component 0-10%</t>
  </si>
  <si>
    <t>1.0-1.2*0.8-1.8*2.8</t>
  </si>
  <si>
    <t>FBR1Q240300</t>
  </si>
  <si>
    <t>JSS-027</t>
  </si>
  <si>
    <t>No tumor. Epithelial hyperplasia seen.</t>
  </si>
  <si>
    <t>TCH</t>
  </si>
  <si>
    <t>0.2-0.4*0.5-0.8*1.2-1.6
0.2-0.6*0.4-0.8*0.8-2.6</t>
  </si>
  <si>
    <t>Plate 2: MC RxA (1x7), Adriyamycin+Cyclophosphamide RxH (1x7), MC RxA (1x7), AntiCD3 +IL2 RxT (1x7)</t>
  </si>
  <si>
    <t>FBR1Y240301</t>
  </si>
  <si>
    <t>VYD/319</t>
  </si>
  <si>
    <t>T3N2b</t>
  </si>
  <si>
    <t>0.4-0.5*0.8*1.0</t>
  </si>
  <si>
    <t>Plate 2: MC RxAI (2x3), Cisplatin RxAN (2x3), MC RxAI (2x3), Anti CD3+IL2 RxCG (2x3)</t>
  </si>
  <si>
    <t>FBR2N240301</t>
  </si>
  <si>
    <t>FBR1Y240302</t>
  </si>
  <si>
    <t>HN184</t>
  </si>
  <si>
    <t xml:space="preserve">pT4ap N2b </t>
  </si>
  <si>
    <t>0.2-0.3*0.8-0.4*0.9-0.8</t>
  </si>
  <si>
    <t>FBR1K240303</t>
  </si>
  <si>
    <t>CLN/DBR/211</t>
  </si>
  <si>
    <t>Tumor content 10-85%</t>
  </si>
  <si>
    <t>two years back</t>
  </si>
  <si>
    <t>0.8/0.3*0.8*0.7</t>
  </si>
  <si>
    <t>Plate 2: MC RxA (1x7), Nivo RxC (1x7);
Plate 3:  MC RxA (1x7), Nivo RxC (1x7)</t>
  </si>
  <si>
    <t>FBR2S240304</t>
  </si>
  <si>
    <t>CLN/DBR/212</t>
  </si>
  <si>
    <t>A:Tumor content 10-75%
B:Tumor content 4-45%</t>
  </si>
  <si>
    <t>CRC</t>
  </si>
  <si>
    <t>Colon</t>
  </si>
  <si>
    <t>T4a N0 MX</t>
  </si>
  <si>
    <t>0.2-1.0*0.7-2.0*2.8-3.6</t>
  </si>
  <si>
    <t xml:space="preserve">0.2*0.3-0.6*1.4
0.1*0.4-0.4*1.6
0.2-0.8*0.6-0.8*1.8
</t>
  </si>
  <si>
    <t>2*4*0.45 Arm 1 (1x7)
2*2*2 Arm 2 (1x6)</t>
  </si>
  <si>
    <t>Base Plate 2: MC DMEM RxA (1x7),MC RPMI RxB (1x7), MC DMEM RxA (1x7),MC RPMI RxB (1x7);
Base Plate 3:  MC DMEM RxA (1x6),MC RPMI RxB (1x6)</t>
  </si>
  <si>
    <t>FBR1Y240305</t>
  </si>
  <si>
    <t>VYD/320</t>
  </si>
  <si>
    <t>0.7*0.6*1.4*1.6-1.8
0.3-0.4*0.8-1.0*1.4-1.5</t>
  </si>
  <si>
    <t>FBR1Q240306</t>
  </si>
  <si>
    <t>VYD/321</t>
  </si>
  <si>
    <t>Blood tube broken</t>
  </si>
  <si>
    <t>Tumor content 0-90%. Average tumor content 25%</t>
  </si>
  <si>
    <t>yT4bN0</t>
  </si>
  <si>
    <t>0.6/0.7*1.5-1.9*1.2-1.6
0.7/0.8*1.4-1.6*2.2</t>
  </si>
  <si>
    <t>0.6*0.2-0.8*1.6
0.7*0.7-1.1*1.3-1.6
0.2*0.2-0.5*0.7
0.1*0.4*0.1-0.7</t>
  </si>
  <si>
    <t>Plate 2: MC RxA (1x7), Nivo RxAZ (1x7);
Plate 3: MC RxA (1x7), Anti CD3+IL2 RxT (1x7),  Nivo RxAZ (1x7)</t>
  </si>
  <si>
    <t>FBR2A240307</t>
  </si>
  <si>
    <t>OCO44</t>
  </si>
  <si>
    <t>Tumor content 0-25%. Average tumor content 6%</t>
  </si>
  <si>
    <t>Pacli + Carbo</t>
  </si>
  <si>
    <t>Endometrioid  Adenocarcinoma</t>
  </si>
  <si>
    <t>0.2-0.4*0.8*1.0</t>
  </si>
  <si>
    <t>2*2*1 Arm 1 (1x5)
1*1*1 Arm 2 (1x6)</t>
  </si>
  <si>
    <t>Plate 2: MC RxA (1x5), Pacli+Carbo RxC (1x5);
Plate 2: MC RxO (2x3), Pacli+Carbo RxP (2x3)</t>
  </si>
  <si>
    <t>FBR1Q240308</t>
  </si>
  <si>
    <t>CLN/DBR/213</t>
  </si>
  <si>
    <t>Tumor content 0-60%. Average tumor content 20%  . Immune component high</t>
  </si>
  <si>
    <t>0.6*1.4*2.6</t>
  </si>
  <si>
    <t>0.6*0.2-1.4*2.5</t>
  </si>
  <si>
    <t>FBB1L240309</t>
  </si>
  <si>
    <t>CLN/PRA/275</t>
  </si>
  <si>
    <t>Blood heamolysed</t>
  </si>
  <si>
    <t>Tumor content 55-90% Clear cell type</t>
  </si>
  <si>
    <t>0.6/0.8*1.2-1.7*2.6-2.9</t>
  </si>
  <si>
    <t>FBR2A240310</t>
  </si>
  <si>
    <t>OCO45</t>
  </si>
  <si>
    <t>0.7/0.8*0.2-1.1*0.8-2.8</t>
  </si>
  <si>
    <t>FBR1K240311</t>
  </si>
  <si>
    <t>VYD/322</t>
  </si>
  <si>
    <t>0.6*1.0*1.2</t>
  </si>
  <si>
    <t>Plate 2: MC RxA (1x7), Nivo RxC (1x7), Cis RxF (1x7);
Plate 3:  MC RxA (1x7), Nivo RxC (1x7)</t>
  </si>
  <si>
    <t>FBR2Q240312</t>
  </si>
  <si>
    <t>CLN/DBR/214</t>
  </si>
  <si>
    <t>Tumor content 12-45%</t>
  </si>
  <si>
    <t>T3 N3b MX</t>
  </si>
  <si>
    <t>0.5-0.6*1.4-1.6*1.8-2.0</t>
  </si>
  <si>
    <t>2*2*0.45 Arm 1 (1x6)
2*2*0.45 Arm 2 (1x6)</t>
  </si>
  <si>
    <t>FBB1L240313</t>
  </si>
  <si>
    <t>CLN/PRA/276</t>
  </si>
  <si>
    <t>Tumor content 60-95%.  Papillary RCC</t>
  </si>
  <si>
    <t>1.0*2.4*4.2</t>
  </si>
  <si>
    <t>Other Subtype</t>
  </si>
  <si>
    <t>FBR1Y240314</t>
  </si>
  <si>
    <t>CLN/PRA/277</t>
  </si>
  <si>
    <t>Tissue came out from Vibrotome, Only TBL plate submitted</t>
  </si>
  <si>
    <t>Tumor content 0-60%. Average tumor content 30%</t>
  </si>
  <si>
    <t>0.2-0.3*1.2*1.8</t>
  </si>
  <si>
    <t>FBR1Q240315</t>
  </si>
  <si>
    <t>VYD/323</t>
  </si>
  <si>
    <t xml:space="preserve">	
Tumor content 4-15%</t>
  </si>
  <si>
    <t>T2N2a</t>
  </si>
  <si>
    <t xml:space="preserve">0.4*1.4*3.0
</t>
  </si>
  <si>
    <t>0.4*1.4*2.2</t>
  </si>
  <si>
    <t>M Arm 1 (1x5)</t>
  </si>
  <si>
    <t>Plate 2: MC RxA (1x7), Flow Arms { (MC RxA (1x5), Anti CD3+IL2 RxT (1x5),  Advanced DMEM MC RxBM (1x4)</t>
  </si>
  <si>
    <t>FBR1Y240316</t>
  </si>
  <si>
    <t>HN185</t>
  </si>
  <si>
    <t>FBR2S240317</t>
  </si>
  <si>
    <t>VYD/324</t>
  </si>
  <si>
    <t>Tumor content 1-45%</t>
  </si>
  <si>
    <t>Right Colon</t>
  </si>
  <si>
    <t>0.6*2.0*2.6</t>
  </si>
  <si>
    <t>Base Plate 2: MC DMEM RxA (1x7),MC RPMI RxB (1x7), MC DMEM RxA (1x7),MC RPMI RxB (1x7)</t>
  </si>
  <si>
    <t>FBR2S240318</t>
  </si>
  <si>
    <t>CLN/PRA/278</t>
  </si>
  <si>
    <t>A:Tumor content 2-30%
B:Tumor content 0-8%. Average tumor content 2%</t>
  </si>
  <si>
    <t>Sigmoid Colon</t>
  </si>
  <si>
    <t>0.2-0.6*1.6-2.0*2.6-2.8</t>
  </si>
  <si>
    <t>9.2-0.6*1.2*2.2
0.6*0.6-1.2*2.0-2.2</t>
  </si>
  <si>
    <t>2*4*0.45 Arm 1 (1x5)
2*2*2 Arm 2 (1x7)</t>
  </si>
  <si>
    <t>Base Plate 2: MC DMEM RxA (1x5),MC RPMI RxB (1x5), MC DMEM RxA (1x5),MC RPMI RxB (1x5);
Base Plate 3: MC DMEM RxA (1x7),MC RPMI RxB (1x7), MC DMEM RxA (1x7),MC RPMI RxB (1x7)</t>
  </si>
  <si>
    <t>FBR1Y240319</t>
  </si>
  <si>
    <t>HN186</t>
  </si>
  <si>
    <t xml:space="preserve">	
No frank tumor. Mostly superficial epithelium.</t>
  </si>
  <si>
    <t>0.3-0.4*0.8*0.8</t>
  </si>
  <si>
    <t>FBR2C240320</t>
  </si>
  <si>
    <t>CLN/PRA/279</t>
  </si>
  <si>
    <t>0.4*1.6*3.2
0.6*1.0*1.8</t>
  </si>
  <si>
    <t>Base Plate 2: MC RxA (1x7), Nivo RxB (1x7), MC RxA (1x7), Nivo RxB (1x7)</t>
  </si>
  <si>
    <t>n</t>
  </si>
  <si>
    <t>FBR1Y240321</t>
  </si>
  <si>
    <t>VYD/325</t>
  </si>
  <si>
    <t>No tumor. Only necrosed tissue</t>
  </si>
  <si>
    <t>0.2*1.4*1.4</t>
  </si>
  <si>
    <t>FBR1Y240322</t>
  </si>
  <si>
    <t>HN187</t>
  </si>
  <si>
    <t>1+2</t>
  </si>
  <si>
    <t>0.4-.0.5*0.6*0.5-0.6</t>
  </si>
  <si>
    <t>Plate 2: MC RxAI (2x3), Cisplatin RxAN (2x3), Nivolumab RxAL (2x3)</t>
  </si>
  <si>
    <t>FBR1Y240323</t>
  </si>
  <si>
    <t>HN188</t>
  </si>
  <si>
    <t>Tumor content 0-95%. Average tumor content 36%</t>
  </si>
  <si>
    <t>0.3*0.8*0.8</t>
  </si>
  <si>
    <t>FBR2A240324</t>
  </si>
  <si>
    <t>OCO46</t>
  </si>
  <si>
    <t>Low Blood Volume &amp; Very small size tissue</t>
  </si>
  <si>
    <t>FBR1Q240325</t>
  </si>
  <si>
    <t>CLN/DBR/215</t>
  </si>
  <si>
    <t>Tumor content 0-8%. Average tumor content 4%</t>
  </si>
  <si>
    <t>0.8-1.0*2.4-2.9*3.4</t>
  </si>
  <si>
    <t>FBR2S240326</t>
  </si>
  <si>
    <t>CLN/PRA/280</t>
  </si>
  <si>
    <t>A:Tumor content 20-80%
B:Tumor content 20-85%</t>
  </si>
  <si>
    <t>Right colon</t>
  </si>
  <si>
    <t>pT4N1M0</t>
  </si>
  <si>
    <t>0.2-1.2*0.9-1.8*3.6</t>
  </si>
  <si>
    <t>2*4*0.45 Arm 1 (1x7)
2*2*2 Arm 2 (1x7)</t>
  </si>
  <si>
    <t>Base Plate 2: MC DMEM RxA (1x7),MC RPMI RxB (1x7), MC DMEM RxA (1x7),MC RPMI RxB (1x7);
Base Plate 3: MC DMEM RxA (1x7),MC RPMI RxB (1x7), MC DMEM RxA (1x7),MC RPMI RxB (1x7)</t>
  </si>
  <si>
    <t>FBR1Q240327</t>
  </si>
  <si>
    <t>VYD/326</t>
  </si>
  <si>
    <t>0.6-0.8*0.8-1.6*1.6-2.2</t>
  </si>
  <si>
    <t>Plate 2: MC RxA (1x7), Nivo RxAZ (1x7), MC (A-DMEM-F12) RxBN (1x7);
Plate 3: MC RxA (1x7), Anti CD3+IL2 RxT (1x7),  Nivo RxAZ (1x7)</t>
  </si>
  <si>
    <t>FBR1Q240328</t>
  </si>
  <si>
    <t>JSS-028</t>
  </si>
  <si>
    <t>Tumor content 1-3%</t>
  </si>
  <si>
    <t>NACT</t>
  </si>
  <si>
    <t>0.2-0.4*0.8/1.2*2.0
0.2/0.6*0.5/1.3*2.2</t>
  </si>
  <si>
    <t>0.2-0.4*1.0/1.2*1.2/1.5</t>
  </si>
  <si>
    <t>FBR1Q240329</t>
  </si>
  <si>
    <t>JSS-029</t>
  </si>
  <si>
    <t>AC+Pacli</t>
  </si>
  <si>
    <t>0.8-1.0*1.2-2.6*1.6-1.8</t>
  </si>
  <si>
    <t>FBR2S240330</t>
  </si>
  <si>
    <t>VYD/327</t>
  </si>
  <si>
    <t>Tumor content 3-10%</t>
  </si>
  <si>
    <t>Traumatic Colon</t>
  </si>
  <si>
    <t>0.2-0.4*1.0-0.5*0.8-1.3</t>
  </si>
  <si>
    <t>Base Plate 2: MC DMEM RxA (1x6),MC RPMI RxB (1x6), MC DMEM RxA (1x6),MC RPMI RxB (1x6)</t>
  </si>
  <si>
    <t>FBR1K240331</t>
  </si>
  <si>
    <t>VYD/328</t>
  </si>
  <si>
    <t>Tumor content 15-90%. Immune component high</t>
  </si>
  <si>
    <t>0.6-0.8*1.5-1.7*2.2-2.5</t>
  </si>
  <si>
    <t>FBR2A240332</t>
  </si>
  <si>
    <t>JSS-030</t>
  </si>
  <si>
    <t>Tumor content 0-12%. Average 2%</t>
  </si>
  <si>
    <t>0.6-0.8*1.5*2.5</t>
  </si>
  <si>
    <t>FBR1Y240333</t>
  </si>
  <si>
    <t>VYD/329</t>
  </si>
  <si>
    <t>0.8*1.2-1.3*1.5-1.6
0.4*1.0-1.1*0.5-1.1</t>
  </si>
  <si>
    <t>Plate 2: MC RxA (1x7),  Cisplatin RxF (1x7), Pacli+Carbo RxJ (1x7), MC   RxAF (1x7), Cisplatin RxCL (1x7)</t>
  </si>
  <si>
    <t>FBR1Y240334</t>
  </si>
  <si>
    <t>VYD/330</t>
  </si>
  <si>
    <t>Tumor content 4-8%</t>
  </si>
  <si>
    <t>Left Lateral border of Tongue</t>
  </si>
  <si>
    <t>0.8*0.8-0.9*0.9-1.2</t>
  </si>
  <si>
    <t>FBR1Y240335</t>
  </si>
  <si>
    <t>HN189</t>
  </si>
  <si>
    <t>Tumor content ≥90% in all fragments</t>
  </si>
  <si>
    <t>0.2-0.3*0.8-0.6*1.0
0.2-0.3*0.8*0.6</t>
  </si>
  <si>
    <t>FBR1Y240336</t>
  </si>
  <si>
    <t>CLN/DBR/216</t>
  </si>
  <si>
    <t>Tumor content 15-90%. Immune component high in some fragments</t>
  </si>
  <si>
    <t>0.6*1.2*1.5
0.4*1.0*1.0/1.1</t>
  </si>
  <si>
    <t>Plate 2: MC RxA (1x7),  Cisplatin RxF (1x7), Pacli+Carbo RxJ (1x7), MC+Without plasma   RxAF (1x7), Without plasma+Cisplatin RxCL (1x7), Gibco DMEM+Plasma RxCM (1x7), Gibco DMEM+Plasma+Cisplatin RxCN (1x7)</t>
  </si>
  <si>
    <t>FBR1Y240337</t>
  </si>
  <si>
    <t>VYD/331</t>
  </si>
  <si>
    <t>0.1-0.2*0.5*0.8
0.2-0.4*0.4-0.8*0.9-0.8
0.2-0.3*0.4-0.8*1.2
0.2*0.4*0.7</t>
  </si>
  <si>
    <t>FBR1Q240338</t>
  </si>
  <si>
    <t>CLN/DBR/217</t>
  </si>
  <si>
    <t>Tumor content 2-6%</t>
  </si>
  <si>
    <t>0.6-1.0*2.2*2.8</t>
  </si>
  <si>
    <t>FBR2A240339</t>
  </si>
  <si>
    <t>OCO47</t>
  </si>
  <si>
    <t>0.2-0.4*0.1-0.2*0.1-0.2</t>
  </si>
  <si>
    <t>FBR1Y240340</t>
  </si>
  <si>
    <t>VYD/332</t>
  </si>
  <si>
    <t>0.4-0.6*0.6-1.1*1.9-2.0</t>
  </si>
  <si>
    <t>Plate 2: MC RxA (1x7),  Cisplatin RxF (1x7), Pacli+Carbo RxJ (1x7), Gemi+carbo RxL (1x7), Without plasma { MC RxAF (1x7),  Cisplatin RxCL (1x7)}</t>
  </si>
  <si>
    <t>FBR1Y240341</t>
  </si>
  <si>
    <t>VYD/333</t>
  </si>
  <si>
    <t>Tumor content 2-30%</t>
  </si>
  <si>
    <t>0.6-0.8*1.2-1.4*1.5</t>
  </si>
  <si>
    <t>FBR2A240342</t>
  </si>
  <si>
    <t>OCO48</t>
  </si>
  <si>
    <t>Tumor content 0-2%. Necrosis high</t>
  </si>
  <si>
    <t>0.2/0.3*0.6-1.2*1.8</t>
  </si>
  <si>
    <t>FBR1Y240343</t>
  </si>
  <si>
    <t>VYD/334</t>
  </si>
  <si>
    <t>0.8*1.4*1.5-1.7</t>
  </si>
  <si>
    <t>FBR1X240344</t>
  </si>
  <si>
    <t>HN190</t>
  </si>
  <si>
    <t>Tumor content 0-90%. Average tumor content 30%</t>
  </si>
  <si>
    <t>Right Supraglottis</t>
  </si>
  <si>
    <t>FBR1Y240345</t>
  </si>
  <si>
    <t>HN191</t>
  </si>
  <si>
    <t>No tumor. Tissue mostly necrosed</t>
  </si>
  <si>
    <t>Retromolar Trigone</t>
  </si>
  <si>
    <t>1.2*1.8-0.8*3.2</t>
  </si>
  <si>
    <t>FBR2A240346</t>
  </si>
  <si>
    <t>JSS-031</t>
  </si>
  <si>
    <t>Tumor content 1-15%.</t>
  </si>
  <si>
    <t>0.2-0.6*1.4-1.7*2.9</t>
  </si>
  <si>
    <t>FBR1Y240347</t>
  </si>
  <si>
    <t>VYD/335</t>
  </si>
  <si>
    <t>0.4*0.6*1.6
0.6*1.0*1.4
0.2*0.8*1.4
0.1*0.6*1.0</t>
  </si>
  <si>
    <t>Plate 2: MC RxAI (2x3),  Cisplatin RxAN (2x3), Pacli+Carbo RxAM (2x3), Gemi+carbo RxAS (2x3)</t>
  </si>
  <si>
    <t>FBR1Y240348</t>
  </si>
  <si>
    <t>CLN/DBR/218</t>
  </si>
  <si>
    <t>0.4-0.6*0.7-1.6*1.6-1.8</t>
  </si>
  <si>
    <t>Plate 2: MC RxA (1x7),  Cisplatin RxF (1x7), MC+FBS RxAF (1x7), MC+FBS+Cisplatin RxCL (1x7)}</t>
  </si>
  <si>
    <t>FBR1Y240349</t>
  </si>
  <si>
    <t>VYD/336</t>
  </si>
  <si>
    <t>rpT3N0</t>
  </si>
  <si>
    <t>0.15*0.2*1.3
0.6*0.6-0.9*1.7
0.6*1.0-1.2*1.2-1.4</t>
  </si>
  <si>
    <t>FBR2O240350</t>
  </si>
  <si>
    <t>KH-001</t>
  </si>
  <si>
    <t>Tumor content 5-30%</t>
  </si>
  <si>
    <t>Kauvery Hospital, Elelctronic city bangalore</t>
  </si>
  <si>
    <t>Dr Sreeharsha</t>
  </si>
  <si>
    <t xml:space="preserve">T72 Base Plate: Advanced DMEM/F12 MC RxE (2x3), Advanced DMEM/F12+DHT(1nm) MC RxF (2x3), Advanced DMEM/F12+DHT(10nm) MC RxG (2x3), Advanced DMEM/F12+DHT(50nm) MC RxH (2x3) ;
T72  Plate: DMEM/F12 MC RxC (2x3) </t>
  </si>
  <si>
    <t>FBR1Y240351</t>
  </si>
  <si>
    <t>VYD/337</t>
  </si>
  <si>
    <t>Right upper Alveolus&amp;Hard palate</t>
  </si>
  <si>
    <t>rpT4N3b</t>
  </si>
  <si>
    <t>0.5-0.6*1.4*1.2</t>
  </si>
  <si>
    <t>Plate 2: MC RxA (1x7),  Cisplatin RxF (1x7), RxC (1x7), Cisplatin+LDN RxW (1x7)</t>
  </si>
  <si>
    <t>FBR1Y240352</t>
  </si>
  <si>
    <t>HN192</t>
  </si>
  <si>
    <t>Tumor content 0-65%. Average tumor content 25%</t>
  </si>
  <si>
    <t>0.2*0.4*0.7
0.2*0.6*0.6</t>
  </si>
  <si>
    <t>Plate 2: MC RxAI (2x3),  Cisplatin RxAN (2x3), TPF RxAT (2x3)</t>
  </si>
  <si>
    <t>FBR2Q240353</t>
  </si>
  <si>
    <t>CLN/DBR/219</t>
  </si>
  <si>
    <t>A:Tumor content 0-90%. Average tumor content 70%
B:Tumor content 0-90%. Average tumor content 75%</t>
  </si>
  <si>
    <t>T2 N3b MX</t>
  </si>
  <si>
    <t>0.5-0.6*2.0*1.7</t>
  </si>
  <si>
    <t>Tbl Plate 1 (1x7)
Tbl Plate 2 (1x7)</t>
  </si>
  <si>
    <t>Base Plate P3: RxA (1x7); 
Base Plate P4: RxBO (7x1)</t>
  </si>
  <si>
    <t>FBR1K240354</t>
  </si>
  <si>
    <t>VYD/338</t>
  </si>
  <si>
    <t>Tumor content 12-80%. Immune component high</t>
  </si>
  <si>
    <t>0.8*0.9*1.3</t>
  </si>
  <si>
    <t>FBR2L240355</t>
  </si>
  <si>
    <t>VYD/339</t>
  </si>
  <si>
    <t>Tumor content 6-80%.</t>
  </si>
  <si>
    <t>0.2-0.4*1.1-1.5*1.0
0.2-0.6*1.6-1.7*0.7-0.8</t>
  </si>
  <si>
    <t>Plate 2: MC RxAI (2x3), MC +Vitrogel RxAW (2x3);
Plate 3: MC RxAI (2x3), MC+Vitrogel RxAW (2x3)</t>
  </si>
  <si>
    <t>FBR1Y240355</t>
  </si>
  <si>
    <t>Tumor content 40-85%.</t>
  </si>
  <si>
    <t>0.2-0.4*1.0*1.1-1.5</t>
  </si>
  <si>
    <t>Plate 2: MC RxA (1x7),  Cisplatin RxF (1x7), Pacli+Carbo RxJ (1x7), Gemi+Carbo RxL (1x7)</t>
  </si>
  <si>
    <t>FBR1Y240356</t>
  </si>
  <si>
    <t>HN193</t>
  </si>
  <si>
    <t>0.4*0.9*1.1
0.3*0.5*0.7
0.2*0.4*0.5</t>
  </si>
  <si>
    <t>FBR2S240357</t>
  </si>
  <si>
    <t>CLN/DBR/220</t>
  </si>
  <si>
    <t>No tumor. Fragments mostly necrosed</t>
  </si>
  <si>
    <t>Rectum</t>
  </si>
  <si>
    <t>0.6*2.2*3.6-3.8
0.6-0.8*1.2-1.3*1.6-1.8
0.6*1.4-1.6*1.6-1.8</t>
  </si>
  <si>
    <t>FBR1Y240358</t>
  </si>
  <si>
    <t>VYD/340</t>
  </si>
  <si>
    <t>0.7/0.8*0.4-1.2*1.6</t>
  </si>
  <si>
    <t>FBR2Q240358</t>
  </si>
  <si>
    <t>0.7-0.8*0.4-1.2*1.6</t>
  </si>
  <si>
    <t>Tbl Plate 1 (1x7)</t>
  </si>
  <si>
    <t>Base Plate P2: RxA (1x7); 
Base Plate P3: RxBO (7x1)</t>
  </si>
  <si>
    <t>FBR1Y240359</t>
  </si>
  <si>
    <t>VYD/341</t>
  </si>
  <si>
    <t>0.6*1.4*1.6</t>
  </si>
  <si>
    <t>FBR1K240360</t>
  </si>
  <si>
    <t>CLN/DBR/221</t>
  </si>
  <si>
    <t>T4a N2 MX</t>
  </si>
  <si>
    <t>0.2-0.3*1.4*2.4
0.2-0.3*0.8*1.0</t>
  </si>
  <si>
    <t>Plate 2: MC RxAI (2x3), Nivo RxAL (2x3);
Plate 3:  MC RxAI (2x3), Nivo RxAL (2x3)</t>
  </si>
  <si>
    <t>FBR2S240361</t>
  </si>
  <si>
    <t>VYD/342</t>
  </si>
  <si>
    <t>Tumor content 6-65%</t>
  </si>
  <si>
    <t>Transverse colon</t>
  </si>
  <si>
    <t>T4aN1c</t>
  </si>
  <si>
    <t>Adeno carcinoma poorly differentiated carcinoma</t>
  </si>
  <si>
    <t>0.5-0.6*1.8*2.0-2.4</t>
  </si>
  <si>
    <t>2*4*0.45 Tbl Arm 1 (1x7)
2*4*0.45 Tbl Arm 2 (1x7)</t>
  </si>
  <si>
    <t>Base Plate 2: MC DMEM RxA (1x7),MC DMEM+NGE RxE (1x7), TBL Arm1  (1x7),TBL Arm2 RxB (1x7);
Flow Plate 3: MC DMEM RxA (1x7), DMEM/F12+AntiCD3+IL2 RxI (1x7), TBL Flow  (1x7)</t>
  </si>
  <si>
    <t>FBR1Y240362</t>
  </si>
  <si>
    <t>VYD/343</t>
  </si>
  <si>
    <t>Tumor content 5-65%  </t>
  </si>
  <si>
    <t>Left upper alveolus and Buccal Mucosa</t>
  </si>
  <si>
    <t>0.6-0.8*0.9-1.2*1.4-1.6
0.2*0.5-0.7*0.4-0.8
0.2*0.5-0.8*0.6-0.9
0.3*0.4-0.8*0.8-0.9</t>
  </si>
  <si>
    <t>Plate 2: MC RxA (1x7),  Cisplatin RxF (1x7), Pacli+Carbo RxJ (1x7), Gemi+Carbo RxL (1x7), Nivolumab RxC (1x7)</t>
  </si>
  <si>
    <t>FBR2S240363</t>
  </si>
  <si>
    <t>CLN/DBR/222</t>
  </si>
  <si>
    <t>A:Tumor content 0-70%.Average tumor content 35%
B:Tumor content 0-80%.Average tumor content 30%</t>
  </si>
  <si>
    <t>T4a N2b MX</t>
  </si>
  <si>
    <t>1.2*1.0-1.8*0.8-2.8</t>
  </si>
  <si>
    <t>Base Plate 2: MC DMEM/F12 RxA (1x7), DMEM/F12+Nivolumab  RxJ (1x7), TBL Arm1  (1x7),TBL Arm2 RxB (1x7);
Flow Plate 3: MC DMEM/F12 RxA (1x7), DMEM/F12+AntiCD3+IL2 RxI (1x7), DMEM/F12+Nivolumab RxJ (1x7), TBL Flow  (1x7)</t>
  </si>
  <si>
    <t>FBB1M250001</t>
  </si>
  <si>
    <t>CLN/DBR/223</t>
  </si>
  <si>
    <t>BP011 (1M)</t>
  </si>
  <si>
    <t>Nil</t>
  </si>
  <si>
    <t>Tumor content 40-70% with high immune content in some fragments</t>
  </si>
  <si>
    <t>T4a N3b MX</t>
  </si>
  <si>
    <t>0.2-0.6*0.9*2.4</t>
  </si>
  <si>
    <t>Base Plate-2: RxA (1x7), RxB (1x7),  RxC (1x7),  RxD (1x7),  RxE (1x7),  RxF (1x7)</t>
  </si>
  <si>
    <t>FBB1M250002</t>
  </si>
  <si>
    <t>CLN/DBR/224</t>
  </si>
  <si>
    <t>0.4-0.8*0.6-1.4*2.2</t>
  </si>
  <si>
    <t>FBR1Y250003</t>
  </si>
  <si>
    <t>VYD/344</t>
  </si>
  <si>
    <t>Tumor content 0-90% . Average tumor content 60%.</t>
  </si>
  <si>
    <t>0.2*0.2-0.5*1.0
0.2*0.4-0.5*1.0</t>
  </si>
  <si>
    <t>M Arm 2 (1x7)</t>
  </si>
  <si>
    <t>Base Plate-2: MC RxAI (1x7), Cisplatin RxAN (1x7),  Pacli+Carbo RxAM (1x7), Gemi+Carbo  RxAS (1x7)</t>
  </si>
  <si>
    <t>FBR2H250003</t>
  </si>
  <si>
    <t>Unstimulated RxA  (PBMC)
AntiCD3+IL2 RxT (PBMC)</t>
  </si>
  <si>
    <t>FBR2A250004</t>
  </si>
  <si>
    <t>OC049</t>
  </si>
  <si>
    <t>Most fragments show &lt;5% glands which appear benign/borderline</t>
  </si>
  <si>
    <t>0.4*0.8-1.0*1.8</t>
  </si>
  <si>
    <t>FBR1Y250005</t>
  </si>
  <si>
    <t>HN194</t>
  </si>
  <si>
    <t>Most fragments show superficial epithelium. Some fragments show 2-30% tumor cells</t>
  </si>
  <si>
    <t>Right Alveolus</t>
  </si>
  <si>
    <t>M Arm 2 (1x6)</t>
  </si>
  <si>
    <t>Base Plate-2: MC RxAI (2x3), Cisplatin RxAN (2x3),  TPF RxAT (1x7)</t>
  </si>
  <si>
    <t>FBR1K250006</t>
  </si>
  <si>
    <t>VYD/345</t>
  </si>
  <si>
    <t>Tumor content 35-90%.</t>
  </si>
  <si>
    <t>0.4*0.6*0.9
0.2*1.0*1.2
0.6*0.8*1.0
0.6*1.0*1.8</t>
  </si>
  <si>
    <t>Arm1 (1x7)</t>
  </si>
  <si>
    <t>Base Plate 2: MC RxA (1x7), Nivolumab RxC (1x7), Cisplatin RxF (1x7), Pacli+Carbo RxJ (1x7);
Flow Plate 3: MC RxA (1x7), Nivolumab RxC (1x7)</t>
  </si>
  <si>
    <t>FBR1J250007</t>
  </si>
  <si>
    <t>CLN/DBR/225</t>
  </si>
  <si>
    <t>Tumor content 2-45%.</t>
  </si>
  <si>
    <t>T2 N2 MX</t>
  </si>
  <si>
    <t xml:space="preserve">suggestive of adenocarcinoma of stomach </t>
  </si>
  <si>
    <t>0.4-0.9*1.1*1.6
0.2-0.8*1.2*1.8</t>
  </si>
  <si>
    <t>Base Plate-2: DMEM/F12+NGE  RxA (1x7), AntiCD3+IL2+NGE RxB (1x7),  (Flow) DMEM/F12+NGE  RxA (1x7), (Flow) AntiCD3+IL2+NGE RxB (1x7)</t>
  </si>
  <si>
    <t>FBR1Y250008</t>
  </si>
  <si>
    <t>HN195</t>
  </si>
  <si>
    <t>Low blood volume</t>
  </si>
  <si>
    <t>Tumor content 15-80</t>
  </si>
  <si>
    <t>0.2*0.5-0.6*0.8-0.9</t>
  </si>
  <si>
    <t>FBR1J250009</t>
  </si>
  <si>
    <t>CLN/PRA/281</t>
  </si>
  <si>
    <t>Tumor content 0-15%.Average tumor content 7%</t>
  </si>
  <si>
    <t>Leelavathy</t>
  </si>
  <si>
    <t>0.6*0.4-1.5*2.2-3.1</t>
  </si>
  <si>
    <t>FBB1M250010</t>
  </si>
  <si>
    <t>HN196</t>
  </si>
  <si>
    <t>Left Posterior Maxilla</t>
  </si>
  <si>
    <t>0.3-0.9*1.0-1.6*1.2-1.4</t>
  </si>
  <si>
    <t>FBR1K250010</t>
  </si>
  <si>
    <t>Base Plate 2: MC RxA (1x7), Nivolumab RxC (1x7), Cisplatin RxF (1x7);
Flow Plate 3: MC RxA (1x7), Nivolumab RxC (1x7)</t>
  </si>
  <si>
    <t>FBR2F250010</t>
  </si>
  <si>
    <t>2*4*450  Arm1 (1x3)
2*2*450 Arm 2 (1x3)</t>
  </si>
  <si>
    <t>Base Plate 2: 2*4*450  MC RxAJ (1x2), 2*2*450 MC RxCQ (1x2)</t>
  </si>
  <si>
    <t>FBB1M250011</t>
  </si>
  <si>
    <t>VYD/346</t>
  </si>
  <si>
    <t>Tumor content 12-85%.</t>
  </si>
  <si>
    <t>0.6*0.8*0.8</t>
  </si>
  <si>
    <t>FBR2O250012</t>
  </si>
  <si>
    <t>KH-002</t>
  </si>
  <si>
    <t>35% tumor in one explant only, others no tumor</t>
  </si>
  <si>
    <t>0.1-1.2, 6, 8, 4</t>
  </si>
  <si>
    <t>Base Plate 2: Advanced DMEM/ F12 RxE (2x3), Advanced DMEM/F12+1nM DHT RxF (2x3)</t>
  </si>
  <si>
    <t>FBB1M250013</t>
  </si>
  <si>
    <t>CLN/PRA/282</t>
  </si>
  <si>
    <t>Most fragments show reactive stromal cells and immune cells. No tumor</t>
  </si>
  <si>
    <t>Mallige</t>
  </si>
  <si>
    <t>0.8-1.4*1.0-1.4*1.8-2.6</t>
  </si>
  <si>
    <t>FBR2O250014</t>
  </si>
  <si>
    <t>KH-003</t>
  </si>
  <si>
    <t>Fragments show benign glands, no tumor</t>
  </si>
  <si>
    <t>0.4-0.7*1.2*1.4</t>
  </si>
  <si>
    <t>FBB1M250015</t>
  </si>
  <si>
    <t>VYD/347</t>
  </si>
  <si>
    <t>0.6-0.9*1.6*1.8</t>
  </si>
  <si>
    <t>0.6-0.4*1.6*1.4</t>
  </si>
  <si>
    <t>FBR2S250016</t>
  </si>
  <si>
    <t>CLN/PRA/283</t>
  </si>
  <si>
    <t>Cos V1 (2S)</t>
  </si>
  <si>
    <t>Contaminated</t>
  </si>
  <si>
    <t>Tumor content 0-45%. Average tumor content 25%</t>
  </si>
  <si>
    <t>1.0*1.2*1.6</t>
  </si>
  <si>
    <t>2*4*0.45 (Arm 1 (1x7), Arm2 (1x7))</t>
  </si>
  <si>
    <t>Base Plate-2: 2*4*0.45 {MC (DMEM/F12)  RxA (1x7), DMEM/F12 +Nivolumab RxJ (1x7),  Tbl Arm1 (1x7),  Tbl Arm2 (1x7)};
Base Plate-3: 2*4*0.45 { MC (DMEM/F12)  RxA (1x7), DMEM/F12 +AntiCD3+IL2 RxI (1x7), DMEM/F12 +Nivolumab RxJ (1x7),  Tbl Flow (1x7)}</t>
  </si>
  <si>
    <t>FBR2S250017</t>
  </si>
  <si>
    <t>VYD/348</t>
  </si>
  <si>
    <t>Tumor content 2-60%</t>
  </si>
  <si>
    <t>Ascending Colon</t>
  </si>
  <si>
    <t>0.8-1.0
0.8-0.6</t>
  </si>
  <si>
    <t>FBR1Y250018</t>
  </si>
  <si>
    <t>VYD/349</t>
  </si>
  <si>
    <t>Tumor content 0-38%. Average tumor content 8%</t>
  </si>
  <si>
    <t>Central Arch</t>
  </si>
  <si>
    <t>0.4*0.6/0.8*0.6</t>
  </si>
  <si>
    <t xml:space="preserve"> V Arm 1 (1x6)</t>
  </si>
  <si>
    <t>Base Plate-2: MC RxAI (2x3), Cisplatin RxAN (2x3),  Pacli+Carbo RxAM (2x3), Gemi+Carbo  RxAS (2x3)</t>
  </si>
  <si>
    <t>FBR1J250019</t>
  </si>
  <si>
    <t>CLN/PRA/284</t>
  </si>
  <si>
    <t>Tumor content 0-65%. Average tumor content 18%</t>
  </si>
  <si>
    <t>0.8*0.4-1.6*2.8
0.4*0.4-1.8*3.2</t>
  </si>
  <si>
    <t>FBR2A250020</t>
  </si>
  <si>
    <t>OC050</t>
  </si>
  <si>
    <t xml:space="preserve">Peritoneal </t>
  </si>
  <si>
    <t>Metastatic Peritoneal Deposit</t>
  </si>
  <si>
    <t>Carboplatin +Paclitaxel, Lipodox+Carboplatin</t>
  </si>
  <si>
    <t>High Grade Serous Carcinoma</t>
  </si>
  <si>
    <t>FBR2S250021</t>
  </si>
  <si>
    <t>VYD/350</t>
  </si>
  <si>
    <t>Tumor content 45-75%</t>
  </si>
  <si>
    <t>Splenic Flexure</t>
  </si>
  <si>
    <t>0.4-0.6*0.8-1.6*2.0-2.6
0.4-0.6*1.8-2.3*3.4
0.4-0.6*0.8-1.3*1.4</t>
  </si>
  <si>
    <t>2*4*0.45 (Arm 1 (1x7))</t>
  </si>
  <si>
    <t>Base Plate-2: 2*4*0.45 {MC (DMEM/F12)  RxA (1x7), DMEM/F12 +Nivolumab RxJ (1x7),  Tbl Arm1 (1x7)</t>
  </si>
  <si>
    <t>FBR2A250022</t>
  </si>
  <si>
    <t>JSS-032</t>
  </si>
  <si>
    <t>Tumor content 0-85%.</t>
  </si>
  <si>
    <t>1.8*0.6-2.2*4.2
1.4*1.4-2.0*2.2
1,0*0.4-1.2*2.8</t>
  </si>
  <si>
    <t>M Hard (2*2*1) Arm 1 (1x7), M Soft (2*2*1) Arm 1 (1x7), M Hard (1*1*1) Arm 1 (1x6), M Soft (1*1*1) Arm 1 (1x6)</t>
  </si>
  <si>
    <t>Base Plate-2: Hard MC RxA (1x7), Soft MC (D) RxN (1x7),  Hard Pacli+Carbo RxC (1x7), Soft Pacli+Carbo RxAB (1x7);
Base Plate-3: Hard MC RxAA (2x3), Soft MC (D) RxN (2x3),  Hard Pacli+Carbo RxP (2x3), Soft Pacli+Carbo RxAD (2x3)</t>
  </si>
  <si>
    <t>FBB1M250023</t>
  </si>
  <si>
    <t>CLN/PRA/285</t>
  </si>
  <si>
    <t>Buffer Volume 16ml</t>
  </si>
  <si>
    <t>Tumor content 2-75%.Pyknosis high 2/3</t>
  </si>
  <si>
    <t>0.6-0.8*0.4-1.3*1.6-2.1</t>
  </si>
  <si>
    <t>FBR2F250024</t>
  </si>
  <si>
    <t>CLN/PRA/286</t>
  </si>
  <si>
    <t>0.5/0.6*0.8/0.9*1.2/1.3</t>
  </si>
  <si>
    <t>2*4*450  Arm1 (1x6)</t>
  </si>
  <si>
    <t>FBR1Y250025</t>
  </si>
  <si>
    <t>VYD/351</t>
  </si>
  <si>
    <t>0.8*1.4*1.7</t>
  </si>
  <si>
    <t>FBR2Q250026</t>
  </si>
  <si>
    <t>VYD/352</t>
  </si>
  <si>
    <t>Tumor content 0-90%. Average tumor content 56%</t>
  </si>
  <si>
    <t>T2N3b</t>
  </si>
  <si>
    <t>0.4-0.6*0.6-0.8*1.4
0.2-0.4*0.4-0.6*0.8</t>
  </si>
  <si>
    <t>Arm1 (For BP-2 48 WP) (1x7)
Arm 2 (For Tbl PL-1) (1x7)
Arm 3 (For BP-3 6 WP)</t>
  </si>
  <si>
    <t>Base Plate 2: RxA (1x7);
Base Plate 3: RxBO (1x7);
TBL Plate 1: Arm 1 (1x7)</t>
  </si>
  <si>
    <t>FBR2A250027</t>
  </si>
  <si>
    <t>CLN/PRA/287</t>
  </si>
  <si>
    <t>Tumor content 3-20%</t>
  </si>
  <si>
    <t>0.8/1.2*1.6*2.8/3.2</t>
  </si>
  <si>
    <t>0.8/1.2*1.6*1.6/1.4
0.8/1.0*1.6*1.0/1.2</t>
  </si>
  <si>
    <t>2*2*1  Arm 1  (1x7)
1*1*1 Arm 2 (1x6)</t>
  </si>
  <si>
    <t>Base Plate 2: 2*2*1 {MC RxA (1x7), Pacli+Carbo RxC (1x7), Lipodox RxK (1x7)};
Base Plate 3: 1*1*1 {MC RxAA (2x3), Pacli+Carbo RxP (2x3), Lipodox RxW (2x3)}</t>
  </si>
  <si>
    <t>FBR2A250028</t>
  </si>
  <si>
    <t>JSS-033</t>
  </si>
  <si>
    <t>1.4*1.8*2.6</t>
  </si>
  <si>
    <t>0.8*0.8-1.2*2.6
0.6*1.0*2.5</t>
  </si>
  <si>
    <t>Base Plate 2: 2*2*1 {MC RxA (1x7), Pacli+Carbo RxC (1x7), Liposomal Doxorubicin+Carboplatin RxO (1x7), Gemi+Carbo RxF (1x7)};
Base Plate 3: 1*1*1 {MC RxAA (2x3), Pacli+Carbo RxP (2x3), Liposomal Doxorubicin+Carboplatin RxQ (2x3), Gemi+Carbo RxZ (2x3)}</t>
  </si>
  <si>
    <t>FBR1K250029</t>
  </si>
  <si>
    <t>VYD/353</t>
  </si>
  <si>
    <t>Tumor content 55-88%</t>
  </si>
  <si>
    <t>0.8*0.8/1.0*1.4/1.6</t>
  </si>
  <si>
    <t>FBR2F250030</t>
  </si>
  <si>
    <t>CLN/PRA/288</t>
  </si>
  <si>
    <t>Not Fit For Vibrotome</t>
  </si>
  <si>
    <t>Tumor content 0-85%.Tumor in one explant only.</t>
  </si>
  <si>
    <t>0.4-0.6*0.5-1.8*2.4</t>
  </si>
  <si>
    <t>FFPE-Cryo Stored</t>
  </si>
  <si>
    <t>FBR1K250031</t>
  </si>
  <si>
    <t>VYD/354</t>
  </si>
  <si>
    <t>Tumor content 75-85%</t>
  </si>
  <si>
    <t>0.2-0.4*2.8*3.4
0.2-0.7*2.6*1.8</t>
  </si>
  <si>
    <t>0.2-0.7*1.6*1.4
0.2-0.7*1.0-1.8*2.0
0.2-0.3*1.6*1.8
0.1-0.3*0.4-1.2*1.6</t>
  </si>
  <si>
    <t>VYD/355</t>
  </si>
  <si>
    <t>Infected Patient</t>
  </si>
  <si>
    <t>0.6*1.0/1.4*1.1/1.4
0.6/0.4*0.8/1.4*1.4/1.8</t>
  </si>
  <si>
    <t>HBV Positive</t>
  </si>
  <si>
    <t>FBR1K250033</t>
  </si>
  <si>
    <t>CLN/DBR/226</t>
  </si>
  <si>
    <t>T4b N0 MX</t>
  </si>
  <si>
    <t>0.4-0.8*1.4*1.0-1.4
0.1-0.2*0.4-0.6*0.8
0.2*0.6-1.0*1.0-1.2</t>
  </si>
  <si>
    <t>Base Plate 2: MC RxA (1x7), Nivolumab RxC (1x7);
Flow Plate 3: MC RxA (1x7), Nivolumab RxC (1x7)</t>
  </si>
  <si>
    <t>FBR1K250034</t>
  </si>
  <si>
    <t>VYD/356</t>
  </si>
  <si>
    <t>Tumor content 45-88%</t>
  </si>
  <si>
    <t>0.6*1.2*1.8</t>
  </si>
  <si>
    <t>FBR1K250035</t>
  </si>
  <si>
    <t>CLN/DBR/227</t>
  </si>
  <si>
    <t>Tumor content 35-75% with high immune component</t>
  </si>
  <si>
    <t xml:space="preserve">consistent with well differentiated squamous cell carcinoma </t>
  </si>
  <si>
    <t>0.8*0.9*2.0</t>
  </si>
  <si>
    <t>FBR1K250036</t>
  </si>
  <si>
    <t>CLN/PRA/289</t>
  </si>
  <si>
    <t>Tumor content 12-75%</t>
  </si>
  <si>
    <t>0.4*2.4*0.9-1.5</t>
  </si>
  <si>
    <t>FBR1K250037</t>
  </si>
  <si>
    <t>CLN/PRA/290</t>
  </si>
  <si>
    <t>0.2-0.4*0.8*2.3</t>
  </si>
  <si>
    <t>CLN/PRA/291</t>
  </si>
  <si>
    <t>Soft palate</t>
  </si>
  <si>
    <t>0.2-0.3*0.4-1.4*2.6</t>
  </si>
  <si>
    <t>FBR1J250039</t>
  </si>
  <si>
    <t>CLN/PRA/292</t>
  </si>
  <si>
    <t>OG Junction / Fundus of Stomach</t>
  </si>
  <si>
    <t>0.2*0.2-0.5*0.7
0.3*0.3-0.6*0.8
0.2-0.3*0.8-1.1*0.6-1.4</t>
  </si>
  <si>
    <t>Arm1 (1x5)</t>
  </si>
  <si>
    <t>Base Plate-2: DMEM/F12+NGE  RxA (1x7), DMEM/F12+GE  RxC (1x7)</t>
  </si>
  <si>
    <t>CLN/DBR/228</t>
  </si>
  <si>
    <t>0.6/0.8*1.0*2.0/1.8</t>
  </si>
  <si>
    <t>FBR2S250041</t>
  </si>
  <si>
    <t>CLN/PRA/293</t>
  </si>
  <si>
    <t>Tumor content 15-60%   Signet ring cell carcinoma</t>
  </si>
  <si>
    <t>Rectosigmoid</t>
  </si>
  <si>
    <t>1.0*1.4*1.8
1.2*2.8*2.8-3.0</t>
  </si>
  <si>
    <t xml:space="preserve">Base Plate-2: 2*4*0.45 {MC (DMEM/F12)  RxA (1x7), Tbl Arm1 (1x7)};
Flow Plate-3: 2*4*0.45 {MC (DMEM/F12)  RxA (1x7), DMEM/F12+AntiCD3+IL2 RxI (1x7), DMEM/F12+Nivolumab RxJ (1x7), Tbl Flow (1x7)}
</t>
  </si>
  <si>
    <t>FBR1K250042</t>
  </si>
  <si>
    <t>VYD/357</t>
  </si>
  <si>
    <t>Tumor content 5-65%.</t>
  </si>
  <si>
    <t>0.4-0.5*0.2-0.9*1.0-1.8</t>
  </si>
  <si>
    <t>FBR2S250043</t>
  </si>
  <si>
    <t>CLN/PRA/294</t>
  </si>
  <si>
    <t>0.6*0.8-1.3*2.0</t>
  </si>
  <si>
    <t>FBR1K250044</t>
  </si>
  <si>
    <t>VYD/358</t>
  </si>
  <si>
    <t>0.8*1.1*1.4-1.7
0.6*1.0*0.8-1.3</t>
  </si>
  <si>
    <t>FBR1K250045</t>
  </si>
  <si>
    <t>CLN/PRA/295</t>
  </si>
  <si>
    <t>0.1-0.2*0.8-1.0*4.2
0.2-0.4*0.8-1.0*0.8-1.0
0.2*0.4-0.6*0.8
0.2-0.4*0.6-1.0*1.0-1.2</t>
  </si>
  <si>
    <t>0.2*0.6-0.8*1.2
0.2-0.3*0.6*1.0
0.2*0.6*0.8
0.2-0.3*0.4-0.5*0.6</t>
  </si>
  <si>
    <t>FBR2O250046</t>
  </si>
  <si>
    <t>KH-004</t>
  </si>
  <si>
    <t>Tumor seen only in 2 or 3 explants upto 8%. Others no tumor</t>
  </si>
  <si>
    <t>TURP Chip</t>
  </si>
  <si>
    <t>0.1-0.2*0.2-0.4, Approx 50pcs</t>
  </si>
  <si>
    <t>White Hard Arm1 (1x6)
Pink Soft Arm2 (1x6)</t>
  </si>
  <si>
    <t>Base Plate 2: Advanced DMEM/ F12 RxE (2x3), Advanced DMEM/ F12 RxE (2x3), Advanced DMEM/F12+1nM DHT RxF (2x3), Advanced DMEM/F12+1nM DHT RxF (2x3)</t>
  </si>
  <si>
    <t>FBR2S250047</t>
  </si>
  <si>
    <t>CLN/PRA/296</t>
  </si>
  <si>
    <t>Tumor content 15-55%</t>
  </si>
  <si>
    <t>Mallige Hospital</t>
  </si>
  <si>
    <t>0.4-0.8*2.0-2.6*2.8</t>
  </si>
  <si>
    <t>2*4*0.45 (Arm 1 (1x7))
2*4*0.45 (Arm 2 (1x7))</t>
  </si>
  <si>
    <t xml:space="preserve">Base Plate-2: 2*4*0.45 {MC (DMEM/F12)  RxA (1x7), DMEM/F12+Nivolumab RxJ (1x7), Tbl Arm1 (1x7), Tbl Arm2 (1x7)};
Flow Plate-3: 2*4*0.45 {MC (DMEM/F12)  RxA (1x7), DMEM/F12+AntiCD3+IL2 RxI (1x7), DMEM/F12+Nivolumab RxJ (1x7), Tbl Flow (1x7)}
</t>
  </si>
  <si>
    <t>FBR1K250048</t>
  </si>
  <si>
    <t>VYD/359</t>
  </si>
  <si>
    <t>0.6-0.8*1.6*1.8</t>
  </si>
  <si>
    <t>FBR1K250049</t>
  </si>
  <si>
    <t>CLN/PRA/297</t>
  </si>
  <si>
    <t>tumor content 40-80%</t>
  </si>
  <si>
    <t>Belaku Hospital</t>
  </si>
  <si>
    <t>1.0*0.8-1.5*2.8</t>
  </si>
  <si>
    <t>FBR1K250050</t>
  </si>
  <si>
    <t>CLN/PRA/298</t>
  </si>
  <si>
    <t>Tumor content 40-65%.</t>
  </si>
  <si>
    <t>1.5&amp;0.4*2.2*2.6-2.0</t>
  </si>
  <si>
    <t>FBR1Y250051</t>
  </si>
  <si>
    <t>VYD/360</t>
  </si>
  <si>
    <t>Tumor content 0-65%. Average tumor content 16%</t>
  </si>
  <si>
    <t>Paclitaxel, Carboplatin, Gefitinib</t>
  </si>
  <si>
    <t>0.4*1.0*12-0.8</t>
  </si>
  <si>
    <t>FBR2S240052</t>
  </si>
  <si>
    <t>VYD/361</t>
  </si>
  <si>
    <t>Lower Rectum</t>
  </si>
  <si>
    <t>0.4*0.6*1.0
0.2*0.4*0.6
0.4/0.5*0.8*0.8</t>
  </si>
  <si>
    <t xml:space="preserve">Base Plate-2: 2*2*1 {MC (DMEM/F12)  RxA (1x7), DMEM/F12+Nivolumab RxJ (1x7), Tbl Arm1 (1x7), Tbl Arm2 (1x7)};
Flow Plate-3: 2*2*1 {MC (DMEM/F12)  RxA (1x7), DMEM/F12+AntiCD3+IL2 RxI (1x7), DMEM/F12+Nivolumab RxJ (1x7), Tbl Flow (1x7)}
</t>
  </si>
  <si>
    <t>FBR1K250053</t>
  </si>
  <si>
    <t>VYD/362</t>
  </si>
  <si>
    <t>Tumor content 8-95%</t>
  </si>
  <si>
    <t>1.0*0.8-1.4*1.2-1.6
0.4*1.2*1.2-1.3</t>
  </si>
  <si>
    <t>CLN/PRA/299</t>
  </si>
  <si>
    <t xml:space="preserve">GBS + Buccal Mucosa </t>
  </si>
  <si>
    <t>Left GBS + Left Buccal Mucosa</t>
  </si>
  <si>
    <t>FBR1K250055</t>
  </si>
  <si>
    <t>CLN/PRA/300</t>
  </si>
  <si>
    <t>Tumor content 30-65%.</t>
  </si>
  <si>
    <t>0.6*1.6-2.0*2.6</t>
  </si>
  <si>
    <t>FBR1K250056</t>
  </si>
  <si>
    <t>VYD/363</t>
  </si>
  <si>
    <t>FBR1J250057</t>
  </si>
  <si>
    <t>VYD/364</t>
  </si>
  <si>
    <t>No tumor ,only inflammation</t>
  </si>
  <si>
    <t>FLOT</t>
  </si>
  <si>
    <t>0.8*1.2*1.4
0.6*1.0*2.0</t>
  </si>
  <si>
    <t>Base Plate-2: DMEM/F12+NGE  RxA (1x7), DMEM/F12+GE  RxC (1x7), (Flow) DMEM/F12+NGE  RxA (1x7), (Flow) DMEM/F12+GE  RxC (1x7), (Flow) AntiCD3+IL2+NGE RxB (1x7), (Flow) AntiCD3+IL2+GE RxD (1x7)</t>
  </si>
  <si>
    <t>FBR1J250058</t>
  </si>
  <si>
    <t>JSS-034</t>
  </si>
  <si>
    <t>Suspicious cells seen in only 1 fragment, others no tumor</t>
  </si>
  <si>
    <t>Adenocarcinoma
and Signet ring cell</t>
  </si>
  <si>
    <t xml:space="preserve">0.4-0.6*0.4-0.6*0.6
0.2-0.4*0.8*0.8-1.0
</t>
  </si>
  <si>
    <t>Base Plate-2: DMEM/F12+NGE  RxA (1x7), DMEM/F12+GE  RxC (1x7), (Flow) DMEM/F12+NGE  RxA (1x7)</t>
  </si>
  <si>
    <t>FBR1K250059</t>
  </si>
  <si>
    <t>VYD/365</t>
  </si>
  <si>
    <t>0.8*1.4*1.2-2.0
0.2*0.8*1.2</t>
  </si>
  <si>
    <t>FBR1Y250060</t>
  </si>
  <si>
    <t>VYD/366</t>
  </si>
  <si>
    <t>0.6*0.6-0.7*1.4</t>
  </si>
  <si>
    <t>FBR1K250061</t>
  </si>
  <si>
    <t>CLN/PRA/301</t>
  </si>
  <si>
    <t>1.2*1.0-1.8*2.6</t>
  </si>
  <si>
    <t>Base Plate 2: MC RxA (1x7)</t>
  </si>
  <si>
    <t>FBR1K250062</t>
  </si>
  <si>
    <t>CLN/DBR/229</t>
  </si>
  <si>
    <t>Tumor content 0-60%. Average tumor content 23%</t>
  </si>
  <si>
    <t>0.8-1.0*1.6*2.0-2.4</t>
  </si>
  <si>
    <t>FBR1K250063</t>
  </si>
  <si>
    <t>VYD/367</t>
  </si>
  <si>
    <t>Tumor content 8-65% with good immune component</t>
  </si>
  <si>
    <t>1.0*0.9*1.0</t>
  </si>
  <si>
    <t>FBR1J250064</t>
  </si>
  <si>
    <t>JSS-035</t>
  </si>
  <si>
    <t xml:space="preserve">	
8% tumor in one explant only, others no tumor</t>
  </si>
  <si>
    <t>FOLFAX Regimen</t>
  </si>
  <si>
    <t>0.2-0.4*0.6-0.7*0.8
0.2-0.3*0.4-0.6*1.6</t>
  </si>
  <si>
    <t>FBR1K250065</t>
  </si>
  <si>
    <t>VYD/368</t>
  </si>
  <si>
    <t>Tumor content 0-65%. Average tumor content 22%</t>
  </si>
  <si>
    <t>1.0*1.5*1.4</t>
  </si>
  <si>
    <t>FBR1K250066</t>
  </si>
  <si>
    <t>VYD/369</t>
  </si>
  <si>
    <t>0.6*0.6-1.1*0.8-1.3</t>
  </si>
  <si>
    <t>FBR2O250067</t>
  </si>
  <si>
    <t>KH-005</t>
  </si>
  <si>
    <t>0.1-0.2*0.2-0.3
Approx 20-30pcs</t>
  </si>
  <si>
    <t>Base Plate 2: Advanced DMEM/ F12 RxE (2x3), Advanced DMEM/F12+1nM DHT RxF (2x3), DMEM/F12 RxC (2x3);
Flow Plate 2: Advanced DMEM/ F12 RxE (2x3), Advanced DMEM/F12+1nM DHT RxF (2x3), DMEM/F12 RxC (2x3)</t>
  </si>
  <si>
    <t>FBR2O250068</t>
  </si>
  <si>
    <t>KH-006</t>
  </si>
  <si>
    <t>Tumor content 0-40%. Average tumor content 11%</t>
  </si>
  <si>
    <t>0.1-0.2*0.2-0.6*0.4-2.4</t>
  </si>
  <si>
    <t>FBR1K250069</t>
  </si>
  <si>
    <t>VYD/370</t>
  </si>
  <si>
    <t xml:space="preserve">	
Tumor content 0-75%. Average tumor content 30%</t>
  </si>
  <si>
    <t>1.2*1.4*1.5</t>
  </si>
  <si>
    <t>FBR1J250070</t>
  </si>
  <si>
    <t>CLN/PRA/302</t>
  </si>
  <si>
    <t>Tumor content 0-45%. Average tumor content 12%</t>
  </si>
  <si>
    <t>0.2-0.3*1.1*1.6</t>
  </si>
  <si>
    <t>Base Plate-2: DMEM/F12+NGE  RxA (1x6), DMEM/F12+GE  RxC (1x6), (Flow) DMEM/F12+NGE  RxA (1x6), (Flow) DMEM/F12+GE  RxC (1x6)</t>
  </si>
  <si>
    <t>BLB250071</t>
  </si>
  <si>
    <t>FBS-BLD-001</t>
  </si>
  <si>
    <t>Healthy Blood</t>
  </si>
  <si>
    <t>Healtrhy Blood</t>
  </si>
  <si>
    <t>BLB250072</t>
  </si>
  <si>
    <t>FBS-BLD-002</t>
  </si>
  <si>
    <t>Farcast</t>
  </si>
  <si>
    <t>FBR1K250073</t>
  </si>
  <si>
    <t>JSS-036</t>
  </si>
  <si>
    <t>Tongue &amp; Left lateral border</t>
  </si>
  <si>
    <t>cT4aN0</t>
  </si>
  <si>
    <t>0.2-0.3*0.8-1.4*1.0-1.6
0.2*0.4-1.2*0.4-1.4</t>
  </si>
  <si>
    <t>Base Plate 2: MC RxA (1x7), Nivolumab RxC (1x7), Cisplatin RxF (1x7), TPF RxG (1x7);
Flow Plate 3: MC RxA (1x7), Nivolumab RxC (1x7)</t>
  </si>
  <si>
    <t>FBR2O250074</t>
  </si>
  <si>
    <t>KH-007</t>
  </si>
  <si>
    <t>No tumor,mostly inflammation.Occassional suspicious cells seen in 1 or 2 fragments</t>
  </si>
  <si>
    <t>0.1-0.2</t>
  </si>
  <si>
    <t>Base Plate 2: Advanced DMEM/ F12 RxE (2x3), Advanced DMEM/F12+1nM DHT RxF (2x3), DMEM/F12 RxC (2x3);
Base Plate 3: Advanced DMEM/F12+1nM DHT RxF (2x3)</t>
  </si>
  <si>
    <t>FBB1O250075</t>
  </si>
  <si>
    <t>VYD/371</t>
  </si>
  <si>
    <t>BP013(1O)</t>
  </si>
  <si>
    <t>Tumor content 4-75%</t>
  </si>
  <si>
    <t>0.4-1.0*1.4</t>
  </si>
  <si>
    <t>Base Plate 2: MC+PBNC RxA (1x7), Nivo+PBNC RxB (1x7), Nivo+IMAN+PBNC RxC (1x7);
Flow Plate 3: MC+PBNC RxA (1x7), Nivo+PBNC RxB (1x7), Nivo+IMAN+PBNC RxC (1x7)</t>
  </si>
  <si>
    <t>CLN/PRA/303</t>
  </si>
  <si>
    <t>Low Prestoblue value</t>
  </si>
  <si>
    <t>Tumor content 3-40% ( ? Poorly differentiated SCC)</t>
  </si>
  <si>
    <t>0.8*2.0*3.0
1.0*1.4*2.0</t>
  </si>
  <si>
    <t>0.8*1.6*2.4
1.0*1.2*2.0</t>
  </si>
  <si>
    <t>Prestoblue value are too low</t>
  </si>
  <si>
    <t>FBR1Y250077</t>
  </si>
  <si>
    <t>VYD/372</t>
  </si>
  <si>
    <t>Tumor content 60-75%</t>
  </si>
  <si>
    <t>0.3-0.4*0.8*0.9
0.1-0.2*0.5*1.2</t>
  </si>
  <si>
    <t>BLB250078</t>
  </si>
  <si>
    <t>FBS-BLD-003</t>
  </si>
  <si>
    <t>BLB250079</t>
  </si>
  <si>
    <t>FBS-BLD-004</t>
  </si>
  <si>
    <t>FBB1O250080</t>
  </si>
  <si>
    <t>CLN/PRA/304</t>
  </si>
  <si>
    <t>1.0*0.6-1.4*1.4-2.5</t>
  </si>
  <si>
    <t>FBR1K250080</t>
  </si>
  <si>
    <t>1.0*0.6-1.4*1.4-2.2</t>
  </si>
  <si>
    <t>Refer FBB1O250080</t>
  </si>
  <si>
    <t>Base Plate 2: MC RxA (1x5), Nivo RxC (1x5);
Flow Plate 3: MC RxA (1x5), Nivo  RxC (1x5)</t>
  </si>
  <si>
    <t>FBR1Q250081</t>
  </si>
  <si>
    <t>CLN/DBR/230</t>
  </si>
  <si>
    <t>Tumor content 0-40%. Average tumor content 10%</t>
  </si>
  <si>
    <t xml:space="preserve">invasive duct cell adenocarcinoma </t>
  </si>
  <si>
    <t>0.8/0.4*1.0*1.8/1.4</t>
  </si>
  <si>
    <t>Jobin</t>
  </si>
  <si>
    <t>FBB1N250082</t>
  </si>
  <si>
    <t>CLN/DBR/231</t>
  </si>
  <si>
    <t>BP012(1N)</t>
  </si>
  <si>
    <t xml:space="preserve">suggestive of adenocarcinoma </t>
  </si>
  <si>
    <t>0.4*1.0*3.2</t>
  </si>
  <si>
    <t>T48 Base Plate2 : RxA (1x7), RxB (1x7), RxC (1x7), RxD (1x7), RxE (1x7), RxF (1x7)</t>
  </si>
  <si>
    <t>FBB1O250083</t>
  </si>
  <si>
    <t>CLN/DBR/232</t>
  </si>
  <si>
    <t>Yp T2 N2 M0</t>
  </si>
  <si>
    <t>0.6-0.8*1.3-2.0*1.0-1.8</t>
  </si>
  <si>
    <t>FBB1O250084</t>
  </si>
  <si>
    <t>CLN/DBR/233</t>
  </si>
  <si>
    <t>0.4-0.6*1.2*1.4</t>
  </si>
  <si>
    <t>FBR1K250085</t>
  </si>
  <si>
    <t>CLN/PRA/305</t>
  </si>
  <si>
    <t>Tumor content 12-80% with high immune component</t>
  </si>
  <si>
    <t>0.4-0.6*1.0-1.4*1.8
0.2-0.3*0.8-1.0*1.2-1.8
0.2*0.4-0.6*0.8-1.2
0.1-0.2*0.2-0.3*0.4-0.7</t>
  </si>
  <si>
    <t>Base Plate 2: MC RxA (1x7), Nivolumab RxC (1x7), Cisplatin RxF (1x7);
Flow Plate 3: MC RxA (1x7), Nivolumab RxC (1x7), Cisplatin RxF (1x7)</t>
  </si>
  <si>
    <t>FBB1N250086</t>
  </si>
  <si>
    <t>CLN/PRA/306</t>
  </si>
  <si>
    <t>Not Fit For Biopharma-OG Junction</t>
  </si>
  <si>
    <t>Tumor content 0-85%.Average tumor content 60% ( Poorly cohesive carcinoma from OG junction)</t>
  </si>
  <si>
    <t>Stomach OG Function</t>
  </si>
  <si>
    <t>1.0*1.5*2.0</t>
  </si>
  <si>
    <t>FBR1K250087</t>
  </si>
  <si>
    <t>VYD/373</t>
  </si>
  <si>
    <t>0.3-0.4*1.0*1.2</t>
  </si>
  <si>
    <t>Base Plate 2: MC RxA (1x5), Nivolumab RxC (1x5);
Flow Plate 3: MC RxA (1x5), Nivolumab RxC (1x5)</t>
  </si>
  <si>
    <t>FBB1N250088</t>
  </si>
  <si>
    <t>CLN/PRA/307</t>
  </si>
  <si>
    <t>Fragments show mucin lakes and occasional tumor cells only</t>
  </si>
  <si>
    <t>1.0*2.2*3.7</t>
  </si>
  <si>
    <t>FBR1K250089</t>
  </si>
  <si>
    <t>29-04-0225</t>
  </si>
  <si>
    <t>CLN/PRA/308</t>
  </si>
  <si>
    <t>0.4-0.6*1.8*2.4</t>
  </si>
  <si>
    <t>Base Plate 2: MC RxA (1x7), Nivolumab RxC (1x7), LDE RxE (1x7);
Flow Plate 3: MC RxA (1x7), Nivolumab RxC (1x7), LDN RxE (1x7)</t>
  </si>
  <si>
    <t>FBR1K250090</t>
  </si>
  <si>
    <t>VYD/374</t>
  </si>
  <si>
    <t>0.4*0.6*0.8-1.0
0.2-0.3*0.8*1.0
0.2*0.2-0.6*0.8</t>
  </si>
  <si>
    <t>FBR1Y250091</t>
  </si>
  <si>
    <t>VYD/375</t>
  </si>
  <si>
    <t>Tumor content 6-75%</t>
  </si>
  <si>
    <t>0.2-0.4*0.5-1.2*0.8-1.2</t>
  </si>
  <si>
    <t>0.2-0.4*0.4-0.6*0.8</t>
  </si>
  <si>
    <t>Base Plate-2: MC RxAI (2x3), Cisplatin RxAN (2x3),  Pacli+Carbo RxAM (2x3)</t>
  </si>
  <si>
    <t>FBB1N250092</t>
  </si>
  <si>
    <t>CLN/PRA/309</t>
  </si>
  <si>
    <t xml:space="preserve">	
Tumor content 6-40%</t>
  </si>
  <si>
    <t>Stomach Proximal</t>
  </si>
  <si>
    <t>0.6*1.4*2.2
0.6*1.0*0.9</t>
  </si>
  <si>
    <t>FBR1K250093</t>
  </si>
  <si>
    <t>CLN/PRA/310</t>
  </si>
  <si>
    <t>0.6-0.8*0.4-2.2*1.4-2.8</t>
  </si>
  <si>
    <t>FBB1N250094</t>
  </si>
  <si>
    <t>CLN/PRA/311</t>
  </si>
  <si>
    <t>Stomach-OG Junction</t>
  </si>
  <si>
    <t>0.6-0.8*1.6*2.8</t>
  </si>
  <si>
    <t>FBR2J250095</t>
  </si>
  <si>
    <t>CLN/PRA/312</t>
  </si>
  <si>
    <t xml:space="preserve">	
Tumor content 55-75%</t>
  </si>
  <si>
    <t>Right upper lobe</t>
  </si>
  <si>
    <t>0.8*0.8-1.3*1.0-1.6</t>
  </si>
  <si>
    <t>T72 Base Plate 2: DMEM/F12 Control RxA (1x7), RPMI Control RxB (1x7), DMEM/F12  RxA (1x7), RPMI RxB (1x7)</t>
  </si>
  <si>
    <t>FBR1Y250096</t>
  </si>
  <si>
    <t>VYD/376</t>
  </si>
  <si>
    <t>0.4-0.6*1.0*1.6</t>
  </si>
  <si>
    <t xml:space="preserve"> V Arm 1 (1x7)</t>
  </si>
  <si>
    <t>Base Plate-2: MC RxA (1x7), Cisplatin RxF (1x7),  Pacli+Carbo RxJ (1x7), Gemi+Carbo  RxL (1x7)</t>
  </si>
  <si>
    <t>FBR1Y250097</t>
  </si>
  <si>
    <t>VYD/377</t>
  </si>
  <si>
    <t>0.6*0.6-0.8*0.8-1.4</t>
  </si>
  <si>
    <t>Base Plate-2: MC RxA (1x7), Cisplatin RxF (1x7),  Pacli+Carbo RxJ (1x7)</t>
  </si>
  <si>
    <t>FBB1N250098</t>
  </si>
  <si>
    <t>JSS-037</t>
  </si>
  <si>
    <t>FLOPT</t>
  </si>
  <si>
    <t>0.2-0.4*1.1*2.0</t>
  </si>
  <si>
    <t>FBR2O250099</t>
  </si>
  <si>
    <t>KH-008</t>
  </si>
  <si>
    <t>No malignant tumor seen</t>
  </si>
  <si>
    <t>0.4-0.6*06-0.8*0.6-1.2</t>
  </si>
  <si>
    <t>Base Plate 2: Advanced DMEM/ F12 RxN (1x7), Advanced DMEM/F12+1nM DHT RxO (1x7), DMEM/F12 RxP (1x7);
Base Plate 3: Advanced DMEM/F12+1nM DHT RxQ (1x7)</t>
  </si>
  <si>
    <t>FBR1Q250100</t>
  </si>
  <si>
    <t>CLN/DBR/234</t>
  </si>
  <si>
    <t>Tumor content 0-55%.Average tumor content 20%</t>
  </si>
  <si>
    <t xml:space="preserve">Invasive duct cell adenocarcinoma </t>
  </si>
  <si>
    <t>0.2-0.8*0.9*1.6
1.2*0.4*0.8</t>
  </si>
  <si>
    <t>0.2-0.8*0.5*1.0
0.2-0.8*0.8*1.0
0.1-0.2*0.4*0.8</t>
  </si>
  <si>
    <t>Base Plate-2: MC RxA (1x7), AntiCD3+IL2 RxT (1x7);
Base Plate-3: MC RxAM (1x7), AntiCD3+IL2 RxAR (1x7)</t>
  </si>
  <si>
    <t>FBR1Q250101</t>
  </si>
  <si>
    <t>VYD/378</t>
  </si>
  <si>
    <t>Carboplatin, Docetaxel and Herceptin</t>
  </si>
  <si>
    <t>0.4-1.0*0.6-1.7*1.2*2.4</t>
  </si>
  <si>
    <t>FBR1Q250102</t>
  </si>
  <si>
    <t>VYD/379</t>
  </si>
  <si>
    <t>0.4-1.0*1.8*3.4</t>
  </si>
  <si>
    <t>0.2-0.3*0.6-0.4*1.4
0.2-0.4*0.8-0.4*1.6-1.2
1.2-0.2*0.4*0.8</t>
  </si>
  <si>
    <t>Arm1 (1x4)</t>
  </si>
  <si>
    <t>Base Plate-2: MC RxA (1x4);
Base Plate-3: MC RxAM (2x2)</t>
  </si>
  <si>
    <t>FBR1Y250103</t>
  </si>
  <si>
    <t>VYD/380</t>
  </si>
  <si>
    <t>0.2-0.3*0.8*1.0</t>
  </si>
  <si>
    <t>FBR1Q250104</t>
  </si>
  <si>
    <t>CLN/PRA/313</t>
  </si>
  <si>
    <t>Tumor content 0-45%. Average tumor content 20%</t>
  </si>
  <si>
    <t>1.2*1.4-2.2*4.8</t>
  </si>
  <si>
    <t>Base Plate-2: MC RxA (1x7),  Flow arm MC RxA (1x7), Flow arm AntiCD3+IL2 RxT (1x7);
Base Plate-3: MC RxAM (2x4), Flow arm MC RxA (2x4), Flow arm  AntiCD3+IL2 RxAR (2x4)</t>
  </si>
  <si>
    <t>FBR1Q250105</t>
  </si>
  <si>
    <t>JSS-038</t>
  </si>
  <si>
    <t>Tumor content 5-15%</t>
  </si>
  <si>
    <t>Left Breast + Axilla</t>
  </si>
  <si>
    <t>Lymph node</t>
  </si>
  <si>
    <t>2.0-2.2*2.8*4.6</t>
  </si>
  <si>
    <t>0.8*1.1*1.2
0.3-0.4*0.9*1.1
0.2*0.6*0.9</t>
  </si>
  <si>
    <t>Base Plate-2: MC RxA (1x7),  Flow arm MC RxA (1x7);
Base Plate-3: MC RxAM (2x4), Flow arm MC RxA (2x4)</t>
  </si>
  <si>
    <t>FBR1K250106</t>
  </si>
  <si>
    <t>CLN/DBR/235</t>
  </si>
  <si>
    <t>0.2*0.2-0.6*1.7
0.5*0.6-1.4*1.0-1.8</t>
  </si>
  <si>
    <t>FBR1K250107</t>
  </si>
  <si>
    <t>CLN/PRA/314</t>
  </si>
  <si>
    <t>0.4-0.7*0.4-1.8*2.8</t>
  </si>
  <si>
    <t>0.4-0.7*0.4-1.6*2.8</t>
  </si>
  <si>
    <t>FBR1Q250108</t>
  </si>
  <si>
    <t>CLN/DBR/236</t>
  </si>
  <si>
    <t>Tumor content 1-12%</t>
  </si>
  <si>
    <t>0.4-0.8*1.2-1.4*2.2-2.3</t>
  </si>
  <si>
    <t>0.6-0.8*0.8-1.1*2.0
0.2-0.3*0.4-0.6*1.5-1.6</t>
  </si>
  <si>
    <t>FBB1N250109</t>
  </si>
  <si>
    <t>CLN/PRA/315</t>
  </si>
  <si>
    <t>Tumor content 0-6%. Average tumor content 1%</t>
  </si>
  <si>
    <t xml:space="preserve">Stomach </t>
  </si>
  <si>
    <t>Stomach OG Junction</t>
  </si>
  <si>
    <t>0.2-0.6*1.2-1.8*2.2</t>
  </si>
  <si>
    <t>FBR1Q250110</t>
  </si>
  <si>
    <t>VYD/381</t>
  </si>
  <si>
    <t xml:space="preserve">	
Tumor content &lt;1%</t>
  </si>
  <si>
    <t>EC+Pacli</t>
  </si>
  <si>
    <t>0.2*1.4*1.6
0.2*1.8*2.6
0.8*1.7*2.2</t>
  </si>
  <si>
    <t>Base Plate-2: MC RxA (1x7),  Flow arm MC RxA (1x7), Flow arm AntiCD3+IL2 RxT (1x7), MC RxAS (1x7);
Base Plate-3: MC RxAM (2x4), Flow arm MC RxA (2x4), Flow arm  AntiCD3+IL2 RxAR (2x4)</t>
  </si>
  <si>
    <t>FBR1K250111</t>
  </si>
  <si>
    <t>CLN/PRA/316</t>
  </si>
  <si>
    <t>0.4*0.4-0.6*1.6
0.2*0.9*1.2-1.4</t>
  </si>
  <si>
    <t>Base Plate 2: MC RxA (1x6), Nivolumab RxC (1x6);
Flow Plate 3: MC RxA (1x6), Nivolumab RxC (1x6)</t>
  </si>
  <si>
    <t>FBR1Y250112</t>
  </si>
  <si>
    <t>VYD/382</t>
  </si>
  <si>
    <t xml:space="preserve">Tumor content 85-90% </t>
  </si>
  <si>
    <t>0.2-0.4*1.2*1.8</t>
  </si>
  <si>
    <t>FBR1K250113</t>
  </si>
  <si>
    <t>CLN/PRA/317</t>
  </si>
  <si>
    <t>Tumor content 15-65%</t>
  </si>
  <si>
    <t>0.4-0.6*0.6-1.2*1.2-2.0
0.4*0.6*1.6</t>
  </si>
  <si>
    <t>FBB1O250114</t>
  </si>
  <si>
    <t>VYD/383</t>
  </si>
  <si>
    <t>T3N2c</t>
  </si>
  <si>
    <t>0.3-0.7*0.6-1.0*1.0-1.4</t>
  </si>
  <si>
    <t>FBB1O250115</t>
  </si>
  <si>
    <t>CLN/PRA/318</t>
  </si>
  <si>
    <t>0.4-0.6*0.6-1.4*2.6</t>
  </si>
  <si>
    <t>FBB1O250116</t>
  </si>
  <si>
    <t>CLN/PRA/319</t>
  </si>
  <si>
    <t>Tumor content 0-90% Average tumor content 65% with good immune content</t>
  </si>
  <si>
    <t>0.4*0.4-0.7*1.6
0.4*0.4-1.8*0.6-2.4</t>
  </si>
  <si>
    <t>FBR20250117</t>
  </si>
  <si>
    <t>KH-009</t>
  </si>
  <si>
    <t>Tumor content 1-15% mixed with benign glands</t>
  </si>
  <si>
    <t>0.4-0.6*1.2*0.6-1.2</t>
  </si>
  <si>
    <t>Base Plate 2: Advanced DMEM/ F12 RxN (1x6), Advanced DMEM/F12+1nM DHT RxO (1x6), DMEM/F12 RxP (1x6), DMEM/F1+1nm+DHT RxQ (1x6);
Base Plate 3: Advanced DMEM/F12+1nM DHT RxQ (1x6)</t>
  </si>
  <si>
    <t>FBR1Q250118</t>
  </si>
  <si>
    <t>VYD/384</t>
  </si>
  <si>
    <t>Tumor content 0-95%. Average tumor content 23%</t>
  </si>
  <si>
    <t>RT &amp; Hormonal Therapy</t>
  </si>
  <si>
    <t>0.8*0.4-1.4*1.6</t>
  </si>
  <si>
    <t>Base Plate-2: MC RxA (1x6);
Base Plate-3: MC RxAM (4x2)</t>
  </si>
  <si>
    <t>FBR1K250119</t>
  </si>
  <si>
    <t>VYD/385</t>
  </si>
  <si>
    <t>0.2-1.0</t>
  </si>
  <si>
    <t>FBR2A250120</t>
  </si>
  <si>
    <t>CLN/DBR/237</t>
  </si>
  <si>
    <t>1st six-Pacli+Carbo, and last three Lipodox</t>
  </si>
  <si>
    <t>0.4*1.4*1.8</t>
  </si>
  <si>
    <t>2*2*1  Arm 1  (1x7)</t>
  </si>
  <si>
    <t>Base Plate 2: 2*2*1 {MC RxA (1x7), Cisplatin RxAF (1x7), Pacli+Carbo RxC (1x7), Liposomal Doxorubicin RxK (1x7)};
Base Plate 3: 1*1*1 {MC RxAA (2x3), Cisplatin RxAE (2x3), Pacli+Carbo RxP (2x3), Liposomal Doxorubicin RxW (2x3)}</t>
  </si>
  <si>
    <t>FBR1Q250121</t>
  </si>
  <si>
    <t>CLN/PRA/320</t>
  </si>
  <si>
    <t>1.0*2.6*2.2
0.8*3.0*1.2-2.2
0.4*2.2*2.4
0.6-0.7*1.6*2.0
0.6*2.0-2.4*3.6</t>
  </si>
  <si>
    <t>FBR1Q250122</t>
  </si>
  <si>
    <t>CLN/PRA/321</t>
  </si>
  <si>
    <t>0.2-0.6*1.4-2.6*4.4</t>
  </si>
  <si>
    <t>0.2-0.6*0.8-1.0*2.2</t>
  </si>
  <si>
    <t>FBR2T250123</t>
  </si>
  <si>
    <t>JSS-039</t>
  </si>
  <si>
    <t>CUL-IMP Ovary (2T)</t>
  </si>
  <si>
    <t>Tumor content 75-90% ? Steroid cell tumor</t>
  </si>
  <si>
    <t>pT1N0Mx</t>
  </si>
  <si>
    <t>1.0*0.8-2.2*1.2-3.0</t>
  </si>
  <si>
    <t>Base Plate 2: MC RxA (1x7), Pacli+Carbo RxC (1x7), MC RxA (1x7);
Base Plate 3: Base {CMC RxAA (7x1) &amp; PMC RxAG (7x1)}, Flow {CMC RxAA (7x1) &amp; PMC RxAG (7x1)}</t>
  </si>
  <si>
    <t>FBR1C250124</t>
  </si>
  <si>
    <t>VYD/386</t>
  </si>
  <si>
    <t>0.4*1.0*1.4
0.4*0.8-0.9*1.2</t>
  </si>
  <si>
    <t>Base Plate 2: MC RxA (1x7), Flow Control RxA (1x7);
Base plate 3: {CMC RxCR (7*1) &amp; PMC RxCS (7x1)}, {CMC RxCR (7*1) &amp; PMC RxCS (7x1)},</t>
  </si>
  <si>
    <t>FBR1Q250125</t>
  </si>
  <si>
    <t>JSS-040</t>
  </si>
  <si>
    <t>Powdery tissue</t>
  </si>
  <si>
    <t xml:space="preserve">	FBR2T250126</t>
  </si>
  <si>
    <t>VYD/387</t>
  </si>
  <si>
    <t>Tumor content 3-30%</t>
  </si>
  <si>
    <t>T3cN0M1b</t>
  </si>
  <si>
    <t>Paclitaxel &amp; Carboplatin</t>
  </si>
  <si>
    <t>papillary serous adenocarcinoma</t>
  </si>
  <si>
    <t>1.8*2.2*2.6-3.5</t>
  </si>
  <si>
    <t>1.6*2.0*2.0</t>
  </si>
  <si>
    <t>Refer 2A Study</t>
  </si>
  <si>
    <t>Base Plate 2: MC RxA (1x7);
Base Plate 3: Base {CMC RxAA (7x1) &amp; PMC RxAG (7x1)}</t>
  </si>
  <si>
    <t>FBB1N250127</t>
  </si>
  <si>
    <t>CLN/PRA/322</t>
  </si>
  <si>
    <t>48% Tumor in one fragment only. Others no tumor</t>
  </si>
  <si>
    <t>0.2-0.7*2.4*5.0</t>
  </si>
  <si>
    <t xml:space="preserve">	FBB1O250128</t>
  </si>
  <si>
    <t>CLN/DBR/238</t>
  </si>
  <si>
    <t>Tumor content 5-75%. Immune component high</t>
  </si>
  <si>
    <t>0.2-0.4*0.6-0.8*2.2</t>
  </si>
  <si>
    <t>Low PBNC count</t>
  </si>
  <si>
    <t>Terminated @T24 low PBNC</t>
  </si>
  <si>
    <t>FBR2S250129</t>
  </si>
  <si>
    <t>CLN/PRA/323</t>
  </si>
  <si>
    <t>1.6*1.8*24
0.6*1.8*1.2</t>
  </si>
  <si>
    <t>FBB1O250130</t>
  </si>
  <si>
    <t>VYD/388</t>
  </si>
  <si>
    <t>Tumor content 6-85%</t>
  </si>
  <si>
    <t>0.6-0.8*0.6-1.2*1.5</t>
  </si>
  <si>
    <t>FBR2S250131</t>
  </si>
  <si>
    <t>CLN/PRA/324</t>
  </si>
  <si>
    <t>Transverse Colon</t>
  </si>
  <si>
    <t>0.4-0.8*0.8-2.2*2.2</t>
  </si>
  <si>
    <t>Base Plate-2: 2*2*1 {MC (DMEM/F12)  RxA (1x7), DMEM/F12+Nivolumab RxJ (1x7), DMEM/F12+Leucoverin+5FU+Oxaliplatin RxK (1x7)};
Flow Plate-3: 2*2*1 {MC (DMEM/F12)  RxA (1x7), DMEM/F12+AntiCD3+IL2 RxI (1x7), DMEM/F12+Nivolumab RxJ (1x7)</t>
  </si>
  <si>
    <t xml:space="preserve">FBR2S250132 </t>
  </si>
  <si>
    <t>VYD/389</t>
  </si>
  <si>
    <t>1.0*1.6*1.5</t>
  </si>
  <si>
    <t>2*4*0.45 (Arm 1 (1x5))</t>
  </si>
  <si>
    <t>Base Plate-2: 2*2*1 {MC (DMEM/F12)  RxA (1x5), DMEM/F12+Nivolumab RxJ (1x5), DMEM/F12+Leucoverin+5FU+Oxaliplatin RxK (1x5)};
Flow Plate-3: 2*2*1 {MC (DMEM/F12)  RxA (1x5), DMEM/F12+AntiCD3+IL2 RxI (1x5), DMEM/F12+Nivolumab RxJ (1x5)</t>
  </si>
  <si>
    <t>FBR1K250133</t>
  </si>
  <si>
    <t>CLN/PRA/325</t>
  </si>
  <si>
    <t xml:space="preserve"> Tumor content 0-70%. Average tumor content 35%</t>
  </si>
  <si>
    <t>0.8/1.0*0.4-2.2*1.8</t>
  </si>
  <si>
    <t>Base Plate 2: MC RxA (1x7), Nivolumab RxC (1x7), LDN RxE (1x7);
Flow Plate 3: MC RxA (1x7), Nivolumab RxC (1x7), LDN RxE (1x7)</t>
  </si>
  <si>
    <t>FBB1O250134</t>
  </si>
  <si>
    <t>CLN/PRA/326</t>
  </si>
  <si>
    <t>Tumor content 0-80%. Average tumor content 40%</t>
  </si>
  <si>
    <t>0.8*1.3*2.1</t>
  </si>
  <si>
    <t>FBB1O250135</t>
  </si>
  <si>
    <t>CLN/PRA/327</t>
  </si>
  <si>
    <t>0.2-0.4*1.0*2.8
0.2-0.4*1.6*1.6</t>
  </si>
  <si>
    <t>FBR1Q250136</t>
  </si>
  <si>
    <t>VYD/390</t>
  </si>
  <si>
    <t>No tumor, benign glands</t>
  </si>
  <si>
    <t>Right Modified Radical Mastectomy</t>
  </si>
  <si>
    <t>0.5-0.6*0.4-1.4*1.0-1.8</t>
  </si>
  <si>
    <t>Base Plate-2: MC RxA (1x7);
Base Plate-3: MC RxAM (4x2)</t>
  </si>
  <si>
    <t>FBR1K250137</t>
  </si>
  <si>
    <t>VYD/391</t>
  </si>
  <si>
    <t>T4Nx</t>
  </si>
  <si>
    <t>0.8*1.0-1.2*0.9-1.2</t>
  </si>
  <si>
    <t>FBR1Q250138</t>
  </si>
  <si>
    <t>JSS-041</t>
  </si>
  <si>
    <t>No frank malignancy, benign lesions</t>
  </si>
  <si>
    <t>0.4-0.5*1.2-1.3*1.6</t>
  </si>
  <si>
    <t>BLB250139</t>
  </si>
  <si>
    <t>FBS-BLD-005</t>
  </si>
  <si>
    <t>BLB250140</t>
  </si>
  <si>
    <t>FBS-BLD-006</t>
  </si>
  <si>
    <t>FBR2O250141</t>
  </si>
  <si>
    <t>KH-010</t>
  </si>
  <si>
    <t>0.2-0.3</t>
  </si>
  <si>
    <t>FBR1K250142</t>
  </si>
  <si>
    <t>CLN/PRA/328</t>
  </si>
  <si>
    <t>Tumor content 5-75%</t>
  </si>
  <si>
    <t>0.6-0.8*0.6-1.0*1.0-1.5
0.6*0.5-1.0*0.4-1.5</t>
  </si>
  <si>
    <t>FBR2O250143</t>
  </si>
  <si>
    <t>KH-011</t>
  </si>
  <si>
    <t>0.1-0.4, 38 Piece</t>
  </si>
  <si>
    <t>Arm1 (1x10)</t>
  </si>
  <si>
    <t>FBR1Q250144</t>
  </si>
  <si>
    <t>VYD/392</t>
  </si>
  <si>
    <t>1.0*1.0-1.4*1.8-2.2</t>
  </si>
  <si>
    <t>Base Plate-2: MC RxA (1x7),  Flow arm MC RxA (1x7), Flow arm AntiCD3+IL2 RxT (1x7);
Base Plate-3: MC RxAM (2x4), Flow arm MC RxAM (2x4), Flow arm  AntiCD3+IL2 RxAR (2x4)</t>
  </si>
  <si>
    <t>FBR1C250145</t>
  </si>
  <si>
    <t>VYD/393</t>
  </si>
  <si>
    <t>VYD/394</t>
  </si>
  <si>
    <t>Hard Tissue</t>
  </si>
  <si>
    <t>Paclitaxel, Carboplatin, Libosome doxorubicin</t>
  </si>
  <si>
    <t>1.6*1.8-2.0*2.6-3.0</t>
  </si>
  <si>
    <t>FBR1C250147</t>
  </si>
  <si>
    <t>CLN/PRA/329</t>
  </si>
  <si>
    <t>0.2-0.4*1.6*2.4</t>
  </si>
  <si>
    <t>Base Plate 2: MC RxA (1x7), Flow Control RxA (1x7);
Base plate 3: {CMC RxCR (7*1) &amp; PMC RxCS (7x1)}, {CMC RxCR (7*1) }</t>
  </si>
  <si>
    <t>FBR1C250148</t>
  </si>
  <si>
    <t>VYD/395</t>
  </si>
  <si>
    <t>Tumor content 0-25%.Average tumor content 15%</t>
  </si>
  <si>
    <t>0.8*1.2-0.4*1.6</t>
  </si>
  <si>
    <t>FBR1J250149</t>
  </si>
  <si>
    <t>CLN/PRA/330</t>
  </si>
  <si>
    <t>Tumor content 0-12%. Average tunor content 2%</t>
  </si>
  <si>
    <t>0.2-0.6*1.3-1.8*1.6-2.0</t>
  </si>
  <si>
    <t>Base Plate-2: DMEM/F12+NGE  RxA (1x7), DMEM/F12+NGE  RxE (1x7)</t>
  </si>
  <si>
    <t>FBR1Q250150</t>
  </si>
  <si>
    <t>CLN/DBR/239</t>
  </si>
  <si>
    <t>Tumor content 0-30%. Average tumor content 12%</t>
  </si>
  <si>
    <t>0.6-0.8*2.0*2.0-3.6</t>
  </si>
  <si>
    <t>0.5-0.6*1.0-1.5*1.6-2.4</t>
  </si>
  <si>
    <t>FBR1Q250151</t>
  </si>
  <si>
    <t>VYD/396</t>
  </si>
  <si>
    <t>Tumor content 4-40%</t>
  </si>
  <si>
    <t>T3N1a</t>
  </si>
  <si>
    <t>Epirubicin, Cyclophosphamide, Paclitaxel</t>
  </si>
  <si>
    <t>0.4-0.6*0.3-0.6*1.2-1.8</t>
  </si>
  <si>
    <t>Base Plate-2: MC RxA (1x7);
Base Plate-3: MC RxAM (2x4)</t>
  </si>
  <si>
    <t>FBR1Q250152</t>
  </si>
  <si>
    <t>VYD/397</t>
  </si>
  <si>
    <t>Tumor content 0-35%. Average tumor content 7%</t>
  </si>
  <si>
    <t>0.6*1.6-1.8*2.6-3.6</t>
  </si>
  <si>
    <t>FBR1Q250153</t>
  </si>
  <si>
    <t>JSS-042</t>
  </si>
  <si>
    <t>Tumor content 0-8%. Average tumor content 3%</t>
  </si>
  <si>
    <t>AC &amp; Taxanes</t>
  </si>
  <si>
    <t>0.1*0.4*0.5
0.2-0.4*0.8*0.9
0.3*0.2*0.8</t>
  </si>
  <si>
    <t>FBR1Q250154</t>
  </si>
  <si>
    <t>JSS-043</t>
  </si>
  <si>
    <t>0.8-1.0*1.4*1.8</t>
  </si>
  <si>
    <t>0.8*1.0*1.0/1.2</t>
  </si>
  <si>
    <t>VYD/398</t>
  </si>
  <si>
    <t>AC &amp; Paclitaxel</t>
  </si>
  <si>
    <t>0.2-0.4*0.4*0.6</t>
  </si>
  <si>
    <t>Difficult to generate explants</t>
  </si>
  <si>
    <t>FBR1Y250156</t>
  </si>
  <si>
    <t>VYD/399</t>
  </si>
  <si>
    <t>0.6-0.8*0.8*1.6</t>
  </si>
  <si>
    <t>FBR1C250157</t>
  </si>
  <si>
    <t>CLN/PRA/331</t>
  </si>
  <si>
    <t>Tumor content 2-40% with high immune component</t>
  </si>
  <si>
    <t>Upper Lip</t>
  </si>
  <si>
    <t>0.2-0.7*1.9*2.4</t>
  </si>
  <si>
    <t>FBR1Y250158</t>
  </si>
  <si>
    <t>VYD/400</t>
  </si>
  <si>
    <t>Tumor content 0-96%. Average tumor content 60%</t>
  </si>
  <si>
    <t>T3N3b</t>
  </si>
  <si>
    <t>0.4*1.0*0.8</t>
  </si>
  <si>
    <t>FBR1Q250159</t>
  </si>
  <si>
    <t>VYD/401</t>
  </si>
  <si>
    <t>3-4% Tumor in one fragment only, others no tumor</t>
  </si>
  <si>
    <t>0.6-0.8*1.2-1.6*2.6</t>
  </si>
  <si>
    <t>0.6-0.7*1.4*1.3-1.7</t>
  </si>
  <si>
    <t>Base Plate-2: MC RxA (1x7);
Base Plate-3: MC RxAM (2x3)</t>
  </si>
  <si>
    <t>FBR2S250160</t>
  </si>
  <si>
    <t>CLN/PRA/332</t>
  </si>
  <si>
    <t>1-4% tumor in 2 fragments, others no tumor</t>
  </si>
  <si>
    <t>Descending colon</t>
  </si>
  <si>
    <t>0.4-0.6*2.4*2.6</t>
  </si>
  <si>
    <t>2*2*1 (Arm 1 (1x7))</t>
  </si>
  <si>
    <t>FBR1C250161</t>
  </si>
  <si>
    <t>VYD/402</t>
  </si>
  <si>
    <t>0.6-0.8*1.0*1.6</t>
  </si>
  <si>
    <t>FBR1Q250162</t>
  </si>
  <si>
    <t>VYD/403</t>
  </si>
  <si>
    <t>T3N2a</t>
  </si>
  <si>
    <t>Arm1 (1x8)</t>
  </si>
  <si>
    <t>Base Plate-2: MC RxA (1x8);
Base Plate-3: MC RxAM (2x4)</t>
  </si>
  <si>
    <t>FBR1Q250163</t>
  </si>
  <si>
    <t>VYD/404</t>
  </si>
  <si>
    <t>Tumor content 6-40%</t>
  </si>
  <si>
    <t>Docetaxol, Cyclophosphamide and trastuzumab</t>
  </si>
  <si>
    <t>Base Plate-2: MC RxA (1x6),  Flow arm MC RxA (1x6), Flow arm AntiCD3+IL2 RxT (1x6);
Base Plate-3: MC RxAM (2x3), Flow arm MC RxAM (2x3), Flow arm  AntiCD3+IL2 RxAR (2x3)</t>
  </si>
  <si>
    <t>FBR1Q250164</t>
  </si>
  <si>
    <t>VYD/405</t>
  </si>
  <si>
    <t>Tumor content 0-18%. Average tumor content 6%</t>
  </si>
  <si>
    <t>0.5*1.6*2.0</t>
  </si>
  <si>
    <t>0.4*1.0*1.2
0.4*1.0*1.4</t>
  </si>
  <si>
    <t>Base Plate-2: MC RxA (1x7),  Flow arm MC RxA (1x7);
Base Plate-3: MC RxAM (2x4), Flow arm MC RxAM (2x4)</t>
  </si>
  <si>
    <t>FBB1N250165</t>
  </si>
  <si>
    <t>CLN/PRA/333</t>
  </si>
  <si>
    <t>19-07-20250</t>
  </si>
  <si>
    <t>0.6-0.4*1.4*2.6
0.4*1.8*2.4</t>
  </si>
  <si>
    <t>FBR1C250166</t>
  </si>
  <si>
    <t>CLN/DBR/240</t>
  </si>
  <si>
    <t>T4b N3b MX</t>
  </si>
  <si>
    <t>0.4-0.8*1.4*1.8</t>
  </si>
  <si>
    <t>FBR1Q250167</t>
  </si>
  <si>
    <t>CLN/PRA/334</t>
  </si>
  <si>
    <t>Tumor content 0-45%.Average tumor content 9%</t>
  </si>
  <si>
    <t>0.4-0.6*1.2*2.2
0.3-0.5*0.4-0.8*2.0</t>
  </si>
  <si>
    <t>Base Plate-2: MC RxA (1x8),  Flow arm MC RxA (1x8), Flow arm AntiCD3+IL2 RxT (1x8);
Base Plate-3: MC RxAM (2x4), Flow arm MC RxAM (2x4), Flow arm  AntiCD3+IL2 RxAR (2x4)</t>
  </si>
  <si>
    <t>FBR2S250168</t>
  </si>
  <si>
    <t>CLN/PRA/335</t>
  </si>
  <si>
    <t xml:space="preserve">Colon </t>
  </si>
  <si>
    <t>pT3N1 M0</t>
  </si>
  <si>
    <t>0.8-1.0*2.2*4.4</t>
  </si>
  <si>
    <t>0.6-0.8*1.5*2.8
0.6-0.8*2.1*2.6</t>
  </si>
  <si>
    <t>FBR1Q250169</t>
  </si>
  <si>
    <t>JSS-044</t>
  </si>
  <si>
    <t>pT4bN2M0</t>
  </si>
  <si>
    <t>0.4*0.8*0.4
0.4*0.4*0.4</t>
  </si>
  <si>
    <t>FBR1Q250170</t>
  </si>
  <si>
    <t>JSS-045</t>
  </si>
  <si>
    <t>0.2*0.9*1.2
0.4*1.1*1.4</t>
  </si>
  <si>
    <t>Base Plate-2: MC RxA (1x7),  MC RxA (1x7);
Base Plate-3: MC RxAM (7x2)</t>
  </si>
  <si>
    <t>FBR1C250171</t>
  </si>
  <si>
    <t>CLN/DBR/241</t>
  </si>
  <si>
    <t>0.4-0.6*0.8-1.0*2.0-2.2</t>
  </si>
  <si>
    <t>Base Plate 2: MC RxA (1x7), Flow Control RxA (1x7), FMO RxA (1x7), FMO Rxa (1x7);
Base plate 3: {CMC RxCR (7*1) &amp; PMC RxCS (7x1)}</t>
  </si>
  <si>
    <t>FBR1C250172</t>
  </si>
  <si>
    <t>CLN/PRA/336</t>
  </si>
  <si>
    <t>Tumor content 45-82%</t>
  </si>
  <si>
    <t>0.6/0.8*1.0*2.0</t>
  </si>
  <si>
    <t>FBR1Q250173</t>
  </si>
  <si>
    <t>VYD/406</t>
  </si>
  <si>
    <t>T1cN0</t>
  </si>
  <si>
    <t>0.8*0.8-0.9*1.4-2.0</t>
  </si>
  <si>
    <t>0.5-0.6*0.9*1.2</t>
  </si>
  <si>
    <t>Base Plate-2: MC RxA (1x5),  MC RxA (1x5);
Base Plate-3: MC RxAM (5x2)</t>
  </si>
  <si>
    <t>FBR1Q250174</t>
  </si>
  <si>
    <t>VYD/407</t>
  </si>
  <si>
    <t>4AC, 4Pacli &amp; 3Trazstuzumab</t>
  </si>
  <si>
    <t>0.6*0.4-0.9*1.4-1.6</t>
  </si>
  <si>
    <t>FBR1Y250175</t>
  </si>
  <si>
    <t>VYD/408</t>
  </si>
  <si>
    <t>Arch</t>
  </si>
  <si>
    <t>0.6*0.9*1.3</t>
  </si>
  <si>
    <t>FBR1W250176</t>
  </si>
  <si>
    <t>SIMS-001</t>
  </si>
  <si>
    <t>Sapthagiri ClinTrac Pvt Ltd</t>
  </si>
  <si>
    <t>Sapthagiri Institute of Medical Sciences</t>
  </si>
  <si>
    <t>Dr Nataraj</t>
  </si>
  <si>
    <t>0.1*0.6*0.6
0.1*0.8*0.7
0.1*0.8*0.5</t>
  </si>
  <si>
    <t>Base Plate 2: MC RxBP (2x3), 5FU RxBQ (2x3), Epirubicin RxBR (2x3), Cyclophosphamide RxBS (2x3)</t>
  </si>
  <si>
    <t>FBB1O250177</t>
  </si>
  <si>
    <t>VYD/409</t>
  </si>
  <si>
    <t>0.6-0.8*1.2*1.4</t>
  </si>
  <si>
    <t>Base Plate 2: MC+PBNC RxA (1x7), Nivo+PBNC RxB (1x7), Nivo+IMAN+PBNC RxC (1x7), IMAN+PBNC RxD (1x7);
Flow Plate 3: MC+PBNC RxA (1x7), Nivo+IMAN+PBNC RxC (1x7)</t>
  </si>
  <si>
    <t>FBR2S250178</t>
  </si>
  <si>
    <t>VYD/410</t>
  </si>
  <si>
    <t>Caecum</t>
  </si>
  <si>
    <t>T3N0M1a</t>
  </si>
  <si>
    <t>0.2-0.3*0.6-0.9*0.9
0.2-0.4*0.4-1.0*1.4-2.0
0.4-0.6*1.0-1.2*1.0-2.2</t>
  </si>
  <si>
    <t xml:space="preserve">Base Plate-2: 2*4*0.45 {MC (DMEM/F12)  RxA (1x7), DMEM/F12+Nivolumab RxJ (1x7)};
Flow Plate-3: 2*4*0.45 {MC (DMEM/F12)  RxA (1x7), DMEM/F12+AntiCD3+IL2 RxI (1x7), DMEM/F12+Nivolumab RxJ (1x7)}
</t>
  </si>
  <si>
    <t>FBR1Q250179</t>
  </si>
  <si>
    <t>VYD/411</t>
  </si>
  <si>
    <t>Tumor content 30-60%</t>
  </si>
  <si>
    <t>0.2-0.6*1.4*1.6
0.5-0.8*0.8*1.8
1.2*1.5*1.6</t>
  </si>
  <si>
    <t>Base Plate-2: MC RxA (1x7), MC RxA (1x7), Flow arm MC RxA (1x7), DMEM/F12+NEAA RxBT (1x7), DMEM/F12+NEAA+EGFR RxBU (1x7);
Base Plate-3: MC RxAM (7x2), Flow arm MC RxAM (7x1)</t>
  </si>
  <si>
    <t>FBR1Q250180</t>
  </si>
  <si>
    <t>CLN/DBR/242</t>
  </si>
  <si>
    <t>0.8*2.6*2.2
1.0*2.0*2.6</t>
  </si>
  <si>
    <t>Base Plate-2: MC RxA (1x7), MC RxA (1x7), Flow arm MC RxA (1x7);
Base Plate-3: MC RxAM (7x2), Flow arm MC RxAM (7x1)</t>
  </si>
  <si>
    <t>FBR1Q250181</t>
  </si>
  <si>
    <t>VYD/412</t>
  </si>
  <si>
    <t>Tumor content 0-45%.Average tumor content 22%</t>
  </si>
  <si>
    <t>T4bN3a</t>
  </si>
  <si>
    <t>Tab Endoxan</t>
  </si>
  <si>
    <t>1.4*2.0*2.4
1.2*1.8*1.7</t>
  </si>
  <si>
    <t>FBB1O250182</t>
  </si>
  <si>
    <t>CLN/DBR/243</t>
  </si>
  <si>
    <t>Tumor content 8-80%. Necrotic areas in each fragment</t>
  </si>
  <si>
    <t>02-04*1.4-1.6*2.2</t>
  </si>
  <si>
    <t>VYD/413</t>
  </si>
  <si>
    <t>0.3-0.4*0.5*0.9</t>
  </si>
  <si>
    <t>FBB1N250184</t>
  </si>
  <si>
    <t>CLN/PRA/337</t>
  </si>
  <si>
    <t>Tumor content 0-60%. Average tumor content 9%</t>
  </si>
  <si>
    <t>0.4*0.6-1.3*3.3</t>
  </si>
  <si>
    <t>FBR2S250185</t>
  </si>
  <si>
    <t>CLN/PRA/338</t>
  </si>
  <si>
    <t>Tumor content 35-70%.</t>
  </si>
  <si>
    <t>1.6*1.0-3.2*1.6-2.2</t>
  </si>
  <si>
    <t xml:space="preserve">Base Plate-2: 2*4*0.45 {MC (DMEM/F12)  RxA (1x7), DMEM/F12+Nivolumab RxJ (1x7), DMEM/F12+Leucovorin+5FU+Oxialiplatin RxK (1x7)};
Flow Plate-3: 2*4*0.45 {MC (DMEM/F12)  RxA (1x7), DMEM/F12+AntiCD3+IL2 RxI (1x7), DMEM/F12+Nivolumab RxJ (1x7)}
</t>
  </si>
  <si>
    <t>FBB1O250186</t>
  </si>
  <si>
    <t>CLN/DBR/244</t>
  </si>
  <si>
    <t>Tumor content 75-90%</t>
  </si>
  <si>
    <t>0.2-0.8*1.2*1.6
0.2-0.4*0.2-0.4*1.8</t>
  </si>
  <si>
    <t>FBR2S250187</t>
  </si>
  <si>
    <t>CLN/PRA/339</t>
  </si>
  <si>
    <t>Redo sigmoid</t>
  </si>
  <si>
    <t>1.0*1.8*2.8</t>
  </si>
  <si>
    <t>2*2*1 (Arm 1 (1x5))</t>
  </si>
  <si>
    <t>Base Plate-2: 2*2*1 {MC (DMEM/F12)  RxA (1x6), DMEM/F12+Nivolumab RxJ (1x6)};
Flow Plate-3: 2*2*1 {MC (DMEM/F12)  RxA (1x6), DMEM/F12+AntiCD3+IL2 RxI (1x6), DMEM/F12+Nivolumab RxJ (1x6)</t>
  </si>
  <si>
    <t>FBR1Q250188</t>
  </si>
  <si>
    <t>VYD/414</t>
  </si>
  <si>
    <t>06*1.1*1.3</t>
  </si>
  <si>
    <t>Base Plate-2: MC RxA (1x7), MC RxA (1x7), Flow arm MC RxA (1x7);
Base Plate-3: MC RxAM (7x1)</t>
  </si>
  <si>
    <t>FBR1K250189</t>
  </si>
  <si>
    <t>CLN/DBR/245</t>
  </si>
  <si>
    <t>0.4-0.6*1.7*2.1</t>
  </si>
  <si>
    <t>FBR1Q250190</t>
  </si>
  <si>
    <t>VYD/415</t>
  </si>
  <si>
    <t>0.4-0.6*1.6*2.1</t>
  </si>
  <si>
    <t>0.4-0.6*0.5-1.5*1.8</t>
  </si>
  <si>
    <t>Base Plate-2: MC RxA (1x7), MC RxA (1x7), Flow arm MC RxA (1x7), NEAA RxBT (1x7)</t>
  </si>
  <si>
    <t>FBR1J250191</t>
  </si>
  <si>
    <t>SIMS-002</t>
  </si>
  <si>
    <t>Retroperitoneal</t>
  </si>
  <si>
    <t>0.4*0.8-0.9*1.0</t>
  </si>
  <si>
    <t>Base Plate-2: DMEM/F12+NGE  RxA (1x6);
Flow Plate 3:  DMEM/F12+NGE  RxA (2x3), DMEM/F12+NGE  RxE (2x3)</t>
  </si>
  <si>
    <t>FBR2A250192</t>
  </si>
  <si>
    <t>JSS-046</t>
  </si>
  <si>
    <t>0.1*0.5*1.3
0.2*1.0*1.4
0.2*0.9*1.2</t>
  </si>
  <si>
    <t xml:space="preserve">Base Plate-2: MC RxA (1x7),  Pacli+Carbo RxC (1x7), Liposomal dox+Carboplatin RxO (1x7), Gemicitabine+Carboplatin RxF (1x7) </t>
  </si>
  <si>
    <t>FBB1O250193</t>
  </si>
  <si>
    <t>CLN/PRA/340</t>
  </si>
  <si>
    <t>0.6-0.6*1.6-2.0*2.1</t>
  </si>
  <si>
    <t>FBB1N250194</t>
  </si>
  <si>
    <t>CLN/PRA/341</t>
  </si>
  <si>
    <t>Tumor content 5-35%</t>
  </si>
  <si>
    <t>0.4-0.5*1.2-1.6*1.8-2.4</t>
  </si>
  <si>
    <t>FBB1N250195</t>
  </si>
  <si>
    <t>CLN/PRA/342</t>
  </si>
  <si>
    <t>Tumor content 5-18%</t>
  </si>
  <si>
    <t>0.4-1.0*1.2-1.4*1.8-1.9</t>
  </si>
  <si>
    <t>FBR2S250196</t>
  </si>
  <si>
    <t>CLN/PRA/343</t>
  </si>
  <si>
    <t>No frank malignancy, Granulomatous lesions</t>
  </si>
  <si>
    <t>Colorectum acending colon</t>
  </si>
  <si>
    <t>0.6-0.8*1.6*3.4</t>
  </si>
  <si>
    <t>0.6-0.8*1.6*3.2</t>
  </si>
  <si>
    <t>FBB1O250197</t>
  </si>
  <si>
    <t>VYD/416</t>
  </si>
  <si>
    <t>palliative chemotherapy</t>
  </si>
  <si>
    <t>0.8*1.0*1.3</t>
  </si>
  <si>
    <t>FBB1O250198</t>
  </si>
  <si>
    <t>CLN/DBR/246</t>
  </si>
  <si>
    <t>FBR1Q250199</t>
  </si>
  <si>
    <t>JSS-047</t>
  </si>
  <si>
    <t>Mostly DCIS .Tumor in some fragments</t>
  </si>
  <si>
    <t>0.2-0.8*1.5*1.1-2.2</t>
  </si>
  <si>
    <t>0.2-0.4*0.7*1.9</t>
  </si>
  <si>
    <t>Base Plate-2:  MC RxA (1x6);
Base Plate-3: MC RxAM (6x1)</t>
  </si>
  <si>
    <t>FBR1Q250200</t>
  </si>
  <si>
    <t>JSS-048</t>
  </si>
  <si>
    <t>Tumor content 0-10%. Average tumor content 3%</t>
  </si>
  <si>
    <t>0.2*0.8*1.5
0.2-0.4-1.0*1.9</t>
  </si>
  <si>
    <t>0.2*1.0*1.4
0.2-0.4*0.7*1.2</t>
  </si>
  <si>
    <t>Base Plate-2:  MC RxA (1x7);
Base Plate-3: MC RxAM (7x1)</t>
  </si>
  <si>
    <t>FBR1Y250201</t>
  </si>
  <si>
    <t>VYD/417</t>
  </si>
  <si>
    <t>0.2-0.4*1.2*1.2
0.1-0.2*0.5*1.2</t>
  </si>
  <si>
    <t>FBR1K250202</t>
  </si>
  <si>
    <t>CLN/PRA/344</t>
  </si>
  <si>
    <t>Very small size tissue</t>
  </si>
  <si>
    <t>Tumor content 40-75% with high immune component</t>
  </si>
  <si>
    <t>0.2-0.4*0.9*1.2</t>
  </si>
  <si>
    <t>Less No of explats</t>
  </si>
  <si>
    <t>Less No of explants</t>
  </si>
  <si>
    <t>FBR2J250203</t>
  </si>
  <si>
    <t>CLN/PRA/345</t>
  </si>
  <si>
    <t>Right Lung</t>
  </si>
  <si>
    <t>1.4*1.0-1.4*2.0-2.2</t>
  </si>
  <si>
    <t>Base Plate-2: DMEM/F12 RxA (1x7), DMEM/F12 ACD3+IL2 RxK (1x7), DMEM/F12 Nivo RxM (1x7) ;
Flow Plate 3:  DMEM/F12 RxA (1x7), DMEM/F12 ACD3+IL2 RxK (1x7), DMEM/F12 Nivo RxM (1x7)</t>
  </si>
  <si>
    <t>FBR1Y250204</t>
  </si>
  <si>
    <t>VYD/418</t>
  </si>
  <si>
    <t>Cis</t>
  </si>
  <si>
    <t>0.2-0.4*0.6*0.7
0.2*0.8*0.5
0.2*0.4*0.6
0.2*0.5*0.4</t>
  </si>
  <si>
    <t>FBR2A250205</t>
  </si>
  <si>
    <t>JSS-049</t>
  </si>
  <si>
    <t>Tumor content 0-55%.Average tumor content 30%</t>
  </si>
  <si>
    <t>0.6-0.8*1.6-2.0*2.2-2.4
0.2-0.6*0.8-1.3*2.0-2.6</t>
  </si>
  <si>
    <t>0.6-0.8*0.6-1.2*2.4
0.2-0.4*0.4-0.6*1.2-1.6
0.2-0.6*0.6-1.0*1.3-1.4</t>
  </si>
  <si>
    <t>SIMS-003</t>
  </si>
  <si>
    <t>Very soft and spongy</t>
  </si>
  <si>
    <t>0.4*0.6-1.2*0.7-1.6</t>
  </si>
  <si>
    <t>FBR1C250207</t>
  </si>
  <si>
    <t>CLN/DBR/247</t>
  </si>
  <si>
    <t>Tumor content 35-85% with good immune component</t>
  </si>
  <si>
    <t>0.6/0.8*1.4/1.6*1.6</t>
  </si>
  <si>
    <t xml:space="preserve">Base Plate 2: MC RxA (1x7), Nivolumab RxC (1x7);
Base plate 3: MC RxA (1x7), Flow ACD3+IL2 RxT (1x7), Flow Nivo RxC (1x7);
Plate 4: MC RxCS &amp; Nivo RxCU (7*2), MC RxCS &amp; Anti CD3 +IL2 RxCT &amp; Nivo RxCU (7*3) </t>
  </si>
  <si>
    <t>FBR1Y250208</t>
  </si>
  <si>
    <t>VYD/419</t>
  </si>
  <si>
    <t>T2N2</t>
  </si>
  <si>
    <t>0.2-0.4*0.8-1.5*1.2-2.2</t>
  </si>
  <si>
    <t>SIMS-004</t>
  </si>
  <si>
    <t>tissue portion is less and mostly upper palate</t>
  </si>
  <si>
    <t>Buccal Mucosa and Floor of Mouth</t>
  </si>
  <si>
    <t>1.2-1.4*2.4*3.0</t>
  </si>
  <si>
    <t>FBR1Q250210</t>
  </si>
  <si>
    <t>JSS-050</t>
  </si>
  <si>
    <t>Fragments show axillary lymphoid structures only with only 1 fragment showing ?4%metatstatic breast tumor</t>
  </si>
  <si>
    <t>Right Axilla</t>
  </si>
  <si>
    <t>0.2*0.9*1.2
0.4*1.5*1.4</t>
  </si>
  <si>
    <t>0.2*0.5*0.8
0.3*1.2*1.4</t>
  </si>
  <si>
    <t>Due to delay in Plate preparation</t>
  </si>
  <si>
    <t>Base Plate-2: MC RxA (1x7), MC RxA (1x7);
Base Plate-3: MC RxAM (7x2)</t>
  </si>
  <si>
    <t xml:space="preserve">FBR1K250211 </t>
  </si>
  <si>
    <t>CLN/DBR/248</t>
  </si>
  <si>
    <t>5-Flurouracil, Cisplatin, PEG-Pilgrastim</t>
  </si>
  <si>
    <t>0.7*0.8-1.0*2.6</t>
  </si>
  <si>
    <t>0.6-0.7*0.8-1.0*2.4</t>
  </si>
  <si>
    <t>FBR1J250212</t>
  </si>
  <si>
    <t>CLN/PRA/346</t>
  </si>
  <si>
    <t>Tumor content 1-80% ( Squamous Cell)</t>
  </si>
  <si>
    <t>06-1.0*1.9*2.5</t>
  </si>
  <si>
    <t>Base Plate-2: DMEM/F12+NGE  RxA (1x7), Flow DMEM/F12+NGE  RxA (1x7);
Flow Plate 3:  DMEM/F12+NGE  RxA (7x1), DMEM/F12+NGE Flow  RxE (7x1)</t>
  </si>
  <si>
    <t>FBR2J250213</t>
  </si>
  <si>
    <t>CLN/PRA/347</t>
  </si>
  <si>
    <t>1.2*1.7*2.6</t>
  </si>
  <si>
    <t>Base Plate-2: 2*2*1  DMEM/F12 RxA (1x7),  2*2*1 DMEM/F12 ACD3+IL2 RxK (1x7), 2*2*1  DMEM/F12 Nivo RxM (1x7) ;
Flow Plate 3:   2*2*1 DMEM/F12 RxA (1x7),  2*2*1 DMEM/F12 ACD3+IL2 RxK (1x7),  2*2*1 DMEM/F12 Nivo RxM (1x7)</t>
  </si>
  <si>
    <t xml:space="preserve">FBR1Q250214 </t>
  </si>
  <si>
    <t>JSS-051</t>
  </si>
  <si>
    <t>0.2-0.4*0.4-0.9*1.3</t>
  </si>
  <si>
    <t>FBR2O250215</t>
  </si>
  <si>
    <t>KH-012</t>
  </si>
  <si>
    <t>Only 2 fragments show glands suspicious of malignancy, needs IHC for confirmation</t>
  </si>
  <si>
    <t>5fragments 0.1*0.1*0.1
17 fragments 0.1*0.2*0.6-2.0</t>
  </si>
  <si>
    <t>Base Plate 2: Advanced DMEM/ F12 RxN (1x7), Advanced DMEM/F12+1nM DHT RxO (1x7), DMEM/F12 RxP (1x7), DMEM/F12+1nM DHT RxQ (1x7), TBL Flow (1x7);
Base Plate 3: Advanced DMEM/F12 RxE (1x7);
Flow Plate 5: Advanced DMEM/ F12 RxN (1x7), Advanced DMEM/F12+1nM DHT RxO (1x7), DMEM/F12 RxP (1x7);
Flow Plate 6: DMEM/F12+1nM DHT RxQ (1x7)</t>
  </si>
  <si>
    <t>FBR2O250216</t>
  </si>
  <si>
    <t>KH-013</t>
  </si>
  <si>
    <t>Fragments show features of BPH, no malignancy</t>
  </si>
  <si>
    <t>0.4*1.0-0.6*1.1</t>
  </si>
  <si>
    <t>Base Plate 2: Advanced DMEM/ F12 RxN (1x7), Advanced DMEM/F12+1nM DHT RxO (1x7), DMEM/F12 RxP (1x7)</t>
  </si>
  <si>
    <t>FBR2S250217</t>
  </si>
  <si>
    <t>CLN/PRA/348</t>
  </si>
  <si>
    <t>Tumor content 0-20%. Average tumor content 5%</t>
  </si>
  <si>
    <t>1.6-1.8*2.0*2.8</t>
  </si>
  <si>
    <t xml:space="preserve">FBR1C250218 </t>
  </si>
  <si>
    <t>CLN/PRA/349</t>
  </si>
  <si>
    <t>0.4-1.2*1.1*1.8</t>
  </si>
  <si>
    <t>Mano</t>
  </si>
  <si>
    <t>FBR1J250219</t>
  </si>
  <si>
    <t>CLN/PRA/350</t>
  </si>
  <si>
    <t>Tumor content 0-30%. Average tumor content 10%</t>
  </si>
  <si>
    <t>0.8-1.0*0.4-1.2*0.8-1.4</t>
  </si>
  <si>
    <t>Base Plate-2:  DMEM/F12 NGE RxA (1x7),   (Flow) DMEM/F12 ACD3+NGE RxA (1x7) ;
Flow Plate 3:    Base  and Flow RxA (7x2)</t>
  </si>
  <si>
    <t>FBR1Q250220</t>
  </si>
  <si>
    <t>JSS-052</t>
  </si>
  <si>
    <t>0.1-0.3*0.4-0.8*1.2-1.4
0.1-0.2*0.4-0.8*1.2-1.7</t>
  </si>
  <si>
    <t>Base Plate-2: T72 bMC RxA (1x7), NEAA RxBT (1x7)</t>
  </si>
  <si>
    <t>BLB250221</t>
  </si>
  <si>
    <t>FBS-BLD-007</t>
  </si>
  <si>
    <t>Healthy blood</t>
  </si>
  <si>
    <t>FBR1Y250222</t>
  </si>
  <si>
    <t>VYD/420</t>
  </si>
  <si>
    <t>0.4*0.7*1.0
0.6*0.8*1.4</t>
  </si>
  <si>
    <t>FBR2S250223</t>
  </si>
  <si>
    <t>CLN/PRA/351</t>
  </si>
  <si>
    <t>Tumor content 0-40%. Average tumor content 15%</t>
  </si>
  <si>
    <t>0.8-1.0*1.0-1.2*2.6-2.8</t>
  </si>
  <si>
    <t>0.8*0.8-1.0*2.4-2.6</t>
  </si>
  <si>
    <t>Base Plate-2: 2*2*1 {MC (DMEM/F12)  RxA (1x7), DMEM/F12+Nivolumab RxJ (1x7)};
Flow Plate-3: 2*2*1 {MC (DMEM/F12)  RxA (1x7), DMEM/F12+AntiCD3+IL2 RxI (1x7), DMEM/F12+Nivolumab RxJ (1x7)}</t>
  </si>
  <si>
    <t>FBR2A250224</t>
  </si>
  <si>
    <t>SIMS-005</t>
  </si>
  <si>
    <t>Tumor content 2-75%.?Metastatic/Serous</t>
  </si>
  <si>
    <t>0.2*0.8*0.7
0.3*0.6*0.8-1.2
0.2*0.5-0.9*1.6
0.2*0.8*1.6</t>
  </si>
  <si>
    <t>M Arm1 (1x7)</t>
  </si>
  <si>
    <t>Base Plate-2: MC RxA (1x7),  Pacli+Carbo RxC (1x7)</t>
  </si>
  <si>
    <t>JSS-053</t>
  </si>
  <si>
    <t>Mostly Fatty tissue</t>
  </si>
  <si>
    <t>0.7*0.4-0.6*0.4-0.7
0.2*0.4-0.7*1.2</t>
  </si>
  <si>
    <t>JSS-054</t>
  </si>
  <si>
    <t>FBR1Q250227</t>
  </si>
  <si>
    <t>JSS-055</t>
  </si>
  <si>
    <t>0.2-0.3*1.2-0.6*1.0</t>
  </si>
  <si>
    <t>Base Plate-2: T72 MC RxA (1x5);
Base Plate-3: T72 arm RxAM (5x1)</t>
  </si>
  <si>
    <t>FBR1C250228</t>
  </si>
  <si>
    <t>CLN/DBR/249</t>
  </si>
  <si>
    <t>FBR1K250229</t>
  </si>
  <si>
    <t>VYD/421</t>
  </si>
  <si>
    <t>Tumor content 6-45% with good immune presence</t>
  </si>
  <si>
    <t>0.4-0.8*1.2*1.5</t>
  </si>
  <si>
    <t>FBR1K250230</t>
  </si>
  <si>
    <t>CLN/DBR/250</t>
  </si>
  <si>
    <t>T4a N1 MX</t>
  </si>
  <si>
    <t>0.9-1.0*1.2*1.6</t>
  </si>
  <si>
    <t>FBR1J250231</t>
  </si>
  <si>
    <t>CLN/PRA/352</t>
  </si>
  <si>
    <t>Tumor content 0-55%. Average tumor content 28%</t>
  </si>
  <si>
    <t>0.4-1.2*0.8-1.8*1.6-3.0</t>
  </si>
  <si>
    <t>FBR2S250232</t>
  </si>
  <si>
    <t>CLN/PRA/353</t>
  </si>
  <si>
    <t>0.6-0.7*0.8-1.6*1.0-1.9</t>
  </si>
  <si>
    <t xml:space="preserve">Base Plate-2: 2*4*0.45 {MC (DMEM/F12)  RxA (1x7), DMEM/F12+Nivolumab RxJ (1x7)};
Flow Plate-3: 2*4*0.45 {MC (DMEM/F12)  RxA (1x7), DMEM/F12+AntiCD3+IL2 RxI (1x7)}
</t>
  </si>
  <si>
    <t>FBR1Q250233</t>
  </si>
  <si>
    <t>VYD/422</t>
  </si>
  <si>
    <t>0.4-0.8*1.2*1.4-1.6
0.2*0.6-0.8*0.6-1.0</t>
  </si>
  <si>
    <t>Base Plate-2: MC RxA (1x6),  MC RxA (1x6);
Base Plate-3: MC RxAM (6x2)</t>
  </si>
  <si>
    <t>FBR2T250234</t>
  </si>
  <si>
    <t>JSS-056</t>
  </si>
  <si>
    <t>FBR2A250234</t>
  </si>
  <si>
    <t>1.0*3.4*4.2
0.4-0.8*2.4*3.0</t>
  </si>
  <si>
    <t>1.0*1.4*3.0
0.4-0.8*1.8*2.8</t>
  </si>
  <si>
    <t>Base Plate-2: MC RxA (1x7),  Pacli+Carbo RxC (1x7), Liposomal dox+Carboplatin RxO (1x7), Gemicitabine+Carboplatin RxF (1x7), Control Flow RxA (1x7)</t>
  </si>
  <si>
    <t>FBR2A250235</t>
  </si>
  <si>
    <t>SIMS-006</t>
  </si>
  <si>
    <t>Fragments show features of mature teratoma( Germ cell tumor). No malignant features in fragments</t>
  </si>
  <si>
    <t>Left Immature Ovarian Teratoma</t>
  </si>
  <si>
    <t>0.2*0.2-1.0*0.4-1.0
0.4-0.6*0.2-1.0*0.6-1.4</t>
  </si>
  <si>
    <t>FBR1Q250236</t>
  </si>
  <si>
    <t>CLN/PRA/354</t>
  </si>
  <si>
    <t>0.4-1.0*1.2-1.6*3.8-4.0</t>
  </si>
  <si>
    <t>Base Plate-2: T48 MC RxA (1x7), T72 MC RxA (1x7), Flow arm T72 MC RxA (1x7), NEAA RxBT (1x7);
Base Plate-3: MC RxAM (7x2), Flow arm MC RxAM (7x1)</t>
  </si>
  <si>
    <t>FBR1K250237</t>
  </si>
  <si>
    <t>CLN/PRA/355</t>
  </si>
  <si>
    <t>Hyphopharynx</t>
  </si>
  <si>
    <t>0.4-0.8*0.9*1.8</t>
  </si>
  <si>
    <t>FBR1K250238</t>
  </si>
  <si>
    <t>SIMS-007</t>
  </si>
  <si>
    <t>Tumor content 12-40%</t>
  </si>
  <si>
    <t>Lower Alveolus + Floor of mouth</t>
  </si>
  <si>
    <t>0.4*0.8*1.6
0.4-0.8*0.4-1.0*1.4
0.1-0.2*1.2*1.8</t>
  </si>
  <si>
    <t>FBR1K250239</t>
  </si>
  <si>
    <t>CLN/DBR/251</t>
  </si>
  <si>
    <t>Tumor content 15-75% with good immune presence</t>
  </si>
  <si>
    <t>0.3-0.6*0.6-1.2*1.2-1.8</t>
  </si>
  <si>
    <t>FBR1Y250240</t>
  </si>
  <si>
    <t>VYD/423</t>
  </si>
  <si>
    <t>0.2-0.4*1.0*1.0-1.2</t>
  </si>
  <si>
    <t>FBR1K250241</t>
  </si>
  <si>
    <t>VYD/424</t>
  </si>
  <si>
    <t>0.6-1.0*0.6-1.2*1.0-1.8</t>
  </si>
  <si>
    <t>FBR1K250242</t>
  </si>
  <si>
    <t>CLN/DBR/252</t>
  </si>
  <si>
    <t xml:space="preserve"> Tumor content 40-80%</t>
  </si>
  <si>
    <t>0.6/0.8*1.0*2.2</t>
  </si>
  <si>
    <t>FBR1Q250243</t>
  </si>
  <si>
    <t>JSS-057</t>
  </si>
  <si>
    <t>Adriyamycin+ Cyclophosphamide +Paclitaxel</t>
  </si>
  <si>
    <t>0.2-0.3*3.0*2.2</t>
  </si>
  <si>
    <t>Base Plate-2: T72 MC RxA (1x6);
Base Plate-3: T72 arm RxAM (6x1)</t>
  </si>
  <si>
    <t>FBR1K250244</t>
  </si>
  <si>
    <t>VYD/425</t>
  </si>
  <si>
    <t>Tumor content 10-75%</t>
  </si>
  <si>
    <t>Central Alveolus</t>
  </si>
  <si>
    <t>0.2-0.8*1.0-1.2*1.5</t>
  </si>
  <si>
    <t>FBR1J250245</t>
  </si>
  <si>
    <t>CLN/DBR/253</t>
  </si>
  <si>
    <t>0.6-1.0*2.0-2.6*3.4-3.8</t>
  </si>
  <si>
    <t>Base Plate-2:  DMEM/F12 NGE RxA (1x7),   (Flow) DMEM/F12 ACD3+NGE RxA (1x7), DMEM/F12 ACD3+NGE+Primocin RxA (1x7)  ;
Flow Plate 3:    Base  and Flow RxA (7x2), PMC RxG (7x1)</t>
  </si>
  <si>
    <t>FBR1X250246</t>
  </si>
  <si>
    <t>SIMS-009</t>
  </si>
  <si>
    <t>0.1*0.6*1.0
0.1*0.6*1.2</t>
  </si>
  <si>
    <t>Base Plate-2:  MC RxAI (2x3),   Paclitaxel+Carboplatin RxAM (1x7)</t>
  </si>
  <si>
    <t>FBR2T250247</t>
  </si>
  <si>
    <t>SIMS-008</t>
  </si>
  <si>
    <t>Tumor content 35-70%</t>
  </si>
  <si>
    <t>B/C Ovary</t>
  </si>
  <si>
    <t>FBR2A250247</t>
  </si>
  <si>
    <t>1.0*1.0-1.2*1.6-1.8</t>
  </si>
  <si>
    <t>FBR1Q250248</t>
  </si>
  <si>
    <t>JSS-058</t>
  </si>
  <si>
    <t>Suspicious glands seen in only 1 fragment, others no tumor</t>
  </si>
  <si>
    <t>0.1-0.2*0.2-0.6*0.6-1.0
0.1*0.2-0.4*0.6-0.8</t>
  </si>
  <si>
    <t>FBR1Q250249</t>
  </si>
  <si>
    <t>JSS-059</t>
  </si>
  <si>
    <t>0.7*1.3*2.4</t>
  </si>
  <si>
    <t>0.7*1.3*1.7</t>
  </si>
  <si>
    <t>Base Plate-2: T48 MC RxA (1x7), T72 MC RxA (1x7), Flow arm T72 MC RxA (1x7);
Base Plate-3: MC RxAM (7x2), Flow arm MC RxAM (7x1)</t>
  </si>
  <si>
    <t>FBR1K250250</t>
  </si>
  <si>
    <t>VYD/426</t>
  </si>
  <si>
    <t>Tumor content 35-55%</t>
  </si>
  <si>
    <t>0.4*0.5*0.8
0.2*1.0*0.6-1.4</t>
  </si>
  <si>
    <t>FBR2T250251</t>
  </si>
  <si>
    <t>CLN/PRA/356</t>
  </si>
  <si>
    <t>Serous cyst adenocarcinoma</t>
  </si>
  <si>
    <t>1.0-1.2*2.9*2.4</t>
  </si>
  <si>
    <t>Base Plate 2: MC RxA (1x7), Flow Control RxA (1x7), Flow AntiCD3+IL2 RxT,  Pacli+Carbo RxC (1x7);
Base Plate 3: Base {CMC RxAA (7x1) &amp; PMC RxAG (7x1)}, Flow {CMC RxAA (7x1) &amp; PMC RxAG (7x1)}</t>
  </si>
  <si>
    <t>FBR1Q250252</t>
  </si>
  <si>
    <t>VYD/427</t>
  </si>
  <si>
    <t>4AC, 4Pacli+Trastuzumab</t>
  </si>
  <si>
    <t>0.2-0.3*1.0*1.8
0.1*0.2*1.0
0.1*0.6*0.6</t>
  </si>
  <si>
    <t>Base Plate-2: T48 MC RxA (1x7), T72 MC RxA (1x7);
Base Plate-3: MC RxAM (7x2)</t>
  </si>
  <si>
    <t>FBR1Y250253</t>
  </si>
  <si>
    <t>VYD/428</t>
  </si>
  <si>
    <t>Left RMT and antrum tonsilar pillar</t>
  </si>
  <si>
    <t>0.4-0.6*0.9-1.0*1.0-1.2</t>
  </si>
  <si>
    <t>FBR2T250254</t>
  </si>
  <si>
    <t>JSS-060</t>
  </si>
  <si>
    <t>0.2-0.4*1.1*1.8
0.2-0.4*1.7*2.1</t>
  </si>
  <si>
    <t>FBR1K250255</t>
  </si>
  <si>
    <t>VYD/429</t>
  </si>
  <si>
    <t>0.2-0.4*0.3-0.7*2.0-2.6</t>
  </si>
  <si>
    <t>FBR1K250256</t>
  </si>
  <si>
    <t>VYD/430</t>
  </si>
  <si>
    <t>Tumor content 30-75% with good immune presence</t>
  </si>
  <si>
    <t>0.4-0.6*1.0*1.4</t>
  </si>
  <si>
    <t>FBR1Y250256</t>
  </si>
  <si>
    <t>Submitted FBR1K250266</t>
  </si>
  <si>
    <t>FBR2T250257</t>
  </si>
  <si>
    <t>SIMS-010</t>
  </si>
  <si>
    <t>1% Tumor in one explant, others no tumor</t>
  </si>
  <si>
    <t>0.4-0.6*0.6-0.8*1.1</t>
  </si>
  <si>
    <t>Base Plate 2: MC RxA (1x7), Pacli+Carbo RxC (1x7);
Base Plate 3: Base {CMC RxAA (7x1) &amp; PMC RxAG (7x1)}</t>
  </si>
  <si>
    <t>FBR1Q250258</t>
  </si>
  <si>
    <t>CLN/PRA/357</t>
  </si>
  <si>
    <t>0.8*1.8*3.2</t>
  </si>
  <si>
    <t>Base Plate-2: MC (DMEM/F12+NEAA) RxBT (1x7), MEBM MC RxBV (1x7), MC (DMEM/F12+NEAA) RxBT (1x7), MEBM MC RxBV (1x7), MC (DMEM/F12+NEAA+AntiCD3+IL2) RxBX (1x7), MEBM+AntiCD3+IL2 MC RxBW (1x7)</t>
  </si>
  <si>
    <t>FBR2S250259</t>
  </si>
  <si>
    <t>CLN/PRA/358</t>
  </si>
  <si>
    <t>Tumor content 1-75%</t>
  </si>
  <si>
    <t>colon</t>
  </si>
  <si>
    <t>0.6-0.8*1.8-2.0*2.6</t>
  </si>
  <si>
    <t xml:space="preserve">Base Plate-2: 2*4*0.45 {MC (DMEM/F12)  RxA (1x7), DMEM/F12+Nivolumab RxJ (1x7), DMEM/F12 + Leucovorin+5FU+Oxialiplatin RxK (1x7)};
Flow Plate-3: 2*4*0.45 {MC (DMEM/F12)  RxA (1x7), DMEM/F12+AntiCD3+IL2 RxI (1x7), DMEM/F12+Nivolumab RxJ (1x7)}
</t>
  </si>
  <si>
    <t>FBR2A250260</t>
  </si>
  <si>
    <t>JSS-061</t>
  </si>
  <si>
    <t>0.2-0.4*0.6-1.0*1.0-1.4
0.2-0.4*0.7-1.2*1.8-2.6</t>
  </si>
  <si>
    <t>FBR1K250261</t>
  </si>
  <si>
    <t>CLN/DBR/254</t>
  </si>
  <si>
    <t>0.2-0.4*0.6-0.8*1.6-1.8</t>
  </si>
  <si>
    <t>FBB1P250262</t>
  </si>
  <si>
    <t>VYD/431</t>
  </si>
  <si>
    <t>BP014_SOW-1 (1P)</t>
  </si>
  <si>
    <t>0.4-0.8*1.8*1.8</t>
  </si>
  <si>
    <t xml:space="preserve">Base Plate 2: MC RxA (1x7), P340-DL-055 (4ug/ml) RxB (1x7), P342+DL-055 (4ug/ml) RxC (1x7), P500-DL-055 (6ug/ml) RxD (1x7), P500-DL-055 (2ug/ml) RxD (1x7), Enhertu (4ug/ml) </t>
  </si>
  <si>
    <t>FBR1Q250263</t>
  </si>
  <si>
    <t>JSS-062</t>
  </si>
  <si>
    <t>0.05*0.3-0.5*0.8
0.1*0.4-0.5*0.8
0.2-0.6*0.6-1.5*0.4-1.5
0.2-0.6*0.6-2.0*0.4-2.0</t>
  </si>
  <si>
    <t>Base Plate-2: MC (DMEM/F12+NEAA) RxBT (1x7), MEBM MC RxBV (1x7), MC (DMEM/F12+NEAA) RxBT (1x7), MEBM MC RxBV (1x7)</t>
  </si>
  <si>
    <t>FBB1P250264</t>
  </si>
  <si>
    <t>VYD/432</t>
  </si>
  <si>
    <t>0.4*0.6-1.1*1.0-1.1
0.4*0.4-0.8*1.2</t>
  </si>
  <si>
    <t>FBR1Q250265</t>
  </si>
  <si>
    <t>VYD/433</t>
  </si>
  <si>
    <t>Docetaxel. Cyclophosphamide and Herceptin</t>
  </si>
  <si>
    <t>0.2-0.3*0.2-0.6*1.0
0.2*0.4*0.3-0.7</t>
  </si>
  <si>
    <t>FBR1K250266</t>
  </si>
  <si>
    <t>CLN/DBR/255</t>
  </si>
  <si>
    <t>Tumor content 4-75% with good immune presence</t>
  </si>
  <si>
    <t>FBR1Y250267</t>
  </si>
  <si>
    <t>VYD/434</t>
  </si>
  <si>
    <t>0.2*0.4*0.6
0.2-0.4*0.2-0.6*1.4-1.5
0.2*0.2-0.4*0.4-0.6</t>
  </si>
  <si>
    <t>FBR1X250268</t>
  </si>
  <si>
    <t>SIMS-011</t>
  </si>
  <si>
    <t>Pyriform fossa growth in throat</t>
  </si>
  <si>
    <t>Due to samll size</t>
  </si>
  <si>
    <t>Arm1 (1x3)</t>
  </si>
  <si>
    <t>FBR1Y250269</t>
  </si>
  <si>
    <t>VYD/435</t>
  </si>
  <si>
    <t>Blood disqualified</t>
  </si>
  <si>
    <t>Tumor content 2-40%</t>
  </si>
  <si>
    <t>0.1-0.2*0.2-0.4*0.8-0.9
0.2*0.2-0.8*1.2
0.1*0.4*0.6</t>
  </si>
  <si>
    <t>FBR2S250270</t>
  </si>
  <si>
    <t>CLN/PRA/359</t>
  </si>
  <si>
    <t>Tumor content 0-40%. Average tumor content 7%</t>
  </si>
  <si>
    <t>0.2-0.3*0.6*1.0
0.6-0.8*1.3*2.0</t>
  </si>
  <si>
    <t>Base Plate-2: 2*2*1 {MC (DMEM/F12)  RxA (1x7), DMEM/F12+Nivolumab RxJ (1x7), DMEM/F12+Leucoverin+5FU+Oxaliplatin RxK (1x7)};
Flow Plate-3: 2*2*1 {MC (DMEM/F12)  RxA (1x7),  DMEM/F12+Nivolumab RxJ (1x7), DMEM/F12+AntiCD3+IL2 RxI (1x7)}</t>
  </si>
  <si>
    <t>FBR1Q250271</t>
  </si>
  <si>
    <t>SIMS-012</t>
  </si>
  <si>
    <t>Tumor content 0-45%. Average tumor content 18%</t>
  </si>
  <si>
    <t>Carbo+ Pacli, Trastuzumab</t>
  </si>
  <si>
    <t>Duct Carcinoma</t>
  </si>
  <si>
    <t>0.4-0.6*1.2*1.6
0.4-0.8*0.4*1.5</t>
  </si>
  <si>
    <t>Base Plate-2: MC (DMEM/F12+NEAA) RxBT (1x7), MEBM MC RxBV (1x7),  MC (DMEM/F12+NEAAAdriyamycin+Pacli+Cyclophosphamide) RxBY (1x7), MC (DMEM/F12+NEAA) RxBT (1x7), MEBM MC RxBV (1x7)</t>
  </si>
  <si>
    <t>FBR1K250272</t>
  </si>
  <si>
    <t>VYD/436</t>
  </si>
  <si>
    <t>Tumor content 60-88%</t>
  </si>
  <si>
    <t>Refer 1Y study</t>
  </si>
  <si>
    <t>FBR1Y250272</t>
  </si>
  <si>
    <t>FBR1Q250273</t>
  </si>
  <si>
    <t>JSS-063</t>
  </si>
  <si>
    <t>Blood Clot Observed
No Tumor</t>
  </si>
  <si>
    <t>0.2-0.6*0.4-0.8*1.6-1.8</t>
  </si>
  <si>
    <t>0.2-0.6*0.6-0.8*1.0</t>
  </si>
  <si>
    <t>Base Plate-2: DMEM/F12+NEAA RxCA (2x3), DMEM/F12+NEAA Adriya+Cyclophosphamide RxCB (2x3);
Plate 3: MEBM MC RxBZ (2x3)</t>
  </si>
  <si>
    <t>FBR1Q250274</t>
  </si>
  <si>
    <t>VYD/437</t>
  </si>
  <si>
    <t>Docetaxel, Cyclophosphamide, Temoxifen</t>
  </si>
  <si>
    <t>0.2-0.6*1.4-1.6*1.8</t>
  </si>
  <si>
    <t>0.2-0.6*1.2*1.6</t>
  </si>
  <si>
    <t>Base Plate-2: MC (DMEM/F12+NEAA) RxBT (1x7), MEBM MC RxBV (1x7), DMEM/F12+NEAA Adriya+Cyclophosphamide+Pacli RxBY (1x7)</t>
  </si>
  <si>
    <t>FBR2S250275</t>
  </si>
  <si>
    <t>CLN/DBR/256</t>
  </si>
  <si>
    <t>Tumor content 0-75%. Average tumor content 24%</t>
  </si>
  <si>
    <t>Base Plate-2: 2*4*0.45 {MC (DMEM/F12)  RxA (1x7), DMEM/F12+Nivolumab RxJ (1x7), DMEM/F12+Leucoverin+5FU+Oxaliplatin RxK (1x7)};
Flow Plate-3: 2*4*0.45 {MC (DMEM/F12)  RxA (1x7),  DMEM/F12+Nivolumab RxJ (1x7), DMEM/F12+AntiCD3+IL2 RxI (1x7)}</t>
  </si>
  <si>
    <t>FBR1K250276</t>
  </si>
  <si>
    <t>VYD/438</t>
  </si>
  <si>
    <t>Tumor content 20-92% with good immune presence</t>
  </si>
  <si>
    <t>Right Lateral border of Tongue</t>
  </si>
  <si>
    <t>0.8*1.0*1.0-1.2</t>
  </si>
  <si>
    <t>FBR1Y250276</t>
  </si>
  <si>
    <t>Refer 1K study</t>
  </si>
  <si>
    <t>FBR1K250277</t>
  </si>
  <si>
    <t>SIMS-013</t>
  </si>
  <si>
    <t>Tumor content 8-52%</t>
  </si>
  <si>
    <t>Right Anterior aspect of Tongue</t>
  </si>
  <si>
    <t>0.2-0.3*1.2*1.1
0.2-0.8*1.9*0.4-2.0</t>
  </si>
  <si>
    <t>0.2-0.3*1.2*1.1
0.2-0.6*1.1*1.5</t>
  </si>
  <si>
    <t xml:space="preserve"> FBR1Y250277</t>
  </si>
  <si>
    <t>Base Plate-2: MC RxA (1x7), Cisplatin RxF (1x7),  Pacli+Carbo RxJ (1x7), Gemi+Cisplatin RxCU (1x7)</t>
  </si>
  <si>
    <t>FBR1Q250278</t>
  </si>
  <si>
    <t>JSS-064</t>
  </si>
  <si>
    <t>0.6-0.8*1.2*1.8
0.3*0.9*1.0</t>
  </si>
  <si>
    <t>Base Plate-2: MC (DMEM/F12+NEAA) RxBT (1x7), MEBM MC RxBV (1x7),  DMEM/F12+NEAA Adriya+Cyclophosphamide RxCC (1x7), MC (DMEM/F12+NEAA) RxBT (1x7), MEBM MC RxBV (1x7), MC (DMEM/F12+NEAA+AntiCD3+IL2) RxBX (1x7), MEBM+AntiCD3+IL2 MC RxBW (1x7)</t>
  </si>
  <si>
    <t>BLB250279</t>
  </si>
  <si>
    <t>FBS-BLD-008</t>
  </si>
  <si>
    <t>FBR1K250280</t>
  </si>
  <si>
    <t>CLN/PRA/360</t>
  </si>
  <si>
    <t>0.4-0.8*0.6-1.6*1.4</t>
  </si>
  <si>
    <t>Base Plate 2: MC RxA (1x7), Nivolumab RxC (1x7);
Flow Plate 3: MC RxA (1x7), Nivolumab RxC (1x7);
Base Plate 4: Base Arm {MC RxCS (1x7), Nivo RxCV (1x7)}, Flow Arm {MC RxCS (1x7), Nivo RxCV (1x7)}</t>
  </si>
  <si>
    <t>FBR1Y250281</t>
  </si>
  <si>
    <t>VYD/439</t>
  </si>
  <si>
    <t>T2N2c</t>
  </si>
  <si>
    <t>0.2-0.4*0.6*0.7
0.2-0.4*0.8*0.2-0.6</t>
  </si>
  <si>
    <t xml:space="preserve"> V Arm 1 (1x4)</t>
  </si>
  <si>
    <t>SIMS-014</t>
  </si>
  <si>
    <t>Tissue was frozan</t>
  </si>
  <si>
    <t>FBR1Q250283</t>
  </si>
  <si>
    <t>VH-001</t>
  </si>
  <si>
    <t>Vijay Multispeciality Hospital, Dharmapuri</t>
  </si>
  <si>
    <t>Dr Vijayamurugan</t>
  </si>
  <si>
    <t>1.6-2.0*2.0*2.6</t>
  </si>
  <si>
    <t>Base Plate-2: MC (DMEM/F12+NEAA) RxBT (1x7), MEBM MC RxBV (1x7),  DMEM/F12+NEAA Gemi + Carbo RxCD (1x7);
Flow Plate 3: MC (DMEM/F12+NEAA) RxBT (1x7), MEBM MC RxBV (1x7), MC (DMEM/F12+NEAA+AntiCD3+IL2) RxBX (1x7), MEBM+AntiCD3+IL2 MC RxBW (1x7)</t>
  </si>
  <si>
    <t>FBR1K250284</t>
  </si>
  <si>
    <t>VYD/440</t>
  </si>
  <si>
    <t>0.4-0.8*1.6*1.8</t>
  </si>
  <si>
    <t>0.8*1.0*1.0
0.4-0.6*0.8*0.8</t>
  </si>
  <si>
    <t>FBR1K250285</t>
  </si>
  <si>
    <t>CLN/PRA/361</t>
  </si>
  <si>
    <t>0.6-0.7*1.7*1.8-2.4</t>
  </si>
  <si>
    <t>FBR1K250286</t>
  </si>
  <si>
    <t>VYD/441</t>
  </si>
  <si>
    <t>FBR1Y250286</t>
  </si>
  <si>
    <t>Tumor content 15-88%</t>
  </si>
  <si>
    <t>Base Plate-2: MC RxA (1x7), Cisplatin RxF (1x7),  Pacli+Carbo RxJ (1x7), Gemi+Carboplatin RxL (1x7)</t>
  </si>
  <si>
    <t>FBR1K250287</t>
  </si>
  <si>
    <t>CLN/PRA/362</t>
  </si>
  <si>
    <t>Tumor content 12-55%</t>
  </si>
  <si>
    <t>0.6-1.2*1.8*1.8</t>
  </si>
  <si>
    <t>FBR1K250288</t>
  </si>
  <si>
    <t>SIMS-015</t>
  </si>
  <si>
    <t>0.2-0.6*1.2*2.6</t>
  </si>
  <si>
    <t>FBR1Y250288</t>
  </si>
  <si>
    <t>FBR1K250289</t>
  </si>
  <si>
    <t>CLN/PRA/363</t>
  </si>
  <si>
    <t>0.4*0.6*0.8
0.6*0.6-0.8*0.9
0.2-0.8*1.2*1.6</t>
  </si>
  <si>
    <t>FBR2S250290</t>
  </si>
  <si>
    <t>JSS-065</t>
  </si>
  <si>
    <t>No tumor. Reactive stroma</t>
  </si>
  <si>
    <t>0.3*1.4*1.8
0.4*1.4*2.8
0.6*2.2*3.2
0.4*0.8-1.0*1.7</t>
  </si>
  <si>
    <t>Base Plate-2: 2*4*0.45 {MC (DMEM/F12)  RxA (1x7), DMEM/F12+Nivolumab RxJ (1x7), DMEM/F12+5FU+Oxaliplatin RxL (1x7)};
Flow Plate-3: 2*4*0.45 {MC (DMEM/F12)  RxA (1x7),  DMEM/F12+Nivolumab RxJ (1x7), DMEM/F12+AntiCD3+IL2 RxI (1x7)}</t>
  </si>
  <si>
    <t>FBR1K250291</t>
  </si>
  <si>
    <t>VYD/442</t>
  </si>
  <si>
    <t>0.4-0.6*1.0-1.2*1.5</t>
  </si>
  <si>
    <t>FBR1Y250291</t>
  </si>
  <si>
    <t>FBR1K250292</t>
  </si>
  <si>
    <t>CLN/DBR/257</t>
  </si>
  <si>
    <t>0.4*1.2*1.8</t>
  </si>
  <si>
    <t>Base Plate 2: Base Arm {MC RxCS (7x1), Nivo RxCV (7x1)}, Flow Arm {MC RxCS (7x1), Nivo RxCV (7x1)}</t>
  </si>
  <si>
    <t>FBR1Q250293</t>
  </si>
  <si>
    <t>VYD/443</t>
  </si>
  <si>
    <t>4AC+4Pacli&amp;Carbo</t>
  </si>
  <si>
    <t>CTRT, Immunotherapy</t>
  </si>
  <si>
    <t>Capacitabine, Olaparib</t>
  </si>
  <si>
    <t>0.4-0.6*1.2*1.3</t>
  </si>
  <si>
    <t>Base Plate-2: MC (DMEM/F12+NEAA) RxBT (1x7), MEBM MC RxBV (1x7),  DMEM/F12+NEAA Adriya+Cyclophosphamide+Pacli RxBY (1x7), NEAA Pacli+Carbo RxCE (1x7)</t>
  </si>
  <si>
    <t>FBR1K250294</t>
  </si>
  <si>
    <t>CLN/DBR/258</t>
  </si>
  <si>
    <t>Tumor content 0-70%. Average tumor content 40% with good immune presence</t>
  </si>
  <si>
    <t>0.2-0.8*2.0*1.0-1.7</t>
  </si>
  <si>
    <t>0.2-0.8*0.9-1.2*1.5</t>
  </si>
  <si>
    <t>FBR1J250295</t>
  </si>
  <si>
    <t>SIMS-016</t>
  </si>
  <si>
    <t>Only 3ml blood</t>
  </si>
  <si>
    <t>Only 1 fragment shows area suggestive of a GIST( Gastro Intestinal Stromal Tumor) No adenocarcinoma</t>
  </si>
  <si>
    <t>GIST, 
Posted for exploratory Laportomy</t>
  </si>
  <si>
    <t>0.4-1.8*0.8-1.8*4.6</t>
  </si>
  <si>
    <t>Base Plate-2: DMEM/F12+NGE  RxA (1x7), DMEM/F12+NGE+FOLFOX RxF (1x7), DMEM/F12+NGE+Carboplatin  RxG (1x7), (Flow) DMEM/F12+NGE  RxA (1x7)</t>
  </si>
  <si>
    <t>FBR2M250296</t>
  </si>
  <si>
    <t>SIMS-017</t>
  </si>
  <si>
    <t>Fragments show spindle cells with foamy macrophages only. Probably adjacent to actual tumor.</t>
  </si>
  <si>
    <t>Mlaignant melvas Melanoma</t>
  </si>
  <si>
    <t>0.6-1.8*1.6*2.6</t>
  </si>
  <si>
    <t>0.6-0.8*1.4*2.0
0.2-0.4*1.0*1.6</t>
  </si>
  <si>
    <t>Arm1 (1x7)
Arm2 (1x7)
Arm3 (1x7)</t>
  </si>
  <si>
    <t>Base Plate-2: RPMI MC  RxA (2x3), DMEM MC RxB (2x3), DMEM+Nivolumab  RxC (2x3);
Flow Plate-3: RPMI MC  RxA (2x3), DMEM MC RxB (2x3), DMEM+Nivolumab  RxC (2x3)</t>
  </si>
  <si>
    <t xml:space="preserve">FBR1K250297 </t>
  </si>
  <si>
    <t>CLN/PRA/364</t>
  </si>
  <si>
    <t>Tumor content 0-35%. Average tumor content 10%</t>
  </si>
  <si>
    <t>0.4-0.6*1.2*2.0</t>
  </si>
  <si>
    <t>FBR1Q250298</t>
  </si>
  <si>
    <t>JSS-066</t>
  </si>
  <si>
    <t>0.2*0.4-0.6*0.8-0.9
0.2-0.3*0.4*0.8</t>
  </si>
  <si>
    <t>FBR1Q250299</t>
  </si>
  <si>
    <t>VYD/444</t>
  </si>
  <si>
    <t>0.8-1.0*0.8-1.4*0.8-1.5</t>
  </si>
  <si>
    <t>Base Plate-2: MC (DMEM/F12+NEAA) RxBT (1x7), MEBM MC RxBV (1x7),  DMEM/F12+NEAA Adriya+Cyclophosphamide+Pacli RxBY (1x7), NEAA Pacli+Carbo RxCE (1x7),  DMEM/F12+NEAA Eribulin RxCF (1x7)</t>
  </si>
  <si>
    <t>FBR1J250300</t>
  </si>
  <si>
    <t>JSS-067</t>
  </si>
  <si>
    <t>small size tissue used for organoid study</t>
  </si>
  <si>
    <t>Tumor content 25-70%</t>
  </si>
  <si>
    <t>0.1-0.2*0.4-0.6*0.8-0.9
0.1-0.2*0.4-0.6*1.8</t>
  </si>
  <si>
    <t>FFPE-Used Tumoroid study</t>
  </si>
  <si>
    <t>FBR2S250301</t>
  </si>
  <si>
    <t>JSS-068</t>
  </si>
  <si>
    <t>Right Accending Colon</t>
  </si>
  <si>
    <t>0.6-0.8*0.6-1.4*2.8
0.4-0.6*1.0*3.0</t>
  </si>
  <si>
    <t>Base Plate-2: 2*2*1 {MC (DMEM/F12)  RxA (1x7), DMEM/F12+Nivolumab RxJ (1x7), DMEM/F12+Leucoverin+5FU+Oxaliplatin RxK (1x7), MC (DMEM/F12)  RxA (1x7)};
Base Plate-3: Base {PMC RxM (7x1), PMC RxN (7x1)},  Flow RxM (7x1)</t>
  </si>
  <si>
    <t>FBR1Q250302</t>
  </si>
  <si>
    <t>JSS-069</t>
  </si>
  <si>
    <t>Tumor content 4-52%</t>
  </si>
  <si>
    <t>0.2-0.6*0.4-1.8*1.0-1.9
0.2-0.6*0.8-1.4*1.6</t>
  </si>
  <si>
    <t>Base Plate-2: MC (DMEM/F12+NEAA) RxBT (1x7), MEBM MC RxBV (1x7),  DMEM/F12+NEAA Doxorubicin+Cyclophosphamide RxCC (1x7), NEAA Pacli RxCG (1x7),  DMEM/F12+NEAA Gemi+Carbo RxCG (1x7),   DMEM/F12+NEAA Eribulin RxCF (1x7)</t>
  </si>
  <si>
    <t>FBR1K250303</t>
  </si>
  <si>
    <t>CLN/PRA/365</t>
  </si>
  <si>
    <t>0.4-0.6*0.4-0.8*0.8-1.0
0.2-0.4*0.7*1.1
0.4-0.6*1.0*1.3</t>
  </si>
  <si>
    <t>FBR2O250304</t>
  </si>
  <si>
    <t>KH-014</t>
  </si>
  <si>
    <t>Tumor content 3-55%</t>
  </si>
  <si>
    <t>prostate</t>
  </si>
  <si>
    <t>0.6*1.4*1.0</t>
  </si>
  <si>
    <t>2*2*2 Arm 1 (1x7)</t>
  </si>
  <si>
    <t>Base Plate 2: 2*2*2 Advanced DMEM/ F12 RxN (1x7), Advanced DMEM/F12+1nM DHT RxO (1x7), DMEM/F12 RxP (1x7), DMEM/F12+1nM DHT RxQ (1x7)</t>
  </si>
  <si>
    <t>FBR1Q250305</t>
  </si>
  <si>
    <t>JSS-070</t>
  </si>
  <si>
    <t>Tumor content 15-35%</t>
  </si>
  <si>
    <t>pT4bN1M0</t>
  </si>
  <si>
    <t>Doxorubicin + cyclophosphamide+ Paclitaxel</t>
  </si>
  <si>
    <t>0.2-0.6*0.4-1.0*0.4-1.2</t>
  </si>
  <si>
    <t>FBR1Q250306</t>
  </si>
  <si>
    <t>JSS-071</t>
  </si>
  <si>
    <t>FFPE-Used Organoid</t>
  </si>
  <si>
    <t>0.1-0.2*0.6*0.6
0.1-0.2*0.2*0.2
0.1-0.2*0.2*0.2</t>
  </si>
  <si>
    <t>FFPE-Used for Tumoroid study</t>
  </si>
  <si>
    <t>FBR1Y250307</t>
  </si>
  <si>
    <t>CLN/PRA/366</t>
  </si>
  <si>
    <t>0.2-0.4*0.8-1.0*1.6-1.8
0.2*0.6*1.0</t>
  </si>
  <si>
    <t>Base Plate 2: PMC RxA (7x1), PMC RxF (7x1), PMC RxJ (7x1)</t>
  </si>
  <si>
    <t>FBR1Y250308</t>
  </si>
  <si>
    <t>SIMS-018</t>
  </si>
  <si>
    <t>Tumor content 0-60%.Average tumor content 15%</t>
  </si>
  <si>
    <t>Cisplatin+RT</t>
  </si>
  <si>
    <t>0.4-0.8*0.8-1.2*2.2
0.2-0.4*1.0-1.2*1.8-2.0</t>
  </si>
  <si>
    <t>Base Plate 2: PMC RxA (7x1), PMC RxF (7x1),PMC RxCU (7x1), PMC RxJ (7x1)</t>
  </si>
  <si>
    <t>FBR2J250309</t>
  </si>
  <si>
    <t>JSS-072</t>
  </si>
  <si>
    <t>Tumor content 0-15%. Average tumor content 5%</t>
  </si>
  <si>
    <t>Left upper lobe</t>
  </si>
  <si>
    <t>0.4-0.6*1.0*1.2
0.2-0.4*1.6*2.4</t>
  </si>
  <si>
    <t>0.2*0.8*1.8</t>
  </si>
  <si>
    <t>Base Plate-2: DMEM+F12 MC RxA (1x5), Cisplatin RxF (1x5)</t>
  </si>
  <si>
    <t>FBR1Q250310</t>
  </si>
  <si>
    <t>SIMS-019</t>
  </si>
  <si>
    <t>Adria+Cyclo+Pacli</t>
  </si>
  <si>
    <t>0.2-0.8*1.2-2.4*3.0
0.2-0.4*0.8-1.2*2.0</t>
  </si>
  <si>
    <t>Base Plate-2: MC (DMEM/F12+NEAA) RxBT (1x7), MEBM MC RxBV (1x7), DMEM/F12+NEAA Adriya+Cyclophosphamide+Pacli RxBY (1x7), DMEM/F12+Epirubicin+Cyclophosphamide+NEAA RxCH (1x7)</t>
  </si>
  <si>
    <t>FBR1Q250311</t>
  </si>
  <si>
    <t>JSS-073</t>
  </si>
  <si>
    <t>0.2*0.2-0.6*1.2
0.2-0.4*0.4-0.6*0.6-0.8</t>
  </si>
  <si>
    <t>FBR2G250312</t>
  </si>
  <si>
    <t>VYD/445</t>
  </si>
  <si>
    <t>FBR1Y250312</t>
  </si>
  <si>
    <t>0.4*1.2*1.6</t>
  </si>
  <si>
    <t>Base Plate-2: MC RxA (7x1), Cisplatin RxF  (7x1),  Pacli+Carbo RxJ  (7x1), Gemi+Carboplatin RxL  (7x1)</t>
  </si>
  <si>
    <t>FBR2S250313</t>
  </si>
  <si>
    <t>CLN/PRA/367</t>
  </si>
  <si>
    <t>0.4-0.8*2.0*3.0</t>
  </si>
  <si>
    <t>Base Plate-2: 2*2*0.45 {MC (DMEM/F12)  RxA (1x7), DMEM/F12+Leucoverin+5FU+Oxaliplatin RxK (1x7), DMEM/F12+Nivolumab RxJ (1x7)};
Base Plate-3: Base {PMC RxM (7x1), PMC RxN (7x1)}</t>
  </si>
  <si>
    <t>FBR1Q250314</t>
  </si>
  <si>
    <t>VYD/446</t>
  </si>
  <si>
    <t>Hemolysed</t>
  </si>
  <si>
    <t>Tumor content 0-30%. Average tumor content 6%</t>
  </si>
  <si>
    <t>Adriyamycin, Cyclophosphamide, Temoxifen</t>
  </si>
  <si>
    <t>0.2-0.6*0.9*1.2
0.6*1.2*1.5</t>
  </si>
  <si>
    <t>Base Plate-2: MC (DMEM/F12+NEAA) RxBT (1x7), MEBM MC RxBV (1x7), DMEM/F12+NEAA Adriya+Cyclophosphamide+Pacli RxBY (1x7), Pacli+Carbo+NEAA RxCE (1x7), Ebirubicin+NEAA RxCF (1x7)</t>
  </si>
  <si>
    <t>FBR2S250315</t>
  </si>
  <si>
    <t>JSS-074</t>
  </si>
  <si>
    <t>small size tissue used for Tumoroid study</t>
  </si>
  <si>
    <t>0.2*0.4*0.8
0.1*0.4*0.6</t>
  </si>
  <si>
    <t>FBR1Q250316</t>
  </si>
  <si>
    <t>VYD/447</t>
  </si>
  <si>
    <t>invasive lobular carcinoma</t>
  </si>
  <si>
    <t>0.5*1.2*1.1
0.6*1.2*1.4</t>
  </si>
  <si>
    <t>0.5*1.0*1.1
0.5*1.0*1.4</t>
  </si>
  <si>
    <t>FBR1Y250317</t>
  </si>
  <si>
    <t>VYD/448</t>
  </si>
  <si>
    <t>0.2-0.4*0.2-1.2*1.8-2.0</t>
  </si>
  <si>
    <t>FBR1Y250318</t>
  </si>
  <si>
    <t>VYD/449</t>
  </si>
  <si>
    <t>0.4*0.5*0.9
0.4*0.5*1.0</t>
  </si>
  <si>
    <t xml:space="preserve"> V Arm 2 (1x6)</t>
  </si>
  <si>
    <t>Base Plate-2: MC RxAI (2x3), Cisplatin RxAN  (2x3)</t>
  </si>
  <si>
    <t>FBR1J250319</t>
  </si>
  <si>
    <t>VYD/450</t>
  </si>
  <si>
    <t>T4N2M1</t>
  </si>
  <si>
    <t>FLOT-4Cycle</t>
  </si>
  <si>
    <t>Multiple tissue
0.2-0.3</t>
  </si>
  <si>
    <t>Base Plate-2: DMEM/F12+NGE  RxA (1x7), DMEM/F12+NGE+FOLT RxH (1x7), DMEM/F12+NGE+Carboplatin  RxG (1x7)</t>
  </si>
  <si>
    <t>FBR1Y250320</t>
  </si>
  <si>
    <t>VYD/451</t>
  </si>
  <si>
    <t>0.4-0.5/0.2*0.4-0.8*1.2</t>
  </si>
  <si>
    <t>Base Plate-2: MC RxA (7x1), Cisplatin RxF  (7x1),  Pacli+Carbo RxJ  (7x1)</t>
  </si>
  <si>
    <t>FBR1Y250321</t>
  </si>
  <si>
    <t>SIMS-020</t>
  </si>
  <si>
    <t>Based on Histopath</t>
  </si>
  <si>
    <t>0.6*0.8-1.2*1.7</t>
  </si>
  <si>
    <t xml:space="preserve"> 2*4*0.45 V Arm 1 (1x7)</t>
  </si>
  <si>
    <t>Base Plate-2: 2*4*0.45 {MC RxA (7x1), Cisplatin RxF  (7x1),  Pacli+Carbo RxJ  (7x1), Gemi+Carboplatin RxL  (7x1)}</t>
  </si>
  <si>
    <t>FBR2U250322</t>
  </si>
  <si>
    <t>CLN/DBR/259</t>
  </si>
  <si>
    <t>NIC (2U)</t>
  </si>
  <si>
    <t>0.2*0.2-0.4*0.9
0.2-0.6*1.0-1.2*2.0</t>
  </si>
  <si>
    <t>Base Plate-2: Base Arm {MC RxA (7x1), Nivo RxF  (7x1),  Nivo+Ipili RxJ  (7x1)}, Flow Arm {MC RxA (7x1), Nivo RxF  (7x1),  Nivo+Ipili RxJ  (7x1)}</t>
  </si>
  <si>
    <t>FBR1K250323</t>
  </si>
  <si>
    <t>VYD/452</t>
  </si>
  <si>
    <t>0.2-0.6*0.6-0.9*0.6-1.1</t>
  </si>
  <si>
    <t>FBR2A250324</t>
  </si>
  <si>
    <t>VYD/453</t>
  </si>
  <si>
    <t>Occasional cells seen in 1-2 fragments, others no tumor</t>
  </si>
  <si>
    <t>High grade adenocarcinoma</t>
  </si>
  <si>
    <t>1.0*1.9*3.2
0.6*1.0-1.3*2.2</t>
  </si>
  <si>
    <t>0.4-0.8*1.3*1.1
0.4-0.6*1.2*1.2-1.4
0.2*0.7*0.7-0.8</t>
  </si>
  <si>
    <t xml:space="preserve"> Arm 1 (1x7)</t>
  </si>
  <si>
    <t xml:space="preserve">Base Plate-2: MC RxA (1x7),  Pacli+Carbo RxC (1x7), Liposomal dox RxK (1x7), Docetaxel+Carbo RxD (1x7), Gemicitabine+Carboplatin RxF (1x7) </t>
  </si>
  <si>
    <t>FBR2A250325</t>
  </si>
  <si>
    <t>JSS-075</t>
  </si>
  <si>
    <t>Tumor content 0-38%. Average tumor content 18%</t>
  </si>
  <si>
    <t>0.4-1.0*1.8*1.9</t>
  </si>
  <si>
    <t>FBR1A250326</t>
  </si>
  <si>
    <t>SIMS-021</t>
  </si>
  <si>
    <t>Other Indication (1A)</t>
  </si>
  <si>
    <t>Pancreas</t>
  </si>
  <si>
    <t>0.4*1.2-1.4*2.2</t>
  </si>
  <si>
    <t>Base Plate-2:MC (DMEM/F12)  RxA (7x1), MC (DMEM/F12) RxB (7x1)</t>
  </si>
  <si>
    <t>FBR2U250327</t>
  </si>
  <si>
    <t>CLN/DBR/260</t>
  </si>
  <si>
    <t>0.2-0.8*0.7-0.8*2.2
0.2-0.4*1.4*1.5-1.6</t>
  </si>
  <si>
    <t>FBR2G250327</t>
  </si>
  <si>
    <t>Microfragment study</t>
  </si>
  <si>
    <t>FBR2S250328</t>
  </si>
  <si>
    <t>CLN/PRA/368</t>
  </si>
  <si>
    <t>Tumor content 0-15%. Average tumor content 7%</t>
  </si>
  <si>
    <t>0.8-1.0*1.0-1.8*2.0-3.2</t>
  </si>
  <si>
    <t>Base Plate-2: 2*2*1 {MC (DMEM/F12)  RxA (1x7), DMEM/F12+Leucoverin+5FU+Oxaliplatin RxK (1x7), DMEM/F12+Nivolumab RxJ (1x7), MC DMEM/F12 RxA (1x7), DMEM/F12+Anti CD3+IL2 RxI (1x7)};
Base Plate-3: Base {PMC RxM (7x1), PMC RxN (7x1)}, Flow PMC RxM (7x1)</t>
  </si>
  <si>
    <t>FBR2S250329</t>
  </si>
  <si>
    <t>CLN/PRA/369</t>
  </si>
  <si>
    <t>Tumor content 0-4%. Average tumor content 1%.Mucinous areas present</t>
  </si>
  <si>
    <t>0.8-1.0*1.4-1.8*2.2</t>
  </si>
  <si>
    <t>Base Plate-2: 2*2*0.45 {MC (DMEM/F12)  RxA (1x7), DMEM/F12+Leucoverin+5FU+Oxaliplatin RxK (1x7), DMEM/F12  MC  RxA (1x7)}</t>
  </si>
  <si>
    <t>FBR1Q250330</t>
  </si>
  <si>
    <t>JSS-076</t>
  </si>
  <si>
    <t>Bood Clotted</t>
  </si>
  <si>
    <t>Tumor content 0-60%. Average tumor content15%.(Lymph node metastasis)</t>
  </si>
  <si>
    <t>0.4-0.6*2.2*2.0</t>
  </si>
  <si>
    <t>0.2-0.4*0.6-0.8*1.8</t>
  </si>
  <si>
    <t>Base Plate-2: MC (DMEM/F12+NEAA) RxA (1x7), Adriya+Cyclophosphamide+NEAA RxH (1x7), Pacli+NEAA RxB (1x7)</t>
  </si>
  <si>
    <t>FBR2A250331</t>
  </si>
  <si>
    <t>JSS-077</t>
  </si>
  <si>
    <t>Tumor content 0-8%. Average tumor content 1%</t>
  </si>
  <si>
    <t>0.2*0.4-1.0*1.2
0.2-0.4*1.0*1.4
0.2*1.6*2.0
0.2*0.8*1.6</t>
  </si>
  <si>
    <t>0.2*0.4*1.4
0.2-0.3*0.3-0.4*0.4</t>
  </si>
  <si>
    <t xml:space="preserve"> Arm 1 (1x6)</t>
  </si>
  <si>
    <t>Base Plate-2: MC RxA (1x6),  Pacli+Carbo RxC (1x6)</t>
  </si>
  <si>
    <t>FBR1Q250332</t>
  </si>
  <si>
    <t>CLN/DBR/261</t>
  </si>
  <si>
    <t>Tumor content 1-15%</t>
  </si>
  <si>
    <t>0.2-0.8*1.6*2.8</t>
  </si>
  <si>
    <t>0.2-0.8*1.4*2.6</t>
  </si>
  <si>
    <t>Base Plate-2: MC RxA (1x7), Adriya+Cyclophosphamide RxH (1x7), Pacli RxB (1x7), Docetaxel RxN (1x7), Gemi+Carbo RxK (1x7)</t>
  </si>
  <si>
    <t>FBR2S250333</t>
  </si>
  <si>
    <t>CLN/PRA/370</t>
  </si>
  <si>
    <t>0.6-0.8*0.8-1.2*1.9
0.8-1.0*0.8-1.0*2.2</t>
  </si>
  <si>
    <t>T</t>
  </si>
  <si>
    <t>Base Plate-2: =2*4*0.45 {MC (DMEM/F12)  RxA (1x7), DMEM/F12+Leucoverin+5FU+Oxaliplatin RxK (1x7), DMEM/F12+Nivolumab RxJ (1x7), MC DMEM/F12 RxA (1x7), DMEM/F12+Anti CD3+IL2 RxI (1x7)};
Base Plate-3: Base {PMC RxM (7x1), PMC RxN (7x1)}, Flow PMC RxM (7x1)</t>
  </si>
  <si>
    <t>FBR1Y250334</t>
  </si>
  <si>
    <t>SIMS-022</t>
  </si>
  <si>
    <t>95% Tumor in 1 explant only. Others No tumor</t>
  </si>
  <si>
    <t>0.2*0.4-0.8*1.3</t>
  </si>
  <si>
    <t>1*1*0.85/1*1*1 Arm (1x6)</t>
  </si>
  <si>
    <t>Base Plate 2: MC RxAI (2x6), Cisplatin RxAN (2x6), Gemi+Cis Rx AR (2x6)</t>
  </si>
  <si>
    <t>FBR1Q250335</t>
  </si>
  <si>
    <t>CLN/DBR/262</t>
  </si>
  <si>
    <t>0.4-0.6*1.4*2.2</t>
  </si>
  <si>
    <t>Base Plate-2: MC RxA (1x7), Adriya+Cyclophosphamide RxH (1x7), Pacli RxB (1x7)</t>
  </si>
  <si>
    <t>FBR2S250336</t>
  </si>
  <si>
    <t>CLN/PRA/371</t>
  </si>
  <si>
    <t>No tumor, only normal colonic glands</t>
  </si>
  <si>
    <t>1.0-1.2*1.8*1.0-1.6</t>
  </si>
  <si>
    <t>2*2*1 (Arm 1 (1x7)</t>
  </si>
  <si>
    <t>Base Plate-2: = {MC (DMEM/F12)  RxA (1x7), DMEM/F12+Leucoverin+5FU+Oxaliplatin RxK (1x7), DMEM/F12+Nivolumab RxJ (1x7), MC DMEM/F12 RxA (1x7), DMEM/F12+Anti CD3+IL2 RxI (1x7)};
Base Plate-3: Base {PMC RxM (7x1), PMC RxN (7x1)}, Flow PMC RxM (7x1)</t>
  </si>
  <si>
    <t>SIMS-008_CT01</t>
  </si>
  <si>
    <t>CT-Blood</t>
  </si>
  <si>
    <t>FBR2A250338</t>
  </si>
  <si>
    <t>12-12-20250</t>
  </si>
  <si>
    <t>JSS-078</t>
  </si>
  <si>
    <t>0.6-1.2*2.6*3.8</t>
  </si>
  <si>
    <t>0.6-1.2*2.2*2.6</t>
  </si>
  <si>
    <t xml:space="preserve">Base Plate-2: MC RxA (7x1),  Pacli+Carbo RxC (7x1), Liposomal dox RxK (7x1), Docetaxel+Carbo RxD (1x7), Gemicitabine+Carboplatin RxF (7x1), Flow Control RxA (7x1) </t>
  </si>
  <si>
    <t>BLB250339</t>
  </si>
  <si>
    <t>FBS-BLD-009</t>
  </si>
  <si>
    <t>BLB250340</t>
  </si>
  <si>
    <t>FBS-BLD-010</t>
  </si>
  <si>
    <t>FBR2S250341</t>
  </si>
  <si>
    <t>CLN/PRA/373</t>
  </si>
  <si>
    <t>04-0.8*1.5*1.7</t>
  </si>
  <si>
    <t>2*4*0.45 (Arm 1 (1x6))</t>
  </si>
  <si>
    <t>Base Plate-2: 2*4*0.45 {MC (DMEM/F12)  RxA (1x7), DMEM/F12+Leucoverin+5FU+Oxaliplatin RxK (1x7), DMEM/F12+Nivolumab RxJ (1x7), MC DMEM/F12 RxA (1x7)}</t>
  </si>
  <si>
    <t>FBR2U250342</t>
  </si>
  <si>
    <t>CLN/PRA/372</t>
  </si>
  <si>
    <t>PT4N1M0</t>
  </si>
  <si>
    <t>0.2/1.4*1.0-1.8*2.2-2.4</t>
  </si>
  <si>
    <t>0.2-0.8*0.4-1.4*1.4-1.6
0.2-1.2*0.8-1.8*1.4-2.0</t>
  </si>
  <si>
    <t>Base Plate-2: Base (MC RxA (7x1),  Nivo RxC (7x1), Nivo+Ipili RxDD (7x1)), Flow ( MC RxA (7x1),  Nivo RxC (7x1), Nivo+Ipili RxDD (7x1))</t>
  </si>
  <si>
    <t>FBR1J250343</t>
  </si>
  <si>
    <t>JSS-079</t>
  </si>
  <si>
    <t>0.8*1.0-1.2*1.2/1.4</t>
  </si>
  <si>
    <t>Base Plate-2: DMEM/F12+NGE  RxA (1x7), DMEM/F12+NGE+FOLFOX RxF (1x7)
Base Plate 3: PMC RxE (7x1)</t>
  </si>
  <si>
    <t>FBR1Y250344</t>
  </si>
  <si>
    <t>SIMS-023</t>
  </si>
  <si>
    <t>Tumor content 0-80%. Average tumor content30%</t>
  </si>
  <si>
    <t>0.2-0.4*1.0*1.4</t>
  </si>
  <si>
    <t>Plate 2: 1*1*1 (MC RxAI (1x7), Cisplatin RxAN (1x7))</t>
  </si>
  <si>
    <t>FBR2S250345</t>
  </si>
  <si>
    <t>SIMS-024</t>
  </si>
  <si>
    <t>small size tissue</t>
  </si>
  <si>
    <t>0.1-0.2*0.4-0.9*0.9-1.3</t>
  </si>
  <si>
    <t>FBR2S250346</t>
  </si>
  <si>
    <t>JSS-080</t>
  </si>
  <si>
    <t>0.6-0.8*0.4-0.6*1.0-1.2
0.6-0.8*0.4-0.6*0.8-1.0</t>
  </si>
  <si>
    <t>Base Plate-2: 2*4*0.45 {MC (DMEM/F12)  RxA (1x7), DMEM/F12+Leucoverin+5FU+Oxaliplatin RxK (1x7),  Flow RxA (1x7)}</t>
  </si>
  <si>
    <t>FBR2S250347</t>
  </si>
  <si>
    <t>CLN/PRA/374</t>
  </si>
  <si>
    <t>Less than 1% tumor in one explant. Others no tumor</t>
  </si>
  <si>
    <t>0.8-1.2*2.4-2.8*3.8-4.0</t>
  </si>
  <si>
    <t>0.4-1.0*1.4*2.6-2.8
0.2-0.6*1.2*1.6</t>
  </si>
  <si>
    <t>Base Plate-2: 2*2*1 {MC (DMEM/F12)  RxA (1x7), DMEM/F12+Leucoverin+5FU+Oxaliplatin RxK (1x7), DMEM/F12+Nivolumab RxJ (1x7), MC DMEM/F12 RxA (1x7)}</t>
  </si>
  <si>
    <t>FBR2A250348</t>
  </si>
  <si>
    <t>SIMS-025</t>
  </si>
  <si>
    <t>Ovary Neoplasm</t>
  </si>
  <si>
    <t>0.8-1.2*0.8-2.0*4.6</t>
  </si>
  <si>
    <t xml:space="preserve">Base Plate-2: MC RxA (7x1),  Pacli+Carbo RxC (7x1), Flow Control RxA (7x1) </t>
  </si>
  <si>
    <t>FBR2U260001</t>
  </si>
  <si>
    <t>CLN/DBR/263</t>
  </si>
  <si>
    <t>Dr C Jayaprakash</t>
  </si>
  <si>
    <t>yp T3 N0 MX</t>
  </si>
  <si>
    <t>0.2-0.8*0.4-1.0*2.2</t>
  </si>
  <si>
    <t>Arm1 RxA (1x7)</t>
  </si>
  <si>
    <t>Plate 2: Base arm {MC RxA (7x1), Nivo RxC (7x1), Nivo+Ipili RxDD (7x1)}, Flow Arm {MC RxA (7x1), Nivo RxC (7x1), Nivo+Ipili RxDD (7x1)}</t>
  </si>
  <si>
    <t>FBR2U260002</t>
  </si>
  <si>
    <t>CLN/PRA/375</t>
  </si>
  <si>
    <t>Dr Prakash BV</t>
  </si>
  <si>
    <t>0.2-0.4*0.8-1.3*1.2-1.8
0.4-0.8*0.4-0.9*2.2</t>
  </si>
  <si>
    <t>0.2-0.4*0.5-1.2*1.0-1.8
0.4-0.8*0.4-0.9*1.8</t>
  </si>
  <si>
    <t>Arm1 RxA (1x6)</t>
  </si>
  <si>
    <t>Plate 2: Base arm {MC RxA (6x1), Nivo RxC (6x1), Nivo+Ipili RxDD (6x1)}, Flow Arm {MC RxA (6x1), Nivo RxC (6x1), Nivo+Ipili RxDD (6x1)}</t>
  </si>
  <si>
    <t>FBR2G260002</t>
  </si>
  <si>
    <t>FBR2S260003</t>
  </si>
  <si>
    <t>CLN/PRA/376</t>
  </si>
  <si>
    <t>0.8*1.0-1.2*1.8-2.2</t>
  </si>
  <si>
    <t>2*2*1 Arm 1 (1x7)</t>
  </si>
  <si>
    <t>Base Plate 2: 2*2*1 {MC (DMEM/F12) RxA (1x7), DMEM/F12+Leucovorin+5FU Oxaliplatin RxK (1x7);
Base Plate 3: PMC RxM (7x1)</t>
  </si>
  <si>
    <t>FBR1K260004</t>
  </si>
  <si>
    <t>VYD/454</t>
  </si>
  <si>
    <t>Tumor content 55-75%</t>
  </si>
  <si>
    <t>Dr Amritha Prabha</t>
  </si>
  <si>
    <t>0.6*0.3-1.1*1.6-1.8</t>
  </si>
  <si>
    <t>Base Plate 2: Base Arm {MC RxA (7x1), Nivo RxC (7x1)}, Flow Arm {MC RxA (7x1), Nivo RxC (7x1)}</t>
  </si>
  <si>
    <t>FBR2U260005</t>
  </si>
  <si>
    <t>CLN/DBR/264</t>
  </si>
  <si>
    <t>T2 N0 Mx</t>
  </si>
  <si>
    <t>0.6-1.2*0.6-0.8*0.6-1.2*1.8-2.0</t>
  </si>
  <si>
    <t>FBR2S260006</t>
  </si>
  <si>
    <t>CLN/PRA/377</t>
  </si>
  <si>
    <t>Most fragments show pools of mucin with scattered tumor cells</t>
  </si>
  <si>
    <t>1.2*1.2*1.4</t>
  </si>
  <si>
    <t xml:space="preserve">Base Plate 2: 2*4*0.45 {MC (DMEM/F12) RxA (1x7), DMEM/F12+Leucovorin+5FU Oxaliplatin RxK (1x7), DMEM/F12+Nivolumab RxJ (1x7);
Flow Plate 3: DMEM/F12) RxA (1x7)
Base Plate 4: Base arm {PMC RxM (7x1), PMC RxN (7x1)}, Flow Arm {PMC RxM (1x7)} </t>
  </si>
  <si>
    <t>Terminated @T72 but No  Tumor</t>
  </si>
  <si>
    <t>FBR2U250007</t>
  </si>
  <si>
    <t>VYD/455</t>
  </si>
  <si>
    <t>Tumor content 2-65%</t>
  </si>
  <si>
    <t>Left border of tongue</t>
  </si>
  <si>
    <t>0.2-0.6*0.9*1.0-1.1</t>
  </si>
  <si>
    <t>BLB260008</t>
  </si>
  <si>
    <t>FBS-BLD-011</t>
  </si>
  <si>
    <t xml:space="preserve">FBR2S260009 </t>
  </si>
  <si>
    <t>JSS-081</t>
  </si>
  <si>
    <t>Dr Ravi Krishnappa</t>
  </si>
  <si>
    <t>0.2*0.4-0.8*0.-1.2
0.6-0.8*0.8-1.6*1.0-2.0
0.2-0.3*0.6-0.8*1.0-1.8</t>
  </si>
  <si>
    <t>Base Plate 2: 2*4*0.45 {MC (DMEM/F12) RxA (1x7), DMEM/F12+Leucovorin+5FU Oxaliplatin RxK (1x7), DMEM/F12+Nivolumab RxJ (1x7);
Base Plate 3: {MC (DMEM/F12) RxO (1x7),  Flow MC (DMEM/F12) RxO (1x7),  DMEM/F12+Leucovorin+5FU Oxaliplatin RxP (1x7)</t>
  </si>
  <si>
    <t>FBR1Y260010</t>
  </si>
  <si>
    <t>JSS-082</t>
  </si>
  <si>
    <t>Tumor content 0-98%.Average tumor content 80%</t>
  </si>
  <si>
    <t>0.2-0.4*0.6*1.0</t>
  </si>
  <si>
    <t>`Base Plate 2: 1*1*1 MC RxAI (2x3), Carboplatin+5FU RxDE (2x3)</t>
  </si>
  <si>
    <t>FBR1Q260011</t>
  </si>
  <si>
    <t>VYD/456</t>
  </si>
  <si>
    <t xml:space="preserve"> Left Breast</t>
  </si>
  <si>
    <t>IDC, 
signet ring cell</t>
  </si>
  <si>
    <t>0.3-0.4*0.2-1.2*0.4-2.0</t>
  </si>
  <si>
    <t>Arm 1 (1X7)</t>
  </si>
  <si>
    <t>Base Plate 2: MC RxA (1x7), Adriyamycin+Cyclophosphamide+Paclitaxel RxF (1x7), Paclitaxel+Carboplatin RxC (1x7), Eribulin RxM (1x7)</t>
  </si>
  <si>
    <t>FBR1K260012</t>
  </si>
  <si>
    <t>VYD/457</t>
  </si>
  <si>
    <t>0.6-0.8*1.8*2.6</t>
  </si>
  <si>
    <t>0.6-0.8*1.2*1.4
0.6-0.8*1.6*1.8</t>
  </si>
  <si>
    <t>Base Plate 2: Base Arm {MC RxA (7x1), Nivo RxC (7x1), Cisplatin RxF (7x1) }, Flow Arm {MC RxA (7x1), Nivo RxC (7x1), Pacli+Carbo RxJ (1x7)}</t>
  </si>
  <si>
    <t>FBR2S260013</t>
  </si>
  <si>
    <t>JSS-083</t>
  </si>
  <si>
    <t>0.2-0.5*0.4-1.2*1.9</t>
  </si>
  <si>
    <t>Base Plate 2: 2*2*1 {MC (DMEM/F12) RxA (1x7)};
Base Plate 3: MC (DMEM/F12) RxO (1x7)</t>
  </si>
  <si>
    <t xml:space="preserve">FBR2S260014 </t>
  </si>
  <si>
    <t>VYD/458</t>
  </si>
  <si>
    <t>Capacitabine, Oxaliplatin</t>
  </si>
  <si>
    <t>0.2-0.4*0.8*1.0-1.2
0.6-0.8*0.6-1.8*1.0-1.5</t>
  </si>
  <si>
    <t>Base Plate 2: 2*2*1 {MC (DMEM/F12) RxA (1x7), Flow MC (DMEM/F12) RxO (1x7), DMEM/F12+Leucovorin+5FU Oxaliplatin RxK (1x7);
Base Plate 3: {MC (DMEM/F12) RxO (1x7),  Flow MC (DMEM/F12) RxO (1x7),  DMEM/F12+Leucovorin+5FU Oxaliplatin RxP (1x7)</t>
  </si>
  <si>
    <t>FBR1Q260015</t>
  </si>
  <si>
    <t>CLN/DBR/265</t>
  </si>
  <si>
    <t>Tumor content 0-8%. Average tumor content 2%</t>
  </si>
  <si>
    <t>T2 N2 Mx</t>
  </si>
  <si>
    <t>0.2-0.8*1.4-2.0*2.4</t>
  </si>
  <si>
    <t>0.2-0.6*1.6-1.8*1.7</t>
  </si>
  <si>
    <t>Base Plate 2: MC RxA (1x7), Adriyamycin+Cyclophosphamide RxH (1x7), Paclitaxel RxB (1x7), Docetaxel RxN (1x7), Gemicitabine++Carboplatin RxK (1x7)</t>
  </si>
  <si>
    <t>FBR1K260016</t>
  </si>
  <si>
    <t>CLN/PRA/378</t>
  </si>
  <si>
    <t>0.5-0.6*0.2-1.0*1.0-1.4</t>
  </si>
  <si>
    <t>Base Plate 2: Base Arm {MC RxA (6x1), Nivo RxC (6x1)}, Flow Arm {MC RxA (6x1), Nivo RxC (6x1)}</t>
  </si>
  <si>
    <t>FBR1J260017</t>
  </si>
  <si>
    <t>CLN/PRA/379</t>
  </si>
  <si>
    <t>cyanoacrylate</t>
  </si>
  <si>
    <t>0.6-0.8*1.2-1.4*1.6-2.9</t>
  </si>
  <si>
    <t>Base Plate 2: DMEM/F12+NGE RxA (1x7), DMEM/F12+NGE+FOLFOX RxF (1x7), Flow DMEM/F12+NGE RxA (1x7);
Base Plate 3: Base Arm PMC RxE (7x1), Flow Arm PMC RxE (7x1)</t>
  </si>
  <si>
    <t>FBR2U260018</t>
  </si>
  <si>
    <t>CLN/DBR/266</t>
  </si>
  <si>
    <t>Tumor content 40-65% with good immune presence</t>
  </si>
  <si>
    <t>T4a N0 Mx</t>
  </si>
  <si>
    <t>0.8*1.2-1.8*2.2
0.4-0.6*0.4-1.2*2.0</t>
  </si>
  <si>
    <t>FBR1J260019</t>
  </si>
  <si>
    <t>VYD/459</t>
  </si>
  <si>
    <t>Tumor content 0-65%. Average tumor content 20%</t>
  </si>
  <si>
    <t>T4aN3aM1</t>
  </si>
  <si>
    <t>poorly differentiated,signet ring cell 45%,tubuar component 35%,squamous cell component 20%</t>
  </si>
  <si>
    <t>CT/Immunotherapy</t>
  </si>
  <si>
    <t>0.2-0.3*0.4-0.6*1.0
0.6-0.7*1.0*1.0-1.4
0.6-0.7*0.8*1.2</t>
  </si>
  <si>
    <t>FBR1J260020</t>
  </si>
  <si>
    <t>JSS-084</t>
  </si>
  <si>
    <t>IV Fluid mixed</t>
  </si>
  <si>
    <t>0.5-0.9*0.6-0.8*1.2-1.6</t>
  </si>
  <si>
    <t>Priyanka</t>
  </si>
  <si>
    <t>Base Plate 2: DMEM/F12+NGE RxA (1x7);
Base Plate 3: Base Arm PMC RxE (7x1)</t>
  </si>
  <si>
    <t>FBR2S260021</t>
  </si>
  <si>
    <t>CLN/PRA/380</t>
  </si>
  <si>
    <t>Tumor content 0-40%. Average tumor content 5%</t>
  </si>
  <si>
    <t>0.3-0.4*1.0-2.2*0.8-2.0</t>
  </si>
  <si>
    <t>Base Plate 2: 2*2*1 {MC (DMEM/F12) RxA (1x7), DMEM/F12+Leucovorin+5FU Oxaliplatin RxK (1x7), MC (DMEM/F12) RxA (1x7)(Flow)}</t>
  </si>
  <si>
    <t>FBR1Q260022</t>
  </si>
  <si>
    <t>CLN/PRA/381</t>
  </si>
  <si>
    <t>Ductal Carcinoma</t>
  </si>
  <si>
    <t>1.0*1.6-2.4*1.4-3.6</t>
  </si>
  <si>
    <t>1.0*1.6*1.0-3.4</t>
  </si>
  <si>
    <t>Arm 1 (1X6)</t>
  </si>
  <si>
    <t>Base Plate 2: MC RxA (1x6), Adriyamycin+Cyclophosphamide+Paclitaxel RxF (1x6), Docetaxel RxN (1x6)</t>
  </si>
  <si>
    <t>FBR1Q260023</t>
  </si>
  <si>
    <t>CLN/DBR/267</t>
  </si>
  <si>
    <t>0.2-0.4*1.6*2.2</t>
  </si>
  <si>
    <t>Base Plate 2: MC RxA (1x7), Adriyamycin+Cyclophosphamide RxH (1x7), Paclitaxel RxB (1x7)</t>
  </si>
  <si>
    <t>FBR2S260024</t>
  </si>
  <si>
    <t>JSS-085</t>
  </si>
  <si>
    <t>Tumor content 0-70%.Average tumor content 28%</t>
  </si>
  <si>
    <t>0.8*0.6-1.0*1.8-2.0</t>
  </si>
  <si>
    <t>Base Plate 2: 2*2*1 {MC (DMEM/F12) RxA (1x7), DMEM/F12+Leucovorin+5FU Oxaliplatin RxK (1x7)};
Base Plate 3: MC DMEM/F12  RxA (7x1);
Base Plate 4: MC DMEM/F12  RxA (7x1)</t>
  </si>
  <si>
    <t>FBR2Q260025</t>
  </si>
  <si>
    <t>VYD/460</t>
  </si>
  <si>
    <t>Tumor content 0-85%.Average tumor content 30%</t>
  </si>
  <si>
    <t>0.4-0.6*0.6-1.20.4-1.6</t>
  </si>
  <si>
    <t>Base Plate 2: Control RxCO (7x1), Control (Duplicate) RxDF (7x1),  Control (Triplicate) RxDF (7x1), Cisplatin RxDH (7x1);
Base Plate 3: Control RxA (7x1), Cisplatin RxF (7x1)</t>
  </si>
  <si>
    <t>FBR2U260026</t>
  </si>
  <si>
    <t>CLN/DBR/268</t>
  </si>
  <si>
    <t>Tumor content 45-70% with good immune presence</t>
  </si>
  <si>
    <t xml:space="preserve">Consistent with well differentiated squamous cell carcinoma </t>
  </si>
  <si>
    <t>0.2-0.8*0.6-2.2*0.8-1.9</t>
  </si>
  <si>
    <t>FBR1Q260027</t>
  </si>
  <si>
    <t>CLN/PRA/382</t>
  </si>
  <si>
    <t>0.6-1.2*0.4-2.2*0.6-4.2</t>
  </si>
  <si>
    <t>0.6-1.2*1.4*3.2</t>
  </si>
  <si>
    <t>Base Plate 2: MC RxA (1x6), Adriyamycin+Cyclophosphamide+Paclitaxel RxF (1x7), Docetaxel RxN (1x7)</t>
  </si>
  <si>
    <t>FBR1Q260028</t>
  </si>
  <si>
    <t>VYD/461</t>
  </si>
  <si>
    <t>Tumor content 0-10%.Average tumor content 3%</t>
  </si>
  <si>
    <t>0.8*0.6-1.2*2.4-4.0</t>
  </si>
  <si>
    <t>0.8*0.8*1.0-1.6
0.8*0.4-1.1*1.5</t>
  </si>
  <si>
    <t>Base Plate 2: MC RxA (1x7), Adriyamycin+Cyclophosphamide+Paclitaxel RxF (1x7), Paclitaxel+Carboplatin RxC (1x7)</t>
  </si>
  <si>
    <t>FBR2U260029</t>
  </si>
  <si>
    <t>CLN/DBR/269</t>
  </si>
  <si>
    <t>0.4-0.8*1.0-1.6*2.0</t>
  </si>
  <si>
    <t>BLB260030</t>
  </si>
  <si>
    <t>SIMC-19 (CT-01)</t>
  </si>
  <si>
    <t>FBR2A260031</t>
  </si>
  <si>
    <t>JSS-086</t>
  </si>
  <si>
    <t>Low Hb value</t>
  </si>
  <si>
    <t>Pacli+Crabo</t>
  </si>
  <si>
    <t>0.2-0.8*0.6-1.8*1.4-3.4</t>
  </si>
  <si>
    <t>0.2-0.8*0.6-1.0*0.4-1.6</t>
  </si>
  <si>
    <t>Base Plate 2: MC RxA (7x1), Pacli+Carbo RxC (7x1), Flow MC RxA (7x1)</t>
  </si>
  <si>
    <t>FBR1Y260032</t>
  </si>
  <si>
    <t>VYD/462</t>
  </si>
  <si>
    <t>Tumor content 65-85% with good immune presence</t>
  </si>
  <si>
    <t>0.4-0.8*0.4-1.1*0.4-1.0
0.2*0.2-0.4*0.2-0.6</t>
  </si>
  <si>
    <t>Noor</t>
  </si>
  <si>
    <t>Base Plate 2: 2*4*0.45 { MC RxA (7x1), Cisplatin RxF (7x1) }, {Pacli+Carbo RxJ (7x1), Gemi+Carbo RxL (7x1)}</t>
  </si>
  <si>
    <t>FBR1Q260033</t>
  </si>
  <si>
    <t>CLN/PRA/383</t>
  </si>
  <si>
    <t>0.4-0.6*0.8-2.0*4.0</t>
  </si>
  <si>
    <t>0.4*0.6-1.2*2.8
0.4*0.6*1.6
0.4*1.0*1.2
0.4*0.6*1.2</t>
  </si>
  <si>
    <t>Base Plate 2: MC RxA (1x7), Adriyamycin+Cyclophosphamide+Paclitaxel RxF (1x7)</t>
  </si>
  <si>
    <t>FBR2S260034</t>
  </si>
  <si>
    <t>CLN/PRA/384</t>
  </si>
  <si>
    <t>Tumor content 0-35%.Average tumor content 9%</t>
  </si>
  <si>
    <t>0.8-1.4*0.6-1.6*3.4</t>
  </si>
  <si>
    <t xml:space="preserve">Base Plate 2: 2*4*0.45 {MC (DMEM/F12) RxA (1x7), DMEM/F12+Leucovorin+5FU Oxaliplatin RxK (1x7)};
Base Plate 3: {MC (DMEM/F12) RxA (1x7)}  </t>
  </si>
  <si>
    <t>FBR2U260035</t>
  </si>
  <si>
    <t>VYD/463</t>
  </si>
  <si>
    <t>0.2-0.6*0.4-1.0*1.0-1.4</t>
  </si>
  <si>
    <t>SIMC-026</t>
  </si>
  <si>
    <t>Tissue was Floating</t>
  </si>
  <si>
    <t>0.2-0.6*0.6-0.8*0.5-0.9</t>
  </si>
  <si>
    <t>Dhusyanth</t>
  </si>
  <si>
    <t>FFPE- Tissue has Fat and Floating</t>
  </si>
  <si>
    <t>FBR2U260037</t>
  </si>
  <si>
    <t>VYD/464</t>
  </si>
  <si>
    <t>0.4-0.5*0.8-0.9*1.0</t>
  </si>
  <si>
    <t>CLN/DBR/270</t>
  </si>
  <si>
    <t xml:space="preserve"> transport buffer is frozen as ice</t>
  </si>
  <si>
    <t>FFPE- sample was completely frozen</t>
  </si>
  <si>
    <t>FBR2U260039</t>
  </si>
  <si>
    <t>CLN/PRA/385</t>
  </si>
  <si>
    <t>0.4-0.8*2.6*3.0</t>
  </si>
  <si>
    <t>FBR1Y260040</t>
  </si>
  <si>
    <t>VYD/465</t>
  </si>
  <si>
    <t>Base Plate 2: 2*4*0.45 { MC RxA (7x1), Cisplatin RxF (7x1) }, {Pacli+Carbo RxJ (7x1) }</t>
  </si>
  <si>
    <t>CLN/DBR/271</t>
  </si>
  <si>
    <t>0.1-0.2*0.6*1.8</t>
  </si>
  <si>
    <t>FFPE-Small Size Tissue</t>
  </si>
  <si>
    <t>FBR1Y260042</t>
  </si>
  <si>
    <t>VYD/466</t>
  </si>
  <si>
    <t>0.2*0.4-0.6*0.4-1.2</t>
  </si>
  <si>
    <t>Base Plate 2: 2*4*0.45 { MC RxA (1x7), Cisplatin RxF (1x7) }</t>
  </si>
  <si>
    <t>FBB1T260043</t>
  </si>
  <si>
    <t>CLN/PRA/386</t>
  </si>
  <si>
    <t>BP018(1T)</t>
  </si>
  <si>
    <t>Tumor content 20-60% with good immune presence</t>
  </si>
  <si>
    <t>0.2-0.6*0.2-1.0*1.0-1.8</t>
  </si>
  <si>
    <t>Base Plate 2: Base Arm {MC RxA (7x1), UNC0642 RxB (7x1)}, Flow Arm {MC RxA (7x1), UNC0642 RxB (7x1)}</t>
  </si>
  <si>
    <t>FBR1Y260043</t>
  </si>
  <si>
    <t>Base Plate 2: MC RxA (1x7), MC RxA (1x7)</t>
  </si>
  <si>
    <t>FBR1J260044</t>
  </si>
  <si>
    <t>CLN/DBR/272</t>
  </si>
  <si>
    <t>ypT1a N1a Mx</t>
  </si>
  <si>
    <t>Oxaliplatin, 5FU, Leucovorin</t>
  </si>
  <si>
    <t>0.8*0.6-1.5*1.2-2.4</t>
  </si>
  <si>
    <t>FBR1Q260045</t>
  </si>
  <si>
    <t>VYD/467</t>
  </si>
  <si>
    <t>Tumor content 0-15%. Average tumor content 3%</t>
  </si>
  <si>
    <t>0.2-0.8*0.8-1.2*1.8</t>
  </si>
  <si>
    <t>Susmitha</t>
  </si>
  <si>
    <t>FBR2S260046</t>
  </si>
  <si>
    <t>SIMC-027</t>
  </si>
  <si>
    <t>Very small size tissue butv used for organoid</t>
  </si>
  <si>
    <t>0.2*0.6*1.0
0.2*0.6*0.8
0.1*0.4*0.6</t>
  </si>
  <si>
    <t>FFPE-Used Organoid study</t>
  </si>
  <si>
    <t>FBR1Q260047</t>
  </si>
  <si>
    <t>CLN/DBR/273</t>
  </si>
  <si>
    <t>Tumor content 0-35%.Average tumor content 7%</t>
  </si>
  <si>
    <t>0.1-1.2*0.8-1.8*1.0-3.2</t>
  </si>
  <si>
    <t>FBB1T260048</t>
  </si>
  <si>
    <t>CLN/DBR/274</t>
  </si>
  <si>
    <t>Tumor content 80-94%</t>
  </si>
  <si>
    <t>T4a N1 Mx</t>
  </si>
  <si>
    <t>0.4-0.6*1.0-1.6*1.6-2.3</t>
  </si>
  <si>
    <t>FBB1T260049</t>
  </si>
  <si>
    <t>CLN/PRA/387</t>
  </si>
  <si>
    <t>Tumor content 55-90% with good immune presence</t>
  </si>
  <si>
    <t>0.4*1.0*2.0
0.2*0.8*1.6
0.2*1.0*1.4
0.2*0.8*1.8</t>
  </si>
  <si>
    <t>VYD/468</t>
  </si>
  <si>
    <t>0.1*0.4-0.6*0.6
0.1*0.5*0.5</t>
  </si>
  <si>
    <t>FFPE- Tissue size is very small</t>
  </si>
  <si>
    <t>FBB1T260051</t>
  </si>
  <si>
    <t>VYD/469</t>
  </si>
  <si>
    <t>0.2-0.4*1.0*1.2
0.2-0.4*1.2*1.2
0.2-0.4*1.4*2.0</t>
  </si>
  <si>
    <t>Terminated @T72 Tissue Disintegrated</t>
  </si>
  <si>
    <t>FBB1R260051</t>
  </si>
  <si>
    <t>BP016(1R)</t>
  </si>
  <si>
    <t>Base Plate 2: MC RxA (1x7), B1+B2+B3 RxB (1x7), C1+C2+C3 RxC (1x7), D1+D2+D3 RxD (1x7), E1+E2+E3 RxE (1x7), F1+F2+F3 RxF (1x7)</t>
  </si>
  <si>
    <t>FBR2U260052</t>
  </si>
  <si>
    <t>CLN/PRA/388</t>
  </si>
  <si>
    <t>Tumor content 30-45%</t>
  </si>
  <si>
    <t>0.2-0.4*0.6-1.0*0.6-1.4
0.2-0.6*1.6-1.8*0.4-2.0</t>
  </si>
  <si>
    <t>FBR1Q260053</t>
  </si>
  <si>
    <t>JSS-087</t>
  </si>
  <si>
    <t>only tumoroid</t>
  </si>
  <si>
    <t>0.2*0.8-1.0*1.0-1.1</t>
  </si>
  <si>
    <t>used for Tumoroid study</t>
  </si>
  <si>
    <t>Arm 1 (1X5)</t>
  </si>
  <si>
    <t>FBR1J260054</t>
  </si>
  <si>
    <t>VYD/470</t>
  </si>
  <si>
    <t>Tumor content 0-25%. Average tumor content 4%</t>
  </si>
  <si>
    <t>Pyloric antrum</t>
  </si>
  <si>
    <t>0.1-0.2*0.4*0.7
0.1-0.2*0.4*0.4
0.1-0.2*1.0*2.2
0.1-0.2*0.6*1.0
0.1-0.2*0.4*0.8</t>
  </si>
  <si>
    <t>FBB1R260055</t>
  </si>
  <si>
    <t>CLN/PRA/389</t>
  </si>
  <si>
    <t>High necrosis</t>
  </si>
  <si>
    <t>0.4-0.7*1.1*1.4
0.3-0.5*0.7*0.8
0.2*0.4*0.4</t>
  </si>
  <si>
    <t>FBB1T260056</t>
  </si>
  <si>
    <t>CLN/DBR/275</t>
  </si>
  <si>
    <t>0.4/0.6*0.6/0.8*2.0</t>
  </si>
  <si>
    <t>FBR1Y260057</t>
  </si>
  <si>
    <t>CLN/PRA/390</t>
  </si>
  <si>
    <t>Powdery Tissue</t>
  </si>
  <si>
    <t>0.4-0.5*0.6-0.8*1.4
0.2-0.5*0.6-0.8*1.0-1.2
0.3*0.6*0.4-0.6
0.2*0.4*0.6</t>
  </si>
  <si>
    <t>FBB1T260058</t>
  </si>
  <si>
    <t>CLN/PRA/391</t>
  </si>
  <si>
    <t>Tumor content 0-35%. Average tumor content 10%. Two fragments without tumor.</t>
  </si>
  <si>
    <t>0.2-0.3*0.4-0.8*1.2-1.4</t>
  </si>
  <si>
    <t>FBR1K260059</t>
  </si>
  <si>
    <t>CLN/PRA/392</t>
  </si>
  <si>
    <t>Tumor content 3-75%</t>
  </si>
  <si>
    <t>0.2-0.4*0.4-1.4*0.2-1.0
0.2-0.4*0.4-1.2*0.4-1.6
0.2-0.4*0.6*1.0
0.2-0.4*0.6-1.6*0.8-2.0</t>
  </si>
  <si>
    <t>FBB1R260060</t>
  </si>
  <si>
    <t>CLN/PRA/393</t>
  </si>
  <si>
    <t>0.6-0.8*2.4*2.8</t>
  </si>
  <si>
    <t>0.6-0.8*1.0-1.8*2.6</t>
  </si>
  <si>
    <t>FBB1T260061</t>
  </si>
  <si>
    <t>VYD/471</t>
  </si>
  <si>
    <t>Tumor content 0-90%. Average tumor content is 29%. 3 fragments without tumor</t>
  </si>
  <si>
    <t>Carcinoma</t>
  </si>
  <si>
    <t>FBB1R260062</t>
  </si>
  <si>
    <t>CLN/PRA/394</t>
  </si>
  <si>
    <t>Tumor content 6-78%</t>
  </si>
  <si>
    <t>0.6*0.6-1.2*3.6</t>
  </si>
  <si>
    <t>FBB1T260062</t>
  </si>
  <si>
    <t>Tumor content 4-55%</t>
  </si>
  <si>
    <t>FBR2A260063</t>
  </si>
  <si>
    <t>JSS-088</t>
  </si>
  <si>
    <t>0.3*0.6-0.7*0.4-0.6
0.4*0.2-0.8*0.2-1.0</t>
  </si>
  <si>
    <t>Base Plate 2: MC RxA (7x1), Pacli+Carbo RxC (7x1)</t>
  </si>
  <si>
    <t>FBB1R260064</t>
  </si>
  <si>
    <t>CLN/DBR/276</t>
  </si>
  <si>
    <t>0.2-0.6*2.0*1.0</t>
  </si>
  <si>
    <t>FBR1Q260065</t>
  </si>
  <si>
    <t>CLN/PRA/395</t>
  </si>
  <si>
    <t>Only Organoid</t>
  </si>
  <si>
    <t>0.8-0.6*0.6-0.8*0.6-2.5
0.2-0.4*0.4-1.0*0.4-1.7</t>
  </si>
  <si>
    <t>0.2-0.6*0.4-1.8*0.6-1.4
0.2-0.4*0.4-1.2*1.0-1.0</t>
  </si>
  <si>
    <t>FBR1Q260066</t>
  </si>
  <si>
    <t>VYD/472</t>
  </si>
  <si>
    <t>0.6-0.8*0.6-1.7*1.0-2.4</t>
  </si>
  <si>
    <t>0.6-0.8*0.6-1.2*0.6-1.7</t>
  </si>
  <si>
    <t>FBR2S260067</t>
  </si>
  <si>
    <t>JSS-089</t>
  </si>
  <si>
    <t>0.4-0.6*1.3*1.0-1.2</t>
  </si>
  <si>
    <t>Used Organoid study</t>
  </si>
  <si>
    <t>FBR1Q260068</t>
  </si>
  <si>
    <t>JSS-090</t>
  </si>
  <si>
    <t>Tumor content 1-70%</t>
  </si>
  <si>
    <t>0.2-0.3*0.2-0.4*1.3</t>
  </si>
  <si>
    <t>FBB1R260069</t>
  </si>
  <si>
    <t>SIMC-028</t>
  </si>
  <si>
    <t>Tumor content 0-85%.Average tumor content45%</t>
  </si>
  <si>
    <t>0.2-0.6*1.1*2.2</t>
  </si>
  <si>
    <t>FBR1Y260070</t>
  </si>
  <si>
    <t>VYD/473</t>
  </si>
  <si>
    <t>Hormonal therapy</t>
  </si>
  <si>
    <t>0.2-0.4*0.3-0.9*0.4-1.4
0.2-0.4*0.4-0.7*0.4-1.0</t>
  </si>
  <si>
    <t>Base Plate 2: 2*4*0.45 { MC RxA (1x5), Cisplatin RxF (1x5) }</t>
  </si>
  <si>
    <t>FBR1Q260071</t>
  </si>
  <si>
    <t>VYD/474</t>
  </si>
  <si>
    <t>4 AC + $ Pacli, trastuzumab</t>
  </si>
  <si>
    <t>0.4*1.2*2.8
0.4*1.0*1.4
0.4*1.0*1.2</t>
  </si>
  <si>
    <t>0.4*1.2*2.0
0.4*1.0*1.4
0.4*1.0*1.2</t>
  </si>
  <si>
    <t>FBR2U260072</t>
  </si>
  <si>
    <t>CLN/DBR/277</t>
  </si>
  <si>
    <t>Tumor content 12-50% with high immune component</t>
  </si>
  <si>
    <t>0.2-0.3*0.9*1.4</t>
  </si>
  <si>
    <t>FBR1K260073</t>
  </si>
  <si>
    <t>CLN/PRA/396</t>
  </si>
  <si>
    <t>0.6-0.8*0.3-1.0*0.5-2.2</t>
  </si>
  <si>
    <t>FBB1T260074</t>
  </si>
  <si>
    <t>VYD/475</t>
  </si>
  <si>
    <t>Targeted therapy</t>
  </si>
  <si>
    <t>0.4-0.7*0.6-1.0*0.8-1.7
0.2-0.4*0.4-0.9*0.6-1.0
0.2-0.3*0.2-0.4*0.5-0.8
0.2-0.3*0.2-0.6*0.4-1.0</t>
  </si>
  <si>
    <t>FBR1Q260075</t>
  </si>
  <si>
    <t>JSS-091</t>
  </si>
  <si>
    <t>0.4-0.6*0.2-0.6*1.0</t>
  </si>
  <si>
    <t>FBR2A260076</t>
  </si>
  <si>
    <t>JSS-092</t>
  </si>
  <si>
    <t>Only Organoid- samll size tissue</t>
  </si>
  <si>
    <t>Tumor content 0-5%. Average tumor content 1%</t>
  </si>
  <si>
    <t>0.4*2.2*2.4</t>
  </si>
  <si>
    <t>Base Plate 2: Flow MC RxA (7x1)</t>
  </si>
  <si>
    <t>FBR1K260077</t>
  </si>
  <si>
    <t>CLN/DBR/278</t>
  </si>
  <si>
    <t>0.2*0.2-0.4*0.7
0.2-0.3*0.4-1.0*1.2
0.4*0.6*1.0
0.4-0.6*0.4-0.5*1.1
0.8*1.5*1.6</t>
  </si>
  <si>
    <t>FBB1R260078</t>
  </si>
  <si>
    <t>CLN/PRA/397</t>
  </si>
  <si>
    <t>0.4-0.6*1.4*1.8-2.0</t>
  </si>
  <si>
    <t>FBR1K260079</t>
  </si>
  <si>
    <t>CLN/PRA/398</t>
  </si>
  <si>
    <t>Tumor content 0-45%. Average tumor content 15%. Immune component high</t>
  </si>
  <si>
    <t>0.*0.8*1.6</t>
  </si>
  <si>
    <t>Stored as cryo</t>
  </si>
  <si>
    <t>FBR2A260080</t>
  </si>
  <si>
    <t>JSS-093</t>
  </si>
  <si>
    <t>0.2-0.4*0.4-1.1*0.4-1.7</t>
  </si>
  <si>
    <t>JSS-094</t>
  </si>
  <si>
    <t>FBR2A260082</t>
  </si>
  <si>
    <t>JSS-095</t>
  </si>
  <si>
    <t>Tumor content 0-12%. Average tumor content 2%</t>
  </si>
  <si>
    <t>1.4*2.4*3.8</t>
  </si>
  <si>
    <t>0.2-0.4*0.6*1.0
0.4-0.6*1.2*2.2</t>
  </si>
  <si>
    <t>FBB1R260083</t>
  </si>
  <si>
    <t>VYD/476</t>
  </si>
  <si>
    <t>Tumor content 0-45%. Average tumor content 16%.</t>
  </si>
  <si>
    <t>FBR1Y260083</t>
  </si>
  <si>
    <t>Base Plate 2: 2*4*0.45 { MC RxA (7x1), Cisplatin RxF (7x1) }</t>
  </si>
  <si>
    <t>FBB1T260084</t>
  </si>
  <si>
    <t>CLN/DBR/279</t>
  </si>
  <si>
    <t>Tumor content 0-90%. Average tumor content 52%. 2 fragments without tumor. Immune component high in some fragments.</t>
  </si>
  <si>
    <t>0.2-0.6*1.2*1.4</t>
  </si>
  <si>
    <t>0.2-0.5*1.0*1.2</t>
  </si>
  <si>
    <t>FBB1R260085</t>
  </si>
  <si>
    <t>CLN/PRA/399</t>
  </si>
  <si>
    <t>Tumor content 3-6%</t>
  </si>
  <si>
    <t>FBR2S260086</t>
  </si>
  <si>
    <t>VYD/477</t>
  </si>
  <si>
    <t>A:Tumor content 0-20%. Average tumor content 7%
B:Tumor content 0-1%</t>
  </si>
  <si>
    <t>0.4-0.8*1.4*1.4</t>
  </si>
  <si>
    <t xml:space="preserve">Base Plate 2: 2*4*0.45 {MC (DMEM/F12) RxA (1x7), DMEM/F12+Leucovorin+5FU Oxaliplatin RxK (1x7)};
Base Plate 3: {MC (DMEM/F12) RxA (1x7)} ;
Base Plate 4: {MC (DMEM/F12) RxA (1x4)}  </t>
  </si>
  <si>
    <t>FBB1R260087</t>
  </si>
  <si>
    <t>CLN/PRA/400</t>
  </si>
  <si>
    <t>Tumor content 0-10%.Average tumor content 4%</t>
  </si>
  <si>
    <t>0.2-0.6*1.0-1.8*3.2</t>
  </si>
  <si>
    <t>FBR2Q260087</t>
  </si>
  <si>
    <t>2*2*0.45 Arm 1 (1x7)
2*4*0.45 Arm 2 (1x7)</t>
  </si>
  <si>
    <t>Base Plate 2: Control RxA(7x1), Cisplatin RxF (7x1)</t>
  </si>
  <si>
    <t>FBR1Y260088</t>
  </si>
  <si>
    <t>VYD/478</t>
  </si>
  <si>
    <t>umor content 35-75%</t>
  </si>
  <si>
    <t>0.4*0.4-1.2*0.5-1.8</t>
  </si>
  <si>
    <t>0.2-0.3*0.2-0.6*0.4-1.6</t>
  </si>
  <si>
    <t>FBB1R260089</t>
  </si>
  <si>
    <t>CLN/PRA/401</t>
  </si>
  <si>
    <t>Tumor content 4-12%</t>
  </si>
  <si>
    <t>CLN/DBR/280</t>
  </si>
  <si>
    <t>Tissue having height of 6mm and the texture is fluffy and soft</t>
  </si>
  <si>
    <t>FBR2Q260091</t>
  </si>
  <si>
    <t>VYD/479</t>
  </si>
  <si>
    <t>A:Tumor content 0-90%. Average tumor content 68%
B:Tumor content 0-90%. Average tumor content 70%</t>
  </si>
  <si>
    <t>0.4-0.8*0.9*1.0</t>
  </si>
  <si>
    <t>2*2*0.45 Arm 1 (1x7)
2*2*0.45 Arm 2 (1x7)</t>
  </si>
  <si>
    <t>Base Plate 2: Control RxA(7x1), Cisplatin RxF (7x1);
Plate 3: Control RxCO (1x7), Cisplatin RxDH (1x7)</t>
  </si>
  <si>
    <t>FBB1R260092</t>
  </si>
  <si>
    <t>CLN/PRA/402</t>
  </si>
  <si>
    <t>Tumor content 8-65%. High Grade tumor. Areas of necrosis present</t>
  </si>
  <si>
    <t>0.2-0.6*1.0*1.6</t>
  </si>
  <si>
    <t>FBR2Q260093</t>
  </si>
  <si>
    <t>CLN/PRA/403</t>
  </si>
  <si>
    <t>Tumor content 0-30%. Average tumor content 8%</t>
  </si>
  <si>
    <t>0.2-0.6*1.4*1.6
0.2-0.4*0.6-0.8*1.6</t>
  </si>
  <si>
    <t>Base Plate 2: Control RxA (7x1), Cisplatin RxF (7x1);
Plate 3: Control RxCO (1x7), Cisplatin RxDH (1x7);
Plate : Control RxA (1x7), Cisplatin RxF (1x7)</t>
  </si>
  <si>
    <t>FBB1R260094</t>
  </si>
  <si>
    <t>CLN/PRA/404</t>
  </si>
  <si>
    <t>Tumor content 3-45%. Average tumor content 12%</t>
  </si>
  <si>
    <t>Parynx</t>
  </si>
  <si>
    <t>0.3-0.4*0.9*1.5</t>
  </si>
  <si>
    <t>FBR2Q260095</t>
  </si>
  <si>
    <t>VYD/480</t>
  </si>
  <si>
    <t>Tumor content 70-88%</t>
  </si>
  <si>
    <t>0.2-0.6*1.0*1.6
0.4*1.2*1.2</t>
  </si>
  <si>
    <t>2*2*0.45 Arm 1 (1x7)</t>
  </si>
  <si>
    <t>Base Plate 2: Control RxA (7x1), Cisplatin RxF (7x1), Pacli+Carbo RxJ (7x1);
Plate 3: Control RxCO (1x7), Cisplatin RxDH (1x7);
Plate : Control RxA (1x7), Cisplatin RxF (1x7)</t>
  </si>
  <si>
    <t>FBR2Q260096</t>
  </si>
  <si>
    <t>CLN/PRA/405</t>
  </si>
  <si>
    <t>Tumor content 12-70%</t>
  </si>
  <si>
    <t>1.2-1.4*2.4-2.8*1.8-2.6</t>
  </si>
  <si>
    <t>1.2-1.4*2.4-2.8*1.8-2.4</t>
  </si>
  <si>
    <t>FBR2Q260097</t>
  </si>
  <si>
    <t>CLN/PRA/406</t>
  </si>
  <si>
    <t>1.4*1.2-1.8*1.6-3.4
0.8*0.4-1.2*2.2-3.6</t>
  </si>
  <si>
    <t>1.4*0.2-1.4*1.4-2.6
0.6*0.4-0.6*2.2</t>
  </si>
  <si>
    <t>FBR2A260098</t>
  </si>
  <si>
    <t>JSS-096</t>
  </si>
  <si>
    <t>0.8*0.4-1.2*0.9-1.4</t>
  </si>
  <si>
    <t>FBR1J260099</t>
  </si>
  <si>
    <t>JSS-097</t>
  </si>
  <si>
    <t>0.3*0.4-0.6*1.4
0.2*0.4*1.2
0.3*0.2-0.5*1.4</t>
  </si>
  <si>
    <t>Base Plate 2: DMEM/F12+NGE RxA (1x7), DMEM/F12+NGE+FOLT RxF (1x7);
Base Plate 3: Base Arm PMC RxE (7x1)</t>
  </si>
  <si>
    <t>BLB260100</t>
  </si>
  <si>
    <t>FBS-BLD-012</t>
  </si>
  <si>
    <t>FBR2U260101</t>
  </si>
  <si>
    <t>CLN/DBR/281</t>
  </si>
  <si>
    <t>0.4-0.1*0.8*1.2
0.4*1.0*1.2-1.4</t>
  </si>
  <si>
    <t>FBR2U260102</t>
  </si>
  <si>
    <t>VYD/481</t>
  </si>
  <si>
    <t>T4aN3b(soft tissue deposit(</t>
  </si>
  <si>
    <t>0.2-0.8*0.4-1.4*0.4-1.6</t>
  </si>
  <si>
    <t>FBR1Y260103</t>
  </si>
  <si>
    <t>VYD/482</t>
  </si>
  <si>
    <t>0.4-0.6*0.9*0.8</t>
  </si>
  <si>
    <t>FBR1A260104</t>
  </si>
  <si>
    <t>CLN/DBR/282</t>
  </si>
  <si>
    <t>Tumor content 0-70%.Average tumor content 18%</t>
  </si>
  <si>
    <t>Whipple</t>
  </si>
  <si>
    <t>Base Plate 2: 2*4*0.45 { MC DMEM/F12 RxA (7x1),  Flow  DMEM/F12 RxA (7x1),  MC RPMI12 RxB (7x1) }</t>
  </si>
  <si>
    <t>FBR1Q260105</t>
  </si>
  <si>
    <t>JSS-098</t>
  </si>
  <si>
    <t>Not using for culture, Ceyo stored</t>
  </si>
  <si>
    <t>0.4*2.2*2.8</t>
  </si>
  <si>
    <t>Used Cryo preservation</t>
  </si>
  <si>
    <t>FFPE-Used Cryo preservation</t>
  </si>
  <si>
    <t>FBR2S260106</t>
  </si>
  <si>
    <t>JSS-099</t>
  </si>
  <si>
    <t>cT4N2M0</t>
  </si>
  <si>
    <t>0.4-0.8*0.8*1.2
0.4*1.2-1.4*3.2</t>
  </si>
  <si>
    <t xml:space="preserve">Base Plate 2: 2*4*0.45 {MC (DMEM/F12) RxA (1x7)};
Base Plate 3: {MC (DMEM/F12) RxA (1x4)}  </t>
  </si>
  <si>
    <t>VYD/483</t>
  </si>
  <si>
    <t xml:space="preserve"> powdery and soft, the Z sections were fragile and the generated explants are not sufficient for culture. Tissue didn't qualify for any R&amp;D study.</t>
  </si>
  <si>
    <t>0.2*0.6-1.0*0.6-0.8
0.2*0.2-0.4*1.0
0.1*0.4*0.8</t>
  </si>
  <si>
    <t>FBR1Y260108</t>
  </si>
  <si>
    <t>VYD/484</t>
  </si>
  <si>
    <t>Tumor content 45-70% </t>
  </si>
  <si>
    <t>Right upper alveolus</t>
  </si>
  <si>
    <t>0.4-0.5*0.8-0.9*1.2-1.4
0.4*1.0-1.1*1.2-1.4</t>
  </si>
  <si>
    <t>Base Plate 2: 2*4*0.45 { MC RxA (1x6), Cisplatin RxF (1x6) }</t>
  </si>
  <si>
    <t>FBR1Q260109</t>
  </si>
  <si>
    <t>JSS-100</t>
  </si>
  <si>
    <t>sample size small and generated explants cryo preserved,
hemolysed and clump observed</t>
  </si>
  <si>
    <t>Tumor content 8-40%</t>
  </si>
  <si>
    <t>0.2/0.3*0.4*0.6/0.7</t>
  </si>
  <si>
    <t>FBR1Y260110</t>
  </si>
  <si>
    <t>VYD/485</t>
  </si>
  <si>
    <t>Tumor content 0-60%. Average tumor content 18%. Immune component high</t>
  </si>
  <si>
    <t>0.2-0.6*0.4-0.8*1.2</t>
  </si>
  <si>
    <t>FBR2U260111</t>
  </si>
  <si>
    <t>CLN/PRA/407</t>
  </si>
  <si>
    <t>0.2-0.6*0.2-1.0*2.4</t>
  </si>
  <si>
    <t>FBR1Q260112</t>
  </si>
  <si>
    <t>VYD/486</t>
  </si>
  <si>
    <t>Tumor content 0-15%. Average tumor content 2%</t>
  </si>
  <si>
    <t>pT1N3a</t>
  </si>
  <si>
    <t>0.2*0.4-0.6*0.8
0.2-0.4*0.8-1.4*1.8</t>
  </si>
  <si>
    <t>0.2-0.3*0.6*1.2</t>
  </si>
  <si>
    <t>Base Plate 2: MC RxA (1x5), Adriyamycin+Cyclophosphamide+Paclitaxel RxF (1x5)</t>
  </si>
  <si>
    <t>FBR1Q260113</t>
  </si>
  <si>
    <t>CLN/DBR/283</t>
  </si>
  <si>
    <t>Cryo Stored</t>
  </si>
  <si>
    <t>0.2-0.8*0.4-1.4*2.6</t>
  </si>
  <si>
    <t>FBR2A260114</t>
  </si>
  <si>
    <t>JSS-101</t>
  </si>
  <si>
    <t>0.4-0.7*0.4-0.9*0.2-0.8</t>
  </si>
  <si>
    <t>FBR2U260115</t>
  </si>
  <si>
    <t>CLN/PRA/408</t>
  </si>
  <si>
    <t>0.4-0.6*1.2*0.5
0.6*1.7*2.8</t>
  </si>
  <si>
    <t>0.6*1.7*2.6</t>
  </si>
  <si>
    <t>FBR1K260116</t>
  </si>
  <si>
    <t>CLN/PRA/409</t>
  </si>
  <si>
    <t>0.4-0.8*1.0-1.4*1.7</t>
  </si>
  <si>
    <t>FBR2S260117</t>
  </si>
  <si>
    <t>JSS-102</t>
  </si>
  <si>
    <t>FBR1K260118</t>
  </si>
  <si>
    <t>CLN/PRA/410</t>
  </si>
  <si>
    <t>0.6*1.2*1.0
0.6*1.4*1.8</t>
  </si>
  <si>
    <t>FBR1Q260119</t>
  </si>
  <si>
    <t>VYD/487</t>
  </si>
  <si>
    <t>T1cN1a</t>
  </si>
  <si>
    <t>0.2-0.7*0.8-1.4*1.0-2.4</t>
  </si>
  <si>
    <t>0.2-0.7*1.0-1.2*1.6</t>
  </si>
  <si>
    <t>FBR2S260120</t>
  </si>
  <si>
    <t>JSS-103</t>
  </si>
  <si>
    <t>tumor content 45-75%</t>
  </si>
  <si>
    <t>0.3*0.4*0.8
0.8*0.8*1.0
0.2-0.8*1.0-1.2*2.2</t>
  </si>
  <si>
    <t>FBR1Q260121</t>
  </si>
  <si>
    <t>VYD/488</t>
  </si>
  <si>
    <t>0.2-0.5*0.6-1.0*1.8</t>
  </si>
  <si>
    <t>0.2-0.5*0.2-1.0*1.4</t>
  </si>
  <si>
    <t>Base Plate 2: MC RxA (1x7), Adriyamycin+Cyclophosphamide+Pacli  RxF (1x7), Paclitaxel+Carbo RxC (1x7)</t>
  </si>
  <si>
    <t>FBR1Y260122</t>
  </si>
  <si>
    <t>VYD/489</t>
  </si>
  <si>
    <t>Tumor content 0-80%. Average tumor content 28%</t>
  </si>
  <si>
    <t>0.4-0.6*1.0-1.6*1.6-1.9</t>
  </si>
  <si>
    <t>Base Plate 2: 2*4*0.45 { MC RxA (7x1), Cisplatin RxF (7x1) }, {Pacli+Carbo RxJ (7x1), Nivo RxC (7x1)}</t>
  </si>
  <si>
    <t>FBR1Q260123</t>
  </si>
  <si>
    <t>VYD/490</t>
  </si>
  <si>
    <t>0.4-0.5*0.7-1.0*0.8-1.0
0.4-0.6*1.0-1.2*0.6-1.2</t>
  </si>
  <si>
    <t>FBR1C260124</t>
  </si>
  <si>
    <t>CLN/PRA/411</t>
  </si>
  <si>
    <t>Tumor content 10-60%. Immune component high</t>
  </si>
  <si>
    <t>0.2-0.8*1.4*1.4</t>
  </si>
  <si>
    <t>Flow Plate 2: Control+PBMC RxCY (7x1), ACD3+IL2+PBMC RxDI (7x1);
Flow Plate 3: Control+PBMC RxCY (7x1), ACD3+IL2+PBMC RxDI (7x1);
Flow Plate 4: Control+PBMC RxCW (1x7), ACD3+IL2+PBMC RxDJ (1x7);
Flow Plate 5: Control+PBMC RxCY (7x1),Control+PBMC RxCY (1x7)</t>
  </si>
  <si>
    <t>FBR1Y260125</t>
  </si>
  <si>
    <t>VYD/491</t>
  </si>
  <si>
    <t>Base Plate 2: 2*4*0.45 { MC RxA (7x1), Cisplatin RxF (7x1) }, {Pacli+Carbo RxJ (7x1)}</t>
  </si>
  <si>
    <t>FBR2W260126</t>
  </si>
  <si>
    <t>VYD/492</t>
  </si>
  <si>
    <t>DMSv9 (2W)</t>
  </si>
  <si>
    <t>Blood Hemlyded</t>
  </si>
  <si>
    <t>Tumor content 0-65%. Average tumor content 40%</t>
  </si>
  <si>
    <t>0.2-0.8*0.4-0.8*1.2</t>
  </si>
  <si>
    <t>Base Plate 2:  Control RxA (1x7), Nivo RxQ 1x7), Nivo+Ipili RxK (1x7)</t>
  </si>
  <si>
    <t>FBR2X260127</t>
  </si>
  <si>
    <t>JSS-104</t>
  </si>
  <si>
    <t>DMSv8 (2X)</t>
  </si>
  <si>
    <t>Pac;itaxel &amp; Carboplatin</t>
  </si>
  <si>
    <t>0.6*1.2-2.6*4.0</t>
  </si>
  <si>
    <t>0.6*1.4*2.8</t>
  </si>
  <si>
    <t>Base Plate 2:  {Control RxA (7x1), Pacli+Carbo RxP (7x1), LDN+Pacli+Carbo RxAJ (1x7)</t>
  </si>
  <si>
    <t>FBR1Q260128</t>
  </si>
  <si>
    <t>VYD/493</t>
  </si>
  <si>
    <t>Tumor content 1-8%</t>
  </si>
  <si>
    <t>Docetaxel, Cyclophosphamide &amp; Trastuzumab</t>
  </si>
  <si>
    <t>0.2-0.3*0.4-0.6*1.3
0.2*0.4-0.8*1.2</t>
  </si>
  <si>
    <t>Base Plate 2: MC RxA (1x5), Adriyamycin+Cyclophosphamide+Pacli  RxF (1x5), Paclitaxel+Carbo RxC (1x5)</t>
  </si>
  <si>
    <t>FBR2W260129</t>
  </si>
  <si>
    <t>CLN/PRA/412</t>
  </si>
  <si>
    <t>0.2-0.6*2.0*3.6</t>
  </si>
  <si>
    <t>2*2*1 Arm 1 (1X7)</t>
  </si>
  <si>
    <t>Base Plate 2: 2*2*1 {Control RxA (7x1), Nivo RxJ (7x1), Nivo+Ipili RxQ (1x7), Folfox RxK (1x7), NLD+Folfox  RxR (1x7)</t>
  </si>
  <si>
    <t>FBR1Q260130</t>
  </si>
  <si>
    <t>VYD/494</t>
  </si>
  <si>
    <t>4 AC , 2 Cycle docetaxel and trastuzumab</t>
  </si>
  <si>
    <t>0.4-0.8*0.8-1.6*0.4-2.2
0.4-1.0*0.4-1.2*0.9-1.6</t>
  </si>
  <si>
    <t>0.2-0.8*0.6-1.0*0.4-1.7
0.4-1.0*0.4-0.8*0.8-1.3</t>
  </si>
  <si>
    <t>Base Plate 2: MC RxA (1x7), Adriyamycin+Cyclophosphamide+Pacli  RxF (1x7), Paclitaxel+Carbo RxC (1x7), Eribulin RxM (1x7)</t>
  </si>
  <si>
    <t>FBB1S260131</t>
  </si>
  <si>
    <t>CLN/DBR/284</t>
  </si>
  <si>
    <t>BP017(1S)</t>
  </si>
  <si>
    <t>0.4-0.6*0.4-1.0*1.8
0.2-0.6*0.6-1.0*1.0-1.4</t>
  </si>
  <si>
    <t>Base Plate 2: MC RxA (1x7), Pembrolizumab  RxB (1x7), Ficerfuspalfa RxC (1x7);
Plate 3: Ficerfusp alfa + Pembrolizumab RxD (1x7), Cetuximab+Pembrolizumab RxE (1x7), Petosemtamab+Pembrolizumab RxF (1x7), Amivantamab+Pembrolizumab RxG (1x7)</t>
  </si>
  <si>
    <t>FBR2P260132</t>
  </si>
  <si>
    <t>CLN/PRA/413</t>
  </si>
  <si>
    <t>Ca Br-SE (2P)</t>
  </si>
  <si>
    <t>0.8-1.8*2.2*4.4</t>
  </si>
  <si>
    <t>0.4-1.6*2.0*3.4</t>
  </si>
  <si>
    <t>Base Plate 2: MC RxA (1x7), Adriyamycin+Cyclophosphamide+Paclitaxel  RxF (1x7), Low Dose Nivo+Adriyamycin+Cyclophosphamide+Paclitaxel RxCN (1x7), Nivo RxAZ (1x7), Nivo+Ipili RxCK (1x7)</t>
  </si>
  <si>
    <t>FBR2W260133</t>
  </si>
  <si>
    <t>CLN/PRA/414</t>
  </si>
  <si>
    <t>Tumor content 0-75%. Average tumor content 29%</t>
  </si>
  <si>
    <t>0.2*0.2-0.4*0.9
0.4-0.6*0.6-1.6*2.0</t>
  </si>
  <si>
    <t>Base Plate 2: 2*2*1 {Control RxA (7x1), Folfox RxK (1x7), NLD+Folfox  RxR (1x7), Nivo RxJ (7x1), Nivo+Ipili RxQ (1x7)</t>
  </si>
  <si>
    <t>FBR1K260134</t>
  </si>
  <si>
    <t>CLN/PRA/415</t>
  </si>
  <si>
    <t>0.2-0.7*0.4-0.7*2.0
0.2-0.5*0.2-1.0*0.4-1.8</t>
  </si>
  <si>
    <t>Base Plate 2: Base Arm {MC RxA (1x5), Nivo RxC (1x5)}, Flow Arm {MC RxA (1x5), Nivo RxC (1x5)}</t>
  </si>
  <si>
    <t>FBR1K260135</t>
  </si>
  <si>
    <t>CLN/PRA/416</t>
  </si>
  <si>
    <t>Tumor content 25-55% with good immune presence</t>
  </si>
  <si>
    <t>pT1M0N0</t>
  </si>
  <si>
    <t>0.2-0.6*0.4-1.3*1.4-1.6
0.2-0.4*0.2-0.6*1.0
0.2-0.4*0.4-0.8*1.4</t>
  </si>
  <si>
    <t>FBR1K260136</t>
  </si>
  <si>
    <t>CLN/PRA/417</t>
  </si>
  <si>
    <t>Right Buccal Mucosa {RMT)</t>
  </si>
  <si>
    <t>0.4-0.8*1.4*2.0
0.2-0.4*0.6*1.4</t>
  </si>
  <si>
    <t>FBB1S260137</t>
  </si>
  <si>
    <t>CLN/PRA/418</t>
  </si>
  <si>
    <t>Pyriform fossa</t>
  </si>
  <si>
    <t xml:space="preserve">I Va </t>
  </si>
  <si>
    <t>0.2-0.5*1.2*2.0
0.4-1.0*1.2*1.8
0.4-0.7*0.8-1.2*2.2</t>
  </si>
  <si>
    <t>FBR1Y260138</t>
  </si>
  <si>
    <t>VYD/495</t>
  </si>
  <si>
    <t>0.4-0.6*1.6*2.4
0.4*0.4-1.2*1.3</t>
  </si>
  <si>
    <t>Stored Cryo</t>
  </si>
  <si>
    <t>Arm 1 (1X4)</t>
  </si>
  <si>
    <t>FBR1Q260139</t>
  </si>
  <si>
    <t>VYD/496</t>
  </si>
  <si>
    <t>IB</t>
  </si>
  <si>
    <t>0.2-0.4*0.5*0.8
0.2-0.4*0.2-0.4*0.6-1.0</t>
  </si>
  <si>
    <t>FBB1S260140</t>
  </si>
  <si>
    <t>CLN/DBR/285</t>
  </si>
  <si>
    <t>Tumor content 40-80% with good immune presence</t>
  </si>
  <si>
    <t>0.4-1.0*1.0-1.2*1.6</t>
  </si>
  <si>
    <t>FBB1S260141</t>
  </si>
  <si>
    <t>CLN/PRA/419</t>
  </si>
  <si>
    <t>Low Tumor in post culture</t>
  </si>
  <si>
    <t>0.6*1.4-2.2*1.4</t>
  </si>
  <si>
    <t>FBR1Y260142</t>
  </si>
  <si>
    <t>VYD/497</t>
  </si>
  <si>
    <t>Tumor content 80-85%</t>
  </si>
  <si>
    <t>0.2-1.0*1.3*1.8</t>
  </si>
  <si>
    <t>Base Plate 2: MC RxA (1x7),  RxA (1x7),  RxA (1x7),  RxA (1x7),  RxA (1x7)</t>
  </si>
  <si>
    <t>BLB260143</t>
  </si>
  <si>
    <t>FBS-BLD-013</t>
  </si>
  <si>
    <t>Blood</t>
  </si>
  <si>
    <t>FBR2P260144</t>
  </si>
  <si>
    <t>JSS-105</t>
  </si>
  <si>
    <t>ER+
Pr +
Her 2 -</t>
  </si>
  <si>
    <t>0.2-0.4*0.8*1.1</t>
  </si>
  <si>
    <t>cryo stored</t>
  </si>
  <si>
    <t>FBR2W260145</t>
  </si>
  <si>
    <t>VYD/498</t>
  </si>
  <si>
    <t>Tumor content 0-4%. Average tumor content 1%</t>
  </si>
  <si>
    <t>0.8*0.6*1.9
0.6*0.2-1.0*1.6</t>
  </si>
  <si>
    <t>2*4*0.45 Arm 1 (1X7)</t>
  </si>
  <si>
    <t>Base Plate 2: 2*4*0.45 {Control RxA (7x1), Folfox RxK (1x7), NLD+Folfox  RxR (1x7), Nivo RxJ (7x1), Nivo+Ipili RxQ (1x7)</t>
  </si>
  <si>
    <t>FBR1K260146</t>
  </si>
  <si>
    <t>CLN/DBR/286</t>
  </si>
  <si>
    <t>0.4-0.7*1.9*0.8-1.4</t>
  </si>
  <si>
    <t>Base Plate 2: Base Arm {MC RxA (1x6), Nivo RxC (1x6)}, Flow Arm {MC RxA (1x6), Nivo RxC (1x6)}</t>
  </si>
  <si>
    <t>FBR1Y260147</t>
  </si>
  <si>
    <t>VYD/499</t>
  </si>
  <si>
    <t>Blood Clotted &amp; Small Size tissue</t>
  </si>
  <si>
    <t>0.2*0.2*0.5</t>
  </si>
  <si>
    <t>FBR2W260148</t>
  </si>
  <si>
    <t>CLN/PRA/420</t>
  </si>
  <si>
    <t>Adenovarcinoma</t>
  </si>
  <si>
    <t>Sai</t>
  </si>
  <si>
    <t>FBR1Q260149</t>
  </si>
  <si>
    <t>VYD/500</t>
  </si>
  <si>
    <t>0.6*0.7-1.2*1.6</t>
  </si>
  <si>
    <t>BLB260150</t>
  </si>
  <si>
    <t>FBS-BLD-014</t>
  </si>
  <si>
    <t>FBR1Y260151</t>
  </si>
  <si>
    <t>VYD/501</t>
  </si>
  <si>
    <t xml:space="preserve">0.3*1.0*0.6
0.2*0.6*0.6
0.2*0.6*0.4
0.2*0.6*0.6
0.2*0.4*0.6
0.2*0.6*0.6
 </t>
  </si>
  <si>
    <t>Used Biopharma FMO Study</t>
  </si>
  <si>
    <t>Base Plate 2: MC RxA (1x7),  RxA (1x7),  RxA (1x7)</t>
  </si>
  <si>
    <t>FBR2W260152</t>
  </si>
  <si>
    <t>VYD/502</t>
  </si>
  <si>
    <t>0.2*0.2-0.4*1.0
0.2-0.6*0.4-0.6*1.2
0.2-0.4*0.6*0.9
0.2-0.6*0.4*1.1
0.2-0.6*0.4-0.6*1.2</t>
  </si>
  <si>
    <t>Base Plate 2: 2*4*0.45 {Control RxA (7x1), Folfox RxK (1x7)</t>
  </si>
  <si>
    <t>FBB1S260153</t>
  </si>
  <si>
    <t>CLN/PRA/421</t>
  </si>
  <si>
    <t>IVa</t>
  </si>
  <si>
    <t>0.2-1.0*1.2*1.8
0.4*1.0*2.0
0.6*1.2*1.8</t>
  </si>
  <si>
    <t>FBR2U260154</t>
  </si>
  <si>
    <t>CLN/PRA/422</t>
  </si>
  <si>
    <t xml:space="preserve">IIIa </t>
  </si>
  <si>
    <t>0.4-0.8*1.8*2.4
0.2-0.6*1.0*2.8</t>
  </si>
  <si>
    <t>FBB1U260155</t>
  </si>
  <si>
    <t>CLN/DBR/287</t>
  </si>
  <si>
    <t>BP013_SOW-2 (1U)</t>
  </si>
  <si>
    <t>1.0-1.2*1.6*2.1
0.2-0.4*0.8*1.4
0.4-0.6*1.0*1.2</t>
  </si>
  <si>
    <t>Plate 2: MC+PBMC RxA (1x7), IMAN+PBMC RxB (1x7), PBMC+Granulocyte RxC (1x7);
Flow Plate 3: MC+PBMC RxA (1x7), IMAN+PBMC RxB (1x7), PBMC+Granulocyte RxC (1x7)</t>
  </si>
  <si>
    <t>FBR2U260156</t>
  </si>
  <si>
    <t>CLN/PRA/423</t>
  </si>
  <si>
    <t>0.2-0.4*2.3*1.3</t>
  </si>
  <si>
    <t>FBR1Y260157</t>
  </si>
  <si>
    <t>VYD/503</t>
  </si>
  <si>
    <t>0.2-0.6*0.7*0.9</t>
  </si>
  <si>
    <t>Base Plate 2: 2*4*0.45 { MC RxA (1x7), Cisplatin RxF (1x7), Pacli+Carbo RxJ (1x7), Gemi+Carbo RxL (1x7) }</t>
  </si>
  <si>
    <t>FBB1U260158</t>
  </si>
  <si>
    <t>VYD/504</t>
  </si>
  <si>
    <t>0.8*1.7*1.4</t>
  </si>
  <si>
    <t>BLB260159</t>
  </si>
  <si>
    <t>FBS-BLD-015</t>
  </si>
  <si>
    <t>FBR1Q260160</t>
  </si>
  <si>
    <t>VYD/505</t>
  </si>
  <si>
    <t>0.2*0.2-0.6*0.6
0.2-0.6*0.6-1.0*2.2
0.2-0.4*0.4-1.3*1.3</t>
  </si>
  <si>
    <t>FBR1Y260161</t>
  </si>
  <si>
    <t>VYD/506</t>
  </si>
  <si>
    <t>small size</t>
  </si>
  <si>
    <t>left side of the tongue tip</t>
  </si>
  <si>
    <t>0.2-0.4*0.6-1.0*0.8-1.2</t>
  </si>
  <si>
    <t>FBB1U260162</t>
  </si>
  <si>
    <t>CLN/DBR/288</t>
  </si>
  <si>
    <t>0.2-0.8*0.4-1.0*1.1-1.6
0.2-0.6*0.6-0.8*0.9-1.0</t>
  </si>
  <si>
    <t>FBB1U260163</t>
  </si>
  <si>
    <t>CLN/PRA/424</t>
  </si>
  <si>
    <t>0.6-1.0*0.8-1.4*1.7</t>
  </si>
  <si>
    <t>0.4-1.0*0.6-1.2*1.7</t>
  </si>
  <si>
    <t>FBB1U260164</t>
  </si>
  <si>
    <t>VYD/507</t>
  </si>
  <si>
    <t>Tumor contentn65-85% with high immune infiltration</t>
  </si>
  <si>
    <t>0.4-0.6*0.6-1.0*0.8-1.2
0.2-0.4*0.6-0.8*1.0-1.2</t>
  </si>
  <si>
    <t>FBR1Q260165</t>
  </si>
  <si>
    <t>VYD/508</t>
  </si>
  <si>
    <t>2x Pacli/ Carbo &amp; 4 AC</t>
  </si>
  <si>
    <t>0.2-1.0*1.2*1.6</t>
  </si>
  <si>
    <t>BLB260166</t>
  </si>
  <si>
    <t>FBS-BLD-016</t>
  </si>
  <si>
    <t>FBB1U260167</t>
  </si>
  <si>
    <t>VYD/509</t>
  </si>
  <si>
    <t>Tumor content 0-45%. Average tumor content 14%</t>
  </si>
  <si>
    <t>0.4-0.8*1.0*1.2</t>
  </si>
  <si>
    <t>FBR1Q260168</t>
  </si>
  <si>
    <t>VYD/510</t>
  </si>
  <si>
    <t>Tumor content 0-12%. Average tumor content 3%</t>
  </si>
  <si>
    <t>ER -
PR -
Her2 +</t>
  </si>
  <si>
    <t>0.4-0.6*0.6-0.8*1.6</t>
  </si>
  <si>
    <t>FBR1K260169</t>
  </si>
  <si>
    <t>CLN/PRA/425</t>
  </si>
  <si>
    <t>umor content 60-90% ;pyknosis high</t>
  </si>
  <si>
    <t>0.3*0.8*1.4
0.3*1.0*1.4
0.6*1.4*2.0</t>
  </si>
  <si>
    <t>FBR1K260170</t>
  </si>
  <si>
    <t>CLN/PRA/426</t>
  </si>
  <si>
    <t>0.6*0.6-1.4*0.6-1.6
0.4-0.5*0.8-1.0*0.8</t>
  </si>
  <si>
    <t>FBR1Y260171</t>
  </si>
  <si>
    <t>VYD/511</t>
  </si>
  <si>
    <t>Very Small size tissue</t>
  </si>
  <si>
    <t>0.4*0.7*1.5
0.2*0.6*1.1</t>
  </si>
  <si>
    <t>FFPE-Small Size tissue</t>
  </si>
  <si>
    <t>FBB1U260172</t>
  </si>
  <si>
    <t>CLN/PRA/427</t>
  </si>
  <si>
    <t>Different sample</t>
  </si>
  <si>
    <t>0.6-0.8*1.0-2.0*0.6-2.8</t>
  </si>
  <si>
    <t xml:space="preserve">FBB1U260173 </t>
  </si>
  <si>
    <t>CLN/PRA/428</t>
  </si>
  <si>
    <t>0.4-1.0*1.3*2.2</t>
  </si>
  <si>
    <t>FBR2P260174</t>
  </si>
  <si>
    <t>JSS-106</t>
  </si>
  <si>
    <t>Tumor content 0-55%.Average tumor content 28%</t>
  </si>
  <si>
    <t>0.4-0.8*1.2*1.6</t>
  </si>
  <si>
    <t>Base Plate 2: MC RxA (1x7), Adriyamycin+Cyclophosphamide+Paclitaxel  RxF (1x7), Low Dose Nivo+Adriyamycin+Cyclophosphamide+Paclitaxel RxCN (1x7), Nivo RxAZ (1x7)</t>
  </si>
  <si>
    <t>FBR1Y260175</t>
  </si>
  <si>
    <t>VYD/512</t>
  </si>
  <si>
    <t>0.3*0.4-0.8*1.0-1.3
0.2*0.3-0.4*0.8</t>
  </si>
  <si>
    <t>FBB1U260176</t>
  </si>
  <si>
    <t>CLN/DBR/289</t>
  </si>
  <si>
    <t>0.4-0.6*1.2-1.6*2.4
0.2-0.3*0.6*0.6
0.2-0.4*0.2-0.6*0.6-1.0</t>
  </si>
  <si>
    <t>BLB260177</t>
  </si>
  <si>
    <t>FBS-BLD-017</t>
  </si>
  <si>
    <t>BLB260178</t>
  </si>
  <si>
    <t>FBS-BLD-018</t>
  </si>
  <si>
    <t>FBB1U260179</t>
  </si>
  <si>
    <t>CLN/DBR/290</t>
  </si>
  <si>
    <t>0.2-0.4*0.2-0.6*1.0
0.4-0.7*0.4-1.0*2.6</t>
  </si>
  <si>
    <t>VYD/513</t>
  </si>
  <si>
    <t>FBR2P260181</t>
  </si>
  <si>
    <t>PKSS-001</t>
  </si>
  <si>
    <t>Mysore Medical College</t>
  </si>
  <si>
    <t>Princess Krishnajammanni Super Speciality Hospital, Mysore</t>
  </si>
  <si>
    <t>Dr Srinidhi</t>
  </si>
  <si>
    <t>0.4-0.8*1.6*4.4</t>
  </si>
  <si>
    <t>0.4-0.8*1.2*2.0</t>
  </si>
  <si>
    <t>FBR2V260182</t>
  </si>
  <si>
    <t>CLN/PRA/429</t>
  </si>
  <si>
    <t>DRS (2V)</t>
  </si>
  <si>
    <t>0.4-0.6*1.4-2.0*2.6-2.8</t>
  </si>
  <si>
    <t>Base Plate 2: MC RxA (7x1), Nivol  RxC (7x1), Nivo RxDK (7x1), Cisplatin RxF (7x1), Cisplatin RxDL (7x1)</t>
  </si>
  <si>
    <t>FBB1U260183</t>
  </si>
  <si>
    <t>CLN/DBR/291</t>
  </si>
  <si>
    <t>0.8-1.0*0.4-1.6*2.0</t>
  </si>
  <si>
    <t>BLB260184</t>
  </si>
  <si>
    <t>FBS-BLD-019</t>
  </si>
  <si>
    <t>FBR2P260185</t>
  </si>
  <si>
    <t>PKSS-002</t>
  </si>
  <si>
    <t>umor content 4-45%</t>
  </si>
  <si>
    <t>Doxorubicin &amp; Cyclophosphamide</t>
  </si>
  <si>
    <t>0.4-1.2*2.0*2.2-3.2</t>
  </si>
  <si>
    <t>1.0*1.0*1.2-1.4
1.2*0.4-1.4*1.6
0.8*0.2-1.0*2.2</t>
  </si>
  <si>
    <t>FBR2P260186</t>
  </si>
  <si>
    <t>PKSS-003</t>
  </si>
  <si>
    <t>Mostly DCIS, some fragments show 1-5% tumor</t>
  </si>
  <si>
    <t>0.8-1.6*1.6-2.2*3.4</t>
  </si>
  <si>
    <t>0.6-0.8*1.2-1.4*2.2</t>
  </si>
  <si>
    <t>:Low Tumor</t>
  </si>
  <si>
    <t>Rejected @T24 Due to Low Tumor</t>
  </si>
  <si>
    <t>FBB1U260187</t>
  </si>
  <si>
    <t>VYD/514</t>
  </si>
  <si>
    <t>Tumor content 0-90%. Average tumor content 50%</t>
  </si>
  <si>
    <t>0.3-0.4*1.4*1.6</t>
  </si>
  <si>
    <t>FBB1U260188</t>
  </si>
  <si>
    <t>CLN/PRA/430</t>
  </si>
  <si>
    <t>Floor of Tongue</t>
  </si>
  <si>
    <t>0.2-0.8*0.8-1.2*2.8</t>
  </si>
  <si>
    <t>FBR2V260188</t>
  </si>
  <si>
    <t>FBB1U260189</t>
  </si>
  <si>
    <t>PKSS-004</t>
  </si>
  <si>
    <t>Floor of Mouth</t>
  </si>
  <si>
    <t>0.6-1.0*1.4*1.4</t>
  </si>
  <si>
    <t>FBR2V260190</t>
  </si>
  <si>
    <t>CLN/DBR/292</t>
  </si>
  <si>
    <t>Not qualified for biopharm-Very low yield</t>
  </si>
  <si>
    <t>0.2-0.8*1.0-1.4*1.8-2.0
0.4*0.2-0.4*0.8
0.2*0.2-0.6*0.8-1.0</t>
  </si>
  <si>
    <t>FBB1U260191</t>
  </si>
  <si>
    <t>PKSS-005</t>
  </si>
  <si>
    <t>0.5-1.0*0.7*1.6
0.3-0.6*1.2*1.9
0.2-0.6*1.2*2.8</t>
  </si>
  <si>
    <t>FBR2V260191</t>
  </si>
  <si>
    <t>FBR1Q260192</t>
  </si>
  <si>
    <t>VYD/515</t>
  </si>
  <si>
    <t>0.2-0.6*0.4-0.8*1.8</t>
  </si>
  <si>
    <t>FBB1U260193</t>
  </si>
  <si>
    <t>CLN/DBR/293</t>
  </si>
  <si>
    <t>0.4-1.2*0.6-1.6*2.4</t>
  </si>
  <si>
    <t>FBR2V260194</t>
  </si>
  <si>
    <t>VYD/516</t>
  </si>
  <si>
    <t>Tumor content 12-85% with good immune presence</t>
  </si>
  <si>
    <t>0.4*1.2-1.6*1.2-1.4</t>
  </si>
  <si>
    <t>Base Plate 2: MC RxA (7x1), Cisplatin RxF (7x1), Cisplatin RxDL (7x1)</t>
  </si>
  <si>
    <t>FBR2V260195</t>
  </si>
  <si>
    <t>CLN/PRA/431</t>
  </si>
  <si>
    <t>Tissue size small</t>
  </si>
  <si>
    <t>0.8-1.0*2.2*3.0
0.8-1.0*2.8*3.4</t>
  </si>
  <si>
    <t>SIMC-029</t>
  </si>
  <si>
    <t>FBR2V260197</t>
  </si>
  <si>
    <t>VYD/517</t>
  </si>
  <si>
    <t>Tumor content 40-90% with good immune presence</t>
  </si>
  <si>
    <t>FBR1Q260198</t>
  </si>
  <si>
    <t>VYD/518</t>
  </si>
  <si>
    <t>2 Fragments show 1% tumor, others no tumor</t>
  </si>
  <si>
    <t>4AC, 4Pacli</t>
  </si>
  <si>
    <t>FBR2V260199</t>
  </si>
  <si>
    <t>VYD/519</t>
  </si>
  <si>
    <t>FBB1U260200</t>
  </si>
  <si>
    <t>VYD/520</t>
  </si>
  <si>
    <t>Tumor content 0-12%. Average tumor content 3%.Many explants without tumor</t>
  </si>
  <si>
    <t>0.4-0.6*0.4-1.2*1.6</t>
  </si>
  <si>
    <t>Low tumor</t>
  </si>
  <si>
    <t>FBR2V260201</t>
  </si>
  <si>
    <t>VYD/521</t>
  </si>
  <si>
    <t>FBR2Y260202</t>
  </si>
  <si>
    <t>CLN/PRA/432</t>
  </si>
  <si>
    <t>FBR2P260203</t>
  </si>
  <si>
    <t>PKSS-006</t>
  </si>
  <si>
    <t>Tumor content 35-65%</t>
  </si>
  <si>
    <t>FBR2X260204</t>
  </si>
  <si>
    <t>SIMC-030</t>
  </si>
  <si>
    <t>FBR2U260205</t>
  </si>
  <si>
    <t>VYD/522</t>
  </si>
  <si>
    <t>FBR2W260206</t>
  </si>
  <si>
    <t>PKSS-007</t>
  </si>
  <si>
    <t>Tumor content 0-15%.Average tumor content 5%</t>
  </si>
  <si>
    <t>SIMC-031</t>
  </si>
  <si>
    <t>FBR2W260208</t>
  </si>
  <si>
    <t>JSS-107</t>
  </si>
  <si>
    <t>Accending colon</t>
  </si>
  <si>
    <t>FBB1U260209</t>
  </si>
  <si>
    <t>PKSS-008</t>
  </si>
  <si>
    <t>FBR2V260209</t>
  </si>
  <si>
    <t>FBB1U260210</t>
  </si>
  <si>
    <t>CLN/DBR/294</t>
  </si>
  <si>
    <t>FBR2X260211</t>
  </si>
  <si>
    <t>PKSS-009</t>
  </si>
  <si>
    <t>.</t>
  </si>
  <si>
    <t>Count of CASE No</t>
  </si>
  <si>
    <t>Column Labels</t>
  </si>
  <si>
    <t>2020</t>
  </si>
  <si>
    <t>2021</t>
  </si>
  <si>
    <t>2022</t>
  </si>
  <si>
    <t>2023</t>
  </si>
  <si>
    <t>2024</t>
  </si>
  <si>
    <t>2025</t>
  </si>
  <si>
    <t>2026</t>
  </si>
  <si>
    <t>2026 Total</t>
  </si>
  <si>
    <t>Grand Total</t>
  </si>
  <si>
    <t>Qtr1</t>
  </si>
  <si>
    <t>Qtr2</t>
  </si>
  <si>
    <t>Row Labels</t>
  </si>
  <si>
    <t>Total</t>
  </si>
  <si>
    <t>Cancer Grade_2020 to till Jun 2026</t>
  </si>
  <si>
    <t>Hospital Details</t>
  </si>
  <si>
    <t>Resident (%)</t>
  </si>
  <si>
    <t>Non Resident (%)</t>
  </si>
  <si>
    <t xml:space="preserve">   High Grade</t>
  </si>
  <si>
    <t xml:space="preserve">   Other (descriptive)</t>
  </si>
  <si>
    <t xml:space="preserve">   NA</t>
  </si>
  <si>
    <t>Ca Breast_SubType</t>
  </si>
  <si>
    <t>Sapthagiri ClinTrac Pvt Ltd, Bangalore</t>
  </si>
  <si>
    <t>Others</t>
  </si>
  <si>
    <t>Cancer Stage_2020 to till Jun 2026</t>
  </si>
  <si>
    <t>Surgery + Chemotherapy</t>
  </si>
  <si>
    <t>Surgery + Chemotherapy + Radiotherapy</t>
  </si>
  <si>
    <t>Gender_2020 to Jun 2026</t>
  </si>
  <si>
    <t xml:space="preserve"> Total</t>
  </si>
  <si>
    <t>Pancrase</t>
  </si>
  <si>
    <t>Overall</t>
  </si>
  <si>
    <t>Prior Treatment Details</t>
  </si>
  <si>
    <t>Prior Treatment</t>
  </si>
  <si>
    <t>S.No</t>
  </si>
  <si>
    <t xml:space="preserve">Sample Collection Date
</t>
  </si>
  <si>
    <t>Baseline Qualification</t>
  </si>
  <si>
    <t>Hospital Address</t>
  </si>
  <si>
    <t>Er+ Pr+ Her2- (not done)</t>
  </si>
  <si>
    <t>Er+ Pr+ Her2 -</t>
  </si>
  <si>
    <t>Er+ Pr+ Her2Circumferential membrane staining that is
incomplete and moderate and within &gt;10% of the invasive tumour
cells</t>
  </si>
  <si>
    <t>Er+ Pr- Her2 -</t>
  </si>
  <si>
    <t>Er (-)
Pr (-)
Her2 (equivocal)</t>
  </si>
  <si>
    <t>Er (-) Pr (-) Her2 (equivocal 2+)</t>
  </si>
  <si>
    <t>ER + PR + Her2 Waiting for fisher report</t>
  </si>
  <si>
    <t>Er (-)
Pr(-)
Her2 (Equivocal)</t>
  </si>
  <si>
    <t>Er - Pr weekly positive Her 2 -</t>
  </si>
  <si>
    <t>Left Breast+Axilla</t>
  </si>
  <si>
    <t>FBR2U260007</t>
  </si>
  <si>
    <t>Total Received</t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</si>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</sst>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h:mm:ss;@"/>
    <numFmt numFmtId="165" formatCode="h:mm;@"/>
    <numFmt numFmtId="166" formatCode="0.0"/>
    <numFmt numFmtId="167" formatCode="[$-F400]h:mm:ss\ AM/PM"/>
    <numFmt numFmtId="168" formatCode="[$-4009]General"/>
    <numFmt numFmtId="169" formatCode="[$-4009]0"/>
    <numFmt numFmtId="170" formatCode="[$-14009]hh:mm:ss;@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color rgb="FF00B0F0"/>
      <name val="Calibri Light"/>
      <family val="2"/>
      <scheme val="major"/>
    </font>
    <font>
      <sz val="10"/>
      <color theme="5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0"/>
      <name val="Arial"/>
      <charset val="1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168" fontId="3" fillId="0" borderId="0" applyBorder="0" applyProtection="0"/>
    <xf numFmtId="168" fontId="3" fillId="0" borderId="0" applyBorder="0" applyProtection="0"/>
    <xf numFmtId="0" fontId="3" fillId="0" borderId="0"/>
    <xf numFmtId="0" fontId="3" fillId="0" borderId="0"/>
    <xf numFmtId="0" fontId="2" fillId="0" borderId="0"/>
    <xf numFmtId="0" fontId="13" fillId="0" borderId="0"/>
  </cellStyleXfs>
  <cellXfs count="168">
    <xf numFmtId="0" fontId="0" fillId="0" borderId="0" xfId="0"/>
    <xf numFmtId="0" fontId="5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21" fontId="5" fillId="0" borderId="0" xfId="0" applyNumberFormat="1" applyFont="1" applyAlignment="1">
      <alignment horizontal="center" vertical="center" wrapText="1"/>
    </xf>
    <xf numFmtId="17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5" borderId="0" xfId="0" applyFont="1" applyFill="1" applyAlignment="1">
      <alignment horizontal="center" vertical="center" wrapText="1"/>
    </xf>
    <xf numFmtId="14" fontId="5" fillId="5" borderId="0" xfId="0" applyNumberFormat="1" applyFont="1" applyFill="1" applyAlignment="1">
      <alignment horizontal="center" vertical="center" wrapText="1"/>
    </xf>
    <xf numFmtId="21" fontId="5" fillId="5" borderId="0" xfId="0" applyNumberFormat="1" applyFont="1" applyFill="1" applyAlignment="1">
      <alignment horizontal="center" vertical="center" wrapText="1"/>
    </xf>
    <xf numFmtId="17" fontId="5" fillId="5" borderId="0" xfId="0" applyNumberFormat="1" applyFont="1" applyFill="1" applyAlignment="1">
      <alignment horizontal="center" vertical="center" wrapText="1"/>
    </xf>
    <xf numFmtId="0" fontId="5" fillId="5" borderId="0" xfId="0" applyFont="1" applyFill="1" applyAlignment="1">
      <alignment vertical="top" wrapText="1"/>
    </xf>
    <xf numFmtId="164" fontId="5" fillId="5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5" borderId="0" xfId="0" applyFont="1" applyFill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20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46" fontId="5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5" applyFont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0" fontId="8" fillId="0" borderId="0" xfId="6" applyFont="1" applyAlignment="1">
      <alignment horizontal="center" vertical="center" wrapText="1"/>
    </xf>
    <xf numFmtId="167" fontId="4" fillId="2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2" fontId="4" fillId="3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21" fontId="8" fillId="0" borderId="0" xfId="0" applyNumberFormat="1" applyFont="1" applyAlignment="1">
      <alignment horizontal="center" vertical="center" wrapText="1"/>
    </xf>
    <xf numFmtId="17" fontId="8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6" fontId="5" fillId="0" borderId="0" xfId="0" applyNumberFormat="1" applyFont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21" fontId="6" fillId="0" borderId="0" xfId="0" applyNumberFormat="1" applyFont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8" fillId="0" borderId="0" xfId="4" applyFont="1" applyAlignment="1">
      <alignment horizontal="center" vertical="center" wrapText="1"/>
    </xf>
    <xf numFmtId="0" fontId="5" fillId="0" borderId="0" xfId="0" applyFont="1" applyAlignment="1" applyProtection="1">
      <alignment horizontal="center" vertical="center" wrapText="1"/>
      <protection locked="0"/>
    </xf>
    <xf numFmtId="0" fontId="7" fillId="0" borderId="0" xfId="4" applyFont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 wrapText="1"/>
    </xf>
    <xf numFmtId="21" fontId="5" fillId="0" borderId="0" xfId="0" applyNumberFormat="1" applyFont="1" applyAlignment="1">
      <alignment vertical="center" wrapText="1"/>
    </xf>
    <xf numFmtId="0" fontId="7" fillId="0" borderId="0" xfId="5" applyFont="1" applyAlignment="1">
      <alignment horizontal="center" vertical="center" wrapText="1"/>
    </xf>
    <xf numFmtId="0" fontId="5" fillId="0" borderId="0" xfId="7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8" fontId="7" fillId="0" borderId="0" xfId="8" applyFont="1" applyBorder="1" applyAlignment="1">
      <alignment horizontal="center" vertical="center" wrapText="1"/>
    </xf>
    <xf numFmtId="168" fontId="7" fillId="0" borderId="0" xfId="9" applyFont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8" fillId="0" borderId="0" xfId="7" applyFont="1" applyAlignment="1">
      <alignment horizontal="center" vertical="center" wrapText="1"/>
    </xf>
    <xf numFmtId="0" fontId="8" fillId="0" borderId="0" xfId="5" applyFont="1" applyAlignment="1">
      <alignment vertical="center" wrapText="1"/>
    </xf>
    <xf numFmtId="0" fontId="7" fillId="0" borderId="0" xfId="2" applyFont="1" applyAlignment="1">
      <alignment horizontal="center" vertical="center" wrapText="1"/>
    </xf>
    <xf numFmtId="0" fontId="5" fillId="0" borderId="0" xfId="7" applyFont="1" applyAlignment="1">
      <alignment vertical="center" wrapText="1"/>
    </xf>
    <xf numFmtId="14" fontId="6" fillId="0" borderId="0" xfId="0" applyNumberFormat="1" applyFont="1" applyAlignment="1">
      <alignment horizontal="center" vertical="center" wrapText="1"/>
    </xf>
    <xf numFmtId="17" fontId="6" fillId="0" borderId="0" xfId="0" applyNumberFormat="1" applyFont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0" borderId="0" xfId="10" applyFont="1" applyAlignment="1">
      <alignment horizontal="center" vertical="center" wrapText="1"/>
    </xf>
    <xf numFmtId="0" fontId="6" fillId="0" borderId="0" xfId="10" applyFont="1" applyAlignment="1">
      <alignment horizontal="center" vertical="center" wrapText="1"/>
    </xf>
    <xf numFmtId="0" fontId="7" fillId="0" borderId="0" xfId="11" applyFont="1" applyAlignment="1">
      <alignment horizontal="center" vertical="center" wrapText="1"/>
    </xf>
    <xf numFmtId="0" fontId="7" fillId="0" borderId="0" xfId="12" applyFont="1" applyAlignment="1">
      <alignment horizontal="center" vertical="center" wrapText="1"/>
    </xf>
    <xf numFmtId="169" fontId="7" fillId="0" borderId="0" xfId="9" applyNumberFormat="1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5" fillId="0" borderId="0" xfId="6" applyFont="1" applyAlignment="1">
      <alignment horizontal="center" vertical="center" wrapText="1"/>
    </xf>
    <xf numFmtId="170" fontId="5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4" fontId="8" fillId="4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5" fillId="8" borderId="0" xfId="13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4" fillId="7" borderId="0" xfId="13" applyFont="1" applyFill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16" fillId="0" borderId="0" xfId="13" applyFont="1" applyAlignment="1">
      <alignment horizontal="right" vertical="center"/>
    </xf>
    <xf numFmtId="0" fontId="12" fillId="0" borderId="0" xfId="0" applyFont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/>
    </xf>
    <xf numFmtId="0" fontId="0" fillId="0" borderId="16" xfId="0" applyBorder="1" applyAlignment="1">
      <alignment horizontal="right" vertical="center"/>
    </xf>
    <xf numFmtId="0" fontId="12" fillId="0" borderId="3" xfId="0" applyFont="1" applyBorder="1" applyAlignment="1">
      <alignment horizontal="left" vertical="center"/>
    </xf>
    <xf numFmtId="0" fontId="12" fillId="0" borderId="17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14" fontId="20" fillId="0" borderId="0" xfId="0" applyNumberFormat="1" applyFont="1" applyAlignment="1">
      <alignment horizontal="center" vertical="center" wrapText="1"/>
    </xf>
    <xf numFmtId="21" fontId="20" fillId="0" borderId="0" xfId="0" applyNumberFormat="1" applyFont="1" applyAlignment="1">
      <alignment horizontal="center" vertical="center" wrapText="1"/>
    </xf>
    <xf numFmtId="17" fontId="20" fillId="0" borderId="0" xfId="0" applyNumberFormat="1" applyFont="1" applyAlignment="1">
      <alignment horizontal="center" vertical="center" wrapText="1"/>
    </xf>
    <xf numFmtId="167" fontId="20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21" fontId="20" fillId="0" borderId="0" xfId="0" applyNumberFormat="1" applyFont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5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4" fontId="27" fillId="0" borderId="0" xfId="0" applyNumberFormat="1" applyFont="1" applyAlignment="1">
      <alignment horizontal="center" vertical="center" wrapText="1"/>
    </xf>
    <xf numFmtId="0" fontId="3" fillId="0" borderId="0" xfId="0" applyFont="1"/>
    <xf numFmtId="46" fontId="20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20" fillId="0" borderId="0" xfId="0" quotePrefix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</cellXfs>
  <cellStyles count="14">
    <cellStyle name="Excel Built-in Normal" xfId="8" xr:uid="{28349876-1912-4521-B363-61FA730930E3}"/>
    <cellStyle name="Excel Built-in Normal 2" xfId="9" xr:uid="{8B8D0806-CDA4-423D-8CD4-A9B2A040D565}"/>
    <cellStyle name="Normal" xfId="0" builtinId="0"/>
    <cellStyle name="Normal 10" xfId="12" xr:uid="{6E5093C9-CA57-47CE-B467-FDB417005523}"/>
    <cellStyle name="Normal 11" xfId="11" xr:uid="{3DD0DAF2-6B8E-4E31-B20B-F2EC3E1C8154}"/>
    <cellStyle name="Normal 12" xfId="13" xr:uid="{B5BBFBA0-CD9A-4527-87C0-331679110519}"/>
    <cellStyle name="Normal 2" xfId="2" xr:uid="{178BA884-874D-4084-A072-C0A2F167A3E6}"/>
    <cellStyle name="Normal 3" xfId="3" xr:uid="{41792F14-BD16-409F-8A05-9B8543FA30F5}"/>
    <cellStyle name="Normal 4" xfId="4" xr:uid="{7FA196B8-62D8-4F1F-BDB3-0FF45F37E2A2}"/>
    <cellStyle name="Normal 5" xfId="1" xr:uid="{3418EB34-0279-4FB0-9D16-66A7049BF2CA}"/>
    <cellStyle name="Normal 6" xfId="10" xr:uid="{914A799A-5AD9-470B-9341-40BD0F121859}"/>
    <cellStyle name="Normal 7" xfId="6" xr:uid="{D152429C-C671-46A8-99F8-7E86EF172C2C}"/>
    <cellStyle name="Normal 8" xfId="5" xr:uid="{30DD1DA7-1387-4415-B56B-5E5A31058CA4}"/>
    <cellStyle name="Normal 9" xfId="7" xr:uid="{860EFDC0-D56D-4BE5-8873-CEBA11018DE6}"/>
  </cellStyles>
  <dxfs count="198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chita" id="{8A97FB8A-DA32-4F67-A8A1-A047C9D66F16}" userId="Rachita" providerId="None"/>
  <person displayName="Govindaraj K" id="{B41C457F-668A-4E34-919F-4D8AAFD549B7}" userId="Govindaraj K" providerId="None"/>
  <person displayName="Rachita Rao" id="{25F278EE-7B9E-4CCF-A64F-1FE684E619B0}" userId="S::rachita.rao@Farcastbio.com::0f1eb331-fae1-4309-a397-1df95926ba40" providerId="AD"/>
  <person displayName="Biswajit Das" id="{32141E09-26B9-4597-AB8A-9942DD61F417}" userId="S::Biswajit.Das@farcastbio.com::b562e14f-a995-4b21-91f6-1e81342d82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vindaraj K" refreshedDate="46226.551334953707" createdVersion="8" refreshedVersion="8" minRefreshableVersion="3" recordCount="1803" xr:uid="{200D88AB-D7DF-4EF9-B0CC-F4441CE8AF0A}">
  <cacheSource type="worksheet">
    <worksheetSource ref="A1:BB1804" sheet="Edited sample"/>
  </cacheSource>
  <cacheFields count="58">
    <cacheField name="Register" numFmtId="0">
      <sharedItems containsMixedTypes="1" containsNumber="1" containsInteger="1" minValue="210040" maxValue="260107"/>
    </cacheField>
    <cacheField name="CASE No" numFmtId="0">
      <sharedItems containsMixedTypes="1" containsNumber="1" containsInteger="1" minValue="210001" maxValue="260165"/>
    </cacheField>
    <cacheField name="Register Type" numFmtId="0">
      <sharedItems/>
    </cacheField>
    <cacheField name="Sample Collection Date_x000a_(dd-mm-yyyy)" numFmtId="14">
      <sharedItems containsSemiMixedTypes="0" containsNonDate="0" containsDate="1" containsString="0" minDate="2020-08-12T00:00:00" maxDate="2026-06-30T00:00:00" count="1060">
        <d v="2020-08-12T00:00:00"/>
        <d v="2020-08-17T00:00:00"/>
        <d v="2020-08-31T00:00:00"/>
        <d v="2020-09-12T00:00:00"/>
        <d v="2020-09-13T00:00:00"/>
        <d v="2020-09-15T00:00:00"/>
        <d v="2020-09-16T00:00:00"/>
        <d v="2020-10-06T00:00:00"/>
        <d v="2020-10-08T00:00:00"/>
        <d v="2020-10-22T00:00:00"/>
        <d v="2020-10-23T00:00:00"/>
        <d v="2020-10-24T00:00:00"/>
        <d v="2020-10-28T00:00:00"/>
        <d v="2020-11-02T00:00:00"/>
        <d v="2020-11-04T00:00:00"/>
        <d v="2020-11-09T00:00:00"/>
        <d v="2020-11-20T00:00:00"/>
        <d v="2020-11-24T00:00:00"/>
        <d v="2020-11-28T00:00:00"/>
        <d v="2020-11-29T00:00:00"/>
        <d v="2020-12-01T00:00:00"/>
        <d v="2020-12-02T00:00:00"/>
        <d v="2020-12-10T00:00:00"/>
        <d v="2020-12-17T00:00:00"/>
        <d v="2021-01-07T00:00:00"/>
        <d v="2021-01-10T00:00:00"/>
        <d v="2021-01-12T00:00:00"/>
        <d v="2021-01-13T00:00:00"/>
        <d v="2021-01-14T00:00:00"/>
        <d v="2021-01-15T00:00:00"/>
        <d v="2021-01-16T00:00:00"/>
        <d v="2021-01-18T00:00:00"/>
        <d v="2021-01-22T00:00:00"/>
        <d v="2021-01-23T00:00:00"/>
        <d v="2021-01-28T00:00:00"/>
        <d v="2021-02-04T00:00:00"/>
        <d v="2021-02-07T00:00:00"/>
        <d v="2021-02-11T00:00:00"/>
        <d v="2021-02-12T00:00:00"/>
        <d v="2021-02-13T00:00:00"/>
        <d v="2021-02-14T00:00:00"/>
        <d v="2021-02-19T00:00:00"/>
        <d v="2021-02-22T00:00:00"/>
        <d v="2021-02-23T00:00:00"/>
        <d v="2021-02-24T00:00:00"/>
        <d v="2021-02-26T00:00:00"/>
        <d v="2021-03-05T00:00:00"/>
        <d v="2021-03-06T00:00:00"/>
        <d v="2021-03-08T00:00:00"/>
        <d v="2021-03-09T00:00:00"/>
        <d v="2021-03-10T00:00:00"/>
        <d v="2021-03-11T00:00:00"/>
        <d v="2021-03-13T00:00:00"/>
        <d v="2021-03-14T00:00:00"/>
        <d v="2021-03-15T00:00:00"/>
        <d v="2021-03-16T00:00:00"/>
        <d v="2021-03-17T00:00:00"/>
        <d v="2021-03-25T00:00:00"/>
        <d v="2021-03-27T00:00:00"/>
        <d v="2021-03-28T00:00:00"/>
        <d v="2021-04-02T00:00:00"/>
        <d v="2021-04-03T00:00:00"/>
        <d v="2021-04-08T00:00:00"/>
        <d v="2021-04-11T00:00:00"/>
        <d v="2021-04-13T00:00:00"/>
        <d v="2021-04-15T00:00:00"/>
        <d v="2021-04-16T00:00:00"/>
        <d v="2021-04-17T00:00:00"/>
        <d v="2021-04-26T00:00:00"/>
        <d v="2021-04-29T00:00:00"/>
        <d v="2021-05-17T00:00:00"/>
        <d v="2021-05-19T00:00:00"/>
        <d v="2021-05-26T00:00:00"/>
        <d v="2021-06-01T00:00:00"/>
        <d v="2021-06-02T00:00:00"/>
        <d v="2021-06-03T00:00:00"/>
        <d v="2021-06-04T00:00:00"/>
        <d v="2021-06-08T00:00:00"/>
        <d v="2021-06-09T00:00:00"/>
        <d v="2021-06-11T00:00:00"/>
        <d v="2021-06-12T00:00:00"/>
        <d v="2021-06-15T00:00:00"/>
        <d v="2021-06-17T00:00:00"/>
        <d v="2021-06-19T00:00:00"/>
        <d v="2021-06-21T00:00:00"/>
        <d v="2021-06-22T00:00:00"/>
        <d v="2021-06-25T00:00:00"/>
        <d v="2021-06-27T00:00:00"/>
        <d v="2021-06-28T00:00:00"/>
        <d v="2021-07-01T00:00:00"/>
        <d v="2021-07-03T00:00:00"/>
        <d v="2021-07-05T00:00:00"/>
        <d v="2021-07-06T00:00:00"/>
        <d v="2021-07-07T00:00:00"/>
        <d v="2021-07-08T00:00:00"/>
        <d v="2021-07-09T00:00:00"/>
        <d v="2021-07-10T00:00:00"/>
        <d v="2021-07-12T00:00:00"/>
        <d v="2021-07-13T00:00:00"/>
        <d v="2021-07-14T00:00:00"/>
        <d v="2021-07-16T00:00:00"/>
        <d v="2021-07-19T00:00:00"/>
        <d v="2021-07-20T00:00:00"/>
        <d v="2021-07-21T00:00:00"/>
        <d v="2021-07-22T00:00:00"/>
        <d v="2021-07-23T00:00:00"/>
        <d v="2021-07-24T00:00:00"/>
        <d v="2021-07-26T00:00:00"/>
        <d v="2021-07-27T00:00:00"/>
        <d v="2021-08-02T00:00:00"/>
        <d v="2021-08-03T00:00:00"/>
        <d v="2021-08-06T00:00:00"/>
        <d v="2021-08-09T00:00:00"/>
        <d v="2021-08-10T00:00:00"/>
        <d v="2021-08-11T00:00:00"/>
        <d v="2021-08-12T00:00:00"/>
        <d v="2021-08-14T00:00:00"/>
        <d v="2021-08-16T00:00:00"/>
        <d v="2021-08-17T00:00:00"/>
        <d v="2021-08-19T00:00:00"/>
        <d v="2021-08-21T00:00:00"/>
        <d v="2021-08-23T00:00:00"/>
        <d v="2021-08-24T00:00:00"/>
        <d v="2021-08-25T00:00:00"/>
        <d v="2021-08-27T00:00:00"/>
        <d v="2021-08-31T00:00:00"/>
        <d v="2021-09-01T00:00:00"/>
        <d v="2021-09-03T00:00:00"/>
        <d v="2021-09-04T00:00:00"/>
        <d v="2021-09-06T00:00:00"/>
        <d v="2021-09-07T00:00:00"/>
        <d v="2021-09-08T00:00:00"/>
        <d v="2021-09-09T00:00:00"/>
        <d v="2021-09-11T00:00:00"/>
        <d v="2021-09-13T00:00:00"/>
        <d v="2021-09-15T00:00:00"/>
        <d v="2021-09-16T00:00:00"/>
        <d v="2021-09-17T00:00:00"/>
        <d v="2021-09-18T00:00:00"/>
        <d v="2021-09-20T00:00:00"/>
        <d v="2021-09-21T00:00:00"/>
        <d v="2021-09-22T00:00:00"/>
        <d v="2021-09-23T00:00:00"/>
        <d v="2021-09-24T00:00:00"/>
        <d v="2021-09-28T00:00:00"/>
        <d v="2021-09-29T00:00:00"/>
        <d v="2021-09-30T00:00:00"/>
        <d v="2021-10-02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8T00:00:00"/>
        <d v="2021-11-09T00:00:00"/>
        <d v="2021-11-11T00:00:00"/>
        <d v="2021-11-12T00:00:00"/>
        <d v="2021-11-13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30T00:00:00"/>
        <d v="2021-12-01T00:00:00"/>
        <d v="2021-12-03T00:00:00"/>
        <d v="2021-12-07T00:00:00"/>
        <d v="2021-12-08T00:00:00"/>
        <d v="2021-12-10T00:00:00"/>
        <d v="2021-12-11T00:00:00"/>
        <d v="2021-12-14T00:00:00"/>
        <d v="2021-12-15T00:00:00"/>
        <d v="2021-12-16T00:00:00"/>
        <d v="2021-12-17T00:00:00"/>
        <d v="2021-12-18T00:00:00"/>
        <d v="2021-12-29T00:00:00"/>
        <d v="2021-12-30T00:00:00"/>
        <d v="2022-01-03T00:00:00"/>
        <d v="2022-01-04T00:00:00"/>
        <d v="2022-01-08T00:00:00"/>
        <d v="2022-01-10T00:00:00"/>
        <d v="2022-01-13T00:00:00"/>
        <d v="2022-01-14T00:00:00"/>
        <d v="2022-01-18T00:00:00"/>
        <d v="2022-01-19T00:00:00"/>
        <d v="2022-01-20T00:00:00"/>
        <d v="2022-01-21T00:00:00"/>
        <d v="2022-01-22T00:00:00"/>
        <d v="2022-01-24T00:00:00"/>
        <d v="2022-01-27T00:00:00"/>
        <d v="2022-01-28T00:00:00"/>
        <d v="2022-01-29T00:00:00"/>
        <d v="2022-02-01T00:00:00"/>
        <d v="2022-02-02T00:00:00"/>
        <d v="2022-02-03T00:00:00"/>
        <d v="2022-02-04T00:00:00"/>
        <d v="2022-02-05T00:00:00"/>
        <d v="2022-02-07T00:00:00"/>
        <d v="2022-02-08T00:00:00"/>
        <d v="2022-02-09T00:00:00"/>
        <d v="2022-02-11T00:00:00"/>
        <d v="2022-02-13T00:00:00"/>
        <d v="2022-02-14T00:00:00"/>
        <d v="2022-02-15T00:00:00"/>
        <d v="2022-02-17T00:00:00"/>
        <d v="2022-02-18T00:00:00"/>
        <d v="2022-02-21T00:00:00"/>
        <d v="2022-02-22T00:00:00"/>
        <d v="2022-02-23T00:00:00"/>
        <d v="2022-02-24T00:00:00"/>
        <d v="2022-02-25T00:00:00"/>
        <d v="2022-02-26T00:00:00"/>
        <d v="2022-02-28T00:00:00"/>
        <d v="2022-03-01T00:00:00"/>
        <d v="2022-03-02T00:00:00"/>
        <d v="2022-03-03T00:00:00"/>
        <d v="2022-03-04T00:00:00"/>
        <d v="2022-03-11T00:00:00"/>
        <d v="2022-03-16T00:00:00"/>
        <d v="2022-03-17T00:00:00"/>
        <d v="2022-03-19T00:00:00"/>
        <d v="2022-03-22T00:00:00"/>
        <d v="2022-03-23T00:00:00"/>
        <d v="2022-03-24T00:00:00"/>
        <d v="2022-03-25T00:00:00"/>
        <d v="2022-03-30T00:00:00"/>
        <d v="2022-03-31T00:00:00"/>
        <d v="2022-04-01T00:00:00"/>
        <d v="2022-04-04T00:00:00"/>
        <d v="2022-04-05T00:00:00"/>
        <d v="2022-04-08T00:00:00"/>
        <d v="2022-04-09T00:00:00"/>
        <d v="2022-04-11T00:00:00"/>
        <d v="2022-04-13T00:00:00"/>
        <d v="2022-04-16T00:00:00"/>
        <d v="2022-04-19T00:00:00"/>
        <d v="2022-04-20T00:00:00"/>
        <d v="2022-04-21T00:00:00"/>
        <d v="2022-04-22T00:00:00"/>
        <d v="2022-04-25T00:00:00"/>
        <d v="2022-04-26T00:00:00"/>
        <d v="2022-04-29T00:00:00"/>
        <d v="2022-04-30T00:00:00"/>
        <d v="2022-05-02T00:00:00"/>
        <d v="2022-05-04T00:00:00"/>
        <d v="2022-05-07T00:00:00"/>
        <d v="2022-05-09T00:00:00"/>
        <d v="2022-05-10T00:00:00"/>
        <d v="2022-05-11T00:00:00"/>
        <d v="2022-05-12T00:00:00"/>
        <d v="2022-05-13T00:00:00"/>
        <d v="2022-05-14T00:00:00"/>
        <d v="2022-05-16T00:00:00"/>
        <d v="2022-05-17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0T00:00:00"/>
        <d v="2022-06-01T00:00:00"/>
        <d v="2022-06-02T00:00:00"/>
        <d v="2022-06-07T00:00:00"/>
        <d v="2022-06-09T00:00:00"/>
        <d v="2022-06-13T00:00:00"/>
        <d v="2022-06-14T00:00:00"/>
        <d v="2022-06-15T00:00:00"/>
        <d v="2022-06-16T00:00:00"/>
        <d v="2022-06-18T00:00:00"/>
        <d v="2022-06-20T00:00:00"/>
        <d v="2022-06-21T00:00:00"/>
        <d v="2022-06-22T00:00:00"/>
        <d v="2022-06-23T00:00:00"/>
        <d v="2022-06-24T00:00:00"/>
        <d v="2022-06-27T00:00:00"/>
        <d v="2022-06-29T00:00:00"/>
        <d v="2022-06-30T00:00:00"/>
        <d v="2022-07-01T00:00:00"/>
        <d v="2022-07-02T00:00:00"/>
        <d v="2022-07-04T00:00:00"/>
        <d v="2022-07-06T00:00:00"/>
        <d v="2022-07-07T00:00:00"/>
        <d v="2022-07-09T00:00:00"/>
        <d v="2022-07-11T00:00:00"/>
        <d v="2022-07-12T00:00:00"/>
        <d v="2022-07-13T00:00:00"/>
        <d v="2022-07-15T00:00:00"/>
        <d v="2022-07-16T00:00:00"/>
        <d v="2022-07-18T00:00:00"/>
        <d v="2022-07-19T00:00:00"/>
        <d v="2022-07-21T00:00:00"/>
        <d v="2022-07-22T00:00:00"/>
        <d v="2022-07-23T00:00:00"/>
        <d v="2022-08-01T00:00:00"/>
        <d v="2022-08-02T00:00:00"/>
        <d v="2022-08-04T00:00:00"/>
        <d v="2022-08-09T00:00:00"/>
        <d v="2022-08-10T00:00:00"/>
        <d v="2022-08-12T00:00:00"/>
        <d v="2022-08-16T00:00:00"/>
        <d v="2022-08-19T00:00:00"/>
        <d v="2022-08-20T00:00:00"/>
        <d v="2022-08-29T00:00:00"/>
        <d v="2022-09-01T00:00:00"/>
        <d v="2022-09-02T00:00:00"/>
        <d v="2022-09-06T00:00:00"/>
        <d v="2022-09-08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3T00:00:00"/>
        <d v="2022-09-26T00:00:00"/>
        <d v="2022-09-27T00:00:00"/>
        <d v="2022-09-28T00:00:00"/>
        <d v="2022-09-30T00:00:00"/>
        <d v="2022-10-03T00:00:00"/>
        <d v="2022-10-04T00:00:00"/>
        <d v="2022-10-07T00:00:00"/>
        <d v="2022-10-11T00:00:00"/>
        <d v="2022-10-13T00:00:00"/>
        <d v="2022-10-14T00:00:00"/>
        <d v="2022-10-17T00:00:00"/>
        <d v="2022-10-20T00:00:00"/>
        <d v="2022-10-26T00:00:00"/>
        <d v="2022-10-27T00:00:00"/>
        <d v="2022-11-01T00:00:00"/>
        <d v="2022-11-08T00:00:00"/>
        <d v="2022-11-10T00:00:00"/>
        <d v="2022-11-11T00:00:00"/>
        <d v="2022-11-14T00:00:00"/>
        <d v="2022-11-15T00:00:00"/>
        <d v="2022-11-16T00:00:00"/>
        <d v="2022-11-17T00:00:00"/>
        <d v="2022-11-21T00:00:00"/>
        <d v="2022-11-22T00:00:00"/>
        <d v="2022-11-24T00:00:00"/>
        <d v="2022-11-25T00:00:00"/>
        <d v="2022-11-28T00:00:00"/>
        <d v="2022-11-29T00:00:00"/>
        <d v="2022-12-01T00:00:00"/>
        <d v="2022-12-03T00:00:00"/>
        <d v="2022-12-05T00:00:00"/>
        <d v="2022-12-07T00:00:00"/>
        <d v="2022-12-09T00:00:00"/>
        <d v="2022-12-12T00:00:00"/>
        <d v="2022-12-13T00:00:00"/>
        <d v="2022-12-15T00:00:00"/>
        <d v="2022-12-26T00:00:00"/>
        <d v="2022-12-29T00:00:00"/>
        <d v="2023-01-05T00:00:00"/>
        <d v="2023-01-12T00:00:00"/>
        <d v="2023-01-13T00:00:00"/>
        <d v="2023-01-16T00:00:00"/>
        <d v="2023-01-17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2T00:00:00"/>
        <d v="2023-02-03T00:00:00"/>
        <d v="2023-02-06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0T00:00:00"/>
        <d v="2023-02-22T00:00:00"/>
        <d v="2023-02-23T00:00:00"/>
        <d v="2023-02-24T00:00:00"/>
        <d v="2023-02-27T00:00:00"/>
        <d v="2023-02-28T00:00:00"/>
        <d v="2023-03-03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3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6T00:00:00"/>
        <d v="2023-04-07T00:00:00"/>
        <d v="2023-04-11T00:00:00"/>
        <d v="2023-04-12T00:00:00"/>
        <d v="2023-04-13T00:00:00"/>
        <d v="2023-04-15T00:00:00"/>
        <d v="2023-04-17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4-29T00:00:00"/>
        <d v="2023-05-01T00:00:00"/>
        <d v="2023-05-02T00:00:00"/>
        <d v="2023-05-03T00:00:00"/>
        <d v="2023-05-04T00:00:00"/>
        <d v="2023-05-09T00:00:00"/>
        <d v="2023-05-10T00:00:00"/>
        <d v="2023-05-11T00:00:00"/>
        <d v="2023-05-12T00:00:00"/>
        <d v="2023-05-13T00:00:00"/>
        <d v="2023-05-17T00:00:00"/>
        <d v="2023-05-19T00:00:00"/>
        <d v="2023-05-24T00:00:00"/>
        <d v="2023-05-25T00:00:00"/>
        <d v="2023-05-26T00:00:00"/>
        <d v="2023-05-29T00:00:00"/>
        <d v="2023-05-3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20T00:00:00"/>
        <d v="2023-06-21T00:00:00"/>
        <d v="2023-06-23T00:00:00"/>
        <d v="2023-06-27T00:00:00"/>
        <d v="2023-06-28T00:00:00"/>
        <d v="2023-06-29T00:00:00"/>
        <d v="2023-06-30T00:00:00"/>
        <d v="2023-07-01T00:00:00"/>
        <d v="2023-07-03T00:00:00"/>
        <d v="2023-07-04T00:00:00"/>
        <d v="2023-07-06T00:00:00"/>
        <d v="2023-07-07T00:00:00"/>
        <d v="2023-07-08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2T00:00:00"/>
        <d v="2023-07-24T00:00:00"/>
        <d v="2023-07-25T00:00:00"/>
        <d v="2023-07-26T00:00:00"/>
        <d v="2023-07-27T00:00:00"/>
        <d v="2023-07-28T00:00:00"/>
        <d v="2023-07-29T00:00:00"/>
        <d v="2023-07-31T00:00:00"/>
        <d v="2023-08-01T00:00:00"/>
        <d v="2023-08-02T00:00:00"/>
        <d v="2023-08-03T00:00:00"/>
        <d v="2023-08-04T00:00:00"/>
        <d v="2023-08-07T00:00:00"/>
        <d v="2023-08-11T00:00:00"/>
        <d v="2023-08-14T00:00:00"/>
        <d v="2023-08-16T00:00:00"/>
        <d v="2023-08-17T00:00:00"/>
        <d v="2023-08-18T00:00:00"/>
        <d v="2023-08-19T00:00:00"/>
        <d v="2023-08-21T00:00:00"/>
        <d v="2023-08-22T00:00:00"/>
        <d v="2023-08-23T00:00:00"/>
        <d v="2023-08-24T00:00:00"/>
        <d v="2023-08-28T00:00:00"/>
        <d v="2023-08-29T00:00:00"/>
        <d v="2023-08-31T00:00:00"/>
        <d v="2023-09-06T00:00:00"/>
        <d v="2023-09-16T00:00:00"/>
        <d v="2023-09-21T00:00:00"/>
        <d v="2023-09-27T00:00:00"/>
        <d v="2023-09-28T00:00:00"/>
        <d v="2023-09-29T00:00:00"/>
        <d v="2023-10-03T00:00:00"/>
        <d v="2023-10-04T00:00:00"/>
        <d v="2023-10-05T00:00:00"/>
        <d v="2023-10-06T00:00:00"/>
        <d v="2023-10-07T00:00:00"/>
        <d v="2023-10-09T00:00:00"/>
        <d v="2023-10-12T00:00:00"/>
        <d v="2023-10-13T00:00:00"/>
        <d v="2023-10-16T00:00:00"/>
        <d v="2023-10-19T00:00:00"/>
        <d v="2023-10-20T00:00:00"/>
        <d v="2023-10-23T00:00:00"/>
        <d v="2023-10-25T00:00:00"/>
        <d v="2023-10-26T00:00:00"/>
        <d v="2023-10-27T00:00:00"/>
        <d v="2023-10-30T00:00:00"/>
        <d v="2023-11-02T00:00:00"/>
        <d v="2023-11-06T00:00:00"/>
        <d v="2023-11-07T00:00:00"/>
        <d v="2023-11-08T00:00:00"/>
        <d v="2023-11-09T00:00:00"/>
        <d v="2023-11-10T00:00:00"/>
        <d v="2023-11-15T00:00:00"/>
        <d v="2023-11-18T00:00:00"/>
        <d v="2023-11-20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7T00:00:00"/>
        <d v="2023-12-08T00:00:00"/>
        <d v="2023-12-09T00:00:00"/>
        <d v="2023-12-11T00:00:00"/>
        <d v="2023-12-12T00:00:00"/>
        <d v="2023-12-13T00:00:00"/>
        <d v="2023-12-14T00:00:00"/>
        <d v="2023-12-15T00:00:00"/>
        <d v="2023-12-18T00:00:00"/>
        <d v="2023-12-25T00:00:00"/>
        <d v="2023-12-26T00:00:00"/>
        <d v="2023-12-28T00:00:00"/>
        <d v="2023-12-29T00:00:00"/>
        <d v="2023-12-30T00:00:00"/>
        <d v="2024-01-01T00:00:00"/>
        <d v="2024-01-02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9T00:00:00"/>
        <d v="2024-01-30T00:00:00"/>
        <d v="2024-01-31T00:00:00"/>
        <d v="2024-02-01T00:00:00"/>
        <d v="2024-02-02T00:00:00"/>
        <d v="2024-02-03T00:00:00"/>
        <d v="2024-02-05T00:00:00"/>
        <d v="2024-02-07T00:00:00"/>
        <d v="2024-02-12T00:00:00"/>
        <d v="2024-02-13T00:00:00"/>
        <d v="2024-02-15T00:00:00"/>
        <d v="2024-02-16T00:00:00"/>
        <d v="2024-02-17T00:00:00"/>
        <d v="2024-02-19T00:00:00"/>
        <d v="2024-02-20T00:00:00"/>
        <d v="2024-02-21T00:00:00"/>
        <d v="2024-02-26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11T00:00:00"/>
        <d v="2024-03-12T00:00:00"/>
        <d v="2024-03-13T00:00:00"/>
        <d v="2024-03-14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3-30T00:00:00"/>
        <d v="2024-04-01T00:00:00"/>
        <d v="2024-04-02T00:00:00"/>
        <d v="2024-04-03T00:00:00"/>
        <d v="2024-04-05T00:00:00"/>
        <d v="2024-04-08T00:00:00"/>
        <d v="2024-04-10T00:00:00"/>
        <d v="2024-04-11T00:00:00"/>
        <d v="2024-04-12T00:00:00"/>
        <d v="2024-04-15T00:00:00"/>
        <d v="2024-04-16T00:00:00"/>
        <d v="2024-04-17T00:00:00"/>
        <d v="2024-04-22T00:00:00"/>
        <d v="2024-04-25T00:00:00"/>
        <d v="2024-04-30T00:00:00"/>
        <d v="2024-05-02T00:00:00"/>
        <d v="2024-05-06T00:00:00"/>
        <d v="2024-05-07T00:00:00"/>
        <d v="2024-05-08T00:00:00"/>
        <d v="2024-05-10T00:00:00"/>
        <d v="2024-05-11T00:00:00"/>
        <d v="2024-05-15T00:00:00"/>
        <d v="2024-05-17T00:00:00"/>
        <d v="2024-05-20T00:00:00"/>
        <d v="2024-05-21T00:00:00"/>
        <d v="2024-05-22T00:00:00"/>
        <d v="2024-05-23T00:00:00"/>
        <d v="2024-05-24T00:00:00"/>
        <d v="2024-05-27T00:00:00"/>
        <d v="2024-05-28T00:00:00"/>
        <d v="2024-05-29T00:00:00"/>
        <d v="2024-05-30T00:00:00"/>
        <d v="2024-05-31T00:00:00"/>
        <d v="2024-06-03T00:00:00"/>
        <d v="2024-06-05T00:00:00"/>
        <d v="2024-06-07T00:00:00"/>
        <d v="2024-06-10T00:00:00"/>
        <d v="2024-06-13T00:00:00"/>
        <d v="2024-06-14T00:00:00"/>
        <d v="2024-06-17T00:00:00"/>
        <d v="2024-06-18T00:00:00"/>
        <d v="2024-06-19T00:00:00"/>
        <d v="2024-06-21T00:00:00"/>
        <d v="2024-06-24T00:00:00"/>
        <d v="2024-06-26T00:00:00"/>
        <d v="2024-06-27T00:00:00"/>
        <d v="2024-07-01T00:00:00"/>
        <d v="2024-07-02T00:00:00"/>
        <d v="2024-07-04T00:00:00"/>
        <d v="2024-07-05T00:00:00"/>
        <d v="2024-07-08T00:00:00"/>
        <d v="2024-07-11T00:00:00"/>
        <d v="2024-07-12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30T00:00:00"/>
        <d v="2024-07-31T00:00:00"/>
        <d v="2024-08-02T00:00:00"/>
        <d v="2024-08-05T00:00:00"/>
        <d v="2024-08-06T00:00:00"/>
        <d v="2024-08-07T00:00:00"/>
        <d v="2024-08-08T00:00:00"/>
        <d v="2024-08-10T00:00:00"/>
        <d v="2024-08-12T00:00:00"/>
        <d v="2024-08-13T00:00:00"/>
        <d v="2024-08-14T00:00:00"/>
        <d v="2024-08-15T00:00:00"/>
        <d v="2024-08-16T00:00:00"/>
        <d v="2024-08-20T00:00:00"/>
        <d v="2024-08-22T00:00:00"/>
        <d v="2024-08-23T00:00:00"/>
        <d v="2024-08-26T00:00:00"/>
        <d v="2024-08-27T00:00:00"/>
        <d v="2024-08-28T00:00:00"/>
        <d v="2024-08-29T00:00:00"/>
        <d v="2024-09-02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4T00:00:00"/>
        <d v="2024-09-16T00:00:00"/>
        <d v="2024-09-17T00:00:00"/>
        <d v="2024-09-18T00:00:00"/>
        <d v="2024-09-19T00:00:00"/>
        <d v="2024-09-23T00:00:00"/>
        <d v="2024-09-24T00:00:00"/>
        <d v="2024-09-27T00:00:00"/>
        <d v="2024-09-30T00:00:00"/>
        <d v="2024-10-01T00:00:00"/>
        <d v="2024-10-03T00:00:00"/>
        <d v="2024-10-05T00:00:00"/>
        <d v="2024-10-09T00:00:00"/>
        <d v="2024-10-10T00:00:00"/>
        <d v="2024-10-14T00:00:00"/>
        <d v="2024-10-15T00:00:00"/>
        <d v="2024-10-16T00:00:00"/>
        <d v="2024-10-18T00:00:00"/>
        <d v="2024-10-21T00:00:00"/>
        <d v="2024-10-22T00:00:00"/>
        <d v="2024-10-24T00:00:00"/>
        <d v="2024-10-25T00:00:00"/>
        <d v="2024-10-28T00:00:00"/>
        <d v="2024-10-29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3T00:00:00"/>
        <d v="2024-12-04T00:00:00"/>
        <d v="2024-12-09T00:00:00"/>
        <d v="2024-12-10T00:00:00"/>
        <d v="2024-12-11T00:00:00"/>
        <d v="2024-12-13T00:00:00"/>
        <d v="2024-12-26T00:00:00"/>
        <d v="2024-12-27T00:00:00"/>
        <d v="2025-01-02T00:00:00"/>
        <d v="2025-01-04T00:00:00"/>
        <d v="2025-01-06T00:00:00"/>
        <d v="2025-01-07T00:00:00"/>
        <d v="2025-01-08T00:00:00"/>
        <d v="2025-01-09T00:00:00"/>
        <d v="2025-01-10T00:00:00"/>
        <d v="2025-01-11T00:00:00"/>
        <d v="2025-01-13T00:00:00"/>
        <d v="2025-01-15T00:00:00"/>
        <d v="2025-01-16T00:00:00"/>
        <d v="2025-01-22T00:00:00"/>
        <d v="2025-01-25T00:00:00"/>
        <d v="2025-01-27T00:00:00"/>
        <d v="2025-01-28T00:00:00"/>
        <d v="2025-01-29T00:00:00"/>
        <d v="2025-01-31T00:00:00"/>
        <d v="2025-02-04T00:00:00"/>
        <d v="2025-02-06T00:00:00"/>
        <d v="2025-02-07T00:00:00"/>
        <d v="2025-02-13T00:00:00"/>
        <d v="2025-02-14T00:00:00"/>
        <d v="2025-02-17T00:00:00"/>
        <d v="2025-02-20T00:00:00"/>
        <d v="2025-02-24T00:00:00"/>
        <d v="2025-02-25T00:00:00"/>
        <d v="2025-03-03T00:00:00"/>
        <d v="2025-03-06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6T00:00:00"/>
        <d v="2025-03-27T00:00:00"/>
        <d v="2025-04-09T00:00:00"/>
        <d v="2025-04-10T00:00:00"/>
        <d v="2025-04-15T00:00:00"/>
        <d v="2025-04-17T00:00:00"/>
        <d v="2025-04-22T00:00:00"/>
        <d v="2025-04-24T00:00:00"/>
        <d v="2025-04-25T00:00:00"/>
        <d v="2025-04-26T00:00:00"/>
        <d v="2025-04-28T00:00:00"/>
        <d v="2025-04-29T00:00:00"/>
        <d v="2025-04-30T00:00:00"/>
        <d v="2025-05-02T00:00:00"/>
        <d v="2025-05-05T00:00:00"/>
        <d v="2025-05-07T00:00:00"/>
        <d v="2025-05-09T00:00:00"/>
        <d v="2025-05-10T00:00:00"/>
        <d v="2025-05-12T00:00:00"/>
        <d v="2025-05-13T00:00:00"/>
        <d v="2025-05-14T00:00:00"/>
        <d v="2025-05-16T00:00:00"/>
        <d v="2025-05-17T00:00:00"/>
        <d v="2025-05-20T00:00:00"/>
        <d v="2025-05-21T00:00:00"/>
        <d v="2025-05-22T00:00:00"/>
        <d v="2025-05-26T00:00:00"/>
        <d v="2025-05-28T00:00:00"/>
        <d v="2025-05-29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8T00:00:00"/>
        <d v="2025-06-20T00:00:00"/>
        <d v="2025-06-21T00:00:00"/>
        <d v="2025-06-23T00:00:00"/>
        <d v="2025-06-24T00:00:00"/>
        <d v="2025-06-25T00:00:00"/>
        <d v="2025-06-30T00:00:00"/>
        <d v="2025-07-01T00:00:00"/>
        <d v="2025-07-02T00:00:00"/>
        <d v="2025-07-04T00:00:00"/>
        <d v="2025-07-05T00:00:00"/>
        <d v="2025-07-07T00:00:00"/>
        <d v="2025-07-08T00:00:00"/>
        <d v="2025-07-09T00:00:00"/>
        <d v="2025-07-14T00:00:00"/>
        <d v="2025-07-16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6T00:00:00"/>
        <d v="2025-07-28T00:00:00"/>
        <d v="2025-07-30T00:00:00"/>
        <d v="2025-07-31T00:00:00"/>
        <d v="2025-08-01T00:00:00"/>
        <d v="2025-08-02T00:00:00"/>
        <d v="2025-08-04T00:00:00"/>
        <d v="2025-08-05T00:00:00"/>
        <d v="2025-08-06T00:00:00"/>
        <d v="2025-08-07T00:00:00"/>
        <d v="2025-08-09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9T00:00:00"/>
        <d v="2025-08-30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22T00:00:00"/>
        <d v="2025-09-23T00:00:00"/>
        <d v="2025-09-24T00:00:00"/>
        <d v="2025-09-25T00:00:00"/>
        <d v="2025-09-26T00:00:00"/>
        <d v="2025-09-27T00:00:00"/>
        <d v="2025-09-29T00:00:00"/>
        <d v="2025-09-30T00:00:00"/>
        <d v="2025-10-06T00:00:00"/>
        <d v="2025-10-07T00:00:00"/>
        <d v="2025-10-08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23T00:00:00"/>
        <d v="2025-10-24T00:00:00"/>
        <d v="2025-10-27T00:00:00"/>
        <d v="2025-10-29T00:00:00"/>
        <d v="2025-10-30T00:00:00"/>
        <d v="2025-10-31T00:00:00"/>
        <d v="2025-11-04T00:00:00"/>
        <d v="2025-11-05T00:00:00"/>
        <d v="2025-11-06T00:00:00"/>
        <d v="2025-11-07T00:00:00"/>
        <d v="2025-11-08T00:00:00"/>
        <d v="2025-11-10T00:00:00"/>
        <d v="2025-11-11T00:00:00"/>
        <d v="2025-11-12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1T00:00:00"/>
        <d v="2025-12-12T00:00:00"/>
        <d v="2025-12-22T00:00:00"/>
        <d v="2025-12-23T00:00:00"/>
        <d v="2025-12-24T00:00:00"/>
        <d v="2025-12-26T00:00:00"/>
        <d v="2025-12-31T00:00:00"/>
        <d v="2026-01-05T00:00:00"/>
        <d v="2026-01-06T00:00:00"/>
        <d v="2026-01-08T00:00:00"/>
        <d v="2026-01-09T00:00:00"/>
        <d v="2026-01-12T00:00:00"/>
        <d v="2026-01-13T00:00:00"/>
        <d v="2026-01-14T00:00:00"/>
        <d v="2026-01-16T00:00:00"/>
        <d v="2026-01-17T00:00:00"/>
        <d v="2026-01-19T00:00:00"/>
        <d v="2026-01-20T00:00:00"/>
        <d v="2026-01-21T00:00:00"/>
        <d v="2026-01-22T00:00:00"/>
        <d v="2026-01-27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7T00:00:00"/>
        <d v="2026-02-18T00:00:00"/>
        <d v="2026-02-20T00:00:00"/>
        <d v="2026-02-23T00:00:00"/>
        <d v="2026-02-24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11T00:00:00"/>
        <d v="2026-03-12T00:00:00"/>
        <d v="2026-03-16T00:00:00"/>
        <d v="2026-03-17T00:00:00"/>
        <d v="2026-03-20T00:00:00"/>
        <d v="2026-03-23T00:00:00"/>
        <d v="2026-03-24T00:00:00"/>
        <d v="2026-03-25T00:00:00"/>
        <d v="2026-03-27T00:00:00"/>
        <d v="2026-03-30T00:00:00"/>
        <d v="2026-03-31T00:00:00"/>
        <d v="2026-04-01T00:00:00"/>
        <d v="2026-04-02T00:00:00"/>
        <d v="2026-04-04T00:00:00"/>
        <d v="2026-04-06T00:00:00"/>
        <d v="2026-04-07T00:00:00"/>
        <d v="2026-04-08T00:00:00"/>
        <d v="2026-04-09T00:00:00"/>
        <d v="2026-04-10T00:00:00"/>
        <d v="2026-04-15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9T00:00:00"/>
        <d v="2026-05-20T00:00:00"/>
        <d v="2026-05-21T00:00:00"/>
        <d v="2026-05-22T00:00:00"/>
        <d v="2026-05-23T00:00:00"/>
        <d v="2026-05-27T00:00:00"/>
        <d v="2026-05-28T00:00:00"/>
        <d v="2026-05-29T00:00:00"/>
        <d v="2026-06-01T00:00:00"/>
        <d v="2026-06-02T00:00:00"/>
        <d v="2026-06-03T00:00:00"/>
        <d v="2026-06-04T00:00:00"/>
        <d v="2026-06-08T00:00:00"/>
        <d v="2026-06-09T00:00:00"/>
        <d v="2026-06-10T00:00:00"/>
        <d v="2026-06-15T00:00:00"/>
        <d v="2026-06-16T00:00:00"/>
        <d v="2026-06-17T00:00:00"/>
        <d v="2026-06-19T00:00:00"/>
        <d v="2026-06-22T00:00:00"/>
        <d v="2026-06-24T00:00:00"/>
        <d v="2026-06-25T00:00:00"/>
        <d v="2026-06-26T00:00:00"/>
        <d v="2026-06-27T00:00:00"/>
        <d v="2026-06-29T00:00:00"/>
      </sharedItems>
      <fieldGroup par="57"/>
    </cacheField>
    <cacheField name="Protocol" numFmtId="0">
      <sharedItems/>
    </cacheField>
    <cacheField name="Patient ID" numFmtId="0">
      <sharedItems/>
    </cacheField>
    <cacheField name="ICF" numFmtId="0">
      <sharedItems/>
    </cacheField>
    <cacheField name="Project" numFmtId="0">
      <sharedItems/>
    </cacheField>
    <cacheField name="Primary study" numFmtId="0">
      <sharedItems/>
    </cacheField>
    <cacheField name="Q1 Qualification for Tissue" numFmtId="0">
      <sharedItems/>
    </cacheField>
    <cacheField name="Q1 Qualification for Blood" numFmtId="0">
      <sharedItems/>
    </cacheField>
    <cacheField name="Q1.5 Qualification (Compromised samples)" numFmtId="0">
      <sharedItems/>
    </cacheField>
    <cacheField name="Final Qualification" numFmtId="0">
      <sharedItems/>
    </cacheField>
    <cacheField name="Reason" numFmtId="0">
      <sharedItems/>
    </cacheField>
    <cacheField name="Tumor Status" numFmtId="0">
      <sharedItems/>
    </cacheField>
    <cacheField name="Relationship" numFmtId="0">
      <sharedItems count="15">
        <s v="Dr Prakash BV, Bangalore"/>
        <s v="Bangalore Baptist Hospital, Hebbal"/>
        <s v="Clinic'les- Shanmuga Hospital, Salem"/>
        <s v="Clinic'les- Thangam Hospital, Namakkal"/>
        <s v="Clinic'les- DBR &amp; SK Hospital, Tirupati"/>
        <s v="Vydehi Hospital, Bangalore"/>
        <s v="Dr Ravi Krishnappa, Mysore"/>
        <s v="Mazumdar Shaw Medical Centre, Bangalore"/>
        <s v="Kauvery Hospital, Elelctronic city bangalore"/>
        <s v="Sapthagiri ClinTrac Pvt Ltd"/>
        <s v="Vijay Multispeciality Hospital, Dharmapuri"/>
        <s v="Clinic'les- Dr Prakash BV, Bangalore" u="1"/>
        <s v="Clinic'les- Vydehi Hospital, Bangalore" u="1"/>
        <s v="Clinic'les- Dr Ravi Krishnappa, Mysore" u="1"/>
        <s v="Bangalore Baptist Hospital, Bangalore" u="1"/>
      </sharedItems>
    </cacheField>
    <cacheField name="Hospital" numFmtId="0">
      <sharedItems/>
    </cacheField>
    <cacheField name="Physican" numFmtId="0">
      <sharedItems/>
    </cacheField>
    <cacheField name="Cancer Type" numFmtId="0">
      <sharedItems count="9">
        <s v="HNSCC"/>
        <s v="Ca Breast"/>
        <s v="Ca Ovary"/>
        <s v="GI"/>
        <s v="RCC"/>
        <s v="Lung"/>
        <s v="Prostate"/>
        <s v="CRC"/>
        <s v="Pancreas"/>
      </sharedItems>
    </cacheField>
    <cacheField name="Cancer Sub Type" numFmtId="0">
      <sharedItems/>
    </cacheField>
    <cacheField name="Tumor Site" numFmtId="0">
      <sharedItems containsBlank="1"/>
    </cacheField>
    <cacheField name="Tumor Site Details" numFmtId="0">
      <sharedItems containsBlank="1"/>
    </cacheField>
    <cacheField name="Gender" numFmtId="0">
      <sharedItems/>
    </cacheField>
    <cacheField name="Age" numFmtId="0">
      <sharedItems containsSemiMixedTypes="0" containsString="0" containsNumber="1" containsInteger="1" minValue="19" maxValue="94"/>
    </cacheField>
    <cacheField name="Infection Status" numFmtId="0">
      <sharedItems/>
    </cacheField>
    <cacheField name="Temp" numFmtId="0">
      <sharedItems containsMixedTypes="1" containsNumber="1" minValue="2.2999999999999998" maxValue="11.2"/>
    </cacheField>
    <cacheField name="Logistic" numFmtId="0">
      <sharedItems/>
    </cacheField>
    <cacheField name="Procedure Type" numFmtId="0">
      <sharedItems/>
    </cacheField>
    <cacheField name="Sample Type" numFmtId="0">
      <sharedItems/>
    </cacheField>
    <cacheField name="Therapy" numFmtId="0">
      <sharedItems/>
    </cacheField>
    <cacheField name="cTNM" numFmtId="0">
      <sharedItems/>
    </cacheField>
    <cacheField name="Cancer Stage" numFmtId="0">
      <sharedItems containsMixedTypes="1" containsNumber="1" containsInteger="1" minValue="1" maxValue="4"/>
    </cacheField>
    <cacheField name="Cancer Stage-1" numFmtId="0">
      <sharedItems count="5">
        <s v="NA"/>
        <s v="IV"/>
        <s v="II"/>
        <s v="I"/>
        <s v="III"/>
      </sharedItems>
    </cacheField>
    <cacheField name="Cancer Grade" numFmtId="0">
      <sharedItems containsMixedTypes="1" containsNumber="1" containsInteger="1" minValue="1" maxValue="5"/>
    </cacheField>
    <cacheField name="pTNM" numFmtId="0">
      <sharedItems/>
    </cacheField>
    <cacheField name="Treatment Cycles" numFmtId="0">
      <sharedItems containsMixedTypes="1" containsNumber="1" containsInteger="1" minValue="1" maxValue="33"/>
    </cacheField>
    <cacheField name="Drug Name" numFmtId="0">
      <sharedItems/>
    </cacheField>
    <cacheField name="Histopath" numFmtId="0">
      <sharedItems/>
    </cacheField>
    <cacheField name="Post Surgery_x000a_Treatment Arms" numFmtId="0">
      <sharedItems/>
    </cacheField>
    <cacheField name="Post Surgery_x000a_Drug Name" numFmtId="0">
      <sharedItems/>
    </cacheField>
    <cacheField name="Sample Processing Date" numFmtId="0">
      <sharedItems containsDate="1" containsMixedTypes="1" minDate="2020-08-13T00:00:00" maxDate="2026-06-30T00:00:00"/>
    </cacheField>
    <cacheField name="Tissue Size pre processing_x000a_(in cm)" numFmtId="0">
      <sharedItems containsDate="1" containsMixedTypes="1" minDate="1900-01-06T12:06:03" maxDate="1899-12-30T00:00:00"/>
    </cacheField>
    <cacheField name="Tissue size post processing" numFmtId="0">
      <sharedItems containsMixedTypes="1" containsNumber="1" minValue="0.5" maxValue="1.4"/>
    </cacheField>
    <cacheField name="Explant Size" numFmtId="0">
      <sharedItems/>
    </cacheField>
    <cacheField name="Room #" numFmtId="0">
      <sharedItems containsMixedTypes="1" containsNumber="1" containsInteger="1" minValue="3" maxValue="15"/>
    </cacheField>
    <cacheField name="Processed By" numFmtId="0">
      <sharedItems/>
    </cacheField>
    <cacheField name="Blood qualified_x000a_(Y/N)" numFmtId="0">
      <sharedItems/>
    </cacheField>
    <cacheField name="Autologus Plasma Addition_x000a_(Y/N)" numFmtId="0">
      <sharedItems containsMixedTypes="1" containsNumber="1" minValue="2.4" maxValue="6.8"/>
    </cacheField>
    <cacheField name="Co-culture" numFmtId="0">
      <sharedItems/>
    </cacheField>
    <cacheField name="Q2 Qualification" numFmtId="0">
      <sharedItems/>
    </cacheField>
    <cacheField name="Reason for Q2" numFmtId="0">
      <sharedItems/>
    </cacheField>
    <cacheField name="T0 - M/V T0(Arm x Replicates)" numFmtId="0">
      <sharedItems/>
    </cacheField>
    <cacheField name="Culture - M/V Tx (Arm x Replicates)" numFmtId="0">
      <sharedItems longText="1"/>
    </cacheField>
    <cacheField name="Total # of explants" numFmtId="0">
      <sharedItems containsMixedTypes="1" containsNumber="1" containsInteger="1" minValue="3" maxValue="336"/>
    </cacheField>
    <cacheField name="Remarks" numFmtId="0">
      <sharedItems/>
    </cacheField>
    <cacheField name="Months (Sample Collection Date_x000a_(dd-mm-yyyy))" numFmtId="0" databaseField="0">
      <fieldGroup base="3">
        <rangePr groupBy="months" startDate="2020-08-12T00:00:00" endDate="2026-06-30T00:00:00"/>
        <groupItems count="14">
          <s v="&lt;12-08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6-2026"/>
        </groupItems>
      </fieldGroup>
    </cacheField>
    <cacheField name="Quarters (Sample Collection Date_x000a_(dd-mm-yyyy))" numFmtId="0" databaseField="0">
      <fieldGroup base="3">
        <rangePr groupBy="quarters" startDate="2020-08-12T00:00:00" endDate="2026-06-30T00:00:00"/>
        <groupItems count="6">
          <s v="&lt;12-08-2020"/>
          <s v="Qtr1"/>
          <s v="Qtr2"/>
          <s v="Qtr3"/>
          <s v="Qtr4"/>
          <s v="&gt;30-06-2026"/>
        </groupItems>
      </fieldGroup>
    </cacheField>
    <cacheField name="Years (Sample Collection Date_x000a_(dd-mm-yyyy))" numFmtId="0" databaseField="0">
      <fieldGroup base="3">
        <rangePr groupBy="years" startDate="2020-08-12T00:00:00" endDate="2026-06-30T00:00:00"/>
        <groupItems count="9">
          <s v="&lt;12-08-2020"/>
          <s v="2020"/>
          <s v="2021"/>
          <s v="2022"/>
          <s v="2023"/>
          <s v="2024"/>
          <s v="2025"/>
          <s v="2026"/>
          <s v="&gt;30-06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3">
  <r>
    <s v="FBRN20H0001"/>
    <s v="20G0001"/>
    <s v="R&amp;D"/>
    <x v="0"/>
    <s v="MBT-TB-070 v1.1"/>
    <s v="TRY/CLN/PRA/01/0001"/>
    <s v="Y"/>
    <s v="R&amp;D_T0 Hetreogenity"/>
    <s v="Internal R&amp;D"/>
    <s v="Q1 Passed"/>
    <s v="Q2 Rejected"/>
    <s v="Q1 Passed"/>
    <s v="Q1 Passed"/>
    <s v="NA"/>
    <s v="NA"/>
    <x v="0"/>
    <s v="Aswad Hospital, Bangalore"/>
    <s v="Dr Prakash BV"/>
    <x v="0"/>
    <s v="NA"/>
    <s v="Mouth"/>
    <s v="Floor of mouth"/>
    <s v="Male"/>
    <n v="62"/>
    <s v="N"/>
    <s v="NA"/>
    <s v="Sandeep"/>
    <s v="Surgery"/>
    <s v="Primary"/>
    <s v="Naïve"/>
    <s v="NA"/>
    <s v="NA"/>
    <x v="0"/>
    <s v="NA"/>
    <s v="NA"/>
    <s v="NA"/>
    <s v="NA"/>
    <s v="NA"/>
    <s v="NA"/>
    <s v="NA"/>
    <d v="2020-08-13T00:00:00"/>
    <s v="1.8* 1* 0.5"/>
    <s v="1.8* 1* 0.5"/>
    <s v="1*1*1"/>
    <n v="4"/>
    <s v="Kowshik"/>
    <s v="Y"/>
    <s v="NA"/>
    <s v="N"/>
    <s v="Q2 Passed"/>
    <s v="NA"/>
    <s v="M T0(7x5)"/>
    <s v="T96(2x5)"/>
    <s v="NA"/>
    <s v="Terminated @T72"/>
  </r>
  <r>
    <s v="FBRN20H0002"/>
    <s v="20G0002"/>
    <s v="R&amp;D"/>
    <x v="0"/>
    <s v="MBT-TB-070 v1.1"/>
    <s v="TRY/CLN/PRA/01/0002"/>
    <s v="Y"/>
    <s v="R&amp;D_T0 Hetreogenity"/>
    <s v="Internal R&amp;D"/>
    <s v="Q1 Passed"/>
    <s v="Q2 Rejected"/>
    <s v="Q1 Passed"/>
    <s v="Q1 Passed"/>
    <s v="NA"/>
    <s v="NA"/>
    <x v="0"/>
    <s v="Aswad Hospital, Bangalore"/>
    <s v="Dr Prakash BV"/>
    <x v="0"/>
    <s v="NA"/>
    <s v="Tongue"/>
    <s v="Tongue"/>
    <s v="Male"/>
    <n v="45"/>
    <s v="N"/>
    <s v="NA"/>
    <s v="Sandeep"/>
    <s v="Biopsy"/>
    <s v="Primary"/>
    <s v="Naïve"/>
    <s v="NA"/>
    <s v="NA"/>
    <x v="0"/>
    <s v="NA"/>
    <s v="NA"/>
    <s v="NA"/>
    <s v="NA"/>
    <s v="NA"/>
    <s v="NA"/>
    <s v="NA"/>
    <d v="2020-08-13T00:00:00"/>
    <s v="1.4*1.8*0.4"/>
    <s v="1.4*1.8*0.4"/>
    <s v="1*1*1"/>
    <n v="4"/>
    <s v="Sreejata"/>
    <s v="Y"/>
    <s v="NA"/>
    <s v="N"/>
    <s v="Q2 Passed"/>
    <s v="NA"/>
    <s v="M T0(7x5)"/>
    <s v="T96(2x5)"/>
    <s v="NA"/>
    <s v="Terminated @T72"/>
  </r>
  <r>
    <s v="FBRN20H0003"/>
    <s v="20G0003"/>
    <s v="R&amp;D"/>
    <x v="1"/>
    <s v="MBT-TB-070 v1.1"/>
    <s v="TRY/CLN/PRA/01/0003"/>
    <s v="Y"/>
    <s v="R&amp;D_T0 Hetreogenity"/>
    <s v="Internal R&amp;D"/>
    <s v="Q1 Passed"/>
    <s v="Q2 Passed"/>
    <s v="Q1 Passed"/>
    <s v="Q1 Passed"/>
    <s v="NA"/>
    <s v="NA"/>
    <x v="0"/>
    <s v="Aswad Hospital, Bangalore"/>
    <s v="Dr Prakash BV"/>
    <x v="0"/>
    <s v="NA"/>
    <s v="LN"/>
    <s v="Right cervical lymphnode"/>
    <s v="Male"/>
    <n v="57"/>
    <s v="N"/>
    <s v="NA"/>
    <s v="Sandeep"/>
    <s v="Surgery"/>
    <s v="Primary"/>
    <s v="Naïve"/>
    <s v="NA"/>
    <s v="NA"/>
    <x v="0"/>
    <s v="NA"/>
    <s v="NA"/>
    <s v="NA"/>
    <s v="NA"/>
    <s v="NA"/>
    <s v="NA"/>
    <s v="NA"/>
    <d v="2020-08-17T00:00:00"/>
    <s v="1.2*0.5*1"/>
    <s v="1.2*0.5*1"/>
    <s v="2*4*450u"/>
    <n v="4"/>
    <s v="Kowshik &amp; Sreejata"/>
    <s v="N"/>
    <s v="NA"/>
    <s v="N"/>
    <s v="Q2 Passed"/>
    <s v="NA"/>
    <s v="20 Ran, 20 XY, 20 Zadj"/>
    <s v="NA"/>
    <s v="NA"/>
    <s v="Terminated @T72"/>
  </r>
  <r>
    <s v="FBRN20H0004"/>
    <s v="20G0004"/>
    <s v="R&amp;D"/>
    <x v="1"/>
    <s v="MBT-TB-070 v1.1"/>
    <s v="TRY/CLN/PRA/01/0004"/>
    <s v="Y"/>
    <s v="R&amp;D_T0 Hetreogenity"/>
    <s v="Internal R&amp;D"/>
    <s v="Q1 Passed"/>
    <s v="Q2 Passed"/>
    <s v="Q1 Passed"/>
    <s v="Q1 Passed"/>
    <s v="NA"/>
    <s v="NA"/>
    <x v="0"/>
    <s v="Sri Lakshmi Hospital, Bangalore"/>
    <s v="Dr Prakash BV"/>
    <x v="0"/>
    <s v="NA"/>
    <s v="Alveolus"/>
    <s v="Right Lower Alveolus"/>
    <s v="Female"/>
    <n v="74"/>
    <s v="N"/>
    <s v="NA"/>
    <s v="Sandeep"/>
    <s v="Surgery"/>
    <s v="Primary"/>
    <s v="Naïve"/>
    <s v="NA"/>
    <s v="NA"/>
    <x v="0"/>
    <s v="NA"/>
    <s v="NA"/>
    <s v="NA"/>
    <s v="NA"/>
    <s v="NA"/>
    <s v="NA"/>
    <s v="NA"/>
    <d v="2020-08-26T00:00:00"/>
    <s v="2.2*1.6*1.2"/>
    <s v="2.2*1.6*1.2"/>
    <s v="2*4*450u &amp; 1*1*1"/>
    <n v="3"/>
    <s v="Kowshik &amp; Vasanth"/>
    <s v="Y"/>
    <s v="NA"/>
    <s v="N"/>
    <s v="Q2 Passed"/>
    <s v="NA"/>
    <s v="M T0(7x5), V Ran T0(4x5), V XY T0(4x5), V Zadj T0(4x5)"/>
    <s v="M T96(2x5), M T120(2x5)| V T96(2x5), V Ran T120(1x5), XY &amp; Z"/>
    <s v="NA"/>
    <s v="Terminated @T72"/>
  </r>
  <r>
    <s v="FBRN20H0005"/>
    <s v="20G0005"/>
    <s v="R&amp;D"/>
    <x v="1"/>
    <s v="MBT-TB-070 v1.1"/>
    <s v="TRY/CLN/PRA/01/0005"/>
    <s v="Y"/>
    <s v="R&amp;D_T0 Hetreogenity"/>
    <s v="Internal R&amp;D"/>
    <s v="Q1 Passed"/>
    <s v="Q2 Rejected"/>
    <s v="Compromised"/>
    <s v="Q1 Passed"/>
    <s v="NA"/>
    <s v="NA"/>
    <x v="0"/>
    <s v="Sri Lakshmi Hospital, Bangalore"/>
    <s v="Dr Prakash BV"/>
    <x v="0"/>
    <s v="NA"/>
    <s v="Buccal Mucosa"/>
    <s v="Left Buccal Mucosa"/>
    <s v="Female"/>
    <n v="52"/>
    <s v="N"/>
    <s v="NA"/>
    <s v="Sandeep"/>
    <s v="Biopsy"/>
    <s v="Primary"/>
    <s v="Naïve"/>
    <s v="NA"/>
    <s v="NA"/>
    <x v="0"/>
    <s v="NA"/>
    <s v="NA"/>
    <s v="NA"/>
    <s v="NA"/>
    <s v="NA"/>
    <s v="NA"/>
    <s v="NA"/>
    <d v="2020-08-26T00:00:00"/>
    <s v="0.6*1.2*1.8, 0.6*1.2*0.8"/>
    <s v="0.6*1.2*1.8, 0.6*1.2*0.8"/>
    <s v="1*1*1"/>
    <n v="3"/>
    <s v="Sreejata"/>
    <s v="Y"/>
    <s v="NA"/>
    <s v="N"/>
    <s v="Q2 Passed"/>
    <s v="NA"/>
    <s v="M T0(6x5)"/>
    <s v="M T96(2x5), M T120(2x5)"/>
    <s v="NA"/>
    <s v="Terminated @T72"/>
  </r>
  <r>
    <s v="FBRN20H0006"/>
    <s v="20G0006"/>
    <s v="R&amp;D"/>
    <x v="2"/>
    <s v="MBT-TB-070 v1.1"/>
    <s v="TRY/CLN/PRA/01/0006"/>
    <s v="N"/>
    <s v="R&amp;D_T0 Hetreogenity"/>
    <s v="Internal R&amp;D"/>
    <s v="Q1 Passed"/>
    <s v="Q2 Rejected"/>
    <s v="Compromised"/>
    <s v="Q1 Passed"/>
    <s v="NA"/>
    <s v="NA"/>
    <x v="0"/>
    <s v="Aswad Hospital, Bangalore"/>
    <s v="Dr Prakash BV"/>
    <x v="1"/>
    <s v="NA"/>
    <s v="Breast"/>
    <s v="Right Breast"/>
    <s v="Female"/>
    <n v="50"/>
    <s v="N"/>
    <s v="NA"/>
    <s v="Anil"/>
    <s v="Biopsy"/>
    <s v="Primary"/>
    <s v="Naïve"/>
    <s v="NA"/>
    <s v="NA"/>
    <x v="0"/>
    <s v="NA"/>
    <s v="NA"/>
    <s v="NA"/>
    <s v="NA"/>
    <s v="NA"/>
    <s v="NA"/>
    <s v="NA"/>
    <d v="2020-09-01T00:00:00"/>
    <s v="3.2*2.2*0.5 "/>
    <s v="2.4*1.2*0.5"/>
    <s v="1*1*1"/>
    <n v="3"/>
    <s v="Vasanth "/>
    <s v="Y"/>
    <s v="NA"/>
    <s v="N"/>
    <s v="Q2 Rejected"/>
    <s v="NA"/>
    <s v="M T0(5x5)"/>
    <s v="M T96(2x5), M T120(2x5)"/>
    <s v="NA"/>
    <s v="Rejected"/>
  </r>
  <r>
    <s v="FBRN20H0007"/>
    <s v="20G0007"/>
    <s v="R&amp;D"/>
    <x v="2"/>
    <s v="MBT-TB-070 v1.1"/>
    <s v="TRY/CLN/PRA/01/0007"/>
    <s v="N"/>
    <s v="R&amp;D_T0 Hetreogenity"/>
    <s v="Internal R&amp;D"/>
    <s v="Q1 Passed"/>
    <s v="Q2 Rejected"/>
    <s v="Compromised"/>
    <s v="Q1 Passed"/>
    <s v="NA"/>
    <s v="NA"/>
    <x v="0"/>
    <s v="Aswad Hospital, Bangalore"/>
    <s v="Dr Prakash BV"/>
    <x v="1"/>
    <s v="NA"/>
    <s v="Breast"/>
    <s v="Left Breast"/>
    <s v="Female"/>
    <n v="35"/>
    <s v="N"/>
    <s v="NA"/>
    <s v="Anil"/>
    <s v="Surgery"/>
    <s v="Primary"/>
    <s v="Naïve"/>
    <s v="NA"/>
    <s v="NA"/>
    <x v="0"/>
    <s v="NA"/>
    <s v="NA"/>
    <s v="NA"/>
    <s v="NA"/>
    <s v="NA"/>
    <s v="NA"/>
    <s v="NA"/>
    <d v="2020-09-01T00:00:00"/>
    <s v="2.4*3.0*1.0"/>
    <s v="1.0*0.8*0.4"/>
    <s v="1*1*1"/>
    <n v="3"/>
    <s v="Kowshik"/>
    <s v="Y"/>
    <s v="NA"/>
    <s v="N"/>
    <s v="Q2 Passed"/>
    <s v="NA"/>
    <s v="M T0(5x5)"/>
    <s v="M T96(2x5), M T120(2x5)"/>
    <s v="NA"/>
    <s v="Terminated @T72"/>
  </r>
  <r>
    <s v="FBRN20I0008"/>
    <s v="20I0008"/>
    <s v="R&amp;D"/>
    <x v="3"/>
    <s v="MBT-TB-070 v1.1"/>
    <s v="TRY/CLN/PRA/01/0008"/>
    <s v="Y"/>
    <s v="No Study"/>
    <s v="Training"/>
    <s v="Q1 Rejected"/>
    <s v="Q2 Rejected"/>
    <s v="Q2 Rejected"/>
    <s v="Q1 Passed"/>
    <s v="NA"/>
    <s v="NA"/>
    <x v="0"/>
    <s v="Aswad Hospital, Bangalore"/>
    <s v="Dr Prakash BV"/>
    <x v="1"/>
    <s v="NA"/>
    <s v="Breast"/>
    <s v="Left axillary LN"/>
    <s v="Female"/>
    <n v="54"/>
    <s v="N"/>
    <s v="NA"/>
    <s v="Sandeep"/>
    <s v="Biopsy"/>
    <s v="Distant Lymph node"/>
    <s v="Surgery + Chemotherapy + Radiotherapy"/>
    <s v="T2N2M0"/>
    <s v="NA"/>
    <x v="0"/>
    <s v="NA"/>
    <s v="NA"/>
    <n v="6"/>
    <s v="Docetaxel+2"/>
    <s v="NA"/>
    <s v="NA"/>
    <s v="NA"/>
    <s v="NA"/>
    <s v="NA"/>
    <s v="NA"/>
    <s v="NA"/>
    <s v="NA"/>
    <s v="NA"/>
    <s v="NA"/>
    <s v="NA"/>
    <s v="N"/>
    <s v="Q2 Passed"/>
    <s v="NA"/>
    <s v="NA"/>
    <s v="NA"/>
    <s v="NA"/>
    <s v="Terminated @T72"/>
  </r>
  <r>
    <s v="FBRN20I0009"/>
    <s v="20I0009"/>
    <s v="R&amp;D"/>
    <x v="4"/>
    <s v="MBT-TB-070 v1.1"/>
    <s v="TRY/CLN/PRA/01/0009"/>
    <s v="Y"/>
    <s v="R&amp;D_T0 Hetreogenity"/>
    <s v="Internal R&amp;D"/>
    <s v="Q1 Passed"/>
    <s v="Q2 Rejected"/>
    <s v="Compromised"/>
    <s v="Q1 Passed"/>
    <s v="NA"/>
    <s v="NA"/>
    <x v="0"/>
    <s v="Sri Lakshmi Hospital, Bangalore"/>
    <s v="Dr Prakash BV"/>
    <x v="0"/>
    <s v="NA"/>
    <s v="Buccal Mucosa"/>
    <s v="Right Buccal Mucosa"/>
    <s v="Male"/>
    <n v="40"/>
    <s v="N"/>
    <s v="NA"/>
    <s v="Anil"/>
    <s v="Surgery"/>
    <s v="Primary"/>
    <s v="Naïve"/>
    <s v="NA"/>
    <s v="NA"/>
    <x v="0"/>
    <s v="NA"/>
    <s v="NA"/>
    <s v="NA"/>
    <s v="NA"/>
    <s v="NA"/>
    <s v="NA"/>
    <s v="NA"/>
    <d v="2020-09-13T00:00:00"/>
    <s v="0.7*1.6"/>
    <s v="NA"/>
    <s v="1*1*1"/>
    <n v="3"/>
    <s v="Vasanth"/>
    <s v="N"/>
    <s v="NA"/>
    <s v="N"/>
    <s v="Q2 Passed"/>
    <s v="NA"/>
    <s v="M T0(3x5)"/>
    <s v="M T72(2x5), M T96(2x5)"/>
    <s v="NA"/>
    <s v="Terminated @T72"/>
  </r>
  <r>
    <s v="FBRN20I0010"/>
    <s v="20I0010"/>
    <s v="R&amp;D"/>
    <x v="4"/>
    <s v="MBT-TB-070 v1.1"/>
    <s v="TRY/CLN/PRA/01/0010"/>
    <s v="Y"/>
    <s v="R&amp;D_T0 Hetreogenity"/>
    <s v="Internal R&amp;D"/>
    <s v="Q1 Passed"/>
    <s v="Q2 Passed"/>
    <s v="Q1 Passed"/>
    <s v="Q1 Passed"/>
    <s v="NA"/>
    <s v="NA"/>
    <x v="0"/>
    <s v="Sri Lakshmi Hospital, Bangalore"/>
    <s v="Dr Prakash BV"/>
    <x v="0"/>
    <s v="NA"/>
    <s v="Hard Palate"/>
    <s v="Hard Palate"/>
    <s v="Female"/>
    <n v="68"/>
    <s v="N"/>
    <s v="NA"/>
    <s v="Anil"/>
    <s v="Surgery"/>
    <s v="Primary"/>
    <s v="Naïve"/>
    <s v="NA"/>
    <s v="NA"/>
    <x v="0"/>
    <s v="NA"/>
    <s v="NA"/>
    <s v="NA"/>
    <s v="NA"/>
    <s v="NA"/>
    <s v="NA"/>
    <s v="NA"/>
    <d v="2020-09-13T00:00:00"/>
    <s v="M 0.4*0.23 | V 0.8*0.3 "/>
    <s v="NA"/>
    <s v="2*4*450u &amp; 1*1*1"/>
    <n v="3"/>
    <s v="Vasanth"/>
    <s v="N"/>
    <s v="NA"/>
    <s v="N"/>
    <s v="Q2 Passed"/>
    <s v="NA"/>
    <s v="M T0(3x5)| V T0(3x5)"/>
    <s v="M T72(2x5) | V T72(2x5), M T96(2x5)| V T96(2x5)"/>
    <s v="NA"/>
    <s v="Terminated @T72"/>
  </r>
  <r>
    <s v="FBRN20I0011"/>
    <s v="20I0011"/>
    <s v="R&amp;D"/>
    <x v="4"/>
    <s v="MBT-TB-070 v1.1"/>
    <s v="TRY/CLN/PRA/01/0011"/>
    <s v="Y"/>
    <s v="R&amp;D_T0 Hetreogenity"/>
    <s v="Internal R&amp;D"/>
    <s v="Q1 Passed"/>
    <s v="Q2 Passed"/>
    <s v="Q1 Passed"/>
    <s v="Q1 Passed"/>
    <s v="NA"/>
    <s v="NA"/>
    <x v="0"/>
    <s v="Sri Lakshmi Hospital, Bangalore"/>
    <s v="Dr Prakash BV"/>
    <x v="0"/>
    <s v="NA"/>
    <s v="Lip"/>
    <s v="Left Lower Lip"/>
    <s v="Male"/>
    <n v="65"/>
    <s v="N"/>
    <s v="NA"/>
    <s v="Anil"/>
    <s v="Surgery"/>
    <s v="Primary"/>
    <s v="Naïve"/>
    <s v="NA"/>
    <s v="NA"/>
    <x v="0"/>
    <s v="NA"/>
    <s v="NA"/>
    <s v="NA"/>
    <s v="NA"/>
    <s v="NA"/>
    <s v="NA"/>
    <s v="NA"/>
    <d v="2020-09-13T00:00:00"/>
    <s v="M 0.5*0.6"/>
    <s v="NA"/>
    <s v="2*4*450u &amp; 1*1*1"/>
    <n v="3"/>
    <s v="Vasanth"/>
    <s v="N"/>
    <s v="NA"/>
    <s v="N"/>
    <s v="Q2 Passed"/>
    <s v="NA"/>
    <s v="M T0(3x5)| V T0(3x5)"/>
    <s v="M T72(2x5) | V T72(2x5), M T96(2x5)| V T96(2x5)"/>
    <s v="NA"/>
    <s v="Terminated @T72"/>
  </r>
  <r>
    <s v="FBRN20I0012"/>
    <s v="20I0012"/>
    <s v="R&amp;D"/>
    <x v="5"/>
    <s v="MBT-TB-070 v1.1"/>
    <s v="TRY/CLN/PRA/01/0012"/>
    <s v="Y"/>
    <s v="R&amp;D_T0 Hetreogenity"/>
    <s v="Internal R&amp;D"/>
    <s v="Q1 Passed"/>
    <s v="Q2 Passed"/>
    <s v="Q1 Passed"/>
    <s v="Q1 Passed"/>
    <s v="NA"/>
    <s v="NA"/>
    <x v="0"/>
    <s v="Sri Lakshmi Hospital, Bangalore"/>
    <s v="Dr Prakash BV"/>
    <x v="1"/>
    <s v="NA"/>
    <s v="Breast"/>
    <s v="Right Breast"/>
    <s v="Female"/>
    <n v="60"/>
    <s v="N"/>
    <s v="NA"/>
    <s v="Sandeep"/>
    <s v="Surgery"/>
    <s v="Primary"/>
    <s v="Naïve"/>
    <s v="NA"/>
    <s v="NA"/>
    <x v="0"/>
    <s v="NA"/>
    <s v="NA"/>
    <s v="NA"/>
    <s v="NA"/>
    <s v="NA"/>
    <s v="NA"/>
    <s v="NA"/>
    <d v="2020-09-15T00:00:00"/>
    <s v="M 1.4*2.0*0.4| V 2.4*2.4*0.6"/>
    <s v="M 1.8*1.6*0.6| V 1.6*1.2*0.6"/>
    <s v="2*4*450 &amp; 1*1*1"/>
    <n v="3"/>
    <s v="Kowshik"/>
    <s v="Y"/>
    <s v="NA"/>
    <s v="N"/>
    <s v="Q2 Rejected"/>
    <s v="NA"/>
    <s v="M T0(3x5)| V T0(3x5)"/>
    <s v="M T72(2x5) | V T72(2x5), M T96(2x5)| V T96(2x5)"/>
    <s v="NA"/>
    <s v="Rejected"/>
  </r>
  <r>
    <s v="FBRN20I0013"/>
    <s v="20I0013"/>
    <s v="R&amp;D"/>
    <x v="6"/>
    <s v="MBT-TB-070 v1.1"/>
    <s v="TRY/CLN/PRA/01/0013"/>
    <s v="Y"/>
    <s v="Other Indication"/>
    <s v="Biobank"/>
    <s v="Q1 Passed"/>
    <s v="Q2 Rejected"/>
    <s v="Compromised"/>
    <s v="Q1 Passed"/>
    <s v="NA"/>
    <s v="NA"/>
    <x v="0"/>
    <s v="Sri Lakshmi Hospital, Bangalore"/>
    <s v="Dr Prakash BV"/>
    <x v="1"/>
    <s v="NA"/>
    <s v="Breast"/>
    <s v="Left Breast"/>
    <s v="Female"/>
    <n v="58"/>
    <s v="N"/>
    <s v="NA"/>
    <s v="Sandeep"/>
    <s v="Surgery"/>
    <s v="Primary"/>
    <s v="Naïve"/>
    <s v="NA"/>
    <s v="NA"/>
    <x v="0"/>
    <s v="NA"/>
    <s v="NA"/>
    <s v="NA"/>
    <s v="NA"/>
    <s v="NA"/>
    <s v="NA"/>
    <s v="NA"/>
    <s v="NA"/>
    <s v="NA"/>
    <s v="NA"/>
    <s v="NA"/>
    <s v="NA"/>
    <s v="NA"/>
    <s v="NA"/>
    <s v="NA"/>
    <s v="N"/>
    <s v="Q2 Rejected"/>
    <s v="NA"/>
    <s v="NA"/>
    <s v="NA"/>
    <s v="NA"/>
    <s v="Rejected"/>
  </r>
  <r>
    <s v="FBRN20J0014"/>
    <s v="20J0014"/>
    <s v="R&amp;D"/>
    <x v="7"/>
    <s v="MBT-TB-070 v1.1"/>
    <s v="TRY/CLN/PRA/01/0014"/>
    <s v="Y"/>
    <s v="COS_V2"/>
    <s v="Internal R&amp;D"/>
    <s v="Q1 Passed"/>
    <s v="Q2 Passed"/>
    <s v="Q1 Passed"/>
    <s v="Q1 Passed"/>
    <s v="NA"/>
    <s v="NA"/>
    <x v="0"/>
    <s v="Sri Lakshmi Hospital, Bangalore"/>
    <s v="Dr Prakash BV"/>
    <x v="0"/>
    <s v="NA"/>
    <s v="GBS"/>
    <s v="Left Upper GBS &amp; Upper Lip"/>
    <s v="Female"/>
    <n v="50"/>
    <s v="N"/>
    <s v="NA"/>
    <s v="Sandeep"/>
    <s v="Surgery"/>
    <s v="Primary"/>
    <s v="Chemotherapy"/>
    <s v="NA"/>
    <s v="IVA"/>
    <x v="1"/>
    <n v="3"/>
    <s v="pT4N0M0"/>
    <n v="3"/>
    <s v="Paclitaxel+ Carboplatin"/>
    <s v="Squamous Cell Carcinoma"/>
    <s v="NA"/>
    <s v="NA"/>
    <d v="2020-10-06T00:00:00"/>
    <s v="M 1.6*1.6*1.0| V 0.8*2.0*0.4"/>
    <s v="M 1.6*1.6*0.7| V 0.8*2.0*0.4"/>
    <s v="2*4*450 &amp; 1*1*1"/>
    <n v="3"/>
    <s v="Kowshik &amp; Vasanth"/>
    <s v="Y"/>
    <s v="NA"/>
    <s v="N"/>
    <s v="Q2 Passed"/>
    <s v="NA"/>
    <s v="M T0 (2x7)| V T0(3x7)"/>
    <s v="M T48D- Veh (1x7), TPF(1x7)| V T72Med- RPMI (1x7), RPMI-HG (1x7), DMEM (1x7); T48D- Veh (1x7), TPF(1x7); T72D- Veh (1x7), TPF(1x7)"/>
    <s v="NA"/>
    <s v="Terminated @T72"/>
  </r>
  <r>
    <s v="FBRN20J0015"/>
    <s v="20J0015"/>
    <s v="R&amp;D"/>
    <x v="7"/>
    <s v="MBT-TB-070 v1.1"/>
    <s v="TRY/CLN/PRA/01/0015"/>
    <s v="Y"/>
    <s v="COS_V2"/>
    <s v="Internal R&amp;D"/>
    <s v="Q1 Passed"/>
    <s v="Q2 Passed"/>
    <s v="Q1 Passed"/>
    <s v="Q1 Passed"/>
    <s v="NA"/>
    <s v="NA"/>
    <x v="0"/>
    <s v="Sri Lakshmi Hospital, Bangalore"/>
    <s v="Dr Prakash BV"/>
    <x v="0"/>
    <s v="NA"/>
    <s v="Lip"/>
    <s v="Lower Lip"/>
    <s v="Female"/>
    <n v="55"/>
    <s v="N"/>
    <s v="NA"/>
    <s v="Sandeep"/>
    <s v="Surgery"/>
    <s v="Primary"/>
    <s v="Chemotherapy"/>
    <s v="NA"/>
    <s v="II"/>
    <x v="2"/>
    <n v="2"/>
    <s v="pT2N0M0"/>
    <n v="2"/>
    <s v="Cisplatin+ 5FU"/>
    <s v="Squamous Cell Carcinoma"/>
    <s v="NA"/>
    <s v="NA"/>
    <d v="2020-10-06T00:00:00"/>
    <s v="1.8*2.0*0.8"/>
    <s v="1.8*2.0*0.8"/>
    <s v="2*4*450 &amp; 1*1*1"/>
    <n v="3"/>
    <s v="Kowshik &amp; Vasanth"/>
    <s v="Y"/>
    <s v="NA"/>
    <s v="N"/>
    <s v="Q2 Passed"/>
    <s v="NA"/>
    <s v="M T0 (1x7)| V T0(3x7)"/>
    <s v="M T48D- Veh (1x7), TPF(1x7)| V T72Med- RPMI (1x7), RPMI-HG (1x7), DMEM (1x7); T48D- Veh (1x7), TPF(1x7); T72D- Veh (1x7), TPF(1x7)"/>
    <s v="NA"/>
    <s v="Terminated @T72"/>
  </r>
  <r>
    <s v="FBRN20J0016"/>
    <s v="20J0016"/>
    <s v="R&amp;D"/>
    <x v="8"/>
    <s v="MBT-TB-070 v1.1"/>
    <s v="TRY/CLN/PRA/01/0016"/>
    <s v="Y"/>
    <s v="COS_V2"/>
    <s v="Internal R&amp;D"/>
    <s v="Q1 Passed"/>
    <s v="Q2 Rejected"/>
    <s v="Compromised"/>
    <s v="Q1 Passed"/>
    <s v="NA"/>
    <s v="NA"/>
    <x v="0"/>
    <s v="Aswad Hospital, Bangalore"/>
    <s v="Dr Prakash BV"/>
    <x v="0"/>
    <s v="NA"/>
    <s v="GBS"/>
    <s v="Upper GBS &amp; angle of mouth"/>
    <s v="Female"/>
    <n v="75"/>
    <s v="N"/>
    <s v="NA"/>
    <s v="Sandeep"/>
    <s v="Surgery"/>
    <s v="Primary"/>
    <s v="Naïve"/>
    <s v="NA"/>
    <s v="IVA"/>
    <x v="1"/>
    <n v="3"/>
    <s v="pT4N0M0"/>
    <s v="NA"/>
    <s v="NA"/>
    <s v="Squamous Cell Carcinoma"/>
    <s v="NA"/>
    <s v="NA"/>
    <d v="2020-10-08T00:00:00"/>
    <s v="1.8*1.6*1.0"/>
    <s v="1.8*1.6*1.0"/>
    <s v="2*4*450 &amp; 1*1*1"/>
    <n v="3"/>
    <s v="Kowshik &amp; Vasanth"/>
    <s v="N"/>
    <s v="NA"/>
    <s v="N"/>
    <s v="Q2 Passed"/>
    <s v="NA"/>
    <s v="M T0 (2x7)| V T0(2x7)"/>
    <s v="M T48D- Veh (1x7), TPF(1x7)| V T72Med- RPMI (1x7), RPMI-HG (1x7), DMEM (1x7); T48D- Veh (1x7), TPF(1x7); T72D- Veh (1x7), TPF(1x7)"/>
    <s v="NA"/>
    <s v="Terminated @T72"/>
  </r>
  <r>
    <s v="FBRN20J0017"/>
    <s v="20J0017"/>
    <s v="R&amp;D"/>
    <x v="9"/>
    <s v="MBT-TB-070 v1.1"/>
    <s v="CLN/PRA/01/0017"/>
    <s v="Y"/>
    <s v="COS_V2"/>
    <s v="Internal R&amp;D"/>
    <s v="Q1 Passed"/>
    <s v="Q2 Passed"/>
    <s v="Q1 Passed"/>
    <s v="Q1 Passed"/>
    <s v="NA"/>
    <s v="NA"/>
    <x v="0"/>
    <s v="Sri Lakshmi Hospital, Bangalore"/>
    <s v="Dr Prakash BV"/>
    <x v="0"/>
    <s v="NA"/>
    <s v="Buccal Mucosa"/>
    <s v="Right Buccal Mucosa"/>
    <s v="Male"/>
    <n v="60"/>
    <s v="N"/>
    <s v="NA"/>
    <s v="Anil/Sashi"/>
    <s v="Surgery"/>
    <s v="Primary"/>
    <s v="Naïve"/>
    <s v="NA"/>
    <s v="I"/>
    <x v="3"/>
    <n v="2"/>
    <s v="pT1N0M0"/>
    <s v="NA"/>
    <s v="NA"/>
    <s v="Squamous Cell Carcinoma"/>
    <s v="NA"/>
    <s v="NA"/>
    <d v="2020-10-23T00:00:00"/>
    <s v="1.8*1.4*0.6"/>
    <s v="1.8*1.4*0.6"/>
    <s v="2*4*450"/>
    <n v="3"/>
    <s v="Vasanth"/>
    <s v="N"/>
    <s v="NA"/>
    <s v="N"/>
    <s v="Q2 Passed"/>
    <s v="NA"/>
    <s v="V T0 (1x7), T0 Col (1x7)"/>
    <s v="V T72Med-RPMI (1x7), RPMI-HG (1x7); T48D- Veh (1x7), TPF(1x7); T72D- Veh (1x7), TPF(1x7); Collagen w/o insert- RPMI (1x5), RPMI-HG (1x5)"/>
    <s v="NA"/>
    <s v="Terminated @T72"/>
  </r>
  <r>
    <s v="FBRN20J0018"/>
    <s v="20J0018"/>
    <s v="R&amp;D"/>
    <x v="9"/>
    <s v="MBT-TB-070 v1.1"/>
    <s v="CLN/PRA/01/0018"/>
    <s v="Y"/>
    <s v="COS_V2"/>
    <s v="Internal R&amp;D"/>
    <s v="Q1 Passed"/>
    <s v="Q2 Passed"/>
    <s v="Q1 Passed"/>
    <s v="Q1 Passed"/>
    <s v="NA"/>
    <s v="NA"/>
    <x v="0"/>
    <s v="Sri Lakshmi Hospital, Bangalore"/>
    <s v="Dr Prakash BV"/>
    <x v="0"/>
    <s v="NA"/>
    <s v="GBS"/>
    <s v="Right Lower GBS"/>
    <s v="Female"/>
    <n v="50"/>
    <s v="N"/>
    <s v="NA"/>
    <s v="Anil/Sashi"/>
    <s v="Surgery"/>
    <s v="Primary"/>
    <s v="Naïve"/>
    <s v="NA"/>
    <s v="III"/>
    <x v="4"/>
    <n v="2"/>
    <s v="pT2N1M0"/>
    <s v="NA"/>
    <s v="NA"/>
    <s v="Squamous Cell Carcinoma"/>
    <s v="NA"/>
    <s v="NA"/>
    <d v="2020-10-23T00:00:00"/>
    <s v="2.2*1.4*0.5"/>
    <s v="2.2*1.4*0.5"/>
    <s v="2*4*450"/>
    <n v="3"/>
    <s v="Vasanth"/>
    <s v="Y"/>
    <s v="NA"/>
    <s v="N"/>
    <s v="Q2 Passed"/>
    <s v="NA"/>
    <s v="V T0 (1x7), T0 Col (1x5)"/>
    <s v="V T72Med-RPMI (1x7), RPMI-HG (1x7), DMEM (1x7); T48D- Veh (1x7), TPF(1x7); T72D- Veh (1x7), TPF(1x7); Collagen w/ insert- RPMI (1x5), RPMI-HG (1x5), DMEM (1x5); Collagen w/o insert- RPMI (1x5), RPMI-HG (1x5), DMEM (1x5)"/>
    <s v="NA"/>
    <s v="Terminated @T72"/>
  </r>
  <r>
    <s v="FBRN20J0019"/>
    <s v="20J0019"/>
    <s v="R&amp;D"/>
    <x v="10"/>
    <s v="MBT-TB-070 v1.1"/>
    <s v="CLN/PRA/01/0019"/>
    <s v="Y"/>
    <s v="COS_V2"/>
    <s v="Internal R&amp;D"/>
    <s v="Q1 Passed"/>
    <s v="Q2 Passed"/>
    <s v="Q1 Passed"/>
    <s v="Q1 Passed"/>
    <s v="NA"/>
    <s v="NA"/>
    <x v="0"/>
    <s v="Sri Lakshmi Hospital, Bangalore"/>
    <s v="Dr Prakash BV"/>
    <x v="1"/>
    <s v="NA"/>
    <s v="Breast"/>
    <s v="Left Breast"/>
    <s v="Female"/>
    <n v="55"/>
    <s v="N"/>
    <s v="NA"/>
    <s v="Anil/Sashi"/>
    <s v="Surgery"/>
    <s v="Primary"/>
    <s v="Naïve"/>
    <s v="NA"/>
    <s v="II"/>
    <x v="2"/>
    <n v="2"/>
    <s v="pT2N0M0"/>
    <s v="NA"/>
    <s v="NA"/>
    <s v="Infiltrating ductal Carcinoma"/>
    <s v="CT"/>
    <s v="4AC&gt;4P+ Adriamycin+ Cyclophosphamide+ Paclitaxel"/>
    <d v="2020-10-24T00:00:00"/>
    <s v="1.8*3.4*0.5"/>
    <s v="1.4*2.6*0.5"/>
    <s v="2*4*450"/>
    <n v="3"/>
    <s v="Nandini"/>
    <s v="Y"/>
    <s v="NA"/>
    <s v="N"/>
    <s v="Q2 Passed"/>
    <s v="NA"/>
    <s v="V T0 (4X7)"/>
    <s v="V T72Med-RPMI (1x7), RPMI-HG (1x7); Collagen w/o insert- RPMI (1x5), RPMI-HG (1x5)"/>
    <s v="NA"/>
    <s v="Terminated @T72"/>
  </r>
  <r>
    <s v="FBRN20J0020"/>
    <s v="20J0020"/>
    <s v="R&amp;D"/>
    <x v="10"/>
    <s v="MBT-TB-070 v1.1"/>
    <s v="CLN/PRA/01/0020"/>
    <s v="Y"/>
    <s v="COS_V2"/>
    <s v="Internal R&amp;D"/>
    <s v="Q1 Passed"/>
    <s v="Q2 Passed"/>
    <s v="Q1 Passed"/>
    <s v="Q1 Passed"/>
    <s v="NA"/>
    <s v="NA"/>
    <x v="0"/>
    <s v="Sri Lakshmi Hospital, Bangalore"/>
    <s v="Dr Prakash BV"/>
    <x v="0"/>
    <s v="NA"/>
    <s v="Buccal Mucosa"/>
    <s v="Right Buccal Mucosa"/>
    <s v="Female"/>
    <n v="55"/>
    <s v="N"/>
    <s v="NA"/>
    <s v="Anil/Sashi"/>
    <s v="Surgery"/>
    <s v="Primary"/>
    <s v="Naïve"/>
    <s v="NA"/>
    <s v="II"/>
    <x v="2"/>
    <n v="2"/>
    <s v="pT2N0M0"/>
    <s v="NA"/>
    <s v="NA"/>
    <s v="Squamous Cell Carcinoma"/>
    <s v="NA"/>
    <s v="NA"/>
    <d v="2020-10-24T00:00:00"/>
    <s v="1.8*1.4*0.6"/>
    <s v="NA"/>
    <s v="NA"/>
    <n v="3"/>
    <s v="Vasanth"/>
    <s v="Y"/>
    <s v="NA"/>
    <s v="N"/>
    <s v="Q2 Passed"/>
    <s v="NA"/>
    <s v="V T0 (1X7)"/>
    <s v="V T72Med-RPMI (1x7), RPMI-HG (1x7), DMEM (1x7); T48D- Veh (1x7), TPF(1x7); T72D- Veh (1x7), TPF(1x7); Collagen w/ insert- RPMI (1x5); Collagen w/o insert- RPMI (1x5), RPMI-HG (1x5)"/>
    <s v="NA"/>
    <s v="Terminated @T72"/>
  </r>
  <r>
    <s v="FBRN20J0021"/>
    <s v="20J0021"/>
    <s v="R&amp;D"/>
    <x v="11"/>
    <s v="MBT-TB-070 v1.1"/>
    <s v="CLN/PRA/01/0021"/>
    <s v="Y"/>
    <s v="COS_V2"/>
    <s v="Internal R&amp;D"/>
    <s v="Q1 Passed"/>
    <s v="Q2 Passed"/>
    <s v="Q1 Passed"/>
    <s v="Q1 Passed"/>
    <s v="NA"/>
    <s v="NA"/>
    <x v="0"/>
    <s v="Aswad Hospital, Bangalore"/>
    <s v="Dr Prakash BV"/>
    <x v="0"/>
    <s v="NA"/>
    <s v="Tongue"/>
    <s v="Right Lateral border of tongue"/>
    <s v="Male"/>
    <n v="77"/>
    <s v="N"/>
    <s v="NA"/>
    <s v="Anil/Sashi"/>
    <s v="Surgery"/>
    <s v="Primary"/>
    <s v="Naïve"/>
    <s v="NA"/>
    <s v="II"/>
    <x v="2"/>
    <n v="1"/>
    <s v="pT2N1M0"/>
    <s v="NA"/>
    <s v="NA"/>
    <s v="Squamous Cell Carcinoma"/>
    <s v="NA"/>
    <s v="NA"/>
    <d v="2020-10-24T00:00:00"/>
    <s v="2.0*0.8*0.6_x000a_1.0*1.2*0.5"/>
    <s v="2.0*0.8*0.6_x000a_1.0*1.2*0.5"/>
    <s v="2*4*450"/>
    <n v="3"/>
    <s v="Vasanth"/>
    <s v="Y"/>
    <s v="NA"/>
    <s v="N"/>
    <s v="Q2 Passed"/>
    <s v="NA"/>
    <s v="V T0 (1X7)"/>
    <s v="V T72Med-RPMI (1x7), RPMI-HG (1x7); T48D- Veh (1x7), TPF(1x7); T72D- Veh (1x7), TPF(1x7); Collagen w/ insert (1x5); Collagen w/o insert- RPMI (1x5), RPMI-HG (1x5)"/>
    <s v="NA"/>
    <s v="Terminated @T72"/>
  </r>
  <r>
    <s v="FBRN20J0022"/>
    <s v="20J0022"/>
    <s v="R&amp;D"/>
    <x v="11"/>
    <s v="MBT-TB-070 v1.1"/>
    <s v="CLN/PRA/01/0022"/>
    <s v="Y"/>
    <s v="COS_V2"/>
    <s v="Internal R&amp;D"/>
    <s v="Q1 Passed"/>
    <s v="Q2 Passed"/>
    <s v="Q1 Passed"/>
    <s v="Q1 Passed"/>
    <s v="NA"/>
    <s v="NA"/>
    <x v="0"/>
    <s v="Aswad Hospital, Bangalore"/>
    <s v="Dr Prakash BV"/>
    <x v="1"/>
    <s v="NA"/>
    <s v="Breast"/>
    <s v="Left Breast"/>
    <s v="Female"/>
    <n v="45"/>
    <s v="N"/>
    <s v="NA"/>
    <s v="Anil/Sashi"/>
    <s v="Surgery"/>
    <s v="Primary"/>
    <s v="Naïve"/>
    <s v="NA"/>
    <s v="II"/>
    <x v="2"/>
    <n v="2"/>
    <s v="pT2N1M0"/>
    <s v="NA"/>
    <s v="NA"/>
    <s v="Infiltrating ductal Carcinoma"/>
    <s v="CT"/>
    <s v="4AC&gt;4P+ Adriamycin+ Cyclophosphamide+ Paclitaxel"/>
    <d v="2020-10-24T00:00:00"/>
    <s v="2.0*2.2*0.8"/>
    <s v="1.2*0.8*0.6"/>
    <s v="2*4*450"/>
    <n v="3"/>
    <s v="Vasanth"/>
    <s v="Y"/>
    <s v="NA"/>
    <s v="N"/>
    <s v="Q2 Passed"/>
    <s v="NA"/>
    <s v="V T0 (2x7), T0 Col (2x7)"/>
    <s v="V T72Med-RPMI (1x8), RPMI-HG (1x8); Collagen w/o insert- RPMI (1x8), RPMI-HG (1x8)"/>
    <s v="NA"/>
    <s v="Terminated @T72"/>
  </r>
  <r>
    <s v="FBRN20J0023"/>
    <s v="20J0023"/>
    <s v="R&amp;D"/>
    <x v="12"/>
    <s v="MBT-TB-070 v1.1"/>
    <s v="CLN/PRA/01/0023"/>
    <s v="Y"/>
    <s v="COS_V2"/>
    <s v="Internal R&amp;D"/>
    <s v="Q1 Passed"/>
    <s v="Q2 Passed"/>
    <s v="Q1 Passed"/>
    <s v="Q1 Passed"/>
    <s v="NA"/>
    <s v="NA"/>
    <x v="0"/>
    <s v="Sri Lakshmi Hospital, Bangalore"/>
    <s v="Dr Prakash BV"/>
    <x v="2"/>
    <s v="NA"/>
    <s v="Ovary"/>
    <s v="Bilateral Ovarian Tumor"/>
    <s v="Female"/>
    <n v="65"/>
    <s v="N"/>
    <s v="NA"/>
    <s v="Anil/Sashi"/>
    <s v="Surgery"/>
    <s v="Primary"/>
    <s v="Naïve"/>
    <s v="NA"/>
    <s v="II"/>
    <x v="2"/>
    <n v="1"/>
    <s v="NA"/>
    <s v="NA"/>
    <s v="NA"/>
    <s v="Serous Cystadenocarcinoma"/>
    <s v="CT"/>
    <s v="Paclitaxel+ Carboplatin"/>
    <d v="2020-10-28T00:00:00"/>
    <s v="NA"/>
    <s v="NA"/>
    <s v="NA"/>
    <s v="NA"/>
    <s v="Nandini"/>
    <s v="NA"/>
    <s v="NA"/>
    <s v="N"/>
    <s v="Q2 Rejected"/>
    <s v="NA"/>
    <s v="NA"/>
    <s v="NA"/>
    <s v="NA"/>
    <s v="Rejected"/>
  </r>
  <r>
    <s v="FBRN20K0024"/>
    <s v="20K0024"/>
    <s v="R&amp;D"/>
    <x v="13"/>
    <s v="MBT-TB-070 v1.1"/>
    <s v="CLN/PRA/01/0024"/>
    <s v="Y"/>
    <s v="COS_V2"/>
    <s v="Internal R&amp;D"/>
    <s v="Q1 Passed"/>
    <s v="Q2 Passed"/>
    <s v="Q1 Passed"/>
    <s v="Q1 Passed"/>
    <s v="NA"/>
    <s v="NA"/>
    <x v="0"/>
    <s v="Sri Lakshmi Hospital, Bangalore"/>
    <s v="Dr Prakash BV"/>
    <x v="0"/>
    <s v="NA"/>
    <s v="GBS"/>
    <s v="Left Upper GBS"/>
    <s v="Male"/>
    <n v="50"/>
    <s v="N"/>
    <s v="NA"/>
    <s v="Shashi"/>
    <s v="Surgery"/>
    <s v="Primary"/>
    <s v="Naïve"/>
    <s v="NA"/>
    <s v="III"/>
    <x v="4"/>
    <n v="2"/>
    <s v="pT3N0M0"/>
    <s v="NA"/>
    <s v="NA"/>
    <s v="Squamous Cell Carcinoma"/>
    <s v="NA"/>
    <s v="NA"/>
    <d v="2020-11-02T00:00:00"/>
    <s v="NA"/>
    <s v="NA"/>
    <s v="2*4*450"/>
    <s v="NA"/>
    <s v="Vasanth"/>
    <s v="Y"/>
    <s v="NA"/>
    <s v="N"/>
    <s v="Q2 Passed"/>
    <s v="NA"/>
    <s v="NA"/>
    <s v="V T48 (+) Control (+) Plasma: PHA (1x5); (+) Control (-) Plasma: PHA (1x5) T72 (+) Control (+) Plasma: Untreatment (1x5), CD3+IL2(1x5); (+) Plasma: Media (1x8), Veh (1x8), TPF(1x8); (+) Control (-) Plasma: Untreatment (1x5), CD3+IL2(1x5); (-) Plasma: Media (1x8), Veh (1x8), TPF(1x8)"/>
    <s v="NA"/>
    <s v="Terminated @T72"/>
  </r>
  <r>
    <s v="FBRN20K0025"/>
    <s v="20K0025"/>
    <s v="R&amp;D"/>
    <x v="13"/>
    <s v="MBT-TB-070 v1.1"/>
    <s v="CLN/PRA/01/0025"/>
    <s v="Y"/>
    <s v="COS_V2"/>
    <s v="Internal R&amp;D"/>
    <s v="Q1 Passed"/>
    <s v="Q2 Passed"/>
    <s v="Q1 Passed"/>
    <s v="Q1 Passed"/>
    <s v="NA"/>
    <s v="NA"/>
    <x v="0"/>
    <s v="Sri Lakshmi Hospital, Bangalore"/>
    <s v="Dr Prakash BV"/>
    <x v="0"/>
    <s v="NA"/>
    <s v="Buccal Mucosa"/>
    <s v="Left Buccal Mucosa"/>
    <s v="Female"/>
    <n v="48"/>
    <s v="N"/>
    <s v="NA"/>
    <s v="Shashi"/>
    <s v="Surgery"/>
    <s v="Primary"/>
    <s v="Naïve"/>
    <s v="NA"/>
    <s v="III"/>
    <x v="4"/>
    <n v="1"/>
    <s v="pT2N0M0"/>
    <s v="NA"/>
    <s v="NA"/>
    <s v="Squamous Cell Carcinoma"/>
    <s v="NA"/>
    <s v="NA"/>
    <d v="2020-11-02T00:00:00"/>
    <s v="NA"/>
    <s v="NA"/>
    <s v="2*4*450"/>
    <s v="NA"/>
    <s v="Kowshik"/>
    <s v="Y"/>
    <s v="NA"/>
    <s v="N"/>
    <s v="Q2 Passed"/>
    <s v="NA"/>
    <s v="NA"/>
    <s v="NA"/>
    <s v="NA"/>
    <s v="Terminated @T72"/>
  </r>
  <r>
    <s v="FBRN20K0026"/>
    <s v="20K0026"/>
    <s v="R&amp;D"/>
    <x v="14"/>
    <s v="MBT-TB-070 v1.1"/>
    <s v="CLN/PRA/01/0026"/>
    <s v="Y"/>
    <s v="Drug Modulation"/>
    <s v="Internal R&amp;D"/>
    <s v="Q1 Passed"/>
    <s v="Q2 Passed"/>
    <s v="Q1 Passed"/>
    <s v="Q1 Passed"/>
    <s v="NA"/>
    <s v="NA"/>
    <x v="0"/>
    <s v="Mallige Hospital, Cresant Road"/>
    <s v="Dr Prakash BV"/>
    <x v="0"/>
    <s v="NA"/>
    <s v="Tongue"/>
    <s v="Left Lateral Tongue"/>
    <s v="Male"/>
    <n v="83"/>
    <s v="N"/>
    <s v="NA"/>
    <s v="Anil/Sashi"/>
    <s v="Surgery"/>
    <s v="Primary"/>
    <s v="Naïve"/>
    <s v="NA"/>
    <s v="II"/>
    <x v="2"/>
    <n v="2"/>
    <s v="pT2N0M0"/>
    <s v="NA"/>
    <s v="NA"/>
    <s v="Squamous Cell Carcinoma"/>
    <s v="NA"/>
    <s v="NA"/>
    <d v="2020-11-04T00:00:00"/>
    <s v="1.8*0.8*0.4"/>
    <s v="1.8*0.8*0.4"/>
    <s v="2*4*450"/>
    <n v="3"/>
    <s v="Vasanth"/>
    <s v="Y"/>
    <s v="NA"/>
    <s v="N"/>
    <s v="Q2 Passed"/>
    <s v="NA"/>
    <s v="V T0 (1X7)"/>
    <s v="V T72 Base Drug Plate Veh (1x7), TPF (1x7), IgG4 (1x7), Pembro (1x7)"/>
    <s v="NA"/>
    <s v="Terminated @T72"/>
  </r>
  <r>
    <s v="FBRN20K0027"/>
    <s v="20K0027"/>
    <s v="R&amp;D"/>
    <x v="14"/>
    <s v="MBT-TB-070 v1.1"/>
    <s v="CLN/PRA/01/0027"/>
    <s v="Y"/>
    <s v="Drug Modulation"/>
    <s v="Internal R&amp;D"/>
    <s v="Q1 Passed"/>
    <s v="Q2 Passed"/>
    <s v="Q1 Passed"/>
    <s v="Q1 Passed"/>
    <s v="NA"/>
    <s v="NA"/>
    <x v="0"/>
    <s v="Mallige Hospital, Cresant Road"/>
    <s v="Dr Prakash BV"/>
    <x v="0"/>
    <s v="NA"/>
    <s v="Tongue"/>
    <s v="Base of Tongue"/>
    <s v="Female"/>
    <n v="50"/>
    <s v="N"/>
    <s v="NA"/>
    <s v="Anil/Sashi"/>
    <s v="Surgery"/>
    <s v="Primary"/>
    <s v="Naïve"/>
    <s v="NA"/>
    <s v="IVA"/>
    <x v="1"/>
    <n v="2"/>
    <s v="pT4N0M0"/>
    <s v="NA"/>
    <s v="NA"/>
    <s v="Squamous Cell Carcinoma"/>
    <s v="NA"/>
    <s v="NA"/>
    <d v="2020-11-04T00:00:00"/>
    <s v="1.6*0.2*0.4"/>
    <s v="1.6*0.4"/>
    <s v="2*4*450"/>
    <n v="3"/>
    <s v="Vasanth"/>
    <s v="Y"/>
    <s v="NA"/>
    <s v="N"/>
    <s v="Q2 Passed"/>
    <s v="NA"/>
    <s v="V T0 (1X7)"/>
    <s v="V T72 Base Drug Plate Veh (1x7), TPF (1x7), IgG4 (1x7), Pembro (1x7)"/>
    <s v="NA"/>
    <s v="Terminated @T72"/>
  </r>
  <r>
    <s v="FBRN20K0028"/>
    <s v="20K0028"/>
    <s v="R&amp;D"/>
    <x v="14"/>
    <s v="MBT-TB-070 v1.1"/>
    <s v="CLN/PRA/01/0028"/>
    <s v="Y"/>
    <s v="Drug Modulation"/>
    <s v="Internal R&amp;D"/>
    <s v="Q1 Passed"/>
    <s v="Q2 Passed"/>
    <s v="Q1 Passed"/>
    <s v="Q1 Passed"/>
    <s v="NA"/>
    <s v="NA"/>
    <x v="0"/>
    <s v="Sri Lakshmi Hospital, Bangalore"/>
    <s v="Dr Prakash BV"/>
    <x v="0"/>
    <s v="NA"/>
    <s v="RMT"/>
    <s v="Left RMT"/>
    <s v="Female"/>
    <n v="52"/>
    <s v="N"/>
    <s v="NA"/>
    <s v="Shashi"/>
    <s v="Surgery"/>
    <s v="Primary"/>
    <s v="Naïve"/>
    <s v="NA"/>
    <s v="II"/>
    <x v="2"/>
    <n v="2"/>
    <s v="pT2N0M0"/>
    <s v="NA"/>
    <s v="NA"/>
    <s v="Squamous Cell Carcinoma"/>
    <s v="NA"/>
    <s v="NA"/>
    <d v="2020-11-05T00:00:00"/>
    <s v="1.2*0.8*0.4_x000a_0.6*0.6*0.3_x000a_0.4*0.6*0.3"/>
    <s v="1.2*0.8*0.4_x000a_0.6*0.6*0.3_x000a_0.4*0.6*0.3"/>
    <s v="2*4*450"/>
    <n v="3"/>
    <s v="Vasanth"/>
    <s v="Y"/>
    <s v="NA"/>
    <s v="N"/>
    <s v="Q2 Passed"/>
    <s v="NA"/>
    <s v="V T0 (1X7)"/>
    <s v="V T72 Base Drug Plate Veh (1x7), TPF (1x7), IgG4 (1x7), Pembro (1x7)"/>
    <s v="NA"/>
    <s v="Terminated @T72"/>
  </r>
  <r>
    <s v="FBRN20K0029"/>
    <s v="20K0029"/>
    <s v="R&amp;D"/>
    <x v="15"/>
    <s v="MBT-TB-070 v1.1"/>
    <s v="CLN/PRA/01/0029"/>
    <s v="Y"/>
    <s v="Drug Modulation"/>
    <s v="Internal R&amp;D"/>
    <s v="Q1 Passed"/>
    <s v="Q2 Rejected"/>
    <s v="Compromised"/>
    <s v="Rejected"/>
    <s v="NA"/>
    <s v="NA"/>
    <x v="0"/>
    <s v="Sri Lakshmi Hospital, Bangalore"/>
    <s v="Dr Prakash BV"/>
    <x v="0"/>
    <s v="NA"/>
    <s v="Buccal Mucosa"/>
    <s v="Left Buccal Mucosa"/>
    <s v="Female"/>
    <n v="53"/>
    <s v="N"/>
    <s v="NA"/>
    <s v="Shashi"/>
    <s v="Surgery"/>
    <s v="Primary"/>
    <s v="Naïve"/>
    <s v="NA"/>
    <s v="II"/>
    <x v="2"/>
    <n v="1"/>
    <s v="pT2N0M0"/>
    <s v="NA"/>
    <s v="NA"/>
    <s v="Squamous Cell Carcinoma"/>
    <s v="NA"/>
    <s v="NA"/>
    <d v="2020-11-10T00:00:00"/>
    <s v="&lt;0.3"/>
    <s v="&lt;0.3"/>
    <s v="1*1*1"/>
    <n v="3"/>
    <s v="Vasanth"/>
    <s v="NA"/>
    <s v="NA"/>
    <s v="N"/>
    <s v="NA"/>
    <s v="NA"/>
    <s v="M T0 (1x7)"/>
    <s v="No culture"/>
    <s v="NA"/>
    <s v="Rejected"/>
  </r>
  <r>
    <s v="FBRN20K0030"/>
    <s v="20K0030"/>
    <s v="R&amp;D"/>
    <x v="16"/>
    <s v="MBT-TB-070 v1.1"/>
    <s v="CLN/PRA/01/0030"/>
    <s v="Y"/>
    <s v="Drug Modulation"/>
    <s v="Internal R&amp;D"/>
    <s v="Q1 Passed"/>
    <s v="Q2 Rejected"/>
    <s v="Compromised"/>
    <s v="Q1 Passed"/>
    <s v="NA"/>
    <s v="NA"/>
    <x v="0"/>
    <s v="Sri Lakshmi Hospital, Bangalore"/>
    <s v="Dr Prakash BV"/>
    <x v="0"/>
    <s v="NA"/>
    <s v="Buccal Mucosa"/>
    <s v="Left Buccal Mucosa"/>
    <s v="Female"/>
    <n v="51"/>
    <s v="N"/>
    <s v="NA"/>
    <s v="Shashi"/>
    <s v="Surgery"/>
    <s v="Primary"/>
    <s v="Naïve"/>
    <s v="NA"/>
    <s v="II"/>
    <x v="2"/>
    <n v="2"/>
    <s v="pT2N0M0"/>
    <s v="NA"/>
    <s v="NA"/>
    <s v="Squamous Cell Carcinoma"/>
    <s v="NA"/>
    <s v="NA"/>
    <d v="2020-11-20T00:00:00"/>
    <s v="1.9*0.4*0.4"/>
    <s v="2.3*0.3*0.2"/>
    <s v="2*4*450"/>
    <n v="4"/>
    <s v="Vasanth"/>
    <s v="N"/>
    <s v="NA"/>
    <s v="N"/>
    <s v="Q2 Passed"/>
    <s v="NA"/>
    <s v="V T0 (1X7)"/>
    <s v="V T72 Base Drug Plate RPMI (Veh (1x4), TPF (1x4)), RPMI-HG (Veh (1x4), TPF (1x4)), DMEM/F12 (Veh (1x4), TPF (1x4)); T72 (+) Control Plate RPMI (Veh (1x4), aCD3+ IL2 (1x4)), RPMI-HG (Veh (1x4), aCD3+ IL2 (1x4)), DMEM/F12 (Veh (1x4), aCD3+ IL2 (1x4)); T72 LPS Plate (RPMI+ LPS (1x4)), (RPMI-HG+ LPS (1x4)), (DMEM/F12+ LPS (1x4))"/>
    <s v="NA"/>
    <s v="Terminated @T72"/>
  </r>
  <r>
    <s v="FBRN20K0031"/>
    <s v="20K0031"/>
    <s v="R&amp;D"/>
    <x v="16"/>
    <s v="MBT-TB-070 v1.1"/>
    <s v="CLN/PRA/01/0031"/>
    <s v="Y"/>
    <s v="Drug Modulation"/>
    <s v="Internal R&amp;D"/>
    <s v="Q1 Passed"/>
    <s v="Q2 Rejected"/>
    <s v="Compromised"/>
    <s v="Q1 Passed"/>
    <s v="NA"/>
    <s v="NA"/>
    <x v="0"/>
    <s v="Sri Lakshmi Hospital, Bangalore"/>
    <s v="Dr Prakash BV"/>
    <x v="0"/>
    <s v="NA"/>
    <s v="Alveolus"/>
    <s v="Left Lower Alveolus"/>
    <s v="Male"/>
    <n v="65"/>
    <s v="N"/>
    <s v="NA"/>
    <s v="Shashi"/>
    <s v="Surgery"/>
    <s v="Primary"/>
    <s v="Naïve"/>
    <s v="NA"/>
    <s v="IVA"/>
    <x v="1"/>
    <n v="2"/>
    <s v="pT4N0M0"/>
    <s v="NA"/>
    <s v="NA"/>
    <s v="Squamous Cell Carcinoma"/>
    <s v="NA"/>
    <s v="NA"/>
    <d v="2020-11-20T00:00:00"/>
    <s v="1.6*0.8*0.4"/>
    <s v="1.6*0.8*0.4"/>
    <s v="2*4*450"/>
    <n v="4"/>
    <s v="Vasanth"/>
    <s v="N"/>
    <s v="NA"/>
    <s v="N"/>
    <s v="Q2 Passed"/>
    <s v="NA"/>
    <s v="V T0 (1X7)"/>
    <s v="V T72 Base Drug Plate RPMI (Veh (1x4), TPF (1x4)), RPMI-HG (Veh (1x4), TPF (1x4)), DMEM/F12 (Veh (1x4), TPF (1x4)); T72 (+) Control Plate RPMI (Veh (1x4), aCD3+ IL2 (1x4)), RPMI-HG (Veh (1x4), aCD3+ IL2 (1x4)), DMEM/F12 (Veh (1x4), aCD3+ IL2 (1x4)); T72 LPS Plate (RPMI+ LPS (1x4)), (RPMI-HG+ LPS (1x4)), (DMEM/F12+ LPS (1x4))"/>
    <s v="NA"/>
    <s v="Terminated @T72"/>
  </r>
  <r>
    <s v="FBRN20K0032"/>
    <s v="20K0032"/>
    <s v="R&amp;D"/>
    <x v="16"/>
    <s v="MBT-TB-070 v1.1"/>
    <s v="CLN/PRA/01/0032"/>
    <s v="Y"/>
    <s v="Drug Modulation"/>
    <s v="Internal R&amp;D"/>
    <s v="Q1 Rejected"/>
    <s v="Q2 Rejected"/>
    <s v="Q2 Rejected"/>
    <s v="Q1 Passed"/>
    <s v="NA"/>
    <s v="NA"/>
    <x v="0"/>
    <s v="Sri Lakshmi Hospital, Bangalore"/>
    <s v="Dr Prakash BV"/>
    <x v="0"/>
    <s v="NA"/>
    <s v="Buccal Mucosa"/>
    <s v="Right Buccal Mucosa"/>
    <s v="Male"/>
    <n v="40"/>
    <s v="N"/>
    <s v="NA"/>
    <s v="Shashi"/>
    <s v="Surgery"/>
    <s v="Primary"/>
    <s v="Naïve"/>
    <s v="NA"/>
    <s v="II"/>
    <x v="2"/>
    <n v="3"/>
    <s v="pT2N0M0"/>
    <s v="NA"/>
    <s v="NA"/>
    <s v="Squamous Cell Carcinoma"/>
    <s v="NA"/>
    <s v="NA"/>
    <d v="2020-11-20T00:00:00"/>
    <s v="0.6*0.9*0.13_x000a_0.7*0.8*0.5"/>
    <s v="0.6*0.9*0.13_x000a_0.7*0.8*0.5"/>
    <s v="2*4*450"/>
    <n v="4"/>
    <s v="Vasanth"/>
    <s v="N"/>
    <s v="NA"/>
    <s v="N"/>
    <s v="Q2 Passed"/>
    <s v="NA"/>
    <s v="V T0 (1X7)"/>
    <s v="V T72 Base Assay Plate RPMI-HG (1x7), Nivo (1x7); DMEM/F12 (1x7), Nivo (1x7)"/>
    <s v="NA"/>
    <s v="Terminated @T72"/>
  </r>
  <r>
    <s v="FBRN20K0033"/>
    <s v="20K0033"/>
    <s v="R&amp;D"/>
    <x v="17"/>
    <s v="MBT-TB-070 v1.1"/>
    <s v="CLN/PRA/01/0033"/>
    <s v="Y"/>
    <s v="Drug Modulation"/>
    <s v="Internal R&amp;D"/>
    <s v="Q1 Passed"/>
    <s v="Q2 Rejected"/>
    <s v="Compromised"/>
    <s v="Q1 Passed"/>
    <s v="NA"/>
    <s v="NA"/>
    <x v="0"/>
    <s v="Sri Lakshmi Hospital, Bangalore"/>
    <s v="Dr Prakash BV"/>
    <x v="0"/>
    <s v="NA"/>
    <s v="Buccal Mucosa"/>
    <s v="Left Buccal Mucosa"/>
    <s v="Female"/>
    <n v="60"/>
    <s v="N"/>
    <s v="NA"/>
    <s v="Shashi"/>
    <s v="Surgery"/>
    <s v="Primary"/>
    <s v="Naïve"/>
    <s v="NA"/>
    <s v="II"/>
    <x v="2"/>
    <n v="1"/>
    <s v="pT2N0M0"/>
    <s v="NA"/>
    <s v="NA"/>
    <s v="Squamous Cell Carcinoma"/>
    <s v="NA"/>
    <s v="NA"/>
    <d v="2020-11-24T00:00:00"/>
    <s v="1.5*1.2*0.3"/>
    <s v="1.5*1.2*0.3"/>
    <s v="2*4*450"/>
    <n v="4"/>
    <s v="Vasanth"/>
    <s v="N"/>
    <s v="NA"/>
    <s v="N"/>
    <s v="Q2 Passed"/>
    <s v="NA"/>
    <s v="V T0 (1X7)"/>
    <s v="V T72 Base Assay Plate DMEM/F12 IgG4 (Biolegend)(1x7), IgG4 (Sydlab)(1x7), Nivo (1x7)"/>
    <s v="NA"/>
    <s v="Terminated @T72"/>
  </r>
  <r>
    <s v="FBRN20K0034"/>
    <s v="20K0034"/>
    <s v="R&amp;D"/>
    <x v="17"/>
    <s v="MBT-TB-070 v1.1"/>
    <s v="CLN/PRA/01/0034"/>
    <s v="Y"/>
    <s v="Drug Modulation"/>
    <s v="Internal R&amp;D"/>
    <s v="Q1 Passed"/>
    <s v="Q2 Rejected"/>
    <s v="Compromised"/>
    <s v="Q1 Passed"/>
    <s v="NA"/>
    <s v="NA"/>
    <x v="0"/>
    <s v="Sri Lakshmi Hospital, Bangalore"/>
    <s v="Dr Prakash BV"/>
    <x v="0"/>
    <s v="NA"/>
    <s v="Alveolus"/>
    <s v="Left Lower Alveolus"/>
    <s v="Male"/>
    <n v="55"/>
    <s v="N"/>
    <s v="NA"/>
    <s v="Shashi"/>
    <s v="Surgery"/>
    <s v="Primary"/>
    <s v="Naïve"/>
    <s v="NA"/>
    <s v="IVA"/>
    <x v="1"/>
    <n v="3"/>
    <s v="pT4N0M0"/>
    <s v="NA"/>
    <s v="NA"/>
    <s v="Squamous Cell Carcinoma"/>
    <s v="NA"/>
    <s v="NA"/>
    <d v="2020-11-24T00:00:00"/>
    <s v="0.9*0.5*0.4"/>
    <s v="0.9*0.5*0.4"/>
    <s v="2*4*450"/>
    <n v="4"/>
    <s v="Vasanth"/>
    <s v="N"/>
    <s v="NA"/>
    <s v="N"/>
    <s v="Q2 Passed"/>
    <s v="NA"/>
    <s v="V T0 (1X7)"/>
    <s v="V T72 Base Drug Plate RPMI (Veh (1x4), TPF (1x4)), RPMI-HG (Veh (1x4), TPF (1x4)), DMEM/F12 (Veh (1x4), TPF (1x4)); T72 (+) Control Plate RPMI (Veh (1x4), aCD3+ IL2 (1x4)), RPMI-HG (Veh (1x4), aCD3+ IL2 (1x4)), DMEM/F12 (Veh (1x4), aCD3+ IL2 (1x4)); T72 LPS Plate (RPMI+ LPS (1x4)), (RPMI-HG+ LPS (1x4)), (DMEM/F12+ LPS (1x4))"/>
    <s v="NA"/>
    <s v="Terminated @T72"/>
  </r>
  <r>
    <s v="FBRN20K0035"/>
    <s v="20K0035"/>
    <s v="R&amp;D"/>
    <x v="18"/>
    <s v="MBT-TB-070 v1.1"/>
    <s v="CLN/PRA/01/0035"/>
    <s v="Y"/>
    <s v="Other Indication"/>
    <s v="Internal R&amp;D"/>
    <s v="Q1 Passed"/>
    <s v="Q2 Passed"/>
    <s v="Q1 Passed"/>
    <s v="Q1 Passed"/>
    <s v="NA"/>
    <s v="NA"/>
    <x v="0"/>
    <s v="Sri Lakshmi Hospital, Bangalore"/>
    <s v="Dr Prakash BV"/>
    <x v="1"/>
    <s v="NA"/>
    <s v="Breast"/>
    <s v="Left Breast"/>
    <s v="Female"/>
    <n v="56"/>
    <s v="N"/>
    <s v="NA"/>
    <s v="Shashi"/>
    <s v="Surgery"/>
    <s v="Primary"/>
    <s v="Naïve"/>
    <s v="NA"/>
    <s v="II"/>
    <x v="2"/>
    <n v="1"/>
    <s v="pT2N0M0"/>
    <s v="NA"/>
    <s v="NA"/>
    <s v="Infiltrating ductal Carcinoma"/>
    <s v="CT"/>
    <s v="4Ac+4Paclitaxane+ Adriamycin+ Cyclophosphamide+ Paclitaxane"/>
    <d v="2020-11-28T00:00:00"/>
    <s v="0.8*1.0*3.0"/>
    <s v="0.8*1.0*3.0"/>
    <s v="2*4*450"/>
    <n v="4"/>
    <s v="Vasanth"/>
    <s v="Y"/>
    <s v="NA"/>
    <s v="N"/>
    <s v="Q2 Passed"/>
    <s v="NA"/>
    <s v="V T0 (4X7)"/>
    <s v="V T72 (3x7)"/>
    <s v="NA"/>
    <s v="Terminated @T72"/>
  </r>
  <r>
    <s v="FBRN20K0036"/>
    <s v="20K0036"/>
    <s v="R&amp;D"/>
    <x v="18"/>
    <s v="MBT-TB-070 v1.1"/>
    <s v="CLN/PRA/01/0036"/>
    <s v="Y"/>
    <s v="Other Indication"/>
    <s v="Internal R&amp;D"/>
    <s v="Q1 Passed"/>
    <s v="Q2 Passed"/>
    <s v="Q1 Passed"/>
    <s v="Q1 Passed"/>
    <s v="NA"/>
    <s v="NA"/>
    <x v="0"/>
    <s v="Sri Lakshmi Hospital, Bangalore"/>
    <s v="Dr Prakash BV"/>
    <x v="1"/>
    <s v="NA"/>
    <s v="Breast"/>
    <s v="Right Breast"/>
    <s v="Female"/>
    <n v="60"/>
    <s v="N"/>
    <s v="NA"/>
    <s v="Shashi"/>
    <s v="Surgery"/>
    <s v="Primary"/>
    <s v="Naïve"/>
    <s v="NA"/>
    <s v="III"/>
    <x v="4"/>
    <n v="3"/>
    <s v="pT3N1M0"/>
    <s v="NA"/>
    <s v="NA"/>
    <s v="Infiltrating ductal Carcinoma"/>
    <s v="CT"/>
    <s v="4Ac+4Paclitaxane+ Adriamycin+ Cyclophosphamide+ Paclitaxane"/>
    <d v="2020-11-28T00:00:00"/>
    <s v="0.8*1.2*2.9"/>
    <s v="0.8*1.2*2.9"/>
    <s v="2*4*450"/>
    <n v="4"/>
    <s v="Vasanth"/>
    <s v="Y"/>
    <s v="NA"/>
    <s v="N"/>
    <s v="Q2 Passed"/>
    <s v="NA"/>
    <s v="V T0 (4X7)"/>
    <s v="V T72 (3x7)"/>
    <s v="NA"/>
    <s v="Terminated @T72"/>
  </r>
  <r>
    <s v="FBRN20K0037"/>
    <s v="20K0037"/>
    <s v="R&amp;D"/>
    <x v="19"/>
    <s v="MBT-TB-070 v1.1"/>
    <s v="CLN/PRA/01/0037"/>
    <s v="Y"/>
    <s v="Drug Modulation"/>
    <s v="Internal R&amp;D"/>
    <s v="Q1 Passed"/>
    <s v="Q2 Passed"/>
    <s v="Q1 Passed"/>
    <s v="Q1 Passed"/>
    <s v="NA"/>
    <s v="NA"/>
    <x v="0"/>
    <s v="Sri Lakshmi Hospital, Bangalore"/>
    <s v="Dr Prakash BV"/>
    <x v="0"/>
    <s v="NA"/>
    <s v="Mouth"/>
    <s v="Floor of mouth"/>
    <s v="Female"/>
    <n v="58"/>
    <s v="N"/>
    <s v="NA"/>
    <s v="Shashi"/>
    <s v="Surgery"/>
    <s v="Primary"/>
    <s v="Naïve"/>
    <s v="NA"/>
    <s v="IVA"/>
    <x v="1"/>
    <n v="2"/>
    <s v="pT4N2M0"/>
    <s v="NA"/>
    <s v="NA"/>
    <s v="Squamous Cell Carcinoma"/>
    <s v="NA"/>
    <s v="NA"/>
    <d v="2020-11-29T00:00:00"/>
    <s v="0.96*1.3*3.2"/>
    <s v="0.96*1.3*3.2"/>
    <s v="2*4*450"/>
    <n v="4"/>
    <s v="Vasanth"/>
    <s v="Y"/>
    <s v="NA"/>
    <s v="N"/>
    <s v="Q2 Passed"/>
    <s v="NA"/>
    <s v="V T0 (1X7)"/>
    <s v="V T72 Base Assay Plate DMEM/F12 IgG4 (Sydlab)(1x7), Nivo (1x7); RPMI IgG4 (Sydlab)(1x7), Nivo (1x7)"/>
    <s v="NA"/>
    <s v="Terminated @T72"/>
  </r>
  <r>
    <s v="FBRN20K0038"/>
    <s v="20K0038"/>
    <s v="R&amp;D"/>
    <x v="19"/>
    <s v="MBT-TB-070 v1.1"/>
    <s v="CLN/PRA/01/0038"/>
    <s v="Y"/>
    <s v="Drug Modulation"/>
    <s v="Internal R&amp;D"/>
    <s v="Q1 Passed"/>
    <s v="Q2 Passed"/>
    <s v="Q1 Passed"/>
    <s v="Q1 Passed"/>
    <s v="NA"/>
    <s v="NA"/>
    <x v="0"/>
    <s v="Sri Lakshmi Hospital, Bangalore"/>
    <s v="Dr Prakash BV"/>
    <x v="0"/>
    <s v="NA"/>
    <s v="Lip"/>
    <s v="Lower Lip"/>
    <s v="Female"/>
    <n v="60"/>
    <s v="N"/>
    <s v="NA"/>
    <s v="Shashi"/>
    <s v="Surgery"/>
    <s v="Primary"/>
    <s v="Naïve"/>
    <s v="NA"/>
    <s v="II"/>
    <x v="2"/>
    <n v="1"/>
    <s v="pT2N0M0"/>
    <s v="NA"/>
    <s v="NA"/>
    <s v="Squamous Cell Carcinoma"/>
    <s v="NA"/>
    <s v="NA"/>
    <d v="2020-11-29T00:00:00"/>
    <s v="0.9*0.87*3.1"/>
    <s v="0.9*0.87*3.1"/>
    <s v="2*4*450"/>
    <n v="4"/>
    <s v="Vasanth"/>
    <s v="Y"/>
    <s v="NA"/>
    <s v="N"/>
    <s v="Q2 Passed"/>
    <s v="NA"/>
    <s v="V T0 (1X7)"/>
    <s v="V T72 Base Assay Plate DMEM/F12 IgG4 (Sydlab)(1x7), Nivo (1x7); RPMI IgG4 (Sydlab)(1x7), Nivo (1x7)"/>
    <s v="NA"/>
    <s v="Terminated @T72"/>
  </r>
  <r>
    <s v="FBRN20L0039"/>
    <s v="20L0039"/>
    <s v="R&amp;D"/>
    <x v="20"/>
    <s v="MBT-TB-070 v1.1"/>
    <s v="CLN/PRA/01/0039"/>
    <s v="Y"/>
    <s v="Drug Modulation"/>
    <s v="Internal R&amp;D"/>
    <s v="Q1 Passed"/>
    <s v="Q2 Passed"/>
    <s v="Q1 Passed"/>
    <s v="Q1 Passed"/>
    <s v="NA"/>
    <s v="NA"/>
    <x v="0"/>
    <s v="Sri Lakshmi Hospital, Bangalore"/>
    <s v="Dr Prakash BV"/>
    <x v="0"/>
    <s v="NA"/>
    <s v="GBS"/>
    <s v="Lower GBS"/>
    <s v="Male"/>
    <n v="55"/>
    <s v="N"/>
    <s v="NA"/>
    <s v="Shashi"/>
    <s v="Surgery"/>
    <s v="Primary"/>
    <s v="Naïve"/>
    <s v="NA"/>
    <s v="IVA"/>
    <x v="1"/>
    <n v="3"/>
    <s v="pT4N2M0"/>
    <s v="NA"/>
    <s v="NA"/>
    <s v="Squamous Cell Carcinoma"/>
    <s v="NA"/>
    <s v="NA"/>
    <d v="2020-12-01T00:00:00"/>
    <s v="2.4*0.95*1.2"/>
    <s v="2.3*0.95*0.9"/>
    <s v="2*4*450"/>
    <n v="4"/>
    <s v="Vasanth"/>
    <s v="Y"/>
    <s v="NA"/>
    <s v="N"/>
    <s v="Q2 Passed"/>
    <s v="NA"/>
    <s v="V T0 (1X7)"/>
    <s v="V T72 Base Assay Plate DMEM/F12 IgG4 (Sydlab)(1x7), Nivo (1x7), Ipili (1x7); RPMI IgG4 (Sydlab)(1x7), Nivo (1x7), Ipili (1x7)"/>
    <s v="NA"/>
    <s v="Terminated @T72"/>
  </r>
  <r>
    <s v="FBRN20L0040"/>
    <s v="20L0040"/>
    <s v="R&amp;D"/>
    <x v="20"/>
    <s v="MBT-TB-070 v1.1"/>
    <s v="CLN/PRA/01/0040"/>
    <s v="Y"/>
    <s v="Drug Modulation"/>
    <s v="Internal R&amp;D"/>
    <s v="Q1 Passed"/>
    <s v="Q2 Passed"/>
    <s v="Q1 Passed"/>
    <s v="Q1 Passed"/>
    <s v="NA"/>
    <s v="NA"/>
    <x v="0"/>
    <s v="Sri Lakshmi Hospital, Bangalore"/>
    <s v="Dr Prakash BV"/>
    <x v="0"/>
    <s v="NA"/>
    <s v="Buccal Mucosa"/>
    <s v="Left Buccal Mucosa"/>
    <s v="Female"/>
    <n v="50"/>
    <s v="N"/>
    <s v="NA"/>
    <s v="Shashi"/>
    <s v="Surgery"/>
    <s v="Primary"/>
    <s v="Naïve"/>
    <s v="NA"/>
    <s v="IVA"/>
    <x v="1"/>
    <n v="3"/>
    <s v="pT4N2M0"/>
    <s v="NA"/>
    <s v="NA"/>
    <s v="Squamous Cell Carcinoma"/>
    <s v="NA"/>
    <s v="NA"/>
    <d v="2020-12-01T00:00:00"/>
    <s v="2.3*0.9*0.8"/>
    <s v="2.3*0.9*0.8"/>
    <s v="2*4*450"/>
    <n v="4"/>
    <s v="Vasanth"/>
    <s v="Y"/>
    <s v="NA"/>
    <s v="N"/>
    <s v="Q2 Passed"/>
    <s v="NA"/>
    <s v="V T0 (1X7)"/>
    <s v="V T72 Base Assay Plate DMEM/F12 IgG4 (Sydlab)(1x7), Nivo (1x7), Ipili (1x7); RPMI IgG4 (Sydlab)(1x7), Nivo (1x7), Ipili (1x7)"/>
    <s v="NA"/>
    <s v="Terminated @T72"/>
  </r>
  <r>
    <s v="FBRN20L0041"/>
    <s v="20L0041"/>
    <s v="R&amp;D"/>
    <x v="21"/>
    <s v="MBT-TB-070 v1.1"/>
    <s v="MBV/BBH/001"/>
    <s v="Y"/>
    <s v="Drug Modulation"/>
    <s v="Internal R&amp;D"/>
    <s v="Q1 Passed"/>
    <s v="Q2 Rejected"/>
    <s v="Compromised"/>
    <s v="Q1 Passed"/>
    <s v="NA"/>
    <s v="NA"/>
    <x v="1"/>
    <s v="Bangalore Baptist Hospital, Hebbal"/>
    <s v="Dr BV Manjula, Bangalore"/>
    <x v="0"/>
    <s v="NA"/>
    <s v="RMT"/>
    <s v="Left RMT"/>
    <s v="Female"/>
    <n v="59"/>
    <s v="N"/>
    <s v="NA"/>
    <s v="RR/SG"/>
    <s v="Surgery"/>
    <s v="Primary"/>
    <s v="Naïve"/>
    <s v="NA"/>
    <s v="NA"/>
    <x v="0"/>
    <s v="NA"/>
    <s v="NA"/>
    <s v="NA"/>
    <s v="NA"/>
    <s v="Squamous Cell Carcinoma"/>
    <s v="NA"/>
    <s v="NA"/>
    <d v="2020-12-03T00:00:00"/>
    <s v="1.8*1.2*0.2_x000a_0.4*0.4*0.4_x000a_0.4*0.2*0.2"/>
    <s v="1.2*1.0*0.2_x000a_0.8*0.4*02_x000a_0.4*0.4*0.2"/>
    <s v="2*4*450"/>
    <n v="4"/>
    <s v="Sindhu"/>
    <s v="N"/>
    <s v="NA"/>
    <s v="N"/>
    <s v="Q2 Passed"/>
    <s v="NA"/>
    <s v="V T0 (1X7)"/>
    <s v="V T72 Base Assay Plate DMEM/F12 Media (1x7), VC (1x7, TPF (1x7), IgG4 (Sydlab)(1x7), Nivo (1x7), Ipili (1x7)"/>
    <s v="NA"/>
    <s v="Terminated @T72"/>
  </r>
  <r>
    <s v="FBRN20L0042"/>
    <s v="20L0042"/>
    <s v="R&amp;D"/>
    <x v="22"/>
    <s v="MBT-TB-070 v1.1"/>
    <s v="CLN/PRA/01/0041"/>
    <s v="Y"/>
    <s v="Drug Modulation"/>
    <s v="Internal R&amp;D"/>
    <s v="Q1 Passed"/>
    <s v="Q2 Rejected"/>
    <s v="Compromised"/>
    <s v="Q1 Passed"/>
    <s v="NA"/>
    <s v="NA"/>
    <x v="0"/>
    <s v="Sri Lakshmi Hospital, Bangalore"/>
    <s v="Dr Prakash BV"/>
    <x v="0"/>
    <s v="NA"/>
    <s v="Tongue"/>
    <s v="Left Lateral Tongue"/>
    <s v="Female"/>
    <n v="60"/>
    <s v="N"/>
    <s v="NA"/>
    <s v="Shashi"/>
    <s v="Surgery"/>
    <s v="Primary"/>
    <s v="Naïve"/>
    <s v="NA"/>
    <s v="II"/>
    <x v="2"/>
    <n v="1"/>
    <s v="pT2N0M0"/>
    <s v="NA"/>
    <s v="NA"/>
    <s v="Squamous Cell Carcinoma"/>
    <s v="NA"/>
    <s v="NA"/>
    <d v="2020-12-11T00:00:00"/>
    <s v="1.05*1.0*2.4"/>
    <s v="1.05*1.0*2.4"/>
    <s v="2*4*450"/>
    <n v="3"/>
    <s v="Vasanth"/>
    <s v="N"/>
    <s v="NA"/>
    <s v="N"/>
    <s v="Q2 Passed"/>
    <s v="NA"/>
    <s v="V T0 (1X7)"/>
    <s v="V T72 Base Assay Plate DMEM/F12 (1x7), IgG4 (Sydlab)(1x7), Nivo (1x7), Ipili (1x7), NIVO+ Ipili (1x7)"/>
    <s v="NA"/>
    <s v="Terminated @T72"/>
  </r>
  <r>
    <s v="FBRN20L0043"/>
    <s v="20L0043"/>
    <s v="R&amp;D"/>
    <x v="23"/>
    <s v="MBT-TB-070 v1.1"/>
    <s v="CLN/SMG/14/001"/>
    <s v="Y"/>
    <s v="Drug Modulation"/>
    <s v="Internal R&amp;D"/>
    <s v="Q1 Passed"/>
    <s v="Q2 Rejected"/>
    <s v="Compromised"/>
    <s v="Rejected"/>
    <s v="NA"/>
    <s v="NA"/>
    <x v="2"/>
    <s v="Shanmuga Hospital, Salem"/>
    <s v="Dr P Prabhu Shankar"/>
    <x v="0"/>
    <s v="NA"/>
    <s v="Lateral Margin"/>
    <s v="Right Lateral margin, junction of anterior 2/3+ posterior 1/3"/>
    <s v="Male"/>
    <n v="68"/>
    <s v="N"/>
    <s v="NA"/>
    <s v="Partha"/>
    <s v="Surgery"/>
    <s v="Primary"/>
    <s v="Naïve"/>
    <s v="NA"/>
    <s v="NA"/>
    <x v="0"/>
    <s v="NA"/>
    <s v="pT1N1Mx"/>
    <s v="NA"/>
    <s v="NA"/>
    <s v="Squamous Cell Carcinoma"/>
    <s v="NA"/>
    <s v="NA"/>
    <d v="2020-12-18T00:00:00"/>
    <s v="0.4*1.0*0.8_x000a_0.3*0.6*0.5"/>
    <s v="0.4*0.7*0.8_x000a_0.4*0.6*0.5_x000a_0.2*0.5*0.8"/>
    <s v="2*4*450"/>
    <n v="3"/>
    <s v="Vasanth"/>
    <s v="Y"/>
    <s v="NA"/>
    <s v="N"/>
    <s v="Q2 Rejected"/>
    <s v="NA"/>
    <s v="V T0 (1X7)"/>
    <s v="V T72 Base Assay Plate DMEM/F12- IgG (1x7), IgG4 (Sydlab)(1x7), Nivo (1x7), Ipili (1x7), NIVO+ Ipili (1x7)"/>
    <s v="NA"/>
    <s v="Rejected"/>
  </r>
  <r>
    <s v="FBR210001"/>
    <n v="210001"/>
    <s v="R&amp;D"/>
    <x v="24"/>
    <s v="MBT-TB-070 v1.1"/>
    <s v="CLN/PRA/01/0042"/>
    <s v="Y"/>
    <s v="Drug Modulation"/>
    <s v="Internal R&amp;D"/>
    <s v="Q1 Passed"/>
    <s v="Q1 Passed"/>
    <s v="Q1 Passed"/>
    <s v="Q2 Passed"/>
    <s v="NA"/>
    <s v="NA"/>
    <x v="0"/>
    <s v="Sri Lakshmi Hospital, Bangalore"/>
    <s v="Dr Prakash BV"/>
    <x v="0"/>
    <s v="NA"/>
    <s v="Buccal Mucosa"/>
    <s v="Right Buccal Mucosa"/>
    <s v="Female"/>
    <n v="65"/>
    <s v="N"/>
    <s v="NA"/>
    <s v="Shashi"/>
    <s v="Surgery"/>
    <s v="Primary"/>
    <s v="Chemotherapy"/>
    <s v="NA"/>
    <s v="IVA"/>
    <x v="1"/>
    <n v="3"/>
    <s v="pT4N2M0"/>
    <n v="3"/>
    <s v="Paclitaxel + Carboplatin"/>
    <s v="Squamous Cell Carcinoma"/>
    <s v="NA"/>
    <s v="NA"/>
    <d v="2021-01-07T00:00:00"/>
    <s v="1.2*1.64*2.2"/>
    <s v="1.0*1.6*2.0"/>
    <s v="2*4*450"/>
    <n v="3"/>
    <s v="Vasanth"/>
    <s v="Y"/>
    <s v="NA"/>
    <s v="N"/>
    <s v="Q2 Passed"/>
    <s v="NA"/>
    <s v="V T0 (1x7), NS T0 (1x6)"/>
    <s v="V T72 Base Assay Plate DMEM/F12- IgG4 (Sydlab)(1x7), Nivo (1x7), Ipili (1x7), Nivo+ Ipili (1x7), IgG1 (1x4); NS Plate DMEM/F12- IgG4 (Sydlab)(1x3), Nivo (1x3), Ipili (1x3), Nivo+ Ipili (1x3); "/>
    <s v="NA"/>
    <s v="Terminated @T72"/>
  </r>
  <r>
    <s v="FBR210002"/>
    <n v="210002"/>
    <s v="R&amp;D"/>
    <x v="25"/>
    <s v="MBT-TB-070 v1.1"/>
    <s v="CLN/PRA/01/0043"/>
    <s v="Y"/>
    <s v="Drug Modulation"/>
    <s v="Internal R&amp;D"/>
    <s v="Q1 Passed"/>
    <s v="Q1 Passed"/>
    <s v="Q1 Passed"/>
    <s v="Q2 Passed"/>
    <s v="NA"/>
    <s v="NA"/>
    <x v="0"/>
    <s v="Sri Lakshmi Hospital, Bangalore"/>
    <s v="Dr Prakash BV"/>
    <x v="0"/>
    <s v="NA"/>
    <s v="Alveolus"/>
    <s v="Left Lower Alveolus"/>
    <s v="Female"/>
    <n v="65"/>
    <s v="N"/>
    <s v="NA"/>
    <s v="Shashi"/>
    <s v="Surgery"/>
    <s v="Primary"/>
    <s v="Chemotherapy + Radiotherapy"/>
    <s v="NA"/>
    <s v="IVA"/>
    <x v="1"/>
    <n v="3"/>
    <s v="pT4N2M0"/>
    <s v="NA"/>
    <s v="Cisplatin"/>
    <s v="Squamous Cell Carcinoma"/>
    <s v="NA"/>
    <s v="NA"/>
    <d v="2021-01-10T00:00:00"/>
    <s v="0.4*1.0*2.2"/>
    <s v="0.4*1.0*2.2"/>
    <s v="2*4*450"/>
    <n v="3"/>
    <s v="Kowshik"/>
    <s v="Y"/>
    <s v="NA"/>
    <s v="N"/>
    <s v="Q2 Passed"/>
    <s v="NA"/>
    <s v="V T0 (1x7), NS T0 (1x6)"/>
    <s v="V T72 Base Assay Plate DMEM/F12- IgG4 (Sydlab)(1x7), Nivo (1x7), Ipili (1x7), Nivo+ Ipili (1x7), IgG1 (1x4); NS Plate DMEM/F12- IgG4 (Sydlab)(1x3), Nivo (1x3), Ipili (1x3), Nivo+ Ipili (1x3); "/>
    <s v="NA"/>
    <s v="Terminated @T72"/>
  </r>
  <r>
    <s v="FBR210003"/>
    <n v="210003"/>
    <s v="R&amp;D"/>
    <x v="26"/>
    <s v="MBT-TB-070 v1.1"/>
    <s v="CLN/PRA/01/0044"/>
    <s v="Y"/>
    <s v="Other Indication"/>
    <s v="Internal R&amp;D"/>
    <s v="Q1 Passed"/>
    <s v="Q1 Passed"/>
    <s v="Q1 Passed"/>
    <s v="Q2 Rejected"/>
    <s v="NA"/>
    <s v="NA"/>
    <x v="0"/>
    <s v="Sri Lakshmi Hospital, Bangalore"/>
    <s v="Dr Prakash BV"/>
    <x v="1"/>
    <s v="NA"/>
    <s v="Breast"/>
    <s v="Left Breast"/>
    <s v="Female"/>
    <n v="60"/>
    <s v="N"/>
    <s v="NA"/>
    <s v="Shashi"/>
    <s v="Surgery"/>
    <s v="Primary"/>
    <s v="Naïve"/>
    <s v="NA"/>
    <s v="II"/>
    <x v="2"/>
    <n v="1"/>
    <s v="pT2N0M0"/>
    <s v="NA"/>
    <s v="NA"/>
    <s v="Infiltrating ductal Carcinoma"/>
    <s v="CT"/>
    <s v="4Ac+4Paclitaxane+ Adriamycin+ Cyclophosphamide+ Paclitaxane"/>
    <d v="2021-01-12T00:00:00"/>
    <s v="0.6*1.8*4.0"/>
    <s v="0.6*1.4*3.6"/>
    <s v="2*4*450"/>
    <n v="3"/>
    <s v="Kowshik"/>
    <s v="Y"/>
    <s v="NA"/>
    <s v="N"/>
    <s v="Q2 Rejected"/>
    <s v="Contamination observed"/>
    <s v="V T0 (5*10)"/>
    <s v="V T72 Base Assay Plate DMEM/F12 (3x10)"/>
    <s v="NA"/>
    <s v="Rejected"/>
  </r>
  <r>
    <s v="FBR210004"/>
    <n v="210004"/>
    <s v="R&amp;D"/>
    <x v="27"/>
    <s v="MBT-TB-070 v1.1"/>
    <s v="CLN/PRA/01/0045"/>
    <s v="Y"/>
    <s v="Other Indication"/>
    <s v="Internal R&amp;D"/>
    <s v="Q1 Passed"/>
    <s v="Q1 Passed"/>
    <s v="Q1 Passed"/>
    <s v="Q2 Rejected"/>
    <s v="NA"/>
    <s v="NA"/>
    <x v="0"/>
    <s v="Sri Lakshmi Hospital, Bangalore"/>
    <s v="Dr Prakash BV"/>
    <x v="3"/>
    <s v="NA"/>
    <s v="Antrum"/>
    <s v="Pyloric Antrum of Stomach"/>
    <s v="Female"/>
    <n v="65"/>
    <s v="N"/>
    <s v="NA"/>
    <s v="Shashi"/>
    <s v="Surgery"/>
    <s v="Primary"/>
    <s v="Naïve"/>
    <s v="NA"/>
    <s v="III"/>
    <x v="4"/>
    <n v="2"/>
    <s v="pT3N1M0"/>
    <s v="NA"/>
    <s v="NA"/>
    <s v="Adenocarcinoma"/>
    <s v="CT"/>
    <s v="DCF+ Docitaxane+ Cisplatin+ 5FU"/>
    <d v="2021-01-13T00:00:00"/>
    <s v="0.8*1.4*1.6_x000a_0.8*1.4*1.8"/>
    <s v="0.8*1.4*1.6_x000a_0.8*1.4*1.6"/>
    <s v="2*4*450"/>
    <n v="3"/>
    <s v="Kowshik"/>
    <s v="Y"/>
    <s v="NA"/>
    <s v="N"/>
    <s v="Q2 Rejected"/>
    <s v="Contamination observed"/>
    <s v="V T0 (4*7)"/>
    <s v="V T72 Base Assay Plate DMEM/F12 (3x7)"/>
    <s v="NA"/>
    <s v="Rejected"/>
  </r>
  <r>
    <s v="FBR210005"/>
    <n v="210005"/>
    <s v="R&amp;D"/>
    <x v="28"/>
    <s v="MBT-TB-070 v1.1"/>
    <s v="CLN/PRA/01/0046"/>
    <s v="Y"/>
    <s v="Drug Modulation"/>
    <s v="Internal R&amp;D"/>
    <s v="Q1 Passed"/>
    <s v="Q1 Rejected"/>
    <s v="Q1 Rejected"/>
    <s v="Q2 Passed"/>
    <s v="Blood sample was hemolyzed post spinning"/>
    <s v="NA"/>
    <x v="0"/>
    <s v="Sri Lakshmi Hospital, Bangalore"/>
    <s v="Dr Prakash BV"/>
    <x v="0"/>
    <s v="NA"/>
    <s v="Alveolus"/>
    <s v="Left Lower Alveolus"/>
    <s v="Female"/>
    <n v="60"/>
    <s v="N"/>
    <s v="NA"/>
    <s v="Shashi"/>
    <s v="Surgery"/>
    <s v="Primary"/>
    <s v="Naïve"/>
    <s v="NA"/>
    <s v="IVA"/>
    <x v="1"/>
    <n v="3"/>
    <s v="pT4N2M0"/>
    <s v="NA"/>
    <s v="NA"/>
    <s v="Squamous Cell Carcinoma"/>
    <s v="NA"/>
    <s v="NA"/>
    <d v="2021-01-14T00:00:00"/>
    <s v="0.6*1.8*1.6"/>
    <s v="0.6*1.8*1.6"/>
    <s v="2*4*450"/>
    <n v="3"/>
    <s v="Kowshik"/>
    <s v="N"/>
    <s v="NA"/>
    <s v="N"/>
    <s v="Q2 Passed"/>
    <s v="NA"/>
    <s v="V T0 (1x7), NS T0 (1x6)"/>
    <s v="V T72 Base Assay Plate DMEM/F12- IgG4 (Sydlab)(1x7), Nivo (1x7), Ipili (1x7), Nivo+ Ipili (1x7), IgG1 (1x4); NS Plate DMEM/F12- IgG4 (Sydlab)(1x3), Nivo (1x3), Ipili (1x3), Nivo+ Ipili (1x3), IgG1 (1x3) "/>
    <s v="NA"/>
    <s v="Terminated @T72"/>
  </r>
  <r>
    <s v="FBR210006"/>
    <n v="210006"/>
    <s v="R&amp;D"/>
    <x v="29"/>
    <s v="MBT-TB-070 v1.1"/>
    <s v="CLN/PRA/01/0047"/>
    <s v="Y"/>
    <s v="Drug Modulation"/>
    <s v="Internal R&amp;D"/>
    <s v="Q1 Passed"/>
    <s v="Q1 Passed"/>
    <s v="Q1 Passed"/>
    <s v="Q2 Passed"/>
    <s v="NA"/>
    <s v="NA"/>
    <x v="0"/>
    <s v="Sri Lakshmi Hospital, Bangalore"/>
    <s v="Dr Prakash BV"/>
    <x v="0"/>
    <s v="NA"/>
    <s v="Tongue"/>
    <s v="Right Base of Tongue"/>
    <s v="Male"/>
    <n v="45"/>
    <s v="N"/>
    <s v="NA"/>
    <s v="Shashi"/>
    <s v="Surgery"/>
    <s v="Primary"/>
    <s v="Naïve"/>
    <s v="NA"/>
    <s v="IVA"/>
    <x v="1"/>
    <n v="3"/>
    <s v="pT4N2M0"/>
    <s v="NA"/>
    <s v="NA"/>
    <s v="Squamous Cell Carcinoma"/>
    <s v="NA"/>
    <s v="NA"/>
    <d v="2021-01-15T00:00:00"/>
    <s v="0.8*1.6*3.0"/>
    <s v="0.7*1.6*3.0"/>
    <s v="2*4*450"/>
    <n v="4"/>
    <s v="Kowshik"/>
    <s v="Y"/>
    <s v="NA"/>
    <s v="N"/>
    <s v="Q2 Passed"/>
    <s v="NA"/>
    <s v="V T0 (1x7), NS T0 (1x6)"/>
    <s v="V T72 Base Assay Plate DMEM/F12- IgG4 (Sydlab)(1x7), Nivo (1x7), Ipili (1x7), Nivo+ Ipili (1x7), IgG1 (1x4); NS Plate DMEM/F12- IgG4 (Sydlab)(1x3), Nivo (1x3), Ipili (1x3), Nivo+ Ipili (1x3), IgG1 (1x3) "/>
    <s v="NA"/>
    <s v="Terminated @T72"/>
  </r>
  <r>
    <s v="FBR1A210007"/>
    <n v="210007"/>
    <s v="R&amp;D"/>
    <x v="30"/>
    <s v="MBT-TB-070 v1.1"/>
    <s v="CLN/PRA/01/0048"/>
    <s v="Y"/>
    <s v="Other Indication"/>
    <s v="Internal R&amp;D"/>
    <s v="Q1 Passed"/>
    <s v="Q1 Passed"/>
    <s v="Q1 Passed"/>
    <s v="Q2 Rejected"/>
    <s v="NA"/>
    <s v="NA"/>
    <x v="0"/>
    <s v="Sri Lakshmi Hospital, Bangalore"/>
    <s v="Dr Prakash BV"/>
    <x v="3"/>
    <s v="NA"/>
    <s v="Stomach"/>
    <s v="Stomach"/>
    <s v="Female"/>
    <n v="88"/>
    <s v="N"/>
    <s v="NA"/>
    <s v="Shashi"/>
    <s v="Surgery"/>
    <s v="Primary"/>
    <s v="Naïve"/>
    <s v="NA"/>
    <s v="III"/>
    <x v="4"/>
    <n v="2"/>
    <s v="pT3N1M0"/>
    <s v="NA"/>
    <s v="NA"/>
    <s v="Adenocarcinoma"/>
    <s v="CT"/>
    <s v="DCF+ Docitaxane+ Cisplatin+ 5FU"/>
    <d v="2021-01-16T00:00:00"/>
    <s v="1.0*2.0*3.6"/>
    <s v="1.0*2.0*2.8"/>
    <s v="2*4*450"/>
    <n v="4"/>
    <s v="Kowshik"/>
    <s v="Y"/>
    <s v="NA"/>
    <s v="N"/>
    <s v="Q2 Rejected"/>
    <s v="Contamination observed"/>
    <s v="V T0 (4*7)"/>
    <s v="V T72 Base Assay Plate DMEM/F12 (3x7)"/>
    <n v="56"/>
    <s v="Rejected"/>
  </r>
  <r>
    <s v="FBR210008"/>
    <n v="210008"/>
    <s v="R&amp;D"/>
    <x v="31"/>
    <s v="MBT-TB-070 v1.1"/>
    <s v="CLN/PRA/01/0049"/>
    <s v="Y"/>
    <s v="No Study"/>
    <s v="1st level attrition"/>
    <s v="Q1 Passed"/>
    <s v="Q1 Passed"/>
    <s v="Q1 Rejected"/>
    <s v="Q2 Rejected"/>
    <s v="Esophageal sample"/>
    <s v="NA"/>
    <x v="0"/>
    <s v="Sri Lakshmi Hospital, Bangalore"/>
    <s v="Dr Prakash BV"/>
    <x v="3"/>
    <s v="NA"/>
    <s v="Esophagus"/>
    <s v="Esophagus"/>
    <s v="Male"/>
    <n v="60"/>
    <s v="N"/>
    <s v="NA"/>
    <s v="Shashi"/>
    <s v="Surgery"/>
    <s v="Primary"/>
    <s v="Naïve"/>
    <s v="NA"/>
    <s v="III"/>
    <x v="4"/>
    <n v="2"/>
    <s v="pT3N1M0"/>
    <s v="NA"/>
    <s v="NA"/>
    <s v="Squamous Cell Carcinoma"/>
    <s v="NA"/>
    <s v="NA"/>
    <s v="NA"/>
    <s v="NA"/>
    <s v="NA"/>
    <s v="NA"/>
    <s v="NA"/>
    <s v="NA"/>
    <s v="NA"/>
    <s v="NA"/>
    <s v="N"/>
    <s v="Q2 Rejected"/>
    <s v="Not Collecting Esophagus sample"/>
    <s v="NA"/>
    <s v="NA"/>
    <s v="NA"/>
    <s v="Rejected"/>
  </r>
  <r>
    <s v="FBR1A210009"/>
    <n v="210009"/>
    <s v="R&amp;D"/>
    <x v="32"/>
    <s v="MBT-TB-070 v1.1"/>
    <s v="CLN/PRA/01/0050"/>
    <s v="Y"/>
    <s v="Other Indication"/>
    <s v="Internal R&amp;D"/>
    <s v="Q1 Passed"/>
    <s v="Q1 Passed"/>
    <s v="Q1 Passed"/>
    <s v="Q2 Passed"/>
    <s v="NA"/>
    <s v="NA"/>
    <x v="0"/>
    <s v="Sri Lakshmi Hospital, Bangalore"/>
    <s v="Dr Prakash BV"/>
    <x v="3"/>
    <s v="NA"/>
    <s v="Stomach"/>
    <s v="Antrum"/>
    <s v="Male"/>
    <n v="70"/>
    <s v="N"/>
    <s v="NA"/>
    <s v="Shashi"/>
    <s v="Surgery"/>
    <s v="Primary"/>
    <s v="Naïve"/>
    <s v="NA"/>
    <s v="III"/>
    <x v="4"/>
    <n v="2"/>
    <s v="pT3N1M0"/>
    <s v="NA"/>
    <s v="NA"/>
    <s v="Adenocarcinoma"/>
    <s v="CT"/>
    <s v="DCF+ Docitaxane+ Cisplatin+ 5FU"/>
    <d v="2021-01-22T00:00:00"/>
    <s v="0.85*1.05*2.2"/>
    <s v="0.85*1.05*2.2"/>
    <s v="2*4*450"/>
    <n v="4"/>
    <s v="Vasanth"/>
    <s v="Y"/>
    <s v="NA"/>
    <s v="N"/>
    <s v="Q2 Passed"/>
    <s v="NA"/>
    <s v="V T0 (4*7)"/>
    <s v="V T72 Base Assay Plate DMEM/F12 (3x7)"/>
    <n v="56"/>
    <s v="Terminated @T72"/>
  </r>
  <r>
    <s v="FBR1A210010"/>
    <n v="210010"/>
    <s v="R&amp;D"/>
    <x v="32"/>
    <s v="MBT-TB-070 v1.1"/>
    <s v="CLN/PRA/01/0051"/>
    <s v="Y"/>
    <s v="Other Indication"/>
    <s v="Internal R&amp;D"/>
    <s v="Q1 Passed"/>
    <s v="Q1 Rejected"/>
    <s v="Q1 Passed"/>
    <s v="Q2 Passed"/>
    <s v="Blood sample was hemolyzed post spinning"/>
    <s v="NA"/>
    <x v="0"/>
    <s v="Sri Lakshmi Hospital, Bangalore"/>
    <s v="Dr Prakash BV"/>
    <x v="1"/>
    <s v="Er(P), Pr(P), Her2(N)"/>
    <s v="Breast"/>
    <s v="Left Breast"/>
    <s v="Female"/>
    <n v="50"/>
    <s v="N"/>
    <s v="NA"/>
    <s v="Shashi"/>
    <s v="Surgery"/>
    <s v="Primary"/>
    <s v="Naïve"/>
    <s v="NA"/>
    <s v="II"/>
    <x v="2"/>
    <n v="1"/>
    <s v="pT2N0M0"/>
    <s v="NA"/>
    <s v="NA"/>
    <s v="Infiltrating ductal Carcinoma"/>
    <s v="CT"/>
    <s v="4Ac+4Paclitaxane+ Adriamycin+ Cyclophosphamide+ Paclitaxane"/>
    <d v="2021-01-22T00:00:00"/>
    <s v="2.6*2.2*2.6"/>
    <s v="2.4*2.2*2.6"/>
    <s v="2*4*450"/>
    <n v="4"/>
    <s v="Sindhu"/>
    <s v="N"/>
    <s v="NA"/>
    <s v="N"/>
    <s v="Q2 Passed"/>
    <s v="NA"/>
    <s v="V T0 (4*10)"/>
    <s v="V T72 Base Assay Plate DMEM/F12 (3x10)"/>
    <n v="56"/>
    <s v="Terminated @T72"/>
  </r>
  <r>
    <s v="FBR1A210011"/>
    <n v="210011"/>
    <s v="R&amp;D"/>
    <x v="33"/>
    <s v="MBT-TB-070 v1.1"/>
    <s v="CLN/PRA/01/0052"/>
    <s v="Y"/>
    <s v="Other Indication"/>
    <s v="Internal R&amp;D"/>
    <s v="Q1 Passed"/>
    <s v="Q1 Passed"/>
    <s v="Q1 Passed"/>
    <s v="Q2 Passed"/>
    <s v="NA"/>
    <s v="NA"/>
    <x v="0"/>
    <s v="Sri Lakshmi Hospital, Bangalore"/>
    <s v="Dr Prakash BV"/>
    <x v="4"/>
    <s v="NA"/>
    <s v="Renal Mass"/>
    <s v="Left Renal Mass"/>
    <s v="Male"/>
    <n v="55"/>
    <s v="N"/>
    <s v="NA"/>
    <s v="Shashi"/>
    <s v="Surgery"/>
    <s v="Primary"/>
    <s v="Naïve"/>
    <s v="NA"/>
    <s v="II"/>
    <x v="2"/>
    <n v="1"/>
    <s v="pT2N0M0"/>
    <s v="NA"/>
    <s v="NA"/>
    <s v="Renal Cell Carcinoma"/>
    <s v="NA"/>
    <s v="NA"/>
    <d v="2021-01-23T00:00:00"/>
    <s v="1.05*1.6*3.0"/>
    <s v="1.05*1.6*3.0"/>
    <s v="2*4*450"/>
    <n v="4"/>
    <s v="Vasanth"/>
    <s v="Y"/>
    <s v="NA"/>
    <s v="N"/>
    <s v="Q2 Passed"/>
    <s v="NA"/>
    <s v="V T0 (4*7)"/>
    <s v="V T72 Base Assay Plate DMEM/F12 (3x7)"/>
    <n v="63"/>
    <s v="Terminated @T72"/>
  </r>
  <r>
    <s v="FBB1A210012"/>
    <n v="210012"/>
    <s v="Biopharma"/>
    <x v="34"/>
    <s v="MBT-TB-070 v2.0"/>
    <s v="BBH001"/>
    <s v="Y"/>
    <s v="BP001_SOW1_2020"/>
    <s v="Biopharma"/>
    <s v="Q1 Passed"/>
    <s v="Q1 Rejected"/>
    <s v="Q1 Passed"/>
    <s v="Q2 Rejected"/>
    <s v="Blood clots"/>
    <s v="NA"/>
    <x v="1"/>
    <s v="Bangalore Baptist Hospital, Hebbal"/>
    <s v="Dr BV Manjula, Bangalore"/>
    <x v="0"/>
    <s v="NA"/>
    <s v="Alveolus"/>
    <s v="Left Lower Alveolus"/>
    <s v="Female"/>
    <n v="61"/>
    <s v="N"/>
    <s v="NA"/>
    <s v="Shashi"/>
    <s v="Surgery"/>
    <s v="Primary"/>
    <s v="Naïve"/>
    <s v="cT2N0M0"/>
    <s v="IVA"/>
    <x v="1"/>
    <s v="NA"/>
    <s v="pT4aN2b"/>
    <s v="NA"/>
    <s v="NA"/>
    <s v="Squamous Cell Carcinoma"/>
    <s v="NA"/>
    <s v="NA"/>
    <d v="2021-01-28T00:00:00"/>
    <s v="0.4*0.8*1.0_x000a_0.6*0.8*1.0"/>
    <s v="0.4*0.8*1.0_x000a_0.4*0.8*1.0"/>
    <s v="2*4*450"/>
    <n v="4"/>
    <s v="Kowshik"/>
    <s v="Y"/>
    <s v="NA"/>
    <s v="N"/>
    <s v="Q2 Rejected"/>
    <s v="NA"/>
    <s v="Arm 1 HRA (1x10)_x000a_Arm 2 HA (1x10)"/>
    <s v="NA"/>
    <n v="20"/>
    <s v="Rejected"/>
  </r>
  <r>
    <s v="FBR210013"/>
    <n v="210013"/>
    <s v="R&amp;D"/>
    <x v="34"/>
    <s v="MBT-TB-070 v1.1"/>
    <s v="CLN/PRA/01/0053"/>
    <s v="Y"/>
    <s v="Biobank"/>
    <s v="Biobank"/>
    <s v="Q1 Passed"/>
    <s v="Q1 Passed"/>
    <s v="Q1 Passed"/>
    <s v="Q2 Rejected"/>
    <s v="Fatty tissue- post processing"/>
    <s v="NA"/>
    <x v="0"/>
    <s v="Sri Lakshmi Hospital, Bangalore"/>
    <s v="Dr Prakash BV"/>
    <x v="1"/>
    <s v="NA"/>
    <s v="Breast"/>
    <s v="Right Breast"/>
    <s v="Female"/>
    <n v="50"/>
    <s v="N"/>
    <s v="NA"/>
    <s v="Anil"/>
    <s v="Surgery"/>
    <s v="Primary"/>
    <s v="Chemotherapy"/>
    <s v="NA"/>
    <s v="II"/>
    <x v="2"/>
    <n v="1"/>
    <s v="pT2N0M0"/>
    <n v="3"/>
    <s v="Epirubicin + Pacitaxel"/>
    <s v="Infiltrating ductal Carcinoma"/>
    <s v="CT"/>
    <s v="4Ac+4Paclitaxane+ Adriamycin+ Cyclophosphamide+ Paclitaxane"/>
    <s v="NA"/>
    <s v="NA"/>
    <s v="NA"/>
    <s v="NA"/>
    <s v="NA"/>
    <s v="NA"/>
    <s v="NA"/>
    <s v="NA"/>
    <s v="N"/>
    <s v="Q2 Rejected"/>
    <s v="NA"/>
    <s v="NA"/>
    <s v="NA"/>
    <s v="NA"/>
    <s v="Rejected"/>
  </r>
  <r>
    <s v="FBR210014"/>
    <n v="210014"/>
    <s v="R&amp;D"/>
    <x v="35"/>
    <s v="MBT-TB-070 v1.1"/>
    <s v="CLN/TNG/001"/>
    <s v="Y"/>
    <s v="No Study"/>
    <s v="1st level attrition"/>
    <s v="Q1 Passed"/>
    <s v="Q1 Rejected"/>
    <s v="Q1 Rejected"/>
    <s v="Q2 Rejected"/>
    <s v="blood clots, blood hemolyzed, 18hrs TAT"/>
    <s v="NA"/>
    <x v="3"/>
    <s v="Thangam Hospital, Namakkal"/>
    <s v="Dr Saravanan, Namakkal"/>
    <x v="0"/>
    <s v="NA"/>
    <s v="Buccal Mucosa"/>
    <s v="Right Buccal Mucosa"/>
    <s v="Male"/>
    <n v="32"/>
    <s v="N"/>
    <s v="NA"/>
    <s v="Partha"/>
    <s v="Surgery"/>
    <s v="Primary"/>
    <s v="Chemotherapy"/>
    <s v="pT4aN1M0"/>
    <s v="NA"/>
    <x v="0"/>
    <s v="NA"/>
    <s v="NA"/>
    <n v="1"/>
    <s v="Cisplatin+ 5FU"/>
    <s v="NA"/>
    <s v="NA"/>
    <s v="NA"/>
    <s v="NA"/>
    <s v="NA"/>
    <s v="NA"/>
    <s v="NA"/>
    <s v="NA"/>
    <s v="NA"/>
    <s v="NA"/>
    <s v="NA"/>
    <s v="N"/>
    <s v="Q2 Rejected"/>
    <s v="NA"/>
    <s v="NA"/>
    <s v="NA"/>
    <s v="NA"/>
    <s v="Rejected"/>
  </r>
  <r>
    <s v="FBB1A210015"/>
    <n v="210015"/>
    <s v="Biopharma"/>
    <x v="36"/>
    <s v="MBT-TB-070 v1.1"/>
    <s v="CLN/PRA/01/0054"/>
    <s v="Y"/>
    <s v="BP001_SOW1_2020"/>
    <s v="Biopharma"/>
    <s v="Q1 Passed"/>
    <s v="Q1 Passed"/>
    <s v="Q1 Passed"/>
    <s v="Q2 Rejected"/>
    <s v="NA"/>
    <s v="NA"/>
    <x v="0"/>
    <s v="Sri Lakshmi Hospital, Bangalore"/>
    <s v="Dr Prakash BV"/>
    <x v="0"/>
    <s v="NA"/>
    <s v="Alveolus"/>
    <s v="Left Lower Alveolus"/>
    <s v="Female"/>
    <n v="65"/>
    <s v="N"/>
    <s v="NA"/>
    <s v="Shashi"/>
    <s v="Surgery"/>
    <s v="Primary"/>
    <s v="Naïve"/>
    <s v="NA"/>
    <s v="IVA"/>
    <x v="1"/>
    <n v="3"/>
    <s v="pT4N2M0"/>
    <s v="NA"/>
    <s v="NA"/>
    <s v="Squamous Cell Carcinoma"/>
    <s v="NA"/>
    <s v="NA"/>
    <d v="2021-02-07T00:00:00"/>
    <s v="2.2*2.4*3.4"/>
    <s v="2.0*2.4*3.3"/>
    <s v="2*4*450"/>
    <n v="4"/>
    <s v="Kowshik"/>
    <s v="Y"/>
    <s v="NA"/>
    <s v="N"/>
    <s v="Q2 Rejected"/>
    <s v="NA"/>
    <s v="Arm 1  (1x10)_x000a_Arm 2  (1x10)_x000a_Arm 3  (1x10)"/>
    <s v="NA"/>
    <n v="30"/>
    <s v="Rejected"/>
  </r>
  <r>
    <s v="FBR1A210016"/>
    <n v="210016"/>
    <s v="R&amp;D"/>
    <x v="37"/>
    <s v="MBT-TB-070 v1.1"/>
    <s v="CLN/PRA/01/0055"/>
    <s v="Y"/>
    <s v="Other Indication"/>
    <s v="Internal R&amp;D"/>
    <s v="Q1 Passed"/>
    <s v="Q1 Passed"/>
    <s v="Q1 Passed"/>
    <s v="Q2 Passed"/>
    <s v="NA"/>
    <s v="NA"/>
    <x v="0"/>
    <s v="Sri Lakshmi Hospital, Bangalore"/>
    <s v="Dr Prakash BV"/>
    <x v="3"/>
    <s v="NA"/>
    <s v="Stomach"/>
    <s v="Stomach"/>
    <s v="Male"/>
    <n v="65"/>
    <s v="N"/>
    <s v="NA"/>
    <s v="Shashi"/>
    <s v="Surgery"/>
    <s v="Primary"/>
    <s v="Naïve"/>
    <s v="NA"/>
    <s v="III"/>
    <x v="4"/>
    <n v="3"/>
    <s v="pT3N1M0"/>
    <s v="NA"/>
    <s v="NA"/>
    <s v="Adenocarcinoma"/>
    <s v="CT"/>
    <s v="DCF+ Docitaxane+ Cisplatin+ 5FU"/>
    <d v="2021-02-11T00:00:00"/>
    <s v="1.5*1.6*2.2"/>
    <s v="1.5*1.6*2.2"/>
    <s v="2*4*450"/>
    <n v="4"/>
    <s v="Kowshik"/>
    <s v="Y"/>
    <s v="NA"/>
    <s v="N"/>
    <s v="Q2 Passed"/>
    <s v="NA"/>
    <s v="V T0 (4X7)"/>
    <s v="V T72 Base Culture Plate RPMI (2x7), DMEM/F12 (2x7)"/>
    <n v="56"/>
    <s v="Terminated @T72"/>
  </r>
  <r>
    <s v="FBR1B210017"/>
    <n v="210017"/>
    <s v="R&amp;D"/>
    <x v="38"/>
    <s v="MBT-TB-070 v1.1"/>
    <s v="CLN/PRA/01/0056"/>
    <s v="Y"/>
    <s v="DMS_v2"/>
    <s v="Internal R&amp;D"/>
    <s v="Q1 Passed"/>
    <s v="Q1 Rejected"/>
    <s v="Q1 Passed"/>
    <s v="Q2 Passed"/>
    <s v="Blood sample was hemolyzed post spinning"/>
    <s v="Good"/>
    <x v="0"/>
    <s v="Sri Lakshmi Hospital, Bangalore"/>
    <s v="Dr Prakash BV"/>
    <x v="0"/>
    <s v="NA"/>
    <s v="GBS"/>
    <s v="Right Lower GBS"/>
    <s v="Female"/>
    <n v="35"/>
    <s v="N"/>
    <s v="NA"/>
    <s v="Anil"/>
    <s v="Surgery"/>
    <s v="Primary"/>
    <s v="Naïve"/>
    <s v="NA"/>
    <s v="II"/>
    <x v="2"/>
    <n v="2"/>
    <s v="pT3N1M0"/>
    <s v="NA"/>
    <s v="NA"/>
    <s v="Squamous Cell Carcinoma"/>
    <s v="NA"/>
    <s v="NA"/>
    <d v="2021-02-13T00:00:00"/>
    <s v="0.8*1.2*2.2"/>
    <s v="0.8*1.2*2.2"/>
    <s v="2*4*450"/>
    <n v="4"/>
    <s v="Sindhu"/>
    <s v="N"/>
    <s v="NA"/>
    <s v="N"/>
    <s v="Q2 Passed"/>
    <s v="NA"/>
    <s v="V T0 (1X7)"/>
    <s v="V T72 Base Assay Plate Veh+ IgG4 (1x7), Carbo (1x7), Nivo+Carbo (1x7), Nivo (1x7), Nivo+Ipili (1x7), IgG4 (1x7); NS Plate Veh+ IgG4 (1x3), Carbo (1x3), Nivo+Carbo (1x3), Nivo (1x3), Nivo+Ipili (1x3), IgG4 (1x3)"/>
    <n v="110"/>
    <s v="Terminated @T72"/>
  </r>
  <r>
    <s v="FBR1A210018"/>
    <n v="210018"/>
    <s v="R&amp;D"/>
    <x v="38"/>
    <s v="MBT-TB-070 v1.1"/>
    <s v="CLN/PRA/01/0057"/>
    <s v="Y"/>
    <s v="Other Indication"/>
    <s v="Internal R&amp;D"/>
    <s v="Q1 Passed"/>
    <s v="Q1 Passed"/>
    <s v="Q1 Passed"/>
    <s v="Q2 Passed"/>
    <s v="NA"/>
    <s v="Good- Signet ring cell carcinoma( Not Adenocarcinoma)"/>
    <x v="0"/>
    <s v="Sri Lakshmi Hospital, Bangalore"/>
    <s v="Dr Prakash BV"/>
    <x v="3"/>
    <s v="NA"/>
    <s v="Stomach"/>
    <s v="Stomach"/>
    <s v="Female"/>
    <n v="60"/>
    <s v="N"/>
    <s v="NA"/>
    <s v="Anil"/>
    <s v="Surgery"/>
    <s v="Primary"/>
    <s v="Naïve"/>
    <s v="NA"/>
    <s v="II"/>
    <x v="2"/>
    <n v="2"/>
    <s v="pT3N1M0"/>
    <s v="NA"/>
    <s v="NA"/>
    <s v="Adenocarcinoma"/>
    <s v="CT"/>
    <s v="DCF+ Docitaxane+ Cisplatin+ 5FU"/>
    <d v="2021-02-13T00:00:00"/>
    <s v="2.0*2.0*2.2"/>
    <s v="2.0*2.0*2.2"/>
    <s v="2*4*450"/>
    <n v="4"/>
    <s v="Sindhu"/>
    <s v="Y"/>
    <s v="NA"/>
    <s v="N"/>
    <s v="Q2 Passed"/>
    <s v="NA"/>
    <s v="V T0 (4X7)"/>
    <s v="V T72 Base Culture Plate DMEM/F12 (2x7), RPMI (2x7)"/>
    <n v="56"/>
    <s v="Terminated @T72"/>
  </r>
  <r>
    <s v="FBR1B210019"/>
    <n v="210019"/>
    <s v="R&amp;D"/>
    <x v="39"/>
    <s v="MBT-TB-070 v1.1"/>
    <s v="CLN/PRA/01/0058"/>
    <s v="Y"/>
    <s v="DMS_v2"/>
    <s v="Internal R&amp;D"/>
    <s v="Q1 Passed"/>
    <s v="Q1 Passed"/>
    <s v="Q1 Passed"/>
    <s v="Q2 Passed"/>
    <s v="NA"/>
    <s v="Good"/>
    <x v="0"/>
    <s v="Sri Lakshmi Hospital, Bangalore"/>
    <s v="Dr Prakash BV"/>
    <x v="0"/>
    <s v="NA"/>
    <s v="Buccal Mucosa"/>
    <s v="Left Buccal Mucosa"/>
    <s v="Male"/>
    <n v="45"/>
    <s v="N"/>
    <s v="NA"/>
    <s v="Anil"/>
    <s v="Surgery"/>
    <s v="Primary"/>
    <s v="Naïve"/>
    <s v="NA"/>
    <s v="I"/>
    <x v="3"/>
    <n v="1"/>
    <s v="pT1N0M0"/>
    <s v="NA"/>
    <s v="NA"/>
    <s v="Squamous Cell Carcinoma"/>
    <s v="NA"/>
    <s v="NA"/>
    <s v="NA"/>
    <s v="NA"/>
    <s v="NA"/>
    <s v="NA"/>
    <s v="NA"/>
    <s v="NA"/>
    <s v="NA"/>
    <s v="NA"/>
    <s v="N"/>
    <s v="NA"/>
    <s v="NA"/>
    <s v="NA"/>
    <s v="NA"/>
    <s v="NA"/>
    <s v="SDF Not Avilable in the server"/>
  </r>
  <r>
    <s v="FBR1A210020"/>
    <n v="210020"/>
    <s v="R&amp;D"/>
    <x v="39"/>
    <s v="MBT-TB-070 v1.1"/>
    <s v="CLN/PRA/01/0059"/>
    <s v="Y"/>
    <s v="Other Indication"/>
    <s v="Internal R&amp;D"/>
    <s v="Q1 Passed"/>
    <s v="Q1 Passed"/>
    <s v="Q1 Passed"/>
    <s v="Q2 Passed"/>
    <s v="NA"/>
    <s v="Good"/>
    <x v="0"/>
    <s v="Sri Lakshmi Hospital, Bangalore"/>
    <s v="Dr Prakash BV"/>
    <x v="1"/>
    <s v="NA"/>
    <s v="Breast"/>
    <s v="Right Breast"/>
    <s v="Female"/>
    <n v="60"/>
    <s v="N"/>
    <s v="NA"/>
    <s v="Anil"/>
    <s v="Surgery"/>
    <s v="Primary"/>
    <s v="Naïve"/>
    <s v="NA"/>
    <s v="II"/>
    <x v="2"/>
    <n v="2"/>
    <s v="pT2N0M0"/>
    <s v="NA"/>
    <s v="NA"/>
    <s v="Infiltrating ductal Carcinoma"/>
    <s v="CT"/>
    <s v="4Ac+4Paclitaxane+ Adriamycin+ Cyclophosphamide+ Paclitaxane"/>
    <d v="2021-02-13T00:00:00"/>
    <s v="1.6*2.4*3.4"/>
    <s v="1.2*1.4*1.6"/>
    <s v="2*4*450"/>
    <n v="4"/>
    <s v="Vasanth"/>
    <s v="N"/>
    <s v="NA"/>
    <s v="N"/>
    <s v="Q2 Passed"/>
    <s v="NA"/>
    <s v="V T0 (4x10)"/>
    <s v="V T72 Base Culture Plate DMEM/F12 (4x10)"/>
    <n v="80"/>
    <s v="Terminated @T72"/>
  </r>
  <r>
    <s v="FBB1A210021"/>
    <n v="210021"/>
    <s v="Biopharma"/>
    <x v="40"/>
    <s v="MBT-TB-070 v1.1"/>
    <s v="CLN/PRA/01/0060"/>
    <s v="Y"/>
    <s v="DMS_v2"/>
    <s v="Internal R&amp;D"/>
    <s v="Q1 Passed"/>
    <s v="Q1 Passed"/>
    <s v="Q1 Passed"/>
    <s v="Q2 Rejected"/>
    <s v="NA"/>
    <s v="NA"/>
    <x v="0"/>
    <s v="Sri Lakshmi Hospital, Bangalore"/>
    <s v="Dr Prakash BV"/>
    <x v="0"/>
    <s v="NA"/>
    <s v="Tongue"/>
    <s v="Dorsum of Tongue"/>
    <s v="Female"/>
    <n v="40"/>
    <s v="N"/>
    <s v="NA"/>
    <s v="Shashi"/>
    <s v="Surgery"/>
    <s v="Primary"/>
    <s v="Naïve"/>
    <s v="NA"/>
    <s v="II"/>
    <x v="2"/>
    <n v="2"/>
    <s v="pT2N0M0"/>
    <s v="NA"/>
    <s v="NA"/>
    <s v="Squamous Cell Carcinoma"/>
    <s v="NA"/>
    <s v="NA"/>
    <d v="2021-02-14T00:00:00"/>
    <s v="1.4*2.2*3.0"/>
    <s v="1.4*2.2*3.0"/>
    <s v="2*4*450"/>
    <n v="4"/>
    <s v="Vasanth"/>
    <s v="Y"/>
    <s v="NA"/>
    <s v="N"/>
    <s v="Q2 Rejected"/>
    <s v="NA"/>
    <s v="Arm 1  (1x10)"/>
    <s v="NA"/>
    <n v="10"/>
    <s v="Rejected"/>
  </r>
  <r>
    <s v="FBR1B210022"/>
    <n v="210022"/>
    <s v="R&amp;D"/>
    <x v="41"/>
    <s v="MBT-TB-070 v1.1"/>
    <s v="CLN/PRA/01/0061"/>
    <s v="Y"/>
    <s v="DMS_v2.1"/>
    <s v="Internal R&amp;D"/>
    <s v="Q1 Passed"/>
    <s v="Q1 Passed"/>
    <s v="Q1 Passed"/>
    <s v="Q2 Rejected"/>
    <s v="NA"/>
    <s v="Good *however looks glandular not H&amp;N"/>
    <x v="0"/>
    <s v="Sri Lakshmi Hospital, Bangalore"/>
    <s v="Dr Prakash BV"/>
    <x v="0"/>
    <s v="NA"/>
    <s v="Maxilla"/>
    <s v="Right Hard Palate with Maxilla"/>
    <s v="Male"/>
    <n v="60"/>
    <s v="N"/>
    <s v="NA"/>
    <s v="Shashi"/>
    <s v="Surgery"/>
    <s v="Primary"/>
    <s v="Naïve"/>
    <s v="NA"/>
    <s v="IVA"/>
    <x v="1"/>
    <n v="3"/>
    <s v="pT4aN1M0"/>
    <s v="NA"/>
    <s v="NA"/>
    <s v="Squamous Cell Carcinoma"/>
    <s v="NA"/>
    <s v="NA"/>
    <d v="2021-02-19T00:00:00"/>
    <s v="NA"/>
    <s v="NA"/>
    <s v="2*4*450"/>
    <n v="4"/>
    <s v="Sindhu"/>
    <s v="Y"/>
    <s v="NA"/>
    <s v="N"/>
    <s v="Q2 Rejected"/>
    <s v="NA"/>
    <s v="V T0 (1X7)"/>
    <s v="V T72 Base Assay Plate Veh+ IgG4 (1x7), Carbo (1x7), Cetuximab (1x7), Media Control (1x7); NS PlateVeh+ IgG4 (1x3), Carbo (1x3), Cetuximab (1x3), Media Control (1x3)"/>
    <n v="47"/>
    <s v="Rejected"/>
  </r>
  <r>
    <s v="FBR1A210023"/>
    <n v="210023"/>
    <s v="R&amp;D"/>
    <x v="41"/>
    <s v="MBT-TB-070 v1.1"/>
    <s v="CLN/PRA/01/0062"/>
    <s v="Y"/>
    <s v="Other Indication"/>
    <s v="Internal R&amp;D"/>
    <s v="Q1 Passed"/>
    <s v="Q1 Passed"/>
    <s v="Q1 Passed"/>
    <s v="Q2 Passed"/>
    <s v="NA"/>
    <s v="Each Arm&gt;5%"/>
    <x v="0"/>
    <s v="Sri Lakshmi Hospital, Bangalore"/>
    <s v="Dr Prakash BV"/>
    <x v="1"/>
    <s v="TPBC"/>
    <s v="Breast"/>
    <s v="Breast"/>
    <s v="Female"/>
    <n v="40"/>
    <s v="N"/>
    <s v="NA"/>
    <s v="Shashi"/>
    <s v="Surgery"/>
    <s v="Primary"/>
    <s v="Naïve"/>
    <s v="NA"/>
    <s v="III"/>
    <x v="4"/>
    <n v="2"/>
    <s v="pT3N0M0"/>
    <s v="NA"/>
    <s v="NA"/>
    <s v="Infiltrating ductal Carcinoma"/>
    <s v="CT"/>
    <s v="4Ac+4Paclitaxane+ Adriamycin+ Cyclophosphamide+ Paclitaxane"/>
    <s v="NA"/>
    <s v="NA"/>
    <s v="NA"/>
    <s v="NA"/>
    <s v="NA"/>
    <s v="NA"/>
    <s v="NA"/>
    <s v="NA"/>
    <s v="N"/>
    <s v="NA"/>
    <s v="NA"/>
    <s v="NA"/>
    <s v="NA"/>
    <s v="NA"/>
    <s v="SDF Not Avilable in the server"/>
  </r>
  <r>
    <s v="FBB1A210024"/>
    <n v="210024"/>
    <s v="Biopharma"/>
    <x v="42"/>
    <s v="MBT-TB-070 v2.0"/>
    <s v="BBH002"/>
    <s v="Y"/>
    <s v="BP001_SOW1_2020"/>
    <s v="Biopharma"/>
    <s v="Q1 Passed"/>
    <s v="Q1 Passed"/>
    <s v="Q1 Passed"/>
    <s v="Q2 Passed"/>
    <s v="NA"/>
    <s v="Good"/>
    <x v="1"/>
    <s v="Bangalore Baptist Hospital, Hebbal"/>
    <s v="Dr BV Manjula, Bangalore"/>
    <x v="0"/>
    <s v="NA"/>
    <s v="RMT"/>
    <s v="Right RMT"/>
    <s v="Male"/>
    <n v="62"/>
    <s v="N"/>
    <s v="NA"/>
    <s v="Shashi"/>
    <s v="Surgery"/>
    <s v="Primary"/>
    <s v="Naïve"/>
    <s v="NA"/>
    <s v="NA"/>
    <x v="0"/>
    <n v="2"/>
    <s v="pT3N0M0"/>
    <s v="NA"/>
    <s v="NA"/>
    <s v="Squamous Cell Carcinoma"/>
    <s v="NA"/>
    <s v="NA"/>
    <d v="2021-02-22T00:00:00"/>
    <s v="0.6*1.0*1.8_x000a_0.4*0.8*1.8_x000a_0.2*0.2*0.4_x000a_0.2*0.2*0.6_x000a_0.2*0.2*0.4"/>
    <s v="0.6*1.0*1.8_x000a_0.4*0.8*1.8_x000a_0.2*0.2*0.4_x000a_0.2*0.2*0.6_x000a_0.2*0.2*0.4"/>
    <s v="2*4*450"/>
    <n v="4"/>
    <s v="Vasanth"/>
    <s v="Y"/>
    <s v="NA"/>
    <s v="N"/>
    <s v="NA"/>
    <s v="NA"/>
    <s v="V T0 (1X7)"/>
    <s v="V T72 Base Assay Plate Veh+ IgG4 (1x7), Carbo (1x7), Cetuximab (1x7), Media Control (1x7); NS PlateVeh+ IgG4 (1x3), Carbo (1x3), Cetuximab (1x3), Media Control (1x3)"/>
    <s v="NA"/>
    <s v="NA"/>
  </r>
  <r>
    <s v="FBR1B210025"/>
    <n v="210025"/>
    <s v="R&amp;D"/>
    <x v="43"/>
    <s v="MBT-TB-070 v1.1"/>
    <s v="CLN/PRA/01/0063"/>
    <s v="Y"/>
    <s v="No Study"/>
    <s v="1st level attrition"/>
    <s v="Q1 Passed"/>
    <s v="Q1 Passed"/>
    <s v="Q1 Rejected"/>
    <s v="Q2 Rejected"/>
    <s v="Sample received in old buffer tube"/>
    <s v="Good"/>
    <x v="0"/>
    <s v="Sri Lakshmi Hospital, Bangalore"/>
    <s v="Dr Prakash BV"/>
    <x v="0"/>
    <s v="NA"/>
    <s v="GBS"/>
    <s v="Left Lower GBS"/>
    <s v="Male"/>
    <n v="56"/>
    <s v="N"/>
    <s v="NA"/>
    <s v="Shashi"/>
    <s v="Surgery"/>
    <s v="Primary"/>
    <s v="Naïve"/>
    <s v="NA"/>
    <s v="II"/>
    <x v="2"/>
    <n v="1"/>
    <s v="pT2N0M0"/>
    <s v="NA"/>
    <s v="NA"/>
    <s v="Squamous Cell Carcinoma"/>
    <s v="NA"/>
    <s v="NA"/>
    <d v="2021-02-24T00:00:00"/>
    <s v="NA"/>
    <s v="NA"/>
    <s v="NA"/>
    <s v="NA"/>
    <s v="NA"/>
    <s v="NA"/>
    <s v="NA"/>
    <s v="N"/>
    <s v="Q2 Rejected"/>
    <s v="NA"/>
    <s v="NA"/>
    <s v="NA"/>
    <s v="NA"/>
    <s v="Rejected"/>
  </r>
  <r>
    <s v="FBR1B210026"/>
    <n v="210026"/>
    <s v="R&amp;D"/>
    <x v="44"/>
    <s v="MBT-TB-070 v1.1"/>
    <s v="CLN/PRA/01/0064"/>
    <s v="Y"/>
    <s v="DMS_v2.1"/>
    <s v="Internal R&amp;D"/>
    <s v="Q1 Passed"/>
    <s v="Q1 Passed"/>
    <s v="Q1 Passed"/>
    <s v="Q2 Passed"/>
    <s v="NA"/>
    <s v="High"/>
    <x v="0"/>
    <s v="Sri Lakshmi Hospital, Bangalore"/>
    <s v="Dr Prakash BV"/>
    <x v="0"/>
    <s v="NA"/>
    <s v="Tongue"/>
    <s v="Left Lateral Tongue"/>
    <s v="Male"/>
    <n v="51"/>
    <s v="N"/>
    <s v="NA"/>
    <s v="Partha"/>
    <s v="Surgery"/>
    <s v="Primary"/>
    <s v="Naïve"/>
    <s v="NA"/>
    <s v="II"/>
    <x v="2"/>
    <n v="1"/>
    <s v="pT2N0M0"/>
    <n v="2"/>
    <s v="Paclitaxel+ Carboplatin"/>
    <s v="Squamous Cell Carcinoma"/>
    <s v="NA"/>
    <s v="NA"/>
    <d v="2021-02-24T00:00:00"/>
    <s v="0.5x0.2*0.6x0.2*1.7x0.2"/>
    <s v="0.5x0.2*0.6x0.2*1.7x0.2"/>
    <s v="2*4*450"/>
    <n v="4"/>
    <s v="GS"/>
    <s v="Y"/>
    <s v="NA"/>
    <s v="N"/>
    <s v="Q2 Passed"/>
    <s v="NA"/>
    <s v="V T0 (1X7)"/>
    <s v="V T72 Plate 2:  RxA (1x7), RxB (1x7), RxC (1x7), RxD (1x7);_x000a_V T72 Plate 2:  RxA (1x3), RxB (1x3), RxC (1x3), RxD (1x3)"/>
    <n v="47"/>
    <s v="Terminated @T72"/>
  </r>
  <r>
    <s v="FBR1B210027"/>
    <n v="210027"/>
    <s v="R&amp;D"/>
    <x v="45"/>
    <s v="MBT-TB-070 v1.1"/>
    <s v="CLN/SMG/14/002"/>
    <s v="Y"/>
    <s v="DMS_v2.1"/>
    <s v="Internal R&amp;D"/>
    <s v="Q1 Passed"/>
    <s v="Q1 Rejected"/>
    <s v="Q1 Rejected"/>
    <s v="Q2 Passed"/>
    <s v="Blood sample was hemolyzed post spinning"/>
    <s v="NA"/>
    <x v="2"/>
    <s v="Shanmuga Hospital, Salem"/>
    <s v="Dr P Prabhu Shankar"/>
    <x v="0"/>
    <s v="NA"/>
    <s v="Buccal Mucosa"/>
    <s v="Buccal Mucosa"/>
    <s v="Female"/>
    <n v="55"/>
    <s v="N"/>
    <s v="NA"/>
    <s v="Partha"/>
    <s v="Surgery"/>
    <s v="Primary"/>
    <s v="Naïve"/>
    <s v="NA"/>
    <s v="NA"/>
    <x v="0"/>
    <s v="NA"/>
    <s v="NA"/>
    <s v="NA"/>
    <s v="NA"/>
    <s v="NA"/>
    <s v="NA"/>
    <s v="NA"/>
    <d v="2021-02-27T00:00:00"/>
    <s v="1.8*1.2*1.8"/>
    <s v="1.0*1.0*1.4"/>
    <s v="2*4*450"/>
    <n v="4"/>
    <s v="VK"/>
    <s v="N"/>
    <s v="NA"/>
    <s v="N"/>
    <s v="Q2 Passed"/>
    <s v="NA"/>
    <s v="V T0 (1X7)"/>
    <s v="V T72 Base Assay Plate Veh+ IgG4 (1x7), Carbo (1x7)"/>
    <n v="28"/>
    <s v="Terminated @T72"/>
  </r>
  <r>
    <s v="FBR1A210028"/>
    <n v="210028"/>
    <s v="R&amp;D"/>
    <x v="46"/>
    <s v="MBT-TB-070 v1.1"/>
    <s v="CLN/SMG/14/003"/>
    <s v="Y"/>
    <s v="Other Indication"/>
    <s v="Internal R&amp;D"/>
    <s v="Q1 Passed"/>
    <s v="Q1 Passed"/>
    <s v="Q1 Passed"/>
    <s v="Q2 Passed"/>
    <s v="NA"/>
    <s v="Varies between 0-40%"/>
    <x v="2"/>
    <s v="Shanmuga Hospital, Salem"/>
    <s v="Dr P Prabhu Shankar"/>
    <x v="1"/>
    <s v="Er(P), Pr(P), Her2(N)"/>
    <s v="Breast"/>
    <s v="Left Breast"/>
    <s v="Female"/>
    <n v="60"/>
    <s v="N"/>
    <s v="NA"/>
    <s v="Partha"/>
    <s v="Surgery"/>
    <s v="Primary"/>
    <s v="Naïve"/>
    <s v="NA"/>
    <s v="NA"/>
    <x v="0"/>
    <n v="2"/>
    <s v="pT4N0Mx"/>
    <s v="NA"/>
    <s v="NA"/>
    <s v="Invasive ductal Carcinoma"/>
    <s v="NA"/>
    <s v="NA"/>
    <d v="2021-03-06T00:00:00"/>
    <s v="0.8*1.8*1.2_x000a_0.6*1.2*2.4_x000a_0.8*1.6*2.4"/>
    <s v="0.8*1.0*1.2_x000a_0.6*0.8*1.0_x000a_0.8*0.8*0.8_x000a_0.6*1.0*0.8"/>
    <s v="2*4*450"/>
    <n v="4"/>
    <s v="Kowshik"/>
    <s v="Y"/>
    <s v="NA"/>
    <s v="N"/>
    <s v="Q2 Passed"/>
    <s v="NA"/>
    <s v="V T0 (3x10)"/>
    <s v="V T72 Base Plate (3x10)"/>
    <n v="65"/>
    <s v="Terminated @T72"/>
  </r>
  <r>
    <s v="FBB1A210029"/>
    <n v="210029"/>
    <s v="Biopharma"/>
    <x v="47"/>
    <s v="MBT-TB-070 v1.1"/>
    <s v="CLN/PRA/01/0065"/>
    <s v="Y"/>
    <s v="BP001_SOW1_2020"/>
    <s v="Biopharma"/>
    <s v="Q1 Passed"/>
    <s v="Q1 Passed"/>
    <s v="Q1 Passed"/>
    <s v="Q2 Passed"/>
    <s v="NA"/>
    <s v="Good"/>
    <x v="0"/>
    <s v="Sri Lakshmi Hospital, Bangalore"/>
    <s v="Dr Prakash BV"/>
    <x v="0"/>
    <s v="NA"/>
    <s v="Alveolus"/>
    <s v="Right Lower Alveolus"/>
    <s v="Female"/>
    <n v="55"/>
    <s v="N"/>
    <s v="NA"/>
    <s v="Shashi"/>
    <s v="Surgery"/>
    <s v="Primary"/>
    <s v="Naïve"/>
    <s v="NA"/>
    <s v="IVA"/>
    <x v="1"/>
    <n v="1"/>
    <s v="pT4aN1M0"/>
    <s v="NA"/>
    <s v="NA"/>
    <s v="Squamous Cell Carcinoma"/>
    <s v="NA"/>
    <s v="NA"/>
    <d v="2021-03-06T00:00:00"/>
    <s v="0.6*2.2*1.6_x000a_0.8*2.4*1.8"/>
    <s v="0.6*1.6*1.4_x000a_0.8*1.6*1.4_x000a_0.6*0.6*1.0"/>
    <s v="2*4*450"/>
    <n v="4"/>
    <s v="Sindhu"/>
    <s v="Y"/>
    <s v="NA"/>
    <s v="N"/>
    <s v="NA"/>
    <s v="NA"/>
    <s v="V T0 (1X7)"/>
    <s v="NA"/>
    <s v="NA"/>
    <s v="SDF Not Avilable in the server"/>
  </r>
  <r>
    <s v="FBR1B210030"/>
    <n v="210030"/>
    <s v="R&amp;D"/>
    <x v="48"/>
    <s v="MBT-TB-070 v1.1"/>
    <s v="CLN/PRA/01/0066"/>
    <s v="Y"/>
    <s v="Culture Improvement"/>
    <s v="Internal R&amp;D"/>
    <s v="Q1 Passed"/>
    <s v="Q1 Passed"/>
    <s v="Q1 Passed"/>
    <s v="Q2 Passed"/>
    <s v="NA"/>
    <s v="Tumour only in 1/3 explants"/>
    <x v="0"/>
    <s v="Sri Lakshmi Hospital, Bangalore"/>
    <s v="Dr Prakash BV"/>
    <x v="0"/>
    <s v="NA"/>
    <s v="Buccal Mucosa"/>
    <s v="Right Buccal Mucosa"/>
    <s v="Female"/>
    <n v="48"/>
    <s v="N"/>
    <s v="NA"/>
    <s v="Sashi/Partha"/>
    <s v="Surgery"/>
    <s v="Primary"/>
    <s v="Naïve"/>
    <s v="NA"/>
    <s v="III"/>
    <x v="4"/>
    <n v="2"/>
    <s v="pT3N0M0"/>
    <s v="NA"/>
    <s v="NA"/>
    <s v="Squamous Cell Carcinoma"/>
    <s v="NA"/>
    <s v="NA"/>
    <d v="2021-03-09T00:00:00"/>
    <s v="0.4*1.6*4.6_x000a_0.6*1.0*1.4_x000a_0.4*0.6*1.6"/>
    <s v="0.4*1.6*4.6_x000a_0.6*1.0*1.4_x000a_0.4*0.6*1.6"/>
    <s v="2*4*450"/>
    <n v="4"/>
    <s v="Vasanth"/>
    <s v="Y"/>
    <s v="NA"/>
    <s v="N"/>
    <s v="Q2 Passed"/>
    <s v="NA"/>
    <s v="V T0 (1X7)"/>
    <s v="V T72 Base Assay Plate 2: Veh (1x7), Carbo (1x7), Cetuximab (1x7)); _x000a_NS Plate 3: Veh (1x3), Carbo (1x3), Cetuximab (1x3), Media Control (1x3)"/>
    <n v="37"/>
    <s v="Terminated @T72"/>
  </r>
  <r>
    <s v="FBR1A210031"/>
    <n v="210031"/>
    <s v="R&amp;D"/>
    <x v="49"/>
    <s v="MBT-TB-070 v1.1"/>
    <s v="CLN/PRA/01/0067"/>
    <s v="Y"/>
    <s v="Other Indication"/>
    <s v="Internal R&amp;D"/>
    <s v="Q1 Passed"/>
    <s v="Q1 Passed"/>
    <s v="Q1 Passed"/>
    <s v="Q2 Passed"/>
    <s v="NA"/>
    <s v="High tumour content"/>
    <x v="0"/>
    <s v="Sri Lakshmi Hospital, Bangalore"/>
    <s v="Dr Prakash BV"/>
    <x v="3"/>
    <s v="NA"/>
    <s v="Stomach"/>
    <s v="Stomach"/>
    <s v="Male"/>
    <n v="36"/>
    <s v="N"/>
    <s v="NA"/>
    <s v="Shashi"/>
    <s v="Surgery"/>
    <s v="Primary"/>
    <s v="Naïve"/>
    <s v="NA"/>
    <s v="II"/>
    <x v="2"/>
    <n v="2"/>
    <s v="pT3N1M0"/>
    <s v="NA"/>
    <s v="NA"/>
    <s v="Adenocarcinoma"/>
    <s v="CT"/>
    <s v="FEC+ 5FU+ Epirubicin+ Cyclophosphamide"/>
    <d v="2021-03-09T00:00:00"/>
    <s v="2.0*1.8*2.8"/>
    <s v="2.0*1.8*2.8"/>
    <s v="2*4*450"/>
    <n v="4"/>
    <s v="Kowshik"/>
    <s v="Y"/>
    <s v="NA"/>
    <s v="N"/>
    <s v="Q2 Passed"/>
    <s v="NA"/>
    <s v="V T0 (4X7)"/>
    <s v="V T72 Base Plate DMEM/F12 (1x7), DMEM/F12+ PBNC (1x7), R Spondin (1x7), R Spondin+ EGF (1x7)"/>
    <n v="61"/>
    <s v="Terminated @T72"/>
  </r>
  <r>
    <s v="FBR1A210032"/>
    <n v="210032"/>
    <s v="R&amp;D"/>
    <x v="49"/>
    <s v="MBT-TB-070 v1.1"/>
    <s v="CLN/PRA/01/0068"/>
    <s v="Y"/>
    <s v="Other Indication"/>
    <s v="Internal R&amp;D"/>
    <s v="Q1 Rejected"/>
    <s v="Q1 Passed"/>
    <s v="Q1 Rejected"/>
    <s v="Q2 Rejected"/>
    <s v="Buffer Volume less than 21ml"/>
    <s v="NA"/>
    <x v="0"/>
    <s v="Sri Lakshmi Hospital, Bangalore"/>
    <s v="Dr Prakash BV"/>
    <x v="1"/>
    <s v="Er(P), Pr(P), Her2(N)"/>
    <s v="Breast"/>
    <s v="Right Breast"/>
    <s v="Female"/>
    <n v="50"/>
    <s v="N"/>
    <s v="NA"/>
    <s v="Shashi"/>
    <s v="Surgery"/>
    <s v="Primary"/>
    <s v="Chemotherapy"/>
    <s v="NA"/>
    <s v="III"/>
    <x v="4"/>
    <n v="2"/>
    <s v="pT2N0M0"/>
    <n v="6"/>
    <s v="5FU+ cyclophosphamide+ Adriamycin"/>
    <s v="Infiltrating ductal Carcinoma"/>
    <s v="CT"/>
    <s v="4Ac+4Paclitaxel+ Adriamycin+ Cyclophosphamide+ Paclitaxane"/>
    <s v="NA"/>
    <s v="NA"/>
    <s v="NA"/>
    <s v="NA"/>
    <s v="NA"/>
    <s v="NA"/>
    <s v="NA"/>
    <s v="NA"/>
    <s v="N"/>
    <s v="NA"/>
    <s v="NA"/>
    <s v="NA"/>
    <s v="NA"/>
    <s v="NA"/>
    <s v="SDF Not Avilable in the server"/>
  </r>
  <r>
    <s v="FBR1A210033"/>
    <n v="210033"/>
    <s v="R&amp;D"/>
    <x v="49"/>
    <s v="MBT-TB-070 v1.1"/>
    <s v="CLN/PRA/01/0069"/>
    <s v="Y"/>
    <s v="Other Indication"/>
    <s v="Internal R&amp;D"/>
    <s v="Q1 Passed"/>
    <s v="Q1 Passed"/>
    <s v="Q1 Passed"/>
    <s v="Q2 Passed"/>
    <s v="NA"/>
    <s v="Tumor in 7/13 explants"/>
    <x v="0"/>
    <s v="Sri Lakshmi Hospital, Bangalore"/>
    <s v="Dr Prakash BV"/>
    <x v="2"/>
    <s v="NA"/>
    <s v="Ovary"/>
    <s v="Ovary"/>
    <s v="Female"/>
    <n v="56"/>
    <s v="N"/>
    <s v="NA"/>
    <s v="Sashi/Partha"/>
    <s v="Surgery"/>
    <s v="Primary"/>
    <s v="Naïve"/>
    <s v="NA"/>
    <s v="III"/>
    <x v="4"/>
    <n v="2"/>
    <s v="pT3N0M0"/>
    <n v="6"/>
    <s v="Pacitaxel+ Carboplatin"/>
    <s v="Serous Cystadenocarcinoma"/>
    <s v="CT"/>
    <s v="Paclitaxel+ Carboplatin"/>
    <d v="2021-03-10T00:00:00"/>
    <s v="1.2*2.2*1.8"/>
    <s v="1.2*2.2*1.8"/>
    <s v="2*4*450"/>
    <n v="4"/>
    <s v="Kowshik"/>
    <s v="Y"/>
    <s v="NA"/>
    <s v="N"/>
    <s v="Q2 Passed"/>
    <s v="NA"/>
    <s v="V T0 (2x7)"/>
    <s v="V T72 Base Plate (1x7)"/>
    <n v="21"/>
    <s v="Terminated @T72"/>
  </r>
  <r>
    <s v="FBR1A210034"/>
    <n v="210034"/>
    <s v="R&amp;D"/>
    <x v="50"/>
    <s v="MBT-TB-070 v1.1"/>
    <s v="CLN/SMG/14/004"/>
    <s v="Y"/>
    <s v="Other Indication"/>
    <s v="Internal R&amp;D"/>
    <s v="Q1 Passed"/>
    <s v="Q1 Passed"/>
    <s v="Q1 Passed"/>
    <s v="Q2 Passed"/>
    <s v="NA"/>
    <s v="Tumour content 0-40%"/>
    <x v="2"/>
    <s v="Shanmuga Hospital, Salem"/>
    <s v="Dr P Prabhu Shankar"/>
    <x v="1"/>
    <s v="Er(N), Pr(N), Her2(P)"/>
    <s v="Breast"/>
    <s v="Left Breast"/>
    <s v="Female"/>
    <n v="50"/>
    <s v="N"/>
    <s v="NA"/>
    <s v="Partha"/>
    <s v="Surgery"/>
    <s v="Primary"/>
    <s v="Naïve"/>
    <s v="NA"/>
    <s v="NA"/>
    <x v="0"/>
    <n v="2"/>
    <s v="pT2N1Mx"/>
    <s v="NA"/>
    <s v="NA"/>
    <s v="ER-, PR-, HER2+; Invasive ductal Carcinoma"/>
    <s v="NA"/>
    <s v="NA"/>
    <d v="2021-03-11T00:00:00"/>
    <s v="1.6*3.0*4.2_x000a_1.4*2.4*2.6"/>
    <s v="1.4*2.2*3.6_x000a_0.8*1.8*2.5"/>
    <s v="2*4*450"/>
    <n v="4"/>
    <s v="Vasanth"/>
    <s v="Y"/>
    <s v="NA"/>
    <s v="N"/>
    <s v="Q2 Passed"/>
    <s v="NA"/>
    <s v="V T0 (2x10)"/>
    <s v="V T72 Culture Plate (2x10); T72 Drug Plate Veh (1x10), Docitaxel (1x10)"/>
    <n v="65"/>
    <s v="Terminated @T72"/>
  </r>
  <r>
    <s v="FBR1B210035"/>
    <n v="210035"/>
    <s v="R&amp;D"/>
    <x v="51"/>
    <s v="MBT-TB-070 v2.0"/>
    <s v="BBH003"/>
    <s v="Y"/>
    <s v="DMS_v2.1"/>
    <s v="Internal R&amp;D"/>
    <s v="Q1 Passed"/>
    <s v="Q1 Passed"/>
    <s v="Q1 Passed"/>
    <s v="Q2 Passed"/>
    <s v="NA"/>
    <s v="Tumour content 30-70% ; hot tumour"/>
    <x v="1"/>
    <s v="Bangalore Baptist Hospital, Hebbal"/>
    <s v="Dr BV Manjula, Bangalore"/>
    <x v="0"/>
    <s v="NA"/>
    <s v="Larynx"/>
    <s v="SSC Larynx- right AE fold"/>
    <s v="Female"/>
    <n v="62"/>
    <s v="N"/>
    <s v="NA"/>
    <s v="Partha"/>
    <s v="Surgery"/>
    <s v="Primary"/>
    <s v="Naïve"/>
    <s v="cT4N2bM0"/>
    <s v="III"/>
    <x v="4"/>
    <n v="2"/>
    <s v="pT3N3b"/>
    <s v="NA"/>
    <s v="NA"/>
    <s v="Squamous Cell Carcinoma"/>
    <s v="NA"/>
    <s v="NA"/>
    <d v="2021-03-11T00:00:00"/>
    <s v="2.8*2.6*1.8"/>
    <s v="2.4*1.6*1.4"/>
    <s v="2*4*450"/>
    <n v="4"/>
    <s v="Kowshik"/>
    <s v="Y"/>
    <s v="NA"/>
    <s v="N"/>
    <s v="Q2 Passed"/>
    <s v="NA"/>
    <s v="V T0 (1X7)"/>
    <s v="V T72 Base Assay Plate Veh+ IgG4 (1x7), NIVO (1x7), NIVO+ Ipili (1x7), NIVO+ Carbo (1x7), Carboplatin (1x7), Cetuximab (1x7); NS PlateVeh+ IgG4 (1x3), NIVO (1x3), NIVO+ Ipili (1x3), NIVO+ Carbo (1x3), Carboplatin (1x3), Cetuximab (1x3)"/>
    <n v="70"/>
    <s v="Terminated @T72"/>
  </r>
  <r>
    <s v="FBR1B210036"/>
    <n v="210036"/>
    <s v="R&amp;D"/>
    <x v="52"/>
    <s v="MBT-TB-070 v1.1"/>
    <s v="CLN/PRA/01/0070"/>
    <s v="Y"/>
    <s v="DMS_v2.1"/>
    <s v="Internal R&amp;D"/>
    <s v="Q1 Passed"/>
    <s v="Q1 Passed"/>
    <s v="Q1 Passed"/>
    <s v="Q2 Passed"/>
    <s v="NA"/>
    <s v="High tumor content with good immune component"/>
    <x v="0"/>
    <s v="Maatru Hospital, Bangalore"/>
    <s v="Dr Prakash BV"/>
    <x v="0"/>
    <s v="NA"/>
    <s v="Hard Palate"/>
    <s v="Hard Palate"/>
    <s v="Female"/>
    <n v="60"/>
    <s v="N"/>
    <s v="NA"/>
    <s v="Sashi/Partha"/>
    <s v="Surgery"/>
    <s v="Primary"/>
    <s v="Naïve"/>
    <s v="NA"/>
    <s v="II"/>
    <x v="2"/>
    <n v="2"/>
    <s v="pT2N0M0"/>
    <s v="NA"/>
    <s v="NA"/>
    <s v="Squamous Cell Carcinoma"/>
    <s v="NA"/>
    <s v="NA"/>
    <d v="2021-03-13T00:00:00"/>
    <s v="0.8*2.2*3.6"/>
    <s v="0.8*2.0*2.0_x000a_0.8*2.2*1.6"/>
    <s v="2*4*450"/>
    <n v="4"/>
    <s v="Kowshik"/>
    <s v="Y"/>
    <s v="NA"/>
    <s v="N"/>
    <s v="Q2 Passed"/>
    <s v="NA"/>
    <s v="V T0 (1X7)"/>
    <s v="V T72 Base Assay Plate Veh+ IgG4 (1x7), NIVO (1x7), NIVO+ Carbo (1x7), Carboplatin (1x7), Cetuximab (1x7), Media Control (1x7); NS PlateVeh+ IgG4 (1x3), NIVO (1x3), NIVO+ Carbo (1x3), Carboplatin (1x3), Cetuximab (1x3), Media Control (1x3)"/>
    <n v="64"/>
    <s v="Terminated @T72"/>
  </r>
  <r>
    <s v="FBR1A210037"/>
    <n v="210037"/>
    <s v="R&amp;D"/>
    <x v="53"/>
    <s v="MBT-TB-070 v1.1"/>
    <s v="CLN/PRA/01/0071"/>
    <s v="Y"/>
    <s v="Other Indication"/>
    <s v="Internal R&amp;D"/>
    <s v="Q1 Passed"/>
    <s v="Q1 Passed"/>
    <s v="Q1 Passed"/>
    <s v="Q2 Passed"/>
    <s v="NA"/>
    <s v="Very low tumor content ;only in 3-4 explants/20 (2-10%)"/>
    <x v="0"/>
    <s v="Sri Lakshmi Hospital, Bangalore"/>
    <s v="Dr Prakash BV"/>
    <x v="1"/>
    <s v="NA"/>
    <s v="Breast"/>
    <s v="Right Breast"/>
    <s v="Female"/>
    <n v="65"/>
    <s v="N"/>
    <s v="NA"/>
    <s v="Shashi"/>
    <s v="Surgery"/>
    <s v="Primary"/>
    <s v="Naïve"/>
    <s v="NA"/>
    <s v="III"/>
    <x v="4"/>
    <n v="2"/>
    <s v="pT3N1M0"/>
    <s v="NA"/>
    <s v="NA"/>
    <s v="Infiltrating ductal Carcinoma"/>
    <s v="CT"/>
    <s v="4Ac+4Paclitaxel+ Adriamycin+ Cyclophosphamide+ Paclitaxane"/>
    <d v="2021-03-14T00:00:00"/>
    <s v="2.2*3.6*4.4"/>
    <s v="1.8*2.2*2.6"/>
    <s v="2*4*450"/>
    <n v="4"/>
    <s v="Vasanth"/>
    <s v="Y"/>
    <s v="NA"/>
    <s v="N"/>
    <s v="Q2 Passed"/>
    <s v="NA"/>
    <s v="V T0 (2x10)"/>
    <s v="V T72 Culture Plate (2x10)"/>
    <n v="40"/>
    <s v="Terminated @T72"/>
  </r>
  <r>
    <s v="FBR1B210038"/>
    <n v="210038"/>
    <s v="R&amp;D"/>
    <x v="54"/>
    <s v="MBT-TB-070 v2.0"/>
    <s v="BBH004"/>
    <s v="Y"/>
    <s v="DMS_v2.1"/>
    <s v="Internal R&amp;D"/>
    <s v="Q1 Passed"/>
    <s v="Q1 Passed"/>
    <s v="Q1 Rejected"/>
    <s v="Q2 Passed"/>
    <s v="Sample size was too small"/>
    <s v="Low tumor content,high immune component"/>
    <x v="1"/>
    <s v="Bangalore Baptist Hospital, Hebbal"/>
    <s v="Dr BV Manjula, Bangalore"/>
    <x v="0"/>
    <s v="NA"/>
    <s v="Buccal Mucosa"/>
    <s v="Right Buccal Mucosa"/>
    <s v="Male"/>
    <n v="40"/>
    <s v="N"/>
    <s v="NA"/>
    <s v="Partha"/>
    <s v="Surgery"/>
    <s v="Primary"/>
    <s v="Naïve"/>
    <s v="NA"/>
    <s v="NA"/>
    <x v="0"/>
    <s v="NA"/>
    <s v="NA"/>
    <s v="NA"/>
    <s v="NA"/>
    <s v="NA"/>
    <s v="NA"/>
    <s v="NA"/>
    <d v="2021-03-15T00:00:00"/>
    <s v="0.6*0.8*1.4"/>
    <s v="0.6*0.8*1.4"/>
    <s v="2*4*450"/>
    <n v="4"/>
    <s v="KJ"/>
    <s v="Y"/>
    <s v="NA"/>
    <s v="N"/>
    <s v="Q2 Passed"/>
    <s v="NA"/>
    <s v="V T0 (1X7)"/>
    <s v="V T72 Base Assay Plate : IgG4 (1x7), NIVO (1x7), NIVO+ Ipili (1x7)"/>
    <n v="28"/>
    <s v="Terminated @T72"/>
  </r>
  <r>
    <s v="FBR1A210039"/>
    <n v="210039"/>
    <s v="R&amp;D"/>
    <x v="55"/>
    <s v="MBT-TB-070 v1.1"/>
    <s v="CLN/PRA/01/0072"/>
    <s v="Y"/>
    <s v="Other Indication"/>
    <s v="Internal R&amp;D"/>
    <s v="Q1 Passed"/>
    <s v="Q1 Passed"/>
    <s v="Q1 Passed"/>
    <s v="Q2 Passed"/>
    <s v="NA"/>
    <s v="Good tumour content, areas of necrosis +nt"/>
    <x v="0"/>
    <s v="Sri Lakshmi Hospital, Bangalore"/>
    <s v="Dr Prakash BV"/>
    <x v="4"/>
    <s v="NA"/>
    <s v="Renal Mass"/>
    <s v="Left Renal Mass"/>
    <s v="Male"/>
    <n v="60"/>
    <s v="N"/>
    <s v="NA"/>
    <s v="Sashi/Partha"/>
    <s v="Surgery"/>
    <s v="Primary"/>
    <s v="Naïve"/>
    <s v="NA"/>
    <s v="II"/>
    <x v="2"/>
    <n v="2"/>
    <s v="pT2N0M0"/>
    <s v="NA"/>
    <s v="NA"/>
    <s v="Clear cell carcinoma"/>
    <s v="NA"/>
    <s v="NA"/>
    <d v="2021-03-17T00:00:00"/>
    <s v="1.2*2.6*5.0"/>
    <s v="1.2*2.6*5.0"/>
    <s v="NA"/>
    <n v="4"/>
    <s v="Vasanth"/>
    <s v="Y"/>
    <s v="NA"/>
    <s v="N"/>
    <s v="Q2 Passed"/>
    <s v="NA"/>
    <s v="V T0 { Arm 1 (1x7), Arm 2 (1x7), Arm 3 (1x7), Arm4 (1x7), Arm 5 (1x7), Arm 6(1x7)};"/>
    <s v="T0 Flow Plate 2 : Arm 1 (1x7), Arm 2 (1x7);_x000a_T 72 Culture Plate 3: Arm 1 (1x7), Arm2 (1x7), Arm 3 (1x7), Arm 4 (1x7);_x000a_T72 Flow Palte 4: Arm 1 (1x7), Arm 2 (1x7)"/>
    <n v="98"/>
    <s v="Terminated @T72"/>
  </r>
  <r>
    <n v="210040"/>
    <n v="210040"/>
    <s v="R&amp;D"/>
    <x v="56"/>
    <s v="MBT-TB-070 v1.1"/>
    <s v="CLN/SMG/14/005"/>
    <s v="Y"/>
    <s v="Other Indication"/>
    <s v="Internal R&amp;D"/>
    <s v="Q1 Passed"/>
    <s v="Q1 Passed"/>
    <s v="Q1 Rejected"/>
    <s v="Q2 Rejected"/>
    <s v="Not suitable for vibratome"/>
    <s v="NA"/>
    <x v="2"/>
    <s v="Shanmuga Hospital, Salem"/>
    <s v="Dr P Prabhu Shankar"/>
    <x v="1"/>
    <s v="NA"/>
    <s v="Breast"/>
    <s v="Right Breast"/>
    <s v="Female"/>
    <n v="55"/>
    <s v="N"/>
    <s v="NA"/>
    <s v="Sashi/Partha"/>
    <s v="Surgery"/>
    <s v="Primary"/>
    <s v="Naïve"/>
    <s v="NA"/>
    <s v="NA"/>
    <x v="0"/>
    <s v="NA"/>
    <s v="pT1aN0Mx"/>
    <s v="NA"/>
    <s v="NA"/>
    <s v="ER-, PR-, HER2+; Ductal carcinoam insitu with comedo necrosis and foci suggestive of Invasive breast carcinoma"/>
    <s v="NA"/>
    <s v="NA"/>
    <d v="2021-03-18T00:00:00"/>
    <s v="NA"/>
    <s v="NA"/>
    <s v="NA"/>
    <s v="NA"/>
    <s v="NA"/>
    <s v="NA"/>
    <s v="NA"/>
    <s v="N"/>
    <s v="Q2 Rejected"/>
    <s v="NA"/>
    <s v="NA"/>
    <s v="NA"/>
    <s v="NA"/>
    <s v="Rejected"/>
  </r>
  <r>
    <s v="FBR1B210041"/>
    <n v="210041"/>
    <s v="R&amp;D"/>
    <x v="57"/>
    <s v="MBT-TB-070 v1.1"/>
    <s v="CLN/PRA/01/0073"/>
    <s v="Y"/>
    <s v="DMS_v2.1"/>
    <s v="Internal R&amp;D"/>
    <s v="Q1 Passed"/>
    <s v="Q1 Rejected"/>
    <s v="Q1 Rejected"/>
    <s v="Q2 Passed"/>
    <s v="Blood sample was hemolyzed post spinning"/>
    <s v="Good tumour content"/>
    <x v="0"/>
    <s v="Sri Lakshmi Hospital, Bangalore"/>
    <s v="Dr Prakash BV"/>
    <x v="0"/>
    <s v="NA"/>
    <s v="Tongue"/>
    <s v="Left Lateral Tongue"/>
    <s v="Male"/>
    <n v="55"/>
    <s v="N"/>
    <s v="NA"/>
    <s v="Sashi/Partha"/>
    <s v="Surgery"/>
    <s v="Primary"/>
    <s v="Naïve"/>
    <s v="NA"/>
    <s v="II"/>
    <x v="2"/>
    <n v="2"/>
    <s v="pT2N0M0"/>
    <s v="NA"/>
    <s v="NA"/>
    <s v="Squamous Cell Carcinoma"/>
    <s v="NA"/>
    <s v="NA"/>
    <d v="2021-03-25T00:00:00"/>
    <s v="1.0*1.4*2.0"/>
    <s v="1.0*1.4*2.0"/>
    <s v="2*4*450"/>
    <n v="4"/>
    <s v="Kowshik"/>
    <s v="N"/>
    <s v="NA"/>
    <s v="N"/>
    <s v="Q2 Passed"/>
    <s v="NA"/>
    <s v="V T0 (1X7)"/>
    <s v="V T72 Base Assay Plate Veh + IgG4 (1x7), NIVO (1x7), NIVO+Carbo (1x7), Carbo (1x7), Cetuximab (1x7), Media (1x7); T72 NS Plate Veh + IgG4 (1x3), NIVO (1x3), NIVO+Carbo (1x3), Carbo (1x3), Cetuximab (1x3), Media (1x3)"/>
    <n v="67"/>
    <s v="Terminated @T72"/>
  </r>
  <r>
    <s v="FBR1A210042"/>
    <n v="210042"/>
    <s v="R&amp;D"/>
    <x v="58"/>
    <s v="MBT-TB-070 v1.1"/>
    <s v="CLN/PRA/01/0074"/>
    <s v="Y"/>
    <s v="No Study"/>
    <s v="1st level attrition"/>
    <s v="Q1 Passed"/>
    <s v="Q1 Passed"/>
    <s v="Q1 Rejected"/>
    <s v="Q2 Rejected"/>
    <s v="Fatty tissue"/>
    <s v="Very low tumor content "/>
    <x v="0"/>
    <s v="Sri Lakshmi Hospital, Bangalore"/>
    <s v="Dr Prakash BV"/>
    <x v="1"/>
    <s v="NA"/>
    <s v="Breast"/>
    <s v="Left Breast"/>
    <s v="Female"/>
    <n v="47"/>
    <s v="N"/>
    <s v="NA"/>
    <s v="Shashi"/>
    <s v="Surgery"/>
    <s v="Primary"/>
    <s v="Naïve"/>
    <s v="NA"/>
    <s v="I"/>
    <x v="3"/>
    <n v="1"/>
    <s v="pT1N0M0"/>
    <s v="NA"/>
    <s v="NA"/>
    <s v="Infiltrating ductal Carcinoma"/>
    <s v="CT"/>
    <s v="4Ac+4Paclitaxel+ Adriamycin+ Cyclophosphamide+ Paclitaxane"/>
    <d v="2021-03-27T00:00:00"/>
    <s v="NA"/>
    <s v="NA"/>
    <s v="NA"/>
    <s v="NA"/>
    <s v="NA"/>
    <s v="NA"/>
    <s v="NA"/>
    <s v="N"/>
    <s v="Q2 Rejected"/>
    <s v="NA"/>
    <s v="NA"/>
    <s v="NA"/>
    <s v="NA"/>
    <s v="Rejected"/>
  </r>
  <r>
    <s v="FBB1A210043"/>
    <n v="210043"/>
    <s v="Biopharma"/>
    <x v="59"/>
    <s v="MBT-TB-070 v1.1"/>
    <s v="CLN/PRA/01/0075"/>
    <s v="Y"/>
    <s v="BP001_SOW1_2020"/>
    <s v="Biopharma"/>
    <s v="Q1 Passed"/>
    <s v="Q1 Passed"/>
    <s v="Q1 Passed"/>
    <s v="Q2 Passed"/>
    <s v="NA"/>
    <s v="Good tumor content,high immune component"/>
    <x v="0"/>
    <s v="Aswad Hospital, Bangalore"/>
    <s v="Dr Prakash BV"/>
    <x v="0"/>
    <s v="NA"/>
    <s v="Hard Palate"/>
    <s v="Hard Palate"/>
    <s v="Female"/>
    <n v="45"/>
    <s v="N"/>
    <s v="NA"/>
    <s v="Partha"/>
    <s v="Surgery"/>
    <s v="Primary"/>
    <s v="Naïve"/>
    <s v="NA"/>
    <s v="IVA"/>
    <x v="1"/>
    <n v="2"/>
    <s v="pT4aN1M0"/>
    <s v="NA"/>
    <s v="NA"/>
    <s v="Squamous Cell Carcinoma"/>
    <s v="NA"/>
    <s v="NA"/>
    <d v="2021-03-28T00:00:00"/>
    <s v="1.0*2.0*2.6_x000a_1.0*1.8*2.4"/>
    <s v="1.0*1.8*2.4_x000a_0.8*1.2*2.4"/>
    <s v="2*4*450"/>
    <n v="4"/>
    <s v="Kowshik"/>
    <s v="Y"/>
    <s v="NA"/>
    <s v="N"/>
    <s v="Q2 Passed"/>
    <s v="NA"/>
    <s v="V T0 (1X7)"/>
    <s v="V T72 Base Culture Plate Control (1x7), IL1B (1x7), IFNg (1x7), LPS (1x7); T48 PHA (1x7), PHA NS (1x3); T72 NS Plate Control (1x3), IL1B (1x3), IFNg (1x3), LPS (1x3)"/>
    <n v="64"/>
    <s v="Terminated @T72"/>
  </r>
  <r>
    <s v="FBR1A210044"/>
    <n v="210044"/>
    <s v="R&amp;D"/>
    <x v="60"/>
    <s v="MBT-TB-070 v1.1"/>
    <s v="CLN/PRA/01/0076"/>
    <s v="Y"/>
    <s v="Other Indication"/>
    <s v="Internal R&amp;D"/>
    <s v="Q1 Passed"/>
    <s v="Q1 Passed"/>
    <s v="Q1 Passed"/>
    <s v="Q2 Passed"/>
    <s v="NA"/>
    <s v="Low tumor content 0-20%"/>
    <x v="0"/>
    <s v="Sri Lakshmi Hospital, Bangalore"/>
    <s v="Dr Prakash BV"/>
    <x v="1"/>
    <s v="NA"/>
    <s v="Breast"/>
    <s v="Right Breast"/>
    <s v="Female"/>
    <n v="56"/>
    <s v="N"/>
    <s v="NA"/>
    <s v="Shashi"/>
    <s v="Surgery"/>
    <s v="Primary"/>
    <s v="Chemotherapy"/>
    <s v="NA"/>
    <s v="II"/>
    <x v="2"/>
    <n v="2"/>
    <s v="pT2N0M0"/>
    <n v="2"/>
    <s v="Pacitaxel"/>
    <s v="DCIS- Ductal carcinoma In Situ"/>
    <s v="NA"/>
    <s v="NA"/>
    <d v="2021-04-02T00:00:00"/>
    <s v="3.5*5.0*6.4"/>
    <s v="0.8*1.0*1.2_x000a_0.6*0.6*1.4"/>
    <s v="2*4*450"/>
    <n v="15"/>
    <s v="Kowshik/ Gowri"/>
    <s v="Y"/>
    <s v="NA"/>
    <s v="N"/>
    <s v="Q2 Passed"/>
    <s v="NA"/>
    <s v="V T0 (1X7)"/>
    <s v="V T72 Culture Plate MC (1x7), Hydro (1x7), Hydro + EGF (1x7)"/>
    <n v="24"/>
    <s v="Terminated @T72"/>
  </r>
  <r>
    <s v="FBB1A210045"/>
    <n v="210045"/>
    <s v="Biopharma"/>
    <x v="61"/>
    <s v="MBT-TB-070 v1.1"/>
    <s v="CLN/PRA/01/0077"/>
    <s v="Y"/>
    <s v="BP001_SOW1_2020"/>
    <s v="Biopharma"/>
    <s v="Q1 Passed"/>
    <s v="Q1 Passed"/>
    <s v="Q1 Passed"/>
    <s v="Q2 Passed"/>
    <s v="NA"/>
    <s v="High tumor content with good immune component"/>
    <x v="0"/>
    <s v="Sri Lakshmi Hospital, Bangalore"/>
    <s v="Dr Prakash BV"/>
    <x v="0"/>
    <s v="NA"/>
    <s v="GBS"/>
    <s v="Right Lower GBS"/>
    <s v="Female"/>
    <n v="56"/>
    <s v="N"/>
    <s v="NA"/>
    <s v="Partha"/>
    <s v="Surgery"/>
    <s v="Primary"/>
    <s v="Naïve"/>
    <s v="NA"/>
    <s v="IVA"/>
    <x v="1"/>
    <n v="2"/>
    <s v="pT4aN1M0"/>
    <s v="NA"/>
    <s v="NA"/>
    <s v="Squamous Cell Carcinoma"/>
    <s v="NA"/>
    <s v="NA"/>
    <d v="2021-04-04T00:00:00"/>
    <s v="1.2*1.8*3.6"/>
    <s v="1.2*1.8*3.6"/>
    <s v="2*4*450"/>
    <n v="15"/>
    <s v="Kowshik"/>
    <s v="Y"/>
    <s v="NA"/>
    <s v="N"/>
    <s v="Q2 Passed"/>
    <s v="NA"/>
    <s v="V T0 (1X7)"/>
    <s v="V T72 Base Culture Plate Control (1x7), IL1B (1x7), IFNg (1x7), LPS (1x7); T48 PHA (1x7), PHA NS (1x3); T72 NS Plate Control (1x3), IL1B (1x3), IFNg (1x3), LPS (1x3)"/>
    <n v="64"/>
    <s v="Terminated @T72"/>
  </r>
  <r>
    <s v="FBB1A210046"/>
    <n v="210046"/>
    <s v="Biopharma"/>
    <x v="62"/>
    <s v="MBT-TB-070 v1.1"/>
    <s v="CLN/PRA/01/0079"/>
    <s v="Y"/>
    <s v="BP001_SOW1_2020"/>
    <s v="Biopharma"/>
    <s v="Q1 Passed"/>
    <s v="Q1 Passed"/>
    <s v="Q1 Passed"/>
    <s v="Q2 Passed"/>
    <s v="NA"/>
    <s v="Good tumour content"/>
    <x v="0"/>
    <s v="Sri Lakshmi Hospital, Bangalore"/>
    <s v="Dr Prakash BV"/>
    <x v="0"/>
    <s v="NA"/>
    <s v="Tongue"/>
    <s v="Right Lateral Tongue"/>
    <s v="Female"/>
    <n v="60"/>
    <s v="N"/>
    <s v="NA"/>
    <s v="Partha"/>
    <s v="Surgery"/>
    <s v="Primary"/>
    <s v="Naïve"/>
    <s v="NA"/>
    <s v="II"/>
    <x v="2"/>
    <n v="2"/>
    <s v="pT2N0M0"/>
    <n v="3"/>
    <s v="Pacitaxel+ Carboplatin"/>
    <s v="Squamous Cell Carcinoma"/>
    <s v="NA"/>
    <s v="NA"/>
    <d v="2021-04-09T00:00:00"/>
    <s v="0.8*1.6*2.6_x000a_1.0*1.8*2.65"/>
    <s v="0.8*1.6*2.6_x000a_1.0*1.8*2.65"/>
    <s v="2*4*450"/>
    <n v="15"/>
    <s v="Kowshik"/>
    <s v="Y"/>
    <s v="NA"/>
    <s v="N"/>
    <s v="Q2 Passed"/>
    <s v="NA"/>
    <s v="V T0 (1X7)"/>
    <s v="V T72 Base Culture Plate Control (1x7), IL1B (1x7), IFNg (1x7), LPS (1x7); T48 PHA (1x7), PHA NS (1x3); T72 NS Plate Control (1x3), IL1B (1x3), IFNg (1x3), LPS (1x3)"/>
    <n v="64"/>
    <s v="Terminated @T72"/>
  </r>
  <r>
    <s v="FBR1A210047"/>
    <n v="210047"/>
    <s v="R&amp;D"/>
    <x v="62"/>
    <s v="MBT-TB-070 v1.1"/>
    <s v="CLN/PRA/01/0078"/>
    <s v="Y"/>
    <s v="Other Indication"/>
    <s v="Internal R&amp;D"/>
    <s v="Q1 Passed"/>
    <s v="Q1 Passed"/>
    <s v="Q1 Passed"/>
    <s v="Q2 Passed"/>
    <s v="NA"/>
    <s v="Ductal epithelial cells  in L ;however mostly benign hyperplastic or in-situ"/>
    <x v="0"/>
    <s v="Unani Hospital, Bangalore"/>
    <s v="Dr Prakash BV"/>
    <x v="1"/>
    <s v="TPBC"/>
    <s v="Breast"/>
    <s v="Right Breast"/>
    <s v="Female"/>
    <n v="50"/>
    <s v="N"/>
    <s v="NA"/>
    <s v="Partha"/>
    <s v="Surgery"/>
    <s v="Primary"/>
    <s v="Naïve"/>
    <s v="NA"/>
    <s v="III"/>
    <x v="4"/>
    <n v="3"/>
    <s v="pT3N1M0"/>
    <s v="NA"/>
    <s v="NA"/>
    <s v="DCIS- Ductal carcinoma In Situ"/>
    <s v="CT"/>
    <s v="4Ac+4Paclitaxel+ Adriamycin+ Cyclophosphamide+ Paclitaxane"/>
    <d v="2021-04-09T00:00:00"/>
    <s v="1.6*1.2*3.2"/>
    <s v="1.6*1.2*3.0"/>
    <s v="2*4*450 &amp; Manual"/>
    <n v="15"/>
    <s v="Gowri"/>
    <s v="Y"/>
    <s v="NA"/>
    <s v="N"/>
    <s v="Q2 Passed"/>
    <s v="NA"/>
    <s v="M T0 (1x7) | V T0 (1x7)"/>
    <s v="M T72 Culture Plate MC (1x7), Hydro (1x7), Hydro + EGF (1x7) | V T72 Culture Plate MC (1x7), Hydro (1x7), Hydro + EGF (1x7)"/>
    <n v="56"/>
    <s v="Terminated @T72"/>
  </r>
  <r>
    <s v="FBR1A210048"/>
    <n v="210048"/>
    <s v="R&amp;D"/>
    <x v="63"/>
    <s v="MBT-TB-070 v1.1"/>
    <s v="CLN/PRA/01/0080"/>
    <s v="Y"/>
    <s v="Other Indication"/>
    <s v="Internal R&amp;D"/>
    <s v="Q1 Passed"/>
    <s v="Q1 Passed"/>
    <s v="Q1 Passed"/>
    <s v="Q2 Rejected"/>
    <s v="NA"/>
    <s v="Good tumor content"/>
    <x v="0"/>
    <s v="Essential Hospital, Banglaore"/>
    <s v="Dr Prakash BV"/>
    <x v="3"/>
    <s v="NA"/>
    <s v="Stomach"/>
    <s v="Antrum of Stomach"/>
    <s v="Male"/>
    <n v="55"/>
    <s v="N"/>
    <s v="NA"/>
    <s v="Partha"/>
    <s v="Surgery"/>
    <s v="Primary"/>
    <s v="Naïve"/>
    <s v="NA"/>
    <s v="III"/>
    <x v="4"/>
    <n v="2"/>
    <s v="pT3N2M0"/>
    <s v="NA"/>
    <s v="NA"/>
    <s v="Adenocarcinoma"/>
    <s v="NA"/>
    <s v="NA"/>
    <d v="2021-04-11T00:00:00"/>
    <s v="1.4*2.2*3.0"/>
    <s v="1.4*2.2*3.0"/>
    <s v="2*4*450"/>
    <n v="15"/>
    <s v="Kowshik"/>
    <s v="Y"/>
    <s v="NA"/>
    <s v="N"/>
    <s v="Q2 Rejected"/>
    <s v="NA"/>
    <s v="V T0 (1x10), T0 INSERT (1x4)"/>
    <s v="V T48 Culture Plate MC (1x7), R+N+G (1x7), R+N+G+E (1x7); T72 Culture Plate MC (1x7), R+N+G (1x7), R+N+G+E (1x7); T72 INSERT Plate MC (1x4), R+N+G (1x4), R+N+G+E (1x4)"/>
    <n v="47"/>
    <s v="Rejected"/>
  </r>
  <r>
    <s v="FBB1A210049"/>
    <n v="210049"/>
    <s v="Biopharma"/>
    <x v="63"/>
    <s v="MBT-TB-070 v1.1"/>
    <s v="CLN/PRA/01/0081"/>
    <s v="Y"/>
    <s v="BP001_SOW1_2020"/>
    <s v="Biopharma"/>
    <s v="Q1 Passed"/>
    <s v="Q1 Passed"/>
    <s v="Q1 Rejected"/>
    <s v="Q2 Rejected"/>
    <s v="Fatty tissue"/>
    <s v="NA"/>
    <x v="0"/>
    <s v="Aswad Hospital, Bangalore"/>
    <s v="Dr Prakash BV"/>
    <x v="0"/>
    <s v="NA"/>
    <s v="Buccal Mucosa"/>
    <s v="Right Buccal Mucosa"/>
    <s v="Male"/>
    <n v="60"/>
    <s v="N"/>
    <s v="NA"/>
    <s v="Partha"/>
    <s v="Surgery"/>
    <s v="Primary"/>
    <s v="Naïve"/>
    <s v="NA"/>
    <s v="II"/>
    <x v="2"/>
    <n v="1"/>
    <s v="pT2N0M0"/>
    <s v="NA"/>
    <s v="NA"/>
    <s v="Squamous Cell Carcinoma"/>
    <s v="NA"/>
    <s v="NA"/>
    <d v="2021-04-12T00:00:00"/>
    <s v="NA"/>
    <s v="NA"/>
    <s v="NA"/>
    <n v="15"/>
    <s v="Kowshik"/>
    <s v="Y"/>
    <s v="NA"/>
    <s v="N"/>
    <s v="Q2 Rejected"/>
    <s v="NA"/>
    <s v="NA"/>
    <s v="NA"/>
    <s v="NA"/>
    <s v="Rejected"/>
  </r>
  <r>
    <s v="FBR1B210050"/>
    <n v="210050"/>
    <s v="R&amp;D"/>
    <x v="64"/>
    <s v="MBT-TB-070 v1.1"/>
    <s v="CLN/PRA/01/0082"/>
    <s v="Y"/>
    <s v="DMS_v2.1"/>
    <s v="Internal R&amp;D"/>
    <s v="Q1 Passed"/>
    <s v="Q1 Passed"/>
    <s v="Q1 Rejected"/>
    <s v="Q2 Rejected"/>
    <s v="Necrotic sample"/>
    <s v="No tumor "/>
    <x v="0"/>
    <s v="Sri Lakshmi Hospital, Bangalore"/>
    <s v="Dr Prakash BV"/>
    <x v="0"/>
    <s v="NA"/>
    <s v="Hypopharynx"/>
    <s v="Hypopharynx"/>
    <s v="Male"/>
    <n v="55"/>
    <s v="N"/>
    <s v="NA"/>
    <s v="Partha"/>
    <s v="Surgery"/>
    <s v="Primary"/>
    <s v="Naïve"/>
    <s v="NA"/>
    <s v="II"/>
    <x v="2"/>
    <n v="2"/>
    <s v="pT2N0M0"/>
    <n v="6"/>
    <s v="Cisplatin"/>
    <s v="Squamous Cell Carcinoma"/>
    <s v="NA"/>
    <s v="NA"/>
    <d v="2021-04-13T00:00:00"/>
    <s v="1.4*1.6*2.4_x000a_1.4*2.0*2.2"/>
    <s v="1.4*1.6*2.4_x000a_1.4*2.0*2.2"/>
    <s v="2*4*450"/>
    <n v="15"/>
    <s v="Kowshik"/>
    <s v="NA"/>
    <s v="NA"/>
    <s v="N"/>
    <s v="Q2 Rejected"/>
    <s v="NA"/>
    <s v="V T0 (1X7)"/>
    <s v="V T72 Ext Acc (1x7)"/>
    <n v="14"/>
    <s v="Rejected"/>
  </r>
  <r>
    <s v="FBR1C210051"/>
    <n v="210051"/>
    <s v="R&amp;D"/>
    <x v="65"/>
    <s v="MBT-TB-070 v2.0"/>
    <s v="BBH005"/>
    <s v="Y"/>
    <s v="Culture Improvement"/>
    <s v="Internal R&amp;D"/>
    <s v="Q1 Passed"/>
    <s v="Q1 Rejected"/>
    <s v="Q1 Rejected"/>
    <s v="Q2 Passed"/>
    <s v="Sample size was too small"/>
    <s v="Good tumor content and high immune component"/>
    <x v="1"/>
    <s v="Bangalore Baptist Hospital, Hebbal"/>
    <s v="Dr BV Manjula, Bangalore"/>
    <x v="0"/>
    <s v="NA"/>
    <s v="RMT"/>
    <s v="Right RMT"/>
    <s v="Male"/>
    <n v="46"/>
    <s v="N"/>
    <s v="NA"/>
    <s v="Partha"/>
    <s v="Surgery"/>
    <s v="Primary"/>
    <s v="Naïve"/>
    <s v="NA"/>
    <s v="NA"/>
    <x v="0"/>
    <s v="NA"/>
    <s v="NA"/>
    <s v="NA"/>
    <s v="NA"/>
    <s v="NA"/>
    <s v="NA"/>
    <s v="NA"/>
    <d v="2021-04-15T00:00:00"/>
    <s v="0.4*0.8*0.6_x000a_0.6*0.8*0.8_x000a_0.4*0.6*1.0"/>
    <s v="0.4*0.8*0.6_x000a_0.6*0.8*0.8_x000a_0.4*0.6*1.0"/>
    <s v="2*4*450"/>
    <n v="15"/>
    <s v="Kowshik"/>
    <s v="Y"/>
    <s v="NA"/>
    <s v="N"/>
    <s v="Q2 Passed"/>
    <s v="NA"/>
    <s v="V T0 (1X7)"/>
    <s v="V T72 (1x7); T84 Veh (1x7), Carbo (1x7)"/>
    <n v="38"/>
    <s v="Terminated @T72"/>
  </r>
  <r>
    <s v="FBR1B210052"/>
    <n v="210052"/>
    <s v="R&amp;D"/>
    <x v="66"/>
    <s v="FCB-PROTOCOL-01_v1"/>
    <s v="CLN/DBR/001"/>
    <s v="Y"/>
    <s v="DMS_v2.1"/>
    <s v="Internal R&amp;D"/>
    <s v="Q1 Passed"/>
    <s v="Q1 Rejected"/>
    <s v="Q1 Passed"/>
    <s v="Q2 Passed"/>
    <s v="Blood sample was hemolyzed post spinning"/>
    <s v="Good tumor content and high immune component"/>
    <x v="4"/>
    <s v="DBR &amp; SK Hospital, Tirupati"/>
    <s v="Dr C Jayaprakash"/>
    <x v="0"/>
    <s v="NA"/>
    <s v="Buccal Mucosa"/>
    <s v="Right Buccal Mucosa"/>
    <s v="Female"/>
    <n v="50"/>
    <s v="N"/>
    <s v="NA"/>
    <s v="Partha"/>
    <s v="Surgery"/>
    <s v="Primary"/>
    <s v="Naïve"/>
    <s v="NA"/>
    <s v="NA"/>
    <x v="0"/>
    <s v="NA"/>
    <s v="NA"/>
    <s v="NA"/>
    <s v="NA"/>
    <s v="NA"/>
    <s v="NA"/>
    <s v="NA"/>
    <d v="2021-04-17T00:00:00"/>
    <s v="1.2*2.6*2.2"/>
    <s v="1.2*2.6*2.2"/>
    <s v="2*4*450"/>
    <n v="15"/>
    <s v="Kowshik"/>
    <s v="N"/>
    <s v="NA"/>
    <s v="N"/>
    <s v="NA"/>
    <s v="NA"/>
    <s v="V T0 (3x5)"/>
    <s v="V T72 Veh (2x5), Carbo (2x5)"/>
    <s v="NA"/>
    <s v="NA"/>
  </r>
  <r>
    <s v="FBB1A210053"/>
    <n v="210053"/>
    <s v="Biopharma"/>
    <x v="67"/>
    <s v="FCB-PROTOCOL-01_v1"/>
    <s v="CLN/DBR/002"/>
    <s v="Y"/>
    <s v="BP001_SOW1_2020"/>
    <s v="Biopharma"/>
    <s v="Q1 Passed"/>
    <s v="Q1 Passed"/>
    <s v="Q1 Passed"/>
    <s v="Q2 Passed"/>
    <s v="NA"/>
    <s v="Good tumor content and high immune component"/>
    <x v="4"/>
    <s v="DBR &amp; SK Hospital, Tirupati"/>
    <s v="Dr C Jayaprakash"/>
    <x v="0"/>
    <s v="NA"/>
    <s v="Buccal Mucosa"/>
    <s v="Buccal Mucosa"/>
    <s v="Female"/>
    <n v="38"/>
    <s v="N"/>
    <s v="NA"/>
    <s v="Partha"/>
    <s v="Surgery"/>
    <s v="Primary"/>
    <s v="Naïve"/>
    <s v="NA"/>
    <s v="III"/>
    <x v="4"/>
    <s v="NA"/>
    <s v="T3N1MX"/>
    <s v="NA"/>
    <s v="NA"/>
    <s v="Squamous Cell Carcinoma"/>
    <s v="NA"/>
    <s v="NA"/>
    <d v="2021-04-18T00:00:00"/>
    <s v="1.0*1.8*2.8_x000a_0.8*0.8*1.2"/>
    <s v="1.0*1.8*2.8_x000a_0.8*0.8*1.2"/>
    <s v="2*4*450"/>
    <n v="15"/>
    <s v="Kowshik"/>
    <s v="Y"/>
    <s v="NA"/>
    <s v="N"/>
    <s v="Q2 Passed"/>
    <s v="NA"/>
    <s v="V T0 (1X7)"/>
    <s v="V T72 Base Culture Plate Control (1x7), IL1B (1x7), IFNg (1x7), LPS (1x7); T48 PHA (1x7), PHA NS (1x3); T72 NS Plate Control (1x3), IL1B (1x3), IFNg (1x3), LPS (1x3)"/>
    <n v="64"/>
    <s v="Terminated @T72"/>
  </r>
  <r>
    <s v="FBR1A210054"/>
    <n v="210054"/>
    <s v="R&amp;D"/>
    <x v="68"/>
    <s v="MBT-TB-070 v1.1"/>
    <s v="CLN/SMG/006"/>
    <s v="Y"/>
    <s v="Other Indication"/>
    <s v="Internal R&amp;D"/>
    <s v="Q1 Passed"/>
    <s v="Q1 Rejected"/>
    <s v="Q1 Passed"/>
    <s v="Q2 Passed"/>
    <s v="Blood tube was expired but blood qualified"/>
    <s v="Tumor content varies between 4-35%"/>
    <x v="2"/>
    <s v="Shanmuga Hospital, Salem"/>
    <s v="Dr P Prabhu Shankar"/>
    <x v="1"/>
    <s v="Er(P), Pr(P), Her2(N)"/>
    <s v="Breast"/>
    <s v="Bilateral Breast"/>
    <s v="Female"/>
    <n v="48"/>
    <s v="N"/>
    <s v="NA"/>
    <s v="Partha"/>
    <s v="Surgery"/>
    <s v="Primary"/>
    <s v="Naïve"/>
    <s v="NA"/>
    <s v="NA"/>
    <x v="0"/>
    <n v="1"/>
    <s v="pT2N0Mx"/>
    <s v="NA"/>
    <s v="NA"/>
    <s v="ER+, PR+, HER2-; Invasive Breast Carcinoma"/>
    <s v="NA"/>
    <s v="NA"/>
    <d v="2021-04-27T00:00:00"/>
    <s v="0.8*1.8*2.2"/>
    <s v="0.8*1.4*2.2"/>
    <s v="2*2*2"/>
    <n v="15"/>
    <s v="Gowri"/>
    <s v="Y"/>
    <s v="NA"/>
    <s v="N"/>
    <s v="Q2 Passed"/>
    <s v="NA"/>
    <s v="M T0 (1x10)"/>
    <s v="M T72 MC (1x7), Hydro (1x7), Hydro + EGF (1x7)"/>
    <n v="31"/>
    <s v="Terminated @T72"/>
  </r>
  <r>
    <s v="FBR1A210055"/>
    <n v="210055"/>
    <s v="R&amp;D"/>
    <x v="69"/>
    <s v="MBT-TB-070 v1.1"/>
    <s v="CLN/PRA/01/0083"/>
    <s v="Y"/>
    <s v="Other Indication"/>
    <s v="Internal R&amp;D"/>
    <s v="Q1 Passed"/>
    <s v="Q1 Passed"/>
    <s v="Q1 Passed"/>
    <s v="Q2 Passed"/>
    <s v="NA"/>
    <s v="Good tumor content with ?post-therapy changes"/>
    <x v="0"/>
    <s v="Sri Lakshmi Hospital, Bangalore"/>
    <s v="Dr Prakash BV"/>
    <x v="1"/>
    <s v="TNBC"/>
    <s v="Breast"/>
    <s v="Left Breast"/>
    <s v="Female"/>
    <n v="30"/>
    <s v="N"/>
    <s v="NA"/>
    <s v="Shashi"/>
    <s v="Surgery"/>
    <s v="Primary"/>
    <s v="Chemotherapy"/>
    <s v="NA"/>
    <s v="III"/>
    <x v="4"/>
    <n v="3"/>
    <s v="pT3N2M0"/>
    <n v="5"/>
    <s v="Cisplatin"/>
    <s v="Infiltrating ductal Carcinoma"/>
    <s v="CT"/>
    <s v="4Ac+4Paclitaxel+ Adriamycin+ Cyclophosphamide+ Paclitaxane"/>
    <d v="2021-04-29T00:00:00"/>
    <s v="1.6*2.6*4.6"/>
    <s v="1.0*1.6*4.0"/>
    <s v="2*2*2"/>
    <n v="15"/>
    <s v="Gowri"/>
    <s v="Y"/>
    <s v="NA"/>
    <s v="N"/>
    <s v="Q2 Passed"/>
    <s v="NA"/>
    <s v="M T0 (1x10)"/>
    <s v="M T72 MC (1x7), Hydro (1x7), Hydro + EGF (1x7)"/>
    <n v="31"/>
    <s v="Terminated @T72"/>
  </r>
  <r>
    <s v="FBB1A210056"/>
    <n v="210056"/>
    <s v="Biopharma"/>
    <x v="70"/>
    <s v="FCB-PROTOCOL-01_v1"/>
    <s v="VYD/001"/>
    <s v="Y"/>
    <s v="BP001_SOW1_2020"/>
    <s v="Biopharma"/>
    <s v="Q1 Passed"/>
    <s v="Q1 Passed"/>
    <s v="Q1 Passed"/>
    <s v="Q2 Passed"/>
    <s v="NA"/>
    <s v="Tumor content varies between 20-60%"/>
    <x v="5"/>
    <s v="Vydehi Hospital, Bangalore"/>
    <s v="Dr Amritha Prabha"/>
    <x v="0"/>
    <s v="NA"/>
    <s v="Buccal Suculus"/>
    <s v="Left Gingiva Buccal Suculus"/>
    <s v="Female"/>
    <n v="52"/>
    <s v="N"/>
    <s v="NA"/>
    <s v="Sashi/Kalappa"/>
    <s v="Surgery"/>
    <s v="Primary"/>
    <s v="Naïve"/>
    <s v="NA"/>
    <s v="IVA"/>
    <x v="1"/>
    <n v="2"/>
    <s v="T4aN0M0"/>
    <s v="NA"/>
    <s v="NA"/>
    <s v="Squamous Cell Carcinoma"/>
    <s v="NA"/>
    <s v="NA"/>
    <d v="2021-05-17T00:00:00"/>
    <s v="1.05*1.45*1.45"/>
    <s v="0.8*1.4*1.4"/>
    <s v="2*4*450"/>
    <n v="15"/>
    <s v="Vasanth"/>
    <s v="Y"/>
    <s v="NA"/>
    <s v="N"/>
    <s v="Q2 Passed"/>
    <s v="NA"/>
    <s v="V T0 (1X7)"/>
    <s v="V T72 Base Culture Plate Control (1x7), IL1B (1x7), IFNg (1x7), LPS (1x7); T48 PHA (1x7), PHA NS (1x3); T72 NS Plate Control (1x3), IL1B (1x3), IFNg (1x3), LPS (1x3)"/>
    <n v="64"/>
    <s v="Terminated @T72"/>
  </r>
  <r>
    <s v="FBB1A210057"/>
    <n v="210057"/>
    <s v="Biopharma"/>
    <x v="71"/>
    <s v="FCB-PROTOCOL-01_v1"/>
    <s v="VYD/002"/>
    <s v="Y"/>
    <s v="BP001_SOW1_2020"/>
    <s v="Biopharma"/>
    <s v="Q1 Passed"/>
    <s v="Q1 Passed"/>
    <s v="Q1 Passed"/>
    <s v="Q2 Passed"/>
    <s v="NA"/>
    <s v="Good tumour content"/>
    <x v="5"/>
    <s v="Vydehi Hospital, Bangalore"/>
    <s v="Dr Amritha Prabha"/>
    <x v="0"/>
    <s v="NA"/>
    <s v="Alveolus"/>
    <s v="Right Lower Alveolus, Right Lower GBS"/>
    <s v="Female"/>
    <n v="48"/>
    <s v="N"/>
    <s v="NA"/>
    <s v="Shashi"/>
    <s v="Surgery"/>
    <s v="Primary"/>
    <s v="Naïve"/>
    <s v="NA"/>
    <s v="IVA"/>
    <x v="1"/>
    <n v="2"/>
    <s v="T4aN2bM0"/>
    <s v="NA"/>
    <s v="NA"/>
    <s v="Squamous Cell Carcinoma"/>
    <s v="NA"/>
    <s v="NA"/>
    <d v="2021-05-19T00:00:00"/>
    <s v="1.6*1.8*2.0"/>
    <s v="1.6*1.8*2.0"/>
    <s v="2*4*450"/>
    <n v="15"/>
    <s v="Vasanth"/>
    <s v="Y"/>
    <s v="NA"/>
    <s v="N"/>
    <s v="Q2 Passed"/>
    <s v="NA"/>
    <s v="V T0 (1X7)"/>
    <s v="V T72 Base Culture Plate Control (1x7), IL1B (1x7), IFNg (1x7), LPS (1x7); T48 PHA (1x7), PHA NS (1x3); T72 NS Plate Control (1x3), IL1B (1x3), IFNg (1x3), LPS (1x3)"/>
    <n v="64"/>
    <s v="Terminated @T72"/>
  </r>
  <r>
    <s v="FBB1B210058"/>
    <n v="210058"/>
    <s v="Biopharma"/>
    <x v="72"/>
    <s v="FCB-PROTOCOL-01_v1"/>
    <s v="VYD/003"/>
    <s v="Y"/>
    <s v="BP002_SOW1_2021"/>
    <s v="Biopharma"/>
    <s v="Q1 Passed"/>
    <s v="Q1 Passed"/>
    <s v="Q1 Passed"/>
    <s v="Q2 Passed"/>
    <s v="NA"/>
    <s v="Tumour content varies between 0-80%"/>
    <x v="5"/>
    <s v="Vydehi Hospital, Bangalore"/>
    <s v="Dr Amritha Prabha"/>
    <x v="0"/>
    <s v="NA"/>
    <s v="Maxilla"/>
    <s v="Left Maxilla"/>
    <s v="Female"/>
    <n v="61"/>
    <s v="N"/>
    <s v="NA"/>
    <s v="Shashi"/>
    <s v="Surgery"/>
    <s v="Primary"/>
    <s v="Naïve"/>
    <s v="NA"/>
    <s v="IVA"/>
    <x v="1"/>
    <n v="2"/>
    <s v="pT4aN1M0"/>
    <s v="NA"/>
    <s v="NA"/>
    <s v="Squamous Cell Carcinoma"/>
    <s v="NA"/>
    <s v="NA"/>
    <d v="2021-05-26T00:00:00"/>
    <s v="1.2*1.8*3.0"/>
    <s v="1.2*1.8*3.0"/>
    <s v="2*4*450"/>
    <n v="15"/>
    <s v="Rajashekhar/ Vasanth"/>
    <s v="Y"/>
    <s v="NA"/>
    <s v="N"/>
    <s v="Q2 Passed"/>
    <s v="NA"/>
    <s v="V T0 (2x7)"/>
    <s v="Plate 2:  MC RxA (1x7), RxB MC (1x7)"/>
    <n v="28"/>
    <s v="Terminated @T72"/>
  </r>
  <r>
    <s v="FBB1B210059"/>
    <n v="210059"/>
    <s v="Biopharma"/>
    <x v="73"/>
    <s v="MBT-TB-070 v1.1"/>
    <s v="CLN/PRA/01/0084"/>
    <s v="Y"/>
    <s v="DMS_v3"/>
    <s v="Internal R&amp;D"/>
    <s v="Q1 Passed"/>
    <s v="Q1 Passed"/>
    <s v="Q1 Passed"/>
    <s v="Q2 Passed"/>
    <s v="NA"/>
    <s v="Good tumor content"/>
    <x v="0"/>
    <s v="Sri Lakshmi Hospital, Bangalore"/>
    <s v="Dr Prakash BV"/>
    <x v="0"/>
    <s v="NA"/>
    <s v="GBS"/>
    <s v="Right Lower GBS"/>
    <s v="Female"/>
    <n v="60"/>
    <s v="N"/>
    <s v="NA"/>
    <s v="Shashi"/>
    <s v="Surgery"/>
    <s v="Primary"/>
    <s v="Naïve"/>
    <s v="NA"/>
    <s v="IVA"/>
    <x v="1"/>
    <n v="2"/>
    <s v="pT4aN1M0"/>
    <s v="NA"/>
    <s v="NA"/>
    <s v="Squamous Cell Carcinoma"/>
    <s v="NA"/>
    <s v="NA"/>
    <s v="NA"/>
    <s v="NA"/>
    <s v="NA"/>
    <s v="NA"/>
    <s v="NA"/>
    <s v="NA"/>
    <s v="NA"/>
    <s v="NA"/>
    <s v="N"/>
    <s v="NA"/>
    <s v="NA"/>
    <s v="NA"/>
    <s v="NA"/>
    <s v="NA"/>
    <s v="SDF Not Avilable in the server"/>
  </r>
  <r>
    <s v="FBR1A210060"/>
    <n v="210060"/>
    <s v="R&amp;D"/>
    <x v="73"/>
    <s v="MBT-TB-070 v1.1"/>
    <s v="CLN/PRA/01/0085"/>
    <s v="Y"/>
    <s v="Other Indication"/>
    <s v="Internal R&amp;D"/>
    <s v="Q1 Passed"/>
    <s v="Q1 Passed"/>
    <s v="Q1 Passed"/>
    <s v="Q2 Passed"/>
    <s v="NA"/>
    <s v="No tumor"/>
    <x v="0"/>
    <s v="Sri Lakshmi Hospital, Bangalore"/>
    <s v="Dr Prakash BV"/>
    <x v="3"/>
    <s v="NA"/>
    <s v="Stomach"/>
    <s v="O.G. Junction"/>
    <s v="Female"/>
    <n v="55"/>
    <s v="N"/>
    <s v="NA"/>
    <s v="Shashi"/>
    <s v="Surgery"/>
    <s v="Primary"/>
    <s v="Naïve"/>
    <s v="NA"/>
    <s v="III"/>
    <x v="4"/>
    <n v="2"/>
    <s v="pT3N2M0"/>
    <n v="6"/>
    <s v="5 FU + oxaliplatin + + Paclitaxel"/>
    <s v="Squamous Cell Carcinoma"/>
    <s v="NA"/>
    <s v="NA"/>
    <d v="2021-06-01T00:00:00"/>
    <s v="1.0*2.2*2.6"/>
    <s v="1.0*2.2*2.6"/>
    <s v="2*2*2_x000a_1*1*1 for inserts"/>
    <n v="15"/>
    <s v="Gowri"/>
    <s v="Y"/>
    <s v="NA"/>
    <s v="N"/>
    <s v="Q2 Passed"/>
    <s v="NA"/>
    <s v="M T0 (1x7)"/>
    <s v="M T48 Culture Plate RxA MC (1x7), RxB R+N+G (1x7), RxC R+N+G+E (1x7) RxD N+G (1x7), RxE N+G+E (1x7); T48 INSERT Plate MC (1x4), Rx* (1x4)"/>
    <n v="56"/>
    <s v="Terminated @T72"/>
  </r>
  <r>
    <s v="FBR1A210061"/>
    <n v="210061"/>
    <s v="R&amp;D"/>
    <x v="74"/>
    <s v="MBT-TB-070 v1.1"/>
    <s v="CLN/PRA/01/0086"/>
    <s v="Y"/>
    <s v="Other Indication"/>
    <s v="Internal R&amp;D"/>
    <s v="Q1 Passed"/>
    <s v="Q1 Passed"/>
    <s v="Q1 Passed"/>
    <s v="Q2 Rejected"/>
    <s v="NA"/>
    <s v="No tumor ,         ?Occassional  isolated cells in 1-2 explants"/>
    <x v="0"/>
    <s v="Sri Lakshmi Hospital, Bangalore"/>
    <s v="Dr Prakash BV"/>
    <x v="1"/>
    <s v="NA"/>
    <s v="Breast"/>
    <s v="Right Breast"/>
    <s v="Female"/>
    <n v="75"/>
    <s v="N"/>
    <s v="NA"/>
    <s v="Partha"/>
    <s v="Surgery"/>
    <s v="Primary"/>
    <s v="Chemotherapy"/>
    <s v="NA"/>
    <s v="III"/>
    <x v="4"/>
    <n v="2"/>
    <s v="pT3N1M0"/>
    <n v="6"/>
    <s v="Paclitaxel"/>
    <s v="Infiltrating ductal Carcinoma"/>
    <s v="CT"/>
    <s v="4Ac+4Paclitaxel+ Adriamycin+ Cyclophosphamide+ Paclitaxane"/>
    <d v="2021-06-02T00:00:00"/>
    <s v="1.0*4.2*3.0"/>
    <s v="0.6*2.2*1.8"/>
    <s v="2*2*2"/>
    <n v="4"/>
    <s v="Manimaran"/>
    <s v="Y"/>
    <s v="NA"/>
    <s v="N"/>
    <s v="Q2 Rejected"/>
    <s v="NA"/>
    <s v="M T0 (1x7)"/>
    <s v="M T72 Culture Plate (3x7)"/>
    <n v="56"/>
    <s v="Rejected"/>
  </r>
  <r>
    <s v="FBB1B210062"/>
    <n v="210062"/>
    <s v="Biopharma"/>
    <x v="75"/>
    <s v="MBT-TB-070 v1.1"/>
    <s v="CLN/PRA/01/0087"/>
    <s v="Y"/>
    <s v="BP002_SOW1_2021"/>
    <s v="Biopharma"/>
    <s v="Q1 Passed"/>
    <s v="Q1 Passed"/>
    <s v="Q1 Passed"/>
    <s v="Q2 Passed"/>
    <s v="NA"/>
    <s v="Tumour content varies between 0-95% with good immune component"/>
    <x v="0"/>
    <s v="Sri Lakshmi Hospital, Bangalore"/>
    <s v="Dr Prakash BV"/>
    <x v="0"/>
    <s v="NA"/>
    <s v="Tongue"/>
    <s v="Tongue"/>
    <s v="Female"/>
    <n v="40"/>
    <s v="N"/>
    <s v="NA"/>
    <s v="Shashi"/>
    <s v="Surgery"/>
    <s v="Primary"/>
    <s v="Naïve"/>
    <s v="NA"/>
    <s v="III"/>
    <x v="4"/>
    <n v="2"/>
    <s v="pT3N1M0"/>
    <n v="2"/>
    <s v="Paclitaxel + Carboplatin"/>
    <s v="Squamous Cell Carcinoma"/>
    <s v="NA"/>
    <s v="NA"/>
    <d v="2021-06-03T00:00:00"/>
    <s v="1.05*1.8*3.2"/>
    <s v="1.05*1.8*3.2"/>
    <s v="2*4*450"/>
    <n v="4"/>
    <s v="Vasanth"/>
    <s v="Y"/>
    <s v="NA"/>
    <s v="N"/>
    <s v="Q2 Passed"/>
    <s v="NA"/>
    <s v="V T0 (2x7)"/>
    <s v="V T72 MC (2x7)"/>
    <n v="28"/>
    <s v="Terminated @T72"/>
  </r>
  <r>
    <s v="FBR1A210063"/>
    <n v="210063"/>
    <s v="R&amp;D"/>
    <x v="75"/>
    <s v="MBT-TB-070 v1.1"/>
    <s v="CLN/PRA/01/0088"/>
    <s v="Y"/>
    <s v="Other Indication"/>
    <s v="Internal R&amp;D"/>
    <s v="Q1 Passed"/>
    <s v="Q1 Passed"/>
    <s v="Q1 Passed"/>
    <s v="Q2 Rejected"/>
    <s v="NA"/>
    <s v="No tumor"/>
    <x v="0"/>
    <s v="Sri Lakshmi Hospital, Bangalore"/>
    <s v="Dr Prakash BV"/>
    <x v="1"/>
    <s v="NA"/>
    <s v="Breast"/>
    <s v="Left Breast"/>
    <s v="Female"/>
    <n v="35"/>
    <s v="N"/>
    <s v="NA"/>
    <s v="Shashi"/>
    <s v="Surgery"/>
    <s v="Primary"/>
    <s v="Naïve"/>
    <s v="NA"/>
    <s v="II"/>
    <x v="2"/>
    <n v="2"/>
    <s v="pT2N0M0"/>
    <s v="NA"/>
    <s v="NA"/>
    <s v="Infiltrating ductal Carcinoma"/>
    <s v="CT"/>
    <s v="4Ac+4Paclitaxel+ Adriamycin+ Cyclophosphamide+ Paclitaxane"/>
    <d v="2021-06-03T00:00:00"/>
    <s v="2.0*2.2*2.6"/>
    <s v="2.0*2.2*2.6"/>
    <s v="2*2*2"/>
    <n v="4"/>
    <s v="Gowri"/>
    <s v="Y"/>
    <s v="NA"/>
    <s v="N"/>
    <s v="Q2 Rejected"/>
    <s v="NA"/>
    <s v="M T0 Fresh (1x7), PB High (1x7), PB Low (1x7)"/>
    <s v="M T72 MC (1x7), Hydro (1x7), Hydro + EGF (1x7)"/>
    <n v="56"/>
    <s v="Rejected"/>
  </r>
  <r>
    <s v="FBR1H210064"/>
    <n v="210064"/>
    <s v="R&amp;D"/>
    <x v="76"/>
    <s v="FCB-PROTOCOL-01_v1"/>
    <s v="VYD/004"/>
    <s v="Y"/>
    <s v="DMS_v3"/>
    <s v="Internal R&amp;D"/>
    <s v="Q1 Passed"/>
    <s v="Q1 Passed"/>
    <s v="Q1 Passed"/>
    <s v="Q2 Passed"/>
    <s v="NA"/>
    <s v="Good tumor content and immune component"/>
    <x v="5"/>
    <s v="Vydehi Hospital, Bangalore"/>
    <s v="Dr Amritha Prabha"/>
    <x v="0"/>
    <s v="NA"/>
    <s v="Alveolus"/>
    <s v="Left Lower Alveolus"/>
    <s v="Female"/>
    <n v="51"/>
    <s v="N"/>
    <s v="NA"/>
    <s v="Shashi"/>
    <s v="Surgery"/>
    <s v="Primary"/>
    <s v="Naïve"/>
    <s v="NA"/>
    <s v="IVA"/>
    <x v="1"/>
    <n v="2"/>
    <s v="pT4AN0M0"/>
    <s v="NA"/>
    <s v="NA"/>
    <s v="Squamous Cell Carcinoma"/>
    <s v="RT"/>
    <s v="NA"/>
    <d v="2021-06-04T00:00:00"/>
    <s v="0.6*1.0*1.2_x000a_1.0*1.2*1.2_x000a_0.45*1.4*2.2"/>
    <s v="0.6*1.0*1.2_x000a_1.0*1.2*1.2_x000a_0.45*1.4*2.2"/>
    <s v="2*4*450"/>
    <n v="4"/>
    <s v="Gowrishankar"/>
    <s v="Y"/>
    <s v="NA"/>
    <s v="N"/>
    <s v="Q2 Passed"/>
    <s v="NA"/>
    <s v="V T0 (1X7)"/>
    <s v="V T72 Plate 2: VC (1x7), Cetuximab (1x7), Cetux+ PBMC(1x7), VC+ PBMC (1x7);_x000a_Plate 3: Cetux RxA (1x7), VC +PBMC RxB (1x7), Cetux+PBMC RxC (1x7)"/>
    <n v="56"/>
    <s v="Terminated @T72"/>
  </r>
  <r>
    <s v="FBR1A210065"/>
    <n v="210065"/>
    <s v="R&amp;D"/>
    <x v="76"/>
    <s v="MBT-TB-070 v1.1"/>
    <s v="CLN/PRA/01/0089"/>
    <s v="Y"/>
    <s v="Other Indication"/>
    <s v="Internal R&amp;D"/>
    <s v="Q1 Passed"/>
    <s v="Q1 Passed"/>
    <s v="Q1 Passed"/>
    <s v="Q2 Rejected"/>
    <s v="NA"/>
    <s v="Intestinal metaplasia, no tumor"/>
    <x v="0"/>
    <s v="Sri Lakshmi Hospital, Bangalore"/>
    <s v="Dr Prakash BV"/>
    <x v="3"/>
    <s v="NA"/>
    <s v="Stomach"/>
    <s v="Stomach"/>
    <s v="Female"/>
    <n v="40"/>
    <s v="N"/>
    <s v="NA"/>
    <s v="Shashi"/>
    <s v="Surgery"/>
    <s v="Primary"/>
    <s v="Naïve"/>
    <s v="NA"/>
    <s v="III"/>
    <x v="4"/>
    <n v="2"/>
    <s v="pT3N1M0"/>
    <n v="6"/>
    <s v="5 FU + Leucovorin + Oxaloplatin + paclitaxel"/>
    <s v="Adenocarcinoma"/>
    <s v="NA"/>
    <s v="NA"/>
    <d v="2021-06-04T00:00:00"/>
    <s v="2.0*4.6*3.8"/>
    <s v="1.8*4.4*3.0"/>
    <s v="2*2*2"/>
    <n v="4"/>
    <s v="Gowri"/>
    <s v="Y"/>
    <s v="NA"/>
    <s v="N"/>
    <s v="Q2 Rejected"/>
    <s v="NA"/>
    <s v="M T0 (1x7), (1x10); M T0 (1x2)"/>
    <s v="M T48 Culture Plate RxA MC (1x7), RxC R+N+G+E (1x7), RxD N+G (1x7), RxE N+G+E (1x7); M T48 Cul Plate RxB R+N+G (1x7), RxC R+N+G+E (1x7)"/>
    <n v="68"/>
    <s v="Rejected"/>
  </r>
  <r>
    <s v="FBR1A210066"/>
    <n v="210066"/>
    <s v="R&amp;D"/>
    <x v="77"/>
    <s v="MBT-TB-070 v1.1"/>
    <s v="CLN/PRA/01/0090"/>
    <s v="Y"/>
    <s v="Other Indication"/>
    <s v="Internal R&amp;D"/>
    <s v="Q1 Passed"/>
    <s v="Q1 Passed"/>
    <s v="Q1 Passed"/>
    <s v="Q2 Rejected"/>
    <s v="NA"/>
    <s v="No tumor; only stroma with inflammatory cells, macrophages and fibroblasts"/>
    <x v="0"/>
    <s v="Sri Lakshmi Hospital, Bangalore"/>
    <s v="Dr Prakash BV"/>
    <x v="1"/>
    <s v="NA"/>
    <s v="Breast"/>
    <s v="Right Breast"/>
    <s v="Female"/>
    <n v="65"/>
    <s v="N"/>
    <s v="NA"/>
    <s v="Partha"/>
    <s v="Surgery"/>
    <s v="Primary"/>
    <s v="Naïve"/>
    <s v="NA"/>
    <s v="III"/>
    <x v="4"/>
    <n v="2"/>
    <s v="pT3N2M0"/>
    <s v="NA"/>
    <s v="NA"/>
    <s v="Infiltrating ductal Carcinoma"/>
    <s v="CT"/>
    <s v="4Ac+4Paclitaxel+ Adriamycin+ Cyclophosphamide+ Paclitaxane"/>
    <d v="2021-06-08T00:00:00"/>
    <s v="1.6*4.2*2.8"/>
    <s v="1.4*3.8*2.4"/>
    <s v="2*2*2"/>
    <n v="4"/>
    <s v="Gowri"/>
    <s v="Y"/>
    <s v="NA"/>
    <s v="N"/>
    <s v="Q2 Rejected"/>
    <s v="NA"/>
    <s v="M T0 (1x7)"/>
    <s v="M T72 MC (1x7), Hydro (1x7), Hydro + EGF (1x7)"/>
    <n v="56"/>
    <s v="Rejected"/>
  </r>
  <r>
    <s v="FBR1H210067"/>
    <n v="210067"/>
    <s v="R&amp;D"/>
    <x v="78"/>
    <s v="FCB-PROTOCOL-01_v1"/>
    <s v="VYD/005"/>
    <s v="Y"/>
    <s v="DMS_v3"/>
    <s v="Internal R&amp;D"/>
    <s v="Q1 Passed"/>
    <s v="Q1 Passed"/>
    <s v="Q1 Passed"/>
    <s v="Q2 Passed"/>
    <s v="NA"/>
    <s v="High tumor content "/>
    <x v="5"/>
    <s v="Vydehi Hospital, Bangalore"/>
    <s v="Dr Amritha Prabha"/>
    <x v="0"/>
    <s v="NA"/>
    <s v="Lip"/>
    <s v="Lower Lip"/>
    <s v="Male"/>
    <n v="68"/>
    <s v="N"/>
    <s v="NA"/>
    <s v="Shashi"/>
    <s v="Surgery"/>
    <s v="Primary"/>
    <s v="Naïve"/>
    <s v="NA"/>
    <s v="I"/>
    <x v="3"/>
    <n v="1"/>
    <s v="pT2Nx"/>
    <s v="NA"/>
    <s v="NA"/>
    <s v="Squamous Cell Carcinoma"/>
    <s v="RT"/>
    <s v="NA"/>
    <d v="2021-06-09T00:00:00"/>
    <s v="0.8*1.6*1.4"/>
    <s v="0.8*1.6*1.4"/>
    <s v="2*4*450"/>
    <n v="4"/>
    <s v="Vasanth"/>
    <s v="Y"/>
    <s v="NA"/>
    <s v="N"/>
    <s v="Q2 Passed"/>
    <s v="NA"/>
    <s v="V T0 (1X7)"/>
    <s v="V Plate 2- T72 VC (1x7), Cisplatin(1x7), Cetuximab (1x7); Plate 3- T72 VC+ PBNC (1x7), Cetuximab+ PBNC (1x7), VC+ PBNC+LPS (1x7)"/>
    <n v="77"/>
    <s v="Terminated @T72"/>
  </r>
  <r>
    <s v="FBR1A210068"/>
    <n v="210068"/>
    <s v="R&amp;D"/>
    <x v="79"/>
    <s v="MBT-TB-070 v1.1"/>
    <s v="CLN/PRA/01/0091"/>
    <s v="Y"/>
    <s v="Other Indication"/>
    <s v="Internal R&amp;D"/>
    <s v="Q1 Passed"/>
    <s v="Q1 Passed"/>
    <s v="Q1 Passed"/>
    <s v="Q2 Rejected"/>
    <s v="NA"/>
    <s v="Scanty tumor:0-30%"/>
    <x v="0"/>
    <s v="Sri Lakshmi Hospital, Bangalore"/>
    <s v="Dr Prakash BV"/>
    <x v="3"/>
    <s v="NA"/>
    <s v="Stomach"/>
    <s v="Antrum of Stomach"/>
    <s v="Female"/>
    <n v="55"/>
    <s v="N"/>
    <s v="NA"/>
    <s v="Partha"/>
    <s v="Surgery"/>
    <s v="Primary"/>
    <s v="Naïve"/>
    <s v="NA"/>
    <s v="III"/>
    <x v="4"/>
    <n v="2"/>
    <s v="pT3N1M0"/>
    <s v="NA"/>
    <s v="NA"/>
    <s v="Adenocarcinoma"/>
    <s v="CT"/>
    <s v="FEC+ Cyclophosphamide+ 5FU+ Epirubucin"/>
    <d v="2021-06-11T00:00:00"/>
    <s v="1.0*3.0*3.6"/>
    <s v="1.0*3.0*3.4"/>
    <s v="2*2*2"/>
    <n v="4"/>
    <s v="Kowshik"/>
    <s v="Y"/>
    <s v="NA"/>
    <s v="N"/>
    <s v="Q2 Rejected"/>
    <s v="NA"/>
    <s v="M T0 (1x7)"/>
    <s v="M Base Cul Plate MC (1x7), R+N+G (1x7), N+G (1x7); Positive Ctrl R+N+G+E (1x7), N+G+E (1x7), R+N+G+E+ anti CD3 (1x7), N+G+E+ anti CD3+IL2 (1x7), N+G+E+LPS+IL2 (1x7)"/>
    <n v="84"/>
    <s v="Rejected"/>
  </r>
  <r>
    <s v="FBR1A210069"/>
    <n v="210069"/>
    <s v="R&amp;D"/>
    <x v="80"/>
    <s v="MBT-TB-070 v1.1"/>
    <s v="CLN/PRA/01/0092"/>
    <s v="Y"/>
    <s v="Other Indication"/>
    <s v="Internal R&amp;D"/>
    <s v="Q1 Passed"/>
    <s v="Q1 Rejected"/>
    <s v="Q1 Rejected"/>
    <s v="Q2 Passed"/>
    <s v="Blood sample was hemolyzed post spinning"/>
    <s v="Good tumor content"/>
    <x v="0"/>
    <s v="Sri Lakshmi Hospital, Bangalore"/>
    <s v="Dr Prakash BV"/>
    <x v="3"/>
    <s v="NA"/>
    <s v="Stomach"/>
    <s v="Stomach"/>
    <s v="Male"/>
    <n v="60"/>
    <s v="N"/>
    <s v="NA"/>
    <s v="Shashi"/>
    <s v="Surgery"/>
    <s v="Primary"/>
    <s v="Naïve"/>
    <s v="NA"/>
    <s v="III"/>
    <x v="4"/>
    <n v="2"/>
    <s v="pT3N1M0"/>
    <s v="NA"/>
    <s v="NA"/>
    <s v="Adenocarcinoma"/>
    <s v="NA"/>
    <s v="NA"/>
    <d v="2021-06-13T00:00:00"/>
    <s v="1.2*2.2*3.0"/>
    <s v="1.2*2.0*3.0"/>
    <s v="2*2*2"/>
    <n v="4"/>
    <s v="Kowshik"/>
    <s v="N"/>
    <s v="NA"/>
    <s v="N"/>
    <s v="Q2 Passed"/>
    <s v="NA"/>
    <s v="M T0 (1x7)"/>
    <s v="M Base Cul Plate RxA R+N+G+E (1x7), RxB N+G+E (1x7), RxC R+N+G (1x7)"/>
    <n v="28"/>
    <s v="Terminated @T48"/>
  </r>
  <r>
    <s v="FBR1A210070"/>
    <n v="210070"/>
    <s v="R&amp;D"/>
    <x v="81"/>
    <s v="MBT-TB-070 v1.1"/>
    <s v="CLN/PRA/01/0093"/>
    <s v="Y"/>
    <s v="Other Indication"/>
    <s v="Internal R&amp;D"/>
    <s v="Q1 Passed"/>
    <s v="Q1 Passed"/>
    <s v="Q1 Passed"/>
    <s v="Q2 Passed"/>
    <s v="NA"/>
    <s v="High tumor content "/>
    <x v="0"/>
    <s v="Sri Lakshmi Hospital, Bangalore"/>
    <s v="Dr Prakash BV"/>
    <x v="3"/>
    <s v="NA"/>
    <s v="Stomach"/>
    <s v="Stomach"/>
    <s v="Female"/>
    <n v="60"/>
    <s v="N"/>
    <s v="NA"/>
    <s v="Shashi"/>
    <s v="Surgery"/>
    <s v="Primary"/>
    <s v="Naïve"/>
    <s v="NA"/>
    <s v="III"/>
    <x v="4"/>
    <n v="2"/>
    <s v="pT3N1M0"/>
    <s v="NA"/>
    <s v="NA"/>
    <s v="Adenocarcinoma"/>
    <s v="NA"/>
    <s v="NA"/>
    <d v="2021-06-16T00:00:00"/>
    <s v="0.8*2.4*4.4"/>
    <s v="0.8*2.4*4.4"/>
    <s v="2*2*2"/>
    <n v="15"/>
    <s v="Gowri"/>
    <s v="Y"/>
    <s v="NA"/>
    <s v="N"/>
    <s v="Q2 Passed"/>
    <s v="NA"/>
    <s v="M T0 (1x10), (1x2)"/>
    <s v="M T48 Plate 2 RxA (1x7), RxB (1x7), RxC (1x7); Plate 3 RxA (1x7), RxB (1x7), RxC (1x7), RxD (1x7), RxE (1x7); Plate 6 RxA (1x7)"/>
    <n v="90"/>
    <s v="Terminated @T48"/>
  </r>
  <r>
    <s v="FBB1B210071"/>
    <n v="210071"/>
    <s v="Biopharma"/>
    <x v="81"/>
    <s v="MBT-TB-070 v1.1"/>
    <s v="CLN/PRA/01/0094"/>
    <s v="Y"/>
    <s v="BP002_SOW1_2021"/>
    <s v="Biopharma"/>
    <s v="Q1 Passed"/>
    <s v="Q1 Passed"/>
    <s v="Q1 Passed"/>
    <s v="Q2 Passed"/>
    <s v="NA"/>
    <s v="Good tumor content with very high immune component"/>
    <x v="0"/>
    <s v="Sri Lakshmi Hospital, Bangalore"/>
    <s v="Dr Prakash BV"/>
    <x v="0"/>
    <s v="NA"/>
    <s v="Tongue"/>
    <s v="Left Lateral Tongue"/>
    <s v="Female"/>
    <n v="70"/>
    <s v="N"/>
    <s v="NA"/>
    <s v="Shashi"/>
    <s v="Surgery"/>
    <s v="Primary"/>
    <s v="Naïve"/>
    <s v="NA"/>
    <s v="II"/>
    <x v="2"/>
    <n v="2"/>
    <s v="pT3N2M0"/>
    <s v="NA"/>
    <s v="NA"/>
    <s v="Squamous Cell Carcinoma"/>
    <s v="NA"/>
    <s v="NA"/>
    <d v="2021-06-16T00:00:00"/>
    <s v="0.8*1.0*3.2"/>
    <s v="0.8*1.0*3.2"/>
    <s v="2*4*450"/>
    <n v="15"/>
    <s v="Kowshik"/>
    <s v="Y"/>
    <s v="NA"/>
    <s v="N"/>
    <s v="Q2 Passed"/>
    <s v="NA"/>
    <s v="V T0 (1X7)"/>
    <s v="V T72 Plate 2- Isotype ctrl (1x7), LPS (1x7), Anti- ILT2/4 (1x7), Anti- ILT2/4+ LPS (1x7)"/>
    <n v="70"/>
    <s v="Terminated @T72"/>
  </r>
  <r>
    <s v="FBB1B210072"/>
    <n v="210072"/>
    <s v="Biopharma"/>
    <x v="82"/>
    <s v="FCB-PROTOCOL-01_v1"/>
    <s v="VYD/006"/>
    <s v="Y"/>
    <s v="BP002_SOW1_2021"/>
    <s v="Biopharma"/>
    <s v="Q1 Passed"/>
    <s v="Q1 Rejected"/>
    <s v="Q1 Rejected"/>
    <s v="Q2 Passed"/>
    <s v="Blood sample was hemolyzed post spinning; Sample used for FMO control"/>
    <s v="Tumor varies between 0-70%, high immune component"/>
    <x v="5"/>
    <s v="Vydehi Hospital, Bangalore"/>
    <s v="Dr Amritha Prabha"/>
    <x v="0"/>
    <s v="NA"/>
    <s v="Alveolus"/>
    <s v="Left Lower Alveolus"/>
    <s v="Male"/>
    <n v="46"/>
    <s v="N"/>
    <s v="NA"/>
    <s v="Shashi"/>
    <s v="Surgery"/>
    <s v="Primary"/>
    <s v="Naïve"/>
    <s v="NA"/>
    <s v="II"/>
    <x v="2"/>
    <n v="1"/>
    <s v="pT2N0"/>
    <s v="NA"/>
    <s v="NA"/>
    <s v="Squamous Cell Carcinoma"/>
    <s v="NA"/>
    <s v="NA"/>
    <d v="2021-06-17T00:00:00"/>
    <s v="1.0*1.2*1.0"/>
    <s v="1.0*1.2*1.0"/>
    <s v="2*4*450"/>
    <n v="15"/>
    <s v="Gowrishankar"/>
    <s v="N"/>
    <s v="NA"/>
    <s v="N"/>
    <s v="Q2 Passed"/>
    <s v="NA"/>
    <s v="V T0 (1X7)"/>
    <s v="V T72 Base Plate : RxA (1x7), RxB (1x7), RxC (1x7), RxD (1x7), RxE (1x7), RXF (1x7), RxG (1x7), RxH (1x5)"/>
    <n v="54"/>
    <s v="Terminated @T72"/>
  </r>
  <r>
    <s v="FBR1H210073"/>
    <n v="210073"/>
    <s v="R&amp;D"/>
    <x v="82"/>
    <s v="MBT-TB-070 v1.1"/>
    <s v="CLN/PRA/01/0095"/>
    <s v="Y"/>
    <s v="DMS_v3"/>
    <s v="Internal R&amp;D"/>
    <s v="Q1 Passed"/>
    <s v="Q1 Passed"/>
    <s v="Q1 Passed"/>
    <s v="Q2 Passed"/>
    <s v="NA"/>
    <s v="Good tumor content,"/>
    <x v="0"/>
    <s v="Sri Lakshmi Hospital, Bangalore"/>
    <s v="Dr Prakash BV"/>
    <x v="0"/>
    <s v="NA"/>
    <s v="Pharynx"/>
    <s v="Pharynx"/>
    <s v="Female"/>
    <n v="60"/>
    <s v="N"/>
    <s v="NA"/>
    <s v="Partha"/>
    <s v="Surgery"/>
    <s v="Primary"/>
    <s v="Chemotherapy + Radiotherapy"/>
    <s v="NA"/>
    <s v="II"/>
    <x v="2"/>
    <n v="2"/>
    <s v="pT2N0M0"/>
    <n v="5"/>
    <s v="Cisplatin"/>
    <s v="Squamous Cell Carcinoma"/>
    <s v="NA"/>
    <s v="NA"/>
    <d v="2021-06-18T00:00:00"/>
    <s v="1.0*1.4*2.8"/>
    <s v="1.0*1.4*2.8"/>
    <s v="2*4*450"/>
    <n v="15"/>
    <s v="Kowshik"/>
    <s v="Y"/>
    <s v="NA"/>
    <s v="N"/>
    <s v="Q2 Passed"/>
    <s v="NA"/>
    <s v="V T0 (1X7)"/>
    <s v="V Plate 2- T72 VC (1x7), Cisplatin(1x7), Cetuximab (1x7); Plate 3- T72 VC+ PBNC (1x7), Cetuximab+ PBNC (1x7), VC+ PBNC+LPS (1x7)"/>
    <n v="70"/>
    <s v="Terminated @T72"/>
  </r>
  <r>
    <s v="FBR1H210074"/>
    <n v="210074"/>
    <s v="R&amp;D"/>
    <x v="82"/>
    <s v="MBT-TB-070 v1.1"/>
    <s v="CLN/PRA/01/0096"/>
    <s v="Y"/>
    <s v="DMS_v3"/>
    <s v="Internal R&amp;D"/>
    <s v="Q1 Passed"/>
    <s v="Q1 Passed"/>
    <s v="Q1 Passed"/>
    <s v="Q2 Passed"/>
    <s v="NA"/>
    <s v="Good tumor content"/>
    <x v="0"/>
    <s v="Sri Lakshmi Hospital, Bangalore"/>
    <s v="Dr Prakash BV"/>
    <x v="0"/>
    <s v="NA"/>
    <s v="Supraglottis"/>
    <s v="Supraglottis"/>
    <s v="Female"/>
    <n v="50"/>
    <s v="N"/>
    <s v="NA"/>
    <s v="Partha"/>
    <s v="Surgery"/>
    <s v="Primary"/>
    <s v="Naïve"/>
    <s v="NA"/>
    <s v="II"/>
    <x v="2"/>
    <n v="2"/>
    <s v="pT3N2M0"/>
    <s v="NA"/>
    <s v="NA"/>
    <s v="Squamous Cell Carcinoma"/>
    <s v="NA"/>
    <s v="NA"/>
    <d v="2021-06-18T00:00:00"/>
    <s v="0.8*1.4*1.4"/>
    <s v="0.8*1.4*1.4"/>
    <s v="2*4*450"/>
    <n v="15"/>
    <s v="GS"/>
    <s v="Y"/>
    <s v="NA"/>
    <s v="N"/>
    <s v="Q2 Passed"/>
    <s v="NA"/>
    <s v="V T0 (1X7)"/>
    <s v="V Plate 2- T72 VC (1x7), Cisplatin(1x7), Cetuximab (1x7); Plate 3- T72 VC+ PBNC (1x7), Cetuximab+ PBNC (1x7), VC+ PBNC+LPS (1x7)"/>
    <n v="80"/>
    <s v="Terminated @T72"/>
  </r>
  <r>
    <s v="FBR1H210075"/>
    <n v="210075"/>
    <s v="R&amp;D"/>
    <x v="83"/>
    <s v="MBT-TB-070 v1.1"/>
    <s v="CLN/PRA/01/0097"/>
    <s v="Y"/>
    <s v="DMS_v3"/>
    <s v="Internal R&amp;D"/>
    <s v="Q1 Passed"/>
    <s v="Q1 Passed"/>
    <s v="Q2 Rejected"/>
    <s v="Q2 Rejected"/>
    <s v="Due to Quality of soft, powedery, sponge"/>
    <s v="NA"/>
    <x v="0"/>
    <s v="Sri Lakshmi Hospital, Bangalore"/>
    <s v="Dr Prakash BV"/>
    <x v="0"/>
    <s v="NA"/>
    <s v="Mandible"/>
    <s v="Right Mandible"/>
    <s v="Female"/>
    <n v="50"/>
    <s v="N"/>
    <s v="NA"/>
    <s v="Shashi"/>
    <s v="Surgery"/>
    <s v="Primary"/>
    <s v="Naïve"/>
    <s v="NA"/>
    <s v="IVA"/>
    <x v="1"/>
    <n v="3"/>
    <s v="pT4aN1M0"/>
    <s v="NA"/>
    <s v="NA"/>
    <s v="Squamous Cell Carcinoma"/>
    <s v="NA"/>
    <s v="NA"/>
    <s v="NA"/>
    <s v="NA"/>
    <s v="NA"/>
    <s v="NA"/>
    <s v="NA"/>
    <s v="NA"/>
    <s v="NA"/>
    <s v="NA"/>
    <s v="N"/>
    <s v="Q2 Rejected"/>
    <s v="NA"/>
    <s v="NA"/>
    <s v="NA"/>
    <s v="NA"/>
    <s v="Rejected"/>
  </r>
  <r>
    <s v="FBR1E210076"/>
    <n v="210076"/>
    <s v="R&amp;D"/>
    <x v="84"/>
    <s v="FCB-PROTOCOL-01_v1"/>
    <s v="VYD/007"/>
    <s v="Y"/>
    <s v="VPD"/>
    <s v="Internal R&amp;D"/>
    <s v="Q1 Passed"/>
    <s v="Q1 Passed"/>
    <s v="Q1 Passed"/>
    <s v="Q2 Passed"/>
    <s v="NA"/>
    <s v="Good tumor content"/>
    <x v="5"/>
    <s v="Vydehi Hospital, Bangalore"/>
    <s v="Dr Amritha Prabha"/>
    <x v="0"/>
    <s v="NA"/>
    <s v="Larynx"/>
    <s v="Supraglottis"/>
    <s v="Male"/>
    <n v="74"/>
    <s v="N"/>
    <s v="NA"/>
    <s v="Kalappa"/>
    <s v="Surgery"/>
    <s v="Primary"/>
    <s v="Naïve"/>
    <s v="NA"/>
    <s v="IVA"/>
    <x v="1"/>
    <n v="2"/>
    <s v="pT4AN0M0"/>
    <s v="NA"/>
    <s v="NA"/>
    <s v="Squamous Cell Carcinoma"/>
    <s v="RT"/>
    <s v="NA"/>
    <d v="2021-06-21T00:00:00"/>
    <s v="0.8*1.4*2.5"/>
    <s v="0.8*1.4*2.5"/>
    <s v="2*4*450"/>
    <n v="15"/>
    <s v="Vasanth"/>
    <s v="Y"/>
    <s v="NA"/>
    <s v="N"/>
    <s v="Q2 Passed"/>
    <s v="NA"/>
    <s v="V T0 (1X7)"/>
    <s v="V Plate 2- T72 RxA w/o PBNC (1x7), RxB w/ PBNC (1x7)"/>
    <n v="33"/>
    <s v="Terminated @T72"/>
  </r>
  <r>
    <s v="FBR1J210077"/>
    <n v="210077"/>
    <s v="R&amp;D"/>
    <x v="85"/>
    <s v="MBT-TB-070 v1.1"/>
    <s v="CLN/PRA/01/0098"/>
    <s v="Y"/>
    <s v="COS_V3"/>
    <s v="Internal R&amp;D"/>
    <s v="Q1 Passed"/>
    <s v="Q1 Passed"/>
    <s v="Q1 Passed"/>
    <s v="Q2 Passed"/>
    <s v="NA"/>
    <s v="Good tumor content"/>
    <x v="0"/>
    <s v="Sri Lakshmi Hospital, Bangalore"/>
    <s v="Dr Prakash BV"/>
    <x v="3"/>
    <s v="NA"/>
    <s v="Stomach"/>
    <s v="Stomach"/>
    <s v="Female"/>
    <n v="55"/>
    <s v="N"/>
    <s v="NA"/>
    <s v="Partha"/>
    <s v="Surgery"/>
    <s v="Primary"/>
    <s v="Naïve"/>
    <s v="NA"/>
    <s v="II"/>
    <x v="2"/>
    <n v="3"/>
    <s v="pT2N0M0"/>
    <s v="NA"/>
    <s v="NA"/>
    <s v="Adenocarcinoma"/>
    <s v="NA"/>
    <s v="NA"/>
    <d v="2021-06-23T00:00:00"/>
    <s v="1.5*2.2*2.6"/>
    <s v="1.5*2.2*2.5"/>
    <s v="2*2*2"/>
    <n v="15"/>
    <s v="Vasanth"/>
    <s v="Y"/>
    <s v="NA"/>
    <s v="N"/>
    <s v="Q2 Passed"/>
    <s v="NA"/>
    <s v="M T0 (4x7)"/>
    <s v="M T48 Plate 2 RxA (1x7), RxB (1x7), RxC (1x7); Plate 3 RxD (1x7), RxE (1x7), RxF (1x7); Plate 3 RxG (1x7), RxH (1x7), RxI (1x7)"/>
    <n v="131"/>
    <s v="Terminated @T48"/>
  </r>
  <r>
    <s v="FBR1K210078"/>
    <n v="210078"/>
    <s v="R&amp;D"/>
    <x v="86"/>
    <s v="FCB-PROTOCOL-01_v1"/>
    <s v="VYD/008"/>
    <s v="Y"/>
    <s v="DMS_v4"/>
    <s v="Internal R&amp;D"/>
    <s v="Q1 Passed"/>
    <s v="Q1 Passed"/>
    <s v="Q1 Passed"/>
    <s v="Q2 Passed"/>
    <s v="NA"/>
    <s v="Tumor in 6/7 explants"/>
    <x v="5"/>
    <s v="Vydehi Hospital, Bangalore"/>
    <s v="Dr Amritha Prabha"/>
    <x v="0"/>
    <s v="NA"/>
    <s v="Lip"/>
    <s v="Lower Lip &amp; Central Arch"/>
    <s v="Male"/>
    <n v="58"/>
    <s v="N"/>
    <s v="NA"/>
    <s v="Shashi"/>
    <s v="Surgery"/>
    <s v="Local Recurrent"/>
    <s v="Surgery + Chemotherapy + Radiotherapy"/>
    <s v="NA"/>
    <s v="IVA"/>
    <x v="1"/>
    <n v="2"/>
    <s v="pT4AN0M0"/>
    <n v="10"/>
    <s v="Cisplatin, Methotrexate+ 5FU"/>
    <s v="Squamous Cell Carcinoma"/>
    <s v="NA"/>
    <s v="NA"/>
    <d v="2021-06-25T00:00:00"/>
    <s v="1.0*1.2*2.0_x000a_0.8*1.0*1.6"/>
    <s v="1.0*1.2*2.0_x000a_0.8*1.0*1.6"/>
    <s v="2*4*450"/>
    <n v="15"/>
    <s v="Kowshik"/>
    <s v="Y"/>
    <s v="NA"/>
    <s v="N"/>
    <s v="Q2 Passed"/>
    <s v="NA"/>
    <s v="V T0 (1X7)"/>
    <s v="V Plate 2- T72 RxA (1x7), RxB (1x7), RxC (1x7)"/>
    <n v="49"/>
    <s v="Terminated @T72"/>
  </r>
  <r>
    <s v="FBB1B210079"/>
    <n v="210079"/>
    <s v="Biopharma"/>
    <x v="87"/>
    <s v="MBT-TB-070 v1.1"/>
    <s v="CLN/PRA/01/0099"/>
    <s v="Y"/>
    <s v="BP002_SOW1_2021"/>
    <s v="Biopharma"/>
    <s v="Q1 Passed"/>
    <s v="Q1 Passed"/>
    <s v="Q1 Passed"/>
    <s v="Q2 Passed"/>
    <s v="FMO sample"/>
    <s v="NA"/>
    <x v="0"/>
    <s v="Sri Lakshmi Hospital, Bangalore"/>
    <s v="Dr Prakash BV"/>
    <x v="0"/>
    <s v="NA"/>
    <s v="Alveolus"/>
    <s v="Left Lower Alveolus"/>
    <s v="Male"/>
    <n v="50"/>
    <s v="N"/>
    <s v="NA"/>
    <s v="Shashi"/>
    <s v="Surgery"/>
    <s v="Primary"/>
    <s v="Chemotherapy"/>
    <s v="NA"/>
    <s v="IVA"/>
    <x v="1"/>
    <n v="2"/>
    <s v="pT4aN1M0"/>
    <n v="2"/>
    <s v="Paclitaxel + Carboplatin"/>
    <s v="Squamous Cell Carcinoma"/>
    <s v="NA"/>
    <s v="NA"/>
    <d v="2021-06-27T00:00:00"/>
    <s v="1.35*2.0*4.2"/>
    <s v="1.35*2.0*4.2"/>
    <s v="2*4*450"/>
    <n v="15"/>
    <s v="Kowshik"/>
    <s v="Y"/>
    <s v="NA"/>
    <s v="N"/>
    <s v="Q2 Passed"/>
    <s v="NA"/>
    <s v="V T0 (1X7)"/>
    <s v="V T72 Base Plate : RxA (1x7), RxB (1x7), RxC (1x7), RxD (1x7), RxE (1x7), RxF (1x7)"/>
    <n v="49"/>
    <s v="Terminated @T72"/>
  </r>
  <r>
    <s v="FBR1A210080"/>
    <n v="210080"/>
    <s v="R&amp;D"/>
    <x v="87"/>
    <s v="MBT-TB-070 v1.1"/>
    <s v="CLN/PRA/01/0100"/>
    <s v="Y"/>
    <s v="Other Indication"/>
    <s v="Internal R&amp;D"/>
    <s v="Q1 Passed"/>
    <s v="Q1 Passed"/>
    <s v="Q1 Passed"/>
    <s v="Q2 Passed"/>
    <s v="NA"/>
    <s v="Scanty tumor in 6/14 explants"/>
    <x v="0"/>
    <s v="Sri Lakshmi Hospital, Bangalore"/>
    <s v="Dr Prakash BV"/>
    <x v="4"/>
    <s v="NA"/>
    <s v="Renal Mass"/>
    <s v="Left Renal Mass"/>
    <s v="Female"/>
    <n v="60"/>
    <s v="N"/>
    <s v="NA"/>
    <s v="Partha"/>
    <s v="Surgery"/>
    <s v="Primary"/>
    <s v="Naïve"/>
    <s v="NA"/>
    <s v="II"/>
    <x v="2"/>
    <n v="2"/>
    <s v="pT2N0M0"/>
    <s v="NA"/>
    <s v="NA"/>
    <s v="Clear cell carcinoma"/>
    <s v="NA"/>
    <s v="NA"/>
    <d v="2021-06-28T00:00:00"/>
    <s v="1.3*2.0*3.4"/>
    <s v="1.3*2.0*3.4"/>
    <s v="2*4*450"/>
    <n v="15"/>
    <s v="Kowshik"/>
    <s v="Y"/>
    <s v="NA"/>
    <s v="N"/>
    <s v="Q2 Passed"/>
    <s v="NA"/>
    <s v="V T0 (2x7)"/>
    <s v="V T72 Plate 2- MC (1x7), DMEM/F12+Hydro+EGF (1x7); Plate 3- IgG4 (1x7), Nivo (1x7), Nivo+Ipili (1x7), anti-CD3+IL2 (1x7), sunitinib (1x7)"/>
    <n v="77"/>
    <s v="Terminated @T72"/>
  </r>
  <r>
    <s v="FBR1A210081"/>
    <n v="210081"/>
    <s v="R&amp;D"/>
    <x v="88"/>
    <s v="FCB-PROTOCOL-01_v1"/>
    <s v="VYD/009"/>
    <s v="Y"/>
    <s v="Other Indication"/>
    <s v="Internal R&amp;D"/>
    <s v="Q1 Passed"/>
    <s v="Q1 Passed"/>
    <s v="Q1 Passed"/>
    <s v="Q2 Passed"/>
    <s v="NA"/>
    <s v="Scanty to maximum tumor content upto about 40% "/>
    <x v="5"/>
    <s v="Vydehi Hospital, Bangalore"/>
    <s v="Dr Amritha Prabha"/>
    <x v="1"/>
    <s v="TPBC"/>
    <s v="Breast"/>
    <s v="Right Breast"/>
    <s v="Female"/>
    <n v="53"/>
    <s v="N"/>
    <s v="NA"/>
    <s v="Kalappa"/>
    <s v="Surgery"/>
    <s v="Primary"/>
    <s v="Chemotherapy + Radiotherapy"/>
    <s v="NA"/>
    <s v="NA"/>
    <x v="0"/>
    <s v="NA"/>
    <s v="NA"/>
    <s v="NA"/>
    <s v="Trastuzumab+Tamoxifen+Aromatase Inhibitors"/>
    <s v="TPBC- Infiltrating ductal carcinoma"/>
    <s v="NA"/>
    <s v="NA"/>
    <d v="2021-06-28T00:00:00"/>
    <s v="1.2*1.6*1.8"/>
    <s v="1.2*1.0*1.2"/>
    <s v="2*2*2"/>
    <n v="15"/>
    <s v="Vasanth"/>
    <s v="Y"/>
    <s v="NA"/>
    <s v="N"/>
    <s v="Q2 Passed"/>
    <s v="NA"/>
    <s v="M T0 (1x7)"/>
    <s v="M T72 Plate 2- MC (1x7), Hydro (1x7), Hydro + EGF (1x7); Plate 3 (6 well plate) post collagenase A treatment MC (1x7), Hydro (1x7), Hydro + EGF (1x7)"/>
    <n v="49"/>
    <s v="Terminated @T72"/>
  </r>
  <r>
    <n v="210082"/>
    <n v="210082"/>
    <s v="R&amp;D"/>
    <x v="88"/>
    <s v="FCB-PROTOCOL-01_v1"/>
    <s v="VYD/010"/>
    <s v="Y"/>
    <s v="No Study"/>
    <s v="1st level attrition"/>
    <s v="Q1 Passed"/>
    <s v="Q1 Passed"/>
    <s v="Q1 Rejected"/>
    <s v="Q2 Rejected"/>
    <s v="Sample size was too small"/>
    <s v="NA"/>
    <x v="5"/>
    <s v="Vydehi Hospital, Bangalore"/>
    <s v="Dr Amritha Prabha"/>
    <x v="0"/>
    <s v="NA"/>
    <s v="GBS"/>
    <s v="Left Lower GBS"/>
    <s v="Female"/>
    <n v="48"/>
    <s v="N"/>
    <s v="NA"/>
    <s v="Shashi"/>
    <s v="Surgery"/>
    <s v="Primary"/>
    <s v="Naïve"/>
    <s v="NA"/>
    <s v="NA"/>
    <x v="0"/>
    <s v="NA"/>
    <s v="NA"/>
    <s v="NA"/>
    <s v="NA"/>
    <s v="Squamous Cell Carcinoma"/>
    <s v="NA"/>
    <s v="NA"/>
    <s v="NA"/>
    <s v="NA"/>
    <s v="NA"/>
    <s v="NA"/>
    <s v="NA"/>
    <s v="NA"/>
    <s v="NA"/>
    <s v="NA"/>
    <s v="N"/>
    <s v="Q2 Rejected"/>
    <s v="NA"/>
    <s v="NA"/>
    <s v="NA"/>
    <s v="NA"/>
    <s v="Rejected"/>
  </r>
  <r>
    <s v="FBR1K210083"/>
    <n v="210083"/>
    <s v="R&amp;D"/>
    <x v="88"/>
    <s v="MBT-TB-070 v1.1"/>
    <s v="CLN/PRA/01/0101"/>
    <s v="Y"/>
    <s v="DMS_v4"/>
    <s v="Internal R&amp;D"/>
    <s v="Q1 Passed"/>
    <s v="Q1 Passed"/>
    <s v="Q1 Passed"/>
    <s v="Q2 Rejected"/>
    <s v="NA"/>
    <s v="Tumor in 4/7 explants"/>
    <x v="0"/>
    <s v="Sri Lakshmi Hospital, Bangalore"/>
    <s v="Dr Prakash BV"/>
    <x v="0"/>
    <s v="NA"/>
    <s v="Pharynx"/>
    <s v="Hypopharynx"/>
    <s v="Female"/>
    <n v="50"/>
    <s v="N"/>
    <s v="NA"/>
    <s v="Shashi"/>
    <s v="Surgery"/>
    <s v="Primary"/>
    <s v="Chemotherapy"/>
    <s v="NA"/>
    <s v="NA"/>
    <x v="0"/>
    <s v="NA"/>
    <s v="NA"/>
    <n v="2"/>
    <s v="Paclitaxel + Carboplatin"/>
    <s v="NA"/>
    <s v="NA"/>
    <s v="NA"/>
    <d v="2021-06-19T00:00:00"/>
    <s v="0.8*3.6*2.6"/>
    <s v="0.6*2.2*1.6"/>
    <s v="2*4*450_x000a_2*2*2"/>
    <n v="15"/>
    <s v="Rajshekhar/ Kowshik"/>
    <s v="Y"/>
    <s v="NA"/>
    <s v="N"/>
    <s v="Q2 Rejected"/>
    <s v="NA"/>
    <s v="V T0 (1x7); M T0 (1x7)"/>
    <s v="NA"/>
    <n v="46"/>
    <s v="Rejected"/>
  </r>
  <r>
    <s v="FBB1B210084"/>
    <n v="210084"/>
    <s v="Biopharma"/>
    <x v="89"/>
    <s v="MBT-TB-070 v2.0"/>
    <s v="BBH006"/>
    <s v="Y"/>
    <s v="BP002_SOW1_2021"/>
    <s v="Biopharma"/>
    <s v="Q1 Passed"/>
    <s v="Q1 Rejected"/>
    <s v="Q1 Rejected"/>
    <s v="Q2 Passed"/>
    <s v="Blood sample was hemolyzed"/>
    <s v="Scanty tumor in 5/7 explants;High immune component"/>
    <x v="1"/>
    <s v="Bangalore Baptist Hospital, Hebbal"/>
    <s v="Dr BV Manjula, Bangalore"/>
    <x v="0"/>
    <s v="NA"/>
    <s v="Buccal Mucosa, RMT"/>
    <s v="Right Buccal Mucosa, Right RMT"/>
    <s v="Male"/>
    <n v="40"/>
    <s v="N"/>
    <s v="NA"/>
    <s v="Partha"/>
    <s v="Surgery"/>
    <s v="Primary"/>
    <s v="Chemotherapy"/>
    <s v="NA"/>
    <s v="NA"/>
    <x v="0"/>
    <s v="NA"/>
    <s v="NA"/>
    <n v="2"/>
    <s v="TPF"/>
    <s v="NA"/>
    <s v="NA"/>
    <s v="NA"/>
    <d v="2021-07-01T00:00:00"/>
    <s v="0.6*1.0*1.6_x000a_0.4*0.8*1.2_x000a_0.8*1.4*1.6_x000a_0.4*0.6*1.4_x000a_0.2*0.4*0.8_x000a_0.2*0.6*0.6"/>
    <s v="0.6*1.0*1.6_x000a_0.4*0.8*1.2_x000a_0.8*1.4*1.6_x000a_0.4*0.6*1.4_x000a_0.2*0.4*0.8_x000a_0.2*0.6*0.6"/>
    <s v="2*4*450"/>
    <n v="15"/>
    <s v="Rajshekhar"/>
    <s v="N"/>
    <s v="NA"/>
    <s v="N"/>
    <s v="Q2 Passed"/>
    <s v="NA"/>
    <s v="V T0 (1X7)"/>
    <s v="V T72 Base Plate : RxA (1x7), RxB (1x7), RxC (1x7), RxD (1x7), RxE (1x7), RxF (1x7)"/>
    <n v="49"/>
    <s v="Terminated @T72"/>
  </r>
  <r>
    <s v="FBR1A210085"/>
    <n v="210085"/>
    <s v="R&amp;D"/>
    <x v="89"/>
    <s v="FCB-PROTOCOL-01_v1"/>
    <s v="VYD/011"/>
    <s v="Y"/>
    <s v="Other Indication"/>
    <s v="Internal R&amp;D"/>
    <s v="Q1 Passed"/>
    <s v="Q1 Passed"/>
    <s v="Q1 Passed"/>
    <s v="Q2 Passed"/>
    <s v="NA"/>
    <s v="Scanty tumor in 6/7 explants"/>
    <x v="5"/>
    <s v="Vydehi Hospital, Bangalore"/>
    <s v="Dr Amritha Prabha"/>
    <x v="1"/>
    <s v="TNBC"/>
    <s v="Breast"/>
    <s v="Right Breast"/>
    <s v="Female"/>
    <n v="55"/>
    <s v="N"/>
    <s v="NA"/>
    <s v="Kalappa"/>
    <s v="Surgery"/>
    <s v="Primary"/>
    <s v="Chemotherapy"/>
    <s v="NA"/>
    <s v="IIIB"/>
    <x v="4"/>
    <n v="2"/>
    <s v="pT4bN2a"/>
    <n v="1"/>
    <s v="Adriamycin+Cyclophosphamide"/>
    <s v="TNBC: Infiltrating Ductal Carcinoma"/>
    <s v="RT"/>
    <s v="NA"/>
    <d v="2021-07-01T00:00:00"/>
    <n v="1.4"/>
    <n v="1.4"/>
    <s v="2*2*2"/>
    <n v="15"/>
    <s v="Vasanth"/>
    <s v="Y"/>
    <s v="NA"/>
    <s v="N"/>
    <s v="Q2 Passed"/>
    <s v="NA"/>
    <s v="M T0 (1x7)"/>
    <s v="M T72 Plate 2- MC (1x7), Hydro (1x7), Hydro + EGF (1x7); Plate 3 post collagenase A treatment Hydro (1x7)"/>
    <n v="35"/>
    <s v="Terminated @T72"/>
  </r>
  <r>
    <s v="FBB1B210086"/>
    <n v="210086"/>
    <s v="Biopharma"/>
    <x v="90"/>
    <s v="FCB-PROTOCOL-01_v1"/>
    <s v="VYD/012"/>
    <s v="Y"/>
    <s v="BP002_SOW1_2021"/>
    <s v="Biopharma"/>
    <s v="Q1 Passed"/>
    <s v="Q1 Passed"/>
    <s v="Q1 Passed"/>
    <s v="Q2 Passed"/>
    <s v="NA"/>
    <s v="Good tumor content with immune component  "/>
    <x v="5"/>
    <s v="Vydehi Hospital, Bangalore"/>
    <s v="Dr Amritha Prabha"/>
    <x v="0"/>
    <s v="NA"/>
    <s v="Buccal Mucosa"/>
    <s v="Left Buccal Mucosa"/>
    <s v="Male"/>
    <n v="60"/>
    <s v="N"/>
    <s v="NA"/>
    <s v="Shashi"/>
    <s v="Surgery"/>
    <s v="Primary"/>
    <s v="Naïve"/>
    <s v="NA"/>
    <s v="I"/>
    <x v="3"/>
    <n v="2"/>
    <s v="pT2N0"/>
    <s v="NA"/>
    <s v="NA"/>
    <s v="Squamous Cell Carcinoma"/>
    <s v="NA"/>
    <s v="NA"/>
    <d v="2021-07-03T00:00:00"/>
    <s v="1.0*1.8*2.0"/>
    <s v="1.0*1.8*2.0"/>
    <s v="2*4*450"/>
    <n v="15"/>
    <s v="Kowshik"/>
    <s v="Y"/>
    <s v="NA"/>
    <s v="N"/>
    <s v="Q2 Passed"/>
    <s v="NA"/>
    <s v="V T0 (1X7)"/>
    <s v="V T72 Plate 2- Isotype ctrl (1x7), LPS (1x7), Anti- ILT2/4 (1x7), Anti- ILT2/4+ LPS (1x7)"/>
    <n v="91"/>
    <s v="Terminated @T72"/>
  </r>
  <r>
    <s v="FBR1A210087"/>
    <n v="210087"/>
    <s v="R&amp;D"/>
    <x v="91"/>
    <s v="FCB-PROTOCOL-01_v1"/>
    <s v="VYD/013"/>
    <s v="Y"/>
    <s v="Other Indication"/>
    <s v="Internal R&amp;D"/>
    <s v="Q1 Passed"/>
    <s v="Q1 Passed"/>
    <s v="Q1 Passed"/>
    <s v="Q2 Passed"/>
    <s v="NA"/>
    <s v="Good tumor content"/>
    <x v="5"/>
    <s v="Vydehi Hospital, Bangalore"/>
    <s v="Dr Amritha Prabha"/>
    <x v="1"/>
    <s v="TNBC"/>
    <s v="Breast"/>
    <s v="Left Breast"/>
    <s v="Female"/>
    <n v="44"/>
    <s v="N"/>
    <s v="NA"/>
    <s v="Kalappa"/>
    <s v="Surgery"/>
    <s v="Primary"/>
    <s v="Chemotherapy"/>
    <s v="NA"/>
    <s v="IIB"/>
    <x v="2"/>
    <n v="2"/>
    <s v="pT2N1a"/>
    <n v="8"/>
    <s v="AC+Paclitaxel"/>
    <s v="TNBC: Infiltrating Ductal Carcinoma"/>
    <s v="RT"/>
    <s v="NA"/>
    <d v="2021-07-05T00:00:00"/>
    <s v="0.8*2.0*2.4_x000a_0.75*2.2*2.6"/>
    <s v="0.2*0.6*0.6_x000a_0.6*1.4*1.2_x000a_0.25*0.8*1.0_x000a_0.2*0.8*0.8_x000a_0.25*0.6*0.8_x000a_0.2*0.4*0.8"/>
    <s v="2*4*450"/>
    <n v="15"/>
    <s v="Vasanth"/>
    <s v="Y"/>
    <s v="NA"/>
    <s v="N"/>
    <s v="Q2 Passed"/>
    <s v="NA"/>
    <s v="V T0 (1x7), T0 Collagen (2x5)"/>
    <s v="V T72 Plate 2- RxA (1x7), RxB (1x7), RxC (1x7); Plate 3 (Collagen)- 1hr DMEM/F12+Hydro (1x7), 1/2hr DMEM/F12+Hydro (1x7)"/>
    <n v="52"/>
    <s v="Terminated @T72"/>
  </r>
  <r>
    <s v="FBR1A210088"/>
    <n v="210088"/>
    <s v="R&amp;D"/>
    <x v="91"/>
    <s v="MBT-TB-070 v1.1"/>
    <s v="CLN/PRA/01/0102"/>
    <s v="Y"/>
    <s v="Other Indication"/>
    <s v="Internal R&amp;D"/>
    <s v="Q1 Passed"/>
    <s v="Q1 Passed"/>
    <s v="Q1 Passed"/>
    <s v="Q2 Passed"/>
    <s v="NA"/>
    <s v="Tumor in 6/13explants- SCC morphology"/>
    <x v="0"/>
    <s v="Sri Lakshmi Hospital, Bangalore"/>
    <s v="Dr Prakash BV"/>
    <x v="3"/>
    <s v="NA"/>
    <s v="Esophagus"/>
    <s v="Pharynx- Esophagus"/>
    <s v="Female"/>
    <n v="60"/>
    <s v="N"/>
    <s v="NA"/>
    <s v="Kalappa"/>
    <s v="Surgery"/>
    <s v="Primary"/>
    <s v="Naïve"/>
    <s v="NA"/>
    <s v="III"/>
    <x v="4"/>
    <n v="2"/>
    <s v="pT2N2M0"/>
    <s v="NA"/>
    <s v="NA"/>
    <s v="Squamous Cell Carcinoma"/>
    <s v="NA"/>
    <s v="NA"/>
    <d v="2021-07-06T00:00:00"/>
    <s v="1.2*1.2*3.2"/>
    <s v="1.2*1.2*3.2"/>
    <s v="2*4*450"/>
    <n v="15"/>
    <s v="Gowri"/>
    <s v="Y"/>
    <s v="NA"/>
    <s v="N"/>
    <s v="Q2 Passed"/>
    <s v="NA"/>
    <s v="V T0 (2x7)"/>
    <s v="V T72 Plate 2- RxA (1x7), RxB (1x7), RxC (1x7)"/>
    <n v="50"/>
    <s v="Terminated @T48"/>
  </r>
  <r>
    <s v="FBR1K210089"/>
    <n v="210089"/>
    <s v="R&amp;D"/>
    <x v="91"/>
    <s v="MBT-TB-070 v1.1"/>
    <s v="CLN/PRA/01/0103"/>
    <s v="Y"/>
    <s v="DMS_v4"/>
    <s v="Internal R&amp;D"/>
    <s v="Q1 Passed"/>
    <s v="Q1 Passed"/>
    <s v="Q1 Passed"/>
    <s v="Q2 Rejected"/>
    <s v="NA"/>
    <s v="NA"/>
    <x v="0"/>
    <s v="Sri Lakshmi Hospital, Bangalore"/>
    <s v="Dr Prakash BV"/>
    <x v="0"/>
    <s v="NA"/>
    <s v="Tongue"/>
    <s v="Left Lateral Tongue"/>
    <s v="Female"/>
    <n v="50"/>
    <s v="N"/>
    <s v="NA"/>
    <s v="Kalappa"/>
    <s v="Surgery"/>
    <s v="Primary"/>
    <s v="Naïve"/>
    <s v="NA"/>
    <s v="II"/>
    <x v="2"/>
    <n v="2"/>
    <s v="pT2N0M0"/>
    <s v="NA"/>
    <s v="NA"/>
    <s v="Squamous Cell Carcinoma"/>
    <s v="NA"/>
    <s v="NA"/>
    <d v="2021-07-06T00:00:00"/>
    <s v="1.2*1.2*2.6"/>
    <s v="1.2*1.2*2.6"/>
    <s v="2*4*450"/>
    <n v="15"/>
    <s v="Kowshik"/>
    <s v="Y"/>
    <s v="NA"/>
    <s v="N"/>
    <s v="Q2 Rejected"/>
    <s v="NA"/>
    <s v="V T0 (1X7)"/>
    <s v="V T72 Plate 2- T72 IgG4 (1x7), Nivo (1x7), Nivo+Ipili (1x7)"/>
    <n v="49"/>
    <s v="Rejected"/>
  </r>
  <r>
    <s v="FBR1A210090"/>
    <n v="210090"/>
    <s v="R&amp;D"/>
    <x v="92"/>
    <s v="FCB-PROTOCOL-01_v1"/>
    <s v="VYD/014"/>
    <s v="Y"/>
    <s v="Other Indication"/>
    <s v="Internal R&amp;D"/>
    <s v="Q1 Passed"/>
    <s v="Q1 Passed"/>
    <s v="Q1 Passed"/>
    <s v="Q2 Passed"/>
    <s v="NA"/>
    <s v="Good tumor content"/>
    <x v="5"/>
    <s v="Vydehi Hospital, Bangalore"/>
    <s v="Dr Amritha Prabha"/>
    <x v="1"/>
    <s v="Er(P), Pr(P), Her2(N)"/>
    <s v="Breast"/>
    <s v="Left Breast"/>
    <s v="Female"/>
    <n v="53"/>
    <s v="N"/>
    <s v="NA"/>
    <s v="Kalappa"/>
    <s v="Surgery"/>
    <s v="Primary"/>
    <s v="Naïve"/>
    <s v="NA"/>
    <s v="IIIA"/>
    <x v="4"/>
    <n v="1"/>
    <s v="pT2N2a"/>
    <s v="NA"/>
    <s v="NA"/>
    <s v="ER+, PR+, HER2-, Invasive Ductal Carcinoma"/>
    <s v="NA"/>
    <s v="NA"/>
    <d v="2021-07-06T00:00:00"/>
    <s v="1.2*2.4*2.6"/>
    <s v="1.2*2.4*2.6"/>
    <s v="2*2*2"/>
    <n v="15"/>
    <s v="Vasanth"/>
    <s v="Y"/>
    <s v="NA"/>
    <s v="N"/>
    <s v="Q2 Passed"/>
    <s v="NA"/>
    <s v="M T0 (1x7), T0 Collagen (2x7)"/>
    <s v="M T72 Plate 2- DMEM/F12 (1x7), DMEM/F12+Hydro (1x7), DMEM/F12+Hydro+EGF (1x7); Plate 3 (Sponge)- DMEM/F12+Hydro (1x2); Plate 4 (After Collagen)- 1hr DMEM/F12 (1x7), 1hr DMEM/F12+Hydro (1x7), 1/2 hr DMEM/F12 (1x7), 1/2 hr DMEM/F12+Hydro (1x7)"/>
    <n v="72"/>
    <s v="Terminated @T72"/>
  </r>
  <r>
    <s v="FBB1B210091"/>
    <n v="210091"/>
    <s v="Biopharma"/>
    <x v="93"/>
    <s v="FCB-PROTOCOL-01_v1"/>
    <s v="VYD/015"/>
    <s v="Y"/>
    <s v="BP002_SOW1_2021"/>
    <s v="Biopharma"/>
    <s v="Q1 Passed"/>
    <s v="Q1 Passed"/>
    <s v="Q1 Passed"/>
    <s v="Q2 Passed"/>
    <s v="NA"/>
    <s v="Good tumor content"/>
    <x v="5"/>
    <s v="Vydehi Hospital, Bangalore"/>
    <s v="Dr Amritha Prabha"/>
    <x v="0"/>
    <s v="NA"/>
    <s v="Tongue"/>
    <s v="Left Lateral Border of Tongue"/>
    <s v="Male"/>
    <n v="49"/>
    <s v="N"/>
    <s v="NA"/>
    <s v="Kalappa"/>
    <s v="Surgery"/>
    <s v="Primary"/>
    <s v="Naïve"/>
    <s v="NA"/>
    <s v="IVB"/>
    <x v="1"/>
    <n v="2"/>
    <s v="pT3N3b"/>
    <s v="NA"/>
    <s v="NA"/>
    <s v="Squamous Cell Carcinoma"/>
    <s v="CTRT"/>
    <s v="NA"/>
    <d v="2021-07-07T00:00:00"/>
    <s v="0.6*1.2*1.4_x000a_0.6*1.2*1.2"/>
    <s v="0.6*1.2*1.4_x000a_0.6*1.2*1.2"/>
    <s v="2*4*450"/>
    <n v="15"/>
    <s v="Gowrishankar"/>
    <s v="N"/>
    <s v="NA"/>
    <s v="N"/>
    <s v="Q2 Passed"/>
    <s v="NA"/>
    <s v="Refer FBR1K210091"/>
    <s v="V T72 Base Plate : RxA (1x7), RxB (1x7), RxC (1x7)"/>
    <n v="41"/>
    <s v="Terminated @T72"/>
  </r>
  <r>
    <s v="FBR1A210092"/>
    <n v="210092"/>
    <s v="R&amp;D"/>
    <x v="94"/>
    <s v="MBT-TB-070 v1.1"/>
    <s v="CLN/PRA/01/0104"/>
    <s v="Y"/>
    <s v="Other Indication"/>
    <s v="Internal R&amp;D"/>
    <s v="Q1 Passed"/>
    <s v="Q1 Passed"/>
    <s v="Q1 Passed"/>
    <s v="Q2 Rejected"/>
    <s v="NA"/>
    <s v="Normal to metaplastic glands-No frank tumor"/>
    <x v="0"/>
    <s v="Sri Lakshmi Hospital, Bangalore"/>
    <s v="Dr Prakash BV"/>
    <x v="3"/>
    <s v="NA"/>
    <s v="Stomach"/>
    <s v="Stomach"/>
    <s v="Male"/>
    <n v="40"/>
    <s v="N"/>
    <s v="NA"/>
    <s v="Kalappa"/>
    <s v="Surgery"/>
    <s v="Primary"/>
    <s v="Naïve"/>
    <s v="NA"/>
    <s v="III"/>
    <x v="4"/>
    <n v="3"/>
    <s v="pT2N1M0"/>
    <n v="5"/>
    <s v="Capecitabine"/>
    <s v="Adenocarcinoma"/>
    <s v="NA"/>
    <s v="NA"/>
    <d v="2021-07-08T00:00:00"/>
    <s v="1.4*2.6*3.0"/>
    <s v="1.0*1.4*2.4"/>
    <s v="2*2*2"/>
    <n v="15"/>
    <s v="Gowrishankar"/>
    <s v="Y"/>
    <s v="NA"/>
    <s v="N"/>
    <s v="Q2 Rejected"/>
    <s v="NA"/>
    <s v="M T0 (3x7)"/>
    <s v="M T48 Plate 2- RxA MC (1x7), RxB RNGE (1x7), RxC NGE (1x7); Plate 3- RxD NGE (1x7)"/>
    <n v="64"/>
    <s v="Rejected"/>
  </r>
  <r>
    <s v="FBR1K210093"/>
    <n v="210093"/>
    <s v="R&amp;D"/>
    <x v="95"/>
    <s v="MBT-TB-070 v1.1"/>
    <s v="CLN/PRA/01/0105"/>
    <s v="Y"/>
    <s v="DMS_v4"/>
    <s v="Internal R&amp;D"/>
    <s v="Q1 Passed"/>
    <s v="Q1 Passed"/>
    <s v="Q1 Passed"/>
    <s v="Q2 Passed"/>
    <s v="NA"/>
    <s v="Good tumor content and immune component"/>
    <x v="0"/>
    <s v="Sri Lakshmi Hospital, Bangalore"/>
    <s v="Dr Prakash BV"/>
    <x v="0"/>
    <s v="NA"/>
    <s v="Supraglottis"/>
    <s v="Supraglottis"/>
    <s v="Male"/>
    <n v="58"/>
    <s v="N"/>
    <s v="NA"/>
    <s v="Kalappa"/>
    <s v="Surgery"/>
    <s v="Primary"/>
    <s v="Naïve"/>
    <s v="NA"/>
    <s v="III"/>
    <x v="4"/>
    <n v="2"/>
    <s v="pT2N1M0"/>
    <s v="NA"/>
    <s v="NA"/>
    <s v="Squamous Cell Carcinoma"/>
    <s v="NA"/>
    <s v="NA"/>
    <d v="2021-07-09T00:00:00"/>
    <s v="NA"/>
    <s v="NA"/>
    <s v="2*4*450"/>
    <n v="4"/>
    <s v="Kowshik"/>
    <s v="Y"/>
    <s v="NA"/>
    <s v="N"/>
    <s v="Q2 Passed"/>
    <s v="NA"/>
    <s v="V T0 (1X7)"/>
    <s v="V Plate 2- T72 IgG4 (1x7), Nivo (1x7), Nivo+Ipili (1x7); Plate 3- RxD (1x7), RxE (1x7), RxF (1x7); Plate 4- RxD (1x7), RxE (1x7), RxF (1x7)"/>
    <n v="70"/>
    <s v="Terminated @T72"/>
  </r>
  <r>
    <s v="FBR1A210094"/>
    <n v="210094"/>
    <s v="R&amp;D"/>
    <x v="96"/>
    <s v="MBT-TB-070 v1.1"/>
    <s v="CLN/PRA/01/0106"/>
    <s v="Y"/>
    <s v="Other Indication"/>
    <s v="Internal R&amp;D"/>
    <s v="Q1 Passed"/>
    <s v="Q1 Passed"/>
    <s v="Q1 Passed"/>
    <s v="Q2 Passed"/>
    <s v="NA"/>
    <s v="Good tumor content"/>
    <x v="0"/>
    <s v="Sri Lakshmi Hospital, Bangalore"/>
    <s v="Dr Prakash BV"/>
    <x v="4"/>
    <s v="NA"/>
    <s v="Renal Mass"/>
    <s v="Left Renal Mass"/>
    <s v="Female"/>
    <n v="60"/>
    <s v="N"/>
    <s v="NA"/>
    <s v="Partha"/>
    <s v="Surgery"/>
    <s v="Primary"/>
    <s v="Naïve"/>
    <s v="NA"/>
    <s v="II"/>
    <x v="2"/>
    <n v="2"/>
    <s v="pT2N0M0"/>
    <s v="NA"/>
    <s v="NA"/>
    <s v="Clear cell carcinoma"/>
    <s v="NA"/>
    <s v="NA"/>
    <d v="2021-07-10T00:00:00"/>
    <s v="1.4*2.4*4.6"/>
    <s v="1.4*2.3*4.2"/>
    <s v="2*4*450"/>
    <n v="4"/>
    <s v="Kowshik"/>
    <s v="Y"/>
    <s v="NA"/>
    <s v="N"/>
    <s v="Q2 Passed"/>
    <s v="NA"/>
    <s v="V T0 (3x7)"/>
    <s v="V T72 Plate 2- RxA (1x7), RxB (1x7), RxC (1x7); Plate 3- DMEM/F12+H+E RxA (1x7), RxB (1x7), RxC (1x7)"/>
    <n v="97"/>
    <s v="Terminated @T72"/>
  </r>
  <r>
    <s v="FBR1A210095"/>
    <n v="210095"/>
    <s v="R&amp;D"/>
    <x v="97"/>
    <s v="MBT-TB-070 v1.1"/>
    <s v="CLN/PRA/01/0107"/>
    <s v="Y"/>
    <s v="Other Indication"/>
    <s v="Internal R&amp;D"/>
    <s v="Q1 Passed"/>
    <s v="Q1 Passed"/>
    <s v="Q1 Passed"/>
    <s v="Q2 Passed"/>
    <s v="NA"/>
    <s v="Good tumor content"/>
    <x v="0"/>
    <s v="Sri Lakshmi Hospital, Bangalore"/>
    <s v="Dr Prakash BV"/>
    <x v="3"/>
    <s v="NA"/>
    <s v="Stomach"/>
    <s v="Stomach"/>
    <s v="Male"/>
    <n v="60"/>
    <s v="N"/>
    <s v="NA"/>
    <s v="Kalappa"/>
    <s v="Surgery"/>
    <s v="Primary"/>
    <s v="Naïve"/>
    <s v="NA"/>
    <s v="III"/>
    <x v="4"/>
    <n v="2"/>
    <s v="pT2N1M0"/>
    <n v="6"/>
    <s v="Cisplatin+ 5FU"/>
    <s v="Moderately differentiated Adenocarcinoma"/>
    <s v="NA"/>
    <s v="NA"/>
    <d v="2021-07-13T00:00:00"/>
    <s v="1.2*1.8*2.2_x000a_1.1*1.8*2.6"/>
    <s v="1.2*1.8*2.0_x000a_1.1*1.8*2.6"/>
    <s v="2*2*2"/>
    <n v="4"/>
    <s v="Gowrishankar"/>
    <s v="Y"/>
    <s v="NA"/>
    <s v="N"/>
    <s v="Q2 Passed"/>
    <s v="NA"/>
    <s v="M T0 (2x7), (1x4)"/>
    <s v="M T48 Plate 2- RxA MC (1x7), RxB RNGE (1x7), RxC NGE (1x7); Plate 3- RxA NGE (1x7)"/>
    <n v="53"/>
    <s v="Terminated @T48"/>
  </r>
  <r>
    <s v="FBR1J210096"/>
    <n v="210096"/>
    <s v="R&amp;D"/>
    <x v="98"/>
    <s v="MBT-TB-070 v1.1"/>
    <s v="CLN/PRA/01/0108"/>
    <s v="Y"/>
    <s v="COS_V3"/>
    <s v="Internal R&amp;D"/>
    <s v="Q1 Passed"/>
    <s v="Q1 Passed"/>
    <s v="Q1 Passed"/>
    <s v="Q2 Passed"/>
    <s v="NA"/>
    <s v="Good tumor content"/>
    <x v="0"/>
    <s v="Sri Lakshmi Hospital, Bangalore"/>
    <s v="Dr Prakash BV"/>
    <x v="3"/>
    <s v="NA"/>
    <s v="Antrum"/>
    <s v="Antrum of Stomach"/>
    <s v="Female"/>
    <n v="60"/>
    <s v="N"/>
    <s v="NA"/>
    <s v="Kalappa"/>
    <s v="Surgery"/>
    <s v="Primary"/>
    <s v="Naïve"/>
    <s v="NA"/>
    <s v="III"/>
    <x v="4"/>
    <n v="3"/>
    <s v="pT3N2M0"/>
    <s v="NA"/>
    <s v="NA"/>
    <s v="High Grade Adenocarcinoma"/>
    <s v="NA"/>
    <s v="NA"/>
    <d v="2021-07-13T00:00:00"/>
    <s v="1.4*2.6*3.6"/>
    <s v="1.4*2.6*3.6"/>
    <s v="2*2*2"/>
    <n v="4"/>
    <s v="Gowrishankar"/>
    <s v="Y"/>
    <s v="NA"/>
    <s v="N"/>
    <s v="Q2 Passed"/>
    <s v="NA"/>
    <s v="M T0 (4x7), (1x4)"/>
    <s v="M T48 Plate 3- RxD (1x7), RxE (1x7), RxF (1x7); Plate 5- RxG (2x7); T72 Plate 6- RxG (1x7)"/>
    <n v="124"/>
    <s v="Terminated @T72"/>
  </r>
  <r>
    <s v="FBR1K210097"/>
    <n v="210097"/>
    <s v="R&amp;D"/>
    <x v="98"/>
    <s v="MBT-TB-070 v1.1"/>
    <s v="CLN/PRA/01/0109"/>
    <s v="Y"/>
    <s v="DMS_v4"/>
    <s v="Internal R&amp;D"/>
    <s v="Q1 Passed"/>
    <s v="Q1 Passed"/>
    <s v="Q1 Passed"/>
    <s v="Q2 Rejected"/>
    <s v="NA"/>
    <s v="Less than 5%tumor present in only 1 explant. Inflammatory content high"/>
    <x v="0"/>
    <s v="Aswad Hospital, Bangalore"/>
    <s v="Dr Prakash BV"/>
    <x v="0"/>
    <s v="NA"/>
    <s v="Buccal Mucosa"/>
    <s v="Left Buccal Mucosa &amp; RMT"/>
    <s v="Female"/>
    <n v="50"/>
    <s v="N"/>
    <s v="NA"/>
    <s v="Shashi"/>
    <s v="Surgery"/>
    <s v="Primary"/>
    <s v="Naïve"/>
    <s v="NA"/>
    <s v="III"/>
    <x v="4"/>
    <n v="2"/>
    <s v="pT3N2M0"/>
    <s v="NA"/>
    <s v="NA"/>
    <s v="Squamous Cell Carcinoma"/>
    <s v="NA"/>
    <s v="NA"/>
    <d v="2021-07-14T00:00:00"/>
    <s v="0.8*2.8*2.2"/>
    <s v="0.8*2.8*2.2"/>
    <s v="2*4*450"/>
    <n v="4"/>
    <s v="Gowrishankar/ Rajshekhar"/>
    <s v="N"/>
    <s v="NA"/>
    <s v="N"/>
    <s v="Q2 Rejected"/>
    <s v="NA"/>
    <s v="V T0 (1X7)"/>
    <s v="V Plate 2- T72 RxA (1x7), RxB (1x7), RxC (1x7), RxD (1x7), RxE (1x7)"/>
    <n v="96"/>
    <s v="Rejected"/>
  </r>
  <r>
    <s v="FBR1J210098"/>
    <n v="210098"/>
    <s v="R&amp;D"/>
    <x v="99"/>
    <s v="MBT-TB-070 v1.1"/>
    <s v="CLN/PRA/01/0110"/>
    <s v="Y"/>
    <s v="COS_V3"/>
    <s v="Internal R&amp;D"/>
    <s v="Q1 Passed"/>
    <s v="Q1 Passed"/>
    <s v="Q1 Passed"/>
    <s v="Q2 Rejected"/>
    <s v="NA"/>
    <s v="Good tumor content"/>
    <x v="0"/>
    <s v="Sri Lakshmi Hospital, Bangalore"/>
    <s v="Dr Prakash BV"/>
    <x v="3"/>
    <s v="NA"/>
    <s v="Stomach"/>
    <s v="Stomach"/>
    <s v="Female"/>
    <n v="45"/>
    <s v="N"/>
    <s v="NA"/>
    <s v="Kalappa"/>
    <s v="Surgery"/>
    <s v="Primary"/>
    <s v="Naïve"/>
    <s v="NA"/>
    <s v="III"/>
    <x v="4"/>
    <n v="2"/>
    <s v="pT3N2M0"/>
    <s v="NA"/>
    <s v="NA"/>
    <s v="Adenocarcinoma"/>
    <s v="NA"/>
    <s v="NA"/>
    <d v="2021-07-15T00:00:00"/>
    <s v="1.2*2.8*2.6"/>
    <s v="1.2*2.8*2.6"/>
    <s v="2*2*2"/>
    <n v="4"/>
    <s v="Gowrishankar"/>
    <s v="N"/>
    <s v="NA"/>
    <s v="N"/>
    <s v="Q2 Rejected"/>
    <s v="NA"/>
    <s v="M T0 (3x7), (1x4)"/>
    <s v="M T48 Plate 3- RxD (1x7), RxE (1x7), RxJ (1x7); Plate 4- RxD (1x5), RxJ (1x5); Plate 5- RxG (1x7)"/>
    <n v="78"/>
    <s v="Rejected"/>
  </r>
  <r>
    <s v="FBR1A210099"/>
    <n v="210099"/>
    <s v="R&amp;D"/>
    <x v="100"/>
    <s v="FCB-PROTOCOL-01_v1"/>
    <s v="VYD/016"/>
    <s v="Y"/>
    <s v="Other Indication"/>
    <s v="Internal R&amp;D"/>
    <s v="Q1 Passed"/>
    <s v="Q1 Rejected"/>
    <s v="Q1 Rejected"/>
    <s v="Q2 Passed"/>
    <s v="Blood sample was clotted"/>
    <s v="Tumor in 2/14 explants. 2-3 explants show few scattered  tumor cells."/>
    <x v="5"/>
    <s v="Vydehi Hospital, Bangalore"/>
    <s v="Dr Amritha Prabha"/>
    <x v="1"/>
    <s v="NA"/>
    <s v="Breast"/>
    <s v="Left Breast"/>
    <s v="Female"/>
    <n v="25"/>
    <s v="N"/>
    <s v="NA"/>
    <s v="Kalappa"/>
    <s v="Surgery"/>
    <s v="Primary"/>
    <s v="Naïve"/>
    <s v="NA"/>
    <s v="NA"/>
    <x v="0"/>
    <s v="NA"/>
    <s v="NA"/>
    <s v="NA"/>
    <s v="NA"/>
    <s v="Infiltrating ductal Carcinoma"/>
    <s v="NA"/>
    <s v="NA"/>
    <d v="2021-07-16T00:00:00"/>
    <s v="0.8*1.4*1.4"/>
    <s v="0.8*1.4*1.4"/>
    <s v="2*2*2"/>
    <n v="4"/>
    <s v="Gowrishankar"/>
    <s v="N"/>
    <s v="NA"/>
    <s v="N"/>
    <s v="Q2 Passed"/>
    <s v="NA"/>
    <s v="M T0 (2x7)"/>
    <s v="M T72 Plate 2- RxA (1x7), RxB (1x7)"/>
    <n v="31"/>
    <s v="Terminated @T72"/>
  </r>
  <r>
    <s v="FBR1K210100"/>
    <n v="210100"/>
    <s v="R&amp;D"/>
    <x v="100"/>
    <s v="FCB-PROTOCOL-01_v1"/>
    <s v="VYD/017"/>
    <s v="Y"/>
    <s v="DMS_v4"/>
    <s v="Internal R&amp;D"/>
    <s v="Q1 Passed"/>
    <s v="Q1 Passed"/>
    <s v="Q1 Passed"/>
    <s v="Q2 Passed"/>
    <s v="NA"/>
    <s v="Good tumor content with immune component,"/>
    <x v="5"/>
    <s v="Vydehi Hospital, Bangalore"/>
    <s v="Dr Amritha Prabha"/>
    <x v="0"/>
    <s v="NA"/>
    <s v="Tongue"/>
    <s v="Tongue"/>
    <s v="Male"/>
    <n v="52"/>
    <s v="N"/>
    <s v="NA"/>
    <s v="Shashi"/>
    <s v="Surgery"/>
    <s v="Primary"/>
    <s v="Naïve"/>
    <s v="NA"/>
    <s v="II"/>
    <x v="2"/>
    <n v="2"/>
    <s v="pT2N0"/>
    <s v="NA"/>
    <s v="NA"/>
    <s v="Squamous Cell Carcinoma"/>
    <s v="NA"/>
    <s v="NA"/>
    <d v="2021-07-16T00:00:00"/>
    <s v="0.8*1.6*1.0"/>
    <s v="0.8*1.6*1.0"/>
    <s v="2*4*450"/>
    <n v="4"/>
    <s v="Gowrishankar/ Manimaran"/>
    <s v="Y"/>
    <s v="NA"/>
    <s v="N"/>
    <s v="Q2 Passed"/>
    <s v="NA"/>
    <s v="V T0 (1X7)"/>
    <s v="V Plate 2- T72 IgG4 (1x7), Nivo (1x7), Nivo+Ipili (1x7); Plate 4- IgG4+ PBNC (1x7), Nivo+Ipili+PBNC (1x7)"/>
    <n v="54"/>
    <s v="Terminated @T72"/>
  </r>
  <r>
    <s v="FBR1A210101"/>
    <n v="210101"/>
    <s v="R&amp;D"/>
    <x v="100"/>
    <s v="MBT-TB-070 v1.1"/>
    <s v="CLN/PRA/01/0111"/>
    <s v="Y"/>
    <s v="Other Indication"/>
    <s v="Internal R&amp;D"/>
    <s v="Q1 Passed"/>
    <s v="Q1 Passed"/>
    <s v="Q1 Passed"/>
    <s v="Q2 Rejected"/>
    <s v="Benign Tumor"/>
    <s v="High tumor content- Oncocytoma, Benign tumor"/>
    <x v="0"/>
    <s v="Sri Lakshmi Hospital, Bangalore"/>
    <s v="Dr Prakash BV"/>
    <x v="4"/>
    <s v="NA"/>
    <s v="Renal Mass"/>
    <s v="Left Renal Mass"/>
    <s v="Female"/>
    <n v="50"/>
    <s v="N"/>
    <s v="NA"/>
    <s v="Shashi"/>
    <s v="Surgery"/>
    <s v="Primary"/>
    <s v="Naïve"/>
    <s v="NA"/>
    <s v="II"/>
    <x v="2"/>
    <n v="1"/>
    <s v="pT2N0M0"/>
    <s v="NA"/>
    <s v="NA"/>
    <s v="Clear cell carcinoma"/>
    <s v="NA"/>
    <s v="NA"/>
    <d v="2021-07-17T00:00:00"/>
    <s v="2.0*2.2*5.6"/>
    <s v="2.0*2.2*5.6"/>
    <s v="2*4*450"/>
    <n v="4"/>
    <s v="Gowrishankar/ Manimaran"/>
    <s v="Y"/>
    <s v="NA"/>
    <s v="N"/>
    <s v="Q2 Rejected"/>
    <s v="NA"/>
    <s v="V T0 (2x7)"/>
    <s v="V T72 Plate 2- RxA (1x7), RxB (1x7), RxC (1x7), RxD (1x7), RxE (1x7), RxF (1x7); Plate 3- RxA (1x7), RxB (1x7), RxC (1x7); Plate 4- RxA (1x7), RxB (1x7), RxC (1x7)"/>
    <n v="113"/>
    <s v="Rejected"/>
  </r>
  <r>
    <s v="FBR1K210102"/>
    <n v="210102"/>
    <s v="R&amp;D"/>
    <x v="101"/>
    <s v="FCB-PROTOCOL-01_v1"/>
    <s v="VYD/018"/>
    <s v="Y"/>
    <s v="DMS_v4"/>
    <s v="Internal R&amp;D"/>
    <s v="Q1 Passed"/>
    <s v="Q1 Passed"/>
    <s v="Q1 Passed"/>
    <s v="Q2 Passed"/>
    <s v="NA"/>
    <s v="Tumor content low upto 40%"/>
    <x v="5"/>
    <s v="Vydehi Hospital, Bangalore"/>
    <s v="Dr Amritha Prabha"/>
    <x v="0"/>
    <s v="NA"/>
    <s v="Alveolus"/>
    <s v="Left Lower Alveolus"/>
    <s v="Female"/>
    <n v="60"/>
    <s v="N"/>
    <s v="NA"/>
    <s v="Kalappa"/>
    <s v="Surgery"/>
    <s v="Primary"/>
    <s v="Naïve"/>
    <s v="NA"/>
    <s v="II"/>
    <x v="2"/>
    <n v="2"/>
    <s v="pT2N0"/>
    <s v="NA"/>
    <s v="NA"/>
    <s v="Squamous Cell Carcinoma"/>
    <s v="NA"/>
    <s v="NA"/>
    <d v="2021-07-19T00:00:00"/>
    <s v="0.6*1.2*2.2_x000a_0.6*1.2*1.6"/>
    <s v="0.6*1.2*2.2_x000a_0.6*1.2*1.6"/>
    <s v="2*4*450"/>
    <n v="4"/>
    <s v="Gowrishankar"/>
    <s v="Y"/>
    <s v="NA"/>
    <s v="N"/>
    <s v="Q2 Passed"/>
    <s v="NA"/>
    <s v="V T0 (1X7)"/>
    <s v="V Plate 2- T72 IgG4 (1x7), Nivo (1x7), Nivo+Ipili (1x7); Plate 3- RxD (1x7), RxE (1x7), RxF (1x7)"/>
    <n v="49"/>
    <s v="Terminated @T72"/>
  </r>
  <r>
    <s v="FBR1A210103"/>
    <n v="210103"/>
    <s v="R&amp;D"/>
    <x v="102"/>
    <s v="FCB-PROTOCOL-01_v1"/>
    <s v="VYD/019"/>
    <s v="Y"/>
    <s v="Other Indication"/>
    <s v="Internal R&amp;D"/>
    <s v="Q1 Passed"/>
    <s v="Q1 Rejected"/>
    <s v="Q1 Rejected"/>
    <s v="Q2 Passed"/>
    <s v="Sample size was too small"/>
    <s v="Tumor in 7/14 explants"/>
    <x v="5"/>
    <s v="Vydehi Hospital, Bangalore"/>
    <s v="Dr Amritha Prabha"/>
    <x v="4"/>
    <s v="NA"/>
    <s v="Renal Mass"/>
    <s v="Right Renal Mass"/>
    <s v="Female"/>
    <n v="37"/>
    <s v="N"/>
    <s v="NA"/>
    <s v="Kalappa"/>
    <s v="Surgery"/>
    <s v="Primary"/>
    <s v="Naïve"/>
    <s v="NA"/>
    <s v="NA"/>
    <x v="0"/>
    <s v="NA"/>
    <s v="NA"/>
    <s v="NA"/>
    <s v="NA"/>
    <s v="Dr Ritu- Chromophobe Renal Cell Carcinoma"/>
    <s v="NA"/>
    <s v="NA"/>
    <d v="2021-07-20T00:00:00"/>
    <s v="0.4*1.4*1.0_x000a_0.4*1.0*1.0_x000a_0.4*0.6*0.8"/>
    <s v="0.4*0.6*0.8_x000a_0.4*1.4*1.0_x000a_0.4*1.0*1.0"/>
    <s v="2*4*450"/>
    <n v="4"/>
    <s v="Kowshik"/>
    <s v="Y"/>
    <s v="NA"/>
    <s v="N"/>
    <s v="Q2 Passed"/>
    <s v="NA"/>
    <s v="V T0 (2x7)"/>
    <s v="V T72 Plate 2- DMEM/ F12 (1x7), DMEM/F12+Hydro+EGF (1x7)"/>
    <n v="28"/>
    <s v="Terminated @T72"/>
  </r>
  <r>
    <s v="FBR1A210104"/>
    <n v="210104"/>
    <s v="R&amp;D"/>
    <x v="102"/>
    <s v="FCB-PROTOCOL-01_v1"/>
    <s v="VYD/020"/>
    <s v="Y"/>
    <s v="Other Indication"/>
    <s v="Internal R&amp;D"/>
    <s v="Q1 Passed"/>
    <s v="Q1 Passed"/>
    <s v="Q1 Passed"/>
    <s v="Q2 Passed"/>
    <s v="NA"/>
    <s v="Scanty tumor in 2-3 explants with pretreated effects. Others no tumor"/>
    <x v="5"/>
    <s v="Vydehi Hospital, Bangalore"/>
    <s v="Dr Amritha Prabha"/>
    <x v="1"/>
    <s v="Er(N), Pr(N), Her2(P)"/>
    <s v="Breast"/>
    <s v="Right Breast"/>
    <s v="Female"/>
    <n v="53"/>
    <s v="N"/>
    <s v="NA"/>
    <s v="Partha"/>
    <s v="Surgery"/>
    <s v="Primary"/>
    <s v="Chemotherapy"/>
    <s v="NA"/>
    <s v="NA"/>
    <x v="0"/>
    <s v="NA"/>
    <s v="NA"/>
    <n v="8"/>
    <s v="AC+Paclitaxel"/>
    <s v="ER-, PR-, Her2+, Infiltrating Ductal Carcinoma"/>
    <s v="NA"/>
    <s v="NA"/>
    <d v="2021-07-20T00:00:00"/>
    <s v="1.0*1.8*2.6"/>
    <s v="1.0*1.8*2.6"/>
    <s v="2*2*2"/>
    <n v="4"/>
    <s v="Gowrishankar"/>
    <s v="Y"/>
    <s v="NA"/>
    <s v="N"/>
    <s v="Q2 Passed"/>
    <s v="NA"/>
    <s v="M T0 (2x7), T0 Collagen (1x7)"/>
    <s v="M T72 Plate 2- RxA (1x7), RxB (1x7); Plate 3- RxA (1x7), RxB (1x7); Plate 5- RxA (1x7), RxB (1x7)"/>
    <n v="78"/>
    <s v="Terminated @T72"/>
  </r>
  <r>
    <s v="FBR1J210105"/>
    <n v="210105"/>
    <s v="R&amp;D"/>
    <x v="102"/>
    <s v="MBT-TB-070 v1.1"/>
    <s v="CLN/PRA/01/0112"/>
    <s v="Y"/>
    <s v="COS_V3"/>
    <s v="Internal R&amp;D"/>
    <s v="Q1 Passed"/>
    <s v="Q1 Passed"/>
    <s v="Q1 Passed"/>
    <s v="Q2 Passed"/>
    <s v="Different Ca sub type"/>
    <s v="Good Stromal tumor content- No adenocarcinoma"/>
    <x v="0"/>
    <s v="Sri Lakshmi Hospital, Bangalore"/>
    <s v="Dr Prakash BV"/>
    <x v="3"/>
    <s v="NA"/>
    <s v="Stomach"/>
    <s v="Greater curvature of Stomach"/>
    <s v="Female"/>
    <n v="50"/>
    <s v="N"/>
    <s v="NA"/>
    <s v="Partha"/>
    <s v="Surgery"/>
    <s v="Primary"/>
    <s v="Naïve"/>
    <s v="NA"/>
    <s v="III"/>
    <x v="4"/>
    <n v="2"/>
    <s v="pT3N2M0"/>
    <s v="NA"/>
    <s v="NA"/>
    <s v="Gastro Intestinal Stromal Tumor"/>
    <s v="NA"/>
    <s v="NA"/>
    <d v="2021-07-21T00:00:00"/>
    <s v="1.0*3.6*3.8"/>
    <s v="1.0*3.6*3.8"/>
    <s v="2*2*2"/>
    <n v="4"/>
    <s v="Gowrishankar"/>
    <s v="Y"/>
    <s v="NA"/>
    <s v="N"/>
    <s v="Q2 Passed"/>
    <s v="NA"/>
    <s v="M T0 (2x7)"/>
    <s v="M T72 Plate 2- RxA (1x7), RxB (1x7)"/>
    <n v="38"/>
    <s v="Terminated @T48"/>
  </r>
  <r>
    <s v="FBR1H210106"/>
    <n v="210106"/>
    <s v="R&amp;D"/>
    <x v="103"/>
    <s v="FCB-PROTOCOL-01_v1"/>
    <s v="VYD/021"/>
    <s v="Y"/>
    <s v="DMS_v3"/>
    <s v="Internal R&amp;D"/>
    <s v="Q1 Passed"/>
    <s v="Q1 Passed"/>
    <s v="Q1 Passed"/>
    <s v="Q2 Rejected"/>
    <s v="NA"/>
    <s v="No tumor"/>
    <x v="5"/>
    <s v="Vydehi Hospital, Bangalore"/>
    <s v="Dr Amritha Prabha"/>
    <x v="0"/>
    <s v="NA"/>
    <s v="Tongue"/>
    <s v="Left Lateral Border of Tongue"/>
    <s v="Male"/>
    <n v="59"/>
    <s v="N"/>
    <s v="NA"/>
    <s v="Kalappa"/>
    <s v="Surgery"/>
    <s v="Primary"/>
    <s v="Naïve"/>
    <s v="NA"/>
    <s v="NA"/>
    <x v="0"/>
    <s v="NA"/>
    <s v="NA"/>
    <s v="NA"/>
    <s v="NA"/>
    <s v="Verrucous carcinoma"/>
    <s v="NA"/>
    <s v="NA"/>
    <d v="2021-07-21T00:00:00"/>
    <s v="0.8*1.2*1.4"/>
    <s v="0.8*1.2*1.4"/>
    <s v="2*4*450"/>
    <n v="4"/>
    <s v="Kowshik"/>
    <s v="Y"/>
    <s v="NA"/>
    <s v="N"/>
    <s v="Q2 Rejected"/>
    <s v="NA"/>
    <s v="V T0 (1X7)"/>
    <s v="V T72 Plate 2- VC (1x7), Cisplatin (1x7)"/>
    <n v="21"/>
    <s v="Rejected"/>
  </r>
  <r>
    <s v="FBR1J210107"/>
    <n v="210107"/>
    <s v="R&amp;D"/>
    <x v="103"/>
    <s v="MBT-TB-070 v1.1"/>
    <s v="CLN/PRA/01/0113"/>
    <s v="Y"/>
    <s v="COS_V3"/>
    <s v="Internal R&amp;D"/>
    <s v="Q1 Passed"/>
    <s v="Q1 Passed"/>
    <s v="Q1 Passed"/>
    <s v="Q2 Passed"/>
    <s v="NA"/>
    <s v="Good tumor content with immune component  "/>
    <x v="0"/>
    <s v="Sri Lakshmi Hospital, Bangalore"/>
    <s v="Dr Prakash BV"/>
    <x v="3"/>
    <s v="NA"/>
    <s v="Stomach"/>
    <s v="O.G. Junction"/>
    <s v="Male"/>
    <n v="60"/>
    <s v="N"/>
    <s v="NA"/>
    <s v="Partha"/>
    <s v="Surgery"/>
    <s v="Primary"/>
    <s v="Naïve"/>
    <s v="NA"/>
    <s v="III"/>
    <x v="4"/>
    <n v="2"/>
    <s v="pT3N1M0"/>
    <s v="NA"/>
    <s v="NA"/>
    <s v="Moderately differentiated Adenocarcinoma"/>
    <s v="NA"/>
    <s v="NA"/>
    <d v="2021-07-21T00:00:00"/>
    <s v="1.6*2.0*4.0"/>
    <s v="1.6*2.0*4.0"/>
    <s v="2*2*2"/>
    <n v="4"/>
    <s v="Gowrishankar"/>
    <s v="Y"/>
    <s v="NA"/>
    <s v="N"/>
    <s v="Q2 Passed"/>
    <s v="NA"/>
    <s v="M T0 (4x7), (1x4)"/>
    <s v="M T48 Plate 3- RxD (1x7), RxE (1x7), RxF (1x7); Plate 4- RxD (1x5), RxJ (1x5); Plate 5- RxG (2x7); T72 Plate 6- RxC (1x7)"/>
    <n v="99"/>
    <s v="Terminated @T72"/>
  </r>
  <r>
    <s v="FBR1K210108"/>
    <n v="210108"/>
    <s v="R&amp;D"/>
    <x v="104"/>
    <s v="FCB-PROTOCOL-01_v1"/>
    <s v="VYD/022"/>
    <s v="Y"/>
    <s v="DMS_v4"/>
    <s v="Internal R&amp;D"/>
    <s v="Q1 Passed"/>
    <s v="Q1 Passed"/>
    <s v="Q1 Passed"/>
    <s v="Q2 Passed"/>
    <s v="NA"/>
    <s v="Scanty tumor upto 15-20 %"/>
    <x v="5"/>
    <s v="Vydehi Hospital, Bangalore"/>
    <s v="Dr Amritha Prabha"/>
    <x v="0"/>
    <s v="NA"/>
    <s v="Tongue"/>
    <s v="Left Lateral Border of Tongue"/>
    <s v="Male"/>
    <n v="61"/>
    <s v="N"/>
    <s v="NA"/>
    <s v="Partha"/>
    <s v="Surgery"/>
    <s v="Primary"/>
    <s v="Naïve"/>
    <s v="NA"/>
    <s v="III"/>
    <x v="4"/>
    <n v="2"/>
    <s v="NA"/>
    <s v="NA"/>
    <s v="NA"/>
    <s v="Squamous Cell Carcinoma"/>
    <s v="NA"/>
    <s v="NA"/>
    <d v="2021-07-22T00:00:00"/>
    <s v="0.8*1.2*1.6"/>
    <s v="0.8*1.2*1.6"/>
    <s v="2*4*450"/>
    <n v="4"/>
    <s v="Kowshik"/>
    <s v="Y"/>
    <s v="NA"/>
    <s v="N"/>
    <s v="Q2 Passed"/>
    <s v="NA"/>
    <s v="V T0 (1X7)"/>
    <s v="V Plate 2- T72 RxA (1x7), RxB (1x7), RxC (1x7); Plate 4- RxD (1x7), RxE (1x7), RxF (1x7)"/>
    <n v="49"/>
    <s v="Terminated @T72"/>
  </r>
  <r>
    <s v="FBR1K210109"/>
    <n v="210109"/>
    <s v="R&amp;D"/>
    <x v="105"/>
    <s v="FCB-PROTOCOL-01_v1"/>
    <s v="VYD/023"/>
    <s v="Y"/>
    <s v="DMS_v4"/>
    <s v="Internal R&amp;D"/>
    <s v="Q1 Passed"/>
    <s v="Q1 Passed"/>
    <s v="Q1 Rejected"/>
    <s v="Q2 Passed"/>
    <s v="Sample size was too small"/>
    <s v="Tumor present in each explant. Content varies between 15-70%"/>
    <x v="5"/>
    <s v="Vydehi Hospital, Bangalore"/>
    <s v="Dr Amritha Prabha"/>
    <x v="0"/>
    <s v="NA"/>
    <s v="Buccal Mucosa"/>
    <s v="Left Buccal Mucosa &amp; Lower Alveolus"/>
    <s v="Female"/>
    <n v="79"/>
    <s v="N"/>
    <s v="NA"/>
    <s v="Kalappa"/>
    <s v="Surgery"/>
    <s v="Primary"/>
    <s v="Naïve"/>
    <s v="NA"/>
    <s v="NA"/>
    <x v="0"/>
    <s v="NA"/>
    <s v="NA"/>
    <s v="NA"/>
    <s v="NA"/>
    <s v="Squamous Cell Carcinoma"/>
    <s v="NA"/>
    <s v="NA"/>
    <d v="2021-07-23T00:00:00"/>
    <s v="0.4*0.6*0.8"/>
    <s v="0.4*0.6*0.8"/>
    <s v="2*4*450"/>
    <n v="4"/>
    <s v="Kowshik"/>
    <s v="Y"/>
    <s v="NA"/>
    <s v="N"/>
    <s v="Q2 Passed"/>
    <s v="NA"/>
    <s v="V T0 (1X7)"/>
    <s v="V Plate 2- T72 RxA IgG4 (1x7), RxC Nivo+Ipili (1x7); Plate 4- RxD IgG4 (1x7), RxF Nivo+Ipili (1x7)"/>
    <n v="35"/>
    <s v="Terminated @T72"/>
  </r>
  <r>
    <s v="FBR1A210110"/>
    <n v="210110"/>
    <s v="R&amp;D"/>
    <x v="106"/>
    <s v="MBT-TB-070 v1.1"/>
    <s v="CLN/PRA/01/0114"/>
    <s v="Y"/>
    <s v="Other Indication"/>
    <s v="Internal R&amp;D"/>
    <s v="Q1 Passed"/>
    <s v="Q1 Passed"/>
    <s v="Q1 Passed"/>
    <s v="Q2 Passed"/>
    <s v="NA"/>
    <s v="Good tumor content"/>
    <x v="0"/>
    <s v="Sri Lakshmi Hospital, Bangalore"/>
    <s v="Dr Prakash BV"/>
    <x v="4"/>
    <s v="NA"/>
    <s v="Renal Mass"/>
    <s v="Left Renal Mass"/>
    <s v="Male"/>
    <n v="60"/>
    <s v="N"/>
    <s v="NA"/>
    <s v="Kalappa"/>
    <s v="Surgery"/>
    <s v="Primary"/>
    <s v="Naïve"/>
    <s v="NA"/>
    <s v="NA"/>
    <x v="0"/>
    <s v="NA"/>
    <s v="NA"/>
    <s v="NA"/>
    <s v="NA"/>
    <s v="NA"/>
    <s v="NA"/>
    <s v="NA"/>
    <d v="2021-07-24T00:00:00"/>
    <s v="1.2*5.8*5.4"/>
    <s v="1.2*5.8*5.4"/>
    <s v="2*4*450"/>
    <n v="4"/>
    <s v="Kowshik/ Gowri"/>
    <s v="Y"/>
    <s v="NA"/>
    <s v="N"/>
    <s v="Q2 Passed"/>
    <s v="NA"/>
    <s v="V T0 (4X7)"/>
    <s v="V T72 Plate2- RxA (1x7), RxB (1x7), RxC (1x7), RxD (1x7), RxE (1x7), RxF (1x7); Plate3- RxA (1x7), RxB (1x7), RxC (1x7), RxD (1x7), RxE (1x7), RxF (1x7); Plate 5 RxA (2x7); Plate 6 RxA (1x7), RxB (1x7)"/>
    <n v="175"/>
    <s v="Terminated @T72"/>
  </r>
  <r>
    <s v="FBR1H210111"/>
    <n v="210111"/>
    <s v="R&amp;D"/>
    <x v="107"/>
    <s v="MBT-TB-070 v2.0"/>
    <s v="BBH007"/>
    <s v="Y"/>
    <s v="DMS_v3"/>
    <s v="Internal R&amp;D"/>
    <s v="Q1 Passed"/>
    <s v="Q1 Passed"/>
    <s v="Q1 Passed"/>
    <s v="Q2 Passed"/>
    <s v="NA"/>
    <s v="Good tumor content,"/>
    <x v="1"/>
    <s v="Bangalore Baptist Hospital, Hebbal"/>
    <s v="Dr BV Manjula, Bangalore"/>
    <x v="0"/>
    <s v="NA"/>
    <s v="Buccal Mucosa"/>
    <s v="Right Buccal Mucosa"/>
    <s v="Female"/>
    <n v="73"/>
    <s v="N"/>
    <s v="NA"/>
    <s v="Partha"/>
    <s v="Surgery"/>
    <s v="Primary"/>
    <s v="Naïve"/>
    <s v="NA"/>
    <s v="I"/>
    <x v="3"/>
    <n v="1"/>
    <s v="pT3N2b"/>
    <s v="NA"/>
    <s v="NA"/>
    <s v="NA"/>
    <s v="NA"/>
    <s v="NA"/>
    <d v="2021-07-26T00:00:00"/>
    <s v="0.8*1.2*1.4_x000a_1.0*1.2*1.4_x000a_0.8*0.8*1.0_x000a_0.4*1.0*1.2"/>
    <s v="0.8*1.2*1.4_x000a_1.0*1.2*1.4_x000a_0.8*0.8*1.0_x000a_0.4*1.0*1.2"/>
    <s v="2*4*450"/>
    <n v="4"/>
    <s v="Kowshik"/>
    <s v="Y"/>
    <s v="NA"/>
    <s v="N"/>
    <s v="Q2 Passed"/>
    <s v="NA"/>
    <s v="V T0 (1X7)"/>
    <s v="V Plate 2- T72 VC (1x7), Cisplatin(1x7), Cisplatin+ Docitaxel (1x7), Cisplatin+ Docitaxel+ Cetuximab (1x7)"/>
    <n v="77"/>
    <s v="Terminated @T72"/>
  </r>
  <r>
    <s v="FBR1A210112"/>
    <n v="210112"/>
    <s v="R&amp;D"/>
    <x v="108"/>
    <s v="MBT-TB-070 v2.0"/>
    <s v="CLN/DBR/004"/>
    <s v="Y"/>
    <s v="Other Indication"/>
    <s v="Internal R&amp;D"/>
    <s v="Q1 Passed"/>
    <s v="Q1 Passed"/>
    <s v="Q1 Passed"/>
    <s v="Q2 Passed"/>
    <s v="NA"/>
    <s v="Good tumor content-High grade serous ovarian carcinoma"/>
    <x v="4"/>
    <s v="DBR &amp; SK Hospital, Tirupati"/>
    <s v="Dr C Jayaprakash"/>
    <x v="2"/>
    <s v="NA"/>
    <s v="Ovary"/>
    <s v="Ovary"/>
    <s v="Female"/>
    <n v="44"/>
    <s v="N"/>
    <s v="NA"/>
    <s v="Shashi"/>
    <s v="Surgery"/>
    <s v="Primary"/>
    <s v="Naïve"/>
    <s v="NA"/>
    <s v="III"/>
    <x v="4"/>
    <s v="NA"/>
    <s v="pT3N1M0"/>
    <n v="6"/>
    <s v="Paclitaxel+ Carboplatin"/>
    <s v="Adenocarcinoma"/>
    <s v="NA"/>
    <s v="NA"/>
    <d v="2021-07-28T00:00:00"/>
    <s v="1.0*3.2*5.2"/>
    <s v="1.0*3.2*5.2"/>
    <s v="2*2*2"/>
    <n v="4"/>
    <s v="Gowrishankar"/>
    <s v="Y"/>
    <s v="NA"/>
    <s v="N"/>
    <s v="Q2 Passed"/>
    <s v="NA"/>
    <s v="M T0 (4x7)"/>
    <s v="M T72 Plate2- RxA (1x7), RxB (1x7), Rxc (1x7), RxD (1x7)"/>
    <n v="71"/>
    <s v="Terminated @T72"/>
  </r>
  <r>
    <s v="FBR1H210113"/>
    <n v="210113"/>
    <s v="R&amp;D"/>
    <x v="109"/>
    <s v="MBT-TB-070 v1.1"/>
    <s v="CLN/PRA/01/0115"/>
    <s v="Y"/>
    <s v="DMS_v3"/>
    <s v="Internal R&amp;D"/>
    <s v="Q1 Passed"/>
    <s v="Q1 Passed"/>
    <s v="Q1 Passed"/>
    <s v="Q2 Rejected"/>
    <s v="NA"/>
    <s v="Good tumor content with immune component  "/>
    <x v="0"/>
    <s v="Sri Lakshmi Hospital, Bangalore"/>
    <s v="Dr Prakash BV"/>
    <x v="0"/>
    <s v="NA"/>
    <s v="Buccal Mucosa"/>
    <s v="Left Buccal Mucosa"/>
    <s v="Female"/>
    <n v="80"/>
    <s v="N"/>
    <s v="NA"/>
    <s v="Kalappa"/>
    <s v="Surgery"/>
    <s v="Primary"/>
    <s v="Naïve"/>
    <s v="NA"/>
    <s v="II"/>
    <x v="2"/>
    <n v="2"/>
    <s v="pT2N0M0"/>
    <s v="NA"/>
    <s v="NA"/>
    <s v="Squamous Cell Carcinoma"/>
    <s v="NA"/>
    <s v="NA"/>
    <d v="2021-08-03T00:00:00"/>
    <s v="1.2*1.8*2.8"/>
    <s v="1.2*1.8*2.8"/>
    <s v="2*4*450"/>
    <n v="4"/>
    <s v="Kowshik"/>
    <s v="Y"/>
    <s v="NA"/>
    <s v="N"/>
    <s v="Q2 Rejected"/>
    <s v="NA"/>
    <s v="V T0 (1X7)"/>
    <s v="V T72 RxA (1x7), RxB (1x7), RxC (1x7), RxD (1x7), RxE (1x7)"/>
    <n v="102"/>
    <s v="Rejected"/>
  </r>
  <r>
    <s v="FBR1H210114"/>
    <n v="210114"/>
    <s v="R&amp;D"/>
    <x v="110"/>
    <s v="FCB-PROTOCOL-01_v1"/>
    <s v="VYD/024"/>
    <s v="Y"/>
    <s v="DMS_v3"/>
    <s v="Internal R&amp;D"/>
    <s v="Q1 Passed"/>
    <s v="Q1 Passed"/>
    <s v="Q1 Passed"/>
    <s v="Q2 Passed"/>
    <s v="NA"/>
    <s v="Tumor present in each explant.1-2 explants fragmented. Content varies between 5-90%"/>
    <x v="5"/>
    <s v="Vydehi Hospital, Bangalore"/>
    <s v="Dr Amritha Prabha"/>
    <x v="0"/>
    <s v="NA"/>
    <s v="Buccal Mucosa"/>
    <s v="Left Buccal Mucosa"/>
    <s v="Female"/>
    <n v="66"/>
    <s v="N"/>
    <s v="NA"/>
    <s v="Kalappa"/>
    <s v="Surgery"/>
    <s v="Primary"/>
    <s v="Radiotherapy"/>
    <s v="NA"/>
    <s v="III"/>
    <x v="4"/>
    <n v="1"/>
    <s v="pT4aN0"/>
    <s v="NA"/>
    <s v="NA"/>
    <s v="Squamous Cell Carcinoma"/>
    <s v="NA"/>
    <s v="NA"/>
    <d v="2021-08-03T00:00:00"/>
    <s v="1.0*1.2*2.0_x000a_0.8*1.0*1.8"/>
    <s v="1.0*1.2*2.0_x000a_0.8*1.0*1.8"/>
    <s v="2*4*450"/>
    <n v="4"/>
    <s v="Gowrishankar"/>
    <s v="Y"/>
    <s v="NA"/>
    <s v="N"/>
    <s v="Q2 Passed"/>
    <s v="NA"/>
    <s v="V T0 (1X7)"/>
    <s v="V T72 RxA (1x7), RxB (1x7), RxC (1x7), RxD (1x7), RxE (1x7)"/>
    <n v="46"/>
    <s v="Terminated @T72"/>
  </r>
  <r>
    <s v="FBR1A210115"/>
    <n v="210115"/>
    <s v="R&amp;D"/>
    <x v="110"/>
    <s v="FCB-PROTOCOL-01_v1"/>
    <s v="CLN/DBR/005"/>
    <s v="Y"/>
    <s v="Other Indication"/>
    <s v="Internal R&amp;D"/>
    <s v="Q1 Passed"/>
    <s v="Q1 Passed"/>
    <s v="Q1 Passed"/>
    <s v="Q2 Rejected"/>
    <s v="NA"/>
    <s v="No tumor"/>
    <x v="4"/>
    <s v="DBR &amp; SK Hospital, Tirupati"/>
    <s v="Dr C Jayaprakash"/>
    <x v="2"/>
    <s v="NA"/>
    <s v="Ovary"/>
    <s v="Bilateral Ovary"/>
    <s v="Female"/>
    <n v="55"/>
    <s v="N"/>
    <s v="NA"/>
    <s v="Shashi"/>
    <s v="Surgery"/>
    <s v="Primary"/>
    <s v="Chemotherapy"/>
    <s v="NA"/>
    <s v="III"/>
    <x v="4"/>
    <s v="NA"/>
    <s v="pT3N1M0"/>
    <n v="6"/>
    <s v="Paclitaxel+ Carboplatin"/>
    <s v="Serrous Cystadenocarcinoma of Ovary"/>
    <s v="NA"/>
    <s v="NA"/>
    <d v="2021-08-04T00:00:00"/>
    <s v="1.5*3.0*5.2_x000a_1.2*3.0*4.0"/>
    <s v="1.5*3.0*5.2_x000a_1.2*3.0*4.0"/>
    <s v="2*2*2"/>
    <n v="4"/>
    <s v="Gowrishankar/ Kowshik"/>
    <s v="N"/>
    <s v="NA"/>
    <s v="N"/>
    <s v="Q2 Rejected"/>
    <s v="NA"/>
    <s v="M T0 (4x7)"/>
    <s v="M T72 Plate2- DMEM/F12 (4x7); Plate 3- DMEM/F12 (2x7)"/>
    <n v="82"/>
    <s v="Rejected"/>
  </r>
  <r>
    <s v="FBR1H210116"/>
    <n v="210116"/>
    <s v="R&amp;D"/>
    <x v="111"/>
    <s v="FCB-PROTOCOL-01_v1"/>
    <s v="VYD/025"/>
    <s v="Y"/>
    <s v="DMS_v3"/>
    <s v="Internal R&amp;D"/>
    <s v="Q1 Passed"/>
    <s v="Q1 Passed"/>
    <s v="Q1 Passed"/>
    <s v="Q2 Passed"/>
    <s v="NA"/>
    <s v="Good tumor content"/>
    <x v="5"/>
    <s v="Vydehi Hospital, Bangalore"/>
    <s v="Dr Amritha Prabha"/>
    <x v="0"/>
    <s v="NA"/>
    <s v="Tongue"/>
    <s v="Left Lateral Border of Tongue"/>
    <s v="Female"/>
    <n v="38"/>
    <s v="N"/>
    <s v="NA"/>
    <s v="Kalappa"/>
    <s v="Surgery"/>
    <s v="Primary"/>
    <s v="Naïve"/>
    <s v="NA"/>
    <s v="IVB"/>
    <x v="1"/>
    <n v="1"/>
    <s v="pT3N3b"/>
    <s v="NA"/>
    <s v="NA"/>
    <s v="Squamous Cell Carcinoma"/>
    <s v="RT"/>
    <s v="NA"/>
    <d v="2021-08-06T00:00:00"/>
    <s v="1.0*1.8*1.6"/>
    <s v="1.0*1.8*1.6"/>
    <s v="2*4*450"/>
    <n v="15"/>
    <s v="Kowshik"/>
    <s v="Y"/>
    <s v="NA"/>
    <s v="N"/>
    <s v="Q2 Passed"/>
    <s v="NA"/>
    <s v="V T0 (1X7)"/>
    <s v="V T72 Plate 2- RxA (1x7), RxB (1x7), RxC (1x7), RxD (1x7), RxE (1x7)"/>
    <n v="42"/>
    <s v="Terminated @T72"/>
  </r>
  <r>
    <s v="FBR1H210117"/>
    <n v="210117"/>
    <s v="R&amp;D"/>
    <x v="111"/>
    <s v="FCB-PROTOCOL-01_v1"/>
    <s v="CLN/DBR/006"/>
    <s v="Y"/>
    <s v="DMS_v3"/>
    <s v="Internal R&amp;D"/>
    <s v="Q1 Passed"/>
    <s v="Q1 Passed"/>
    <s v="Q1 Passed"/>
    <s v="Q2 Passed"/>
    <s v="NA"/>
    <s v="Good tumor content with immune component  "/>
    <x v="4"/>
    <s v="DBR &amp; SK Hospital, Tirupati"/>
    <s v="Dr C Jayaprakash"/>
    <x v="0"/>
    <s v="NA"/>
    <s v="Buccal Mucosa"/>
    <s v="Buccal Mucosa"/>
    <s v="Female"/>
    <n v="32"/>
    <s v="N"/>
    <s v="NA"/>
    <s v="Partha"/>
    <s v="Surgery"/>
    <s v="Primary"/>
    <s v="Naïve"/>
    <s v="NA"/>
    <s v="III"/>
    <x v="4"/>
    <n v="2"/>
    <s v="pT3N1Mx"/>
    <s v="NA"/>
    <s v="NA"/>
    <s v="Squamous Cell Carcinoma"/>
    <s v="RT"/>
    <s v="NA"/>
    <d v="2021-08-07T00:00:00"/>
    <s v="0.8*1.8*2.2_x000a_0.6*1.8*1.8_x000a_0.4*0.8*1.2"/>
    <s v="0.8*1.8*2.2_x000a_0.6*1.8*1.8_x000a_0.4*0.8*1.2"/>
    <s v="2*4*450"/>
    <n v="15"/>
    <s v="Gowrishankar"/>
    <s v="Y"/>
    <s v="NA"/>
    <s v="N"/>
    <s v="Q2 Passed"/>
    <s v="NA"/>
    <s v="V T0 (1X7)"/>
    <s v="V T72 Plate 2- RxA (1x7), RxB (1x7), RxC (1x7), RxD (1x7), RxE (1x7)"/>
    <n v="54"/>
    <s v="Terminated @T72"/>
  </r>
  <r>
    <s v="FBR1H210118"/>
    <n v="210118"/>
    <s v="R&amp;D"/>
    <x v="112"/>
    <s v="FCB-PROTOCOL-01_v1"/>
    <s v="CLN/DBR/007"/>
    <s v="Y"/>
    <s v="DMS_v3"/>
    <s v="Internal R&amp;D"/>
    <s v="Q1 Passed"/>
    <s v="Q1 Passed"/>
    <s v="Q1 Passed"/>
    <s v="Q2 Passed"/>
    <s v="NA"/>
    <s v="Good tumor content with immune component  "/>
    <x v="4"/>
    <s v="DBR &amp; SK Hospital, Tirupati"/>
    <s v="Dr C Jayaprakash"/>
    <x v="0"/>
    <s v="NA"/>
    <s v="Buccal Mucosa"/>
    <s v="Buccal Mucosa"/>
    <s v="Female"/>
    <n v="60"/>
    <s v="N"/>
    <s v="NA"/>
    <s v="Shashi"/>
    <s v="Surgery"/>
    <s v="Primary"/>
    <s v="Naïve"/>
    <s v="NA"/>
    <s v="III"/>
    <x v="4"/>
    <n v="3"/>
    <s v="pT3N3Mx"/>
    <s v="NA"/>
    <s v="NA"/>
    <s v="Squamous Cell Carcinoma"/>
    <s v="RT"/>
    <s v="NA"/>
    <d v="2021-08-10T00:00:00"/>
    <s v="1.0*1.8*2.0"/>
    <s v="1.0*1.8*2.0"/>
    <s v="2*4*450"/>
    <n v="15"/>
    <s v="Vasanth"/>
    <s v="Y"/>
    <s v="NA"/>
    <s v="N"/>
    <s v="Q2 Passed"/>
    <s v="NA"/>
    <s v="V T0 (1X7)"/>
    <s v="V T72 Plate 2- RxA (1x7), RxB (1x7), RxC (1x7), RxD (1x7), RxE (1x7)"/>
    <n v="50"/>
    <s v="Terminated @T72"/>
  </r>
  <r>
    <s v="FBR1L210119"/>
    <n v="210119"/>
    <s v="R&amp;D"/>
    <x v="113"/>
    <s v="FCB-PROTOCOL-01_v1"/>
    <s v="VYD/026"/>
    <s v="Y"/>
    <s v="Culture Extension Study"/>
    <s v="Internal R&amp;D"/>
    <s v="Q1 Passed"/>
    <s v="Q1 Passed"/>
    <s v="Q1 Passed"/>
    <s v="Q2 Passed"/>
    <s v="NA"/>
    <s v="Good tumor content with immune component  "/>
    <x v="5"/>
    <s v="Vydehi Hospital, Bangalore"/>
    <s v="Dr Amritha Prabha"/>
    <x v="0"/>
    <s v="NA"/>
    <s v="Tongue"/>
    <s v="Tongue, Tip &amp; B/L borders"/>
    <s v="Female"/>
    <n v="35"/>
    <s v="N"/>
    <s v="NA"/>
    <s v="Kalappa"/>
    <s v="Surgery"/>
    <s v="Primary"/>
    <s v="Naïve"/>
    <s v="NA"/>
    <s v="IVB"/>
    <x v="1"/>
    <n v="2"/>
    <s v="pT3N3b"/>
    <s v="NA"/>
    <s v="NA"/>
    <s v="Squamous Cell Carcinoma"/>
    <s v="CTRT"/>
    <s v="3 cycles- Cisplatin"/>
    <d v="2021-08-10T00:00:00"/>
    <s v="0.8*1.4*1.4"/>
    <s v="0.8*1.4*1.4"/>
    <s v="2*4*450"/>
    <n v="15"/>
    <s v="Kowshik"/>
    <s v="Y"/>
    <s v="NA"/>
    <s v="N"/>
    <s v="Q2 Passed"/>
    <s v="NA"/>
    <s v="V T0 (1X7)"/>
    <s v="V T72 Cul (1x7); T96 Cul (1x7); T96 Sponge (2x4); T120 Sponge (2x4); T120 Cul (1x7)"/>
    <n v="44"/>
    <s v="Terminated @ T120"/>
  </r>
  <r>
    <s v="FBR1A210120"/>
    <n v="210120"/>
    <s v="R&amp;D"/>
    <x v="113"/>
    <s v="FCB-PROTOCOL-01_v1"/>
    <s v="CLN/DBR/008"/>
    <s v="Y"/>
    <s v="Other Indication"/>
    <s v="Internal R&amp;D"/>
    <s v="Q1 Passed"/>
    <s v="Q1 Passed"/>
    <s v="Q1 Passed"/>
    <s v="Q2 Passed"/>
    <s v="NA"/>
    <s v="Tumor present in most explants. Pyknosis high"/>
    <x v="4"/>
    <s v="DBR &amp; SK Hospital, Tirupati"/>
    <s v="Dr C Jayaprakash"/>
    <x v="1"/>
    <s v="NA"/>
    <s v="Breast"/>
    <s v="Breast"/>
    <s v="Female"/>
    <n v="66"/>
    <s v="N"/>
    <s v="NA"/>
    <s v="Partha"/>
    <s v="Surgery"/>
    <s v="Primary"/>
    <s v="Naïve"/>
    <s v="NA"/>
    <s v="NA"/>
    <x v="0"/>
    <s v="NA"/>
    <s v="pT2N1M0"/>
    <s v="NA"/>
    <s v="NA"/>
    <s v="NA"/>
    <s v="NA"/>
    <s v="NA"/>
    <d v="2021-08-11T00:00:00"/>
    <s v="0.6*0.9*2.0_x000a_0.8*1.4*2.4"/>
    <s v="0.6*1.0*1.6_x000a_0.4*0.8*1.0"/>
    <s v="2*2*2"/>
    <n v="15"/>
    <s v="Vasanth"/>
    <s v="Y"/>
    <s v="NA"/>
    <s v="N"/>
    <s v="Q2 Passed"/>
    <s v="NA"/>
    <s v="M T0 (4x7)"/>
    <s v="M T72 Plate 2- RxA (1x7), RxB (1x7), RxC (1x7), RxD (1x7), RxE (1x7); Plate 3 (Sponge)- RxA (1x9)"/>
    <n v="72"/>
    <s v="Terminated @T72"/>
  </r>
  <r>
    <s v="FBR1H210121"/>
    <n v="210121"/>
    <s v="R&amp;D"/>
    <x v="113"/>
    <s v="FCB-PROTOCOL-01_v1"/>
    <s v="CLN/DBR/009"/>
    <s v="Y"/>
    <s v="DMS_v3"/>
    <s v="Internal R&amp;D"/>
    <s v="Q1 Passed"/>
    <s v="Q1 Passed"/>
    <s v="Q1 Passed"/>
    <s v="Q2 Passed"/>
    <s v="NA"/>
    <s v="Good tumor content; higher immune component"/>
    <x v="4"/>
    <s v="DBR &amp; SK Hospital, Tirupati"/>
    <s v="Dr C Jayaprakash"/>
    <x v="0"/>
    <s v="NA"/>
    <s v="Buccal Mucosa"/>
    <s v="Buccal Mucosa"/>
    <s v="Female"/>
    <n v="59"/>
    <s v="N"/>
    <s v="NA"/>
    <s v="Partha"/>
    <s v="Surgery"/>
    <s v="Primary"/>
    <s v="Naïve"/>
    <s v="NA"/>
    <s v="IVB"/>
    <x v="1"/>
    <n v="4"/>
    <s v="pT4bN3M0"/>
    <s v="NA"/>
    <s v="NA"/>
    <s v="Squamous Cell Carcinoma"/>
    <s v="RT"/>
    <s v="NA"/>
    <d v="2021-08-11T00:00:00"/>
    <s v="0.8*2.2*2.6"/>
    <s v="0.8*2.2*2.6"/>
    <s v="2*4*450"/>
    <n v="15"/>
    <s v="Vasanth"/>
    <s v="N"/>
    <s v="NA"/>
    <s v="N"/>
    <s v="Q2 Passed"/>
    <s v="NA"/>
    <s v="V T0 (1X7)"/>
    <s v="V T72 Plate 2- RxA (1x7), RxB (1x7), RxC (1x7), RxD (1x7), RxE (1x7)"/>
    <n v="42"/>
    <s v="Terminated @T72"/>
  </r>
  <r>
    <s v="FBR210122"/>
    <n v="210122"/>
    <s v="R&amp;D"/>
    <x v="114"/>
    <s v="FCB-PROTOCOL-01_v1"/>
    <s v="VYD/027"/>
    <s v="Y"/>
    <s v="No Study"/>
    <s v="1st level attrition"/>
    <s v="Q1 Passed"/>
    <s v="Q1 Passed"/>
    <s v="Q1 Rejected"/>
    <s v="Q2 Rejected"/>
    <s v="Sample was to thin"/>
    <s v="NA"/>
    <x v="5"/>
    <s v="Vydehi Hospital, Bangalore"/>
    <s v="Dr Amritha Prabha"/>
    <x v="0"/>
    <s v="NA"/>
    <s v="Alveolus"/>
    <s v="Right Lower Alveolus"/>
    <s v="Female"/>
    <n v="60"/>
    <s v="N"/>
    <s v="NA"/>
    <s v="Kalappa"/>
    <s v="Surgery"/>
    <s v="Primary"/>
    <s v="Radiotherapy"/>
    <s v="NA"/>
    <s v="NA"/>
    <x v="0"/>
    <s v="NA"/>
    <s v="NA"/>
    <s v="NA"/>
    <s v="NA"/>
    <s v="Squamous Cell Carcinoma"/>
    <s v="NA"/>
    <s v="NA"/>
    <s v="NA"/>
    <s v="NA"/>
    <s v="NA"/>
    <s v="NA"/>
    <s v="NA"/>
    <s v="NA"/>
    <s v="NA"/>
    <s v="NA"/>
    <s v="N"/>
    <s v="Q2 Rejected"/>
    <s v="NA"/>
    <s v="NA"/>
    <s v="NA"/>
    <s v="NA"/>
    <s v="Rejected"/>
  </r>
  <r>
    <s v="FBR1H210123"/>
    <n v="210123"/>
    <s v="R&amp;D"/>
    <x v="114"/>
    <s v="FCB-PROTOCOL-01_v1"/>
    <s v="CLN/DBR/010"/>
    <s v="Y"/>
    <s v="DMS_v3"/>
    <s v="Internal R&amp;D"/>
    <s v="Q1 Passed"/>
    <s v="Q1 Passed"/>
    <s v="Q1 Passed"/>
    <s v="Q2 Passed"/>
    <s v="NA"/>
    <s v="Good tumor content"/>
    <x v="4"/>
    <s v="DBR &amp; SK Hospital, Tirupati"/>
    <s v="Dr C Jayaprakash"/>
    <x v="0"/>
    <s v="NA"/>
    <s v="Buccal Mucosa"/>
    <s v="Buccal Mucosa"/>
    <s v="Female"/>
    <n v="50"/>
    <s v="N"/>
    <s v="NA"/>
    <s v="Shashi"/>
    <s v="Surgery"/>
    <s v="Primary"/>
    <s v="Chemotherapy"/>
    <s v="NA"/>
    <s v="NA"/>
    <x v="0"/>
    <s v="NA"/>
    <s v="NA"/>
    <n v="6"/>
    <s v="Paclitaxel+ Carboplatin"/>
    <s v="Squamous Cell Carcinoma"/>
    <s v="NA"/>
    <s v="NA"/>
    <d v="2021-08-12T00:00:00"/>
    <s v="1.0*2.0*1.4"/>
    <s v="1.0*2.0*1.4"/>
    <s v="2*4*450"/>
    <n v="15"/>
    <s v="Vasanth"/>
    <s v="Y"/>
    <s v="NA"/>
    <s v="N"/>
    <s v="Q2 Passed"/>
    <s v="NA"/>
    <s v="V T0 (1X7)"/>
    <s v="V T72 Plate 2- RxA (1x7), RxB (1x7), RxC (1x7); Plate 3 (Co-culture)- RxD (1x7), RxE (1x7), PBNC (100ul) (1x7)"/>
    <n v="70"/>
    <s v="Terminated @T72"/>
  </r>
  <r>
    <s v="FBR1H210124"/>
    <n v="210124"/>
    <s v="R&amp;D"/>
    <x v="115"/>
    <s v="FCB-PROTOCOL-01_v1"/>
    <s v="CLN/DBR/011"/>
    <s v="Y"/>
    <s v="DMS_v3"/>
    <s v="Internal R&amp;D"/>
    <s v="Q1 Passed"/>
    <s v="Q1 Passed"/>
    <s v="Q1 Passed"/>
    <s v="Q2 Rejected"/>
    <s v="NA"/>
    <s v="Tumor present in all explants,high immune component"/>
    <x v="4"/>
    <s v="DBR &amp; SK Hospital, Tirupati"/>
    <s v="Dr C Jayaprakash"/>
    <x v="0"/>
    <s v="NA"/>
    <s v="Buccal Mucosa"/>
    <s v="Buccal Mucosa"/>
    <s v="Female"/>
    <n v="60"/>
    <s v="N"/>
    <s v="NA"/>
    <s v="Shashi"/>
    <s v="Surgery"/>
    <s v="Primary"/>
    <s v="Naïve"/>
    <s v="NA"/>
    <s v="III"/>
    <x v="4"/>
    <n v="3"/>
    <s v="pT3N0Mx"/>
    <s v="NA"/>
    <s v="NA"/>
    <s v="Squamous Cell Carcinoma"/>
    <s v="RT"/>
    <s v="NA"/>
    <d v="2021-08-13T00:00:00"/>
    <s v="0.8*1.0*2.6_x000a_0.85*1.4*2.2"/>
    <s v="0.8*1.0*2.6_x000a_0.85*1.4*2.2"/>
    <s v="2*4*450"/>
    <n v="15"/>
    <s v="Vasanth"/>
    <s v="Y"/>
    <s v="NA"/>
    <s v="N"/>
    <s v="Q2 Rejected"/>
    <s v="NA"/>
    <s v="V T0 (1X7)"/>
    <s v="V T72 Cul Veh (1x7), Cis (1x7), Cetux (1x7); Co-culture plate Veh+PBNC (1x7), Cetux+PBNC (1x7), PBNC (100ul) (1x7)"/>
    <n v="70"/>
    <s v="Rejected"/>
  </r>
  <r>
    <s v="FBR1A210125"/>
    <n v="210125"/>
    <s v="R&amp;D"/>
    <x v="116"/>
    <s v="MBT-TB-070 v1.1"/>
    <s v="CLN/TNG/002"/>
    <s v="Y"/>
    <s v="Other Indication"/>
    <s v="Internal R&amp;D"/>
    <s v="Q1 Passed"/>
    <s v="Q1 Passed"/>
    <s v="Q1 Rejected"/>
    <s v="Q2 Rejected"/>
    <s v="Sample size was too small"/>
    <s v="Tumor present in about 7 out of 21 explants; pyknosis high"/>
    <x v="3"/>
    <s v="Thangam Hospital, Namakkal"/>
    <s v="Dr Saravanan, Namakkal"/>
    <x v="1"/>
    <s v="Er(P), Pr(P), Her2(N)"/>
    <s v="Breast"/>
    <s v="Left Breast"/>
    <s v="Female"/>
    <n v="73"/>
    <s v="N"/>
    <s v="NA"/>
    <s v="Shashi"/>
    <s v="Surgery"/>
    <s v="Primary"/>
    <s v="Naïve"/>
    <s v="NA"/>
    <s v="NA"/>
    <x v="0"/>
    <s v="NA"/>
    <s v="NA"/>
    <s v="NA"/>
    <s v="NA"/>
    <s v="NA"/>
    <s v="NA"/>
    <s v="NA"/>
    <d v="2021-08-15T00:00:00"/>
    <s v="0.4*0.6*1.2"/>
    <s v="0.4*0.6*1.2"/>
    <s v="2*2*2"/>
    <n v="15"/>
    <s v="Kowshik"/>
    <s v="Y"/>
    <s v="NA"/>
    <s v="N"/>
    <s v="Q2 Rejected"/>
    <s v="NA"/>
    <s v="M T0 (3x7)"/>
    <s v="Base Plate (3x7); Sponge Plate (3x3); "/>
    <n v="30"/>
    <s v="Rejected"/>
  </r>
  <r>
    <s v="FBB1B210126"/>
    <n v="210126"/>
    <s v="Biopharma"/>
    <x v="117"/>
    <s v="FCB-PROTOCOL-01_v1"/>
    <s v="CLN/DBR/012"/>
    <s v="Y"/>
    <s v="BP002_SOW1_2021"/>
    <s v="Biopharma"/>
    <s v="Q1 Passed"/>
    <s v="Q1 Passed"/>
    <s v="Q1 Passed"/>
    <s v="Q2 Passed"/>
    <s v="NA"/>
    <s v="Good tumor content, pyknosisi high"/>
    <x v="4"/>
    <s v="DBR &amp; SK Hospital, Tirupati"/>
    <s v="Dr C Jayaprakash"/>
    <x v="0"/>
    <s v="NA"/>
    <s v="Buccal Mucosa"/>
    <s v="Buccal Mucosa"/>
    <s v="Female"/>
    <n v="54"/>
    <s v="N"/>
    <s v="NA"/>
    <s v="Partha"/>
    <s v="Surgery"/>
    <s v="Primary"/>
    <s v="Naïve"/>
    <s v="NA"/>
    <s v="II"/>
    <x v="2"/>
    <n v="2"/>
    <s v="pT2N0Mx"/>
    <s v="NA"/>
    <s v="NA"/>
    <s v="Squamous Cell Carcinoma"/>
    <s v="NA"/>
    <s v="NA"/>
    <d v="2021-08-17T00:00:00"/>
    <s v="0.4*1.6*1.8_x000a_0.4*0.6*0.6"/>
    <s v="0.4*1.6*1.8_x000a_0.4*0.6*0.6"/>
    <s v="2*4*450"/>
    <n v="15"/>
    <s v="Vasanth"/>
    <s v="Y"/>
    <s v="NA"/>
    <s v="N"/>
    <s v="Q2 Passed"/>
    <s v="NA"/>
    <s v="V T0 (1X7)"/>
    <s v="V T72 Cul RxA (1x7), RxB (1x7), RxC (1x7), RxD (1x7)"/>
    <n v="63"/>
    <s v="Terminated @T72"/>
  </r>
  <r>
    <s v="FBR1H210127"/>
    <n v="210127"/>
    <s v="R&amp;D"/>
    <x v="117"/>
    <s v="FCB-PROTOCOL-01_v1"/>
    <s v="CLN/DBR/013"/>
    <s v="Y"/>
    <s v="DMS_v3"/>
    <s v="Internal R&amp;D"/>
    <s v="Q1 Passed"/>
    <s v="Q1 Passed"/>
    <s v="Q1 Passed"/>
    <s v="Q2 Passed"/>
    <s v="NA"/>
    <s v="Good tumor content with immune component  "/>
    <x v="4"/>
    <s v="DBR &amp; SK Hospital, Tirupati"/>
    <s v="Dr C Jayaprakash"/>
    <x v="0"/>
    <s v="NA"/>
    <s v="Buccal Mucosa"/>
    <s v="Buccal Mucosa"/>
    <s v="Male"/>
    <n v="40"/>
    <s v="N"/>
    <s v="NA"/>
    <s v="Partha"/>
    <s v="Surgery"/>
    <s v="Primary"/>
    <s v="Naïve"/>
    <s v="NA"/>
    <s v="III"/>
    <x v="4"/>
    <n v="3"/>
    <s v="pT3N1Mx"/>
    <s v="NA"/>
    <s v="NA"/>
    <s v="Squamous Cell Carcinoma"/>
    <s v="RT"/>
    <s v="NA"/>
    <d v="2021-08-17T00:00:00"/>
    <s v="0.8*2.2*2.0"/>
    <s v="0.8*2.2*2.0"/>
    <s v="2*4*450"/>
    <n v="15"/>
    <s v="Vasanth"/>
    <s v="Y"/>
    <s v="NA"/>
    <s v="N"/>
    <s v="Q2 Passed"/>
    <s v="NA"/>
    <s v="V T0 (1X7)"/>
    <s v="V T72 Cul Plate RxA (1x7), RxB (1x7), RxC (1x7); T72 Co. Cul RxD (1x7), RxE (1x7)"/>
    <n v="70"/>
    <s v="Terminated @T72"/>
  </r>
  <r>
    <s v="FBB1B210128"/>
    <n v="210128"/>
    <s v="Biopharma"/>
    <x v="118"/>
    <s v="FCB-PROTOCOL-01_v1"/>
    <s v="VYD/028"/>
    <s v="Y"/>
    <s v="BP002_SOW1_2021"/>
    <s v="Biopharma"/>
    <s v="Q1 Passed"/>
    <s v="Q1 Passed"/>
    <s v="Q1 Passed"/>
    <s v="Q2 Passed"/>
    <s v="NA"/>
    <s v="2/7 explants have no or minimal tumor; rest have good tumor content"/>
    <x v="5"/>
    <s v="Vydehi Hospital, Bangalore"/>
    <s v="Dr Amritha Prabha"/>
    <x v="0"/>
    <s v="NA"/>
    <s v="Tongue"/>
    <s v="Right Lateral border of tongue"/>
    <s v="Male"/>
    <n v="60"/>
    <s v="N"/>
    <s v="NA"/>
    <s v="Kalappa"/>
    <s v="Surgery"/>
    <s v="Primary"/>
    <s v="Naïve"/>
    <s v="NA"/>
    <s v="II"/>
    <x v="2"/>
    <n v="2"/>
    <s v="pT2N0"/>
    <s v="NA"/>
    <s v="NA"/>
    <s v="Squamous Cell Carcinoma"/>
    <s v="RT"/>
    <s v="NA"/>
    <d v="2021-08-17T00:00:00"/>
    <s v="1.4*1.0_x000a_1.4*1.2"/>
    <s v="1.4*1.0_x000a_1.4*1.2"/>
    <s v="2*4*450"/>
    <n v="15"/>
    <s v="Vasanth"/>
    <s v="Y"/>
    <s v="NA"/>
    <s v="N"/>
    <s v="Q2 Passed"/>
    <s v="NA"/>
    <s v="V T0 (1X7)"/>
    <s v="V T72 Cul RxA (1x7), RxB (1x7), RxC (1x7), RxD (1x7)"/>
    <n v="63"/>
    <s v="Terminated @T72"/>
  </r>
  <r>
    <s v="FBR1A210129"/>
    <n v="210129"/>
    <s v="R&amp;D"/>
    <x v="118"/>
    <s v="FCB-PROTOCOL-01_v1"/>
    <s v="CLN/DBR/014"/>
    <s v="Y"/>
    <s v="Other Indication"/>
    <s v="Internal R&amp;D"/>
    <s v="Q1 Passed"/>
    <s v="Q1 Passed"/>
    <s v="Q1 Passed"/>
    <s v="Q2 Passed"/>
    <s v="NA"/>
    <s v="Good tumor content"/>
    <x v="4"/>
    <s v="DBR &amp; SK Hospital, Tirupati"/>
    <s v="Dr C Jayaprakash"/>
    <x v="2"/>
    <s v="NA"/>
    <s v="Ovary"/>
    <s v="Ovary"/>
    <s v="Female"/>
    <n v="46"/>
    <s v="N"/>
    <s v="NA"/>
    <s v="Kalappa"/>
    <s v="Surgery"/>
    <s v="Primary"/>
    <s v="Chemotherapy"/>
    <s v="NA"/>
    <s v="NA"/>
    <x v="0"/>
    <s v="NA"/>
    <s v="NA"/>
    <n v="6"/>
    <s v="Paclitaxel+ Carboplatin"/>
    <s v="Adenocarcinoma"/>
    <s v="NA"/>
    <s v="NA"/>
    <d v="2021-08-17T00:00:00"/>
    <s v="2.6*2.2*3.6"/>
    <s v="2.6*2.2*3.6"/>
    <s v="2*2*2"/>
    <n v="15"/>
    <s v="Gowri"/>
    <s v="Y"/>
    <s v="NA"/>
    <s v="N"/>
    <s v="Q2 Passed"/>
    <s v="NA"/>
    <s v="M T0 (5x7)"/>
    <s v="M T72 MC (5x7)"/>
    <n v="94"/>
    <s v="Terminated @T72"/>
  </r>
  <r>
    <s v="FBR1H210130"/>
    <n v="210130"/>
    <s v="R&amp;D"/>
    <x v="118"/>
    <s v="FCB-PROTOCOL-01_v1"/>
    <s v="CLN/DBR/015"/>
    <s v="Y"/>
    <s v="DMS_v3"/>
    <s v="Internal R&amp;D"/>
    <s v="Q1 Passed"/>
    <s v="Q1 Passed"/>
    <s v="Q1 Passed"/>
    <s v="Q2 Rejected"/>
    <s v="NA"/>
    <s v="Fragmented tissues with hemorrhagic areas.Scattered few dyscohesive tumor cells with ? Pre -"/>
    <x v="4"/>
    <s v="DBR &amp; SK Hospital, Tirupati"/>
    <s v="Dr C Jayaprakash"/>
    <x v="0"/>
    <s v="NA"/>
    <s v="Buccal Mucosa"/>
    <s v="Buccal Mucosa"/>
    <s v="Male"/>
    <n v="43"/>
    <s v="N"/>
    <s v="NA"/>
    <s v="Shashi"/>
    <s v="Surgery"/>
    <s v="Primary"/>
    <s v="Naïve"/>
    <s v="NA"/>
    <s v="NA"/>
    <x v="0"/>
    <s v="NA"/>
    <s v="NA"/>
    <s v="NA"/>
    <s v="NA"/>
    <s v="Squamous Cell Carcinoma"/>
    <s v="NA"/>
    <s v="NA"/>
    <d v="2021-08-18T00:00:00"/>
    <s v="0.6*2.2*2.8"/>
    <s v="0.4*1.4*2.4_x000a_0.6*1.6*1.8_x000a_0.6*1.6*1.8"/>
    <s v="2*4*450"/>
    <n v="15"/>
    <s v="Rajshekhar"/>
    <s v="Y"/>
    <s v="NA"/>
    <s v="N"/>
    <s v="Q2 Rejected"/>
    <s v="NA"/>
    <s v="V T0 (1X7)"/>
    <s v="V T72 Cul Plate RxA (1x7), RxB (1x7), RxC (1x7); T72 Co. Cul RxD (1x7), RxE (1x7)"/>
    <n v="70"/>
    <s v="Rejected"/>
  </r>
  <r>
    <s v="FBR1H210131"/>
    <n v="210131"/>
    <s v="R&amp;D"/>
    <x v="119"/>
    <s v="FCB-PROTOCOL-01_v1"/>
    <s v="CLN/DBR/016"/>
    <s v="Y"/>
    <s v="DMS_v3"/>
    <s v="Internal R&amp;D"/>
    <s v="Q1 Passed"/>
    <s v="Q1 Passed"/>
    <s v="Q1 Passed"/>
    <s v="Q2 Passed"/>
    <s v="NA"/>
    <s v="Tumor present in most explants. Immune component high. Some explants fragmented."/>
    <x v="4"/>
    <s v="DBR &amp; SK Hospital, Tirupati"/>
    <s v="Dr C Jayaprakash"/>
    <x v="0"/>
    <s v="NA"/>
    <s v="Buccal Mucosa"/>
    <s v="Buccal Mucosa"/>
    <s v="Female"/>
    <n v="61"/>
    <s v="N"/>
    <s v="NA"/>
    <s v="Partha"/>
    <s v="Surgery"/>
    <s v="Primary"/>
    <s v="Naïve"/>
    <s v="NA"/>
    <s v="IVB"/>
    <x v="1"/>
    <s v="NA"/>
    <s v="pT4bN0Mx"/>
    <s v="NA"/>
    <s v="NA"/>
    <s v="Squamous Cell Carcinoma"/>
    <s v="RT"/>
    <s v="NA"/>
    <d v="2021-08-19T00:00:00"/>
    <s v="0.4*0.4*1.0_x000a_0.4*0.8*1.6_x000a_0.2*0.6*0.6"/>
    <s v="0.4*0.4*1.0_x000a_0.2*0.8*1.6_x000a_0.2*0.6*0.6"/>
    <s v="2*4*450"/>
    <n v="15"/>
    <s v="Gowri"/>
    <s v="Y"/>
    <s v="NA"/>
    <s v="N"/>
    <s v="Q2 Passed"/>
    <s v="NA"/>
    <s v="V T0 (1X7)"/>
    <s v="V T72 Plate 2- RxA (1x7), RxB (1x7), RxC (1x7), RxD (1x7), RxE (1x7)"/>
    <n v="57"/>
    <s v="Terminated @T72"/>
  </r>
  <r>
    <s v="FBB1B210132"/>
    <n v="210132"/>
    <s v="Biopharma"/>
    <x v="120"/>
    <s v="FCB-PROTOCOL-01_v1"/>
    <s v="VYD/029"/>
    <s v="Y"/>
    <s v="BP002_SOW1_2021"/>
    <s v="Biopharma"/>
    <s v="Q1 Passed"/>
    <s v="Q1 Passed"/>
    <s v="Q1 Passed"/>
    <s v="Q2 Passed"/>
    <s v="NA"/>
    <s v="Tumor in 5/7 explants"/>
    <x v="5"/>
    <s v="Vydehi Hospital, Bangalore"/>
    <s v="Dr Amritha Prabha"/>
    <x v="0"/>
    <s v="NA"/>
    <s v="GBS"/>
    <s v="Left Lower GBS"/>
    <s v="Male"/>
    <n v="48"/>
    <s v="N"/>
    <s v="NA"/>
    <s v="Shashi"/>
    <s v="Surgery"/>
    <s v="Primary"/>
    <s v="Naïve"/>
    <s v="NA"/>
    <s v="III"/>
    <x v="4"/>
    <n v="2"/>
    <s v="pT3N0"/>
    <s v="NA"/>
    <s v="NA"/>
    <s v="Squamous Cell Carcinoma"/>
    <s v="RT"/>
    <s v="NA"/>
    <d v="2021-08-21T00:00:00"/>
    <s v="1.0*1.6*1.8"/>
    <s v="1.0*1.6*1.8"/>
    <s v="2*4*450"/>
    <n v="15"/>
    <s v="Gowri"/>
    <s v="Y"/>
    <s v="NA"/>
    <s v="N"/>
    <s v="Q2 Passed"/>
    <s v="NA"/>
    <s v="V T0 (1X7)"/>
    <s v="V T72 Cul RxA (1x7), RxB (1x7), RxC (1x7), RxD (1x7)"/>
    <n v="121"/>
    <s v="Terminated @T72"/>
  </r>
  <r>
    <s v="FBR1H210133"/>
    <n v="210133"/>
    <s v="R&amp;D"/>
    <x v="120"/>
    <s v="FCB-PROTOCOL-01_v1"/>
    <s v="CLN/DBR/017"/>
    <s v="Y"/>
    <s v="DMS_v3"/>
    <s v="Internal R&amp;D"/>
    <s v="Q1 Passed"/>
    <s v="Q1 Passed"/>
    <s v="Q1 Passed"/>
    <s v="Q2 Passed"/>
    <s v="NA"/>
    <s v="Good tumor content"/>
    <x v="4"/>
    <s v="DBR &amp; SK Hospital, Tirupati"/>
    <s v="Dr C Jayaprakash"/>
    <x v="0"/>
    <s v="NA"/>
    <s v="Buccal Mucosa"/>
    <s v="Buccal Mucosa"/>
    <s v="Female"/>
    <n v="46"/>
    <s v="N"/>
    <s v="NA"/>
    <s v="Kalappa"/>
    <s v="Surgery"/>
    <s v="Primary"/>
    <s v="Naïve"/>
    <s v="NA"/>
    <s v="IVA"/>
    <x v="1"/>
    <s v="NA"/>
    <s v="pT3N2Mx"/>
    <s v="NA"/>
    <s v="NA"/>
    <s v="Squamous Cell Carcinoma"/>
    <s v="NA"/>
    <s v="NA"/>
    <d v="2021-08-21T00:00:00"/>
    <s v="0.65*1.0*1.8"/>
    <s v="0.65*1.0*1.8"/>
    <s v="2*4*450"/>
    <n v="15"/>
    <s v="Gowri"/>
    <s v="Y"/>
    <s v="NA"/>
    <s v="N"/>
    <s v="Q2 Passed"/>
    <s v="NA"/>
    <s v="V T0 (1X7)"/>
    <s v="V T72 Cul RxA Veh (1x7), RxB Cis (1x7), RxC Cis+Docetaxel (1x7), RxD Cis+Doce+Cet (1x7), RxE Cis 1/2 Cmax (1x7)"/>
    <n v="57"/>
    <s v="Terminated @T72"/>
  </r>
  <r>
    <s v="FBR1A210134"/>
    <n v="210134"/>
    <s v="R&amp;D"/>
    <x v="121"/>
    <s v="MBT-TB-070 v1.1"/>
    <s v="CLN/SMG/007"/>
    <s v="Y"/>
    <s v="Other Indication"/>
    <s v="Internal R&amp;D"/>
    <s v="Q1 Passed"/>
    <s v="Q1 Passed"/>
    <s v="Q1 Passed"/>
    <s v="Q2 Rejected"/>
    <s v="T24 terminated due to  low tumor content"/>
    <s v="Few suspicious cells for malignancy seen"/>
    <x v="2"/>
    <s v="Shanmuga Hospital, Salem"/>
    <s v="Dr P Prabhu Shankar"/>
    <x v="2"/>
    <s v="NA"/>
    <s v="Ovary"/>
    <s v="Bilateral Ovary"/>
    <s v="Female"/>
    <n v="58"/>
    <s v="N"/>
    <s v="NA"/>
    <s v="Partha"/>
    <s v="Surgery"/>
    <s v="Primary"/>
    <s v="Chemotherapy"/>
    <s v="NA"/>
    <s v="NA"/>
    <x v="0"/>
    <s v="NA"/>
    <s v="NA"/>
    <n v="3"/>
    <s v="NA"/>
    <s v="NA"/>
    <s v="NA"/>
    <s v="NA"/>
    <d v="2021-08-23T00:00:00"/>
    <s v="1.0*1.0*1.8"/>
    <s v="1.0*1.0*1.8"/>
    <s v="2*2*2"/>
    <n v="15"/>
    <s v="Rajshekhar"/>
    <s v="Y"/>
    <s v="NA"/>
    <s v="N"/>
    <s v="Q2 Rejected"/>
    <s v="NA"/>
    <s v="M T0 (4x7)"/>
    <s v="M T72 MC (4x7)"/>
    <n v="78"/>
    <s v="Rejected"/>
  </r>
  <r>
    <s v="FBR1L210135"/>
    <n v="210135"/>
    <s v="R&amp;D"/>
    <x v="122"/>
    <s v="FCB-PROTOCOL-01_v1"/>
    <s v="CLN/DBR/018"/>
    <s v="Y"/>
    <s v="Culture Extension Study"/>
    <s v="Internal R&amp;D"/>
    <s v="Q1 Passed"/>
    <s v="Q1 Passed"/>
    <s v="Q1 Passed"/>
    <s v="Q2 Passed"/>
    <s v="NA"/>
    <s v="Good tumor content"/>
    <x v="4"/>
    <s v="DBR &amp; SK Hospital, Tirupati"/>
    <s v="Dr C Jayaprakash"/>
    <x v="0"/>
    <s v="NA"/>
    <s v="Buccal Mucosa"/>
    <s v="Buccal Mucosa"/>
    <s v="Female"/>
    <n v="39"/>
    <s v="N"/>
    <s v="NA"/>
    <s v="Kalappa"/>
    <s v="Surgery"/>
    <s v="Primary"/>
    <s v="Naïve"/>
    <s v="NA"/>
    <s v="II"/>
    <x v="2"/>
    <s v="NA"/>
    <s v="pT2N0Mx"/>
    <s v="NA"/>
    <s v="NA"/>
    <s v="Squamous Cell Carcinoma"/>
    <s v="NA"/>
    <s v="NA"/>
    <d v="2021-08-24T00:00:00"/>
    <s v="1.0*1.6*2.2"/>
    <s v="1.0*1.6*2.2"/>
    <s v="2*4*450"/>
    <n v="15"/>
    <s v="Gowri"/>
    <s v="Y"/>
    <s v="NA"/>
    <s v="N"/>
    <s v="Q2 Passed"/>
    <s v="NA"/>
    <s v="V TBL (1x7)"/>
    <s v="V T72 plate (1x7); T96 plate (1x7); T120 plate (1x7); T96 Sponge (3x3); T120 Sponge (3x3)"/>
    <n v="61"/>
    <s v="Terminated @ T120"/>
  </r>
  <r>
    <s v="FBR1L210136"/>
    <n v="210136"/>
    <s v="R&amp;D"/>
    <x v="122"/>
    <s v="MBT-TB-070 v1.1"/>
    <s v="CLN/PRA/01/0116"/>
    <s v="Y"/>
    <s v="Culture Extension Study"/>
    <s v="Internal R&amp;D"/>
    <s v="Q1 Passed"/>
    <s v="Q1 Passed"/>
    <s v="Q1 Passed"/>
    <s v="Q2 Passed"/>
    <s v="NA"/>
    <s v="Good tumor content with immune component"/>
    <x v="0"/>
    <s v="Sri Lakshmi Hospital, Bangalore"/>
    <s v="Dr Prakash BV"/>
    <x v="0"/>
    <s v="NA"/>
    <s v="GBS"/>
    <s v="Right Lower GBS"/>
    <s v="Female"/>
    <n v="56"/>
    <s v="N"/>
    <s v="NA"/>
    <s v="Shashi"/>
    <s v="Surgery"/>
    <s v="Primary"/>
    <s v="Naïve"/>
    <s v="NA"/>
    <s v="II"/>
    <x v="2"/>
    <n v="2"/>
    <s v="pT2N0M0"/>
    <s v="NA"/>
    <s v="NA"/>
    <s v="Squamous Cell Carcinoma"/>
    <s v="NA"/>
    <s v="NA"/>
    <d v="2021-08-25T00:00:00"/>
    <s v="1.2*2.0*2.8"/>
    <s v="1.2*2.0*2.8"/>
    <s v="2*4*450"/>
    <n v="15"/>
    <s v="Rajshekhar"/>
    <s v="Y"/>
    <s v="NA"/>
    <s v="N"/>
    <s v="Q2 Passed"/>
    <s v="NA"/>
    <s v="V TBL (1x7)"/>
    <s v="V T72 plate (1x7); T96 plate (1x7); T120 plate (1x7); T96 Sponge (3x3); T120 Sponge (3x3)"/>
    <n v="56"/>
    <s v="Terminated @ T120"/>
  </r>
  <r>
    <s v="FBR1L210137"/>
    <n v="210137"/>
    <s v="R&amp;D"/>
    <x v="123"/>
    <s v="FCB-PROTOCOL-01_v1"/>
    <s v="CLN/DBR/019"/>
    <s v="Y"/>
    <s v="Culture Extension Study"/>
    <s v="Internal R&amp;D"/>
    <s v="Q1 Passed"/>
    <s v="Q1 Passed"/>
    <s v="Q1 Passed"/>
    <s v="Q2 Passed"/>
    <s v="NA"/>
    <s v="Moderate tumor content"/>
    <x v="4"/>
    <s v="DBR &amp; SK Hospital, Tirupati"/>
    <s v="Dr C Jayaprakash"/>
    <x v="0"/>
    <s v="NA"/>
    <s v="Tongue"/>
    <s v="Tongue"/>
    <s v="Male"/>
    <n v="49"/>
    <s v="N"/>
    <s v="NA"/>
    <s v="Kalappa"/>
    <s v="Surgery"/>
    <s v="Primary"/>
    <s v="Naïve"/>
    <s v="NA"/>
    <s v="III"/>
    <x v="4"/>
    <s v="NA"/>
    <s v="pT3N0Mx"/>
    <s v="NA"/>
    <s v="NA"/>
    <s v="Squamous Cell Carcinoma"/>
    <s v="RT"/>
    <s v="NA"/>
    <d v="2021-08-25T00:00:00"/>
    <s v="0.8*1.4*2.4"/>
    <s v="0.8*1.4*2.4"/>
    <s v="2*4*450"/>
    <n v="15"/>
    <s v="Vasanth"/>
    <s v="Y"/>
    <s v="NA"/>
    <s v="N"/>
    <s v="Q2 Passed"/>
    <s v="NA"/>
    <s v="V TBL (1x7)"/>
    <s v="V T72 plate (1x7); T96 plate (1x7); T120 plate (1x7); T96 Sponge (3x3); T120 Sponge (3x3)"/>
    <n v="46"/>
    <s v="Terminated @ T120"/>
  </r>
  <r>
    <s v="FBR1L210138"/>
    <n v="210138"/>
    <s v="R&amp;D"/>
    <x v="124"/>
    <s v="FCB-PROTOCOL-01_v1"/>
    <s v="VYD/030"/>
    <s v="Y"/>
    <s v="Culture Extension Study"/>
    <s v="Internal R&amp;D"/>
    <s v="Q1 Passed"/>
    <s v="Q1 Passed"/>
    <s v="Q1 Passed"/>
    <s v="Q2 Passed"/>
    <s v="NA"/>
    <s v="Tumor in 6/7 explants"/>
    <x v="5"/>
    <s v="Vydehi Hospital, Bangalore"/>
    <s v="Dr Amritha Prabha"/>
    <x v="0"/>
    <s v="NA"/>
    <s v="GBS"/>
    <s v="Left Lower GBS"/>
    <s v="Female"/>
    <n v="46"/>
    <s v="N"/>
    <s v="NA"/>
    <s v="Shashi"/>
    <s v="Surgery"/>
    <s v="Primary"/>
    <s v="Naïve"/>
    <s v="NA"/>
    <s v="IVA"/>
    <x v="1"/>
    <n v="2"/>
    <s v="pT4aN2b"/>
    <s v="NA"/>
    <s v="NA"/>
    <s v="Squamous Cell Carcinoma"/>
    <s v="CT"/>
    <s v="NA"/>
    <d v="2021-08-27T00:00:00"/>
    <s v="0.4*0.6*0.8_x000a_0.8*2.2*1.6_x000a_0.4*0.6*1.0"/>
    <s v="0.4*0.6*0.8_x000a_0.8*2.2*1.6_x000a_0.4*0.6*1.0"/>
    <s v="2*4*450"/>
    <n v="15"/>
    <s v="Gowri"/>
    <s v="Y"/>
    <s v="NA"/>
    <s v="N"/>
    <s v="Q2 Passed"/>
    <s v="NA"/>
    <s v="V TBL (1x7)"/>
    <s v="V T72 plate (1x7); T96 plate (1x7); T120 plate (1x7); T96 Sponge (2x3); T120 Sponge (2x3)"/>
    <n v="71"/>
    <s v="Terminated @ T120"/>
  </r>
  <r>
    <s v="FBR1A210139"/>
    <n v="210139"/>
    <s v="R&amp;D"/>
    <x v="125"/>
    <s v="FCB-PROTOCOL-01_v1"/>
    <s v="VYD/031"/>
    <s v="Y"/>
    <s v="Other Indication"/>
    <s v="Internal R&amp;D"/>
    <s v="Q1 Passed"/>
    <s v="Q1 Passed"/>
    <s v="Q1 Passed"/>
    <s v="Q2 Passed"/>
    <s v="NA"/>
    <s v="Good tumor content"/>
    <x v="5"/>
    <s v="Vydehi Hospital, Bangalore"/>
    <s v="Dr Amritha Prabha"/>
    <x v="1"/>
    <s v="TPBC"/>
    <s v="Breast"/>
    <s v="Right Breast"/>
    <s v="Female"/>
    <n v="61"/>
    <s v="N"/>
    <s v="NA"/>
    <s v="Kalappa"/>
    <s v="Surgery"/>
    <s v="Primary"/>
    <s v="Naïve"/>
    <s v="NA"/>
    <s v="IIIA"/>
    <x v="4"/>
    <n v="2"/>
    <s v="pT2N2a"/>
    <s v="NA"/>
    <s v="NA"/>
    <s v="ER+, PR-, HER2-; Infiltrating Ductal Carcinoma"/>
    <s v="RT"/>
    <s v="NA"/>
    <d v="2021-08-31T00:00:00"/>
    <s v="2.4*3.0*4.4"/>
    <s v="2.4*1.2*1.4_x000a_0.4*0.6*0.6_x000a_0.6*1.0*0.8_x000a_0.3*0.8*0.8"/>
    <s v="2*2*2"/>
    <n v="15"/>
    <s v="Gowri"/>
    <s v="Y"/>
    <s v="NA"/>
    <s v="N"/>
    <s v="Q2 Passed"/>
    <s v="NA"/>
    <s v="M TBL (3x7)"/>
    <s v="M T48 plate (3x7); T48 sponge (3x3); T72 plate (1x7); T72 sponge (3x3)"/>
    <n v="91"/>
    <s v="Terminated @T72"/>
  </r>
  <r>
    <n v="210140"/>
    <n v="210140"/>
    <s v="R&amp;D"/>
    <x v="125"/>
    <s v="FCB-PROTOCOL-01_v1"/>
    <s v="CLN/DBR/020"/>
    <s v="Y"/>
    <s v="No Study"/>
    <s v="1st level attrition"/>
    <s v="Q1 Passed"/>
    <s v="Q1 Rejected"/>
    <s v="Q1 Rejected"/>
    <s v="Q2 Rejected"/>
    <s v="Sample came in expired blood and buffer tubes"/>
    <s v="NA"/>
    <x v="4"/>
    <s v="DBR &amp; SK Hospital, Tirupati"/>
    <s v="Dr C Jayaprakash"/>
    <x v="1"/>
    <s v="NA"/>
    <s v="Breast"/>
    <s v="Breast"/>
    <s v="Female"/>
    <n v="45"/>
    <s v="N"/>
    <s v="NA"/>
    <s v="Partha"/>
    <s v="Surgery"/>
    <s v="Primary"/>
    <s v="Chemotherapy"/>
    <s v="NA"/>
    <s v="NA"/>
    <x v="0"/>
    <s v="NA"/>
    <s v="NA"/>
    <n v="6"/>
    <s v="Paclitaxel+ Dose Dense AC"/>
    <s v="TNBC"/>
    <s v="NA"/>
    <s v="NA"/>
    <s v="NA"/>
    <s v="NA"/>
    <s v="NA"/>
    <s v="NA"/>
    <s v="NA"/>
    <s v="NA"/>
    <s v="NA"/>
    <s v="NA"/>
    <s v="N"/>
    <s v="Q2 Rejected"/>
    <s v="NA"/>
    <s v="NA"/>
    <s v="NA"/>
    <s v="NA"/>
    <s v="Rejected"/>
  </r>
  <r>
    <s v="FBR1E210141"/>
    <n v="210141"/>
    <s v="R&amp;D"/>
    <x v="126"/>
    <s v="FCB-PROTOCOL-01_v1"/>
    <s v="VYD/032"/>
    <s v="Y"/>
    <s v="Immune Infiltration Expt"/>
    <s v="Internal R&amp;D"/>
    <s v="Q1 Passed"/>
    <s v="Q1 Passed"/>
    <s v="Q1 Passed"/>
    <s v="Q2 Passed"/>
    <s v="NA"/>
    <s v=" Moderate amount of tumour ; very high immune component"/>
    <x v="5"/>
    <s v="Vydehi Hospital, Bangalore"/>
    <s v="Dr Amritha Prabha"/>
    <x v="0"/>
    <s v="NA"/>
    <s v="Alveolus"/>
    <s v="Left Lower Alveolus"/>
    <s v="Female"/>
    <n v="69"/>
    <s v="N"/>
    <s v="NA"/>
    <s v="Shashi"/>
    <s v="Surgery"/>
    <s v="Primary"/>
    <s v="Naïve"/>
    <s v="NA"/>
    <s v="IVA"/>
    <x v="1"/>
    <n v="2"/>
    <s v="pT2N2b"/>
    <s v="NA"/>
    <s v="NA"/>
    <s v="Squamous Cell Carcinoma"/>
    <s v="RT"/>
    <s v="NA"/>
    <d v="2021-09-01T00:00:00"/>
    <s v="0.5*0.6*0.4_x000a_0.4*0.6*0.2"/>
    <s v="0.5*0.6*0.4_x000a_0.4*0.6*0.2"/>
    <s v="2*4*450"/>
    <n v="15"/>
    <s v="Kowshik"/>
    <s v="Y"/>
    <s v="NA"/>
    <s v="N"/>
    <s v="Q2 Passed"/>
    <s v="NA"/>
    <s v="V TBL (1x4)"/>
    <s v="Plate 2-  RxA (1x5), RxB (1x5), RxC (1x4 )"/>
    <n v="18"/>
    <s v="Terminated @T72"/>
  </r>
  <r>
    <s v="FBR1J210142"/>
    <n v="210142"/>
    <s v="R&amp;D"/>
    <x v="127"/>
    <s v="FCB-PROTOCOL-01_v1"/>
    <s v="CLN/DBR/021"/>
    <s v="Y"/>
    <s v="COS_V3"/>
    <s v="Internal R&amp;D"/>
    <s v="Q1 Passed"/>
    <s v="Q1 Rejected"/>
    <s v="Q1 Passed"/>
    <s v="Q2 Passed"/>
    <s v="Blood clot observed during processing the next day"/>
    <s v="Moderate tumor content- Signet ring cell carcinoma. Many explants without tumour."/>
    <x v="4"/>
    <s v="DBR &amp; SK Hospital, Tirupati"/>
    <s v="Dr C Jayaprakash"/>
    <x v="3"/>
    <s v="NA"/>
    <s v="Stomach"/>
    <s v="Stomach"/>
    <s v="Female"/>
    <n v="32"/>
    <s v="N"/>
    <s v="NA"/>
    <s v="Kalappa"/>
    <s v="Surgery"/>
    <s v="Primary"/>
    <s v="Naïve"/>
    <s v="NA"/>
    <s v="NA"/>
    <x v="0"/>
    <s v="NA"/>
    <s v="NA"/>
    <s v="NA"/>
    <s v="NA"/>
    <s v="Adenocarcinoma"/>
    <s v="NA"/>
    <s v="NA"/>
    <d v="2021-09-04T00:00:00"/>
    <s v="0.6*2.6*2.2_x000a_0.4*1.4*1.6"/>
    <s v="0.6*2.6*2.2_x000a_0.4*1.4*1.6"/>
    <s v="2*2*2"/>
    <n v="4"/>
    <s v="Gowri"/>
    <s v="N"/>
    <s v="NA"/>
    <s v="N"/>
    <s v="Q2 Passed"/>
    <s v="NA"/>
    <s v="M TBL (4x7)"/>
    <s v="M T48 Plate 2- RxA RNGE (1x7), RxB RNGE+ AntiCD3 (1x7), RxC RGE (1x7), RxD RGE+ AntiCD3 (1x7), RxE NGE (1x7), RxF RGE+ AntiCD3 (1x7); Plate 3- RxG GE (1x7), RxH GE+ AntiCD3 (1x7), RxI MC (1x7); Plate 4 (RNA Plate)- RxA RNGE (1x3), RxE NGE (1x3), RxI MC (1x3)"/>
    <n v="115"/>
    <s v="Terminated @T48"/>
  </r>
  <r>
    <s v="FBR1A210143"/>
    <n v="210143"/>
    <s v="R&amp;D"/>
    <x v="128"/>
    <s v="FCB-PROTOCOL-01_v1"/>
    <s v="CLN/DBR/022"/>
    <s v="Y"/>
    <s v="Other Indication"/>
    <s v="Internal R&amp;D"/>
    <s v="Q1 Passed"/>
    <s v="Q1 Passed"/>
    <s v="Q1 Passed"/>
    <s v="Q2 Rejected"/>
    <s v="NA"/>
    <s v="No tumor"/>
    <x v="4"/>
    <s v="DBR &amp; SK Hospital, Tirupati"/>
    <s v="Dr C Jayaprakash"/>
    <x v="2"/>
    <s v="NA"/>
    <s v="Ovary"/>
    <s v="Ovary"/>
    <s v="Female"/>
    <n v="56"/>
    <s v="N"/>
    <s v="NA"/>
    <s v="Partha"/>
    <s v="Surgery"/>
    <s v="Primary"/>
    <s v="Chemotherapy"/>
    <s v="NA"/>
    <s v="NA"/>
    <x v="0"/>
    <s v="NA"/>
    <s v="NA"/>
    <n v="6"/>
    <s v="Paclitaxel+ Carboplatin"/>
    <s v="Adenocarcinoma"/>
    <s v="NA"/>
    <s v="NA"/>
    <d v="2021-09-05T00:00:00"/>
    <s v="1.0*3.0*4.4"/>
    <s v="1.0*3.0*4.4"/>
    <s v="2*2*2"/>
    <n v="4"/>
    <s v="Kowshik"/>
    <s v="Y"/>
    <s v="NA"/>
    <s v="N"/>
    <s v="Q2 Rejected"/>
    <s v="NA"/>
    <s v="M TBL (3x7)"/>
    <s v="M T72 Base Plate RxA (1x7), RxB (1x7)"/>
    <n v="42"/>
    <s v="Rejected"/>
  </r>
  <r>
    <s v="FBR1A210144"/>
    <n v="210144"/>
    <s v="R&amp;D"/>
    <x v="129"/>
    <s v="FCB-PROTOCOL-01_v1"/>
    <s v="VYD/033"/>
    <s v="Y"/>
    <s v="Other Indication"/>
    <s v="Internal R&amp;D"/>
    <s v="Q1 Passed"/>
    <s v="Q1 Rejected"/>
    <s v="Q1 Rejected"/>
    <s v="Q2 Passed"/>
    <s v="Blood sample was hemolyzed/clotted"/>
    <s v="Moderate tumor content, cells pyknotic"/>
    <x v="5"/>
    <s v="Vydehi Hospital, Bangalore"/>
    <s v="Dr Amritha Prabha"/>
    <x v="1"/>
    <s v="Er(P), Pr(N), Her2(N)"/>
    <s v="Breast"/>
    <s v="Right Breast"/>
    <s v="Female"/>
    <n v="49"/>
    <s v="N"/>
    <s v="NA"/>
    <s v="Kalappa"/>
    <s v="Surgery"/>
    <s v="Primary"/>
    <s v="Chemotherapy"/>
    <s v="NA"/>
    <s v="NA"/>
    <x v="0"/>
    <s v="NA"/>
    <s v="NA"/>
    <n v="8"/>
    <s v="4AC+ 4Paclitaxel, Adriamycin+ Cyclophosphamide"/>
    <s v="ER+, PR+, HER2-; Infiltrating Ductal Carcinoma"/>
    <s v="NA"/>
    <s v="NA"/>
    <d v="2021-09-06T00:00:00"/>
    <s v="1.0*1.4*2.0"/>
    <s v="1.0*1.4*2.0"/>
    <s v="2*2*2"/>
    <n v="4"/>
    <s v="Rajashekhar"/>
    <s v="N"/>
    <s v="NA"/>
    <s v="N"/>
    <s v="Q2 Passed"/>
    <s v="NA"/>
    <s v="M TBL (4x7)"/>
    <s v="M T48 Plate 2- RxA DMEM/F12+ Veh (1x7), RxB Docetaxel+Cisplatin (1x7); T48 Sponge Plate 3- RxA DMEM/F12+ Veh (2x3), RxB Docetaxel+Cisplatin (2x3); T72 Plate 4- RxA DMEM/F12+ Veh (1x7), RxB Docetaxel+Cisplatin (1x7); T72 Sponge Plate 5- RxA DMEM/F12+ Veh (2x3), RxB Docetaxel+Cisplatin (2x3); "/>
    <n v="90"/>
    <s v="Terminated @T72"/>
  </r>
  <r>
    <s v="FBR1L210145"/>
    <n v="210145"/>
    <s v="R&amp;D"/>
    <x v="130"/>
    <s v="FCB-PROTOCOL-01_v1"/>
    <s v="CLN/DBR/023"/>
    <s v="Y"/>
    <s v="Culture Extension Study"/>
    <s v="Internal R&amp;D"/>
    <s v="Q1 Passed"/>
    <s v="Q1 Passed"/>
    <s v="Q1 Passed"/>
    <s v="Q2 Passed"/>
    <s v="NA"/>
    <s v="Good tumor content"/>
    <x v="4"/>
    <s v="DBR &amp; SK Hospital, Tirupati"/>
    <s v="Dr C Jayaprakash"/>
    <x v="0"/>
    <s v="NA"/>
    <s v="Buccal Mucosa"/>
    <s v="Buccal Mucosa"/>
    <s v="Female"/>
    <n v="50"/>
    <s v="N"/>
    <s v="NA"/>
    <s v="Shashi"/>
    <s v="Surgery"/>
    <s v="Primary"/>
    <s v="Naïve"/>
    <s v="NA"/>
    <s v="NA"/>
    <x v="0"/>
    <s v="NA"/>
    <s v="NA"/>
    <s v="NA"/>
    <s v="NA"/>
    <s v="Squamous Cell Carcinoma"/>
    <s v="NA"/>
    <s v="NA"/>
    <d v="2021-09-08T00:00:00"/>
    <s v="0.4*1.4*1.4"/>
    <s v="0.4*1.4*1.4"/>
    <s v="2*4*450"/>
    <n v="4"/>
    <s v="Kowshik"/>
    <s v="Y"/>
    <s v="NA"/>
    <s v="N"/>
    <s v="Q2 Passed"/>
    <s v="NA"/>
    <s v="V TBL (1x6)"/>
    <s v="V T72 NC Plate 2- (1x6); T96 NC Plate 3- (1x6); T96 Sponge Plate 4- (2x3); "/>
    <n v="36"/>
    <s v="Terminated @ T96"/>
  </r>
  <r>
    <s v="FBR1A210146"/>
    <n v="210146"/>
    <s v="R&amp;D"/>
    <x v="131"/>
    <s v="FCB-PROTOCOL-01_v1"/>
    <s v="VYD/034"/>
    <s v="Y"/>
    <s v="Other Indication"/>
    <s v="Internal R&amp;D"/>
    <s v="Q1 Passed"/>
    <s v="Q1 Passed"/>
    <s v="Q1 Passed"/>
    <s v="Q2 Passed"/>
    <s v="NA"/>
    <s v="High tumor content"/>
    <x v="5"/>
    <s v="Vydehi Hospital, Bangalore"/>
    <s v="Dr Amritha Prabha"/>
    <x v="1"/>
    <s v="Er(P), Pr(P), Her2(N)"/>
    <s v="Breast"/>
    <s v="Left Breast"/>
    <s v="Female"/>
    <n v="59"/>
    <s v="N"/>
    <s v="NA"/>
    <s v="Kalappa"/>
    <s v="Surgery"/>
    <s v="Primary"/>
    <s v="Chemotherapy"/>
    <s v="NA"/>
    <s v="IIIB"/>
    <x v="4"/>
    <n v="2"/>
    <s v="pT4bN1a"/>
    <n v="8"/>
    <s v="4AC+ 4Paclitaxel"/>
    <s v="ER+, PR+, HER2-; Infiltrating Ductal Carcinoma"/>
    <s v="RT"/>
    <s v="NA"/>
    <d v="2021-09-08T00:00:00"/>
    <s v="1.4*1.4*1.4"/>
    <s v="1.0*1.0*1.0"/>
    <s v="2*2*2"/>
    <n v="4"/>
    <s v="Gowri"/>
    <s v="Y"/>
    <s v="NA"/>
    <s v="N"/>
    <s v="Q2 Passed"/>
    <s v="NA"/>
    <s v="M TBL (3x7)"/>
    <s v="M T48 Plate 2- RxA DMEM/F12+ Veh (1x7), RxB Docetaxel+Cisplatin (1x7), RxC antiCD3+IL2 (1x7); T48 Sponge Plate 3- RxA DMEM/F12+ Veh (3x3), RxB Docetaxel+Cisplatin (3x3), RxC antiCD3+IL2 (3x3); T72 Plate 4- RxA DMEM/F12+ Veh (1x7), RxB Docetaxel+Cisplatin (1x7), RxC antiCD3+IL2 (1x7); T72 Sponge Plate 5- RxA DMEM/F12+ Veh (3x3), RxB Docetaxel+Cisplatin (3x3), RxC antiCD3+IL2 (3x3)"/>
    <n v="99"/>
    <s v="Terminated @T72"/>
  </r>
  <r>
    <s v="FBR1L210147"/>
    <n v="210147"/>
    <s v="R&amp;D"/>
    <x v="132"/>
    <s v="FCB-PROTOCOL-01_v1"/>
    <s v="CLN/DBR/024"/>
    <s v="Y"/>
    <s v="Culture Extension Study"/>
    <s v="Internal R&amp;D"/>
    <s v="Q1 Passed"/>
    <s v="Q1 Rejected"/>
    <s v="Q1 Passed"/>
    <s v="Q2 Passed"/>
    <s v="Blood Sample hemolyzed during processing"/>
    <s v="Moderate amount of tumor. 1-2 explants fragmented"/>
    <x v="4"/>
    <s v="DBR &amp; SK Hospital, Tirupati"/>
    <s v="Dr C Jayaprakash"/>
    <x v="0"/>
    <s v="NA"/>
    <s v="Tongue"/>
    <s v="Tongue"/>
    <s v="Male"/>
    <n v="46"/>
    <s v="N"/>
    <s v="NA"/>
    <s v="Partha"/>
    <s v="Surgery"/>
    <s v="Primary"/>
    <s v="Naïve"/>
    <s v="NA"/>
    <s v="NA"/>
    <x v="0"/>
    <s v="NA"/>
    <s v="NA"/>
    <s v="NA"/>
    <s v="NA"/>
    <s v="Squamous Cell Carcinoma"/>
    <s v="NA"/>
    <s v="NA"/>
    <d v="2021-09-09T00:00:00"/>
    <s v="0.8*1.4*1.8_x000a_0.4*0.8*1.6"/>
    <s v="0.8*1.4*1.8_x000a_0.4*0.8*1.6"/>
    <s v="2*4*450"/>
    <n v="4"/>
    <s v="Kowshik"/>
    <s v="N"/>
    <s v="NA"/>
    <s v="N"/>
    <s v="Q2 Passed"/>
    <s v="NA"/>
    <s v="V TBL (1x7)"/>
    <s v="V T72 Plate 2- RxA MC (17), RxB anti CD3 (1x7); T96 Plate 3- RxA (1x7), RxB (1x7); T96 Sponge Plate 4- RxA (1x3), RxB (1x3)"/>
    <n v="75"/>
    <s v="Terminated @ T96"/>
  </r>
  <r>
    <s v="FBR1L210148"/>
    <n v="210148"/>
    <s v="R&amp;D"/>
    <x v="133"/>
    <s v="FCB-PROTOCOL-01_v1"/>
    <s v="CLN/DBR/025"/>
    <s v="Y"/>
    <s v="Culture Extension Study"/>
    <s v="Internal R&amp;D"/>
    <s v="Q1 Passed"/>
    <s v="Q1 Passed"/>
    <s v="Q1 Passed"/>
    <s v="Q2 Passed"/>
    <s v="NA"/>
    <s v="Moderate amount of tumor. Stromal component high"/>
    <x v="4"/>
    <s v="DBR &amp; SK Hospital, Tirupati"/>
    <s v="Dr C Jayaprakash"/>
    <x v="0"/>
    <s v="NA"/>
    <s v="Buccal Mucosa"/>
    <s v="Buccal Mucosa"/>
    <s v="Female"/>
    <n v="65"/>
    <s v="N"/>
    <s v="NA"/>
    <s v="Partha"/>
    <s v="Surgery"/>
    <s v="Primary"/>
    <s v="Naïve"/>
    <s v="NA"/>
    <s v="NA"/>
    <x v="0"/>
    <s v="NA"/>
    <s v="NA"/>
    <s v="NA"/>
    <s v="NA"/>
    <s v="Squamous Cell Carcinoma"/>
    <s v="NA"/>
    <s v="NA"/>
    <d v="2021-09-11T00:00:00"/>
    <s v="0.6*2.2*2.6"/>
    <s v="NA"/>
    <s v="2*4*450"/>
    <n v="4"/>
    <s v="Gowri"/>
    <s v="Y"/>
    <s v="NA"/>
    <s v="N"/>
    <s v="Q2 Passed"/>
    <s v="NA"/>
    <s v="V TBL (1x7)"/>
    <s v="V T72 Plate 2- RxA MC (1x7), RxB anti CD3 (1x7); T96 Plate 3- RxA (1x7), RxB (1x7); T96 Sponge Plate 4- RxA (2x3), RxB (2x3)"/>
    <n v="60"/>
    <s v="Terminated @ T96"/>
  </r>
  <r>
    <s v="FBR1E210149"/>
    <n v="210149"/>
    <s v="R&amp;D"/>
    <x v="134"/>
    <s v="FCB-PROTOCOL-01_v1"/>
    <s v="CLN/DBR/026"/>
    <s v="Y"/>
    <s v="Immune Infiltration Expt"/>
    <s v="Internal R&amp;D"/>
    <s v="Q1 Passed"/>
    <s v="Q1 Passed"/>
    <s v="Q1 Passed"/>
    <s v="Q2 Rejected"/>
    <s v="NA"/>
    <s v="NA"/>
    <x v="4"/>
    <s v="DBR &amp; SK Hospital, Tirupati"/>
    <s v="Dr C Jayaprakash"/>
    <x v="0"/>
    <s v="NA"/>
    <s v="Buccal Mucosa"/>
    <s v="Buccal Mucosa"/>
    <s v="Male"/>
    <n v="79"/>
    <s v="N"/>
    <s v="NA"/>
    <s v="Partha"/>
    <s v="Surgery"/>
    <s v="Primary"/>
    <s v="Naïve"/>
    <s v="NA"/>
    <s v="NA"/>
    <x v="0"/>
    <s v="NA"/>
    <s v="NA"/>
    <s v="NA"/>
    <s v="NA"/>
    <s v="Squamous Cell Carcinoma"/>
    <s v="NA"/>
    <s v="NA"/>
    <d v="2021-09-13T00:00:00"/>
    <s v="1.8*2.4*2.2"/>
    <s v="1.8*2.4*2.2"/>
    <s v="2*4*450"/>
    <n v="4"/>
    <s v="Kowshik"/>
    <s v="Y"/>
    <s v="NA"/>
    <s v="N"/>
    <s v="Q2 Rejected"/>
    <s v="Contamination observed"/>
    <s v="V TBL (1x7)"/>
    <s v="V T72 Plate 2- RxA 50000cells (1x7), RxB 100000cells (1x7), RxC 150000cells (1x7); Plate 3- RxA IgG4 (1x7), RxB Anti CD3+IL2 (1x7), RxC NIVO (1x7); T96 Plate 4- RxA IgG4 (1x7), RxB Anti CD3 (1x7), RxC NIVO (1x7)"/>
    <n v="77"/>
    <s v="Rejected"/>
  </r>
  <r>
    <s v="FBR1L210150"/>
    <n v="210150"/>
    <s v="R&amp;D"/>
    <x v="135"/>
    <s v="MBT-TB-070 v2.0"/>
    <s v="BBH008"/>
    <s v="Y"/>
    <s v="Culture Extension Study"/>
    <s v="Internal R&amp;D"/>
    <s v="Q1 Passed"/>
    <s v="Q1 Passed"/>
    <s v="Q1 Passed"/>
    <s v="Q2 Passed"/>
    <s v="NA"/>
    <s v="Good tumor content."/>
    <x v="1"/>
    <s v="Bangalore Baptist Hospital, Hebbal"/>
    <s v="Dr BV Manjula, Bangalore"/>
    <x v="0"/>
    <s v="NA"/>
    <s v="Tongue"/>
    <s v="Right Lateral border of tongue"/>
    <s v="Male"/>
    <n v="56"/>
    <s v="N"/>
    <s v="NA"/>
    <s v="Shashi"/>
    <s v="Surgery"/>
    <s v="Primary"/>
    <s v="Naïve"/>
    <s v="NA"/>
    <s v="III"/>
    <x v="4"/>
    <s v="NA"/>
    <s v="pT2N2a"/>
    <s v="NA"/>
    <s v="NA"/>
    <s v="NA"/>
    <s v="NA"/>
    <s v="NA"/>
    <d v="2021-09-15T00:00:00"/>
    <s v="0.4*1.2*1.2"/>
    <s v="0.4*1.2*1.2"/>
    <s v="2*4*450"/>
    <n v="4"/>
    <s v="Gowri"/>
    <s v="Y"/>
    <s v="NA"/>
    <s v="N"/>
    <s v="Q2 Passed"/>
    <s v="NA"/>
    <s v="V TBL (1x7)"/>
    <s v="V T72 Plate 2- RxA IgG4 (1x7), RxB Anti CD3+IL2 (1x7), RxC NIVO (1x7); T96 Plate 3- RxA IgG4 (1x7), RxB Anti CD3+IL2 (1x7), RxC NIVO (1x7)"/>
    <n v="57"/>
    <s v="Terminated @T72"/>
  </r>
  <r>
    <s v="FBR1L210151"/>
    <n v="210151"/>
    <s v="R&amp;D"/>
    <x v="136"/>
    <s v="FCB-PROTOCOL-01_v1"/>
    <s v="VYD/035"/>
    <s v="Y"/>
    <s v="Culture Extension Study"/>
    <s v="Internal R&amp;D"/>
    <s v="Q1 Passed"/>
    <s v="Q1 Rejected"/>
    <s v="Q1 Rejected"/>
    <s v="Q2 Rejected"/>
    <s v="Blood sample was clotted"/>
    <s v="Tumor only in 3/7 explants"/>
    <x v="5"/>
    <s v="Vydehi Hospital, Bangalore"/>
    <s v="Dr Amritha Prabha"/>
    <x v="0"/>
    <s v="NA"/>
    <s v="Tongue"/>
    <s v="Left Lateral border of tongue"/>
    <s v="Male"/>
    <n v="47"/>
    <s v="N"/>
    <s v="NA"/>
    <s v="Kalappa"/>
    <s v="Surgery"/>
    <s v="Primary"/>
    <s v="Chemotherapy"/>
    <s v="NA"/>
    <s v="NA"/>
    <x v="0"/>
    <s v="NA"/>
    <s v="NA"/>
    <n v="2"/>
    <s v="Cisplatin"/>
    <s v="Squamous Cell Carcinoma"/>
    <s v="NA"/>
    <s v="NA"/>
    <d v="2021-09-16T00:00:00"/>
    <s v="2.0*1.4*2.0"/>
    <s v="2.0*1.4*2.0"/>
    <s v="2*4*450"/>
    <n v="4"/>
    <s v="Gowri"/>
    <s v="N"/>
    <s v="NA"/>
    <s v="N"/>
    <s v="Q2 Rejected"/>
    <s v="NA"/>
    <s v="V TBL (1x7)"/>
    <s v="V T72 Plate 2- RxA IgG4 (1x7), RxC NIVO (1x7); T96 Plate 3- RxA IgG4 (1x7), RxB Anti CD3+IL2 (1x7), RxC NIVO (1x7); T96 Sponge Plate 5- RxA Untreated (2x3), RxB anti CD3+IL2 (2x3)"/>
    <n v="70"/>
    <s v="Rejected"/>
  </r>
  <r>
    <s v="FBR1J210152"/>
    <n v="210152"/>
    <s v="R&amp;D"/>
    <x v="136"/>
    <s v="FCB-PROTOCOL-01_v1"/>
    <s v="CLN/PRA/01/0117"/>
    <s v="Y"/>
    <s v="COS_V3"/>
    <s v="Internal R&amp;D"/>
    <s v="Q1 Passed"/>
    <s v="Q1 Passed"/>
    <s v="Q1 Passed"/>
    <s v="Q2 Passed"/>
    <s v="NA"/>
    <s v="No tumor"/>
    <x v="0"/>
    <s v="Sri Lakshmi Hospital, Bangalore"/>
    <s v="Dr Prakash BV"/>
    <x v="3"/>
    <s v="NA"/>
    <s v="Stomach"/>
    <s v="Stomach"/>
    <s v="Female"/>
    <n v="55"/>
    <s v="N"/>
    <s v="NA"/>
    <s v="Shashi"/>
    <s v="Surgery"/>
    <s v="Primary"/>
    <s v="Chemotherapy"/>
    <s v="NA"/>
    <s v="III"/>
    <x v="4"/>
    <n v="2"/>
    <s v="pT3N2M0"/>
    <n v="3"/>
    <s v="Paclitaxel+ Carboplatin"/>
    <s v="Moderately differentiated Adenocarcinoma"/>
    <s v="NA"/>
    <s v="NA"/>
    <d v="2021-09-17T00:00:00"/>
    <s v="1.0*2.2*2.8"/>
    <s v="1.0*2.2*2.8"/>
    <s v="2*2*2"/>
    <n v="4"/>
    <s v="Gowri"/>
    <s v="Y"/>
    <s v="NA"/>
    <s v="N"/>
    <s v="Q2 Passed"/>
    <s v="NA"/>
    <s v="M TBL (5x7), (1x4)"/>
    <s v="M T48 Plate 2- RxA RNGE (1x7), RxB RNGE+ AntiCD3+IL2 (1x7), RxC RGE (1x7), RxD RGE+ AntiCD3+IL2 (1x7), RxE GE (1x7), RxF GE+ AntiCD3+IL2 (1x7); Plate 3- RxG DMEM/F12 (1x7), RxH DMEM/F12+AntiCD3+IL2 (1x7)"/>
    <n v="121"/>
    <s v="Terminated @T48"/>
  </r>
  <r>
    <s v="FBB1B210153"/>
    <n v="210153"/>
    <s v="Biopharma"/>
    <x v="137"/>
    <s v="FCB-PROTOCOL-01_v1"/>
    <s v="CLN/DBR/027"/>
    <s v="Y"/>
    <s v="BP002_SOW1_2021"/>
    <s v="Biopharma"/>
    <s v="Q1 Passed"/>
    <s v="Q1 Passed"/>
    <s v="Q1 Passed"/>
    <s v="Q2 Passed"/>
    <s v="NA"/>
    <s v="High tumor content"/>
    <x v="4"/>
    <s v="DBR &amp; SK Hospital, Tirupati"/>
    <s v="Dr C Jayaprakash"/>
    <x v="0"/>
    <s v="NA"/>
    <s v="Buccal Mucosa"/>
    <s v="Buccal Mucosa"/>
    <s v="Female"/>
    <n v="63"/>
    <s v="N"/>
    <s v="NA"/>
    <s v="Shashi"/>
    <s v="Surgery"/>
    <s v="Primary"/>
    <s v="Naïve"/>
    <s v="NA"/>
    <s v="NA"/>
    <x v="0"/>
    <s v="NA"/>
    <s v="NA"/>
    <s v="NA"/>
    <s v="NA"/>
    <s v="Squamous Cell Carcinoma"/>
    <s v="NA"/>
    <s v="NA"/>
    <d v="2021-09-17T00:00:00"/>
    <s v="1.0*2.0*2.8"/>
    <s v="1.0*2.0*2.8"/>
    <s v="2*4*450"/>
    <n v="4"/>
    <s v="Gowri"/>
    <s v="Y"/>
    <s v="NA"/>
    <s v="N"/>
    <s v="Q2 Passed"/>
    <s v="NA"/>
    <s v="V TBL (1x7)"/>
    <s v="V T72 Plate 2- RxA isotype Ctrl (1x7), RxB LPS (1x7), RxC Anti ILT2/4 (1x7), RxD Anti ILT2/4+ LPS (1x7)"/>
    <n v="56"/>
    <s v="Terminated @T72"/>
  </r>
  <r>
    <s v="FBR1L210154"/>
    <n v="210154"/>
    <s v="R&amp;D"/>
    <x v="138"/>
    <s v="FCB-PROTOCOL-01_v1"/>
    <s v="CLN/DBR/028"/>
    <s v="Y"/>
    <s v="Culture Extension Study"/>
    <s v="Internal R&amp;D"/>
    <s v="Q1 Passed"/>
    <s v="Q1 Passed"/>
    <s v="Q1 Passed"/>
    <s v="Q2 Passed"/>
    <s v="NA"/>
    <s v="Good tumor content"/>
    <x v="4"/>
    <s v="DBR &amp; SK Hospital, Tirupati"/>
    <s v="Dr C Jayaprakash"/>
    <x v="0"/>
    <s v="NA"/>
    <s v="Buccal Mucosa"/>
    <s v="Buccal Mucosa"/>
    <s v="Male"/>
    <n v="75"/>
    <s v="N"/>
    <s v="NA"/>
    <s v="Partha"/>
    <s v="Surgery"/>
    <s v="Primary"/>
    <s v="Naïve"/>
    <s v="NA"/>
    <s v="III"/>
    <x v="4"/>
    <s v="NA"/>
    <s v="pT3N0Mx"/>
    <s v="NA"/>
    <s v="NA"/>
    <s v="Squamous Cell Carcinoma"/>
    <s v="NA"/>
    <s v="NA"/>
    <d v="2021-09-18T00:00:00"/>
    <s v="1.4*2.6*1.6"/>
    <s v="1.4*2.6*1.6"/>
    <s v="2*4*450"/>
    <n v="4"/>
    <s v="Gowri"/>
    <s v="Y"/>
    <s v="NA"/>
    <s v="N"/>
    <s v="Q2 Passed"/>
    <s v="NA"/>
    <s v="V TBL (1x7)"/>
    <s v="V T72 Plate 2- RxA (1x7), RxB (1x7); T96 Plate 3- RxA (1x7), RxB (1x7), RxC (1x7); T96 Sponge Plate 5- RxA (2x3), RxB (2x3), RxC (2x3); T96 Sponge Plate 7- RxA (2x4), RxB (2x4), RxC (2x4)"/>
    <n v="120"/>
    <s v="Terminated @ T96"/>
  </r>
  <r>
    <s v="FBR1M210155"/>
    <n v="210155"/>
    <s v="R&amp;D"/>
    <x v="139"/>
    <s v="FCB-PROTOCOL-01_v1"/>
    <s v="VYD/036"/>
    <s v="Y"/>
    <s v="DMS_RCC"/>
    <s v="Internal R&amp;D"/>
    <s v="Q1 Passed"/>
    <s v="Q1 Rejected"/>
    <s v="Q1 Passed"/>
    <s v="Q2 Rejected"/>
    <s v="Plasma volume was above 6 ml (clear)"/>
    <s v="Good tumor content, probably chromophobe  cell carcinoma "/>
    <x v="5"/>
    <s v="Vydehi Hospital, Bangalore"/>
    <s v="Dr Amritha Prabha"/>
    <x v="4"/>
    <s v="NA"/>
    <s v="Renal Mass"/>
    <s v="Left Renal Mass"/>
    <s v="Female"/>
    <n v="42"/>
    <s v="N"/>
    <s v="NA"/>
    <s v="Kalappa"/>
    <s v="Surgery"/>
    <s v="Primary"/>
    <s v="Naïve"/>
    <s v="NA"/>
    <s v="NA"/>
    <x v="0"/>
    <s v="NA"/>
    <s v="NA"/>
    <s v="NA"/>
    <s v="NA"/>
    <s v="Renal Oncocytoma"/>
    <s v="NA"/>
    <s v="NA"/>
    <d v="2021-09-20T00:00:00"/>
    <s v="1.2*1.2*2.0"/>
    <s v="1.2*1.2*2.0"/>
    <s v="2*4*450"/>
    <n v="4"/>
    <s v="Kowshik"/>
    <s v="N"/>
    <s v="NA"/>
    <s v="N"/>
    <s v="Q2 Rejected"/>
    <s v="Contamination observed"/>
    <s v="V TBL (1x7)"/>
    <s v="V T72 Plate 2- RxA Veh+IgG4 (1x6), RxB NIVO (1x6), RxC Anti CD3+IL2 (1x6), RxD LPS (1x6)"/>
    <n v="57"/>
    <s v="Rejected"/>
  </r>
  <r>
    <s v="FBR1A210156"/>
    <n v="210156"/>
    <s v="R&amp;D"/>
    <x v="139"/>
    <s v="FCB-PROTOCOL-01_v1"/>
    <s v="VYD/037"/>
    <s v="Y"/>
    <s v="Other Indication"/>
    <s v="Internal R&amp;D"/>
    <s v="Q1 Passed"/>
    <s v="Q1 Passed"/>
    <s v="Q1 Passed"/>
    <s v="Q2 Rejected"/>
    <s v="NA"/>
    <s v="Tumor present in many explants, but highly pyknotic. ? Pretreated effects"/>
    <x v="5"/>
    <s v="Vydehi Hospital, Bangalore"/>
    <s v="Dr Amritha Prabha"/>
    <x v="1"/>
    <s v="TNBC"/>
    <s v="Breast"/>
    <s v="Left Breast"/>
    <s v="Female"/>
    <n v="60"/>
    <s v="N"/>
    <s v="NA"/>
    <s v="Shashi"/>
    <s v="Surgery"/>
    <s v="Primary"/>
    <s v="Chemotherapy"/>
    <s v="NA"/>
    <s v="I"/>
    <x v="3"/>
    <n v="2"/>
    <s v="pT1aN0"/>
    <n v="8"/>
    <s v="4AC+ 4Paclitaxel"/>
    <s v="TNBC: Infiltrating Ductal Carcinoma"/>
    <s v="RT"/>
    <s v="NA"/>
    <d v="2021-09-20T00:00:00"/>
    <s v="0.6*1.6*2.2_x000a_0.4*1.2*1.6"/>
    <s v="0.6*1.6*1.8_x000a_0.4*1.2*1.0"/>
    <s v="2*2*2"/>
    <n v="4"/>
    <s v="Kowshik"/>
    <s v="Y"/>
    <s v="NA"/>
    <s v="N"/>
    <s v="Q2 Rejected"/>
    <s v="NA"/>
    <s v="M TBL (2x7)"/>
    <s v="M T72 Plate 2- RxA Veh (1x7), RxB anti CD3+IL2 (1x7), RxC LPS (1x7), Sponge Plate 4- RxA (2x3), RxB (2x3), RxC (2x3)"/>
    <n v="75"/>
    <s v="Rejected"/>
  </r>
  <r>
    <s v="FBR1A210157"/>
    <n v="210157"/>
    <s v="R&amp;D"/>
    <x v="140"/>
    <s v="FCB-PROTOCOL-01_v1"/>
    <s v="CLN/DBR/029"/>
    <s v="Y"/>
    <s v="Other Indication"/>
    <s v="Internal R&amp;D"/>
    <s v="Q1 Passed"/>
    <s v="Q1 Rejected"/>
    <s v="Q1 Passed"/>
    <s v="Q2 Rejected"/>
    <s v="Blood sample was hemolyzed post spinning"/>
    <s v="Scanty tumor, &lt;5% in 6-7 explants,others no tumor"/>
    <x v="4"/>
    <s v="DBR &amp; SK Hospital, Tirupati"/>
    <s v="Dr C Jayaprakash"/>
    <x v="2"/>
    <s v="NA"/>
    <s v="Ovary"/>
    <s v="Bilateral Ovaries"/>
    <s v="Female"/>
    <n v="40"/>
    <s v="N"/>
    <s v="NA"/>
    <s v="Shashi"/>
    <s v="Surgery"/>
    <s v="Primary"/>
    <s v="Chemotherapy"/>
    <s v="NA"/>
    <s v="NA"/>
    <x v="0"/>
    <s v="NA"/>
    <s v="NA"/>
    <n v="4"/>
    <s v="Paclitaxel+ Carboplatin"/>
    <s v="Mucinous Carcinoma of Ovary"/>
    <s v="NA"/>
    <s v="NA"/>
    <d v="2021-09-21T00:00:00"/>
    <s v="1.2*2.8*5.4"/>
    <s v="1.2*2.0*3.8"/>
    <s v="2*2*2"/>
    <n v="4"/>
    <s v="Gowri"/>
    <s v="N"/>
    <s v="NA"/>
    <s v="N"/>
    <s v="Q2 Rejected"/>
    <s v="NA"/>
    <s v="M TBL (4x7)"/>
    <s v="M T72 Plate 2- RxA Veh (1x7), RxB Docetaxel (1x7), RxC Anti CD3+IL2 (1x7), RxD LPS (1x7)"/>
    <n v="70"/>
    <s v="Rejected"/>
  </r>
  <r>
    <s v="FBR1A210158"/>
    <n v="210158"/>
    <s v="R&amp;D"/>
    <x v="140"/>
    <s v="MBT-TB-070 v1.1"/>
    <s v="CLN/TNG/003"/>
    <s v="Y"/>
    <s v="Other Indication"/>
    <s v="Internal R&amp;D"/>
    <s v="Q1 Passed"/>
    <s v="Q1 Passed"/>
    <s v="Q1 Passed"/>
    <s v="Q2 Rejected"/>
    <s v="NA"/>
    <s v="A- Scanty tumor, pyknosis high"/>
    <x v="3"/>
    <s v="Thangam Hospital, Namakkal"/>
    <s v="Dr Deepti Mishra"/>
    <x v="1"/>
    <s v="NA"/>
    <s v="Breast"/>
    <s v="Right Breast"/>
    <s v="Female"/>
    <n v="40"/>
    <s v="N"/>
    <s v="NA"/>
    <s v="Kalappa"/>
    <s v="Surgery"/>
    <s v="Primary"/>
    <s v="Naïve"/>
    <s v="NA"/>
    <s v="II"/>
    <x v="2"/>
    <s v="NA"/>
    <s v="pT2N0M0"/>
    <s v="NA"/>
    <s v="NA"/>
    <s v="Infiltrating ductal Carcinoma"/>
    <s v="NA"/>
    <s v="NA"/>
    <d v="2021-09-21T00:00:00"/>
    <s v="0.45*1.0*1.2"/>
    <s v="0.45*1.0*1.2"/>
    <s v="2*2*2"/>
    <n v="4"/>
    <s v="Gowri"/>
    <s v="Y"/>
    <s v="NA"/>
    <s v="N"/>
    <s v="Q2 Rejected"/>
    <s v="NA"/>
    <s v="M TBL (4x7)"/>
    <s v="M T48 Plate 2- RxA UT (1x7), RxB Anti CD3+IL2 (1x7); Sponge Plate 3- RxA (1x2), RxB (1x2); T72 Plate 4- RxA (1x7), RxB (1x7); Sponge Plate 5- RxA (1x2), RxB (1x2)"/>
    <n v="64"/>
    <s v="Rejected"/>
  </r>
  <r>
    <s v="FBR1A210159"/>
    <n v="210159"/>
    <s v="R&amp;D"/>
    <x v="141"/>
    <s v="MBT-TB-070 v1.1"/>
    <s v="CLN/TNG/004"/>
    <s v="Y"/>
    <s v="Other Indication"/>
    <s v="Internal R&amp;D"/>
    <s v="Q1 Passed"/>
    <s v="Q1 Passed"/>
    <s v="Q1 Passed"/>
    <s v="Q2 Rejected"/>
    <s v="Plate Contaminated"/>
    <s v="No tumor"/>
    <x v="3"/>
    <s v="Thangam Hospital, Namakkal"/>
    <s v="Dr Deepti Mishra"/>
    <x v="1"/>
    <s v="NA"/>
    <s v="Breast"/>
    <s v="Left Breast"/>
    <s v="Female"/>
    <n v="38"/>
    <s v="N"/>
    <s v="NA"/>
    <s v="Partha"/>
    <s v="Surgery"/>
    <s v="Primary"/>
    <s v="Naïve"/>
    <s v="NA"/>
    <s v="III"/>
    <x v="4"/>
    <s v="NA"/>
    <s v="pT2N1M0"/>
    <s v="NA"/>
    <s v="NA"/>
    <s v="ER+, PR+; Infiltrating Ductal Carcinoma"/>
    <s v="NA"/>
    <s v="NA"/>
    <d v="2021-09-23T00:00:00"/>
    <s v="0.4*1.0*1.4_x000a_0.4*0.4*1.2"/>
    <s v="0.4*1.0*1.4_x000a_0.4*0.4*1.2"/>
    <s v="2*2*2"/>
    <n v="4"/>
    <s v="Kowshik"/>
    <s v="Y"/>
    <s v="NA"/>
    <s v="N"/>
    <s v="Q2 Rejected"/>
    <s v="NA"/>
    <s v="M TBL (2x7)"/>
    <s v="M T72 Plate 4- (1x6); Sponge Plate 5- (1x2x3)"/>
    <n v="38"/>
    <s v="Rejected"/>
  </r>
  <r>
    <n v="210160"/>
    <n v="210160"/>
    <s v="R&amp;D"/>
    <x v="142"/>
    <s v="FCB-PROTOCOL-01_v1"/>
    <s v="VYD/038"/>
    <s v="Y"/>
    <s v="No Study"/>
    <s v="1st level attrition"/>
    <s v="Q1 Passed"/>
    <s v="Q1 Passed"/>
    <s v="Q1 Rejected"/>
    <s v="Q2 Rejected"/>
    <s v="Farcast Reagents contaminated"/>
    <s v="NA"/>
    <x v="5"/>
    <s v="Vydehi Hospital, Bangalore"/>
    <s v="Dr Amritha Prabha"/>
    <x v="0"/>
    <s v="NA"/>
    <s v="RMT"/>
    <s v="Left RMT"/>
    <s v="Male"/>
    <n v="77"/>
    <s v="N"/>
    <s v="NA"/>
    <s v="Partha"/>
    <s v="Surgery"/>
    <s v="Primary"/>
    <s v="Naïve"/>
    <s v="NA"/>
    <s v="NA"/>
    <x v="0"/>
    <s v="NA"/>
    <s v="NA"/>
    <s v="NA"/>
    <s v="NA"/>
    <s v="Squamous Cell Carcinoma"/>
    <s v="RT"/>
    <s v="NA"/>
    <s v="NA"/>
    <s v="NA"/>
    <s v="NA"/>
    <s v="NA"/>
    <s v="NA"/>
    <s v="NA"/>
    <s v="NA"/>
    <s v="NA"/>
    <s v="N"/>
    <s v="Q2 Rejected"/>
    <s v="NA"/>
    <s v="NA"/>
    <s v="NA"/>
    <s v="NA"/>
    <s v="Rejected"/>
  </r>
  <r>
    <n v="210161"/>
    <n v="210161"/>
    <s v="R&amp;D"/>
    <x v="142"/>
    <s v="MBT-TB-070 v2.0"/>
    <s v="BBH009"/>
    <s v="Y"/>
    <s v="Culture Extension Study"/>
    <s v="Internal R&amp;D"/>
    <s v="Q1 Passed"/>
    <s v="Q1 Passed"/>
    <s v="Q1 Passed"/>
    <s v="Q2 Rejected"/>
    <s v="NA"/>
    <s v="NA"/>
    <x v="1"/>
    <s v="Bangalore Baptist Hospital, Hebbal"/>
    <s v="Dr BV Manjula, Bangalore"/>
    <x v="0"/>
    <s v="NA"/>
    <s v="RMT"/>
    <s v="Left RMT"/>
    <s v="Female"/>
    <n v="59"/>
    <s v="N"/>
    <s v="NA"/>
    <s v="Shashi"/>
    <s v="Surgery"/>
    <s v="Primary"/>
    <s v="Naïve"/>
    <s v="NA"/>
    <s v="NA"/>
    <x v="0"/>
    <s v="NA"/>
    <s v="NA"/>
    <s v="NA"/>
    <s v="NA"/>
    <s v="NA"/>
    <s v="NA"/>
    <s v="NA"/>
    <d v="2021-09-23T00:00:00"/>
    <s v="NA"/>
    <s v="NA"/>
    <s v="NA"/>
    <s v="NA"/>
    <s v="NA"/>
    <s v="NA"/>
    <s v="NA"/>
    <s v="N"/>
    <s v="Q2 Rejected"/>
    <s v="Contamination observed"/>
    <s v="NA"/>
    <s v="NA"/>
    <s v="NA"/>
    <s v="Rejected"/>
  </r>
  <r>
    <s v="FBR1L210162"/>
    <n v="210162"/>
    <s v="R&amp;D"/>
    <x v="143"/>
    <s v="FCB-PROTOCOL-01_v1"/>
    <s v="VYD/039"/>
    <s v="Y"/>
    <s v="Culture Extension Study"/>
    <s v="Internal R&amp;D"/>
    <s v="Q1 Passed"/>
    <s v="Q1 Passed"/>
    <s v="Q1 Passed"/>
    <s v="Q2 Passed"/>
    <s v="NA"/>
    <s v="Moderate amount of tumor"/>
    <x v="5"/>
    <s v="Vydehi Hospital, Bangalore"/>
    <s v="Dr Amritha Prabha"/>
    <x v="0"/>
    <s v="NA"/>
    <s v="Tongue"/>
    <s v="Left Lateral Border of Tongue"/>
    <s v="Male"/>
    <n v="70"/>
    <s v="N"/>
    <s v="NA"/>
    <s v="Kalappa"/>
    <s v="Surgery"/>
    <s v="Local Recurrent"/>
    <s v="Naïve"/>
    <s v="NA"/>
    <s v="IVA"/>
    <x v="1"/>
    <n v="2"/>
    <s v="pT3N2c"/>
    <s v="NA"/>
    <s v="NA"/>
    <s v="Squamous Cell Carcinoma"/>
    <s v="RT"/>
    <s v="NA"/>
    <d v="2021-09-24T00:00:00"/>
    <s v="NA"/>
    <s v="NA"/>
    <s v="NA"/>
    <s v="NA"/>
    <s v="NA"/>
    <s v="NA"/>
    <s v="NA"/>
    <s v="N"/>
    <s v="NA"/>
    <s v="NA"/>
    <s v="M TBL A (1x7)_x000a_M TBL B (1x7)_x000a_M TBL C (1x7)"/>
    <s v="V T72 Plate 2- RxA (1x7), RxB (1x7);_x000a_ T96 Plate 3- RxA (1x7), RxB (1x7)"/>
    <n v="49"/>
    <s v="SDF Not Avilable in the server"/>
  </r>
  <r>
    <s v="FBB1B210163"/>
    <n v="210163"/>
    <s v="Biopharma"/>
    <x v="143"/>
    <s v="FCB-PROTOCOL-01_v1"/>
    <s v="CLN/DBR/030"/>
    <s v="Y"/>
    <s v="BP002_SOW1_2021"/>
    <s v="Biopharma"/>
    <s v="Q1 Passed"/>
    <s v="Q1 Passed"/>
    <s v="Q1 Passed"/>
    <s v="Q2 Passed"/>
    <s v="NA"/>
    <s v="Good tumor content with immune component"/>
    <x v="4"/>
    <s v="DBR &amp; SK Hospital, Tirupati"/>
    <s v="Dr C Jayaprakash"/>
    <x v="0"/>
    <s v="NA"/>
    <s v="Buccal Mucosa"/>
    <s v="Right Buccal Mucosa"/>
    <s v="Female"/>
    <n v="55"/>
    <s v="N"/>
    <s v="NA"/>
    <s v="Shashi"/>
    <s v="Surgery"/>
    <s v="Primary"/>
    <s v="Naïve"/>
    <s v="NA"/>
    <s v="NA"/>
    <x v="0"/>
    <s v="NA"/>
    <s v="NA"/>
    <s v="NA"/>
    <s v="NA"/>
    <s v="Squamous Cell Carcinoma"/>
    <s v="NA"/>
    <s v="NA"/>
    <d v="2021-09-24T00:00:00"/>
    <s v="0.8*2.0*1.4"/>
    <s v="0.8*2.0*1.4"/>
    <s v="2*4*450"/>
    <n v="15"/>
    <s v="Vasanth"/>
    <s v="Y"/>
    <s v="NA"/>
    <s v="N"/>
    <s v="Q2 Passed"/>
    <s v="NA"/>
    <s v="V TBL (1x7)"/>
    <s v="V T72 Base Cul Plate RxA (1x7), RxB (1x7), RxC (1x7), RxD (1x7)"/>
    <n v="63"/>
    <s v="Terminated @T72"/>
  </r>
  <r>
    <s v="FBR1N210164"/>
    <n v="210164"/>
    <s v="R&amp;D"/>
    <x v="144"/>
    <s v="FCB-PROTOCOL-01_v1"/>
    <s v="VYD/040"/>
    <s v="Y"/>
    <s v="Extended TAT_Hemarina"/>
    <s v="Internal R&amp;D"/>
    <s v="Q1 Passed"/>
    <s v="Q1 Passed"/>
    <s v="Q1 Passed"/>
    <s v="Q2 Rejected"/>
    <s v="T24 terminated due to  low tumor content"/>
    <s v="No tumor"/>
    <x v="5"/>
    <s v="Vydehi Hospital, Bangalore"/>
    <s v="Dr Amritha Prabha"/>
    <x v="0"/>
    <s v="NA"/>
    <s v="Buccal Mucosa"/>
    <s v="Right Buccal Mucosa"/>
    <s v="Female"/>
    <n v="50"/>
    <s v="N"/>
    <s v="NA"/>
    <s v="Shashi"/>
    <s v="Surgery"/>
    <s v="Primary"/>
    <s v="Radiotherapy"/>
    <s v="NA"/>
    <s v="III"/>
    <x v="4"/>
    <n v="2"/>
    <s v="NA"/>
    <s v="NA"/>
    <s v="NA"/>
    <s v="Squamous Cell Carcinoma"/>
    <s v="NA"/>
    <s v="NA"/>
    <s v="NA"/>
    <s v="NA"/>
    <s v="NA"/>
    <s v="NA"/>
    <s v="NA"/>
    <s v="NA"/>
    <s v="NA"/>
    <s v="NA"/>
    <s v="N"/>
    <s v="NA"/>
    <s v="NA"/>
    <s v="NA"/>
    <s v="NA"/>
    <s v="NA"/>
    <s v="SDF Not Avilable in the server"/>
  </r>
  <r>
    <s v="FBR1A210165"/>
    <n v="210165"/>
    <s v="R&amp;D"/>
    <x v="144"/>
    <s v="MBT-TB-070 v1.1"/>
    <s v="CLN/TNG/005"/>
    <s v="Y"/>
    <s v="Other Indication"/>
    <s v="Internal R&amp;D"/>
    <s v="Q1 Passed"/>
    <s v="Q1 Passed"/>
    <s v="Q1 Passed"/>
    <s v="Q2 Rejected"/>
    <s v="Due to low tumor content"/>
    <s v="Some explants show normal,hyperplastic glands . No tumor"/>
    <x v="3"/>
    <s v="Thangam Hospital, Namakkal"/>
    <s v="Dr Deepti Mishra"/>
    <x v="1"/>
    <s v="NA"/>
    <s v="Breast"/>
    <s v="Right Breast"/>
    <s v="Female"/>
    <n v="62"/>
    <s v="N"/>
    <s v="NA"/>
    <s v="Partha"/>
    <s v="Surgery"/>
    <s v="Primary"/>
    <s v="Naïve"/>
    <s v="NA"/>
    <s v="II"/>
    <x v="2"/>
    <s v="NA"/>
    <s v="pT2N1M0"/>
    <s v="NA"/>
    <s v="NA"/>
    <s v="Infiltrating ductal Carcinoma"/>
    <s v="NA"/>
    <s v="NA"/>
    <s v="NA"/>
    <s v="NA"/>
    <s v="NA"/>
    <s v="NA"/>
    <s v="NA"/>
    <s v="NA"/>
    <s v="NA"/>
    <s v="NA"/>
    <s v="N"/>
    <s v="Q2 Rejected"/>
    <s v="NA"/>
    <s v="NA"/>
    <s v="NA"/>
    <s v="NA"/>
    <s v="Rejected"/>
  </r>
  <r>
    <s v="FBB1B210166"/>
    <n v="210166"/>
    <s v="Biopharma"/>
    <x v="144"/>
    <s v="FCB-PROTOCOL-01_v1"/>
    <s v="CLN/DBR/031"/>
    <s v="Y"/>
    <s v="BP002_SOW1_2021"/>
    <s v="Biopharma"/>
    <s v="Q1 Passed"/>
    <s v="Q1 Passed"/>
    <s v="Q1 Passed"/>
    <s v="Q2 Passed"/>
    <s v="NA"/>
    <s v="Good tumor content with immune component"/>
    <x v="4"/>
    <s v="DBR &amp; SK Hospital, Tirupati"/>
    <s v="Dr C Jayaprakash"/>
    <x v="0"/>
    <s v="NA"/>
    <s v="Buccal Mucosa"/>
    <s v="Buccal Mucosa"/>
    <s v="Female"/>
    <n v="60"/>
    <s v="N"/>
    <s v="NA"/>
    <s v="Shashi"/>
    <s v="Surgery"/>
    <s v="Primary"/>
    <s v="Naïve"/>
    <s v="NA"/>
    <s v="NA"/>
    <x v="0"/>
    <s v="NA"/>
    <s v="NA"/>
    <s v="NA"/>
    <s v="NA"/>
    <s v="Squamous Cell Carcinoma"/>
    <s v="NA"/>
    <s v="NA"/>
    <s v="NA"/>
    <s v="NA"/>
    <s v="NA"/>
    <s v="NA"/>
    <s v="NA"/>
    <s v="NA"/>
    <s v="NA"/>
    <s v="NA"/>
    <s v="N"/>
    <s v="NA"/>
    <s v="NA"/>
    <s v="NA"/>
    <s v="NA"/>
    <s v="NA"/>
    <s v="SDF Not Avilable in the server"/>
  </r>
  <r>
    <s v="FBR1N210167"/>
    <n v="210167"/>
    <s v="R&amp;D"/>
    <x v="145"/>
    <s v="FCB-PROTOCOL-01_v1"/>
    <s v="CLN/PRA/01/0118"/>
    <s v="Y"/>
    <s v="Extended TAT_Hemarina"/>
    <s v="Internal R&amp;D"/>
    <s v="Q1 Passed"/>
    <s v="Q1 Passed"/>
    <s v="Q1 Passed"/>
    <s v="Q2 Rejected"/>
    <s v="Possible lymph node sample?"/>
    <s v="Scanty tumor cells, pyknosis high"/>
    <x v="0"/>
    <s v="Sri Lakshmi Hospital, Bangalore"/>
    <s v="Dr Prakash BV"/>
    <x v="0"/>
    <s v="NA"/>
    <s v="Supraglottis"/>
    <s v="Supraglottis"/>
    <s v="Male"/>
    <n v="76"/>
    <s v="N"/>
    <s v="NA"/>
    <s v="Kalappa"/>
    <s v="Surgery"/>
    <s v="Proximal Lymph Node"/>
    <s v="Chemotherapy"/>
    <s v="NA"/>
    <s v="III"/>
    <x v="4"/>
    <n v="2"/>
    <s v="pT4aN2M0"/>
    <n v="6"/>
    <s v="Paclitaxel+ Carboplatin"/>
    <s v="Squamous Cell Carcinoma"/>
    <s v="NA"/>
    <s v="NA"/>
    <s v="NA"/>
    <s v="NA"/>
    <s v="NA"/>
    <s v="NA"/>
    <s v="NA"/>
    <s v="NA"/>
    <s v="NA"/>
    <s v="NA"/>
    <s v="N"/>
    <s v="NA"/>
    <s v="NA"/>
    <s v="NA"/>
    <s v="NA"/>
    <s v="NA"/>
    <s v="SDF Not Avilable in the server"/>
  </r>
  <r>
    <s v="FBB1B210168"/>
    <n v="210168"/>
    <s v="Biopharma"/>
    <x v="145"/>
    <s v="MBT-TB-070 v2.0"/>
    <s v="BBH010"/>
    <s v="Y"/>
    <s v="BP002_SOW1_2021"/>
    <s v="Biopharma"/>
    <s v="Q1 Passed"/>
    <s v="Q1 Passed"/>
    <s v="Q1 Passed"/>
    <s v="Q2 Passed"/>
    <s v="NA"/>
    <s v="Good tumor content"/>
    <x v="1"/>
    <s v="Bangalore Baptist Hospital, Hebbal"/>
    <s v="Dr BV Manjula, Bangalore"/>
    <x v="0"/>
    <s v="NA"/>
    <s v="Buccal Mucosa"/>
    <s v="Left Buccal Mucosa"/>
    <s v="Female"/>
    <n v="58"/>
    <s v="N"/>
    <s v="NA"/>
    <s v="Partha"/>
    <s v="Surgery"/>
    <s v="Primary"/>
    <s v="Naïve"/>
    <s v="NA"/>
    <s v="NA"/>
    <x v="0"/>
    <s v="NA"/>
    <s v="NA"/>
    <s v="NA"/>
    <s v="NA"/>
    <s v="NA"/>
    <s v="NA"/>
    <s v="NA"/>
    <s v="NA"/>
    <s v="NA"/>
    <s v="NA"/>
    <s v="NA"/>
    <s v="NA"/>
    <s v="NA"/>
    <s v="NA"/>
    <s v="NA"/>
    <s v="N"/>
    <s v="NA"/>
    <s v="NA"/>
    <s v="NA"/>
    <s v="NA"/>
    <s v="NA"/>
    <s v="SDF Not Avilable in the server"/>
  </r>
  <r>
    <s v="FBR1A210169"/>
    <n v="210169"/>
    <s v="R&amp;D"/>
    <x v="146"/>
    <s v="FCB-PROTOCOL-01_v1"/>
    <s v="VYD/041"/>
    <s v="Y"/>
    <s v="Other Indication"/>
    <s v="Internal R&amp;D"/>
    <s v="Q1 Passed"/>
    <s v="Q1 Passed"/>
    <s v="Q1 Passed"/>
    <s v="Q2 Passed"/>
    <s v="NA"/>
    <s v="Good tumor content, pyknosis high"/>
    <x v="5"/>
    <s v="Vydehi Hospital, Bangalore"/>
    <s v="Dr Amritha Prabha"/>
    <x v="1"/>
    <s v="Er(N), Pr(N), Her2(P)"/>
    <s v="Breast"/>
    <s v="Right Breast"/>
    <s v="Female"/>
    <n v="43"/>
    <s v="N"/>
    <s v="NA"/>
    <s v="Kalappa"/>
    <s v="Surgery"/>
    <s v="Primary"/>
    <s v="Chemotherapy"/>
    <s v="NA"/>
    <s v="IIIC"/>
    <x v="4"/>
    <n v="2"/>
    <s v="pT3N3"/>
    <n v="8"/>
    <s v="4AC+ 4Paclitaxel"/>
    <s v="ER-, PR-, HER2+; Infiltrating Ductal Carcinoma"/>
    <s v="RT"/>
    <s v="NA"/>
    <s v="NA"/>
    <s v="NA"/>
    <s v="NA"/>
    <s v="NA"/>
    <s v="NA"/>
    <s v="NA"/>
    <s v="NA"/>
    <s v="NA"/>
    <s v="N"/>
    <s v="NA"/>
    <s v="NA"/>
    <s v="NA"/>
    <s v="NA"/>
    <s v="NA"/>
    <s v="SDF Not Avilable in the server"/>
  </r>
  <r>
    <n v="210170"/>
    <n v="210170"/>
    <s v="R&amp;D"/>
    <x v="146"/>
    <s v="FCB-PROTOCOL-01_v1"/>
    <s v="VYD/042"/>
    <s v="Y"/>
    <s v="No Study"/>
    <s v="Internal R&amp;D"/>
    <s v="Q1 Passed"/>
    <s v="Q1 Passed"/>
    <s v="Q1 Passed"/>
    <s v="Q2 Rejected"/>
    <s v="NA"/>
    <s v="NA"/>
    <x v="5"/>
    <s v="Vydehi Hospital, Bangalore"/>
    <s v="Dr Amritha Prabha"/>
    <x v="0"/>
    <s v="NA"/>
    <s v="Buccal Mucosa"/>
    <s v="Right Buccal Mucosa"/>
    <s v="Male"/>
    <n v="36"/>
    <s v="N"/>
    <s v="NA"/>
    <s v="Shashi"/>
    <s v="Surgery"/>
    <s v="Primary"/>
    <s v="Radiotherapy"/>
    <s v="NA"/>
    <s v="IVA"/>
    <x v="1"/>
    <n v="2"/>
    <s v="pT2N2b"/>
    <s v="NA"/>
    <s v="NA"/>
    <s v="Squamous Cell Carcinoma"/>
    <s v="NA"/>
    <s v="NA"/>
    <s v="NA"/>
    <s v="NA"/>
    <s v="NA"/>
    <s v="NA"/>
    <s v="NA"/>
    <s v="NA"/>
    <s v="NA"/>
    <s v="NA"/>
    <s v="N"/>
    <s v="Q2 Rejected"/>
    <s v="NA"/>
    <s v="NA"/>
    <s v="NA"/>
    <s v="NA"/>
    <s v="Rejected"/>
  </r>
  <r>
    <s v="FBR1A210171"/>
    <n v="210171"/>
    <s v="R&amp;D"/>
    <x v="146"/>
    <s v="MBT-TB-070 v1.1"/>
    <s v="CLN/TNG/006"/>
    <s v="Y"/>
    <s v="Other Indication"/>
    <s v="Internal R&amp;D"/>
    <s v="Q1 Passed"/>
    <s v="Q1 Passed"/>
    <s v="Q1 Passed"/>
    <s v="Q2 Passed"/>
    <s v="NA"/>
    <s v="Moderate tumor content"/>
    <x v="3"/>
    <s v="Thangam Hospital, Namakkal"/>
    <s v="Dr Aruna Prabhu, Namakkal"/>
    <x v="1"/>
    <s v="NA"/>
    <s v="Breast"/>
    <s v="Left Breast"/>
    <s v="Female"/>
    <n v="46"/>
    <s v="N"/>
    <s v="NA"/>
    <s v="Partha"/>
    <s v="Surgery"/>
    <s v="Primary"/>
    <s v="Naïve"/>
    <s v="NA"/>
    <s v="NA"/>
    <x v="0"/>
    <n v="2"/>
    <s v="pT2N1M0"/>
    <s v="NA"/>
    <s v="NA"/>
    <s v="Infiltrating ductal Carcinoma"/>
    <s v="NA"/>
    <s v="NA"/>
    <s v="NA"/>
    <s v="NA"/>
    <s v="NA"/>
    <s v="NA"/>
    <s v="NA"/>
    <s v="NA"/>
    <s v="NA"/>
    <s v="NA"/>
    <s v="N"/>
    <s v="NA"/>
    <s v="NA"/>
    <s v="NA"/>
    <s v="NA"/>
    <s v="NA"/>
    <s v="SDF Not Avilable in the server"/>
  </r>
  <r>
    <s v="FBB1C210172"/>
    <n v="210172"/>
    <s v="Biopharma"/>
    <x v="147"/>
    <s v="FCB-PROTOCOL-01_v1"/>
    <s v="CLN/PRA/01/0119"/>
    <s v="Y"/>
    <s v="BP004_SOW1_2021"/>
    <s v="Biopharma"/>
    <s v="Q1 Passed"/>
    <s v="Q1 Passed"/>
    <s v="Q1 Passed"/>
    <s v="Q2 Passed"/>
    <s v="NA"/>
    <s v="Tumor in 2/4 explants"/>
    <x v="0"/>
    <s v="Sri Lakshmi Hospital, Bangalore"/>
    <s v="Dr Prakash BV"/>
    <x v="3"/>
    <s v="NA"/>
    <s v="Stomach"/>
    <s v="Antrum of Stomach"/>
    <s v="Male"/>
    <n v="56"/>
    <s v="N"/>
    <s v="NA"/>
    <s v="Shashi"/>
    <s v="Surgery"/>
    <s v="Primary"/>
    <s v="Naïve"/>
    <s v="NA"/>
    <s v="III"/>
    <x v="4"/>
    <n v="2"/>
    <s v="pT3N0M0"/>
    <s v="NA"/>
    <s v="NA"/>
    <s v="Mucinous Carcinoma"/>
    <s v="NA"/>
    <s v="NA"/>
    <d v="2021-10-02T00:00:00"/>
    <s v="1.2*2.4*4.0"/>
    <s v="1.2*2.4*4.0"/>
    <s v="2*2*2"/>
    <n v="3"/>
    <s v="Gowri"/>
    <s v="Y"/>
    <s v="NA"/>
    <s v="N"/>
    <s v="Q2 Passed"/>
    <s v="NA"/>
    <s v="M TBL (1x4)"/>
    <s v="M T48 RxA (1x7), RxB (1x7), RxC (1x7), RxD (1x7), RxE (1x7), RxF (1x7)"/>
    <n v="61"/>
    <s v="Terminated @T48"/>
  </r>
  <r>
    <s v="FBB1C210173"/>
    <n v="210173"/>
    <s v="Biopharma"/>
    <x v="147"/>
    <s v="FCB-PROTOCOL-01_v1"/>
    <s v="CLN/PRA/01/0120"/>
    <s v="Y"/>
    <s v="BP004_SOW1_2021"/>
    <s v="Biopharma"/>
    <s v="Q1 Passed"/>
    <s v="Q1 Passed"/>
    <s v="Q1 Passed"/>
    <s v="Q2 Passed"/>
    <s v="NA"/>
    <s v="No carcinoma, only smooth muscle stroma"/>
    <x v="0"/>
    <s v="Sri Lakshmi Hospital, Bangalore"/>
    <s v="Dr Prakash BV"/>
    <x v="3"/>
    <s v="NA"/>
    <s v="Stomach"/>
    <s v="Stomach"/>
    <s v="Female"/>
    <n v="45"/>
    <s v="N"/>
    <s v="NA"/>
    <s v="Kalappa"/>
    <s v="Surgery"/>
    <s v="Primary"/>
    <s v="Naïve"/>
    <s v="NA"/>
    <s v="III"/>
    <x v="4"/>
    <n v="2"/>
    <s v="pT3N0M0"/>
    <s v="NA"/>
    <s v="NA"/>
    <s v="Moderately differentiated Adenocarcinoma"/>
    <s v="NA"/>
    <s v="NA"/>
    <d v="2021-10-02T00:00:00"/>
    <s v="2.0*2.2*2.6"/>
    <s v="2.0*2.2*2.6"/>
    <s v="2*2*2"/>
    <n v="3"/>
    <s v="Gowri"/>
    <s v="Y"/>
    <s v="NA"/>
    <s v="N"/>
    <s v="Q2 Passed"/>
    <s v="NA"/>
    <s v="M TBL (1x4)"/>
    <s v="M T48 RxA (1x7), RxB (1x7), RxC (1x7), RxD (1x7), RxE (1x7), RxF (1x7)"/>
    <n v="61"/>
    <s v="Terminated @T48"/>
  </r>
  <r>
    <s v="FBB1C210174"/>
    <n v="210174"/>
    <s v="Biopharma"/>
    <x v="147"/>
    <s v="FCB-PROTOCOL-01_v1"/>
    <s v="CLN/PRA/01/0121"/>
    <s v="Y"/>
    <s v="BP004_SOW1_2021"/>
    <s v="Biopharma"/>
    <s v="Q1 Passed"/>
    <s v="Q1 Passed"/>
    <s v="Q1 Passed"/>
    <s v="Q2 Passed"/>
    <s v="NA"/>
    <s v="Moderate amount of tumor"/>
    <x v="0"/>
    <s v="Sri Lakshmi Hospital, Bangalore"/>
    <s v="Dr Prakash BV"/>
    <x v="3"/>
    <s v="NA"/>
    <s v="Stomach"/>
    <s v="Stomach"/>
    <s v="Female"/>
    <n v="50"/>
    <s v="N"/>
    <s v="NA"/>
    <s v="Partha"/>
    <s v="Surgery"/>
    <s v="Primary"/>
    <s v="Naïve"/>
    <s v="NA"/>
    <s v="II"/>
    <x v="2"/>
    <n v="1"/>
    <s v="pT1N0M0"/>
    <s v="NA"/>
    <s v="NA"/>
    <s v="Adenocarcinoma"/>
    <s v="NA"/>
    <s v="NA"/>
    <d v="2021-10-02T00:00:00"/>
    <s v="1.6*2.0*4.2_x000a_1.0*1.6*2.6"/>
    <s v="1.6*2.0*4.2_x000a_1.0*1.6*2.6"/>
    <s v="2*2*2"/>
    <n v="3"/>
    <s v="Gowri"/>
    <s v="Y"/>
    <s v="NA"/>
    <s v="N"/>
    <s v="Q2 Passed"/>
    <s v="NA"/>
    <s v="M TBL (1x4)"/>
    <s v="M T48 RxA (1x7), RxB (1x7), RxC (1x7), RxD (1x7), RxE (1x7), RxF (1x7)"/>
    <n v="61"/>
    <s v="Terminated @T48"/>
  </r>
  <r>
    <s v="FBR1A210175"/>
    <n v="210175"/>
    <s v="R&amp;D"/>
    <x v="148"/>
    <s v="MBT-TB-070 v1.1"/>
    <s v="CLN/TNG/007"/>
    <s v="Y"/>
    <s v="Other Indication"/>
    <s v="Internal R&amp;D"/>
    <s v="Q1 Passed"/>
    <s v="Q1 Passed"/>
    <s v="Q1 Passed"/>
    <s v="Q2 Passed"/>
    <s v="NA"/>
    <s v="Good tumor content. "/>
    <x v="3"/>
    <s v="Thangam Hospital, Namakkal"/>
    <s v="Dr Aruna Prabhu, Namakkal"/>
    <x v="1"/>
    <s v="NA"/>
    <s v="Breast"/>
    <s v="Right Breast"/>
    <s v="Female"/>
    <n v="62"/>
    <s v="N"/>
    <s v="NA"/>
    <s v="Shashi"/>
    <s v="Surgery"/>
    <s v="Primary"/>
    <s v="Naïve"/>
    <s v="NA"/>
    <s v="NA"/>
    <x v="0"/>
    <n v="2"/>
    <s v="pT2N1M0"/>
    <s v="NA"/>
    <s v="NA"/>
    <s v="Infiltrating ductal Carcinoma"/>
    <s v="NA"/>
    <s v="NA"/>
    <d v="2021-10-19T00:00:00"/>
    <s v="1.05*1.0*1.2"/>
    <s v="1.0*1.0*1.2"/>
    <s v="2*2*2"/>
    <n v="4"/>
    <s v="Vasanth"/>
    <s v="Y"/>
    <s v="NA"/>
    <s v="N"/>
    <s v="Q2 Passed"/>
    <s v="NA"/>
    <s v="M TBL (3x7)"/>
    <s v="M T72 Plate 2 (Ampicillin+Amikacin)- RxA Control (1x7), RxB anti CD3+IL2 (1x7); Plate 3 (Ampicillin+Amikacin+Primocin)- RxC Control (1x7), RxD anti CD3+IL2 (1x7)"/>
    <n v="85"/>
    <s v="Terminated @T72"/>
  </r>
  <r>
    <s v="FBR1A210176"/>
    <n v="210176"/>
    <s v="R&amp;D"/>
    <x v="148"/>
    <s v="MBT-TB-070 v1.1"/>
    <s v="CLN/TNG/008"/>
    <s v="Y"/>
    <s v="Other Indication"/>
    <s v="Internal R&amp;D"/>
    <s v="Q1 Passed"/>
    <s v="Q1 Rejected"/>
    <s v="Q1 Passed"/>
    <s v="Q2 Passed"/>
    <s v="Blood Sample hemolyzed during processing"/>
    <s v="Only 3-4 explants have tumor.Others show DCIS or normal to hyperplastic glands"/>
    <x v="3"/>
    <s v="Thangam Hospital, Namakkal"/>
    <s v="Dr Aruna Prabhu, Namakkal"/>
    <x v="1"/>
    <s v="NA"/>
    <s v="Breast"/>
    <s v="Right Breast"/>
    <s v="Female"/>
    <n v="61"/>
    <s v="N"/>
    <s v="NA"/>
    <s v="Partha"/>
    <s v="Surgery"/>
    <s v="Primary"/>
    <s v="Naïve"/>
    <s v="NA"/>
    <s v="NA"/>
    <x v="0"/>
    <n v="2"/>
    <s v="pT2N1M0"/>
    <s v="NA"/>
    <s v="NA"/>
    <s v="ER+, PR+, HER2-; Infiltrating Ductal Carcinoma"/>
    <s v="NA"/>
    <s v="NA"/>
    <d v="2021-10-20T00:00:00"/>
    <s v="0.6*1.2*1.6"/>
    <s v="0.6*1.0*1.6"/>
    <s v="2*2*2"/>
    <n v="4"/>
    <s v="Kowshik"/>
    <s v="N"/>
    <s v="NA"/>
    <s v="N"/>
    <s v="Q2 Passed"/>
    <s v="NA"/>
    <s v="M TBL (3x7)"/>
    <s v="M T72 Plate 2 (Ampicillin+Amikacin)- RxA Control (1x7), RxB anti CD3+IL2 (1x7); Plate 3 (Ampicillin+Amikacin+Primocin)- RxC Control (1x7), RxD anti CD3+IL2 (1x7)"/>
    <n v="85"/>
    <s v="Terminated @T72"/>
  </r>
  <r>
    <s v="FBR1J210177"/>
    <n v="210177"/>
    <s v="R&amp;D"/>
    <x v="149"/>
    <s v="FCB-PROTOCOL-01_v1"/>
    <s v="CLN/PRA/01/0122"/>
    <s v="Y"/>
    <s v="COS_V3"/>
    <s v="Internal R&amp;D"/>
    <s v="Q1 Passed"/>
    <s v="Q1 Passed"/>
    <s v="Q1 Passed"/>
    <s v="Q2 Passed"/>
    <s v="NA"/>
    <s v="Most explants show chronic inflammation. No tumor"/>
    <x v="0"/>
    <s v="Sri Lakshmi Hospital, Bangalore"/>
    <s v="Dr Prakash BV"/>
    <x v="3"/>
    <s v="NA"/>
    <s v="Stomach"/>
    <s v="O.G. Junction"/>
    <s v="Female"/>
    <n v="60"/>
    <s v="N"/>
    <s v="NA"/>
    <s v="Shashi"/>
    <s v="Surgery"/>
    <s v="Primary"/>
    <s v="Naïve"/>
    <s v="NA"/>
    <s v="III"/>
    <x v="4"/>
    <n v="2"/>
    <s v="pT3N0M0"/>
    <s v="NA"/>
    <s v="NA"/>
    <s v="Moderately differentiated Adenocarcinoma"/>
    <s v="NA"/>
    <s v="NA"/>
    <d v="2021-10-21T00:00:00"/>
    <s v="1.2*1.8*2.8"/>
    <s v="1.2*1.8*2.8"/>
    <s v="2*2*2"/>
    <n v="4"/>
    <s v="Gowri"/>
    <s v="N"/>
    <s v="NA"/>
    <s v="N"/>
    <s v="Q2 Passed"/>
    <s v="NA"/>
    <s v="M TBL (5x7)"/>
    <s v="M T48 Plate 2 (Ampicillin+Amikacin+Amphotericin)- RxA RNGE (1x7), RxB RNGE+ Anti CD3+IL2 (1x7); (Ampicillin+Amikacin+Primocin)- RxC RNGE (1x7), RxD RNGE+ Anti CD3+IL2 (1x7); (Ampicillin+Amikacin+Amphotericin)- RxE GE (1x7), RxF GE+ Anti CD3+IL2 (1x7)"/>
    <n v="91"/>
    <s v="Terminated @T48"/>
  </r>
  <r>
    <s v="FBR1L210178"/>
    <n v="210178"/>
    <s v="R&amp;D"/>
    <x v="150"/>
    <s v="FCB-PROTOCOL-01_v1"/>
    <s v="CLN/DBR/032"/>
    <s v="Y"/>
    <s v="Culture Extension Study"/>
    <s v="Internal R&amp;D"/>
    <s v="Q1 Passed"/>
    <s v="Q1 Passed"/>
    <s v="Q1 Passed"/>
    <s v="Q2 Passed"/>
    <s v="NA"/>
    <s v="Tumor in 6/7 explants. Immune component high"/>
    <x v="4"/>
    <s v="DBR &amp; SK Hospital, Tirupati"/>
    <s v="Dr C Jayaprakash"/>
    <x v="0"/>
    <s v="NA"/>
    <s v="Buccal Mucosa"/>
    <s v="Buccal Mucosa"/>
    <s v="Female"/>
    <n v="44"/>
    <s v="N"/>
    <s v="NA"/>
    <s v="Partha"/>
    <s v="Surgery"/>
    <s v="Primary"/>
    <s v="Naïve"/>
    <s v="NA"/>
    <s v="III"/>
    <x v="4"/>
    <s v="NA"/>
    <s v="pT2N1Mx"/>
    <s v="NA"/>
    <s v="NA"/>
    <s v="Squamous Cell Carcinoma"/>
    <s v="NA"/>
    <s v="NA"/>
    <d v="2021-10-21T00:00:00"/>
    <s v="1.2*2.4*1.4"/>
    <s v="1.2*2.4*1.4"/>
    <s v="2*4*450"/>
    <n v="4"/>
    <s v="Rajashekhar"/>
    <s v="Y"/>
    <s v="NA"/>
    <s v="N"/>
    <s v="Q2 Passed"/>
    <s v="NA"/>
    <s v="V TBL (1x7)"/>
    <s v="V T72 Plate 2 (Ampicillin+Amikacin+Amphotericin)- RxA Control (1x7), RxB anti CD3+IL2 (1x7), (Ampicillin+Amikacin+Primocin)- RxC Control (1x7), RxD anti CD3+IL2 (1x7); T96 Plate 3 (Ampicillin+Amikacin+Amphotericin)- RxC Control (1x7), RxD anti CD3+IL2 (1x7)(Ampicillin+Amikacin+Amphotericin)- RxA Control (1x7), RxB anti CD3+IL2 (1x7), (Ampicillin+Amikacin+Primocin)- RxC Control (1x7), RxD anti CD3+IL2 (1x7)"/>
    <n v="71"/>
    <s v="Terminated @ T96"/>
  </r>
  <r>
    <s v="FBB1D210179"/>
    <n v="210179"/>
    <s v="Biopharma"/>
    <x v="151"/>
    <s v="FCB-PROTOCOL-01_v1"/>
    <s v="CLN/DBR/033"/>
    <s v="Y"/>
    <s v="BP005_SOW1_2021"/>
    <s v="Biopharma"/>
    <s v="Q1 Passed"/>
    <s v="Q1 Passed"/>
    <s v="Q1 Passed"/>
    <s v="Q2 Rejected"/>
    <s v="Sample contaminated post overnight incubation"/>
    <s v="Good tumor content, plenty of acellular keratinized tissue"/>
    <x v="4"/>
    <s v="DBR &amp; SK Hospital, Tirupati"/>
    <s v="Dr C Jayaprakash"/>
    <x v="0"/>
    <s v="NA"/>
    <s v="Buccal Mucosa"/>
    <s v="Buccal Mucosa"/>
    <s v="Female"/>
    <n v="50"/>
    <s v="N"/>
    <s v="NA"/>
    <s v="Partha"/>
    <s v="Surgery"/>
    <s v="Primary"/>
    <s v="Naïve"/>
    <s v="NA"/>
    <s v="IVA"/>
    <x v="1"/>
    <s v="NA"/>
    <s v="pT4aN0Mx"/>
    <s v="NA"/>
    <s v="NA"/>
    <s v="Squamous Cell Carcinoma"/>
    <s v="NA"/>
    <s v="NA"/>
    <d v="2021-10-23T00:00:00"/>
    <s v="1.0*1.6*1.6"/>
    <s v="1.0*1.6*1.6"/>
    <s v="2*4*450"/>
    <n v="4"/>
    <s v="Rajashekhar"/>
    <s v="Y"/>
    <s v="NA"/>
    <s v="N"/>
    <s v="Q2 Rejected"/>
    <s v="NA"/>
    <s v="V TBL (1x7)"/>
    <s v="T72 Plate 2- RxA (1x7), RxB (1x7), RxC (1x7), RxD (1x7), RxE (1x7), RxF (1x7); Plate 3- RxA (1x3), RxB (1x3), RxC (1x3), RxD (1x3), RxE (1x3), RxF (1x3)"/>
    <n v="67"/>
    <s v="Rejected"/>
  </r>
  <r>
    <s v="FBR1L210180"/>
    <n v="210180"/>
    <s v="R&amp;D"/>
    <x v="152"/>
    <s v="FCB-PROTOCOL-01_v1"/>
    <s v="VYD/043"/>
    <s v="Y"/>
    <s v="Culture Extension Study"/>
    <s v="Internal R&amp;D"/>
    <s v="Q1 Passed"/>
    <s v="Q1 Passed"/>
    <s v="Q1 Rejected"/>
    <s v="Q2 Passed"/>
    <s v="Sample size was too small"/>
    <s v="Good tumor content"/>
    <x v="5"/>
    <s v="Vydehi Hospital, Bangalore"/>
    <s v="Dr Amritha Prabha"/>
    <x v="0"/>
    <s v="NA"/>
    <s v="Mouth"/>
    <s v="Floor of mouth"/>
    <s v="Male"/>
    <n v="61"/>
    <s v="N"/>
    <s v="NA"/>
    <s v="Kalappa"/>
    <s v="Surgery"/>
    <s v="Primary"/>
    <s v="Naïve"/>
    <s v="NA"/>
    <s v="NA"/>
    <x v="0"/>
    <s v="NA"/>
    <s v="NA"/>
    <s v="NA"/>
    <s v="NA"/>
    <s v="Squamous Cell Carcinoma"/>
    <s v="NA"/>
    <s v="NA"/>
    <d v="2021-10-25T00:00:00"/>
    <s v="0.2*0.4*1.0_x000a_0.2*0.2*1.0"/>
    <s v="0.2*0.4*1.0_x000a_0.2*0.2*1.0"/>
    <s v="2*2*2"/>
    <n v="4"/>
    <s v="Kowshik"/>
    <s v="Y"/>
    <s v="NA"/>
    <s v="N"/>
    <s v="Q2 Passed"/>
    <s v="NA"/>
    <s v="M TBL (1x7)"/>
    <s v="M T72 Plate 2 (Ampicillin+Amikacin+Amphotericin)- RxA Control (1x6), RxB anti CD3+IL2 (1x6), (Ampicillin+Amikacin+Primocin)- RxC Control (1x6), RxD anti CD3+IL2 (1x6)"/>
    <n v="31"/>
    <s v="Terminated @T72"/>
  </r>
  <r>
    <s v="FBR1N210181"/>
    <n v="210181"/>
    <s v="R&amp;D"/>
    <x v="152"/>
    <s v="FCB-PROTOCOL-01_v1"/>
    <s v="CLN/DBR/034"/>
    <s v="Y"/>
    <s v="Extended TAT_Hemarina"/>
    <s v="Internal R&amp;D"/>
    <s v="Q1 Passed"/>
    <s v="Q1 Rejected"/>
    <s v="Q1 Rejected"/>
    <s v="Q2 Passed"/>
    <s v="Blood sample was clotted"/>
    <s v="Good tumor content"/>
    <x v="4"/>
    <s v="DBR &amp; SK Hospital, Tirupati"/>
    <s v="Dr C Jayaprakash"/>
    <x v="0"/>
    <s v="NA"/>
    <s v="Buccal Mucosa"/>
    <s v="Buccal Mucosa"/>
    <s v="Female"/>
    <n v="60"/>
    <s v="N"/>
    <s v="NA"/>
    <s v="Kalappa"/>
    <s v="Surgery"/>
    <s v="Primary"/>
    <s v="Naïve"/>
    <s v="NA"/>
    <s v="NA"/>
    <x v="0"/>
    <s v="NA"/>
    <s v="NA"/>
    <s v="NA"/>
    <s v="NA"/>
    <s v="Squamous Cell Carcinoma"/>
    <s v="NA"/>
    <s v="NA"/>
    <d v="2021-10-25T00:00:00"/>
    <s v="1.0*2.0*1.8"/>
    <s v="1.0*2.0*1.8"/>
    <s v="2*4*450"/>
    <n v="4"/>
    <s v="Kowshik"/>
    <s v="N"/>
    <s v="NA"/>
    <s v="N"/>
    <s v="Q2 Passed"/>
    <s v="NA"/>
    <s v="V TBL (1x7)"/>
    <s v="V T72 Plate 2 RxA MC (1x7), RxB Anti CD3+IL2 (1x7), RxC (1x7); Plate 3 RxD LPS (1x7)"/>
    <n v="35"/>
    <s v="Terminated @T72"/>
  </r>
  <r>
    <s v="FBR1A210182"/>
    <n v="210182"/>
    <s v="R&amp;D"/>
    <x v="153"/>
    <s v="FCB-PROTOCOL-01_v1"/>
    <s v="VYD/045"/>
    <s v="Y"/>
    <s v="Other Indication"/>
    <s v="Internal R&amp;D"/>
    <s v="Q1 Passed"/>
    <s v="Q1 Rejected"/>
    <s v="Q1 Rejected"/>
    <s v="Q2 Passed"/>
    <s v="Blood sample was hemolyzed"/>
    <s v="Good tumor content"/>
    <x v="5"/>
    <s v="Vydehi Hospital, Bangalore"/>
    <s v="Dr Amritha Prabha"/>
    <x v="1"/>
    <s v="NA"/>
    <s v="Breast"/>
    <s v="Right Breast"/>
    <s v="Female"/>
    <n v="75"/>
    <s v="N"/>
    <s v="NA"/>
    <s v="Partha"/>
    <s v="Surgery"/>
    <s v="Primary"/>
    <s v="Naïve"/>
    <s v="NA"/>
    <s v="NA"/>
    <x v="0"/>
    <s v="NA"/>
    <s v="NA"/>
    <s v="NA"/>
    <s v="NA"/>
    <s v="Infiltrating ductal Carcinoma"/>
    <s v="NA"/>
    <s v="NA"/>
    <d v="2021-10-26T00:00:00"/>
    <s v="0.8*1.6*2.4_x000a_0.8*1.8*2.4"/>
    <s v="0.6*1.4*1.2_x000a_0.4*0.6*0.8_x000a_0.4*0.6*0.8"/>
    <s v="2*2*2"/>
    <n v="4"/>
    <s v="Kowshik"/>
    <s v="N"/>
    <s v="NA"/>
    <s v="N"/>
    <s v="Q2 Passed"/>
    <s v="NA"/>
    <s v="M TBL (4x7)"/>
    <s v="M T48 Plate 2 (Ampicillin+Amikacin+Amphotericin) RxA- Control (1x7), RxB- anti CD3+IL2 (1x7); Sponge Plate 4 (Ampicillin+Amikacin+Amphotericin) RxA- Control (2x3), RxB- anti CD3+IL2 (2x3)"/>
    <n v="88"/>
    <s v="Terminated @T48"/>
  </r>
  <r>
    <s v="FBR1J210183"/>
    <n v="210183"/>
    <s v="R&amp;D"/>
    <x v="153"/>
    <s v="FCB-PROTOCOL-01_v1"/>
    <s v="VYD/044"/>
    <s v="Y"/>
    <s v="COS_V3"/>
    <s v="Internal R&amp;D"/>
    <s v="Q1 Passed"/>
    <s v="Q1 Rejected"/>
    <s v="Q1 Rejected"/>
    <s v="Q2 Passed"/>
    <s v="Blood sample was hemolyzed"/>
    <s v="No tumor. Only chronic inflammation."/>
    <x v="5"/>
    <s v="Vydehi Hospital, Bangalore"/>
    <s v="Dr Amritha Prabha"/>
    <x v="3"/>
    <s v="NA"/>
    <s v="Stomach"/>
    <s v="Distal Stomach"/>
    <s v="Female"/>
    <n v="60"/>
    <s v="N"/>
    <s v="NA"/>
    <s v="Partha"/>
    <s v="Surgery"/>
    <s v="Primary"/>
    <s v="Chemotherapy"/>
    <s v="NA"/>
    <s v="NA"/>
    <x v="0"/>
    <s v="NA"/>
    <s v="NA"/>
    <n v="3"/>
    <s v="EOX"/>
    <s v="Adenocarcinoma"/>
    <s v="NA"/>
    <s v="NA"/>
    <d v="2021-10-26T00:00:00"/>
    <s v="1.0*1.0*2.2"/>
    <s v="NA"/>
    <s v="2*2*2"/>
    <n v="4"/>
    <s v="Gowri"/>
    <s v="Y"/>
    <s v="NA"/>
    <s v="N"/>
    <s v="Q2 Passed"/>
    <s v="NA"/>
    <s v="Arm 1 (1x7)_x000a_Arm 2 (1x7)_x000a_Arm 3 (1x7)"/>
    <s v="M T48 Plate 2- RxA RNGE (1x7), RxB RNGE+ AntiCD3 (1x7), RxC RGE (1x7), RxD RGE+ AntiCD3 (1x7), RxE NGE (1x7), RxF RGE+ AntiCD3 (1x7)"/>
    <n v="63"/>
    <s v="Terminated @T48"/>
  </r>
  <r>
    <s v="FBR1A210184"/>
    <n v="210184"/>
    <s v="R&amp;D"/>
    <x v="154"/>
    <s v="FCB-PROTOCOL-01_v1"/>
    <s v="CLN/DBR/035"/>
    <s v="Y"/>
    <s v="Other Indication"/>
    <s v="Internal R&amp;D"/>
    <s v="Q1 Passed"/>
    <s v="Q1 Passed"/>
    <s v="Q1 Passed"/>
    <s v="Q2 Rejected"/>
    <s v="NA"/>
    <s v="2-3 Explants show &gt;5% tumor. Others show scattered tumor cells&lt; 5%."/>
    <x v="4"/>
    <s v="DBR &amp; SK Hospital, Tirupati"/>
    <s v="Dr C Jayaprakash"/>
    <x v="1"/>
    <s v="NA"/>
    <s v="Breast"/>
    <s v="Breast"/>
    <s v="Female"/>
    <n v="68"/>
    <s v="N"/>
    <s v="NA"/>
    <s v="Shashi"/>
    <s v="Surgery"/>
    <s v="Primary"/>
    <s v="Naïve"/>
    <s v="NA"/>
    <s v="IIB"/>
    <x v="2"/>
    <s v="NA"/>
    <s v="pT2N1Mx"/>
    <s v="NA"/>
    <s v="NA"/>
    <s v="Invasive ductal cell carcinoma"/>
    <s v="NA"/>
    <s v="NA"/>
    <d v="2021-10-27T00:00:00"/>
    <s v="1.0*2.6*2.8"/>
    <s v="1.0*2.4*2.0"/>
    <s v="2*2*2"/>
    <n v="4"/>
    <s v="Vasanth"/>
    <s v="Y"/>
    <s v="NA"/>
    <s v="N"/>
    <s v="Q2 Rejected"/>
    <s v="NA"/>
    <s v="M TBL (4x7)"/>
    <s v="M T48 Plate 2 RxA Control (1x7), RxB anti CD3+IL2 (1x7); Sponge Plate 4 RxA Control (2x3), RxB anti CD3+IL2 (2x3)"/>
    <n v="176"/>
    <s v="Rejected"/>
  </r>
  <r>
    <s v="FBR1L210185"/>
    <n v="210185"/>
    <s v="R&amp;D"/>
    <x v="155"/>
    <s v="FCB-PROTOCOL-01_v1"/>
    <s v="VYD/046"/>
    <s v="Y"/>
    <s v="Culture Extension Study"/>
    <s v="Internal R&amp;D"/>
    <s v="Q1 Passed"/>
    <s v="Q1 Rejected"/>
    <s v="Q1 Rejected"/>
    <s v="Q2 Rejected"/>
    <s v="Blood sample was clotted"/>
    <s v="No tumor"/>
    <x v="5"/>
    <s v="Vydehi Hospital, Bangalore"/>
    <s v="Dr Amritha Prabha"/>
    <x v="0"/>
    <s v="NA"/>
    <s v="Lateral Border"/>
    <s v="Left Lateral Border"/>
    <s v="Female"/>
    <n v="55"/>
    <s v="N"/>
    <s v="NA"/>
    <s v="Kalappa"/>
    <s v="Surgery"/>
    <s v="Primary"/>
    <s v="Naïve"/>
    <s v="NA"/>
    <s v="NA"/>
    <x v="0"/>
    <s v="NA"/>
    <s v="NA"/>
    <s v="NA"/>
    <s v="NA"/>
    <s v="Squamous Cell Carcinoma"/>
    <s v="NA"/>
    <s v="NA"/>
    <d v="2021-10-28T00:00:00"/>
    <s v="1.0*1.2*1.4"/>
    <s v="1.0*1.2*1.4"/>
    <s v="2*2*2"/>
    <n v="15"/>
    <s v="GS"/>
    <s v="N"/>
    <s v="NA"/>
    <s v="N"/>
    <s v="Q2 Rejected"/>
    <s v="NA"/>
    <s v="V TBL (1x7)"/>
    <s v="Plate 2- T96 {RxA MC (1*6), RxB anti CD3 (1x6)}; Plate 3- T72 RxA (1x6), T96 RxA (1x6); Plate 4- RxA (2x3), RxB (2x3)"/>
    <n v="42"/>
    <s v="Rejected"/>
  </r>
  <r>
    <s v="FBR1A210186"/>
    <n v="210186"/>
    <s v="R&amp;D"/>
    <x v="155"/>
    <s v="MBT-TB-070 v1.1"/>
    <s v="CLN/TNG/009"/>
    <s v="Y"/>
    <s v="Other Indication"/>
    <s v="Internal R&amp;D"/>
    <s v="Q1 Passed"/>
    <s v="Q1 Passed"/>
    <s v="Q1 Passed"/>
    <s v="Q2 Passed"/>
    <s v="NA"/>
    <s v="Tumor present in most explants."/>
    <x v="3"/>
    <s v="Thangam Hospital, Namakkal"/>
    <s v="Dr Deepti Mishra"/>
    <x v="1"/>
    <s v="NA"/>
    <s v="Breast"/>
    <s v="Left Breast"/>
    <s v="Female"/>
    <n v="61"/>
    <s v="N"/>
    <s v="NA"/>
    <s v="Kalappa"/>
    <s v="Surgery"/>
    <s v="Primary"/>
    <s v="Naïve"/>
    <s v="NA"/>
    <s v="NA"/>
    <x v="0"/>
    <n v="2"/>
    <s v="pT2N1M0"/>
    <s v="NA"/>
    <s v="NA"/>
    <s v="Infiltrating ductal Carcinoma"/>
    <s v="NA"/>
    <s v="NA"/>
    <d v="2021-10-28T00:00:00"/>
    <s v="1.0*1.0*1.0_x000a_0.8*2.2*1.6"/>
    <s v="0.8*0.8*0.8_x000a_0.8*1.0*1.2"/>
    <s v="2*2*2"/>
    <n v="15"/>
    <s v="Vasanth"/>
    <s v="Y"/>
    <s v="NA"/>
    <s v="N"/>
    <s v="Q2 Passed"/>
    <s v="NA"/>
    <s v="M TBL (4x7)"/>
    <s v="M T48 Plate 2 Base: (?) RxA Control (1x7), RxB Anti CD3+IL2 (1x7); _x000a_Sponge Plate 3 Base (?) RxA Control (2x3), RxB Anti CD3+IL2 (2x3)"/>
    <n v="67"/>
    <s v="Terminated @T48"/>
  </r>
  <r>
    <s v="FBR1A210187"/>
    <n v="210187"/>
    <s v="R&amp;D"/>
    <x v="155"/>
    <s v="FCB-PROTOCOL-01_v1"/>
    <s v="CLN/DBR/036"/>
    <s v="Y"/>
    <s v="Other Indication"/>
    <s v="Internal R&amp;D"/>
    <s v="Q1 Passed"/>
    <s v="Q1 Passed"/>
    <s v="Q1 Passed"/>
    <s v="Q2 Passed"/>
    <s v="NA"/>
    <s v="Tumor present in many explants, pyknosis high"/>
    <x v="4"/>
    <s v="DBR &amp; SK Hospital, Tirupati"/>
    <s v="Dr C Jayaprakash"/>
    <x v="1"/>
    <s v="TNBC"/>
    <s v="Breast"/>
    <s v="Breast"/>
    <s v="Female"/>
    <n v="54"/>
    <s v="N"/>
    <s v="NA"/>
    <s v="Partha"/>
    <s v="Surgery"/>
    <s v="Primary"/>
    <s v="Chemotherapy"/>
    <s v="NA"/>
    <s v="NA"/>
    <x v="0"/>
    <s v="NA"/>
    <s v="NA"/>
    <n v="8"/>
    <s v="Paclitaxel+ Carboplatin+ Adriamycin"/>
    <s v="TNBC"/>
    <s v="NA"/>
    <s v="NA"/>
    <s v="NA"/>
    <s v="NA"/>
    <s v="NA"/>
    <s v="NA"/>
    <s v="NA"/>
    <s v="NA"/>
    <s v="NA"/>
    <s v="NA"/>
    <s v="N"/>
    <s v="NA"/>
    <s v="NA"/>
    <s v="NA"/>
    <s v="NA"/>
    <s v="NA"/>
    <s v="SDF Not Avilable in the server"/>
  </r>
  <r>
    <s v="FBR1L210188"/>
    <n v="210188"/>
    <s v="R&amp;D"/>
    <x v="156"/>
    <s v="FCB-PROTOCOL-01_v1"/>
    <s v="CLN/DBR/037"/>
    <s v="Y"/>
    <s v="Culture Extension Study"/>
    <s v="Internal R&amp;D"/>
    <s v="Q1 Passed"/>
    <s v="Q1 Passed"/>
    <s v="Q1 Passed"/>
    <s v="Q2 Passed"/>
    <s v="NA"/>
    <s v="Tumor in 4/7 explants"/>
    <x v="4"/>
    <s v="DBR &amp; SK Hospital, Tirupati"/>
    <s v="Dr C Jayaprakash"/>
    <x v="0"/>
    <s v="NA"/>
    <s v="Buccal Mucosa"/>
    <s v="Buccal Mucosa"/>
    <s v="Female"/>
    <n v="45"/>
    <s v="N"/>
    <s v="NA"/>
    <s v="Partha"/>
    <s v="Surgery"/>
    <s v="Primary"/>
    <s v="Naïve"/>
    <s v="NA"/>
    <s v="IVB"/>
    <x v="1"/>
    <s v="NA"/>
    <s v="pT2N3bMx"/>
    <s v="NA"/>
    <s v="NA"/>
    <s v="Squamous Cell Carcinoma"/>
    <s v="NA"/>
    <s v="NA"/>
    <d v="2021-10-29T00:00:00"/>
    <s v="0.7*1.4*1.8"/>
    <s v="0.7*1.4*1.8"/>
    <s v="2*4*450"/>
    <n v="15"/>
    <s v="Vasanth/Manimaran"/>
    <s v="Y"/>
    <s v="NA"/>
    <s v="N"/>
    <s v="Q2 Passed"/>
    <s v="NA"/>
    <s v="V TBL (1x7)"/>
    <s v="V T72 Plate 2 (Ampicillin+Amikacin+Amphotericin) RxA- Control (1x7), RxB- anti CD3+IL2 (1x7); T96 Plate 3 (Ampicillin+Amikacin+Amphotericin) RxA- Control (1x7), RxB- anti CD3+IL2 (1x7)"/>
    <n v="35"/>
    <s v="Terminated @ T96"/>
  </r>
  <r>
    <s v="FBB1C210189"/>
    <n v="210189"/>
    <s v="Biopharma"/>
    <x v="157"/>
    <s v="FCB-PROTOCOL-01_v1"/>
    <s v="CLN/DBR/038"/>
    <s v="Y"/>
    <s v="BP004_SOW1_2021"/>
    <s v="Biopharma"/>
    <s v="Q1 Passed"/>
    <s v="Q1 Passed"/>
    <s v="Q1 Passed"/>
    <s v="Q2 Passed"/>
    <s v="NA"/>
    <s v="No tumor"/>
    <x v="4"/>
    <s v="DBR &amp; SK Hospital, Tirupati"/>
    <s v="Dr C Jayaprakash"/>
    <x v="3"/>
    <s v="NA"/>
    <s v="Stomach"/>
    <s v="Stomach"/>
    <s v="Male"/>
    <n v="70"/>
    <s v="N"/>
    <s v="NA"/>
    <s v="Partha"/>
    <s v="Surgery"/>
    <s v="Primary"/>
    <s v="Naïve"/>
    <s v="NA"/>
    <s v="NA"/>
    <x v="0"/>
    <s v="NA"/>
    <s v="NA"/>
    <s v="NA"/>
    <s v="NA"/>
    <s v="Adenocarcinoma"/>
    <s v="NA"/>
    <s v="NA"/>
    <d v="2021-11-01T00:00:00"/>
    <s v="1.0*1.2*2.8"/>
    <s v="1.0*1.2*2.8"/>
    <s v="2*2*2"/>
    <n v="15"/>
    <s v="Gowri"/>
    <s v="Y"/>
    <s v="NA"/>
    <s v="N"/>
    <s v="Q2 Passed"/>
    <s v="NA"/>
    <s v="M TBL (1x4)"/>
    <s v="M T48 RxA (1x7), RxB (1x7), RxC (1x7), RxD (1x7), RxE (1x7), RxF (1x7)"/>
    <n v="61"/>
    <s v="Terminated @T48"/>
  </r>
  <r>
    <s v="FBB1D210190"/>
    <n v="210190"/>
    <s v="Biopharma"/>
    <x v="158"/>
    <s v="FCB-PROTOCOL-01_v1"/>
    <s v="CLN/DBR/039"/>
    <s v="Y"/>
    <s v="BP005_SOW1_2021"/>
    <s v="Biopharma"/>
    <s v="Q1 Passed"/>
    <s v="Q1 Passed"/>
    <s v="Q1 Passed"/>
    <s v="Q2 Passed"/>
    <s v="NA"/>
    <s v="Good tumor content, some explants fragmened/tiny"/>
    <x v="4"/>
    <s v="DBR &amp; SK Hospital, Tirupati"/>
    <s v="Dr C Jayaprakash"/>
    <x v="0"/>
    <s v="NA"/>
    <s v="Buccal Mucosa"/>
    <s v="Buccal Mucosa"/>
    <s v="Female"/>
    <n v="50"/>
    <s v="N"/>
    <s v="NA"/>
    <s v="Kalappa"/>
    <s v="Surgery"/>
    <s v="Primary"/>
    <s v="Naïve"/>
    <s v="NA"/>
    <s v="III"/>
    <x v="4"/>
    <s v="NA"/>
    <s v="pT3N0Mx"/>
    <s v="NA"/>
    <s v="NA"/>
    <s v="Squamous Cell Carcinoma"/>
    <s v="NA"/>
    <s v="NA"/>
    <d v="2021-11-02T00:00:00"/>
    <s v="0.6*0.8*1.4_x000a_0.8*1.2*1.6_x000a_0.4*0.8*1.6"/>
    <s v="0.6*0.8*1.4_x000a_0.8*1.2*1.6_x000a_0.4*0.8*1.6"/>
    <s v="2*4*450"/>
    <n v="15"/>
    <s v="Gowri"/>
    <s v="Y"/>
    <s v="NA"/>
    <s v="N"/>
    <s v="Q2 Passed"/>
    <s v="NA"/>
    <s v="V TBL (1x7)"/>
    <s v="T72 Plate 2- RxA (1x7), RxB (1x7), RxC (1x7), RxD (1x7), RxE (1x7), RxF (1x7); Plate 3- RxA (1x3), RxB (1x3), RxC (1x3), RxD (1x3), RxE (1x3), RxF (1x3)"/>
    <n v="67"/>
    <s v="Terminated @T72"/>
  </r>
  <r>
    <s v="FBB1D210191"/>
    <n v="210191"/>
    <s v="Biopharma"/>
    <x v="159"/>
    <s v="FCB-PROTOCOL-01_v1"/>
    <s v="VYD/047"/>
    <s v="Y"/>
    <s v="BP005_SOW1_2021"/>
    <s v="Biopharma"/>
    <s v="Q1 Passed"/>
    <s v="Q1 Passed"/>
    <s v="Q1 Passed"/>
    <s v="Q2 Passed"/>
    <s v="NA"/>
    <s v="Good tumor content"/>
    <x v="5"/>
    <s v="Vydehi Hospital, Bangalore"/>
    <s v="Dr Amritha Prabha"/>
    <x v="0"/>
    <s v="NA"/>
    <s v="Buccal Mucosa"/>
    <s v="Right Buccal Mucosa"/>
    <s v="Female"/>
    <n v="60"/>
    <s v="N"/>
    <s v="NA"/>
    <s v="Kalappa"/>
    <s v="Surgery"/>
    <s v="Primary"/>
    <s v="Naïve"/>
    <s v="NA"/>
    <s v="II"/>
    <x v="2"/>
    <n v="2"/>
    <s v="pT2N0"/>
    <s v="NA"/>
    <s v="NA"/>
    <s v="Squamous Cell Carcinoma"/>
    <s v="NA"/>
    <s v="NA"/>
    <d v="2021-11-03T00:00:00"/>
    <s v="1.2*1.6*1.6"/>
    <s v="1.2*1.6*1.6"/>
    <s v="2*4*450"/>
    <n v="15"/>
    <s v="Gowri"/>
    <s v="Y"/>
    <s v="NA"/>
    <s v="N"/>
    <s v="Q2 Passed"/>
    <s v="NA"/>
    <s v="V TBL (1x7)"/>
    <s v="T72 Plate 2- RxA (1x7), RxB (1x7), RxC (1x7), RxD (1x7), RxE (1x7), RxF (1x7); Plate 3- RxA (1x3), RxB (1x3), RxC (1x3), RxD (1x3), RxE (1x3), RxF (1x3)"/>
    <n v="77"/>
    <s v="Terminated @T72"/>
  </r>
  <r>
    <s v="FBR1A210192"/>
    <n v="210192"/>
    <s v="R&amp;D"/>
    <x v="160"/>
    <s v="FCB-PROTOCOL-01_v1"/>
    <s v="CLN/DBR/040"/>
    <s v="Y"/>
    <s v="Other Indication"/>
    <s v="Internal R&amp;D"/>
    <s v="Q1 Passed"/>
    <s v="Q1 Passed"/>
    <s v="Q1 Passed"/>
    <s v="Q2 Passed"/>
    <s v="NA"/>
    <s v="Good tumor content,pyknosis high"/>
    <x v="4"/>
    <s v="DBR &amp; SK Hospital, Tirupati"/>
    <s v="Dr C Jayaprakash"/>
    <x v="1"/>
    <s v="TNBC"/>
    <s v="Breast"/>
    <s v="Breast"/>
    <s v="Female"/>
    <n v="47"/>
    <s v="N"/>
    <s v="NA"/>
    <s v="Kalappa"/>
    <s v="Surgery"/>
    <s v="Primary"/>
    <s v="Chemotherapy"/>
    <s v="NA"/>
    <s v="IB"/>
    <x v="3"/>
    <s v="NA"/>
    <s v="pT1N1Mx"/>
    <n v="1"/>
    <s v="Adriamycin+Cyclophosphamide"/>
    <s v="HER2-; Adenocarcinoma of Breast"/>
    <s v="NA"/>
    <s v="NA"/>
    <s v="NA"/>
    <s v="NA"/>
    <s v="NA"/>
    <s v="NA"/>
    <s v="NA"/>
    <s v="NA"/>
    <s v="NA"/>
    <s v="NA"/>
    <s v="N"/>
    <s v="NA"/>
    <s v="NA"/>
    <s v="NA"/>
    <s v="NA"/>
    <s v="NA"/>
    <s v="SDF Not Avilable in the server"/>
  </r>
  <r>
    <s v="FBB1B210193"/>
    <n v="210193"/>
    <s v="Biopharma"/>
    <x v="161"/>
    <s v="FCB-PROTOCOL-01_v1"/>
    <s v="VYD/048"/>
    <s v="Y"/>
    <s v="BP002_SOW1_2021"/>
    <s v="Biopharma"/>
    <s v="Q1 Passed"/>
    <s v="Q1 Passed"/>
    <s v="Q1 Passed"/>
    <s v="Q2 Rejected"/>
    <s v="NA"/>
    <s v="Scanty tumor mostly with keratin perals in 5/7 explants. Necrosis, pyknosis high"/>
    <x v="5"/>
    <s v="Vydehi Hospital, Bangalore"/>
    <s v="Dr Amritha Prabha"/>
    <x v="0"/>
    <s v="NA"/>
    <s v="Tongue"/>
    <s v="Right Lateral border of tongue"/>
    <s v="Male"/>
    <n v="35"/>
    <s v="N"/>
    <s v="NA"/>
    <s v="Kalappa"/>
    <s v="Surgery"/>
    <s v="Primary"/>
    <s v="Naïve"/>
    <s v="NA"/>
    <s v="NA"/>
    <x v="0"/>
    <s v="NA"/>
    <s v="NA"/>
    <s v="NA"/>
    <s v="NA"/>
    <s v="Squamous Cell Carcinoma"/>
    <s v="NA"/>
    <s v="NA"/>
    <d v="2021-11-09T00:00:00"/>
    <s v="NA"/>
    <s v="NA"/>
    <s v="NA"/>
    <s v="NA"/>
    <s v="NA"/>
    <s v="NA"/>
    <s v="NA"/>
    <s v="N"/>
    <s v="Q2 Rejected"/>
    <s v="No Tumor"/>
    <s v="NA"/>
    <s v="NA"/>
    <s v="NA"/>
    <s v="Rejected"/>
  </r>
  <r>
    <s v="FBR1L210194"/>
    <n v="210194"/>
    <s v="R&amp;D"/>
    <x v="162"/>
    <s v="FCB-PROTOCOL-01_v1"/>
    <s v="CLN/PRA/01/0123"/>
    <s v="Y"/>
    <s v="Culture Extension Study"/>
    <s v="Internal R&amp;D"/>
    <s v="Q1 Passed"/>
    <s v="Q1 Rejected"/>
    <s v="Q1 Rejected"/>
    <s v="Q2 Passed"/>
    <s v="Blood sample was clotted"/>
    <s v="Overall moderate tumor content with high immune component.Some explants fragmented  "/>
    <x v="0"/>
    <s v="Sri Lakshmi Hospital, Bangalore"/>
    <s v="Dr Prakash BV"/>
    <x v="0"/>
    <s v="NA"/>
    <s v="Buccal Mucosa"/>
    <s v="Right Buccal Mucosa"/>
    <s v="Female"/>
    <n v="65"/>
    <s v="N"/>
    <s v="NA"/>
    <s v="Kalappa"/>
    <s v="Surgery"/>
    <s v="Primary"/>
    <s v="Naïve"/>
    <s v="NA"/>
    <s v="II"/>
    <x v="2"/>
    <n v="2"/>
    <s v="pT2N0M0"/>
    <s v="NA"/>
    <s v="NA"/>
    <s v="Squamous Cell Carcinoma"/>
    <s v="NA"/>
    <s v="NA"/>
    <d v="2021-11-11T00:00:00"/>
    <s v="1.0*1.0*2.8_x000a_1.1*1.6*2.8"/>
    <s v="NA"/>
    <s v="2*2*2"/>
    <n v="15"/>
    <s v="Vasanth/Manimaran"/>
    <s v="N"/>
    <s v="NA"/>
    <s v="N"/>
    <s v="Q2 Passed"/>
    <s v="NA"/>
    <s v="V TBL (1x7)"/>
    <s v="V T72 Plate 2- RxA MC (1x7), RxB anti CD3 (1x7), Nivo RxC (1x7), IgG4 RxD (1x7); T96 Plate 3-RxA MC (1x7), RxB anti CD3 (1x7), RxA MC (1x7), RxB anti CD3 (1x7); T96 Sponge Plate 4- RxA MC (1x7), RxB anti CD3 (1x7), RxA MC (1x7), RxB anti CD3 (1x7);_x000a_V T72 Plate 5- RxA MC (1x7), RxB anti CD3 (1x7), Nivo RxC (1x7) "/>
    <n v="78"/>
    <s v="Terminated @ T96"/>
  </r>
  <r>
    <s v="FBR1L210195"/>
    <n v="210195"/>
    <s v="R&amp;D"/>
    <x v="162"/>
    <s v="FCB-PROTOCOL-01_v1"/>
    <s v="CLN/DBR/041"/>
    <s v="Y"/>
    <s v="Culture Extension Study"/>
    <s v="Internal R&amp;D"/>
    <s v="Q1 Passed"/>
    <s v="Q1 Passed"/>
    <s v="Q1 Passed"/>
    <s v="Q2 Rejected"/>
    <s v="NA"/>
    <s v="Good tumor content"/>
    <x v="4"/>
    <s v="DBR &amp; SK Hospital, Tirupati"/>
    <s v="Dr C Jayaprakash"/>
    <x v="0"/>
    <s v="NA"/>
    <s v="Buccal Mucosa"/>
    <s v="Buccal Mucosa"/>
    <s v="Female"/>
    <n v="45"/>
    <s v="N"/>
    <s v="NA"/>
    <s v="Shashi"/>
    <s v="Surgery"/>
    <s v="Primary"/>
    <s v="Naïve"/>
    <s v="NA"/>
    <s v="III"/>
    <x v="4"/>
    <s v="NA"/>
    <s v="pT3N0Mx"/>
    <s v="NA"/>
    <s v="NA"/>
    <s v="Squamous Cell Carcinoma"/>
    <s v="NA"/>
    <s v="NA"/>
    <d v="2021-11-12T00:00:00"/>
    <s v="NA"/>
    <s v="NA"/>
    <s v="NA"/>
    <s v="NA"/>
    <s v="GS"/>
    <s v="Y"/>
    <s v="NA"/>
    <s v="N"/>
    <s v="Q2 Rejected"/>
    <s v="No Tumor"/>
    <s v="NA"/>
    <s v="NA"/>
    <s v="NA"/>
    <s v="Rejected"/>
  </r>
  <r>
    <s v="FBR1M210196"/>
    <n v="210196"/>
    <s v="R&amp;D"/>
    <x v="163"/>
    <s v="FCB-PROTOCOL-01_v1"/>
    <s v="CLN/PRA/01/0124"/>
    <s v="Y"/>
    <s v="DMS_RCC"/>
    <s v="Internal R&amp;D"/>
    <s v="Q1 Passed"/>
    <s v="Q1 Passed"/>
    <s v="Q1 Passed"/>
    <s v="Q2 Passed"/>
    <s v="NA"/>
    <s v="Good tumor content ? Chromophobe RCC "/>
    <x v="0"/>
    <s v="Sri Lakshmi Hospital, Bangalore"/>
    <s v="Dr Prakash BV"/>
    <x v="4"/>
    <s v="NA"/>
    <s v="Renal Mass"/>
    <s v="Left Renal Mass"/>
    <s v="Female"/>
    <n v="50"/>
    <s v="N"/>
    <s v="NA"/>
    <s v="Kalappa"/>
    <s v="Surgery"/>
    <s v="Primary"/>
    <s v="Naïve"/>
    <s v="NA"/>
    <s v="II"/>
    <x v="2"/>
    <n v="1"/>
    <s v="pT2N0M0"/>
    <s v="NA"/>
    <s v="NA"/>
    <s v="Renal Cell Carcinoma"/>
    <s v="NA"/>
    <s v="NA"/>
    <d v="2021-11-13T00:00:00"/>
    <s v="1.0*2.6*4.8"/>
    <s v="NA"/>
    <s v="2*4*450"/>
    <n v="15"/>
    <s v="GS"/>
    <s v="Y"/>
    <s v="NA"/>
    <s v="N"/>
    <s v="Q2 Passed"/>
    <s v="NA"/>
    <s v="V TBL 1 (1x7)_x000a_V TBL 2 (1x7)_x000a_V TBL 3 (1x7)_x000a_V TBL 4 (1x7)"/>
    <s v="V T72 Plate 2- RxA IgG4 (1x7), RxB NIVO (1x7), RxC Anti CD3+IL2 (1x7);_x000a_V T72 Plate 3- RxA IgG4 (1x7), RxB NIVO (1x7), RxC Anti CD3+IL2 (1x7);_x000a_V T72 Plate 4-  RxD LPS (1x7), RxD LPS (1x7)"/>
    <n v="84"/>
    <s v="Terminated @T72"/>
  </r>
  <r>
    <s v="FBR1L210197"/>
    <n v="210197"/>
    <s v="R&amp;D"/>
    <x v="163"/>
    <s v="FCB-PROTOCOL-01_v1"/>
    <s v="CLN/PRA/01/0125"/>
    <s v="Y"/>
    <s v="Culture Extension Study"/>
    <s v="Internal R&amp;D"/>
    <s v="Q1 Passed"/>
    <s v="Q1 Passed"/>
    <s v="Q1 Passed"/>
    <s v="Q2 Passed"/>
    <s v="NA"/>
    <s v="Good tumor content"/>
    <x v="0"/>
    <s v="Sri Lakshmi Hospital, Bangalore"/>
    <s v="Dr Prakash BV"/>
    <x v="0"/>
    <s v="NA"/>
    <s v="Buccal Mucosa"/>
    <s v="Right Buccal Mucosa"/>
    <s v="Female"/>
    <n v="60"/>
    <s v="N"/>
    <s v="NA"/>
    <s v="Shashi"/>
    <s v="Surgery"/>
    <s v="Primary"/>
    <s v="Naïve"/>
    <s v="NA"/>
    <s v="II"/>
    <x v="2"/>
    <n v="1"/>
    <s v="pT2N0M0"/>
    <s v="NA"/>
    <s v="NA"/>
    <s v="Squamous Cell Carcinoma"/>
    <s v="NA"/>
    <s v="NA"/>
    <d v="2021-11-13T00:00:00"/>
    <s v="0.6*1.2*2.2_x000a_0.7*1.6*2.0"/>
    <s v="NA"/>
    <s v="Vibratome"/>
    <n v="15"/>
    <s v="VK"/>
    <s v="Y"/>
    <s v="NA"/>
    <s v="N"/>
    <s v="Q2 Passed"/>
    <s v="NA"/>
    <s v="V TBL (1x7)"/>
    <s v="Plate 2- RxA MC (1*7), RxB anti CD3 (1x7);_x000a_ Plate 3- RxA MC (1*7), RxB anti CD3 (1x7); _x000a_Plate 4- MC RxA (2x3)"/>
    <n v="41"/>
    <s v="Terminated @ T96"/>
  </r>
  <r>
    <s v="FBB1D210198"/>
    <n v="210198"/>
    <s v="Biopharma"/>
    <x v="164"/>
    <s v="FCB-PROTOCOL-01_v1"/>
    <s v="CLN/DBR/042"/>
    <s v="Y"/>
    <s v="BP005_SOW1_2021"/>
    <s v="Biopharma"/>
    <s v="Q1 Passed"/>
    <s v="Q1 Passed"/>
    <s v="Q1 Passed"/>
    <s v="Q2 Passed"/>
    <s v="NA"/>
    <s v="Good tumor content"/>
    <x v="4"/>
    <s v="DBR &amp; SK Hospital, Tirupati"/>
    <s v="Dr C Jayaprakash"/>
    <x v="0"/>
    <s v="NA"/>
    <s v="Buccal Mucosa"/>
    <s v="Buccal Mucosa"/>
    <s v="Female"/>
    <n v="70"/>
    <s v="N"/>
    <s v="NA"/>
    <s v="Shashi"/>
    <s v="Surgery"/>
    <s v="Primary"/>
    <s v="Naïve"/>
    <s v="NA"/>
    <s v="IVB"/>
    <x v="1"/>
    <s v="NA"/>
    <s v="pT3N3Mx"/>
    <s v="NA"/>
    <s v="NA"/>
    <s v="Squamous Cell Carcinoma"/>
    <s v="NA"/>
    <s v="NA"/>
    <d v="2021-11-13T00:00:00"/>
    <s v="1.2*1.4*3.0"/>
    <s v="NA"/>
    <s v="Vibratome"/>
    <n v="15"/>
    <s v="GS"/>
    <s v="Y"/>
    <s v="NA"/>
    <s v="N"/>
    <s v="Q2 Passed"/>
    <s v="NA"/>
    <s v="V TBL (1x7)"/>
    <s v="T72 Plate 2- RxA (1x7), RxB (1x7), RxC (1x7), RxD (1x7), RxE (1x7), RxF (1x7); _x000a_Plate 3- RxA (1x3), RxB (1x3), RxC (1x3), RxD (1x3), RxE (1x3), RxF (1x3)"/>
    <n v="103"/>
    <s v="Terminated @T72"/>
  </r>
  <r>
    <s v="FBB1B210199"/>
    <n v="210199"/>
    <s v="Biopharma"/>
    <x v="165"/>
    <s v="FCB-PROTOCOL-01_v1"/>
    <s v="CLN/PRA/01/0126"/>
    <s v="Y"/>
    <s v="BP002_SOW1_2021"/>
    <s v="Biopharma"/>
    <s v="Q1 Passed"/>
    <s v="Q1 Passed"/>
    <s v="Q1 Passed"/>
    <s v="Q2 Passed"/>
    <s v="NA"/>
    <s v="Good tumor content"/>
    <x v="0"/>
    <s v="Sri Lakshmi Hospital, Bangalore"/>
    <s v="Dr Prakash BV"/>
    <x v="0"/>
    <s v="NA"/>
    <s v="GBS"/>
    <s v="Left Upper GBS"/>
    <s v="Female"/>
    <n v="33"/>
    <s v="N"/>
    <s v="NA"/>
    <s v="Kalappa"/>
    <s v="Surgery"/>
    <s v="Primary"/>
    <s v="Naïve"/>
    <s v="NA"/>
    <s v="II"/>
    <x v="2"/>
    <n v="1"/>
    <s v="pT2N0M0"/>
    <s v="NA"/>
    <s v="NA"/>
    <s v="Squamous Cell Carcinoma"/>
    <s v="NA"/>
    <s v="NA"/>
    <d v="2021-11-16T00:00:00"/>
    <s v="0.8*1.6*2.4"/>
    <s v="0.8*1.6*2.4"/>
    <s v="2*4*450"/>
    <n v="15"/>
    <s v="Kowshik"/>
    <s v="Y"/>
    <s v="NA"/>
    <s v="N"/>
    <s v="Q2 Passed"/>
    <s v="NA"/>
    <s v="V TBL (1x7)"/>
    <s v="V T72 Base Cul Plate RxA (1x7), RxB (1x7), RxC (1x7), RxD (1x7)"/>
    <n v="71"/>
    <s v="Terminated @T72"/>
  </r>
  <r>
    <s v="FBR1L210200"/>
    <n v="210200"/>
    <s v="R&amp;D"/>
    <x v="166"/>
    <s v="FCB-PROTOCOL-01_v1"/>
    <s v="CLN/PRA/01/0127"/>
    <s v="Y"/>
    <s v="Culture Extension Study"/>
    <s v="Internal R&amp;D"/>
    <s v="Q1 Passed"/>
    <s v="Q1 Passed"/>
    <s v="Q1 Passed"/>
    <s v="Q2 Rejected"/>
    <s v="NA"/>
    <s v="Good tumor content. Necrosis present in some explants.? Bacterial colonies at the periphery in some explants"/>
    <x v="0"/>
    <s v="Sri Lakshmi Hospital, Bangalore"/>
    <s v="Dr Prakash BV"/>
    <x v="0"/>
    <s v="NA"/>
    <s v="RMT"/>
    <s v="Left RMT"/>
    <s v="Female"/>
    <n v="50"/>
    <s v="N"/>
    <s v="NA"/>
    <s v="Kalappa"/>
    <s v="Surgery"/>
    <s v="Primary"/>
    <s v="Naïve"/>
    <s v="NA"/>
    <s v="IVA"/>
    <x v="1"/>
    <n v="3"/>
    <s v="pT4AN0M0"/>
    <s v="NA"/>
    <s v="NA"/>
    <s v="Squamous Cell Carcinoma"/>
    <s v="RT"/>
    <s v="NA"/>
    <d v="2021-11-16T00:00:00"/>
    <s v="0.6*1.2*2.0"/>
    <s v="0.6*1.2*2.0"/>
    <s v="Vibratome"/>
    <n v="15"/>
    <s v="GS"/>
    <s v="Y"/>
    <s v="NA"/>
    <s v="N"/>
    <s v="Q2 Rejected"/>
    <s v="Contamination observed"/>
    <s v="NA"/>
    <s v="NA"/>
    <s v="NA"/>
    <s v="Rejected"/>
  </r>
  <r>
    <s v="FBR1L210201"/>
    <n v="210201"/>
    <s v="R&amp;D"/>
    <x v="166"/>
    <s v="FCB-PROTOCOL-01_v1"/>
    <s v="CLN/DBR/043"/>
    <s v="Y"/>
    <s v="Culture Extension Study"/>
    <s v="Internal R&amp;D"/>
    <s v="Q1 Passed"/>
    <s v="Q1 Passed"/>
    <s v="Q1 Passed"/>
    <s v="Q2 Passed"/>
    <s v="NA"/>
    <s v="Moderate tumor content with high immune component"/>
    <x v="4"/>
    <s v="DBR &amp; SK Hospital, Tirupati"/>
    <s v="Dr C Jayaprakash"/>
    <x v="0"/>
    <s v="NA"/>
    <s v="Oral Cavity"/>
    <s v="Oral Cavity"/>
    <s v="Male"/>
    <n v="45"/>
    <s v="N"/>
    <s v="NA"/>
    <s v="Shashi"/>
    <s v="Surgery"/>
    <s v="Primary"/>
    <s v="Naïve"/>
    <s v="NA"/>
    <s v="IVA"/>
    <x v="1"/>
    <s v="NA"/>
    <s v="pT3N2Mx"/>
    <s v="NA"/>
    <s v="NA"/>
    <s v="Squamous Cell Carcinoma"/>
    <s v="NA"/>
    <s v="NA"/>
    <d v="2021-11-17T00:00:00"/>
    <s v="0.8*0.8*1.6"/>
    <s v="0.8*0.8*1.6"/>
    <s v="Vibratome"/>
    <n v="15"/>
    <s v="VK"/>
    <s v="Y"/>
    <s v="NA"/>
    <s v="N"/>
    <s v="Q2 Passed"/>
    <s v="NA"/>
    <s v="V TBL (1x7)"/>
    <s v="NA"/>
    <n v="49"/>
    <s v="Terminated @ T96"/>
  </r>
  <r>
    <s v="FBR1M210202"/>
    <n v="210202"/>
    <s v="R&amp;D"/>
    <x v="167"/>
    <s v="FCB-PROTOCOL-01_v1"/>
    <s v="CLN/PRA/01/0128"/>
    <s v="Y"/>
    <s v="DMS_RCC"/>
    <s v="Internal R&amp;D"/>
    <s v="Q1 Passed"/>
    <s v="Q1 Passed"/>
    <s v="Q1 Passed"/>
    <s v="Q2 Passed"/>
    <s v="NA"/>
    <s v="Good tumor content; Paillary RCC Type 2"/>
    <x v="0"/>
    <s v="Sri Lakshmi Hospital, Bangalore"/>
    <s v="Dr Prakash BV"/>
    <x v="4"/>
    <s v="NA"/>
    <s v="Renal Mass"/>
    <s v="Left Renal Mass"/>
    <s v="Female"/>
    <n v="56"/>
    <s v="N"/>
    <s v="NA"/>
    <s v="Partha"/>
    <s v="Surgery"/>
    <s v="Primary"/>
    <s v="Naïve"/>
    <s v="NA"/>
    <s v="II"/>
    <x v="2"/>
    <n v="2"/>
    <s v="pT2N0M0"/>
    <s v="NA"/>
    <s v="NA"/>
    <s v="Clear Cell Carcinoma_x000a_Dr Ritu's comment- Papillary"/>
    <s v="NA"/>
    <s v="NA"/>
    <d v="2021-11-18T00:00:00"/>
    <s v="0.8*1.2*1.2"/>
    <s v="0.8*1.2*1.2"/>
    <s v="2*4*450"/>
    <n v="15"/>
    <s v="KJ"/>
    <s v="Y"/>
    <s v="NA"/>
    <s v="N"/>
    <s v="Q2 Passed"/>
    <s v="NA"/>
    <s v="V TBL 1 (1x7)"/>
    <s v="NA"/>
    <n v="84"/>
    <s v="Terminated @T72"/>
  </r>
  <r>
    <s v="FBB1C210203"/>
    <n v="210203"/>
    <s v="Biopharma"/>
    <x v="167"/>
    <s v="FCB-PROTOCOL-01_v1"/>
    <s v="CLN/PRA/01/0129"/>
    <s v="Y"/>
    <s v="BP004_SOW1_2021"/>
    <s v="Biopharma"/>
    <s v="Q1 Passed"/>
    <s v="Q1 Passed"/>
    <s v="Q1 Passed"/>
    <s v="Q2 Passed"/>
    <s v="NA"/>
    <s v="5% tumor in only 1 explant"/>
    <x v="0"/>
    <s v="Sri Lakshmi Hospital, Bangalore"/>
    <s v="Dr Prakash BV"/>
    <x v="3"/>
    <s v="NA"/>
    <s v="Stomach"/>
    <s v="Fundus of Stomach"/>
    <s v="Female"/>
    <n v="45"/>
    <s v="N"/>
    <s v="NA"/>
    <s v="Partha"/>
    <s v="Surgery"/>
    <s v="Primary"/>
    <s v="Naïve"/>
    <s v="NA"/>
    <s v="III"/>
    <x v="4"/>
    <n v="2"/>
    <s v="pT2N0M0"/>
    <s v="NA"/>
    <s v="NA"/>
    <s v="Adenocarcinoma"/>
    <s v="NA"/>
    <s v="NA"/>
    <d v="2021-11-18T00:00:00"/>
    <s v="0.6*2.0*3.2"/>
    <s v="0.6*2.0*3.2"/>
    <s v="2*2*2"/>
    <n v="15"/>
    <s v="Gowri"/>
    <s v="Y"/>
    <s v="NA"/>
    <s v="N"/>
    <s v="Q2 Passed"/>
    <s v="NA"/>
    <s v="M TBL (1x4)"/>
    <s v="NA"/>
    <n v="61"/>
    <s v="Terminated @T48"/>
  </r>
  <r>
    <s v="FBB1B210204"/>
    <n v="210204"/>
    <s v="Biopharma"/>
    <x v="168"/>
    <s v="FCB-PROTOCOL-01_v1"/>
    <s v="CLN/PRA/01/0130"/>
    <s v="Y"/>
    <s v="BP002_SOW1_2021"/>
    <s v="Biopharma"/>
    <s v="Q1 Passed"/>
    <s v="Q1 Passed"/>
    <s v="Q1 Passed"/>
    <s v="Q2 Rejected"/>
    <s v="NA"/>
    <s v="Scanty to moderate tumor content with high immune component"/>
    <x v="0"/>
    <s v="Sri Lakshmi Hospital, Bangalore"/>
    <s v="Dr Prakash BV"/>
    <x v="0"/>
    <s v="NA"/>
    <s v="GBS"/>
    <s v="Right Lower GBS"/>
    <s v="Female"/>
    <n v="60"/>
    <s v="N"/>
    <s v="NA"/>
    <s v="Kalappa"/>
    <s v="Surgery"/>
    <s v="Primary"/>
    <s v="Naïve"/>
    <s v="NA"/>
    <s v="II"/>
    <x v="2"/>
    <n v="2"/>
    <s v="pT2N2bM0"/>
    <s v="NA"/>
    <s v="NA"/>
    <s v="Squamous Cell Carcinoma"/>
    <s v="RT"/>
    <s v="NA"/>
    <d v="2021-11-19T00:00:00"/>
    <s v="0.6*1.4*1.2"/>
    <s v="0.6*1.4*1.2"/>
    <s v="2*4*450"/>
    <n v="15"/>
    <s v="Vasanth"/>
    <s v="Y"/>
    <s v="NA"/>
    <s v="N"/>
    <s v="Q2 Rejected"/>
    <s v="NA"/>
    <s v="V TBL (1x7)"/>
    <s v="NA"/>
    <n v="63"/>
    <s v="Rejected"/>
  </r>
  <r>
    <s v="FBR1M210205"/>
    <n v="210205"/>
    <s v="R&amp;D"/>
    <x v="168"/>
    <s v="FCB-PROTOCOL-01_v1"/>
    <s v="CLN/PRA/01/0131"/>
    <s v="Y"/>
    <s v="DMS_RCC"/>
    <s v="Internal R&amp;D"/>
    <s v="Q1 Passed"/>
    <s v="Q1 Passed"/>
    <s v="Q1 Passed"/>
    <s v="Q2 Passed"/>
    <s v="NA"/>
    <s v="Moderate amount of tumor"/>
    <x v="0"/>
    <s v="Sri Lakshmi Hospital, Bangalore"/>
    <s v="Dr Prakash BV"/>
    <x v="4"/>
    <s v="NA"/>
    <s v="Renal Mass"/>
    <s v="Left Renal Mass"/>
    <s v="Female"/>
    <n v="45"/>
    <s v="N"/>
    <s v="NA"/>
    <s v="Kalappa"/>
    <s v="Surgery"/>
    <s v="Primary"/>
    <s v="Naïve"/>
    <s v="NA"/>
    <s v="II"/>
    <x v="2"/>
    <n v="2"/>
    <s v="pT2N0M0"/>
    <s v="NA"/>
    <s v="NA"/>
    <s v="Sarcoma (?)"/>
    <s v="NA"/>
    <s v="NA"/>
    <d v="2021-11-19T00:00:00"/>
    <s v="0.8*2.0*2.6"/>
    <s v="0.8*2.0*2.6"/>
    <s v="2*4*450"/>
    <n v="15"/>
    <s v="KJ"/>
    <s v="Y"/>
    <s v="NA"/>
    <s v="N"/>
    <s v="Q2 Passed"/>
    <s v="NA"/>
    <s v="V TBL 1 (1x7)_x000a_V TBL 2 (1x7)_x000a_V TBL 3 (1x7)"/>
    <s v="NA"/>
    <n v="35"/>
    <s v="Terminated @T72"/>
  </r>
  <r>
    <s v="FBB1C210206"/>
    <n v="210206"/>
    <s v="Biopharma"/>
    <x v="169"/>
    <s v="FCB-PROTOCOL-01_v1"/>
    <s v="CLN/PRA/01/0132"/>
    <s v="Y"/>
    <s v="BP004_SOW1_2021"/>
    <s v="Biopharma"/>
    <s v="Q1 Passed"/>
    <s v="Q1 Passed"/>
    <s v="Q1 Passed"/>
    <s v="Q2 Rejected"/>
    <s v="NA"/>
    <s v="5-7% tumor in 3/4 explants. High mucin content"/>
    <x v="0"/>
    <s v="Sri Lakshmi Hospital, Bangalore"/>
    <s v="Dr Prakash BV"/>
    <x v="3"/>
    <s v="NA"/>
    <s v="Stomach"/>
    <s v="Body of Stomach"/>
    <s v="Female"/>
    <n v="60"/>
    <s v="N"/>
    <s v="NA"/>
    <s v="Shashi"/>
    <s v="Surgery"/>
    <s v="Primary"/>
    <s v="Naïve"/>
    <s v="NA"/>
    <s v="III"/>
    <x v="4"/>
    <n v="2"/>
    <s v="pT2N1M0"/>
    <s v="NA"/>
    <s v="NA"/>
    <s v="Adenocarcinoma"/>
    <s v="NA"/>
    <s v="NA"/>
    <d v="2021-11-20T00:00:00"/>
    <s v="1.0*2.0*2.4"/>
    <s v="NA"/>
    <s v="2*2*2"/>
    <n v="15"/>
    <s v="VK"/>
    <s v="Y"/>
    <s v="NA"/>
    <s v="N"/>
    <s v="Q2 Rejected"/>
    <s v="Contamination observed"/>
    <s v="V TBL 2 (1x7)"/>
    <s v="NA"/>
    <n v="102"/>
    <s v="Rejected"/>
  </r>
  <r>
    <n v="210207"/>
    <n v="210207"/>
    <s v="R&amp;D"/>
    <x v="170"/>
    <s v="FCB-PROTOCOL-01_v1"/>
    <s v="CLN/PRA/01/0133"/>
    <s v="Y"/>
    <s v="No Study"/>
    <s v="1st level attrition"/>
    <s v="Q1 Passed"/>
    <s v="Q1 Passed"/>
    <s v="Q1 Rejected"/>
    <s v="Q2 Rejected"/>
    <s v="Sample was completely fatty"/>
    <s v="NA"/>
    <x v="0"/>
    <s v="Sri Lakshmi Hospital, Bangalore"/>
    <s v="Dr Prakash BV"/>
    <x v="3"/>
    <s v="NA"/>
    <s v="Stomach"/>
    <s v="Body of Stomach"/>
    <s v="Female"/>
    <n v="60"/>
    <s v="N"/>
    <s v="NA"/>
    <s v="Kalappa"/>
    <s v="Surgery"/>
    <s v="Primary"/>
    <s v="Chemotherapy"/>
    <s v="NA"/>
    <s v="III"/>
    <x v="4"/>
    <n v="3"/>
    <s v="pT3N2M0"/>
    <n v="3"/>
    <s v="Epirubicin+ Oxaloplatin"/>
    <s v="Adenocarcinoma"/>
    <s v="CT"/>
    <s v="Epirubicin+ Oxaloplatin"/>
    <s v="NA"/>
    <s v="NA"/>
    <s v="NA"/>
    <s v="NA"/>
    <s v="NA"/>
    <s v="NA"/>
    <s v="NA"/>
    <s v="NA"/>
    <s v="N"/>
    <s v="Q2 Rejected"/>
    <s v="NA"/>
    <s v="NA"/>
    <s v="NA"/>
    <s v="NA"/>
    <s v="Rejected"/>
  </r>
  <r>
    <s v="FBB1D210208"/>
    <n v="210208"/>
    <s v="Biopharma"/>
    <x v="171"/>
    <s v="FCB-PROTOCOL-01_v1"/>
    <s v="CLN/PRA/01/0134"/>
    <s v="Y"/>
    <s v="BP005_SOW1_2021"/>
    <s v="Biopharma"/>
    <s v="Q1 Passed"/>
    <s v="Q1 Passed"/>
    <s v="Q1 Passed"/>
    <s v="Q2 Passed"/>
    <s v="NA"/>
    <s v="Good tumor content."/>
    <x v="0"/>
    <s v="Sri Lakshmi Hospital, Bangalore"/>
    <s v="Dr Prakash BV"/>
    <x v="0"/>
    <s v="NA"/>
    <s v="Mouth"/>
    <s v="Left Angle of Mouth"/>
    <s v="Male"/>
    <n v="60"/>
    <s v="N"/>
    <s v="NA"/>
    <s v="Shashi"/>
    <s v="Surgery"/>
    <s v="Primary"/>
    <s v="Naïve"/>
    <s v="NA"/>
    <s v="II"/>
    <x v="2"/>
    <n v="2"/>
    <s v="pT2N0M0"/>
    <s v="NA"/>
    <s v="NA"/>
    <s v="Squamous Cell Carcinoma"/>
    <s v="NA"/>
    <s v="NA"/>
    <d v="2021-11-21T00:00:00"/>
    <s v="1.0*2.4*1.8"/>
    <s v="NA"/>
    <s v="Vibratome"/>
    <n v="15"/>
    <s v="Manimaran"/>
    <s v="Y"/>
    <s v="NA"/>
    <s v="N"/>
    <s v="Q2 Passed"/>
    <s v="NA"/>
    <s v="V TBL (1x7)"/>
    <s v="NA"/>
    <n v="99"/>
    <s v="Terminated @T72"/>
  </r>
  <r>
    <s v="FBB1B210209"/>
    <n v="210209"/>
    <s v="Biopharma"/>
    <x v="172"/>
    <s v="FCB-PROTOCOL-01_v1"/>
    <s v="CLN/PRA/01/0135"/>
    <s v="Y"/>
    <s v="BP002_SOW1_2021"/>
    <s v="Biopharma"/>
    <s v="Q1 Passed"/>
    <s v="Q1 Passed"/>
    <s v="Q1 Passed"/>
    <s v="Q2 Passed"/>
    <s v="NA"/>
    <s v="Good tumor content."/>
    <x v="0"/>
    <s v="Sri Lakshmi Hospital, Bangalore"/>
    <s v="Dr Prakash BV"/>
    <x v="0"/>
    <s v="NA"/>
    <s v="Buccal Mucosa"/>
    <s v="Right Buccal Mucosa"/>
    <s v="Female"/>
    <n v="60"/>
    <s v="N"/>
    <s v="NA"/>
    <s v="Kalappa"/>
    <s v="Surgery"/>
    <s v="Primary"/>
    <s v="Naïve"/>
    <s v="NA"/>
    <s v="II"/>
    <x v="2"/>
    <n v="2"/>
    <s v="pT2N0M0"/>
    <s v="NA"/>
    <s v="NA"/>
    <s v="Squamous Cell Carcinoma"/>
    <s v="NA"/>
    <s v="NA"/>
    <d v="2021-11-22T00:00:00"/>
    <s v="0.8*2.0*2.4"/>
    <s v="0.8*2.0*2.4"/>
    <s v="2*4*450"/>
    <n v="15"/>
    <s v="Kowshik"/>
    <s v="Y"/>
    <s v="NA"/>
    <s v="N"/>
    <s v="Q2 Passed"/>
    <s v="NA"/>
    <s v="V TBL (1x7)"/>
    <s v="NA"/>
    <n v="71"/>
    <s v="Terminated @T72"/>
  </r>
  <r>
    <s v="FBR1N210210-TAT0"/>
    <n v="210210"/>
    <s v="R&amp;D"/>
    <x v="173"/>
    <s v="FCB-PROTOCOL-01_v1"/>
    <s v="VYD/049"/>
    <s v="Y"/>
    <s v="Extended TAT_Hemarina"/>
    <s v="Internal R&amp;D"/>
    <s v="Q1 Passed"/>
    <s v="Q1 Rejected"/>
    <s v="Q1 Rejected"/>
    <s v="Q2 Passed"/>
    <s v="Blood tube was expired but blood qualified"/>
    <s v="Modearte amount of tumor, pyknosis high"/>
    <x v="5"/>
    <s v="Vydehi Hospital, Bangalore"/>
    <s v="Dr Amritha Prabha"/>
    <x v="0"/>
    <s v="NA"/>
    <s v="Alveolus"/>
    <s v="Left Alveolus"/>
    <s v="Male"/>
    <n v="63"/>
    <s v="N"/>
    <s v="NA"/>
    <s v="Kalappa"/>
    <s v="Surgery"/>
    <s v="Local Recurrent"/>
    <s v="Naïve"/>
    <s v="NA"/>
    <s v="NA"/>
    <x v="0"/>
    <s v="NA"/>
    <s v="NA"/>
    <s v="NA"/>
    <s v="NA"/>
    <s v="Squamous Cell Carcinoma"/>
    <s v="NA"/>
    <s v="NA"/>
    <d v="2021-11-23T00:00:00"/>
    <s v="0.6*1.0*1.4"/>
    <s v="0.6*1.0*1.4"/>
    <s v="2*4*1"/>
    <n v="15"/>
    <s v="Manimaran"/>
    <s v="Y"/>
    <s v="NA"/>
    <s v="N"/>
    <s v="Q2 Passed"/>
    <s v="NA"/>
    <s v="M TBL (1x7)"/>
    <s v="NA"/>
    <n v="21"/>
    <s v="Terminated @T72"/>
  </r>
  <r>
    <s v="FBB1E210211"/>
    <n v="210211"/>
    <s v="Biopharma"/>
    <x v="173"/>
    <s v="FCB-PROTOCOL-01_v1"/>
    <s v="CLN/PRA/01/0136"/>
    <s v="Y"/>
    <s v="BP004_SOW1_2021"/>
    <s v="Biopharma"/>
    <s v="Q1 Passed"/>
    <s v="Q1 Passed"/>
    <s v="Q1 Passed"/>
    <s v="Q2 Passed"/>
    <s v="NA"/>
    <s v="Good tumor content"/>
    <x v="0"/>
    <s v="Sri Lakshmi Hospital, Bangalore"/>
    <s v="Dr Prakash BV"/>
    <x v="0"/>
    <s v="NA"/>
    <s v="GBS"/>
    <s v="Left Lower GBS"/>
    <s v="Female"/>
    <n v="55"/>
    <s v="N"/>
    <s v="NA"/>
    <s v="Partha"/>
    <s v="Surgery"/>
    <s v="Primary"/>
    <s v="Naïve"/>
    <s v="NA"/>
    <s v="II"/>
    <x v="2"/>
    <n v="2"/>
    <s v="pT3N1M0"/>
    <s v="NA"/>
    <s v="NA"/>
    <s v="Squamous Cell Carcinoma"/>
    <s v="RT"/>
    <s v="NA"/>
    <d v="2021-11-24T00:00:00"/>
    <s v="NA"/>
    <s v="NA"/>
    <s v="2*4*450"/>
    <n v="15"/>
    <s v="KJ"/>
    <s v="Y"/>
    <s v="NA"/>
    <s v="N"/>
    <s v="Q2 Passed"/>
    <s v="NA"/>
    <s v="V TBL (1x4)"/>
    <s v="NA"/>
    <n v="32"/>
    <s v="Terminated @T72"/>
  </r>
  <r>
    <s v="FBB1C210212"/>
    <n v="210212"/>
    <s v="Biopharma"/>
    <x v="174"/>
    <s v="FCB-PROTOCOL-01_v1"/>
    <s v="CLN/DBR/044"/>
    <s v="Y"/>
    <s v="BP004_SOW1_2021"/>
    <s v="Biopharma"/>
    <s v="Q1 Passed"/>
    <s v="Q1 Passed"/>
    <s v="Q1 Passed"/>
    <s v="Q2 Passed"/>
    <s v="NA"/>
    <s v="Good tumor content "/>
    <x v="4"/>
    <s v="DBR &amp; SK Hospital, Tirupati"/>
    <s v="Dr C Jayaprakash"/>
    <x v="3"/>
    <s v="NA"/>
    <s v="Stomach"/>
    <s v="Stomach"/>
    <s v="Male"/>
    <n v="56"/>
    <s v="N"/>
    <s v="NA"/>
    <s v="Shashi"/>
    <s v="Surgery"/>
    <s v="Primary"/>
    <s v="Naïve"/>
    <s v="NA"/>
    <s v="IB"/>
    <x v="3"/>
    <s v="NA"/>
    <s v="pT2NxMx"/>
    <s v="NA"/>
    <s v="NA"/>
    <s v="Adenocarcinoma"/>
    <s v="NA"/>
    <s v="NA"/>
    <d v="2021-11-24T00:00:00"/>
    <s v="0.6*1.4*1.6_x000a_0.8*1.8*3.0_x000a_0.8*1.2*1.4"/>
    <s v="NA"/>
    <s v="2*2*2"/>
    <n v="15"/>
    <s v="GS"/>
    <s v="Y"/>
    <s v="NA"/>
    <s v="N"/>
    <s v="Q2 Passed"/>
    <s v="NA"/>
    <s v="M TBL (1x4)"/>
    <s v="NA"/>
    <n v="118"/>
    <s v="Terminated @T48"/>
  </r>
  <r>
    <s v="FBB1D210213"/>
    <n v="210213"/>
    <s v="Biopharma"/>
    <x v="175"/>
    <s v="FCB-PROTOCOL-01_v1"/>
    <s v="CLN/DBR/045"/>
    <s v="Y"/>
    <s v="BP005_SOW1_2021"/>
    <s v="Biopharma"/>
    <s v="Q1 Passed"/>
    <s v="Q1 Passed"/>
    <s v="Q1 Passed"/>
    <s v="Q2 Passed"/>
    <s v="NA"/>
    <s v="Good tumor content "/>
    <x v="4"/>
    <s v="DBR &amp; SK Hospital, Tirupati"/>
    <s v="Dr C Jayaprakash"/>
    <x v="0"/>
    <s v="NA"/>
    <s v="Oral Cavity"/>
    <s v="Oral Cavity"/>
    <s v="Female"/>
    <n v="60"/>
    <s v="N"/>
    <s v="NA"/>
    <s v="Shashi"/>
    <s v="Surgery"/>
    <s v="Primary"/>
    <s v="Naïve"/>
    <s v="NA"/>
    <s v="III"/>
    <x v="4"/>
    <s v="NA"/>
    <s v="pT3N0Mx"/>
    <s v="NA"/>
    <s v="NA"/>
    <s v="Squamous Cell Carcinoma"/>
    <s v="NA"/>
    <s v="NA"/>
    <d v="2021-11-25T00:00:00"/>
    <s v="0.54*1.2*2.0"/>
    <s v="NA"/>
    <s v="Vibratome"/>
    <n v="15"/>
    <s v="GS"/>
    <s v="Y"/>
    <s v="NA"/>
    <s v="N"/>
    <s v="Q2 Passed"/>
    <s v="NA"/>
    <s v="V TBL (1x7)"/>
    <s v="NA"/>
    <n v="103"/>
    <s v="Terminated @T72"/>
  </r>
  <r>
    <s v="FBR1N210214-TAT0"/>
    <n v="210214"/>
    <s v="R&amp;D"/>
    <x v="176"/>
    <s v="FCB-PROTOCOL-01_v1"/>
    <s v="CLN/DBR/046"/>
    <s v="Y"/>
    <s v="Extended TAT_Hemarina"/>
    <s v="Internal R&amp;D"/>
    <s v="Q1 Passed"/>
    <s v="Q1 Passed"/>
    <s v="Q1 Passed"/>
    <s v="Q2 Passed"/>
    <s v="NA"/>
    <s v="Good tumor content "/>
    <x v="4"/>
    <s v="DBR &amp; SK Hospital, Tirupati"/>
    <s v="Dr C Jayaprakash"/>
    <x v="0"/>
    <s v="NA"/>
    <s v="Oral Cavity"/>
    <s v="Oral Cavity"/>
    <s v="Female"/>
    <n v="45"/>
    <s v="N"/>
    <s v="NA"/>
    <s v="Partha"/>
    <s v="Surgery"/>
    <s v="Primary"/>
    <s v="Naïve"/>
    <s v="NA"/>
    <s v="IVA"/>
    <x v="1"/>
    <s v="NA"/>
    <s v="pT2N2Mx"/>
    <s v="NA"/>
    <s v="NA"/>
    <s v="Squamous Cell Carcinoma"/>
    <s v="NA"/>
    <s v="NA"/>
    <d v="2021-11-27T00:00:00"/>
    <s v="0.4*1.2*1.2"/>
    <s v="0.4*1.2*1.2"/>
    <s v="2*4*450"/>
    <n v="15"/>
    <s v="Rajshekhar"/>
    <s v="NA"/>
    <s v="NA"/>
    <s v="N"/>
    <s v="Q2 Passed"/>
    <s v="NA"/>
    <s v="V TBL (1x7)"/>
    <s v="NA"/>
    <n v="29"/>
    <s v="Terminated @T72"/>
  </r>
  <r>
    <s v="FBR1J210215"/>
    <n v="210215"/>
    <s v="R&amp;D"/>
    <x v="176"/>
    <s v="FCB-PROTOCOL-01_v1"/>
    <s v="CLN/PRA/01/0137"/>
    <s v="Y"/>
    <s v="COS_V3"/>
    <s v="Internal R&amp;D"/>
    <s v="Q1 Passed"/>
    <s v="Q1 Passed"/>
    <s v="Q1 Passed"/>
    <s v="Q2 Passed"/>
    <s v="NA"/>
    <s v="? Poorly differentiated adenocarcinoma"/>
    <x v="0"/>
    <s v="Sri Lakshmi Hospital, Bangalore"/>
    <s v="Dr Prakash BV"/>
    <x v="3"/>
    <s v="NA"/>
    <s v="Stomach"/>
    <s v="Antrum of Stomach"/>
    <s v="Female"/>
    <n v="55"/>
    <s v="N"/>
    <s v="NA"/>
    <s v="Kalappa"/>
    <s v="Surgery"/>
    <s v="Primary"/>
    <s v="Chemotherapy"/>
    <s v="NA"/>
    <s v="III"/>
    <x v="4"/>
    <n v="2"/>
    <s v="pT3N1M0"/>
    <n v="4"/>
    <s v="5FU+ Leucovorin+ Oxaloplatin+ Docetaxel"/>
    <s v="Adenocarcinoma"/>
    <s v="CT"/>
    <s v="5FU+ Leucovorin+ Oxaloplatin+ Docetaxel"/>
    <d v="2021-11-27T00:00:00"/>
    <s v="0.8*2.4*2.2"/>
    <s v="NA"/>
    <s v="2*2*2"/>
    <n v="15"/>
    <s v="Gowri"/>
    <s v="N"/>
    <s v="NA"/>
    <s v="N"/>
    <s v="Q2 Passed"/>
    <s v="NA"/>
    <s v="Arm 1 (1x7)_x000a_Arm 2 (1x7)"/>
    <s v="NA"/>
    <n v="48"/>
    <s v="Terminated @T48"/>
  </r>
  <r>
    <s v="FBB1D210216"/>
    <n v="210216"/>
    <s v="Biopharma"/>
    <x v="176"/>
    <s v="FCB-PROTOCOL-01_v1"/>
    <s v="CLN/PRA/01/0138"/>
    <s v="Y"/>
    <s v="BP005_SOW1_2021"/>
    <s v="Biopharma"/>
    <s v="Q1 Passed"/>
    <s v="Q1 Passed"/>
    <s v="Q1 Passed"/>
    <s v="Q2 Passed"/>
    <s v="NA"/>
    <s v="Good tumor content"/>
    <x v="0"/>
    <s v="Sri Lakshmi Hospital, Bangalore"/>
    <s v="Dr Prakash BV"/>
    <x v="0"/>
    <s v="NA"/>
    <s v="AE Fold"/>
    <s v="Right AE Fold"/>
    <s v="Female"/>
    <n v="55"/>
    <s v="N"/>
    <s v="NA"/>
    <s v="Kalappa"/>
    <s v="Surgery"/>
    <s v="Primary"/>
    <s v="Naïve"/>
    <s v="NA"/>
    <s v="III"/>
    <x v="4"/>
    <n v="2"/>
    <s v="pT2N1M0"/>
    <s v="NA"/>
    <s v="NA"/>
    <s v="Squamous Cell Carcinoma"/>
    <s v="RT"/>
    <s v="NA"/>
    <d v="2021-11-27T00:00:00"/>
    <s v="0.6*1.2*2.2_x000a_0.5*1.0*1.2"/>
    <s v="NA"/>
    <s v="Vibratome"/>
    <n v="15"/>
    <s v="VK"/>
    <s v="Y"/>
    <s v="NA"/>
    <s v="N"/>
    <s v="Q2 Passed"/>
    <s v="NA"/>
    <s v="V TBL (1x7)"/>
    <s v="NA"/>
    <n v="67"/>
    <s v="Terminated @T72"/>
  </r>
  <r>
    <s v="FBR1N210217-TAT0"/>
    <n v="210217"/>
    <s v="R&amp;D"/>
    <x v="177"/>
    <s v="FCB-PROTOCOL-01_v1"/>
    <s v="VYD/050"/>
    <s v="Y"/>
    <s v="Extended TAT_Hemarina"/>
    <s v="Internal R&amp;D"/>
    <s v="Q1 Passed"/>
    <s v="Q1 Passed"/>
    <s v="Q1 Passed"/>
    <s v="Q2 Passed"/>
    <s v="NA"/>
    <s v="Moderate tumor content"/>
    <x v="5"/>
    <s v="Vydehi Hospital, Bangalore"/>
    <s v="Dr Amritha Prabha"/>
    <x v="0"/>
    <s v="NA"/>
    <s v="Alveolus &amp; Buccal Mucosa"/>
    <s v="Left Lower Alveolus &amp; Buccal Mucosa"/>
    <s v="Female"/>
    <n v="58"/>
    <s v="N"/>
    <s v="NA"/>
    <s v="Kalappa"/>
    <s v="Surgery"/>
    <s v="Primary"/>
    <s v="Naïve"/>
    <s v="NA"/>
    <s v="NA"/>
    <x v="0"/>
    <s v="NA"/>
    <s v="NA"/>
    <s v="NA"/>
    <s v="NA"/>
    <s v="Squamous Cell Carcinoma"/>
    <s v="NA"/>
    <s v="NA"/>
    <d v="2021-11-27T00:00:00"/>
    <s v="0.4*1.0*0.8_x000a_0.2*0.8*0.8"/>
    <s v="0.4*1.0*0.8_x000a_0.2*0.8*0.8"/>
    <s v="2*4*450"/>
    <n v="15"/>
    <s v="Gowri"/>
    <s v="Y"/>
    <s v="NA"/>
    <s v="N"/>
    <s v="Q2 Passed"/>
    <s v="NA"/>
    <s v="V TBL (1x7)"/>
    <s v="NA"/>
    <n v="21"/>
    <s v="Terminated @T72"/>
  </r>
  <r>
    <s v="FBR1N210218-TAT0"/>
    <n v="210218"/>
    <s v="R&amp;D"/>
    <x v="177"/>
    <s v="FCB-PROTOCOL-01_v1"/>
    <s v="CLN/PRA/01/0139"/>
    <s v="Y"/>
    <s v="Extended TAT_Hemarina"/>
    <s v="Internal R&amp;D"/>
    <s v="Q1 Passed"/>
    <s v="Q1 Passed"/>
    <s v="Q1 Passed"/>
    <s v="Q2 Passed"/>
    <s v="NA"/>
    <s v="High grade SCC, good tumor content"/>
    <x v="0"/>
    <s v="Sri Lakshmi Hospital, Bangalore"/>
    <s v="Dr Prakash BV"/>
    <x v="0"/>
    <s v="NA"/>
    <s v="Mandible"/>
    <s v="Mandibular Tumor"/>
    <s v="Female"/>
    <n v="45"/>
    <s v="N"/>
    <s v="NA"/>
    <s v="Shashi"/>
    <s v="Surgery"/>
    <s v="Primary"/>
    <s v="Naïve"/>
    <s v="NA"/>
    <s v="IVA"/>
    <x v="1"/>
    <n v="2"/>
    <s v="pT4AN0M0"/>
    <s v="NA"/>
    <s v="NA"/>
    <s v="Chondrosarcoma?"/>
    <s v="RT"/>
    <s v="NA"/>
    <d v="2021-11-27T00:00:00"/>
    <s v="0.4*1.6*1.2"/>
    <s v="NA"/>
    <s v="2*4*450"/>
    <n v="15"/>
    <s v="GS"/>
    <s v="Y"/>
    <s v="NA"/>
    <s v="N"/>
    <s v="Q2 Passed"/>
    <s v="NA"/>
    <s v="V TBL (1x7)"/>
    <s v="NA"/>
    <n v="21"/>
    <s v="Terminated @T72"/>
  </r>
  <r>
    <s v="FBR1J210219"/>
    <n v="210219"/>
    <s v="R&amp;D"/>
    <x v="178"/>
    <s v="FCB-PROTOCOL-01_v1"/>
    <s v="CLN/PRA/01/0140"/>
    <s v="Y"/>
    <s v="COS_V3"/>
    <s v="Internal R&amp;D"/>
    <s v="Q1 Passed"/>
    <s v="Q1 Passed"/>
    <s v="Q1 Passed"/>
    <s v="Q2 Rejected"/>
    <s v="NA"/>
    <s v="No tumor"/>
    <x v="0"/>
    <s v="Sri Lakshmi Hospital, Bangalore"/>
    <s v="Dr Prakash BV"/>
    <x v="3"/>
    <s v="NA"/>
    <s v="Antrum"/>
    <s v="Distal (Antrum)"/>
    <s v="Female"/>
    <n v="50"/>
    <s v="N"/>
    <s v="NA"/>
    <s v="Shashi"/>
    <s v="Surgery"/>
    <s v="Primary"/>
    <s v="Chemotherapy"/>
    <s v="NA"/>
    <s v="III"/>
    <x v="4"/>
    <n v="2"/>
    <s v="pT3N2M0"/>
    <n v="4"/>
    <s v="5FU+ Leucovorin+ Oxaloplatin+ Docetaxel"/>
    <s v="Adenocarcinoma"/>
    <s v="NA"/>
    <s v="NA"/>
    <d v="2021-11-29T00:00:00"/>
    <s v="1.0*1.6*3.2"/>
    <s v="NA"/>
    <s v="Manual"/>
    <n v="15"/>
    <s v="KJ"/>
    <s v="Y"/>
    <s v="NA"/>
    <s v="N"/>
    <s v="Q2 Rejected"/>
    <s v="Low Tumor"/>
    <s v="NA"/>
    <s v="NA"/>
    <s v="NA"/>
    <s v="Rejected"/>
  </r>
  <r>
    <s v="FBB1D210220"/>
    <n v="210220"/>
    <s v="Biopharma"/>
    <x v="179"/>
    <s v="FCB-PROTOCOL-01_v1"/>
    <s v="CLN/DBR/047"/>
    <s v="Y"/>
    <s v="BP005_SOW1_2021"/>
    <s v="Biopharma"/>
    <s v="Q1 Passed"/>
    <s v="Q1 Passed"/>
    <s v="Q1 Passed"/>
    <s v="Q2 Passed"/>
    <s v="NA"/>
    <s v="Good tumor content"/>
    <x v="4"/>
    <s v="DBR &amp; SK Hospital, Tirupati"/>
    <s v="Dr C Jayaprakash"/>
    <x v="0"/>
    <s v="NA"/>
    <s v="Buccal Mucosa"/>
    <s v="Buccal Mucosa"/>
    <s v="Female"/>
    <n v="34"/>
    <s v="N"/>
    <s v="NA"/>
    <s v="Kalappa"/>
    <s v="Surgery"/>
    <s v="Primary"/>
    <s v="Naïve"/>
    <s v="NA"/>
    <s v="IVA"/>
    <x v="1"/>
    <s v="NA"/>
    <s v="pT2N2Mx"/>
    <s v="NA"/>
    <s v="NA"/>
    <s v="Squamous Cell Carcinoma"/>
    <s v="NA"/>
    <s v="NA"/>
    <d v="2021-11-30T00:00:00"/>
    <s v="1.0*1.4*2.6"/>
    <s v="NA"/>
    <s v="Vibratome"/>
    <n v="15"/>
    <s v="VK"/>
    <s v="Y"/>
    <s v="NA"/>
    <s v="N"/>
    <s v="Q2 Passed"/>
    <s v="NA"/>
    <s v="V TBL (1x7)"/>
    <s v="NA"/>
    <n v="77"/>
    <s v="Terminated @T72"/>
  </r>
  <r>
    <s v="FBR1N210222-TAT0"/>
    <n v="210222"/>
    <s v="R&amp;D"/>
    <x v="180"/>
    <s v="FCB-PROTOCOL-01_v1"/>
    <s v="CLN/DBR/048"/>
    <s v="Y"/>
    <s v="Extended TAT_Hemarina"/>
    <s v="Internal R&amp;D"/>
    <s v="Q1 Passed"/>
    <s v="Q1 Passed"/>
    <s v="Q1 Passed"/>
    <s v="Q2 Rejected"/>
    <s v="NA"/>
    <s v="Scanty to moderate tumor content in 6/7 explants with high immune component"/>
    <x v="4"/>
    <s v="DBR &amp; SK Hospital, Tirupati"/>
    <s v="Dr C Jayaprakash"/>
    <x v="0"/>
    <s v="NA"/>
    <s v="Buccal Mucosa"/>
    <s v="Buccal Mucosa"/>
    <s v="Female"/>
    <n v="49"/>
    <s v="N"/>
    <s v="NA"/>
    <s v="Shashi"/>
    <s v="Surgery"/>
    <s v="Primary"/>
    <s v="Naïve"/>
    <s v="NA"/>
    <s v="NA"/>
    <x v="0"/>
    <s v="NA"/>
    <s v="NA"/>
    <s v="NA"/>
    <s v="NA"/>
    <s v="Squamous Cell Carcinoma"/>
    <s v="NA"/>
    <s v="NA"/>
    <d v="2021-12-01T00:00:00"/>
    <s v="0.8*1.8*2.0"/>
    <s v="NA"/>
    <s v="2*4*450"/>
    <n v="15"/>
    <s v="Manimaran"/>
    <s v="Y"/>
    <s v="NA"/>
    <s v="N"/>
    <s v="Q2 Rejected"/>
    <s v="Contamination observed"/>
    <s v="NA"/>
    <s v="NA"/>
    <s v="NA"/>
    <s v="Rejected"/>
  </r>
  <r>
    <s v="FBB1D210221"/>
    <n v="210221"/>
    <s v="Biopharma"/>
    <x v="180"/>
    <s v="FCB-PROTOCOL-01_v1"/>
    <s v="VYD/051"/>
    <s v="Y"/>
    <s v="BP005_SOW1_2021"/>
    <s v="Biopharma"/>
    <s v="Q1 Passed"/>
    <s v="Q1 Passed"/>
    <s v="Q1 Passed"/>
    <s v="Q2 Passed"/>
    <s v="NA"/>
    <s v="Good tumor content. Some explants have a high immune component"/>
    <x v="5"/>
    <s v="Vydehi Hospital, Bangalore"/>
    <s v="Dr Amritha Prabha"/>
    <x v="0"/>
    <s v="NA"/>
    <s v="Tongue"/>
    <s v="Left Lateral border of tongue"/>
    <s v="Female"/>
    <n v="56"/>
    <s v="N"/>
    <s v="NA"/>
    <s v="Kalappa"/>
    <s v="Surgery"/>
    <s v="Primary"/>
    <s v="Naïve"/>
    <s v="NA"/>
    <s v="III"/>
    <x v="4"/>
    <n v="2"/>
    <s v="pT3N0"/>
    <s v="NA"/>
    <s v="NA"/>
    <s v="Squamous Cell Carcinoma"/>
    <s v="NA"/>
    <s v="NA"/>
    <d v="2021-12-01T00:00:00"/>
    <s v="0.6*1.4*1.8_x000a_0.4*0.8*0.8"/>
    <s v="NA"/>
    <s v="Vibratome"/>
    <n v="15"/>
    <s v="GS"/>
    <s v="Y"/>
    <s v="NA"/>
    <s v="N"/>
    <s v="Q2 Passed"/>
    <s v="NA"/>
    <s v="V TBL (1x7)"/>
    <s v="NA"/>
    <n v="97"/>
    <s v="Terminated @T72"/>
  </r>
  <r>
    <s v="FBR1N210224-TAT0"/>
    <n v="210224"/>
    <s v="R&amp;D"/>
    <x v="181"/>
    <s v="FCB-PROTOCOL-01_v1"/>
    <s v="CLN/DBR/049"/>
    <s v="Y"/>
    <s v="Extended TAT_Hemarina"/>
    <s v="Internal R&amp;D"/>
    <s v="Q1 Passed"/>
    <s v="Q1 Passed"/>
    <s v="Q1 Passed"/>
    <s v="Q2 Rejected"/>
    <s v="NA"/>
    <s v="Good tumor content."/>
    <x v="4"/>
    <s v="DBR &amp; SK Hospital, Tirupati"/>
    <s v="Dr C Jayaprakash"/>
    <x v="0"/>
    <s v="NA"/>
    <s v="Buccal Mucosa"/>
    <s v="Buccal Mucosa"/>
    <s v="Female"/>
    <n v="65"/>
    <s v="N"/>
    <s v="NA"/>
    <s v="Partha"/>
    <s v="Surgery"/>
    <s v="Primary"/>
    <s v="Naïve"/>
    <s v="NA"/>
    <s v="NA"/>
    <x v="0"/>
    <s v="NA"/>
    <s v="NA"/>
    <s v="NA"/>
    <s v="NA"/>
    <s v="Squamous Cell Carcinoma"/>
    <s v="NA"/>
    <s v="NA"/>
    <d v="2021-12-03T00:00:00"/>
    <s v="0.55*1.0*1.6"/>
    <s v="NA"/>
    <s v="2*4*450"/>
    <n v="4"/>
    <s v="VK"/>
    <s v="Y"/>
    <s v="NA"/>
    <s v="N"/>
    <s v="Q2 Rejected"/>
    <s v="Contamination observed"/>
    <s v="NA"/>
    <s v="NA"/>
    <s v="NA"/>
    <s v="Rejected"/>
  </r>
  <r>
    <s v="FBB1E210223"/>
    <n v="210223"/>
    <s v="Biopharma"/>
    <x v="181"/>
    <s v="FCB-PROTOCOL-01_v1"/>
    <s v="VYD/052"/>
    <s v="Y"/>
    <s v="BP006_SOW1_2021"/>
    <s v="Biopharma"/>
    <s v="Q1 Passed"/>
    <s v="Q1 Rejected"/>
    <s v="Q1 Rejected"/>
    <s v="Q2 Passed"/>
    <s v="Blood sample was hemolyzed"/>
    <s v="Scanty tumor in 2/7 explants. Others no tumor"/>
    <x v="5"/>
    <s v="Vydehi Hospital, Bangalore"/>
    <s v="Dr Amritha Prabha"/>
    <x v="0"/>
    <s v="NA"/>
    <s v="Buccal Mucosa"/>
    <s v="Left Buccal Mucosa"/>
    <s v="Male"/>
    <n v="39"/>
    <s v="N"/>
    <s v="NA"/>
    <s v="Kalappa"/>
    <s v="Surgery"/>
    <s v="Primary"/>
    <s v="Naïve"/>
    <s v="NA"/>
    <s v="NA"/>
    <x v="0"/>
    <s v="NA"/>
    <s v="NA"/>
    <s v="NA"/>
    <s v="NA"/>
    <s v="Squamous Cell Carcinoma"/>
    <s v="NA"/>
    <s v="NA"/>
    <d v="2021-12-03T00:00:00"/>
    <s v="1.0*2.0*1.6"/>
    <s v="NA"/>
    <s v="2*4*450"/>
    <n v="4"/>
    <s v="GS"/>
    <s v="N"/>
    <s v="NA"/>
    <s v="N"/>
    <s v="Q2 Passed"/>
    <s v="NA"/>
    <s v="V TBL (1x7)"/>
    <s v="NA"/>
    <n v="35"/>
    <s v="Terminated @T72"/>
  </r>
  <r>
    <s v="FBR1J210225"/>
    <n v="210225"/>
    <s v="R&amp;D"/>
    <x v="181"/>
    <s v="FCB-PROTOCOL-01_v1"/>
    <s v="CLN/PRA/01/0141"/>
    <s v="Y"/>
    <s v="COS_V3"/>
    <s v="Internal R&amp;D"/>
    <s v="Q1 Passed"/>
    <s v="Q1 Passed"/>
    <s v="Q1 Passed"/>
    <s v="Q2 Rejected"/>
    <s v="NA"/>
    <s v="High tumor content"/>
    <x v="0"/>
    <s v="Sri Lakshmi Hospital, Bangalore"/>
    <s v="Dr Prakash BV"/>
    <x v="3"/>
    <s v="NA"/>
    <s v="Stomach"/>
    <s v="Antrum of Stomach"/>
    <s v="Female"/>
    <n v="56"/>
    <s v="N"/>
    <s v="NA"/>
    <s v="Kalappa"/>
    <s v="Surgery"/>
    <s v="Primary"/>
    <s v="Chemotherapy"/>
    <s v="NA"/>
    <s v="III"/>
    <x v="4"/>
    <n v="1"/>
    <s v="pT2N1M0"/>
    <n v="3"/>
    <s v="Epirubicin+ Oxaloplatin"/>
    <s v="Adenocarcinoma"/>
    <s v="CT"/>
    <s v="Epirubicin+ Oxaloplatin"/>
    <d v="2021-12-04T00:00:00"/>
    <s v="1.0*2.0*2.6"/>
    <s v="NA"/>
    <s v="Manual"/>
    <n v="4"/>
    <s v="GS"/>
    <s v="Y"/>
    <s v="NA"/>
    <s v="N"/>
    <s v="Q2 Rejected"/>
    <s v="Contamination observed"/>
    <s v="NA"/>
    <s v="NA"/>
    <s v="NA"/>
    <s v="Rejected"/>
  </r>
  <r>
    <s v="FBR1N210227-TAT0"/>
    <n v="210227"/>
    <s v="R&amp;D"/>
    <x v="182"/>
    <s v="FCB-PROTOCOL-01_v1"/>
    <s v="CLN/DBR/050"/>
    <s v="Y"/>
    <s v="Extended TAT_Hemarina"/>
    <s v="Internal R&amp;D"/>
    <s v="Q1 Passed"/>
    <s v="Q1 Rejected"/>
    <s v="Q1 Rejected"/>
    <s v="Q2 Rejected"/>
    <s v="Blood sample was hemolyzed"/>
    <s v="Tumor content 15-80%"/>
    <x v="4"/>
    <s v="DBR &amp; SK Hospital, Tirupati"/>
    <s v="Dr C Jayaprakash"/>
    <x v="0"/>
    <s v="NA"/>
    <s v="Buccal Mucosa"/>
    <s v="Buccal Mucosa"/>
    <s v="Female"/>
    <n v="52"/>
    <s v="N"/>
    <s v="NA"/>
    <s v="Shashi"/>
    <s v="Surgery"/>
    <s v="Primary"/>
    <s v="Naïve"/>
    <s v="NA"/>
    <s v="NA"/>
    <x v="0"/>
    <s v="NA"/>
    <s v="NA"/>
    <s v="NA"/>
    <s v="NA"/>
    <s v="Squamous Cell Carcinoma"/>
    <s v="NA"/>
    <s v="NA"/>
    <s v="NA"/>
    <s v="NA"/>
    <s v="NA"/>
    <s v="NA"/>
    <s v="NA"/>
    <s v="NA"/>
    <s v="NA"/>
    <s v="NA"/>
    <s v="N"/>
    <s v="NA"/>
    <s v="NA"/>
    <s v="NA"/>
    <s v="NA"/>
    <s v="NA"/>
    <s v="SDF Not Avilable in the server"/>
  </r>
  <r>
    <n v="210226"/>
    <n v="210226"/>
    <s v="R&amp;D"/>
    <x v="182"/>
    <s v="FCB-PROTOCOL-01_v1"/>
    <s v="CLN/PRA/01/0142"/>
    <s v="Y"/>
    <s v="No Study"/>
    <s v="Internal R&amp;D"/>
    <s v="Q1 Passed"/>
    <s v="Q1 Passed"/>
    <s v="Q1 Rejected"/>
    <s v="Q2 Rejected"/>
    <s v="NA"/>
    <s v="No tumor"/>
    <x v="0"/>
    <s v="Sri Lakshmi Hospital, Bangalore"/>
    <s v="Dr Prakash BV"/>
    <x v="4"/>
    <s v="NA"/>
    <s v="Renal Mass"/>
    <s v="Right Renal Mass"/>
    <s v="Male"/>
    <n v="70"/>
    <s v="N"/>
    <s v="NA"/>
    <s v="Kalappa"/>
    <s v="Surgery"/>
    <s v="Primary"/>
    <s v="Naïve"/>
    <s v="NA"/>
    <s v="II"/>
    <x v="2"/>
    <n v="1"/>
    <s v="pT2N1M0"/>
    <s v="NA"/>
    <s v="NA"/>
    <s v="Renal Cell Carcinoma"/>
    <s v="NA"/>
    <s v="NA"/>
    <s v="NA"/>
    <s v="NA"/>
    <s v="NA"/>
    <s v="NA"/>
    <s v="NA"/>
    <s v="NA"/>
    <s v="NA"/>
    <s v="NA"/>
    <s v="N"/>
    <s v="Q2 Rejected"/>
    <s v="NA"/>
    <s v="NA"/>
    <s v="NA"/>
    <s v="NA"/>
    <s v="Rejected"/>
  </r>
  <r>
    <n v="210228"/>
    <n v="210228"/>
    <s v="R&amp;D"/>
    <x v="183"/>
    <s v="FCB-PROTOCOL-01_v1"/>
    <s v="VYD/053"/>
    <s v="Y"/>
    <s v="No Study"/>
    <s v="Internal R&amp;D"/>
    <s v="Q1 Passed"/>
    <s v="Q1 Passed"/>
    <s v="Q1 Passed"/>
    <s v="Q2 Rejected"/>
    <s v="Not suitable for vibratome"/>
    <s v="NA"/>
    <x v="5"/>
    <s v="Vydehi Hospital, Bangalore"/>
    <s v="Dr Amritha Prabha"/>
    <x v="0"/>
    <s v="NA"/>
    <s v="Supraglottis"/>
    <s v="Supraglottis &amp; Hypopharynx"/>
    <s v="Male"/>
    <n v="73"/>
    <s v="N"/>
    <s v="NA"/>
    <s v="Kalappa"/>
    <s v="Surgery"/>
    <s v="Primary"/>
    <s v="Naïve"/>
    <s v="NA"/>
    <s v="NA"/>
    <x v="0"/>
    <s v="NA"/>
    <s v="NA"/>
    <s v="NA"/>
    <s v="NA"/>
    <s v="Squamous Cell Carcinoma"/>
    <s v="NA"/>
    <s v="NA"/>
    <s v="NA"/>
    <s v="NA"/>
    <s v="NA"/>
    <s v="NA"/>
    <s v="NA"/>
    <s v="NA"/>
    <s v="NA"/>
    <s v="NA"/>
    <s v="N"/>
    <s v="Q2 Rejected"/>
    <s v="NA"/>
    <s v="NA"/>
    <s v="NA"/>
    <s v="NA"/>
    <s v="Rejected"/>
  </r>
  <r>
    <s v="FBB1C210229"/>
    <n v="210229"/>
    <s v="Biopharma"/>
    <x v="184"/>
    <s v="FCB-PROTOCOL-01_v1"/>
    <s v="CLN/PRA/01/0143"/>
    <s v="Y"/>
    <s v="BP004_SOW1_2021"/>
    <s v="Biopharma"/>
    <s v="Q1 Passed"/>
    <s v="Q1 Passed"/>
    <s v="Q1 Passed"/>
    <s v="Q2 Passed"/>
    <s v="NA"/>
    <s v="Tumor content 20-50%"/>
    <x v="0"/>
    <s v="Sri Lakshmi Hospital, Bangalore"/>
    <s v="Dr Prakash BV"/>
    <x v="3"/>
    <s v="NA"/>
    <s v="Stomach"/>
    <s v="Antrum of Stomach"/>
    <s v="Female"/>
    <n v="50"/>
    <s v="N"/>
    <s v="NA"/>
    <s v="Partha"/>
    <s v="Surgery"/>
    <s v="Primary"/>
    <s v="Naïve"/>
    <s v="NA"/>
    <s v="III"/>
    <x v="4"/>
    <n v="2"/>
    <s v="pT2N1"/>
    <s v="NA"/>
    <s v="NA"/>
    <s v="Adenocarcinoma"/>
    <s v="NA"/>
    <s v="NA"/>
    <d v="2021-12-11T00:00:00"/>
    <s v="1.2*3.4*3.8"/>
    <s v="1.2*2.2*3.8"/>
    <s v="2*2*2"/>
    <n v="4"/>
    <s v="GS"/>
    <s v="Y"/>
    <s v="NA"/>
    <s v="N"/>
    <s v="Q2 Passed"/>
    <s v="NA"/>
    <s v="M TBL (1x4)"/>
    <s v="NA"/>
    <n v="76"/>
    <s v="Terminated @T48"/>
  </r>
  <r>
    <s v="FBR1A210230"/>
    <n v="210230"/>
    <s v="R&amp;D"/>
    <x v="185"/>
    <s v="FCB-PROTOCOL-01_v1"/>
    <s v="VYD/054"/>
    <s v="Y"/>
    <s v="Other Indication"/>
    <s v="Internal R&amp;D"/>
    <s v="Q1 Passed"/>
    <s v="Q1 Passed"/>
    <s v="Q1 Passed"/>
    <s v="Q2 Passed"/>
    <s v="NA"/>
    <s v="High tumor content 35-90%"/>
    <x v="5"/>
    <s v="Vydehi Hospital, Bangalore"/>
    <s v="Dr Amritha Prabha"/>
    <x v="1"/>
    <s v="TNBC"/>
    <s v="Breast"/>
    <s v="Left Breast"/>
    <s v="Female"/>
    <n v="45"/>
    <s v="N"/>
    <s v="NA"/>
    <s v="Kalappa"/>
    <s v="Surgery"/>
    <s v="Primary"/>
    <s v="Chemotherapy"/>
    <s v="NA"/>
    <s v="IIIA"/>
    <x v="4"/>
    <n v="3"/>
    <s v="pT3N2a"/>
    <n v="7"/>
    <s v="4AC+ 3Paclitaxel"/>
    <s v="TNBC: Infiltrating Ductal Carcinoma"/>
    <s v="NA"/>
    <s v="NA"/>
    <d v="2021-12-11T00:00:00"/>
    <s v="2.4*3.4*2.2"/>
    <s v="1.4*2.4*2.4"/>
    <s v="2*2*2"/>
    <n v="15"/>
    <s v="VK"/>
    <s v="Y"/>
    <s v="NA"/>
    <s v="N"/>
    <s v="Q2 Passed"/>
    <s v="NA"/>
    <s v="Arm 1 (1x7)_x000a_Arm 2 (1x7)"/>
    <s v="NA"/>
    <n v="76"/>
    <s v="Terminated @T48"/>
  </r>
  <r>
    <s v="FBB1B210231"/>
    <n v="210231"/>
    <s v="Biopharma"/>
    <x v="186"/>
    <s v="FCB-PROTOCOL-01_v1"/>
    <s v="CLN/PRA/01/0144"/>
    <s v="Y"/>
    <s v="BP002_SOW1_2021"/>
    <s v="Biopharma"/>
    <s v="Q1 Passed"/>
    <s v="Q1 Passed"/>
    <s v="Q1 Passed"/>
    <s v="Q2 Passed"/>
    <s v="NA"/>
    <s v="Tumor content 25-75%"/>
    <x v="0"/>
    <s v="Sri Lakshmi Hospital, Bangalore"/>
    <s v="Dr Prakash BV"/>
    <x v="0"/>
    <s v="NA"/>
    <s v="Pharynx"/>
    <s v="Posterior pharyngeal wall"/>
    <s v="Female"/>
    <n v="50"/>
    <s v="N"/>
    <s v="NA"/>
    <s v="Shashi"/>
    <s v="Surgery"/>
    <s v="Primary"/>
    <s v="Naïve"/>
    <s v="NA"/>
    <s v="III"/>
    <x v="4"/>
    <n v="2"/>
    <s v="pT3N1M0"/>
    <s v="NA"/>
    <s v="NA"/>
    <s v="Squamous Cell Carcinoma"/>
    <s v="RT"/>
    <s v="NA"/>
    <d v="2021-12-15T00:00:00"/>
    <s v="1.2*2.6*2.4"/>
    <s v="1.2*1.6*2.4"/>
    <s v="2*4*450"/>
    <n v="4"/>
    <s v="GS"/>
    <s v="Y"/>
    <s v="NA"/>
    <s v="N"/>
    <s v="Q2 Passed"/>
    <s v="NA"/>
    <s v="V TBL (1x7)"/>
    <s v="NA"/>
    <n v="63"/>
    <s v="Terminated @T72"/>
  </r>
  <r>
    <s v="FBB1C210233"/>
    <n v="210233"/>
    <s v="R&amp;D"/>
    <x v="187"/>
    <s v="FCB-PROTOCOL-01_v1"/>
    <s v="CLN/PRA/01/0145"/>
    <s v="Y"/>
    <s v="COS_V3"/>
    <s v="Internal R&amp;D"/>
    <s v="Q1 Passed"/>
    <s v="Q1 Passed"/>
    <s v="Q1 Passed"/>
    <s v="Q2 Rejected"/>
    <s v="NA"/>
    <s v="Scanty tumor in 3/4 explants, upto 12%"/>
    <x v="0"/>
    <s v="Sri Lakshmi Hospital, Bangalore"/>
    <s v="Dr Prakash BV"/>
    <x v="3"/>
    <s v="NA"/>
    <s v="Stomach"/>
    <s v="Body of Stomach"/>
    <s v="Female"/>
    <n v="55"/>
    <s v="N"/>
    <s v="NA"/>
    <s v="Kalappa"/>
    <s v="Surgery"/>
    <s v="Primary"/>
    <s v="Naïve"/>
    <s v="NA"/>
    <s v="II"/>
    <x v="2"/>
    <n v="3"/>
    <s v="pT3N2M0"/>
    <s v="NA"/>
    <s v="NA"/>
    <s v="Adenocarcinoma"/>
    <s v="NA"/>
    <s v="NA"/>
    <d v="2021-12-15T00:00:00"/>
    <s v="1.0*2.8*2.8"/>
    <s v="0.55*2.8*2.8"/>
    <s v="Manual"/>
    <n v="4"/>
    <s v="VK"/>
    <s v="Y"/>
    <s v="NA"/>
    <s v="N"/>
    <s v="Q2 Rejected"/>
    <s v="Low Tumor"/>
    <s v="V TBL (1x7)"/>
    <s v="NA"/>
    <n v="46"/>
    <s v="Rejected"/>
  </r>
  <r>
    <n v="210232"/>
    <n v="210232"/>
    <s v="R&amp;D"/>
    <x v="187"/>
    <s v="FCB-PROTOCOL-01_v1"/>
    <s v="VYD/055"/>
    <s v="Y"/>
    <s v="No Study"/>
    <s v="1st level attrition"/>
    <s v="Q1 Passed"/>
    <s v="Q1 Rejected"/>
    <s v="Q1 Rejected"/>
    <s v="Q2 Rejected"/>
    <s v="Blood sample was clotted"/>
    <s v="Only 3 explants have tumor.Others are necrosed or degenerated"/>
    <x v="5"/>
    <s v="Vydehi Hospital, Bangalore"/>
    <s v="Dr Amritha Prabha"/>
    <x v="0"/>
    <s v="NA"/>
    <s v="Lip"/>
    <s v="Lower Lip"/>
    <s v="Female"/>
    <n v="52"/>
    <s v="N"/>
    <s v="NA"/>
    <s v="Kalappa"/>
    <s v="Surgery"/>
    <s v="Primary"/>
    <s v="Chemotherapy"/>
    <s v="NA"/>
    <s v="NA"/>
    <x v="0"/>
    <s v="NA"/>
    <s v="pT4N0M0"/>
    <n v="6"/>
    <s v="NA"/>
    <s v="Squamous Cell Carcinoma"/>
    <s v="NA"/>
    <s v="NA"/>
    <s v="NA"/>
    <s v="NA"/>
    <s v="NA"/>
    <s v="NA"/>
    <s v="NA"/>
    <s v="NA"/>
    <s v="NA"/>
    <s v="NA"/>
    <s v="N"/>
    <s v="Q2 Rejected"/>
    <s v="NA"/>
    <s v="NA"/>
    <s v="NA"/>
    <s v="NA"/>
    <s v="Rejected"/>
  </r>
  <r>
    <s v="FBR1C210234"/>
    <n v="210234"/>
    <s v="R&amp;D"/>
    <x v="188"/>
    <s v="FCB-PROTOCOL-01_v1"/>
    <s v="VYD/056"/>
    <s v="Y"/>
    <s v="Culture Improvement"/>
    <s v="Internal R&amp;D"/>
    <s v="Q1 Passed"/>
    <s v="Q1 Passed"/>
    <s v="Q1 Rejected"/>
    <s v="Q2 Passed"/>
    <s v="Sample size was too small"/>
    <s v="Tumor content 10-90%. "/>
    <x v="5"/>
    <s v="Vydehi Hospital, Bangalore"/>
    <s v="Dr Amritha Prabha"/>
    <x v="0"/>
    <s v="NA"/>
    <s v="GBS"/>
    <s v="Left Upper GBS"/>
    <s v="Male"/>
    <n v="43"/>
    <s v="N"/>
    <s v="NA"/>
    <s v="Shashi"/>
    <s v="Surgery"/>
    <s v="Primary"/>
    <s v="Naïve"/>
    <s v="NA"/>
    <s v="NA"/>
    <x v="0"/>
    <s v="NA"/>
    <s v="pT3N0M0"/>
    <s v="NA"/>
    <s v="NA"/>
    <s v="Squamous Cell Carcinoma"/>
    <s v="NA"/>
    <s v="NA"/>
    <d v="2021-12-16T00:00:00"/>
    <s v="0.6*0.8*0.4"/>
    <s v="NA"/>
    <s v="Manual"/>
    <n v="4"/>
    <s v="KJ"/>
    <s v="Y"/>
    <s v="NA"/>
    <s v="N"/>
    <s v="Q2 Passed"/>
    <s v="NA"/>
    <s v="Arm 1 RxA (1x7)_x000a_Arm 2 RxA (1x7)"/>
    <s v="NA"/>
    <n v="28"/>
    <s v="Terminated @T72"/>
  </r>
  <r>
    <n v="210235"/>
    <n v="210235"/>
    <s v="R&amp;D"/>
    <x v="188"/>
    <s v="FCB-PROTOCOL-01_v1"/>
    <s v="CLN/JSS/001"/>
    <s v="Y"/>
    <s v="No Study"/>
    <s v="1st level attrition"/>
    <s v="Q1 Passed"/>
    <s v="Q1 Passed"/>
    <s v="Q1 Rejected"/>
    <s v="Q2 Rejected"/>
    <s v="Sample size was too small"/>
    <s v="NA"/>
    <x v="6"/>
    <s v="JSS Hospital, Mysore"/>
    <s v="Dr Furail Ahmad, Mysore"/>
    <x v="0"/>
    <s v="NA"/>
    <s v="Mouth"/>
    <s v="Floor of mouth"/>
    <s v="Male"/>
    <n v="65"/>
    <s v="N"/>
    <s v="NA"/>
    <s v="Partha"/>
    <s v="Surgery"/>
    <s v="Primary"/>
    <s v="Naïve"/>
    <s v="NA"/>
    <s v="NA"/>
    <x v="0"/>
    <s v="NA"/>
    <s v="NA"/>
    <s v="NA"/>
    <s v="NA"/>
    <s v="NA"/>
    <s v="NA"/>
    <s v="NA"/>
    <s v="NA"/>
    <s v="NA"/>
    <s v="NA"/>
    <s v="NA"/>
    <s v="NA"/>
    <s v="NA"/>
    <s v="NA"/>
    <s v="NA"/>
    <s v="N"/>
    <s v="Q2 Rejected"/>
    <s v="NA"/>
    <s v="NA"/>
    <s v="NA"/>
    <s v="NA"/>
    <s v="Rejected"/>
  </r>
  <r>
    <s v="FBB1C210236"/>
    <n v="210236"/>
    <s v="Biopharma"/>
    <x v="188"/>
    <s v="FCB-PROTOCOL-01_v1"/>
    <s v="CLN/PRA/01/0146"/>
    <s v="Y"/>
    <s v="BP004_SOW1_2021"/>
    <s v="Biopharma"/>
    <s v="Q1 Passed"/>
    <s v="Q1 Passed"/>
    <s v="Q1 Passed"/>
    <s v="Q2 Rejected"/>
    <s v="NA"/>
    <s v="Tumor in all explants; content 15-40%  Immune component high "/>
    <x v="0"/>
    <s v="Sri Lakshmi Hospital, Bangalore"/>
    <s v="Dr Prakash BV"/>
    <x v="3"/>
    <s v="NA"/>
    <s v="Stomach"/>
    <s v="Antrum of Stomach"/>
    <s v="Female"/>
    <n v="55"/>
    <s v="N"/>
    <s v="NA"/>
    <s v="Shashi"/>
    <s v="Surgery"/>
    <s v="Primary"/>
    <s v="Naïve"/>
    <s v="NA"/>
    <s v="III"/>
    <x v="4"/>
    <n v="2"/>
    <s v="pT2N0M0"/>
    <s v="NA"/>
    <s v="NA"/>
    <s v="Adenocarcinoma"/>
    <s v="NA"/>
    <s v="NA"/>
    <d v="2021-12-17T00:00:00"/>
    <s v="0.8*2.0*2.8"/>
    <s v="NA"/>
    <s v="2*2*2"/>
    <n v="4"/>
    <s v="GS"/>
    <s v="Y"/>
    <s v="NA"/>
    <s v="N"/>
    <s v="Q2 Rejected"/>
    <s v="Contamination observed"/>
    <s v="M TBL (1x4)"/>
    <s v="NA"/>
    <n v="46"/>
    <s v="Rejected"/>
  </r>
  <r>
    <s v="FBB1B210237"/>
    <n v="210237"/>
    <s v="Biopharma"/>
    <x v="189"/>
    <s v="FCB-PROTOCOL-01_v1"/>
    <s v="CLN/DBR/051"/>
    <s v="Y"/>
    <s v="BP002_SOW1_2021"/>
    <s v="Biopharma"/>
    <s v="Q1 Passed"/>
    <s v="Q1 Passed"/>
    <s v="Q1 Passed"/>
    <s v="Q2 Passed"/>
    <s v="NA"/>
    <s v="High tumor content 60-95%"/>
    <x v="4"/>
    <s v="DBR &amp; SK Hospital, Tirupati"/>
    <s v="Dr C Jayaprakash"/>
    <x v="0"/>
    <s v="NA"/>
    <s v="Buccal Mucosa"/>
    <s v="Buccal Mucosa"/>
    <s v="Male"/>
    <n v="39"/>
    <s v="N"/>
    <s v="NA"/>
    <s v="Partha"/>
    <s v="Surgery"/>
    <s v="Primary"/>
    <s v="Naïve"/>
    <s v="NA"/>
    <s v="NA"/>
    <x v="0"/>
    <s v="NA"/>
    <s v="NA"/>
    <s v="NA"/>
    <s v="NA"/>
    <s v="Squamous Cell Carcinoma"/>
    <s v="NA"/>
    <s v="NA"/>
    <d v="2021-12-17T00:00:00"/>
    <s v="Not available in the SDF"/>
    <s v="NA"/>
    <s v="2*4*450"/>
    <n v="4"/>
    <s v="KJ"/>
    <s v="Y"/>
    <s v="NA"/>
    <s v="N"/>
    <s v="Q2 Passed"/>
    <s v="NA"/>
    <s v="V TBL (1x7)"/>
    <s v="NA"/>
    <n v="79"/>
    <s v="Terminated @T72"/>
  </r>
  <r>
    <s v="FBB1B210238"/>
    <n v="210238"/>
    <s v="Biopharma"/>
    <x v="190"/>
    <s v="FCB-PROTOCOL-01_v1"/>
    <s v="VYD/057"/>
    <s v="Y"/>
    <s v="BP002_SOW1_2021"/>
    <s v="Biopharma"/>
    <s v="Q1 Passed"/>
    <s v="Q1 Passed"/>
    <s v="Q1 Passed"/>
    <s v="Q2 Passed"/>
    <s v="NA"/>
    <s v="Tumor in 6/7 explants. Content 15-85%"/>
    <x v="5"/>
    <s v="Vydehi Hospital, Bangalore"/>
    <s v="Dr Amritha Prabha"/>
    <x v="0"/>
    <s v="NA"/>
    <s v="Buccal Mucosa"/>
    <s v="Left Buccal Mucosa"/>
    <s v="Female"/>
    <n v="60"/>
    <s v="N"/>
    <s v="NA"/>
    <s v="Kalappa"/>
    <s v="Surgery"/>
    <s v="Primary"/>
    <s v="Naïve"/>
    <s v="NA"/>
    <s v="NA"/>
    <x v="0"/>
    <s v="NA"/>
    <s v="NA"/>
    <s v="NA"/>
    <s v="NA"/>
    <s v="Squamous Cell Carcinoma"/>
    <s v="NA"/>
    <s v="NA"/>
    <d v="2021-12-18T00:00:00"/>
    <s v="0.8*1.2*2.0"/>
    <s v="NA"/>
    <s v="2*4*450"/>
    <n v="4"/>
    <s v="Manimaran"/>
    <s v="Y"/>
    <s v="NA"/>
    <s v="N"/>
    <s v="Q2 Passed"/>
    <s v="NA"/>
    <s v="V TBL (1x7)"/>
    <s v="NA"/>
    <n v="63"/>
    <s v="Terminated @T72"/>
  </r>
  <r>
    <s v="FBR1J210239"/>
    <n v="210239"/>
    <s v="R&amp;D"/>
    <x v="191"/>
    <s v="FCB-PROTOCOL-01_v1"/>
    <s v="CLN/PRA/01/0147"/>
    <s v="Y"/>
    <s v="COS_V3"/>
    <s v="Internal R&amp;D"/>
    <s v="Q1 Passed"/>
    <s v="Q1 Passed"/>
    <s v="Q1 Passed"/>
    <s v="Q2 Rejected"/>
    <s v="NA"/>
    <s v="No epithelial tumor"/>
    <x v="0"/>
    <s v="Sri Lakshmi Hospital, Bangalore"/>
    <s v="Dr Prakash BV"/>
    <x v="3"/>
    <s v="NA"/>
    <s v="Stomach"/>
    <s v="Body of Stomach"/>
    <s v="Male"/>
    <n v="55"/>
    <s v="N"/>
    <n v="3.8"/>
    <s v="Kalappa"/>
    <s v="Surgery"/>
    <s v="Primary"/>
    <s v="Chemotherapy"/>
    <s v="NA"/>
    <s v="III"/>
    <x v="4"/>
    <n v="2"/>
    <s v="pT3N1M0"/>
    <n v="3"/>
    <s v="Docetaxel + Cisplatin + 5FU"/>
    <s v="Adenocarcinoma"/>
    <s v="CT"/>
    <s v="Docetaxel+Cisplatin+5FU"/>
    <d v="2021-12-30T00:00:00"/>
    <s v="0.6*1.0*1.6_x000a_1.0*1.6*1.4"/>
    <s v="NA"/>
    <s v="2*2*2"/>
    <n v="4"/>
    <s v="GS"/>
    <s v="Y"/>
    <s v="NA"/>
    <s v="N"/>
    <s v="Q2 Rejected"/>
    <s v="Low Tumor"/>
    <s v="NA"/>
    <s v="NA"/>
    <s v="NA"/>
    <s v="Rejected"/>
  </r>
  <r>
    <s v="FBR1C210240"/>
    <n v="210240"/>
    <s v="R&amp;D"/>
    <x v="192"/>
    <s v="FCB-PROTOCOL-01_v1"/>
    <s v="CLN/PRA/01/0148"/>
    <s v="Y"/>
    <s v="Culture Improvement"/>
    <s v="Internal R&amp;D"/>
    <s v="Q1 Passed"/>
    <s v="Q1 Passed"/>
    <s v="Q1 Passed"/>
    <s v="Q2 Passed"/>
    <s v="NA"/>
    <s v="Tumor content 15-45%. Pyknosis high"/>
    <x v="0"/>
    <s v="Sri Lakshmi Hospital, Bangalore"/>
    <s v="Dr Prakash BV"/>
    <x v="0"/>
    <s v="NA"/>
    <s v="Pharynx"/>
    <s v="Lateral pharynxal wall"/>
    <s v="Female"/>
    <n v="50"/>
    <s v="N"/>
    <n v="3.6"/>
    <s v="Partha"/>
    <s v="Surgery"/>
    <s v="Primary"/>
    <s v="Chemotherapy"/>
    <s v="NA"/>
    <s v="III"/>
    <x v="4"/>
    <n v="2"/>
    <s v="pT3N1M0"/>
    <n v="3"/>
    <s v="Cisplatin+ 5FU"/>
    <s v="Squamous Cell Carcinoma"/>
    <s v="RT"/>
    <s v="NA"/>
    <d v="2021-12-31T00:00:00"/>
    <s v="1.0*2.2*2.0"/>
    <s v="NA"/>
    <s v="2*2*2"/>
    <n v="4"/>
    <s v="RM"/>
    <s v="Y"/>
    <s v="NA"/>
    <s v="N"/>
    <s v="Q2 Passed"/>
    <s v="NA"/>
    <s v="V TBL (1x7)"/>
    <s v="NA"/>
    <n v="62"/>
    <s v="Terminated @T72"/>
  </r>
  <r>
    <s v="FBB1C220001"/>
    <n v="220001"/>
    <s v="Biopharma"/>
    <x v="193"/>
    <s v="FCB-PROTOCOL-01"/>
    <s v="VYD/058"/>
    <s v="Y"/>
    <s v="BP006_SOW1_2021"/>
    <s v="Biopharma"/>
    <s v="Q1 Passed"/>
    <s v="Q1 Passed"/>
    <s v="Q1.5 Passed"/>
    <s v="Q1.5 Passed"/>
    <s v="NA"/>
    <s v="Tumor in 6/7 explants. 5-70%. Poorly differentiated"/>
    <x v="5"/>
    <s v="Vydehi Hospital, Bangalore"/>
    <s v="Dr Amritha Prabha"/>
    <x v="0"/>
    <s v="NA"/>
    <s v="Supraglottis"/>
    <s v="Left supraglottis"/>
    <s v="Male"/>
    <n v="63"/>
    <s v="N"/>
    <n v="3.8"/>
    <s v="Kalappa"/>
    <s v="Surgery"/>
    <s v="Primary"/>
    <s v="Naïve"/>
    <s v="NA"/>
    <s v="IV"/>
    <x v="1"/>
    <n v="2"/>
    <s v="pT4aN0"/>
    <s v="NA"/>
    <s v="NA"/>
    <s v="Squamous Cell Carcinoma"/>
    <s v="NA"/>
    <s v="NA"/>
    <d v="2022-01-03T00:00:00"/>
    <s v="0.8*1.2*1.8_x000a_0.8*1.2*1.8"/>
    <s v="0.8*1.2*1.8_x000a_0.8*1.2*1.8"/>
    <s v="Vibratome"/>
    <n v="15"/>
    <s v="Rajashekhar"/>
    <s v="Y"/>
    <s v="NA"/>
    <s v="N"/>
    <s v="Q2 Passed"/>
    <s v="NA"/>
    <s v="V TBL (1x7)"/>
    <s v="NA"/>
    <n v="35"/>
    <s v="Qualified"/>
  </r>
  <r>
    <s v="FBB1C220002"/>
    <n v="220002"/>
    <s v="Biopharma"/>
    <x v="194"/>
    <s v="FCB-PROTOCOL-01"/>
    <s v="CLN/DBR/052"/>
    <s v="Y"/>
    <s v="BP004_SOW1_2021"/>
    <s v="Biopharma"/>
    <s v="Q1 Passed"/>
    <s v="Q1 Passed"/>
    <s v="Q1.5 Passed"/>
    <s v="Q1.5 Passed"/>
    <s v="NA"/>
    <s v="Tumor content 4-45%"/>
    <x v="4"/>
    <s v="DBR &amp; SK Hospital, Tirupati"/>
    <s v="Dr C Jayaprakash"/>
    <x v="3"/>
    <s v="NA"/>
    <s v="Stomach"/>
    <s v="Stomach"/>
    <s v="Male"/>
    <n v="75"/>
    <s v="N"/>
    <n v="5.4"/>
    <s v="Kalappa"/>
    <s v="Surgery"/>
    <s v="Primary"/>
    <s v="Naïve"/>
    <s v="NA"/>
    <s v="IIIA"/>
    <x v="4"/>
    <s v="NA"/>
    <s v="pT4aN2Mx"/>
    <s v="NA"/>
    <s v="NA"/>
    <s v="Adenocarcinoma"/>
    <s v="NA"/>
    <s v="NA"/>
    <d v="2022-01-04T00:00:00"/>
    <s v="1.2*1.6*2.4"/>
    <s v="1.2*1.6*2.4"/>
    <s v="Manual"/>
    <n v="15"/>
    <s v="Gowri"/>
    <s v="Y"/>
    <s v="NA"/>
    <s v="N"/>
    <s v="Q2 Passed"/>
    <s v="NA"/>
    <s v="M TBL (1x4)"/>
    <s v="NA"/>
    <n v="46"/>
    <s v="Qualified"/>
  </r>
  <r>
    <s v="FBR1K220003"/>
    <n v="220003"/>
    <s v="R&amp;D"/>
    <x v="195"/>
    <s v="FCB-PROTOCOL-01"/>
    <s v="CLN/DBR/053"/>
    <s v="Y"/>
    <s v="DMS_v4(1K)"/>
    <s v="Internal R&amp;D"/>
    <s v="Q1 Passed"/>
    <s v="Q1 Passed"/>
    <s v="Q1.5 Passed"/>
    <s v="Q1.5 Passed"/>
    <s v="NA"/>
    <s v="Good tumor content but mostly superficial layers visible"/>
    <x v="4"/>
    <s v="DBR &amp; SK Hospital, Tirupati"/>
    <s v="Dr C Jayaprakash"/>
    <x v="0"/>
    <s v="NA"/>
    <s v="Buccal Mucosa"/>
    <s v="Buccal Mucosa"/>
    <s v="Female"/>
    <n v="75"/>
    <s v="N"/>
    <n v="6.7"/>
    <s v="Partha"/>
    <s v="Surgery"/>
    <s v="Primary"/>
    <s v="Naïve"/>
    <s v="NA"/>
    <s v="III"/>
    <x v="4"/>
    <s v="NA"/>
    <s v="pT2N0Mx"/>
    <s v="NA"/>
    <s v="NA"/>
    <s v="Squamous Cell Carcinoma"/>
    <s v="RT"/>
    <s v="NA"/>
    <d v="2022-01-08T00:00:00"/>
    <s v="0.65*0.8*2.4"/>
    <s v="0.65*0.8*2.4"/>
    <s v="Vibratome"/>
    <n v="15"/>
    <s v="Vasanth"/>
    <s v="Y"/>
    <s v="NA"/>
    <s v="N"/>
    <s v="Q2 Passed"/>
    <s v="NA"/>
    <s v="V TBL (1x7)"/>
    <s v="NA"/>
    <n v="35"/>
    <s v="Rejected"/>
  </r>
  <r>
    <s v="FBB1B220004"/>
    <n v="220004"/>
    <s v="Biopharma"/>
    <x v="196"/>
    <s v="FCB-PROTOCOL-01"/>
    <s v="VYD/059"/>
    <s v="Y"/>
    <s v="BP002_SOW1_2021"/>
    <s v="Biopharma"/>
    <s v="Q1 Passed"/>
    <s v="Q1 Passed"/>
    <s v="Q1.5 Passed"/>
    <s v="Q1.5 Passed"/>
    <s v="NA"/>
    <s v="Tumor content 30-95%"/>
    <x v="5"/>
    <s v="Vydehi Hospital, Bangalore"/>
    <s v="Dr Amritha Prabha"/>
    <x v="0"/>
    <s v="NA"/>
    <s v="Alveolus"/>
    <s v="Left Upper Alveolus"/>
    <s v="Female"/>
    <n v="54"/>
    <s v="N"/>
    <n v="3.8"/>
    <s v="Kalappa"/>
    <s v="Surgery"/>
    <s v="Primary"/>
    <s v="Naïve"/>
    <s v="NA"/>
    <s v="IVA"/>
    <x v="1"/>
    <n v="2"/>
    <s v="pT3N1"/>
    <s v="NA"/>
    <s v="NA"/>
    <s v="Squamous Cell Carcinoma"/>
    <s v="NA"/>
    <s v="NA"/>
    <d v="2022-01-10T00:00:00"/>
    <s v="1.2*1.8*1.8"/>
    <s v="1.2*1.8*1.8"/>
    <s v="Vibratome"/>
    <n v="15"/>
    <s v="Rajashekhar"/>
    <s v="Y"/>
    <s v="Y"/>
    <s v="N"/>
    <s v="Q2 Passed"/>
    <s v="NA"/>
    <s v="V TBL (1x7)"/>
    <s v="NA"/>
    <n v="87"/>
    <s v="Qualified"/>
  </r>
  <r>
    <s v="FBB1E220005"/>
    <n v="220005"/>
    <s v="Biopharma"/>
    <x v="196"/>
    <s v="FCB-PROTOCOL-01"/>
    <s v="CLN/DBR/054"/>
    <s v="Y"/>
    <s v="BP006_SOW1_2021"/>
    <s v="Biopharma"/>
    <s v="Q1 Passed"/>
    <s v="Q1 Passed"/>
    <s v="Q1.5 Passed"/>
    <s v="Q1.5 Rejected"/>
    <s v="NA"/>
    <s v="Definite tumor in 1/7 explants.  Others no tumor"/>
    <x v="4"/>
    <s v="DBR &amp; SK Hospital, Tirupati"/>
    <s v="Dr C Jayaprakash"/>
    <x v="0"/>
    <s v="NA"/>
    <s v="Buccal Mucosa"/>
    <s v="Buccal Mucosa"/>
    <s v="Female"/>
    <n v="50"/>
    <s v="N"/>
    <n v="5.0999999999999996"/>
    <s v="Shashi"/>
    <s v="Surgery"/>
    <s v="Primary"/>
    <s v="Naïve"/>
    <s v="NA"/>
    <s v="II"/>
    <x v="2"/>
    <s v="NA"/>
    <s v="pT2N0Mx"/>
    <s v="NA"/>
    <s v="NA"/>
    <s v="Squamous Cell Carcinoma"/>
    <s v="RT"/>
    <s v="NA"/>
    <d v="2022-01-10T00:00:00"/>
    <s v="0.6*0.8*1.4"/>
    <s v="0.6*0.8*1.4"/>
    <s v="Vibratome"/>
    <n v="15"/>
    <s v="Kowshik"/>
    <s v="Y"/>
    <s v="Y"/>
    <s v="N"/>
    <s v="Q2 Passed"/>
    <s v="NA"/>
    <s v="V TBL (1x7)"/>
    <s v="NA"/>
    <n v="35"/>
    <s v="Rejected"/>
  </r>
  <r>
    <s v="FBR1K220006"/>
    <n v="220006"/>
    <s v="R&amp;D"/>
    <x v="197"/>
    <s v="FCB-PROTOCOL-01"/>
    <s v="VYD/060"/>
    <s v="Y"/>
    <s v="DMS_v4(1K)"/>
    <s v="Internal R&amp;D"/>
    <s v="Q1 Passed"/>
    <s v="Q1 Passed"/>
    <s v="Q1.5 Passed"/>
    <s v="Q1.5 Passed"/>
    <s v="Compromised Sample- Blood sample was hemolyzed"/>
    <s v="Tumor content 5-45%"/>
    <x v="5"/>
    <s v="Vydehi Hospital, Bangalore"/>
    <s v="Dr Amritha Prabha"/>
    <x v="0"/>
    <s v="NA"/>
    <s v="Buccal Mucosa"/>
    <s v="Left Buccal Mucosa"/>
    <s v="Female"/>
    <n v="53"/>
    <s v="N"/>
    <n v="5.2"/>
    <s v="Shashi"/>
    <s v="Surgery"/>
    <s v="Primary"/>
    <s v="Radiotherapy"/>
    <s v="NA"/>
    <s v="IVA"/>
    <x v="1"/>
    <n v="2"/>
    <s v="pT4N0"/>
    <s v="NA"/>
    <s v="NA"/>
    <s v="Squamous Cell Carcinoma"/>
    <s v="NA"/>
    <s v="NA"/>
    <d v="2022-01-13T00:00:00"/>
    <s v="0.8*1.2*1.6"/>
    <s v="0.8*1.2*1.6"/>
    <s v="Vibratome"/>
    <n v="15"/>
    <s v="Mani"/>
    <s v="N"/>
    <s v="N"/>
    <s v="N"/>
    <s v="Q2 Passed"/>
    <s v="NA"/>
    <s v="V TBL (1x7)"/>
    <s v="NA"/>
    <n v="49"/>
    <s v="Terminated @T72"/>
  </r>
  <r>
    <s v="FBB1E220007"/>
    <n v="220007"/>
    <s v="Biopharma"/>
    <x v="198"/>
    <s v="FCB-PROTOCOL-01"/>
    <s v="VYD/061"/>
    <s v="Y"/>
    <s v="BP006_SOW1_2021"/>
    <s v="Biopharma"/>
    <s v="Q1 Passed"/>
    <s v="Q1 Passed"/>
    <s v="Q1.5 Rejected"/>
    <s v="Q1.5 Rejected"/>
    <s v="NA"/>
    <s v="Tumor content 25-80%"/>
    <x v="5"/>
    <s v="Vydehi Hospital, Bangalore"/>
    <s v="Dr Amritha Prabha"/>
    <x v="0"/>
    <s v="NA"/>
    <s v="Lip"/>
    <s v="Right Lower Lip"/>
    <s v="Male"/>
    <n v="31"/>
    <s v="N"/>
    <n v="5"/>
    <s v="Shashi"/>
    <s v="Surgery"/>
    <s v="Local Recurrent"/>
    <s v="Surgery + Radiotherapy"/>
    <s v="NA"/>
    <s v="III"/>
    <x v="4"/>
    <n v="2"/>
    <s v="pT3N0"/>
    <s v="NA"/>
    <s v="NA"/>
    <s v="Squamous Cell Carcinoma"/>
    <s v="NA"/>
    <s v="NA"/>
    <d v="2022-01-14T00:00:00"/>
    <s v="0.8*1.4*1.6"/>
    <s v="0.6*1.4*1.4"/>
    <s v="Vibratome"/>
    <n v="15"/>
    <s v="Gowri"/>
    <s v="Y"/>
    <s v="Y"/>
    <s v="N"/>
    <s v="Q2 Passed"/>
    <s v="NA"/>
    <s v="V TBL (1x7)"/>
    <s v="NA"/>
    <n v="45"/>
    <s v="Rejected"/>
  </r>
  <r>
    <s v="FBR1C220008"/>
    <n v="220008"/>
    <s v="R&amp;D"/>
    <x v="199"/>
    <s v="FCB-PROTOCOL-01"/>
    <s v="VYD/062"/>
    <s v="Y"/>
    <s v="DMS_v4(1K)"/>
    <s v="Internal R&amp;D"/>
    <s v="Q1 Passed"/>
    <s v="Q1 Passed"/>
    <s v="Q1.5 Passed"/>
    <s v="Q1.5 Passed"/>
    <s v="NA"/>
    <s v="0-8% tumor. Heavy infiltration of immune cells"/>
    <x v="5"/>
    <s v="Vydehi Hospital, Bangalore"/>
    <s v="Dr Amritha Prabha"/>
    <x v="0"/>
    <s v="NA"/>
    <s v="Tongue"/>
    <s v="Tongue &amp; Floor of mouth"/>
    <s v="Male"/>
    <n v="59"/>
    <s v="N"/>
    <n v="5.0999999999999996"/>
    <s v="Shashi"/>
    <s v="Surgery"/>
    <s v="Primary"/>
    <s v="Radiotherapy"/>
    <s v="NA"/>
    <s v="II"/>
    <x v="2"/>
    <n v="2"/>
    <s v="pT2N0"/>
    <s v="NA"/>
    <s v="NA"/>
    <s v="Squamous Cell Carcinoma"/>
    <s v="NA"/>
    <s v="NA"/>
    <d v="2022-01-18T00:00:00"/>
    <s v="1.2*1.6*1.4"/>
    <s v="1.2*1.6*1.4"/>
    <s v="Vibratome"/>
    <n v="15"/>
    <s v="Gowri"/>
    <s v="Y"/>
    <s v="N"/>
    <s v="N"/>
    <s v="Q2 Passed"/>
    <s v="NA"/>
    <s v="V TBL (1x7)"/>
    <s v="NA"/>
    <n v="73"/>
    <s v="Terminated @T72"/>
  </r>
  <r>
    <n v="220009"/>
    <n v="220009"/>
    <s v="R&amp;D"/>
    <x v="200"/>
    <s v="MBT-TB-070_v2.0"/>
    <s v="BBH011"/>
    <s v="Y"/>
    <s v="No Study"/>
    <s v="1st level attrition"/>
    <s v="Q1 Rejected"/>
    <s v="Q1 Passed"/>
    <s v="Q1.5 Rejected"/>
    <s v="Q1.5 Rejected"/>
    <s v="Sample size was too small"/>
    <s v="NA"/>
    <x v="1"/>
    <s v="Bangalore Baptist Hospital, Bangalore"/>
    <s v="Dr BV Manjula, Bangalore"/>
    <x v="0"/>
    <s v="NA"/>
    <s v="Tongue"/>
    <s v="Left Lateral Border of Tongue"/>
    <s v="Female"/>
    <n v="63"/>
    <s v="N"/>
    <n v="5.3"/>
    <s v="Shashi"/>
    <s v="Surgery"/>
    <s v="Primary"/>
    <s v="Chemotherapy + Radiotherapy"/>
    <s v="NA"/>
    <s v="NA"/>
    <x v="0"/>
    <s v="NA"/>
    <s v="NA"/>
    <s v="NA"/>
    <s v="NA"/>
    <s v="NA"/>
    <s v="NA"/>
    <s v="NA"/>
    <d v="2022-01-19T00:00:00"/>
    <s v="0.4*0.4*0.8"/>
    <s v="0.4*0.4*0.8"/>
    <s v="NA"/>
    <n v="15"/>
    <s v="Gowri"/>
    <s v="Y"/>
    <s v="Y"/>
    <s v="N"/>
    <s v="Q2 Rejected"/>
    <s v="NA"/>
    <s v="NA"/>
    <s v="NA"/>
    <s v="NA"/>
    <s v="Rejected"/>
  </r>
  <r>
    <s v="FBB1E220010"/>
    <n v="220010"/>
    <s v="Biopharma"/>
    <x v="200"/>
    <s v="FCB-PROTOCOL-01"/>
    <s v="CLN/DBR/055"/>
    <s v="Y"/>
    <s v="BP006_SOW1_2021"/>
    <s v="Biopharma"/>
    <s v="Q1 Passed"/>
    <s v="Q1 Passed"/>
    <s v="Q1.5 Passed"/>
    <s v="Q1.5 Passed"/>
    <s v="NA"/>
    <s v="Tumor content 70-90%"/>
    <x v="4"/>
    <s v="DBR &amp; SK Hospital, Tirupati"/>
    <s v="Dr C Jayaprakash"/>
    <x v="0"/>
    <s v="NA"/>
    <s v="Buccal Mucosa"/>
    <s v="Buccal Mucosa"/>
    <s v="Female"/>
    <n v="63"/>
    <s v="N"/>
    <n v="5.0999999999999996"/>
    <s v="Shashi"/>
    <s v="Surgery"/>
    <s v="Primary"/>
    <s v="Naïve"/>
    <s v="NA"/>
    <s v="II"/>
    <x v="2"/>
    <s v="NA"/>
    <s v="pT3N1Mx"/>
    <s v="NA"/>
    <s v="NA"/>
    <s v="Squamous Cell Carcinoma"/>
    <s v="RT"/>
    <s v="NA"/>
    <d v="2022-01-19T00:00:00"/>
    <s v="0.8*2.0*1.4"/>
    <s v="0.8*2.0*1.4"/>
    <s v="Vibratome"/>
    <n v="15"/>
    <s v="Vasanth"/>
    <s v="Y"/>
    <s v="Y"/>
    <s v="N"/>
    <s v="Q2 Passed"/>
    <s v="NA"/>
    <s v="V TBL (1x7)"/>
    <s v="NA"/>
    <n v="43"/>
    <s v="Qualified"/>
  </r>
  <r>
    <s v="FBR1M220011"/>
    <n v="220011"/>
    <s v="R&amp;D"/>
    <x v="201"/>
    <s v="FCB-PROTOCOL-01"/>
    <s v="CLN/DBR/056"/>
    <s v="Y"/>
    <s v="DMS_RCC"/>
    <s v="Internal R&amp;D"/>
    <s v="Q1 Passed"/>
    <s v="Q1 Passed"/>
    <s v="Q1.5 Passed"/>
    <s v="Q1.5 Passed"/>
    <s v="NA"/>
    <s v="Papillary Type II carcinoma. Tumor in all explants.8-80%"/>
    <x v="4"/>
    <s v="DBR &amp; SK Hospital, Tirupati"/>
    <s v="Dr C Jayaprakash"/>
    <x v="4"/>
    <s v="NA"/>
    <s v="Renal Mass"/>
    <s v="Left Renal Mass"/>
    <s v="Male"/>
    <n v="59"/>
    <s v="N"/>
    <n v="5.3"/>
    <s v="Partha"/>
    <s v="Surgery"/>
    <s v="Primary"/>
    <s v="Naïve"/>
    <s v="NA"/>
    <s v="III"/>
    <x v="4"/>
    <s v="NA"/>
    <s v="pT3NxMx"/>
    <s v="NA"/>
    <s v="NA"/>
    <s v="Renal Cell Carcinoma"/>
    <s v="NA"/>
    <s v="NA"/>
    <d v="2022-01-20T00:00:00"/>
    <s v="0.4*1.2*1.8_x000a_0.2/0.3*0.6*1.4_x000a_0.4*0.8*1.2"/>
    <s v="0.4*1.2*1.8_x000a_0.2/0.3*0.6*1.4_x000a_0.4*0.8*1.2"/>
    <s v="Manual"/>
    <n v="15"/>
    <s v="Vasanth"/>
    <s v="Y"/>
    <s v="Y"/>
    <s v="N"/>
    <s v="Q2 Passed"/>
    <s v="NA"/>
    <s v="M TBL (1x7)"/>
    <s v="NA"/>
    <n v="49"/>
    <s v="Terminated @T72"/>
  </r>
  <r>
    <s v="FBR1K220012"/>
    <n v="220012"/>
    <s v="R&amp;D"/>
    <x v="202"/>
    <s v="FCB-PROTOCOL-01"/>
    <s v="VYD/063"/>
    <s v="Y"/>
    <s v="DMS_v4(1K)"/>
    <s v="Internal R&amp;D"/>
    <s v="Q1 Passed"/>
    <s v="Q1 Passed"/>
    <s v="Q1.5 Passed"/>
    <s v="Q1.5 Passed"/>
    <s v="NA"/>
    <s v="Tumor in 5/7 explants- 20%-85%"/>
    <x v="5"/>
    <s v="Vydehi Hospital, Bangalore"/>
    <s v="Dr Amritha Prabha"/>
    <x v="0"/>
    <s v="NA"/>
    <s v="Buccal Mucosa"/>
    <s v="Right Buccal Mucosa, Anterior (?) &amp; Lower Lip"/>
    <s v="Male"/>
    <n v="74"/>
    <s v="N"/>
    <n v="5.4"/>
    <s v="Partha"/>
    <s v="Surgery"/>
    <s v="Local Recurrent"/>
    <s v="Surgery + Chemotherapy + Radiotherapy"/>
    <s v="NA"/>
    <s v="IVA"/>
    <x v="1"/>
    <s v="NA"/>
    <s v="rpT4aN3b"/>
    <n v="5"/>
    <s v="Carboplatin"/>
    <s v="Squamous Cell Carcinoma"/>
    <s v="NA"/>
    <s v="NA"/>
    <d v="2022-01-21T00:00:00"/>
    <s v="0.8*1.2*2.0"/>
    <s v="0.8*1.2*2.0"/>
    <s v="Vibratome"/>
    <n v="15"/>
    <s v="Kowshik"/>
    <s v="Y"/>
    <s v="N"/>
    <s v="N"/>
    <s v="Q2 Passed"/>
    <s v="NA"/>
    <s v="V TBL (1x7)"/>
    <s v="NA"/>
    <n v="56"/>
    <s v="Terminated @T72"/>
  </r>
  <r>
    <s v="FBR1K220013"/>
    <n v="220013"/>
    <s v="R&amp;D"/>
    <x v="202"/>
    <s v="FCB-PROTOCOL-01"/>
    <s v="CLN/DBR/057"/>
    <s v="Y"/>
    <s v="DMS_v4(1K)"/>
    <s v="Internal R&amp;D"/>
    <s v="Q1 Passed"/>
    <s v="Q1 Passed"/>
    <s v="Q1.5 Passed"/>
    <s v="Q1.5 Passed"/>
    <s v="NA"/>
    <s v="High tumor content: 55%-98%"/>
    <x v="4"/>
    <s v="DBR &amp; SK Hospital, Tirupati"/>
    <s v="Dr C Jayaprakash"/>
    <x v="0"/>
    <s v="NA"/>
    <s v="Buccal Mucosa"/>
    <s v="Buccal Mucosa"/>
    <s v="Female"/>
    <n v="64"/>
    <s v="N"/>
    <n v="5.5"/>
    <s v="Shashi"/>
    <s v="Surgery"/>
    <s v="Primary"/>
    <s v="Naïve"/>
    <s v="NA"/>
    <s v="II"/>
    <x v="2"/>
    <s v="NA"/>
    <s v="pT2N0Mx"/>
    <s v="NA"/>
    <s v="NA"/>
    <s v="Squamous Cell Carcinoma"/>
    <s v="RT"/>
    <s v="NA"/>
    <d v="2022-01-21T00:00:00"/>
    <s v="0.8*1.0*1.2_x000a_0.4*0.6*0.8"/>
    <s v="0.8*1.0*1.2_x000a_0.4*0.6*0.8"/>
    <s v="Vibratome"/>
    <n v="15"/>
    <s v="Kowshik"/>
    <s v="Y"/>
    <s v="N"/>
    <s v="N"/>
    <s v="Q2 Passed"/>
    <s v="NA"/>
    <s v="V TBL (1x7)"/>
    <s v="NA"/>
    <n v="63"/>
    <s v="Terminated @T72"/>
  </r>
  <r>
    <s v="FBR1N220014-TAT16"/>
    <n v="220014"/>
    <s v="R&amp;D"/>
    <x v="203"/>
    <s v="FCB-PROTOCOL-01"/>
    <s v="VYD/064"/>
    <s v="Y"/>
    <s v="Extended TAT_Hemarina"/>
    <s v="Internal R&amp;D"/>
    <s v="Q1 Passed"/>
    <s v="Q1 Passed"/>
    <s v="Q1.5 Passed"/>
    <s v="Q1.5 Passed"/>
    <s v="NA"/>
    <s v="Tumor content 60-85%"/>
    <x v="5"/>
    <s v="Vydehi Hospital, Bangalore"/>
    <s v="Dr Amritha Prabha"/>
    <x v="0"/>
    <s v="NA"/>
    <s v="Alveolus"/>
    <s v="Right Lower Alveolus"/>
    <s v="Male"/>
    <n v="68"/>
    <s v="N"/>
    <n v="5.0999999999999996"/>
    <s v="Shashi"/>
    <s v="Surgery"/>
    <s v="Primary"/>
    <s v="Naïve"/>
    <s v="NA"/>
    <s v="IVA"/>
    <x v="1"/>
    <n v="2"/>
    <s v="pT4aN2b"/>
    <s v="NA"/>
    <s v="NA"/>
    <s v="Squamous Cell Carcinoma"/>
    <s v="NA"/>
    <s v="NA"/>
    <d v="2022-01-22T00:00:00"/>
    <s v="0.8*1.0*1.2"/>
    <s v="0.8*1.0*1.2"/>
    <s v="Vibratome"/>
    <n v="15"/>
    <s v="Kowshik"/>
    <s v="Y"/>
    <s v="Y"/>
    <s v="N"/>
    <s v="Q2 Passed"/>
    <s v="NA"/>
    <s v="V TBL (1x7)"/>
    <s v="NA"/>
    <n v="21"/>
    <s v="Terminated @T72"/>
  </r>
  <r>
    <s v="FBR1K220015"/>
    <n v="220015"/>
    <s v="R&amp;D"/>
    <x v="203"/>
    <s v="FCB-PROTOCOL-01"/>
    <s v="CLN/DBR/058"/>
    <s v="Y"/>
    <s v="DMS_v4(1K)"/>
    <s v="Internal R&amp;D"/>
    <s v="Q1 Passed"/>
    <s v="Q1 Passed"/>
    <s v="Q1.5 Passed"/>
    <s v="Q1.5 Passed"/>
    <s v="NA"/>
    <s v="Tumor content 80-90% Pyknosis high, hemorrghic areas present"/>
    <x v="4"/>
    <s v="DBR &amp; SK Hospital, Tirupati"/>
    <s v="Dr C Jayaprakash"/>
    <x v="0"/>
    <s v="NA"/>
    <s v="Oral Cavity"/>
    <s v="Oral Cavity"/>
    <s v="Female"/>
    <n v="56"/>
    <s v="N"/>
    <n v="5.4"/>
    <s v="Partha"/>
    <s v="Surgery"/>
    <s v="Primary"/>
    <s v="Naïve"/>
    <s v="NA"/>
    <s v="II"/>
    <x v="2"/>
    <s v="NA"/>
    <s v="pT2N0Mx"/>
    <s v="NA"/>
    <s v="NA"/>
    <s v="Squamous Cell Carcinoma"/>
    <s v="RT"/>
    <s v="NA"/>
    <d v="2022-01-22T00:00:00"/>
    <s v="0.8*2.2*1.0"/>
    <s v="0.8*2.2*1.0"/>
    <s v="Vibratome"/>
    <n v="15"/>
    <s v="Vasanth"/>
    <s v="Y"/>
    <s v="N"/>
    <s v="N"/>
    <s v="Q2 Passed"/>
    <s v="NA"/>
    <s v="V TBL (1x7)"/>
    <s v="NA"/>
    <n v="56"/>
    <s v="Terminated @T72"/>
  </r>
  <r>
    <s v="FBR1K220016"/>
    <n v="220016"/>
    <s v="R&amp;D"/>
    <x v="204"/>
    <s v="FCB-PROTOCOL-01"/>
    <s v="VYD/065"/>
    <s v="Y"/>
    <s v="DMS_v4(1K)"/>
    <s v="Internal R&amp;D"/>
    <s v="Q1 Passed"/>
    <s v="Q1 Passed"/>
    <s v="Q1.5 Passed"/>
    <s v="Q1.5 Passed"/>
    <s v="NA"/>
    <s v="Tumor in 5/7 explants Content:10%-80%"/>
    <x v="5"/>
    <s v="Vydehi Hospital, Bangalore"/>
    <s v="Dr Amritha Prabha"/>
    <x v="0"/>
    <s v="NA"/>
    <s v="Buccal Mucosa"/>
    <s v="Right Buccal Mucosa &amp; Upper GBS"/>
    <s v="Female"/>
    <n v="45"/>
    <s v="N"/>
    <n v="4.5"/>
    <s v="Kalappa"/>
    <s v="Surgery"/>
    <s v="Primary"/>
    <s v="Radiotherapy"/>
    <s v="NA"/>
    <s v="III"/>
    <x v="4"/>
    <n v="2"/>
    <s v="pT2N1"/>
    <s v="NA"/>
    <s v="NA"/>
    <s v="Squamous Cell Carcinoma"/>
    <s v="NA"/>
    <s v="NA"/>
    <d v="2022-01-24T00:00:00"/>
    <s v="0.5*1.4*2,9"/>
    <s v="0.5*0.8*1.2"/>
    <s v="Vibratome"/>
    <n v="15"/>
    <s v="Kowshik"/>
    <s v="Y"/>
    <s v="N"/>
    <s v="N"/>
    <s v="Q2 Passed"/>
    <s v="NA"/>
    <s v="V TBL (1x7)"/>
    <s v="NA"/>
    <n v="49"/>
    <s v="Terminated @T72"/>
  </r>
  <r>
    <n v="220017"/>
    <n v="220017"/>
    <s v="R&amp;D"/>
    <x v="205"/>
    <s v="FCB-PROTOCOL-01"/>
    <s v="VYD/066"/>
    <s v="Y"/>
    <s v="No Study"/>
    <s v="1st level attrition"/>
    <s v="Q1 Rejected"/>
    <s v="Q1 Passed"/>
    <s v="Q1.5 Rejected"/>
    <s v="Q1.5 Rejected"/>
    <s v="Sample size was too small- multiple bits"/>
    <s v="NA"/>
    <x v="5"/>
    <s v="Vydehi Hospital, Bangalore"/>
    <s v="Dr Amritha Prabha"/>
    <x v="0"/>
    <s v="NA"/>
    <s v="RMT"/>
    <s v="Right RMT"/>
    <s v="Male"/>
    <n v="71"/>
    <s v="N"/>
    <n v="4.2"/>
    <s v="Kalappa"/>
    <s v="Surgery"/>
    <s v="Primary"/>
    <s v="Naïve"/>
    <s v="NA"/>
    <s v="NA"/>
    <x v="0"/>
    <s v="NA"/>
    <s v="NA"/>
    <s v="NA"/>
    <s v="NA"/>
    <s v="Verrucous carcinoma"/>
    <s v="NA"/>
    <s v="NA"/>
    <d v="2022-01-27T00:00:00"/>
    <s v="0.3*0.4*0.5_x000a_0.1-0.2*0.4*0.6_x000a_0.1*0.4*0.4"/>
    <s v="0.3*0.4*0.5_x000a_0.1-0.2*0.4*0.6_x000a_0.1*0.4*0.4"/>
    <s v="NA"/>
    <n v="15"/>
    <s v="Kowshik"/>
    <s v="Y"/>
    <s v="Y"/>
    <s v="N"/>
    <s v="Q2 Rejected"/>
    <s v="NA"/>
    <s v="NA"/>
    <s v="NA"/>
    <s v="NA"/>
    <s v="Rejected"/>
  </r>
  <r>
    <s v="FBR1J220018"/>
    <n v="220018"/>
    <s v="R&amp;D"/>
    <x v="206"/>
    <s v="FCB-PROTOCOL-01"/>
    <s v="VYD/067"/>
    <s v="Y"/>
    <s v="COS_V3"/>
    <s v="Internal R&amp;D"/>
    <s v="Q1 Passed"/>
    <s v="Q1 Passed"/>
    <s v="Q1.5 Passed"/>
    <s v="Q1.5 Passed"/>
    <s v="NA"/>
    <s v="Tumor in 4/7 explants.Tmor content 30-80%"/>
    <x v="5"/>
    <s v="Vydehi Hospital, Bangalore"/>
    <s v="Dr Amritha Prabha"/>
    <x v="3"/>
    <s v="NA"/>
    <s v="Stomach"/>
    <s v="Antrum of Stomach"/>
    <s v="Male"/>
    <n v="56"/>
    <s v="N"/>
    <n v="4.8"/>
    <s v="Kalappa"/>
    <s v="Surgery"/>
    <s v="Primary"/>
    <s v="Chemotherapy"/>
    <s v="NA"/>
    <s v="IIA"/>
    <x v="2"/>
    <n v="1"/>
    <s v="ypT2N1"/>
    <n v="3"/>
    <s v="Epirubicin+Oxaloplatin+"/>
    <s v="Adenocarcinoma"/>
    <s v="NA"/>
    <s v="NA"/>
    <d v="2022-01-28T00:00:00"/>
    <s v="1.0*1.6*2.0"/>
    <s v="1.0*1.6*2.0"/>
    <s v="Manual"/>
    <n v="15"/>
    <s v="Kowshik"/>
    <s v="Y"/>
    <s v="NA"/>
    <s v="N"/>
    <s v="Q2 Passed"/>
    <s v="NA"/>
    <s v="M TBL (1x7)"/>
    <s v="NA"/>
    <n v="63"/>
    <s v="Terminated @T48"/>
  </r>
  <r>
    <s v="FBR1K220019"/>
    <n v="220019"/>
    <s v="R&amp;D"/>
    <x v="206"/>
    <s v="FCB-PROTOCOL-01"/>
    <s v="CLN/DBR/059"/>
    <s v="Y"/>
    <s v="DMS_v4(1K)"/>
    <s v="Internal R&amp;D"/>
    <s v="Q1 Passed"/>
    <s v="Q1 Passed"/>
    <s v="Q1.5 Passed"/>
    <s v="Q1.5 Passed"/>
    <s v="NA"/>
    <s v="Tumor content  70-85%"/>
    <x v="4"/>
    <s v="DBR &amp; SK Hospital, Tirupati"/>
    <s v="Dr C Jayaprakash"/>
    <x v="0"/>
    <s v="NA"/>
    <s v="Oral Cavity"/>
    <s v="Oral Cavity"/>
    <s v="Male"/>
    <n v="76"/>
    <s v="N"/>
    <n v="5.0999999999999996"/>
    <s v="Shashi"/>
    <s v="Surgery"/>
    <s v="Primary"/>
    <s v="Naïve"/>
    <s v="NA"/>
    <s v="III"/>
    <x v="4"/>
    <s v="NA"/>
    <s v="pT3N0Mx"/>
    <s v="NA"/>
    <s v="NA"/>
    <s v="Squamous Cell Carcinoma"/>
    <s v="RT"/>
    <s v="NA"/>
    <d v="2022-01-28T00:00:00"/>
    <s v="NA"/>
    <s v="NA"/>
    <s v="Vibratome"/>
    <n v="15"/>
    <s v="Vasanth"/>
    <s v="Y"/>
    <s v="N"/>
    <s v="N"/>
    <s v="Q2 Passed"/>
    <s v="NA"/>
    <s v="V TBL (1x7)"/>
    <s v="NA"/>
    <n v="49"/>
    <s v="Terminated @T72"/>
  </r>
  <r>
    <s v="FBR1K220020"/>
    <n v="220020"/>
    <s v="R&amp;D"/>
    <x v="207"/>
    <s v="FCB-PROTOCOL-01"/>
    <s v="VYD/068"/>
    <s v="Y"/>
    <s v="DMS_v4(1K)"/>
    <s v="Internal R&amp;D"/>
    <s v="Q1 Passed"/>
    <s v="Q1 Passed"/>
    <s v="Q1.5 Passed"/>
    <s v="Q1.5 Passed"/>
    <s v="NA"/>
    <s v="Tumor content 40-95%"/>
    <x v="5"/>
    <s v="Vydehi Hospital, Bangalore"/>
    <s v="Dr Amritha Prabha"/>
    <x v="0"/>
    <s v="NA"/>
    <s v="Buccal Mucosa"/>
    <s v="Left Buccal Mucosa"/>
    <s v="Male"/>
    <n v="56"/>
    <s v="N"/>
    <n v="4.5"/>
    <s v="Kalappa"/>
    <s v="Surgery"/>
    <s v="Primary"/>
    <s v="Naïve"/>
    <s v="NA"/>
    <s v="III"/>
    <x v="4"/>
    <s v="NA"/>
    <s v="pT3N0"/>
    <s v="NA"/>
    <s v="NA"/>
    <s v="Sacramatoid Carcinoma"/>
    <s v="NA"/>
    <s v="NA"/>
    <d v="2022-01-29T00:00:00"/>
    <s v="0.6*1.0*1.2_x000a_0.3*0.8*1.2"/>
    <s v="0.6*1.0*1.2_x000a_0.3*0.8*1.2"/>
    <s v="Vibratome"/>
    <n v="15"/>
    <s v="Kowshik"/>
    <s v="Y"/>
    <s v="N"/>
    <s v="N"/>
    <s v="Q2 Passed"/>
    <s v="NA"/>
    <s v="V TBL (1x7)"/>
    <s v="NA"/>
    <n v="49"/>
    <s v="Terminated @T72"/>
  </r>
  <r>
    <s v="FBR1Q220021"/>
    <n v="220021"/>
    <s v="R&amp;D"/>
    <x v="208"/>
    <s v="FCB-PROTOCOL-01"/>
    <s v="VYD/069"/>
    <s v="Y"/>
    <s v="COSV4.1-CaBR"/>
    <s v="Internal R&amp;D"/>
    <s v="Q1 Passed"/>
    <s v="Q1 Passed"/>
    <s v="Q1.5 Passed"/>
    <s v="Q1.5 Rejected"/>
    <s v="NA"/>
    <s v="Scattered tumor cells(2% tumor) in only 1/7 explants. Others no tumor"/>
    <x v="5"/>
    <s v="Vydehi Hospital, Bangalore"/>
    <s v="Dr Amritha Prabha"/>
    <x v="1"/>
    <s v="Er(N), Pr(N), Her2(P)"/>
    <s v="Breast"/>
    <s v="Right Breast"/>
    <s v="Female"/>
    <n v="43"/>
    <s v="N"/>
    <n v="4.5"/>
    <s v="Kalappa"/>
    <s v="Surgery"/>
    <s v="Primary"/>
    <s v="Chemotherapy"/>
    <s v="NA"/>
    <s v="IIB"/>
    <x v="2"/>
    <n v="3"/>
    <s v="pT2N1a"/>
    <n v="8"/>
    <s v="4AC+ 4Paclitaxel"/>
    <s v="ER-, PR-, HER2+; Invasive Ductal Cell Carcinoma"/>
    <s v="RT"/>
    <s v="NA"/>
    <d v="2022-02-01T00:00:00"/>
    <s v="0.8*2.2*2.6"/>
    <s v="0.6*1.0*2.4_x000a_0.6*1.2*1.8"/>
    <s v="Manual"/>
    <n v="15"/>
    <s v="Mani"/>
    <s v="Y"/>
    <s v="Y"/>
    <s v="N"/>
    <s v="Q2 Passed"/>
    <s v="NA"/>
    <s v="M TBL (1x7)"/>
    <s v="NA"/>
    <n v="28"/>
    <s v="Rejected"/>
  </r>
  <r>
    <s v="FBR1N220022-TAT0"/>
    <n v="220022"/>
    <s v="R&amp;D"/>
    <x v="209"/>
    <s v="FCB-PROTOCOL-01"/>
    <s v="VYD/070"/>
    <s v="Y"/>
    <s v="Extended TAT_Hemarina"/>
    <s v="Internal R&amp;D"/>
    <s v="Q1 Passed"/>
    <s v="Q1 Passed"/>
    <s v="Q1.5 Passed"/>
    <s v="Q1.5 Passed"/>
    <s v="NA"/>
    <s v="Tumor content 20-70%"/>
    <x v="5"/>
    <s v="Vydehi Hospital, Bangalore"/>
    <s v="Dr Amritha Prabha"/>
    <x v="0"/>
    <s v="NA"/>
    <s v="Buccal Mucosa"/>
    <s v="Left Buccal Mucosa"/>
    <s v="Female"/>
    <n v="54"/>
    <s v="N"/>
    <n v="5.6"/>
    <s v="Partha"/>
    <s v="Surgery"/>
    <s v="Primary"/>
    <s v="Radiotherapy"/>
    <s v="NA"/>
    <s v="IVA"/>
    <x v="1"/>
    <n v="2"/>
    <s v="pT3N3b"/>
    <s v="NA"/>
    <s v="NA"/>
    <s v="Squamous Cell Carcinoma"/>
    <s v="CTRT"/>
    <s v="Cisplatin"/>
    <d v="2022-02-02T00:00:00"/>
    <s v="0.8*1.6*1.6"/>
    <s v="0.8*1.6*1.6"/>
    <s v="Vibratome"/>
    <n v="4"/>
    <s v="Kowshik"/>
    <s v="Y"/>
    <s v="Y"/>
    <s v="N"/>
    <s v="Q2 Passed"/>
    <s v="NA"/>
    <s v="V TBL (1x7)"/>
    <s v="NA"/>
    <n v="28"/>
    <s v="Terminated @T72"/>
  </r>
  <r>
    <s v="FBR1K220023"/>
    <n v="220023"/>
    <s v="R&amp;D"/>
    <x v="209"/>
    <s v="FCB-PROTOCOL-01"/>
    <s v="CLN/DBR/060"/>
    <s v="Y"/>
    <s v="DMS_v4(1K)"/>
    <s v="Internal R&amp;D"/>
    <s v="Q1 Passed"/>
    <s v="Q1 Passed"/>
    <s v="Q1.5 Passed"/>
    <s v="Q1.5 Passed"/>
    <s v="NA"/>
    <s v="High tumor content: 70-90%, High immune infiltration"/>
    <x v="4"/>
    <s v="DBR &amp; SK Hospital, Tirupati"/>
    <s v="Dr C Jayaprakash"/>
    <x v="0"/>
    <s v="NA"/>
    <s v="Buccal Mucosa"/>
    <s v="Buccal Mucosa"/>
    <s v="Female"/>
    <n v="76"/>
    <s v="N"/>
    <n v="4.5999999999999996"/>
    <s v="Kalappa"/>
    <s v="Surgery"/>
    <s v="Primary"/>
    <s v="Naïve"/>
    <s v="NA"/>
    <s v="III"/>
    <x v="4"/>
    <s v="NA"/>
    <s v="pT3N0MX"/>
    <s v="NA"/>
    <s v="NA"/>
    <s v="Squamous Cell Carcinoma"/>
    <s v="NA"/>
    <s v="NA"/>
    <d v="2022-02-03T00:00:00"/>
    <s v="0.55*1.6*2.2"/>
    <s v="0.55*1.6*2.2"/>
    <s v="Vibratome"/>
    <n v="4"/>
    <s v="Kowshik"/>
    <s v="Y"/>
    <s v="N"/>
    <s v="N"/>
    <s v="Q2 Passed"/>
    <s v="NA"/>
    <s v="V TBL (1x7)"/>
    <s v="NA"/>
    <n v="49"/>
    <s v="Terminated @T72"/>
  </r>
  <r>
    <s v="FBR1K220024"/>
    <n v="220024"/>
    <s v="R&amp;D"/>
    <x v="210"/>
    <s v="FCB-PROTOCOL-01"/>
    <s v="CLN/DBR/061"/>
    <s v="Y"/>
    <s v="DMS_v4(1K)"/>
    <s v="Internal R&amp;D"/>
    <s v="Q1 Passed"/>
    <s v="Q1 Passed"/>
    <s v="Q1.5 Passed"/>
    <s v="Q1.5 Passed"/>
    <s v="NA"/>
    <s v="15% tumor in 1/7 explants. Others with no tumor/ necrosis. ? Bacterial contamination"/>
    <x v="4"/>
    <s v="DBR &amp; SK Hospital, Tirupati"/>
    <s v="Dr C Jayaprakash"/>
    <x v="0"/>
    <s v="NA"/>
    <s v="Buccal Mucosa"/>
    <s v="Buccal Mucosa"/>
    <s v="Female"/>
    <n v="40"/>
    <s v="N"/>
    <n v="4.5999999999999996"/>
    <s v="Partha"/>
    <s v="Surgery"/>
    <s v="Primary"/>
    <s v="Naïve"/>
    <s v="NA"/>
    <s v="NA"/>
    <x v="0"/>
    <s v="NA"/>
    <s v="NA"/>
    <s v="NA"/>
    <s v="NA"/>
    <s v="Squamous Cell Carcinoma"/>
    <s v="NA"/>
    <s v="NA"/>
    <d v="2022-02-04T00:00:00"/>
    <s v="0.8*1.4*1.8"/>
    <s v="0.8*1.4*1.8"/>
    <s v="Vibratome"/>
    <n v="4"/>
    <s v="Vasanth"/>
    <s v="Y"/>
    <s v="N"/>
    <s v="N"/>
    <s v="Q2 Passed"/>
    <s v="NA"/>
    <s v="V TBL (1x7)"/>
    <s v="NA"/>
    <n v="63"/>
    <s v="Terminated @T72"/>
  </r>
  <r>
    <s v="FBR1K220025"/>
    <n v="220025"/>
    <s v="R&amp;D"/>
    <x v="211"/>
    <s v="FCB-PROTOCOL-01"/>
    <s v="CLN/DBR/062"/>
    <s v="Y"/>
    <s v="DMS_v4(1K)"/>
    <s v="Internal R&amp;D"/>
    <s v="Q1 Passed"/>
    <s v="Q1 Passed"/>
    <s v="Q1.5 Passed"/>
    <s v="Q1.5 Passed"/>
    <s v="NA"/>
    <s v="Tumor content 15-90%. Immune component high, necrosis in some explants"/>
    <x v="4"/>
    <s v="DBR &amp; SK Hospital, Tirupati"/>
    <s v="Dr C Jayaprakash"/>
    <x v="0"/>
    <s v="NA"/>
    <s v="Buccal Mucosa"/>
    <s v="Buccal Mucosa"/>
    <s v="Male"/>
    <n v="53"/>
    <s v="N"/>
    <n v="5.2"/>
    <s v="Kalappa"/>
    <s v="Surgery"/>
    <s v="Primary"/>
    <s v="Naïve"/>
    <s v="NA"/>
    <s v="III"/>
    <x v="4"/>
    <s v="NA"/>
    <s v="pT3N1Mx"/>
    <s v="NA"/>
    <s v="NA"/>
    <s v="Squamous Cell Carcinoma"/>
    <s v="NA"/>
    <s v="NA"/>
    <d v="2022-02-05T00:00:00"/>
    <s v="0.6*2.0*1.8_x000a_0.3*1.6*1.2"/>
    <s v="0.6*2.0*1.8_x000a_0.3*1.6*1.2"/>
    <s v="Vibratome"/>
    <n v="4"/>
    <s v="Gowri"/>
    <s v="Y"/>
    <s v="N"/>
    <s v="N"/>
    <s v="Q2 Passed"/>
    <s v="NA"/>
    <s v="V TBL (1x7)"/>
    <s v="NA"/>
    <n v="73"/>
    <s v="Terminated @T72"/>
  </r>
  <r>
    <s v="FBR1K220026"/>
    <n v="220026"/>
    <s v="R&amp;D"/>
    <x v="212"/>
    <s v="FCB-PROTOCOL-01"/>
    <s v="CLN/PRA/149"/>
    <s v="Y"/>
    <s v="DMS_v4(1K)"/>
    <s v="Internal R&amp;D"/>
    <s v="Q1 Passed"/>
    <s v="Q1 Passed"/>
    <s v="Q1.5 Passed"/>
    <s v="Q1.5 Passed"/>
    <s v="NA"/>
    <s v="Tumor content 40-90%."/>
    <x v="0"/>
    <s v="Sri Lakshmi Hospital, Bangalore"/>
    <s v="Dr Prakash BV"/>
    <x v="0"/>
    <s v="NA"/>
    <s v="GBS"/>
    <s v="Left Lower GBS"/>
    <s v="Male"/>
    <n v="52"/>
    <s v="N"/>
    <n v="5.5"/>
    <s v="Shashi"/>
    <s v="Surgery"/>
    <s v="Primary"/>
    <s v="Naïve"/>
    <s v="NA"/>
    <s v="III"/>
    <x v="4"/>
    <n v="2"/>
    <s v="pT2N1"/>
    <s v="NA"/>
    <s v="NA"/>
    <s v="Squamous Cell Carcinoma"/>
    <s v="NA"/>
    <s v="NA"/>
    <d v="2022-02-06T00:00:00"/>
    <s v="0.8*1.2*2.2_x000a_0.95*1.2*2.4"/>
    <s v="0.8*1.2*2.2_x000a_0.95*1.2*2.4"/>
    <s v="Vibratome"/>
    <n v="4"/>
    <s v="Mani"/>
    <s v="Y"/>
    <s v="N"/>
    <s v="N"/>
    <s v="Q2 Passed"/>
    <s v="NA"/>
    <s v="V TBL (1x7)"/>
    <s v="NA"/>
    <n v="70"/>
    <s v="Terminated @T72"/>
  </r>
  <r>
    <s v="FBR1N220027-TAT16"/>
    <n v="220027"/>
    <s v="R&amp;D"/>
    <x v="213"/>
    <s v="FCB-PROTOCOL-01"/>
    <s v="CLN/PRA/150"/>
    <s v="Y"/>
    <s v="Extended TAT_Hemarina"/>
    <s v="Internal R&amp;D"/>
    <s v="Q1 Passed"/>
    <s v="Q1 Passed"/>
    <s v="Q1.5 Passed"/>
    <s v="Q1.5 Passed"/>
    <s v="NA"/>
    <s v="Tumor content 50-90%"/>
    <x v="0"/>
    <s v="Sri Lakshmi Hospital, Bangalore"/>
    <s v="Dr Prakash BV"/>
    <x v="0"/>
    <s v="NA"/>
    <s v="Buccal Mucosa"/>
    <s v="Right Buccal Mucosa"/>
    <s v="Female"/>
    <n v="60"/>
    <s v="N"/>
    <n v="5.6"/>
    <s v="Kalappa"/>
    <s v="Surgery"/>
    <s v="Primary"/>
    <s v="Naïve"/>
    <s v="NA"/>
    <s v="NA"/>
    <x v="0"/>
    <s v="NA"/>
    <s v="NA"/>
    <s v="NA"/>
    <s v="NA"/>
    <s v="Squamous Cell Carcinoma"/>
    <s v="NA"/>
    <s v="NA"/>
    <d v="2022-02-08T00:00:00"/>
    <s v="0.8*2.2*2.4"/>
    <s v="0.8*2.2*2.4"/>
    <s v="Manual"/>
    <n v="4"/>
    <s v="Kowshik"/>
    <s v="Y"/>
    <s v="Y"/>
    <s v="N"/>
    <s v="Q2 Passed"/>
    <s v="NA"/>
    <s v="M TBL (1x7)"/>
    <s v="NA"/>
    <n v="28"/>
    <s v="Terminated @T72"/>
  </r>
  <r>
    <s v="FBR1K220028"/>
    <n v="220028"/>
    <s v="R&amp;D"/>
    <x v="214"/>
    <s v="FCB-PROTOCOL-01"/>
    <s v="CLN/PRA/151"/>
    <s v="Y"/>
    <s v="DMS_v4(1K)"/>
    <s v="Internal R&amp;D"/>
    <s v="Q1 Passed"/>
    <s v="Q1 Passed"/>
    <s v="Q1.5 Passed"/>
    <s v="Q1.5 Rejected"/>
    <s v="NA"/>
    <s v="Tumor content 3-85%"/>
    <x v="0"/>
    <s v="Sri Lakshmi Hospital, Bangalore"/>
    <s v="Dr Prakash BV"/>
    <x v="0"/>
    <s v="NA"/>
    <s v="Tongue"/>
    <s v="Right Lateral Tongue"/>
    <s v="Male"/>
    <n v="56"/>
    <s v="N"/>
    <n v="5.4"/>
    <s v="Partha"/>
    <s v="Surgery"/>
    <s v="Primary"/>
    <s v="Chemotherapy + Radiotherapy"/>
    <s v="NA"/>
    <s v="NA"/>
    <x v="0"/>
    <s v="NA"/>
    <s v="NA"/>
    <n v="5"/>
    <s v="Cisplatin"/>
    <s v="Squamous Cell Carcinoma"/>
    <s v="NA"/>
    <s v="NA"/>
    <d v="2022-02-08T00:00:00"/>
    <s v="1.0*1.8*1.4"/>
    <s v="1.0*1.8*1.4"/>
    <s v="Manual"/>
    <n v="4"/>
    <s v="Vasanth"/>
    <s v="NA"/>
    <s v="NA"/>
    <s v="N"/>
    <s v="Q2 Rejected"/>
    <s v="NA"/>
    <s v="NA"/>
    <s v="NA"/>
    <s v="NA"/>
    <s v="Rejected"/>
  </r>
  <r>
    <s v="FBR1K220029"/>
    <n v="220029"/>
    <s v="R&amp;D"/>
    <x v="214"/>
    <s v="FCB-PROTOCOL-01"/>
    <s v="CLN/PRA/152"/>
    <s v="Y"/>
    <s v="DMS_v4(1K)"/>
    <s v="Internal R&amp;D"/>
    <s v="Q1 Passed"/>
    <s v="Q1 Passed"/>
    <s v="Q1.5 Passed"/>
    <s v="Q1.5 Rejected"/>
    <s v="NA"/>
    <s v="Tumor content 25-65%/. High immune component"/>
    <x v="0"/>
    <s v="Sri Lakshmi Hospital, Bangalore"/>
    <s v="Dr Prakash BV"/>
    <x v="0"/>
    <s v="NA"/>
    <s v="Hard Palate"/>
    <s v="Right Hard Palate"/>
    <s v="Male"/>
    <n v="60"/>
    <s v="N"/>
    <n v="5.6"/>
    <s v="Partha"/>
    <s v="Surgery"/>
    <s v="Primary"/>
    <s v="Naïve"/>
    <s v="NA"/>
    <s v="NA"/>
    <x v="0"/>
    <s v="NA"/>
    <s v="NA"/>
    <s v="NA"/>
    <s v="NA"/>
    <s v="Squamous Cell Carcinoma"/>
    <s v="NA"/>
    <s v="NA"/>
    <d v="2022-02-09T00:00:00"/>
    <s v="NA"/>
    <s v="NA"/>
    <s v="Manual"/>
    <n v="4"/>
    <s v="NA"/>
    <s v="Y"/>
    <s v="NA"/>
    <s v="N"/>
    <s v="Q2 Rejected"/>
    <s v="PB Value are low,one arm in plate kept to check preservation"/>
    <s v="V TBL (1x7)"/>
    <s v="NA"/>
    <n v="49"/>
    <s v="Rejected"/>
  </r>
  <r>
    <s v="FBB1C220031"/>
    <n v="220031"/>
    <s v="Biopharma"/>
    <x v="215"/>
    <s v="FCB-PROTOCOL-01"/>
    <s v="CLN/PRA/154"/>
    <s v="Y"/>
    <s v="BP004_SOW1_2021"/>
    <s v="Biopharma"/>
    <s v="Q1 Passed"/>
    <s v="Q1 Passed"/>
    <s v="Q1.5 Passed"/>
    <s v="Q1.5 Passed"/>
    <s v="NA"/>
    <s v="Mucin content 10-75%. Tumor cellular content 3-75%"/>
    <x v="0"/>
    <s v="Sri Lakshmi Hospital, Bangalore"/>
    <s v="Dr Prakash BV"/>
    <x v="3"/>
    <s v="NA"/>
    <s v="Stomach"/>
    <s v="Body of Stomach"/>
    <s v="Male"/>
    <n v="55"/>
    <s v="N"/>
    <n v="5.5"/>
    <s v="Shashi"/>
    <s v="Surgery"/>
    <s v="Primary"/>
    <s v="Naïve"/>
    <s v="NA"/>
    <s v="NA"/>
    <x v="0"/>
    <s v="NA"/>
    <s v="NA"/>
    <s v="NA"/>
    <s v="NA"/>
    <s v="Stomach Adenocarcinoma"/>
    <s v="NA"/>
    <s v="NA"/>
    <d v="2022-02-09T00:00:00"/>
    <s v="1.2*2.0*4.0"/>
    <s v="1.2*2.0*4.0"/>
    <s v="Manual"/>
    <n v="4"/>
    <s v="Gowri"/>
    <s v="Y"/>
    <s v="NA"/>
    <s v="N"/>
    <s v="Q2 Passed"/>
    <s v="NA"/>
    <s v="NA"/>
    <s v="NA"/>
    <s v="NA"/>
    <s v="Qualified"/>
  </r>
  <r>
    <s v="FBR1J220030"/>
    <n v="220030"/>
    <s v="R&amp;D"/>
    <x v="215"/>
    <s v="FCB-PROTOCOL-01"/>
    <s v="CLN/PRA/153"/>
    <s v="Y"/>
    <s v="COS_V3"/>
    <s v="Internal R&amp;D"/>
    <s v="Q1 Passed"/>
    <s v="Q1 Passed"/>
    <s v="Q1.5 Passed"/>
    <s v="Q1.5 Passed"/>
    <s v="NA"/>
    <s v="Mucinous carcinoma with most fragments containing high mucin content."/>
    <x v="0"/>
    <s v="Sri Lakshmi Hospital, Bangalore"/>
    <s v="Dr Prakash BV"/>
    <x v="3"/>
    <s v="NA"/>
    <s v="Antrum"/>
    <s v="Antrum of Stomach"/>
    <s v="Male"/>
    <n v="51"/>
    <s v="N"/>
    <n v="5.6"/>
    <s v="Partha"/>
    <s v="Surgery"/>
    <s v="Primary"/>
    <s v="Chemotherapy"/>
    <s v="NA"/>
    <s v="II"/>
    <x v="2"/>
    <s v="NA"/>
    <s v="pT3N2M0"/>
    <n v="6"/>
    <s v="5FU+ Leucovorin+ Oxaloplatin+ Docetaxel"/>
    <s v="Adenocarcinoma"/>
    <s v="NA"/>
    <s v="NA"/>
    <d v="2022-02-09T00:00:00"/>
    <s v="1.2*1.8*4.0"/>
    <s v="1.2*1.8*4.0"/>
    <s v="Manual"/>
    <n v="15"/>
    <s v="Vasanth"/>
    <s v="Y"/>
    <s v="NA"/>
    <s v="N"/>
    <s v="Q2 Passed"/>
    <s v="NA"/>
    <s v="M TBL (1x7)"/>
    <s v="NA"/>
    <n v="63"/>
    <s v="Terminated @T48"/>
  </r>
  <r>
    <n v="220032"/>
    <n v="220032"/>
    <s v="R&amp;D"/>
    <x v="216"/>
    <s v="FCB-PROTOCOL-01"/>
    <s v="VYD/071"/>
    <s v="Y"/>
    <s v="No Study"/>
    <s v="1st level attrition"/>
    <s v="Q1 Rejected"/>
    <s v="Q1 Passed"/>
    <s v="Q1.5 Rejected"/>
    <s v="Q1.5 Rejected"/>
    <s v="Teeth present"/>
    <s v="NA"/>
    <x v="5"/>
    <s v="Vydehi Hospital, Bangalore"/>
    <s v="Dr Amritha Prabha"/>
    <x v="0"/>
    <s v="NA"/>
    <s v="Alveolus"/>
    <s v="Lower Alveolus"/>
    <s v="Female"/>
    <n v="56"/>
    <s v="N"/>
    <n v="4.2"/>
    <s v="Kalappa"/>
    <s v="Surgery"/>
    <s v="Primary"/>
    <s v="Radiotherapy"/>
    <s v="NA"/>
    <s v="NA"/>
    <x v="0"/>
    <s v="NA"/>
    <s v="NA"/>
    <s v="NA"/>
    <s v="NA"/>
    <s v="Squamous Cell Carcinoma"/>
    <s v="NA"/>
    <s v="NA"/>
    <d v="2022-02-11T00:00:00"/>
    <s v="NA"/>
    <s v="NA"/>
    <s v="NA"/>
    <s v="NA"/>
    <s v="NA"/>
    <s v="NA"/>
    <s v="NA"/>
    <s v="N"/>
    <s v="NA"/>
    <s v="NA"/>
    <s v="NA"/>
    <s v="NA"/>
    <s v="NA"/>
    <s v="Rejected"/>
  </r>
  <r>
    <s v="FBR1K220033"/>
    <n v="220033"/>
    <s v="R&amp;D"/>
    <x v="216"/>
    <s v="FCB-PROTOCOL-01"/>
    <s v="CLN/DBR/063"/>
    <s v="Y"/>
    <s v="DMS_v4(1K)"/>
    <s v="Internal R&amp;D"/>
    <s v="Q1 Passed"/>
    <s v="Q1 Passed"/>
    <s v="Q1.5 Passed"/>
    <s v="Q1.5 Passed"/>
    <s v="NA"/>
    <s v="Tumor 10-90%"/>
    <x v="4"/>
    <s v="DBR &amp; SK Hospital, Tirupati"/>
    <s v="Dr C Jayaprakash"/>
    <x v="0"/>
    <s v="NA"/>
    <s v="Buccal Mucosa"/>
    <s v="Buccal Mucosa"/>
    <s v="Female"/>
    <n v="62"/>
    <s v="N"/>
    <n v="5.6"/>
    <s v="Partha"/>
    <s v="Surgery"/>
    <s v="Primary"/>
    <s v="Naïve"/>
    <s v="NA"/>
    <s v="NA"/>
    <x v="0"/>
    <s v="NA"/>
    <s v="NA"/>
    <s v="NA"/>
    <s v="NA"/>
    <s v="Squamous Cell Carcinoma"/>
    <s v="NA"/>
    <s v="NA"/>
    <d v="2022-02-11T00:00:00"/>
    <s v="0.8*2.0*0.6_x000a_0.4*1.2*1.0"/>
    <s v="0.8*2.0*0.6_x000a_0.4*1.2*1.0"/>
    <s v="Manual"/>
    <n v="4"/>
    <s v="Vasanth"/>
    <s v="Y"/>
    <s v="NA"/>
    <s v="N"/>
    <s v="Q2 Passed"/>
    <s v="NA"/>
    <s v="V TBL (1x7)"/>
    <s v="NA"/>
    <n v="42"/>
    <s v="Terminated @T72"/>
  </r>
  <r>
    <s v="FBR1N220034-TAT16"/>
    <n v="220034"/>
    <s v="R&amp;D"/>
    <x v="217"/>
    <s v="FCB-PROTOCOL-01"/>
    <s v="CLN/PRA/155"/>
    <s v="Y"/>
    <s v="Extended TAT_Hemarina"/>
    <s v="Internal R&amp;D"/>
    <s v="Q1 Passed"/>
    <s v="Q1 Passed"/>
    <s v="Q1.5 Rejected"/>
    <s v="Q1.5 Rejected"/>
    <s v="NA"/>
    <s v="No tumor. Only epithelial hyperplasia with inflammation"/>
    <x v="0"/>
    <s v="Sri Lakshmi Hospital, Bangalore"/>
    <s v="Dr Prakash BV"/>
    <x v="0"/>
    <s v="NA"/>
    <s v="Alveolus"/>
    <s v="Right Lower Alveolus"/>
    <s v="Male"/>
    <n v="65"/>
    <s v="N"/>
    <n v="4.8"/>
    <s v="Partha"/>
    <s v="Surgery"/>
    <s v="Primary"/>
    <s v="Naïve"/>
    <s v="NA"/>
    <s v="NA"/>
    <x v="0"/>
    <s v="NA"/>
    <s v="NA"/>
    <s v="NA"/>
    <s v="NA"/>
    <s v="Squamous Cell Carcinoma"/>
    <s v="NA"/>
    <s v="NA"/>
    <d v="2022-02-13T00:00:00"/>
    <s v="0.8*1.0*1.4"/>
    <s v="0.8*1.0*1.4"/>
    <s v="Manual"/>
    <n v="4"/>
    <s v="Mani"/>
    <s v="Y"/>
    <s v="NA"/>
    <s v="N"/>
    <s v="Q2 Passed"/>
    <s v="NA"/>
    <s v="M TBL (1x4)"/>
    <s v="NA"/>
    <n v="35"/>
    <s v="Terminated @T72"/>
  </r>
  <r>
    <s v="FBR1J220036"/>
    <n v="220036"/>
    <s v="R&amp;D"/>
    <x v="218"/>
    <s v="FCB-PROTOCOL-01"/>
    <s v="CLN/PRA/157"/>
    <s v="Y"/>
    <s v="COS_V3"/>
    <s v="Internal R&amp;D"/>
    <s v="Q1 Passed"/>
    <s v="Q1 Passed"/>
    <s v="Q1.5 Passed"/>
    <s v="Q1.5 Rejected"/>
    <s v="NA"/>
    <s v="Tumor content 3-35%. Necrosis high"/>
    <x v="0"/>
    <s v="Sri Lakshmi Hospital, Bangalore"/>
    <s v="Dr Prakash BV"/>
    <x v="3"/>
    <s v="NA"/>
    <s v="Stomach"/>
    <s v="Antral part of Stomach"/>
    <s v="Female"/>
    <n v="55"/>
    <s v="N"/>
    <n v="4.5"/>
    <s v="Kalappa"/>
    <s v="Surgery"/>
    <s v="Primary"/>
    <s v="Naïve"/>
    <s v="NA"/>
    <s v="II"/>
    <x v="2"/>
    <s v="NA"/>
    <s v="pT2N1"/>
    <s v="NA"/>
    <s v="NA"/>
    <s v="Adenocarcinoma"/>
    <s v="NA"/>
    <s v="NA"/>
    <d v="2022-02-15T00:00:00"/>
    <s v="1.2*2.3*4.3"/>
    <s v="1.2*2.3*4.3"/>
    <s v="Manual"/>
    <n v="4"/>
    <s v="Vasanth"/>
    <s v="Y"/>
    <s v="Y"/>
    <s v="N"/>
    <s v="Q2 Rejected"/>
    <s v="Discontinue due to tissue"/>
    <s v="NA"/>
    <s v="NA"/>
    <s v="NA"/>
    <s v="Rejected"/>
  </r>
  <r>
    <s v="FBR1K220035"/>
    <n v="220035"/>
    <s v="R&amp;D"/>
    <x v="218"/>
    <s v="FCB-PROTOCOL-01"/>
    <s v="CLN/PRA/156"/>
    <s v="Y"/>
    <s v="DMS_v4(1K)"/>
    <s v="Internal R&amp;D"/>
    <s v="Q1 Passed"/>
    <s v="Q1 Passed"/>
    <s v="Q1.5 Passed"/>
    <s v="Q1.5 Rejected"/>
    <s v="NA"/>
    <s v="Tumor content 5-90%. Pyknosis high"/>
    <x v="0"/>
    <s v="Sri Lakshmi Hospital, Bangalore"/>
    <s v="Dr Prakash BV"/>
    <x v="0"/>
    <s v="NA"/>
    <s v="Buccal Mucosa"/>
    <s v="Right Buccal Mucosa"/>
    <s v="Male"/>
    <n v="65"/>
    <s v="N"/>
    <n v="4.5"/>
    <s v="Kalappa"/>
    <s v="Surgery"/>
    <s v="Primary"/>
    <s v="Naïve"/>
    <s v="NA"/>
    <s v="NA"/>
    <x v="0"/>
    <s v="NA"/>
    <s v="NA"/>
    <s v="NA"/>
    <s v="NA"/>
    <s v="Squamous Cell Carcinoma"/>
    <s v="NA"/>
    <s v="NA"/>
    <d v="2022-02-15T00:00:00"/>
    <s v="0.8*1.4*2.4_x000a_0.82*1.0*1.6_x000a_0.6*1.1*1.5"/>
    <s v="0.8*1.4*2.4_x000a_0.82*1.0*1.6_x000a_0.6*1.1*1.5"/>
    <s v="Vibratome"/>
    <n v="4"/>
    <s v="Gowri"/>
    <s v="Y"/>
    <s v="NA"/>
    <s v="N"/>
    <s v="Q2 Rejected"/>
    <s v="due to PB low value"/>
    <s v="V TBL (1x7)"/>
    <s v="NA"/>
    <n v="49"/>
    <s v="Rejected"/>
  </r>
  <r>
    <s v="FBB1C220037"/>
    <n v="220037"/>
    <s v="Biopharma"/>
    <x v="219"/>
    <s v="FCB-PROTOCOL-01"/>
    <s v="CLN/PRA/158"/>
    <s v="Y"/>
    <s v="BP004_SOW1_2021"/>
    <s v="Biopharma"/>
    <s v="Q1 Passed"/>
    <s v="Q1 Passed"/>
    <s v="Q1.5 Passed"/>
    <s v="Q1.5 Passed"/>
    <s v="NA"/>
    <s v="Tumor content 8-55%. Necrosis high"/>
    <x v="0"/>
    <s v="Sri Lakshmi Hospital, Bangalore"/>
    <s v="Dr Prakash BV"/>
    <x v="3"/>
    <s v="NA"/>
    <s v="Stomach"/>
    <s v="Body of Stomach"/>
    <s v="Male"/>
    <n v="60"/>
    <s v="N"/>
    <n v="5.6"/>
    <s v="Partha"/>
    <s v="Surgery"/>
    <s v="Primary"/>
    <s v="Naïve"/>
    <s v="NA"/>
    <s v="II"/>
    <x v="2"/>
    <s v="NA"/>
    <s v="pT2N1"/>
    <s v="NA"/>
    <s v="NA"/>
    <s v="Stomach Adenocarcinoma"/>
    <s v="NA"/>
    <s v="NA"/>
    <d v="2022-02-15T00:00:00"/>
    <s v="2.4*2.4*5.0"/>
    <s v="2.4*2.4*5.0"/>
    <s v="Manual"/>
    <n v="4"/>
    <s v="Gowri"/>
    <s v="Y"/>
    <s v="NA"/>
    <s v="N"/>
    <s v="NA"/>
    <s v="NA"/>
    <s v="NA"/>
    <s v="NA"/>
    <s v="NA"/>
    <s v="NA"/>
  </r>
  <r>
    <s v="FBR1N220038-TAT16"/>
    <n v="220038"/>
    <s v="R&amp;D"/>
    <x v="219"/>
    <s v="FCB-PROTOCOL-01"/>
    <s v="CLN/PRA/159"/>
    <s v="Y"/>
    <s v="Extended TAT_Hemarina"/>
    <s v="Internal R&amp;D"/>
    <s v="Q1 Passed"/>
    <s v="Q1 Passed"/>
    <s v="Q1.5 Passed"/>
    <s v="Q1.5 Rejected"/>
    <s v="NA"/>
    <s v="Tumor content 25-60%.Immune component high"/>
    <x v="0"/>
    <s v="Sri Lakshmi Hospital, Bangalore"/>
    <s v="Dr Prakash BV"/>
    <x v="0"/>
    <s v="NA"/>
    <s v="Alveolus"/>
    <s v="Right Lower Alveolus"/>
    <s v="Male"/>
    <n v="50"/>
    <s v="N"/>
    <n v="5.6"/>
    <s v="Partha"/>
    <s v="Surgery"/>
    <s v="Primary"/>
    <s v="Naïve"/>
    <s v="NA"/>
    <s v="NA"/>
    <x v="0"/>
    <s v="NA"/>
    <s v="NA"/>
    <s v="NA"/>
    <s v="NA"/>
    <s v="Squamous Cell Carcinoma"/>
    <s v="NA"/>
    <s v="NA"/>
    <d v="2022-02-16T00:00:00"/>
    <s v="1.0*1.4*1.8"/>
    <s v="1.0*1.4*1.8"/>
    <s v="Vibratome"/>
    <n v="4"/>
    <s v="Vasanth"/>
    <s v="Y"/>
    <s v="NA"/>
    <s v="N"/>
    <s v="Q2 Passed"/>
    <s v="NA"/>
    <s v="V TBL (1x7)"/>
    <s v="NA"/>
    <n v="35"/>
    <s v="Rejected"/>
  </r>
  <r>
    <s v="FBR1K220039"/>
    <n v="220039"/>
    <s v="R&amp;D"/>
    <x v="219"/>
    <s v="FCB-PROTOCOL-01"/>
    <s v="CLN/DBR/064"/>
    <s v="Y"/>
    <s v="DMS_v4(1K)"/>
    <s v="Internal R&amp;D"/>
    <s v="Q1 Passed"/>
    <s v="Q1 Passed"/>
    <s v="Q1.5 Passed"/>
    <s v="Q1.5 Rejected"/>
    <s v="NA"/>
    <s v="Tumor content 15-70%."/>
    <x v="4"/>
    <s v="DBR &amp; SK Hospital, Tirupati"/>
    <s v="Dr C Jayaprakash"/>
    <x v="0"/>
    <s v="NA"/>
    <s v="Buccal Mucosa"/>
    <s v="Buccal Mucosa"/>
    <s v="Female"/>
    <n v="72"/>
    <s v="N"/>
    <n v="5.0999999999999996"/>
    <s v="Shashi"/>
    <s v="Surgery"/>
    <s v="Primary"/>
    <s v="Naïve"/>
    <s v="NA"/>
    <s v="NA"/>
    <x v="0"/>
    <s v="NA"/>
    <s v="NA"/>
    <s v="NA"/>
    <s v="NA"/>
    <s v="Squamous Cell Carcinoma"/>
    <s v="NA"/>
    <s v="NA"/>
    <d v="2022-02-15T00:00:00"/>
    <s v="1.0*1.8*1.8"/>
    <s v="1.0*1.8*1.8"/>
    <s v="Vibratome"/>
    <n v="4"/>
    <s v="Kowshik"/>
    <s v="Y"/>
    <s v="NA"/>
    <s v="N"/>
    <s v="Q2 Rejected"/>
    <s v="Contamination observed"/>
    <s v="NA"/>
    <s v="NA"/>
    <s v="NA"/>
    <s v="Rejected"/>
  </r>
  <r>
    <s v="FBR1N220040-TAT0"/>
    <n v="220040"/>
    <s v="R&amp;D"/>
    <x v="220"/>
    <s v="FCB-PROTOCOL-01"/>
    <s v="VYD/072"/>
    <s v="Y"/>
    <s v="Extended TAT_Hemarina"/>
    <s v="Internal R&amp;D"/>
    <s v="Q1 Passed"/>
    <s v="Q1 Passed"/>
    <s v="Q1.5 Passed"/>
    <s v="Q1.5 Passed"/>
    <s v="NA"/>
    <s v="Tumor content 5-90%. Immune component high"/>
    <x v="5"/>
    <s v="Vydehi Hospital, Bangalore"/>
    <s v="Dr Amritha Prabha"/>
    <x v="0"/>
    <s v="NA"/>
    <s v="Tongue"/>
    <s v="Left Lateral Border of Tongue"/>
    <s v="Male"/>
    <n v="47"/>
    <s v="N"/>
    <n v="4.9000000000000004"/>
    <s v="Kalappa"/>
    <s v="Surgery"/>
    <s v="Primary"/>
    <s v="Naïve"/>
    <s v="NA"/>
    <s v="III"/>
    <x v="4"/>
    <s v="NA"/>
    <s v="pT3N0"/>
    <s v="NA"/>
    <s v="NA"/>
    <s v="Squamous Cell Carcinoma"/>
    <s v="RT"/>
    <s v="NA"/>
    <d v="2022-02-17T00:00:00"/>
    <s v="0.6*0.8*1.8"/>
    <s v="0.6*0.8*1.8"/>
    <s v="Manual"/>
    <n v="4"/>
    <s v="Vasanth"/>
    <s v="Y"/>
    <s v="N"/>
    <s v="N"/>
    <s v="Q2 Passed"/>
    <s v="NA"/>
    <s v="M TBL (1x7)"/>
    <s v="NA"/>
    <n v="21"/>
    <s v="Terminated @T72"/>
  </r>
  <r>
    <s v="FBR1Q220041"/>
    <n v="220041"/>
    <s v="R&amp;D"/>
    <x v="220"/>
    <s v="FCB-PROTOCOL-01"/>
    <s v="VYD/073"/>
    <s v="Y"/>
    <s v="COSv4.1_CaBR"/>
    <s v="Internal R&amp;D"/>
    <s v="Q1 Passed"/>
    <s v="Q1 Rejected"/>
    <s v="Q1.5 Passed"/>
    <s v="Q1.5 Passed"/>
    <s v="Blood sample clotted"/>
    <s v="Tumor content 0-4%,many  hemosiderin laden macrophages in a background of active stroma"/>
    <x v="5"/>
    <s v="Vydehi Hospital, Bangalore"/>
    <s v="Dr Amritha Prabha"/>
    <x v="1"/>
    <s v="TNBC"/>
    <s v="Breast"/>
    <s v="Breast"/>
    <s v="Female"/>
    <n v="49"/>
    <s v="N"/>
    <n v="4.9000000000000004"/>
    <s v="Kalappa"/>
    <s v="Surgery"/>
    <s v="Primary"/>
    <s v="Chemotherapy"/>
    <s v="NA"/>
    <s v="IIB"/>
    <x v="2"/>
    <s v="NA"/>
    <s v="pT3N0"/>
    <n v="8"/>
    <s v="4AC+ 4Paclitaxel"/>
    <s v="ER-, PR-, HER2 Equivocal; Infiltrating Ductal Carcinoma"/>
    <s v="RT"/>
    <s v="NA"/>
    <d v="2022-02-17T00:00:00"/>
    <s v="1.2*2.0*2.2_x000a_1.0*2.0*2.2"/>
    <s v="1.0*2.0*2.2"/>
    <s v="Manual"/>
    <n v="4"/>
    <s v="Mani"/>
    <s v="Y"/>
    <s v="NA"/>
    <s v="N"/>
    <s v="Q2 Passed"/>
    <s v="NA"/>
    <s v="M TBL (1x7)"/>
    <s v="NA"/>
    <n v="57"/>
    <s v="Terminated @T72"/>
  </r>
  <r>
    <s v="FBR1K220042"/>
    <n v="220042"/>
    <s v="R&amp;D"/>
    <x v="221"/>
    <s v="FCB-PROTOCOL-01"/>
    <s v="VYD/074"/>
    <s v="Y"/>
    <s v="DMS_v4(1K)"/>
    <s v="Internal R&amp;D"/>
    <s v="Q1 Passed"/>
    <s v="Q1 Passed"/>
    <s v="Q1.5 Passed"/>
    <s v="Q1.5 Passed"/>
    <s v="NA"/>
    <s v="Tumor content 3-15%"/>
    <x v="5"/>
    <s v="Vydehi Hospital, Bangalore"/>
    <s v="Dr Amritha Prabha"/>
    <x v="0"/>
    <s v="NA"/>
    <s v="Buccal Mucosa"/>
    <s v="Left Buccal Mucosa"/>
    <s v="Male"/>
    <n v="67"/>
    <s v="N"/>
    <n v="4.2"/>
    <s v="Kalappa"/>
    <s v="Surgery"/>
    <s v="Primary"/>
    <s v="Radiotherapy"/>
    <s v="NA"/>
    <s v="IVA"/>
    <x v="1"/>
    <n v="2"/>
    <s v="pT4N0"/>
    <s v="NA"/>
    <s v="NA"/>
    <s v="Squamous Cell Carcinoma"/>
    <s v="NA"/>
    <s v="NA"/>
    <d v="2022-02-18T00:00:00"/>
    <s v="1.4*4.0*4.0"/>
    <s v="1.0*1.6*2.6"/>
    <s v="Vibratome"/>
    <n v="4"/>
    <s v="Vasanth"/>
    <s v="Y"/>
    <s v="NA"/>
    <s v="N"/>
    <s v="Q2 Rejected"/>
    <s v="NA"/>
    <s v="NA"/>
    <s v="NA"/>
    <s v="NA"/>
    <s v="Terminated @T72"/>
  </r>
  <r>
    <s v="FBR1K220043"/>
    <n v="220043"/>
    <s v="R&amp;D"/>
    <x v="221"/>
    <s v="FCB-PROTOCOL-01"/>
    <s v="CLN/DBR/065"/>
    <s v="Y"/>
    <s v="DMS_v4(1K)"/>
    <s v="Internal R&amp;D"/>
    <s v="Q1 Passed"/>
    <s v="Q1 Passed"/>
    <s v="Q1.5 Passed"/>
    <s v="Q1.5 Passed"/>
    <s v="NA"/>
    <s v="Tumor content 5-70%. Immune component high"/>
    <x v="4"/>
    <s v="DBR &amp; SK Hospital, Tirupati"/>
    <s v="Dr C Jayaprakash"/>
    <x v="0"/>
    <s v="NA"/>
    <s v="Buccal Mucosa"/>
    <s v="Buccal Mucosa"/>
    <s v="Male"/>
    <n v="60"/>
    <s v="N"/>
    <n v="5.4"/>
    <s v="Partha"/>
    <s v="Surgery"/>
    <s v="Primary"/>
    <s v="Naïve"/>
    <s v="NA"/>
    <s v="IV"/>
    <x v="1"/>
    <s v="NA"/>
    <s v="T4aN3bMX"/>
    <s v="NA"/>
    <s v="NA"/>
    <s v="Squamous Cell Carcinoma"/>
    <s v="NA"/>
    <s v="NA"/>
    <d v="2022-02-18T00:00:00"/>
    <s v="0.4*0.4*1.4_x000a_0.6*1.6*1.4"/>
    <s v="0.4*0.4*1.4_x000a_0.6*1.6*1.4"/>
    <s v="Vibratome"/>
    <n v="4"/>
    <s v="Gowri"/>
    <s v="Y"/>
    <s v="NA"/>
    <s v="N"/>
    <s v="NA"/>
    <s v="Anti biotic Pending done for 4 arm"/>
    <s v="V TBL (1x7)"/>
    <s v="NA"/>
    <n v="87"/>
    <s v="Terminated @T72"/>
  </r>
  <r>
    <s v="FBR1M220044"/>
    <n v="220044"/>
    <s v="R&amp;D"/>
    <x v="222"/>
    <s v="FCB-PROTOCOL-01"/>
    <s v="VYD/075"/>
    <s v="Y"/>
    <s v="DMS_RCC"/>
    <s v="Internal R&amp;D"/>
    <s v="Q1 Passed"/>
    <s v="Q1 Passed"/>
    <s v="Q1.5 Passed"/>
    <s v="Q1.5 Rejected"/>
    <s v="NA"/>
    <s v="No tumor "/>
    <x v="5"/>
    <s v="Vydehi Hospital, Bangalore"/>
    <s v="Dr Amritha Prabha"/>
    <x v="4"/>
    <s v="NA"/>
    <s v="Renal Mass"/>
    <s v="Left Renal Mass"/>
    <s v="Male"/>
    <n v="37"/>
    <s v="N"/>
    <n v="5.6"/>
    <s v="Partha"/>
    <s v="Surgery"/>
    <s v="Primary"/>
    <s v="Naïve"/>
    <s v="NA"/>
    <s v="III"/>
    <x v="4"/>
    <n v="3"/>
    <s v="pT3N1"/>
    <s v="NA"/>
    <s v="NA"/>
    <s v="Renal Cell Carcinoma"/>
    <s v="NA"/>
    <s v="NA"/>
    <d v="2022-02-21T00:00:00"/>
    <s v="0.8*1.0*1.6"/>
    <s v="0.8*1.0*1.6"/>
    <s v="Vibratome"/>
    <n v="4"/>
    <s v="Mani"/>
    <s v="Y"/>
    <s v="NA"/>
    <s v="N"/>
    <s v="Q2 Rejected"/>
    <s v="Not fit for vibrotome"/>
    <s v="V TBL (1x7)"/>
    <s v="NA"/>
    <s v="NA"/>
    <s v="Rejected"/>
  </r>
  <r>
    <s v="FBR1M220045"/>
    <n v="220045"/>
    <s v="R&amp;D"/>
    <x v="223"/>
    <s v="FCB-PROTOCOL-01"/>
    <s v="CLN/DBR/066"/>
    <s v="Y"/>
    <s v="DMS_RCC"/>
    <s v="Internal R&amp;D"/>
    <s v="Q1 Passed"/>
    <s v="Q1 Passed"/>
    <s v="Q1.5 Passed"/>
    <s v="Q1.5 Passed"/>
    <s v="NA"/>
    <s v="Tumor in 3/7 explants 40-80%"/>
    <x v="4"/>
    <s v="DBR &amp; SK Hospital, Tirupati"/>
    <s v="Dr C Jayaprakash"/>
    <x v="4"/>
    <s v="NA"/>
    <s v="Renal Mass"/>
    <s v="Left Renal Mass"/>
    <s v="Female"/>
    <n v="62"/>
    <s v="N"/>
    <n v="5.0999999999999996"/>
    <s v="Shashi"/>
    <s v="Surgery"/>
    <s v="Primary"/>
    <s v="Naïve"/>
    <s v="NA"/>
    <s v="NA"/>
    <x v="0"/>
    <s v="NA"/>
    <s v="NA"/>
    <s v="NA"/>
    <s v="NA"/>
    <s v="NA"/>
    <s v="NA"/>
    <s v="NA"/>
    <d v="2022-02-22T00:00:00"/>
    <s v="1.2*2.4*1.8_x000a_1.6*2.8*1.7"/>
    <s v="1.2*2.4*1.8_x000a_1.6*2.8*1.7"/>
    <s v="Vibratome"/>
    <n v="4"/>
    <s v="Gowri"/>
    <s v="N"/>
    <s v="NA"/>
    <s v="N"/>
    <s v="Q2 Rejected"/>
    <s v="blood was not qualified"/>
    <s v="V TBL (1x7)"/>
    <s v="NA"/>
    <n v="90"/>
    <s v="Terminated @T48"/>
  </r>
  <r>
    <s v="FBR1M220046"/>
    <n v="220046"/>
    <s v="R&amp;D"/>
    <x v="224"/>
    <s v="FCB-PROTOCOL-01"/>
    <s v="CLN/JSS/002"/>
    <s v="Y"/>
    <s v="DMS_RCC"/>
    <s v="Internal R&amp;D"/>
    <s v="Q1 Passed"/>
    <s v="Q1 Passed"/>
    <s v="Q1.5 Passed"/>
    <s v="Q1.5 Rejected"/>
    <s v="NA"/>
    <s v="No tumor"/>
    <x v="6"/>
    <s v="JSS Hospital, Mysore"/>
    <s v="Dr Ravi Krishnappa"/>
    <x v="4"/>
    <s v="NA"/>
    <s v="Renal Mass"/>
    <s v="Right Renal Mass"/>
    <s v="Male"/>
    <n v="59"/>
    <s v="N"/>
    <n v="5.0999999999999996"/>
    <s v="Shashi"/>
    <s v="Surgery"/>
    <s v="Primary"/>
    <s v="Naïve"/>
    <s v="NA"/>
    <s v="NA"/>
    <x v="0"/>
    <s v="NA"/>
    <s v="pT4aNxMx"/>
    <s v="NA"/>
    <s v="NA"/>
    <s v="NA"/>
    <s v="NA"/>
    <s v="NA"/>
    <d v="2022-02-23T00:00:00"/>
    <s v="0.4*1.4*1.2_x000a_0.4*2.6*2.4_x000a_0.4*2.2*5.4"/>
    <s v="0.4*1.4*1.2_x000a_0.4*2.6*2.4_x000a_0.4*2.2*5.4"/>
    <s v="Manual"/>
    <n v="4"/>
    <s v="Gowri"/>
    <s v="Y"/>
    <s v="NA"/>
    <s v="N"/>
    <s v="NA"/>
    <s v="NA"/>
    <s v="M TBL (1x7)"/>
    <s v="NA"/>
    <n v="70"/>
    <s v="Rejected"/>
  </r>
  <r>
    <s v="FBR1K220047"/>
    <n v="220047"/>
    <s v="R&amp;D"/>
    <x v="224"/>
    <s v="FCB-PROTOCOL-01"/>
    <s v="CLN/PRA/160"/>
    <s v="Y"/>
    <s v="DMS_v4(1K)"/>
    <s v="Internal R&amp;D"/>
    <s v="Q1 Passed"/>
    <s v="Q1 Passed"/>
    <s v="Q1.5 Passed"/>
    <s v="Q1.5 Passed"/>
    <s v="NA"/>
    <s v="Tumor content 5-60%"/>
    <x v="0"/>
    <s v="Sri Lakshmi Hospital, Bangalore"/>
    <s v="Dr Prakash BV"/>
    <x v="0"/>
    <s v="NA"/>
    <s v="Buccal Mucosa"/>
    <s v="Left Buccal Mucosa &amp; RMT"/>
    <s v="Male"/>
    <n v="45"/>
    <s v="N"/>
    <n v="4.5"/>
    <s v="Kalappa"/>
    <s v="Surgery"/>
    <s v="Primary"/>
    <s v="Naïve"/>
    <s v="NA"/>
    <s v="III"/>
    <x v="4"/>
    <n v="2"/>
    <s v="pT3N1"/>
    <s v="NA"/>
    <s v="NA"/>
    <s v="Squamous Cell Carcinoma"/>
    <s v="NA"/>
    <s v="NA"/>
    <d v="2022-02-24T00:00:00"/>
    <s v="1.0*1.4*1.2_x000a_1.6*1.6*1.2"/>
    <s v="1.0*1.4*1.2_x000a_1.6*1.6*1.2"/>
    <s v="Vibratome"/>
    <n v="4"/>
    <s v="Gowri"/>
    <s v="Y"/>
    <s v="NA"/>
    <s v="N"/>
    <s v="Q2 Passed"/>
    <s v="NA"/>
    <s v="V TBL (1x7)"/>
    <s v="NA"/>
    <n v="59"/>
    <s v="Terminated @T72"/>
  </r>
  <r>
    <n v="220048"/>
    <n v="220048"/>
    <s v="R&amp;D"/>
    <x v="225"/>
    <s v="FCB-PROTOCOL-01"/>
    <s v="CLN/DBR/067"/>
    <s v="Y"/>
    <s v="No Study"/>
    <s v="1st level attrition"/>
    <s v="Q1 Rejected"/>
    <s v="Q1 Passed"/>
    <s v="Q1.5 Rejected"/>
    <s v="Q1.5 Rejected"/>
    <s v="Sample height was small"/>
    <s v="Tumor content 45-95%"/>
    <x v="4"/>
    <s v="DBR &amp; SK Hospital, Tirupati"/>
    <s v="Dr C Jayaprakash"/>
    <x v="0"/>
    <s v="NA"/>
    <s v="Buccal Mucosa"/>
    <s v="Buccal Mucosa"/>
    <s v="Female"/>
    <n v="36"/>
    <s v="N"/>
    <n v="4.8"/>
    <s v="Partha"/>
    <s v="Surgery"/>
    <s v="Primary"/>
    <s v="Naïve"/>
    <s v="NA"/>
    <s v="NA"/>
    <x v="0"/>
    <s v="NA"/>
    <s v="NA"/>
    <s v="NA"/>
    <s v="NA"/>
    <s v="Squamous Cell Carcinoma"/>
    <s v="NA"/>
    <s v="NA"/>
    <d v="2022-02-24T00:00:00"/>
    <s v="0.55*1.2*1.2"/>
    <s v="0.55*1.2*1.2"/>
    <s v="Manual"/>
    <n v="4"/>
    <s v="Vasanth"/>
    <s v="Y"/>
    <s v="Y"/>
    <s v="N"/>
    <s v="Q2 Rejected"/>
    <s v="Very Small Size Tissue"/>
    <s v="NA"/>
    <s v="NA"/>
    <s v="NA"/>
    <s v="Rejected"/>
  </r>
  <r>
    <s v="FBR1K220049"/>
    <n v="220049"/>
    <s v="R&amp;D"/>
    <x v="226"/>
    <s v="FCB-PROTOCOL-01"/>
    <s v="CLN/PRA/161"/>
    <s v="Y"/>
    <s v="DMS_v4(1K)"/>
    <s v="Internal R&amp;D"/>
    <s v="Q1 Passed"/>
    <s v="Q1 Passed"/>
    <s v="Q1.5 Passed"/>
    <s v="Q1.5 Passed"/>
    <s v="NA"/>
    <s v="Tumor content 8-75%"/>
    <x v="0"/>
    <s v="Sri Lakshmi Hospital, Bangalore"/>
    <s v="Dr Prakash BV"/>
    <x v="0"/>
    <s v="NA"/>
    <s v="Buccal Mucosa"/>
    <s v="Left Buccal Mucosa"/>
    <s v="Male"/>
    <n v="40"/>
    <s v="N"/>
    <n v="5.2"/>
    <s v="Partha"/>
    <s v="Surgery"/>
    <s v="Primary"/>
    <s v="Naïve"/>
    <s v="NA"/>
    <s v="II"/>
    <x v="2"/>
    <s v="NA"/>
    <s v="pT2N1M0"/>
    <s v="NA"/>
    <s v="NA"/>
    <s v="Squamous Cell Carcinoma"/>
    <s v="NA"/>
    <s v="NA"/>
    <d v="2022-02-26T00:00:00"/>
    <s v="0.8*1.4*1.6"/>
    <s v="0.8*1.4*1.6"/>
    <s v="Vibratome"/>
    <n v="4"/>
    <s v="Kowshik"/>
    <s v="Y"/>
    <s v="NA"/>
    <s v="N"/>
    <s v="Q2 Passed"/>
    <s v="NA"/>
    <s v="V TBL (1x7)"/>
    <s v="NA"/>
    <n v="49"/>
    <s v="Terminated @T72"/>
  </r>
  <r>
    <s v="FBB1C220050"/>
    <n v="220050"/>
    <s v="Biopharma"/>
    <x v="227"/>
    <s v="FCB-PROTOCOL-01"/>
    <s v="CLN/PRA/162"/>
    <s v="Y"/>
    <s v="BP004_SOW1_2021"/>
    <s v="Biopharma"/>
    <s v="Q1 Passed"/>
    <s v="Q1 Passed"/>
    <s v="Q1.5 Passed"/>
    <s v="Q1.5 Passed"/>
    <s v="NA"/>
    <s v="Mostly normal glands, scanty tumor"/>
    <x v="0"/>
    <s v="Leelavathi Hospital, Bangalore"/>
    <s v="Dr Prakash BV"/>
    <x v="3"/>
    <s v="NA"/>
    <s v="Stomach"/>
    <s v="Stomach"/>
    <s v="Male"/>
    <n v="50"/>
    <s v="N"/>
    <n v="4.5"/>
    <s v="Kalappa"/>
    <s v="Surgery"/>
    <s v="Primary"/>
    <s v="Naïve"/>
    <s v="NA"/>
    <s v="II"/>
    <x v="2"/>
    <s v="NA"/>
    <s v="pT3N0M0"/>
    <s v="NA"/>
    <s v="NA"/>
    <s v="Stomach Adenocarcinoma"/>
    <s v="NA"/>
    <s v="NA"/>
    <d v="2022-02-26T00:00:00"/>
    <s v="1.2*2.2*2.4"/>
    <s v="1.2*2.2*2.4"/>
    <s v="Manual"/>
    <n v="4"/>
    <s v="Vasanth"/>
    <s v="Y"/>
    <s v="NA"/>
    <s v="N"/>
    <s v="NA"/>
    <s v="NA"/>
    <s v="NA"/>
    <s v="NA"/>
    <s v="NA"/>
    <s v="NA"/>
  </r>
  <r>
    <s v="FBB1C220051"/>
    <n v="220051"/>
    <s v="Biopharma"/>
    <x v="227"/>
    <s v="FCB-PROTOCOL-01"/>
    <s v="CLN/PRA/163"/>
    <s v="Y"/>
    <s v="BP004_SOW1_2021"/>
    <s v="Biopharma"/>
    <s v="Q1 Passed"/>
    <s v="Q1 Passed"/>
    <s v="Q1.5 Passed"/>
    <s v="Q1.5 Passed"/>
    <s v="NA"/>
    <s v="Tumor in 2/4 explants 4-60%"/>
    <x v="0"/>
    <s v="Sri Lakshmi Hospital, Bangalore"/>
    <s v="Dr Prakash BV"/>
    <x v="3"/>
    <s v="NA"/>
    <s v="Antrum"/>
    <s v="Antrum of Stomach"/>
    <s v="Male"/>
    <n v="60"/>
    <s v="N"/>
    <n v="5.2"/>
    <s v="Shashi"/>
    <s v="Surgery"/>
    <s v="Primary"/>
    <s v="Naïve"/>
    <s v="NA"/>
    <s v="III"/>
    <x v="4"/>
    <s v="NA"/>
    <s v="pT2N1M0"/>
    <s v="NA"/>
    <s v="NA"/>
    <s v="Stomach Adenocarcinoma"/>
    <s v="NA"/>
    <s v="NA"/>
    <d v="2022-02-26T00:00:00"/>
    <s v="1.0*1.15*2.6"/>
    <s v="1.0*1.15*2.6"/>
    <s v="Manual"/>
    <n v="4"/>
    <s v="Vasanth"/>
    <s v="Y"/>
    <s v="NA"/>
    <s v="N"/>
    <s v="NA"/>
    <s v="NA"/>
    <s v="M TBL Arm A(1x7), Arm B(1X4), Arm C(1x4)"/>
    <s v="NA"/>
    <n v="57"/>
    <s v="NA"/>
  </r>
  <r>
    <s v="FBR1R220052"/>
    <n v="220052"/>
    <s v="R&amp;D"/>
    <x v="228"/>
    <s v="FCB-PROTOCOL-01"/>
    <s v="VYD/076"/>
    <s v="Y"/>
    <s v="BSS(1R)"/>
    <s v="Internal R&amp;D"/>
    <s v="Q1 Passed"/>
    <s v="Q1 Passed"/>
    <s v="Q1.5 Passed"/>
    <s v="Q1.5 Passed"/>
    <s v="NA"/>
    <s v="Tumor content 0-15%"/>
    <x v="5"/>
    <s v="Vydehi Hospital, Bangalore"/>
    <s v="Dr Amritha Prabha"/>
    <x v="0"/>
    <s v="NA"/>
    <s v="Buccal Mucosa"/>
    <s v="Right Buccal Mucosa"/>
    <s v="Male"/>
    <n v="60"/>
    <s v="N"/>
    <n v="5.0999999999999996"/>
    <s v="Shashi"/>
    <s v="Surgery"/>
    <s v="Primary"/>
    <s v="Radiotherapy"/>
    <s v="NA"/>
    <s v="IV"/>
    <x v="1"/>
    <n v="2"/>
    <s v="pT4aN2"/>
    <s v="NA"/>
    <s v="NA"/>
    <s v="Squamous Cell Carcinoma"/>
    <s v="NA"/>
    <s v="NA"/>
    <d v="2022-02-28T00:00:00"/>
    <s v="2.0*2.0*4.0"/>
    <s v="2.0*2.0*4.0"/>
    <s v="Vibratome"/>
    <n v="4"/>
    <s v="Gowri"/>
    <s v="Y"/>
    <s v="NA"/>
    <s v="N"/>
    <s v="Q2 Passed"/>
    <s v="NA"/>
    <s v="V TBL (1x7)"/>
    <s v="NA"/>
    <n v="37"/>
    <s v="Terminated @T72"/>
  </r>
  <r>
    <s v="FBB1C220053"/>
    <n v="220053"/>
    <s v="Biopharma"/>
    <x v="229"/>
    <s v="FCB-PROTOCOL-01"/>
    <s v="VYD/077"/>
    <s v="Y"/>
    <s v="BP004_SOW1_2021"/>
    <s v="Biopharma"/>
    <s v="Q1 Passed"/>
    <s v="Q1 Passed"/>
    <s v="Q1.5 Passed"/>
    <s v="Q1.5 Passed"/>
    <s v="NA"/>
    <s v="Tumor content 50-80%"/>
    <x v="5"/>
    <s v="Vydehi Hospital, Bangalore"/>
    <s v="Dr Amritha Prabha"/>
    <x v="3"/>
    <s v="NA"/>
    <s v="Stomach"/>
    <s v="Gastroesophageal Juction &amp; Fundus of Stomach"/>
    <s v="Male"/>
    <n v="52"/>
    <s v="N"/>
    <n v="5.4"/>
    <s v="Partha"/>
    <s v="Surgery"/>
    <s v="Primary"/>
    <s v="Naïve"/>
    <s v="NA"/>
    <s v="IIIA"/>
    <x v="4"/>
    <n v="2"/>
    <s v="T4bN0"/>
    <s v="NA"/>
    <s v="NA"/>
    <s v="Stomach Adenocarcinoma"/>
    <s v="NA"/>
    <s v="NA"/>
    <d v="2022-03-01T00:00:00"/>
    <s v="0.6*1.2*1.4_x000a_0.4*0.8*1.9"/>
    <s v="0.6*1.2*1.4_x000a_0.4*0.8*1.9"/>
    <s v="Manual"/>
    <n v="4"/>
    <s v="Kowshik"/>
    <s v="Y"/>
    <s v="NA"/>
    <s v="N"/>
    <s v="NA"/>
    <s v="NA"/>
    <s v="M TBL Arm A(1x4), Arm B(1X4)"/>
    <s v="NA"/>
    <n v="50"/>
    <s v="NA"/>
  </r>
  <r>
    <n v="220054"/>
    <n v="220054"/>
    <s v="R&amp;D"/>
    <x v="229"/>
    <s v="FCB-PROTOCOL-01"/>
    <s v="CLN/PRA/164"/>
    <s v="Y"/>
    <s v="No Study"/>
    <s v="1st level attrition"/>
    <s v="Q1 Rejected"/>
    <s v="Q1 Passed"/>
    <s v="Q1.5 Rejected"/>
    <s v="Q1.5 Rejected"/>
    <s v="Sample height was small"/>
    <s v="NA"/>
    <x v="0"/>
    <s v="Sri Lakshmi Hospital, Bangalore"/>
    <s v="Dr Prakash BV"/>
    <x v="0"/>
    <s v="NA"/>
    <s v="Tongue"/>
    <s v="Lateral Tongue"/>
    <s v="Male"/>
    <n v="50"/>
    <s v="N"/>
    <n v="5.3"/>
    <s v="Shashi"/>
    <s v="Surgery"/>
    <s v="Primary"/>
    <s v="Naïve"/>
    <s v="NA"/>
    <s v="NA"/>
    <x v="0"/>
    <s v="NA"/>
    <s v="NA"/>
    <s v="NA"/>
    <s v="NA"/>
    <s v="Squamous Cell Carcinoma"/>
    <s v="NA"/>
    <s v="NA"/>
    <d v="2022-03-01T00:00:00"/>
    <s v="1.4*1.4*1.0"/>
    <s v="1.4*1.4*1.0"/>
    <s v="NA"/>
    <s v="NA"/>
    <s v="NA"/>
    <s v="NA"/>
    <s v="NA"/>
    <s v="N"/>
    <s v="Q2 Rejected"/>
    <s v="Very Small Size Tissue"/>
    <s v="NA"/>
    <s v="NA"/>
    <s v="NA"/>
    <s v="Rejected"/>
  </r>
  <r>
    <s v="FBB1C220055"/>
    <n v="220055"/>
    <s v="Biopharma"/>
    <x v="230"/>
    <s v="FCB-PROTOCOL-01"/>
    <s v="CLN/PRA/165"/>
    <s v="Y"/>
    <s v="BP004_SOW1_2021"/>
    <s v="Biopharma"/>
    <s v="Q1 Passed"/>
    <s v="Q1 Passed"/>
    <s v="Q1.5 Passed"/>
    <s v="Q1.5 Passed"/>
    <s v="NA"/>
    <s v="Tumor content 5-40% Signet ring cell carcinoma"/>
    <x v="0"/>
    <s v="Abhaya Hospital, Bangalore"/>
    <s v="Dr Prakash BV"/>
    <x v="3"/>
    <s v="NA"/>
    <s v="Antrum"/>
    <s v="Antrum of Stomach"/>
    <s v="Male"/>
    <n v="50"/>
    <s v="N"/>
    <n v="5.2"/>
    <s v="Kalappa"/>
    <s v="Surgery"/>
    <s v="Primary"/>
    <s v="Naïve"/>
    <s v="NA"/>
    <s v="III"/>
    <x v="4"/>
    <s v="NA"/>
    <s v="pT3N2"/>
    <s v="NA"/>
    <s v="NA"/>
    <s v="Stomach Adenocarcinoma"/>
    <s v="NA"/>
    <s v="NA"/>
    <d v="2022-03-02T00:00:00"/>
    <s v="2.0*4.4*2.2"/>
    <s v="2.0*4.4*2.2"/>
    <s v="Manual"/>
    <n v="4"/>
    <s v="Gowri"/>
    <s v="Y"/>
    <s v="NA"/>
    <s v="N"/>
    <s v="NA"/>
    <s v="NA"/>
    <s v="NA"/>
    <s v="NA"/>
    <s v="NA"/>
    <s v="NA"/>
  </r>
  <r>
    <s v="FBB1C220056"/>
    <n v="220056"/>
    <s v="Biopharma"/>
    <x v="230"/>
    <s v="FCB-PROTOCOL-01"/>
    <s v="CLN/PRA/166"/>
    <s v="Y"/>
    <s v="BP004_SOW1_2021"/>
    <s v="Biopharma"/>
    <s v="Q1 Passed"/>
    <s v="Q1 Passed"/>
    <s v="Q1.5 Passed"/>
    <s v="Q1.5 Passed"/>
    <s v="NA"/>
    <s v="Tumor content 0-75%"/>
    <x v="0"/>
    <s v="Leelavathi Hospital, Bangalore"/>
    <s v="Dr Prakash BV"/>
    <x v="3"/>
    <s v="NA"/>
    <s v="Antrum"/>
    <s v="Antrum of Stomach"/>
    <s v="Male"/>
    <n v="55"/>
    <s v="N"/>
    <n v="5.0999999999999996"/>
    <s v="Shashi"/>
    <s v="Surgery"/>
    <s v="Primary"/>
    <s v="Naïve"/>
    <s v="NA"/>
    <s v="II"/>
    <x v="2"/>
    <s v="NA"/>
    <s v="pT2N0M0"/>
    <s v="NA"/>
    <s v="NA"/>
    <s v="Stomach Adenocarcinoma"/>
    <s v="NA"/>
    <s v="NA"/>
    <d v="2022-03-02T00:00:00"/>
    <s v="`0.8*2.0*2.2"/>
    <s v="`0.8*2.0*2.2"/>
    <s v="Manual"/>
    <n v="4"/>
    <s v="Vasanth"/>
    <s v="Y"/>
    <s v="Y"/>
    <s v="N"/>
    <s v="Q2 Passed"/>
    <s v="NA"/>
    <s v="M TBL Arm A(1x4), Arm B(1X4)"/>
    <s v="NA"/>
    <n v="50"/>
    <s v="Qualified"/>
  </r>
  <r>
    <s v="FBR1R220057"/>
    <n v="220057"/>
    <s v="R&amp;D"/>
    <x v="230"/>
    <s v="FCB-PROTOCOL-01"/>
    <s v="CLN/DBR/068"/>
    <s v="Y"/>
    <s v="BSS(1R)"/>
    <s v="Internal R&amp;D"/>
    <s v="Q1 Passed"/>
    <s v="Q1 Passed"/>
    <s v="Q1.5 Passed"/>
    <s v="Q1.5 Passed"/>
    <s v="NA"/>
    <s v="Tumor in all explants, 20-90%"/>
    <x v="4"/>
    <s v="DBR &amp; SK Hospital, Tirupati"/>
    <s v="Dr C Jayaprakash"/>
    <x v="0"/>
    <s v="NA"/>
    <s v="Buccal Mucosa"/>
    <s v="Buccal Mucosa"/>
    <s v="Female"/>
    <n v="46"/>
    <s v="N"/>
    <n v="5.3"/>
    <s v="Partha"/>
    <s v="Surgery"/>
    <s v="Primary"/>
    <s v="Naïve"/>
    <s v="NA"/>
    <s v="III"/>
    <x v="4"/>
    <s v="NA"/>
    <s v="pT2N1Mx"/>
    <s v="NA"/>
    <s v="NA"/>
    <s v="Squamous Cell Carcinoma"/>
    <s v="NA"/>
    <s v="NA"/>
    <d v="2022-03-02T00:00:00"/>
    <s v="0.6*2.0*2.4_x000a_0.4*0.4*0.8_x000a_0.4*0.4*0.8"/>
    <s v="0.6*2.0*2.4_x000a_0.4*0.4*0.8_x000a_0.4*0.4*0.8"/>
    <s v="Vibratome"/>
    <n v="4"/>
    <s v="Mani"/>
    <s v="Y"/>
    <s v="NA"/>
    <s v="N"/>
    <s v="Q2 Passed"/>
    <s v="NA"/>
    <s v="V TBL (1x7)"/>
    <s v="NA"/>
    <n v="27"/>
    <s v="Terminated @T72"/>
  </r>
  <r>
    <s v="FBB1C220058"/>
    <n v="220058"/>
    <s v="Biopharma"/>
    <x v="231"/>
    <s v="FCB-PROTOCOL-01"/>
    <s v="CLN/PRA/167"/>
    <s v="Y"/>
    <s v="BP004_SOW1_2021"/>
    <s v="Biopharma"/>
    <s v="Q1 Passed"/>
    <s v="Q1 Passed"/>
    <s v="Q1.5 Passed"/>
    <s v="Q1.5 Passed"/>
    <s v="NA"/>
    <s v="Tumor content 60-85%"/>
    <x v="0"/>
    <s v="Sri Lakshmi Hospital, Bangalore"/>
    <s v="Dr Prakash BV"/>
    <x v="3"/>
    <s v="NA"/>
    <s v="Stomach"/>
    <s v="Stomach"/>
    <s v="Female"/>
    <n v="50"/>
    <s v="N"/>
    <n v="5.3"/>
    <s v="Kalappa"/>
    <s v="Surgery"/>
    <s v="Primary"/>
    <s v="Naïve"/>
    <s v="NA"/>
    <s v="II"/>
    <x v="2"/>
    <s v="NA"/>
    <s v="pT2N0M0"/>
    <s v="NA"/>
    <s v="NA"/>
    <s v="Stomach Adenocarcinoma"/>
    <s v="NA"/>
    <s v="NA"/>
    <d v="2022-03-03T00:00:00"/>
    <s v="0.8*2.6*2.8"/>
    <s v="0.8*2.6*2.8"/>
    <s v="Manual"/>
    <n v="4"/>
    <s v="Kowshik"/>
    <s v="Y"/>
    <s v="Y"/>
    <s v="N"/>
    <s v="NA"/>
    <s v="NA"/>
    <s v="M TBL Arm A(1x4), Arm B(1X4)"/>
    <s v="NA"/>
    <n v="50"/>
    <s v="NA"/>
  </r>
  <r>
    <n v="220059"/>
    <n v="220059"/>
    <s v="R&amp;D"/>
    <x v="232"/>
    <s v="FCB-PROTOCOL-01"/>
    <s v="VYD/078"/>
    <s v="Y"/>
    <s v="Biobank"/>
    <s v="Biobank"/>
    <s v="Q1 Passed"/>
    <s v="Q1 Passed"/>
    <s v="Q1.5 Rejected"/>
    <s v="Q1.5 Rejected"/>
    <s v="NA"/>
    <s v="NA"/>
    <x v="5"/>
    <s v="Vydehi Hospital, Bangalore"/>
    <s v="Dr Amritha Prabha"/>
    <x v="0"/>
    <s v="NA"/>
    <s v="Buccal Mucosa"/>
    <s v="Left Buccal Mucosa"/>
    <s v="Male"/>
    <n v="58"/>
    <s v="N"/>
    <n v="5.6"/>
    <s v="Partha"/>
    <s v="Surgery"/>
    <s v="Primary"/>
    <s v="Naïve"/>
    <s v="NA"/>
    <s v="I"/>
    <x v="3"/>
    <n v="2"/>
    <s v="pT1N0"/>
    <s v="NA"/>
    <s v="NA"/>
    <s v="Squamous Cell Carcinoma"/>
    <s v="NA"/>
    <s v="NA"/>
    <s v="NA"/>
    <s v="NA"/>
    <s v="NA"/>
    <s v="NA"/>
    <s v="NA"/>
    <s v="NA"/>
    <s v="NA"/>
    <s v="NA"/>
    <s v="N"/>
    <s v="NA"/>
    <s v="NA"/>
    <s v="NA"/>
    <s v="NA"/>
    <s v="NA"/>
    <s v="Rejected"/>
  </r>
  <r>
    <n v="220060"/>
    <n v="220060"/>
    <s v="R&amp;D"/>
    <x v="232"/>
    <s v="FCB-PROTOCOL-01"/>
    <s v="CLN/JSS/003"/>
    <s v="Y"/>
    <s v="No Study"/>
    <s v="1st level attrition"/>
    <s v="Q1 Rejected"/>
    <s v="Q1 Passed"/>
    <s v="Q1.5 Rejected"/>
    <s v="Q1.5 Rejected"/>
    <s v="Sample height was small"/>
    <s v="NA"/>
    <x v="6"/>
    <s v="JSS Hospital, Mysore"/>
    <s v="Dr Ravi Krishnappa"/>
    <x v="0"/>
    <s v="NA"/>
    <s v="Ear Pinna"/>
    <s v="Left Ear Pinna"/>
    <s v="Male"/>
    <n v="64"/>
    <s v="N"/>
    <n v="5.0999999999999996"/>
    <s v="Shashi"/>
    <s v="Surgery"/>
    <s v="Primary"/>
    <s v="Naïve"/>
    <s v="NA"/>
    <s v="NA"/>
    <x v="0"/>
    <s v="NA"/>
    <s v="NA"/>
    <s v="NA"/>
    <s v="NA"/>
    <s v="Squamous Cell Carcinoma"/>
    <s v="NA"/>
    <s v="NA"/>
    <s v="NA"/>
    <s v="NA"/>
    <s v="NA"/>
    <s v="NA"/>
    <s v="NA"/>
    <s v="NA"/>
    <s v="NA"/>
    <s v="NA"/>
    <s v="N"/>
    <s v="NA"/>
    <s v="NA"/>
    <s v="NA"/>
    <s v="NA"/>
    <s v="NA"/>
    <s v="Rejected"/>
  </r>
  <r>
    <n v="220061"/>
    <n v="220061"/>
    <s v="R&amp;D"/>
    <x v="233"/>
    <s v="FCB-PROTOCOL-01"/>
    <s v="CLN/PRA/168"/>
    <s v="Y"/>
    <s v="No Study"/>
    <s v="1st level attrition"/>
    <s v="Q1 Rejected"/>
    <s v="Q1 Passed"/>
    <s v="Q1.5 Rejected"/>
    <s v="Q1.5 Rejected"/>
    <s v="Tissue texture hard and spongy"/>
    <s v="NA"/>
    <x v="0"/>
    <s v="Abhaya Hospital, Bangalore"/>
    <s v="Dr Prakash BV"/>
    <x v="0"/>
    <s v="NA"/>
    <s v="Sinus"/>
    <s v="Pyriform Sinus"/>
    <s v="Female"/>
    <n v="50"/>
    <s v="N"/>
    <n v="5.2"/>
    <s v="Kalappa"/>
    <s v="Surgery"/>
    <s v="Primary"/>
    <s v="Naïve"/>
    <s v="NA"/>
    <s v="NA"/>
    <x v="0"/>
    <s v="NA"/>
    <s v="NA"/>
    <s v="NA"/>
    <s v="NA"/>
    <s v="Squamous Cell Carcinoma"/>
    <s v="NA"/>
    <s v="NA"/>
    <d v="2022-03-11T00:00:00"/>
    <s v="0.8*3.2*1.6"/>
    <s v="0.8*3.2*1.6"/>
    <s v="NA"/>
    <n v="4"/>
    <s v="Gowri"/>
    <s v="Y"/>
    <s v="Y"/>
    <s v="N"/>
    <s v="Q2 Rejected"/>
    <s v="Not fit for vibrotome"/>
    <s v="NA"/>
    <s v="NA"/>
    <s v="NA"/>
    <s v="Rejected"/>
  </r>
  <r>
    <s v="FBR1K220062"/>
    <n v="220062"/>
    <s v="R&amp;D"/>
    <x v="234"/>
    <s v="FCB-PROTOCOL-01"/>
    <s v="CLN/PRA/169"/>
    <s v="Y"/>
    <s v="DMS_v4(1K)"/>
    <s v="Internal R&amp;D"/>
    <s v="Q1 Passed"/>
    <s v="Q1 Passed"/>
    <s v="Q1.5 Passed"/>
    <s v="Q1.5 Rejected"/>
    <s v="NA"/>
    <s v="?Sarcomatoid carcinoma High tumor content"/>
    <x v="0"/>
    <s v="Sri Lakshmi Hospital, Bangalore"/>
    <s v="Dr Prakash BV"/>
    <x v="0"/>
    <s v="NA"/>
    <s v="Alveolus"/>
    <s v="Left Lower Alveolus"/>
    <s v="Male"/>
    <n v="55"/>
    <s v="N"/>
    <n v="5.3"/>
    <s v="Partha"/>
    <s v="Surgery"/>
    <s v="Primary"/>
    <s v="Naïve"/>
    <s v="NA"/>
    <s v="NA"/>
    <x v="0"/>
    <s v="NA"/>
    <s v="NA"/>
    <s v="NA"/>
    <s v="NA"/>
    <s v="Squamous Cell Carcinoma"/>
    <s v="NA"/>
    <s v="NA"/>
    <d v="2022-03-17T00:00:00"/>
    <s v="1.6*3.6*1.6"/>
    <s v="1.6*3.6*1.6"/>
    <s v="Vibratome"/>
    <n v="4"/>
    <s v="Gowri"/>
    <s v="Y"/>
    <s v="NA"/>
    <s v="N"/>
    <s v="Q2 Passed"/>
    <s v="NA"/>
    <s v="V TBL (1x7)"/>
    <s v="NA"/>
    <n v="73"/>
    <s v="Rejected"/>
  </r>
  <r>
    <n v="220063"/>
    <n v="220063"/>
    <s v="R&amp;D"/>
    <x v="235"/>
    <s v="FCB-PROTOCOL-01"/>
    <s v="VYD/079"/>
    <s v="Y"/>
    <s v="No Study"/>
    <s v="1st level attrition"/>
    <s v="Q1 Rejected"/>
    <s v="Q1 Passed"/>
    <s v="Q1.5 Rejected"/>
    <s v="Q1.5 Rejected"/>
    <s v="Tissue texture too soft and powdery"/>
    <s v="NA"/>
    <x v="5"/>
    <s v="Vydehi Hospital, Bangalore"/>
    <s v="Dr Amritha Prabha"/>
    <x v="0"/>
    <s v="NA"/>
    <s v="RMT"/>
    <s v="Right RMT"/>
    <s v="Female"/>
    <n v="56"/>
    <s v="N"/>
    <n v="4.2"/>
    <s v="Kalappa"/>
    <s v="Surgery"/>
    <s v="Primary"/>
    <s v="Naïve"/>
    <s v="NA"/>
    <s v="NA"/>
    <x v="0"/>
    <s v="NA"/>
    <s v="NA"/>
    <s v="NA"/>
    <s v="NA"/>
    <s v="Squamous Cell Carcinoma"/>
    <s v="NA"/>
    <s v="NA"/>
    <d v="2022-03-17T00:00:00"/>
    <s v="NA"/>
    <s v="NA"/>
    <s v="Vibratome"/>
    <n v="15"/>
    <s v="Kowshik"/>
    <s v="Y"/>
    <s v="Y"/>
    <s v="N"/>
    <s v="NA"/>
    <s v="NA"/>
    <s v="NA"/>
    <s v="NA"/>
    <s v="NA"/>
    <s v="Rejected"/>
  </r>
  <r>
    <n v="220064"/>
    <n v="220064"/>
    <s v="R&amp;D"/>
    <x v="235"/>
    <s v="FCB-PROTOCOL-01"/>
    <s v="CLN/JSS/004"/>
    <s v="Y"/>
    <s v="No Study"/>
    <s v="1st level attrition"/>
    <s v="Q1 Rejected"/>
    <s v="Q1 Passed"/>
    <s v="Q1.5 Rejected"/>
    <s v="Q1.5 Rejected"/>
    <s v="Sample came in expired buffer tube"/>
    <s v="NA"/>
    <x v="6"/>
    <s v="JSS Hospital, Mysore"/>
    <s v="Dr Ravi Krishnappa"/>
    <x v="0"/>
    <s v="NA"/>
    <s v="Parital Region"/>
    <s v="Left Parital Region"/>
    <s v="Male"/>
    <n v="73"/>
    <s v="N"/>
    <n v="5.2"/>
    <s v="Kalappa"/>
    <s v="Surgery"/>
    <s v="Local Recurrent"/>
    <s v="Naïve"/>
    <s v="NA"/>
    <s v="NA"/>
    <x v="0"/>
    <s v="NA"/>
    <s v="NA"/>
    <s v="NA"/>
    <s v="NA"/>
    <s v="Squamous Cell Carcinoma"/>
    <s v="NA"/>
    <s v="NA"/>
    <d v="2022-03-17T00:00:00"/>
    <s v="NA"/>
    <s v="NA"/>
    <s v="NA"/>
    <s v="NA"/>
    <s v="NA"/>
    <s v="NA"/>
    <s v="NA"/>
    <s v="N"/>
    <s v="NA"/>
    <s v="NA"/>
    <s v="NA"/>
    <s v="NA"/>
    <s v="NA"/>
    <s v="Rejected"/>
  </r>
  <r>
    <s v="FBR1Q220065"/>
    <n v="220065"/>
    <s v="R&amp;D"/>
    <x v="235"/>
    <s v="FCB-PROTOCOL-01"/>
    <s v="VYD/080"/>
    <s v="Y"/>
    <s v="COSV4.1-CaBR"/>
    <s v="Internal R&amp;D"/>
    <s v="Q1 Passed"/>
    <s v="Q1 Passed"/>
    <s v="Q1.5 Passed"/>
    <s v="Q1.5 Rejected"/>
    <s v="NA"/>
    <s v="Good tumor content;25-80%"/>
    <x v="5"/>
    <s v="Vydehi Hospital, Bangalore"/>
    <s v="Dr Amritha Prabha"/>
    <x v="1"/>
    <s v="Er(P), Pr(P), Her2(N)"/>
    <s v="Breast"/>
    <s v="Right Breast"/>
    <s v="Female"/>
    <n v="55"/>
    <s v="N"/>
    <n v="5.0999999999999996"/>
    <s v="Shashi"/>
    <s v="Surgery"/>
    <s v="Primary"/>
    <s v="Naïve"/>
    <s v="NA"/>
    <s v="IIB"/>
    <x v="2"/>
    <n v="2"/>
    <s v="pT2N1a"/>
    <s v="NA"/>
    <s v="NA"/>
    <s v="Infiltrating ductal Carcinoma"/>
    <s v="NA"/>
    <s v="NA"/>
    <d v="2022-03-17T00:00:00"/>
    <s v="NA"/>
    <s v="NA"/>
    <s v="NA"/>
    <n v="15"/>
    <s v="NA"/>
    <s v="Y"/>
    <s v="Y"/>
    <s v="N"/>
    <s v="Q2 Rejected"/>
    <s v="Terminated at T48- Due to ER+ PR+"/>
    <s v="NA"/>
    <s v="NA"/>
    <s v="NA"/>
    <s v="Rejected"/>
  </r>
  <r>
    <n v="220066"/>
    <n v="220066"/>
    <s v="R&amp;D"/>
    <x v="236"/>
    <s v="FCB-PROTOCOL-01"/>
    <s v="VYD/081"/>
    <s v="Y"/>
    <s v="No Study"/>
    <s v="1st level attrition"/>
    <s v="Q1 Rejected"/>
    <s v="Q1 Passed"/>
    <s v="Q1.5 Rejected"/>
    <s v="Q1.5 Rejected"/>
    <s v="Tissue completely disintegrated"/>
    <s v="NA"/>
    <x v="5"/>
    <s v="Vydehi Hospital, Bangalore"/>
    <s v="Dr Amritha Prabha"/>
    <x v="0"/>
    <s v="NA"/>
    <s v="Buccal Mucosa"/>
    <s v="Left Buccal Mucosa"/>
    <s v="Male"/>
    <n v="42"/>
    <s v="N"/>
    <n v="5.2"/>
    <s v="Kalappa"/>
    <s v="Surgery"/>
    <s v="Primary"/>
    <s v="Radiotherapy"/>
    <s v="NA"/>
    <s v="NA"/>
    <x v="0"/>
    <s v="NA"/>
    <s v="NA"/>
    <s v="NA"/>
    <s v="NA"/>
    <s v="Squamous Cell Carcinoma"/>
    <s v="NA"/>
    <s v="NA"/>
    <d v="2022-03-19T00:00:00"/>
    <s v="NA"/>
    <s v="NA"/>
    <s v="NA"/>
    <s v="NA"/>
    <s v="NA"/>
    <s v="NA"/>
    <s v="NA"/>
    <s v="N"/>
    <s v="NA"/>
    <s v="NA"/>
    <s v="NA"/>
    <s v="NA"/>
    <s v="NA"/>
    <s v="Rejected"/>
  </r>
  <r>
    <s v="FBB1F220067"/>
    <n v="220067"/>
    <s v="Biopharma"/>
    <x v="236"/>
    <s v="FCB-PROTOCOL-01"/>
    <s v="CLN/PRA/170"/>
    <s v="Y"/>
    <s v="BP006_Phase1C"/>
    <s v="Biopharma"/>
    <s v="Q1 Passed"/>
    <s v="Q1 Passed"/>
    <s v="Q1.5 Passed"/>
    <s v="Q1.5 Passed"/>
    <s v="NA"/>
    <s v=". Tumor in all explants.70-95%"/>
    <x v="0"/>
    <s v="Leelavathi Hospital, Bangalore"/>
    <s v="Dr Prakash BV"/>
    <x v="4"/>
    <s v="NA"/>
    <s v="Renal Mass"/>
    <s v="Left Renal Mass"/>
    <s v="Male"/>
    <n v="50"/>
    <s v="N"/>
    <n v="5.6"/>
    <s v="Partha"/>
    <s v="Surgery"/>
    <s v="Primary"/>
    <s v="Naïve"/>
    <s v="NA"/>
    <s v="NA"/>
    <x v="0"/>
    <s v="NA"/>
    <s v="NA"/>
    <s v="NA"/>
    <s v="NA"/>
    <s v="Clear cell carcinoma"/>
    <s v="NA"/>
    <s v="NA"/>
    <d v="2022-03-19T00:00:00"/>
    <s v="1.2*5.6*2.4"/>
    <s v="1.2*5.6*2.4"/>
    <s v="Vibratome"/>
    <n v="15"/>
    <s v="Gowri"/>
    <s v="Y"/>
    <s v="Y"/>
    <s v="N"/>
    <s v="Q2 Passed"/>
    <s v="NA"/>
    <s v="V TBL(1x7)"/>
    <s v="NA"/>
    <n v="67"/>
    <s v="Qualified"/>
  </r>
  <r>
    <s v="FBR1K220068"/>
    <n v="220068"/>
    <s v="R&amp;D"/>
    <x v="237"/>
    <s v="FCB-PROTOCOL-01"/>
    <s v="VYD/082"/>
    <s v="Y"/>
    <s v="DMS_v4(1K)"/>
    <s v="Internal R&amp;D"/>
    <s v="Q1 Passed"/>
    <s v="Q1 Passed"/>
    <s v="Q1.5 Passed"/>
    <s v="Q1.5 Passed"/>
    <s v="NA"/>
    <s v="Tumor content 4-80%"/>
    <x v="5"/>
    <s v="Vydehi Hospital, Bangalore"/>
    <s v="Dr Amritha Prabha"/>
    <x v="0"/>
    <s v="NA"/>
    <s v="Buccal Mucosa"/>
    <s v="Left Buccal Mucosa"/>
    <s v="Female"/>
    <n v="54"/>
    <s v="N"/>
    <n v="4.8"/>
    <s v="Partha"/>
    <s v="Surgery"/>
    <s v="Primary"/>
    <s v="Radiotherapy"/>
    <s v="NA"/>
    <s v="IVA"/>
    <x v="1"/>
    <n v="2"/>
    <s v="pT4aN1"/>
    <s v="NA"/>
    <s v="NA"/>
    <s v="Squamous Cell Carcinoma"/>
    <s v="NA"/>
    <s v="NA"/>
    <d v="2022-03-22T00:00:00"/>
    <s v="1.0*1.0*1.8"/>
    <s v="1.0*1.0*1.8"/>
    <s v="Vibratome"/>
    <n v="15"/>
    <s v="Kowshik"/>
    <s v="Y"/>
    <s v="NA"/>
    <s v="N"/>
    <s v="Q2 Passed"/>
    <s v="NA"/>
    <s v="V TBL (1x7)"/>
    <s v="NA"/>
    <n v="49"/>
    <s v="Terminated @T72"/>
  </r>
  <r>
    <s v="FBR1R220069"/>
    <n v="220069"/>
    <s v="R&amp;D"/>
    <x v="238"/>
    <s v="FCB-PROTOCOL-01"/>
    <s v="VYD/083"/>
    <s v="Y"/>
    <s v="BSS(1R)"/>
    <s v="Internal R&amp;D"/>
    <s v="Q1 Passed"/>
    <s v="Q1 Passed"/>
    <s v="Q1.5 Passed"/>
    <s v="Q1.5 Passed"/>
    <s v="NA"/>
    <s v="Tumor content -Trace -94%"/>
    <x v="5"/>
    <s v="Vydehi Hospital, Bangalore"/>
    <s v="Dr Amritha Prabha"/>
    <x v="0"/>
    <s v="NA"/>
    <s v="Buccal Mucosa"/>
    <s v="Left Buccal Mucosa"/>
    <s v="Female"/>
    <n v="70"/>
    <s v="N"/>
    <n v="5.2"/>
    <s v="Kalappa"/>
    <s v="Surgery"/>
    <s v="Primary"/>
    <s v="Naïve"/>
    <s v="NA"/>
    <s v="IVA"/>
    <x v="1"/>
    <n v="2"/>
    <s v="pT4aN0"/>
    <s v="NA"/>
    <s v="NA"/>
    <s v="Squamous Cell Carcinoma"/>
    <s v="NA"/>
    <s v="NA"/>
    <d v="2022-03-23T00:00:00"/>
    <s v="1.2*2.4*2.0"/>
    <s v="1.2*2.4*2.0"/>
    <s v="Manual+Vibratome"/>
    <n v="15"/>
    <s v="Gowri"/>
    <s v="N"/>
    <s v="N"/>
    <s v="N"/>
    <s v="NA"/>
    <s v="blood was not qualified"/>
    <s v="V TBL (1x7)"/>
    <s v="NA"/>
    <n v="47"/>
    <s v="Terminated @T72"/>
  </r>
  <r>
    <s v="FBR1R220070"/>
    <n v="220070"/>
    <s v="R&amp;D"/>
    <x v="239"/>
    <s v="FCB-PROTOCOL-01"/>
    <s v="CLN/DBR/069"/>
    <s v="Y"/>
    <s v="BSS(1R)"/>
    <s v="Internal R&amp;D"/>
    <s v="Q1 Passed"/>
    <s v="Q1 Passed"/>
    <s v="Q1.5 Passed"/>
    <s v="Q1.5 Rejected"/>
    <s v="NA"/>
    <s v="Superficial epithelial layers, no tumor seen"/>
    <x v="4"/>
    <s v="DBR &amp; SK Hospital, Tirupati"/>
    <s v="Dr C Jayaprakash"/>
    <x v="0"/>
    <s v="NA"/>
    <s v="Buccal Mucosa"/>
    <s v="Buccal Mucosa"/>
    <s v="Male"/>
    <n v="52"/>
    <s v="N"/>
    <n v="5.3"/>
    <s v="Partha"/>
    <s v="Surgery"/>
    <s v="Primary"/>
    <s v="Naïve"/>
    <s v="NA"/>
    <s v="NA"/>
    <x v="0"/>
    <s v="NA"/>
    <s v="NA"/>
    <s v="NA"/>
    <s v="NA"/>
    <s v="Squamous Cell Carcinoma"/>
    <s v="NA"/>
    <s v="NA"/>
    <d v="2022-03-24T00:00:00"/>
    <s v="0.6*1.6*1.8_x000a_0.35*1.0*1.2"/>
    <s v="0.6*1.6*1.8_x000a_0.35*1.0*1.2"/>
    <s v="Manual+Vibratome"/>
    <n v="15"/>
    <s v="Vasanth"/>
    <s v="Y"/>
    <s v="Y"/>
    <s v="N"/>
    <s v="NA"/>
    <s v="NA"/>
    <s v="Arm (1x7)"/>
    <s v="NA"/>
    <n v="47"/>
    <s v="Rejected"/>
  </r>
  <r>
    <s v="FBR1R220071"/>
    <n v="220071"/>
    <s v="R&amp;D"/>
    <x v="240"/>
    <s v="FCB-PROTOCOL-01"/>
    <s v="CLN/PRA/171"/>
    <s v="Y"/>
    <s v="BSS(1R)"/>
    <s v="Internal R&amp;D"/>
    <s v="Q1 Passed"/>
    <s v="Q1 Passed"/>
    <s v="Q1.5 Passed"/>
    <s v="Q1.5 Rejected"/>
    <s v="NA"/>
    <s v="Similar features with tumor  in all fragments"/>
    <x v="0"/>
    <s v="Sri Lakshmi Hospital, Bangalore"/>
    <s v="Dr Prakash BV"/>
    <x v="0"/>
    <s v="NA"/>
    <s v="Mouth"/>
    <s v="Floor of mouth"/>
    <s v="Male"/>
    <n v="60"/>
    <s v="N"/>
    <n v="5.0999999999999996"/>
    <s v="Shashi"/>
    <s v="Surgery"/>
    <s v="Primary"/>
    <s v="Naïve"/>
    <s v="NA"/>
    <s v="NA"/>
    <x v="0"/>
    <s v="NA"/>
    <s v="NA"/>
    <s v="NA"/>
    <s v="NA"/>
    <s v="Soft Focus Sarcoma"/>
    <s v="NA"/>
    <s v="NA"/>
    <d v="2022-03-26T00:00:00"/>
    <s v="1.2*4.0*4.4"/>
    <s v="1.2*1.6*3.0"/>
    <s v="Vibratome"/>
    <n v="15"/>
    <s v="Gowri"/>
    <s v="Y"/>
    <s v="Y"/>
    <s v="N"/>
    <s v="NA"/>
    <s v="NA"/>
    <s v="V TBL Arm (1x7)"/>
    <s v="NA"/>
    <n v="47"/>
    <s v="Rejected"/>
  </r>
  <r>
    <n v="220072"/>
    <n v="220072"/>
    <s v="R&amp;D"/>
    <x v="241"/>
    <s v="FCB-PROTOCOL-01"/>
    <s v="VYD/084"/>
    <s v="Y"/>
    <s v="Biobank"/>
    <s v="Biobank"/>
    <s v="Q1 Passed"/>
    <s v="Q1 Passed"/>
    <s v="Q1.5 Rejected"/>
    <s v="Q1.5 Rejected"/>
    <s v="Tissue came out of LMP twice- very hard textured tissue"/>
    <s v="NA"/>
    <x v="5"/>
    <s v="Vydehi Hospital, Bangalore"/>
    <s v="Dr Amritha Prabha"/>
    <x v="0"/>
    <s v="NA"/>
    <s v="Buccal Mucosa"/>
    <s v="Left Buccal Mucosa &amp; Lower Alveolus"/>
    <s v="Male"/>
    <n v="66"/>
    <s v="N"/>
    <n v="4.5"/>
    <s v="Kalappa"/>
    <s v="Surgery"/>
    <s v="Primary"/>
    <s v="Radiotherapy"/>
    <s v="NA"/>
    <s v="IVA"/>
    <x v="1"/>
    <n v="2"/>
    <s v="ypT4aN2c"/>
    <s v="NA"/>
    <s v="NA"/>
    <s v="Squamous Cell Carcinoma"/>
    <s v="NA"/>
    <s v="NA"/>
    <d v="2022-03-30T00:00:00"/>
    <s v="0.6*1.8*1.2"/>
    <s v="0.6*1.8*1.2"/>
    <s v="Vibratome"/>
    <n v="15"/>
    <s v="Gowri"/>
    <s v="Y"/>
    <s v="NA"/>
    <s v="N"/>
    <s v="NA"/>
    <s v="NA"/>
    <s v="NA"/>
    <s v="NA"/>
    <s v="NA"/>
    <s v="Rejected"/>
  </r>
  <r>
    <s v="FBR1C220073"/>
    <n v="220073"/>
    <s v="R&amp;D"/>
    <x v="242"/>
    <s v="FCB-PROTOCOL-01"/>
    <s v="VYD/085"/>
    <s v="Y"/>
    <s v="Culture Improvement"/>
    <s v="Internal R&amp;D"/>
    <s v="Q1 Passed"/>
    <s v="Q1 Passed"/>
    <s v="Q1.5 Passed"/>
    <s v="Q1.5 Passed"/>
    <s v="NA"/>
    <s v="Tumor content 4-80%"/>
    <x v="5"/>
    <s v="Vydehi Hospital, Bangalore"/>
    <s v="Dr Amritha Prabha"/>
    <x v="0"/>
    <s v="NA"/>
    <s v="Alveolus"/>
    <s v="Right Lower Alveolus"/>
    <s v="Male"/>
    <n v="60"/>
    <s v="N"/>
    <n v="5.5"/>
    <s v="Kalappa"/>
    <s v="Surgery"/>
    <s v="Primary"/>
    <s v="Radiotherapy"/>
    <s v="NA"/>
    <s v="IVA"/>
    <x v="1"/>
    <n v="2"/>
    <s v="ypT4aN0"/>
    <s v="NA"/>
    <s v="NA"/>
    <s v="Squamous Cell Carcinoma"/>
    <s v="NA"/>
    <s v="NA"/>
    <d v="2022-03-31T00:00:00"/>
    <s v="1.2*1.6*1.4"/>
    <s v="1.2*1.6*1.4"/>
    <s v="Vibratome"/>
    <n v="15"/>
    <s v="Kowshik"/>
    <s v="Y"/>
    <s v="NA"/>
    <s v="N"/>
    <s v="Q2 Passed"/>
    <s v="NA"/>
    <s v="V TBL (1x4)"/>
    <s v="NA"/>
    <n v="20"/>
    <s v="Terminated @T72"/>
  </r>
  <r>
    <s v="FBR1K220074"/>
    <n v="220074"/>
    <s v="R&amp;D"/>
    <x v="243"/>
    <s v="FCB-PROTOCOL-01"/>
    <s v="VYD/086"/>
    <s v="Y"/>
    <s v="DMS_v4(1K)"/>
    <s v="Internal R&amp;D"/>
    <s v="Q1 Passed"/>
    <s v="Q1 Passed"/>
    <s v="Q1.5 Passed"/>
    <s v="Q1.5 Passed"/>
    <s v="NA"/>
    <s v="Tumor content 40-80%. Immune component high"/>
    <x v="5"/>
    <s v="Vydehi Hospital, Bangalore"/>
    <s v="Dr Amritha Prabha"/>
    <x v="0"/>
    <s v="NA"/>
    <s v="Alveolus"/>
    <s v="Left Lower Alveolus"/>
    <s v="Male"/>
    <n v="49"/>
    <s v="N"/>
    <n v="5.8"/>
    <s v="Kalappa"/>
    <s v="Surgery"/>
    <s v="Primary"/>
    <s v="Radiotherapy"/>
    <s v="NA"/>
    <s v="IVA"/>
    <x v="1"/>
    <n v="2"/>
    <s v="pT4aN2"/>
    <s v="NA"/>
    <s v="NA"/>
    <s v="Squamous Cell Carcinoma"/>
    <s v="NA"/>
    <s v="NA"/>
    <d v="2022-04-01T00:00:00"/>
    <s v="0.7*1.2*1.4"/>
    <s v="0.7*1.2*1.4"/>
    <s v="Vibratome"/>
    <n v="15"/>
    <s v="Biswajit"/>
    <s v="Y"/>
    <s v="Y"/>
    <s v="N"/>
    <s v="Q2 Passed"/>
    <s v="NA"/>
    <s v="V TBL (1x5)"/>
    <s v="NA"/>
    <n v="25"/>
    <s v="Terminated @T72"/>
  </r>
  <r>
    <s v="FBB1F220075"/>
    <n v="220075"/>
    <s v="Biopharma"/>
    <x v="243"/>
    <s v="FCB-PROTOCOL-01"/>
    <s v="VYD/087"/>
    <s v="Y"/>
    <s v="BP006_Phase1C"/>
    <s v="Biopharma"/>
    <s v="Q1 Passed"/>
    <s v="Q1 Passed"/>
    <s v="Q1.5 Passed"/>
    <s v="Q1.5 Passed"/>
    <s v="NA"/>
    <s v="High tumor content."/>
    <x v="5"/>
    <s v="Vydehi Hospital, Bangalore"/>
    <s v="Dr Amritha Prabha"/>
    <x v="4"/>
    <s v="NA"/>
    <s v="Renal Mass"/>
    <s v="Left Renal Mass"/>
    <s v="Female"/>
    <n v="45"/>
    <s v="N"/>
    <n v="5.4"/>
    <s v="Partha"/>
    <s v="Surgery"/>
    <s v="Primary"/>
    <s v="Naïve"/>
    <s v="NA"/>
    <s v="I"/>
    <x v="3"/>
    <n v="1"/>
    <s v="pT1aN0"/>
    <s v="NA"/>
    <s v="NA"/>
    <s v="Renal Cell Carcinoma"/>
    <s v="NA"/>
    <s v="NA"/>
    <d v="2022-04-01T00:00:00"/>
    <s v="1.2*2.0*2.8_x000a_0.8*0.8*1.4"/>
    <s v="1.0*1.4*1.4_x000a_0.6*0.6*1.4"/>
    <s v="Vibratome"/>
    <n v="15"/>
    <s v="Kowshik"/>
    <s v="Y"/>
    <s v="Y"/>
    <s v="N"/>
    <s v="NA"/>
    <s v="NA"/>
    <s v="V TBL(1x7)"/>
    <s v="NA"/>
    <n v="77"/>
    <s v="NA"/>
  </r>
  <r>
    <s v="FBR1M220076"/>
    <n v="220076"/>
    <s v="R&amp;D"/>
    <x v="243"/>
    <s v="FCB-PROTOCOL-01"/>
    <s v="CLN/PRA/172"/>
    <s v="Y"/>
    <s v="DMS_RCC"/>
    <s v="Internal R&amp;D"/>
    <s v="Q1 Passed"/>
    <s v="Q1 Passed"/>
    <s v="Q1.5 Passed"/>
    <s v="Q1.5 Rejected"/>
    <s v="NA"/>
    <s v="No tumor"/>
    <x v="0"/>
    <s v="Leelavathi Hospital, Bangalore"/>
    <s v="Dr Prakash BV"/>
    <x v="4"/>
    <s v="NA"/>
    <s v="Renal Mass"/>
    <s v="Right Renal Mass"/>
    <s v="Male"/>
    <n v="50"/>
    <s v="N"/>
    <n v="5.0999999999999996"/>
    <s v="Shashi"/>
    <s v="Surgery"/>
    <s v="Primary"/>
    <s v="Naïve"/>
    <s v="NA"/>
    <s v="NA"/>
    <x v="0"/>
    <s v="NA"/>
    <s v="NA"/>
    <s v="NA"/>
    <s v="NA"/>
    <s v="Renal Cell Carcinoma"/>
    <s v="NA"/>
    <s v="NA"/>
    <d v="2022-04-01T00:00:00"/>
    <s v="1.0*1.0*2.2"/>
    <s v="1.0*1.0*2.2"/>
    <s v="Vibratome"/>
    <n v="15"/>
    <s v="Mani"/>
    <s v="Y"/>
    <s v="NA"/>
    <s v="N"/>
    <s v="Q2 Passed"/>
    <s v="NA"/>
    <s v="V TBL (1x7)"/>
    <s v="NA"/>
    <n v="27"/>
    <s v="Rejected"/>
  </r>
  <r>
    <n v="220077"/>
    <n v="220077"/>
    <s v="R&amp;D"/>
    <x v="244"/>
    <s v="FCB-PROTOCOL-02"/>
    <s v="RC001"/>
    <s v="Y"/>
    <s v="No Study"/>
    <s v="1st level attrition"/>
    <s v="Q1 Rejected"/>
    <s v="Q1 Rejected"/>
    <s v="Q1.5 Rejected"/>
    <s v="Q1.5 Rejected"/>
    <s v="Tissue height &lt;3mm. Blood sample was hemolyzed."/>
    <s v="FFPE"/>
    <x v="7"/>
    <s v="Mazumdar Shaw Medical Centre, Bangalore"/>
    <s v="Dr Saurabh Bhargav, Bangalore"/>
    <x v="4"/>
    <s v="NA"/>
    <s v="Renal Mass"/>
    <s v="Left Renal Mass"/>
    <s v="Male"/>
    <n v="51"/>
    <s v="N"/>
    <n v="4.9000000000000004"/>
    <s v="Partha"/>
    <s v="Surgery"/>
    <s v="Primary"/>
    <s v="Naïve"/>
    <s v="NA"/>
    <s v="NA"/>
    <x v="0"/>
    <s v="NA"/>
    <s v="NA"/>
    <s v="NA"/>
    <s v="NA"/>
    <s v="Renal Cell Carcinoma"/>
    <s v="NA"/>
    <s v="NA"/>
    <d v="2022-04-04T00:00:00"/>
    <s v="0.2*1.0*1.4"/>
    <s v="0.2*1.0*1.4"/>
    <s v="NA"/>
    <n v="15"/>
    <s v="Vasanth"/>
    <s v="NA"/>
    <s v="NA"/>
    <s v="N"/>
    <s v="Q2 Rejected"/>
    <s v="Very Small Size Tissue"/>
    <s v="NA"/>
    <s v="NA"/>
    <s v="NA"/>
    <s v="Rejected"/>
  </r>
  <r>
    <n v="220078"/>
    <n v="220078"/>
    <s v="R&amp;D"/>
    <x v="245"/>
    <s v="FCB-PROTOCOL-01"/>
    <s v="VYD/088"/>
    <s v="Y"/>
    <s v="No Study"/>
    <s v="1st level attrition"/>
    <s v="Q1 Rejected"/>
    <s v="Q1 Passed"/>
    <s v="Q1.5 Rejected"/>
    <s v="Q1.5 Rejected"/>
    <s v="tissue is fatty"/>
    <s v="NA"/>
    <x v="5"/>
    <s v="Vydehi Hospital, Bangalore"/>
    <s v="Dr Amritha Prabha"/>
    <x v="0"/>
    <s v="NA"/>
    <s v="Buccal Mucosa"/>
    <s v="Left Buccal Mucosa"/>
    <s v="Female"/>
    <n v="65"/>
    <s v="N"/>
    <n v="5.9"/>
    <s v="Partha"/>
    <s v="Surgery"/>
    <s v="Primary"/>
    <s v="Radiotherapy"/>
    <s v="NA"/>
    <s v="NA"/>
    <x v="0"/>
    <s v="NA"/>
    <s v="NA"/>
    <s v="NA"/>
    <s v="NA"/>
    <s v="Squamous Cell Carcinoma"/>
    <s v="NA"/>
    <s v="NA"/>
    <d v="2022-04-05T00:00:00"/>
    <s v="0.6*1.0*1.6_x000a_0.6*1.0*1.0"/>
    <s v="0.6*1.0*0.8_x000a_0.6*1.0*1.0"/>
    <s v="Vibratome"/>
    <n v="15"/>
    <s v="Mani"/>
    <s v="Y"/>
    <s v="Y"/>
    <s v="N"/>
    <s v="Q2 Rejected"/>
    <s v="Fatty Tissue"/>
    <s v="NA"/>
    <s v="NA"/>
    <s v="NA"/>
    <s v="Rejected"/>
  </r>
  <r>
    <s v="FBR1M220079"/>
    <n v="220079"/>
    <s v="R&amp;D"/>
    <x v="245"/>
    <s v="FCB-PROTOCOL-01"/>
    <s v="CLN/PRA/173"/>
    <s v="Y"/>
    <s v="DMS_RCC(1M)"/>
    <s v="Internal R&amp;D"/>
    <s v="Q1 Rejected"/>
    <s v="Q1 Passed"/>
    <s v="Q1.5 Passed"/>
    <s v="Q1.5 Passed"/>
    <s v="NA"/>
    <s v="Tumor in 3/7 explants. Content : 70-90% . Appears Papillary  type.Cells very dyscohesive"/>
    <x v="0"/>
    <s v="Sri Lakshmi Hospital, Bangalore"/>
    <s v="Dr Prakash BV"/>
    <x v="4"/>
    <s v="NA"/>
    <s v="Renal Pelvis"/>
    <s v="Renal Pelvic Tumor"/>
    <s v="Male"/>
    <n v="60"/>
    <s v="N"/>
    <n v="4.2"/>
    <s v="Kalappa"/>
    <s v="Surgery"/>
    <s v="Primary"/>
    <s v="Naïve"/>
    <s v="NA"/>
    <s v="NA"/>
    <x v="0"/>
    <s v="NA"/>
    <s v="NA"/>
    <s v="NA"/>
    <s v="NA"/>
    <s v="Renal Cell Carcinoma"/>
    <s v="NA"/>
    <s v="NA"/>
    <d v="2022-04-05T00:00:00"/>
    <s v="NA"/>
    <s v="NA"/>
    <s v="Manual"/>
    <n v="15"/>
    <s v="Kowshik"/>
    <s v="Y"/>
    <s v="NA"/>
    <s v="N"/>
    <s v="NA"/>
    <s v="NA"/>
    <s v="TBL (1x7)"/>
    <s v="NA"/>
    <n v="14"/>
    <s v="Terminated @T72"/>
  </r>
  <r>
    <s v="FBR1M220080"/>
    <n v="220080"/>
    <s v="R&amp;D"/>
    <x v="246"/>
    <s v="FCB-PROTOCOL-02"/>
    <s v="RC002"/>
    <s v="Y"/>
    <s v="DMS_RCC"/>
    <s v="Internal R&amp;D"/>
    <s v="Q1 Passed"/>
    <s v="Q1 Passed"/>
    <s v="Q1.5 Passed"/>
    <s v="Q1.5 Passed"/>
    <s v="2 small tissue bits sent, put together met size criteria"/>
    <s v="Tumor in all fragments. 12-90%"/>
    <x v="7"/>
    <s v="Mazumdar Shaw Medical Centre, Bangalore"/>
    <s v="Dr Saurabh Bhargav, Bangalore"/>
    <x v="4"/>
    <s v="NA"/>
    <s v="Renal Mass"/>
    <s v="Left Renal Mass"/>
    <s v="Male"/>
    <n v="55"/>
    <s v="N"/>
    <n v="6"/>
    <s v="Partha"/>
    <s v="Surgery"/>
    <s v="Primary"/>
    <s v="Naïve"/>
    <s v="NA"/>
    <s v="IA"/>
    <x v="3"/>
    <s v="NA"/>
    <s v="pT1AN0M0"/>
    <s v="NA"/>
    <s v="NA"/>
    <s v="Clear cell renal  cell carcinoma"/>
    <s v="NA"/>
    <s v="NA"/>
    <d v="2022-04-08T00:00:00"/>
    <s v="0.3*0.6*0.8_x000a_0.4*0.6*0.6"/>
    <s v="0.3*0.6*0.8_x000a_0.4*0.6*0.6"/>
    <s v="Manual"/>
    <n v="15"/>
    <s v="Mani"/>
    <s v="Y"/>
    <s v="Y"/>
    <s v="N"/>
    <s v="Q2 Passed"/>
    <s v="NA"/>
    <s v="M TBL (1x7)"/>
    <s v="NA"/>
    <n v="28"/>
    <s v="Terminated @T72"/>
  </r>
  <r>
    <s v="FBB1F220081"/>
    <n v="220081"/>
    <s v="Biopharma"/>
    <x v="247"/>
    <s v="FCB-PROTOCOL-01"/>
    <s v="VYD/089"/>
    <s v="Y"/>
    <s v="BP006_Phase1C"/>
    <s v="Biopharma"/>
    <s v="Q1 Passed"/>
    <s v="Q1 Passed"/>
    <s v="Q1.5 Passed"/>
    <s v="Q1.5 Passed"/>
    <s v="NA"/>
    <s v="Tumor in all fragments. 65-90%"/>
    <x v="5"/>
    <s v="Vydehi Hospital, Bangalore"/>
    <s v="Dr Amritha Prabha"/>
    <x v="4"/>
    <s v="NA"/>
    <s v="Renal Mass"/>
    <s v="Left Renal Mass"/>
    <s v="Male"/>
    <n v="69"/>
    <s v="N"/>
    <n v="5.3"/>
    <s v="Shashi"/>
    <s v="Surgery"/>
    <s v="Primary"/>
    <s v="Naïve"/>
    <s v="NA"/>
    <s v="I"/>
    <x v="3"/>
    <n v="1"/>
    <s v="pT1N0"/>
    <s v="NA"/>
    <s v="NA"/>
    <s v="NA"/>
    <s v="NA"/>
    <s v="NA"/>
    <d v="2022-04-09T00:00:00"/>
    <s v="1.4*1.8"/>
    <s v="1.4*1.8"/>
    <s v="Vibratome"/>
    <n v="15"/>
    <s v="Kowshik"/>
    <s v="Y"/>
    <s v="Y"/>
    <s v="N"/>
    <s v="NA"/>
    <s v="NA"/>
    <s v="V TBL(1x7)"/>
    <s v="NA"/>
    <n v="77"/>
    <s v="NA"/>
  </r>
  <r>
    <n v="220082"/>
    <n v="220082"/>
    <s v="R&amp;D"/>
    <x v="248"/>
    <s v="FCB-PROTOCOL-01"/>
    <s v="VYD/090"/>
    <s v="Y"/>
    <s v="No Study"/>
    <s v="1st level attrition"/>
    <s v="Q1 Passed"/>
    <s v="Q1 Rejected"/>
    <s v="Q1.5 Rejected"/>
    <s v="Q1.5 Rejected"/>
    <s v="Blood sample clotted, tissue was very hard in texture- came out of Vibratome twice"/>
    <s v="NA"/>
    <x v="5"/>
    <s v="Vydehi Hospital, Bangalore"/>
    <s v="Dr Amritha Prabha"/>
    <x v="0"/>
    <s v="NA"/>
    <s v="Buccal Mucosa"/>
    <s v="Left Buccal Mucosa"/>
    <s v="Female"/>
    <n v="50"/>
    <s v="N"/>
    <n v="4.2"/>
    <s v="Kalappa"/>
    <s v="Surgery"/>
    <s v="Primary"/>
    <s v="Radiotherapy"/>
    <s v="NA"/>
    <s v="NA"/>
    <x v="0"/>
    <s v="NA"/>
    <s v="NA"/>
    <s v="NA"/>
    <s v="NA"/>
    <s v="Squamous Cell Carcinoma"/>
    <s v="NA"/>
    <s v="NA"/>
    <d v="2022-04-11T00:00:00"/>
    <s v="0.8*1.6*2.0"/>
    <s v="0.8*1.6*2.0"/>
    <s v="Vibratome"/>
    <n v="4"/>
    <s v="Gowri"/>
    <s v="N"/>
    <s v="N"/>
    <s v="N"/>
    <s v="NA"/>
    <s v="blood was not qualified"/>
    <s v="NA"/>
    <s v="NA"/>
    <s v="NA"/>
    <s v="Rejected"/>
  </r>
  <r>
    <n v="220083"/>
    <n v="220083"/>
    <s v="R&amp;D"/>
    <x v="248"/>
    <s v="FCB-PROTOCOL-01"/>
    <s v="CLN/DBR/070"/>
    <s v="Y"/>
    <s v="No Study"/>
    <s v="1st level attrition"/>
    <s v="Q1 Rejected"/>
    <s v="Q1 Passed"/>
    <s v="Q1.5 Rejected"/>
    <s v="Q1.5 Rejected"/>
    <s v="Sample height was small (3mm)"/>
    <s v="NA"/>
    <x v="4"/>
    <s v="DBR &amp; SK Hospital, Tirupati"/>
    <s v="Dr C Jayaprakash"/>
    <x v="0"/>
    <s v="NA"/>
    <s v="Buccal Mucosa"/>
    <s v="Buccal Mucosa"/>
    <s v="Female"/>
    <n v="69"/>
    <s v="N"/>
    <n v="5.4"/>
    <s v="Shashi"/>
    <s v="Surgery"/>
    <s v="Primary"/>
    <s v="Naïve"/>
    <s v="NA"/>
    <s v="II"/>
    <x v="2"/>
    <s v="NA"/>
    <s v="T2N0MX"/>
    <s v="NA"/>
    <s v="NA"/>
    <s v="Squamous Cell Carcinoma"/>
    <s v="NA"/>
    <s v="NA"/>
    <d v="2022-04-11T00:00:00"/>
    <s v="0.35*1.2*1.4"/>
    <s v="0.35*1.2*1.4"/>
    <s v="NA"/>
    <n v="4"/>
    <s v="Gowri"/>
    <s v="Y"/>
    <s v="Y"/>
    <s v="N"/>
    <s v="Q2 Rejected"/>
    <s v="Very Small Size Tissue"/>
    <s v="NA"/>
    <s v="NA"/>
    <s v="NA"/>
    <s v="Rejected"/>
  </r>
  <r>
    <s v="FBB1G220084"/>
    <n v="220084"/>
    <s v="Biopharma"/>
    <x v="249"/>
    <s v="FCB-PROTOCOL-01"/>
    <s v="VYD/091"/>
    <s v="Y"/>
    <s v="BP006_Phase1D"/>
    <s v="Biopharma"/>
    <s v="Q1 Passed"/>
    <s v="Q1 Passed"/>
    <s v="Q1.5 Passed"/>
    <s v="Q1.5 Passed"/>
    <s v="NA"/>
    <s v="Tumor content: 30- 90%. Immune component high"/>
    <x v="5"/>
    <s v="Vydehi Hospital, Bangalore"/>
    <s v="Dr Amritha Prabha"/>
    <x v="0"/>
    <s v="NA"/>
    <s v="Buccal Mucosa"/>
    <s v="Buccal Mucosa"/>
    <s v="Female"/>
    <n v="53"/>
    <s v="N"/>
    <n v="5.9"/>
    <s v="Maruthi"/>
    <s v="Surgery"/>
    <s v="Primary"/>
    <s v="Naïve"/>
    <s v="NA"/>
    <s v="II"/>
    <x v="2"/>
    <n v="2"/>
    <s v="pT2N0"/>
    <s v="NA"/>
    <s v="NA"/>
    <s v="Squamous Cell Carcinoma"/>
    <s v="NA"/>
    <s v="NA"/>
    <d v="2022-04-13T00:00:00"/>
    <s v="0.65*1.8*1.2"/>
    <s v="0.65*1.8*1.2"/>
    <s v="Vibratome"/>
    <n v="4"/>
    <s v="Gowri"/>
    <s v="Y"/>
    <s v="Y"/>
    <s v="N"/>
    <s v="Q2 Passed"/>
    <s v="NA"/>
    <s v="V TBL (1x7)"/>
    <s v="NA"/>
    <n v="47"/>
    <s v="Qualified"/>
  </r>
  <r>
    <s v="FBB1G220085"/>
    <n v="220085"/>
    <s v="Biopharma"/>
    <x v="250"/>
    <s v="FCB-PROTOCOL-01"/>
    <s v="VYD/092"/>
    <s v="Y"/>
    <s v="BP006_Phase1D"/>
    <s v="Biopharma"/>
    <s v="Q1 Passed"/>
    <s v="Q1 Passed"/>
    <s v="Q1.5 Passed"/>
    <s v="Q1.5 Passed"/>
    <s v="NA"/>
    <s v="Tumor content: 55- 90%. Pyknosis high"/>
    <x v="5"/>
    <s v="Vydehi Hospital, Bangalore"/>
    <s v="Dr Amritha Prabha"/>
    <x v="0"/>
    <s v="NA"/>
    <s v="Buccal Mucosa"/>
    <s v="Right Buccal Mucosa"/>
    <s v="Female"/>
    <n v="45"/>
    <s v="N"/>
    <n v="5.0999999999999996"/>
    <s v="Shashi"/>
    <s v="Surgery"/>
    <s v="Primary"/>
    <s v="Naïve"/>
    <s v="NA"/>
    <s v="III"/>
    <x v="4"/>
    <n v="2"/>
    <s v="pT3N0"/>
    <s v="NA"/>
    <s v="NA"/>
    <s v="Squamous Cell Carcinoma"/>
    <s v="NA"/>
    <s v="NA"/>
    <d v="2022-04-16T00:00:00"/>
    <s v="0.8*2.0*1.4"/>
    <s v="0.8*2.0*1.4"/>
    <s v="Vibratome"/>
    <n v="4"/>
    <s v="Gowri"/>
    <s v="Y"/>
    <s v="Y"/>
    <s v="N"/>
    <s v="Q2 Passed"/>
    <s v="NA"/>
    <s v="NA"/>
    <s v="NA"/>
    <s v="NA"/>
    <s v="Qualified"/>
  </r>
  <r>
    <s v="FBB1G220086"/>
    <n v="220086"/>
    <s v="Biopharma"/>
    <x v="250"/>
    <s v="FCB-PROTOCOL-01"/>
    <s v="CLN/PRA/174"/>
    <s v="Y"/>
    <s v="BP006_Phase1D"/>
    <s v="Biopharma"/>
    <s v="Q1 Passed"/>
    <s v="Q1 Passed"/>
    <s v="Q1.5 Passed"/>
    <s v="Q1.5 Passed"/>
    <s v="NA"/>
    <s v="Tumor content: 60- 95%. Pyknosis high"/>
    <x v="0"/>
    <s v="Leelavathi Hospital, Bangalore"/>
    <s v="Dr Prakash BV"/>
    <x v="0"/>
    <s v="NA"/>
    <s v="Alveolus"/>
    <s v="Lower Alveolus"/>
    <s v="Male"/>
    <n v="55"/>
    <s v="N"/>
    <n v="5.5"/>
    <s v="Shashi"/>
    <s v="Surgery"/>
    <s v="Primary"/>
    <s v="Naïve"/>
    <s v="NA"/>
    <s v="II"/>
    <x v="2"/>
    <s v="NA"/>
    <s v="pT4aN2bM0"/>
    <s v="NA"/>
    <s v="NA"/>
    <s v="Squamous Cell Carcinoma"/>
    <s v="NA"/>
    <s v="NA"/>
    <d v="2022-04-16T00:00:00"/>
    <s v="0.6*1.4*1.2_x000a_0.4*1.6*1.0_x000a_0.6*1.6*1.0"/>
    <s v="0.6*1.4*1.2_x000a_0.4*1.6*1.0_x000a_0.6*1.6*1.0"/>
    <s v="Vibratome"/>
    <n v="4"/>
    <s v="Gowri"/>
    <s v="Y"/>
    <s v="Y"/>
    <s v="N"/>
    <s v="Q2 Passed"/>
    <s v="NA"/>
    <s v="NA"/>
    <s v="NA"/>
    <s v="NA"/>
    <s v="Qualified"/>
  </r>
  <r>
    <s v="FBR1K220087"/>
    <n v="220087"/>
    <s v="R&amp;D"/>
    <x v="251"/>
    <s v="FCB-PROTOCOL-02"/>
    <s v="HN001"/>
    <s v="Y"/>
    <s v="DMS_v4(1K)"/>
    <s v="Internal R&amp;D"/>
    <s v="Q1 Passed"/>
    <s v="Q1 Passed"/>
    <s v="Q1.5 Passed"/>
    <s v="Q1.5 Rejected"/>
    <s v="NA"/>
    <s v="1% tumor in one fragment; others no tumor"/>
    <x v="7"/>
    <s v="Mazumdar Shaw Medical Centre, Bangalore"/>
    <s v="Dr Vijay Pillai, Bangalore"/>
    <x v="0"/>
    <s v="NA"/>
    <s v="Soft Palate"/>
    <s v="Right soft palate"/>
    <s v="Male"/>
    <n v="74"/>
    <s v="N"/>
    <n v="3.8"/>
    <s v="Kalappa"/>
    <s v="Surgery"/>
    <s v="Local Recurrent"/>
    <s v="Chemotherapy + Radiotherapy"/>
    <s v="NA"/>
    <s v="IV"/>
    <x v="1"/>
    <n v="4"/>
    <s v="pT4bN0M0"/>
    <s v="NA"/>
    <s v="Cisplatin"/>
    <s v="Squamous Cell Carcinoma"/>
    <s v="NA"/>
    <s v="NA"/>
    <d v="2022-04-19T00:00:00"/>
    <s v="0.8*1.8*1.6"/>
    <s v="0.8*1.8*1.6"/>
    <s v="Vibratome"/>
    <n v="4"/>
    <s v="Gowri"/>
    <s v="Y"/>
    <s v="NA"/>
    <s v="N"/>
    <s v="Q2 Passed"/>
    <s v="NA"/>
    <s v="V TBL (1x6)"/>
    <s v="NA"/>
    <n v="28"/>
    <s v="Rejected"/>
  </r>
  <r>
    <n v="220088"/>
    <n v="220088"/>
    <s v="R&amp;D"/>
    <x v="252"/>
    <s v="FCB-PROTOCOL-01"/>
    <s v="VYD/093"/>
    <s v="Y"/>
    <s v="No Study"/>
    <s v="1st level attrition"/>
    <s v="Q1 Rejected"/>
    <s v="Q1 Passed"/>
    <s v="Q1.5 Rejected"/>
    <s v="Q1.5 Rejected"/>
    <s v="Sample  size was too small"/>
    <s v="NA"/>
    <x v="5"/>
    <s v="Vydehi Hospital, Bangalore"/>
    <s v="Dr Amritha Prabha"/>
    <x v="0"/>
    <s v="NA"/>
    <s v="Buccal Mucosa"/>
    <s v="Left Buccal Mucosa"/>
    <s v="Female"/>
    <n v="47"/>
    <s v="N"/>
    <n v="4.0999999999999996"/>
    <s v="Kalappa"/>
    <s v="Surgery"/>
    <s v="Primary"/>
    <s v="Naïve"/>
    <s v="NA"/>
    <s v="NA"/>
    <x v="0"/>
    <s v="NA"/>
    <s v="NA"/>
    <s v="NA"/>
    <s v="NA"/>
    <s v="Squamous Cell Carcinoma"/>
    <s v="NA"/>
    <s v="NA"/>
    <d v="2022-04-20T00:00:00"/>
    <s v="0.4/0.8*1.0*0.8"/>
    <s v="0.2/0.4*1.0*0.8"/>
    <s v="NA"/>
    <n v="4"/>
    <s v="Biswajit"/>
    <s v="N"/>
    <s v="N"/>
    <s v="N"/>
    <s v="NA"/>
    <s v="NA"/>
    <s v="NA"/>
    <s v="NA"/>
    <s v="NA"/>
    <s v="Rejected"/>
  </r>
  <r>
    <n v="220089"/>
    <n v="220089"/>
    <s v="R&amp;D"/>
    <x v="253"/>
    <s v="FCB-PROTOCOL-01"/>
    <s v="VYD/094"/>
    <s v="Y"/>
    <s v="No Study"/>
    <s v="1st level attrition"/>
    <s v="Q1 Rejected"/>
    <s v="Q1 Passed"/>
    <s v="Q1.5 Rejected"/>
    <s v="Q1.5 Rejected"/>
    <s v="Sample  size was too small"/>
    <s v="NA"/>
    <x v="5"/>
    <s v="Vydehi Hospital, Bangalore"/>
    <s v="Dr Amritha Prabha"/>
    <x v="0"/>
    <s v="NA"/>
    <s v="Buccal Mucosa"/>
    <s v="Left Buccal Mucosa"/>
    <s v="Male"/>
    <n v="46"/>
    <s v="N"/>
    <n v="5.2"/>
    <s v="Shashi"/>
    <s v="Surgery"/>
    <s v="Primary"/>
    <s v="Naïve"/>
    <s v="NA"/>
    <s v="NA"/>
    <x v="0"/>
    <s v="NA"/>
    <s v="NA"/>
    <s v="NA"/>
    <s v="NA"/>
    <s v="Squamous Cell Carcinoma"/>
    <s v="NA"/>
    <s v="NA"/>
    <d v="2022-04-21T00:00:00"/>
    <s v="0.4*0.6*0.8"/>
    <s v="0.4*0.6*0.8"/>
    <s v="NA"/>
    <n v="4"/>
    <s v="Biswajit"/>
    <s v="N"/>
    <s v="N"/>
    <s v="N"/>
    <s v="Q2 Rejected"/>
    <s v="Very Small Size Tissue"/>
    <s v="NA"/>
    <s v="NA"/>
    <s v="NA"/>
    <s v="Rejected"/>
  </r>
  <r>
    <n v="220090"/>
    <n v="220090"/>
    <s v="R&amp;D"/>
    <x v="254"/>
    <s v="FCB-PROTOCOL-01"/>
    <s v="VYD/095"/>
    <s v="Y"/>
    <s v="No Study"/>
    <s v="1st level attrition"/>
    <s v="Q1 Rejected"/>
    <s v="Q1 Passed"/>
    <s v="Q1.5 Rejected"/>
    <s v="Q1.5 Rejected"/>
    <s v="Sample texture was soft and powdery"/>
    <s v="NA"/>
    <x v="5"/>
    <s v="Vydehi Hospital, Bangalore"/>
    <s v="Dr Amritha Prabha"/>
    <x v="0"/>
    <s v="NA"/>
    <s v="Buccal Mucosa"/>
    <s v="Right soft palete"/>
    <s v="Female"/>
    <n v="66"/>
    <s v="N"/>
    <n v="6"/>
    <s v="Partha"/>
    <s v="Surgery"/>
    <s v="Primary"/>
    <s v="Naïve"/>
    <s v="NA"/>
    <s v="NA"/>
    <x v="0"/>
    <s v="NA"/>
    <s v="NA"/>
    <s v="NA"/>
    <s v="NA"/>
    <s v="Squamous Cell Carcinoma"/>
    <s v="NA"/>
    <s v="NA"/>
    <d v="2022-04-22T00:00:00"/>
    <s v="0.6*0.8*1.6_x000a_0.5*0.6*1.2"/>
    <s v="0.6*0.8*1.6_x000a_0.5*0.6*1.2"/>
    <s v="Vibratome"/>
    <n v="4"/>
    <s v="Biswajit"/>
    <s v="N"/>
    <s v="N"/>
    <s v="N"/>
    <s v="NA"/>
    <s v="NA"/>
    <s v="NA"/>
    <s v="NA"/>
    <s v="NA"/>
    <s v="Rejected"/>
  </r>
  <r>
    <n v="220091"/>
    <n v="220091"/>
    <s v="R&amp;D"/>
    <x v="254"/>
    <s v="FCB-PROTOCOL-01"/>
    <s v="VYD/096"/>
    <s v="Y"/>
    <s v="No Study"/>
    <s v="1st level attrition"/>
    <s v="Q1 Rejected"/>
    <s v="Q1 Rejected"/>
    <s v="Q1.5 Rejected"/>
    <s v="Q1.5 Rejected"/>
    <s v="Sampl size was small and blood clotted"/>
    <s v="NA"/>
    <x v="5"/>
    <s v="Vydehi Hospital, Bangalore"/>
    <s v="Dr Amritha Prabha"/>
    <x v="0"/>
    <s v="NA"/>
    <s v="Buccal Mucosa"/>
    <s v="Left lener GB alevolus"/>
    <s v="Male"/>
    <n v="41"/>
    <s v="N"/>
    <n v="5.5"/>
    <s v="Shashi"/>
    <s v="Surgery"/>
    <s v="Primary"/>
    <s v="Naïve"/>
    <s v="NA"/>
    <s v="NA"/>
    <x v="0"/>
    <s v="NA"/>
    <s v="NA"/>
    <s v="NA"/>
    <s v="NA"/>
    <s v="Squamous Cell Carcinoma"/>
    <s v="NA"/>
    <s v="NA"/>
    <d v="2022-04-22T00:00:00"/>
    <s v="0.4*1.0*1.0"/>
    <s v="0.4*1.0*1.0"/>
    <s v="Manual"/>
    <n v="4"/>
    <s v="Biswajit"/>
    <s v="N"/>
    <s v="N"/>
    <s v="N"/>
    <s v="NA"/>
    <s v="NA"/>
    <s v="NA"/>
    <s v="NA"/>
    <s v="NA"/>
    <s v="Rejected"/>
  </r>
  <r>
    <s v="FBB1F220092"/>
    <n v="220092"/>
    <s v="Biopharma"/>
    <x v="255"/>
    <s v="FCB-PROTOCOL-02"/>
    <s v="RC003"/>
    <s v="Y"/>
    <s v="BP006_Phase1C"/>
    <s v="Biopharma"/>
    <s v="Q1 Passed"/>
    <s v="Q1 Passed"/>
    <s v="Q1.5 Passed"/>
    <s v="Q1.5 Passed"/>
    <s v="NA"/>
    <s v="Tumor content 50-80%"/>
    <x v="7"/>
    <s v="Mazumdar Shaw Medical Centre, Bangalore"/>
    <s v="Dr Saurabh Bhargav, Bangalore"/>
    <x v="4"/>
    <s v="NA"/>
    <s v="Renal Mass"/>
    <s v="Left Renal Mass"/>
    <s v="Male"/>
    <n v="65"/>
    <s v="N"/>
    <n v="3.2"/>
    <s v="Kalappa"/>
    <s v="Surgery"/>
    <s v="Primary"/>
    <s v="Naïve"/>
    <s v="NA"/>
    <s v="II"/>
    <x v="2"/>
    <s v="NA"/>
    <s v="pT3aN0M0"/>
    <s v="NA"/>
    <s v="NA"/>
    <s v="Clear cell renal  cell carcinoma"/>
    <s v="NA"/>
    <s v="NA"/>
    <d v="2022-04-25T00:00:00"/>
    <s v="(1.2,1.6,0.4)*2.4*2.0"/>
    <s v="(1.2,1.6,0.4)*2.4*2.0"/>
    <s v="Vibratome"/>
    <n v="4"/>
    <s v="Gowri"/>
    <s v="Y"/>
    <s v="Y"/>
    <s v="N"/>
    <s v="Q2 Passed"/>
    <s v="NA"/>
    <s v="V TBL(1x7)"/>
    <s v="NA"/>
    <n v="77"/>
    <s v="Qualified"/>
  </r>
  <r>
    <s v="FBB1G220093"/>
    <n v="220093"/>
    <s v="Biopharma"/>
    <x v="255"/>
    <s v="FCB-PROTOCOL-01"/>
    <s v="CLN/DBR/071"/>
    <s v="Y"/>
    <s v="BP006_Phase1D"/>
    <s v="Biopharma"/>
    <s v="Q1 Passed"/>
    <s v="Q1 Passed"/>
    <s v="Q1.5 Passed"/>
    <s v="Q1.5 Passed"/>
    <s v="NA"/>
    <s v="Tumor content 75-95%"/>
    <x v="4"/>
    <s v="DBR &amp; SK Hospital, Tirupati"/>
    <s v="Dr C Jayaprakash"/>
    <x v="0"/>
    <s v="NA"/>
    <s v="Buccal Mucosa"/>
    <s v="Buccal Mucosa"/>
    <s v="Female"/>
    <n v="62"/>
    <s v="N"/>
    <n v="5.0999999999999996"/>
    <s v="Shashi"/>
    <s v="Surgery"/>
    <s v="Primary"/>
    <s v="Naïve"/>
    <s v="NA"/>
    <s v="IV"/>
    <x v="1"/>
    <s v="NA"/>
    <s v="T3N3MX"/>
    <s v="NA"/>
    <s v="NA"/>
    <s v="Squamous Cell Carcinoma"/>
    <s v="NA"/>
    <s v="NA"/>
    <d v="2022-04-25T00:00:00"/>
    <s v="1.1*1.7"/>
    <s v="1.1*1.7"/>
    <s v="Vibratome"/>
    <n v="4"/>
    <s v="Gowri"/>
    <s v="Y"/>
    <s v="Y"/>
    <s v="N"/>
    <s v="Q2 Passed"/>
    <s v="NA"/>
    <s v="V TBL (1x7)"/>
    <s v="NA"/>
    <n v="47"/>
    <s v="Qualified"/>
  </r>
  <r>
    <s v="FBB1G220094"/>
    <n v="220094"/>
    <s v="Biopharma"/>
    <x v="256"/>
    <s v="FCB-PROTOCOL-01"/>
    <s v="VYD/097"/>
    <s v="Y"/>
    <s v="BP006_Phase1D"/>
    <s v="Biopharma"/>
    <s v="Q1 Passed"/>
    <s v="Q1 Passed"/>
    <s v="Q1.5 Passed"/>
    <s v="Q1.5 Passed"/>
    <s v="NA"/>
    <s v="High tumor content &gt;= 90% in all fragments"/>
    <x v="5"/>
    <s v="Vydehi Hospital, Bangalore"/>
    <s v="Dr Amritha Prabha"/>
    <x v="0"/>
    <s v="NA"/>
    <s v="Buccal Mucosa"/>
    <s v="Left Lateral Border of Tongue"/>
    <s v="Male"/>
    <n v="45"/>
    <s v="N"/>
    <n v="4.5"/>
    <s v="Kalappa"/>
    <s v="Surgery"/>
    <s v="Primary"/>
    <s v="Radiotherapy"/>
    <s v="NA"/>
    <s v="III"/>
    <x v="4"/>
    <n v="2"/>
    <s v="pT3N1"/>
    <s v="NA"/>
    <s v="NA"/>
    <s v="Squamous Cell Carcinoma"/>
    <s v="NA"/>
    <s v="NA"/>
    <d v="2022-04-26T00:00:00"/>
    <s v="1.0*1.6*1.3"/>
    <s v="1.0*1.6*1.3"/>
    <s v="Vibratome"/>
    <n v="4"/>
    <s v="Kowshik"/>
    <s v="Y"/>
    <s v="Y"/>
    <s v="N"/>
    <s v="Q2 Passed"/>
    <s v="NA"/>
    <s v="V TBL (1x7)"/>
    <s v="NA"/>
    <n v="47"/>
    <s v="Qualified"/>
  </r>
  <r>
    <n v="220095"/>
    <n v="220095"/>
    <s v="R&amp;D"/>
    <x v="256"/>
    <s v="FCB-PROTOCOL-02"/>
    <s v="HN002"/>
    <s v="Y"/>
    <s v="No Study"/>
    <s v="1st level attrition"/>
    <s v="Q1 Rejected"/>
    <s v="Q1 Passed"/>
    <s v="Q1.5 Rejected"/>
    <s v="Q1.5 Rejected"/>
    <s v="Tissue height &lt;3mm"/>
    <s v="FFPE"/>
    <x v="7"/>
    <s v="Mazumdar Shaw Medical Centre, Bangalore"/>
    <s v="Dr Vijay Pillai, Bangalore"/>
    <x v="0"/>
    <s v="NA"/>
    <s v="GBS"/>
    <s v="Left GBS"/>
    <s v="Female"/>
    <n v="70"/>
    <s v="N"/>
    <n v="3.7"/>
    <s v="Shashi"/>
    <s v="Surgery"/>
    <s v="Primary"/>
    <s v="Naïve"/>
    <s v="NA"/>
    <s v="NA"/>
    <x v="0"/>
    <s v="NA"/>
    <s v="NA"/>
    <s v="NA"/>
    <s v="NA"/>
    <s v="Squamous Cell Carcinoma"/>
    <s v="NA"/>
    <s v="NA"/>
    <d v="2022-04-26T00:00:00"/>
    <s v="0.2-0.3*1.0*0.8"/>
    <s v="0.2-0.3*1.0*0.8"/>
    <s v="NA"/>
    <n v="4"/>
    <s v="Rajashekhar"/>
    <s v="NA"/>
    <s v="NA"/>
    <s v="N"/>
    <s v="Q2 Rejected"/>
    <s v="NA"/>
    <s v="NA"/>
    <s v="NA"/>
    <s v="NA"/>
    <s v="Rejected"/>
  </r>
  <r>
    <n v="220096"/>
    <n v="220096"/>
    <s v="R&amp;D"/>
    <x v="257"/>
    <s v="FCB-PROTOCOL-02"/>
    <s v="HN003"/>
    <s v="Y"/>
    <s v="No Study"/>
    <s v="1st level attrition"/>
    <s v="Q1 Rejected"/>
    <s v="Q1 Rejected"/>
    <s v="Q1.5 Rejected"/>
    <s v="Q1.5 Rejected"/>
    <s v="sample height was small(14*7/8*3mm), low blood volume"/>
    <s v="FFPE"/>
    <x v="7"/>
    <s v="Mazumdar Shaw Medical Centre, Bangalore"/>
    <s v="Dr Vijay Pillai, Bangalore"/>
    <x v="0"/>
    <s v="NA"/>
    <s v="GBS"/>
    <s v="Left GBS"/>
    <s v="Male"/>
    <n v="59"/>
    <s v="N"/>
    <n v="5.7"/>
    <s v="Kalappa"/>
    <s v="Surgery"/>
    <s v="Primary"/>
    <s v="Naïve"/>
    <s v="NA"/>
    <s v="NA"/>
    <x v="0"/>
    <s v="NA"/>
    <s v="NA"/>
    <s v="NA"/>
    <s v="NA"/>
    <s v="Squamous Cell Carcinoma"/>
    <s v="NA"/>
    <s v="NA"/>
    <d v="2022-04-29T00:00:00"/>
    <s v="0.3*1.4*0.7-0.8"/>
    <s v="0.3*1.4*0.7-0.8"/>
    <s v="NA"/>
    <n v="4"/>
    <s v="Biswajit"/>
    <s v="NA"/>
    <s v="NA"/>
    <s v="N"/>
    <s v="Q2 Rejected"/>
    <s v="NA"/>
    <s v="NA"/>
    <s v="NA"/>
    <s v="NA"/>
    <s v="Rejected"/>
  </r>
  <r>
    <n v="220097"/>
    <n v="220097"/>
    <s v="R&amp;D"/>
    <x v="257"/>
    <s v="FCB-PROTOCOL-01"/>
    <s v="CLN/DBR/072"/>
    <s v="Y"/>
    <s v="No Study"/>
    <s v="1st level attrition"/>
    <s v="Q1 Rejected"/>
    <s v="Q1 Rejected"/>
    <s v="Q1.5 Rejected"/>
    <s v="Q1.5 Rejected"/>
    <s v="Blood was heamolysed and tissue size was small"/>
    <s v="NA"/>
    <x v="4"/>
    <s v="DBR &amp; SK Hospital, Tirupati"/>
    <s v="Dr C Jayaprakash"/>
    <x v="0"/>
    <s v="NA"/>
    <s v="Buccal Mucosa"/>
    <s v="Buccal Mucosa"/>
    <s v="Female"/>
    <n v="38"/>
    <s v="N"/>
    <n v="7.7"/>
    <s v="Partha"/>
    <s v="Surgery"/>
    <s v="Primary"/>
    <s v="Naïve"/>
    <s v="NA"/>
    <s v="III"/>
    <x v="4"/>
    <s v="NA"/>
    <s v="T3N1MX"/>
    <s v="NA"/>
    <s v="NA"/>
    <s v="Squamous Cell Carcinoma"/>
    <s v="NA"/>
    <s v="NA"/>
    <d v="2022-04-29T00:00:00"/>
    <s v="0.75*1.2*1.6"/>
    <s v="0.75*1.2*1.6"/>
    <s v="Vibratome"/>
    <n v="4"/>
    <s v="Biswajit"/>
    <s v="NA"/>
    <s v="NA"/>
    <s v="N"/>
    <s v="Q2 Rejected"/>
    <s v="blood was not qualified"/>
    <s v="NA"/>
    <s v="NA"/>
    <s v="NA"/>
    <s v="Rejected"/>
  </r>
  <r>
    <s v="FBB1G220098"/>
    <n v="220098"/>
    <s v="Biopharma"/>
    <x v="258"/>
    <s v="FCB-PROTOCOL-01"/>
    <s v="VYD/098"/>
    <s v="Y"/>
    <s v="BP006_Phase1D"/>
    <s v="Biopharma"/>
    <s v="Q1 Passed"/>
    <s v="Q1 Passed"/>
    <s v="Q1.5 Passed"/>
    <s v="Q1.5 Passed"/>
    <s v="NA"/>
    <s v="Tumor content 55-95% in 6/7 fragments"/>
    <x v="5"/>
    <s v="Vydehi Hospital, Bangalore"/>
    <s v="Dr Amritha Prabha"/>
    <x v="0"/>
    <s v="NA"/>
    <s v="Buccal Mucosa"/>
    <s v="Left Buccal Mucosa"/>
    <s v="Male"/>
    <n v="44"/>
    <s v="N"/>
    <n v="5.3"/>
    <s v="Shashi"/>
    <s v="Surgery"/>
    <s v="Primary"/>
    <s v="Naïve"/>
    <s v="NA"/>
    <s v="II"/>
    <x v="2"/>
    <n v="1"/>
    <s v="pT2N0"/>
    <s v="NA"/>
    <s v="NA"/>
    <s v="Squamous Cell Carcinoma"/>
    <s v="NA"/>
    <s v="NA"/>
    <d v="2022-04-30T00:00:00"/>
    <s v="NA"/>
    <s v="NA"/>
    <s v="Vibratome"/>
    <n v="4"/>
    <s v="Kowshik"/>
    <s v="Y"/>
    <s v="Y"/>
    <s v="N"/>
    <s v="Q2 Passed"/>
    <s v="NA"/>
    <s v="V TBL (1x7)"/>
    <s v="NA"/>
    <n v="47"/>
    <s v="Qualified"/>
  </r>
  <r>
    <s v="FBR1M220099"/>
    <n v="220099"/>
    <s v="R&amp;D"/>
    <x v="259"/>
    <s v="FCB-PROTOCOL-02"/>
    <s v="RC004"/>
    <s v="Y"/>
    <s v="DMS_RCC"/>
    <s v="Internal R&amp;D"/>
    <s v="Q1 Passed"/>
    <s v="Q1 Passed"/>
    <s v="Q1.5 Passed"/>
    <s v="Q1.5 Passed"/>
    <s v="NA"/>
    <s v="Tumor content 20-90% in 6/7 fragments"/>
    <x v="7"/>
    <s v="Mazumdar Shaw Medical Centre, Bangalore"/>
    <s v="Dr Saurabh Bhargav, Bangalore"/>
    <x v="4"/>
    <s v="NA"/>
    <s v="Renal Mass"/>
    <s v="Right renal cell carcinoma"/>
    <s v="Female"/>
    <n v="75"/>
    <s v="N"/>
    <n v="4.0999999999999996"/>
    <s v="Partha"/>
    <s v="Surgery"/>
    <s v="Primary"/>
    <s v="Naïve"/>
    <s v="NA"/>
    <s v="II"/>
    <x v="2"/>
    <s v="NA"/>
    <s v="pT2aN0M0"/>
    <s v="NA"/>
    <s v="NA"/>
    <s v="Conventional Clear cell renalcell Carcinoma"/>
    <s v="NA"/>
    <s v="NA"/>
    <d v="2022-05-02T00:00:00"/>
    <s v="1.0*2.0*1.2"/>
    <s v="1.0*2.0*1.2"/>
    <s v="Manual"/>
    <n v="15"/>
    <s v="Vasanth"/>
    <s v="Y"/>
    <s v="NA"/>
    <s v="N"/>
    <s v="Q2 Passed"/>
    <s v="NA"/>
    <s v="V TBL (1x7)"/>
    <s v="NA"/>
    <n v="35"/>
    <s v="Terminated @T72"/>
  </r>
  <r>
    <s v="FBR1K220100"/>
    <n v="220100"/>
    <s v="R&amp;D"/>
    <x v="259"/>
    <s v="FCB-PROTOCOL-02"/>
    <s v="HN004"/>
    <s v="Y"/>
    <s v="DMS_v4(1K)"/>
    <s v="Internal R&amp;D"/>
    <s v="Q1 Passed"/>
    <s v="Q1 Passed"/>
    <s v="Q1.5 Passed"/>
    <s v="Q1.5 Passed"/>
    <s v="NA"/>
    <s v="Tumor content 15-90%. Immune component high in some explants"/>
    <x v="7"/>
    <s v="Mazumdar Shaw Medical Centre, Bangalore"/>
    <s v="Dr Vijay Pillai, Bangalore"/>
    <x v="0"/>
    <s v="NA"/>
    <s v="Tongue"/>
    <s v="Left Lateral Border of Tongue"/>
    <s v="Male"/>
    <n v="58"/>
    <s v="N"/>
    <n v="4.0999999999999996"/>
    <s v="Partha"/>
    <s v="Surgery"/>
    <s v="Primary"/>
    <s v="Naïve"/>
    <s v="NA"/>
    <s v="III"/>
    <x v="4"/>
    <n v="3"/>
    <s v="pT3N1M0"/>
    <s v="NA"/>
    <s v="NA"/>
    <s v="Squamous Cell Carcinoma"/>
    <s v="NA"/>
    <s v="NA"/>
    <d v="2022-05-02T00:00:00"/>
    <s v="0.8*1.4*1.2"/>
    <s v="0.8*1.4*1.2"/>
    <s v="Vibratome"/>
    <n v="15"/>
    <s v="Gowri"/>
    <s v="Y"/>
    <s v="NA"/>
    <s v="N"/>
    <s v="NA"/>
    <s v="NA"/>
    <s v="V TBL (1x7)"/>
    <s v="NA"/>
    <n v="45"/>
    <s v="Terminated @T72"/>
  </r>
  <r>
    <s v="FBR1M220101"/>
    <n v="220101"/>
    <s v="R&amp;D"/>
    <x v="259"/>
    <s v="FCB-PROTOCOL-02"/>
    <s v="RC005"/>
    <s v="Y"/>
    <s v="DMS_RCC"/>
    <s v="Internal R&amp;D"/>
    <s v="Q1 Passed"/>
    <s v="Q1 Passed"/>
    <s v="Q1.5 Passed"/>
    <s v="Q1.5 Passed"/>
    <s v="NA"/>
    <s v="High tumor content in all fragments, appears Papillary "/>
    <x v="7"/>
    <s v="Mazumdar Shaw Medical Centre, Bangalore"/>
    <s v="Dr Saurabh Bhargav, Bangalore"/>
    <x v="4"/>
    <s v="NA"/>
    <s v="Renal Mass"/>
    <s v="Left upper pole renal mass"/>
    <s v="Male"/>
    <n v="33"/>
    <s v="N"/>
    <n v="3.7"/>
    <s v="Kalappa"/>
    <s v="Surgery"/>
    <s v="Primary"/>
    <s v="Naïve"/>
    <s v="NA"/>
    <s v="I"/>
    <x v="3"/>
    <s v="NA"/>
    <s v="pT1bN0M0"/>
    <s v="NA"/>
    <s v="NA"/>
    <s v="Furhman 2RCC"/>
    <s v="NA"/>
    <s v="NA"/>
    <d v="2022-05-02T00:00:00"/>
    <s v="1.0*2.4*3.8"/>
    <s v="0.8*1.8*2.2 _x000a_0.6*2.4*2.4"/>
    <s v="Vibratome"/>
    <n v="15"/>
    <s v="Vasanth"/>
    <s v="Y"/>
    <s v="NA"/>
    <s v="N"/>
    <s v="NA"/>
    <s v="NA"/>
    <s v="V TBL (1x7)"/>
    <s v="NA"/>
    <n v="49"/>
    <s v="Terminated @T72"/>
  </r>
  <r>
    <s v="FBR1K220102"/>
    <n v="220102"/>
    <s v="R&amp;D"/>
    <x v="259"/>
    <s v="FCB-PROTOCOL-01"/>
    <s v="CLN/DBR/073"/>
    <s v="Y"/>
    <s v="DMS_v4(1K)"/>
    <s v="Internal R&amp;D"/>
    <s v="Q1 Passed"/>
    <s v="Q1 Passed"/>
    <s v="Q1.5 Passed"/>
    <s v="Q1.5 Passed"/>
    <s v="NA"/>
    <s v="Tumor content 65-80%, good amount of immune cells present"/>
    <x v="4"/>
    <s v="DBR &amp; SK Hospital, Tirupati"/>
    <s v="Dr C Jayaprakash"/>
    <x v="0"/>
    <s v="NA"/>
    <s v="Buccal Mucosa"/>
    <s v="Buccal Mucosa"/>
    <s v="Female"/>
    <n v="65"/>
    <s v="N"/>
    <n v="5.5"/>
    <s v="Kalappa"/>
    <s v="Surgery"/>
    <s v="Primary"/>
    <s v="Naïve"/>
    <s v="NA"/>
    <s v="III"/>
    <x v="4"/>
    <s v="NA"/>
    <s v="T3N0MX"/>
    <s v="NA"/>
    <s v="NA"/>
    <s v="Squamous Cell Carcinoma"/>
    <s v="NA"/>
    <s v="NA"/>
    <d v="2022-05-02T00:00:00"/>
    <s v="1.0*1.4*2.4"/>
    <s v="1.0*1.4*2.4"/>
    <s v="Vibratome"/>
    <n v="15"/>
    <s v="Vasanth"/>
    <s v="Y"/>
    <s v="NA"/>
    <s v="N"/>
    <s v="NA"/>
    <s v="NA"/>
    <s v="V TBL (1x7)"/>
    <s v="NA"/>
    <n v="70"/>
    <s v="Terminated @T72"/>
  </r>
  <r>
    <s v="FBR1K220103"/>
    <n v="220103"/>
    <s v="R&amp;D"/>
    <x v="260"/>
    <s v="FCB-PROTOCOL-01"/>
    <s v="CLN/DBR/074"/>
    <s v="Y"/>
    <s v="DMS_v4(1K)"/>
    <s v="Internal R&amp;D"/>
    <s v="Q1 Passed"/>
    <s v="Q1 Passed"/>
    <s v="Q1.5 Passed"/>
    <s v="Q1.5 Passed"/>
    <s v="NA"/>
    <s v="Tumor content 45-90%"/>
    <x v="4"/>
    <s v="DBR &amp; SK Hospital, Tirupati"/>
    <s v="Dr C Jayaprakash"/>
    <x v="0"/>
    <s v="NA"/>
    <s v="Buccal Mucosa"/>
    <s v="Buccal Mucosa"/>
    <s v="Female"/>
    <n v="77"/>
    <s v="N"/>
    <n v="6.8"/>
    <s v="Partha"/>
    <s v="Surgery"/>
    <s v="Primary"/>
    <s v="Naïve"/>
    <s v="NA"/>
    <s v="III"/>
    <x v="4"/>
    <s v="NA"/>
    <s v="T2N0MX"/>
    <s v="NA"/>
    <s v="NA"/>
    <s v="Squamous Cell Carcinoma"/>
    <s v="NA"/>
    <s v="NA"/>
    <d v="2022-05-04T00:00:00"/>
    <s v="1.2*1.6*2.2"/>
    <s v="1.2*1.6*2.2"/>
    <s v="Vibratome"/>
    <n v="15"/>
    <s v="Gowri"/>
    <s v="Y"/>
    <s v="NA"/>
    <s v="N"/>
    <s v="NA"/>
    <s v="NA"/>
    <s v="V TBL (1x7)"/>
    <s v="NA"/>
    <n v="63"/>
    <s v="Terminated @T72"/>
  </r>
  <r>
    <s v="FBR1K220104"/>
    <n v="220104"/>
    <s v="R&amp;D"/>
    <x v="261"/>
    <s v="FCB-PROTOCOL-01"/>
    <s v="VYD/099"/>
    <s v="Y"/>
    <s v="DMS_v4(1K)"/>
    <s v="Internal R&amp;D"/>
    <s v="Q1 Passed"/>
    <s v="Q1 Passed"/>
    <s v="Q1.5 Passed"/>
    <s v="Q1.5 Passed"/>
    <s v="NA"/>
    <s v="Tumor content 8-65% with good immune content"/>
    <x v="5"/>
    <s v="Vydehi Hospital, Bangalore"/>
    <s v="Dr Amritha Prabha"/>
    <x v="0"/>
    <s v="NA"/>
    <s v="Buccal Mucosa"/>
    <s v="Left Lateral Border of Tongue"/>
    <s v="Female"/>
    <n v="65"/>
    <s v="N"/>
    <n v="7.7"/>
    <s v="Partha"/>
    <s v="Surgery"/>
    <s v="Primary"/>
    <s v="Naïve"/>
    <s v="NA"/>
    <s v="III"/>
    <x v="4"/>
    <n v="2"/>
    <s v="pT3N0"/>
    <s v="NA"/>
    <s v="NA"/>
    <s v="Squamous Cell Carcinoma"/>
    <s v="NA"/>
    <s v="NA"/>
    <d v="2022-05-07T00:00:00"/>
    <s v="0.8*1.4*1.6"/>
    <s v="0.8*1.4*1.6"/>
    <s v="Vibratome"/>
    <n v="15"/>
    <s v="Kowshik"/>
    <s v="Y"/>
    <s v="NA"/>
    <s v="N"/>
    <s v="NA"/>
    <s v="NA"/>
    <s v="V TBL (1x7)"/>
    <s v="NA"/>
    <n v="49"/>
    <s v="Terminated @T72"/>
  </r>
  <r>
    <s v="FBR1A220105"/>
    <n v="220105"/>
    <s v="R&amp;D"/>
    <x v="262"/>
    <s v="FCB-PROTOCOL-01"/>
    <s v="CLN/DBR/075"/>
    <s v="Y"/>
    <s v="Other Indication"/>
    <s v="Internal R&amp;D"/>
    <s v="Q1 Passed"/>
    <s v="Q1 Passed"/>
    <s v="Q1.5 Passed"/>
    <s v="Q1.5 Rejected"/>
    <s v="NA"/>
    <s v="Tumor cells 0-4%"/>
    <x v="4"/>
    <s v="DBR &amp; SK Hospital, Tirupati"/>
    <s v="Dr C Jayaprakash"/>
    <x v="2"/>
    <s v="NA"/>
    <s v="Ovary"/>
    <m/>
    <s v="Female"/>
    <n v="60"/>
    <s v="N"/>
    <n v="5.5"/>
    <s v="Shashi"/>
    <s v="Surgery"/>
    <s v="Primary"/>
    <s v="Chemotherapy"/>
    <s v="NA"/>
    <s v="NA"/>
    <x v="0"/>
    <s v="NA"/>
    <s v="NA"/>
    <n v="6"/>
    <s v="Paclitaxel, Carboplatin"/>
    <s v="Adenocarcinoma"/>
    <s v="NA"/>
    <s v="NA"/>
    <d v="2022-05-09T00:00:00"/>
    <s v="0.8*2.4*2.6"/>
    <s v="0.8*2.4*2.6"/>
    <s v="Manual"/>
    <n v="5"/>
    <s v="NA"/>
    <s v="Y"/>
    <s v="NA"/>
    <s v="N"/>
    <s v="NA"/>
    <s v="NA"/>
    <s v="TBL (1x7)"/>
    <s v="NA"/>
    <s v="NA"/>
    <s v="Rejected"/>
  </r>
  <r>
    <s v="FBR1K220106"/>
    <n v="220106"/>
    <s v="R&amp;D"/>
    <x v="263"/>
    <s v="FCB-PROTOCOL-02"/>
    <s v="HN005"/>
    <s v="Y"/>
    <s v="DMS_v4(1K)"/>
    <s v="Internal R&amp;D"/>
    <s v="Q1 Passed"/>
    <s v="Q1 Passed"/>
    <s v="Q1.5 Passed"/>
    <s v="Q1.5 Rejected"/>
    <s v="NA"/>
    <s v="No tumor"/>
    <x v="7"/>
    <s v="Mazumdar Shaw Medical Centre, Bangalore"/>
    <s v="Dr Vijay Pillai, Bangalore"/>
    <x v="0"/>
    <s v="NA"/>
    <s v="Buccal Mucosa"/>
    <s v="Buccal Mucosa"/>
    <s v="Male"/>
    <n v="39"/>
    <s v="N"/>
    <n v="3.1"/>
    <s v="Partha"/>
    <s v="Surgery"/>
    <s v="Primary"/>
    <s v="Naïve"/>
    <s v="NA"/>
    <s v="NA"/>
    <x v="0"/>
    <s v="NA"/>
    <s v="pTx N0."/>
    <s v="NA"/>
    <s v="NA"/>
    <s v="NO INVASIVE MALIGNANCY PRESENT IN THE SPECIMEN NOTE:Previous biopsy from right buccal mucosa lesion (Ref H_x000a_2969/2022) reviewed shows well differentiated squamous cell carcinoma._x000a_SUBMITTED."/>
    <s v="NA"/>
    <s v="NA"/>
    <d v="2022-05-10T00:00:00"/>
    <s v="1.0/0.4*2.0*1.8"/>
    <s v="1.0/0.4*2.0*1.8"/>
    <s v="Manual"/>
    <s v="NA"/>
    <s v="Gowri"/>
    <s v="Y"/>
    <s v="NA"/>
    <s v="N"/>
    <s v="NA"/>
    <s v="NA"/>
    <s v="TBL (1x7)"/>
    <s v="NA"/>
    <n v="63"/>
    <s v="Rejected"/>
  </r>
  <r>
    <n v="220107"/>
    <n v="220107"/>
    <s v="R&amp;D"/>
    <x v="263"/>
    <s v="FCB-PROTOCOL-01"/>
    <s v="CLN/PRA/175"/>
    <s v="Y"/>
    <s v="No Study"/>
    <s v="1st level attrition"/>
    <s v="Q1 Rejected"/>
    <s v="Q1 Passed"/>
    <s v="Q1.5 Rejected"/>
    <s v="Q1.5 Rejected"/>
    <s v="No tumor"/>
    <s v="No tumor cells seen, mostly inflammation"/>
    <x v="0"/>
    <s v="Sri Lakshmi Hospital, Bangalore"/>
    <s v="Dr Prakash BV"/>
    <x v="4"/>
    <s v="NA"/>
    <s v="Renal Mass"/>
    <s v="Left Renal Mass"/>
    <s v="Female"/>
    <n v="59"/>
    <s v="N"/>
    <n v="5.0999999999999996"/>
    <s v="Shashi"/>
    <s v="Surgery"/>
    <s v="Primary"/>
    <s v="Naïve"/>
    <s v="NA"/>
    <s v="II"/>
    <x v="2"/>
    <s v="NA"/>
    <s v="NA"/>
    <s v="NA"/>
    <s v="NA"/>
    <s v="Renal Cell Carcinoma"/>
    <s v="NA"/>
    <s v="NA"/>
    <d v="2022-05-10T00:00:00"/>
    <s v="0.8*1.4*1.8_x000a_4/5*0.6*1.6"/>
    <s v="0.8*1.4*1.8_x000a_4/5*0.6*1.6"/>
    <s v="NA"/>
    <n v="15"/>
    <s v="Kowshik"/>
    <s v="Y"/>
    <s v="NA"/>
    <s v="N"/>
    <s v="NA"/>
    <s v="NA"/>
    <s v="NA"/>
    <s v="NA"/>
    <s v="NA"/>
    <s v="Rejected"/>
  </r>
  <r>
    <n v="220108"/>
    <n v="220108"/>
    <s v="R&amp;D"/>
    <x v="264"/>
    <s v="FCB-PROTOCOL-01"/>
    <s v="CLN/PRA/176"/>
    <s v="Y"/>
    <s v="No Study"/>
    <s v="1st level attrition"/>
    <s v="Q1 Rejected"/>
    <s v="Q1 Passed"/>
    <s v="Q1.5 Rejected"/>
    <s v="Q1.5 Rejected"/>
    <s v="Sample was hard and PB value is 13000(size-10x24x2/4mm)"/>
    <s v="NA"/>
    <x v="0"/>
    <s v="Sri Lakshmi Hospital, Bangalore"/>
    <s v="Dr Prakash BV"/>
    <x v="0"/>
    <s v="NA"/>
    <s v="Lower Lip"/>
    <s v="Lower Lip"/>
    <s v="Female"/>
    <n v="52"/>
    <s v="N"/>
    <n v="4.8"/>
    <s v="Partha"/>
    <s v="Surgery"/>
    <s v="Primary"/>
    <s v="Naïve"/>
    <s v="NA"/>
    <s v="II"/>
    <x v="2"/>
    <s v="NA"/>
    <s v="T2N0M0"/>
    <s v="NA"/>
    <s v="NA"/>
    <s v="Squamous Cell Carcinoma"/>
    <s v="NA"/>
    <s v="NA"/>
    <d v="2022-05-11T00:00:00"/>
    <s v="0.2/0.4*1.0*2.4"/>
    <s v="0.2/0.4*1.0*2.4"/>
    <s v="NA"/>
    <n v="15"/>
    <s v="Kowshik"/>
    <s v="N"/>
    <s v="NA"/>
    <s v="N"/>
    <s v="Q2 Rejected"/>
    <s v="sample was hard"/>
    <s v="NA"/>
    <s v="NA"/>
    <s v="NA"/>
    <s v="Rejected"/>
  </r>
  <r>
    <s v="FBR1A220109"/>
    <n v="220109"/>
    <s v="R&amp;D"/>
    <x v="264"/>
    <s v="FCB-PROTOCOL-01"/>
    <s v="CLN/JSS/006"/>
    <s v="Y"/>
    <s v="Other Indication"/>
    <s v="Internal R&amp;D"/>
    <s v="Q1 Passed"/>
    <s v="Q1 Passed"/>
    <s v="Q1.5 Passed"/>
    <s v="Q1.5 Passed"/>
    <s v="NA"/>
    <s v="A: Tumor cells seen in 4/14 explants; Content 2-45%   "/>
    <x v="6"/>
    <s v="JSS Hospital, Mysore"/>
    <s v="Dr Ravi Krishnappa"/>
    <x v="2"/>
    <s v="NA"/>
    <s v="Carcinoma B/L overy"/>
    <m/>
    <s v="Female"/>
    <n v="48"/>
    <s v="N"/>
    <n v="5.0999999999999996"/>
    <s v="Shashi"/>
    <s v="Surgery"/>
    <s v="Primary"/>
    <s v="Chemotherapy"/>
    <s v="NA"/>
    <s v="NA"/>
    <x v="0"/>
    <s v="NA"/>
    <s v="NA"/>
    <n v="6"/>
    <s v="Paclitaxel, Carboplatin"/>
    <s v="NA"/>
    <s v="NA"/>
    <s v="NA"/>
    <d v="2022-05-11T00:00:00"/>
    <s v="2.2*2.0*1.6"/>
    <s v="2.2*2.0*1.6"/>
    <s v="Manual"/>
    <n v="15"/>
    <s v="Gowri"/>
    <s v="Y"/>
    <s v="NA"/>
    <s v="N"/>
    <s v="NA"/>
    <s v="NA"/>
    <s v="TBL Arm 1 (1x7, 1x7) Arm 2 (1x7,1x7)"/>
    <s v="NA"/>
    <n v="180"/>
    <s v="Terminated @T72"/>
  </r>
  <r>
    <s v="FBR1Q220110"/>
    <n v="220110"/>
    <s v="R&amp;D"/>
    <x v="264"/>
    <s v="FCB-PROTOCOL-01"/>
    <s v="CLN/JSS/005"/>
    <s v="Y"/>
    <s v="COSv4.1_CaBR"/>
    <s v="Internal R&amp;D"/>
    <s v="Q1 Passed"/>
    <s v="Q1 Passed"/>
    <s v="Q1.5 Passed"/>
    <s v="Q1.5 Passed"/>
    <s v="NA"/>
    <s v="A: Tumor present in most fragments upto 75%  "/>
    <x v="6"/>
    <s v="JSS Hospital, Mysore"/>
    <s v="Dr Ravi Krishnappa"/>
    <x v="1"/>
    <s v="Er(P), Pr(P), Her2(N)"/>
    <s v="Breast"/>
    <s v="Right Breast"/>
    <s v="Female"/>
    <n v="55"/>
    <s v="N"/>
    <n v="5.0999999999999996"/>
    <s v="Shashi"/>
    <s v="Surgery"/>
    <s v="Primary"/>
    <s v="Naïve"/>
    <s v="NA"/>
    <s v="NA"/>
    <x v="0"/>
    <s v="NA"/>
    <s v="NA"/>
    <s v="NA"/>
    <s v="NA"/>
    <s v="NA"/>
    <s v="NA"/>
    <s v="NA"/>
    <d v="2022-05-11T00:00:00"/>
    <s v="1.0/1.1*2.2*2.0_x000a_0.4*1.6*1.6_x000a_0.4*1.0*1.0"/>
    <s v="1.0*1.8*1.0_x000a_0.4*1.4*0.8"/>
    <s v="Manual"/>
    <n v="15"/>
    <s v="Vasanth"/>
    <s v="Y"/>
    <s v="NA"/>
    <s v="N"/>
    <s v="NA"/>
    <s v="NA"/>
    <s v="TBL Arm 1 (1x7, 1x7) Arm 2 (1x7,1x7)"/>
    <s v="NA"/>
    <n v="129"/>
    <s v="Terminated @T72"/>
  </r>
  <r>
    <s v="FBR1R220112"/>
    <n v="220112"/>
    <s v="R&amp;D"/>
    <x v="265"/>
    <s v="FCB-PROTOCOL-01"/>
    <s v="CLN/PRA/177"/>
    <s v="Y"/>
    <s v="BSS(1R)"/>
    <s v="Internal R&amp;D"/>
    <s v="Q1 Passed"/>
    <s v="Q1 Passed"/>
    <s v="Q1.5 Passed"/>
    <s v="Q1.5 Passed"/>
    <s v="NA"/>
    <s v="NA"/>
    <x v="0"/>
    <s v="Sri Lakshmi Hospital, Bangalore"/>
    <s v="Dr Prakash BV"/>
    <x v="0"/>
    <s v="NA"/>
    <s v="Buccal Mucosa"/>
    <s v="Left Buccal Mucosa"/>
    <s v="Male"/>
    <n v="50"/>
    <s v="N"/>
    <n v="5.0999999999999996"/>
    <s v="Shashi"/>
    <s v="Surgery"/>
    <s v="Primary"/>
    <s v="Naïve"/>
    <s v="NA"/>
    <s v="III"/>
    <x v="4"/>
    <s v="NA"/>
    <s v="T4aN2bM0"/>
    <s v="NA"/>
    <s v="NA"/>
    <s v="Squamous Cell Carcinoma"/>
    <s v="NA"/>
    <s v="NA"/>
    <d v="2022-05-12T00:00:00"/>
    <s v="0.8-1.0*1.2*3.0"/>
    <s v="0.8-1.0*1.2*3.0"/>
    <s v="Manual"/>
    <n v="15"/>
    <s v="Kowshik"/>
    <s v="Y"/>
    <s v="NA"/>
    <s v="N"/>
    <s v="NA"/>
    <s v="NA"/>
    <s v="TBL (1x7)"/>
    <s v="NA"/>
    <n v="13"/>
    <s v="Terminated @T72"/>
  </r>
  <r>
    <s v="FBR1Q220111"/>
    <n v="220111"/>
    <s v="R&amp;D"/>
    <x v="265"/>
    <s v="FCB-PROTOCOL-01"/>
    <s v="VYD/100"/>
    <s v="Y"/>
    <s v="COSv4.1_CaBR"/>
    <s v="Internal R&amp;D"/>
    <s v="Q1 Passed"/>
    <s v="Q1 Passed"/>
    <s v="Q1.5 Passed"/>
    <s v="Q1.5 Rejected"/>
    <s v="NA"/>
    <s v="Tumor in 6/7 explants. Trace -10%"/>
    <x v="5"/>
    <s v="Vydehi Hospital, Bangalore"/>
    <s v="Dr Amritha Prabha"/>
    <x v="1"/>
    <s v="TNBC"/>
    <s v="Breast"/>
    <s v="Right Breast"/>
    <s v="Female"/>
    <n v="68"/>
    <s v="N"/>
    <n v="5.3"/>
    <s v="Maruthi"/>
    <s v="Surgery"/>
    <s v="Primary"/>
    <s v="Chemotherapy"/>
    <s v="NA"/>
    <s v="IIB"/>
    <x v="2"/>
    <n v="1"/>
    <s v="ypT3N0"/>
    <n v="8"/>
    <s v="Adriamycin, Cyclophosphamide,Paclitaxel(4xAC+4Pacli)"/>
    <s v="Integrated ductal cancer"/>
    <s v="NA"/>
    <s v="NA"/>
    <d v="2022-05-12T00:00:00"/>
    <s v="0.4*1.6*1.2"/>
    <s v="0.4*1.6*1.2"/>
    <s v="Manual"/>
    <n v="15"/>
    <s v="Kowshik"/>
    <s v="Y"/>
    <s v="NA"/>
    <s v="N"/>
    <s v="NA"/>
    <s v="NA"/>
    <s v="TBL (1x7)"/>
    <s v="NA"/>
    <n v="43"/>
    <s v="Rejected"/>
  </r>
  <r>
    <s v="FBR1K220113"/>
    <n v="220113"/>
    <s v="R&amp;D"/>
    <x v="265"/>
    <s v="FCB-PROTOCOL-01"/>
    <s v="CLN/DBR/076"/>
    <s v="Y"/>
    <s v="DMS_v4(1K)"/>
    <s v="Internal R&amp;D"/>
    <s v="Q1 Passed"/>
    <s v="Q1 Passed"/>
    <s v="Q1.5 Passed"/>
    <s v="Q1.5 Passed"/>
    <s v="NA"/>
    <s v="Tumor content  15-80% in 6/7 explants"/>
    <x v="4"/>
    <s v="DBR &amp; SK Hospital, Tirupati"/>
    <s v="Dr C Jayaprakash"/>
    <x v="0"/>
    <s v="NA"/>
    <s v="Buccal Mucosa"/>
    <s v="Buccal Mucosa"/>
    <s v="Female"/>
    <n v="51"/>
    <s v="N"/>
    <n v="7.2"/>
    <s v="Partha"/>
    <s v="Surgery"/>
    <s v="Primary"/>
    <s v="Naïve"/>
    <s v="NA"/>
    <s v="II"/>
    <x v="2"/>
    <s v="NA"/>
    <s v="T2N0MX"/>
    <s v="NA"/>
    <s v="NA"/>
    <s v="Squamous Cell Carcinoma"/>
    <s v="NA"/>
    <s v="NA"/>
    <d v="2022-05-12T00:00:00"/>
    <s v="0.4/0.2*0.8*1.2"/>
    <s v="0.4/0.2*0.8*1.2"/>
    <s v="Manual"/>
    <n v="15"/>
    <s v="NA"/>
    <s v="Y"/>
    <s v="NA"/>
    <s v="N"/>
    <s v="NA"/>
    <s v="NA"/>
    <s v="TBL (1x7)"/>
    <s v="NA"/>
    <n v="45"/>
    <s v="Terminated @T72"/>
  </r>
  <r>
    <s v="FBR1K220114"/>
    <n v="220114"/>
    <s v="R&amp;D"/>
    <x v="266"/>
    <s v="FCB-PROTOCOL-02"/>
    <s v="HN006"/>
    <s v="Y"/>
    <s v="DMS_v4(1K)"/>
    <s v="Internal R&amp;D"/>
    <s v="Q1 Passed"/>
    <s v="Q1 Passed"/>
    <s v="Q1.5 Passed"/>
    <s v="Q1.5 Passed"/>
    <s v="NA"/>
    <s v="Tumor content 50-70%"/>
    <x v="7"/>
    <s v="Mazumdar Shaw Medical Centre, Bangalore"/>
    <s v="Dr Vijay Pillai, Bangalore"/>
    <x v="0"/>
    <s v="NA"/>
    <s v="Submandibular region "/>
    <s v="Carcinoma Lower Alveolus"/>
    <s v="Male"/>
    <n v="68"/>
    <s v="N"/>
    <n v="5"/>
    <s v="Shashi"/>
    <s v="Surgery"/>
    <s v="Primary"/>
    <s v="Naïve"/>
    <s v="NA"/>
    <s v="IV"/>
    <x v="1"/>
    <n v="4"/>
    <s v="pT4a N1"/>
    <s v="NA"/>
    <s v="NA"/>
    <s v="Squamous Cell Carcinoma"/>
    <s v="NA"/>
    <s v="NA"/>
    <d v="2022-05-13T00:00:00"/>
    <s v="0.8*1.0*1.0"/>
    <s v="0.8*1.0*1.0"/>
    <s v="Vibratome"/>
    <n v="15"/>
    <s v="Mani"/>
    <s v="Y"/>
    <s v="NA"/>
    <s v="N"/>
    <s v="NA"/>
    <s v="NA"/>
    <s v="V TBL (1x7)"/>
    <s v="NA"/>
    <n v="64"/>
    <s v="Terminated @T72"/>
  </r>
  <r>
    <s v="FBR1K220115"/>
    <n v="220115"/>
    <s v="R&amp;D"/>
    <x v="266"/>
    <s v="FCB-PROTOCOL-01"/>
    <s v="CLN/PRA/178"/>
    <s v="Y"/>
    <s v="DMS_v4(1K)"/>
    <s v="Internal R&amp;D"/>
    <s v="Q1 Passed"/>
    <s v="Q1 Passed"/>
    <s v="Q1.5 Passed"/>
    <s v="Q1.5 Passed"/>
    <s v="NA"/>
    <s v="Tumor content 8-60%, Immune component high"/>
    <x v="0"/>
    <s v="Sri Lakshmi Hospital, Bangalore"/>
    <s v="Dr Prakash BV"/>
    <x v="0"/>
    <s v="NA"/>
    <s v="Buccal Mucosa"/>
    <s v="Left Buccal Mucosa"/>
    <s v="Female"/>
    <n v="55"/>
    <s v="N"/>
    <n v="5.2"/>
    <s v="Shashi"/>
    <s v="Surgery"/>
    <s v="Primary"/>
    <s v="Naïve"/>
    <s v="NA"/>
    <s v="I"/>
    <x v="3"/>
    <s v="NA"/>
    <s v="T2N0M0"/>
    <s v="NA"/>
    <s v="NA"/>
    <s v="Squamous Cell Carcinoma"/>
    <s v="NA"/>
    <s v="NA"/>
    <d v="2022-05-13T00:00:00"/>
    <s v="0.5-0.6*0.6*2.4"/>
    <s v="0.5-0.6*0.6*2.4"/>
    <s v="Manual+Vibratome"/>
    <n v="15"/>
    <s v="Kowshik"/>
    <s v="Y"/>
    <s v="NA"/>
    <s v="N"/>
    <s v="NA"/>
    <s v="NA"/>
    <s v="V TBL (1x7)"/>
    <s v="NA"/>
    <n v="49"/>
    <s v="Terminated @T72"/>
  </r>
  <r>
    <n v="220116"/>
    <n v="220116"/>
    <s v="R&amp;D"/>
    <x v="267"/>
    <s v="FCB-PROTOCOL-01"/>
    <s v="VYD/102"/>
    <s v="Y"/>
    <s v="No Study"/>
    <s v="1st level attrition"/>
    <s v="Q1 Rejected"/>
    <s v="Q1 Passed"/>
    <s v="Q1.5 Passed"/>
    <s v="Q1.5 Rejected"/>
    <s v="Completely fat and no hard tissue observed)"/>
    <s v="NA"/>
    <x v="5"/>
    <s v="Vydehi Hospital, Bangalore"/>
    <s v="Dr Amritha Prabha"/>
    <x v="1"/>
    <s v="NA"/>
    <s v="Breast"/>
    <s v="Right Breast"/>
    <s v="Female"/>
    <n v="43"/>
    <s v="N"/>
    <n v="5.0999999999999996"/>
    <s v="Maruthi"/>
    <s v="Surgery"/>
    <s v="Primary"/>
    <s v="Chemotherapy"/>
    <s v="NA"/>
    <s v="NA"/>
    <x v="0"/>
    <s v="NA"/>
    <s v="NA"/>
    <n v="8"/>
    <s v="4xAdriamycin+4xCyclophosphamide, 2xPaclitaxel, 2xTrastuzumab"/>
    <s v="NA"/>
    <s v="NA"/>
    <s v="NA"/>
    <d v="2022-05-14T00:00:00"/>
    <s v="NA"/>
    <s v="NA"/>
    <s v="NA"/>
    <s v="NA"/>
    <s v="NA"/>
    <s v="NA"/>
    <s v="NA"/>
    <s v="N"/>
    <s v="Q2 Rejected"/>
    <s v="Fatty Tissue"/>
    <s v="NA"/>
    <s v="NA"/>
    <s v="NA"/>
    <s v="Rejected"/>
  </r>
  <r>
    <s v="FBR1N220117-TAT24"/>
    <n v="220117"/>
    <s v="R&amp;D"/>
    <x v="267"/>
    <s v="FCB-PROTOCOL-01"/>
    <s v="VYD/101"/>
    <s v="Y"/>
    <s v="Extended TAT_Hemarina"/>
    <s v="Internal R&amp;D"/>
    <s v="Q1 Passed"/>
    <s v="Q1 Passed"/>
    <s v="Q1.5 Passed"/>
    <s v="Q1.5 Passed"/>
    <s v="NA"/>
    <s v="Tumor content 50-85%"/>
    <x v="5"/>
    <s v="Vydehi Hospital, Bangalore"/>
    <s v="Dr Amritha Prabha"/>
    <x v="0"/>
    <s v="NA"/>
    <s v="Buccal Mucosa"/>
    <s v="Left Buccal Mucosa"/>
    <s v="Female"/>
    <n v="49"/>
    <s v="N"/>
    <n v="5.0999999999999996"/>
    <s v="Maruthi"/>
    <s v="Surgery"/>
    <s v="Primary"/>
    <s v="Naïve"/>
    <s v="NA"/>
    <s v="IIB"/>
    <x v="2"/>
    <n v="2"/>
    <s v="pT2N0"/>
    <s v="NA"/>
    <s v="NA"/>
    <s v="Squamous Cell Carcinoma"/>
    <s v="NA"/>
    <s v="NA"/>
    <d v="2022-05-14T00:00:00"/>
    <s v="1.2-1.4*1.2*1.2"/>
    <s v="1.2-1.4*1.2*1.2"/>
    <s v="Vibratome"/>
    <n v="15"/>
    <s v="Gowri"/>
    <s v="N"/>
    <s v="NA"/>
    <s v="N"/>
    <s v="Q2 Passed"/>
    <s v="NA"/>
    <s v="V TBL (1x7)"/>
    <s v="NA"/>
    <n v="59"/>
    <s v="Terminated @T72"/>
  </r>
  <r>
    <s v="FBR1K220118"/>
    <n v="220118"/>
    <s v="R&amp;D"/>
    <x v="267"/>
    <s v="FCB-PROTOCOL-01"/>
    <s v="CLN/DBR/077"/>
    <s v="Y"/>
    <s v="DMS_v4(1K)"/>
    <s v="Internal R&amp;D"/>
    <s v="Q1 Passed"/>
    <s v="Q1 Passed"/>
    <s v="Q1.5 Passed"/>
    <s v="Q1.5 Passed"/>
    <s v="NA"/>
    <s v="Tumor content 40-95%"/>
    <x v="4"/>
    <s v="DBR &amp; SK Hospital, Tirupati"/>
    <s v="Dr C Jayaprakash"/>
    <x v="0"/>
    <s v="NA"/>
    <s v="Lip"/>
    <s v="Lip"/>
    <s v="Male"/>
    <n v="41"/>
    <s v="N"/>
    <n v="5.5"/>
    <s v="Shashi"/>
    <s v="Surgery"/>
    <s v="Primary"/>
    <s v="Naïve"/>
    <s v="NA"/>
    <s v="IV"/>
    <x v="1"/>
    <s v="NA"/>
    <s v="NA"/>
    <s v="NA"/>
    <s v="NA"/>
    <s v="Squamous Cell Carcinoma"/>
    <s v="NA"/>
    <s v="NA"/>
    <d v="2022-05-14T00:00:00"/>
    <s v="0.2*0.9*1.4_x000a_0.3*0.8*0.6"/>
    <s v="0.2*0.9*1.4_x000a_0.3*0.8*0.6"/>
    <s v="Manual"/>
    <n v="15"/>
    <s v="NA"/>
    <s v="Y"/>
    <s v="Y"/>
    <s v="N"/>
    <s v="NA"/>
    <s v="NA"/>
    <s v="TBL (1x7)"/>
    <s v="NA"/>
    <n v="63"/>
    <s v="Terminated @T72"/>
  </r>
  <r>
    <s v="FBR1R220119"/>
    <n v="220119"/>
    <s v="R&amp;D"/>
    <x v="268"/>
    <s v="FCB-PROTOCOL-02"/>
    <s v="HN007"/>
    <s v="Y"/>
    <s v="BSS(1R)"/>
    <s v="Internal R&amp;D"/>
    <s v="Q1 Passed"/>
    <s v="Q1 Passed"/>
    <s v="Q1.5 Passed"/>
    <s v="Q1.5 Passed"/>
    <s v="NA"/>
    <s v="NA"/>
    <x v="7"/>
    <s v="Mazumdar Shaw Medical Centre, Bangalore"/>
    <s v="Dr Vijay Pillai, Bangalore"/>
    <x v="0"/>
    <s v="NA"/>
    <s v="Tongue"/>
    <s v="Left Lateral Border of Tongue"/>
    <s v="Male"/>
    <n v="57"/>
    <s v="N"/>
    <n v="5.0999999999999996"/>
    <s v="Shashi"/>
    <s v="Surgery"/>
    <s v="Primary"/>
    <s v="Naïve"/>
    <s v="NA"/>
    <s v="IV"/>
    <x v="1"/>
    <n v="4"/>
    <s v="pT4a N3b"/>
    <s v="NA"/>
    <s v="NA"/>
    <s v="Keratinizing squamous cell carcinoma of left posterolateral border of _x000a_tongue with metastasis to left cervical lymph nodes and right level IB with _x000a_extranodal extension."/>
    <s v="NA"/>
    <s v="NA"/>
    <d v="2022-05-16T00:00:00"/>
    <s v="2.0/1.4*2.0*2.0"/>
    <s v="2.0/1.4*2.0*2.0"/>
    <s v="Vibratome"/>
    <n v="15"/>
    <s v="Gowri"/>
    <s v="Y"/>
    <s v="Y"/>
    <s v="N"/>
    <s v="NA"/>
    <s v="NA"/>
    <s v="V TBL (1x7)"/>
    <s v="NA"/>
    <n v="19"/>
    <s v="Terminated @T72"/>
  </r>
  <r>
    <s v="FBR1K220121"/>
    <n v="220121"/>
    <s v="R&amp;D"/>
    <x v="269"/>
    <s v="FCB-PROTOCOL-01"/>
    <s v="CLN/PRA/179"/>
    <s v="Y"/>
    <s v="DMS_v4(1K)"/>
    <s v="Internal R&amp;D"/>
    <s v="Q1 Passed"/>
    <s v="Q1 Passed"/>
    <s v="Q1.5 Passed"/>
    <s v="Q1.5 Passed"/>
    <s v="NA"/>
    <s v="Tumor content 10-80%, high immune component"/>
    <x v="0"/>
    <s v="Sri Lakshmi Hospital, Bangalore"/>
    <s v="Dr Prakash BV"/>
    <x v="0"/>
    <s v="NA"/>
    <s v="GBS"/>
    <s v="Right Lower GBS"/>
    <s v="Female"/>
    <n v="45"/>
    <s v="N"/>
    <n v="5.2"/>
    <s v="Partha"/>
    <s v="Surgery"/>
    <s v="Primary"/>
    <s v="Naïve"/>
    <s v="NA"/>
    <s v="II"/>
    <x v="2"/>
    <n v="2"/>
    <s v="pT2N0M0"/>
    <s v="NA"/>
    <s v="NA"/>
    <s v="Squamous Cell Carcinoma"/>
    <s v="NA"/>
    <s v="NA"/>
    <d v="2022-05-17T00:00:00"/>
    <s v="0.8*1.0*1.2"/>
    <s v="0.8*1.0*1.2"/>
    <s v="Manual"/>
    <n v="15"/>
    <s v="Gowri"/>
    <s v="Y"/>
    <s v="Y"/>
    <s v="N"/>
    <s v="NA"/>
    <s v="NA"/>
    <s v="TBL (1x7)"/>
    <s v="NA"/>
    <n v="49"/>
    <s v="Terminated @T72"/>
  </r>
  <r>
    <s v="FBR1K220120"/>
    <n v="220120"/>
    <s v="R&amp;D"/>
    <x v="269"/>
    <s v="FCB-PROTOCOL-01"/>
    <s v="VYD/103"/>
    <s v="Y"/>
    <s v="DMS_v4(1K)"/>
    <s v="Internal R&amp;D"/>
    <s v="Q1 Passed"/>
    <s v="Q1 Passed"/>
    <s v="Q1.5 Passed"/>
    <s v="Q1.5 Rejected"/>
    <s v="NA"/>
    <s v="No tumor"/>
    <x v="5"/>
    <s v="Vydehi Hospital, Bangalore"/>
    <s v="Dr Amritha Prabha"/>
    <x v="0"/>
    <s v="NA"/>
    <s v="Buccal Mucosa"/>
    <s v="Left Buccal Mucosa"/>
    <s v="Female"/>
    <n v="73"/>
    <s v="N"/>
    <n v="5.3"/>
    <s v="Shashi"/>
    <s v="Surgery"/>
    <s v="Primary"/>
    <s v="Radiotherapy"/>
    <s v="NA"/>
    <s v="III"/>
    <x v="4"/>
    <n v="2"/>
    <s v="pT3N0"/>
    <s v="NA"/>
    <s v="NA"/>
    <s v="Squamous Cell Carcinoma"/>
    <s v="NA"/>
    <s v="NA"/>
    <d v="2022-05-17T00:00:00"/>
    <s v="0.8*1.2*1.5"/>
    <s v="0.8*1.2*1.5"/>
    <s v="Manual"/>
    <n v="15"/>
    <s v="NA"/>
    <s v="N"/>
    <s v="NA"/>
    <s v="N"/>
    <s v="NA"/>
    <s v="NA"/>
    <s v="TBL (1x7)"/>
    <s v="NA"/>
    <n v="63"/>
    <s v="Rejected"/>
  </r>
  <r>
    <s v="FBR1k220122"/>
    <n v="220122"/>
    <s v="R&amp;D"/>
    <x v="270"/>
    <s v="FCB-PROTOCOL-01"/>
    <s v="CLN/DBR/078"/>
    <s v="Y"/>
    <s v="DMS_v4(1K)"/>
    <s v="Internal R&amp;D"/>
    <s v="Q1 Passed"/>
    <s v="Q1 Rejected"/>
    <s v="Q1.5 Passed"/>
    <s v="Q1.5 Passed"/>
    <s v="Blood clotted"/>
    <s v="High tumor content&gt;80% in all explants"/>
    <x v="4"/>
    <s v="DBR &amp; SK Hospital, Tirupati"/>
    <s v="Dr C Jayaprakash"/>
    <x v="0"/>
    <s v="NA"/>
    <s v="Buccal Mucosa"/>
    <s v="Buccal Mucosa"/>
    <s v="Male"/>
    <n v="47"/>
    <s v="N"/>
    <n v="5.3"/>
    <s v="Maruthi"/>
    <s v="Surgery"/>
    <s v="Primary"/>
    <s v="Chemotherapy"/>
    <s v="NA"/>
    <s v="II"/>
    <x v="2"/>
    <s v="NA"/>
    <s v="T2N0MX"/>
    <n v="6"/>
    <s v="Cisplatin, Paclitaxel, 5-FC"/>
    <s v="Squamous Cell Carcinoma"/>
    <s v="NA"/>
    <s v="NA"/>
    <d v="2022-05-19T00:00:00"/>
    <s v="0.5/0.6*1.0*2.0"/>
    <s v="0.5/0.6*1.0*2.0"/>
    <s v="Manual"/>
    <n v="15"/>
    <s v="Vasanth"/>
    <s v="N"/>
    <s v="N"/>
    <s v="N"/>
    <s v="NA"/>
    <s v="NA"/>
    <s v="TBL (1x7)"/>
    <s v="NA"/>
    <n v="49"/>
    <s v="Terminated @T72"/>
  </r>
  <r>
    <n v="220123"/>
    <n v="220123"/>
    <s v="R&amp;D"/>
    <x v="271"/>
    <s v="FCB-PROTOCOL-01"/>
    <s v="CLN/DBR/078-01"/>
    <s v="Y"/>
    <s v="No Study"/>
    <s v="1st level attrition"/>
    <s v="Q1 Rejected"/>
    <s v="Q1 Passed"/>
    <s v="Q1.5 Rejected"/>
    <s v="Q1.5 Rejected"/>
    <s v="sample was frozon"/>
    <s v="NA"/>
    <x v="4"/>
    <s v="DBR &amp; SK Hospital, Tirupati"/>
    <s v="Dr C Jayaprakash"/>
    <x v="0"/>
    <s v="NA"/>
    <s v="Buccal Mucosa"/>
    <s v="Buccal Mucosa"/>
    <s v="Male"/>
    <n v="58"/>
    <s v="N"/>
    <n v="5.0999999999999996"/>
    <s v="Shashi"/>
    <s v="Surgery"/>
    <s v="Primary"/>
    <s v="Naïve"/>
    <s v="NA"/>
    <s v="NA"/>
    <x v="0"/>
    <s v="NA"/>
    <s v="NA"/>
    <s v="NA"/>
    <s v="NA"/>
    <s v="Squamous Cell Carcinoma"/>
    <s v="NA"/>
    <s v="NA"/>
    <d v="2022-05-20T00:00:00"/>
    <s v="NA"/>
    <s v="NA"/>
    <s v="NA"/>
    <s v="NA"/>
    <s v="NA"/>
    <s v="NA"/>
    <s v="NA"/>
    <s v="N"/>
    <s v="NA"/>
    <s v="NA"/>
    <s v="NA"/>
    <s v="NA"/>
    <s v="NA"/>
    <s v="Rejected"/>
  </r>
  <r>
    <n v="220124"/>
    <n v="220124"/>
    <s v="R&amp;D"/>
    <x v="272"/>
    <s v="FCB-PROTOCOL-01"/>
    <s v="VYD/104"/>
    <s v="Y"/>
    <s v="No Study"/>
    <s v="1st level attrition"/>
    <s v="Q1 Rejected"/>
    <s v="Q1 Passed"/>
    <s v="Q1.5 Rejected"/>
    <s v="Q1.5 Rejected"/>
    <s v="No tumor"/>
    <s v="3-4% tumor in 1/7 explants. Others no tumor"/>
    <x v="5"/>
    <s v="Vydehi Hospital, Bangalore"/>
    <s v="Dr Amritha Prabha"/>
    <x v="0"/>
    <s v="NA"/>
    <s v="Buccal Mucosa"/>
    <s v="Right Buccal Mucosa"/>
    <s v="Male"/>
    <n v="35"/>
    <s v="N"/>
    <n v="5.2"/>
    <s v="Partha"/>
    <s v="Surgery"/>
    <s v="Primary"/>
    <s v="Radiotherapy"/>
    <s v="NA"/>
    <s v="NA"/>
    <x v="0"/>
    <s v="NA"/>
    <s v="NA"/>
    <s v="NA"/>
    <s v="NA"/>
    <s v="Squamous Cell Carcinoma"/>
    <s v="NA"/>
    <s v="NA"/>
    <d v="2022-05-23T00:00:00"/>
    <s v="0.6*1.0*1.6"/>
    <s v="0.6*1.0*1.6"/>
    <s v="Manual"/>
    <n v="15"/>
    <s v="Vasanth"/>
    <s v="Y"/>
    <s v="Y"/>
    <s v="N"/>
    <s v="NA"/>
    <s v="NA"/>
    <s v="NA"/>
    <s v="NA"/>
    <s v="NA"/>
    <s v="Rejected"/>
  </r>
  <r>
    <s v="FBR1A220125"/>
    <n v="220125"/>
    <s v="R&amp;D"/>
    <x v="272"/>
    <s v="FCB-PROTOCOL-01"/>
    <s v="VYD/105"/>
    <s v="Y"/>
    <s v="Other Indication"/>
    <s v="Internal R&amp;D"/>
    <s v="Q1 Passed"/>
    <s v="Q1 Passed"/>
    <s v="Q1.5 Passed"/>
    <s v="Q1.5 Rejected"/>
    <s v="NA"/>
    <s v="2-60% tumor"/>
    <x v="5"/>
    <s v="Vydehi Hospital, Bangalore"/>
    <s v="Dr Amritha Prabha"/>
    <x v="1"/>
    <s v="TNBC"/>
    <s v="Breast"/>
    <s v="Left Breast"/>
    <s v="Female"/>
    <n v="45"/>
    <s v="N"/>
    <n v="5.6"/>
    <s v="Maruthi"/>
    <s v="Surgery"/>
    <s v="Primary"/>
    <s v="Naïve"/>
    <s v="NA"/>
    <s v="IIIC"/>
    <x v="4"/>
    <n v="2"/>
    <s v="pT3N3b"/>
    <s v="NA"/>
    <s v="NA"/>
    <s v="NA"/>
    <s v="NA"/>
    <s v="NA"/>
    <d v="2022-05-23T00:00:00"/>
    <s v="0.6*1.4*1.8"/>
    <s v="0.6*1.4*1.8"/>
    <s v="Manual"/>
    <n v="15"/>
    <s v="Kowshik"/>
    <s v="Y"/>
    <s v="Y"/>
    <s v="N"/>
    <s v="NA"/>
    <s v="NA"/>
    <s v="TBL (1x7)"/>
    <s v="NA"/>
    <s v="NA"/>
    <s v="Rejected"/>
  </r>
  <r>
    <s v="FBR1S220126"/>
    <n v="220126"/>
    <s v="R&amp;D"/>
    <x v="272"/>
    <s v="FCB-PROTOCOL-01"/>
    <s v="CLN/DBR/079"/>
    <s v="Y"/>
    <s v="DMS_v5 (1S)"/>
    <s v="Internal R&amp;D"/>
    <s v="Q1 Passed"/>
    <s v="Q1 Passed"/>
    <s v="Q1.5 Passed"/>
    <s v="Q1.5 Passed"/>
    <s v="NA"/>
    <s v="Tumor in 4/7 explants.Tumor content 45-65% with high immune component"/>
    <x v="4"/>
    <s v="DBR &amp; SK Hospital, Tirupati"/>
    <s v="Dr C Jayaprakash"/>
    <x v="0"/>
    <s v="NA"/>
    <s v="Buccal Mucosa"/>
    <s v="Buccal Mucosa"/>
    <s v="Male"/>
    <n v="31"/>
    <s v="N"/>
    <n v="7.2"/>
    <s v="Partha"/>
    <s v="Surgery"/>
    <s v="Primary"/>
    <s v="Naïve"/>
    <s v="NA"/>
    <s v="III"/>
    <x v="4"/>
    <n v="1"/>
    <s v="pT3N0"/>
    <s v="NA"/>
    <s v="NA"/>
    <s v="Squamous Cell Carcinoma"/>
    <s v="NA"/>
    <s v="NA"/>
    <d v="2022-05-23T00:00:00"/>
    <s v="0.4*1.2*1.2"/>
    <s v="0.4*1.2*1.2"/>
    <s v="Vibratome"/>
    <n v="15"/>
    <s v="Vasanth"/>
    <s v="Y"/>
    <s v="Y"/>
    <s v="N"/>
    <s v="NA"/>
    <s v="NA"/>
    <s v="TBL (1x7)"/>
    <s v="NA"/>
    <n v="63"/>
    <s v="Terminated @T72"/>
  </r>
  <r>
    <s v="FBR1S220127"/>
    <n v="220127"/>
    <s v="R&amp;D"/>
    <x v="273"/>
    <s v="FCB-PROTOCOL-01"/>
    <s v="CLN/DBR/080"/>
    <s v="Y"/>
    <s v="DMS_v5 (1S)"/>
    <s v="Internal R&amp;D"/>
    <s v="Q1 Passed"/>
    <s v="Q1 Passed"/>
    <s v="Q1.5 Passed"/>
    <s v="Q1.5 Passed"/>
    <s v="NA"/>
    <s v="High tumor content in all fragments"/>
    <x v="4"/>
    <s v="DBR &amp; SK Hospital, Tirupati"/>
    <s v="Dr C Jayaprakash"/>
    <x v="0"/>
    <s v="NA"/>
    <s v="Buccal Mucosa"/>
    <s v="Buccal Mucosa"/>
    <s v="Female"/>
    <n v="65"/>
    <s v="N"/>
    <n v="5.3"/>
    <s v="Shashi"/>
    <s v="Surgery"/>
    <s v="Primary"/>
    <s v="Naïve"/>
    <s v="NA"/>
    <s v="III"/>
    <x v="4"/>
    <s v="NA"/>
    <s v="T3N0MX"/>
    <s v="NA"/>
    <s v="NA"/>
    <s v="Squamous Cell Carcinoma"/>
    <s v="NA"/>
    <s v="NA"/>
    <d v="2022-05-24T00:00:00"/>
    <s v="0.4*0.6*1.0"/>
    <s v="0.4*0.6*1.0"/>
    <s v="Manual"/>
    <n v="15"/>
    <s v="Mani"/>
    <s v="Y"/>
    <s v="Y"/>
    <s v="N"/>
    <s v="NA"/>
    <s v="NA"/>
    <s v="TBL (1x7)"/>
    <s v="NA"/>
    <n v="56"/>
    <s v="Terminated @T72"/>
  </r>
  <r>
    <s v="FBR1S220128"/>
    <n v="220128"/>
    <s v="R&amp;D"/>
    <x v="274"/>
    <s v="FCB-PROTOCOL-01"/>
    <s v="CLN/DBR/081"/>
    <s v="Y"/>
    <s v="DMS_v5 (1S)"/>
    <s v="Internal R&amp;D"/>
    <s v="Q1 Passed"/>
    <s v="Q1 Passed"/>
    <s v="Q1.5 Passed"/>
    <s v="Q1.5 Passed"/>
    <s v="NA"/>
    <s v="Tumor in 4/7 explants with 70-95% tumor. Others show superficial epithelium"/>
    <x v="4"/>
    <s v="DBR &amp; SK Hospital, Tirupati"/>
    <s v="Dr C Jayaprakash"/>
    <x v="0"/>
    <s v="NA"/>
    <s v="Buccal Mucosa"/>
    <s v="Buccal Mucosa"/>
    <s v="Female"/>
    <n v="75"/>
    <s v="N"/>
    <n v="5.3"/>
    <s v="Maruthi"/>
    <s v="Surgery"/>
    <s v="Primary"/>
    <s v="Naïve"/>
    <s v="NA"/>
    <s v="III"/>
    <x v="4"/>
    <s v="NA"/>
    <s v="T2N1MX"/>
    <s v="NA"/>
    <s v="NA"/>
    <s v="Squamous Cell Carcinoma"/>
    <s v="NA"/>
    <s v="NA"/>
    <d v="2022-05-25T00:00:00"/>
    <s v="0.2/0.3*0.8*1.8"/>
    <s v="0.2/0.3*0.8*1.8"/>
    <s v="Manual"/>
    <n v="15"/>
    <s v="Mani"/>
    <s v="Y"/>
    <s v="Y"/>
    <s v="N"/>
    <s v="NA"/>
    <s v="NA"/>
    <s v="TBL (1x7)"/>
    <s v="NA"/>
    <n v="63"/>
    <s v="Terminated @T72"/>
  </r>
  <r>
    <s v="FBR1R220129"/>
    <n v="220129"/>
    <s v="R&amp;D"/>
    <x v="275"/>
    <s v="FCB-PROTOCOL-01"/>
    <s v="VYD/106"/>
    <s v="Y"/>
    <s v="BSS(1R)"/>
    <s v="Internal R&amp;D"/>
    <s v="Q1 Passed"/>
    <s v="Q1 Passed"/>
    <s v="Q1.5 Passed"/>
    <s v="Q1.5 Passed"/>
    <s v="NA"/>
    <s v="Tumor content 3-98%"/>
    <x v="5"/>
    <s v="Vydehi Hospital, Bangalore"/>
    <s v="Dr Amritha Prabha"/>
    <x v="0"/>
    <s v="NA"/>
    <s v="Tongue"/>
    <s v="Left Lateral Border of Tongue"/>
    <s v="Female"/>
    <n v="48"/>
    <s v="N"/>
    <n v="5.4"/>
    <s v="Shashi"/>
    <s v="Surgery"/>
    <s v="Primary"/>
    <s v="Naïve"/>
    <s v="NA"/>
    <s v="III"/>
    <x v="4"/>
    <n v="1"/>
    <s v="pT3N0"/>
    <s v="NA"/>
    <s v="NA"/>
    <s v="Squamous Cell Carcinoma"/>
    <s v="NA"/>
    <s v="NA"/>
    <d v="2022-05-26T00:00:00"/>
    <s v="2.2/0.8*1.6*1.4"/>
    <s v="2.2/0.8*1.6*1.4"/>
    <s v="Manual+Vibratome"/>
    <n v="15"/>
    <s v="Gowri"/>
    <s v="Y"/>
    <s v="Y"/>
    <s v="N"/>
    <s v="NA"/>
    <s v="NA"/>
    <s v="V TBL (1x7)"/>
    <s v="NA"/>
    <n v="19"/>
    <s v="Terminated @T72"/>
  </r>
  <r>
    <s v="FBR1M220130"/>
    <n v="220130"/>
    <s v="R&amp;D"/>
    <x v="276"/>
    <s v="FCB-PROTOCOL-01"/>
    <s v="CLN/PRA/180"/>
    <s v="Y"/>
    <s v="DMS_RCC"/>
    <s v="Internal R&amp;D"/>
    <s v="Q1 Passed"/>
    <s v="Q1 Rejected"/>
    <s v="Q1.5 Passed"/>
    <s v="Q1.5 Passed"/>
    <s v="Blot was clotted andTissue complete blood clot and thicker layer of tissue below blood clot"/>
    <s v="Tumor present in many explants with fair prescence of immune component"/>
    <x v="0"/>
    <s v="Sri Lakshmi Hospital, Bangalore"/>
    <s v="Dr Prakash BV"/>
    <x v="4"/>
    <s v="NA"/>
    <s v="Renal Mass"/>
    <s v="Right Renal Mass"/>
    <s v="Male"/>
    <n v="55"/>
    <s v="N"/>
    <n v="5.5"/>
    <s v="Shashi"/>
    <s v="Surgery"/>
    <s v="Primary"/>
    <s v="Naïve"/>
    <s v="NA"/>
    <s v="NA"/>
    <x v="0"/>
    <s v="NA"/>
    <s v="NA"/>
    <s v="NA"/>
    <s v="NA"/>
    <s v="Renal Cell Carcinoma"/>
    <s v="NA"/>
    <s v="NA"/>
    <d v="2022-05-27T00:00:00"/>
    <s v="1.0*3.8*2.2"/>
    <s v="1.0*3.8*2.2"/>
    <s v="Manual"/>
    <n v="15"/>
    <s v="Gowri"/>
    <s v="N"/>
    <s v="N"/>
    <s v="N"/>
    <s v="NA"/>
    <s v="NA"/>
    <s v="TBL 4x(1x7)"/>
    <s v="NA"/>
    <n v="109"/>
    <s v="Terminated @T72"/>
  </r>
  <r>
    <s v="FBR1S220131"/>
    <n v="220131"/>
    <s v="R&amp;D"/>
    <x v="277"/>
    <s v="FCB-PROTOCOL-01"/>
    <s v="CLN/DBR/082"/>
    <s v="Y"/>
    <s v="DMS_v5 (1S)"/>
    <s v="Internal R&amp;D"/>
    <s v="Q1 Passed"/>
    <s v="Q1 Passed"/>
    <s v="Q1.5 Passed"/>
    <s v="Q1.5 Passed"/>
    <s v="NA"/>
    <s v="Tumor content 25-96%"/>
    <x v="4"/>
    <s v="DBR &amp; SK Hospital, Tirupati"/>
    <s v="Dr C Jayaprakash"/>
    <x v="0"/>
    <s v="NA"/>
    <s v="Buccal Mucosa"/>
    <s v="Buccal Mucosa"/>
    <s v="Female"/>
    <n v="66"/>
    <s v="N"/>
    <n v="7.8"/>
    <s v="Shashi"/>
    <s v="Surgery"/>
    <s v="Primary"/>
    <s v="Naïve"/>
    <s v="NA"/>
    <s v="II"/>
    <x v="2"/>
    <s v="NA"/>
    <s v="T2N0MX"/>
    <s v="NA"/>
    <s v="NA"/>
    <s v="Squamous Cell Carcinoma"/>
    <s v="NA"/>
    <s v="NA"/>
    <d v="2022-05-30T00:00:00"/>
    <s v="0.2/0.6*0.8*1.4"/>
    <s v="0.2/0.6*0.8*1.4"/>
    <s v="Manual"/>
    <n v="15"/>
    <s v="Gowri"/>
    <s v="Y"/>
    <s v="Y"/>
    <s v="N"/>
    <s v="NA"/>
    <s v="NA"/>
    <s v="TBL (1x7)"/>
    <s v="NA"/>
    <n v="98"/>
    <s v="Terminated @T72"/>
  </r>
  <r>
    <s v="FBR1S220132"/>
    <n v="220132"/>
    <s v="R&amp;D"/>
    <x v="278"/>
    <s v="FCB-PROTOCOL-01"/>
    <s v="VYD/107"/>
    <s v="Y"/>
    <s v="DMS_v5 (1S)"/>
    <s v="Internal R&amp;D"/>
    <s v="Q1 Passed"/>
    <s v="Q1 Passed"/>
    <s v="Q1.5 Passed"/>
    <s v="Q1.5 Passed"/>
    <s v="NA"/>
    <s v="Tumor content 45-95%"/>
    <x v="5"/>
    <s v="Vydehi Hospital, Bangalore"/>
    <s v="Dr Amritha Prabha"/>
    <x v="0"/>
    <s v="NA"/>
    <s v="Buccal Mucosa"/>
    <s v="Left Buccal Mucosa"/>
    <s v="Female"/>
    <n v="57"/>
    <s v="N"/>
    <n v="6.4"/>
    <s v="Partha"/>
    <s v="Surgery"/>
    <s v="Primary"/>
    <s v="Naïve"/>
    <s v="NA"/>
    <s v="II"/>
    <x v="2"/>
    <n v="2"/>
    <s v="pT2N0"/>
    <s v="NA"/>
    <s v="NA"/>
    <s v="Squamous Cell Carcinoma"/>
    <s v="NA"/>
    <s v="NA"/>
    <d v="2022-06-01T00:00:00"/>
    <s v="0.8/1.2*1.8*1.2"/>
    <s v="0.8*1.6*1.0"/>
    <s v="Vibratome"/>
    <n v="4"/>
    <s v="Gowri"/>
    <s v="Y"/>
    <s v="Y"/>
    <s v="N"/>
    <s v="NA"/>
    <s v="NA"/>
    <s v="TBL (1x7)"/>
    <s v="NA"/>
    <n v="73"/>
    <s v="Terminated @T72"/>
  </r>
  <r>
    <s v="FBR1A220133"/>
    <n v="220133"/>
    <s v="R&amp;D"/>
    <x v="279"/>
    <s v="FCB-PROTOCOL-01"/>
    <s v="CLN/DBR/083"/>
    <s v="Y"/>
    <s v="Other Indication"/>
    <s v="Internal R&amp;D"/>
    <s v="Q1 Passed"/>
    <s v="Q1 Rejected"/>
    <s v="Q1.5 Passed"/>
    <s v="Q1.5 Rejected"/>
    <s v="NA"/>
    <s v="Only a small loose fragment of tumor cells seen in LB4; others no tumor"/>
    <x v="4"/>
    <s v="DBR &amp; SK Hospital, Tirupati"/>
    <s v="Dr C Jayaprakash"/>
    <x v="2"/>
    <s v="NA"/>
    <s v="Ovary"/>
    <s v="Ovary"/>
    <s v="Female"/>
    <n v="56"/>
    <s v="N"/>
    <n v="5.3"/>
    <s v="Shashi"/>
    <s v="Surgery"/>
    <s v="Primary"/>
    <s v="Chemotherapy"/>
    <s v="NA"/>
    <s v="NA"/>
    <x v="0"/>
    <s v="NA"/>
    <s v="NA"/>
    <n v="6"/>
    <s v="Paclitaxel,Carboplatin"/>
    <s v="NA"/>
    <s v="NA"/>
    <s v="NA"/>
    <s v="02-0-6-2022"/>
    <s v="0.8*1.6*1.8"/>
    <s v="0.8*1.6*1.8"/>
    <s v="Manual"/>
    <n v="4"/>
    <s v="Mani"/>
    <s v="Y"/>
    <s v="NA"/>
    <s v="N"/>
    <s v="NA"/>
    <s v="NA"/>
    <s v="TBL (1x7)"/>
    <s v="NA"/>
    <s v="NA"/>
    <s v="Rejected"/>
  </r>
  <r>
    <n v="220134"/>
    <n v="220134"/>
    <s v="R&amp;D"/>
    <x v="280"/>
    <s v="FCB-PROTOCOL-01"/>
    <s v="CLN/DBR/084"/>
    <s v="Y"/>
    <s v="No Study"/>
    <s v="1st level attrition"/>
    <s v="Q1 Passed"/>
    <s v="Q1 Passed"/>
    <s v="Q1.5 Rejected"/>
    <s v="Q1.5 Rejected"/>
    <s v="NA"/>
    <s v="Tumor content 3-45%, cells mostly degenerated/pyknotic"/>
    <x v="4"/>
    <s v="DBR &amp; SK Hospital, Tirupati"/>
    <s v="Dr C Jayaprakash"/>
    <x v="1"/>
    <s v="NA"/>
    <s v="Breast"/>
    <s v="Breast"/>
    <s v="Female"/>
    <n v="46"/>
    <s v="N"/>
    <n v="7.2"/>
    <s v="Partha"/>
    <s v="Surgery"/>
    <s v="Primary"/>
    <s v="Chemotherapy"/>
    <s v="NA"/>
    <s v="NA"/>
    <x v="0"/>
    <s v="NA"/>
    <s v="NA"/>
    <n v="7"/>
    <s v="Paclitaxel"/>
    <s v="NA"/>
    <s v="NA"/>
    <s v="NA"/>
    <d v="2022-06-07T00:00:00"/>
    <s v="1.0*3.0*1.8"/>
    <s v="1.0*3.0*1.8"/>
    <s v="Manual"/>
    <n v="4"/>
    <s v="Mani"/>
    <s v="Y"/>
    <s v="Y"/>
    <s v="N"/>
    <s v="NA"/>
    <s v="NA"/>
    <s v="TBL (1x7)"/>
    <s v="NA"/>
    <s v="NA"/>
    <s v="Rejected"/>
  </r>
  <r>
    <n v="220135"/>
    <n v="220135"/>
    <s v="R&amp;D"/>
    <x v="280"/>
    <s v="FCB-PROTOCOL-01"/>
    <s v="CLN/DBR/085"/>
    <s v="Y"/>
    <s v="No Study"/>
    <s v="1st level attrition"/>
    <s v="Q1 Passed"/>
    <s v="Q1 Passed"/>
    <s v="Q1.5 Rejected"/>
    <s v="Q1.5 Rejected"/>
    <s v="NA"/>
    <s v="No tumor cells, only stromal tissue"/>
    <x v="4"/>
    <s v="DBR &amp; SK Hospital, Tirupati"/>
    <s v="Dr C Jayaprakash"/>
    <x v="2"/>
    <s v="NA"/>
    <s v="Ovary"/>
    <s v="Ovary"/>
    <s v="Female"/>
    <n v="43"/>
    <s v="N"/>
    <n v="7.2"/>
    <s v="Partha"/>
    <s v="Surgery"/>
    <s v="Primary"/>
    <s v="Chemotherapy"/>
    <s v="NA"/>
    <s v="NA"/>
    <x v="0"/>
    <s v="NA"/>
    <s v="NA"/>
    <n v="12"/>
    <s v="Paclitaxel,Carboplatin"/>
    <s v="NA"/>
    <s v="NA"/>
    <s v="NA"/>
    <d v="2022-06-07T00:00:00"/>
    <s v="0.8/0.6*2.2*1.6"/>
    <s v="0.8/0.6*2.2*1.6"/>
    <s v="Manual"/>
    <n v="4"/>
    <s v="Mani"/>
    <s v="Y"/>
    <s v="Y"/>
    <s v="N"/>
    <s v="Q2 Rejected"/>
    <s v="No Tumor"/>
    <s v="NA"/>
    <s v="NA"/>
    <n v="10"/>
    <s v="Rejected"/>
  </r>
  <r>
    <s v="FBB1F220136"/>
    <n v="220136"/>
    <s v="Biopharma"/>
    <x v="281"/>
    <s v="FCB-PROTOCOL-02"/>
    <s v="RC006"/>
    <s v="Y"/>
    <s v="BP006_Phase1C"/>
    <s v="Biopharma"/>
    <s v="Q1 Passed"/>
    <s v="Q1 Passed"/>
    <s v="Q1.5 Passed"/>
    <s v="Q1.5 Passed"/>
    <s v="NA"/>
    <s v="NA"/>
    <x v="7"/>
    <s v="Mazumdar Shaw Medical Centre, Bangalore"/>
    <s v="Dr Saurabh Bhargav, Bangalore"/>
    <x v="4"/>
    <s v="NA"/>
    <s v="Renal Mass"/>
    <s v="Left Renal Mass"/>
    <s v="Male"/>
    <n v="52"/>
    <s v="N"/>
    <n v="5.0999999999999996"/>
    <s v="Shashi"/>
    <s v="Surgery"/>
    <s v="Primary"/>
    <s v="Naïve"/>
    <s v="NA"/>
    <s v="I"/>
    <x v="3"/>
    <n v="1"/>
    <s v="pT1b"/>
    <s v="NA"/>
    <s v="NA"/>
    <s v="NA"/>
    <s v="NA"/>
    <s v="NA"/>
    <d v="2022-06-09T00:00:00"/>
    <s v="0.7/0.2-0.3*2.2*1.8"/>
    <s v="0.7/0.2-0.3*2.2*1.8"/>
    <s v="Manual"/>
    <n v="4"/>
    <s v="Kowshik"/>
    <s v="Y"/>
    <s v="Y"/>
    <s v="N"/>
    <s v="NA"/>
    <s v="NA"/>
    <s v="TBL (1x7)"/>
    <s v="Base Plate 2: clrl RxA (1x7), PTT 30micro mRxB (1x7), 3 micro m RxC (1x7), 0.3micro m RxD (1x7), 3+Nivo RxE (1x7), Nivo RxF (1x7);_x000a_NS plate 3: RxA (1x3), RxB (1x3), RxC (1x3), RxD (1x3), RxE (1x3), RxF (1x3)"/>
    <n v="68"/>
    <s v="NA"/>
  </r>
  <r>
    <s v="FBR1T220137"/>
    <n v="220137"/>
    <s v="R&amp;D"/>
    <x v="282"/>
    <s v="FCB-PROTOCOL-01"/>
    <s v="CLN/DBR/086"/>
    <s v="Y"/>
    <s v="cc Study(1T)"/>
    <s v="Internal R&amp;D"/>
    <s v="Q1 Passed"/>
    <s v="Q1 Passed"/>
    <s v="Q1.5 Passed"/>
    <s v="Q1.5 Passed"/>
    <s v="NA"/>
    <s v="NA"/>
    <x v="4"/>
    <s v="DBR &amp; SK Hospital, Tirupati"/>
    <s v="Dr C Jayaprakash"/>
    <x v="0"/>
    <s v="NA"/>
    <s v="Buccal Mucosa"/>
    <s v="Buccal Mucosa"/>
    <s v="Male"/>
    <n v="40"/>
    <s v="N"/>
    <n v="6.2"/>
    <s v="Kalappa"/>
    <s v="Surgery"/>
    <s v="Primary"/>
    <s v="Chemotherapy"/>
    <s v="NA"/>
    <s v="4a"/>
    <x v="1"/>
    <s v="NA"/>
    <s v="T2N2MX"/>
    <n v="5"/>
    <s v="Paclitaxel,Carboplatin"/>
    <s v="Squamous Cell Carcinoma"/>
    <s v="NA"/>
    <s v="NA"/>
    <d v="2022-06-13T00:00:00"/>
    <s v="0.4/0.2*1.4*1.7"/>
    <s v="0.4/0.2*1.4*1.7"/>
    <s v="Manual"/>
    <n v="4"/>
    <s v="Vasanth"/>
    <s v="NA"/>
    <s v="NA"/>
    <s v="N"/>
    <s v="NA"/>
    <s v="NA"/>
    <s v="refer FBR1S220137"/>
    <s v="Base plate 2: MC RxA (1x7), Cisplatin RxB (1x7), TPF RxC (1x7)"/>
    <n v="31"/>
    <s v="Terminated @T72"/>
  </r>
  <r>
    <s v="FBR1T220138"/>
    <n v="220138"/>
    <s v="R&amp;D"/>
    <x v="283"/>
    <s v="FCB-PROTOCOL-01"/>
    <s v="VYD/108"/>
    <s v="Y"/>
    <s v="cc Study(1T)"/>
    <s v="Internal R&amp;D"/>
    <s v="Q1 Passed"/>
    <s v="Q1 Passed"/>
    <s v="Q1.5 Passed"/>
    <s v="Q1.5 Passed"/>
    <s v="NA"/>
    <s v="NA"/>
    <x v="5"/>
    <s v="Vydehi Hospital, Bangalore"/>
    <s v="Dr Amritha Prabha"/>
    <x v="0"/>
    <s v="NA"/>
    <s v="Buccal Mucosa"/>
    <s v="Right Buccal Mucosa"/>
    <s v="Male"/>
    <n v="51"/>
    <s v="N"/>
    <n v="6.1"/>
    <s v="Maruthi"/>
    <s v="Surgery"/>
    <s v="Primary"/>
    <s v="Naïve"/>
    <s v="NA"/>
    <s v="IVA"/>
    <x v="1"/>
    <n v="3"/>
    <s v="pT3N1"/>
    <s v="NA"/>
    <s v="NA"/>
    <s v="Squamous Cell Carcinoma"/>
    <s v="NA"/>
    <s v="NA"/>
    <d v="2022-06-14T00:00:00"/>
    <s v="0.6*1.6*1.2"/>
    <s v="0.6*1.6*1.2"/>
    <s v="Manual+Vibratome"/>
    <n v="4"/>
    <s v="Kowshik"/>
    <s v="Y"/>
    <s v="Y"/>
    <s v="N"/>
    <s v="NA"/>
    <s v="NA"/>
    <s v="refer FBR1S220138"/>
    <s v="Base plate 2: MC RxA (1x7), Cisplatin RxB (1x7), TPF RxC (1x7)"/>
    <n v="30"/>
    <s v="Terminated @T72"/>
  </r>
  <r>
    <s v="FBR1S220139"/>
    <n v="220139"/>
    <s v="R&amp;D"/>
    <x v="283"/>
    <s v="FCB-PROTOCOL-01"/>
    <s v="CLN/DBR/087"/>
    <s v="Y"/>
    <s v="DMS_v5 (1S)"/>
    <s v="Internal R&amp;D"/>
    <s v="Q1 Passed"/>
    <s v="Q1 Passed"/>
    <s v="Q1.5 Passed"/>
    <s v="Q1.5 Passed"/>
    <s v="NA"/>
    <s v="Tumor content 8-40%, high immune component"/>
    <x v="4"/>
    <s v="DBR &amp; SK Hospital, Tirupati"/>
    <s v="Dr C Jayaprakash"/>
    <x v="0"/>
    <s v="NA"/>
    <s v="Buccal Mucosa"/>
    <s v="Buccal Mucosa"/>
    <s v="Female"/>
    <n v="56"/>
    <s v="N"/>
    <n v="5.0999999999999996"/>
    <s v="Shashi"/>
    <s v="Surgery"/>
    <s v="Primary"/>
    <s v="Naïve"/>
    <s v="NA"/>
    <n v="2"/>
    <x v="2"/>
    <s v="NA"/>
    <s v="T2NoMX"/>
    <s v="NA"/>
    <s v="NA"/>
    <s v="Squamous Cell Carcinoma"/>
    <s v="NA"/>
    <s v="NA"/>
    <d v="2022-06-14T00:00:00"/>
    <s v="2.5*0.8*1.0"/>
    <s v="2.5*0.8*1.0"/>
    <s v="Manual"/>
    <n v="4"/>
    <s v="Gowri"/>
    <s v="Y"/>
    <s v="Y"/>
    <s v="N"/>
    <s v="NA"/>
    <s v="NA"/>
    <s v="NA"/>
    <s v="Base Plate 2: IgG4 Rxa (1x7), Pembro Cmax/2 RxB (1x7), Nivo RxC (1x7);_x000a_Flow Plate 3: IgG4 RxA (1x7), Pembro Cmax/2 RxB (1x7)"/>
    <n v="35"/>
    <s v="Terminated @T72"/>
  </r>
  <r>
    <s v="FBR1T220140"/>
    <n v="220140"/>
    <s v="R&amp;D"/>
    <x v="284"/>
    <s v="FCB-PROTOCOL-01"/>
    <s v="CLN/DBR/088"/>
    <s v="Y"/>
    <s v="cc Study(1T)"/>
    <s v="Internal R&amp;D"/>
    <s v="Q1 Passed"/>
    <s v="Q1 Passed"/>
    <s v="Q1.5 Passed"/>
    <s v="Q1.5 Passed"/>
    <s v="NA"/>
    <s v="NA"/>
    <x v="4"/>
    <s v="DBR &amp; SK Hospital, Tirupati"/>
    <s v="Dr C Jayaprakash"/>
    <x v="0"/>
    <s v="NA"/>
    <s v="Tongue"/>
    <s v="Tongue"/>
    <s v="Female"/>
    <n v="94"/>
    <s v="N"/>
    <n v="5.9"/>
    <s v="Kalappa"/>
    <s v="Surgery"/>
    <s v="Primary"/>
    <s v="Naïve"/>
    <s v="NA"/>
    <n v="2"/>
    <x v="2"/>
    <s v="NA"/>
    <s v="T2NoMX"/>
    <s v="NA"/>
    <s v="NA"/>
    <s v="Squamous Cell Carcinoma"/>
    <s v="NA"/>
    <s v="NA"/>
    <d v="2022-06-15T00:00:00"/>
    <s v="1.0*1.2*1.8"/>
    <s v="1.0*1.2*1.8"/>
    <s v="Vibratome"/>
    <n v="4"/>
    <s v="Gowri"/>
    <s v="N"/>
    <s v="N"/>
    <s v="N"/>
    <s v="NA"/>
    <s v="NA"/>
    <s v="NA"/>
    <s v="Base plate 2: MC RxA (1x7), Cisplatin RxB (1x7), TPF RxC (1x7)"/>
    <n v="21"/>
    <s v="Terminated @T72"/>
  </r>
  <r>
    <s v="FBR1T220141"/>
    <n v="220141"/>
    <s v="R&amp;D"/>
    <x v="285"/>
    <s v="FCB-PROTOCOL-01"/>
    <s v="VYD/109"/>
    <s v="Y"/>
    <s v="cc Study(1T)"/>
    <s v="Internal R&amp;D"/>
    <s v="Q1 Passed"/>
    <s v="Q1 Passed"/>
    <s v="Q1.5 Passed"/>
    <s v="Q1.5 Passed"/>
    <s v="NA"/>
    <s v="NA"/>
    <x v="5"/>
    <s v="Vydehi Hospital, Bangalore"/>
    <s v="Dr Amritha Prabha"/>
    <x v="0"/>
    <s v="NA"/>
    <s v="Lip"/>
    <s v="Lower Lip"/>
    <s v="Male"/>
    <n v="72"/>
    <s v="N"/>
    <n v="3.1"/>
    <s v="Kalappa"/>
    <s v="Surgery"/>
    <s v="Primary"/>
    <s v="Naïve"/>
    <s v="NA"/>
    <s v="IVA"/>
    <x v="1"/>
    <n v="2"/>
    <s v="pT3N2a"/>
    <s v="NA"/>
    <s v="NA"/>
    <s v="Squamous Cell Carcinoma"/>
    <s v="NA"/>
    <s v="NA"/>
    <d v="2022-06-16T00:00:00"/>
    <s v="0.3*0.8*1.0_x000a_0.4*0.8*0.8_x000a_0.2*0.8*0.*"/>
    <s v="0.3*0.8*1.0_x000a_0.4*0.8*0.8_x000a_0.2*0.8*0.*"/>
    <s v="Manual"/>
    <n v="4"/>
    <s v="Kowshik"/>
    <s v="Y"/>
    <s v="Y"/>
    <s v="N"/>
    <s v="NA"/>
    <s v="NA"/>
    <s v="TBL (1x7)"/>
    <s v="Base Plate 2: RxA (1x7), RxB (1x7), RxC (1x7)"/>
    <n v="21"/>
    <s v="Terminated @T72"/>
  </r>
  <r>
    <s v="FBR1M220142"/>
    <n v="220142"/>
    <s v="R&amp;D"/>
    <x v="285"/>
    <s v="FCB-PROTOCOL-02"/>
    <s v="RC007"/>
    <s v="Y"/>
    <s v="DMS_RCC"/>
    <s v="Internal R&amp;D"/>
    <s v="Q1 Passed"/>
    <s v="Q1 Passed"/>
    <s v="Q1.5 Passed"/>
    <s v="Q1.5 Passed"/>
    <s v="NA"/>
    <s v="Tumor content 4-40% in 3/7 explants. Hemorrhagic areas present."/>
    <x v="7"/>
    <s v="Mazumdar Shaw Medical Centre, Bangalore"/>
    <s v="Dr Saurabh Bhargav, Bangalore"/>
    <x v="4"/>
    <s v="NA"/>
    <s v="Renal Mass"/>
    <s v="Right Renal Mass"/>
    <s v="Male"/>
    <n v="75"/>
    <s v="N"/>
    <n v="5.2"/>
    <s v="Shashi"/>
    <s v="Surgery"/>
    <s v="Primary"/>
    <s v="Naïve"/>
    <s v="NA"/>
    <n v="1"/>
    <x v="3"/>
    <s v=" ISUP nuclear grade I_x000a_Tumor shows nested architecture and cystic spaces lined by clear cells and with eosinophilic secretions._x000a_"/>
    <s v="pT1a"/>
    <s v="NA"/>
    <s v="NA"/>
    <s v="NA"/>
    <s v="NA"/>
    <s v="NA"/>
    <d v="2022-06-16T00:00:00"/>
    <s v="0.6/0.2*0.8*0.6"/>
    <s v="0.6/0.2*0.8*0.6"/>
    <s v="Manual"/>
    <n v="4"/>
    <s v="Gowri"/>
    <s v="Y"/>
    <s v="Y"/>
    <s v="N"/>
    <s v="NA"/>
    <s v="NA"/>
    <s v="TBL (1x7)"/>
    <s v="Base Plate 2: IgG4 RxA (1x7), Nivo RxB (1x7), Nivo+Sunitinib RxC (1x7);_x000a_Flow plate 3: IgG4 RxA (1x7), Nivo RxB (1x7), Nivo+sunitinib RxC (1x7)"/>
    <n v="59"/>
    <s v="Terminated @T72"/>
  </r>
  <r>
    <s v="FBR1M220143"/>
    <n v="220143"/>
    <s v="R&amp;D"/>
    <x v="285"/>
    <s v="FCB-PROTOCOL-02"/>
    <s v="RC008"/>
    <s v="Y"/>
    <s v="DMS_RCC"/>
    <s v="Internal R&amp;D"/>
    <s v="Q1 Passed"/>
    <s v="Q1 Passed"/>
    <s v="Q1.5 Passed"/>
    <s v="Q1.5 Passed"/>
    <s v="NA"/>
    <s v="Tumor content 40-95%"/>
    <x v="7"/>
    <s v="Mazumdar Shaw Medical Centre, Bangalore"/>
    <s v="Dr Saurabh Bhargav, Bangalore"/>
    <x v="4"/>
    <s v="NA"/>
    <s v="Renal Mass"/>
    <s v="Left Renal Mass"/>
    <s v="Male"/>
    <n v="55"/>
    <s v="N"/>
    <n v="5.4"/>
    <s v="Maruthi"/>
    <s v="Surgery"/>
    <s v="Primary"/>
    <s v="Naïve"/>
    <s v="NA"/>
    <n v="1"/>
    <x v="3"/>
    <s v="G1 (nucleoli absent or inconspicuous and basophilic _x000a_at 400x magnification)."/>
    <s v="pT2a"/>
    <s v="NA"/>
    <s v="NA"/>
    <s v="NA"/>
    <s v="NA"/>
    <s v="NA"/>
    <d v="2022-06-16T00:00:00"/>
    <s v="0.8*1.6*1.4"/>
    <s v="0.8*1.6*1.4"/>
    <s v="Manual"/>
    <n v="4"/>
    <s v="Gowri"/>
    <s v="Y"/>
    <s v="Y"/>
    <s v="N"/>
    <s v="NA"/>
    <s v="NA"/>
    <s v="TBL 4x(1x7)"/>
    <s v=" Base Plate 2: IgG4 RxA (1x7), Nivo RxB (1x7), Nivo+Sunitinib RxC (1x7)), Anti CD3+IL2 RxD (1x7), LPS RxE (1x7);_x000a_Flow plate 3: IgG4 RxA (1x7), Nivo RxB (1x7), Nivo+Sunitinib RxC (1x7), Anti CD3+IL3 RxD (1x7), LPS RxE (1x7)"/>
    <n v="87"/>
    <s v="Terminated @T72"/>
  </r>
  <r>
    <s v="FBR1T220144"/>
    <n v="220144"/>
    <s v="R&amp;D"/>
    <x v="286"/>
    <s v="FCB-PROTOCOL-01"/>
    <s v="CLN/DBR/089"/>
    <s v="Y"/>
    <s v="cc Study(1T)"/>
    <s v="Internal R&amp;D"/>
    <s v="Q1 Passed"/>
    <s v="Q1 Passed"/>
    <s v="Q1.5 Passed"/>
    <s v="Q1.5 Passed"/>
    <s v="NA"/>
    <s v="NA"/>
    <x v="4"/>
    <s v="DBR &amp; SK Hospital, Tirupati"/>
    <s v="Dr C Jayaprakash"/>
    <x v="0"/>
    <s v="NA"/>
    <s v="Buccal Mucosa"/>
    <s v="Buccal Mucosa"/>
    <s v="Female"/>
    <n v="45"/>
    <s v="N"/>
    <n v="5.0999999999999996"/>
    <s v="Shashi"/>
    <s v="Surgery"/>
    <s v="Primary"/>
    <s v="Naïve"/>
    <s v="NA"/>
    <n v="3"/>
    <x v="4"/>
    <s v="NA"/>
    <s v="T3NoMX"/>
    <s v="NA"/>
    <s v="NA"/>
    <s v="Squamous Cell Carcinoma"/>
    <s v="NA"/>
    <s v="NA"/>
    <d v="2022-06-18T00:00:00"/>
    <s v="0.4*1.2*0.8_x000a_0.3/0.5*1.0*0.6"/>
    <s v="0.4*1.2*0.6_x000a_0.4*1.0*0.6"/>
    <s v="Manual"/>
    <n v="4"/>
    <s v="Kowshik"/>
    <s v="Y"/>
    <s v="Y"/>
    <s v="N"/>
    <s v="NA"/>
    <s v="NA"/>
    <s v="NA"/>
    <s v="Base Plate 2: RxA (1x7), Cisplatin RxB (1x7), Cisplatin+5FU+Docetaxel RxC (1x7)"/>
    <n v="21"/>
    <s v="Terminated @T72"/>
  </r>
  <r>
    <n v="220145"/>
    <n v="220145"/>
    <s v="R&amp;D"/>
    <x v="287"/>
    <s v="FCB-PROTOCOL-02"/>
    <s v="RC009"/>
    <s v="Y"/>
    <s v="No Study"/>
    <s v="1st level attrition"/>
    <s v="Q1 Passed"/>
    <s v="Q1 Passed"/>
    <s v="Q1.5 Rejected"/>
    <s v="Q1.5 Rejected"/>
    <s v="No tumor"/>
    <s v="No tumor. Only hemorrhagic necrosed tissue"/>
    <x v="7"/>
    <s v="Mazumdar Shaw Medical Centre, Bangalore"/>
    <s v="Dr Saurabh Bhargav, Bangalore"/>
    <x v="4"/>
    <s v="NA"/>
    <s v="Renal Mass"/>
    <s v="Left Renal Mass"/>
    <s v="Male"/>
    <n v="53"/>
    <s v="N"/>
    <n v="3.3"/>
    <s v="Kalappa"/>
    <s v="Surgery"/>
    <s v="Primary"/>
    <s v="Naïve"/>
    <s v="NA"/>
    <s v="NA"/>
    <x v="0"/>
    <s v="NA"/>
    <s v="NA"/>
    <s v="NA"/>
    <s v="NA"/>
    <s v="NA"/>
    <s v="NA"/>
    <s v="NA"/>
    <d v="2022-06-20T00:00:00"/>
    <s v="1.4*2.3*2.4"/>
    <s v="1.4*2.3*2.4"/>
    <s v="Manual+Vibratome"/>
    <n v="4"/>
    <s v="Vasanth"/>
    <s v="Y"/>
    <s v="Y"/>
    <s v="N"/>
    <s v="NA"/>
    <s v="No Tumor"/>
    <s v="NA"/>
    <s v="NA"/>
    <s v="NA"/>
    <s v="Rejected"/>
  </r>
  <r>
    <s v="FBR1Q220146"/>
    <n v="220146"/>
    <s v="R&amp;D"/>
    <x v="288"/>
    <s v="FCB-PROTOCOL-01"/>
    <s v="VYD/110"/>
    <s v="Y"/>
    <s v="COSV4.1-CaBR"/>
    <s v="Internal R&amp;D"/>
    <s v="Q1 Passed"/>
    <s v="Q1 Passed"/>
    <s v="Q1.5 Passed"/>
    <s v="Q1.5 Passed"/>
    <s v="NA"/>
    <s v="Tumor content 5-90%"/>
    <x v="5"/>
    <s v="Vydehi Hospital, Bangalore"/>
    <s v="Dr Amritha Prabha"/>
    <x v="1"/>
    <s v="Er(P), Pr(P), Her2(N)"/>
    <s v="Breast"/>
    <s v="Right Breast"/>
    <s v="Female"/>
    <n v="39"/>
    <s v="N"/>
    <n v="3.2"/>
    <s v="Kalappa"/>
    <s v="Surgery"/>
    <s v="Primary"/>
    <s v="Naïve"/>
    <s v="NA"/>
    <s v="II"/>
    <x v="2"/>
    <n v="1"/>
    <s v="pT3N0"/>
    <s v="NA"/>
    <s v="NA"/>
    <s v="Infiltrating ductal Carcinoma"/>
    <s v="NA"/>
    <s v="NA"/>
    <d v="2022-06-21T00:00:00"/>
    <s v="1.0*2.2*1.4"/>
    <s v="0.8*1.4*1.0_x000a_1.0*1.6*1.0_x000a_0.6*0.6*0.6_x000a_0.8*1.0*1.2"/>
    <s v="Manual"/>
    <n v="4"/>
    <s v="Gowri"/>
    <s v="Y"/>
    <s v="Y"/>
    <s v="N"/>
    <s v="NA"/>
    <s v="NA"/>
    <s v="TBL : Arm (1x7), Arm (1x7)"/>
    <s v="Base Assay 2: MC RxA (1x7), Anti CD3+IL2  RxB (1x7),LPS RxC (1x7);_x000a_Flow assay 3: RxA (1x7), RxB (1x7), RxC (1x7)"/>
    <n v="56"/>
    <s v="Terminated @T48"/>
  </r>
  <r>
    <s v="FBR1T220147"/>
    <n v="220147"/>
    <s v="R&amp;D"/>
    <x v="289"/>
    <s v="FCB-PROTOCOL-01"/>
    <s v="CLN/DBR/090"/>
    <s v="Y"/>
    <s v="cc Study(1T)"/>
    <s v="Internal R&amp;D"/>
    <s v="Q1 Passed"/>
    <s v="Q1 Passed"/>
    <s v="Q1.5 Passed"/>
    <s v="Q1.5 Passed"/>
    <s v="NA"/>
    <s v="Tumor content 20-96%"/>
    <x v="4"/>
    <s v="DBR &amp; SK Hospital, Tirupati"/>
    <s v="Dr C Jayaprakash"/>
    <x v="0"/>
    <s v="NA"/>
    <s v="Buccal Mucosa"/>
    <s v="Buccal Mucosa"/>
    <s v="Female"/>
    <n v="71"/>
    <s v="N"/>
    <n v="5.9"/>
    <s v="Maruthi"/>
    <s v="Surgery"/>
    <s v="Primary"/>
    <s v="Radiotherapy"/>
    <s v="NA"/>
    <s v="NA"/>
    <x v="0"/>
    <s v="NA"/>
    <s v="NA"/>
    <s v="NA"/>
    <s v="NA"/>
    <s v="Squamous Cell Carcinoma"/>
    <s v="NA"/>
    <s v="NA"/>
    <d v="2022-06-22T00:00:00"/>
    <s v="0.8*1.6*2.0"/>
    <s v="0.8*1.6*2.0"/>
    <s v="Manual"/>
    <n v="4"/>
    <s v="Vasanth"/>
    <s v="N"/>
    <s v="N"/>
    <s v="N"/>
    <s v="NA"/>
    <s v="NA"/>
    <s v="NA"/>
    <s v="cc study Base Plate 2: MC RxA (1x7),0.37 Cisplatin RxB (1x7), 3.31microgram cisplatin Cmax RxC (1x7);"/>
    <n v="42"/>
    <s v="Terminated @T72"/>
  </r>
  <r>
    <s v="FBR1T220148"/>
    <n v="220148"/>
    <s v="R&amp;D"/>
    <x v="290"/>
    <s v="FCB-PROTOCOL-01"/>
    <s v="VYD/111"/>
    <s v="Y"/>
    <s v="cc Study(1T)"/>
    <s v="Internal R&amp;D"/>
    <s v="Q1 Passed"/>
    <s v="Q1 Passed"/>
    <s v="Q1.5 Passed"/>
    <s v="Q1.5 Passed"/>
    <s v="NA"/>
    <s v="Tumor content 30-80%"/>
    <x v="5"/>
    <s v="Vydehi Hospital, Bangalore"/>
    <s v="Dr Amritha Prabha"/>
    <x v="0"/>
    <s v="NA"/>
    <s v="Buccal Mucosa"/>
    <s v="Left Buccal Mucosa"/>
    <s v="Female"/>
    <n v="47"/>
    <s v="N"/>
    <n v="3.1"/>
    <s v="Kalappa"/>
    <s v="Surgery"/>
    <s v="Primary"/>
    <s v="Naïve"/>
    <s v="NA"/>
    <s v="III"/>
    <x v="4"/>
    <n v="1"/>
    <s v="pT3N1"/>
    <s v="NA"/>
    <s v="NA"/>
    <s v="Squamous Cell Carcinoma"/>
    <s v="NA"/>
    <s v="NA"/>
    <d v="2022-06-23T00:00:00"/>
    <s v="0.2*0.4*0.6_x000a_0.2*0.4*1.0_x000a_0.2/0.3*0.6*1.6"/>
    <s v="0.2*0.4*0.6_x000a_0.2*0.4*1.0_x000a_0.2/0.3*0.6*1.6"/>
    <s v="Manual"/>
    <n v="4"/>
    <s v="Biswajit"/>
    <s v="Y"/>
    <s v="Y"/>
    <s v="N"/>
    <s v="NA"/>
    <s v="NA"/>
    <s v="NA"/>
    <s v="Base Plate 2:MC  RxA (1x7), Cisplatin RxB (1x7), TPF RxC (1x7)"/>
    <n v="21"/>
    <s v="Terminated @T72"/>
  </r>
  <r>
    <s v="FBR1T220149"/>
    <n v="220149"/>
    <s v="R&amp;D"/>
    <x v="290"/>
    <s v="FCB-PROTOCOL-01"/>
    <s v="CLN/DBR/091"/>
    <s v="Y"/>
    <s v="cc Study(1T)"/>
    <s v="Internal R&amp;D"/>
    <s v="Q1 Passed"/>
    <s v="Q1 Passed"/>
    <s v="Q1.5 Passed"/>
    <s v="Q1.5 Passed"/>
    <s v="NA"/>
    <s v="NA"/>
    <x v="4"/>
    <s v="DBR &amp; SK Hospital, Tirupati"/>
    <s v="Dr C Jayaprakash"/>
    <x v="0"/>
    <s v="NA"/>
    <s v="Buccal Mucosa"/>
    <s v="Buccal Mucosa"/>
    <s v="Male"/>
    <n v="70"/>
    <s v="N"/>
    <n v="5.9"/>
    <s v="Maruthi"/>
    <s v="Surgery"/>
    <s v="Primary"/>
    <s v="Naïve"/>
    <s v="NA"/>
    <n v="2"/>
    <x v="2"/>
    <s v="NA"/>
    <s v="T2NoMX"/>
    <s v="NA"/>
    <s v="NA"/>
    <s v="Squamous Cell Carcinoma"/>
    <s v="NA"/>
    <s v="NA"/>
    <d v="2022-06-23T00:00:00"/>
    <s v="0.4*2.0*1.4"/>
    <s v="0.4*2.0*1.4"/>
    <s v="Manual"/>
    <n v="4"/>
    <s v="Gowri"/>
    <s v="NA"/>
    <s v="NA"/>
    <s v="N"/>
    <s v="NA"/>
    <s v="NA"/>
    <s v="NA"/>
    <s v="cc study Base Plate 2: MC RxA (1x7),0.37 Cisplatin RxB (1x7), 3.31 cisplatin Cmax RxC (1x7), TPF RxD (1x7);"/>
    <n v="35"/>
    <s v="Terminated @T72"/>
  </r>
  <r>
    <s v="FBR1T220150"/>
    <n v="220150"/>
    <s v="R&amp;D"/>
    <x v="291"/>
    <s v="FCB-PROTOCOL-01"/>
    <s v="VYD/112"/>
    <s v="Y"/>
    <s v="cc Study(1T)"/>
    <s v="Internal R&amp;D"/>
    <s v="Q1 Passed"/>
    <s v="Q1 Passed"/>
    <s v="Q1.5 Passed"/>
    <s v="Q1.5 Passed"/>
    <s v="NA"/>
    <s v="NA"/>
    <x v="5"/>
    <s v="Vydehi Hospital, Bangalore"/>
    <s v="Dr Amritha Prabha"/>
    <x v="0"/>
    <s v="NA"/>
    <s v="Buccal Mucosa"/>
    <s v="Left Buccal Mucosa"/>
    <s v="Female"/>
    <n v="38"/>
    <s v="N"/>
    <n v="4.5999999999999996"/>
    <s v="Kalappa"/>
    <s v="Surgery"/>
    <s v="Primary"/>
    <s v="Naïve"/>
    <s v="NA"/>
    <s v="IVA"/>
    <x v="1"/>
    <n v="2"/>
    <s v="pT3N2"/>
    <s v="NA"/>
    <s v="NA"/>
    <s v="Squamous Cell Carcinoma"/>
    <s v="NA"/>
    <s v="NA"/>
    <d v="2022-06-24T00:00:00"/>
    <s v="0.8*1.6*1.8"/>
    <s v="0.8*1.6*1.8"/>
    <s v="Manual+Vibratome"/>
    <n v="4"/>
    <s v="Kowshik"/>
    <s v="Y"/>
    <s v="Y"/>
    <s v="N"/>
    <s v="NA"/>
    <s v="NA"/>
    <s v="NA"/>
    <s v="cc study Base Plate 2: MC RxA (1x7),0.37 Cisplatin RxB (1x7), 3.31 cisplatin Cmax RxC (1x7), TPF(Cisplatin 3.31) RxD (1x7);"/>
    <n v="28"/>
    <s v="Terminated @T72"/>
  </r>
  <r>
    <s v="FBR1T220151"/>
    <n v="220151"/>
    <s v="R&amp;D"/>
    <x v="291"/>
    <s v="FCB-PROTOCOL-02"/>
    <s v="HN008"/>
    <s v="Y"/>
    <s v="cc Study(1T)"/>
    <s v="Internal R&amp;D"/>
    <s v="Q1 Passed"/>
    <s v="Q1 Passed"/>
    <s v="Q1.5 Passed"/>
    <s v="Compromised"/>
    <s v="Small size tissue"/>
    <s v="NA"/>
    <x v="7"/>
    <s v="Mazumdar Shaw Medical Centre, Bangalore"/>
    <s v="Dr Vijay Pillai, Bangalore"/>
    <x v="0"/>
    <s v="NA"/>
    <s v="Tongue"/>
    <s v="Left Lateral Border of Tongue"/>
    <s v="Male"/>
    <n v="40"/>
    <s v="N"/>
    <n v="3.5"/>
    <s v="Shashi"/>
    <s v="Surgery"/>
    <s v="Primary"/>
    <s v="Naïve"/>
    <s v="NA"/>
    <n v="3"/>
    <x v="4"/>
    <n v="3"/>
    <s v="pT3N3b"/>
    <s v="NA"/>
    <s v="NA"/>
    <s v="Squamous Cell Carcinoma"/>
    <s v="NA"/>
    <s v="NA"/>
    <d v="2022-06-24T00:00:00"/>
    <s v="0.3*0.6*0.7_x000a_0.2/0.3*0.4*0.6"/>
    <s v="0.3*0.6*0.7_x000a_0.2/0.3*0.4*0.6"/>
    <s v="Manual"/>
    <n v="4"/>
    <s v="Vasanth"/>
    <s v="NA"/>
    <s v="NA"/>
    <s v="N"/>
    <s v="NA"/>
    <s v="NA"/>
    <s v="NA"/>
    <s v="cc study Base Plate 2: MC RxA (1x7),0.37 Cisplatin RxB (1x7), 3.31 cisplatin Cmax RxC (1x7)"/>
    <n v="28"/>
    <s v="Terminated @T72"/>
  </r>
  <r>
    <n v="220152"/>
    <n v="220152"/>
    <s v="R&amp;D"/>
    <x v="291"/>
    <s v="FCB-PROTOCOL-01"/>
    <s v="CLN/JSS/007"/>
    <s v="Y"/>
    <s v="No Study"/>
    <s v="1st level attrition"/>
    <s v="Q1 Passed"/>
    <s v="Q1 Passed"/>
    <s v="Q1.5 Rejected"/>
    <s v="Q1.5 Rejected"/>
    <s v="NA"/>
    <s v="No epithelial tumor, only stromal cells"/>
    <x v="6"/>
    <s v="JSS Hospital, Mysore"/>
    <s v="Dr Ravi Krishnappa"/>
    <x v="2"/>
    <s v="NA"/>
    <s v="Ovary"/>
    <s v="right ovary"/>
    <s v="Female"/>
    <n v="47"/>
    <s v="N"/>
    <n v="5.3"/>
    <s v="Maruthi"/>
    <s v="Surgery"/>
    <s v="Primary"/>
    <s v="Naïve"/>
    <s v="NA"/>
    <s v="NA"/>
    <x v="0"/>
    <s v="NA"/>
    <s v="NA"/>
    <s v="NA"/>
    <s v="NA"/>
    <s v="NA"/>
    <s v="NA"/>
    <s v="NA"/>
    <d v="2022-06-24T00:00:00"/>
    <s v="0.8*1.4*1.4"/>
    <s v="0.8*1.4*1.4"/>
    <s v="Manual"/>
    <n v="4"/>
    <s v="Syam"/>
    <s v="Y"/>
    <s v="Y"/>
    <s v="N"/>
    <s v="NA"/>
    <s v="NA"/>
    <s v="NA"/>
    <s v="NA"/>
    <s v="NA"/>
    <s v="Rejected"/>
  </r>
  <r>
    <s v="FBR1T220154"/>
    <n v="220154"/>
    <s v="R&amp;D"/>
    <x v="292"/>
    <s v="FCB-PROTOCOL-01"/>
    <s v="CLN/DBR/092"/>
    <s v="Y"/>
    <s v="cc Study(1T)"/>
    <s v="Internal R&amp;D"/>
    <s v="Q1 Passed"/>
    <s v="Q1 Passed"/>
    <s v="Q1.5 Passed"/>
    <s v="Q1.5 Passed"/>
    <s v="NA"/>
    <s v="NA"/>
    <x v="4"/>
    <s v="DBR &amp; SK Hospital, Tirupati"/>
    <s v="Dr C Jayaprakash"/>
    <x v="0"/>
    <s v="NA"/>
    <s v="Buccal Mucosa"/>
    <s v="Buccal Mucosa"/>
    <s v="Female"/>
    <n v="49"/>
    <s v="N"/>
    <n v="5.0999999999999996"/>
    <s v="Shashi"/>
    <s v="Surgery"/>
    <s v="Primary"/>
    <s v="Naïve"/>
    <s v="NA"/>
    <n v="4"/>
    <x v="1"/>
    <n v="2"/>
    <s v="pT2a"/>
    <s v="NA"/>
    <s v="NA"/>
    <s v="Squamous Cell Carcinoma"/>
    <s v="NA"/>
    <s v="NA"/>
    <d v="2022-06-27T00:00:00"/>
    <s v="3.5*1.0*2.0_x000a_3.5*0.6*1.0_x000a_3.5*1.0*1.0"/>
    <s v="3.5*1.0*2.0_x000a_3.5*0.6*1.0_x000a_3.5*1.0*1.0"/>
    <s v="Manual"/>
    <n v="4"/>
    <s v="Gowri"/>
    <s v="Y"/>
    <s v="Y"/>
    <s v="N"/>
    <s v="NA"/>
    <s v="NA"/>
    <s v="NA"/>
    <s v="Base Plate 2: MC RxA (1x7),0.37 Cisplatin RxB (1x7), 3.31 cisplatin Cmax RxC (1x7), TPF RxD (1x7)"/>
    <n v="28"/>
    <s v="Terminated @T72"/>
  </r>
  <r>
    <s v="FBR1M220153"/>
    <n v="220153"/>
    <s v="R&amp;D"/>
    <x v="292"/>
    <s v="FCB-PROTOCOL-02"/>
    <s v="RC010"/>
    <s v="Y"/>
    <s v="DMS_RCC"/>
    <s v="Internal R&amp;D"/>
    <s v="Q1 Passed"/>
    <s v="Q1 Passed"/>
    <s v="Q1.5 Rejected"/>
    <s v="Q1.5 Rejected"/>
    <s v="Benign Tumor"/>
    <s v="Oncocytoma, benign tumor"/>
    <x v="7"/>
    <s v="Mazumdar Shaw Medical Centre, Bangalore"/>
    <s v="Dr Saurabh Bhargav, Bangalore"/>
    <x v="4"/>
    <s v="NA"/>
    <s v="Renal Mass"/>
    <s v="Right Renal Mass"/>
    <s v="Male"/>
    <n v="70"/>
    <s v="N"/>
    <n v="3.5"/>
    <s v="Maruthi"/>
    <s v="Surgery"/>
    <s v="Primary"/>
    <s v="Naïve"/>
    <s v="NA"/>
    <s v="NA"/>
    <x v="0"/>
    <s v="NA"/>
    <s v="NA"/>
    <s v="NA"/>
    <s v="NA"/>
    <s v="NA"/>
    <s v="NA"/>
    <s v="NA"/>
    <d v="2022-06-27T00:00:00"/>
    <s v="2.0*2.8*2.4"/>
    <s v="2.0*2.8*2.4"/>
    <s v="Vibratome"/>
    <n v="4"/>
    <s v="Gowri"/>
    <s v="Y"/>
    <s v="Y"/>
    <s v="N"/>
    <s v="NA"/>
    <s v="NA"/>
    <s v="V TBL (1x7)"/>
    <s v="Base Plate 2: RxA (1x7),  RxB (1x7), RxC (1x7);_x000a_Flow Plate 3:RxA (1x7), RxB (1x7), RxC (1x7)"/>
    <n v="59"/>
    <s v="Rejected"/>
  </r>
  <r>
    <s v="FBR1T220155"/>
    <n v="220155"/>
    <s v="R&amp;D"/>
    <x v="293"/>
    <s v="FCB-PROTOCOL-02"/>
    <s v="HN009"/>
    <s v="Y"/>
    <s v="cc Study(1T)"/>
    <s v="Internal R&amp;D"/>
    <s v="Q1 Passed"/>
    <s v="Q1 Passed"/>
    <s v="Q1.5 Passed"/>
    <s v="Q1.5 Passed"/>
    <s v="NA"/>
    <s v="NA"/>
    <x v="7"/>
    <s v="Mazumdar Shaw Medical Centre, Bangalore"/>
    <s v="Dr Vijay Pillai, Bangalore"/>
    <x v="0"/>
    <s v="NA"/>
    <s v="GBS"/>
    <s v="Left GBS"/>
    <s v="Male"/>
    <n v="51"/>
    <s v="N"/>
    <n v="3.5"/>
    <s v="Shashi"/>
    <s v="Surgery"/>
    <s v="Primary"/>
    <s v="Naïve"/>
    <s v="NA"/>
    <n v="4"/>
    <x v="1"/>
    <n v="4"/>
    <s v="pT4bN3b"/>
    <s v="NA"/>
    <s v="NA"/>
    <s v="Squamous Cell Carcinoma"/>
    <s v="NA"/>
    <s v="NA"/>
    <d v="2022-06-29T00:00:00"/>
    <s v="1.2*1.5*1.2"/>
    <s v="1.2*1.5*1.2"/>
    <s v="Vibratome"/>
    <n v="4"/>
    <s v="Biswajit"/>
    <s v="Y"/>
    <s v="Y"/>
    <s v="N"/>
    <s v="NA"/>
    <s v="NA"/>
    <s v="NA"/>
    <s v="Base Plate 2: MC RxA (1x7),0.37 Cisplatin RxB (1x7), 3.31 cisplatin RxC (1x7), TPF RxD (1x7)"/>
    <n v="28"/>
    <s v="Terminated @T72"/>
  </r>
  <r>
    <s v="FBR1T220156"/>
    <n v="220156"/>
    <s v="R&amp;D"/>
    <x v="294"/>
    <s v="FCB-PROTOCOL-01"/>
    <s v="VYD/113"/>
    <s v="Y"/>
    <s v="cc Study(1T)"/>
    <s v="Internal R&amp;D"/>
    <s v="Q1 Passed"/>
    <s v="Q1 Passed"/>
    <s v="Q1.5 Passed"/>
    <s v="Q1.5 Passed"/>
    <s v="NA"/>
    <s v="Tumor content 20-60%"/>
    <x v="5"/>
    <s v="Vydehi Hospital, Bangalore"/>
    <s v="Dr Amritha Prabha"/>
    <x v="0"/>
    <s v="NA"/>
    <s v="Tongue"/>
    <s v="Left lateral border of tongue"/>
    <s v="Female"/>
    <n v="55"/>
    <s v="N"/>
    <n v="3.8"/>
    <s v="Kalappa"/>
    <s v="Surgery"/>
    <s v="Primary"/>
    <s v="Naïve"/>
    <s v="NA"/>
    <s v="II"/>
    <x v="2"/>
    <n v="2"/>
    <s v="pT2Nx"/>
    <s v="NA"/>
    <s v="NA"/>
    <s v="Squamous Cell Carcinoma"/>
    <s v="NA"/>
    <s v="NA"/>
    <d v="2022-06-30T00:00:00"/>
    <s v="0.8*1.0*1.2"/>
    <s v="0.8*1.0*1.2"/>
    <s v="Manual+Vibratome"/>
    <n v="4"/>
    <s v="Biswajit"/>
    <s v="Y"/>
    <s v="Y"/>
    <s v="N"/>
    <s v="NA"/>
    <s v="NA"/>
    <s v="TBL (1x7)"/>
    <s v="Base Plate 2: MC RxA (1x7),3.31 Cisplatin RxB (1x7), 3.31 cisplatin RxC (1x7), 3.31 TPF RxD (1x7)"/>
    <n v="28"/>
    <s v="Terminated @T72"/>
  </r>
  <r>
    <s v="FBR1T220158"/>
    <n v="220158"/>
    <s v="R&amp;D"/>
    <x v="294"/>
    <s v="FCB-PROTOCOL-01"/>
    <s v="CLN/DBR/094"/>
    <s v="Y"/>
    <s v="cc Study(1T)"/>
    <s v="Internal R&amp;D"/>
    <s v="Q1 Passed"/>
    <s v="Q1 Passed"/>
    <s v="Q1.5 Passed"/>
    <s v="Q1.5 Rejected"/>
    <s v="NA"/>
    <s v="NA"/>
    <x v="4"/>
    <s v="DBR &amp; SK Hospital, Tirupati"/>
    <s v="Dr C Jayaprakash"/>
    <x v="0"/>
    <s v="NA"/>
    <s v="Buccal Mucosa"/>
    <s v="Buccal Mucosa"/>
    <s v="Female"/>
    <n v="46"/>
    <s v="N"/>
    <n v="5.0999999999999996"/>
    <s v="Shashi"/>
    <s v="Surgery"/>
    <s v="Primary"/>
    <s v="Naïve"/>
    <s v="NA"/>
    <s v="NA"/>
    <x v="0"/>
    <s v="NA"/>
    <s v="NA"/>
    <s v="NA"/>
    <s v="NA"/>
    <s v="Squamous Cell Carcinoma"/>
    <s v="NA"/>
    <s v="NA"/>
    <d v="2022-06-30T00:00:00"/>
    <s v="0.2/0.6*1.6*1.2"/>
    <s v="0.2/0.6*1.6*1.2"/>
    <s v="Manual"/>
    <n v="4"/>
    <s v="Gowri"/>
    <s v="Y"/>
    <s v="Y"/>
    <s v="N"/>
    <s v="NA"/>
    <s v="NA"/>
    <s v="TBL (1x7)"/>
    <s v="Base Plate 2: MC RxA (1x7), Cisplatin RxB (1x7), TPF RxC (1x7)"/>
    <n v="28"/>
    <s v="Rejected"/>
  </r>
  <r>
    <s v="FBR1Q220157"/>
    <n v="220157"/>
    <s v="R&amp;D"/>
    <x v="294"/>
    <s v="FCB-PROTOCOL-01"/>
    <s v="VYD/114"/>
    <s v="Y"/>
    <s v="COSV4.1-CaBR"/>
    <s v="Internal R&amp;D"/>
    <s v="Q1 Passed"/>
    <s v="Q1 Passed"/>
    <s v="Q1.5 Passed"/>
    <s v="Q1.5 Passed"/>
    <s v="NA"/>
    <s v="Tumor content 3-60%.Pyknosis high"/>
    <x v="5"/>
    <s v="Vydehi Hospital, Bangalore"/>
    <s v="Dr Amritha Prabha"/>
    <x v="1"/>
    <s v="TNBC"/>
    <s v="Breast"/>
    <s v="Right Breast"/>
    <s v="Female"/>
    <n v="51"/>
    <s v="N"/>
    <n v="5.5"/>
    <s v="Maruthi"/>
    <s v="Surgery"/>
    <s v="Primary"/>
    <s v="Naïve"/>
    <s v="NA"/>
    <s v="IIIA"/>
    <x v="4"/>
    <n v="2"/>
    <s v="pT2N1a"/>
    <s v="NA"/>
    <s v="NA"/>
    <s v="IDC"/>
    <s v="NA"/>
    <s v="NA"/>
    <d v="2022-06-30T00:00:00"/>
    <s v="3.2*2.2*3.4"/>
    <s v="3.2*2.2*3.4"/>
    <s v="Manual"/>
    <n v="4"/>
    <s v="Syam"/>
    <s v="Y"/>
    <s v="Y"/>
    <s v="N"/>
    <s v="NA"/>
    <s v="NA"/>
    <s v="NA"/>
    <s v="NA"/>
    <s v="NA"/>
    <s v="Terminated @T48"/>
  </r>
  <r>
    <s v="FBR1Q220159"/>
    <n v="220159"/>
    <s v="R&amp;D"/>
    <x v="294"/>
    <s v="FCB-PROTOCOL-01"/>
    <s v="CLN/DBR/093"/>
    <s v="Y"/>
    <s v="COSV4.1-CaBR"/>
    <s v="Internal R&amp;D"/>
    <s v="Q1 Passed"/>
    <s v="Q1 Passed"/>
    <s v="Q1.5 Passed"/>
    <s v="Q1.5 Passed"/>
    <s v="NA"/>
    <s v="Tumor content 1-60%.Pyknosis high"/>
    <x v="4"/>
    <s v="DBR &amp; SK Hospital, Tirupati"/>
    <s v="Dr C Jayaprakash"/>
    <x v="1"/>
    <s v="Er(P), Pr(P), Her2(N)"/>
    <s v="Breast"/>
    <s v="Left Breast"/>
    <s v="Female"/>
    <n v="56"/>
    <s v="N"/>
    <n v="5.0999999999999996"/>
    <s v="Shashi"/>
    <s v="Surgery"/>
    <s v="Primary"/>
    <s v="Naïve"/>
    <s v="NA"/>
    <s v="NA"/>
    <x v="0"/>
    <s v="NA"/>
    <s v="NA"/>
    <s v="NA"/>
    <s v="NA"/>
    <s v="NA"/>
    <s v="NA"/>
    <s v="NA"/>
    <d v="2022-06-30T00:00:00"/>
    <s v="0.6*2.6*1.0_x000a_0.6*3.6*1.2"/>
    <s v="0.6*2.6*1.0_x000a_0.6*3.6*1.2"/>
    <s v="Manual"/>
    <n v="4"/>
    <s v="Vasanth"/>
    <s v="Y"/>
    <s v="Y"/>
    <s v="N"/>
    <s v="NA"/>
    <s v="NA"/>
    <s v="TBL (1x7)"/>
    <s v="Base Plate 2: RxA (1x7), RxB (1x7), LPS RxC (1x7);_x000a_Flow Plate 3: RxA (1x7), Anti CD3+IL2 RxB (1x7), RxC (1x7)"/>
    <n v="59"/>
    <s v="Terminated @T48"/>
  </r>
  <r>
    <s v="FBR1A220160"/>
    <n v="220160"/>
    <s v="R&amp;D"/>
    <x v="295"/>
    <s v="FCB-PROTOCOL-01"/>
    <s v="CLN/JSS/008"/>
    <s v="Y"/>
    <s v="Other Indication"/>
    <s v="Internal R&amp;D"/>
    <s v="Q1 Passed"/>
    <s v="Q1 Passed"/>
    <s v="Q1.5 Rejected"/>
    <s v="Q1.5 Rejected"/>
    <s v="contamination observed @T48"/>
    <s v="Tumor content 8-70%"/>
    <x v="6"/>
    <s v="JSS Hospital, Mysore"/>
    <s v="Dr Ravi Krishnappa"/>
    <x v="2"/>
    <s v="NA"/>
    <s v="Ovary"/>
    <s v="right ovary"/>
    <s v="Female"/>
    <n v="41"/>
    <s v="N"/>
    <n v="5.3"/>
    <s v="Maruthi"/>
    <s v="Surgery"/>
    <s v="Primary"/>
    <s v="Naïve"/>
    <s v="NA"/>
    <s v="NA"/>
    <x v="0"/>
    <s v="NA"/>
    <s v="NA"/>
    <s v="NA"/>
    <s v="NA"/>
    <s v="NA"/>
    <s v="NA"/>
    <s v="NA"/>
    <d v="2022-07-01T00:00:00"/>
    <s v="1.0*1.6*2.8"/>
    <s v="1.0*1.6*2.8"/>
    <s v="Manual"/>
    <n v="4"/>
    <s v="Vasanth"/>
    <s v="NA"/>
    <s v="NA"/>
    <s v="N"/>
    <s v="NA"/>
    <s v="NA"/>
    <s v="TBL Arm 1(1x7),Arm 2(1x7)"/>
    <s v="Base Plate 2: Media C RxA (1x7), Anti CD3+IL2 RxB (1x7), LPS RxC (1x7), Cisplatin Max RxD (1x7);_x000a_Flow Plate 3:  Media C RxA (1x7), Anti CD3+IL2 RxB (1x7), LPS RxC (1x7), only media for freezing experiment{ RxE (1x7), RxF (1x5), RxG (1x5)};_x000a_NS Plate 4: RxA (1x4), RxB (1x4), RxC (1x4), RxD (1x4)"/>
    <n v="106"/>
    <s v="Rejected"/>
  </r>
  <r>
    <s v="FBR1Q220161"/>
    <n v="220161"/>
    <s v="R&amp;D"/>
    <x v="295"/>
    <s v="FCB-PROTOCOL-01"/>
    <s v="CLN/DBR/095"/>
    <s v="Y"/>
    <s v="COSV4.1-CaBR"/>
    <s v="Internal R&amp;D"/>
    <s v="Q1 Passed"/>
    <s v="Q1 Passed"/>
    <s v="Q1.5 Passed"/>
    <s v="Q1.5 Rejected"/>
    <s v="NA"/>
    <s v="Tumor content 1-30%"/>
    <x v="4"/>
    <s v="DBR &amp; SK Hospital, Tirupati"/>
    <s v="Dr C Jayaprakash"/>
    <x v="1"/>
    <s v="TNBC"/>
    <s v="Breast"/>
    <s v="Right Breast"/>
    <s v="Female"/>
    <n v="36"/>
    <s v="N"/>
    <n v="5.0999999999999996"/>
    <s v="Shashi"/>
    <s v="Surgery"/>
    <s v="Primary"/>
    <s v="Naïve"/>
    <s v="NA"/>
    <s v="2b"/>
    <x v="2"/>
    <s v="NA"/>
    <s v="T3NoMx"/>
    <s v="NA"/>
    <s v="NA"/>
    <s v="NA"/>
    <s v="NA"/>
    <s v="NA"/>
    <d v="2022-07-01T00:00:00"/>
    <s v="0.6/0.8*1.8*1.6"/>
    <s v="0.6/0.8*1.8*1.6"/>
    <s v="Manual"/>
    <n v="4"/>
    <s v="Vasanth"/>
    <s v="Y"/>
    <s v="Y"/>
    <s v="N"/>
    <s v="Q2 Rejected"/>
    <s v="NA"/>
    <s v="NA"/>
    <s v="NA"/>
    <s v="NA"/>
    <s v="Rejected"/>
  </r>
  <r>
    <s v="FBR1S220162"/>
    <n v="220162"/>
    <s v="R&amp;D"/>
    <x v="295"/>
    <s v="FCB-PROTOCOL-01"/>
    <s v="CLN/DBR/096"/>
    <s v="Y"/>
    <s v="DMS_v5 (1S)"/>
    <s v="Internal R&amp;D"/>
    <s v="Q1 Passed"/>
    <s v="Q1 Passed"/>
    <s v="Q1.5 Passed"/>
    <s v="Q1.5 Rejected"/>
    <s v="NA"/>
    <s v="Tumor content 20-85%, Immune content high"/>
    <x v="4"/>
    <s v="DBR &amp; SK Hospital, Tirupati"/>
    <s v="Dr C Jayaprakash"/>
    <x v="0"/>
    <s v="NA"/>
    <s v="Buccal Mucosa"/>
    <s v="Buccal Mucosa"/>
    <s v="Male"/>
    <n v="72"/>
    <s v="N"/>
    <n v="5.0999999999999996"/>
    <s v="Shashi"/>
    <s v="Surgery"/>
    <s v="Primary"/>
    <s v="Naïve"/>
    <s v="NA"/>
    <n v="3"/>
    <x v="4"/>
    <s v="NA"/>
    <s v="T3NOMX"/>
    <s v="NA"/>
    <s v="NA"/>
    <s v="Squamous Cell Carcinoma"/>
    <s v="NA"/>
    <s v="NA"/>
    <d v="2022-07-01T00:00:00"/>
    <s v="0.6*1.4*1.4"/>
    <s v="0.6*1.4*1.4"/>
    <s v="Manual+Vibratome"/>
    <n v="4"/>
    <s v="Kowshik"/>
    <s v="Y"/>
    <s v="Y"/>
    <s v="N"/>
    <s v="NA"/>
    <s v="NA"/>
    <s v="TBL (1x7), V TBL(1x7)"/>
    <s v="Base Plate 2: IgG4 RxA (1x7), Pembro RxB (1x7), IgG4 RxC (1x7), Pembro RxD (1x7);_x000a_Flow Plate 3: Vibratome RxA (1x7), Manual RxB (1x7)"/>
    <n v="56"/>
    <s v="Rejected"/>
  </r>
  <r>
    <s v="FBR1A220163"/>
    <n v="220163"/>
    <s v="R&amp;D"/>
    <x v="296"/>
    <s v="FCB-PROTOCOL-01"/>
    <s v="CLN/DBR/097"/>
    <s v="Y"/>
    <s v="Other Indication"/>
    <s v="Internal R&amp;D"/>
    <s v="Q1 Passed"/>
    <s v="Q1 Passed"/>
    <s v="Q1.5 Rejected"/>
    <s v="Q1.5 Rejected"/>
    <s v="contamination observed @T48"/>
    <s v="20% tumor in 1/14 fragments. Others no tumor"/>
    <x v="4"/>
    <s v="DBR &amp; SK Hospital, Tirupati"/>
    <s v="Dr C Jayaprakash"/>
    <x v="2"/>
    <s v="NA"/>
    <s v="Ovary"/>
    <m/>
    <s v="Female"/>
    <n v="54"/>
    <s v="N"/>
    <n v="5.3"/>
    <s v="Shashi"/>
    <s v="Surgery"/>
    <s v="Primary"/>
    <s v="Chemotherapy"/>
    <s v="NA"/>
    <n v="3"/>
    <x v="4"/>
    <s v="NA"/>
    <s v="T3NOMX"/>
    <n v="6"/>
    <s v="paclitaxel,carboplatin"/>
    <s v="NA"/>
    <s v="NA"/>
    <s v="NA"/>
    <d v="2022-07-02T00:00:00"/>
    <s v="1.85*2.0*3.0"/>
    <s v="1.85*2.0*3.0"/>
    <s v="Manual"/>
    <n v="4"/>
    <s v="Vasanth"/>
    <s v="NA"/>
    <s v="NA"/>
    <s v="N"/>
    <s v="NA"/>
    <s v="NA"/>
    <s v="TBL Arm 1(1x7),Arm 2(1x7)"/>
    <s v="Base Plate 2: MC RxA (1x7), Anti CD3+IL2 RxB (1x7), LPS RxC (1x7), Cisplatin Max RxD (1x7);_x000a_Flow Plate 3:  Media C RxA (1x7), Anti CD3+IL2 RxB (1x7), LPS RxC (1x7), Cisplatin RxD (1x7);_x000a_NS Plate 4: RxA (1x3), RxB (1x3), RxC (1x3), RxD (1x3)"/>
    <n v="93"/>
    <s v="Rejected"/>
  </r>
  <r>
    <s v="FBR1A220164"/>
    <n v="220164"/>
    <s v="R&amp;D"/>
    <x v="297"/>
    <s v="FCB-PROTOCOL-01"/>
    <s v="CLN/DBR/098"/>
    <s v="Y"/>
    <s v="Other Indication"/>
    <s v="Internal R&amp;D"/>
    <s v="Q1 Passed"/>
    <s v="Q1 Passed"/>
    <s v="Q1.5 Passed"/>
    <s v="Q1.5 Passed"/>
    <s v="NA"/>
    <s v="High tumor content in most explants"/>
    <x v="4"/>
    <s v="DBR &amp; SK Hospital, Tirupati"/>
    <s v="Dr C Jayaprakash"/>
    <x v="2"/>
    <s v="NA"/>
    <s v="Ovary"/>
    <m/>
    <s v="Female"/>
    <n v="61"/>
    <s v="N"/>
    <n v="5.2"/>
    <s v="Shashi"/>
    <s v="Surgery"/>
    <s v="Primary"/>
    <s v="Chemotherapy"/>
    <s v="NA"/>
    <n v="3"/>
    <x v="4"/>
    <s v="NA"/>
    <s v="T3NOMX"/>
    <n v="6"/>
    <s v="paclitaxel,carboplatin"/>
    <s v="NA"/>
    <s v="NA"/>
    <s v="NA"/>
    <d v="2022-07-04T00:00:00"/>
    <s v="2.0*3.4*1.4"/>
    <s v="2.0*3.4*1.4"/>
    <s v="Manual"/>
    <n v="15"/>
    <s v="Gowri"/>
    <s v="NA"/>
    <s v="NA"/>
    <s v="N"/>
    <s v="NA"/>
    <s v="NA"/>
    <s v="TBL Arm 1(1x7),Arm 2(1x7), Arm 3 (1x7), Arm 4 (1x7)"/>
    <s v="Base Plate 2: MC RxA (1x7), Anti CD3+IL2 RxB (1x7), Paclitoxel RxC (1x7), Cisplatin Max+Docetoxel RxD (1x7),Cisplatin RxE (1x7), LPS RxF(1x7);_x000a_Base Plate 3:  MC RxA (1x7), Anti CD3+IL2 RxB (1x7), Paclitaxel RxC (1x7), Cisplatin Max+Docetoxel RxD (1x7),Cisplatin RxE (1x7), LPS RxF(1x7);_x000a_Flow Plate 4: MC RxA (1x7), Anti CD3+IL2 RxB (1x7), LPS RxCF(1x7), MC RxA1 (1x7), MC RxA2 (1x7) ;_x000a_Plate 5: MC RxA (1x7)"/>
    <n v="164"/>
    <s v="Terminated @T72"/>
  </r>
  <r>
    <s v="FBR1T220165"/>
    <n v="220165"/>
    <s v="R&amp;D"/>
    <x v="298"/>
    <s v="FCB-PROTOCOL-01"/>
    <s v="CLN/DBR/099"/>
    <s v="Y"/>
    <s v="cc Study(1T)"/>
    <s v="Internal R&amp;D"/>
    <s v="Q1 Passed"/>
    <s v="Q1 Passed"/>
    <s v="Q1.5 Passed"/>
    <s v="Q1.5 Rejected"/>
    <s v="NA"/>
    <s v="Tumor content 80-95%. Contamination? Bacterial colonies? at LA3"/>
    <x v="4"/>
    <s v="DBR &amp; SK Hospital, Tirupati"/>
    <s v="Dr C Jayaprakash"/>
    <x v="0"/>
    <s v="NA"/>
    <s v="Buccal Mucosa"/>
    <s v="Buccal Mucosa"/>
    <s v="Female"/>
    <n v="48"/>
    <s v="N"/>
    <n v="5.4"/>
    <s v="Maruthi"/>
    <s v="Surgery"/>
    <s v="Primary"/>
    <s v="Naïve"/>
    <s v="NA"/>
    <n v="2"/>
    <x v="2"/>
    <s v="NA"/>
    <s v="T2NOMX"/>
    <s v="NA"/>
    <s v="NA"/>
    <s v="Squamous Cell Carcinoma"/>
    <s v="NA"/>
    <s v="NA"/>
    <d v="2022-07-06T00:00:00"/>
    <s v="1.2*2.0*3.6"/>
    <s v="1.2*2.0*3.6"/>
    <s v="Vibratome"/>
    <n v="15"/>
    <s v="Gowri"/>
    <s v="Y"/>
    <s v="Y"/>
    <s v="N"/>
    <s v="NA"/>
    <s v="NA"/>
    <s v="TBL (1x7)"/>
    <s v="Base Plate 2: MC RxA (1x7), Cisplatin RxB (1x7), TPF RxC (1x7)"/>
    <s v="NA"/>
    <s v="Rejected"/>
  </r>
  <r>
    <s v="FBR1T220166"/>
    <n v="220166"/>
    <s v="R&amp;D"/>
    <x v="299"/>
    <s v="FCB-PROTOCOL-01"/>
    <s v="VYD/115"/>
    <s v="Y"/>
    <s v="cc Study(1T)"/>
    <s v="Internal R&amp;D"/>
    <s v="Q1 Passed"/>
    <s v="Q1 Passed"/>
    <s v="Q1.5 Passed"/>
    <s v="Q1.5 Rejected"/>
    <s v="NA"/>
    <s v="2-5% tumor in 2/7 explants.Others no tumor"/>
    <x v="5"/>
    <s v="Vydehi Hospital, Bangalore"/>
    <s v="Dr Amritha Prabha"/>
    <x v="0"/>
    <s v="NA"/>
    <s v="Buccal Mucosa"/>
    <s v="Left Buccal Mucosa"/>
    <s v="Female"/>
    <n v="61"/>
    <s v="N"/>
    <n v="3.2"/>
    <s v="Kalappa"/>
    <s v="Surgery"/>
    <s v="Primary"/>
    <s v="Naïve"/>
    <s v="NA"/>
    <s v="IVA"/>
    <x v="1"/>
    <n v="2"/>
    <s v="ypT4aN0"/>
    <s v="NA"/>
    <s v="NA"/>
    <s v="Squamous Cell Carcinoma"/>
    <s v="NA"/>
    <s v="NA"/>
    <d v="2022-07-07T00:00:00"/>
    <s v="0.6*1.2*1.4"/>
    <s v="0.6*1.2*1.4"/>
    <s v="Manual+Vibratome"/>
    <n v="15"/>
    <s v="Kowshik"/>
    <s v="Y"/>
    <s v="Y"/>
    <s v="N"/>
    <s v="NA"/>
    <s v="NA"/>
    <s v="TBL (1x7)"/>
    <s v="Base Plate 2: MC RxA (1x7), Cisplatin RxB (1x7), TPF RxC (1x7)"/>
    <n v="36"/>
    <s v="Rejected"/>
  </r>
  <r>
    <s v="FBR1R220167"/>
    <n v="220167"/>
    <s v="R&amp;D"/>
    <x v="300"/>
    <s v="FCB-PROTOCOL-01"/>
    <s v="CLN/PRA/181"/>
    <s v="Y"/>
    <s v="BSS(1R)"/>
    <s v="Internal R&amp;D"/>
    <s v="Q1 Passed"/>
    <s v="Q1 Passed"/>
    <s v="Q1.5 Passed"/>
    <s v="Q1.5 Rejected"/>
    <s v="NA"/>
    <s v="Tumor content 65-90%"/>
    <x v="0"/>
    <s v="Sri Lakshmi Hospital, Bangalore"/>
    <s v="Dr Prakash BV"/>
    <x v="0"/>
    <s v="NA"/>
    <s v="Buccal Mucosa"/>
    <s v="Right Buccal Mucosa"/>
    <s v="Female"/>
    <n v="57"/>
    <s v="N"/>
    <n v="5.5"/>
    <s v="Shashi"/>
    <s v="Surgery"/>
    <s v="Primary"/>
    <s v="Naïve"/>
    <s v="NA"/>
    <s v="NA"/>
    <x v="0"/>
    <n v="2"/>
    <s v="pT2N1M0"/>
    <s v="NA"/>
    <s v="NA"/>
    <s v="Squamous Cell Carcinoma"/>
    <s v="NA"/>
    <s v="NA"/>
    <d v="2022-07-09T00:00:00"/>
    <s v="1.0*1.8/1,4*1.2"/>
    <s v="1.0*1.8/1,4*1.2"/>
    <s v="Vibratome"/>
    <n v="15"/>
    <s v="Gowri"/>
    <s v="Y"/>
    <s v="Y"/>
    <s v="N"/>
    <s v="NA"/>
    <s v="NA"/>
    <s v="V TBL (1x7)"/>
    <s v="Plate 2 : MC RxA (1x10),Anti CD3 +IL2 RxB (1x10), LPS RxC (1x10)"/>
    <n v="37"/>
    <s v="Rejected"/>
  </r>
  <r>
    <s v="FBR1Q220168"/>
    <n v="220168"/>
    <s v="R&amp;D"/>
    <x v="300"/>
    <s v="FCB-PROTOCOL-01"/>
    <s v="VYD/116"/>
    <s v="Y"/>
    <s v="COSV4.1-CaBR"/>
    <s v="Internal R&amp;D"/>
    <s v="Q1 Passed"/>
    <s v="Q1 Passed"/>
    <s v="Q1.5 Passed"/>
    <s v="Q1.5 Passed"/>
    <s v="NA"/>
    <s v="Tumor content 6-80%"/>
    <x v="5"/>
    <s v="Vydehi Hospital, Bangalore"/>
    <s v="Dr Amritha Prabha"/>
    <x v="1"/>
    <s v="TNBC"/>
    <s v="Breast"/>
    <s v="Left Breast"/>
    <s v="Female"/>
    <n v="52"/>
    <s v="N"/>
    <n v="5.0999999999999996"/>
    <s v="Maruthi"/>
    <s v="Surgery"/>
    <s v="Primary"/>
    <s v="Chemotherapy"/>
    <s v="NA"/>
    <s v="III B"/>
    <x v="4"/>
    <n v="3"/>
    <s v="ypT4bN0"/>
    <n v="3"/>
    <s v="Adriamycin, Paclitaxel"/>
    <s v="IDC"/>
    <s v="NA"/>
    <s v="NA"/>
    <d v="2022-07-09T00:00:00"/>
    <s v="1.2*2.0*1.6"/>
    <s v="1.2*2.0*1.6"/>
    <s v="Manual"/>
    <n v="15"/>
    <s v="Gowri"/>
    <s v="Y"/>
    <s v="NA"/>
    <s v="N"/>
    <s v="NA"/>
    <s v="NA"/>
    <s v="TBL : Arm (1x7), Arm (1x7)"/>
    <s v="Plate 2: MC RxA (1x7), Anti CD3+IL2  RxB (1x7),LPS RxC (1x7);_x000a_Plate 3: MC RxA (1x7), Anti CD3+IL2  RxB (1x7),LPS RxC (1x7)"/>
    <n v="56"/>
    <s v="Terminated @T48"/>
  </r>
  <r>
    <s v="FBR1T220169"/>
    <n v="220169"/>
    <s v="R&amp;D"/>
    <x v="300"/>
    <s v="FCB-PROTOCOL-01"/>
    <s v="CLN/DBR/100"/>
    <s v="Y"/>
    <s v="cc Study(1T)"/>
    <s v="Internal R&amp;D"/>
    <s v="Q1 Passed"/>
    <s v="Q1 Passed"/>
    <s v="Q1.5 Passed"/>
    <s v="Q1.5 Passed"/>
    <s v="NA"/>
    <s v="NA"/>
    <x v="4"/>
    <s v="DBR &amp; SK Hospital, Tirupati"/>
    <s v="Dr C Jayaprakash"/>
    <x v="0"/>
    <s v="NA"/>
    <s v="Buccal Mucosa"/>
    <s v="Buccal Mucosa"/>
    <s v="Male"/>
    <n v="45"/>
    <s v="N"/>
    <n v="5.3"/>
    <s v="Maruthi"/>
    <s v="Surgery"/>
    <s v="Primary"/>
    <s v="Naïve"/>
    <s v="NA"/>
    <s v="4a"/>
    <x v="1"/>
    <s v="NA"/>
    <s v="T3N2MX"/>
    <s v="NA"/>
    <s v="NA"/>
    <s v="Squamous Cell Carcinoma"/>
    <s v="NA"/>
    <s v="NA"/>
    <d v="2022-07-09T00:00:00"/>
    <s v="1.0*2.0*2.2"/>
    <s v="1.0*2.0*2.2"/>
    <s v="Manual+Vibratome"/>
    <n v="15"/>
    <s v="Gowri"/>
    <s v="Y"/>
    <s v="Y"/>
    <s v="N"/>
    <s v="NA"/>
    <s v="NA"/>
    <s v="refer FBR1C220169"/>
    <s v="Base Plate 2: MC RxA (1x7), Cisplatin RxB (1x7),Cisplatin RxC (1x7), TPF RxD (1x7)"/>
    <n v="28"/>
    <s v="Terminated @T72"/>
  </r>
  <r>
    <s v="FBR1C220170"/>
    <n v="220170"/>
    <s v="R&amp;D"/>
    <x v="301"/>
    <s v="FCB-PROTOCOL-01"/>
    <s v="CLN/DBR/101"/>
    <s v="Y"/>
    <s v="Culture Improvement"/>
    <s v="Internal R&amp;D"/>
    <s v="Q1 Passed"/>
    <s v="Q1 Passed"/>
    <s v="Q1.5 Passed"/>
    <s v="Q1.5 Passed"/>
    <s v="NA"/>
    <s v="Tumor content 40-90%"/>
    <x v="4"/>
    <s v="DBR &amp; SK Hospital, Tirupati"/>
    <s v="Dr C Jayaprakash"/>
    <x v="0"/>
    <s v="NA"/>
    <s v="Buccal Mucosa"/>
    <s v="Buccal Mucosa"/>
    <s v="Female"/>
    <n v="51"/>
    <s v="N"/>
    <n v="5.2"/>
    <s v="Maruthi"/>
    <s v="Surgery"/>
    <s v="Primary"/>
    <s v="Naïve"/>
    <s v="NA"/>
    <n v="4"/>
    <x v="1"/>
    <s v="NA"/>
    <s v="T2N3bmx"/>
    <s v="NA"/>
    <s v="NA"/>
    <s v="Squamous Cell Carcinoma"/>
    <s v="NA"/>
    <s v="NA"/>
    <d v="2022-07-11T00:00:00"/>
    <s v="0.6*1.2*1.0_x000a_0.2*0.7*0.7"/>
    <s v="0.6*1.2*1.0_x000a_0.2*0.7*0.7"/>
    <s v="Manual+Vibratome"/>
    <n v="15"/>
    <s v="Kowshik"/>
    <s v="Y"/>
    <s v="N"/>
    <s v="N"/>
    <s v="NA"/>
    <s v="NA"/>
    <s v="Refer FBR1S220170"/>
    <s v="Plate 1: MC RxA (1x7), MC RxA (1x7)"/>
    <n v="14"/>
    <s v="Terminated @T72"/>
  </r>
  <r>
    <s v="FBR1T220171"/>
    <n v="220171"/>
    <s v="R&amp;D"/>
    <x v="302"/>
    <s v="FCB-PROTOCOL-01"/>
    <s v="VYD/117"/>
    <s v="Y"/>
    <s v="cc Study(1T)"/>
    <s v="Internal R&amp;D"/>
    <s v="Q1 Passed"/>
    <s v="Q1 Passed"/>
    <s v="Q1.5 Passed"/>
    <s v="Q1.5 Passed"/>
    <s v="NA"/>
    <s v="Tumor content 2-96% in 6/7 explants"/>
    <x v="5"/>
    <s v="Vydehi Hospital, Bangalore"/>
    <s v="Dr Amritha Prabha"/>
    <x v="0"/>
    <s v="NA"/>
    <s v="Mouth"/>
    <s v="Floor of Mouth right side"/>
    <s v="Male"/>
    <n v="57"/>
    <s v="N"/>
    <n v="5.0999999999999996"/>
    <s v="Kalappa"/>
    <s v="Surgery"/>
    <s v="Primary"/>
    <s v="Naïve"/>
    <s v="NA"/>
    <s v="II"/>
    <x v="2"/>
    <n v="2"/>
    <s v="pT2N0"/>
    <s v="NA"/>
    <s v="NA"/>
    <s v="Squamous Cell Carcinoma"/>
    <s v="NA"/>
    <s v="NA"/>
    <d v="2022-07-12T00:00:00"/>
    <s v="0.65*0.6*1.2"/>
    <s v="0.65*0.6*1.2"/>
    <s v="Manual"/>
    <n v="15"/>
    <s v="Vasanth"/>
    <s v="Y"/>
    <s v="Y"/>
    <s v="N"/>
    <s v="NA"/>
    <s v="NA"/>
    <s v="TBL (1x7)"/>
    <s v="Base Plate 2: MC RxA (1x7), Cisplatin RxB (1x7),Cisplatin RxC (1x7), TPF RxD (1x7)"/>
    <n v="35"/>
    <s v="Terminated @T72"/>
  </r>
  <r>
    <s v="FBR1T220173"/>
    <n v="220173"/>
    <s v="R&amp;D"/>
    <x v="303"/>
    <s v="FCB-PROTOCOL-01"/>
    <s v="CLN/DBR/102"/>
    <s v="Y"/>
    <s v="cc Study(1T)"/>
    <s v="Internal R&amp;D"/>
    <s v="Q1 Passed"/>
    <s v="Q1 Passed"/>
    <s v="Q1.5 Passed"/>
    <s v="Q1.5 Passed"/>
    <s v="NA"/>
    <s v="High tumor content in all fragments with good immune prescence"/>
    <x v="4"/>
    <s v="DBR &amp; SK Hospital, Tirupati"/>
    <s v="Dr C Jayaprakash"/>
    <x v="0"/>
    <s v="NA"/>
    <s v="Buccal Mucosa"/>
    <s v="Buccal Mucosa"/>
    <s v="Female"/>
    <n v="65"/>
    <s v="N"/>
    <n v="5.3"/>
    <s v="Maruthi"/>
    <s v="Surgery"/>
    <s v="Primary"/>
    <s v="Naïve"/>
    <s v="NA"/>
    <n v="2"/>
    <x v="2"/>
    <s v="NA"/>
    <s v="T2NoMX"/>
    <s v="NA"/>
    <s v="NA"/>
    <s v="Squamous Cell Carcinoma"/>
    <s v="NA"/>
    <s v="NA"/>
    <d v="2022-07-13T00:00:00"/>
    <s v="0.6-0.8*1.6*0.9/1.8"/>
    <s v="0.6-0.8*1.6*0.9/1.8"/>
    <s v="Vibratome"/>
    <n v="15"/>
    <s v="Kowshik"/>
    <s v="Y"/>
    <s v="Y"/>
    <s v="N"/>
    <s v="NA"/>
    <s v="NA"/>
    <s v="refer FBR1S220173"/>
    <s v="Base Plate 2: MC RxA (1x7), Cisplatin RxB (1x7), TPF RxC (1x7)"/>
    <n v="21"/>
    <s v="Terminated @T72"/>
  </r>
  <r>
    <s v="FBR1T220172"/>
    <n v="220172"/>
    <s v="R&amp;D"/>
    <x v="303"/>
    <s v="FCB-PROTOCOL-02"/>
    <s v="HN010"/>
    <s v="Y"/>
    <s v="cc Study(1T)"/>
    <s v="Internal R&amp;D"/>
    <s v="Q1 Passed"/>
    <s v="Q1 Passed"/>
    <s v="Q1.5 Passed"/>
    <s v="Compromised"/>
    <s v="Small size tissue"/>
    <s v="Tumor content 30-70% with good immune presence"/>
    <x v="7"/>
    <s v="Mazumdar Shaw Medical Centre, Bangalore"/>
    <s v="Dr Vijay Pillai, Bangalore"/>
    <x v="0"/>
    <s v="NA"/>
    <s v="Alveolus"/>
    <s v="Right Lower Alveolus"/>
    <s v="Male"/>
    <n v="53"/>
    <s v="N"/>
    <n v="5"/>
    <s v="Kalappa"/>
    <s v="Surgery"/>
    <s v="Primary"/>
    <s v="Naïve"/>
    <s v="NA"/>
    <n v="4"/>
    <x v="1"/>
    <n v="4"/>
    <s v="pT4bN3b"/>
    <s v="NA"/>
    <s v="NA"/>
    <s v="Squamous Cell Carcinoma"/>
    <s v="NA"/>
    <s v="NA"/>
    <d v="2022-07-13T00:00:00"/>
    <s v="0.8*1.6*3.2"/>
    <s v="0.8*1.6*3.2"/>
    <s v="Manual"/>
    <n v="15"/>
    <s v="Vasanth"/>
    <s v="N"/>
    <s v="N"/>
    <s v="N"/>
    <s v="NA"/>
    <s v="NA"/>
    <s v="TBL (1x7),T0 (1x7)"/>
    <s v="Base Plate 2: RxA (1x7), RxB (1x7), RxC (1x7),  RxD (1x7)"/>
    <n v="62"/>
    <s v="Terminated @T72"/>
  </r>
  <r>
    <s v="FBR1T220174"/>
    <n v="220174"/>
    <s v="R&amp;D"/>
    <x v="304"/>
    <s v="FCB-PROTOCOL-01"/>
    <s v="CLN/PRA/182"/>
    <s v="Y"/>
    <s v="cc Study(1T)"/>
    <s v="Internal R&amp;D"/>
    <s v="Q1 Passed"/>
    <s v="Q1 Passed"/>
    <s v="Q1.5 Passed"/>
    <s v="Q1.5 Rejected"/>
    <s v="NA"/>
    <s v="All explants show mostly SSE. No tumor"/>
    <x v="0"/>
    <s v="Sri Lakshmi Hospital, Bangalore"/>
    <s v="Dr Prakash BV"/>
    <x v="0"/>
    <s v="NA"/>
    <s v="Alveolus+GBS"/>
    <s v="Left lower alveolus+Lower GBS"/>
    <s v="Male"/>
    <n v="55"/>
    <s v="N"/>
    <n v="4.0999999999999996"/>
    <s v="Kalappa"/>
    <s v="Surgery"/>
    <s v="Primary"/>
    <s v="Naïve"/>
    <s v="NA"/>
    <s v="NA"/>
    <x v="0"/>
    <n v="2"/>
    <s v="pT4aN1M0"/>
    <s v="NA"/>
    <s v="NA"/>
    <s v="Squamous Cell Carcinoma"/>
    <s v="NA"/>
    <s v="NA"/>
    <d v="2022-07-15T00:00:00"/>
    <s v="0.43*1.6*2.2"/>
    <s v="0.43*1.6*2.2"/>
    <s v="Manual"/>
    <n v="15"/>
    <s v="Vasanth"/>
    <s v="Y"/>
    <s v="Y"/>
    <s v="N"/>
    <s v="NA"/>
    <s v="NA"/>
    <s v="TBL (1x7)"/>
    <s v="Base Plate 2: Duplicate 1- MC RxA (1x7), Cisplatin RxB (1x7), TPF RxC (1x7),  Duplicate 2- MC RxA (1x7), Cisplatin RxB (1x7), TPF RxC (1x7)"/>
    <n v="49"/>
    <s v="Rejected"/>
  </r>
  <r>
    <s v="FBR1T220176"/>
    <n v="220176"/>
    <s v="R&amp;D"/>
    <x v="304"/>
    <s v="FCB-PROTOCOL-02"/>
    <s v="HN011"/>
    <s v="Y"/>
    <s v="cc Study(1T)"/>
    <s v="Internal R&amp;D"/>
    <s v="Q1 Passed"/>
    <s v="Q1 Passed"/>
    <s v="Q1.5 Passed"/>
    <s v="Q1.5 Passed"/>
    <s v="NA"/>
    <s v="Tumor content high "/>
    <x v="7"/>
    <s v="Mazumdar Shaw Medical Centre, Bangalore"/>
    <s v="Dr Vijay Pillai, Bangalore"/>
    <x v="0"/>
    <s v="NA"/>
    <s v="Buccal Mucosa"/>
    <s v="Right Buccal Mucosa"/>
    <s v="Female"/>
    <n v="39"/>
    <s v="N"/>
    <n v="5.0999999999999996"/>
    <s v="Shashi"/>
    <s v="Surgery"/>
    <s v="Primary"/>
    <s v="Naïve"/>
    <s v="NA"/>
    <n v="4"/>
    <x v="1"/>
    <n v="4"/>
    <s v="pT4aN0"/>
    <s v="NA"/>
    <s v="NA"/>
    <s v="Squamous Cell Carcinoma"/>
    <s v="NA"/>
    <s v="NA"/>
    <d v="2022-07-15T00:00:00"/>
    <s v="1.0*1.5*1.6"/>
    <s v="1.0*1.5*1.6"/>
    <s v="Vibratome"/>
    <n v="15"/>
    <s v="Gowri"/>
    <s v="Y"/>
    <s v="Y"/>
    <s v="N"/>
    <s v="NA"/>
    <s v="NA"/>
    <s v="TBL (1x7)"/>
    <s v="Base Plate 2: Duplicate 1- MC RxA (1x7), Cisplatin RxB (1x7), TPF RxC (1x7),  Duplicate 2- MC RxA (1x7), Cisplatin RxB (1x7), TPF RxC (1x7)"/>
    <n v="59"/>
    <s v="Terminated @T72"/>
  </r>
  <r>
    <s v="FBR1T220177"/>
    <n v="220177"/>
    <s v="R&amp;D"/>
    <x v="304"/>
    <s v="FCB-PROTOCOL-01"/>
    <s v="CLN/DBR/103"/>
    <s v="Y"/>
    <s v="cc Study(1T)"/>
    <s v="Internal R&amp;D"/>
    <s v="Q1 Passed"/>
    <s v="Q1 Passed"/>
    <s v="Q1.5 Passed"/>
    <s v="Q1.5 Passed"/>
    <s v="NA"/>
    <s v="Tumor content 40-90% in 6/7 explants"/>
    <x v="4"/>
    <s v="DBR &amp; SK Hospital, Tirupati"/>
    <s v="Dr C Jayaprakash"/>
    <x v="0"/>
    <s v="NA"/>
    <s v="Buccal Mucosa"/>
    <s v="Buccal Mucosa"/>
    <s v="Female"/>
    <n v="60"/>
    <s v="N"/>
    <n v="5.4"/>
    <s v="Maruthi"/>
    <s v="Surgery"/>
    <s v="Primary"/>
    <s v="Naïve"/>
    <s v="NA"/>
    <s v="4a"/>
    <x v="1"/>
    <s v="NA"/>
    <s v="T2aN2Mx"/>
    <s v="NA"/>
    <s v="NA"/>
    <s v="Squamous Cell Carcinoma"/>
    <s v="NA"/>
    <s v="NA"/>
    <d v="2022-07-15T00:00:00"/>
    <s v="0.43*1.8*2.6"/>
    <s v="0.43*1.8*2.6"/>
    <s v="Manual"/>
    <n v="15"/>
    <s v="Vasanth"/>
    <s v="Y"/>
    <s v="Y"/>
    <s v="N"/>
    <s v="NA"/>
    <s v="NA"/>
    <s v="TBL (1x7)"/>
    <s v="Base Plate 2:  MC RxA (1x7), Cisplatin RxB (1x7), TPF RxC (1x7)"/>
    <n v="28"/>
    <s v="Terminated @T72"/>
  </r>
  <r>
    <s v="FBR1T220175"/>
    <n v="220175"/>
    <s v="R&amp;D"/>
    <x v="304"/>
    <s v="FCB-PROTOCOL-01"/>
    <s v="VYD/118"/>
    <s v="Y"/>
    <s v="cc Study(1T)"/>
    <s v="Internal R&amp;D"/>
    <s v="Q1 Passed"/>
    <s v="Q1 Passed"/>
    <s v="Q1.5 Passed"/>
    <s v="Q1.5 Passed"/>
    <s v="NA"/>
    <s v="Tumor content 20-80%. Good immune content"/>
    <x v="5"/>
    <s v="Vydehi Hospital, Bangalore"/>
    <s v="Dr Amritha Prabha"/>
    <x v="0"/>
    <s v="NA"/>
    <s v="Tongue"/>
    <s v="Left lateral Border of Tongue"/>
    <s v="Female"/>
    <n v="45"/>
    <s v="N"/>
    <n v="4.5"/>
    <s v="Kalappa"/>
    <s v="Surgery"/>
    <s v="Primary"/>
    <s v="Naïve"/>
    <s v="NA"/>
    <s v="III"/>
    <x v="4"/>
    <n v="2"/>
    <s v="pT3N0"/>
    <s v="NA"/>
    <s v="NA"/>
    <s v="Squamous Cell Carcinoma"/>
    <s v="NA"/>
    <s v="NA"/>
    <d v="2022-07-15T00:00:00"/>
    <s v="0.8*1.3*1.4"/>
    <s v="0.8*1.3*1.4"/>
    <s v="Vibratome"/>
    <n v="15"/>
    <s v="Gowri"/>
    <s v="Y"/>
    <s v="Y"/>
    <s v="N"/>
    <s v="NA"/>
    <s v="NA"/>
    <s v="TBL (1x7)"/>
    <s v="Base Plate 2: Duplicate 1- MC RxA (1x7), Cisplatin RxB (1x7), TPF RxC (1x7),  Duplicate 2- MC RxA (1x7), Cisplatin RxB (1x7), TPF RxC (1x7)"/>
    <n v="59"/>
    <s v="Terminated @T72"/>
  </r>
  <r>
    <s v="FBR1Q220178"/>
    <n v="220178"/>
    <s v="R&amp;D"/>
    <x v="304"/>
    <s v="FCB-PROTOCOL-01"/>
    <s v="CLN/DBR/104"/>
    <s v="Y"/>
    <s v="COSV4.1-CaBR"/>
    <s v="Internal R&amp;D"/>
    <s v="Q1 Passed"/>
    <s v="Q1 Passed"/>
    <s v="Q1.5 Passed"/>
    <s v="Q1.5 Passed"/>
    <s v="NA"/>
    <s v="Tumor content 2-90%"/>
    <x v="4"/>
    <s v="DBR &amp; SK Hospital, Tirupati"/>
    <s v="Dr C Jayaprakash"/>
    <x v="1"/>
    <s v="TPBC"/>
    <s v="Breast"/>
    <s v="Left Breast"/>
    <s v="Female"/>
    <n v="44"/>
    <s v="N"/>
    <n v="5.5"/>
    <s v="Maruthi"/>
    <s v="Surgery"/>
    <s v="Primary"/>
    <s v="Naïve"/>
    <s v="NA"/>
    <s v="3a"/>
    <x v="4"/>
    <s v="NA"/>
    <s v="T2N2mx"/>
    <s v="NA"/>
    <s v="NA"/>
    <s v="NA"/>
    <s v="NA"/>
    <s v="NA"/>
    <d v="2022-07-15T00:00:00"/>
    <s v="0.4*1.6*3.4"/>
    <s v="0.4*1.6*3.4"/>
    <s v="Manual"/>
    <n v="15"/>
    <s v="Gowri"/>
    <s v="Y"/>
    <s v="Y"/>
    <s v="N"/>
    <s v="NA"/>
    <s v="NA"/>
    <s v="TBL : Arm (1x7), Arm (1x7)"/>
    <s v="Plate 2: MC RxA (1x7), Anti CD3+IL2  RxB (1x7),LPS RxC (1x7);_x000a_Plate 3: MC RxA (1x7), Anti CD3+IL2  RxB (1x7),LPS RxC (1x7), RxA (1x7)"/>
    <n v="73"/>
    <s v="Terminated @T72"/>
  </r>
  <r>
    <s v="FBR1T220179"/>
    <n v="220179"/>
    <s v="R&amp;D"/>
    <x v="305"/>
    <s v="FCB-PROTOCOL-01"/>
    <s v="CLN/DBR/105"/>
    <s v="Y"/>
    <s v="cc Study(1T)"/>
    <s v="Internal R&amp;D"/>
    <s v="Q1 Passed"/>
    <s v="Q1 Passed"/>
    <s v="Q1.5 Passed"/>
    <s v="Q1.5 Passed"/>
    <s v="NA"/>
    <s v="Tumor content high , parts of tumor hughly pyknotic"/>
    <x v="4"/>
    <s v="DBR &amp; SK Hospital, Tirupati"/>
    <s v="Dr C Jayaprakash"/>
    <x v="0"/>
    <s v="NA"/>
    <s v="Buccal Mucosa"/>
    <s v="Buccal Mucosa"/>
    <s v="Female"/>
    <n v="41"/>
    <s v="N"/>
    <n v="5.3"/>
    <s v="Maruthi"/>
    <s v="Surgery"/>
    <s v="Primary"/>
    <s v="Naïve"/>
    <s v="NA"/>
    <s v="4a"/>
    <x v="1"/>
    <s v="NA"/>
    <s v="T2N2Mx"/>
    <s v="NA"/>
    <s v="NA"/>
    <s v="Squamous Cell Carcinoma"/>
    <s v="NA"/>
    <s v="NA"/>
    <d v="2022-07-16T00:00:00"/>
    <s v="0.37*1.0*0.6_x000a_0.4*1.2*1.4_x000a_0.43*0.8*1.0"/>
    <s v="0.37*1.0*0.6_x000a_0.4*1.2*1.4_x000a_0.43*0.8*1.0"/>
    <s v="Manual"/>
    <n v="15"/>
    <s v="Gowri"/>
    <s v="Y"/>
    <s v="Y"/>
    <s v="N"/>
    <s v="NA"/>
    <s v="NA"/>
    <s v="TBL (1x7)"/>
    <s v="Base Plate 2: Duplicate 1- MC RxA (1x7), Cisplatin RxB (1x7), TPF RxC (1x7),  Duplicate 2- MC RxA (1x7), Cisplatin RxB (1x7), TPF RxC (1x7)"/>
    <n v="69"/>
    <s v="Terminated @T72"/>
  </r>
  <r>
    <s v="FBR1T220180"/>
    <n v="220180"/>
    <s v="R&amp;D"/>
    <x v="305"/>
    <s v="FCB-PROTOCOL-01"/>
    <s v="CLN/DBR/106"/>
    <s v="Y"/>
    <s v="cc Study(1T)"/>
    <s v="Internal R&amp;D"/>
    <s v="Q1 Passed"/>
    <s v="Q1 Passed"/>
    <s v="Q1.5 Passed"/>
    <s v="Q1.5 Passed"/>
    <s v="NA"/>
    <s v="Tumor content high in all fragments"/>
    <x v="4"/>
    <s v="DBR &amp; SK Hospital, Tirupati"/>
    <s v="Dr C Jayaprakash"/>
    <x v="0"/>
    <s v="NA"/>
    <s v="Buccal Mucosa"/>
    <s v="Buccal Mucosa"/>
    <s v="Female"/>
    <n v="66"/>
    <s v="N"/>
    <n v="5.3"/>
    <s v="Maruthi"/>
    <s v="Surgery"/>
    <s v="Primary"/>
    <s v="Naïve"/>
    <s v="NA"/>
    <n v="3"/>
    <x v="4"/>
    <s v="NA"/>
    <s v="T3Nomx"/>
    <s v="NA"/>
    <s v="NA"/>
    <s v="Squamous Cell Carcinoma"/>
    <s v="NA"/>
    <s v="NA"/>
    <d v="2022-07-16T00:00:00"/>
    <s v="0.9*0.9*1.4_x000a_0.32*1.4*1.8"/>
    <s v="0.9*0.9*1.4_x000a_0.32*1.4*1.8"/>
    <s v="Manual"/>
    <n v="15"/>
    <s v="Gowri"/>
    <s v="Y"/>
    <s v="Y"/>
    <s v="N"/>
    <s v="NA"/>
    <s v="NA"/>
    <s v="TBL (1x7)"/>
    <s v="Base Plate 2: Duplicate 1- MC RxA (1x7), Cisplatin RxB (1x7), TPF RxC (1x7),  Duplicate 2- MC RxA (1x7), Cisplatin RxB (1x7), TPF RxC (1x7)"/>
    <n v="69"/>
    <s v="Terminated @T72"/>
  </r>
  <r>
    <s v="FBR1T220181"/>
    <n v="220181"/>
    <s v="R&amp;D"/>
    <x v="306"/>
    <s v="FCB-PROTOCOL-01"/>
    <s v="VYD/119"/>
    <s v="Y"/>
    <s v="cc Study(1T)"/>
    <s v="Internal R&amp;D"/>
    <s v="Q1 Passed"/>
    <s v="Q1 Passed"/>
    <s v="Q1.5 Passed"/>
    <s v="Q1.5 Passed"/>
    <s v="NA"/>
    <s v="Tumor content 4-15%"/>
    <x v="5"/>
    <s v="Vydehi Hospital, Bangalore"/>
    <s v="Dr Amritha Prabha"/>
    <x v="0"/>
    <s v="NA"/>
    <s v="Alveolus"/>
    <s v="Lower Alveolus"/>
    <s v="Male"/>
    <n v="65"/>
    <s v="N"/>
    <n v="4.5"/>
    <s v="Kalappa"/>
    <s v="Surgery"/>
    <s v="Primary"/>
    <s v="Naïve"/>
    <s v="NA"/>
    <s v="IVA"/>
    <x v="1"/>
    <n v="2"/>
    <s v="ypT4aN0"/>
    <s v="NA"/>
    <s v="NA"/>
    <s v="Squamous Cell Carcinoma"/>
    <s v="NA"/>
    <s v="NA"/>
    <d v="2022-07-18T00:00:00"/>
    <s v="0.8*1.4*1.2"/>
    <s v="0.8*1.4*1.2"/>
    <s v="Manual"/>
    <n v="15"/>
    <s v="Kowshik"/>
    <s v="N"/>
    <s v="N"/>
    <s v="N"/>
    <s v="NA"/>
    <s v="NA"/>
    <s v="TBL (1x7)"/>
    <s v="Base Plate 2: Duplicate 1- MC RxA (1x7), Cisplatin RxB (1x7), TPF RxC (1x7),  Duplicate 2- MC RxA (1x7), Cisplatin RxB (1x7), TPF RxC (1x7)"/>
    <n v="49"/>
    <s v="Terminated @T72"/>
  </r>
  <r>
    <s v="FBR1T220182"/>
    <n v="220182"/>
    <s v="R&amp;D"/>
    <x v="306"/>
    <s v="FCB-PROTOCOL-01"/>
    <s v="CLN/DBR/107"/>
    <s v="Y"/>
    <s v="cc Study(1T)"/>
    <s v="Internal R&amp;D"/>
    <s v="Q1 Passed"/>
    <s v="Q1 Passed"/>
    <s v="Q1.5 Passed"/>
    <s v="Q1.5 Rejected"/>
    <s v="NA"/>
    <s v="Tumor present only in 2/7 explants.( 15-60%). Others no tumor"/>
    <x v="4"/>
    <s v="DBR &amp; SK Hospital, Tirupati"/>
    <s v="Dr C Jayaprakash"/>
    <x v="0"/>
    <s v="NA"/>
    <s v="Tongue"/>
    <m/>
    <s v="Male"/>
    <n v="63"/>
    <s v="N"/>
    <n v="5.3"/>
    <s v="Partha"/>
    <s v="Surgery"/>
    <s v="Primary"/>
    <s v="Naïve"/>
    <s v="NA"/>
    <n v="1"/>
    <x v="3"/>
    <s v="NA"/>
    <s v="T1NoMX"/>
    <s v="NA"/>
    <s v="NA"/>
    <s v="Squamous Cell Carcinoma"/>
    <s v="NA"/>
    <s v="NA"/>
    <d v="2022-07-18T00:00:00"/>
    <s v="0.2/0.3*0.8*1.0"/>
    <s v="0.2/0.3*0.8*1.0"/>
    <s v="Manual"/>
    <n v="15"/>
    <s v="Kowshik"/>
    <s v="NA"/>
    <s v="NA"/>
    <s v="N"/>
    <s v="NA"/>
    <s v="NA"/>
    <s v="TBL (1x7)"/>
    <s v="Base Plate 2: Duplicate 1- MC RxA (1x7), Cisplatin RxB (1x7), TPF RxC (1x7),  Duplicate 2- MC RxA (1x7), Cisplatin RxB (1x7), TPF RxC (1x7)"/>
    <n v="49"/>
    <s v="Rejected"/>
  </r>
  <r>
    <s v="FBR1A220184"/>
    <n v="220184"/>
    <s v="R&amp;D"/>
    <x v="307"/>
    <s v="FCB-PROTOCOL-02"/>
    <s v="OC001"/>
    <s v="Y"/>
    <s v="Other Indication"/>
    <s v="Internal R&amp;D"/>
    <s v="Q1 Passed"/>
    <s v="Q1 Passed"/>
    <s v="Q1.5 Passed"/>
    <s v="Q1.5 Rejected"/>
    <s v="NA"/>
    <s v="Good tumor content in Arms A and B; many explnts in Arms C and D have no tumor"/>
    <x v="7"/>
    <s v="Mazumdar Shaw Medical Centre, Bangalore"/>
    <s v="Dr Rohit Ranade, Bangalore"/>
    <x v="2"/>
    <s v="NA"/>
    <s v="Ovary"/>
    <s v="Left Ovary Mass"/>
    <s v="Female"/>
    <n v="54"/>
    <s v="N"/>
    <n v="2.5"/>
    <s v="Kalappa"/>
    <s v="Surgery"/>
    <s v="Primary"/>
    <s v="Naïve"/>
    <s v="NA"/>
    <n v="3"/>
    <x v="4"/>
    <n v="3"/>
    <s v="pT3(IIIc), pNIb"/>
    <s v="NA"/>
    <s v="NA"/>
    <s v="High grade serous carcinoma of left ovary with pelvic lymph node _x000a_metastasis."/>
    <s v="NA"/>
    <s v="NA"/>
    <d v="2022-07-19T00:00:00"/>
    <s v="1.0*2.2*1.6"/>
    <s v="1.0*2.2*1.6"/>
    <s v="Manual"/>
    <n v="15"/>
    <s v="Gowri"/>
    <s v="NA"/>
    <s v="NA"/>
    <s v="N"/>
    <s v="NA"/>
    <s v="NA"/>
    <s v="NA"/>
    <s v="Base Plate 2: MC RxA (1x7), Anti CD3+IL2 RxB (1x7), Paclitoxel RxC (1x7), Carboplatin Max+Docetoxel RxD (1x7),Cisplatin RxE (1x7), LPS RxF(1x7);_x000a_Base Plate 3:  MC RxA (1x7), Anti CD3+IL2 RxB (1x7), Paclitaxel RxC (1x7), Carboplatin Max+Docetoxel RxD (1x7),Cisplatin RxE (1x7), LPS RxF(1x7);_x000a_Flow Plate 4: MC RxA (1x7), Anti CD3+IL2 RxB (1x7), LPS RxF(1x7), MC RxA1 (1x7), MC RxA2 (1x7) "/>
    <n v="119"/>
    <s v="Rejected"/>
  </r>
  <r>
    <s v="FBR1T220185"/>
    <n v="220185"/>
    <s v="R&amp;D"/>
    <x v="307"/>
    <s v="FCB-PROTOCOL-01"/>
    <s v="CLN/DBR/108"/>
    <s v="Y"/>
    <s v="cc Study(1T)"/>
    <s v="Internal R&amp;D"/>
    <s v="Q1 Passed"/>
    <s v="Q1 Passed"/>
    <s v="Q1.5 Passed"/>
    <s v="Q1.5 Passed"/>
    <s v="NA"/>
    <s v="Tumor content 55-96%"/>
    <x v="4"/>
    <s v="DBR &amp; SK Hospital, Tirupati"/>
    <s v="Dr C Jayaprakash"/>
    <x v="0"/>
    <s v="NA"/>
    <s v="Buccal Mucosa"/>
    <s v="Buccal Mucosa"/>
    <s v="Male"/>
    <n v="72"/>
    <s v="N"/>
    <n v="7.6"/>
    <s v="Partha"/>
    <s v="Surgery"/>
    <s v="Primary"/>
    <s v="Naïve"/>
    <s v="NA"/>
    <s v="4a"/>
    <x v="1"/>
    <s v="NA"/>
    <s v="T4aN2Mx"/>
    <s v="NA"/>
    <s v="NA"/>
    <s v="High grade ofcarcinoma of right and left ovary with capsular_x000a_breech, left ovary, along with involvement of bilateral fallopian_x000a_tubes, uterine serosa, with sigmoid deposits."/>
    <s v="NA"/>
    <s v="NA"/>
    <d v="2022-07-19T00:00:00"/>
    <s v="0.3*1.0-1.3*1.6"/>
    <s v="0.3*1.0-1.3*1.6"/>
    <s v="Manual"/>
    <n v="15"/>
    <s v="Kowshik"/>
    <s v="N"/>
    <s v="N"/>
    <s v="N"/>
    <s v="NA"/>
    <s v="NA"/>
    <s v="NA"/>
    <s v="Base Plate 2: Duplicate 1- MC RxA (1x7), Cisplatin RxB (1x7), TPF RxC (1x7),  Duplicate 2- MC RxA (1x7), Cisplatin RxB (1x7), TPF RxC (1x7)"/>
    <n v="58"/>
    <s v="Terminated @T72"/>
  </r>
  <r>
    <s v="FBR1T220183"/>
    <n v="220183"/>
    <s v="R&amp;D"/>
    <x v="307"/>
    <s v="FCB-PROTOCOL-01"/>
    <s v="VYD/120"/>
    <s v="Y"/>
    <s v="cc Study(1T)"/>
    <s v="Internal R&amp;D"/>
    <s v="Q1 Passed"/>
    <s v="Q1 Passed"/>
    <s v="Q1.5 Passed"/>
    <s v="Q1.5 Rejected"/>
    <s v="NA"/>
    <s v="Scanty tumor in 2 explants. Others no tumor"/>
    <x v="5"/>
    <s v="Vydehi Hospital, Bangalore"/>
    <s v="Dr Amritha Prabha"/>
    <x v="0"/>
    <s v="NA"/>
    <s v="Buccal Mucosa"/>
    <s v="Left Buccal Mucosa"/>
    <s v="Female"/>
    <n v="54"/>
    <s v="N"/>
    <n v="2.9"/>
    <s v="Kalappa"/>
    <s v="Surgery"/>
    <s v="Primary"/>
    <s v="Naïve"/>
    <s v="NA"/>
    <s v="IVA"/>
    <x v="1"/>
    <n v="3"/>
    <s v="ypT4aN1"/>
    <s v="NA"/>
    <s v="NA"/>
    <s v="Squamous Cell Carcinoma"/>
    <s v="NA"/>
    <s v="NA"/>
    <d v="2022-07-19T00:00:00"/>
    <s v="NA"/>
    <s v="NA"/>
    <s v="NA"/>
    <n v="15"/>
    <s v="NA"/>
    <s v="Y"/>
    <s v="Y"/>
    <s v="N"/>
    <s v="NA"/>
    <s v="NA"/>
    <s v="NA"/>
    <s v="NA"/>
    <s v="NA"/>
    <s v="Rejected"/>
  </r>
  <r>
    <s v="FBR1T220186"/>
    <n v="220186"/>
    <s v="R&amp;D"/>
    <x v="308"/>
    <s v="FCB-PROTOCOL-01"/>
    <s v="VYD/121"/>
    <s v="Y"/>
    <s v="cc Study(1T)"/>
    <s v="Internal R&amp;D"/>
    <s v="Q1 Passed"/>
    <s v="Q1 Passed"/>
    <s v="Q1.5 Passed"/>
    <s v="Q1.5 Passed"/>
    <s v="NA"/>
    <s v="Tumor content 4-80%.High immune content. Some tumor regions necrosed."/>
    <x v="5"/>
    <s v="Vydehi Hospital, Bangalore"/>
    <s v="Dr Amritha Prabha"/>
    <x v="0"/>
    <s v="NA"/>
    <s v="Buccal Mucosa"/>
    <s v="Right Buccal Mucosa"/>
    <s v="Female"/>
    <n v="44"/>
    <s v="N"/>
    <n v="5.0999999999999996"/>
    <s v="Kalappa"/>
    <s v="Surgery"/>
    <s v="Primary"/>
    <s v="Naïve"/>
    <s v="NA"/>
    <s v="IVA"/>
    <x v="1"/>
    <n v="2"/>
    <s v="pT4aN2b"/>
    <s v="NA"/>
    <s v="NA"/>
    <s v="m (multiple primary tumors)_x000a_y (post-treatment)_x000a_pT1c2: Capsule ruptured before surgery or tumor on ovarian or_x000a_fallopian tube surface_x000a_pN0: No regional lymph node metastasis"/>
    <s v="NA"/>
    <s v="NA"/>
    <d v="2022-07-21T00:00:00"/>
    <s v="1.0*1.6*1.7"/>
    <s v="1.0*1.6*1.7"/>
    <s v="Vibratome"/>
    <n v="15"/>
    <s v="Syam"/>
    <s v="Y"/>
    <s v="N"/>
    <s v="N"/>
    <s v="NA"/>
    <s v="NA"/>
    <s v="TBL (1x7)"/>
    <s v="Base Plate 2:  MC RxA (1x7), Cisplatin RxB (1x7), TPF RxC (1x7),   RxA (1x7),  RxB (1x7), RxC (1x7)"/>
    <n v="75"/>
    <s v="Terminated @T72"/>
  </r>
  <r>
    <s v="FBR1M220187"/>
    <n v="220187"/>
    <s v="R&amp;D"/>
    <x v="308"/>
    <s v="FCB-PROTOCOL-02"/>
    <s v="RC011"/>
    <s v="Y"/>
    <s v="DMS_RCC"/>
    <s v="Internal R&amp;D"/>
    <s v="Q1 Passed"/>
    <s v="Q1 Passed"/>
    <s v="Q1.5 Passed"/>
    <s v="Q1.5 Passed"/>
    <s v="NA"/>
    <s v="Tumorcontent 35-90%."/>
    <x v="7"/>
    <s v="Mazumdar Shaw Medical Centre, Bangalore"/>
    <s v="Dr Saurabh Bhargav, Bangalore"/>
    <x v="4"/>
    <s v="NA"/>
    <s v="Renal Mass"/>
    <s v="Left Renal Mass"/>
    <s v="Male"/>
    <n v="66"/>
    <s v="N"/>
    <n v="5.2"/>
    <s v="Maruthi"/>
    <s v="Surgery"/>
    <s v="Primary"/>
    <s v="Naïve"/>
    <s v="NA"/>
    <n v="3"/>
    <x v="4"/>
    <n v="3"/>
    <s v=" pT3a"/>
    <s v="NA"/>
    <s v="NA"/>
    <s v="NA"/>
    <s v="NA"/>
    <s v="NA"/>
    <d v="2022-07-21T00:00:00"/>
    <s v="1.2*1.4*2.0"/>
    <s v="1.2*1.4*2.0"/>
    <s v="Vibratome"/>
    <n v="15"/>
    <s v="Kowshik"/>
    <s v="Y"/>
    <s v="Y"/>
    <s v="N"/>
    <s v="NA"/>
    <s v="NA"/>
    <s v="V TBL (1x7)"/>
    <s v=" Base Plate 2: MC RxA (1x7),Anti CD3 RxB (1x7), Nivo RxC (1x7)), Nivo + Sunitinib RxD (1x7), Sunitinib RxE (1x7)LPS RxF (1x7);_x000a_Plate 3: MC RxA (1x7), Anti CD3 RxB (1x7), LPS RxF (1x7)"/>
    <n v="70"/>
    <s v="Terminated @T72"/>
  </r>
  <r>
    <s v="FBR1T220188"/>
    <n v="220188"/>
    <s v="R&amp;D"/>
    <x v="309"/>
    <s v="FCB-PROTOCOL-01"/>
    <s v="VYD/122"/>
    <s v="Y"/>
    <s v="cc Study(1T)"/>
    <s v="Internal R&amp;D"/>
    <s v="Q1 Passed"/>
    <s v="Q1 Passed"/>
    <s v="Q1.5 Passed"/>
    <s v="Q1.5 Passed"/>
    <s v="NA"/>
    <s v="M-Tumor 40-96%,high immune component  in some fragments"/>
    <x v="5"/>
    <s v="Vydehi Hospital, Bangalore"/>
    <s v="Dr Amritha Prabha"/>
    <x v="0"/>
    <s v="NA"/>
    <s v="Tongue"/>
    <s v="Right Lateral Tongue"/>
    <s v="Male"/>
    <n v="47"/>
    <s v="N"/>
    <n v="3.3"/>
    <s v="Kalappa"/>
    <s v="Surgery"/>
    <s v="Primary"/>
    <s v="Naïve"/>
    <s v="NA"/>
    <s v="II"/>
    <x v="2"/>
    <n v="2"/>
    <s v="pT3N0"/>
    <s v="NA"/>
    <s v="NA"/>
    <s v="Squamous Cell Carcinoma"/>
    <s v="NA"/>
    <s v="NA"/>
    <d v="2022-07-22T00:00:00"/>
    <s v="1.2*1.6*2.0"/>
    <s v="1.2*1.6*2.0"/>
    <s v="Manual+Vibratome"/>
    <n v="15"/>
    <s v="Gowri"/>
    <s v="Y"/>
    <s v="Y"/>
    <s v="N"/>
    <s v="NA"/>
    <s v="NA"/>
    <s v="Arm 1 (1x7), Arm 2 (1x7)"/>
    <s v="Base Plate 2: Duplicate 1- MC RxA (1x7), Cisplatin RxB (1x7), TPF RxC (1x7),  Duplicate 2- MC RxA (1x7), Cisplatin RxB (1x7), TPF RxC (1x7)_x000a_ Plate 3: Duplicate 1- MC RxA (1x7), Cisplatin RxB (1x7), TPF RxC (1x7),  Duplicate 2- MC RxA (1x7), Cisplatin RxB (1x7), TPF RxC (1x7)"/>
    <n v="114"/>
    <s v="Terminated @T72"/>
  </r>
  <r>
    <s v="FBR1T220189"/>
    <n v="220189"/>
    <s v="R&amp;D"/>
    <x v="310"/>
    <s v="FCB-PROTOCOL-01"/>
    <s v="VYD/123"/>
    <s v="Y"/>
    <s v="cc Study(1T)"/>
    <s v="Internal R&amp;D"/>
    <s v="Q1 Passed"/>
    <s v="Q1 Passed"/>
    <s v="Q1.5 Passed"/>
    <s v="Q1.5 Passed"/>
    <s v="NA"/>
    <s v="Tumor content 55-96% in 6/7 explants"/>
    <x v="5"/>
    <s v="Vydehi Hospital, Bangalore"/>
    <s v="Dr Amritha Prabha"/>
    <x v="0"/>
    <s v="NA"/>
    <s v="Gingiva buccal"/>
    <s v="Left lower gingiva buccal sulcus"/>
    <s v="Female"/>
    <n v="67"/>
    <s v="N"/>
    <n v="5.0999999999999996"/>
    <s v="Shashi"/>
    <s v="Surgery"/>
    <s v="Primary"/>
    <s v="Naïve"/>
    <s v="NA"/>
    <s v="II"/>
    <x v="2"/>
    <n v="2"/>
    <s v="pT2N0"/>
    <s v="NA"/>
    <s v="NA"/>
    <s v="Squamous Cell Carcinoma"/>
    <s v="NA"/>
    <s v="NA"/>
    <d v="2022-07-23T00:00:00"/>
    <s v="0.6*0.9*1.0_x000a_0.5*0.8*0.12"/>
    <s v="0.6*0.9*1.0_x000a_0.5*0.8*0.12"/>
    <s v="Manual"/>
    <n v="15"/>
    <s v="Gowri"/>
    <s v="Y"/>
    <s v="Y"/>
    <s v="N"/>
    <s v="NA"/>
    <s v="NA"/>
    <s v="TBL (1x7)"/>
    <s v="Base Plate 2: Duplicate 1- MC RxA (1x7), Cisplatin RxB (1x7), TPF RxC (1x7),  Duplicate 2- MC RxA (1x7), Cisplatin RxB (1x7), TPF RxC (1x7)"/>
    <n v="59"/>
    <s v="Terminated @T72"/>
  </r>
  <r>
    <s v="FBR1M220190"/>
    <n v="220190"/>
    <s v="R&amp;D"/>
    <x v="310"/>
    <s v="FCB-PROTOCOL-01"/>
    <s v="VYD/124"/>
    <s v="Y"/>
    <s v="DMS_RCC"/>
    <s v="Internal R&amp;D"/>
    <s v="Q1 Passed"/>
    <s v="Q1 Passed"/>
    <s v="Q1.5 Passed"/>
    <s v="Q1.5 Passed"/>
    <s v="NA"/>
    <s v="Tumor content 10-80%. Some explants without tumor"/>
    <x v="5"/>
    <s v="Vydehi Hospital, Bangalore"/>
    <s v="Dr Amritha Prabha"/>
    <x v="4"/>
    <s v="NA"/>
    <s v="Renal Mass"/>
    <s v="Left Renal Mass"/>
    <s v="Male"/>
    <n v="56"/>
    <s v="N"/>
    <n v="5.0999999999999996"/>
    <s v="Shashi"/>
    <s v="Surgery"/>
    <s v="Primary"/>
    <s v="Naïve"/>
    <s v="NA"/>
    <s v="IIB"/>
    <x v="2"/>
    <n v="1"/>
    <s v="pT2bN0"/>
    <s v="NA"/>
    <s v="NA"/>
    <s v="Clear cell renal  cell carcinoma"/>
    <s v="NA"/>
    <s v="NA"/>
    <d v="2022-07-23T00:00:00"/>
    <s v="1.4*2.9*3."/>
    <s v="1.4*2.9*3."/>
    <s v="Manual"/>
    <n v="15"/>
    <s v="Gowri"/>
    <s v="N"/>
    <s v="N"/>
    <s v="N"/>
    <s v="NA"/>
    <s v="NA"/>
    <s v="TBL Arm A(1x7), Arm B (1x7)"/>
    <s v="  Plate 2:D1- MC RxA (1x7),Anti CD3 RxB (1x7), Nivo RxC (1x7),  D2-MC RxA (1x7),Anti CD3 RxB (1x7), Nivo RxC (1x7;_x000a_Plate 3: IgG4  RxD (1x7), Nivo RxE (1x7), Nivo+Sunitinib RxF (1x7), Sunitinib RxG (1x7);_x000a_Plate 4: MC RxA (1x7), Anti CD3 RxB (1x7), LPS RxC (1x7);_x000a_Plate 5: IgG4  RxD (1x7), Nivo RxE (1x7), Nivo+Sunitinib RxF (1x7), Sunitinib RxG (1x7)"/>
    <n v="143"/>
    <s v="Terminated @T72"/>
  </r>
  <r>
    <n v="220191"/>
    <n v="220191"/>
    <s v="R&amp;D"/>
    <x v="311"/>
    <s v="FCB-PROTOCOL-02"/>
    <s v="HN012"/>
    <s v="Y"/>
    <s v="No Study"/>
    <s v="Internal R&amp;D"/>
    <s v="Q1 Rejected"/>
    <s v="Q1 Passed"/>
    <s v="Q1.5 Rejected"/>
    <s v="Q1.5 Rejected"/>
    <s v="Size was small(5mm*5mm*3/4mm)"/>
    <s v="FFPE"/>
    <x v="7"/>
    <s v="Mazumdar Shaw Medical Centre, Bangalore"/>
    <s v="Dr Vijay Pillai, Bangalore"/>
    <x v="0"/>
    <s v="NA"/>
    <s v="Buccal Mucosa"/>
    <s v="Left Buccal Mucosa"/>
    <s v="Male"/>
    <n v="45"/>
    <s v="N"/>
    <n v="5.7"/>
    <s v="Maruthi"/>
    <s v="Surgery"/>
    <s v="Primary"/>
    <s v="Naïve"/>
    <s v="NA"/>
    <s v="NA"/>
    <x v="0"/>
    <s v="NA"/>
    <s v="NA"/>
    <s v="NA"/>
    <s v="NA"/>
    <s v="Squamous Cell Carcinoma"/>
    <s v="NA"/>
    <s v="NA"/>
    <d v="2022-08-01T00:00:00"/>
    <s v="0.3*0.5*0.5"/>
    <s v="0.3*0.5*0.5"/>
    <s v="NA"/>
    <n v="4"/>
    <s v="Kowshik"/>
    <s v="N"/>
    <s v="N"/>
    <s v="N"/>
    <s v="NA"/>
    <s v="NA"/>
    <s v="NA"/>
    <s v="NA"/>
    <s v="NA"/>
    <s v="Rejected"/>
  </r>
  <r>
    <s v="FBR1T220192"/>
    <n v="220192"/>
    <s v="R&amp;D"/>
    <x v="312"/>
    <s v="FCB-PROTOCOL-01"/>
    <s v="CLN/DBR/109"/>
    <s v="Y"/>
    <s v="cc Study(1T)"/>
    <s v="Internal R&amp;D"/>
    <s v="Q1 Passed"/>
    <s v="Q1 Passed"/>
    <s v="Q1.5 Passed"/>
    <s v="Q1.5 Passed"/>
    <s v="NA"/>
    <s v="Tumor content 30-85%"/>
    <x v="4"/>
    <s v="DBR &amp; SK Hospital, Tirupati"/>
    <s v="Dr C Jayaprakash"/>
    <x v="0"/>
    <s v="NA"/>
    <s v="Buccal Mucosa"/>
    <s v="Buccal Mucosa"/>
    <s v="Female"/>
    <n v="42"/>
    <s v="N"/>
    <n v="5.8"/>
    <s v="Maruthi"/>
    <s v="Surgery"/>
    <s v="Primary"/>
    <s v="Naïve"/>
    <s v="NA"/>
    <s v="4a"/>
    <x v="1"/>
    <s v="NA"/>
    <s v="T4aN2mx"/>
    <s v="NA"/>
    <s v="NA"/>
    <s v="Squamous Cell Carcinoma"/>
    <s v="NA"/>
    <s v="NA"/>
    <d v="2022-08-02T00:00:00"/>
    <s v="0.4/0.5*0.8*2.4"/>
    <s v="0.4/0.5*0.8*2.4"/>
    <s v="Vibratome"/>
    <n v="4"/>
    <s v="Kowshik"/>
    <s v="Y"/>
    <s v="Y"/>
    <s v="N"/>
    <s v="NA"/>
    <s v="NA"/>
    <s v="TBL (1x7)"/>
    <s v="Base Plate 2: Duplicate 1- MC RxA (1x7), Cisplatin RxB (1x7), TPF RxC (1x7),  Duplicate 2- MC RxA (1x7), Cisplatin RxB (1x7), TPF RxC (1x7)"/>
    <n v="49"/>
    <s v="Terminated @T72"/>
  </r>
  <r>
    <s v="FBR1T220193"/>
    <n v="220193"/>
    <s v="R&amp;D"/>
    <x v="313"/>
    <s v="FCB-PROTOCOL-01"/>
    <s v="CLN/DBR/110"/>
    <s v="Y"/>
    <s v="cc Study(1T)"/>
    <s v="Internal R&amp;D"/>
    <s v="Q1 Passed"/>
    <s v="Q1 Passed"/>
    <s v="Q1.5 Passed"/>
    <s v="Q1.5 Passed"/>
    <s v="NA"/>
    <s v="Tumor content 35-70% ? Sarcamatoid variant of SCC"/>
    <x v="4"/>
    <s v="DBR &amp; SK Hospital, Tirupati"/>
    <s v="Dr C Jayaprakash"/>
    <x v="0"/>
    <s v="NA"/>
    <s v="Buccal Mucosa"/>
    <s v="Buccal Mucosa"/>
    <s v="Female"/>
    <n v="65"/>
    <s v="N"/>
    <n v="6.4"/>
    <s v="Maruthi"/>
    <s v="Surgery"/>
    <s v="Primary"/>
    <s v="Naïve"/>
    <s v="NA"/>
    <s v="4a"/>
    <x v="1"/>
    <s v="NA"/>
    <s v="T3N2Mx"/>
    <s v="NA"/>
    <s v="NA"/>
    <s v="Squamous Cell Carcinoma"/>
    <s v="NA"/>
    <s v="NA"/>
    <d v="2022-08-04T00:00:00"/>
    <s v="0.8*1.2*1.6"/>
    <s v="0.8*1.2*1.6"/>
    <s v="Vibratome"/>
    <n v="4"/>
    <s v="Biswajit"/>
    <s v="N"/>
    <s v="N"/>
    <s v="N"/>
    <s v="NA"/>
    <s v="NA"/>
    <s v="V TBL (1x7)"/>
    <s v="Plate 2: MC RxA (1x7), Cmax Cispatin+5FU  RxB (1x7), Cmax Paclitaxel RxD (1x7) ;_x000a_Plate 3: IgG4 RxA (1x7),Cmax Nivo RxB (1x7), Cmax RxB (1x7)"/>
    <n v="49"/>
    <s v="Terminated @T72"/>
  </r>
  <r>
    <s v="FBB1D220194"/>
    <n v="220194"/>
    <s v="Biopharma"/>
    <x v="314"/>
    <s v="FCB-PROTOCOL-01"/>
    <s v="CLN/DBR/111"/>
    <s v="Y"/>
    <s v="BP005_SOW1_2021"/>
    <s v="Biopharma"/>
    <s v="Q1 Passed"/>
    <s v="Q1 Passed"/>
    <s v="Q1.5 Passed"/>
    <s v="Q1.5 Passed"/>
    <s v="NA"/>
    <s v="Tumor content 55-85%"/>
    <x v="4"/>
    <s v="DBR &amp; SK Hospital, Tirupati"/>
    <s v="Dr C Jayaprakash"/>
    <x v="0"/>
    <s v="NA"/>
    <s v="Buccal Mucosa"/>
    <s v="Buccal Mucosa"/>
    <s v="Female"/>
    <n v="56"/>
    <s v="N"/>
    <n v="5.4"/>
    <s v="Maruthi"/>
    <s v="Surgery"/>
    <s v="Primary"/>
    <s v="Naïve"/>
    <s v="NA"/>
    <n v="2"/>
    <x v="2"/>
    <s v="NA"/>
    <s v="T2Nomx"/>
    <s v="NA"/>
    <s v="NA"/>
    <s v="Squamous Cell Carcinoma"/>
    <s v="NA"/>
    <s v="NA"/>
    <d v="2022-08-09T00:00:00"/>
    <s v="0.4*0.8*1.0_x000a_0.4*1.2*1.0"/>
    <s v="0.4*0.8*1.0_x000a_0.4*1.2*1.0"/>
    <s v="Vibratome"/>
    <n v="4"/>
    <s v="Kowshik"/>
    <s v="Y"/>
    <s v="Y"/>
    <s v="N"/>
    <s v="NA"/>
    <s v="NA"/>
    <s v="V TBL (1x7)"/>
    <s v="Plate 2: MC RxA (1x7), Cispatin+3FU  RxB (1x7), Paclitaxel RxC (1x7) "/>
    <n v="28"/>
    <s v="NA"/>
  </r>
  <r>
    <s v="FBB1D220195"/>
    <n v="220195"/>
    <s v="Biopharma"/>
    <x v="315"/>
    <s v="FCB-PROTOCOL-01"/>
    <s v="HN013"/>
    <s v="Y"/>
    <s v="BP005_SOW1_2021"/>
    <s v="Biopharma"/>
    <s v="Q1 Passed"/>
    <s v="Q1 Passed"/>
    <s v="Q1.5 Passed"/>
    <s v="Compromised"/>
    <s v="blood volume was less(5ml)"/>
    <s v="Tumor content 6-80%. Good immune prescence. Many explants have fragmented, pyknotic tumor cells  "/>
    <x v="7"/>
    <s v="Mazumdar Shaw Medical Centre, Bangalore"/>
    <s v="Dr Vijay Pillai, Bangalore"/>
    <x v="0"/>
    <s v="NA"/>
    <s v="Tongue"/>
    <s v="Left Lateral Border of Tongue"/>
    <s v="Male"/>
    <n v="57"/>
    <s v="N"/>
    <n v="3.1"/>
    <s v="Kalappa"/>
    <s v="Surgery"/>
    <s v="Primary"/>
    <s v="Naïve"/>
    <s v="NA"/>
    <s v="NA"/>
    <x v="0"/>
    <n v="2"/>
    <s v="pT2N0"/>
    <s v="NA"/>
    <s v="NA"/>
    <s v="Squamous Cell Carcinoma"/>
    <s v="NA"/>
    <s v="NA"/>
    <d v="2022-08-10T00:00:00"/>
    <s v="1.0*1.8*2.4"/>
    <s v="1.0*1.8*2.4"/>
    <s v="Vibratome"/>
    <n v="4"/>
    <s v="Gowri"/>
    <s v="Y"/>
    <s v="Y"/>
    <s v="N"/>
    <s v="NA"/>
    <s v="NA"/>
    <s v="V TBL (1x7)"/>
    <s v="Base Plate 2:  RxA (1x7),  RxB (1x7),  RxC (1x7),  RxD (1x7), RxE (1x7), RxF (1x7);_x000a_ Plate 3:  RxA (1x3),  RxB (1x3),  RxC (1x3),  RxD (1x3), RxE (1x3), RxF (1x3) "/>
    <n v="87"/>
    <s v="NA"/>
  </r>
  <r>
    <n v="220196"/>
    <n v="220196"/>
    <s v="R&amp;D"/>
    <x v="315"/>
    <s v="FCB-PROTOCOL-02"/>
    <s v="VYD/125"/>
    <s v="Y"/>
    <s v="No Study"/>
    <s v="1st level attrition"/>
    <s v="Q1 Rejected"/>
    <s v="Q1 Passed"/>
    <s v="Q1.5 Rejected"/>
    <s v="Q1.5 Rejected"/>
    <s v="Sampl height is 2mm and tissue very powdery"/>
    <s v="NA"/>
    <x v="5"/>
    <s v="Vydehi Hospital, Bangalore"/>
    <s v="Dr Amritha Prabha"/>
    <x v="0"/>
    <s v="NA"/>
    <s v="Buccal Mucosa"/>
    <s v="Left Buccal Mucosa"/>
    <s v="Female"/>
    <n v="44"/>
    <s v="N"/>
    <n v="5.0999999999999996"/>
    <s v="Partha"/>
    <s v="Surgery"/>
    <s v="Primary"/>
    <s v="Naïve"/>
    <s v="NA"/>
    <s v="NA"/>
    <x v="0"/>
    <s v="NA"/>
    <s v="NA"/>
    <s v="NA"/>
    <s v="NA"/>
    <s v="Squamous Cell Carcinoma"/>
    <s v="NA"/>
    <s v="NA"/>
    <d v="2022-08-09T00:00:00"/>
    <s v="0.2*0.8*1.0"/>
    <s v="0.2*0.8*1.0"/>
    <s v="NA"/>
    <n v="4"/>
    <s v="Kowshik"/>
    <s v="N"/>
    <s v="N"/>
    <s v="N"/>
    <s v="NA"/>
    <s v="NA"/>
    <s v="NA"/>
    <s v="NA"/>
    <s v="NA"/>
    <s v="Rejected"/>
  </r>
  <r>
    <n v="220197"/>
    <n v="220197"/>
    <s v="R&amp;D"/>
    <x v="315"/>
    <s v="FCB-PROTOCOL-01"/>
    <s v="CLN/DBR/112"/>
    <s v="Y"/>
    <s v="Biobank"/>
    <s v="Biobank"/>
    <s v="Q1 Passed"/>
    <s v="Q1 Rejected"/>
    <s v="Q1.5 Rejected"/>
    <s v="Q1.5 Rejected"/>
    <s v="blood volume was High(10ml)"/>
    <s v="NA"/>
    <x v="4"/>
    <s v="DBR &amp; SK Hospital, Tirupati"/>
    <s v="Dr C Jayaprakash"/>
    <x v="0"/>
    <s v="NA"/>
    <s v="Buccal Mucosa"/>
    <s v="Buccal Mucosa"/>
    <s v="Female"/>
    <n v="54"/>
    <s v="N"/>
    <n v="5.6"/>
    <s v="Maruthi"/>
    <s v="Surgery"/>
    <s v="Primary"/>
    <s v="Naïve"/>
    <s v="NA"/>
    <s v="NA"/>
    <x v="0"/>
    <s v="NA"/>
    <s v="NA"/>
    <s v="NA"/>
    <s v="NA"/>
    <s v="Squamous Cell Carcinoma"/>
    <s v="NA"/>
    <s v="NA"/>
    <d v="2022-08-10T00:00:00"/>
    <s v="0.2/0.3*0.6*1.4"/>
    <s v="0.2/0.3*0.6*1.4"/>
    <s v="NA"/>
    <n v="4"/>
    <s v="Kowshik"/>
    <s v="N"/>
    <s v="N"/>
    <s v="N"/>
    <s v="NA"/>
    <s v="NA"/>
    <s v="NA"/>
    <s v="NA"/>
    <s v="NA"/>
    <s v="Rejected"/>
  </r>
  <r>
    <n v="220198"/>
    <n v="220198"/>
    <s v="R&amp;D"/>
    <x v="316"/>
    <s v="FCB-PROTOCOL-01"/>
    <s v="HN014"/>
    <s v="Y"/>
    <s v="No Study"/>
    <s v="1st level attrition"/>
    <s v="Q1 Rejected"/>
    <s v="Q1 Passed"/>
    <s v="Q1.5 Rejected"/>
    <s v="Q1.5 Rejected"/>
    <s v="Tissue has multiple layer and broken"/>
    <s v="FFPE"/>
    <x v="7"/>
    <s v="Mazumdar Shaw Medical Centre, Bangalore"/>
    <s v="Dr Vijay Pillai, Bangalore"/>
    <x v="0"/>
    <s v="NA"/>
    <s v="Buccal Mucosa"/>
    <s v="Left Buccal Mucosa"/>
    <s v="Male"/>
    <n v="55"/>
    <s v="N"/>
    <n v="2.7"/>
    <s v="Kalappa"/>
    <s v="Surgery"/>
    <s v="Primary"/>
    <s v="Naïve"/>
    <s v="NA"/>
    <s v="NA"/>
    <x v="0"/>
    <s v="NA"/>
    <s v="NA"/>
    <s v="NA"/>
    <s v="NA"/>
    <s v="Squamous Cell Carcinoma"/>
    <s v="NA"/>
    <s v="NA"/>
    <d v="2022-08-12T00:00:00"/>
    <s v="0.4*1.6*1.0_x000a_0.4*1.4*1.0"/>
    <s v="0.4*1.6*1.0_x000a_0.4*1.4*1.0"/>
    <s v="NA"/>
    <n v="4"/>
    <s v="Syam"/>
    <s v="N"/>
    <s v="N"/>
    <s v="N"/>
    <s v="NA"/>
    <s v="NA"/>
    <s v="NA"/>
    <s v="NA"/>
    <s v="NA"/>
    <s v="Rejected"/>
  </r>
  <r>
    <n v="220199"/>
    <n v="220199"/>
    <s v="R&amp;D"/>
    <x v="317"/>
    <s v="FCB-PROTOCOL-01"/>
    <s v="HN015"/>
    <s v="Y"/>
    <s v="No Study"/>
    <s v="1st level attrition"/>
    <s v="Q1 Rejected"/>
    <s v="Q1 Passed"/>
    <s v="Q1.5 Rejected"/>
    <s v="Q1.5 Rejected"/>
    <s v="Tissue size was small-pyramid shape"/>
    <s v="FFPE"/>
    <x v="7"/>
    <s v="Mazumdar Shaw Medical Centre, Bangalore"/>
    <s v="Dr Vijay Pillai, Bangalore"/>
    <x v="0"/>
    <s v="NA"/>
    <s v="Buccal Mucosa"/>
    <s v="Left Buccal Mucosa"/>
    <s v="Male"/>
    <n v="58"/>
    <s v="N"/>
    <n v="3.1"/>
    <s v="Kalappa"/>
    <s v="Surgery"/>
    <s v="Primary"/>
    <s v="Naïve"/>
    <s v="NA"/>
    <s v="NA"/>
    <x v="0"/>
    <s v="NA"/>
    <s v="NA"/>
    <s v="NA"/>
    <s v="NA"/>
    <s v="Squamous Cell Carcinoma"/>
    <s v="NA"/>
    <s v="NA"/>
    <d v="2022-08-16T00:00:00"/>
    <s v="0.3*0.8*1.0"/>
    <s v="0.3*0.8*1.0"/>
    <s v="NA"/>
    <n v="4"/>
    <s v="Biswajit"/>
    <s v="N"/>
    <s v="N"/>
    <s v="N"/>
    <s v="NA"/>
    <s v="NA"/>
    <s v="NA"/>
    <s v="NA"/>
    <s v="NA"/>
    <s v="Rejected"/>
  </r>
  <r>
    <s v="FBB1D220200"/>
    <n v="220200"/>
    <s v="Biopharma"/>
    <x v="318"/>
    <s v="FCB-PROTOCOL-02"/>
    <s v="VYD/126"/>
    <s v="Y"/>
    <s v="BP005_SOW1_2021"/>
    <s v="Biopharma"/>
    <s v="Q1 Passed"/>
    <s v="Q1 Passed"/>
    <s v="Q1.5 Passed"/>
    <s v="Q1.5 Passed"/>
    <s v="NA"/>
    <s v="NA"/>
    <x v="5"/>
    <s v="Vydehi Hospital, Bangalore"/>
    <s v="Dr Amritha Prabha"/>
    <x v="0"/>
    <s v="NA"/>
    <s v="Buccal Mucosa"/>
    <s v="Left Buccal Mucosa"/>
    <s v="Female"/>
    <n v="52"/>
    <s v="N"/>
    <n v="3.1"/>
    <s v="Kalappa"/>
    <s v="Surgery"/>
    <s v="Primary"/>
    <s v="Naïve"/>
    <s v="NA"/>
    <s v="IVA"/>
    <x v="1"/>
    <n v="2"/>
    <s v="pT3N2"/>
    <s v="NA"/>
    <s v="NA"/>
    <s v="Squamous Cell Carcinoma"/>
    <s v="NA"/>
    <s v="NA"/>
    <d v="2022-08-19T00:00:00"/>
    <s v="1.4*1.6*1.7"/>
    <s v="1.4*1.6*1.7"/>
    <s v="Vibratome"/>
    <n v="4"/>
    <s v="Gowri"/>
    <s v="NA"/>
    <s v="NA"/>
    <s v="N"/>
    <s v="NA"/>
    <s v="NA"/>
    <s v="V TBL (1x7)"/>
    <s v="Base Plate 2:  RxA (1x7),  RxB (1x7),  RxC (1x7),  RxD (1x7), RxE (1x7), RxF (1x7);_x000a_ Plate 3:  RxA (1x3),  RxB (1x3),  RxC (1x3),  RxD (1x3), RxE (1x3), RxF (1x3) "/>
    <n v="83"/>
    <s v="NA"/>
  </r>
  <r>
    <n v="220201"/>
    <n v="220201"/>
    <s v="R&amp;D"/>
    <x v="319"/>
    <s v="FCB-PROTOCOL-01"/>
    <s v="CLN/DBR/113"/>
    <s v="Y"/>
    <s v="Biobank"/>
    <s v="Biobank"/>
    <s v="Q1 Passed"/>
    <s v="Q1 Rejected"/>
    <s v="Q1.5 Rejected"/>
    <s v="Q1.5 Rejected"/>
    <s v="Tissue has broken and hollow in the middle"/>
    <s v="NA"/>
    <x v="4"/>
    <s v="DBR &amp; SK Hospital, Tirupati"/>
    <s v="Dr C Jayaprakash"/>
    <x v="0"/>
    <s v="NA"/>
    <s v="Buccal Mucosa"/>
    <s v="Buccal Mucosa"/>
    <s v="Female"/>
    <n v="61"/>
    <s v="N"/>
    <n v="5.3"/>
    <s v="Maruthi"/>
    <s v="Surgery"/>
    <s v="Primary"/>
    <s v="Naïve"/>
    <s v="NA"/>
    <s v="NA"/>
    <x v="0"/>
    <s v="NA"/>
    <s v="NA"/>
    <s v="NA"/>
    <s v="NA"/>
    <s v="Squamous Cell Carcinoma"/>
    <s v="NA"/>
    <s v="NA"/>
    <d v="2022-08-20T00:00:00"/>
    <s v="0.2*0.6*0.6_x000a_0.4*1.0*0.8_x000a_0.2*0.8*0.4"/>
    <s v="0.2*0.6*0.6_x000a_0.4*1.0*0.8_x000a_0.2*0.8*0.4"/>
    <s v="NA"/>
    <n v="4"/>
    <s v="Gowri"/>
    <s v="N"/>
    <s v="N"/>
    <s v="N"/>
    <s v="NA"/>
    <s v="NA"/>
    <s v="NA"/>
    <s v="NA"/>
    <s v="NA"/>
    <s v="Rejected"/>
  </r>
  <r>
    <s v="FBB1D220204"/>
    <n v="220204"/>
    <s v="Biopharma"/>
    <x v="320"/>
    <s v="FCB-PROTOCOL-01"/>
    <s v="CLN/DBR/114"/>
    <s v="Y"/>
    <s v="BP005_SOW1_2021"/>
    <s v="Biopharma"/>
    <s v="Q1 Passed"/>
    <s v="Q1 Passed"/>
    <s v="Q1.5 Passed"/>
    <s v="Q1.5 Passed"/>
    <s v="NA"/>
    <s v="Tumor content 70-85%"/>
    <x v="4"/>
    <s v="DBR &amp; SK Hospital, Tirupati"/>
    <s v="Dr C Jayaprakash"/>
    <x v="0"/>
    <s v="NA"/>
    <s v="Buccal Mucosa"/>
    <s v="Buccal Mucosa"/>
    <s v="Female"/>
    <n v="57"/>
    <s v="N"/>
    <n v="5.3"/>
    <s v="Maruthi"/>
    <s v="Surgery"/>
    <s v="Primary"/>
    <s v="Naïve"/>
    <s v="NA"/>
    <n v="3"/>
    <x v="4"/>
    <s v="NA"/>
    <s v="NA"/>
    <s v="NA"/>
    <s v="NA"/>
    <s v="Squamous Cell Carcinoma"/>
    <s v="NA"/>
    <s v="NA"/>
    <d v="2022-08-29T00:00:00"/>
    <s v="1.0*1.4*2.0"/>
    <s v="1.0*1.4*2.0"/>
    <s v="Vibratome"/>
    <n v="15"/>
    <s v="Kowshik"/>
    <s v="Y"/>
    <s v="Y"/>
    <s v="N"/>
    <s v="NA"/>
    <s v="NA"/>
    <s v="TBL (1x7)"/>
    <s v="Plate 2: RxA (1x7), RxB (1x7), RxC (1x7), RxD (1x7), RxD (1x7), RxE (1x7), RxF (1x7);_x000a_Plate 3: RxA (1x3), RxB (1x3), RxC (1x3), RxD (1x3), RxD (1x3), RxE (1x3), RxF (1x3)"/>
    <n v="89"/>
    <s v="NA"/>
  </r>
  <r>
    <s v="FBR1M220202"/>
    <n v="220202"/>
    <s v="R&amp;D"/>
    <x v="320"/>
    <s v="FCB-PROTOCOL-02"/>
    <s v="RC012"/>
    <s v="Y"/>
    <s v="DMS_RCC"/>
    <s v="Internal R&amp;D"/>
    <s v="Q1 Passed"/>
    <s v="Q1 Passed"/>
    <s v="Q1.5 Rejected"/>
    <s v="Q1.5 Rejected"/>
    <s v="No tumor"/>
    <s v="No tumor"/>
    <x v="7"/>
    <s v="Mazumdar Shaw Medical Centre, Bangalore"/>
    <s v="Dr Saurabh Bhargav, Bangalore"/>
    <x v="4"/>
    <s v="NA"/>
    <s v="Renal Mass"/>
    <s v="Left Renal Mass"/>
    <s v="Male"/>
    <n v="49"/>
    <s v="N"/>
    <n v="4"/>
    <s v="Kalappa"/>
    <s v="Surgery"/>
    <s v="Primary"/>
    <s v="Naïve"/>
    <s v="NA"/>
    <n v="4"/>
    <x v="1"/>
    <n v="2"/>
    <s v="pT2a"/>
    <s v="NA"/>
    <s v="NA"/>
    <s v="NA"/>
    <s v="NA"/>
    <s v="NA"/>
    <d v="2022-08-29T00:00:00"/>
    <s v="0.4*1.6*1.6_x000a_0.4*0.8*1.4_x000a_0.3*0.8*1.6"/>
    <s v="0.4*1.6*1.6_x000a_0.4*0.8*1.4_x000a_0.3*0.8*1.6"/>
    <s v="Vibratome"/>
    <n v="15"/>
    <s v="Kowshik"/>
    <s v="Y"/>
    <s v="Y"/>
    <s v="N"/>
    <s v="NA"/>
    <s v="NA"/>
    <s v="TBL (1x7)"/>
    <s v="Plate 2: MC RxA (1x7), Nivo  RxB (1x7), Nivo+Sunitinib RxC (1x7), Sunitinib RxD (1x7);_x000a_Plate 3: RxA (1x7), RxB (1x7), RxC (1x7), RxD (1x7), RxD (1x7)"/>
    <n v="63"/>
    <s v="Rejected"/>
  </r>
  <r>
    <s v="FBR1R220203"/>
    <n v="220203"/>
    <s v="R&amp;D"/>
    <x v="320"/>
    <s v="FCB-PROTOCOL-01"/>
    <s v="HN016"/>
    <s v="Y"/>
    <s v="BSS(1R)"/>
    <s v="Internal R&amp;D"/>
    <s v="Q1 Passed"/>
    <s v="Q1 Rejected"/>
    <s v="Q1.5 Passed"/>
    <s v="Q1.5 Rejected"/>
    <s v="Blood heamolysed and clotted, L-10,b-6,h-5mm"/>
    <s v="NA"/>
    <x v="7"/>
    <s v="Mazumdar Shaw Medical Centre, Bangalore"/>
    <s v="Dr Vijay Pillai, Bangalore"/>
    <x v="0"/>
    <s v="NA"/>
    <s v="Buccal Mucosa"/>
    <s v="Right Buccal Mucosa"/>
    <s v="Male"/>
    <n v="47"/>
    <s v="N"/>
    <n v="4"/>
    <s v="Kalappa"/>
    <s v="Surgery"/>
    <s v="Primary"/>
    <s v="Naïve"/>
    <s v="NA"/>
    <s v="NA"/>
    <x v="0"/>
    <s v="NA"/>
    <s v="NA"/>
    <s v="NA"/>
    <s v="NA"/>
    <s v="Squamous Cell Carcinoma"/>
    <s v="NA"/>
    <s v="NA"/>
    <d v="2022-08-29T00:00:00"/>
    <s v="0.5*0.6*1.0"/>
    <s v="0.5*0.6*1.0"/>
    <s v="Vibratome"/>
    <n v="15"/>
    <s v="Biswajit"/>
    <s v="N"/>
    <s v="N"/>
    <s v="N"/>
    <s v="NA"/>
    <s v="NA"/>
    <s v="V TBL (1x4)"/>
    <s v="Plate 2: MC RxA (2x2), MC RxB (3x2)"/>
    <n v="14"/>
    <s v="Rejected"/>
  </r>
  <r>
    <n v="220205"/>
    <n v="220205"/>
    <s v="R&amp;D"/>
    <x v="321"/>
    <s v="FCB-PROTOCOL-01"/>
    <s v="HN017"/>
    <s v="Y"/>
    <s v="No Study"/>
    <s v="1st level attrition"/>
    <s v="Q1 Rejected"/>
    <s v="Q1 Passed"/>
    <s v="Q1.5 Rejected"/>
    <s v="Q1.5 Rejected"/>
    <s v="Fatty and small size"/>
    <s v="NA"/>
    <x v="7"/>
    <s v="Mazumdar Shaw Medical Centre, Bangalore"/>
    <s v="Dr Vijay Pillai, Bangalore"/>
    <x v="0"/>
    <s v="NA"/>
    <s v="Buccal Mucosa"/>
    <s v="Buccal Mucosa"/>
    <s v="Female"/>
    <n v="61"/>
    <s v="N"/>
    <n v="5.5"/>
    <s v="Shashi"/>
    <s v="Surgery"/>
    <s v="Primary"/>
    <s v="Naïve"/>
    <s v="NA"/>
    <s v="NA"/>
    <x v="0"/>
    <s v="NA"/>
    <s v="NA"/>
    <s v="NA"/>
    <s v="NA"/>
    <s v="Squamous Cell Carcinoma"/>
    <s v="NA"/>
    <s v="NA"/>
    <d v="2022-09-01T00:00:00"/>
    <s v="0.6*0.6*1.2"/>
    <s v="0.6*0.6*1.2"/>
    <s v="Vibratome"/>
    <n v="15"/>
    <s v="Biswajit"/>
    <s v="NA"/>
    <s v="NA"/>
    <s v="N"/>
    <s v="NA"/>
    <s v="NA"/>
    <s v="NA"/>
    <s v="NA"/>
    <s v="NA"/>
    <s v="Rejected"/>
  </r>
  <r>
    <s v="FER1R220206"/>
    <n v="220206"/>
    <s v="R&amp;D"/>
    <x v="322"/>
    <s v="FCB-PROTOCOL-01"/>
    <s v="CLN/DBR/115"/>
    <s v="Y"/>
    <s v="BSS(1R)"/>
    <s v="Internal R&amp;D"/>
    <s v="Q1 Passed"/>
    <s v="Q1 Passed"/>
    <s v="Q1.5 Passed"/>
    <s v="Q1.5 Passed"/>
    <s v="NA"/>
    <s v="Tumor content 60-80%"/>
    <x v="4"/>
    <s v="DBR &amp; SK Hospital, Tirupati"/>
    <s v="Dr C Jayaprakash"/>
    <x v="0"/>
    <s v="NA"/>
    <s v="Buccal Mucosa"/>
    <s v="Buccal Mucosa"/>
    <s v="Female"/>
    <n v="57"/>
    <s v="N"/>
    <n v="5.3"/>
    <s v="Maruthi"/>
    <s v="Surgery"/>
    <s v="Primary"/>
    <s v="Naïve"/>
    <s v="NA"/>
    <n v="4"/>
    <x v="1"/>
    <s v="NA"/>
    <s v="T4aN1MX"/>
    <s v="NA"/>
    <s v="NA"/>
    <s v="Squamous Cell Carcinoma"/>
    <s v="NA"/>
    <s v="NA"/>
    <d v="2022-09-02T00:00:00"/>
    <s v="0.2/0.6/0.2*2.2*1.2"/>
    <s v="0.2/0.4/0.2*2.0*1.0"/>
    <s v="Vibratome"/>
    <n v="15"/>
    <s v="Gowri"/>
    <s v="N"/>
    <s v="N"/>
    <s v="N"/>
    <s v="NA"/>
    <s v="NA"/>
    <s v="V TBL (1x7)_x000a_TBL (1x7)"/>
    <s v="Plate 2: RxA (2x2), RxB (3x2), RxC (2x2), RxD (3x2)"/>
    <n v="34"/>
    <s v="Terminated @T72"/>
  </r>
  <r>
    <s v="FBR1R220207"/>
    <n v="220207"/>
    <s v="R&amp;D"/>
    <x v="323"/>
    <s v="FCB-PROTOCOL-02"/>
    <s v="VYD/127"/>
    <s v="Y"/>
    <s v="BSS(1R)"/>
    <s v="Internal R&amp;D"/>
    <s v="Q1 Passed"/>
    <s v="Q1 Passed"/>
    <s v="Q1.5 Passed"/>
    <s v="Q1.5 Passed"/>
    <s v="NA"/>
    <s v="High tumor content in all fragments"/>
    <x v="5"/>
    <s v="Vydehi Hospital, Bangalore"/>
    <s v="Dr Amritha Prabha"/>
    <x v="0"/>
    <s v="NA"/>
    <s v="Buccal Mucosa"/>
    <s v="Left Buccal Mucosa"/>
    <s v="Female"/>
    <n v="51"/>
    <s v="N"/>
    <n v="3.3"/>
    <s v="Kalappa"/>
    <s v="Surgery"/>
    <s v="Primary"/>
    <s v="Naïve"/>
    <s v="cT4N3"/>
    <s v="IVA"/>
    <x v="1"/>
    <n v="2"/>
    <s v="pT4aN0"/>
    <s v="NA"/>
    <s v="NA"/>
    <s v="Squamous Cell Carcinoma"/>
    <s v="NA"/>
    <s v="NA"/>
    <d v="2022-09-06T00:00:00"/>
    <s v="0.4*1.0*1.0_x000a_0.4*0.6*0.8_x000a_0.2*0.6*0.6"/>
    <s v="0.4*1.0*1.0_x000a_0.4*0.6*0.8_x000a_0.2*0.6*0.6"/>
    <s v="Vibratome"/>
    <n v="15"/>
    <s v="Biswajit"/>
    <s v="Y"/>
    <s v="Y"/>
    <s v="N"/>
    <s v="NA"/>
    <s v="NA"/>
    <s v="V TBL (1x7)"/>
    <s v="Plate 2: RxA (2x2), RxB (3x2), RxC (2x2), RxD (3x2)"/>
    <n v="17"/>
    <s v="Terminated @T72"/>
  </r>
  <r>
    <s v="FBR1M220208"/>
    <n v="220208"/>
    <s v="R&amp;D"/>
    <x v="324"/>
    <s v="FCB-PROTOCOL-02"/>
    <s v="VYD/128"/>
    <s v="Y"/>
    <s v="DMS_RCC"/>
    <s v="Internal R&amp;D"/>
    <s v="Q1 Passed"/>
    <s v="Q1 Passed"/>
    <s v="Q1.5 Passed"/>
    <s v="Q1.5 Rejected"/>
    <s v="Benign Tumor"/>
    <s v="? Oncocytoma, benign tumor"/>
    <x v="5"/>
    <s v="Vydehi Hospital, Bangalore"/>
    <s v="Dr Amritha Prabha"/>
    <x v="4"/>
    <s v="NA"/>
    <s v="Renal Mass"/>
    <s v="Right Renal Mass"/>
    <s v="Male"/>
    <n v="50"/>
    <s v="N"/>
    <n v="3.2"/>
    <s v="Kalappa"/>
    <s v="Surgery"/>
    <s v="Primary"/>
    <s v="Naïve"/>
    <s v="NA"/>
    <s v="NA"/>
    <x v="0"/>
    <s v="NA"/>
    <s v="NA"/>
    <s v="NA"/>
    <s v="NA"/>
    <s v="NA"/>
    <s v="NA"/>
    <s v="NA"/>
    <d v="2022-09-08T00:00:00"/>
    <s v="0.2/0.4*1.2*1.2"/>
    <s v="0.2/0.4*1.2*1.2"/>
    <s v="Vibratome"/>
    <n v="15"/>
    <s v="Gowri"/>
    <s v="NA"/>
    <s v="NA"/>
    <s v="N"/>
    <s v="NA"/>
    <s v="NA"/>
    <s v="V TBL (1x7)"/>
    <s v="Plate 2: RxA (1x7), RxB (1x7), RxC (1x7);_x000a_Plate 3: RxA (1x7), RxB (1x7), RxC (1x7);"/>
    <n v="49"/>
    <s v="Rejected"/>
  </r>
  <r>
    <s v="FBB1D220209"/>
    <n v="220209"/>
    <s v="Biopharma"/>
    <x v="325"/>
    <s v="FCB-PROTOCOL-01"/>
    <s v="CLN/DBR/116"/>
    <s v="Y"/>
    <s v="BP005_SOW1_2021"/>
    <s v="Biopharma"/>
    <s v="Q1 Passed"/>
    <s v="Q1 Passed"/>
    <s v="Q1.5 Passed"/>
    <s v="Q1.5 Passed"/>
    <s v="NA"/>
    <s v="Tumor content 65-85%"/>
    <x v="4"/>
    <s v="DBR &amp; SK Hospital, Tirupati"/>
    <s v="Dr C Jayaprakash"/>
    <x v="0"/>
    <s v="NA"/>
    <s v="Buccal Mucosa"/>
    <s v="Buccal Mucosa"/>
    <s v="Male"/>
    <n v="36"/>
    <s v="N"/>
    <n v="5.0999999999999996"/>
    <s v="Shashi"/>
    <s v="Surgery"/>
    <s v="Primary"/>
    <s v="Naïve"/>
    <s v="NA"/>
    <n v="2"/>
    <x v="2"/>
    <s v="NA"/>
    <s v="T3NOMX"/>
    <s v="NA"/>
    <s v="NA"/>
    <s v="Squamous Cell Carcinoma"/>
    <s v="NA"/>
    <s v="NA"/>
    <d v="2022-09-13T00:00:00"/>
    <s v="1.2*2.4*1.6"/>
    <s v="1.2*2.4*1.6"/>
    <s v="Vibratome"/>
    <n v="15"/>
    <s v="Rajashekhar"/>
    <s v="Y"/>
    <s v="Y"/>
    <s v="N"/>
    <s v="NA"/>
    <s v="NA"/>
    <s v="NA"/>
    <s v="NA"/>
    <s v="NA"/>
    <s v="NA"/>
  </r>
  <r>
    <s v="FBB1D220210"/>
    <n v="220210"/>
    <s v="Biopharma"/>
    <x v="326"/>
    <s v="FCB-PROTOCOL-01"/>
    <s v="CLN/DBR/117"/>
    <s v="Y"/>
    <s v="BP005_SOW1_2021"/>
    <s v="Biopharma"/>
    <s v="Q1 Passed"/>
    <s v="Q1 Passed"/>
    <s v="Q1.5 Passed"/>
    <s v="Q1.5 Passed"/>
    <s v="NA"/>
    <s v="Tumor content 55-95%"/>
    <x v="4"/>
    <s v="DBR &amp; SK Hospital, Tirupati"/>
    <s v="Dr C Jayaprakash"/>
    <x v="0"/>
    <s v="NA"/>
    <s v="Buccal Mucosa"/>
    <s v="Buccal Mucosa"/>
    <s v="Female"/>
    <n v="60"/>
    <s v="N"/>
    <n v="7.4"/>
    <s v="Partha"/>
    <s v="Surgery"/>
    <s v="Primary"/>
    <s v="Naïve"/>
    <s v="NA"/>
    <n v="2"/>
    <x v="2"/>
    <s v="NA"/>
    <s v="T2Nomx"/>
    <s v="NA"/>
    <s v="NA"/>
    <s v="Squamous Cell Carcinoma"/>
    <s v="NA"/>
    <s v="NA"/>
    <d v="2022-09-14T00:00:00"/>
    <s v="0.2/0.8*2.0*1.2"/>
    <s v="0.2/0.8*2.0*1.2"/>
    <s v="Vibratome"/>
    <n v="15"/>
    <s v="Gowri"/>
    <s v="Y"/>
    <s v="Y"/>
    <s v="N"/>
    <s v="NA"/>
    <s v="NA"/>
    <s v="NA"/>
    <s v="NA"/>
    <s v="NA"/>
    <s v="NA"/>
  </r>
  <r>
    <s v="FBR1A220211"/>
    <n v="220211"/>
    <s v="R&amp;D"/>
    <x v="327"/>
    <s v="FCB-PROTOCOL-01"/>
    <s v="OC002"/>
    <s v="Y"/>
    <s v="Other Indication"/>
    <s v="Internal R&amp;D"/>
    <s v="Q1 Passed"/>
    <s v="Q1 Passed"/>
    <s v="Q1.5 Passed"/>
    <s v="Q1.5 Passed"/>
    <s v="NA"/>
    <s v="Good tumor content in 26/28 explants"/>
    <x v="7"/>
    <s v="Mazumdar Shaw Medical Centre, Bangalore"/>
    <s v="Dr Rohit Ranade, Bangalore"/>
    <x v="2"/>
    <s v="NA"/>
    <s v="Ovary"/>
    <s v="right ovary"/>
    <s v="Female"/>
    <n v="38"/>
    <s v="N"/>
    <n v="3.2"/>
    <s v="Kalappa"/>
    <s v="Surgery"/>
    <s v="Primary"/>
    <s v="Chemotherapy"/>
    <s v="NA"/>
    <n v="3"/>
    <x v="4"/>
    <n v="3"/>
    <s v=" y pT3b N1b_x000a_Mx"/>
    <n v="3"/>
    <s v="Paclitaxel, Carboplatin"/>
    <s v="High grade ofcarcinoma of right and left ovary with capsular_x000a_breech, left ovary, along with involvement of bilateral fallopian_x000a_tubes, uterine serosa, with sigmoid deposits."/>
    <s v="NA"/>
    <s v="NA"/>
    <d v="2022-09-15T00:00:00"/>
    <s v="1.2*3.6*1.6"/>
    <s v="1.2*3.6*1.6"/>
    <s v="Manual"/>
    <n v="15"/>
    <s v="Gowri"/>
    <s v="Y"/>
    <s v="Y"/>
    <s v="N"/>
    <s v="NA"/>
    <s v="NA"/>
    <s v="TBL Arm 1(1x7),Arm 2(1x7), Arm 3 (1x7), Arm 4 (1x7)"/>
    <s v="Base Plate 2: MC RxA (1x7), Anti CD3+IL2 RxB (1x7), Paclitoxel RxC (1x7), Carboplatin Max+Docetoxel RxD (1x7),Cisplatin RxE (1x7), Nivolumab RxF(1x7);_x000a_Base Plate 3:  MC RxA (1x7), Anti CD3+IL2 RxB (1x7), Paclitaxel RxC (1x7), Carboplatin Max+Docetoxel RxD (1x7),Cisplatin RxE (1x7), Nivolumab RxF(1x7);_x000a_Flow Plate 4: MC RxA (1x7), Anti CD3+IL2 RxB (1x7), Nivolumab RxF(1x7), LPS RxG (1x7), LPS RxG (1x7), LPS RxG (1x7) "/>
    <n v="164"/>
    <s v="Terminated @T72"/>
  </r>
  <r>
    <s v="FBB1D220212"/>
    <n v="220212"/>
    <s v="Biopharma"/>
    <x v="327"/>
    <s v="FCB-PROTOCOL-02"/>
    <s v="VYD/129"/>
    <s v="Y"/>
    <s v="BP005_SOW1_2021"/>
    <s v="Biopharma"/>
    <s v="Q1 Passed"/>
    <s v="Q1 Passed"/>
    <s v="Q1.5 Passed"/>
    <s v="Q1.5 Passed"/>
    <s v="NA"/>
    <s v="Tumor content 4-60%"/>
    <x v="5"/>
    <s v="Vydehi Hospital, Bangalore"/>
    <s v="Dr Amritha Prabha"/>
    <x v="0"/>
    <s v="NA"/>
    <s v="Buccal Mucosa"/>
    <s v="Left Buccal Mucosa"/>
    <s v="Male"/>
    <n v="39"/>
    <s v="N"/>
    <n v="6.6"/>
    <s v="Maruthi"/>
    <s v="Surgery"/>
    <s v="Primary"/>
    <s v="Naïve"/>
    <s v="cT4N0"/>
    <s v="II"/>
    <x v="2"/>
    <n v="2"/>
    <s v="pT2N0"/>
    <s v="NA"/>
    <s v="NA"/>
    <s v="Squamous Cell Carcinoma"/>
    <s v="NA"/>
    <s v="NA"/>
    <d v="2022-09-15T00:00:00"/>
    <s v="1.2*1.4*1.6"/>
    <s v="1.2*1.4*1.6"/>
    <s v="Vibratome"/>
    <n v="15"/>
    <s v="Gowri"/>
    <s v="Y"/>
    <s v="Y"/>
    <s v="N"/>
    <s v="NA"/>
    <s v="NA"/>
    <s v="V Arm (1x7)"/>
    <s v="Base Plate 2: RxA (1x7), RxB (1x7), RxC (1x7), RxD (1x7), RxE (1x7), RxF(1x7);_x000a_Base Plate 3:  RxA (1x7),  RxB (1x7), RxC (1x7), RxD (1x7), RxE (1x7), RxF(1x7)"/>
    <n v="99"/>
    <s v="NA"/>
  </r>
  <r>
    <s v="FBR1T220215"/>
    <n v="220215"/>
    <s v="R&amp;D"/>
    <x v="328"/>
    <s v="FCB-PROTOCOL-01"/>
    <s v="CLN/DBR/118"/>
    <s v="Y"/>
    <s v="cc Study(1T)"/>
    <s v="Internal R&amp;D"/>
    <s v="Q1 Passed"/>
    <s v="Q1 Passed"/>
    <s v="Q1.5 Passed"/>
    <s v="Q1.5 Passed"/>
    <s v="NA"/>
    <s v="Tumor content 45-95%"/>
    <x v="4"/>
    <s v="DBR &amp; SK Hospital, Tirupati"/>
    <s v="Dr C Jayaprakash"/>
    <x v="0"/>
    <s v="NA"/>
    <s v="Tongue"/>
    <s v="Tongue"/>
    <s v="Female"/>
    <n v="45"/>
    <s v="N"/>
    <n v="7.2"/>
    <s v="Partha"/>
    <s v="Surgery"/>
    <s v="Primary"/>
    <s v="Naïve"/>
    <s v="NA"/>
    <n v="3"/>
    <x v="4"/>
    <s v="NA"/>
    <s v="T3Nomx"/>
    <s v="NA"/>
    <s v="NA"/>
    <s v="Squamous Cell Carcinoma"/>
    <s v="NA"/>
    <s v="NA"/>
    <d v="2022-09-16T00:00:00"/>
    <s v="0.8*2.8*1.6"/>
    <s v="0.8*2.8*1.6"/>
    <s v="Vibratome"/>
    <n v="15"/>
    <s v="Gowri"/>
    <s v="Y"/>
    <s v="N"/>
    <s v="N"/>
    <s v="NA"/>
    <s v="NA"/>
    <s v="V TBL (1x7)"/>
    <s v="Plate 2: MC RxA (1x7), Cispatin+3FU  RxB (1x7), Paclitaxel RxD (1x7) "/>
    <n v="28"/>
    <s v="Terminated @T72"/>
  </r>
  <r>
    <n v="220213"/>
    <n v="220213"/>
    <s v="R&amp;D"/>
    <x v="328"/>
    <s v="FCB-PROTOCOL-02"/>
    <s v="VYD/130"/>
    <s v="Y"/>
    <s v="No Study"/>
    <s v="1st level attrition"/>
    <s v="Q1 Rejected"/>
    <s v="Q1 Rejected"/>
    <s v="Q1.5 Rejected"/>
    <s v="Q1.5 Rejected"/>
    <s v="Powdry and blood clotted"/>
    <s v="NA"/>
    <x v="5"/>
    <s v="Vydehi Hospital, Bangalore"/>
    <s v="Dr Amritha Prabha"/>
    <x v="0"/>
    <s v="NA"/>
    <s v="Buccal Mucosa"/>
    <s v="Left Buccal Mucosa"/>
    <s v="Male"/>
    <n v="44"/>
    <s v="N"/>
    <n v="5.5"/>
    <s v="Maruthi"/>
    <s v="Surgery"/>
    <s v="Primary"/>
    <s v="Naïve"/>
    <s v="NA"/>
    <s v="NA"/>
    <x v="0"/>
    <s v="NA"/>
    <s v="NA"/>
    <s v="NA"/>
    <s v="NA"/>
    <s v="Squamous Cell Carcinoma"/>
    <s v="NA"/>
    <s v="NA"/>
    <d v="2022-09-16T00:00:00"/>
    <s v="0.4/0.6*1.6"/>
    <s v="0.4/0.6*1.6"/>
    <s v="NA"/>
    <n v="15"/>
    <s v="Syam"/>
    <s v="NA"/>
    <s v="NA"/>
    <s v="N"/>
    <s v="NA"/>
    <s v="NA"/>
    <s v="NA"/>
    <s v="NA"/>
    <s v="NA"/>
    <s v="Rejected"/>
  </r>
  <r>
    <s v="FBR1A220214"/>
    <n v="220214"/>
    <s v="R&amp;D"/>
    <x v="328"/>
    <s v="FCB-PROTOCOL-01"/>
    <s v="OC003"/>
    <s v="Y"/>
    <s v="Other Indication"/>
    <s v="Internal R&amp;D"/>
    <s v="Q1 Passed"/>
    <s v="Q1 Passed"/>
    <s v="Q1.5 Passed"/>
    <s v="Q1.5 Passed"/>
    <s v="NA"/>
    <s v="A:Tumor content Trace- 30% in 5 explants.Others noTumor"/>
    <x v="7"/>
    <s v="Mazumdar Shaw Medical Centre, Bangalore"/>
    <s v="Dr Rohit Ranade, Bangalore"/>
    <x v="2"/>
    <s v="NA"/>
    <s v="Ovary"/>
    <s v="Ovary"/>
    <s v="Female"/>
    <n v="33"/>
    <s v="N"/>
    <n v="5.0999999999999996"/>
    <s v="Shashi"/>
    <s v="Surgery"/>
    <s v="Primary"/>
    <s v="Naïve"/>
    <s v="NA"/>
    <s v="NA"/>
    <x v="0"/>
    <s v="NA"/>
    <s v="pT stage can be determined accurately after IHC on omental sections._x000a_pN0: No regional lymph node metastasis"/>
    <s v="NA"/>
    <s v="NA"/>
    <s v="Dermoid with malignancy tumor - squamous cell_x000a_carcinoma"/>
    <s v="NA"/>
    <s v="NA"/>
    <d v="2022-09-16T00:00:00"/>
    <s v="1.2*2.4*1.8"/>
    <s v="1.2*2.4*1.8"/>
    <s v="Manual"/>
    <n v="15"/>
    <s v="Rajashekhar"/>
    <s v="Y"/>
    <s v="N"/>
    <s v="N"/>
    <s v="NA"/>
    <s v="NA"/>
    <s v="TBL Arm 1(1x7),Arm 2(1x7), Arm 3 (1x7), Arm 4 (1x7), Arm 5(1x7)"/>
    <s v="Plate 2: MC RxA (1x7),MC RxA (1x7),MC RxA (1x7),MC RxA (1x7),MC RxA (1x7),MC RxA (1x7)"/>
    <n v="101"/>
    <s v="Terminated @T72"/>
  </r>
  <r>
    <s v="FBR1T220218"/>
    <n v="220218"/>
    <s v="R&amp;D"/>
    <x v="329"/>
    <s v="FCB-PROTOCOL-01"/>
    <s v="CLN/DBR/119"/>
    <s v="Y"/>
    <s v="cc Study(1T)"/>
    <s v="Internal R&amp;D"/>
    <s v="Q1 Passed"/>
    <s v="Q1 Passed"/>
    <s v="Q1.5 Passed"/>
    <s v="Q1.5 Passed"/>
    <s v="NA"/>
    <s v="Tumor content 60-80%"/>
    <x v="4"/>
    <s v="DBR &amp; SK Hospital, Tirupati"/>
    <s v="Dr C Jayaprakash"/>
    <x v="0"/>
    <s v="NA"/>
    <s v="Buccal Mucosa"/>
    <s v="Buccal Mucosa"/>
    <s v="Female"/>
    <n v="41"/>
    <s v="N"/>
    <n v="5.0999999999999996"/>
    <s v="Shashi"/>
    <s v="Surgery"/>
    <s v="Primary"/>
    <s v="Naïve"/>
    <s v="NA"/>
    <n v="4"/>
    <x v="1"/>
    <s v="NA"/>
    <s v="T3N3bmx"/>
    <s v="NA"/>
    <s v="NA"/>
    <s v="Squamous Cell Carcinoma"/>
    <s v="NA"/>
    <s v="NA"/>
    <d v="2022-09-19T00:00:00"/>
    <s v="0.5*1.0*2.4"/>
    <s v="0.5*1.0*2.4"/>
    <s v="Vibratome"/>
    <n v="15"/>
    <s v="Biswajit"/>
    <s v="Y"/>
    <s v="N"/>
    <s v="N"/>
    <s v="NA"/>
    <s v="NA"/>
    <s v="NA"/>
    <s v="Plate 2: MC RxA (1x7), Cispatin+3FU  RxB (1x7), Paclitaxel RxD (1x7) "/>
    <n v="18"/>
    <s v="Terminated @T72"/>
  </r>
  <r>
    <s v="FBR1M220216"/>
    <n v="220216"/>
    <s v="R&amp;D"/>
    <x v="329"/>
    <s v="FCB-PROTOCOL-01"/>
    <s v="RC013"/>
    <s v="Y"/>
    <s v="DMS_RCC"/>
    <s v="Internal R&amp;D"/>
    <s v="Q1 Passed"/>
    <s v="Q1 Passed"/>
    <s v="Q1.5 Passed"/>
    <s v="Q1.5 Passed"/>
    <s v="NA"/>
    <s v="Good tumor content in all fragments"/>
    <x v="7"/>
    <s v="Mazumdar Shaw Medical Centre, Bangalore"/>
    <s v="Dr Saurabh Bhargav, Bangalore"/>
    <x v="4"/>
    <s v="NA"/>
    <s v="Renal Mass"/>
    <s v="Right Renal Mass"/>
    <s v="Male"/>
    <n v="72"/>
    <s v="N"/>
    <n v="5.6"/>
    <s v="Maruthi"/>
    <s v="Surgery"/>
    <s v="Primary"/>
    <s v="Naïve"/>
    <s v="NA"/>
    <n v="2"/>
    <x v="2"/>
    <n v="1"/>
    <s v="pT1bN0"/>
    <s v="NA"/>
    <s v="NA"/>
    <s v="NA"/>
    <s v="NA"/>
    <s v="NA"/>
    <d v="2022-09-19T00:00:00"/>
    <s v="0.6*1.6*1.6"/>
    <s v="0.6*1.6*1.6"/>
    <s v="Vibratome"/>
    <n v="15"/>
    <s v="Kowshik"/>
    <s v="Y"/>
    <s v="Y"/>
    <s v="N"/>
    <s v="NA"/>
    <s v="NA"/>
    <s v="V TBL (1x7)"/>
    <s v="Plate 2: MC RxA (1x7), Nivo RxB (1x7), Nivo+Sunitinib RxC (1x7), Sunitinib RxD (1x7);_x000a_Plate 3: MC RxA (1x7), Nivo RxB (1x7), Nivo+Sunitinib RxC (1x7);"/>
    <n v="56"/>
    <s v="Terminated @T72"/>
  </r>
  <r>
    <s v="FBR1M220217"/>
    <n v="220217"/>
    <s v="R&amp;D"/>
    <x v="329"/>
    <s v="FCB-PROTOCOL-01"/>
    <s v="RC014"/>
    <s v="Y"/>
    <s v="DMS_RCC"/>
    <s v="Internal R&amp;D"/>
    <s v="Q1 Passed"/>
    <s v="Q1 Passed"/>
    <s v="Q1.5 Passed"/>
    <s v="Q1.5 Passed"/>
    <s v="NA"/>
    <s v="Tumor content 3-40%"/>
    <x v="7"/>
    <s v="Mazumdar Shaw Medical Centre, Bangalore"/>
    <s v="Dr Saurabh Bhargav, Bangalore"/>
    <x v="4"/>
    <s v="NA"/>
    <s v="Renal Mass"/>
    <s v="Left Renal Mass"/>
    <s v="Male"/>
    <n v="43"/>
    <s v="N"/>
    <n v="5.6"/>
    <s v="Maruthi"/>
    <s v="Surgery"/>
    <s v="Primary"/>
    <s v="Naïve"/>
    <s v="NA"/>
    <n v="2"/>
    <x v="2"/>
    <n v="2"/>
    <s v="pT2a"/>
    <s v="NA"/>
    <s v="NA"/>
    <s v="NA"/>
    <s v="NA"/>
    <s v="NA"/>
    <d v="2022-09-19T00:00:00"/>
    <s v="0.5/0.7*2.0*2.2_x000a_0.4*1.4*1.2"/>
    <s v="0.5/0.7*2.0*2.2_x000a_0.4*1.4*1.2"/>
    <s v="Manual"/>
    <n v="15"/>
    <s v="Biswajit"/>
    <s v="Y"/>
    <s v="N"/>
    <s v="N"/>
    <s v="NA"/>
    <s v="NA"/>
    <s v="M TBL (1x7)"/>
    <s v="Plate 2: MC RxA (1x7), Nivo RxB (1x7), Nivo+Sunitinib RxC (1x7), Sunitinib RxD (1x7);_x000a_Plate 3: MC RxA (1x7), Nivo RxB (1x7), Nivo+Sunitinib RxC (1x7);"/>
    <n v="56"/>
    <s v="Terminated @T72"/>
  </r>
  <r>
    <s v="FBR1T220219"/>
    <n v="220219"/>
    <s v="R&amp;D"/>
    <x v="330"/>
    <s v="FCB-PROTOCOL-01"/>
    <s v="CLN/DBR/120"/>
    <s v="Y"/>
    <s v="cc Study(1T)"/>
    <s v="Internal R&amp;D"/>
    <s v="Q1 Passed"/>
    <s v="Q1 Passed"/>
    <s v="Q1.5 Passed"/>
    <s v="Q1.5 Passed"/>
    <s v="NA"/>
    <s v="NA"/>
    <x v="4"/>
    <s v="DBR &amp; SK Hospital, Tirupati"/>
    <s v="Dr C Jayaprakash"/>
    <x v="0"/>
    <s v="NA"/>
    <s v="Buccal Mucosa"/>
    <s v="Buccal Mucosa"/>
    <s v="Male"/>
    <n v="76"/>
    <s v="N"/>
    <n v="5.3"/>
    <s v="Shashi"/>
    <s v="Surgery"/>
    <s v="Primary"/>
    <s v="Naïve"/>
    <s v="NA"/>
    <n v="2"/>
    <x v="2"/>
    <s v="NA"/>
    <s v="T2Nomx"/>
    <s v="NA"/>
    <s v="NA"/>
    <s v="Squamous Cell Carcinoma"/>
    <s v="NA"/>
    <s v="NA"/>
    <d v="2022-09-20T00:00:00"/>
    <s v="0.4*1.6*2.2"/>
    <s v="0.4*1.6*2.2"/>
    <s v="Vibratome"/>
    <n v="15"/>
    <s v="Rajashekhar"/>
    <s v="Y"/>
    <s v="NA"/>
    <s v="N"/>
    <s v="NA"/>
    <s v="NA"/>
    <s v="V TBL (1x7)"/>
    <s v="Plate 2: MC RxA (1x7), Cispatin+5FU  RxB (1x7), Paclitaxel RxC (1x7) "/>
    <n v="29"/>
    <s v="Terminated @T72"/>
  </r>
  <r>
    <s v="FBR1T220220"/>
    <n v="220220"/>
    <s v="R&amp;D"/>
    <x v="331"/>
    <s v="FCB-PROTOCOL-02"/>
    <s v="VYD/131"/>
    <s v="Y"/>
    <s v="cc Study(1T)"/>
    <s v="Internal R&amp;D"/>
    <s v="Q1 Passed"/>
    <s v="Q1 Passed"/>
    <s v="Q1.5 Passed"/>
    <s v="Q1.5 Passed"/>
    <s v="NA"/>
    <s v="NA"/>
    <x v="5"/>
    <s v="Vydehi Hospital, Bangalore"/>
    <s v="Dr Amritha Prabha"/>
    <x v="0"/>
    <s v="NA"/>
    <s v="Maxilla"/>
    <s v="Left Maxilla"/>
    <s v="Male"/>
    <n v="59"/>
    <s v="N"/>
    <n v="5.6"/>
    <s v="Maruthi"/>
    <s v="Surgery"/>
    <s v="Primary"/>
    <s v="Naïve"/>
    <s v="cT4N1"/>
    <s v="IVA"/>
    <x v="1"/>
    <n v="2"/>
    <s v="pT2N1"/>
    <s v="NA"/>
    <s v="NA"/>
    <s v="Squamous Cell Carcinoma"/>
    <s v="NA"/>
    <s v="NA"/>
    <d v="2022-09-21T00:00:00"/>
    <s v="0.8*1.4*1.4"/>
    <s v="0.8*1.4*1.4"/>
    <s v="Vibratome"/>
    <n v="15"/>
    <s v="Rajashekhar"/>
    <s v="Y"/>
    <s v="N"/>
    <s v="N"/>
    <s v="NA"/>
    <s v="NA"/>
    <s v="Submitted to FBR1S220220"/>
    <s v="Plate 2: MC RxA (1x7), Cispatin+5FU  RxB (1x7), Paclitaxel RxC (1x7) "/>
    <n v="21"/>
    <s v="Terminated @T72"/>
  </r>
  <r>
    <s v="FBR1T220221"/>
    <n v="220221"/>
    <s v="R&amp;D"/>
    <x v="332"/>
    <s v="FCB-PROTOCOL-01"/>
    <s v="HN018"/>
    <s v="Y"/>
    <s v="cc Study(1T)"/>
    <s v="Internal R&amp;D"/>
    <s v="Q1 Passed"/>
    <s v="Q1 Passed"/>
    <s v="Q1.5 Passed"/>
    <s v="Q1.5 Passed"/>
    <s v="NA"/>
    <s v="NA"/>
    <x v="7"/>
    <s v="Mazumdar Shaw Medical Centre, Bangalore"/>
    <s v="Dr Vijay Pillai, Bangalore"/>
    <x v="0"/>
    <s v="NA"/>
    <s v="Tongue"/>
    <s v="Right Tongue"/>
    <s v="Male"/>
    <n v="35"/>
    <s v="N"/>
    <n v="5.3"/>
    <s v="Shashi"/>
    <s v="Surgery"/>
    <s v="Primary"/>
    <s v="Naïve"/>
    <s v="NA"/>
    <n v="3"/>
    <x v="4"/>
    <n v="4"/>
    <s v="pT4aN3b"/>
    <s v="NA"/>
    <s v="NA"/>
    <s v="Poorly differentiated squamous cell carcinoma, spindle cell variant._x000a_Left selective neck dissection - Metastasis of squamous cell_x000a_carcinoma. "/>
    <s v="NA"/>
    <s v="NA"/>
    <d v="2022-09-23T00:00:00"/>
    <s v="0.6/0.8*1.6*1.6"/>
    <s v="0.4/0.6*1.2*1.2_x000a_0.3/0.4*1.2*1.0"/>
    <s v="Vibratome"/>
    <n v="15"/>
    <s v="Arjun"/>
    <s v="Y"/>
    <s v="N"/>
    <s v="N"/>
    <s v="NA"/>
    <s v="NA"/>
    <s v="V TBL (1x6)"/>
    <s v="Plate 2: MC RxA (1x6), Cispatin RxB (1x6), TPF RxC (1x6) "/>
    <n v="24"/>
    <s v="Terminated @T72"/>
  </r>
  <r>
    <s v="FBR1T220222"/>
    <n v="220222"/>
    <s v="R&amp;D"/>
    <x v="333"/>
    <s v="MBT-TB-070_v2.0"/>
    <s v="BBH012"/>
    <s v="Y"/>
    <s v="cc Study(1T)"/>
    <s v="Internal R&amp;D"/>
    <s v="Q1 Passed"/>
    <s v="Q1 Passed"/>
    <s v="Q1.5 Passed"/>
    <s v="Q1.5 Passed"/>
    <s v="NA"/>
    <s v="Sarcamatoid variant of SCC. High tumor content in all fragments"/>
    <x v="1"/>
    <s v="Bangalore Baptist Hospital, Bangalore"/>
    <s v="Dr BV Manjula, Bangalore"/>
    <x v="0"/>
    <s v="NA"/>
    <s v="Buccal Mucosa"/>
    <s v="Right Buccal Mucosa"/>
    <s v="Female"/>
    <n v="51"/>
    <s v="N"/>
    <n v="3"/>
    <s v="Kalappa"/>
    <s v="Surgery"/>
    <s v="Local Recurrent"/>
    <s v="Surgery + Radiotherapy"/>
    <s v="cT4aN1M0"/>
    <s v="IVA"/>
    <x v="1"/>
    <s v="NA"/>
    <s v="ypT4aN1M"/>
    <s v="NA"/>
    <s v="NA"/>
    <s v="NA"/>
    <s v="NA"/>
    <s v="NA"/>
    <d v="2022-09-26T00:00:00"/>
    <s v="0.8*1.6*2.0_x000a_0.4*0.6*0.8"/>
    <s v="0.8*1.6*2.0_x000a_0.4*0.6*0.8"/>
    <s v="Vibratome"/>
    <n v="15"/>
    <s v="Kowshik"/>
    <s v="Y"/>
    <s v="N"/>
    <s v="N"/>
    <s v="NA"/>
    <s v="NA"/>
    <s v="V TBL (1x7)"/>
    <s v="Plate 2: MC RxA (1x7), Cispatin  RxB (1x7), TPF RxC (1x7), MC RxA (1x7), Cispatin  RxB (1x7), TPF RxC (1x7) ;_x000a_Plate 3: Nivo RxD (1x7), Nivo RxD (1x7)"/>
    <n v="72"/>
    <s v="Terminated @T72"/>
  </r>
  <r>
    <s v="FBR1M220223"/>
    <n v="220223"/>
    <s v="R&amp;D"/>
    <x v="333"/>
    <s v="FCB-PROTOCOL-01"/>
    <s v="RC015"/>
    <s v="Y"/>
    <s v="DMS_RCC"/>
    <s v="Internal R&amp;D"/>
    <s v="Q1 Passed"/>
    <s v="Q1 Passed"/>
    <s v="Q1.5 Passed"/>
    <s v="Q1.5 Passed"/>
    <s v="NA"/>
    <s v="Clear cell RCC. High tumor content in all fragments"/>
    <x v="7"/>
    <s v="Mazumdar Shaw Medical Centre, Bangalore"/>
    <s v="Dr Saurabh Bhargav, Bangalore"/>
    <x v="4"/>
    <s v="NA"/>
    <s v="Renal Mass"/>
    <s v="Right Renal Mass"/>
    <s v="Male"/>
    <n v="39"/>
    <s v="N"/>
    <n v="4.4000000000000004"/>
    <s v="Partha"/>
    <s v="Surgery"/>
    <s v="Primary"/>
    <s v="Naïve"/>
    <s v="NA"/>
    <n v="2"/>
    <x v="2"/>
    <n v="1"/>
    <s v="pT1b"/>
    <s v="NA"/>
    <s v="NA"/>
    <s v="NA"/>
    <s v="NA"/>
    <s v="NA"/>
    <d v="2022-09-26T00:00:00"/>
    <s v="0.8*1.2*1.6"/>
    <s v="0.8*1.2*1.6"/>
    <s v="Vibratome"/>
    <n v="15"/>
    <s v="Syam"/>
    <s v="Y"/>
    <s v="Y"/>
    <s v="N"/>
    <s v="NA"/>
    <s v="NA"/>
    <s v="V TBL (1x7)"/>
    <s v="Plate 2: RxA (1x7), RxB (1x7), RxC (1x7), RxD (1x7) ;_x000a_Plate 3:  RxA (1x7), RxC (1x7)"/>
    <n v="65"/>
    <s v="Terminated @T72"/>
  </r>
  <r>
    <s v="FBR1M220224"/>
    <n v="220224"/>
    <s v="R&amp;D"/>
    <x v="333"/>
    <s v="FCB-PROTOCOL-01"/>
    <s v="RC016"/>
    <s v="Y"/>
    <s v="DMS_RCC"/>
    <s v="Internal R&amp;D"/>
    <s v="Q1 Passed"/>
    <s v="Q1 Passed"/>
    <s v="Q1.5 Passed"/>
    <s v="Q1.5 Passed"/>
    <s v="Small size tissue"/>
    <s v="Clear cell RCC. Tumor 65-90% in 5/7 explants. Others no Tumor"/>
    <x v="7"/>
    <s v="Mazumdar Shaw Medical Centre, Bangalore"/>
    <s v="Dr Saurabh Bhargav, Bangalore"/>
    <x v="4"/>
    <s v="NA"/>
    <s v="Renal Mass"/>
    <s v="Left Renal Mass"/>
    <s v="Female"/>
    <n v="67"/>
    <s v="N"/>
    <n v="3.3"/>
    <s v="Partha"/>
    <s v="Surgery"/>
    <s v="Primary"/>
    <s v="Naïve"/>
    <s v="NA"/>
    <n v="4"/>
    <x v="1"/>
    <n v="1"/>
    <s v="pT1a"/>
    <s v="NA"/>
    <s v="NA"/>
    <s v="NA"/>
    <s v="NA"/>
    <s v="NA"/>
    <d v="2022-09-26T00:00:00"/>
    <s v="0.3/0.4*0.4*0.4"/>
    <s v="0.3/0.4*0.4*0.4"/>
    <s v="Manual"/>
    <n v="15"/>
    <s v="Kowshik"/>
    <s v="Y"/>
    <s v="N"/>
    <s v="N"/>
    <s v="NA"/>
    <s v="NA"/>
    <s v="V TBL (1x7)"/>
    <s v="Plate 2: MC RxA (1x7), Sunitinib RxB (1x7)"/>
    <n v="21"/>
    <s v="Terminated @T72"/>
  </r>
  <r>
    <s v="FBR1T220225"/>
    <n v="220225"/>
    <s v="R&amp;D"/>
    <x v="334"/>
    <s v="FCB-PROTOCOL-01"/>
    <s v="HN019"/>
    <s v="Y"/>
    <s v="cc Study(1T)"/>
    <s v="Internal R&amp;D"/>
    <s v="Q1 Passed"/>
    <s v="Q1 Rejected"/>
    <s v="Q1.5 Passed"/>
    <s v="Compromised"/>
    <s v="Blood sample was hemolysed"/>
    <s v="NA"/>
    <x v="7"/>
    <s v="Mazumdar Shaw Medical Centre, Bangalore"/>
    <s v="Dr Vijay Pillai, Bangalore"/>
    <x v="0"/>
    <s v="NA"/>
    <s v="Hard Palate"/>
    <s v="Left Hard Palate"/>
    <s v="Male"/>
    <n v="53"/>
    <s v="N"/>
    <n v="5.0999999999999996"/>
    <s v="Maruthi"/>
    <s v="Surgery"/>
    <s v="Primary"/>
    <s v="Naïve"/>
    <s v="NA"/>
    <n v="2"/>
    <x v="2"/>
    <n v="4"/>
    <s v="pT4a"/>
    <s v="NA"/>
    <s v="NA"/>
    <s v="Squamous Cell Carcinoma"/>
    <s v="NA"/>
    <s v="NA"/>
    <d v="2022-09-27T00:00:00"/>
    <s v="0.6/0.8*1.6*1.6"/>
    <s v="0.6/0.8*1.6*1.6"/>
    <s v="Vibratome"/>
    <n v="15"/>
    <s v="Rajashekhar"/>
    <s v="N"/>
    <s v="N"/>
    <s v="N"/>
    <s v="NA"/>
    <s v="NA"/>
    <s v="V TBL (1x7)"/>
    <s v="Plate 2: MC RxA (1x7), Cisplatin RxB (1x7), Cisplatin+5FU RxC (1x7)"/>
    <n v="28"/>
    <s v="Terminated @T72"/>
  </r>
  <r>
    <s v="FBB1D220227"/>
    <n v="220227"/>
    <s v="Biopharma"/>
    <x v="335"/>
    <s v="FCB-PROTOCOL-01"/>
    <s v="CLN/DBR/121"/>
    <s v="Y"/>
    <s v="BP005_SOW1_2021"/>
    <s v="1st level attrition"/>
    <s v="Q1 Passed"/>
    <s v="Q1 Passed"/>
    <s v="Q1.5 Passed"/>
    <s v="Q1.5 Passed"/>
    <s v="NA"/>
    <s v="Approximate Tumor content %fragmnet wise: LA1-25 LA2- 4, LA3-15, LA4-4, LA5-60, LA6-55, LA7-8"/>
    <x v="4"/>
    <s v="DBR &amp; SK Hospital, Tirupati"/>
    <s v="Dr C Jayaprakash"/>
    <x v="0"/>
    <s v="NA"/>
    <s v="Buccal Mucosa"/>
    <s v="Buccal Mucosa"/>
    <s v="Male"/>
    <n v="42"/>
    <s v="N"/>
    <n v="5.0999999999999996"/>
    <s v="Shashi"/>
    <s v="Surgery"/>
    <s v="Primary"/>
    <s v="Naïve"/>
    <s v="NA"/>
    <n v="3"/>
    <x v="4"/>
    <s v="NA"/>
    <s v="T3N1MX"/>
    <s v="NA"/>
    <s v="NA"/>
    <s v="Squamous Cell Carcinoma"/>
    <s v="NA"/>
    <s v="NA"/>
    <d v="2022-09-28T00:00:00"/>
    <s v="0.8/0.4/0.6*2.0*1.8"/>
    <s v="0.8/0.4/0.6*2.0*1.8"/>
    <s v="Vibratome"/>
    <n v="15"/>
    <s v="Gowri"/>
    <s v="Y"/>
    <s v="Y"/>
    <s v="N"/>
    <s v="NA"/>
    <s v="NA"/>
    <s v="V TBL Arm 1(1x7)"/>
    <s v="Base Plate 2: RxA (1x7), RxB (1x7), RxC (1x7), RxD (1x7), RxE (1x7),  RxF(1x7);_x000a_NS Plate 3: RxA (1x3), RxB (1x3), RxC (1x3), RxD (1x3), RxE (1x3),  RxF(1x3)"/>
    <n v="83"/>
    <s v="NA"/>
  </r>
  <r>
    <s v="FBR1A220226"/>
    <n v="220226"/>
    <s v="R&amp;D"/>
    <x v="335"/>
    <s v="FCB-PROTOCOL-01"/>
    <s v="OC004"/>
    <s v="Y"/>
    <s v="Other Indication"/>
    <s v="Internal R&amp;D"/>
    <s v="Q1 Passed"/>
    <s v="Q1 Passed"/>
    <s v="Q1.5 Passed"/>
    <s v="Q1.5 Passed"/>
    <s v="NA"/>
    <s v="Tumor content trace to 35%"/>
    <x v="7"/>
    <s v="Mazumdar Shaw Medical Centre, Bangalore"/>
    <s v="Dr Rohit Ranade, Bangalore"/>
    <x v="2"/>
    <s v="NA"/>
    <s v="Ovary"/>
    <s v="right ovary"/>
    <s v="Female"/>
    <n v="49"/>
    <s v="N"/>
    <n v="5.4"/>
    <s v="Maruthi"/>
    <s v="Surgery"/>
    <s v="Primary"/>
    <s v="Chemotherapy"/>
    <s v="NA"/>
    <n v="1"/>
    <x v="3"/>
    <s v="High grade tumor. "/>
    <s v="pT1c2"/>
    <n v="3"/>
    <s v="Paclitaxel, Carboplatin"/>
    <s v="m (multiple primary tumors)_x000a_y (post-treatment)_x000a_pT1c2: Capsule ruptured before surgery or tumor on ovarian or_x000a_fallopian tube surface_x000a_pN0: No regional lymph node metastasis"/>
    <s v="NA"/>
    <s v="NA"/>
    <d v="2022-09-28T00:00:00"/>
    <s v="0.6/0.8*1.2*2.0"/>
    <s v="0.6/0.8*1.2*2.0"/>
    <s v="Manual"/>
    <n v="15"/>
    <s v="Rajashekhar"/>
    <s v="Y"/>
    <s v="N"/>
    <s v="N"/>
    <s v="NA"/>
    <s v="NA"/>
    <s v="TBL Arm 1(1x7),Arm 2(1x7), Arm 3 (1x7)"/>
    <s v="Base Plate 2: MC RxA (1x7), Anti CD3+IL2 RxB (1x7), Paclitoxel RxC (1x7), Carboplatin Max+Docetoxel RxD (1x7),Cisplatin RxE (1x7), Nivolumab RxF(1x7);_x000a_Base Plate 3:  MC RxA (1x7), Anti CD3+IL2 RxB (1x7), Paclitaxel RxC (1x7), Carboplatin Max+Docetoxel RxD (1x7),Cisplatin RxE (1x7), Nivolumab RxF(1x7);_x000a_Flow Plate 4: MC RxA (1x7), Anti CD3+IL2 RxB (1x7), Nivolumab RxF(1x7), LPS RxG (1x7), LPS RxG (1x7), LPS RxG (1x7) "/>
    <n v="173"/>
    <s v="Terminated @T72"/>
  </r>
  <r>
    <n v="220228"/>
    <n v="220228"/>
    <s v="R&amp;D"/>
    <x v="336"/>
    <s v="MBT-TB-070_v2.0"/>
    <s v="BBH013"/>
    <s v="Y"/>
    <s v="No Study"/>
    <s v="1st level attrition"/>
    <s v="Q1 Rejected"/>
    <s v="Q1 Passed"/>
    <s v="Q1.5 Rejected"/>
    <s v="Q1.5 Rejected"/>
    <s v="small and completely floating"/>
    <s v="NA"/>
    <x v="1"/>
    <s v="Bangalore Baptist Hospital, Bangalore"/>
    <s v="Dr BV Manjula, Bangalore"/>
    <x v="0"/>
    <s v="NA"/>
    <s v="Buccal Mucosa"/>
    <s v="Right Buccal Mucosa"/>
    <s v="Female"/>
    <n v="66"/>
    <s v="N"/>
    <n v="4.2"/>
    <s v="Kalappa"/>
    <s v="Surgery"/>
    <s v="Primary"/>
    <s v="Naïve"/>
    <s v="NA"/>
    <s v="NA"/>
    <x v="0"/>
    <s v="NA"/>
    <s v="NA"/>
    <s v="NA"/>
    <s v="NA"/>
    <s v="NA"/>
    <s v="NA"/>
    <s v="NA"/>
    <d v="2022-09-30T00:00:00"/>
    <s v="0.4*1.0*0.6_x000a_0.2*0.8*0.4"/>
    <s v="0.4*1.0*0.6_x000a_0.2*0.8*0.4"/>
    <s v="NA"/>
    <n v="15"/>
    <s v="Arjun"/>
    <s v="N"/>
    <s v="N"/>
    <s v="N"/>
    <s v="NA"/>
    <s v="NA"/>
    <s v="NA"/>
    <s v="NA"/>
    <s v="NA"/>
    <s v="Rejected"/>
  </r>
  <r>
    <n v="220229"/>
    <n v="220229"/>
    <s v="R&amp;D"/>
    <x v="337"/>
    <s v="FCB-PROTOCOL-01"/>
    <s v="OC005"/>
    <s v="Y"/>
    <s v="No Study"/>
    <s v="1st level attrition"/>
    <s v="Q1 Rejected"/>
    <s v="Q1 Passed"/>
    <s v="Q1.5 Rejected"/>
    <s v="Q1.5 Rejected"/>
    <s v="Omentum sample not collection"/>
    <s v="NA"/>
    <x v="7"/>
    <s v="Mazumdar Shaw Medical Centre, Bangalore"/>
    <s v="Dr Rohit Ranade, Bangalore"/>
    <x v="2"/>
    <s v="NA"/>
    <s v="Omentum"/>
    <s v="Omentum"/>
    <s v="Female"/>
    <n v="49"/>
    <s v="N"/>
    <n v="5.4"/>
    <s v="Maruthi"/>
    <s v="Surgery"/>
    <s v="Metastatic"/>
    <s v="Chemotherapy"/>
    <s v="NA"/>
    <s v="NA"/>
    <x v="0"/>
    <s v="NA"/>
    <s v="NA"/>
    <s v="NA"/>
    <s v="NA"/>
    <s v="NA"/>
    <s v="NA"/>
    <s v="NA"/>
    <d v="2022-10-03T00:00:00"/>
    <s v="0.4*0.4/0.6*0.6/1.0_x000a_0.2*0.6*1.2/1.0"/>
    <s v="0.4*0.4/0.6*0.6/1.0_x000a_0.2*0.6*1.2/1.0"/>
    <s v="NA"/>
    <n v="15"/>
    <s v="chandan"/>
    <s v="N"/>
    <s v="N"/>
    <s v="N"/>
    <s v="NA"/>
    <s v="NA"/>
    <s v="NA"/>
    <s v="NA"/>
    <s v="NA"/>
    <s v="Rejected"/>
  </r>
  <r>
    <s v="FBB1D220230"/>
    <n v="220230"/>
    <s v="Biopharma"/>
    <x v="338"/>
    <s v="FCB-PROTOCOL-01"/>
    <s v="CLN/DBR/122"/>
    <s v="Y"/>
    <s v="BP005_SOW1_2021"/>
    <s v="Biopharma"/>
    <s v="Q1 Passed"/>
    <s v="Q1 Passed"/>
    <s v="Q1.5 Passed"/>
    <s v="Q1.5 Passed"/>
    <s v="NA"/>
    <s v="Tumor only in one fragment (80%), others no tumor only muscle and other stromal tissue"/>
    <x v="4"/>
    <s v="DBR &amp; SK Hospital, Tirupati"/>
    <s v="Dr C Jayaprakash"/>
    <x v="0"/>
    <s v="NA"/>
    <s v="Buccal Mucosa"/>
    <s v="Buccal Mucosa"/>
    <s v="Male"/>
    <n v="46"/>
    <s v="N"/>
    <n v="7.4"/>
    <s v="Partha"/>
    <s v="Surgery"/>
    <s v="Primary"/>
    <s v="Naïve"/>
    <s v="NA"/>
    <s v="4a"/>
    <x v="1"/>
    <s v="NA"/>
    <s v="T2N2Mx"/>
    <s v="NA"/>
    <s v="NA"/>
    <s v="Squamous Cell Carcinoma"/>
    <s v="NA"/>
    <s v="NA"/>
    <d v="2022-10-04T00:00:00"/>
    <s v="0.4/0.6/0.8*1.6*1.4"/>
    <s v="0.4/0.6/0.8*1.6*1.4"/>
    <s v="Vibratome"/>
    <n v="15"/>
    <s v="Gowri"/>
    <s v="Y"/>
    <s v="Y"/>
    <s v="N"/>
    <s v="Q2 Rejected"/>
    <s v="No Tumor"/>
    <s v="V TBL Arm 1(1x7)"/>
    <s v="Base Plate 2: RxA (1x7), RxB (1x7), RxC (1x7), RxD (1x7), RxE (1x7),  RxF(1x7);_x000a_NS Plate 3: RxA (1x3), RxB (1x3), RxC (1x3), RxD (1x3), RxE (1x3),  RxF(1x3)"/>
    <n v="75"/>
    <s v="Rejected"/>
  </r>
  <r>
    <s v="FBB1D220231"/>
    <n v="220231"/>
    <s v="Biopharma"/>
    <x v="339"/>
    <s v="FCB-PROTOCOL-01"/>
    <s v="HN020"/>
    <s v="Y"/>
    <s v="BP005_SOW1_2021"/>
    <s v="Biopharma"/>
    <s v="Q1 Passed"/>
    <s v="Q1 Passed"/>
    <s v="Q1.5 Passed"/>
    <s v="Q1.5 Passed"/>
    <s v="NA"/>
    <s v="Tumor content 10-95%."/>
    <x v="7"/>
    <s v="Mazumdar Shaw Medical Centre, Bangalore"/>
    <s v="Dr Vijay Pillai, Bangalore"/>
    <x v="0"/>
    <s v="NA"/>
    <s v="RMT"/>
    <s v="Right RMT WDSCC"/>
    <s v="Female"/>
    <n v="67"/>
    <s v="N"/>
    <n v="5.0999999999999996"/>
    <s v="Shashi"/>
    <s v="Surgery"/>
    <s v="Primary"/>
    <s v="Naïve"/>
    <s v="NA"/>
    <n v="3"/>
    <x v="4"/>
    <n v="4"/>
    <s v="pT4bN0"/>
    <s v="NA"/>
    <s v="NA"/>
    <s v="Poorly differentiated squamous cell carcinoma._x000a_Right selective neck dissection-Negative for metastasis"/>
    <s v="NA"/>
    <s v="NA"/>
    <d v="2022-10-07T00:00:00"/>
    <s v="0.6*1.0*1.0"/>
    <s v="0.6*1.0*1.0"/>
    <s v="Vibratome"/>
    <n v="4"/>
    <s v="Rajashekhar"/>
    <s v="Y"/>
    <s v="Y"/>
    <s v="N"/>
    <s v="NA"/>
    <s v="NA"/>
    <s v="V TBL Arm 1(1x7)"/>
    <s v="Base Plate 2: RxA (1x7), RxB (1x7), RxC (1x7), RxD (1x7), RxE (1x7),  RxF(1x7);_x000a_NS Plate 3: RxA (1x3), RxB (1x3), RxC (1x3), RxD (1x3), RxE (1x3),  RxF(1x3)"/>
    <n v="67"/>
    <s v="NA"/>
  </r>
  <r>
    <n v="220232"/>
    <n v="220232"/>
    <s v="R&amp;D"/>
    <x v="340"/>
    <s v="FCB-PROTOCOL-01"/>
    <s v="CLN/DBR/123"/>
    <s v="Y"/>
    <s v="No Study"/>
    <s v="1st level attrition"/>
    <s v="Q1 Rejected"/>
    <s v="Q1 Passed"/>
    <s v="Q1.5 Rejected"/>
    <s v="Q1.5 Rejected"/>
    <s v="Tissue very small size"/>
    <s v="NA"/>
    <x v="4"/>
    <s v="DBR &amp; SK Hospital, Tirupati"/>
    <s v="Dr C Jayaprakash"/>
    <x v="0"/>
    <s v="NA"/>
    <s v="Buccal Mucosa"/>
    <s v="Buccal Mucosa"/>
    <s v="Female"/>
    <n v="56"/>
    <s v="N"/>
    <n v="5.3"/>
    <s v="Maruthi"/>
    <s v="Surgery"/>
    <s v="Primary"/>
    <s v="Naïve"/>
    <s v="NA"/>
    <n v="3"/>
    <x v="4"/>
    <s v="NA"/>
    <s v="pT3N0Mx"/>
    <s v="NA"/>
    <s v="NA"/>
    <s v="Squamous Cell Carcinoma"/>
    <s v="NA"/>
    <s v="NA"/>
    <d v="2022-10-11T00:00:00"/>
    <s v="0.2*0.6*0.6/0.8_x000a_0.2*1.4*2.0/1.8"/>
    <s v="0.2*0.6*0.6/0.8_x000a_0.2*1.4*2.0/1.8"/>
    <s v="NA"/>
    <n v="4"/>
    <s v="chandan"/>
    <s v="N"/>
    <s v="N"/>
    <s v="N"/>
    <s v="Q2 Rejected"/>
    <s v="Not fit for vibrotome"/>
    <s v="NA"/>
    <s v="NA"/>
    <s v="NA"/>
    <s v="Rejected"/>
  </r>
  <r>
    <s v="FBR1M220233"/>
    <n v="220233"/>
    <s v="R&amp;D"/>
    <x v="341"/>
    <s v="FCB-PROTOCOL-01"/>
    <s v="RC017"/>
    <s v="Y"/>
    <s v="DMS_RCC"/>
    <s v="Internal R&amp;D"/>
    <s v="Q1 Passed"/>
    <s v="Q1 Passed"/>
    <s v="Q1.5 Passed"/>
    <s v="Q1.5 Passed"/>
    <s v="NA"/>
    <s v="Tumor present in all Arms , varies from 5% -85%"/>
    <x v="7"/>
    <s v="Mazumdar Shaw Medical Centre, Bangalore"/>
    <s v="Dr Saurabh Bhargav, Bangalore"/>
    <x v="4"/>
    <s v="NA"/>
    <s v="Renal Mass"/>
    <s v="Left Renal Mass"/>
    <s v="Male"/>
    <n v="42"/>
    <s v="N"/>
    <n v="5.8"/>
    <s v="Maruthi"/>
    <s v="Surgery"/>
    <s v="Primary"/>
    <s v="Naïve"/>
    <s v="NA"/>
    <n v="2"/>
    <x v="2"/>
    <n v="2"/>
    <s v="pT1a"/>
    <s v="NA"/>
    <s v="NA"/>
    <s v="NA"/>
    <s v="NA"/>
    <s v="NA"/>
    <d v="2022-10-13T00:00:00"/>
    <s v="0.6*1.4*1.2"/>
    <s v="0.6*1.4*1.2"/>
    <s v="Manual"/>
    <n v="4"/>
    <s v="Syam"/>
    <s v="Y"/>
    <s v="N"/>
    <s v="N"/>
    <s v="Q2 Passed"/>
    <s v="NA"/>
    <s v="TBL Arm 1(1x7),Arm 2(1x7), Arm 3 (1x7)"/>
    <s v="Base Plate 2: MC RxA (1x7), Sunitinib RxB (1x7), Nivo+Sunitinib RxC (1x7), Soratinib RxD (1x7);_x000a_Base Plate 3:  MC RxA (1x7), Sunitinib RxB (1x7), Nivo+Sunitinib RxC (1x7)"/>
    <n v="79"/>
    <s v="Terminated @T72"/>
  </r>
  <r>
    <n v="220234"/>
    <n v="220234"/>
    <s v="R&amp;D"/>
    <x v="342"/>
    <s v="MBT-TB-070_v2.0"/>
    <s v="BBH014"/>
    <s v="Y"/>
    <s v="No Study"/>
    <s v="1st level attrition"/>
    <s v="Q1 Rejected"/>
    <s v="Q1 Rejected"/>
    <s v="Q1.5 Rejected"/>
    <s v="Q1.5 Rejected"/>
    <s v="tissue size was small and Blood cloted"/>
    <s v="NA"/>
    <x v="1"/>
    <s v="Bangalore Baptist Hospital, Bangalore"/>
    <s v="Dr BV Manjula, Bangalore"/>
    <x v="0"/>
    <s v="NA"/>
    <s v="Buccal Mucosa"/>
    <s v="Left Buccal Mucosa"/>
    <s v="Male"/>
    <n v="70"/>
    <s v="N"/>
    <n v="3.2"/>
    <s v="Kalappa"/>
    <s v="Surgery"/>
    <s v="Primary"/>
    <s v="Naïve"/>
    <s v="NA"/>
    <s v="NA"/>
    <x v="0"/>
    <s v="NA"/>
    <s v="NA"/>
    <s v="NA"/>
    <s v="NA"/>
    <s v="NA"/>
    <s v="NA"/>
    <s v="NA"/>
    <d v="2022-10-14T00:00:00"/>
    <s v="0.8*1.0*1.2"/>
    <s v="0.8*1.0*1.2"/>
    <s v="Vibratome"/>
    <n v="4"/>
    <s v="Biswajit"/>
    <s v="N"/>
    <s v="N"/>
    <s v="N"/>
    <s v="Q2 Rejected"/>
    <s v="blood was not qualified"/>
    <s v="NA"/>
    <s v="NA"/>
    <s v="NA"/>
    <s v="Rejected"/>
  </r>
  <r>
    <s v="FBR1T220235"/>
    <n v="220235"/>
    <s v="R&amp;D"/>
    <x v="343"/>
    <s v="FCB-PROTOCOL-01"/>
    <s v="HN021"/>
    <s v="Y"/>
    <s v="cc Study(1T)"/>
    <s v="Internal R&amp;D"/>
    <s v="Q1 Passed"/>
    <s v="Q1 Passed"/>
    <s v="Q1.5 Passed"/>
    <s v="Q1.5 Passed"/>
    <s v="NA"/>
    <s v="Tumor content 3-90%"/>
    <x v="7"/>
    <s v="Mazumdar Shaw Medical Centre, Bangalore"/>
    <s v="Dr Vijay Pillai, Bangalore"/>
    <x v="0"/>
    <s v="NA"/>
    <s v="Tongue"/>
    <s v="Right Lateral Tongue"/>
    <s v="Female"/>
    <n v="36"/>
    <s v="N"/>
    <n v="3.8"/>
    <s v="Partha"/>
    <s v="Surgery"/>
    <s v="Primary"/>
    <s v="Naïve"/>
    <s v="NA"/>
    <n v="4"/>
    <x v="1"/>
    <n v="2"/>
    <s v="pT4bN3b"/>
    <s v="NA"/>
    <s v="NA"/>
    <s v="Squamous Cell Carcinoma"/>
    <s v="NA"/>
    <s v="NA"/>
    <d v="2022-10-17T00:00:00"/>
    <s v="0.8/0.4*1.0*1,4"/>
    <s v="0.8/0.4*1.0*1,4"/>
    <s v="Vibratome"/>
    <n v="4"/>
    <s v="Syam"/>
    <s v="Y"/>
    <s v="Y"/>
    <s v="N"/>
    <s v="Q2 Passed"/>
    <s v="NA"/>
    <s v="V TBL (1x6)"/>
    <s v="Plate 2: MC RxA (1x6), Cisplatin RxB (1x6), Cisplatin+5FU RxC (1x6)"/>
    <n v="24"/>
    <s v="Terminated @T72"/>
  </r>
  <r>
    <s v="FBR1T220236"/>
    <n v="220236"/>
    <s v="R&amp;D"/>
    <x v="344"/>
    <s v="MBT-TB-070_v2.0"/>
    <s v="BBH015"/>
    <s v="Y"/>
    <s v="cc Study(1T)"/>
    <s v="Internal R&amp;D"/>
    <s v="Q1 Passed"/>
    <s v="Q1 Passed"/>
    <s v="Q1.5 Passed"/>
    <s v="Q1.5 Passed"/>
    <s v="NA"/>
    <s v="High tumor content in all fragments"/>
    <x v="1"/>
    <s v="Bangalore Baptist Hospital, Bangalore"/>
    <s v="Dr BV Manjula, Bangalore"/>
    <x v="0"/>
    <s v="NA"/>
    <s v="Buccal Mucosa"/>
    <s v="Right Buccal Mucosa"/>
    <s v="Male"/>
    <n v="45"/>
    <s v="N"/>
    <n v="3.3"/>
    <s v="Kalappa"/>
    <s v="Surgery"/>
    <s v="Primary"/>
    <s v="Naïve"/>
    <s v="NA"/>
    <s v="NA"/>
    <x v="0"/>
    <s v="NA"/>
    <s v="NA"/>
    <s v="NA"/>
    <s v="NA"/>
    <s v="NA"/>
    <s v="NA"/>
    <s v="NA"/>
    <d v="2022-10-20T00:00:00"/>
    <s v="0.6/0.8*1.2*2.0_x000a_0.6/1.0*1.6*1.4"/>
    <s v="0.6/0.8*1.2*2.0_x000a_0.6/1.0*1.6*1.4"/>
    <s v="Vibratome"/>
    <n v="4"/>
    <s v="Rajashekhar"/>
    <s v="Y"/>
    <s v="N"/>
    <s v="N"/>
    <s v="Q2 Passed"/>
    <s v="NA"/>
    <s v="V TBL (1x7)"/>
    <s v="Plate 2: MC RxA (1x7), Cispatin RxB (1x7), TPF RxC (1x7), Cituximab RxD (1x7) "/>
    <n v="51"/>
    <s v="Terminated @T72"/>
  </r>
  <r>
    <s v="FBR1T220237"/>
    <n v="220237"/>
    <s v="R&amp;D"/>
    <x v="345"/>
    <s v="MBT-TB-070_v2.0"/>
    <s v="BBH016"/>
    <s v="Y"/>
    <s v="cc Study(1T)"/>
    <s v="Internal R&amp;D"/>
    <s v="Q1 Passed"/>
    <s v="Q1 Passed"/>
    <s v="Q1.5 Passed"/>
    <s v="Q1.5 Passed"/>
    <s v="NA"/>
    <s v=" High tumor content in all fragments"/>
    <x v="1"/>
    <s v="Bangalore Baptist Hospital, Bangalore"/>
    <s v="Dr BV Manjula, Bangalore"/>
    <x v="0"/>
    <s v="NA"/>
    <s v="Buccal Mucosa"/>
    <s v="Right Buccal Mucosa"/>
    <s v="Female"/>
    <n v="66"/>
    <s v="N"/>
    <n v="3.9"/>
    <s v="Partha"/>
    <s v="Surgery"/>
    <s v="Primary"/>
    <s v="Naïve"/>
    <s v="NA"/>
    <s v="NA"/>
    <x v="0"/>
    <s v="NA"/>
    <s v="NA"/>
    <s v="NA"/>
    <s v="NA"/>
    <s v="NA"/>
    <s v="NA"/>
    <s v="NA"/>
    <d v="2022-10-26T00:00:00"/>
    <s v="0.8*1.8*1.6_x000a_0.6*0.8*1.6"/>
    <s v="0.8*1.8*1.6_x000a_0.6*0.8*1.6"/>
    <s v="Vibratome"/>
    <n v="4"/>
    <s v="Rajashekhar"/>
    <s v="Y"/>
    <s v="N"/>
    <s v="N"/>
    <s v="Q2 Passed"/>
    <s v="NA"/>
    <s v="V TBL (1x7)"/>
    <s v="Plate 2: MC RxA (1x7), Cispatin RxB (1x7), TPF RxC (1x7), Cituximab RxD (1x7) "/>
    <n v="35"/>
    <s v="Terminated @T72"/>
  </r>
  <r>
    <s v="FBR1T220238"/>
    <n v="220238"/>
    <s v="R&amp;D"/>
    <x v="346"/>
    <s v="MBT-TB-070_v2.0"/>
    <s v="BBH017"/>
    <s v="Y"/>
    <s v="cc Study(1T)"/>
    <s v="Internal R&amp;D"/>
    <s v="Q1 Passed"/>
    <s v="Q1 Passed"/>
    <s v="Q1.5 Passed"/>
    <s v="Q1.5 Rejected"/>
    <s v="NA"/>
    <s v="Tumor content 5-80%"/>
    <x v="1"/>
    <s v="Bangalore Baptist Hospital, Bangalore"/>
    <s v="Dr BV Manjula, Bangalore"/>
    <x v="0"/>
    <s v="NA"/>
    <s v="RMT"/>
    <s v="Left RMT"/>
    <s v="Female"/>
    <n v="70"/>
    <s v="N"/>
    <n v="3.4"/>
    <s v="Kalappa"/>
    <s v="Surgery"/>
    <s v="Primary"/>
    <s v="Naïve"/>
    <s v="NA"/>
    <s v="NA"/>
    <x v="0"/>
    <s v="NA"/>
    <s v="NA"/>
    <s v="NA"/>
    <s v="NA"/>
    <s v="NA"/>
    <s v="NA"/>
    <s v="NA"/>
    <d v="2022-10-27T00:00:00"/>
    <s v="0.4*1.2*1.9"/>
    <s v="0.4*1.2*1.9"/>
    <s v="Vibratome"/>
    <n v="4"/>
    <s v="Biswajit"/>
    <s v="Y"/>
    <s v="N"/>
    <s v="N"/>
    <s v="Q2 Passed"/>
    <s v="NA"/>
    <s v="V TBL (1x7)"/>
    <s v="Plate 2: MC RxA (1x7), Cispatin RxB (1x7), TPF RxC (1x7), Cituximab RxD (1x7) "/>
    <n v="35"/>
    <s v="Rejected"/>
  </r>
  <r>
    <n v="220239"/>
    <n v="220239"/>
    <s v="R&amp;D"/>
    <x v="347"/>
    <s v="FCB-PROTOCOL-01"/>
    <s v="CLN/DBR/124"/>
    <s v="Y"/>
    <s v="No Study"/>
    <s v="Biobank"/>
    <s v="Q1 Passed"/>
    <s v="Q1 Passed"/>
    <s v="Q1.5 Rejected"/>
    <s v="Q1.5 Rejected"/>
    <s v="tissue was hard and Vibrotome make 3 section only, not processed manually"/>
    <s v="NA"/>
    <x v="4"/>
    <s v="DBR &amp; SK Hospital, Tirupati"/>
    <s v="Dr C Jayaprakash"/>
    <x v="0"/>
    <s v="NA"/>
    <s v="Buccal Mucosa"/>
    <s v="Buccal Mucosa"/>
    <s v="Female"/>
    <n v="71"/>
    <s v="N"/>
    <n v="5.3"/>
    <s v="Maruthi"/>
    <s v="Surgery"/>
    <s v="Primary"/>
    <s v="Naïve"/>
    <s v="NA"/>
    <n v="3"/>
    <x v="4"/>
    <s v="NA"/>
    <s v="pT3N1Mx"/>
    <s v="NA"/>
    <s v="NA"/>
    <s v="Squamous Cell Carcinoma"/>
    <s v="NA"/>
    <s v="NA"/>
    <d v="2022-11-01T00:00:00"/>
    <s v="0.6*1.4*2.2"/>
    <s v="0.6*1.4*2.2"/>
    <s v="Vibratome"/>
    <n v="15"/>
    <s v="Syam"/>
    <s v="Y"/>
    <s v="N"/>
    <s v="N"/>
    <s v="Q2 Rejected"/>
    <s v="Not fit for vibrotome"/>
    <s v="NA"/>
    <s v="NA"/>
    <s v="NA"/>
    <s v="Rejected"/>
  </r>
  <r>
    <s v="FBR1T220240"/>
    <n v="220240"/>
    <s v="R&amp;D"/>
    <x v="348"/>
    <s v="FCB-PROTOCOL-01"/>
    <s v="HN022"/>
    <s v="Y"/>
    <s v="cc Study(1T)"/>
    <s v="Internal R&amp;D"/>
    <s v="Q1 Passed"/>
    <s v="Q1 Passed"/>
    <s v="Q1.5 Passed"/>
    <s v="Q1.5 Passed"/>
    <s v="NA"/>
    <s v="Tumor content 40-85%"/>
    <x v="7"/>
    <s v="Mazumdar Shaw Medical Centre, Bangalore"/>
    <s v="Dr Vijay Pillai, Bangalore"/>
    <x v="0"/>
    <s v="NA"/>
    <s v="Buccal Mucosa"/>
    <s v="Left Buccal Mucosa"/>
    <s v="Male"/>
    <n v="36"/>
    <s v="N"/>
    <n v="5.0999999999999996"/>
    <s v="Maruthi"/>
    <s v="Surgery"/>
    <s v="Primary"/>
    <s v="Naïve"/>
    <s v="NA"/>
    <n v="4"/>
    <x v="1"/>
    <n v="2"/>
    <s v="pT4bpN3b"/>
    <s v="NA"/>
    <s v="NA"/>
    <s v="Squamous Cell Carcinoma"/>
    <s v="NA"/>
    <s v="NA"/>
    <d v="2022-11-08T00:00:00"/>
    <s v="0.4/0.5*1.8*1.4"/>
    <s v="0.4/0.5*1.8*1.4"/>
    <s v="Vibratome"/>
    <n v="15"/>
    <s v="Biswajit"/>
    <s v="Y"/>
    <s v="N"/>
    <s v="N"/>
    <s v="Q2 Passed"/>
    <s v="NA"/>
    <s v="V TBL (1x7)"/>
    <s v="Plate 2: No PB RxA (1x7), MC RxA (1x7), Cispatin RxB (1x7), TPF RxC (1x7)"/>
    <n v="35"/>
    <s v="Terminated @T72"/>
  </r>
  <r>
    <n v="220241"/>
    <n v="220241"/>
    <s v="R&amp;D"/>
    <x v="349"/>
    <s v="FCB-PROTOCOL-02"/>
    <s v="VYD/132"/>
    <s v="Y"/>
    <s v="No Study"/>
    <s v="1st level attrition"/>
    <s v="Q1 Passed"/>
    <s v="Q1 Passed"/>
    <s v="Q1.5 Rejected"/>
    <s v="Q1.5 Rejected"/>
    <s v="Hard tumor and not suitable for vibratome"/>
    <s v="NA"/>
    <x v="5"/>
    <s v="Vydehi Hospital, Bangalore"/>
    <s v="Dr Amritha Prabha"/>
    <x v="0"/>
    <s v="NA"/>
    <s v="Supraglottis"/>
    <s v="Left supraglottis"/>
    <s v="Male"/>
    <n v="69"/>
    <s v="N"/>
    <n v="3.4"/>
    <s v="Kalappa"/>
    <s v="Surgery"/>
    <s v="Primary"/>
    <s v="Naïve"/>
    <s v="NA"/>
    <s v="NA"/>
    <x v="0"/>
    <s v="NA"/>
    <s v="NA"/>
    <s v="NA"/>
    <s v="NA"/>
    <s v="Squamous Cell Carcinoma"/>
    <s v="NA"/>
    <s v="NA"/>
    <d v="2022-11-10T00:00:00"/>
    <s v="0.6*1.2*1.2"/>
    <s v="0.6*1.2*1.2"/>
    <s v="Vibratome"/>
    <n v="15"/>
    <s v="Kowshik"/>
    <s v="Y"/>
    <s v="N"/>
    <s v="N"/>
    <s v="Q2 Rejected"/>
    <s v="Not fit for vibrotome"/>
    <s v="NA"/>
    <s v="NA"/>
    <s v="NA"/>
    <s v="Rejected"/>
  </r>
  <r>
    <s v="FBR1T220242"/>
    <n v="220242"/>
    <s v="R&amp;D"/>
    <x v="350"/>
    <s v="FCB-PROTOCOL-01"/>
    <s v="CLN/DBR/125"/>
    <s v="Y"/>
    <s v="cc Study(1T)"/>
    <s v="Internal R&amp;D"/>
    <s v="Q1 Passed"/>
    <s v="Q1 Passed"/>
    <s v="Q1.5 Passed"/>
    <s v="Q1.5 Passed"/>
    <s v="NA"/>
    <s v="Tumor content 60-80%"/>
    <x v="4"/>
    <s v="DBR &amp; SK Hospital, Tirupati"/>
    <s v="Dr C Jayaprakash"/>
    <x v="0"/>
    <s v="NA"/>
    <s v="Buccal Mucosa"/>
    <s v="Buccal Mucosa"/>
    <s v="Female"/>
    <n v="45"/>
    <s v="N"/>
    <n v="6.3"/>
    <s v="Maruthi"/>
    <s v="Surgery"/>
    <s v="Primary"/>
    <s v="Naïve"/>
    <s v="NA"/>
    <s v="4a"/>
    <x v="1"/>
    <s v="NA"/>
    <s v="pT3N2Mx"/>
    <s v="NA"/>
    <s v="NA"/>
    <s v="Squamous Cell Carcinoma"/>
    <s v="NA"/>
    <s v="NA"/>
    <d v="2022-11-11T00:00:00"/>
    <s v="0.5*1.0*1.4"/>
    <s v="0.5*1.0*1.4"/>
    <s v="Vibratome"/>
    <n v="15"/>
    <s v="Kowshik"/>
    <s v="Y"/>
    <s v="Y"/>
    <s v="N"/>
    <s v="Q2 Passed"/>
    <s v="NA"/>
    <s v="V TBL (1x7)"/>
    <s v="Plate 2: No PB RxA (1x7), MC RxA (1x7), Cispatin+5FU RxB (1x7), Paclitaxel RxC (1x7)"/>
    <n v="43"/>
    <s v="Terminated @T72"/>
  </r>
  <r>
    <n v="220243"/>
    <n v="220243"/>
    <s v="R&amp;D"/>
    <x v="351"/>
    <s v="FCB-PROTOCOL-01"/>
    <s v="HN023"/>
    <s v="Y"/>
    <s v="No Study"/>
    <s v="1st level attrition"/>
    <s v="Q1 Passed"/>
    <s v="Q1 Passed"/>
    <s v="Q1.5 Rejected"/>
    <s v="Q1.5 Rejected"/>
    <s v="very hard tissue"/>
    <s v="NA"/>
    <x v="7"/>
    <s v="Mazumdar Shaw Medical Centre, Bangalore"/>
    <s v="Dr Vijay Pillai, Bangalore"/>
    <x v="0"/>
    <s v="NA"/>
    <s v="Alveolus"/>
    <s v="Right Lower Alveolus"/>
    <s v="Male"/>
    <n v="68"/>
    <s v="N"/>
    <n v="3.2"/>
    <s v="Kalappa"/>
    <s v="Surgery"/>
    <s v="Primary"/>
    <s v="Naïve"/>
    <s v="NA"/>
    <n v="4"/>
    <x v="1"/>
    <n v="2"/>
    <s v="pT4a N0"/>
    <s v="NA"/>
    <s v="NA"/>
    <s v="Squamous Cell Carcinoma"/>
    <s v="NA"/>
    <s v="NA"/>
    <d v="2022-11-14T00:00:00"/>
    <s v="0.8*1.0*1.6"/>
    <s v="0.8*1.0*1.6"/>
    <s v="Vibratome"/>
    <n v="15"/>
    <s v="Syam"/>
    <s v="Y"/>
    <s v="N"/>
    <s v="N"/>
    <s v="Q2 Rejected"/>
    <s v="Not fit for vibrotome"/>
    <s v="NA"/>
    <s v="NA"/>
    <s v="NA"/>
    <s v="Rejected"/>
  </r>
  <r>
    <s v="FBR1M220244"/>
    <n v="220244"/>
    <s v="R&amp;D"/>
    <x v="351"/>
    <s v="FCB-PROTOCOL-01"/>
    <s v="RC018"/>
    <s v="Y"/>
    <s v="DMS_RCC"/>
    <s v="Internal R&amp;D"/>
    <s v="Q1 Passed"/>
    <s v="Q1 Passed"/>
    <s v="Q1.5 Passed"/>
    <s v="Q1.5 Passed"/>
    <s v="NA"/>
    <s v="Tumor content 35-85%"/>
    <x v="7"/>
    <s v="Mazumdar Shaw Medical Centre, Bangalore"/>
    <s v="Dr Saurabh Bhargav, Bangalore"/>
    <x v="4"/>
    <s v="NA"/>
    <s v="Renal Mass"/>
    <s v="Left Renal Mass"/>
    <s v="Male"/>
    <n v="68"/>
    <s v="N"/>
    <n v="5.2"/>
    <s v="Shashi"/>
    <s v="Surgery"/>
    <s v="Primary"/>
    <s v="Naïve"/>
    <s v="NA"/>
    <s v="NA"/>
    <x v="0"/>
    <s v="NA"/>
    <s v="NA"/>
    <s v="NA"/>
    <s v="NA"/>
    <s v="NA"/>
    <s v="NA"/>
    <s v="NA"/>
    <d v="2022-11-14T00:00:00"/>
    <s v="0.6*1.6*1.2"/>
    <s v="0.6*1.6*1.2"/>
    <s v="Vibratome"/>
    <n v="15"/>
    <s v="Gowri"/>
    <s v="Y"/>
    <s v="NA"/>
    <s v="N"/>
    <s v="Q2 Passed"/>
    <s v="NA"/>
    <s v="TBL (1x7)"/>
    <s v="Base Plate 2: MC RxA (1x7), Sunitinib RxB (1x7), Nivo+Sunitinib RxC (1x7), Sorafinib RxD (1x7)Cryo RxE (1x7);_x000a_Base Plate 3:  MC RxA (1x7), Nivo+Sunitinib RxC (1x7)"/>
    <n v="65"/>
    <s v="Terminated @T72"/>
  </r>
  <r>
    <s v="FBR1T220245"/>
    <n v="220245"/>
    <s v="R&amp;D"/>
    <x v="352"/>
    <s v="FCB-PROTOCOL-01"/>
    <s v="CLN/DBR/126"/>
    <s v="Y"/>
    <s v="cc Study(1T)"/>
    <s v="Internal R&amp;D"/>
    <s v="Q1 Passed"/>
    <s v="Q1 Passed"/>
    <s v="Q1.5 Passed"/>
    <s v="Q1.5 Passed"/>
    <s v="NA"/>
    <s v="Tumor content 60-90%"/>
    <x v="4"/>
    <s v="DBR &amp; SK Hospital, Tirupati"/>
    <s v="Dr C Jayaprakash"/>
    <x v="0"/>
    <s v="NA"/>
    <s v="Buccal Mucosa"/>
    <s v="Buccal Mucosa"/>
    <s v="Male"/>
    <n v="71"/>
    <s v="N"/>
    <n v="5.0999999999999996"/>
    <s v="Shashi"/>
    <s v="Surgery"/>
    <s v="Primary"/>
    <s v="Naïve"/>
    <s v="NA"/>
    <n v="3"/>
    <x v="4"/>
    <s v="NA"/>
    <s v="pT3N0Mx"/>
    <s v="NA"/>
    <s v="NA"/>
    <s v="NA"/>
    <s v="NA"/>
    <s v="NA"/>
    <d v="2022-11-15T00:00:00"/>
    <s v="0.6*1.2*3.0"/>
    <s v="0.6*1.2*3.0"/>
    <s v="Vibratome"/>
    <n v="15"/>
    <s v="Biswajit"/>
    <s v="Y"/>
    <s v="N"/>
    <s v="N"/>
    <s v="Q2 Passed"/>
    <s v="NA"/>
    <s v="V TBL (1x7)"/>
    <s v="Plate 2: MC RxA (1x7), Cispatin+5FU RxB (1x7), Paclitaxel RxC (1x7)"/>
    <n v="28"/>
    <s v="Terminated @T72"/>
  </r>
  <r>
    <n v="220246"/>
    <n v="220246"/>
    <s v="R&amp;D"/>
    <x v="353"/>
    <s v="FCB-PROTOCOL-02"/>
    <s v="VYD/133"/>
    <s v="Y"/>
    <s v="No Study"/>
    <s v="1st level attrition"/>
    <s v="Q1 Passed"/>
    <s v="Q1 Passed"/>
    <s v="Q1.5 Rejected"/>
    <s v="Q1.5 Rejected"/>
    <s v="Hard tumor and not suitable for vibratome"/>
    <s v="NA"/>
    <x v="5"/>
    <s v="Vydehi Hospital, Bangalore"/>
    <s v="Dr Amritha Prabha"/>
    <x v="0"/>
    <s v="NA"/>
    <s v="Tongue"/>
    <s v="Right tongue"/>
    <s v="Male"/>
    <n v="47"/>
    <s v="N"/>
    <n v="3.4"/>
    <s v="Kalappa"/>
    <s v="Surgery"/>
    <s v="Primary"/>
    <s v="Naïve"/>
    <s v="NA"/>
    <s v="NA"/>
    <x v="0"/>
    <s v="NA"/>
    <s v="NA"/>
    <s v="NA"/>
    <s v="NA"/>
    <s v="NA"/>
    <s v="NA"/>
    <s v="NA"/>
    <d v="2022-11-16T00:00:00"/>
    <s v="1.0*1.0*1.2"/>
    <s v="1.0*1.0*1.2"/>
    <s v="Vibratome"/>
    <n v="15"/>
    <s v="Gowri"/>
    <s v="Y"/>
    <s v="Y"/>
    <s v="N"/>
    <s v="Q2 Rejected"/>
    <s v="Not fit for vibrotome"/>
    <s v="NA"/>
    <s v="NA"/>
    <s v="NA"/>
    <s v="Rejected"/>
  </r>
  <r>
    <s v="FBR1T220247"/>
    <n v="220247"/>
    <s v="R&amp;D"/>
    <x v="354"/>
    <s v="FCB-PROTOCOL-01"/>
    <s v="HN024"/>
    <s v="Y"/>
    <s v="cc Study(1T)"/>
    <s v="Internal R&amp;D"/>
    <s v="Q1 Passed"/>
    <s v="Q1 Passed"/>
    <s v="Q1.5 Passed"/>
    <s v="Q1.5 Passed"/>
    <s v="NA"/>
    <s v="Tumor content 35-85%"/>
    <x v="7"/>
    <s v="Mazumdar Shaw Medical Centre, Bangalore"/>
    <s v="Dr Vijay Pillai, Bangalore"/>
    <x v="0"/>
    <s v="NA"/>
    <s v="Tongue"/>
    <s v="Left Lateral Border of Tongue"/>
    <s v="Male"/>
    <n v="53"/>
    <s v="N"/>
    <n v="4.0999999999999996"/>
    <s v="Kalappa"/>
    <s v="Surgery"/>
    <s v="Primary"/>
    <s v="Naïve"/>
    <s v="NA"/>
    <n v="4"/>
    <x v="1"/>
    <n v="2"/>
    <s v="pT4 a N0"/>
    <s v="NA"/>
    <s v="NA"/>
    <s v="Squamous Cell Carcinoma"/>
    <s v="NA"/>
    <s v="NA"/>
    <d v="2022-11-17T00:00:00"/>
    <s v="1.2*1.4*1.6"/>
    <s v="1.2*1.4*1.6"/>
    <s v="Vibratome"/>
    <n v="15"/>
    <s v="Rajashekhar"/>
    <s v="Y"/>
    <s v="N"/>
    <s v="N"/>
    <s v="Q2 Passed"/>
    <s v="NA"/>
    <s v="V TBL (1x7)"/>
    <s v="Plate 2: No PB RxA (1x7), MC RxA (1x7), Cispatin+5FU RxB (1x7), Paclitaxel RxC (1x7)"/>
    <n v="35"/>
    <s v="Terminated @T72"/>
  </r>
  <r>
    <n v="220248"/>
    <n v="220248"/>
    <s v="R&amp;D"/>
    <x v="354"/>
    <s v="FCB-PROTOCOL-01"/>
    <s v="CLN/DBR/127"/>
    <s v="Y"/>
    <s v="No Study"/>
    <s v="1st level attrition"/>
    <s v="Q1 Rejected"/>
    <s v="Q1 Rejected"/>
    <s v="Q1.5 Rejected"/>
    <s v="Q1.5 Rejected"/>
    <s v="big tumour and blood sample was above 10ml"/>
    <s v="NA"/>
    <x v="4"/>
    <s v="DBR &amp; SK Hospital, Tirupati"/>
    <s v="Dr C Jayaprakash"/>
    <x v="0"/>
    <s v="NA"/>
    <s v="Buccal Mucosa"/>
    <s v="Buccal Mucosa"/>
    <s v="Female"/>
    <n v="53"/>
    <s v="N"/>
    <n v="5.0999999999999996"/>
    <s v="Shashi"/>
    <s v="Surgery"/>
    <s v="Primary"/>
    <s v="Naïve"/>
    <s v="NA"/>
    <n v="3"/>
    <x v="4"/>
    <s v="NA"/>
    <s v="pT3N1Mx"/>
    <s v="NA"/>
    <s v="NA"/>
    <s v="NA"/>
    <s v="NA"/>
    <s v="NA"/>
    <d v="2022-11-18T00:00:00"/>
    <s v="NA"/>
    <s v="NA"/>
    <s v="NA"/>
    <n v="15"/>
    <s v="Kowshik"/>
    <s v="N"/>
    <s v="N"/>
    <s v="N"/>
    <s v="Q2 Rejected"/>
    <s v="Big size tissue"/>
    <s v="NA"/>
    <s v="NA"/>
    <s v="NA"/>
    <s v="Rejected"/>
  </r>
  <r>
    <s v="FBR1T220250"/>
    <n v="220250"/>
    <s v="R&amp;D"/>
    <x v="355"/>
    <s v="FCB-PROTOCOL-01"/>
    <s v="HN025"/>
    <s v="Y"/>
    <s v="cc Study(1T)"/>
    <s v="Internal R&amp;D"/>
    <s v="Q1 Passed"/>
    <s v="Q1 Passed"/>
    <s v="Q1.5 Passed"/>
    <s v="Q1.5 Passed"/>
    <s v="NA"/>
    <s v="Tumor content 15-75%. About 3 explants have aprroximately 4% immune cells, others 6-9%"/>
    <x v="7"/>
    <s v="Mazumdar Shaw Medical Centre, Bangalore"/>
    <s v="Dr Vijay Pillai, Bangalore"/>
    <x v="0"/>
    <s v="NA"/>
    <s v="Buccal Mucosa"/>
    <s v="Left Buccal Mucosa"/>
    <s v="Male"/>
    <n v="62"/>
    <s v="N"/>
    <n v="5.0999999999999996"/>
    <s v="Shashi"/>
    <s v="Surgery"/>
    <s v="Primary"/>
    <s v="Naïve"/>
    <s v="NA"/>
    <n v="4"/>
    <x v="1"/>
    <n v="2"/>
    <s v="pT4b"/>
    <s v="NA"/>
    <s v="NA"/>
    <s v="Squamous Cell Carcinoma"/>
    <s v="NA"/>
    <s v="NA"/>
    <d v="2022-11-21T00:00:00"/>
    <s v="0.6/0.8*1.6*2.4"/>
    <s v="0.6*1.4*2.0"/>
    <s v="Vibratome"/>
    <n v="4"/>
    <s v="Syam"/>
    <s v="Y"/>
    <s v="N"/>
    <s v="N"/>
    <s v="Q2 Passed"/>
    <s v="NA"/>
    <s v="V TBL (1x7)"/>
    <s v="Plate 2: No PB RxA (1x7), MC RxA (1x7), CispatinRxB (1x7), TPF RxC (1x7)"/>
    <n v="35"/>
    <s v="Terminated @T72"/>
  </r>
  <r>
    <n v="220249"/>
    <n v="220249"/>
    <s v="R&amp;D"/>
    <x v="355"/>
    <s v="FCB-PROTOCOL-01"/>
    <s v="OC006"/>
    <s v="Y"/>
    <s v="No Study"/>
    <s v="1st level attrition"/>
    <s v="Q1 Passed"/>
    <s v="Q1 Passed"/>
    <s v="Q1.5 Rejected"/>
    <s v="Q1.5 Rejected"/>
    <s v="very less tumor content"/>
    <s v="Tumor seen in 7-8 explants, mostly &lt;5%, except one with 15% tumor"/>
    <x v="7"/>
    <s v="Mazumdar Shaw Medical Centre, Bangalore"/>
    <s v="Dr Rohit Ranade, Bangalore"/>
    <x v="2"/>
    <s v="NA"/>
    <s v="Ovary"/>
    <s v="Left Ovary"/>
    <s v="Female"/>
    <n v="60"/>
    <s v="N"/>
    <n v="4.2"/>
    <s v="Kalappa"/>
    <s v="Surgery"/>
    <s v="Primary"/>
    <s v="Chemotherapy"/>
    <s v="NA"/>
    <s v="NA"/>
    <x v="0"/>
    <s v="NA"/>
    <s v="NA"/>
    <n v="3"/>
    <s v="Paclitaxel, Carboplatin"/>
    <s v="NA"/>
    <s v="NA"/>
    <s v="NA"/>
    <d v="2022-11-21T00:00:00"/>
    <s v="0.4*1.2*1.4"/>
    <s v="0.4*1.2*1.4"/>
    <s v="Manual"/>
    <n v="4"/>
    <s v="Gowri"/>
    <s v="N"/>
    <s v="N"/>
    <s v="N"/>
    <s v="NA"/>
    <s v="NA"/>
    <s v="TBL Arm 1(1x7),Arm 2(1x7), Arm 3 (1x7), Arm 4(1x70"/>
    <s v="Plate 2: RxA  (1x7), RxB (1x7), RxC (1x7), RxD (1x7);_x000a_Plate 3: RxA  (1x7), RxB (1x7), RxC (1x7), RxD (1x7)"/>
    <n v="84"/>
    <s v="Rejected"/>
  </r>
  <r>
    <s v="FBR1T220251"/>
    <n v="220251"/>
    <s v="R&amp;D"/>
    <x v="355"/>
    <s v="FCB-PROTOCOL-01"/>
    <s v="HN026"/>
    <s v="Y"/>
    <s v="cc Study(1T)"/>
    <s v="Internal R&amp;D"/>
    <s v="Q1 Passed"/>
    <s v="Q1 Passed"/>
    <s v="Q1.5 Passed"/>
    <s v="Q1.5 Passed"/>
    <s v="NA"/>
    <s v="Tumor content 40-90%, immune component high"/>
    <x v="7"/>
    <s v="Mazumdar Shaw Medical Centre, Bangalore"/>
    <s v="Dr Vijay Pillai, Bangalore"/>
    <x v="0"/>
    <s v="NA"/>
    <s v="Tongue"/>
    <s v="Right Lateral border of tongue"/>
    <s v="Male"/>
    <n v="42"/>
    <s v="N"/>
    <n v="5.0999999999999996"/>
    <s v="Shashi"/>
    <s v="Surgery"/>
    <s v="Primary"/>
    <s v="Naïve"/>
    <s v="NA"/>
    <n v="4"/>
    <x v="1"/>
    <n v="2"/>
    <s v=" pT4a N3b"/>
    <s v="NA"/>
    <s v="NA"/>
    <s v="Squamous Cell Carcinoma"/>
    <s v="NA"/>
    <s v="NA"/>
    <d v="2022-11-21T00:00:00"/>
    <s v="0.8*1.0/0.8*1.2/1.0"/>
    <s v="0.8*1.0/0.8*1.2/1.0"/>
    <s v="Vibratome"/>
    <n v="4"/>
    <s v="chandan"/>
    <s v="Y"/>
    <s v="N"/>
    <s v="N"/>
    <s v="Q2 Passed"/>
    <s v="NA"/>
    <s v="V TBL (1x7)"/>
    <s v="Plate 2: Without PB MC RxA (1x7), MC RxA (1x7), CispatinRxB (1x7), TPF RxC (1x7)"/>
    <n v="35"/>
    <s v="Terminated @T72"/>
  </r>
  <r>
    <s v="FBR1Q220252"/>
    <n v="220252"/>
    <s v="R&amp;D"/>
    <x v="356"/>
    <s v="FCB-PROTOCOL-02"/>
    <s v="VYD/134"/>
    <s v="Y"/>
    <s v="COSV4.1-CaBR"/>
    <s v="Internal R&amp;D"/>
    <s v="Q1 Passed"/>
    <s v="Q1 Passed"/>
    <s v="Q1.5 Passed"/>
    <s v="Q1.5 Passed"/>
    <s v="NA"/>
    <s v="Tumor in 7 explants Trace-70%"/>
    <x v="5"/>
    <s v="Vydehi Hospital, Bangalore"/>
    <s v="Dr Amritha Prabha"/>
    <x v="1"/>
    <s v="TNBC"/>
    <s v="Breast"/>
    <s v="Right Breast"/>
    <s v="Female"/>
    <n v="55"/>
    <s v="N"/>
    <n v="4.0999999999999996"/>
    <s v="Kalappa"/>
    <s v="Surgery"/>
    <s v="Primary"/>
    <s v="Naïve"/>
    <s v="NA"/>
    <s v="NA"/>
    <x v="0"/>
    <s v="NA"/>
    <s v="NA"/>
    <s v="NA"/>
    <s v="NA"/>
    <s v="NA"/>
    <s v="NA"/>
    <s v="NA"/>
    <d v="2022-11-22T00:00:00"/>
    <s v="0.3*1.8*1.4"/>
    <s v="0.3*1.8*1.4"/>
    <s v="Manual"/>
    <n v="4"/>
    <s v="Biswajit"/>
    <s v="Y"/>
    <s v="N"/>
    <s v="N"/>
    <s v="Q2 Passed"/>
    <s v="NA"/>
    <s v=" Arm 1(1x7),Arm 2(1x7)"/>
    <s v="Base Plate 2: MC RxA (1x7), Anti CD3 RxB (1x7), Paclitaxel RxD (1x7), Carboplatin RxE (1x7), T48 flow { MC RxA (1x7), Anti CD3 RxB (1x7)};_x000a_Base Plate 3:  MC RxA (1x7), T72 Flow MC RxB (1x7)"/>
    <n v="70"/>
    <s v="Terminated @T72"/>
  </r>
  <r>
    <s v="FBR1T220253"/>
    <n v="220253"/>
    <s v="R&amp;D"/>
    <x v="357"/>
    <s v="FCB-PROTOCOL-02"/>
    <s v="VYD/135"/>
    <s v="Y"/>
    <s v="cc Study(1T)"/>
    <s v="Internal R&amp;D"/>
    <s v="Q1 Passed"/>
    <s v="Q1 Passed"/>
    <s v="Q1.5 Passed"/>
    <s v="Q1.5 Passed"/>
    <s v="NA"/>
    <s v="Tumor content 15-80% , immune content 8-30%"/>
    <x v="5"/>
    <s v="Vydehi Hospital, Bangalore"/>
    <s v="Dr Amritha Prabha"/>
    <x v="0"/>
    <s v="NA"/>
    <s v="Alveolus"/>
    <s v="right lower GB alveolus"/>
    <s v="Female"/>
    <n v="50"/>
    <s v="N"/>
    <n v="4.3"/>
    <s v="Maruthi"/>
    <s v="Surgery"/>
    <s v="Primary"/>
    <s v="Naïve"/>
    <s v="NA"/>
    <s v="NA"/>
    <x v="0"/>
    <s v="NA"/>
    <s v="NA"/>
    <s v="NA"/>
    <s v="NA"/>
    <s v="NA"/>
    <s v="NA"/>
    <s v="NA"/>
    <d v="2022-11-24T00:00:00"/>
    <s v="1.0*1.1*1.8"/>
    <s v="1.0*1.1*1.8"/>
    <s v="Vibratome"/>
    <n v="4"/>
    <s v="Rajashekhar"/>
    <s v="Y"/>
    <s v="N"/>
    <s v="N"/>
    <s v="Q2 Passed"/>
    <s v="NA"/>
    <s v="V TBL (1x7)"/>
    <s v="Plate 2: Without PB MC RxA (1x7), MC RxA (1x7), Pacli+ carbo RxB (1x7), Gemicitabine+carbo RxC (1x7)"/>
    <n v="51"/>
    <s v="Terminated @T72"/>
  </r>
  <r>
    <s v="FBR1T220254"/>
    <n v="220254"/>
    <s v="R&amp;D"/>
    <x v="357"/>
    <s v="MBT-TB-070_v2.0"/>
    <s v="BBH018"/>
    <s v="Y"/>
    <s v="cc Study(1T)"/>
    <s v="Internal R&amp;D"/>
    <s v="Q1 Passed"/>
    <s v="Q1 Passed"/>
    <s v="Q1.5 Passed"/>
    <s v="Q1.5 Passed"/>
    <s v="NA"/>
    <s v="Tumor content 20-80%  "/>
    <x v="1"/>
    <s v="Bangalore Baptist Hospital, Bangalore"/>
    <s v="Dr BV Manjula, Bangalore"/>
    <x v="0"/>
    <s v="NA"/>
    <s v="Tongue"/>
    <s v="Tongue"/>
    <s v="Female"/>
    <n v="42"/>
    <s v="N"/>
    <n v="6.1"/>
    <s v="Partha"/>
    <s v="Surgery"/>
    <s v="Primary"/>
    <s v="Naïve"/>
    <s v="NA"/>
    <s v="NA"/>
    <x v="0"/>
    <s v="NA"/>
    <s v="NA"/>
    <s v="NA"/>
    <s v="NA"/>
    <s v="NA"/>
    <s v="NA"/>
    <s v="NA"/>
    <d v="2022-11-24T00:00:00"/>
    <s v="0.8*0.8*1.0"/>
    <s v="0.8*0.8*1.0"/>
    <s v="Vibratome"/>
    <n v="4"/>
    <s v="Biswajit"/>
    <s v="Y"/>
    <s v="N"/>
    <s v="N"/>
    <s v="Q2 Passed"/>
    <s v="NA"/>
    <s v="V TBL (1x7)"/>
    <s v="Plate 2: Without PB at T72 MC RxA (1x7), MC RxA (1x7), Cisplatin RxB (1x7), Cetuximab RxC (1x7)"/>
    <n v="42"/>
    <s v="Terminated @T72"/>
  </r>
  <r>
    <s v="FBR1T220255"/>
    <n v="220255"/>
    <s v="R&amp;D"/>
    <x v="358"/>
    <s v="FCB-PROTOCOL-01"/>
    <s v="HN027"/>
    <s v="Y"/>
    <s v="cc Study(1T)"/>
    <s v="Internal R&amp;D"/>
    <s v="Q1 Passed"/>
    <s v="Q1 Passed"/>
    <s v="Q1.5 Passed"/>
    <s v="Q1.5 Passed"/>
    <s v="NA"/>
    <s v="Tumor content 4-15%.Immune component 4-15%, most explants have &gt;5% immune cells."/>
    <x v="7"/>
    <s v="Mazumdar Shaw Medical Centre, Bangalore"/>
    <s v="Dr Vijay Pillai, Bangalore"/>
    <x v="0"/>
    <s v="NA"/>
    <s v="Buccal Mucosa"/>
    <s v="Right Buccal Mucosa"/>
    <s v="Male"/>
    <n v="41"/>
    <s v="N"/>
    <n v="2.8"/>
    <s v="Partha"/>
    <s v="Surgery"/>
    <s v="Primary"/>
    <s v="Naïve"/>
    <s v="NA"/>
    <n v="4"/>
    <x v="1"/>
    <n v="2"/>
    <s v="pT4b N2a"/>
    <s v="NA"/>
    <s v="NA"/>
    <s v="Squamous Cell Carcinoma"/>
    <s v="NA"/>
    <s v="NA"/>
    <d v="2022-11-25T00:00:00"/>
    <s v="0.6*1.2*1.3"/>
    <s v="0.6*1.2*1.3"/>
    <s v="Vibratome"/>
    <n v="4"/>
    <s v="Biswajit"/>
    <s v="Y"/>
    <s v="N"/>
    <s v="N"/>
    <s v="Q2 Passed"/>
    <s v="NA"/>
    <s v="V TBL (1x7)"/>
    <s v="Plate 2: MC RxA (1x7), Cisplatin RxB (1x7), TPF RxC (1x7)"/>
    <n v="35"/>
    <s v="Terminated @T72"/>
  </r>
  <r>
    <s v="FBR1T220256"/>
    <n v="220256"/>
    <s v="R&amp;D"/>
    <x v="359"/>
    <s v="FCB-PROTOCOL-02"/>
    <s v="VYD/136"/>
    <s v="Y"/>
    <s v="cc Study(1T)"/>
    <s v="Internal R&amp;D"/>
    <s v="Q1 Passed"/>
    <s v="Q1 Passed"/>
    <s v="Q1.5 Passed"/>
    <s v="Q1.5 Passed"/>
    <s v="NA"/>
    <s v="Tumor content 12-85% , immune content 4-15% with 2/6 explants having less than 5% immune cells."/>
    <x v="5"/>
    <s v="Vydehi Hospital, Bangalore"/>
    <s v="Dr Amritha Prabha"/>
    <x v="0"/>
    <s v="NA"/>
    <s v="RMT"/>
    <s v="Left RMT"/>
    <s v="Male"/>
    <n v="47"/>
    <s v="N"/>
    <n v="3.2"/>
    <s v="Kalappa"/>
    <s v="Surgery"/>
    <s v="Primary"/>
    <s v="Surgery + Radiotherapy"/>
    <s v="NA"/>
    <s v="NA"/>
    <x v="0"/>
    <s v="NA"/>
    <s v="NA"/>
    <s v="NA"/>
    <s v="NA"/>
    <s v="NA"/>
    <s v="NA"/>
    <s v="NA"/>
    <d v="2022-11-28T00:00:00"/>
    <s v="0.8*1.0*1.2_x000a_0.8*0.6*1.0"/>
    <s v="0.8*1.0*1.2_x000a_0.8*0.6*1.0"/>
    <s v="Vibratome"/>
    <n v="4"/>
    <s v="Syam"/>
    <s v="Y"/>
    <s v="N"/>
    <s v="N"/>
    <s v="Q2 Passed"/>
    <s v="NA"/>
    <s v="V TBL (1x7)"/>
    <s v="Plate 2: Without PB at T72 MC RxA (1x7), MC RxA (1x7), Paclitaxel+Carboplatin RxB (1x7), Gemicitabine+Carboplatin RxC (1x7)"/>
    <n v="45"/>
    <s v="Terminated @T72"/>
  </r>
  <r>
    <s v="FBR1T220257"/>
    <n v="220257"/>
    <s v="R&amp;D"/>
    <x v="359"/>
    <s v="MBT-TB-070_v2.0"/>
    <s v="BBH019"/>
    <s v="Y"/>
    <s v="cc Study(1T)"/>
    <s v="Internal R&amp;D"/>
    <s v="Q1 Passed"/>
    <s v="Q1 Passed"/>
    <s v="Q1.5 Passed"/>
    <s v="Q1.5 Passed"/>
    <s v="NA"/>
    <s v="Tumor content 30-50% , immune content 3-5% "/>
    <x v="1"/>
    <s v="Bangalore Baptist Hospital, Bangalore"/>
    <s v="Dr BV Manjula, Bangalore"/>
    <x v="0"/>
    <s v="NA"/>
    <s v="Pharynx"/>
    <s v="Pharynx"/>
    <s v="Male"/>
    <n v="71"/>
    <s v="N"/>
    <n v="4.0999999999999996"/>
    <s v="Partha"/>
    <s v="Surgery"/>
    <s v="Primary"/>
    <s v="Naïve"/>
    <s v="NA"/>
    <s v="NA"/>
    <x v="0"/>
    <s v="NA"/>
    <s v="NA"/>
    <s v="NA"/>
    <s v="NA"/>
    <s v="NA"/>
    <s v="NA"/>
    <s v="NA"/>
    <d v="2022-11-28T00:00:00"/>
    <s v="0.4/0.2*1.4*1.4"/>
    <s v="0.4/0.2*1.4*1.4"/>
    <s v="Vibratome"/>
    <n v="4"/>
    <s v="Gowri"/>
    <s v="Y"/>
    <s v="N"/>
    <s v="N"/>
    <s v="Q2 Passed"/>
    <s v="NA"/>
    <s v="V TBL (1x7)"/>
    <s v="Plate 2: Without PB at T72 MC RxA (1x7), MC RxA (1x7), Cisplatin RxB (1x7), Cetuximab RxC (1x7)"/>
    <n v="43"/>
    <s v="Terminated @T72"/>
  </r>
  <r>
    <s v="FBR1T220258"/>
    <n v="220258"/>
    <s v="R&amp;D"/>
    <x v="360"/>
    <s v="FCB-PROTOCOL-01"/>
    <s v="CLN/DBR/128"/>
    <s v="Y"/>
    <s v="cc Study(1T)"/>
    <s v="Internal R&amp;D"/>
    <s v="Q1 Passed"/>
    <s v="Q1 Passed"/>
    <s v="Q1.5 Passed"/>
    <s v="Q1.5 Passed"/>
    <s v="NA"/>
    <s v="Tumor content 60-96% , immune content 3-6% "/>
    <x v="4"/>
    <s v="DBR &amp; SK Hospital, Tirupati"/>
    <s v="Dr C Jayaprakash"/>
    <x v="0"/>
    <s v="NA"/>
    <s v="Buccal Mucosa"/>
    <s v="Buccal Mucosa"/>
    <s v="Female"/>
    <n v="69"/>
    <s v="N"/>
    <n v="5.2"/>
    <s v="Shashi"/>
    <s v="Surgery"/>
    <s v="Primary"/>
    <s v="Naïve"/>
    <s v="NA"/>
    <s v="NA"/>
    <x v="0"/>
    <s v="NA"/>
    <s v="NA"/>
    <s v="NA"/>
    <s v="NA"/>
    <s v="NA"/>
    <s v="NA"/>
    <s v="NA"/>
    <d v="2022-11-29T00:00:00"/>
    <s v="0.4*1.3*1.5"/>
    <s v="0.4*1.3*1.5"/>
    <s v="Vibratome"/>
    <n v="4"/>
    <s v="Kowshik"/>
    <s v="Y"/>
    <s v="N"/>
    <s v="N"/>
    <s v="Q2 Passed"/>
    <s v="NA"/>
    <s v="V TBL (1x7)"/>
    <s v="Plate 2: MC RxA (1x7), 5FU+Cisplatin RxB (1x7), Paclitaxel RxC (1x7)"/>
    <n v="28"/>
    <s v="Terminated @T72"/>
  </r>
  <r>
    <s v="FBR1T220259"/>
    <n v="220259"/>
    <s v="R&amp;D"/>
    <x v="361"/>
    <s v="FCB-PROTOCOL-01"/>
    <s v="VYD/137"/>
    <s v="Y"/>
    <s v="cc Study(1T)"/>
    <s v="Internal R&amp;D"/>
    <s v="Q1 Passed"/>
    <s v="Q1 Passed"/>
    <s v="Q1.5 Passed"/>
    <s v="Q1.5 Passed"/>
    <s v="NA"/>
    <s v="Tumor in 5/7 explants, tumor content 12-85%, immune component 4-20%"/>
    <x v="5"/>
    <s v="Vydehi Hospital, Bangalore"/>
    <s v="Dr Amritha Prabha"/>
    <x v="0"/>
    <s v="NA"/>
    <s v="Buccal Mucosa"/>
    <s v="Left Buccal Mucosa"/>
    <s v="Female"/>
    <n v="72"/>
    <s v="N"/>
    <n v="4.3"/>
    <s v="Partha"/>
    <s v="Surgery"/>
    <s v="Primary"/>
    <s v="Naïve"/>
    <s v="NA"/>
    <s v="NA"/>
    <x v="0"/>
    <s v="NA"/>
    <s v="NA"/>
    <s v="NA"/>
    <s v="NA"/>
    <s v="NA"/>
    <s v="NA"/>
    <s v="NA"/>
    <d v="2022-12-01T00:00:00"/>
    <s v="0.6/0.4*1.8*1.4"/>
    <s v="0.6/0.4*1.8*1.4"/>
    <s v="Vibratome"/>
    <n v="4"/>
    <s v="Syam"/>
    <s v="N"/>
    <s v="N"/>
    <s v="N"/>
    <s v="Q2 Passed"/>
    <s v="NA"/>
    <s v="V TBL (1x7)"/>
    <s v="Plate 2: MC RxA (1x7), Paclitaxel+Carboplatin RxB (1x7), Gemicitabine+Carboplatin RxC (1x7)"/>
    <n v="35"/>
    <s v="Terminated @T72"/>
  </r>
  <r>
    <n v="220260"/>
    <n v="220260"/>
    <s v="R&amp;D"/>
    <x v="361"/>
    <s v="FCB-PROTOCOL-02"/>
    <s v="HN028"/>
    <s v="Y"/>
    <s v="No Study"/>
    <s v="1st level attrition"/>
    <s v="Q1 Rejected"/>
    <s v="Q1 Passed"/>
    <s v="Q1.5 Rejected"/>
    <s v="Q1.5 Rejected"/>
    <s v="Very small size biopsy"/>
    <s v="FFPE"/>
    <x v="7"/>
    <s v="Mazumdar Shaw Medical Centre, Bangalore"/>
    <s v="Dr Vijay Pillai, Bangalore"/>
    <x v="0"/>
    <s v="NA"/>
    <m/>
    <m/>
    <s v="Male"/>
    <n v="47"/>
    <s v="N"/>
    <n v="4.0999999999999996"/>
    <s v="Maruthi"/>
    <s v="Biopsy"/>
    <s v="Primary"/>
    <s v="Naïve"/>
    <s v="NA"/>
    <s v="NA"/>
    <x v="0"/>
    <s v="NA"/>
    <s v="NA"/>
    <s v="NA"/>
    <s v="NA"/>
    <s v="NA"/>
    <s v="NA"/>
    <s v="NA"/>
    <d v="2022-12-01T00:00:00"/>
    <s v="0.1*0.2*0.8"/>
    <s v="0.1*0.2*0.8"/>
    <s v="NA"/>
    <n v="4"/>
    <s v="Mounish"/>
    <s v="N"/>
    <s v="N"/>
    <s v="N"/>
    <s v="Q2 Rejected"/>
    <s v="NA"/>
    <s v="NA"/>
    <s v="NA"/>
    <s v="NA"/>
    <s v="Rejected"/>
  </r>
  <r>
    <s v="FBR1M220261"/>
    <n v="220261"/>
    <s v="R&amp;D"/>
    <x v="362"/>
    <s v="FCB-PROTOCOL-01"/>
    <s v="CLN/JSS/009"/>
    <s v="Y"/>
    <s v="DMS_RCC(1M)"/>
    <s v="Internal R&amp;D"/>
    <s v="Q1 Passed"/>
    <s v="Q1 Passed"/>
    <s v="Q1.5 Passed"/>
    <s v="Q1.5 Passed"/>
    <s v="NA"/>
    <s v="High tumor content in all fragments"/>
    <x v="6"/>
    <s v="JSS Hospital, Mysore"/>
    <s v="Dr Manjunath"/>
    <x v="4"/>
    <s v="NA"/>
    <s v="Renal Mass"/>
    <s v="Left Renal Mass"/>
    <s v="Male"/>
    <n v="47"/>
    <s v="N"/>
    <n v="5.0999999999999996"/>
    <s v="Shashi"/>
    <s v="Surgery"/>
    <s v="Primary"/>
    <s v="Naïve"/>
    <s v="NA"/>
    <s v="NA"/>
    <x v="0"/>
    <s v="NA"/>
    <s v="NA"/>
    <s v="NA"/>
    <s v="NA"/>
    <s v="NA"/>
    <s v="NA"/>
    <s v="NA"/>
    <d v="2022-12-03T00:00:00"/>
    <s v="0.9*1.6*1.7"/>
    <s v="0.9*1.6*1.7"/>
    <s v="Vibratome"/>
    <n v="4"/>
    <s v="Mounish"/>
    <s v="Y"/>
    <s v="N"/>
    <s v="N"/>
    <s v="Q2 Passed"/>
    <s v="NA"/>
    <s v="TBL (1x7)"/>
    <s v="Base Plate 2: MC RxA (1x7), Sunitinib RxB (1x7), Nivo+Sunitinib RxC (1x7), Sorafinib RxD (1x7), Pazopanib RxE (1x7);_x000a_Flow Plate 3:  MC RxA (1x7), Nivo+Sunitinib RxC (1x7)"/>
    <n v="64"/>
    <s v="Terminated @T72"/>
  </r>
  <r>
    <s v="FBR1T220262"/>
    <n v="220262"/>
    <s v="R&amp;D"/>
    <x v="363"/>
    <s v="FCB-PROTOCOL-02"/>
    <s v="HN029"/>
    <s v="Y"/>
    <s v="cc Study(1T)"/>
    <s v="Internal R&amp;D"/>
    <s v="Q1 Passed"/>
    <s v="Q1 Passed"/>
    <s v="Q1.5 Passed"/>
    <s v="Q1.5 Passed"/>
    <s v="NA"/>
    <s v="Tumor content 10-90%. Immune component:  4-25% with most explants having &gt;5% immune cells"/>
    <x v="7"/>
    <s v="Mazumdar Shaw Medical Centre, Bangalore"/>
    <s v="Dr Vijay Pillai, Bangalore"/>
    <x v="0"/>
    <s v="NA"/>
    <s v="Tongue"/>
    <s v="Right Lateral border of tongue"/>
    <s v="Male"/>
    <n v="51"/>
    <s v="N"/>
    <n v="5.2"/>
    <s v="Shashi"/>
    <s v="Surgery"/>
    <s v="Primary"/>
    <s v="Chemotherapy + Radiotherapy"/>
    <s v="NA"/>
    <n v="4"/>
    <x v="1"/>
    <n v="2"/>
    <s v="pT4a pN1"/>
    <n v="3"/>
    <s v="NACT,TPF"/>
    <s v="Squamous Cell Carcinoma"/>
    <s v="NA"/>
    <s v="NA"/>
    <d v="2022-12-05T00:00:00"/>
    <s v="0.6/0.8*1.2*2.2"/>
    <s v="0.6/0.8*1.2*2.2"/>
    <s v="Vibratome"/>
    <n v="4"/>
    <s v="Syam"/>
    <s v="Y"/>
    <s v="N"/>
    <s v="N"/>
    <s v="Q2 Passed"/>
    <s v="NA"/>
    <s v="TBL (1x7)"/>
    <s v="Plate 2: IgG4 RxA (1x7), TPF RxB (1x7), Nivo RxC (1x7),Nivo+ipili RxD (1x7);_x000a_Base Plate 3:  IgG4 RxA (1x5), Nivo RxC (1x5)"/>
    <n v="52"/>
    <s v="Terminated @T72"/>
  </r>
  <r>
    <s v="FBR1T220263"/>
    <n v="220263"/>
    <s v="R&amp;D"/>
    <x v="364"/>
    <s v="FCB-PROTOCOL-02"/>
    <s v="HN030"/>
    <s v="Y"/>
    <s v="cc Study(1T)"/>
    <s v="Internal R&amp;D"/>
    <s v="Q1 Passed"/>
    <s v="Q1 Passed"/>
    <s v="Q1.5 Passed"/>
    <s v="Q1.5 Passed"/>
    <s v="NA"/>
    <s v="High tumor content in most  fragments with good immune prescence"/>
    <x v="7"/>
    <s v="Mazumdar Shaw Medical Centre, Bangalore"/>
    <s v="Dr Vijay Pillai, Bangalore"/>
    <x v="0"/>
    <s v="NA"/>
    <s v="Buccal Mucosa"/>
    <s v="Right Buccal Mucosa"/>
    <s v="Male"/>
    <n v="51"/>
    <s v="N"/>
    <n v="5.0999999999999996"/>
    <s v="Shashi"/>
    <s v="Surgery"/>
    <s v="Primary"/>
    <s v="Naïve"/>
    <s v="NA"/>
    <n v="4"/>
    <x v="1"/>
    <n v="2"/>
    <s v="pT4a pN1"/>
    <s v="NA"/>
    <s v="NA"/>
    <s v="Squamous Cell Carcinoma"/>
    <s v="NA"/>
    <s v="NA"/>
    <d v="2022-12-07T00:00:00"/>
    <s v="0.8*1.6/1.4*1.2*1.0"/>
    <s v="0.8*1.6/1.4*1.2*1.0"/>
    <s v="Vibratome"/>
    <n v="4"/>
    <s v="Mounish"/>
    <s v="Y"/>
    <s v="N"/>
    <s v="N"/>
    <s v="Q2 Passed"/>
    <s v="NA"/>
    <s v="TBL (1x7)"/>
    <s v="Plate 2: MC RxA (1x7), Cisplatin RxB (1x7), TPF RxC (1x7)"/>
    <n v="35"/>
    <s v="Terminated @T72"/>
  </r>
  <r>
    <s v="FBR1T220264"/>
    <n v="220264"/>
    <s v="R&amp;D"/>
    <x v="364"/>
    <s v="FCB-PROTOCOL-01"/>
    <s v="CLN/DBR/129"/>
    <s v="Y"/>
    <s v="cc Study(1T)"/>
    <s v="Internal R&amp;D"/>
    <s v="Q1 Passed"/>
    <s v="Q1 Passed"/>
    <s v="Q1.5 Passed"/>
    <s v="Q1.5 Passed"/>
    <s v="NA"/>
    <s v="Good tumor content with high immune component"/>
    <x v="4"/>
    <s v="DBR &amp; SK Hospital, Tirupati"/>
    <s v="Dr C Jayaprakash"/>
    <x v="0"/>
    <s v="NA"/>
    <s v="Buccal Mucosa"/>
    <s v="Buccal Mucosa"/>
    <s v="Male"/>
    <n v="39"/>
    <s v="N"/>
    <n v="5.4"/>
    <s v="Maruthi"/>
    <s v="Surgery"/>
    <s v="Primary"/>
    <s v="Naïve"/>
    <s v="NA"/>
    <s v="4a"/>
    <x v="1"/>
    <s v="NA"/>
    <s v="pT2N2Mx"/>
    <s v="NA"/>
    <s v="NA"/>
    <s v="NA"/>
    <s v="NA"/>
    <s v="NA"/>
    <d v="2022-12-07T00:00:00"/>
    <s v="0.6*0.8*2.6"/>
    <s v="0.6*0.8*2.6"/>
    <s v="Vibratome"/>
    <n v="4"/>
    <s v="Kowshik"/>
    <s v="N"/>
    <s v="N"/>
    <s v="N"/>
    <s v="Q2 Passed"/>
    <s v="NA"/>
    <s v="TBL (1x7)"/>
    <s v="Plate 2: MC RxA (1x7), Cisplatin+5FU RxB (1x7), Gemicitabine RxC (1x7), Paclitaxel RxD (1x7)"/>
    <n v="42"/>
    <s v="Terminated @T72"/>
  </r>
  <r>
    <s v="FBR1T220265"/>
    <n v="220265"/>
    <s v="R&amp;D"/>
    <x v="365"/>
    <s v="FCB-PROTOCOL-01"/>
    <s v="VYD/138"/>
    <s v="Y"/>
    <s v="cc Study(1T)"/>
    <s v="Internal R&amp;D"/>
    <s v="Q1 Passed"/>
    <s v="Q1 Passed"/>
    <s v="Q1.5 Passed"/>
    <s v="Q1.5 Rejected"/>
    <s v="NA"/>
    <s v="Tumor content 30-75%"/>
    <x v="5"/>
    <s v="Vydehi Hospital, Bangalore"/>
    <s v="Dr Amritha Prabha"/>
    <x v="0"/>
    <s v="NA"/>
    <s v="Buccal Mucosa"/>
    <s v="Right Buccal Mucosa"/>
    <s v="Female"/>
    <n v="57"/>
    <s v="N"/>
    <n v="3.2"/>
    <s v="Kalappa"/>
    <s v="Surgery"/>
    <s v="Primary"/>
    <s v="Naïve"/>
    <s v="NA"/>
    <s v="NA"/>
    <x v="0"/>
    <s v="NA"/>
    <s v="NA"/>
    <s v="NA"/>
    <s v="NA"/>
    <s v="NA"/>
    <s v="NA"/>
    <s v="NA"/>
    <d v="2022-12-09T00:00:00"/>
    <s v="0.8/1.4*1.4*1.5"/>
    <s v="0.8/1.4*1.4*1.5"/>
    <s v="Vibratome"/>
    <n v="4"/>
    <s v="Kowshik"/>
    <s v="Y"/>
    <s v="N"/>
    <s v="N"/>
    <s v="Q2 Passed"/>
    <s v="NA"/>
    <s v="TBL (1x7)"/>
    <s v="Plate 2: MC RxA (1x7), Paclitaxel+Carboplatin RxB (1x7), gemicitabine+carboplatin RxC (1x7), methotrexate RxE (1x7)"/>
    <n v="43"/>
    <s v="Rejected"/>
  </r>
  <r>
    <n v="220266"/>
    <n v="220266"/>
    <s v="R&amp;D"/>
    <x v="366"/>
    <s v="FCB-PROTOCOL-02"/>
    <s v="HN031"/>
    <s v="Y"/>
    <s v="No Study"/>
    <s v="1st level attrition"/>
    <s v="Q1 Rejected"/>
    <s v="Q1 Passed"/>
    <s v="Q1.5 Rejected"/>
    <s v="Q1.5 Rejected"/>
    <s v="sample has surgical tisue and uneven height"/>
    <s v="FFPE"/>
    <x v="7"/>
    <s v="Mazumdar Shaw Medical Centre, Bangalore"/>
    <s v="Dr Vijay Pillai, Bangalore"/>
    <x v="0"/>
    <s v="NA"/>
    <s v="Alveolus"/>
    <s v="Left Lower Alveolus"/>
    <s v="Male"/>
    <n v="40"/>
    <s v="N"/>
    <n v="5.2"/>
    <s v="Kalappa"/>
    <s v="Surgery"/>
    <s v="Primary"/>
    <s v="Naïve"/>
    <s v="NA"/>
    <s v="NA"/>
    <x v="0"/>
    <s v="NA"/>
    <s v="NA"/>
    <s v="NA"/>
    <s v="NA"/>
    <s v="NA"/>
    <s v="NA"/>
    <s v="NA"/>
    <d v="2022-12-12T00:00:00"/>
    <s v="0.6/0.8*1.0*0.6"/>
    <s v="0.6/0.8*1.0*0.6"/>
    <s v="Vibratome"/>
    <n v="4"/>
    <s v="chandan"/>
    <s v="N"/>
    <s v="N"/>
    <s v="N"/>
    <s v="Q2 Rejected"/>
    <s v="Not fit for vibrotome"/>
    <s v="NA"/>
    <s v="NA"/>
    <s v="NA"/>
    <s v="Rejected"/>
  </r>
  <r>
    <n v="220267"/>
    <n v="220267"/>
    <s v="R&amp;D"/>
    <x v="367"/>
    <s v="FCB-PROTOCOL-01"/>
    <s v="VYD/139"/>
    <s v="Y"/>
    <s v="No Study"/>
    <s v="1st level attrition"/>
    <s v="Q1 Rejected"/>
    <s v="Q1 Passed"/>
    <s v="Q1.5 Rejected"/>
    <s v="Q1.5 Rejected"/>
    <s v="NA"/>
    <s v="NA"/>
    <x v="5"/>
    <s v="Vydehi Hospital, Bangalore"/>
    <s v="Dr Amritha Prabha"/>
    <x v="0"/>
    <s v="NA"/>
    <s v="Tongue"/>
    <s v="Left Lateral Border of Tongue"/>
    <s v="Male"/>
    <n v="62"/>
    <s v="N"/>
    <n v="3.4"/>
    <s v="Maruthi"/>
    <s v="Surgery"/>
    <s v="Primary"/>
    <s v="Naïve"/>
    <s v="NA"/>
    <s v="NA"/>
    <x v="0"/>
    <s v="NA"/>
    <s v="NA"/>
    <s v="NA"/>
    <s v="NA"/>
    <s v="NA"/>
    <s v="NA"/>
    <s v="NA"/>
    <d v="2022-12-13T00:00:00"/>
    <s v="0.4*0.8*1.3"/>
    <s v="0.4*0.8*1.3"/>
    <s v="Vibratome"/>
    <n v="4"/>
    <s v="Syam"/>
    <s v="Y"/>
    <s v="N"/>
    <s v="N"/>
    <s v="Q2 Rejected"/>
    <s v="Not fit for vibrotome"/>
    <s v="NA"/>
    <s v="NA"/>
    <s v="NA"/>
    <s v="Rejected"/>
  </r>
  <r>
    <s v="FBR1T220268"/>
    <n v="220268"/>
    <s v="R&amp;D"/>
    <x v="368"/>
    <s v="FCB-PROTOCOL-02"/>
    <s v="HN032"/>
    <s v="Y"/>
    <s v="cc Study(1T)"/>
    <s v="Internal R&amp;D"/>
    <s v="Q1 Passed"/>
    <s v="Q1 Passed"/>
    <s v="Q1.5 Passed"/>
    <s v="Q1.5 Passed"/>
    <s v="NA"/>
    <s v="Tumorcontent 10-90%. Immune component 6-20%"/>
    <x v="7"/>
    <s v="Mazumdar Shaw Medical Centre, Bangalore"/>
    <s v="Dr Vijay Pillai, Bangalore"/>
    <x v="0"/>
    <s v="NA"/>
    <s v="Buccal Mucosa"/>
    <s v="Left Buccal Mucosa"/>
    <s v="Female"/>
    <n v="55"/>
    <s v="N"/>
    <n v="5.0999999999999996"/>
    <s v="Shashi"/>
    <s v="Surgery"/>
    <s v="Primary"/>
    <s v="Naïve"/>
    <s v="NA"/>
    <n v="2"/>
    <x v="2"/>
    <n v="1"/>
    <s v="pT2pN0"/>
    <s v="NA"/>
    <s v="NA"/>
    <s v="Squamous Cell Carcinoma"/>
    <s v="NA"/>
    <s v="NA"/>
    <d v="2022-12-15T00:00:00"/>
    <s v="0.8*1.0*1.0"/>
    <s v="0.8*1.0*1.0"/>
    <s v="Vibratome"/>
    <n v="4"/>
    <s v="chandan"/>
    <s v="Y"/>
    <s v="N"/>
    <s v="N"/>
    <s v="Q2 Passed"/>
    <s v="NA"/>
    <s v="V TBL (1x7)"/>
    <s v="Plate 2: MC RxA (1x7), Cisplatin RxB (1x7), TPF RxC (1x7)"/>
    <n v="28"/>
    <s v="Terminated @T72"/>
  </r>
  <r>
    <s v="FBR1R220269"/>
    <n v="220269"/>
    <s v="R&amp;D"/>
    <x v="369"/>
    <s v="FCB-PROTOCOL-02"/>
    <s v="HN033"/>
    <s v="Y"/>
    <s v="BSS(1R)"/>
    <s v="Internal R&amp;D"/>
    <s v="Q1 Passed"/>
    <s v="Q1 Passed"/>
    <s v="Q1.5 Passed"/>
    <s v="Q1.5 Passed"/>
    <s v="NA"/>
    <s v="High tumor content in all fragments; immune component 1-6%"/>
    <x v="7"/>
    <s v="Mazumdar Shaw Medical Centre, Bangalore"/>
    <s v="Dr Vijay Pillai, Bangalore"/>
    <x v="0"/>
    <s v="NA"/>
    <s v="GBS"/>
    <s v="Left GBS"/>
    <s v="Female"/>
    <n v="65"/>
    <s v="N"/>
    <n v="2.4"/>
    <s v="Partha"/>
    <s v="Surgery"/>
    <s v="Primary"/>
    <s v="Chemotherapy"/>
    <s v="NA"/>
    <n v="4"/>
    <x v="1"/>
    <n v="2"/>
    <s v="pT4bpN3b"/>
    <n v="2"/>
    <s v="Paclitaxel + Carboplatin"/>
    <s v="Squamous Cell Carcinoma"/>
    <s v="NA"/>
    <s v="NA"/>
    <d v="2022-12-26T00:00:00"/>
    <s v="0.6*0.8/1.0*1.6/1.8"/>
    <s v="0.6*0.8/1.0*1.6/1.8"/>
    <s v="Vibratome"/>
    <n v="4"/>
    <s v="Rajashekhar"/>
    <s v="Y"/>
    <s v="N"/>
    <s v="N"/>
    <s v="Q2 Passed"/>
    <s v="NA"/>
    <s v="V TBL (1x7)"/>
    <s v="Plate 2:  RxA (2x3), RxB (2x3);_x000a_Plate 3: RxA (2x3), RxB (2x3)"/>
    <n v="31"/>
    <s v="Terminated @T72"/>
  </r>
  <r>
    <s v="FBR1A220270"/>
    <n v="220270"/>
    <s v="R&amp;D"/>
    <x v="370"/>
    <s v="FCB-PROTOCOL-01"/>
    <s v="OC007"/>
    <s v="Y"/>
    <s v="Other Indication"/>
    <s v="Internal R&amp;D"/>
    <s v="Q1 Passed"/>
    <s v="Q1 Passed"/>
    <s v="Q1.5 Passed"/>
    <s v="Q1.5 Passed"/>
    <s v="NA"/>
    <s v="Good tumor content in most fragments"/>
    <x v="7"/>
    <s v="Mazumdar Shaw Medical Centre, Bangalore"/>
    <s v="Dr Rohit Ranade, Bangalore"/>
    <x v="2"/>
    <s v="NA"/>
    <s v="Ovary"/>
    <s v="Right Ovary"/>
    <s v="Female"/>
    <n v="45"/>
    <s v="N"/>
    <n v="5.0999999999999996"/>
    <s v="Kalappa"/>
    <s v="Surgery"/>
    <s v="Primary"/>
    <s v="Naïve"/>
    <s v="NA"/>
    <n v="3"/>
    <x v="4"/>
    <n v="3"/>
    <s v="pT3c Pn0"/>
    <s v="NA"/>
    <s v="NA"/>
    <s v="High grade Serious carcinoma of right and left Adnexa with metastasis"/>
    <s v="NA"/>
    <s v="NA"/>
    <d v="2022-12-29T00:00:00"/>
    <s v="0.9*1.2*1.6"/>
    <s v="0.9*1.2*1.6"/>
    <s v="Manual"/>
    <n v="4"/>
    <s v="Biswajit"/>
    <s v="Y"/>
    <s v="N"/>
    <s v="N"/>
    <s v="Q2 Passed"/>
    <s v="NA"/>
    <s v="TBL Arm 1(1x7),Arm 2(1x7), Arm 3 (1x7)"/>
    <s v="NA"/>
    <s v="NA"/>
    <s v="Terminated @T72"/>
  </r>
  <r>
    <s v="FBR1T230001"/>
    <n v="230001"/>
    <s v="R&amp;D"/>
    <x v="371"/>
    <s v="FCB-PROTOCOL-01"/>
    <s v="CLN/DBR/130"/>
    <s v="Y"/>
    <s v="cc Study(1T)"/>
    <s v="Internal R&amp;D"/>
    <s v="Q1 Passed"/>
    <s v="Q1 Passed"/>
    <s v="Q1.5 Rejected"/>
    <s v="Q1.5 Rejected"/>
    <s v="NA"/>
    <s v="The explants show epithelial hyperplasia with inflammation. No frank malignancy "/>
    <x v="4"/>
    <s v="DBR &amp; SK Hospital, Tirupati"/>
    <s v="Dr C Jayaprakash"/>
    <x v="0"/>
    <s v="NA"/>
    <s v="Buccal Mucosa"/>
    <s v="Buccal Mucosa"/>
    <s v="Male"/>
    <n v="53"/>
    <s v="N"/>
    <n v="5.4"/>
    <s v="Maruthi"/>
    <s v="Surgery"/>
    <s v="Primary"/>
    <s v="Naïve"/>
    <s v="NA"/>
    <s v="II"/>
    <x v="2"/>
    <s v="NA"/>
    <s v="pT2 N0 Mx"/>
    <s v="NA"/>
    <s v="NA"/>
    <s v="NA"/>
    <s v="NA"/>
    <s v="NA"/>
    <d v="2023-01-05T00:00:00"/>
    <s v="0.3/0.4*1.6*1.8"/>
    <s v="0.3/0.4*1.6*1.8"/>
    <s v="Vibratome"/>
    <n v="15"/>
    <s v="Kowshik"/>
    <s v="Y"/>
    <s v="Y"/>
    <s v="N"/>
    <s v="Q2 Rejected"/>
    <s v="No Tumor"/>
    <s v="Arm V  (1x7)"/>
    <s v="Base Plate-2: MC RxA (1x7), Cis+5FU RxB (1x7), Gemicitabine RxC (1x7), Paclitaxel RxD (1x7)"/>
    <n v="35"/>
    <s v="Rejected"/>
  </r>
  <r>
    <s v="FBR1T230002"/>
    <n v="230002"/>
    <s v="R&amp;D"/>
    <x v="372"/>
    <s v="FCB-PROTOCOL-01"/>
    <s v="VYD/140"/>
    <s v="Y"/>
    <s v="cc Study(1T)"/>
    <s v="Internal R&amp;D"/>
    <s v="Q1 Passed"/>
    <s v="Q1 Passed"/>
    <s v="Q1.5 Passed"/>
    <s v="Q1.5 Passed"/>
    <s v="NA"/>
    <s v="Tumour content 25-60%"/>
    <x v="5"/>
    <s v="Vydehi Hospital, Bangalore"/>
    <s v="Dr Amritha Prabha"/>
    <x v="0"/>
    <s v="NA"/>
    <s v="Alveolus"/>
    <s v="Lower Alveolus"/>
    <s v="Male"/>
    <n v="48"/>
    <s v="N"/>
    <n v="3.5"/>
    <s v="Kalappa"/>
    <s v="Surgery"/>
    <s v="Primary"/>
    <s v="Naïve"/>
    <s v="NA"/>
    <s v="IVB"/>
    <x v="1"/>
    <n v="1"/>
    <s v="pT2N3"/>
    <s v="NA"/>
    <s v="NA"/>
    <s v="NA"/>
    <s v="NA"/>
    <s v="NA"/>
    <d v="2023-01-12T00:00:00"/>
    <s v="0.8*0.9*1.4"/>
    <s v="0.8*0.9*1.4"/>
    <s v="Vibratome"/>
    <n v="15"/>
    <s v="Biswajit"/>
    <s v="Y"/>
    <s v="Y"/>
    <s v="N"/>
    <s v="Q2 Passed"/>
    <s v="NA"/>
    <s v="Arm V  (1x7)"/>
    <s v="Base Plate-2:  RxA (1x7), Paclitaxel RxB (1x7), Gemicitabine+Carboplatin RxC (1x7), Nivol RxD (1x7)"/>
    <n v="43"/>
    <s v="Terminated @T72"/>
  </r>
  <r>
    <s v="FBR1T230003"/>
    <n v="230003"/>
    <s v="R&amp;D"/>
    <x v="373"/>
    <s v="FCB-PROTOCOL-01"/>
    <s v="CLN/PRA/183"/>
    <s v="Y"/>
    <s v="cc Study(1T)"/>
    <s v="Internal R&amp;D"/>
    <s v="Q1 Passed"/>
    <s v="Q1 Passed"/>
    <s v="Q1.5 Passed"/>
    <s v="Q1.5 Passed"/>
    <s v="NA"/>
    <s v="Tumour content 10-70% with high immune content"/>
    <x v="0"/>
    <s v="Sri Lakshmi Hospital, Bangalore"/>
    <s v="Dr Prakash BV"/>
    <x v="0"/>
    <s v="NA"/>
    <s v="GBS"/>
    <s v="Left Lower GBS"/>
    <s v="Female"/>
    <n v="60"/>
    <s v="N"/>
    <n v="5.0999999999999996"/>
    <s v="Shashi"/>
    <s v="Surgery"/>
    <s v="Primary"/>
    <s v="Naïve"/>
    <s v="NA"/>
    <s v="II"/>
    <x v="2"/>
    <n v="2"/>
    <s v="pT3N0M0"/>
    <s v="NA"/>
    <s v="NA"/>
    <s v="SCC"/>
    <s v="NA"/>
    <s v="NA"/>
    <d v="2023-01-13T00:00:00"/>
    <s v="0.4*1.4*1.7"/>
    <s v="0.4*1.4*1.7"/>
    <s v="Vibratome"/>
    <n v="15"/>
    <s v="Dharani"/>
    <s v="Y"/>
    <s v="Y"/>
    <s v="N"/>
    <s v="Q2 Passed"/>
    <s v="NA"/>
    <s v="Arm V  (1x7)"/>
    <s v="Base Plate-2:  MC RxA (1x7), Paclitaxel+Carboplatin  RxB (1x7), Docetaxel+Carboplatin RxC (1x7), Nivol RxD (1x7)"/>
    <n v="42"/>
    <s v="Terminated @T72"/>
  </r>
  <r>
    <s v="FBR1T230004"/>
    <n v="230004"/>
    <s v="R&amp;D"/>
    <x v="373"/>
    <s v="FCB-PROTOCOL-01"/>
    <s v="CLN/PRA/184"/>
    <s v="Y"/>
    <s v="cc Study(1T)"/>
    <s v="Internal R&amp;D"/>
    <s v="Q1 Passed"/>
    <s v="Q1 Passed"/>
    <s v="Q1.5 Passed"/>
    <s v="Q1.5 Passed"/>
    <s v="NA"/>
    <s v="Tumour content 3-75% with good immune content"/>
    <x v="0"/>
    <s v="Sri Lakshmi Hospital, Bangalore"/>
    <s v="Dr Prakash BV"/>
    <x v="0"/>
    <s v="NA"/>
    <s v="RMT"/>
    <s v="Left RMT"/>
    <s v="Male"/>
    <n v="50"/>
    <s v="N"/>
    <n v="5.0999999999999996"/>
    <s v="Shashi"/>
    <s v="Surgery"/>
    <s v="Primary"/>
    <s v="Naïve"/>
    <s v="NA"/>
    <s v="II"/>
    <x v="2"/>
    <s v="NA"/>
    <s v="pT2N0M0"/>
    <s v="NA"/>
    <s v="NA"/>
    <s v="SCC"/>
    <s v="NA"/>
    <s v="NA"/>
    <d v="2023-01-13T00:00:00"/>
    <s v="0.8*1.0*1.6"/>
    <s v="0.8*1.0*1.6"/>
    <s v="Vibratome"/>
    <n v="15"/>
    <s v="Mounish"/>
    <s v="Y"/>
    <s v="Y"/>
    <s v="N"/>
    <s v="Q2 Passed"/>
    <s v="NA"/>
    <s v="Arm V  (1x7)"/>
    <s v="Base Plate-2:  MC RxA (1x7), Paclitaxel+Carboplatin  RxB (1x7), Docetaxel+Carboplatin RxC (1x7)"/>
    <n v="28"/>
    <s v="Terminated @T72"/>
  </r>
  <r>
    <n v="230005"/>
    <n v="230005"/>
    <s v="R&amp;D"/>
    <x v="373"/>
    <s v="FCB-PROTOCOL-01"/>
    <s v="CLN/PRA/185"/>
    <s v="Y"/>
    <s v="No Study"/>
    <s v="1st level attrition"/>
    <s v="Q1 Rejected"/>
    <s v="Q1 Passed"/>
    <s v="Q1.5 Rejected"/>
    <s v="Q1.5 Rejected"/>
    <s v="tissue height was small-4mm"/>
    <s v="NA"/>
    <x v="0"/>
    <s v="Sri Lakshmi Hospital, Bangalore"/>
    <s v="Dr Prakash BV"/>
    <x v="0"/>
    <s v="NA"/>
    <s v="Buccal Mucosa"/>
    <s v="Right Buccal Mucosa"/>
    <s v="Male"/>
    <n v="55"/>
    <s v="N"/>
    <n v="4.2"/>
    <s v="Kalappa"/>
    <s v="Surgery"/>
    <s v="Primary"/>
    <s v="Naïve"/>
    <s v="NA"/>
    <s v="I"/>
    <x v="3"/>
    <s v="NA"/>
    <s v="pT2N1M0"/>
    <s v="NA"/>
    <s v="NA"/>
    <s v="SCC"/>
    <s v="NA"/>
    <s v="NA"/>
    <d v="2023-01-13T00:00:00"/>
    <s v="0.2/0.3*0.4*1.2"/>
    <s v="0.2/0.3*0.4*1.2"/>
    <s v="NA"/>
    <n v="15"/>
    <s v="Dharani"/>
    <s v="N"/>
    <s v="N"/>
    <s v="N"/>
    <s v="NA"/>
    <s v="NA"/>
    <s v="NA"/>
    <s v="Base Plate-2:  MC BxN (8x7), Paclitaxel+Carboplatin  BxB (8x7);_x000a_Base Plate-3:  MC BxN (8x7), Paclitaxel+Carboplatin  BxB (8x7);"/>
    <s v="NA"/>
    <s v="Rejected"/>
  </r>
  <r>
    <s v="FBR1T230006"/>
    <n v="230006"/>
    <s v="R&amp;D"/>
    <x v="374"/>
    <s v="FCB-PROTOCOL-02"/>
    <s v="HN034"/>
    <s v="Y"/>
    <s v="cc Study(1T)"/>
    <s v="Internal R&amp;D"/>
    <s v="Q1 Passed"/>
    <s v="Q1 Passed"/>
    <s v="Q1.5 Passed"/>
    <s v="Q1.5 Passed"/>
    <s v="NA"/>
    <s v="Tumour content 70-95% "/>
    <x v="7"/>
    <s v="Mazumdar Shaw Medical Centre, Bangalore"/>
    <s v="Dr Vijay Pillai, Bangalore"/>
    <x v="0"/>
    <s v="NA"/>
    <s v="Tongue"/>
    <s v="Right Lateral border of tongue"/>
    <s v="Female"/>
    <n v="28"/>
    <s v="N"/>
    <n v="4.2"/>
    <s v="Kalappa"/>
    <s v="Surgery"/>
    <s v="Primary"/>
    <s v="Naïve"/>
    <s v="NA"/>
    <s v="IV"/>
    <x v="1"/>
    <n v="2"/>
    <s v="pT4apN2a"/>
    <s v="NA"/>
    <s v="NA"/>
    <s v="Squamous Cell Carcinoma"/>
    <s v="NA"/>
    <s v="NA"/>
    <d v="2023-01-16T00:00:00"/>
    <s v="1.0*1.2*1.4"/>
    <s v="1.0*1.2*1.4"/>
    <s v="Vibratome"/>
    <n v="15"/>
    <s v="Syam"/>
    <s v="Y"/>
    <s v="Y"/>
    <s v="N"/>
    <s v="Q2 Passed"/>
    <s v="NA"/>
    <s v="Arm V  (1x7)"/>
    <s v="Base Plate-2:  MC RxA (1x7), Cisplatin  RxB (1x7), TPF RxC (1x7), Nivo RxD (1x7)"/>
    <n v="35"/>
    <s v="Terminated @T72"/>
  </r>
  <r>
    <s v="FBR1W230007"/>
    <n v="230007"/>
    <s v="R&amp;D"/>
    <x v="374"/>
    <s v="FCB-PROTOCOL-02"/>
    <s v="BC001"/>
    <s v="Y"/>
    <s v="Biopsy Cabr-BSS (1W)"/>
    <s v="Internal R&amp;D"/>
    <s v="Q1 Passed"/>
    <s v="Q1 Passed"/>
    <s v="Q1.5 Passed"/>
    <s v="Q1.5 Rejected"/>
    <s v="NA"/>
    <s v="No tumor"/>
    <x v="7"/>
    <s v="Mazumdar Shaw Medical Centre, Bangalore"/>
    <s v="Dr Akshita Singh"/>
    <x v="1"/>
    <s v="Er(P), Pr(P), Her2(Not Done)"/>
    <s v="Breast"/>
    <s v="Right Breast Biopsy"/>
    <s v="Female"/>
    <n v="28"/>
    <s v="N"/>
    <n v="4.2"/>
    <s v="Maruthi"/>
    <s v="Biopsy"/>
    <s v="Primary"/>
    <s v="Naïve"/>
    <s v="NA"/>
    <s v="NA"/>
    <x v="0"/>
    <s v="NA"/>
    <s v="NA"/>
    <s v="NA"/>
    <s v="NA"/>
    <s v=" Core biopsy right breast -Benign breast tissue, "/>
    <s v="NA"/>
    <s v="NA"/>
    <d v="2023-01-16T00:00:00"/>
    <s v="20-25mm"/>
    <s v="20-25mm"/>
    <s v="Manual"/>
    <n v="15"/>
    <s v="Biswajit"/>
    <s v="Y"/>
    <s v="Y"/>
    <s v="N"/>
    <s v="Q2 Rejected"/>
    <s v="No Tumor"/>
    <s v="Arm 1 (1x7)_x000a_Arm 2 (1x7)"/>
    <s v="Base Plate-2:  MC RxA (1x6), Pacli + Carbo RxB  (1x6), Pacli+Carbo+Pembro RxC  (1x6), MC RxD  (1x6)"/>
    <n v="36"/>
    <s v="Rejected"/>
  </r>
  <r>
    <s v="FBR1A230008"/>
    <n v="230008"/>
    <s v="R&amp;D"/>
    <x v="375"/>
    <s v="FCB-PROTOCOL-01"/>
    <s v="CLN/PRA/186"/>
    <s v="Y"/>
    <s v="Other Indication"/>
    <s v="Internal R&amp;D"/>
    <s v="Q1 Passed"/>
    <s v="Q1 Passed"/>
    <s v="Q1.5 Passed"/>
    <s v="Q1.5 Rejected"/>
    <s v="NA"/>
    <s v="No tumor"/>
    <x v="0"/>
    <s v="Sri Lakshmi Hospital, Bangalore"/>
    <s v="Dr Prakash BV"/>
    <x v="2"/>
    <s v="NA"/>
    <s v="Ovary"/>
    <s v="Left Ovary"/>
    <s v="Female"/>
    <n v="60"/>
    <s v="N"/>
    <n v="3.5"/>
    <s v="Kalappa"/>
    <s v="Surgery"/>
    <s v="Primary"/>
    <s v="Naïve"/>
    <s v="NA"/>
    <s v="NA"/>
    <x v="0"/>
    <s v="NA"/>
    <s v="NA"/>
    <s v="NA"/>
    <s v="NA"/>
    <s v="NA"/>
    <s v="NA"/>
    <s v="NA"/>
    <d v="2023-01-17T00:00:00"/>
    <s v="0.9*1.1*2.4"/>
    <s v="0.9*1.1*2.4"/>
    <s v="Manual"/>
    <n v="15"/>
    <s v="Biswajit"/>
    <s v="Y"/>
    <s v="Y"/>
    <s v="N"/>
    <s v="NA"/>
    <s v="NA"/>
    <s v="Arm 1 (1x7)_x000a_Arm 2 (1x7)_x000a_Arm 3 (1x7)"/>
    <s v="Plate 2 : RxA1 (1x7), RxA2 (1x7) "/>
    <n v="21"/>
    <s v="Rejected"/>
  </r>
  <r>
    <s v="FBR1T230009"/>
    <n v="230009"/>
    <s v="R&amp;D"/>
    <x v="375"/>
    <s v="FCB-PROTOCOL-01"/>
    <s v="VYD/141"/>
    <s v="Y"/>
    <s v="cc Study(1T)"/>
    <s v="Internal R&amp;D"/>
    <s v="Q1 Passed"/>
    <s v="Q1 Passed"/>
    <s v="Q1.5 Passed"/>
    <s v="Q1.5 Passed"/>
    <s v="NA"/>
    <s v="Tumour content 55-75%"/>
    <x v="5"/>
    <s v="Vydehi Hospital, Bangalore"/>
    <s v="Dr Amritha Prabha"/>
    <x v="0"/>
    <s v="NA"/>
    <s v="Buccal Mucosa"/>
    <s v="Right Buccal Mucosa"/>
    <s v="Male"/>
    <n v="44"/>
    <s v="N"/>
    <n v="5.0999999999999996"/>
    <s v="Shashi"/>
    <s v="Surgery"/>
    <s v="Primary"/>
    <s v="Naïve"/>
    <s v="NA"/>
    <s v="IVB"/>
    <x v="1"/>
    <n v="2"/>
    <s v="pT4aN3b"/>
    <s v="NA"/>
    <s v="NA"/>
    <s v="NA"/>
    <s v="NA"/>
    <s v="NA"/>
    <d v="2023-01-17T00:00:00"/>
    <s v="0.6*0.8/1.0*1.2/1.4"/>
    <s v="0.6*0.8/1.0*1.2/1.4"/>
    <s v="Vibratome"/>
    <n v="15"/>
    <s v="chandan"/>
    <s v="Y"/>
    <s v="Y"/>
    <s v="N"/>
    <s v="Q2 Passed"/>
    <s v="NA"/>
    <s v="Arm V  (1x7)"/>
    <s v="Base Plate-2:  MC RxA (1x7), Paclitaxel+Carboplatin  RxB (1x7), Gemicitabine+Carboplatin RxC (1x7), Methotroxate RxD (1x7)"/>
    <n v="35"/>
    <s v="Terminated @T72"/>
  </r>
  <r>
    <s v="FBR1T230010"/>
    <n v="230010"/>
    <s v="R&amp;D"/>
    <x v="375"/>
    <s v="FCB-PROTOCOL-01"/>
    <s v="CLN/PRA/187"/>
    <s v="Y"/>
    <s v="cc Study(1T)"/>
    <s v="Internal R&amp;D"/>
    <s v="Q1 Passed"/>
    <s v="Q1 Passed"/>
    <s v="Q1.5 Passed"/>
    <s v="Q1.5 Passed"/>
    <s v="NA"/>
    <s v="Tumour content 0-80% , necrosis high"/>
    <x v="0"/>
    <s v="Sri Lakshmi Hospital, Bangalore"/>
    <s v="Dr Prakash BV"/>
    <x v="0"/>
    <s v="NA"/>
    <s v="Pyriform Fossa"/>
    <s v="Right Pyriform fossa"/>
    <s v="Female"/>
    <n v="60"/>
    <s v="N"/>
    <n v="4.8"/>
    <s v="Partha"/>
    <s v="Surgery"/>
    <s v="Primary"/>
    <s v="Chemotherapy"/>
    <s v="NA"/>
    <s v="III"/>
    <x v="4"/>
    <s v="NA"/>
    <s v="pT3N1M0"/>
    <n v="5"/>
    <s v="Cisplatin"/>
    <s v="NA"/>
    <s v="NA"/>
    <s v="NA"/>
    <d v="2023-01-17T00:00:00"/>
    <s v="0.8*0.8*2.0"/>
    <s v="0.8*0.8*2.0"/>
    <s v="Manual+Vibratome"/>
    <n v="15"/>
    <s v="Rajashekhar"/>
    <s v="Y"/>
    <s v="Y"/>
    <s v="N"/>
    <s v="Q2 Passed"/>
    <s v="NA"/>
    <s v="Arm V  (1x7)"/>
    <s v="Plate 2 : MC RxA1 (1x7), MC RxA2 (1x7),FFPE (1x7) (1x7) "/>
    <n v="35"/>
    <s v="Terminated @T72"/>
  </r>
  <r>
    <s v="FBR1T230011"/>
    <n v="230011"/>
    <s v="R&amp;D"/>
    <x v="376"/>
    <s v="FCB-PROTOCOL-02"/>
    <s v="HN035"/>
    <s v="Y"/>
    <s v="cc Study(1T)"/>
    <s v="Internal R&amp;D"/>
    <s v="Q1 Passed"/>
    <s v="Q1 Passed"/>
    <s v="Q1.5 Passed"/>
    <s v="Q1.5 Passed"/>
    <s v="NA"/>
    <s v="Tumour content 45-85%"/>
    <x v="7"/>
    <s v="Mazumdar Shaw Medical Centre, Bangalore"/>
    <s v="Dr Vijay Pillai, Bangalore"/>
    <x v="0"/>
    <s v="NA"/>
    <s v="Tongue"/>
    <s v="Right Lateral border of tongue"/>
    <s v="Male"/>
    <n v="52"/>
    <s v="N"/>
    <n v="5.0999999999999996"/>
    <s v="Maruthi"/>
    <s v="Surgery"/>
    <s v="Primary"/>
    <s v="Naïve"/>
    <s v="NA"/>
    <s v="IV"/>
    <x v="1"/>
    <n v="2"/>
    <s v="pT4a"/>
    <s v="NA"/>
    <s v="NA"/>
    <s v="Moderately advanced local disease."/>
    <s v="NA"/>
    <s v="NA"/>
    <d v="2023-01-19T00:00:00"/>
    <s v="1.2*1.5*1.6"/>
    <s v="1.2*1.5*1.6"/>
    <s v="Vibratome"/>
    <n v="15"/>
    <s v="Dharani"/>
    <s v="Y"/>
    <s v="Y"/>
    <s v="N"/>
    <s v="Q2 Passed"/>
    <s v="NA"/>
    <s v="Arm V  (1x7)"/>
    <s v="Base Plate-2:  MC RxA (1x7), Cisplatin  RxB (1x7), TPF RxC (1x7), Nivo RxD (1x7)"/>
    <n v="43"/>
    <s v="Terminated @T72"/>
  </r>
  <r>
    <s v="FBR1W230012"/>
    <n v="230012"/>
    <s v="R&amp;D"/>
    <x v="377"/>
    <s v="FCB-PROTOCOL-02"/>
    <s v="BC002"/>
    <s v="Y"/>
    <s v="Biopsy Cabr-BSS (1W)"/>
    <s v="Internal R&amp;D"/>
    <s v="Q1 Passed"/>
    <s v="Q1 Passed"/>
    <s v="Q1.5 Passed"/>
    <s v="Q1.5 Rejected"/>
    <s v="NA"/>
    <s v="Tumour content Trace - 3%"/>
    <x v="7"/>
    <s v="Mazumdar Shaw Medical Centre, Bangalore"/>
    <s v="Dr Akshita Singh"/>
    <x v="1"/>
    <s v="Er(P), Pr(P), Her2(N)"/>
    <s v="Breast"/>
    <s v="Right Breast Biopsy"/>
    <s v="Female"/>
    <n v="57"/>
    <s v="N"/>
    <n v="3.2"/>
    <s v="Kalappa"/>
    <s v="Biopsy"/>
    <s v="Primary"/>
    <s v="Naïve"/>
    <s v="NA"/>
    <s v="NA"/>
    <x v="0"/>
    <s v="NA"/>
    <s v="NA"/>
    <s v="NA"/>
    <s v="NA"/>
    <s v="NA"/>
    <s v="NA"/>
    <s v="NA"/>
    <d v="2023-01-20T00:00:00"/>
    <s v="1 core_x000a_0.2*0.1*1.2"/>
    <s v="1 core_x000a_0.2*0.1*1.2"/>
    <s v="Manual"/>
    <n v="15"/>
    <s v="Dharani"/>
    <s v="Y"/>
    <s v="Y"/>
    <s v="N"/>
    <s v="Q2 Passed"/>
    <s v="NA"/>
    <s v="Arm 1 (1x3)"/>
    <s v="Base Plate 2: RxA (1x3)"/>
    <n v="6"/>
    <s v="Rejected"/>
  </r>
  <r>
    <s v="FBR1M230013"/>
    <n v="230013"/>
    <s v="R&amp;D"/>
    <x v="378"/>
    <s v="FCB-PROTOCOL-02"/>
    <s v="RC019"/>
    <s v="Y"/>
    <s v="DMS_RCC(1M)"/>
    <s v="Internal R&amp;D"/>
    <s v="Q1 Passed"/>
    <s v="Q1 Passed"/>
    <s v="Q1.5 Passed"/>
    <s v="Q1.5 Passed"/>
    <s v="NA"/>
    <s v="Tumour content 35-45% in only 3/7 explants; others no tumour"/>
    <x v="7"/>
    <s v="Mazumdar Shaw Medical Centre, Bangalore"/>
    <s v="Dr Saurabh Bhargav, Bangalore"/>
    <x v="4"/>
    <s v="NA"/>
    <s v="Renal Mass"/>
    <s v="Left Renal Mass"/>
    <s v="Male"/>
    <n v="79"/>
    <s v="N"/>
    <n v="5.3"/>
    <s v="Maruthi"/>
    <s v="Surgery"/>
    <s v="Primary"/>
    <s v="Naïve"/>
    <s v="NA"/>
    <s v="I"/>
    <x v="3"/>
    <n v="2"/>
    <s v="pT1a"/>
    <s v="NA"/>
    <s v="NA"/>
    <s v="Clear cell renal  cell carcinoma"/>
    <s v="NA"/>
    <s v="NA"/>
    <d v="2023-01-23T00:00:00"/>
    <s v="0.8*0.4/0.6*0.6/0.8"/>
    <s v="0.8*0.4/0.6*0.6/0.8"/>
    <s v="Vibratome"/>
    <n v="15"/>
    <s v="Mounish"/>
    <s v="Y"/>
    <s v="Y"/>
    <s v="N"/>
    <s v="NA"/>
    <s v="NA"/>
    <s v="Arm V (1x7)_x000a_"/>
    <s v="Base Plate-2:  MC RxA (1x7), Sunitinib RxB (1x7)"/>
    <n v="21"/>
    <s v="Terminated @T72"/>
  </r>
  <r>
    <s v="FBR1T230014"/>
    <n v="230014"/>
    <s v="R&amp;D"/>
    <x v="379"/>
    <s v="FCB-PROTOCOL-02"/>
    <s v="HN036"/>
    <s v="Y"/>
    <s v="cc Study(1T)"/>
    <s v="Internal R&amp;D"/>
    <s v="Q1 Passed"/>
    <s v="Q1 Passed"/>
    <s v="Q1.5 Passed"/>
    <s v="Q1.5 Passed"/>
    <s v="NA"/>
    <s v="NA"/>
    <x v="7"/>
    <s v="Mazumdar Shaw Medical Centre, Bangalore"/>
    <s v="Dr Vijay Pillai, Bangalore"/>
    <x v="0"/>
    <s v="NA"/>
    <s v="Buccal Mucosa"/>
    <s v="Left Buccal Mucosa"/>
    <s v="Female"/>
    <n v="44"/>
    <s v="N"/>
    <n v="4.9000000000000004"/>
    <s v="Shashi"/>
    <s v="Surgery"/>
    <s v="Primary"/>
    <s v="Naïve"/>
    <s v="NA"/>
    <s v="IV"/>
    <x v="1"/>
    <n v="1"/>
    <s v="pT4b N0"/>
    <s v="NA"/>
    <s v="NA"/>
    <s v="Squamous Cell Carcinoma"/>
    <s v="NA"/>
    <s v="NA"/>
    <d v="2023-01-24T00:00:00"/>
    <s v="0.6*1.3*1.2"/>
    <s v="0.6*1.3*1.2"/>
    <s v="Vibratome"/>
    <n v="15"/>
    <s v="Mounish"/>
    <s v="Y"/>
    <s v="Y"/>
    <s v="N"/>
    <s v="Q2 Passed"/>
    <s v="NA"/>
    <s v="Submitted as FBR1T230014"/>
    <s v="Base Plate-2:  MC RxA (1x7), Cisplatin RxB (1x7), TPF RxC (1x7)"/>
    <n v="29"/>
    <s v="Terminated @T72"/>
  </r>
  <r>
    <s v="FBR1W230015"/>
    <n v="230015"/>
    <s v="R&amp;D"/>
    <x v="380"/>
    <s v="FCB-PROTOCOL-02"/>
    <s v="BC003"/>
    <s v="Y"/>
    <s v="Biopsy Cabr-BSS (1W)"/>
    <s v="Internal R&amp;D"/>
    <s v="Q1 Passed"/>
    <s v="Q1 Passed"/>
    <s v="Q1.5 Passed"/>
    <s v="Q1.5 Passed"/>
    <s v="NA"/>
    <s v="Tumour content 1-55% in 7 explants; others no tumour"/>
    <x v="7"/>
    <s v="Mazumdar Shaw Medical Centre, Bangalore"/>
    <s v="Dr Akshita Singh"/>
    <x v="1"/>
    <s v="Er(P), Pr(P), Her2(Equivocal)"/>
    <s v="Breast"/>
    <s v="Left breast Biopsy"/>
    <s v="Female"/>
    <n v="72"/>
    <s v="N"/>
    <n v="3.2"/>
    <s v="Kalappa"/>
    <s v="Biopsy"/>
    <s v="Primary"/>
    <s v="Naïve"/>
    <s v="NA"/>
    <s v="NA"/>
    <x v="0"/>
    <s v="NA"/>
    <s v="NA"/>
    <s v="NA"/>
    <s v="NA"/>
    <s v="NA"/>
    <s v="NA"/>
    <s v="NA"/>
    <d v="2023-01-25T00:00:00"/>
    <s v="1 core-20mm_x000a_2 core-20mm"/>
    <s v="1 core-20mm_x000a_2 core-20mm"/>
    <s v="Manual"/>
    <n v="15"/>
    <s v="Biswajit"/>
    <s v="N"/>
    <s v="N"/>
    <s v="N"/>
    <s v="Q2 Passed"/>
    <s v="NA"/>
    <s v="Arm 1 (1x6)_x000a_Arm 2 (1x7)_x000a_"/>
    <s v="Base Plate-2:  MC RxA (1x6), Paclitaxel+Carboplatin  RxB (1x6), Paclitaxel+Carboplatin+Pembro  RxC (1x6)"/>
    <n v="31"/>
    <s v="Terminated @T72"/>
  </r>
  <r>
    <s v="FBR1T230016"/>
    <n v="230016"/>
    <s v="R&amp;D"/>
    <x v="381"/>
    <s v="FCB-PROTOCOL-01"/>
    <s v="CLN/PRA/188"/>
    <s v="Y"/>
    <s v="cc Study(1T)"/>
    <s v="Internal R&amp;D"/>
    <s v="Q1 Passed"/>
    <s v="Q1 Passed"/>
    <s v="Q1.5 Passed"/>
    <s v="Q1.5 Passed"/>
    <s v="NA"/>
    <s v="Tumour content 75-95%"/>
    <x v="0"/>
    <s v="Sri Lakshmi Hospital, Bangalore"/>
    <s v="Dr Prakash BV"/>
    <x v="0"/>
    <s v="NA"/>
    <s v="GBS"/>
    <s v="Left Upper GBS"/>
    <s v="Female"/>
    <n v="60"/>
    <s v="N"/>
    <n v="4.2"/>
    <s v="Kalappa"/>
    <s v="Surgery"/>
    <s v="Primary"/>
    <s v="Naïve"/>
    <s v="NA"/>
    <s v="NA"/>
    <x v="0"/>
    <s v="NA"/>
    <s v="NA"/>
    <s v="NA"/>
    <s v="NA"/>
    <s v="NA"/>
    <s v="NA"/>
    <s v="NA"/>
    <d v="2023-01-26T00:00:00"/>
    <s v="0.2/0.3*1.0*2.0"/>
    <s v="0.2/0.3*1.0*2.0"/>
    <s v="Vibratome"/>
    <n v="15"/>
    <s v="Kowshik"/>
    <s v="N"/>
    <s v="Y"/>
    <s v="N"/>
    <s v="Q2 Passed"/>
    <s v="NA"/>
    <s v="Arm V (1x4)_x000a_"/>
    <s v="Base Plate-2:  MC RxA (1x5), Paclitaxel+Carboplatin  RxB (1x5)"/>
    <n v="14"/>
    <s v="Terminated @T72"/>
  </r>
  <r>
    <s v="FBR1T230017"/>
    <n v="230017"/>
    <s v="R&amp;D"/>
    <x v="381"/>
    <s v="FCB-PROTOCOL-01"/>
    <s v="CLN/PRA/189"/>
    <s v="Y"/>
    <s v="cc Study(1T)"/>
    <s v="Internal R&amp;D"/>
    <s v="Q1 Passed"/>
    <s v="Q1 Passed"/>
    <s v="Q1.5 Passed"/>
    <s v="Q1.5 Passed"/>
    <s v="NA"/>
    <s v="Tumour content 20-85%"/>
    <x v="0"/>
    <s v="Sri Lakshmi Hospital, Bangalore"/>
    <s v="Dr Prakash BV"/>
    <x v="0"/>
    <s v="NA"/>
    <s v="Maxilla"/>
    <s v="Left Maxilla"/>
    <s v="Female"/>
    <n v="85"/>
    <s v="N"/>
    <n v="4.2"/>
    <s v="Kalappa"/>
    <s v="Surgery"/>
    <s v="Primary"/>
    <s v="Naïve"/>
    <s v="NA"/>
    <s v="NA"/>
    <x v="0"/>
    <s v="NA"/>
    <s v="NA"/>
    <s v="NA"/>
    <s v="NA"/>
    <s v="NA"/>
    <s v="NA"/>
    <s v="NA"/>
    <d v="2023-01-26T00:00:00"/>
    <s v="0.6/0.8*0.8*2.2_x000a_0.8*1.2*2.2"/>
    <s v="NA"/>
    <s v="Vibratome"/>
    <n v="15"/>
    <s v="Dharani"/>
    <s v="Y"/>
    <s v="N"/>
    <s v="N"/>
    <s v="Q2 Passed"/>
    <s v="NA"/>
    <s v="Arm V  (1x7)"/>
    <s v="Base Plate-2:  RxA (1x7), Paclitaxel+Carboplatin RxB (1x7), Docetaxel+Carboplatin RxC (1x7), Gemicitabine RxD (1x7)"/>
    <n v="43"/>
    <s v="Terminated @T72"/>
  </r>
  <r>
    <s v="FBR1T230018"/>
    <n v="230018"/>
    <s v="R&amp;D"/>
    <x v="382"/>
    <s v="FCB-PROTOCOL-01"/>
    <s v="CLN/PRA/190"/>
    <s v="Y"/>
    <s v="cc Study(1T)"/>
    <s v="Internal R&amp;D"/>
    <s v="Q1 Passed"/>
    <s v="Q1 Passed"/>
    <s v="Q1.5 Passed"/>
    <s v="Q1.5 Passed"/>
    <s v="NA"/>
    <s v="Tumour content 40-90%"/>
    <x v="0"/>
    <s v="Sri Lakshmi Hospital, Bangalore"/>
    <s v="Dr Prakash BV"/>
    <x v="0"/>
    <s v="NA"/>
    <s v="Tongue"/>
    <s v="Left Tongue"/>
    <s v="Female"/>
    <n v="80"/>
    <s v="N"/>
    <n v="4.5"/>
    <s v="Shashi"/>
    <s v="Surgery"/>
    <s v="Primary"/>
    <s v="Naïve"/>
    <s v="NA"/>
    <s v="NA"/>
    <x v="0"/>
    <s v="NA"/>
    <s v="NA"/>
    <s v="NA"/>
    <s v="NA"/>
    <s v="NA"/>
    <s v="NA"/>
    <s v="NA"/>
    <d v="2023-01-27T00:00:00"/>
    <s v="0.4/0.5*0.8*1.2_x000a_0.6/0.8*1.0*1.8"/>
    <s v="0.4/0.5*0.8*1.2_x000a_0.6/0.8*1.0*1.8"/>
    <s v="Vibratome"/>
    <n v="15"/>
    <s v="Kowshik"/>
    <s v="Y"/>
    <s v="Y"/>
    <s v="N"/>
    <s v="Q2 Passed"/>
    <s v="NA"/>
    <s v="Arm V  (1x7)"/>
    <s v="Base Plate-2:  MC RxA (1x7), Paclitaxel+Carboplatin RxB (1x7), Docetaxel+Carboplatin RxC (1x7), Gemicitabine RxD (1x7)"/>
    <n v="43"/>
    <s v="Terminated @T72"/>
  </r>
  <r>
    <s v="FBR1T230019"/>
    <n v="230019"/>
    <s v="R&amp;D"/>
    <x v="383"/>
    <s v="FCB-PROTOCOL-02"/>
    <s v="HN037"/>
    <s v="Y"/>
    <s v="cc Study(1T)"/>
    <s v="Internal R&amp;D"/>
    <s v="Q1 Passed"/>
    <s v="Q1 Passed"/>
    <s v="Q1.5 Passed"/>
    <s v="Q1.5 Passed"/>
    <s v="NA"/>
    <s v="8-70%"/>
    <x v="7"/>
    <s v="Mazumdar Shaw Medical Centre, Bangalore"/>
    <s v="Dr Vijay Pillai, Bangalore"/>
    <x v="0"/>
    <s v="NA"/>
    <s v="Tongue"/>
    <s v="Left Lateral Tongue"/>
    <s v="Male"/>
    <n v="37"/>
    <s v="N"/>
    <n v="5.0999999999999996"/>
    <s v="Maruthi"/>
    <s v="Surgery"/>
    <s v="Primary"/>
    <s v="Naïve"/>
    <s v="NA"/>
    <s v="III"/>
    <x v="4"/>
    <n v="3"/>
    <s v="pT3pN2b"/>
    <s v="NA"/>
    <s v="NA"/>
    <s v="Poorly differentiated squamous cell carcinoma."/>
    <s v="NA"/>
    <s v="NA"/>
    <d v="2023-01-30T00:00:00"/>
    <s v="1.2/0.8*1.5*2.0"/>
    <s v="1.2/0.8*1.5*2.0"/>
    <s v="Vibratome"/>
    <n v="15"/>
    <s v="Syam"/>
    <s v="Y"/>
    <s v="N"/>
    <s v="N"/>
    <s v="Q2 Passed"/>
    <s v="NA"/>
    <s v="Arm 1 V  (1x7)_x000a_Arm 2 V  (1x7)"/>
    <s v="Base Plate-2:  MC RxA (1x7), Cisplatin  RxB (1x7), TPF RxC (1x7), Nivo RxD (1x7)"/>
    <n v="50"/>
    <s v="Terminated @T72"/>
  </r>
  <r>
    <s v="FBR1W230020"/>
    <n v="230020"/>
    <s v="R&amp;D"/>
    <x v="383"/>
    <s v="FCB-PROTOCOL-02"/>
    <s v="BC004"/>
    <s v="Y"/>
    <s v="Biopsy Cabr-BSS (1W)"/>
    <s v="Internal R&amp;D"/>
    <s v="Q1 Passed"/>
    <s v="Q1 Passed"/>
    <s v="Q1.5 Passed"/>
    <s v="Q1.5 Passed"/>
    <s v="NA"/>
    <s v="0-75%"/>
    <x v="7"/>
    <s v="Mazumdar Shaw Medical Centre, Bangalore"/>
    <s v="Dr Akshita Singh"/>
    <x v="1"/>
    <s v="Er(P), Pr(N), Her2(N)"/>
    <s v="Breast"/>
    <s v="Left breast Biopsy"/>
    <s v="Female"/>
    <n v="64"/>
    <s v="N"/>
    <n v="4.3"/>
    <s v="Maruthi"/>
    <s v="Biopsy"/>
    <s v="Primary"/>
    <s v="Naïve"/>
    <s v="NA"/>
    <s v="NA"/>
    <x v="0"/>
    <s v="NA"/>
    <s v="NA"/>
    <s v="NA"/>
    <s v="NA"/>
    <s v="NA"/>
    <s v="NA"/>
    <s v="NA"/>
    <d v="2023-01-30T00:00:00"/>
    <s v="15mm to 18mm_x000a_5core"/>
    <s v="15mm to 18mm_x000a_5core"/>
    <s v="Manual"/>
    <n v="15"/>
    <s v="Biswajit"/>
    <s v="Y"/>
    <s v="Y"/>
    <s v="N"/>
    <s v="Q2 Passed"/>
    <s v="NA"/>
    <s v="Arm 1 (1x6)_x000a_Arm 2 (1x6)_x000a_Arm 3 (1x7)_x000a_"/>
    <s v="Base Plate-2:  MC RxA (1x6), Paclitaxel+Carboplatin  RxB (1x6), Paclitaxel+Carboplatin  RxC (1x6), Paclitaxel+Carboplatin+Pembro  RxD (1x6)"/>
    <n v="43"/>
    <s v="Terminated @T72"/>
  </r>
  <r>
    <s v="FBR1M230021"/>
    <n v="230021"/>
    <s v="R&amp;D"/>
    <x v="383"/>
    <s v="FCB-PROTOCOL-01"/>
    <s v="VYD/142"/>
    <s v="Y"/>
    <s v="DMS_RCC(1M)"/>
    <s v="Internal R&amp;D"/>
    <s v="Q1 Passed"/>
    <s v="Q1 Passed"/>
    <s v="Q1.5 Passed"/>
    <s v="Q1.5 Rejected"/>
    <s v="NA"/>
    <s v="No tumor"/>
    <x v="5"/>
    <s v="Vydehi Hospital, Bangalore"/>
    <s v="Dr Amritha Prabha"/>
    <x v="4"/>
    <s v="NA"/>
    <s v="Renal Mass"/>
    <s v="Left Renal Mass"/>
    <s v="Female"/>
    <n v="51"/>
    <s v="N"/>
    <n v="4.8"/>
    <s v="Partha"/>
    <s v="Surgery"/>
    <s v="Primary"/>
    <s v="Naïve"/>
    <s v="NA"/>
    <s v="NA"/>
    <x v="0"/>
    <s v="NA"/>
    <s v="NA"/>
    <s v="NA"/>
    <s v="NA"/>
    <s v="NA"/>
    <s v="NA"/>
    <s v="NA"/>
    <d v="2023-01-30T00:00:00"/>
    <s v="0.4*1.2*2.4_x000a_0.4/0.6*1.0*2.2"/>
    <s v="0.4*1.2*2.4_x000a_0.4/0.6*1.0*2.2"/>
    <s v="Vibratome"/>
    <n v="15"/>
    <s v="Mounish"/>
    <s v="Y"/>
    <s v="Y"/>
    <s v="N"/>
    <s v="Q2 Rejected"/>
    <s v="No Tumor"/>
    <s v="Arm V (1x7)_x000a_"/>
    <s v="Base Plate-2:  MC RxA (1x7), Sunitinib RxB (1x7), Pazopanib RxC (1x7), Sorafinib RxD (1x7),  Nivolumab+Sunitinib RxE (1x7)"/>
    <n v="64"/>
    <s v="Rejected"/>
  </r>
  <r>
    <s v="FBR1W230022"/>
    <n v="230022"/>
    <s v="R&amp;D"/>
    <x v="384"/>
    <s v="FCB-PROTOCOL-02"/>
    <s v="BC005"/>
    <s v="Y"/>
    <s v="Biopsy Cabr-BSS (1W)"/>
    <s v="Internal R&amp;D"/>
    <s v="Q1 Passed"/>
    <s v="Q1 Passed"/>
    <s v="Q1.5 Passed"/>
    <s v="Q1.5 Passed"/>
    <s v="NA"/>
    <s v="Trace 60%"/>
    <x v="7"/>
    <s v="Mazumdar Shaw Medical Centre, Bangalore"/>
    <s v="Dr Akshita Singh"/>
    <x v="1"/>
    <s v="TNBC"/>
    <s v="Breast"/>
    <s v="Right Breast Biopsy"/>
    <s v="Female"/>
    <n v="27"/>
    <s v="N"/>
    <n v="4.3"/>
    <s v="Maruthi"/>
    <s v="Biopsy"/>
    <s v="Primary"/>
    <s v="Naïve"/>
    <s v="NA"/>
    <s v="NA"/>
    <x v="0"/>
    <s v="NA"/>
    <s v="NA"/>
    <s v="NA"/>
    <s v="NA"/>
    <s v="Invasive carcinoma of no special type (ductal)_x000a_"/>
    <s v="NA"/>
    <s v="NA"/>
    <d v="2023-01-31T00:00:00"/>
    <s v="6mm to 14mm_x000a_5core"/>
    <s v="6mm to 14mm_x000a_5core"/>
    <s v="Manual"/>
    <n v="15"/>
    <s v="Biswajit"/>
    <s v="Y"/>
    <s v="Y"/>
    <s v="N"/>
    <s v="Q2 Passed"/>
    <s v="NA"/>
    <s v="Arm 1 (1x6)_x000a_Arm 2 (1x7)_x000a_"/>
    <s v="Base Plate-2:  MC RxA (1x6), Paclitaxel+Carboplatin  RxB (1x6)"/>
    <n v="18"/>
    <s v="Terminated @T72"/>
  </r>
  <r>
    <s v="FBR1M230023"/>
    <n v="230023"/>
    <s v="R&amp;D"/>
    <x v="385"/>
    <s v="FCB-PROTOCOL-02"/>
    <s v="RC020"/>
    <s v="Y"/>
    <s v="DMS_RCC(1M)"/>
    <s v="Internal R&amp;D"/>
    <s v="Q1 Passed"/>
    <s v="Q1 Passed"/>
    <s v="Q1.5 Passed"/>
    <s v="Q1.5 Passed"/>
    <s v="NA"/>
    <s v="Tumor content 6-30%"/>
    <x v="7"/>
    <s v="Mazumdar Shaw Medical Centre, Bangalore"/>
    <s v="Dr Saurabh Bhargav, Bangalore"/>
    <x v="4"/>
    <s v="NA"/>
    <s v="Renal Mass"/>
    <s v="Right Renal Mass"/>
    <s v="Male"/>
    <n v="51"/>
    <s v="N"/>
    <n v="4.8"/>
    <s v="Partha"/>
    <s v="Surgery"/>
    <s v="Primary"/>
    <s v="Naïve"/>
    <s v="NA"/>
    <s v="II"/>
    <x v="2"/>
    <n v="1"/>
    <s v="pT2a"/>
    <s v="NA"/>
    <s v="NA"/>
    <s v="Clear cell carcinoma"/>
    <s v="NA"/>
    <s v="NA"/>
    <d v="2023-02-02T00:00:00"/>
    <s v="0.4*1.6/1.4*2.0/1.8"/>
    <s v="0.4*1.6/1.4*2.0/1.8"/>
    <s v="Vibratome"/>
    <n v="15"/>
    <s v="Mounish"/>
    <s v="Y"/>
    <s v="Y"/>
    <s v="N"/>
    <s v="Q2 Passed"/>
    <s v="NA"/>
    <s v="Arm V (1x7)_x000a_"/>
    <s v="Base Plate-2:  MC RxA (1x7), Sunitinib RxB (1x7)"/>
    <n v="29"/>
    <s v="Terminated @T72"/>
  </r>
  <r>
    <s v="FBR1T230024"/>
    <n v="230024"/>
    <s v="R&amp;D"/>
    <x v="386"/>
    <s v="FCB-PROTOCOL-01"/>
    <s v="VYD/143"/>
    <s v="Y"/>
    <s v="cc Study(1T)"/>
    <s v="Internal R&amp;D"/>
    <s v="Q1 Passed"/>
    <s v="Q1 Passed"/>
    <s v="Q1.5 Passed"/>
    <s v="Q1.5 Passed"/>
    <s v="NA"/>
    <s v="Tumor content 20-45%"/>
    <x v="5"/>
    <s v="Vydehi Hospital, Bangalore"/>
    <s v="Dr Amritha Prabha"/>
    <x v="0"/>
    <s v="NA"/>
    <s v="Pyriform Fossa"/>
    <s v="Left Pyriform Fossa"/>
    <s v="Male"/>
    <n v="55"/>
    <s v="N"/>
    <n v="5.0999999999999996"/>
    <s v="Maruthi"/>
    <s v="Surgery"/>
    <s v="Primary"/>
    <s v="Naïve"/>
    <s v="NA"/>
    <s v="IVA"/>
    <x v="1"/>
    <n v="2"/>
    <s v="pT4aN1"/>
    <s v="NA"/>
    <s v="NA"/>
    <s v="NA"/>
    <s v="NA"/>
    <s v="NA"/>
    <d v="2023-02-03T00:00:00"/>
    <s v="0.8*0.9*1.6"/>
    <s v="0.8*0.9*1.6"/>
    <s v="Vibratome"/>
    <n v="4"/>
    <s v="chandan"/>
    <s v="Y"/>
    <s v="N"/>
    <s v="N"/>
    <s v="Q2 Passed"/>
    <s v="NA"/>
    <s v="Arm V (1x5)_x000a_"/>
    <s v="Base Plate-2:  MC RxA (1x6)"/>
    <n v="11"/>
    <s v="Terminated @T72"/>
  </r>
  <r>
    <s v="FBR1T230025"/>
    <n v="230025"/>
    <s v="R&amp;D"/>
    <x v="386"/>
    <s v="FCB-PROTOCOL-02"/>
    <s v="HN038"/>
    <s v="Y"/>
    <s v="cc Study(1T)"/>
    <s v="Internal R&amp;D"/>
    <s v="Q1 Passed"/>
    <s v="Q1 Passed"/>
    <s v="Q1.5 Passed"/>
    <s v="Q1.5 Passed"/>
    <s v="NA"/>
    <s v="Tumor content 70-90%"/>
    <x v="7"/>
    <s v="Mazumdar Shaw Medical Centre, Bangalore"/>
    <s v="Dr Vijay Pillai, Bangalore"/>
    <x v="0"/>
    <s v="NA"/>
    <s v="Buccal Mucosa"/>
    <s v="Left Buccal Mucosa"/>
    <s v="Male"/>
    <n v="59"/>
    <s v="N"/>
    <n v="4.5999999999999996"/>
    <s v="Partha"/>
    <s v="Surgery"/>
    <s v="Primary"/>
    <s v="Naïve"/>
    <s v="NA"/>
    <s v="IV"/>
    <x v="1"/>
    <n v="2"/>
    <s v="pT4bpN0"/>
    <s v="NA"/>
    <s v="NA"/>
    <s v="Squamous Cell Carcinoma"/>
    <s v="NA"/>
    <s v="NA"/>
    <d v="2023-02-03T00:00:00"/>
    <s v="0.8*1.8*2.4"/>
    <s v="0.8*1.8*2.4"/>
    <s v="Vibratome"/>
    <n v="4"/>
    <s v="Kowshik"/>
    <s v="Y"/>
    <s v="N"/>
    <s v="N"/>
    <s v="Q2 Passed"/>
    <s v="NA"/>
    <s v="Arm V  (1x7)"/>
    <s v="Base Plate-2:  MC RxA (1x7), Cisplatin  RxB (1x7), TPF RxC (1x7)"/>
    <n v="28"/>
    <s v="Terminated @T72"/>
  </r>
  <r>
    <n v="230026"/>
    <n v="230026"/>
    <s v="R&amp;D"/>
    <x v="386"/>
    <s v="FCB-PROTOCOL-01"/>
    <s v="CLN/JSS/010"/>
    <s v="Y"/>
    <s v="No Study"/>
    <s v="1st level attrition"/>
    <s v="Q1 Rejected"/>
    <s v="Q1 Passed"/>
    <s v="Q1.5 Rejected"/>
    <s v="Q1.5 Rejected"/>
    <s v="Small size sample"/>
    <s v="NA"/>
    <x v="6"/>
    <s v="JSS Hospital, Mysore"/>
    <s v="Dr Ravi Krishnappa"/>
    <x v="0"/>
    <s v="NA"/>
    <s v="Buccal Mucosa"/>
    <s v="Left Buccal Mucosa"/>
    <s v="Male"/>
    <n v="60"/>
    <s v="N"/>
    <n v="4.5"/>
    <s v="Kalappa"/>
    <s v="Surgery"/>
    <s v="Primary"/>
    <s v="Naïve"/>
    <s v="NA"/>
    <s v="NA"/>
    <x v="0"/>
    <s v="NA"/>
    <s v="NA"/>
    <s v="NA"/>
    <s v="NA"/>
    <s v="NA"/>
    <s v="NA"/>
    <s v="NA"/>
    <d v="2023-02-03T00:00:00"/>
    <s v="0.1/0.2*0.4*1.0"/>
    <s v="0.1/0.2*0.4*1.0"/>
    <s v="NA"/>
    <n v="4"/>
    <s v="Dharani"/>
    <s v="N"/>
    <s v="N"/>
    <s v="N"/>
    <s v="Q2 Rejected"/>
    <s v="Very Small Size Tissue"/>
    <s v="NA"/>
    <s v="Kase Plate-2:  MC BxN (1x7), Paclitaxel+Carboplatin  BxK (1x7);_x000a_Kase Plate-3:  MC BxN (1x7), Paclitaxel+Carboplatin  BxK (1x7);"/>
    <s v="NA"/>
    <s v="Rejected"/>
  </r>
  <r>
    <s v="FBR1Q230027"/>
    <n v="230027"/>
    <s v="R&amp;D"/>
    <x v="386"/>
    <s v="FCB-PROTOCOL-01"/>
    <s v="CLN/JSS/011"/>
    <s v="Y"/>
    <s v="COSv4.1_CaBR(1Q-Known)"/>
    <s v="Internal R&amp;D"/>
    <s v="Q1 Passed"/>
    <s v="Q1 Passed"/>
    <s v="Q1.5 Passed"/>
    <s v="Q1.5 Rejected"/>
    <s v="Fatty tissue"/>
    <s v="No tumor"/>
    <x v="6"/>
    <s v="JSS Hospital, Mysore"/>
    <s v="Dr Ravi Krishnappa"/>
    <x v="1"/>
    <s v="TNBC"/>
    <s v="Breast"/>
    <s v="Breast"/>
    <s v="Female"/>
    <n v="26"/>
    <s v="N"/>
    <n v="4.5"/>
    <s v="Kalappa"/>
    <s v="Surgery"/>
    <s v="Primary"/>
    <s v="Naïve"/>
    <s v="NA"/>
    <s v="NA"/>
    <x v="0"/>
    <s v="NA"/>
    <s v="NA"/>
    <s v="NA"/>
    <s v="NA"/>
    <s v="NA"/>
    <s v="NA"/>
    <s v="NA"/>
    <d v="2023-02-03T00:00:00"/>
    <s v="0.4/0.6*1.8*2.0_x000a_0.4/0.6*1.4*2.0"/>
    <s v="0.4/0.6*1.8*2.0_x000a_0.4/0.6*1.4*2.0"/>
    <s v="Manual"/>
    <n v="4"/>
    <s v="Dharani"/>
    <s v="Y"/>
    <s v="N"/>
    <s v="N"/>
    <s v="Q2 Rejected"/>
    <s v="No Tumor"/>
    <s v="Arm 1  (1x7)_x000a_Arm 2  (1x7)"/>
    <s v="Plate 2: RxA (1x7), RxB (1x7), RxC (1x7), RxD (1x7)"/>
    <n v="42"/>
    <s v="Rejected"/>
  </r>
  <r>
    <s v="FBR1T230028"/>
    <n v="230028"/>
    <s v="R&amp;D"/>
    <x v="387"/>
    <s v="FCB-PROTOCOL-01"/>
    <s v="VYD/144"/>
    <s v="Y"/>
    <s v="cc Study(1T)"/>
    <s v="Internal R&amp;D"/>
    <s v="Q1 Passed"/>
    <s v="Q1 Passed"/>
    <s v="Q1.5 Passed"/>
    <s v="Q1.5 Passed"/>
    <s v="NA"/>
    <s v="4-75%"/>
    <x v="5"/>
    <s v="Vydehi Hospital, Bangalore"/>
    <s v="Dr Amritha Prabha"/>
    <x v="0"/>
    <s v="NA"/>
    <s v="Buccal Mucosa"/>
    <s v="Right Buccal Mucosa"/>
    <s v="Female"/>
    <n v="34"/>
    <s v="N"/>
    <n v="4.5999999999999996"/>
    <s v="Maruthi"/>
    <s v="Surgery"/>
    <s v="Primary"/>
    <s v="Naïve"/>
    <s v="NA"/>
    <s v="IVA"/>
    <x v="1"/>
    <n v="2"/>
    <s v="pT2N2b"/>
    <s v="NA"/>
    <s v="NA"/>
    <s v="NA"/>
    <s v="NA"/>
    <s v="NA"/>
    <d v="2023-02-06T00:00:00"/>
    <s v="0.7*1.7*1.1"/>
    <s v="0.7*1.7*1.1"/>
    <s v="Vibratome"/>
    <n v="4"/>
    <s v="NA"/>
    <s v="Y"/>
    <s v="Y"/>
    <s v="N"/>
    <s v="Q2 Passed"/>
    <s v="NA"/>
    <s v="Arm 1 V  (1x7)_x000a_Arm 2 V  (1x6)"/>
    <s v="Base Plate-2:  MC RxA (1x7), Paclitaxel+Carboplatin RxB (1x7), Gemicitabine+Carboplatin RxC (1x7), Nivolumab RxD (1x7)"/>
    <n v="35"/>
    <s v="Terminated @T72"/>
  </r>
  <r>
    <s v="FBR1T230030"/>
    <n v="230030"/>
    <s v="R&amp;D"/>
    <x v="387"/>
    <s v="FCB-PROTOCOL-01"/>
    <s v="CLN/PRA/191"/>
    <s v="Y"/>
    <s v="cc Study(1T)"/>
    <s v="Internal R&amp;D"/>
    <s v="Q1 Passed"/>
    <s v="Q1 Passed"/>
    <s v="Q1.5 Passed"/>
    <s v="Q1.5 Passed"/>
    <s v="NA"/>
    <s v="Tumor content 0-15%. Necrosis high"/>
    <x v="0"/>
    <s v="Sri Lakshmi Hospital, Bangalore"/>
    <s v="Dr Prakash BV"/>
    <x v="0"/>
    <s v="NA"/>
    <s v="Lip"/>
    <s v="Lower Lip"/>
    <s v="Female"/>
    <n v="50"/>
    <s v="N"/>
    <n v="4.8"/>
    <s v="Partha"/>
    <s v="Surgery"/>
    <s v="Primary"/>
    <s v="Naïve"/>
    <s v="NA"/>
    <s v="NA"/>
    <x v="0"/>
    <s v="NA"/>
    <s v="NA"/>
    <s v="NA"/>
    <s v="NA"/>
    <s v="NA"/>
    <s v="NA"/>
    <s v="NA"/>
    <d v="2023-02-07T00:00:00"/>
    <s v="1.1*1.1*1.7"/>
    <s v="1.1*1.1*1.7"/>
    <s v="Vibratome"/>
    <n v="4"/>
    <s v="Biswajit"/>
    <s v="Y"/>
    <s v="Y"/>
    <s v="N"/>
    <s v="Q2 Passed"/>
    <s v="NA"/>
    <s v="Arm V  (1x7)"/>
    <s v="Base Plate-2: MC  RxA (1x7), Paclitaxel+Carboplatin RxB (1x7), Docetaxel+Carboplatin RxC (1x7), Nivolumab RxD (1x7)"/>
    <n v="42"/>
    <s v="Terminated @T72"/>
  </r>
  <r>
    <s v="FBR1Q230029"/>
    <n v="230029"/>
    <s v="R&amp;D"/>
    <x v="387"/>
    <s v="FCB-PROTOCOL-01"/>
    <s v="CLN/JSS/12"/>
    <s v="Y"/>
    <s v="COSv4.2_CaBR(1Q-Unknown)"/>
    <s v="Internal R&amp;D"/>
    <s v="Q1 Passed"/>
    <s v="Q1 Passed"/>
    <s v="Compromised"/>
    <s v="Q1.5 Passed"/>
    <s v="NA"/>
    <s v="0-35%"/>
    <x v="6"/>
    <s v="JSS Hospital, Mysore"/>
    <s v="Dr Ravi Krishnappa"/>
    <x v="1"/>
    <s v="TNBC"/>
    <s v="Breast"/>
    <s v="Left breast "/>
    <s v="Female"/>
    <n v="46"/>
    <s v="N"/>
    <n v="4.2"/>
    <s v="Kalappa"/>
    <s v="Surgery"/>
    <s v="Primary"/>
    <s v="Naïve"/>
    <s v="NA"/>
    <s v="NA"/>
    <x v="0"/>
    <s v="NA"/>
    <s v="NA"/>
    <s v="NA"/>
    <s v="NA"/>
    <s v="NA"/>
    <s v="NA"/>
    <s v="NA"/>
    <d v="2023-02-06T00:00:00"/>
    <s v="0.4*1.9*1.7_x000a_0.4*0.7*1.9"/>
    <s v="0.4*1.9*1.7_x000a_0.4*0.7*1.9"/>
    <s v="Manual"/>
    <n v="4"/>
    <s v="Syam"/>
    <s v="Y"/>
    <s v="N"/>
    <s v="N"/>
    <s v="Q2 Passed"/>
    <s v="NA"/>
    <s v="Arm 1  (1x7)_x000a_Arm 2  (1x7)"/>
    <s v="Plate 2: MC RxA (1x7), Doxorubicin +Cyclophosphamide RxB (1x7), Paclitaxel RxC (1x7), Gemicitabine + Carboplatin RxD (1x7), Eribulin RxE (1x7), Capacitabine RxF (1x7)"/>
    <n v="56"/>
    <s v="Terminated @T72"/>
  </r>
  <r>
    <s v="FBR1T230035"/>
    <n v="230035"/>
    <s v="R&amp;D"/>
    <x v="388"/>
    <s v="FCB-PROTOCOL-01"/>
    <s v="CLN/PRA/192"/>
    <s v="Y"/>
    <s v="cc Study(1T)"/>
    <s v="Internal R&amp;D"/>
    <s v="Q1 Passed"/>
    <s v="Q1 Passed"/>
    <s v="Q1.5 Passed"/>
    <s v="Q1.5 Passed"/>
    <s v="NA"/>
    <s v="Tumor content 25-80%"/>
    <x v="0"/>
    <s v="Sri Lakshmi Hospital, Bangalore"/>
    <s v="Dr Prakash BV"/>
    <x v="0"/>
    <s v="NA"/>
    <s v="Tongue"/>
    <s v="Right Lateral border of tongue"/>
    <s v="Female"/>
    <n v="60"/>
    <s v="N"/>
    <n v="4.3"/>
    <s v="Maruthi"/>
    <s v="Surgery"/>
    <s v="Primary"/>
    <s v="Naïve"/>
    <s v="NA"/>
    <s v="NA"/>
    <x v="0"/>
    <s v="NA"/>
    <s v="NA"/>
    <s v="NA"/>
    <s v="NA"/>
    <s v="NA"/>
    <s v="NA"/>
    <s v="NA"/>
    <d v="2023-02-08T00:00:00"/>
    <s v="0.5/0.6*1.0*1.6"/>
    <s v="0.5/0.6*1.0*1.6"/>
    <s v="Vibratome"/>
    <n v="4"/>
    <s v="Dharani"/>
    <s v="Y"/>
    <s v="N"/>
    <s v="N"/>
    <s v="Q2 Passed"/>
    <s v="NA"/>
    <s v="Arm V  (1x7)"/>
    <s v="Base Plate-2:  MC RxA (1x7), 13.2 Nivolumab RxB (1x7), 0.73 Nivolumab RxC (1x7)"/>
    <n v="36"/>
    <s v="Terminated @T72"/>
  </r>
  <r>
    <s v="FBR1A230031"/>
    <n v="230031"/>
    <s v="R&amp;D"/>
    <x v="388"/>
    <s v="FCB-PROTOCOL-02"/>
    <s v="OC008"/>
    <s v="Y"/>
    <s v="Other Indication"/>
    <s v="Internal R&amp;D"/>
    <s v="Q1 Passed"/>
    <s v="Q1 Passed"/>
    <s v="Q1.5 Passed"/>
    <s v="Q1.5 Rejected"/>
    <s v="NA"/>
    <s v="No tumor"/>
    <x v="7"/>
    <s v="Mazumdar Shaw Medical Centre, Bangalore"/>
    <s v="Dr Rohit Ranade, Bangalore"/>
    <x v="2"/>
    <s v="NA"/>
    <s v="Ovary"/>
    <s v="Right Ovary"/>
    <s v="Female"/>
    <n v="47"/>
    <s v="N"/>
    <n v="6.2"/>
    <s v="Partha"/>
    <s v="Surgery"/>
    <s v="Primary"/>
    <s v="Naïve"/>
    <s v="NA"/>
    <s v="NA"/>
    <x v="0"/>
    <s v="NA"/>
    <s v="NA"/>
    <s v="NA"/>
    <s v="NA"/>
    <s v="Bilateral serous boderline tumor"/>
    <s v="NA"/>
    <s v="NA"/>
    <d v="2023-02-08T00:00:00"/>
    <s v="0.6/0.4*1.1*1.3_x000a_"/>
    <s v="0.6/0.4*1.1*1.3_x000a_"/>
    <s v="Manual"/>
    <n v="4"/>
    <s v="Syam"/>
    <s v="Y"/>
    <s v="Y"/>
    <s v="N"/>
    <s v="Q2 Passed"/>
    <s v="NA"/>
    <s v="Arm 1 (1x7)_x000a_Arm  2 (1x7)_x000a_Arm 3  (1x7)"/>
    <s v="Base Plate-2: MC  RxA (1x7), MC RxB (1x7), Paclitaxel+Carboplatin RxC (1x7), Anti CD3+IL2 RxD (1x7)"/>
    <n v="57"/>
    <s v="Rejected"/>
  </r>
  <r>
    <s v="FBR1T230032"/>
    <n v="230032"/>
    <s v="R&amp;D"/>
    <x v="388"/>
    <s v="FCB-PROTOCOL-01"/>
    <s v="VYD/145"/>
    <s v="Y"/>
    <s v="cc Study(1T)"/>
    <s v="Internal R&amp;D"/>
    <s v="Q1 Passed"/>
    <s v="Q1 Passed"/>
    <s v="Q1.5 Passed"/>
    <s v="Q1.5 Passed"/>
    <s v="NA"/>
    <s v="Tumor content 25-75% with good immune presence"/>
    <x v="5"/>
    <s v="Vydehi Hospital, Bangalore"/>
    <s v="Dr Amritha Prabha"/>
    <x v="0"/>
    <s v="NA"/>
    <s v="Buccal Mucosa"/>
    <s v="Left Buccal Mucosa"/>
    <s v="Female"/>
    <n v="72"/>
    <s v="N"/>
    <n v="5.0999999999999996"/>
    <s v="Maruthi"/>
    <s v="Surgery"/>
    <s v="Primary"/>
    <s v="Naïve"/>
    <s v="NA"/>
    <s v="III"/>
    <x v="4"/>
    <n v="1"/>
    <s v="pT3N0"/>
    <s v="NA"/>
    <s v="NA"/>
    <s v="NA"/>
    <s v="NA"/>
    <s v="NA"/>
    <d v="2023-02-08T00:00:00"/>
    <s v="0.4*0.8*0.8_x000a_0.5*0.8*1.)"/>
    <s v="0.4*0.8*0.8_x000a_0.5*0.8*1.)"/>
    <s v="Vibratome"/>
    <n v="4"/>
    <s v="Dharani"/>
    <s v="Y"/>
    <s v="N"/>
    <s v="N"/>
    <s v="Q2 Passed"/>
    <s v="NA"/>
    <s v="Arm V  (1x7)"/>
    <s v="Base Plate-2: MC  RxA (1x7), Paclitaxel+Carboplatin RxB (1x7), Gemicitabine + Carboplatin RxC (1x7)"/>
    <n v="36"/>
    <s v="Terminated @T72"/>
  </r>
  <r>
    <s v="FBR1T230033"/>
    <n v="230033"/>
    <s v="R&amp;D"/>
    <x v="388"/>
    <s v="FCB-PROTOCOL-01"/>
    <s v="CLN/JSS/014"/>
    <s v="Y"/>
    <s v="cc Study(1T)"/>
    <s v="Internal R&amp;D"/>
    <s v="Q1 Passed"/>
    <s v="Q1 Passed"/>
    <s v="Q1.5 Passed"/>
    <s v="Q1.5 Passed"/>
    <s v="NA"/>
    <s v="Tumor content 45-80%"/>
    <x v="6"/>
    <s v="JSS Hospital, Mysore"/>
    <s v="Dr Ravi Krishnappa"/>
    <x v="0"/>
    <s v="NA"/>
    <s v="Tongue"/>
    <s v="Tongue"/>
    <s v="Male"/>
    <n v="77"/>
    <s v="N"/>
    <n v="5.5"/>
    <s v="Kalappa"/>
    <s v="Surgery"/>
    <s v="Primary"/>
    <s v="Naïve"/>
    <s v="NA"/>
    <s v="NA"/>
    <x v="0"/>
    <s v="NA"/>
    <s v="NA"/>
    <s v="NA"/>
    <s v="NA"/>
    <s v="NA"/>
    <s v="NA"/>
    <s v="NA"/>
    <d v="2023-02-08T00:00:00"/>
    <s v="0.2*0.4*0.7_x000a_0.3*0.6*0.9_x000a_0.4*0.7*1.5_x000a_0.4*0.7*1.0"/>
    <s v="0.2*0.4*0.7_x000a_0.3*0.6*0.9_x000a_0.4*0.7*1.5_x000a_0.4*0.7*1.0"/>
    <s v="Vibratome"/>
    <n v="4"/>
    <s v="Mounish"/>
    <s v="Y"/>
    <s v="Y"/>
    <s v="N"/>
    <s v="Q2 Passed"/>
    <s v="NA"/>
    <s v="Arm V (1x5)_x000a_"/>
    <s v="Base Plate-2:  MC RxA (1x5), Gemicitabine RxB (1x5)"/>
    <n v="15"/>
    <s v="Terminated @T72"/>
  </r>
  <r>
    <s v="FBR1Q230034"/>
    <n v="230034"/>
    <s v="R&amp;D"/>
    <x v="388"/>
    <s v="FCB-PROTOCOL-01"/>
    <s v="CLN/JSS/013"/>
    <s v="Y"/>
    <s v="COSv4.2_CaBR(1Q-Unknown)"/>
    <s v="Internal R&amp;D"/>
    <s v="Q1 Passed"/>
    <s v="Q1 Passed"/>
    <s v="Compromised"/>
    <s v="Q1.5 Passed"/>
    <s v="NA"/>
    <s v="Tumor in all fragments ;Content 2-35%"/>
    <x v="6"/>
    <s v="JSS Hospital, Mysore"/>
    <s v="Dr Ravi Krishnappa"/>
    <x v="1"/>
    <s v="TNBC"/>
    <s v="Breast"/>
    <s v="Breast"/>
    <s v="Female"/>
    <n v="38"/>
    <s v="N"/>
    <n v="5.5"/>
    <s v="Kalappa"/>
    <s v="Surgery"/>
    <s v="Primary"/>
    <s v="Naïve"/>
    <s v="NA"/>
    <s v="NA"/>
    <x v="0"/>
    <s v="NA"/>
    <s v="NA"/>
    <s v="NA"/>
    <s v="NA"/>
    <s v="NA"/>
    <s v="NA"/>
    <s v="NA"/>
    <d v="2023-02-08T00:00:00"/>
    <s v="0.4/0.5*1.2*2.4"/>
    <s v="0.4*0.5*1.2*2.0"/>
    <s v="Manual"/>
    <n v="4"/>
    <s v="Kowshik"/>
    <s v="Y"/>
    <s v="N"/>
    <s v="N"/>
    <s v="Q2 Passed"/>
    <s v="NA"/>
    <s v="Arm 1  (1x7)_x000a_Arm 2  (1x7)"/>
    <s v="Plate 2:  RxA (1x7), RxB (1x7), RxC (1x7), RxD (1x7), RxE (1x7),  RxF (1x7)_x000a_Plate 3:   RxC (1x7), RxD (1x7), RxE (1x7),  RxF (1x7)"/>
    <n v="64"/>
    <s v="Terminated @T72"/>
  </r>
  <r>
    <s v="FBR1T230036"/>
    <n v="230036"/>
    <s v="R&amp;D"/>
    <x v="389"/>
    <s v="FCB-PROTOCOL-01"/>
    <s v="VYD/146"/>
    <s v="Y"/>
    <s v="cc Study(1T)"/>
    <s v="Internal R&amp;D"/>
    <s v="Q1 Passed"/>
    <s v="Q1 Passed"/>
    <s v="Q1.5 Passed"/>
    <s v="Q1.5 Passed"/>
    <s v="NA"/>
    <s v="0-45%"/>
    <x v="5"/>
    <s v="Vydehi Hospital, Bangalore"/>
    <s v="Dr Amritha Prabha"/>
    <x v="0"/>
    <s v="NA"/>
    <s v="Alveolus"/>
    <s v="Right Lower Alveolus"/>
    <s v="Male"/>
    <n v="38"/>
    <s v="N"/>
    <n v="4.8"/>
    <s v="Partha"/>
    <s v="Surgery"/>
    <s v="Primary"/>
    <s v="Naïve"/>
    <s v="NA"/>
    <s v="III"/>
    <x v="4"/>
    <n v="1"/>
    <s v="pT3N0"/>
    <s v="NA"/>
    <s v="NA"/>
    <s v="NA"/>
    <s v="NA"/>
    <s v="NA"/>
    <d v="2023-02-09T00:00:00"/>
    <s v="1.1*1.0*1.6"/>
    <s v="1.1*1.0*1.6"/>
    <s v="Vibratome"/>
    <n v="4"/>
    <s v="Biswajit"/>
    <s v="Y"/>
    <s v="N"/>
    <s v="N"/>
    <s v="Q2 Passed"/>
    <s v="NA"/>
    <s v="Arm V  (1x7)"/>
    <s v="Base Plate-2: MC  RxA (1x7), Paclitaxel+Carboplatin RxB (1x7), Gemicitabine + Carboplatin RxC (1x7), Nivolumab RxD (1x7)"/>
    <n v="43"/>
    <s v="Terminated @T72"/>
  </r>
  <r>
    <s v="FBR1T230037"/>
    <n v="230037"/>
    <s v="R&amp;D"/>
    <x v="390"/>
    <s v="FCB-PROTOCOL-02"/>
    <s v="HN039"/>
    <s v="Y"/>
    <s v="cc Study(1T)"/>
    <s v="Internal R&amp;D"/>
    <s v="Q1 Passed"/>
    <s v="Q1 Passed"/>
    <s v="Q1.5 Passed"/>
    <s v="Q1.5 Passed"/>
    <s v="NA"/>
    <s v="Tumor content 70-95%"/>
    <x v="7"/>
    <s v="Mazumdar Shaw Medical Centre, Bangalore"/>
    <s v="Dr Vijay Pillai, Bangalore"/>
    <x v="0"/>
    <s v="NA"/>
    <s v="Tongue"/>
    <s v="Right Lateral border of tongue"/>
    <s v="Male"/>
    <n v="46"/>
    <s v="N"/>
    <n v="5.0999999999999996"/>
    <s v="Shashi"/>
    <s v="Surgery"/>
    <s v="Primary"/>
    <s v="Naïve"/>
    <s v="NA"/>
    <s v="III"/>
    <x v="4"/>
    <n v="2"/>
    <s v="pT3N0"/>
    <s v="NA"/>
    <s v="NA"/>
    <s v="Squamous Cell Carcinoma"/>
    <s v="NA"/>
    <s v="NA"/>
    <d v="2023-02-10T00:00:00"/>
    <s v="1.0*1.2*1.6/1.2"/>
    <s v="1.0*1.2*1.6/1.2"/>
    <s v="Vibratome"/>
    <n v="4"/>
    <s v="Biswajit"/>
    <s v="Y"/>
    <s v="N"/>
    <s v="N"/>
    <s v="Q2 Passed"/>
    <s v="NA"/>
    <s v="Arm V  (1x7)"/>
    <s v="Base Plate-2:   MC RxA (1x7), Cisplatin  RxB (1x7), TPF RxC (1x7), 13.2 Nivolumab RxD (1x7), 0.73 Nivolumab RxE (1x7)"/>
    <n v="42"/>
    <s v="Terminated @T72"/>
  </r>
  <r>
    <n v="230038"/>
    <n v="230038"/>
    <s v="R&amp;D"/>
    <x v="390"/>
    <s v="FCB-PROTOCOL-01"/>
    <s v="CLN/JSS/015"/>
    <s v="Y"/>
    <s v="No Study"/>
    <s v="1st level attrition"/>
    <s v="Q1 Passed"/>
    <s v="Q1 Passed"/>
    <s v="Q1.5 Rejected"/>
    <s v="Q1.5 Rejected"/>
    <s v="Blood clotted and no tumor"/>
    <s v="No tumor"/>
    <x v="6"/>
    <s v="JSS Hospital, Mysore"/>
    <s v="Dr Ravi Krishnappa"/>
    <x v="0"/>
    <s v="NA"/>
    <s v="Buccal Mucosa"/>
    <s v="Left Buccal Mucosa"/>
    <s v="Female"/>
    <n v="72"/>
    <s v="N"/>
    <n v="5.3"/>
    <s v="Kalappa"/>
    <s v="Surgery"/>
    <s v="Local Recurrent"/>
    <s v="Chemotherapy + Radiotherapy"/>
    <s v="NA"/>
    <s v="NA"/>
    <x v="0"/>
    <s v="NA"/>
    <s v="NA"/>
    <s v="NA"/>
    <s v="NA"/>
    <s v="NA"/>
    <s v="NA"/>
    <s v="NA"/>
    <d v="2023-02-10T00:00:00"/>
    <s v="0.2*0.3*0.1_x000a_0.2*0.2*0.5_x000a_0.2*0.4*0.1_x000a_0.2/0.7*1.6*0.4"/>
    <s v="NA"/>
    <s v="NA"/>
    <s v="NA"/>
    <s v="Biswajit"/>
    <s v="N"/>
    <s v="N"/>
    <s v="N"/>
    <s v="Q2 Rejected"/>
    <s v="NA"/>
    <s v="NA"/>
    <s v="NA"/>
    <s v="NA"/>
    <s v="Rejected"/>
  </r>
  <r>
    <s v="FBR1T230039"/>
    <n v="230039"/>
    <s v="R&amp;D"/>
    <x v="391"/>
    <s v="FCB-PROTOCOL-01"/>
    <s v="VYD/147"/>
    <s v="Y"/>
    <s v="cc Study(1T)"/>
    <s v="Internal R&amp;D"/>
    <s v="Q1 Passed"/>
    <s v="Q1 Passed"/>
    <s v="Q1.5 Passed"/>
    <s v="Q1.5 Passed"/>
    <s v="NA"/>
    <s v="15-40%"/>
    <x v="5"/>
    <s v="Vydehi Hospital, Bangalore"/>
    <s v="Dr Amritha Prabha"/>
    <x v="0"/>
    <s v="NA"/>
    <s v="Alveolus"/>
    <s v="Right Lower Alveolus"/>
    <s v="Male"/>
    <n v="55"/>
    <s v="N"/>
    <n v="4.5"/>
    <s v="Kalappa"/>
    <s v="Surgery"/>
    <s v="Local Recurrent"/>
    <s v="Radiotherapy"/>
    <s v="NA"/>
    <s v="IVA"/>
    <x v="1"/>
    <n v="2"/>
    <s v="pT4aN0"/>
    <s v="NA"/>
    <s v="NA"/>
    <s v="NA"/>
    <s v="NA"/>
    <s v="NA"/>
    <d v="2023-02-13T00:00:00"/>
    <s v="1.3*1.3*2.0"/>
    <s v="1.3*1.3*2.0"/>
    <s v="Vibratome"/>
    <n v="4"/>
    <s v="Mounish"/>
    <s v="Y"/>
    <s v="N"/>
    <s v="N"/>
    <s v="Q2 Passed"/>
    <s v="NA"/>
    <s v="Arm V  (1x5)"/>
    <s v="Base Plate-2:  MC RxA (1x5), Pacli + Carbo RxB (1x5),  13.2 Nivolumab RxC (1x5), 0.73 Nivolumab RxD (1x5)"/>
    <n v="25"/>
    <s v="Terminated @T72"/>
  </r>
  <r>
    <s v="FBR1T230040"/>
    <n v="230040"/>
    <s v="R&amp;D"/>
    <x v="392"/>
    <s v="FCB-PROTOCOL-02"/>
    <s v="HN040"/>
    <s v="Y"/>
    <s v="cc Study(1T)"/>
    <s v="Internal R&amp;D"/>
    <s v="Q1 Passed"/>
    <s v="Q1 Passed"/>
    <s v="Q1.5 Passed"/>
    <s v="Q1.5 Passed"/>
    <s v="NA"/>
    <s v="Tumor content 55-70%"/>
    <x v="7"/>
    <s v="Mazumdar Shaw Medical Centre, Bangalore"/>
    <s v="Dr Vijay Pillai, Bangalore"/>
    <x v="0"/>
    <s v="NA"/>
    <s v="Buccal Mucosa"/>
    <s v="Left Buccal Mucosa"/>
    <s v="Female"/>
    <n v="43"/>
    <s v="N"/>
    <n v="5.0999999999999996"/>
    <s v="Shashi"/>
    <s v="Surgery"/>
    <s v="Primary"/>
    <s v="Chemotherapy"/>
    <s v="NA"/>
    <s v="III"/>
    <x v="4"/>
    <n v="2"/>
    <s v="pT3"/>
    <n v="8"/>
    <s v="Adriyamycin+Bleomycin+vinblastine+dacarbazine"/>
    <s v="Squamous Cell Carcinoma"/>
    <s v="NA"/>
    <s v="NA"/>
    <d v="2023-02-14T00:00:00"/>
    <s v="0.4*0.8*0.9"/>
    <s v="0.4*0.8*0.9"/>
    <s v="Vibratome"/>
    <n v="4"/>
    <s v="Biswajit"/>
    <s v="Y"/>
    <s v="Y"/>
    <s v="N"/>
    <s v="Q2 Passed"/>
    <s v="NA"/>
    <s v="Arm V  (1x7)"/>
    <s v="Base Plate-2:   MC RxA (1x7), Cisplatin  RxB (1x7)"/>
    <n v="30"/>
    <s v="Rejected"/>
  </r>
  <r>
    <s v="FBR1M230041"/>
    <n v="230041"/>
    <s v="R&amp;D"/>
    <x v="392"/>
    <s v="FCB-PROTOCOL-01"/>
    <s v="CLN/JSS/016"/>
    <s v="Y"/>
    <s v="DMS_RCC(1M)"/>
    <s v="Internal R&amp;D"/>
    <s v="Q1 Passed"/>
    <s v="Q1 Passed"/>
    <s v="Q1.5 Passed"/>
    <s v="Q1.5 Passed"/>
    <s v="NA"/>
    <s v="Tumor in 6/7 explants. Tumor content 75-90%; Papillary RCC"/>
    <x v="6"/>
    <s v="JSS Hospital, Mysore"/>
    <s v="Dr Ravi Krishnappa"/>
    <x v="4"/>
    <s v="NA"/>
    <s v="Renal Mass"/>
    <s v="Right Renal Mass"/>
    <s v="Male"/>
    <n v="52"/>
    <s v="N"/>
    <n v="4.8"/>
    <s v="Kalappa"/>
    <s v="Surgery"/>
    <s v="Primary"/>
    <s v="Naïve"/>
    <s v="NA"/>
    <s v="NA"/>
    <x v="0"/>
    <s v="NA"/>
    <s v="NA"/>
    <s v="NA"/>
    <s v="NA"/>
    <s v="NA"/>
    <s v="NA"/>
    <s v="NA"/>
    <d v="2023-02-14T00:00:00"/>
    <s v="1.0*2.0*2.5_x000a_0.4/0.5*1.2*1.8/1.3"/>
    <s v="1.0*1.0*1.8_x000a_0.4/0.5*1.2*1.8/1.3"/>
    <s v="Vibratome"/>
    <n v="4"/>
    <s v="chandan"/>
    <s v="Y"/>
    <s v="Y"/>
    <s v="N"/>
    <s v="Q2 Passed"/>
    <s v="NA"/>
    <s v="Arm  (1x7)"/>
    <s v="Plate 2:  MC RxA (1x7), Sunitinib RxB (1x7), Sorafenib RxC (1x7), Pazofenib RxD (1x7), Nivolumab+unitinib RxE (1x7)"/>
    <n v="42"/>
    <s v="Terminated @T72"/>
  </r>
  <r>
    <s v="FBR1Q230042"/>
    <n v="230042"/>
    <s v="R&amp;D"/>
    <x v="393"/>
    <s v="FCB-PROTOCOL-01"/>
    <s v="CLN/JSS/017"/>
    <s v="Y"/>
    <s v="COSv4.2_CaBR(1Q-Unknown)"/>
    <s v="Internal R&amp;D"/>
    <s v="Q1 Passed"/>
    <s v="Q1 Passed"/>
    <s v="Q1.5 Passed"/>
    <s v="Q1.5 Passed"/>
    <s v="NA"/>
    <s v="Tumor content 2-75%"/>
    <x v="6"/>
    <s v="JSS Hospital, Mysore"/>
    <s v="Dr Ravi Krishnappa"/>
    <x v="1"/>
    <s v="TNBC"/>
    <s v="Breast"/>
    <s v="Breast"/>
    <s v="Female"/>
    <n v="55"/>
    <s v="N"/>
    <n v="5.0999999999999996"/>
    <s v="Kalappa"/>
    <s v="Surgery"/>
    <s v="Primary"/>
    <s v="Naïve"/>
    <s v="NA"/>
    <s v="NA"/>
    <x v="0"/>
    <s v="NA"/>
    <s v="NA"/>
    <s v="NA"/>
    <s v="NA"/>
    <s v="NA"/>
    <s v="NA"/>
    <s v="NA"/>
    <d v="2023-02-15T00:00:00"/>
    <s v="0.6/0.8*4.6*7.2"/>
    <s v="0.6*1.6*2.3"/>
    <s v="Manual"/>
    <n v="4"/>
    <s v="Syam"/>
    <s v="Y"/>
    <s v="Y"/>
    <s v="N"/>
    <s v="Q2 Passed"/>
    <s v="NA"/>
    <s v="Arm 1  (1x7)_x000a_Arm 2  (1x7)_x000a_Arm 3 (1x7)"/>
    <s v="Plate 2:  MC RxA (1x7), Adriyamycin + Cyclophosphamide RxB (1x7), Paclitaxel RxC (1x7), Gemicitabine+Carboplatin RxD (1x7), Eribulin RxE (1x7), Capacitabine RxF (1x7)"/>
    <n v="71"/>
    <s v="Terminated @T72"/>
  </r>
  <r>
    <n v="230043"/>
    <n v="230043"/>
    <s v="R&amp;D"/>
    <x v="393"/>
    <s v="FCB-PROTOCOL-01"/>
    <s v="CLN/DBR/131"/>
    <s v="Y"/>
    <s v="No Study"/>
    <s v="1st level attrition"/>
    <s v="Q1 Rejected"/>
    <s v="Q1 Rejected"/>
    <s v="Q1.5 Rejected"/>
    <s v="Q1.5 Rejected"/>
    <s v="Blood clot and small size sample"/>
    <s v="NA"/>
    <x v="4"/>
    <s v="DBR &amp; SK Hospital, Tirupati"/>
    <s v="Dr C Jayaprakash"/>
    <x v="0"/>
    <s v="NA"/>
    <s v="Buccal Mucosa"/>
    <s v="Buccal Mucosa"/>
    <s v="Female"/>
    <n v="62"/>
    <s v="N"/>
    <n v="5.4"/>
    <s v="Maruthi"/>
    <s v="Surgery"/>
    <s v="Primary"/>
    <s v="Naïve"/>
    <s v="NA"/>
    <s v="III"/>
    <x v="4"/>
    <s v="NA"/>
    <s v="pT2 N1 MX"/>
    <s v="NA"/>
    <s v="NA"/>
    <s v="NA"/>
    <s v="NA"/>
    <s v="NA"/>
    <d v="2023-02-15T00:00:00"/>
    <s v="0.6/0.8*2.2*2.0/0.6"/>
    <s v="0.6/0.8*2.2*2.0/0.6"/>
    <s v="Vibratome"/>
    <n v="4"/>
    <s v="Kowshik"/>
    <s v="N"/>
    <s v="N"/>
    <s v="N"/>
    <s v="Q2 Rejected"/>
    <s v="Not fit for vibrotome"/>
    <s v="NA"/>
    <s v="NA"/>
    <s v="NA"/>
    <s v="Rejected"/>
  </r>
  <r>
    <s v="FBR1T230044"/>
    <n v="230044"/>
    <s v="R&amp;D"/>
    <x v="394"/>
    <s v="FCB-PROTOCOL-01"/>
    <s v="CLN/PRA/193"/>
    <s v="Y"/>
    <s v="cc Study(1T)"/>
    <s v="Internal R&amp;D"/>
    <s v="Q1 Passed"/>
    <s v="Q1 Passed"/>
    <s v="Q1.5 Passed"/>
    <s v="Q1.5 Rejected"/>
    <s v="NA"/>
    <s v="Tumor content 40-85%. Some fragments are broken"/>
    <x v="0"/>
    <s v="Sri Lakshmi Hospital, Bangalore"/>
    <s v="Dr Prakash BV"/>
    <x v="0"/>
    <s v="NA"/>
    <s v="GBS"/>
    <s v="Left Lower GBS"/>
    <s v="Male"/>
    <n v="62"/>
    <s v="N"/>
    <n v="4.9000000000000004"/>
    <s v="Shashi"/>
    <s v="Surgery"/>
    <s v="Primary"/>
    <s v="Naïve"/>
    <s v="NA"/>
    <s v="NA"/>
    <x v="0"/>
    <s v="NA"/>
    <s v="NA"/>
    <s v="NA"/>
    <s v="NA"/>
    <s v="NA"/>
    <s v="NA"/>
    <s v="NA"/>
    <d v="2023-02-16T00:00:00"/>
    <s v="0.4*1.8*1.6_x000a_0.1/0.4*1.4*1.8"/>
    <s v="0.4*1.8*1.6_x000a_0.1/0.4*1.4*1.8"/>
    <s v="Vibratome"/>
    <n v="4"/>
    <s v="Mounish"/>
    <s v="Y"/>
    <s v="Y"/>
    <s v="N"/>
    <s v="Q2 Rejected"/>
    <s v="Contamination observed"/>
    <s v="Arm 1 V  (1x7)_x000a_Arm 2 V  (1x7)"/>
    <s v="Base Plate-2:  MC RxA (1x7), Paclitaxel+Carboplatin RxB (1x7), Docetaxel+Carboplatin RxC (1x7), Gemicitabine RxD (1x7)"/>
    <n v="50"/>
    <s v="Rejected"/>
  </r>
  <r>
    <s v="FBR1T230045"/>
    <n v="230045"/>
    <s v="R&amp;D"/>
    <x v="395"/>
    <s v="FCB-PROTOCOL-01"/>
    <s v="VYD/148"/>
    <s v="Y"/>
    <s v="cc Study(1T)"/>
    <s v="Internal R&amp;D"/>
    <s v="Q1 Passed"/>
    <s v="Q1 Passed"/>
    <s v="Q1.5 Passed"/>
    <s v="Q1.5 Passed"/>
    <s v="NA"/>
    <s v="3-95%"/>
    <x v="5"/>
    <s v="Vydehi Hospital, Bangalore"/>
    <s v="Dr Amritha Prabha"/>
    <x v="0"/>
    <s v="NA"/>
    <s v="Alveolus"/>
    <s v="Left Upper Alveolus"/>
    <s v="Female"/>
    <n v="65"/>
    <s v="N"/>
    <n v="4.5"/>
    <s v="Maruthi"/>
    <s v="Surgery"/>
    <s v="Primary"/>
    <s v="Naïve"/>
    <s v="NA"/>
    <s v="II"/>
    <x v="2"/>
    <n v="1"/>
    <s v="pT2N0"/>
    <s v="NA"/>
    <s v="NA"/>
    <s v="NA"/>
    <s v="NA"/>
    <s v="NA"/>
    <d v="2023-02-17T00:00:00"/>
    <s v="0.4*1.1/1.2*1.0/1.1"/>
    <s v="0.4*1.1/1.2*1.0/1.1"/>
    <s v="Vibratome"/>
    <n v="4"/>
    <s v="Dharani"/>
    <s v="Y"/>
    <s v="Y"/>
    <s v="N"/>
    <s v="Q2 Passed"/>
    <s v="NA"/>
    <s v="Arm V  (1x7)"/>
    <s v="Base Plate-2: MC  RxA (1x7), Paclitaxel+Carboplatin RxB (1x7), Gemicitabine + Carboplatin RxC (1x7), Nivo RxD (1x7)"/>
    <n v="35"/>
    <s v="Terminated @T72"/>
  </r>
  <r>
    <n v="230046"/>
    <n v="230046"/>
    <s v="R&amp;D"/>
    <x v="395"/>
    <s v="FCB-PROTOCOL-02"/>
    <s v="HN041"/>
    <s v="Y"/>
    <s v="No Study"/>
    <s v="1st level attrition"/>
    <s v="Q1 Rejected"/>
    <s v="Q1 Rejected"/>
    <s v="Q1.5 Rejected"/>
    <s v="Q1.5 Rejected"/>
    <s v="Infected Patient(TB)"/>
    <s v="NA"/>
    <x v="7"/>
    <s v="Mazumdar Shaw Medical Centre, Bangalore"/>
    <s v="Dr Vijay Pillai, Bangalore"/>
    <x v="0"/>
    <s v="NA"/>
    <s v="Larynx"/>
    <s v="Larynx"/>
    <s v="Female"/>
    <n v="54"/>
    <s v="Y"/>
    <n v="4.5"/>
    <s v="Shashi"/>
    <s v="Biopsy"/>
    <s v="Primary"/>
    <s v="Naïve"/>
    <s v="NA"/>
    <s v="NA"/>
    <x v="0"/>
    <s v="NA"/>
    <s v="NA"/>
    <s v="NA"/>
    <s v="NA"/>
    <s v="NA"/>
    <s v="NA"/>
    <s v="NA"/>
    <d v="2023-02-17T00:00:00"/>
    <s v="NA"/>
    <s v="NA"/>
    <s v="NA"/>
    <s v="NA"/>
    <s v="NA"/>
    <s v="NA"/>
    <s v="NA"/>
    <s v="N"/>
    <s v="Q2 Rejected"/>
    <s v="NA"/>
    <s v="NA"/>
    <s v="Case Plate-2:  MC LxN (0x7), Paclitaxel+Harboplatiy  LxC (0x7);_x000a_Case Plate-3:  MC LxN (0x7), Paclitaxel+Harboplatiy  LxC (0x7);"/>
    <s v="NA"/>
    <s v="Rejected"/>
  </r>
  <r>
    <s v="FBR1T230047"/>
    <n v="230047"/>
    <s v="R&amp;D"/>
    <x v="396"/>
    <s v="MBT-TB-070_v2.0"/>
    <s v="BBH020"/>
    <s v="Y"/>
    <s v="cc Study(1T)"/>
    <s v="Internal R&amp;D"/>
    <s v="Q1 Passed"/>
    <s v="Q1 Rejected"/>
    <s v="Compromised"/>
    <s v="Q1.5 Passed"/>
    <s v="NA"/>
    <s v="Tumor content 20-65%"/>
    <x v="1"/>
    <s v="Bangalore Baptist Hospital, Bangalore"/>
    <s v="Dr BV Manjula, Bangalore"/>
    <x v="0"/>
    <s v="NA"/>
    <s v="Alveolus"/>
    <s v="Ca Left Lower Alveolus &amp; GB Sulcus"/>
    <s v="Male"/>
    <n v="64"/>
    <s v="N"/>
    <n v="6.8"/>
    <s v="Partha"/>
    <s v="Surgery"/>
    <s v="Primary"/>
    <s v="Naïve"/>
    <s v="NA"/>
    <s v="NA"/>
    <x v="0"/>
    <s v="NA"/>
    <s v="NA"/>
    <s v="NA"/>
    <s v="NA"/>
    <s v="NA"/>
    <s v="NA"/>
    <s v="NA"/>
    <d v="2023-02-20T00:00:00"/>
    <s v="0.4/0.8*1.2*1.7"/>
    <s v="0.4/0.8*1.2*1.7"/>
    <s v="Vibratome"/>
    <n v="4"/>
    <s v="Mounish"/>
    <s v="N"/>
    <s v="N"/>
    <s v="N"/>
    <s v="Q2 Passed"/>
    <s v="NA"/>
    <s v="Arm V  (1x7)"/>
    <s v="Base Plate-2:   MC RxA (1x7), Cisplatin  RxB (1x7), Cetuximab RxC (1x7), Nivolumab RxD (1x7)"/>
    <n v="43"/>
    <s v="Terminated @T72"/>
  </r>
  <r>
    <s v="FBR1T230048"/>
    <n v="230048"/>
    <s v="R&amp;D"/>
    <x v="396"/>
    <s v="FCB-PROTOCOL-02"/>
    <s v="HN042"/>
    <s v="Y"/>
    <s v="cc Study(1T)"/>
    <s v="Internal R&amp;D"/>
    <s v="Q1 Passed"/>
    <s v="Q1 Passed"/>
    <s v="Q1.5 Passed"/>
    <s v="Q1.5 Passed"/>
    <s v="NA"/>
    <s v="Tumor content 25-80% in 6/7 explants"/>
    <x v="7"/>
    <s v="Mazumdar Shaw Medical Centre, Bangalore"/>
    <s v="Dr Vijay Pillai, Bangalore"/>
    <x v="0"/>
    <s v="NA"/>
    <s v="Palate"/>
    <s v="Right Palate"/>
    <s v="Male"/>
    <n v="46"/>
    <s v="N"/>
    <n v="4.5"/>
    <s v="Maruthi"/>
    <s v="Surgery"/>
    <s v="Primary"/>
    <s v="Naïve"/>
    <s v="NA"/>
    <s v="IV"/>
    <x v="1"/>
    <n v="3"/>
    <s v="pT4a"/>
    <s v="NA"/>
    <s v="NA"/>
    <s v="Poorly differentiated squamous cell carcinoma._x000a_"/>
    <s v="NA"/>
    <s v="NA"/>
    <d v="2023-02-20T00:00:00"/>
    <s v="1.0*1.1*1.5"/>
    <s v="1.0*1.1*1.5"/>
    <s v="Vibratome"/>
    <n v="4"/>
    <s v="Mounish"/>
    <s v="Y"/>
    <s v="N"/>
    <s v="N"/>
    <s v="Q2 Passed"/>
    <s v="NA"/>
    <s v="Arm V  (1x7)"/>
    <s v="Base Plate-2:   MC RxA (1x7), Cisplatin  RxB (1x7), TPF RxC (1x7), 13.2 Nivolumab RxD (1x7), 0.73 Nivolumab RxE (1x7)"/>
    <n v="50"/>
    <s v="Terminated @T72"/>
  </r>
  <r>
    <s v="FBR1T230049"/>
    <n v="230049"/>
    <s v="R&amp;D"/>
    <x v="396"/>
    <s v="MBT-TB-070_v2.0"/>
    <s v="BBH021"/>
    <s v="Y"/>
    <s v="cc Study(1T)"/>
    <s v="Internal R&amp;D"/>
    <s v="Q1 Passed"/>
    <s v="Q1 Passed"/>
    <s v="Q1.5 Passed"/>
    <s v="Q1.5 Rejected"/>
    <s v="NA"/>
    <s v="Low Tumor content"/>
    <x v="1"/>
    <s v="Bangalore Baptist Hospital, Bangalore"/>
    <s v="Dr BV Manjula, Bangalore"/>
    <x v="0"/>
    <s v="NA"/>
    <s v="Buccal Mucosa"/>
    <s v="Left Buccal Mucosa"/>
    <s v="Female"/>
    <n v="57"/>
    <s v="N"/>
    <n v="5.0999999999999996"/>
    <s v="Shashi"/>
    <s v="Surgery"/>
    <s v="Primary"/>
    <s v="Naïve"/>
    <s v="NA"/>
    <s v="NA"/>
    <x v="0"/>
    <s v="NA"/>
    <s v="NA"/>
    <s v="NA"/>
    <s v="NA"/>
    <s v="NA"/>
    <s v="NA"/>
    <s v="NA"/>
    <d v="2023-02-20T00:00:00"/>
    <s v="0.6*1.1*1.7"/>
    <s v="0.6*1.1*1.7"/>
    <s v="Vibratome"/>
    <n v="4"/>
    <s v="Biswajit"/>
    <s v="Y"/>
    <s v="Y"/>
    <s v="N"/>
    <s v="Q2 Rejected"/>
    <s v="Low Tumor"/>
    <s v="Arm V  (1x7)"/>
    <s v="Base Plate-2:   MC RxA (1x7), Cisplatin  RxB (1x7)"/>
    <n v="21"/>
    <s v="Rejected"/>
  </r>
  <r>
    <s v="FBR1T230050"/>
    <n v="230050"/>
    <s v="R&amp;D"/>
    <x v="397"/>
    <s v="FCB-PROTOCOL-01"/>
    <s v="VYD/149"/>
    <s v="Y"/>
    <s v="cc Study(1T)"/>
    <s v="Internal R&amp;D"/>
    <s v="Q1 Passed"/>
    <s v="Q1 Passed"/>
    <s v="Q1.5 Passed"/>
    <s v="Q1.5 Passed"/>
    <s v="NA"/>
    <s v="20-65%"/>
    <x v="5"/>
    <s v="Vydehi Hospital, Bangalore"/>
    <s v="Dr Amritha Prabha"/>
    <x v="0"/>
    <s v="NA"/>
    <s v="Buccal Mucosa"/>
    <s v="Left Buccal Mucosa"/>
    <s v="Male"/>
    <n v="62"/>
    <s v="N"/>
    <n v="4.8"/>
    <s v="Maruthi"/>
    <s v="Surgery"/>
    <s v="Primary"/>
    <s v="Naïve"/>
    <s v="NA"/>
    <s v="I"/>
    <x v="3"/>
    <n v="1"/>
    <s v="pT1N0"/>
    <s v="NA"/>
    <s v="NA"/>
    <s v="NA"/>
    <s v="NA"/>
    <s v="NA"/>
    <d v="2023-02-22T00:00:00"/>
    <s v="0.6*0.8*1.0/0.7"/>
    <s v="0.6*0.8*1.0/0.7"/>
    <s v="Vibratome"/>
    <n v="4"/>
    <s v="Mounish"/>
    <s v="Y"/>
    <s v="N"/>
    <s v="N"/>
    <s v="Q2 Passed"/>
    <s v="NA"/>
    <s v="Arm V  (1x7)"/>
    <s v="Base Plate-2:   Preservation check RxA (1x7),  RxB (1x7)"/>
    <n v="21"/>
    <s v="Terminated @T72"/>
  </r>
  <r>
    <s v="FBR1J230051"/>
    <n v="230051"/>
    <s v="R&amp;D"/>
    <x v="397"/>
    <s v="FCB-PROTOCOL-01"/>
    <s v="CLN/PRA/194"/>
    <s v="Y"/>
    <s v="COS_v3.0-Gastric (1J)"/>
    <s v="Internal R&amp;D"/>
    <s v="Q1 Passed"/>
    <s v="Q1 Passed"/>
    <s v="Q1.5 Passed"/>
    <s v="Q1.5 Passed"/>
    <s v="NA"/>
    <s v="Tumor present in many explants. Tumor content 10-80%"/>
    <x v="0"/>
    <s v="Sri Lakshmi Hospital, Bangalore"/>
    <s v="Dr Prakash BV"/>
    <x v="3"/>
    <s v="NA"/>
    <s v="Stomach"/>
    <s v="Antrum of Stomach"/>
    <s v="Male"/>
    <n v="60"/>
    <s v="N"/>
    <n v="4.5999999999999996"/>
    <s v="Partha"/>
    <s v="Surgery"/>
    <s v="Primary"/>
    <s v="Naïve"/>
    <s v="NA"/>
    <s v="NA"/>
    <x v="0"/>
    <s v="NA"/>
    <s v="NA"/>
    <s v="NA"/>
    <s v="NA"/>
    <s v="NA"/>
    <s v="NA"/>
    <s v="NA"/>
    <d v="2023-02-22T00:00:00"/>
    <s v="0.3/0.42.8*2.2"/>
    <s v="0.3/0.42.8*2.2"/>
    <s v="Manual"/>
    <n v="4"/>
    <s v="Kowshik"/>
    <s v="N"/>
    <s v="N"/>
    <s v="N"/>
    <s v="Q2 Passed"/>
    <s v="NA"/>
    <s v="Arm 1  (1x7)_x000a_Arm 2  (1x7)_x000a_Arm 3 (1x7)"/>
    <s v="Plate 2:  Base { MC RxA (1x7), Anti CD3+IL2 RxB (1x7), Nivolumab RxC (1x7)}, Flow {MC RxD (1x7), Anti CD3+IL2  RxE (1x7), Nivolumab RxF (1x7)}"/>
    <n v="71"/>
    <s v="Terminated @T48"/>
  </r>
  <r>
    <s v="FBR1T230052"/>
    <n v="230052"/>
    <s v="R&amp;D"/>
    <x v="398"/>
    <s v="FCB-PROTOCOL-01"/>
    <s v="VYD/150"/>
    <s v="Y"/>
    <s v="cc Study(1T)"/>
    <s v="Internal R&amp;D"/>
    <s v="Q1 Passed"/>
    <s v="Q1 Passed"/>
    <s v="Q1.5 Passed"/>
    <s v="Q1.5 Passed"/>
    <s v="NA"/>
    <s v="high tumor"/>
    <x v="5"/>
    <s v="Vydehi Hospital, Bangalore"/>
    <s v="Dr Amritha Prabha"/>
    <x v="0"/>
    <s v="NA"/>
    <s v="Buccal Mucosa"/>
    <s v="Right Buccal Mucosa"/>
    <s v="Female"/>
    <n v="68"/>
    <s v="N"/>
    <n v="4.5"/>
    <s v="Kalappa"/>
    <s v="Surgery"/>
    <s v="Primary"/>
    <s v="Naïve"/>
    <s v="NA"/>
    <s v="IVA"/>
    <x v="1"/>
    <n v="1"/>
    <s v="pT4N2"/>
    <s v="NA"/>
    <s v="NA"/>
    <s v="NA"/>
    <s v="NA"/>
    <s v="NA"/>
    <d v="2023-02-23T00:00:00"/>
    <s v="0.8*1.0*1.5"/>
    <s v="0.8*1.0*1.5"/>
    <s v="Vibratome"/>
    <n v="4"/>
    <s v="Syam"/>
    <s v="Y"/>
    <s v="Y"/>
    <s v="N"/>
    <s v="Q2 Passed"/>
    <s v="NA"/>
    <s v="Arm 1 V  (1x7)_x000a_Arm 2 V  (1x7)"/>
    <s v="Base Plate-2:  MC RxA (1x7), Paclitaxel+Carboplatin RxB (1x7), Gemicitabine+Carboplatin RxC (1x7), Methotraxate  RxD (1x7)"/>
    <n v="42"/>
    <s v="Terminated @T72"/>
  </r>
  <r>
    <s v="FBR1A230053"/>
    <n v="230053"/>
    <s v="R&amp;D"/>
    <x v="398"/>
    <s v="FCB-PROTOCOL-01"/>
    <s v="CLN/PRA/195"/>
    <s v="Y"/>
    <s v="Other Indication"/>
    <s v="Internal R&amp;D"/>
    <s v="Q1 Passed"/>
    <s v="Q1 Rejected"/>
    <s v="Q1.5 Rejected"/>
    <s v="Q1.5 Rejected"/>
    <s v="Blood Leakage fond"/>
    <s v="No  tumor"/>
    <x v="0"/>
    <s v="Sri Lakshmi Hospital, Bangalore"/>
    <s v="Dr Prakash BV"/>
    <x v="2"/>
    <s v="NA"/>
    <s v="Ovary"/>
    <s v="Right Ovary"/>
    <s v="Female"/>
    <n v="55"/>
    <s v="N"/>
    <n v="5.0999999999999996"/>
    <s v="Shashi"/>
    <s v="Surgery"/>
    <s v="Primary"/>
    <s v="Naïve"/>
    <s v="NA"/>
    <s v="NA"/>
    <x v="0"/>
    <s v="NA"/>
    <s v="NA"/>
    <s v="NA"/>
    <s v="NA"/>
    <s v="NA"/>
    <s v="NA"/>
    <s v="NA"/>
    <d v="2023-02-23T00:00:00"/>
    <s v="0.4/0.6*1.4*3.0"/>
    <s v="NA"/>
    <s v="Manual"/>
    <n v="4"/>
    <s v="Kowshik"/>
    <s v="N"/>
    <s v="N"/>
    <s v="N"/>
    <s v="Q2 Rejected"/>
    <s v="No Tumor"/>
    <s v="Arm 1 (1x7)_x000a_Arm 2 (1x7)"/>
    <s v="Plate 2: Arm A (1x7), Arm B (1x7), Arm C (1x), Arm D (1x7), Arm E (1x7), Arm F (1x7)"/>
    <n v="56"/>
    <s v="Rejected"/>
  </r>
  <r>
    <s v="FBR1T230054"/>
    <n v="230054"/>
    <s v="R&amp;D"/>
    <x v="399"/>
    <s v="FCB-PROTOCOL-01"/>
    <s v="CLN/PRA/196"/>
    <s v="Y"/>
    <s v="cc Study(1T)"/>
    <s v="Internal R&amp;D"/>
    <s v="Q1 Passed"/>
    <s v="Q1 Passed"/>
    <s v="Q1.5 Passed"/>
    <s v="Q1.5 Passed"/>
    <s v="NA"/>
    <s v="Tumor content 8-75%"/>
    <x v="0"/>
    <s v="Sri Lakshmi Hospital, Bangalore"/>
    <s v="Dr Prakash BV"/>
    <x v="0"/>
    <s v="NA"/>
    <s v="Left RMT"/>
    <s v="Antrum"/>
    <s v="Male"/>
    <n v="41"/>
    <s v="N"/>
    <n v="4.9000000000000004"/>
    <s v="Maruthi"/>
    <s v="Surgery"/>
    <s v="Primary"/>
    <s v="Naïve"/>
    <s v="NA"/>
    <s v="NA"/>
    <x v="0"/>
    <s v="NA"/>
    <s v="NA"/>
    <s v="NA"/>
    <s v="NA"/>
    <s v="NA"/>
    <s v="NA"/>
    <s v="NA"/>
    <d v="2023-02-24T00:00:00"/>
    <s v="0.4/0.5*1.3*1.3"/>
    <s v="0.4/0.5*1.3*1.3"/>
    <s v="Vibratome"/>
    <n v="4"/>
    <s v="Dharani"/>
    <s v="Y"/>
    <s v="N"/>
    <s v="N"/>
    <s v="Q2 Passed"/>
    <s v="NA"/>
    <s v="Arm V  (1x7)"/>
    <s v="Base Plate-2:   RxA (1x7),  Nivolumab RxB (1x7)"/>
    <n v="21"/>
    <s v="Terminated @T72"/>
  </r>
  <r>
    <s v="FBR1A230055"/>
    <n v="230055"/>
    <s v="R&amp;D"/>
    <x v="399"/>
    <s v="FCB-PROTOCOL-01"/>
    <s v="CLN/JSS/018"/>
    <s v="Y"/>
    <s v="Other Indication"/>
    <s v="Internal R&amp;D"/>
    <s v="Q1 Passed"/>
    <s v="Q1 Passed"/>
    <s v="Q1.5 Passed"/>
    <s v="Q1.5 Rejected"/>
    <s v="NA"/>
    <s v="No tumor"/>
    <x v="6"/>
    <s v="JSS Hospital, Mysore"/>
    <s v="Dr Ravi Krishnappa"/>
    <x v="2"/>
    <s v="NA"/>
    <s v="Ovary"/>
    <s v="Ovary"/>
    <s v="Female"/>
    <n v="50"/>
    <s v="N"/>
    <n v="5.2"/>
    <s v="Kalappa"/>
    <s v="Surgery"/>
    <s v="Primary"/>
    <s v="Naïve"/>
    <s v="NA"/>
    <s v="NA"/>
    <x v="0"/>
    <s v="NA"/>
    <s v="NA"/>
    <n v="6"/>
    <s v="Paclitaxel + Carboplatin"/>
    <s v="NA"/>
    <s v="NA"/>
    <s v="NA"/>
    <d v="2023-02-24T00:00:00"/>
    <s v="0.3/0.4*1.0*1.4"/>
    <s v="0.3/0.4*1.0*1.4"/>
    <s v="Manual"/>
    <n v="4"/>
    <s v="Kowshik"/>
    <s v="Y"/>
    <s v="Y"/>
    <s v="N"/>
    <s v="Q2 Rejected"/>
    <s v="No Tumor"/>
    <s v="Arm 1  (1x7)_x000a_Arm 2  (1x7)_x000a_Arm 3 (1x7)"/>
    <s v="Plate 2: MC  RxA (1x7), RxB (1x7), RxC (1x7), RxD (1x7), RxE (1x7), RxF (1x7)"/>
    <n v="71"/>
    <s v="Rejected"/>
  </r>
  <r>
    <s v="FBR1T230056"/>
    <n v="230056"/>
    <s v="R&amp;D"/>
    <x v="400"/>
    <s v="FCB-PROTOCOL-01"/>
    <s v="CLN/DBR/132"/>
    <s v="Y"/>
    <s v="cc Study(1T)"/>
    <s v="Internal R&amp;D"/>
    <s v="Q1 Passed"/>
    <s v="Q1 Passed"/>
    <s v="Q1.5 Passed"/>
    <s v="Q1.5 Passed"/>
    <s v="NA"/>
    <s v="Tumor content 55-95%"/>
    <x v="4"/>
    <s v="DBR &amp; SK Hospital, Tirupati"/>
    <s v="Dr C Jayaprakash"/>
    <x v="0"/>
    <s v="NA"/>
    <s v="Buccal Mucosa"/>
    <s v="Buccal Mucosa"/>
    <s v="Female"/>
    <n v="47"/>
    <s v="N"/>
    <n v="5.3"/>
    <s v="Maruthi"/>
    <s v="Surgery"/>
    <s v="Primary"/>
    <s v="Naïve"/>
    <s v="NA"/>
    <s v="III"/>
    <x v="4"/>
    <s v="NA"/>
    <s v="pT3 N0 MX"/>
    <s v="NA"/>
    <s v="NA"/>
    <s v="NA"/>
    <s v="NA"/>
    <s v="NA"/>
    <d v="2023-02-27T00:00:00"/>
    <s v="0.6*1.6*2.0"/>
    <s v="0.6*1.6*2.0"/>
    <s v="Vibratome"/>
    <n v="4"/>
    <s v="Mounish"/>
    <s v="Y"/>
    <s v="Y"/>
    <s v="N"/>
    <s v="Q2 Passed"/>
    <s v="NA"/>
    <s v="Arm V  (1x7)"/>
    <s v="Base Plate-2: MC RxA (1x7), Cis+5FU RxB (1x7), Gemicitabine RxC (1x7), Paclitaxel RxD (1x7)"/>
    <n v="43"/>
    <s v="Terminated @T72"/>
  </r>
  <r>
    <s v="FBR1R230057"/>
    <n v="230057"/>
    <s v="R&amp;D"/>
    <x v="401"/>
    <s v="FCB-PROTOCOL-02"/>
    <s v="HN043"/>
    <s v="Y"/>
    <s v="BSS(1R)"/>
    <s v="Internal R&amp;D"/>
    <s v="Q1 Passed"/>
    <s v="Q1 Passed"/>
    <s v="Compromised"/>
    <s v="Q1.5 Passed"/>
    <s v="NA"/>
    <s v="Tumor content 20-95%. Background necrosis high"/>
    <x v="7"/>
    <s v="Mazumdar Shaw Medical Centre, Bangalore"/>
    <s v="Dr Vijay Pillai, Bangalore"/>
    <x v="0"/>
    <s v="NA"/>
    <s v="Alveolus"/>
    <s v="Left Lower Alveolus"/>
    <s v="Male"/>
    <n v="48"/>
    <s v="N"/>
    <n v="5.0999999999999996"/>
    <s v="Shashi"/>
    <s v="Surgery"/>
    <s v="Primary"/>
    <s v="Naïve"/>
    <s v="NA"/>
    <s v="II"/>
    <x v="2"/>
    <n v="2"/>
    <s v="pT2 N0"/>
    <s v="NA"/>
    <s v="NA"/>
    <s v="Squamous Cell Carcinoma"/>
    <s v="NA"/>
    <s v="NA"/>
    <d v="2023-02-28T00:00:00"/>
    <s v="2.0*4.0*8.0"/>
    <s v="2.0*4.0*8.0"/>
    <s v="Manual"/>
    <n v="4"/>
    <s v="Mounish"/>
    <s v="Y"/>
    <s v="N"/>
    <s v="N"/>
    <s v="Q2 Passed"/>
    <s v="NA"/>
    <s v="Arm   (1x3)"/>
    <s v="Base Plate 2: MC RxA (3x2)"/>
    <n v="9"/>
    <s v="Preservation Study"/>
  </r>
  <r>
    <s v="FBR1W230058"/>
    <n v="230058"/>
    <s v="R&amp;D"/>
    <x v="401"/>
    <s v="FCB-PROTOCOL-02"/>
    <s v="BC006"/>
    <s v="Y"/>
    <s v="Biopsy Cabr-BSS (1W)"/>
    <s v="Internal R&amp;D"/>
    <s v="Q1 Passed"/>
    <s v="Q1 Passed"/>
    <s v="Q1.5 Passed"/>
    <s v="Q1.5 Rejected"/>
    <s v="NA"/>
    <s v="No tumor"/>
    <x v="7"/>
    <s v="Mazumdar Shaw Medical Centre, Bangalore"/>
    <s v="Dr Akshita Singh"/>
    <x v="1"/>
    <s v="NA"/>
    <s v="Breast"/>
    <s v="Right Breast Biopsy"/>
    <s v="Female"/>
    <n v="51"/>
    <s v="N"/>
    <n v="5.0999999999999996"/>
    <s v="Shashi"/>
    <s v="Biopsy"/>
    <s v="Primary"/>
    <s v="Naïve"/>
    <s v="NA"/>
    <s v="NA"/>
    <x v="0"/>
    <s v="NA"/>
    <s v="NA"/>
    <s v="NA"/>
    <s v="NA"/>
    <s v="NA"/>
    <s v="NA"/>
    <s v="NA"/>
    <d v="2023-02-28T00:00:00"/>
    <s v="2/2*1/1*10/6_x000a_2 core"/>
    <s v="2/2*1/1*10/6_x000a_2 core"/>
    <s v="Manual"/>
    <n v="4"/>
    <s v="Syam"/>
    <s v="Y"/>
    <s v="Y"/>
    <s v="N"/>
    <s v="Q2 Passed"/>
    <s v="NA"/>
    <s v="Arm 1 (1x3)"/>
    <s v="Base Plate 2: MC RxA (1x6)"/>
    <n v="9"/>
    <s v="Rejected"/>
  </r>
  <r>
    <s v="FBR1Q230059"/>
    <n v="230059"/>
    <s v="R&amp;D"/>
    <x v="401"/>
    <s v="FCB-PROTOCOL-01"/>
    <s v="CLN/DBR/133"/>
    <s v="Y"/>
    <s v="COSv4.2_CaBR(1Q-Unknown)"/>
    <s v="Internal R&amp;D"/>
    <s v="Q1 Passed"/>
    <s v="Q1 Passed"/>
    <s v="Q1.5 Passed"/>
    <s v="Q1.5 Passed"/>
    <s v="NA"/>
    <s v="Tumor content 0-75%"/>
    <x v="4"/>
    <s v="DBR &amp; SK Hospital, Tirupati"/>
    <s v="Dr C Jayaprakash"/>
    <x v="1"/>
    <s v="TPBC"/>
    <s v="Breast"/>
    <s v="Left Breast"/>
    <s v="Female"/>
    <n v="46"/>
    <s v="N"/>
    <n v="6.8"/>
    <s v="Partha"/>
    <s v="Surgery"/>
    <s v="Primary"/>
    <s v="Naïve"/>
    <s v="NA"/>
    <s v="II B"/>
    <x v="2"/>
    <s v="NA"/>
    <s v="pT2 N1 MX"/>
    <s v="NA"/>
    <s v="NA"/>
    <s v="NA"/>
    <s v="NA"/>
    <s v="NA"/>
    <d v="2023-02-28T00:00:00"/>
    <s v="0.8/0.4*1.8*2.6/2.8"/>
    <s v="_x000a_0.8/0.4*1.1*1.6"/>
    <s v="Manual"/>
    <n v="4"/>
    <s v="Kowshik"/>
    <s v="Y"/>
    <s v="Y"/>
    <s v="N"/>
    <s v="Q2 Passed"/>
    <s v="NA"/>
    <s v="Arm 1  (1x7)_x000a_Arm 2  (1x7)_x000a_Arm 3 (1x7)"/>
    <s v="Plate 2: MC  RxA (1x7), MC RxB (1x7), A/C RxC (1x7), Pacli (1x7)"/>
    <n v="64"/>
    <s v="Terminated @T72"/>
  </r>
  <r>
    <s v="FBR1T230061"/>
    <n v="230061"/>
    <s v="R&amp;D"/>
    <x v="402"/>
    <s v="FCB-PROTOCOL-01"/>
    <s v="VYD/151"/>
    <s v="Y"/>
    <s v="cc Study(1T)"/>
    <s v="Internal R&amp;D"/>
    <s v="Q1 Passed"/>
    <s v="Q1 Passed"/>
    <s v="Q1.5 Passed"/>
    <s v="Q1.5 Passed"/>
    <s v="NA"/>
    <s v="Tumor content 25-75%"/>
    <x v="5"/>
    <s v="Vydehi Hospital, Bangalore"/>
    <s v="Dr Amritha Prabha"/>
    <x v="0"/>
    <s v="NA"/>
    <s v="Alveolus"/>
    <s v="Left upper Alveolus"/>
    <s v="Female"/>
    <n v="67"/>
    <s v="N"/>
    <n v="4.9000000000000004"/>
    <s v="Shashi"/>
    <s v="Surgery"/>
    <s v="Primary"/>
    <s v="Naïve"/>
    <s v="NA"/>
    <s v="IV"/>
    <x v="1"/>
    <n v="2"/>
    <s v="pT4aN2b"/>
    <s v="NA"/>
    <s v="NA"/>
    <s v="NA"/>
    <s v="NA"/>
    <s v="NA"/>
    <d v="2023-03-03T00:00:00"/>
    <s v="0.4/1.4*1.7*2.2"/>
    <s v="0.4/1.4*1.7*2.2"/>
    <s v="Vibratome"/>
    <n v="15"/>
    <s v="Mounish"/>
    <s v="Y"/>
    <s v="Y"/>
    <s v="N"/>
    <s v="Q2 Passed"/>
    <s v="NA"/>
    <s v="Arm V  (1x7)"/>
    <s v="Base Plate-2: MC  RxA (1x7), Paclitaxel+Carboplatin RxB (1x7), Gemicitabine + Carboplatin RxC (1x7), Nivolumab RxD (1x7), Pembro RxE (1x7);_x000a_Plate-3: MC  RxA (1x7), Nivolumab RxD (1x7), Pembro RxE (1x7)"/>
    <n v="71"/>
    <s v="Terminated @T72"/>
  </r>
  <r>
    <s v="FBR1T230060"/>
    <n v="230060"/>
    <s v="R&amp;D"/>
    <x v="402"/>
    <s v="FCB-PROTOCOL-01"/>
    <s v="CLN/PRA/197"/>
    <s v="Y"/>
    <s v="cc Study(1T)"/>
    <s v="Internal R&amp;D"/>
    <s v="Q1 Passed"/>
    <s v="Q1 Passed"/>
    <s v="Q1.5 Passed"/>
    <s v="Q1.5 Passed"/>
    <s v="NA"/>
    <s v="Tumor content 35-80%"/>
    <x v="0"/>
    <s v="Sri Lakshmi Hospital, Bangalore"/>
    <s v="Dr Prakash BV"/>
    <x v="0"/>
    <s v="NA"/>
    <s v="Alveolus"/>
    <s v="Right upper Alveolus"/>
    <s v="Male"/>
    <n v="68"/>
    <s v="N"/>
    <n v="4.2"/>
    <s v="Kalappa"/>
    <s v="Surgery"/>
    <s v="Primary"/>
    <s v="Naïve"/>
    <s v="NA"/>
    <s v="NA"/>
    <x v="0"/>
    <s v="NA"/>
    <s v="NA"/>
    <s v="NA"/>
    <s v="NA"/>
    <s v="NA"/>
    <s v="NA"/>
    <s v="NA"/>
    <d v="2023-03-03T00:00:00"/>
    <s v="0.6*0.8*1.8"/>
    <s v="0.6*0.8*1.8"/>
    <s v="Vibratome"/>
    <n v="15"/>
    <s v="Mounish"/>
    <s v="Y"/>
    <s v="Y"/>
    <s v="N"/>
    <s v="Q2 Passed"/>
    <s v="NA"/>
    <s v="Arm V  (1x7)"/>
    <s v="Base Plate-2: MC  RxA (1x7), Paclitaxel+Carboplatin RxB (1x7), Docetaxel + Carboplatin RxC (1x7)"/>
    <n v="28"/>
    <s v="Terminated @T72"/>
  </r>
  <r>
    <s v="FBR1T230062"/>
    <n v="230062"/>
    <s v="R&amp;D"/>
    <x v="403"/>
    <s v="FCB-PROTOCOL-01"/>
    <s v="VYD/152"/>
    <s v="Y"/>
    <s v="cc Study(1T)"/>
    <s v="Internal R&amp;D"/>
    <s v="Q1 Passed"/>
    <s v="Q1 Passed"/>
    <s v="Q1.5 Passed"/>
    <s v="Q1.5 Passed"/>
    <s v="NA"/>
    <s v="0-80%"/>
    <x v="5"/>
    <s v="Vydehi Hospital, Bangalore"/>
    <s v="Dr Amritha Prabha"/>
    <x v="0"/>
    <s v="NA"/>
    <s v="Buccal Mucosa"/>
    <s v="Left Buccal Mucosa"/>
    <s v="Female"/>
    <n v="46"/>
    <s v="N"/>
    <n v="4.3"/>
    <s v="Kalappa"/>
    <s v="Surgery"/>
    <s v="Primary"/>
    <s v="Naïve"/>
    <s v="NA"/>
    <s v="IVA"/>
    <x v="1"/>
    <n v="2"/>
    <s v="pT4aN0"/>
    <s v="NA"/>
    <s v="NA"/>
    <s v="NA"/>
    <s v="NA"/>
    <s v="NA"/>
    <d v="2023-03-07T00:00:00"/>
    <s v="0.6/0.8*1.0*1.6_x000a_0.6/0.8*0.8*1.6"/>
    <s v="0.6/0.8*1.0*1.6_x000a_0.6/0.8*0.8*1.6"/>
    <s v="Vibratome"/>
    <n v="15"/>
    <s v="chandan"/>
    <s v="Y"/>
    <s v="Y"/>
    <s v="N"/>
    <s v="Q2 Passed"/>
    <s v="NA"/>
    <s v="Arm V  (1x7)"/>
    <s v="Base Plate-2: MC  RxA (1x7), Paclitaxel+Carboplatin RxB (1x7), Gemicitabine + Carboplatin RxC (1x7), Methotraxate RxD (1x7), Nivolumab RxE (1x7), Pembro RxF (1x7);_x000a_Plate-3: MC  RxA (1x7), Nivolumab RxE (1x7), Pembro RxF (1x7)"/>
    <n v="56"/>
    <s v="Terminated @T72"/>
  </r>
  <r>
    <s v="FBR1T230063"/>
    <n v="230063"/>
    <s v="R&amp;D"/>
    <x v="403"/>
    <s v="FCB-PROTOCOL-02"/>
    <s v="HN044"/>
    <s v="Y"/>
    <s v="cc Study(1T)"/>
    <s v="Internal R&amp;D"/>
    <s v="Q1 Passed"/>
    <s v="Q1 Passed"/>
    <s v="Q1.5 Passed"/>
    <s v="Q1.5 Passed"/>
    <s v="NA"/>
    <s v="high tumor"/>
    <x v="7"/>
    <s v="Mazumdar Shaw Medical Centre, Bangalore"/>
    <s v="Dr Vijay Pillai, Bangalore"/>
    <x v="0"/>
    <s v="NA"/>
    <s v="Tongue"/>
    <s v="Right Tongue"/>
    <s v="Female"/>
    <n v="65"/>
    <s v="N"/>
    <n v="5.0999999999999996"/>
    <s v="Shashi"/>
    <s v="Surgery"/>
    <s v="Primary"/>
    <s v="Naïve"/>
    <s v="NA"/>
    <s v="IV"/>
    <x v="1"/>
    <n v="1"/>
    <s v="pT4apN0"/>
    <s v="NA"/>
    <s v="NA"/>
    <s v="Squamous Cell Carcinoma"/>
    <s v="NA"/>
    <s v="NA"/>
    <d v="2023-03-07T00:00:00"/>
    <s v="1.3/1.0*1.4*2.0/1.6"/>
    <s v="1.3/1.0*1.4*2.0/1.6"/>
    <s v="Vibratome"/>
    <n v="15"/>
    <s v="Mounish"/>
    <s v="Y"/>
    <s v="Y"/>
    <s v="N"/>
    <s v="Q2 Passed"/>
    <s v="NA"/>
    <s v="Arm V  (1x7)"/>
    <s v="Base Plate-2:  MC RxA (1x7), Cisplatin  RxB (1x7), TPF RxC (1x7)"/>
    <n v="36"/>
    <s v="Terminated @T72"/>
  </r>
  <r>
    <s v="FBR1Q230064"/>
    <n v="230064"/>
    <s v="R&amp;D"/>
    <x v="403"/>
    <s v="FCB-PROTOCOL-01"/>
    <s v="CLN/DBR/134"/>
    <s v="Y"/>
    <s v="COSv4.2_CaBR(1Q-Unknown)"/>
    <s v="Internal R&amp;D"/>
    <s v="Q1 Passed"/>
    <s v="Q1 Passed"/>
    <s v="Q1.5 Passed"/>
    <s v="Q1.5 Rejected"/>
    <s v="NA"/>
    <s v="Only isolated cell clusters seen in some fragments, suspicious for malignancy"/>
    <x v="4"/>
    <s v="DBR &amp; SK Hospital, Tirupati"/>
    <s v="Dr C Jayaprakash"/>
    <x v="1"/>
    <s v="Er(N), Pr(N), Her2(P)"/>
    <s v="Breast"/>
    <s v="Left Breast"/>
    <s v="Female"/>
    <n v="67"/>
    <s v="N"/>
    <n v="5.3"/>
    <s v="Partha"/>
    <s v="Surgery"/>
    <s v="Primary"/>
    <s v="Naïve"/>
    <s v="NA"/>
    <s v="IIB"/>
    <x v="2"/>
    <n v="2"/>
    <s v="pT2 N1 MX"/>
    <s v="NA"/>
    <s v="NA"/>
    <s v="NA"/>
    <s v="NA"/>
    <s v="NA"/>
    <d v="2023-03-07T00:00:00"/>
    <s v="0.6*1.6*1.7"/>
    <s v="0.6*1.6*1.7"/>
    <s v="Manual"/>
    <n v="15"/>
    <s v="Syam"/>
    <s v="Y"/>
    <s v="N"/>
    <s v="N"/>
    <s v="Q2 Passed"/>
    <s v="NA"/>
    <s v="Arm 1  (1x7)_x000a_Arm 2  (1x7)_x000a_Arm 3 (1x7)"/>
    <s v="Plate 2:  RxA (1x7), RxB (1x7), RxC (1x7), RxD (1x7), RxE (1x7)"/>
    <n v="64"/>
    <s v="Rejected"/>
  </r>
  <r>
    <s v="FBR1T230065"/>
    <n v="230065"/>
    <s v="R&amp;D"/>
    <x v="404"/>
    <s v="FCB-PROTOCOL-01"/>
    <s v="CLN/PRA/198"/>
    <s v="Y"/>
    <s v="cc Study(1T)"/>
    <s v="Internal R&amp;D"/>
    <s v="Q1 Passed"/>
    <s v="Q1 Passed"/>
    <s v="Q1.5 Passed"/>
    <s v="Q1.5 Passed"/>
    <s v="NA"/>
    <s v="0-75%"/>
    <x v="0"/>
    <s v="Sri Lakshmi Hospital, Bangalore"/>
    <s v="Dr Prakash BV"/>
    <x v="0"/>
    <s v="NA"/>
    <s v="Buccal Mucosa"/>
    <s v="Left Buccal Mucosa/ RMT"/>
    <s v="Male"/>
    <n v="50"/>
    <s v="N"/>
    <n v="4.8"/>
    <s v="Kalappa"/>
    <s v="Surgery"/>
    <s v="Primary"/>
    <s v="Naïve"/>
    <s v="NA"/>
    <s v="NA"/>
    <x v="0"/>
    <s v="NA"/>
    <s v="NA"/>
    <s v="NA"/>
    <s v="NA"/>
    <s v="NA"/>
    <s v="NA"/>
    <s v="NA"/>
    <d v="2023-03-08T00:00:00"/>
    <s v="0.4/0.6*1.1*2.0"/>
    <s v="0.4/0.6*1.1*2.0"/>
    <s v="Vibratome"/>
    <n v="15"/>
    <s v="Dharani"/>
    <s v="Y"/>
    <s v="Y"/>
    <s v="N"/>
    <s v="Q2 Passed"/>
    <s v="NA"/>
    <s v="Arm V  (1x7)"/>
    <s v="Base Plate-2:   MC RxA (1x7), 13.2 Nivolumab RxD (1x7), 0.73 Nivolumab RxE (1x7)"/>
    <n v="28"/>
    <s v="Terminated @T72"/>
  </r>
  <r>
    <s v="FBR1W230066"/>
    <n v="230066"/>
    <s v="R&amp;D"/>
    <x v="404"/>
    <s v="FCB-PROTOCOL-02"/>
    <s v="HN045"/>
    <s v="Y"/>
    <s v="Biopsy Cabr-BSS (1W)"/>
    <s v="Internal R&amp;D"/>
    <s v="Q1 Passed"/>
    <s v="Q1 Passed"/>
    <s v="Q1.5 Passed"/>
    <s v="Q1.5 Rejected"/>
    <s v="NA"/>
    <s v="0-2%"/>
    <x v="7"/>
    <s v="Mazumdar Shaw Medical Centre, Bangalore"/>
    <s v="Dr Vijay Pillai, Bangalore"/>
    <x v="0"/>
    <s v="NA"/>
    <s v="Time cord anterior commissure"/>
    <s v="Time cord anterior commissure"/>
    <s v="Male"/>
    <n v="60"/>
    <s v="N"/>
    <n v="5.0999999999999996"/>
    <s v="Shashi"/>
    <s v="Biopsy"/>
    <s v="Primary"/>
    <s v="Naïve"/>
    <s v="NA"/>
    <s v="NA"/>
    <x v="0"/>
    <s v="NA"/>
    <s v="NA"/>
    <s v="NA"/>
    <s v="NA"/>
    <s v="NA"/>
    <s v="NA"/>
    <s v="NA"/>
    <d v="2023-03-08T00:00:00"/>
    <s v="2mm to 6mm_x000a_3core"/>
    <s v="2mm to 6mm_x000a_3core"/>
    <s v="Manual"/>
    <n v="15"/>
    <s v="chandan"/>
    <s v="Y"/>
    <s v="Y"/>
    <s v="N"/>
    <s v="Q2 Rejected"/>
    <s v="No Tumor"/>
    <s v="Arm 1 (1x3)"/>
    <s v="Base Plate 2: MC RxA (1x3)"/>
    <n v="6"/>
    <s v="Rejected"/>
  </r>
  <r>
    <s v="FBR1W230067"/>
    <n v="230067"/>
    <s v="R&amp;D"/>
    <x v="404"/>
    <s v="FCB-PROTOCOL-02"/>
    <s v="BC007"/>
    <s v="Y"/>
    <s v="Biopsy Cabr-BSS (1W)"/>
    <s v="Internal R&amp;D"/>
    <s v="Q1 Passed"/>
    <s v="Q1 Passed"/>
    <s v="Q1.5 Passed"/>
    <s v="Q1.5 Rejected"/>
    <s v="NA"/>
    <s v="0-3%"/>
    <x v="7"/>
    <s v="Mazumdar Shaw Medical Centre, Bangalore"/>
    <s v="Dr Akshita Singh"/>
    <x v="1"/>
    <s v="Er(N), Pr(N), Her2(P)"/>
    <s v="Breast"/>
    <s v="Left Breast Biopsy"/>
    <s v="Female"/>
    <n v="52"/>
    <s v="N"/>
    <n v="5.0999999999999996"/>
    <s v="Shashi"/>
    <s v="Biopsy"/>
    <s v="Primary"/>
    <s v="Naïve"/>
    <s v="NA"/>
    <s v="NA"/>
    <x v="0"/>
    <s v="NA"/>
    <s v="NA"/>
    <s v="NA"/>
    <s v="NA"/>
    <s v="Invasive ductal Carcinoma"/>
    <s v="NA"/>
    <s v="NA"/>
    <d v="2023-03-08T00:00:00"/>
    <s v="6mm - 16mm - 20mm_x000a_3core"/>
    <s v="6mm - 16mm - 20mm_x000a_3core"/>
    <s v="Manual"/>
    <n v="15"/>
    <s v="Syam"/>
    <s v="Y"/>
    <s v="Y"/>
    <s v="N"/>
    <s v="Q2 Passed"/>
    <s v="NA"/>
    <s v="Arm 1 (1x6)_x000a_"/>
    <s v="Base Plate-2:  MC RxA (1x6), Paclitaxel+Carboplatin+Pembro  RxB (1x6)"/>
    <n v="18"/>
    <s v="Rejected"/>
  </r>
  <r>
    <s v="FBR1W230068"/>
    <n v="230068"/>
    <s v="R&amp;D"/>
    <x v="405"/>
    <s v="FCB-PROTOCOL-02"/>
    <s v="HN046"/>
    <s v="Y"/>
    <s v="Biopsy Cabr-BSS (1W)"/>
    <s v="Internal R&amp;D"/>
    <s v="Q1 Passed"/>
    <s v="Q1 Passed"/>
    <s v="Q1.5 Passed"/>
    <s v="Q1.5 Rejected"/>
    <s v="NA"/>
    <s v="No tumor"/>
    <x v="7"/>
    <s v="Mazumdar Shaw Medical Centre, Bangalore"/>
    <s v="Dr Vijay Pillai, Bangalore"/>
    <x v="0"/>
    <s v="NA"/>
    <s v="Larynx"/>
    <s v="Larynx"/>
    <s v="Male"/>
    <n v="77"/>
    <s v="N"/>
    <n v="4.8"/>
    <s v="Partha"/>
    <s v="Biopsy"/>
    <s v="Primary"/>
    <s v="Naïve"/>
    <s v="NA"/>
    <s v="NA"/>
    <x v="0"/>
    <s v="NA"/>
    <s v="NA"/>
    <s v="NA"/>
    <s v="NA"/>
    <s v="NA"/>
    <s v="NA"/>
    <s v="NA"/>
    <d v="2023-03-09T00:00:00"/>
    <s v="3Core_x000a_2mm-2mm-6mm"/>
    <s v="3Core_x000a_2mm-2mm-6mm"/>
    <s v="Manual"/>
    <n v="15"/>
    <s v="chandan"/>
    <s v="Y"/>
    <s v="Y"/>
    <s v="N"/>
    <s v="Q2 Rejected"/>
    <s v="No Tumor"/>
    <s v="Arm 1 (1x3)"/>
    <s v="Base Plate 2:  RxA (1x3)"/>
    <n v="6"/>
    <s v="Rejected"/>
  </r>
  <r>
    <s v="FBR1T230069"/>
    <n v="230069"/>
    <s v="R&amp;D"/>
    <x v="406"/>
    <s v="FCB-PROTOCOL-01"/>
    <s v="VYD/153"/>
    <s v="Y"/>
    <s v="cc Study(1T)"/>
    <s v="Internal R&amp;D"/>
    <s v="Q1 Passed"/>
    <s v="Q1 Passed"/>
    <s v="Q1.5 Passed"/>
    <s v="Q1.5 Passed"/>
    <s v="NA"/>
    <s v="40-85%"/>
    <x v="5"/>
    <s v="Vydehi Hospital, Bangalore"/>
    <s v="Dr Amritha Prabha"/>
    <x v="0"/>
    <s v="NA"/>
    <s v="Buccal Mucosa"/>
    <s v="Left Buccal Mucosa"/>
    <s v="Female"/>
    <n v="40"/>
    <s v="N"/>
    <n v="5.0999999999999996"/>
    <s v="Shashi"/>
    <s v="Surgery"/>
    <s v="Primary"/>
    <s v="Naïve"/>
    <s v="NA"/>
    <s v="IVA"/>
    <x v="1"/>
    <n v="2"/>
    <s v="rpT4aNx"/>
    <s v="NA"/>
    <s v="NA"/>
    <s v="NA"/>
    <s v="NA"/>
    <s v="NA"/>
    <d v="2023-03-10T00:00:00"/>
    <s v="1.3*1.7*2.0"/>
    <s v="1.3*1.7*1.8"/>
    <s v="Vibratome"/>
    <n v="15"/>
    <s v="Mounish"/>
    <s v="Y"/>
    <s v="Y"/>
    <s v="N"/>
    <s v="Q2 Passed"/>
    <s v="NA"/>
    <s v="Arm V  (1x7)"/>
    <s v="Base Plate-2: MC  RxA (1x7), Paclitaxel+Carboplatin RxB (1x7), Paclitaxel+Carboplatin Duplicate RxB (1x7), Gemicitabine + Carboplatin RxC (1x7), Nivolumab-Cmax RxE (1x7), Nivolumab-Cmax/18 RxF (1x7);_x000a_Plate-3: MC  RxA (1x7), Nivolumab RxE (1x7), Nivolumab-cMax/18 RxF (1x7)"/>
    <n v="70"/>
    <s v="Terminated @T72"/>
  </r>
  <r>
    <s v="FBR1T230070"/>
    <n v="230070"/>
    <s v="R&amp;D"/>
    <x v="407"/>
    <s v="FCB-PROTOCOL-02"/>
    <s v="HN047"/>
    <s v="Y"/>
    <s v="cc Study(1T)"/>
    <s v="Internal R&amp;D"/>
    <s v="Q1 Passed"/>
    <s v="Q1 Passed"/>
    <s v="Q1.5 Passed"/>
    <s v="Q1.5 Passed"/>
    <s v="NA"/>
    <s v="60-90%"/>
    <x v="7"/>
    <s v="Mazumdar Shaw Medical Centre, Bangalore"/>
    <s v="Dr Vijay Pillai, Bangalore"/>
    <x v="0"/>
    <s v="NA"/>
    <s v="Buccal Mucosa"/>
    <s v="Left Buccal Mucosa"/>
    <s v="Female"/>
    <n v="49"/>
    <s v="N"/>
    <n v="4.8"/>
    <s v="Partha"/>
    <s v="Surgery"/>
    <s v="Primary"/>
    <s v="Naïve"/>
    <s v="NA"/>
    <s v="III"/>
    <x v="4"/>
    <n v="2"/>
    <s v="pT3N1"/>
    <s v="NA"/>
    <s v="NA"/>
    <s v="Squamous Cell Carcinoma"/>
    <s v="NA"/>
    <s v="NA"/>
    <d v="2023-03-13T00:00:00"/>
    <s v="1.0*1.3*1.4"/>
    <s v="1.0*1.3*1.4"/>
    <s v="Vibratome"/>
    <n v="15"/>
    <s v="Syam"/>
    <s v="Y"/>
    <s v="N"/>
    <s v="N"/>
    <s v="Q2 Passed"/>
    <s v="NA"/>
    <s v="Arm V  (1x7)"/>
    <s v="Base Plate-2: MC  RxA (1x7), Cisplatin RxB (1x7), TPF RxC (1x7), Nivolumab-Cmax RxD (1x7), Nivolumab-Cmax/18 RxE (1x7);_x000a_Plate-3: MC  RxA (1x7), Nivolumab RxD (1x7), Nivolumab-cMax/18 RxE (1x7)"/>
    <n v="71"/>
    <s v="Terminated @T72"/>
  </r>
  <r>
    <s v="FBR1T230071"/>
    <n v="230071"/>
    <s v="R&amp;D"/>
    <x v="408"/>
    <s v="FCB-PROTOCOL-01"/>
    <s v="CLN/PRA/199"/>
    <s v="Y"/>
    <s v="cc Study(1T)"/>
    <s v="Internal R&amp;D"/>
    <s v="Q1 Passed"/>
    <s v="Q1 Passed"/>
    <s v="Q1.5 Passed"/>
    <s v="Q1.5 Passed"/>
    <s v="NA"/>
    <s v="Tumor content 65-85%."/>
    <x v="0"/>
    <s v="Sri Lakshmi Hospital, Bangalore"/>
    <s v="Dr Prakash BV"/>
    <x v="0"/>
    <s v="NA"/>
    <s v="GBS"/>
    <s v="Left Lower GBS"/>
    <s v="Female"/>
    <n v="60"/>
    <s v="N"/>
    <n v="4.5999999999999996"/>
    <s v="Partha"/>
    <s v="Surgery"/>
    <s v="Primary"/>
    <s v="Naïve"/>
    <s v="NA"/>
    <s v="NA"/>
    <x v="0"/>
    <s v="NA"/>
    <s v="NA"/>
    <s v="NA"/>
    <s v="NA"/>
    <s v="NA"/>
    <s v="NA"/>
    <s v="NA"/>
    <d v="2023-03-14T00:00:00"/>
    <s v="0.8*1.2*0.8"/>
    <s v="0.8*1.2*0.8"/>
    <s v="Vibratome"/>
    <n v="15"/>
    <s v="Mounish"/>
    <s v="Y"/>
    <s v="Y"/>
    <s v="N"/>
    <s v="Q2 Passed"/>
    <s v="NA"/>
    <s v="Arm V  (1x7)"/>
    <s v="Base Plate-2: MC  RxA (1x7), Nivolumab-Cmax RxB (1x7), Nivolumab-Cmax/18 RxC (1x7);_x000a_Plate-3: MC  RxA (1x7), Nivolumab RxB (1x7), Nivolumab-cMax/18 RxC (1x7)"/>
    <n v="57"/>
    <s v="Terminated @T72"/>
  </r>
  <r>
    <s v="FBR1W230072"/>
    <n v="230072"/>
    <s v="R&amp;D"/>
    <x v="408"/>
    <s v="FCB-PROTOCOL-02"/>
    <s v="BC008"/>
    <s v="Y"/>
    <s v="Biopsy Cabr-BSS (1W)"/>
    <s v="Internal R&amp;D"/>
    <s v="Q1 Passed"/>
    <s v="Q1 Passed"/>
    <s v="Q1.5 Passed"/>
    <s v="Q1.5 Passed"/>
    <s v="NA"/>
    <s v="Tumor content 1-6%"/>
    <x v="7"/>
    <s v="Mazumdar Shaw Medical Centre, Bangalore"/>
    <s v="Dr Akshita Singh"/>
    <x v="1"/>
    <s v="Er(P), Pr(P), Her2(N)"/>
    <s v="Breast"/>
    <s v="Left Breast"/>
    <s v="Female"/>
    <n v="45"/>
    <s v="N"/>
    <n v="4.8"/>
    <s v="Shashi"/>
    <s v="Biopsy"/>
    <s v="Primary"/>
    <s v="Naïve"/>
    <s v="NA"/>
    <s v="NA"/>
    <x v="0"/>
    <s v="NA"/>
    <s v="NA"/>
    <s v="NA"/>
    <s v="NA"/>
    <s v="Invasive Breast Carcinoma"/>
    <s v="NA"/>
    <s v="NA"/>
    <d v="2023-03-14T00:00:00"/>
    <s v="0.8*0.1_x000a_0.6*0.1_x000a_0.4*0.1"/>
    <s v="0.4*0.1_x000a_0.6*0.1_x000a_0.4*0.1"/>
    <s v="Manual"/>
    <n v="15"/>
    <s v="chandan"/>
    <s v="Y"/>
    <s v="Y"/>
    <s v="N"/>
    <s v="Q2 Passed"/>
    <s v="NA"/>
    <s v="Arm 1 (1x4)_x000a_"/>
    <s v="Base Plate-2:  MC RxA  (1x6), Paclitaxel+Carboplatin  RxB  (1x6)"/>
    <n v="16"/>
    <s v="Terminated @T72"/>
  </r>
  <r>
    <s v="FBR1W230073"/>
    <n v="230073"/>
    <s v="R&amp;D"/>
    <x v="409"/>
    <s v="FCB-PROTOCOL-02"/>
    <s v="BC009"/>
    <s v="Y"/>
    <s v="Biopsy Cabr-BSS (1W)"/>
    <s v="Internal R&amp;D"/>
    <s v="Q1 Passed"/>
    <s v="Q1 Passed"/>
    <s v="Q1.5 Passed"/>
    <s v="Q1.5 Rejected"/>
    <s v="NA"/>
    <s v="Cells suspicious for malignancy seen in 1-2 explants, no definite tumor"/>
    <x v="7"/>
    <s v="Mazumdar Shaw Medical Centre, Bangalore"/>
    <s v="Dr Akshita Singh"/>
    <x v="1"/>
    <s v="NA"/>
    <s v="Breast"/>
    <s v="Left Breast"/>
    <s v="Female"/>
    <n v="55"/>
    <s v="N"/>
    <n v="5.0999999999999996"/>
    <s v="Shashi"/>
    <s v="Biopsy"/>
    <s v="Primary"/>
    <s v="Naïve"/>
    <s v="NA"/>
    <s v="NA"/>
    <x v="0"/>
    <s v="NA"/>
    <s v="NA"/>
    <s v="NA"/>
    <s v="NA"/>
    <s v="NA"/>
    <s v="NA"/>
    <s v="NA"/>
    <d v="2023-03-15T00:00:00"/>
    <s v="1.4*0.1_x000a_1.6*0.1_x000a_1.4*0.1"/>
    <s v="1.4*0.1_x000a_1.6*0.1_x000a_1.4*0.1"/>
    <s v="Manual"/>
    <n v="15"/>
    <s v="chandan"/>
    <s v="Y"/>
    <s v="Y"/>
    <s v="N"/>
    <s v="Q2 Rejected"/>
    <s v="No Tumor"/>
    <s v="Arm 1 (1x6)_x000a_"/>
    <s v="Base Plate-2:  MC RxA (1x6), Paclitaxel+Carboplatin  RxB (1x6), Paclitaxel+Carboplatin+Pembro  RxC  (1x6)"/>
    <n v="34"/>
    <s v="Rejected"/>
  </r>
  <r>
    <s v="FBR1T230074"/>
    <n v="230074"/>
    <s v="R&amp;D"/>
    <x v="410"/>
    <s v="FCB-PROTOCOL-01"/>
    <s v="CLN/DBR/135"/>
    <s v="Y"/>
    <s v="cc Study(1T)"/>
    <s v="Internal R&amp;D"/>
    <s v="Q1 Passed"/>
    <s v="Q1 Passed"/>
    <s v="Q1.5 Passed"/>
    <s v="Q1.5 Passed"/>
    <s v="NA"/>
    <s v="12-70%"/>
    <x v="4"/>
    <s v="DBR &amp; SK Hospital, Tirupati"/>
    <s v="Dr C Jayaprakash"/>
    <x v="0"/>
    <s v="NA"/>
    <s v="Buccal Mucosa"/>
    <s v="Right Buccal Mucosa"/>
    <s v="Male"/>
    <n v="72"/>
    <s v="N"/>
    <n v="5.2"/>
    <s v="Partha"/>
    <s v="Surgery"/>
    <s v="Primary"/>
    <s v="Naïve"/>
    <s v="NA"/>
    <s v="III"/>
    <x v="4"/>
    <s v="NA"/>
    <s v="pT3 N0 MX"/>
    <s v="NA"/>
    <s v="NA"/>
    <s v="NA"/>
    <s v="NA"/>
    <s v="NA"/>
    <d v="2023-03-16T00:00:00"/>
    <s v="0.8/1.0*1.0/1.4*1.7"/>
    <s v="0.8/1.0*1.0/1.4*1.7"/>
    <s v="Vibratome"/>
    <n v="15"/>
    <s v="Mounish"/>
    <s v="Y"/>
    <s v="Y"/>
    <s v="N"/>
    <s v="Q2 Passed"/>
    <s v="NA"/>
    <s v="Arm V  (1x7)"/>
    <s v="Base Plate-2: MC RxA (1x7), Cis+5FU RxB (1x7), Gemicitabine RxC (1x7)"/>
    <n v="36"/>
    <s v="Terminated @T72"/>
  </r>
  <r>
    <s v="FBR1T230075"/>
    <n v="230075"/>
    <s v="R&amp;D"/>
    <x v="411"/>
    <s v="FCB-PROTOCOL-01"/>
    <s v="VYD/154"/>
    <s v="Y"/>
    <s v="cc Study(1T)"/>
    <s v="Internal R&amp;D"/>
    <s v="Q1 Passed"/>
    <s v="Q1 Passed"/>
    <s v="Q1.5 Passed"/>
    <s v="Q1.5 Passed"/>
    <s v="NA"/>
    <s v="4-65%"/>
    <x v="5"/>
    <s v="Vydehi Hospital, Bangalore"/>
    <s v="Dr Amritha Prabha"/>
    <x v="0"/>
    <s v="NA"/>
    <s v="Buccal Mucosa"/>
    <s v="Right Buccal Mucosa"/>
    <s v="Male"/>
    <n v="48"/>
    <s v="N"/>
    <n v="5.0999999999999996"/>
    <s v="Shashi"/>
    <s v="Surgery"/>
    <s v="Primary"/>
    <s v="Naïve"/>
    <s v="NA"/>
    <s v="III"/>
    <x v="4"/>
    <n v="2"/>
    <s v="pT3N0"/>
    <s v="NA"/>
    <s v="NA"/>
    <s v="NA"/>
    <s v="NA"/>
    <s v="NA"/>
    <d v="2023-03-16T00:00:00"/>
    <s v="0.6/0.8*2.1*2.4"/>
    <s v="0.6/0.8*2.1*2.4"/>
    <s v="Vibratome"/>
    <n v="15"/>
    <s v="Mounish"/>
    <s v="Y"/>
    <s v="Y"/>
    <s v="N"/>
    <s v="Q2 Passed"/>
    <s v="NA"/>
    <s v="Arm V  (1x7)"/>
    <s v="Base Plate-2: MC  RxA (1x7), Paclitaxel+Carboplatin RxB (1x7)"/>
    <n v="21"/>
    <s v="Terminated @T72"/>
  </r>
  <r>
    <s v="FBR1M230076"/>
    <n v="230076"/>
    <s v="R&amp;D"/>
    <x v="412"/>
    <s v="FCB-PROTOCOL-02"/>
    <s v="RC021"/>
    <s v="Y"/>
    <s v="DMS_RCC(1M)"/>
    <s v="Internal R&amp;D"/>
    <s v="Q1 Passed"/>
    <s v="Q1 Passed"/>
    <s v="Q1.5 Passed"/>
    <s v="Q1.5 Rejected"/>
    <s v="NA"/>
    <s v="10-45% in 3/7 explants, others no tumor"/>
    <x v="7"/>
    <s v="Mazumdar Shaw Medical Centre, Bangalore"/>
    <s v="Dr Saurabh Bhargav, Bangalore"/>
    <x v="4"/>
    <s v="NA"/>
    <s v="Renal Mass"/>
    <s v="Right Renal Mass"/>
    <s v="Male"/>
    <n v="64"/>
    <s v="N"/>
    <n v="4.2"/>
    <s v="Kalappa"/>
    <s v="Surgery"/>
    <s v="Primary"/>
    <s v="Naïve"/>
    <s v="NA"/>
    <s v="III"/>
    <x v="4"/>
    <n v="3"/>
    <s v="pT3a"/>
    <s v="NA"/>
    <s v="NA"/>
    <s v="Clear cell carcinoma"/>
    <s v="NA"/>
    <s v="NA"/>
    <d v="2023-03-20T00:00:00"/>
    <s v="0.8/0.2*1.6*2.2"/>
    <s v="0.8/0.2*1.2*2.2"/>
    <s v="Vibratome"/>
    <n v="15"/>
    <s v="Dharani"/>
    <s v="Y"/>
    <s v="Y"/>
    <s v="N"/>
    <s v="Q2 Passed"/>
    <s v="NA"/>
    <s v="Arm 1  (1x7)_x000a_"/>
    <s v="Plate 2: MC  RxA (1x7), Sunitinib RxB (1x7), Nivo RxC (1x7), Nivo+Sunitinib RxD (1x7), Pazopanib RxE (1x7), Sorafenib RxF (1x7)"/>
    <n v="57"/>
    <s v="Rejected"/>
  </r>
  <r>
    <s v="FBR1T230077"/>
    <n v="230077"/>
    <s v="R&amp;D"/>
    <x v="412"/>
    <s v="FCB-PROTOCOL-01"/>
    <s v="VYD/155"/>
    <s v="Y"/>
    <s v="cc Study(1T)"/>
    <s v="Internal R&amp;D"/>
    <s v="Q1 Passed"/>
    <s v="Q1 Passed"/>
    <s v="Q1.5 Passed"/>
    <s v="Q1.5 Passed"/>
    <s v="NA"/>
    <s v="4-75%"/>
    <x v="5"/>
    <s v="Vydehi Hospital, Bangalore"/>
    <s v="Dr Amritha Prabha"/>
    <x v="0"/>
    <s v="NA"/>
    <s v="Buccal Mucosa"/>
    <s v="Right Buccal Mucosa"/>
    <s v="Male"/>
    <n v="34"/>
    <s v="N"/>
    <n v="5.0999999999999996"/>
    <s v="Maruthi"/>
    <s v="Surgery"/>
    <s v="Primary"/>
    <s v="Naïve"/>
    <s v="NA"/>
    <s v="II"/>
    <x v="2"/>
    <n v="2"/>
    <s v="pT2N0"/>
    <s v="NA"/>
    <s v="NA"/>
    <s v="NA"/>
    <s v="NA"/>
    <s v="NA"/>
    <d v="2023-03-20T00:00:00"/>
    <s v="0.8*0.7*1.0"/>
    <s v="0.8*0.7*1.0"/>
    <s v="Vibratome"/>
    <n v="15"/>
    <s v="Mounish"/>
    <s v="Y"/>
    <s v="Y"/>
    <s v="N"/>
    <s v="Q2 Passed"/>
    <s v="NA"/>
    <s v="Arm V  (1x7)"/>
    <s v="Base Plate-2: MC  RxA (1x7), Paclitaxel+Carboplatin RxB (1x7), Gemicitabine + Carboplatin RxC (1x7)"/>
    <n v="27"/>
    <s v="Terminated @T72"/>
  </r>
  <r>
    <n v="230078"/>
    <n v="230078"/>
    <s v="R&amp;D"/>
    <x v="412"/>
    <s v="FCB-PROTOCOL-01"/>
    <s v="CLN/DBR/136"/>
    <s v="Y"/>
    <s v="No Study"/>
    <s v="1st level attrition"/>
    <s v="Q1 Passed"/>
    <s v="Q1 Rejected"/>
    <s v="Q1.5 Rejected"/>
    <s v="Q1.5 Rejected"/>
    <s v="Not fit for vibrotome, height is small and blood was frozon"/>
    <s v="NA"/>
    <x v="4"/>
    <s v="DBR &amp; SK Hospital, Tirupati"/>
    <s v="Dr C Jayaprakash"/>
    <x v="0"/>
    <s v="NA"/>
    <s v="Buccal Mucosa"/>
    <s v="Angle of Mouth"/>
    <s v="Female"/>
    <n v="62"/>
    <s v="N"/>
    <n v="4.8"/>
    <s v="Partha"/>
    <s v="Surgery"/>
    <s v="Primary"/>
    <s v="Naïve"/>
    <s v="NA"/>
    <s v="II"/>
    <x v="2"/>
    <s v="NA"/>
    <s v="pT2 N0 MX"/>
    <s v="NA"/>
    <s v="NA"/>
    <s v="NA"/>
    <s v="NA"/>
    <s v="NA"/>
    <d v="2023-03-20T00:00:00"/>
    <s v="0.3*1.0*1.0"/>
    <s v="0.3*1.0*1.0"/>
    <s v="Vibratome"/>
    <n v="15"/>
    <s v="Kowshik"/>
    <s v="N"/>
    <s v="N"/>
    <s v="N"/>
    <s v="Q2 Rejected"/>
    <s v="NA"/>
    <s v="NA"/>
    <s v="Hase Plate-2:  MC BxN (25x7), Paclitaxel+Carboplatin  BxH (25x7);_x000a_Hase Plate-3:  MC BxN (25x7), Paclitaxel+Carboplatin  BxH (25x7);"/>
    <s v="NA"/>
    <s v="Rejected"/>
  </r>
  <r>
    <s v="FBR1T230079"/>
    <n v="230079"/>
    <s v="R&amp;D"/>
    <x v="413"/>
    <s v="FCB-PROTOCOL-02"/>
    <s v="HN048"/>
    <s v="Y"/>
    <s v="cc Study(1T)"/>
    <s v="Internal R&amp;D"/>
    <s v="Q1 Passed"/>
    <s v="Q1 Passed"/>
    <s v="Q1.5 Passed"/>
    <s v="Q1.5 Passed"/>
    <s v="NA"/>
    <s v="60-80%"/>
    <x v="7"/>
    <s v="Mazumdar Shaw Medical Centre, Bangalore"/>
    <s v="Dr Vijay Pillai, Bangalore"/>
    <x v="0"/>
    <s v="NA"/>
    <s v="Buccal Mucosa"/>
    <s v="Buccal Mucosa"/>
    <s v="Male"/>
    <n v="35"/>
    <s v="N"/>
    <n v="4.5999999999999996"/>
    <s v="Partha"/>
    <s v="Surgery"/>
    <s v="Primary"/>
    <s v="Naïve"/>
    <s v="NA"/>
    <s v="IV"/>
    <x v="1"/>
    <n v="2"/>
    <s v="pT4a"/>
    <s v="NA"/>
    <s v="NA"/>
    <s v="Moderately advanced local disease"/>
    <s v="NA"/>
    <s v="NA"/>
    <d v="2023-03-21T00:00:00"/>
    <s v="0.5*0.6*1.2_x000a_0.4*0.5*0.9"/>
    <s v="0.5*0.6*1.2_x000a_0.4*0.5*0.9"/>
    <s v="Vibratome"/>
    <n v="15"/>
    <s v="Mounish"/>
    <s v="Y"/>
    <s v="Y"/>
    <s v="N"/>
    <s v="Q2 Passed"/>
    <s v="NA"/>
    <s v="Arm V  (1x7)"/>
    <s v="Base Plate-2:  MC RxA (1x7), Cisplatin  RxB (1x7), TPF RxC (1x7)"/>
    <n v="36"/>
    <s v="Terminated @T72"/>
  </r>
  <r>
    <s v="FBR1W230080"/>
    <n v="230080"/>
    <s v="R&amp;D"/>
    <x v="413"/>
    <s v="FCB-PROTOCOL-02"/>
    <s v="BC010"/>
    <s v="Y"/>
    <s v="Biopsy Cabr-BSS (1W)"/>
    <s v="Internal R&amp;D"/>
    <s v="Q1 Passed"/>
    <s v="Q1 Passed"/>
    <s v="Q1.5 Passed"/>
    <s v="Q1.5 Passed"/>
    <s v="NA"/>
    <s v="0-4%"/>
    <x v="7"/>
    <s v="Mazumdar Shaw Medical Centre, Bangalore"/>
    <s v="Dr Akshita Singh"/>
    <x v="1"/>
    <s v="Er(N), Pr(P), Her2(N)"/>
    <s v="Breast"/>
    <s v="Right Breast"/>
    <s v="Female"/>
    <n v="46"/>
    <s v="N"/>
    <n v="5.0999999999999996"/>
    <s v="Partha"/>
    <s v="Biopsy"/>
    <s v="Primary"/>
    <s v="Naïve"/>
    <s v="NA"/>
    <s v="NA"/>
    <x v="0"/>
    <s v="NA"/>
    <s v="NA"/>
    <s v="NA"/>
    <s v="NA"/>
    <s v="Invasive Breast Carcinoma"/>
    <s v="NA"/>
    <s v="NA"/>
    <d v="2023-03-21T00:00:00"/>
    <s v="6-18mm_x000a_5 core"/>
    <s v="6-18mm_x000a_5 core"/>
    <s v="Manual"/>
    <n v="15"/>
    <s v="Biswajit"/>
    <s v="N"/>
    <s v="N"/>
    <s v="N"/>
    <s v="Q2 Passed"/>
    <s v="NA"/>
    <s v="Arm 1 (1x7)_x000a_Arm 2 (1x7)_x000a_"/>
    <s v="Base Plate-2:  MC RxA (1x7), Paclitaxel+Carboplatin  RxB (1x7)"/>
    <n v="21"/>
    <s v="Terminated @T72"/>
  </r>
  <r>
    <s v="FBR1Q230081"/>
    <n v="230081"/>
    <s v="R&amp;D"/>
    <x v="414"/>
    <s v="FCB-PROTOCOL-01"/>
    <s v="CLN/DBR/137"/>
    <s v="Y"/>
    <s v="COSv4.2_CaBR(1Q-Unknown)"/>
    <s v="Internal R&amp;D"/>
    <s v="Q1 Passed"/>
    <s v="Q1 Passed"/>
    <s v="Q1.5 Passed"/>
    <s v="Q1.5 Passed"/>
    <s v="NA"/>
    <s v="2-40%"/>
    <x v="4"/>
    <s v="DBR &amp; SK Hospital, Tirupati"/>
    <s v="Dr C Jayaprakash"/>
    <x v="1"/>
    <s v="Er(P), Pr(P), Her2(N)"/>
    <s v="Breast"/>
    <s v="Right Breast"/>
    <s v="Female"/>
    <n v="82"/>
    <s v="N"/>
    <n v="4.5"/>
    <s v="Partha"/>
    <s v="Surgery"/>
    <s v="Primary"/>
    <s v="Naïve"/>
    <s v="NA"/>
    <s v="IIB"/>
    <x v="2"/>
    <n v="2"/>
    <s v="pT2 N1 MX"/>
    <s v="NA"/>
    <s v="NA"/>
    <s v="NA"/>
    <s v="NA"/>
    <s v="NA"/>
    <d v="2023-03-23T00:00:00"/>
    <s v="0.8*01.4/1.0*2.1_x000a_0.3*0.5/0.3*1.2"/>
    <s v="0.8*1.2/0.8*2.0_x000a_0.3*0.4*0.7"/>
    <s v="Manual"/>
    <n v="15"/>
    <s v="Biswajit"/>
    <s v="Y"/>
    <s v="Y"/>
    <s v="N"/>
    <s v="Q2 Passed"/>
    <s v="NA"/>
    <s v="Arm 1 (1x7)_x000a_Arm 2 (1x7)_x000a_Arm 3 (1x7)_x000a_"/>
    <s v="Plate 2: MC RxA (1x7), Adriyamycin+Cyclophosphamide RxB (1x7), Pacli RxC (1x7), Cmax Nivo RxD (1x7)"/>
    <n v="64"/>
    <s v="Terminated @T72"/>
  </r>
  <r>
    <s v="FBR1Z230082"/>
    <n v="230082"/>
    <s v="R&amp;D"/>
    <x v="415"/>
    <s v="FCB-PROTOCOL-01"/>
    <s v="VYD/BPY/001"/>
    <s v="Y"/>
    <s v="CT+LD Nivo -NLD study (1Z)"/>
    <s v="Internal R&amp;D"/>
    <s v="Q1 Passed"/>
    <s v="Q1 Passed"/>
    <s v="Q1.5 Passed"/>
    <s v="Q1.5 Passed"/>
    <s v="NA"/>
    <s v="0-90%"/>
    <x v="5"/>
    <s v="Vydehi Hospital, Bangalore"/>
    <s v="Dr Amritha Prabha"/>
    <x v="0"/>
    <s v="NA"/>
    <s v="Neck"/>
    <s v="Right side neck skin nodule"/>
    <s v="Male"/>
    <n v="46"/>
    <s v="N"/>
    <n v="4.8"/>
    <s v="Maruthi"/>
    <s v="Biopsy"/>
    <s v="Local Recurrent"/>
    <s v="Surgery + Chemotherapy + Radiotherapy"/>
    <s v="NA"/>
    <s v="IV"/>
    <x v="1"/>
    <n v="2"/>
    <s v="cT4aN3M1"/>
    <s v="NA"/>
    <s v="NA"/>
    <s v="NA"/>
    <s v="NA"/>
    <s v="NA"/>
    <d v="2023-03-27T00:00:00"/>
    <s v="0.4*10*1.4_x000a_0.6*1.2*1.2_x000a_0.4*1.0*0.8"/>
    <s v="0.2*0.6*1.2_x000a_0.3*0.4*1.0_x000a_0.1*0.4*0.8_x000a_0.2*0.6*0.8"/>
    <s v="Manual"/>
    <n v="15"/>
    <s v="Kowshik"/>
    <s v="Y"/>
    <s v="Y"/>
    <s v="N"/>
    <s v="Q2 Passed"/>
    <s v="NA"/>
    <s v="Arm 1 (1x7)_x000a_Arm 2 (1x5)_x000a_"/>
    <s v="Plate 2: MC RxA (1x12), Metho+Erlotinib+celeco+LD Nivo RxB (1x12), Cmax Nivo RxC (1x12), Metho+Erlotinib+celeco RxD (1x12)"/>
    <n v="66"/>
    <s v="Terminated @T72"/>
  </r>
  <r>
    <s v="FBR1Y230083"/>
    <n v="230083"/>
    <s v="R&amp;D"/>
    <x v="415"/>
    <s v="FCB-PROTOCOL-01"/>
    <s v="CLN/PRA/200"/>
    <s v="Y"/>
    <s v="CCS Study (1Y)"/>
    <s v="Internal R&amp;D"/>
    <s v="Q1 Passed"/>
    <s v="Q1 Passed"/>
    <s v="Q1.5 Passed"/>
    <s v="Q1.5 Passed"/>
    <s v="NA"/>
    <s v="60-80%"/>
    <x v="0"/>
    <s v="Sri Lakshmi Hospital, Bangalore"/>
    <s v="Dr Prakash BV"/>
    <x v="0"/>
    <s v="NA"/>
    <s v="RMT"/>
    <s v="Right RMT"/>
    <s v="Female"/>
    <n v="30"/>
    <s v="N"/>
    <n v="4.9000000000000004"/>
    <s v="Shashi"/>
    <s v="Surgery"/>
    <s v="Primary"/>
    <s v="Naïve"/>
    <s v="NA"/>
    <s v="NA"/>
    <x v="0"/>
    <s v="NA"/>
    <s v="NA"/>
    <s v="NA"/>
    <s v="NA"/>
    <s v="NA"/>
    <s v="NA"/>
    <s v="NA"/>
    <d v="2023-03-28T00:00:00"/>
    <s v="1.0*1.2*1.2"/>
    <s v="1.0*1.2*1.2"/>
    <s v="Vibratome"/>
    <n v="15"/>
    <s v="Syam"/>
    <s v="Y"/>
    <s v="Y"/>
    <s v="N"/>
    <s v="Q2 Passed"/>
    <s v="NA"/>
    <s v="Arm 1 (1x7)_x000a_"/>
    <s v="Plate 2: MC RxA (1x7), Metho+Erlotinib+celeco+LD Nivo RxB (1x7), Cmax Nivo RxC (1x7)"/>
    <n v="28"/>
    <s v="Terminated @T72"/>
  </r>
  <r>
    <n v="230084"/>
    <n v="230084"/>
    <s v="R&amp;D"/>
    <x v="416"/>
    <s v="FCB-PROTOCOL-01"/>
    <s v="VYD/156"/>
    <s v="Y"/>
    <s v="No Study"/>
    <s v="1st level attrition"/>
    <s v="Q1 Rejected"/>
    <s v="Q1 Passed"/>
    <s v="Q1.5 Rejected"/>
    <s v="Q1.5 Rejected"/>
    <s v="Fully fat"/>
    <s v="NA"/>
    <x v="5"/>
    <s v="Vydehi Hospital, Bangalore"/>
    <s v="Dr Amritha Prabha"/>
    <x v="1"/>
    <s v="TNBC"/>
    <s v="Breast"/>
    <s v="Left Breast"/>
    <s v="Female"/>
    <n v="45"/>
    <s v="N"/>
    <n v="4.5"/>
    <s v="Kalappa"/>
    <s v="Surgery"/>
    <s v="Primary"/>
    <s v="Chemotherapy"/>
    <s v="NA"/>
    <s v="IA"/>
    <x v="3"/>
    <n v="2"/>
    <s v="pT1cN0"/>
    <s v="NA"/>
    <s v="4AC+ 4Paclitaxel"/>
    <s v="NA"/>
    <s v="NA"/>
    <s v="NA"/>
    <d v="2023-03-28T00:00:00"/>
    <s v="0.6*1.6*1.8_x000a_"/>
    <s v="0.6*1.2/0.7*1.5"/>
    <s v="NA"/>
    <n v="15"/>
    <s v="NA"/>
    <s v="NA"/>
    <s v="NA"/>
    <s v="N"/>
    <s v="Q2 Rejected"/>
    <s v="slimy and floating"/>
    <s v="NA"/>
    <s v="Hase Plate-2:  MC BxN (2x7), Paclitaxel+Varboplatin  BxH (2x7);_x000a_Hase Plate-3:  MC BxN (2x7), Paclitaxel+Varboplatin  BxH (2x7);"/>
    <s v="NA"/>
    <s v="Rejected"/>
  </r>
  <r>
    <s v="FBR1W230085"/>
    <n v="230085"/>
    <s v="R&amp;D"/>
    <x v="416"/>
    <s v="FCB-PROTOCOL-02"/>
    <s v="BC011"/>
    <s v="Y"/>
    <s v="Biopsy Cabr-BSS (1W)"/>
    <s v="Internal R&amp;D"/>
    <s v="Q1 Passed"/>
    <s v="Q1 Passed"/>
    <s v="Q1.5 Passed"/>
    <s v="Q1.5 Passed"/>
    <s v="NA"/>
    <s v="15-85%, 6/7 explants"/>
    <x v="7"/>
    <s v="Mazumdar Shaw Medical Centre, Bangalore"/>
    <s v="Dr Akshita Singh"/>
    <x v="1"/>
    <s v="TNBC"/>
    <s v="Breast"/>
    <s v="Right Breast"/>
    <s v="Female"/>
    <n v="54"/>
    <s v="N"/>
    <n v="3.5"/>
    <s v="Shashi"/>
    <s v="Biopsy"/>
    <s v="Primary"/>
    <s v="Naïve"/>
    <s v="NA"/>
    <s v="NA"/>
    <x v="0"/>
    <s v="NA"/>
    <s v="NA"/>
    <s v="NA"/>
    <s v="NA"/>
    <s v="Invasive Breast Carcinoma"/>
    <s v="NA"/>
    <s v="NA"/>
    <d v="2023-03-28T00:00:00"/>
    <s v="9mm to 17mm_x000a_4core"/>
    <s v="9mm to 17mm_x000a_4core"/>
    <s v="Manual"/>
    <n v="15"/>
    <s v="Mounish"/>
    <s v="Y"/>
    <s v="Y"/>
    <s v="N"/>
    <s v="Q2 Passed"/>
    <s v="NA"/>
    <s v="Arm 1 (1x7)"/>
    <s v="Base Plate-2:  MC RxA (1x7), Paclitaxel+Carboplatin  RxC (1x7), Paclitaxel+Carboplatin+Pembro Cmax  RxD (1x7)"/>
    <n v="28"/>
    <s v="Terminated @T72"/>
  </r>
  <r>
    <s v="FBR1W230086"/>
    <n v="230086"/>
    <s v="R&amp;D"/>
    <x v="417"/>
    <s v="FCB-PROTOCOL-01"/>
    <s v="VYD/157"/>
    <s v="Y"/>
    <s v="Biopsy Cabr-BSS (1W)"/>
    <s v="Internal R&amp;D"/>
    <s v="Q1 Passed"/>
    <s v="Q1 Passed"/>
    <s v="Q1.5 Passed"/>
    <s v="Q1.5 Passed"/>
    <s v="NA"/>
    <s v="0-5% "/>
    <x v="5"/>
    <s v="Vydehi Hospital, Bangalore"/>
    <s v="Dr Amritha Prabha"/>
    <x v="1"/>
    <s v="TPBC"/>
    <s v="Breast"/>
    <s v="Left Breast"/>
    <s v="Female"/>
    <n v="28"/>
    <s v="N"/>
    <n v="4.8"/>
    <s v="Maruthi"/>
    <s v="Biopsy"/>
    <s v="Primary"/>
    <s v="Naïve"/>
    <s v="NA"/>
    <s v="NA"/>
    <x v="0"/>
    <s v="NA"/>
    <s v="NA"/>
    <s v="NA"/>
    <s v="NA"/>
    <s v="NA"/>
    <s v="NA"/>
    <s v="NA"/>
    <d v="2023-03-29T00:00:00"/>
    <s v="0.1*0.085*1.2_x000a_0.1*0.1*1.2_x000a_0.1*0.085*1.5"/>
    <s v="0.1*0.085*1.2_x000a_0.1*0.1*1.2_x000a_0.1*0.085*1.5"/>
    <s v="Manual"/>
    <n v="15"/>
    <s v="Dharani"/>
    <s v="Y"/>
    <s v="Y"/>
    <s v="N"/>
    <s v="Q2 Passed"/>
    <s v="NA"/>
    <s v="Arm 1 (1x7)"/>
    <s v="Base Plate-2:  MC RxA (1x7), Paclitaxel+Adriyamycin  RxE (1x7)"/>
    <n v="21"/>
    <s v="Terminated @T72"/>
  </r>
  <r>
    <s v="FBR1A230087"/>
    <n v="230087"/>
    <s v="R&amp;D"/>
    <x v="417"/>
    <s v="FCB-PROTOCOL-01"/>
    <s v="CLN/JSS/019"/>
    <s v="Y"/>
    <s v="Other Indication"/>
    <s v="Internal R&amp;D"/>
    <s v="Q1 Passed"/>
    <s v="Q1 Passed"/>
    <s v="Q1.5 Passed"/>
    <s v="Q1.5 Rejected"/>
    <s v="NA"/>
    <s v="No tumor"/>
    <x v="6"/>
    <s v="JSS Hospital, Mysore"/>
    <s v="Dr Ravi Krishnappa"/>
    <x v="2"/>
    <s v="NA"/>
    <s v="Ovary"/>
    <s v="Right Ovary"/>
    <s v="Female"/>
    <n v="45"/>
    <s v="N"/>
    <n v="5.7"/>
    <s v="Kalappa"/>
    <s v="Surgery"/>
    <s v="Primary"/>
    <s v="Chemotherapy"/>
    <s v="NA"/>
    <s v="NA"/>
    <x v="0"/>
    <s v="NA"/>
    <s v="NA"/>
    <n v="6"/>
    <s v="Pclitaxel and Carboplatin"/>
    <s v="NA"/>
    <s v="NA"/>
    <s v="NA"/>
    <d v="2023-03-29T00:00:00"/>
    <s v="0.3*1.2*2.1_x000a_0.5*2.5/3.2*3.6/3.2"/>
    <s v="0.3*1.2*2.1_x000a_0.4*0.6/1.0*1.0/1.6_x000a_0.4*1.8/2.0*3.0/2.4"/>
    <s v="Manual"/>
    <n v="15"/>
    <s v="Mounish"/>
    <s v="Y"/>
    <s v="Y"/>
    <s v="N"/>
    <s v="Q2 Rejected"/>
    <s v="No Tumor"/>
    <s v="Arm 1 (1x7)_x000a_Arm 2 (1x7)_x000a_"/>
    <s v="Plate 2: RxA (1x7),  RxB (1x7), RxC (1x7)"/>
    <n v="35"/>
    <s v="Rejected"/>
  </r>
  <r>
    <s v="FBR1A230088"/>
    <n v="230088"/>
    <s v="R&amp;D"/>
    <x v="418"/>
    <s v="FCB-PROTOCOL-02"/>
    <s v="OC009"/>
    <s v="Y"/>
    <s v="Other Indication"/>
    <s v="Internal R&amp;D"/>
    <s v="Q1 Passed"/>
    <s v="Q1 Passed"/>
    <s v="Q1.5 Passed"/>
    <s v="Q1.5 Rejected"/>
    <s v="NA"/>
    <s v="No tumor"/>
    <x v="7"/>
    <s v="Mazumdar Shaw Medical Centre, Bangalore"/>
    <s v="Dr Rohit Ranade, Bangalore"/>
    <x v="2"/>
    <s v="NA"/>
    <s v="Ovary"/>
    <s v="Right Ovary"/>
    <s v="Female"/>
    <n v="49"/>
    <s v="N"/>
    <n v="5.0999999999999996"/>
    <s v="Shashi"/>
    <s v="Surgery"/>
    <s v="Primary"/>
    <s v="Naïve"/>
    <s v="NA"/>
    <s v="NA"/>
    <x v="0"/>
    <s v="NA"/>
    <s v="NA"/>
    <s v="NA"/>
    <s v="NA"/>
    <s v="NA"/>
    <s v="NA"/>
    <s v="NA"/>
    <d v="2023-03-30T00:00:00"/>
    <s v="0.2/0.8*1.6*3.2"/>
    <s v="0.2/0.8*1.6*3.2"/>
    <s v="Manual"/>
    <n v="15"/>
    <s v="Syam"/>
    <s v="Y"/>
    <s v="Y"/>
    <s v="N"/>
    <s v="Q2 Rejected"/>
    <s v="No Tumor"/>
    <s v="Arm 1 (1x7)_x000a_Arm 2 (1x7)_x000a_Arm 3 (1x7)"/>
    <s v="Plate 2: RxA (1x7),  RxB (1x7), RxC (1x7), RxD (1x7)"/>
    <n v="49"/>
    <s v="Rejected"/>
  </r>
  <r>
    <s v="FBR1R230089"/>
    <n v="230089"/>
    <s v="R&amp;D"/>
    <x v="418"/>
    <s v="FCB-PROTOCOL-02"/>
    <s v="HN049"/>
    <s v="Y"/>
    <s v="BSS(1R)"/>
    <s v="Internal R&amp;D"/>
    <s v="Q1 Passed"/>
    <s v="Q1 Passed"/>
    <s v="Q1.5 Passed"/>
    <s v="Q1.5 Passed"/>
    <s v="NA"/>
    <s v="Tumor content 20-80% Some explants without tumor"/>
    <x v="7"/>
    <s v="Mazumdar Shaw Medical Centre, Bangalore"/>
    <s v="Dr Vijay Pillai, Bangalore"/>
    <x v="0"/>
    <s v="NA"/>
    <s v="Lip+RMT"/>
    <s v="Lower Lip + RMT"/>
    <s v="Male"/>
    <n v="61"/>
    <s v="N"/>
    <n v="5.0999999999999996"/>
    <s v="Shashi"/>
    <s v="Surgery"/>
    <s v="Primary"/>
    <s v="Naïve"/>
    <s v="NA"/>
    <s v="IV"/>
    <x v="1"/>
    <n v="1"/>
    <s v="pT4aN0"/>
    <s v="NA"/>
    <s v="NA"/>
    <s v="Squamous Cell Carcinoma"/>
    <s v="NA"/>
    <s v="NA"/>
    <d v="2023-03-30T00:00:00"/>
    <s v="0.4/0.3"/>
    <s v="0.4/0.3"/>
    <s v="Manual"/>
    <n v="15"/>
    <s v="Mounish"/>
    <s v="Y"/>
    <s v="Y"/>
    <s v="N"/>
    <s v="Q2 Passed"/>
    <s v="NA"/>
    <s v="Arm 1 (1x6)"/>
    <s v="Base Plate-2:  MC RxA (1x6), Cisplatin  RxF (1x6)"/>
    <n v="18"/>
    <s v="Terminated @T72"/>
  </r>
  <r>
    <s v="FBR1M230090"/>
    <n v="230090"/>
    <s v="R&amp;D"/>
    <x v="418"/>
    <s v="FCB-PROTOCOL-02"/>
    <s v="RC022"/>
    <s v="Y"/>
    <s v="DMS_RCC(1M)"/>
    <s v="Internal R&amp;D"/>
    <s v="Q1 Passed"/>
    <s v="Q1 Passed"/>
    <s v="Q1.5 Passed"/>
    <s v="Q1.5 Rejected"/>
    <s v="NA"/>
    <s v="No tumor, tissue necrosed"/>
    <x v="7"/>
    <s v="Mazumdar Shaw Medical Centre, Bangalore"/>
    <s v="Dr Saurabh Bhargav, Bangalore"/>
    <x v="4"/>
    <s v="NA"/>
    <s v="Renal Mass"/>
    <s v="Right Renal Mass"/>
    <s v="Male"/>
    <n v="41"/>
    <s v="N"/>
    <n v="4.8"/>
    <s v="Shashi"/>
    <s v="Surgery"/>
    <s v="Primary"/>
    <s v="Naïve"/>
    <s v="NA"/>
    <s v="III"/>
    <x v="4"/>
    <n v="4"/>
    <s v=" pT3apNx"/>
    <s v="NA"/>
    <s v="NA"/>
    <s v="Clear cell carcinoma"/>
    <s v="NA"/>
    <s v="NA"/>
    <d v="2023-03-30T00:00:00"/>
    <s v="1.6/1.2_x000a_1.2_x000a_0.6"/>
    <s v="1.6/1.2_x000a_1.2_x000a_0.6"/>
    <s v="Vibratome"/>
    <n v="15"/>
    <s v="Mounish"/>
    <s v="Y"/>
    <s v="Y"/>
    <s v="N"/>
    <s v="Q2 Rejected"/>
    <s v="No Tumor"/>
    <s v="Arm 1 (1x7)"/>
    <s v="Plate 3: MC  RxA (1x7), Nivo RxB (1x7), Nivo+Sunitinib RxC (1x7)_x000a_Plate 3: MC  RxA (1x7), Sunitinib RxD (1x7), Pazopanib RxG (1x7), Nivo RxB (1x7), Nivo+Sunitinib RxC (1x7)"/>
    <n v="63"/>
    <s v="Rejected"/>
  </r>
  <r>
    <s v="FBR1Q230091"/>
    <n v="230091"/>
    <s v="R&amp;D"/>
    <x v="419"/>
    <s v="FCB-PROTOCOL-01"/>
    <s v="CLN/DBR/138"/>
    <s v="Y"/>
    <s v="COSv4.2_CaBR(1Q-Unknown)"/>
    <s v="Internal R&amp;D"/>
    <s v="Q1 Passed"/>
    <s v="Q1 Passed"/>
    <s v="Q1.5 Passed"/>
    <s v="Q1.5 Passed"/>
    <s v="NA"/>
    <s v="2-40%"/>
    <x v="4"/>
    <s v="DBR &amp; SK Hospital, Tirupati"/>
    <s v="Dr C Jayaprakash"/>
    <x v="1"/>
    <s v="Er(P), Pr(P), Her2(N)"/>
    <s v="Breast"/>
    <s v="Right Breast"/>
    <s v="Female"/>
    <n v="46"/>
    <s v="N"/>
    <n v="5.0999999999999996"/>
    <s v="Shashi"/>
    <s v="Surgery"/>
    <s v="Primary"/>
    <s v="Naïve"/>
    <s v="NA"/>
    <s v="NA"/>
    <x v="0"/>
    <s v="NA"/>
    <s v="NA"/>
    <s v="NA"/>
    <s v="NA"/>
    <s v="NA"/>
    <s v="NA"/>
    <s v="NA"/>
    <d v="2023-03-31T00:00:00"/>
    <s v="0.4*1.2*2.2_x000a_0.6*1.4*2.8"/>
    <s v="0.4*1.2*2.0_x000a_0.6*1.0*1.9_x000a_0.8*1.4"/>
    <s v="Manual"/>
    <n v="15"/>
    <s v="Syam"/>
    <s v="Y"/>
    <n v="6.45"/>
    <s v="N"/>
    <s v="Q2 Passed"/>
    <s v="QC Passed"/>
    <s v="Arm 1 (1x7)_x000a_Arm 2 (1x7)_x000a_Arm 3 (1x7)_x000a_"/>
    <s v="Plate 2: MC RxA (1x7), Adriyamycin+Cyclophosphamide RxH (1x7), Pacli RxB (1x7), Pacli RxB (1x7), Capacitabine RxC (1x7)"/>
    <n v="64"/>
    <s v="Terminated @T72"/>
  </r>
  <r>
    <s v="FBR1M230092"/>
    <n v="230092"/>
    <s v="R&amp;D"/>
    <x v="420"/>
    <s v="FCB-PROTOCOL-02"/>
    <s v="RC023"/>
    <s v="Y"/>
    <s v="DMS_RCC(1M)"/>
    <s v="Internal R&amp;D"/>
    <s v="Q1 Passed"/>
    <s v="Q1 Passed"/>
    <s v="Compromised"/>
    <s v="Q1.5 Passed"/>
    <s v="NA"/>
    <s v="60-90%"/>
    <x v="7"/>
    <s v="Mazumdar Shaw Medical Centre, Bangalore"/>
    <s v="Dr Saurabh Bhargav, Bangalore"/>
    <x v="4"/>
    <s v="NA"/>
    <s v="Renal Mass"/>
    <s v="Left Renal Mass"/>
    <s v="Male"/>
    <n v="55"/>
    <s v="N"/>
    <n v="5.0999999999999996"/>
    <s v="Shashi"/>
    <s v="Surgery"/>
    <s v="Primary"/>
    <s v="Naïve"/>
    <s v="NA"/>
    <s v="II"/>
    <x v="2"/>
    <n v="2"/>
    <s v="pT2bNx"/>
    <s v="NA"/>
    <s v="NA"/>
    <s v="papillary renal cell carcinoma, Type 1"/>
    <s v="NA"/>
    <s v="NA"/>
    <d v="2023-04-03T00:00:00"/>
    <s v="0.2*0.5/2.0*2.4_x000a_0.2*0.8/1.8*2.8"/>
    <s v="0.2*0.5/2.0*2.4_x000a_0.2*0.8/1.8*2.8"/>
    <s v="Manual"/>
    <n v="14"/>
    <s v="Dharani"/>
    <s v="Y"/>
    <s v="Y"/>
    <s v="N"/>
    <s v="Q2 Passed"/>
    <s v="NA"/>
    <s v="Arm 1 (1x7)"/>
    <s v="Plate 2: MC  RxA (1x7), Nivo RxB (1x7), Nivo+Sunitinib RxC (1x7), Sunitinib RxD (1x7), Pazopanib RxG (1x7)"/>
    <n v="42"/>
    <s v="Terminated @T72"/>
  </r>
  <r>
    <s v="FBR1M230093"/>
    <n v="230093"/>
    <s v="R&amp;D"/>
    <x v="420"/>
    <s v="FCB-PROTOCOL-01"/>
    <s v="VYD/158"/>
    <s v="Y"/>
    <s v="DMS_RCC(1M)"/>
    <s v="Internal R&amp;D"/>
    <s v="Q1 Passed"/>
    <s v="Q1 Passed"/>
    <s v="Q1.5 Passed"/>
    <s v="Q1.5 Passed"/>
    <s v="NA"/>
    <s v="0-90%"/>
    <x v="5"/>
    <s v="Vydehi Hospital, Bangalore"/>
    <s v="Dr Amritha Prabha"/>
    <x v="4"/>
    <s v="NA"/>
    <s v="Renal Mass"/>
    <s v="Right Renal Mass"/>
    <s v="Male"/>
    <n v="30"/>
    <s v="N"/>
    <n v="5.4"/>
    <s v="Partha"/>
    <s v="Surgery"/>
    <s v="Primary"/>
    <s v="Naïve"/>
    <s v="NA"/>
    <s v="IV"/>
    <x v="1"/>
    <n v="1"/>
    <s v="pT1aNx"/>
    <s v="NA"/>
    <s v="NA"/>
    <s v="NA"/>
    <s v="NA"/>
    <s v="NA"/>
    <d v="2023-04-03T00:00:00"/>
    <s v="0.7*1.0*1.4"/>
    <s v="0.7*1.0*1.4"/>
    <s v="Vibratome"/>
    <n v="14"/>
    <s v="Pallavi"/>
    <s v="Y"/>
    <s v="Y"/>
    <s v="N"/>
    <s v="Q2 Passed"/>
    <s v="NA"/>
    <s v="Arm 1 (1x7)"/>
    <s v="Plate 2: MC  RxA (1x7), Nivo RxB (1x7), Nivo+Sunitinib RxC (1x7), Sunitinib RxD (1x7), Pazopanib RxG (1x7)_x000a_Plate 3: MC  RxA (1x7),  Nivo RxB (1x7),Sunitinib RxC (1x7)"/>
    <n v="63"/>
    <s v="Terminated @T72"/>
  </r>
  <r>
    <s v="FBR1Z230094"/>
    <n v="230094"/>
    <s v="R&amp;D"/>
    <x v="420"/>
    <s v="FCB-PROTOCOL-01"/>
    <s v="CLN/PRA/201"/>
    <s v="Y"/>
    <s v="CT+LD Nivo -NLD study (1Z)"/>
    <s v="Internal R&amp;D"/>
    <s v="Q1 Passed"/>
    <s v="Q1 Passed"/>
    <s v="Q1.5 Passed"/>
    <s v="Q1.5 Passed"/>
    <s v="NA"/>
    <s v="0-90%"/>
    <x v="0"/>
    <s v="Sri Lakshmi Hospital, Bangalore"/>
    <s v="Dr Prakash BV"/>
    <x v="0"/>
    <s v="NA"/>
    <s v="Tongue"/>
    <s v="Tongue(Anterior)"/>
    <s v="Male"/>
    <n v="55"/>
    <s v="N"/>
    <n v="4.3"/>
    <s v="Kalappa"/>
    <s v="Surgery"/>
    <s v="Primary"/>
    <s v="Chemotherapy"/>
    <s v="NA"/>
    <s v="IV"/>
    <x v="1"/>
    <n v="3"/>
    <s v="pT4aN1M0"/>
    <n v="3"/>
    <s v="Paclitaxel+Carboplatin"/>
    <s v="SCC"/>
    <s v="NA"/>
    <s v="NA"/>
    <d v="2023-04-03T00:00:00"/>
    <s v="0.5/0.6*1.0*1.8"/>
    <s v="0.5/0.6*1.0*1.8"/>
    <s v="Vibratome"/>
    <n v="14"/>
    <s v="Kowshik"/>
    <s v="Y"/>
    <s v="Y"/>
    <s v="N"/>
    <s v="Q2 Passed"/>
    <s v="QC Passed"/>
    <s v="Arm 1 (1x6)"/>
    <s v="Plate 2: MC RxA (1x6), Metho+Erlotinib+celeco+LD Nivo RxB (1x6), Cmax Nivo RxC (1x6), Metho+Erlotinib+celeco RxD (1x6)"/>
    <n v="38"/>
    <s v="Terminated @T72"/>
  </r>
  <r>
    <s v="FBR1Q230095"/>
    <n v="230095"/>
    <s v="R&amp;D"/>
    <x v="421"/>
    <s v="FCB-PROTOCOL-01"/>
    <s v="VYD/159"/>
    <s v="Y"/>
    <s v="COSv4.1_CaBR(1Q-Known)"/>
    <s v="Internal R&amp;D"/>
    <s v="Q1 Passed"/>
    <s v="Q1 Passed"/>
    <s v="Q1.5 Passed"/>
    <s v="Q1.5 Passed"/>
    <s v="NA"/>
    <s v="0-70%"/>
    <x v="5"/>
    <s v="Vydehi Hospital, Bangalore"/>
    <s v="Dr Amritha Prabha"/>
    <x v="1"/>
    <s v="TNBC"/>
    <s v="Breast"/>
    <s v="Right Breast"/>
    <s v="Female"/>
    <n v="38"/>
    <s v="N"/>
    <n v="5.2"/>
    <s v="Kalappa"/>
    <s v="Surgery"/>
    <s v="Primary"/>
    <s v="Chemotherapy"/>
    <s v="NA"/>
    <s v="IIA"/>
    <x v="2"/>
    <n v="2"/>
    <s v="ypT2N0"/>
    <s v="NA"/>
    <s v="4AC+ 4Paclitaxel"/>
    <s v="NA"/>
    <s v="NA"/>
    <s v="NA"/>
    <d v="2023-04-04T00:00:00"/>
    <s v="1.2*2.2/1.4*3.4"/>
    <s v="1.2*1.4/1.2*2.6*2.2_x000a_"/>
    <s v="Manual"/>
    <n v="14"/>
    <s v="Dharani"/>
    <s v="Y"/>
    <n v="2.4"/>
    <s v="N"/>
    <s v="Q2 Passed"/>
    <s v="QC Passed"/>
    <s v="Arm 1 (1x7)_x000a_Arm 2 (1x7)_x000a_Arm 3 (1x7)_x000a_"/>
    <s v="Plate 2: MC RxA (1x7), Adriyamycin+Cyclophosphamide RxE (1x7), Adriyamycin+Cyclophosphamide-Duplicate RxE (1x7), Pacli+Carbo RxC (1x7), Cabacitabine RxL (1x7),Eribulin RxM (1x7)"/>
    <n v="70"/>
    <s v="Terminated @T72"/>
  </r>
  <r>
    <s v="FBR1Z230096"/>
    <n v="230096"/>
    <s v="R&amp;D"/>
    <x v="422"/>
    <s v="FCB-PROTOCOL-01"/>
    <s v="VYD/BPY/002"/>
    <s v="Y"/>
    <s v="CT+LD Nivo -NLD study (1Z)"/>
    <s v="Internal R&amp;D"/>
    <s v="Q1 Passed"/>
    <s v="Q1 Passed"/>
    <s v="Q1.5 Passed"/>
    <s v="Q1.5 Rejected"/>
    <s v="NA"/>
    <s v="Epithelial hyperplasia with inflammation, no frank tumor"/>
    <x v="5"/>
    <s v="Vydehi Hospital, Bangalore"/>
    <s v="Dr Amritha Prabha"/>
    <x v="0"/>
    <s v="NA"/>
    <s v="Mouth"/>
    <s v="Floor of mouth"/>
    <s v="Male"/>
    <n v="62"/>
    <s v="N"/>
    <n v="4.8"/>
    <s v="Kalappa"/>
    <s v="Biopsy"/>
    <s v="Local Recurrent"/>
    <s v="Chemotherapy + Radiotherapy"/>
    <s v="NA"/>
    <s v="NA"/>
    <x v="0"/>
    <s v="NA"/>
    <s v="NA"/>
    <s v="NA"/>
    <s v="NA"/>
    <s v="NA"/>
    <s v="NA"/>
    <s v="NA"/>
    <d v="2023-04-06T00:00:00"/>
    <s v="0.2*0.1*0.8_x000a_"/>
    <s v="0.2*0.1*0.8_x000a_"/>
    <s v="Manual"/>
    <n v="14"/>
    <s v="Biswajit"/>
    <s v="Y"/>
    <s v="Y"/>
    <s v="N"/>
    <s v="Q2 Rejected"/>
    <s v="No Tumor"/>
    <s v="Arm 1 (1x7)"/>
    <s v="Plate 2: MC RxA (1x6), Pacli+Carbo+LD Nivo RxV (1x9), Cmax Nivo RxC (1x9), Pacli+Carbo RxJ (1x9)"/>
    <n v="40"/>
    <s v="Rejected"/>
  </r>
  <r>
    <s v="FBR1W230097"/>
    <n v="230097"/>
    <s v="R&amp;D"/>
    <x v="422"/>
    <s v="FCB-PROTOCOL-01"/>
    <s v="VYD/160"/>
    <s v="Y"/>
    <s v="Biopsy Cabr-BSS (1W)"/>
    <s v="Internal R&amp;D"/>
    <s v="Q1 Passed"/>
    <s v="Q1 Passed"/>
    <s v="Q1.5 Passed"/>
    <s v="Q1.5 Rejected"/>
    <s v="NA"/>
    <s v="Occasional cell seen suspicious for malignancy, no frank tumor"/>
    <x v="5"/>
    <s v="Vydehi Hospital, Bangalore"/>
    <s v="Dr Amritha Prabha"/>
    <x v="1"/>
    <s v="TNBC"/>
    <s v="Breast"/>
    <s v="Left Breast"/>
    <s v="Female"/>
    <n v="35"/>
    <s v="N"/>
    <n v="4.8"/>
    <s v="Kalappa"/>
    <s v="Biopsy"/>
    <s v="Primary"/>
    <s v="Naïve"/>
    <s v="NA"/>
    <s v="NA"/>
    <x v="0"/>
    <s v="NA"/>
    <s v="NA"/>
    <s v="NA"/>
    <s v="NA"/>
    <s v="NA"/>
    <s v="NA"/>
    <s v="NA"/>
    <d v="2023-04-06T00:00:00"/>
    <s v="0.1*0.1*0.8_x000a_0.1*0.1*1.6_x000a_0.2*0.2*1.4"/>
    <s v="0.1*0.1*0.8_x000a_0.1*0.1*1.6_x000a_0.2*0.2*1.4"/>
    <s v="Manual"/>
    <n v="14"/>
    <s v="Syam"/>
    <s v="Y"/>
    <s v="Y"/>
    <s v="N"/>
    <s v="Q2 Rejected"/>
    <s v="No Tumor"/>
    <s v="Arm 1 (1x6)"/>
    <s v="Base Plate-2:  MC RxA  (1x6), Paclitaxel  RxB  (1x6)"/>
    <n v="18"/>
    <s v="Rejected"/>
  </r>
  <r>
    <s v="FBR1Y230098"/>
    <n v="230098"/>
    <s v="R&amp;D"/>
    <x v="422"/>
    <s v="FCB-PROTOCOL-02"/>
    <s v="HN050"/>
    <s v="Y"/>
    <s v="CCS Study (1Y)"/>
    <s v="Internal R&amp;D"/>
    <s v="Q1 Passed"/>
    <s v="Q1 Passed"/>
    <s v="Q1.5 Passed"/>
    <s v="Q1.5 Passed"/>
    <s v="NA"/>
    <s v="50-90%"/>
    <x v="7"/>
    <s v="Mazumdar Shaw Medical Centre, Bangalore"/>
    <s v="Dr Vijay Pillai, Bangalore"/>
    <x v="0"/>
    <s v="NA"/>
    <s v="Tongue"/>
    <s v="Tongue"/>
    <s v="Male"/>
    <n v="46"/>
    <s v="N"/>
    <n v="5.0999999999999996"/>
    <s v="Shashi"/>
    <s v="Surgery"/>
    <s v="Primary"/>
    <s v="Naïve"/>
    <s v="NA"/>
    <s v="IV"/>
    <x v="1"/>
    <n v="2"/>
    <s v="pT4a"/>
    <s v="NA"/>
    <s v="NA"/>
    <s v="Squamous Cell Carcinoma"/>
    <s v="NA"/>
    <s v="NA"/>
    <d v="2023-04-06T00:00:00"/>
    <s v="0.8/0.4*0.8*1.6"/>
    <s v="0.8/0.4*0.8*1.6"/>
    <s v="Vibratome"/>
    <n v="14"/>
    <s v="Dharani"/>
    <s v="Y"/>
    <s v="Y"/>
    <s v="N"/>
    <s v="Q2 Passed"/>
    <s v="QC Passed"/>
    <s v="Arm V  (1x7)"/>
    <s v="Base Plate-2:  MC RxA (1x7), Cisplatin  RxF (1x7), TPF RxG (1x7), M+ET+CC+LD Nivo RxB (1x7)"/>
    <n v="42"/>
    <s v="Terminated @T72"/>
  </r>
  <r>
    <s v="FBR1W230099"/>
    <n v="230099"/>
    <s v="R&amp;D"/>
    <x v="422"/>
    <s v="FCB-PROTOCOL-02"/>
    <s v="BC012"/>
    <s v="Y"/>
    <s v="Biopsy Cabr-BSS (1W)"/>
    <s v="Internal R&amp;D"/>
    <s v="Q1 Passed"/>
    <s v="Q1 Passed"/>
    <s v="Q1.5 Passed"/>
    <s v="Q1.5 Passed"/>
    <s v="NA"/>
    <s v="Tumor content 45% in 1/3 explants; others no tumor"/>
    <x v="7"/>
    <s v="Mazumdar Shaw Medical Centre, Bangalore"/>
    <s v="Dr Akshita Singh"/>
    <x v="1"/>
    <s v="Er(P), Pr(P), Her2(N)"/>
    <s v="Breast"/>
    <s v="Right Breast"/>
    <s v="Female"/>
    <n v="32"/>
    <s v="N"/>
    <n v="5.0999999999999996"/>
    <s v="Shashi"/>
    <s v="Biopsy"/>
    <s v="Primary"/>
    <s v="Naïve"/>
    <s v="NA"/>
    <s v="NA"/>
    <x v="0"/>
    <s v="NA"/>
    <s v="NA"/>
    <s v="NA"/>
    <s v="NA"/>
    <s v="Invasive carcinoma_x000a_"/>
    <s v="NA"/>
    <s v="NA"/>
    <d v="2023-04-06T00:00:00"/>
    <s v="0.1*0.1*0.8_x000a_0.1*0.1*1.2_x000a_0.1*0.1*0.8_x000a_0.2*0.1*1.8_x000a_0.1*0.1*0.8"/>
    <s v="0.1*0.1*0.8_x000a_0.1*0.1*1.2_x000a_0.1*0.1*0.8_x000a_0.2*0.1*1.8_x000a_0.1*0.1*0.8"/>
    <s v="Manual"/>
    <n v="14"/>
    <s v="Syam"/>
    <s v="Y"/>
    <s v="Y"/>
    <s v="N"/>
    <s v="Q2 Passed"/>
    <s v="NA"/>
    <s v="Arm 1 (1x3)"/>
    <s v="Base Plate-2:  MC RxA (1x6), Paclitaxel+Carboplatin  RxC (1x6), Paclitaxel+Carboplatin+Pembro Cmax  RxD (1x6)"/>
    <n v="21"/>
    <s v="Terminated @T72"/>
  </r>
  <r>
    <s v="FBR1Z230100"/>
    <n v="230100"/>
    <s v="R&amp;D"/>
    <x v="422"/>
    <s v="FCB-PROTOCOL-01"/>
    <s v="VYD/BPY/003"/>
    <s v="Y"/>
    <s v="CT+LD Nivo -NLD study (1Z)"/>
    <s v="Internal R&amp;D"/>
    <s v="Q1 Passed"/>
    <s v="Q1 Passed"/>
    <s v="Q1.5 Passed"/>
    <s v="Q1.5 Passed"/>
    <s v="NA"/>
    <s v="Tumor content 70-90%"/>
    <x v="5"/>
    <s v="Vydehi Hospital, Bangalore"/>
    <s v="Dr Amritha Prabha"/>
    <x v="0"/>
    <s v="NA"/>
    <s v="Submandibular region "/>
    <s v="Submandibular region "/>
    <s v="Male"/>
    <n v="45"/>
    <s v="N"/>
    <n v="4.9000000000000004"/>
    <s v="Maruthi"/>
    <s v="Biopsy"/>
    <s v="Local Recurrent"/>
    <s v="Chemotherapy + Radiotherapy"/>
    <s v="NA"/>
    <s v="IV"/>
    <x v="1"/>
    <s v="NA"/>
    <s v="T4bN3M0"/>
    <s v="NA"/>
    <s v="NA"/>
    <s v="NA"/>
    <s v="NA"/>
    <s v="NA"/>
    <d v="2023-04-06T00:00:00"/>
    <s v="0.8*1.4_x000a_1.2*1.6_x000a_"/>
    <s v="0.8*1.4_x000a_1.2*1.6_x000a_"/>
    <s v="Vibratome"/>
    <n v="14"/>
    <s v="Biswajit"/>
    <s v="Y"/>
    <s v="Y"/>
    <s v="N"/>
    <s v="Q2 Passed"/>
    <s v="QC Passed"/>
    <s v="Arm 1 (1x7)"/>
    <s v="Plate 2: MC RxA (1x6), Pacli+Carbo+LD Nivo RxV (1x9), Cmax Nivo RxC (1x9), Pacli+Carbo RxJ (1x9)"/>
    <n v="40"/>
    <s v="Terminated @T72"/>
  </r>
  <r>
    <s v="FBR1Q230101"/>
    <n v="230101"/>
    <s v="R&amp;D"/>
    <x v="423"/>
    <s v="FCB-PROTOCOL-01"/>
    <s v="VYD/161"/>
    <s v="Y"/>
    <s v="COSv4.1_CaBR(1Q-Known)"/>
    <s v="Internal R&amp;D"/>
    <s v="Q1 Passed"/>
    <s v="Q1 Passed"/>
    <s v="Q1.5 Passed"/>
    <s v="Q1.5 Rejected"/>
    <s v="NA"/>
    <s v="No tumor"/>
    <x v="5"/>
    <s v="Vydehi Hospital, Bangalore"/>
    <s v="Dr Amritha Prabha"/>
    <x v="1"/>
    <s v="TNBC"/>
    <s v="Breast"/>
    <s v="Left Breast"/>
    <s v="Female"/>
    <n v="54"/>
    <s v="N"/>
    <n v="4.3"/>
    <s v="Kalappa"/>
    <s v="Biopsy"/>
    <s v="Primary"/>
    <s v="Chemotherapy"/>
    <s v="NA"/>
    <s v="NA"/>
    <x v="0"/>
    <s v="NA"/>
    <s v="NA"/>
    <s v="NA"/>
    <s v="4AC+ 4Paclitaxel"/>
    <s v="NA"/>
    <s v="NA"/>
    <s v="NA"/>
    <d v="2023-04-07T00:00:00"/>
    <s v="1.8*1.6*2.8"/>
    <s v="0.8*1.6/1.4*2.1/1.4"/>
    <s v="Manual"/>
    <n v="14"/>
    <s v="Biswajit"/>
    <s v="Y"/>
    <n v="2.6"/>
    <s v="N"/>
    <s v="Q2 Passed"/>
    <s v="QC Passed"/>
    <s v="Arm 1 (1x7)_x000a_Arm 2 (1x7)_x000a__x000a_"/>
    <s v="Plate 2: RxA (1x7), RxP (1x7), RxC (1x7)"/>
    <n v="35"/>
    <s v="Preservation Study"/>
  </r>
  <r>
    <s v="FBR1M230102"/>
    <n v="230102"/>
    <s v="R&amp;D"/>
    <x v="424"/>
    <s v="FCB-PROTOCOL-02"/>
    <s v="RC025"/>
    <s v="Y"/>
    <s v="DMS_RCC(1M)"/>
    <s v="Internal R&amp;D"/>
    <s v="Q1 Passed"/>
    <s v="Q1 Passed"/>
    <s v="Q1.5 Passed"/>
    <s v="Q1.5 Rejected"/>
    <s v="NA"/>
    <s v="No tumor, hemorraghic areas"/>
    <x v="7"/>
    <s v="Mazumdar Shaw Medical Centre, Bangalore"/>
    <s v="Dr Saurabh Bhargav, Bangalore"/>
    <x v="4"/>
    <s v="NA"/>
    <s v="Renal Mass"/>
    <s v="Right Renal Mass"/>
    <s v="Male"/>
    <n v="31"/>
    <s v="N"/>
    <n v="4.9000000000000004"/>
    <s v="Shashi"/>
    <s v="Surgery"/>
    <s v="Primary"/>
    <s v="Naïve"/>
    <s v="NA"/>
    <s v="NA"/>
    <x v="0"/>
    <s v="NA"/>
    <s v="NA"/>
    <s v="NA"/>
    <s v="NA"/>
    <s v="NA"/>
    <s v="NA"/>
    <s v="NA"/>
    <d v="2023-04-11T00:00:00"/>
    <s v="0.1*0.6*0.6_x000a_0.2*1.0/1.2*1.4_x000a_0.2*0.8*1.0"/>
    <s v="0.1*0.6*0.6_x000a_0.2*1.0/1.2*1.4_x000a_0.2*0.8*1.0"/>
    <s v="Manual"/>
    <n v="14"/>
    <s v="Dharani"/>
    <s v="Y"/>
    <s v="Y"/>
    <s v="N"/>
    <s v="Q2 Rejected"/>
    <s v="No Tumor"/>
    <s v="Arm 1 (1x7)"/>
    <s v="Plate 2: MC  RxA (1x7), Nivo RxB (1x7), Nivo+Sunitinib RxC (1x7), Sunitinib RxD (1x7), Pazopanib RxG (1x7)"/>
    <n v="50"/>
    <s v="Rejected"/>
  </r>
  <r>
    <s v="FBR1M230103"/>
    <n v="230103"/>
    <s v="R&amp;D"/>
    <x v="424"/>
    <s v="FCB-PROTOCOL-02"/>
    <s v="RC024"/>
    <s v="Y"/>
    <s v="DMS_RCC(1M)"/>
    <s v="Internal R&amp;D"/>
    <s v="Q1 Passed"/>
    <s v="Q1 Passed"/>
    <s v="Q1.5 Passed"/>
    <s v="Q1.5 Passed"/>
    <s v="NA"/>
    <s v="80-95%"/>
    <x v="7"/>
    <s v="Mazumdar Shaw Medical Centre, Bangalore"/>
    <s v="Dr Saurabh Bhargav, Bangalore"/>
    <x v="4"/>
    <s v="NA"/>
    <s v="Renal Mass"/>
    <s v="Right Renal Mass"/>
    <s v="Male"/>
    <n v="65"/>
    <s v="N"/>
    <n v="4.9000000000000004"/>
    <s v="Shashi"/>
    <s v="Surgery"/>
    <s v="Primary"/>
    <s v="Naïve"/>
    <s v="NA"/>
    <s v="III"/>
    <x v="4"/>
    <n v="1"/>
    <s v="pT3a"/>
    <s v="NA"/>
    <s v="NA"/>
    <s v="Clear cell renal  cell carcinoma"/>
    <s v="NA"/>
    <s v="NA"/>
    <d v="2023-04-11T00:00:00"/>
    <s v="1.4/0.8*1.0*2.2/1.9"/>
    <s v="1.4/0.8*1.0*2.2/1.9"/>
    <s v="Vibratome"/>
    <n v="14"/>
    <s v="Mouniss"/>
    <s v="N"/>
    <s v="N"/>
    <s v="N"/>
    <s v="Q2 Passed"/>
    <s v="NA"/>
    <s v="Arm 1  (1x7)_x000a_"/>
    <s v="Plate 2: MC  RxA (1x7), Sunitinib RxE (1x7), Pazopanib RxG (1x7), Nivo RxB (1x7), Nivo+Sunitinib RxC (1x7);_x000a_Plate 2: MC  RxA (1x7), Nivo RxB (1x7), Nivo+Sunitinib RxC (1x7)"/>
    <n v="63"/>
    <s v="Terminated @T72"/>
  </r>
  <r>
    <s v="FBR1Q230104"/>
    <n v="230104"/>
    <s v="R&amp;D"/>
    <x v="424"/>
    <s v="FCB-PROTOCOL-01"/>
    <s v="VYD/162"/>
    <s v="Y"/>
    <s v="COSv4.1_CaBR(1Q-Known)"/>
    <s v="Internal R&amp;D"/>
    <s v="Q1 Passed"/>
    <s v="Q1 Passed"/>
    <s v="Q1.5 Passed"/>
    <s v="Q1.5 Rejected"/>
    <s v="NA"/>
    <s v="No tumor, only inflammation "/>
    <x v="5"/>
    <s v="Vydehi Hospital, Bangalore"/>
    <s v="Dr Amritha Prabha"/>
    <x v="1"/>
    <s v="TNBC"/>
    <s v="Breast"/>
    <s v="Right Breast"/>
    <s v="Female"/>
    <n v="55"/>
    <s v="N"/>
    <n v="4.5"/>
    <s v="Kalappa"/>
    <s v="Surgery"/>
    <s v="Primary"/>
    <s v="Chemotherapy"/>
    <s v="NA"/>
    <s v="NA"/>
    <x v="0"/>
    <s v="NA"/>
    <s v="NA"/>
    <s v="NA"/>
    <s v="Epirunicin+Cyclophosphamide x 4cycle_x000a_Docetaxel x3cycle"/>
    <s v="NA"/>
    <s v="NA"/>
    <s v="NA"/>
    <d v="2023-04-11T00:00:00"/>
    <s v="1.2*0.8/1.4*1.6_x000a_1.2*2.2*2.0_x000a_1.6*2.0*2.2/2.6_x000a_1.4*1.0*1.6"/>
    <s v="1.2*0.8/1.4*1.6_x000a_1.2*2.2*2.0_x000a_1.6*2.0*2.2/2.6_x000a_1.4*1.0*1.6"/>
    <s v="Manual"/>
    <n v="14"/>
    <s v="Kowshik"/>
    <s v="Y"/>
    <n v="6.8"/>
    <s v="N"/>
    <s v="Q2 Rejected"/>
    <s v="No Tumor"/>
    <s v="Arm 1 (1x7)_x000a_Arm 2 (1x7)_x000a__x000a_"/>
    <s v="Plate 2: RxA (1x7)"/>
    <n v="29"/>
    <s v="Rejected"/>
  </r>
  <r>
    <s v="FBB1H230105"/>
    <n v="230105"/>
    <s v="Biopharma"/>
    <x v="425"/>
    <s v="FCB-PROTOCOL-01"/>
    <s v="CLN/PRA/202"/>
    <s v="Y"/>
    <s v="No Study"/>
    <s v="1st level attrition"/>
    <s v="Q1 Passed"/>
    <s v="Q1 Passed"/>
    <s v="Q1.5 Rejected"/>
    <s v="Q1.5 Rejected"/>
    <s v="esophogus"/>
    <s v="Not done"/>
    <x v="0"/>
    <s v="Sri Lakshmi Hospital, Bangalore"/>
    <s v="Dr Prakash BV"/>
    <x v="0"/>
    <s v="NA"/>
    <s v="Esophagus"/>
    <s v="Esophagus"/>
    <s v="Male"/>
    <n v="60"/>
    <s v="N"/>
    <n v="4.5"/>
    <s v="Shashi"/>
    <s v="Surgery"/>
    <s v="Primary"/>
    <s v="Chemotherapy + Radiotherapy"/>
    <s v="NA"/>
    <s v="NA"/>
    <x v="0"/>
    <n v="2"/>
    <s v="pT3N1M0"/>
    <n v="5"/>
    <s v="Cisplatin"/>
    <s v="SCC"/>
    <s v="NA"/>
    <s v="NA"/>
    <d v="2023-04-12T00:00:00"/>
    <s v="0.6*1.4*2.0"/>
    <s v="NA"/>
    <s v="NA"/>
    <s v="NA"/>
    <s v="NA"/>
    <s v="NA"/>
    <s v="NA"/>
    <s v="N"/>
    <s v="NA"/>
    <s v="NA"/>
    <s v="NA"/>
    <s v="NA"/>
    <s v="NA"/>
    <s v="Rejected"/>
  </r>
  <r>
    <n v="230106"/>
    <n v="230106"/>
    <s v="R&amp;D"/>
    <x v="425"/>
    <s v="FCB-PROTOCOL-01"/>
    <s v="VYD/163"/>
    <s v="Y"/>
    <s v="No Study"/>
    <s v="1st level attrition"/>
    <s v="Q1 Rejected"/>
    <s v="Q1 Passed"/>
    <s v="Q1.5 Rejected"/>
    <s v="Q1.5 Rejected"/>
    <s v="Only fat"/>
    <s v="NA"/>
    <x v="5"/>
    <s v="Vydehi Hospital, Bangalore"/>
    <s v="Dr Amritha Prabha"/>
    <x v="1"/>
    <s v="TNBC"/>
    <s v="Breast"/>
    <s v="Left Breast"/>
    <s v="Female"/>
    <n v="38"/>
    <s v="N"/>
    <n v="4.3"/>
    <s v="Maruthi"/>
    <s v="Surgery"/>
    <s v="Primary"/>
    <s v="Chemotherapy"/>
    <s v="NA"/>
    <s v="NA"/>
    <x v="0"/>
    <s v="NA"/>
    <s v="NA"/>
    <s v="NA"/>
    <s v="4 Epirunicin+4Paclitaxel_x000a_Docetaxel x3cycle"/>
    <s v="NA"/>
    <s v="NA"/>
    <s v="NA"/>
    <d v="2023-04-12T00:00:00"/>
    <s v="0.4*1.8*1.7"/>
    <s v="0.4*1.8*1.7"/>
    <s v="NA"/>
    <s v="NA"/>
    <s v="NA"/>
    <s v="NA"/>
    <s v="NA"/>
    <s v="N"/>
    <s v="NA"/>
    <s v="NA"/>
    <s v="NA"/>
    <s v="Hase Plate-2:  MC BxN (4x7), Paclitaxel+Varboplatin  BxH (4x7);_x000a_Hase Plate-3:  MC BxN (4x7), Paclitaxel+Varboplatin  BxH (4x7);"/>
    <s v="NA"/>
    <s v="Rejected"/>
  </r>
  <r>
    <s v="FBR1Q230107"/>
    <n v="230107"/>
    <s v="R&amp;D"/>
    <x v="425"/>
    <s v="FCB-PROTOCOL-01"/>
    <s v="CLN/DBR/139"/>
    <s v="Y"/>
    <s v="COSv4.2_CaBR(1Q-Unknown)"/>
    <s v="Internal R&amp;D"/>
    <s v="Q1 Passed"/>
    <s v="Q1 Passed"/>
    <s v="Q1.5 Passed"/>
    <s v="Q1.5 Passed"/>
    <s v="NA"/>
    <s v="Scattered tumor cells seen in 3-4 explants /21. Tumor content 2-6%.Others no tumor"/>
    <x v="4"/>
    <s v="DBR &amp; SK Hospital, Tirupati"/>
    <s v="Dr C Jayaprakash"/>
    <x v="1"/>
    <s v="TNBC"/>
    <s v="Breast"/>
    <s v="Left Breast"/>
    <s v="Female"/>
    <n v="55"/>
    <s v="N"/>
    <n v="5.8"/>
    <s v="Maruthi"/>
    <s v="Surgery"/>
    <s v="Primary"/>
    <s v="Naïve"/>
    <s v="NA"/>
    <s v="IIA"/>
    <x v="2"/>
    <s v="NA"/>
    <s v="pT2N0Mx"/>
    <s v="NA"/>
    <s v="NA"/>
    <s v="NA"/>
    <s v="NA"/>
    <s v="NA"/>
    <d v="2023-04-12T00:00:00"/>
    <s v="1.0/0.6*2.0*1.9"/>
    <s v="1.0/0.6*2.0*1.9"/>
    <s v="Manual"/>
    <n v="14"/>
    <s v="Syam"/>
    <s v="Y"/>
    <s v="Y"/>
    <s v="N"/>
    <s v="Q2 Passed"/>
    <s v="NA"/>
    <s v="Arm 1 (1x7)_x000a_Arm 2 (1x7)_x000a_Arm 3 (1x7)_x000a_"/>
    <s v="Plate 2: MC {RxA (1x7),  RxA (1x7), RxA (1x7),  RxA (1x7)}"/>
    <n v="49"/>
    <s v="Preservation Study"/>
  </r>
  <r>
    <s v="FBB1H230108"/>
    <n v="230108"/>
    <s v="Biopharma"/>
    <x v="425"/>
    <s v="FCB-PROTOCOL-01"/>
    <s v="CLN/PRA/203"/>
    <s v="Y"/>
    <s v="BP007-2023(1H)"/>
    <s v="Biopharma"/>
    <s v="Q1 Passed"/>
    <s v="Q1 Passed"/>
    <s v="Q1.5 Passed"/>
    <s v="Q1.5 Passed"/>
    <s v="NA"/>
    <s v="Tumor content 2-30%, inflammation high, areas of degeneration, necrosis present"/>
    <x v="0"/>
    <s v="Sri Lakshmi Hospital, Bangalore"/>
    <s v="Dr Prakash BV"/>
    <x v="0"/>
    <s v="NA"/>
    <s v="GBS"/>
    <s v="Lower GBS"/>
    <s v="Female"/>
    <n v="70"/>
    <s v="N"/>
    <n v="6.2"/>
    <s v="Partha"/>
    <s v="Surgery"/>
    <s v="Primary"/>
    <s v="Naïve"/>
    <s v="NA"/>
    <s v="IVA"/>
    <x v="1"/>
    <n v="2"/>
    <s v="pT4aN1M0"/>
    <s v="NA"/>
    <s v="NA"/>
    <s v="SCC"/>
    <s v="NA"/>
    <s v="NA"/>
    <d v="2023-04-13T00:00:00"/>
    <s v="0.6*0.8*1.4"/>
    <s v="0.6*0.8*1.4"/>
    <s v="Vibratome"/>
    <n v="14"/>
    <s v="Dharani"/>
    <s v="Y"/>
    <s v="Y"/>
    <s v="N"/>
    <s v="Q2 Passed"/>
    <s v="NA"/>
    <s v="Arm 1 (1x7)"/>
    <s v="Plate 2: RxA (1x7), RxB (1x7), RxC (1x7), RxD (1x7), RxE (1x7),RxF (1x7)"/>
    <n v="57"/>
    <s v="Terminated @T72"/>
  </r>
  <r>
    <s v="FBR1Q230109"/>
    <n v="230109"/>
    <s v="R&amp;D"/>
    <x v="426"/>
    <s v="FCB-PROTOCOL-01"/>
    <s v="CLN/JSS/020"/>
    <s v="Y"/>
    <s v="COSv4.2_CaBR(1Q-Unknown)"/>
    <s v="Internal R&amp;D"/>
    <s v="Q1 Passed"/>
    <s v="Q1 Passed"/>
    <s v="Q1.5 Passed"/>
    <s v="Q1.5 Passed"/>
    <s v="NA"/>
    <s v="Tumor content 0-70%. "/>
    <x v="6"/>
    <s v="JSS Hospital, Mysore"/>
    <s v="Dr Ravi Krishnappa"/>
    <x v="1"/>
    <s v="Er(P), Pr(N), Her2(N)"/>
    <s v="Breast"/>
    <s v="Breast"/>
    <s v="Female"/>
    <n v="59"/>
    <s v="N"/>
    <n v="5.0999999999999996"/>
    <s v="Shashi"/>
    <s v="Surgery"/>
    <s v="Primary"/>
    <s v="Naïve"/>
    <s v="NA"/>
    <s v="NA"/>
    <x v="0"/>
    <s v="NA"/>
    <s v="NA"/>
    <n v="6"/>
    <s v="Pclitaxel and Carboplatin"/>
    <s v="NA"/>
    <s v="NA"/>
    <s v="NA"/>
    <d v="2023-04-13T00:00:00"/>
    <s v="0.6*2.0*2.6_x000a_0.4*1.0*2.1"/>
    <s v="0.6*2.0*2.6_x000a_0.4*1.0*2.1"/>
    <s v="Manual"/>
    <n v="14"/>
    <s v="Syam"/>
    <s v="Y"/>
    <s v="Y"/>
    <s v="N"/>
    <s v="Q2 Passed"/>
    <s v="NA"/>
    <s v="Arm 1 (1x7)_x000a_Arm 2 (1x7)_x000a_Arm 3 (1x7)_x000a_"/>
    <s v="Plate 2: RxA (1x7),  RxH (1x7), RxB (1x7),  RxK (1x7)"/>
    <n v="49"/>
    <s v="Terminated @T72"/>
  </r>
  <r>
    <s v="FBR1R230110"/>
    <n v="230110"/>
    <s v="R&amp;D"/>
    <x v="426"/>
    <s v="FCB-PROTOCOL-02"/>
    <s v="HN051"/>
    <s v="Y"/>
    <s v="BSS(1R)"/>
    <s v="Internal R&amp;D"/>
    <s v="Q1 Passed"/>
    <s v="Q1 Passed"/>
    <s v="Compromised"/>
    <s v="Q1.5 Passed"/>
    <s v="NA"/>
    <s v="Tumor content 0-85%. Some explants show only SSE"/>
    <x v="7"/>
    <s v="Mazumdar Shaw Medical Centre, Bangalore"/>
    <s v="Dr Vijay Pillai, Bangalore"/>
    <x v="0"/>
    <s v="NA"/>
    <s v="Buccal Mucosa"/>
    <s v="Buccal Mucosa"/>
    <s v="Male"/>
    <n v="36"/>
    <s v="N"/>
    <n v="4.9000000000000004"/>
    <s v="Shashi"/>
    <s v="Surgery"/>
    <s v="Primary"/>
    <s v="Naïve"/>
    <s v="NA"/>
    <s v="III"/>
    <x v="4"/>
    <n v="1"/>
    <s v="pT3"/>
    <s v="NA"/>
    <s v="NA"/>
    <s v="Squamous Cell Carcinoma"/>
    <s v="NA"/>
    <s v="NA"/>
    <d v="2023-04-13T00:00:00"/>
    <s v="0.2/0.7*0.7*0.9"/>
    <s v="0.2/0.7*0.7*0.9"/>
    <s v="Manual"/>
    <n v="14"/>
    <s v="Syam"/>
    <s v="Y"/>
    <s v="Y"/>
    <s v="N"/>
    <s v="Q2 Passed"/>
    <s v="NA"/>
    <s v="Arm 1 (1x7)"/>
    <s v="Base Plate-2:  MC RxA (1x6), Cisplatin  RxF (1x6)"/>
    <n v="19"/>
    <s v="Terminated @T72"/>
  </r>
  <r>
    <s v="FBB1H230111"/>
    <n v="230111"/>
    <s v="Biopharma"/>
    <x v="426"/>
    <s v="FCB-PROTOCOL-01"/>
    <s v="CLN/DBR/140"/>
    <s v="Y"/>
    <s v="BP007-2023(1H)"/>
    <s v="Biopharma"/>
    <s v="Q1 Passed"/>
    <s v="Q1 Passed"/>
    <s v="Q1.5 Passed"/>
    <s v="Q1.5 Passed"/>
    <s v="NA"/>
    <s v="Tumor content 25-75% with good presence of immune cells"/>
    <x v="4"/>
    <s v="DBR &amp; SK Hospital, Tirupati"/>
    <s v="Dr C Jayaprakash"/>
    <x v="0"/>
    <s v="NA"/>
    <s v="Buccal Mucosa"/>
    <s v="Left Buccal Mucosa"/>
    <s v="Female"/>
    <n v="47"/>
    <s v="N"/>
    <n v="4.8"/>
    <s v="Maruthi"/>
    <s v="Surgery"/>
    <s v="Primary"/>
    <s v="Naïve"/>
    <s v="NA"/>
    <s v="III"/>
    <x v="4"/>
    <s v="NA"/>
    <s v="pT3N1Mx"/>
    <s v="NA"/>
    <s v="NA"/>
    <s v="NA"/>
    <s v="NA"/>
    <s v="NA"/>
    <d v="2023-04-13T00:00:00"/>
    <s v="0.7*1.5*1.9"/>
    <s v="0.7*1.5*1.9"/>
    <s v="Vibratome"/>
    <n v="14"/>
    <s v="Biswajit"/>
    <s v="Y"/>
    <s v="Y"/>
    <s v="N"/>
    <s v="Q2 Passed"/>
    <s v="NA"/>
    <s v="Arm 1 (1x7)"/>
    <s v="Plate 2: RxA (1x7), RxB (1x7), RxC (1x7), RxD (1x7), RxE (1x7),RxF (1x7)"/>
    <n v="49"/>
    <s v="Terminated @T72"/>
  </r>
  <r>
    <s v="FBB1H230112"/>
    <n v="230112"/>
    <s v="Biopharma"/>
    <x v="427"/>
    <s v="FCB-PROTOCOL-01"/>
    <s v="CLN/PRA/204"/>
    <s v="Y"/>
    <s v="BP007-2023(1H)"/>
    <s v="Biopharma"/>
    <s v="Q1 Passed"/>
    <s v="Q1 Passed"/>
    <s v="Q1.5 Passed"/>
    <s v="Q1.5 Passed"/>
    <s v="NA"/>
    <s v="Tumor content 60-95%"/>
    <x v="0"/>
    <s v="ASWAD Hospital"/>
    <s v="Dr Prakash BV"/>
    <x v="0"/>
    <s v="NA"/>
    <s v="Buccal Mucosa"/>
    <s v="Right Buccal Mucosa"/>
    <s v="Female"/>
    <n v="60"/>
    <s v="N"/>
    <n v="5.0999999999999996"/>
    <s v="Shashi"/>
    <s v="Surgery"/>
    <s v="Primary"/>
    <s v="Naïve"/>
    <s v="NA"/>
    <s v="III"/>
    <x v="4"/>
    <n v="2"/>
    <s v="pT2N1M0"/>
    <s v="NA"/>
    <s v="NA"/>
    <s v="NA"/>
    <s v="NA"/>
    <s v="NA"/>
    <d v="2023-04-15T00:00:00"/>
    <s v="0.6*1.2*2.0"/>
    <s v="0.6*1.2*2.0"/>
    <s v="Vibratome"/>
    <n v="14"/>
    <s v="Kowshik"/>
    <s v="Y"/>
    <s v="Y"/>
    <s v="N"/>
    <s v="Q2 Passed"/>
    <s v="NA"/>
    <s v="Arm 1 (1x7)"/>
    <s v="Plate 2: RxA (1x7), RxB (1x7), RxC (1x7), RxD (1x7), RxE (1x7),RxF (1x7)"/>
    <n v="57"/>
    <s v="Terminated @T72"/>
  </r>
  <r>
    <s v="FBR1X230113"/>
    <n v="230113"/>
    <s v="R&amp;D"/>
    <x v="428"/>
    <s v="FCB-PROTOCOL-02"/>
    <s v="HN052"/>
    <s v="Y"/>
    <s v="Biopsy HNSCC (1X)"/>
    <s v="Internal R&amp;D"/>
    <s v="Q1 Passed"/>
    <s v="Q1 Rejected"/>
    <s v="Compromised"/>
    <s v="Q1.5 Passed"/>
    <s v="blood heamolysed"/>
    <s v="Tumor content 60-98%"/>
    <x v="7"/>
    <s v="Mazumdar Shaw Medical Centre, Bangalore"/>
    <s v="Dr Vijay Pillai, Bangalore"/>
    <x v="0"/>
    <s v="NA"/>
    <s v="Larynx"/>
    <s v="Larynx"/>
    <s v="Male"/>
    <n v="57"/>
    <s v="N"/>
    <n v="4.9000000000000004"/>
    <s v="Shashi"/>
    <s v="Biopsy"/>
    <s v="Primary"/>
    <s v="Naïve"/>
    <s v="NA"/>
    <s v="NA"/>
    <x v="0"/>
    <n v="2"/>
    <s v="NA"/>
    <s v="NA"/>
    <s v="NA"/>
    <s v="Squamous Cell Carcinoma"/>
    <s v="NA"/>
    <s v="NA"/>
    <d v="2023-04-17T00:00:00"/>
    <s v="0.4/0.2*0.2*0.6"/>
    <s v="0.4/0.2*0.2*0.6"/>
    <s v="Manual"/>
    <n v="14"/>
    <s v="Mouniss"/>
    <s v="N"/>
    <s v="N"/>
    <s v="N"/>
    <s v="Q2 Passed"/>
    <s v="NA"/>
    <s v="Arm 1 (1x6)"/>
    <s v="Base Plate-2:  MC RxA (1x6), Cisplatin  RxF (1x6)"/>
    <n v="18"/>
    <s v="Terminated @T72"/>
  </r>
  <r>
    <s v="FBR1Q230114"/>
    <n v="230114"/>
    <s v="R&amp;D"/>
    <x v="428"/>
    <s v="FCB-PROTOCOL-01"/>
    <s v="CLN/JSS/021"/>
    <s v="Y"/>
    <s v="COSv4.2_CaBR(1Q-Unknown)"/>
    <s v="Internal R&amp;D"/>
    <s v="Q1 Passed"/>
    <s v="Q1 Passed"/>
    <s v="Q1.5 Passed"/>
    <s v="Q1.5 Rejected"/>
    <s v="NA"/>
    <s v="Tumor content 4-65%"/>
    <x v="6"/>
    <s v="JSS Hospital, Mysore"/>
    <s v="Dr Ravi Krishnappa"/>
    <x v="1"/>
    <s v="Er(P), Pr(P), Her2(N)"/>
    <s v="Breast"/>
    <s v="Right Breast"/>
    <s v="Female"/>
    <n v="52"/>
    <s v="N"/>
    <n v="5.4"/>
    <s v="Kalappa"/>
    <s v="Surgery"/>
    <s v="Primary"/>
    <s v="Naïve"/>
    <s v="NA"/>
    <s v="NA"/>
    <x v="0"/>
    <s v="NA"/>
    <s v="NA"/>
    <s v="NA"/>
    <s v="NA"/>
    <s v="NA"/>
    <s v="NA"/>
    <s v="NA"/>
    <d v="2023-04-17T00:00:00"/>
    <s v="0.6*0.6*2.0/2.4_x000a_0.3*1.2*1.4"/>
    <s v="0.6*0.6*2.0/2.4_x000a_0.3*1.2*1.4"/>
    <s v="Manual"/>
    <n v="14"/>
    <s v="Dharani"/>
    <s v="Y"/>
    <s v="Y"/>
    <s v="N"/>
    <s v="Q2 Passed"/>
    <s v="NA"/>
    <s v="Arm 1 (1x7)"/>
    <s v="Plate 2: MC RxA (1x7), Adriyamycin +Cyclophosphamide RxH (1x7), Paclitaxel RxB (1x7), Gemicitabine + Carboplatin RxK (1x7), Eribulin RxM (1x7), Capacitabine RxL (1x7)"/>
    <n v="57"/>
    <s v="Rejected"/>
  </r>
  <r>
    <s v="FBR1X230115"/>
    <n v="230115"/>
    <s v="R&amp;D"/>
    <x v="429"/>
    <s v="FCB-PROTOCOL-02"/>
    <s v="HN053"/>
    <s v="Y"/>
    <s v="Biopsy HNSCC (1X)"/>
    <s v="Internal R&amp;D"/>
    <s v="Q1 Passed"/>
    <s v="Q1 Passed"/>
    <s v="Q1.5 Passed"/>
    <s v="Q1.5 Rejected"/>
    <s v="NA"/>
    <s v="No tumor-Single fragment, others lost during processing"/>
    <x v="7"/>
    <s v="Mazumdar Shaw Medical Centre, Bangalore"/>
    <s v="Dr Vijay Pillai, Bangalore"/>
    <x v="0"/>
    <s v="NA"/>
    <s v="Larynx"/>
    <s v="Larynx"/>
    <s v="Male"/>
    <n v="51"/>
    <s v="N"/>
    <n v="4.5"/>
    <s v="Kalappa"/>
    <s v="Biopsy"/>
    <s v="Primary"/>
    <s v="Naïve"/>
    <s v="NA"/>
    <s v="NA"/>
    <x v="0"/>
    <s v="NA"/>
    <s v="NA"/>
    <s v="NA"/>
    <s v="NA"/>
    <s v="NA"/>
    <s v="NA"/>
    <s v="NA"/>
    <d v="2023-04-20T00:00:00"/>
    <s v="0.2/0.1*0.1*0.1"/>
    <s v="0.2/0.1*0.1*0.1"/>
    <s v="Manual"/>
    <n v="14"/>
    <s v="Mouniss"/>
    <s v="N"/>
    <s v="N"/>
    <s v="N"/>
    <s v="Q2 Passed"/>
    <s v="NA"/>
    <s v="Arm 1 (1x3)"/>
    <s v="Plate 2: MC RxA (1x3), Cisplatin RxF (1x3)"/>
    <n v="9"/>
    <s v="Terminated @T72"/>
  </r>
  <r>
    <s v="FBR1Y230116"/>
    <n v="230116"/>
    <s v="R&amp;D"/>
    <x v="429"/>
    <s v="FCB-PROTOCOL-01"/>
    <s v="VYD/164"/>
    <s v="Y"/>
    <s v="CCS Study (1Y)"/>
    <s v="Internal R&amp;D"/>
    <s v="Q1 Passed"/>
    <s v="Q1 Rejected"/>
    <s v="Compromised"/>
    <s v="Q1.5 Passed"/>
    <s v="Blood clotted"/>
    <s v="Tumor content 55-90%"/>
    <x v="5"/>
    <s v="Vydehi Hospital, Bangalore"/>
    <s v="Dr Amritha Prabha"/>
    <x v="0"/>
    <s v="NA"/>
    <s v="Buccal Mucosa"/>
    <s v="Right Buccal Mucosa"/>
    <s v="Male"/>
    <n v="58"/>
    <s v="N"/>
    <n v="4.3"/>
    <s v="Maruthi"/>
    <s v="Surgery"/>
    <s v="Primary"/>
    <s v="Naïve"/>
    <s v="NA"/>
    <s v="IVA"/>
    <x v="1"/>
    <n v="2"/>
    <s v="pT4aN1"/>
    <s v="NA"/>
    <s v="NA"/>
    <s v="NA"/>
    <s v="NA"/>
    <s v="NA"/>
    <d v="2023-04-20T00:00:00"/>
    <s v="0.4*0.6*1.0_x000a_0.4*0.5*0.6"/>
    <s v="0.4*0.6*1.0_x000a_0.4*0.5*0.6"/>
    <s v="Manual"/>
    <n v="14"/>
    <s v="Mouniss"/>
    <s v="N"/>
    <s v="N"/>
    <s v="N"/>
    <s v="Q2 Passed"/>
    <s v="NA"/>
    <s v="Arm 1 (1x6)"/>
    <s v="Plate 2: MC RxA (1x6), Metho+Erlotinib+celeco+LD Nivo RxB (1x6), Cmax Nivo RxC (1x6), Metho+Erlotinib+celeco RxD (1x6)"/>
    <n v="30"/>
    <s v="Terminated @T72"/>
  </r>
  <r>
    <s v="FBR1Y230117"/>
    <n v="230117"/>
    <s v="R&amp;D"/>
    <x v="430"/>
    <s v="FCB-PROTOCOL-02"/>
    <s v="HN054"/>
    <s v="Y"/>
    <s v="CCS Study (1Y)"/>
    <s v="Internal R&amp;D"/>
    <s v="Q1 Passed"/>
    <s v="Q1 Passed"/>
    <s v="Compromised"/>
    <s v="Q1.5 Passed"/>
    <s v="tissue height was small"/>
    <s v="Tumor content 5-35%, areas of degeneration present"/>
    <x v="7"/>
    <s v="Mazumdar Shaw Medical Centre, Bangalore"/>
    <s v="Dr Vijay Pillai, Bangalore"/>
    <x v="0"/>
    <s v="NA"/>
    <s v="Buccal Mucosa"/>
    <s v="Buccal Mucosa"/>
    <s v="Male"/>
    <n v="30"/>
    <s v="N"/>
    <n v="5.0999999999999996"/>
    <s v="Shashi"/>
    <s v="Surgery"/>
    <s v="Primary"/>
    <s v="Naïve"/>
    <s v="NA"/>
    <s v="II"/>
    <x v="2"/>
    <n v="1"/>
    <s v="pT2"/>
    <s v="NA"/>
    <s v="NA"/>
    <s v="Squamous Cell Carcinoma"/>
    <s v="NA"/>
    <s v="NA"/>
    <d v="2023-04-21T00:00:00"/>
    <s v="0.2*0.4*0.6_x000a_0.1*0.3*0.4_x000a_0.1*0.2*0.4_x000a_0.1*0.2*0.2"/>
    <s v="0.2*0.4*0.6_x000a_0.1*0.3*0.4_x000a_0.1*0.2*0.4_x000a_0.1*0.2*0.2"/>
    <s v="Manual"/>
    <n v="14"/>
    <s v="Kuberan"/>
    <s v="N"/>
    <s v="N"/>
    <s v="N"/>
    <s v="Q2 Passed"/>
    <s v="NA"/>
    <s v="Arm 1 (1x6)"/>
    <s v="Plate 2: MC RxA (1x6), Cisplatin RxF (1x6), TPF RxG (1x6)"/>
    <n v="24"/>
    <s v="Terminated @T72"/>
  </r>
  <r>
    <s v="FBB1H230118"/>
    <n v="230118"/>
    <s v="Biopharma"/>
    <x v="430"/>
    <s v="FCB-PROTOCOL-01"/>
    <s v="CLN/PRA/205"/>
    <s v="Y"/>
    <s v="BP007-2023(1H)"/>
    <s v="Biopharma"/>
    <s v="Q1 Passed"/>
    <s v="Q1 Passed"/>
    <s v="Q1.5 Passed"/>
    <s v="Q1.5 Passed"/>
    <s v="NA"/>
    <s v="Tumor content 0-35%. Two fragments without tumor "/>
    <x v="0"/>
    <s v="ASWAD Hospital"/>
    <s v="Dr Prakash BV"/>
    <x v="0"/>
    <s v="NA"/>
    <s v="pyriform fossa"/>
    <s v="Left pyriform fossa"/>
    <s v="Female"/>
    <n v="50"/>
    <s v="N"/>
    <n v="5.6"/>
    <s v="Kalappa"/>
    <s v="Surgery"/>
    <s v="Primary"/>
    <s v="Naïve"/>
    <s v="NA"/>
    <s v="IV"/>
    <x v="1"/>
    <n v="2"/>
    <s v="pT4N0M0"/>
    <s v="NA"/>
    <s v="NA"/>
    <s v="NA"/>
    <s v="NA"/>
    <s v="NA"/>
    <d v="2023-04-21T00:00:00"/>
    <s v="0.8/0.4*1.4*3.1"/>
    <s v="0.8/0.4*1.4*3.1"/>
    <s v="Vibratome"/>
    <n v="14"/>
    <s v="Mouniss"/>
    <s v="Y"/>
    <s v="Y"/>
    <s v="N"/>
    <s v="Q2 Passed"/>
    <s v="NA"/>
    <s v="Arm 1 (1x7)"/>
    <s v="Plate 2: RxA (1x7), RxB (1x7), RxC (1x7), RxD (1x7), RxE (1x7),RxF (1x7)"/>
    <n v="57"/>
    <s v="Terminated @T72"/>
  </r>
  <r>
    <s v="FBR1Z230119"/>
    <n v="230119"/>
    <s v="R&amp;D"/>
    <x v="431"/>
    <s v="FCB-PROTOCOL-01"/>
    <s v="VYD/BPY/004"/>
    <s v="Y"/>
    <s v="CT+LD Nivo -NLD study (1Z)"/>
    <s v="Internal R&amp;D"/>
    <s v="Q1 Passed"/>
    <s v="Q1 Passed"/>
    <s v="Q1.5 Passed"/>
    <s v="Q1.5 Passed"/>
    <s v="NA"/>
    <s v="Tumor content 15-85%"/>
    <x v="5"/>
    <s v="Vydehi Hospital, Bangalore"/>
    <s v="Dr Amritha Prabha"/>
    <x v="0"/>
    <s v="NA"/>
    <s v="Maxilla"/>
    <s v="Right Maxila"/>
    <s v="Female"/>
    <n v="42"/>
    <s v="N"/>
    <n v="4.5"/>
    <s v="Maruthi"/>
    <s v="Biopsy"/>
    <s v="Local Recurrent"/>
    <s v="Surgery + Radiotherapy"/>
    <s v="NA"/>
    <s v="IV"/>
    <x v="1"/>
    <n v="2"/>
    <s v="T4N0M0"/>
    <s v="NA"/>
    <s v="NA"/>
    <s v="NA"/>
    <s v="NA"/>
    <s v="NA"/>
    <d v="2023-04-24T00:00:00"/>
    <s v="0.4*1.0*1.0_x000a_0.2*0.5*0.6"/>
    <s v="0.4*1.0*1.0_x000a_0.2*0.5*0.6"/>
    <s v="Manual"/>
    <n v="14"/>
    <s v="Kowshik"/>
    <s v="Y"/>
    <s v="Y"/>
    <s v="N"/>
    <s v="Q2 Passed"/>
    <s v="NA"/>
    <s v="Arm 1 (1x6)"/>
    <s v="Plate 2: MC RxA (1x6), Pacli+Carbo+LD Nivo RxV (1x6),  Pacli+Carbo RxJ (1x6), Cmax Nivo RxC (1x6)"/>
    <n v="30"/>
    <s v="Terminated @T72"/>
  </r>
  <r>
    <s v="FBR1W230120"/>
    <n v="230120"/>
    <s v="R&amp;D"/>
    <x v="431"/>
    <s v="FCB-PROTOCOL-01"/>
    <s v="VYD/165"/>
    <s v="Y"/>
    <s v="Biopsy Cabr-BSS (1W)"/>
    <s v="Internal R&amp;D"/>
    <s v="Q1 Passed"/>
    <s v="Q1 Passed"/>
    <s v="Q1.5 Passed"/>
    <s v="Q1.5 Passed"/>
    <s v="NA"/>
    <s v="Tumor content 0-10%, 2 explants without tumor"/>
    <x v="5"/>
    <s v="Vydehi Hospital, Bangalore"/>
    <s v="Dr Amritha Prabha"/>
    <x v="1"/>
    <s v="Er(P), Pr(P), Her2(N)"/>
    <s v="Breast"/>
    <s v="Left Breast"/>
    <s v="Female"/>
    <n v="50"/>
    <s v="N"/>
    <n v="4.8"/>
    <s v="Maruthi"/>
    <s v="Biopsy"/>
    <s v="Primary"/>
    <s v="Naïve"/>
    <s v="NA"/>
    <s v="NA"/>
    <x v="0"/>
    <n v="2"/>
    <s v="NA"/>
    <s v="NA"/>
    <s v="NA"/>
    <s v="NA"/>
    <s v="NA"/>
    <s v="NA"/>
    <d v="2023-04-24T00:00:00"/>
    <s v="0.4*0.2*0.7_x000a_0.4*0.2*1.2_x000a_0.4*0.2*0.8"/>
    <s v="0.4*0.2*0.7_x000a_0.4*0.2*1.2_x000a_0.4*0.2*0.8"/>
    <s v="Manual"/>
    <n v="14"/>
    <s v="Syam"/>
    <s v="Y"/>
    <s v="Y"/>
    <s v="N"/>
    <s v="Q2 Passed"/>
    <s v="NA"/>
    <s v="Arm 1 (1x5)"/>
    <s v="Plate 2: MC RxA (1x6), Pacli+Cyclophosphamide+Doxorubicin RxF (1x6),  Pacli+Carbo RxC (1x6), Capitabine RxL (1x6)"/>
    <n v="29"/>
    <s v="Terminated @T72"/>
  </r>
  <r>
    <s v="FBR1Q230121"/>
    <n v="230121"/>
    <s v="R&amp;D"/>
    <x v="432"/>
    <s v="FCB-PROTOCOL-01"/>
    <s v="CLN/DBR/141"/>
    <s v="Y"/>
    <s v="COSv4.2_CaBR(1Q-Unknown)"/>
    <s v="Internal R&amp;D"/>
    <s v="Q1 Passed"/>
    <s v="Q1 Passed"/>
    <s v="Q1.5 Passed"/>
    <s v="Q1.5 Rejected"/>
    <s v="NA"/>
    <s v="No frank tumor seen. Fibrocystic changes with ductal hyperplasia present"/>
    <x v="4"/>
    <s v="DBR &amp; SK Hospital, Tirupati"/>
    <s v="Dr C Jayaprakash"/>
    <x v="1"/>
    <s v="NA"/>
    <s v="Breast"/>
    <s v="Left Breast"/>
    <s v="Female"/>
    <n v="47"/>
    <s v="N"/>
    <n v="5.6"/>
    <s v="Maruthi"/>
    <s v="Surgery"/>
    <s v="Primary"/>
    <s v="Naïve"/>
    <s v="NA"/>
    <s v="NA"/>
    <x v="0"/>
    <s v="NA"/>
    <s v="NA"/>
    <s v="NA"/>
    <s v="NA"/>
    <s v="NA"/>
    <s v="NA"/>
    <s v="NA"/>
    <d v="2023-04-25T00:00:00"/>
    <s v="NA"/>
    <s v="NA"/>
    <s v="Manual"/>
    <n v="14"/>
    <s v="Syam"/>
    <s v="Y"/>
    <s v="N"/>
    <s v="N"/>
    <s v="Q2 Rejected"/>
    <s v="No Tumor"/>
    <s v="Arm 1 (1x7)_x000a_Arm 2 (1x7)_x000a_Arm 3 (1x7)_x000a_"/>
    <s v="Plate 2: RxA (1x7),  RxH (1x7), RxB (1x7),  RxL (1x7)"/>
    <n v="57"/>
    <s v="Rejected"/>
  </r>
  <r>
    <s v="FBR1A230122"/>
    <n v="230122"/>
    <s v="R&amp;D"/>
    <x v="433"/>
    <s v="FCB-PROTOCOL-02"/>
    <s v="OC010"/>
    <s v="Y"/>
    <s v="Other Indication"/>
    <s v="Internal R&amp;D"/>
    <s v="Q1 Passed"/>
    <s v="Not Received"/>
    <s v="Compromised"/>
    <s v="Q1.5 Passed"/>
    <s v="Blood Not received"/>
    <s v="Tumor content 1-40%"/>
    <x v="7"/>
    <s v="Mazumdar Shaw Medical Centre, Bangalore"/>
    <s v="Dr Rohit Ranade, Bangalore"/>
    <x v="2"/>
    <s v="NA"/>
    <s v="Ovary"/>
    <s v="Right Ovary"/>
    <s v="Female"/>
    <n v="67"/>
    <s v="N"/>
    <n v="4.5999999999999996"/>
    <s v="Kalappa"/>
    <s v="Surgery"/>
    <s v="Primary"/>
    <s v="Chemotherapy"/>
    <s v="NA"/>
    <s v="III"/>
    <x v="4"/>
    <s v="High grade tumor. "/>
    <s v="pT3b N1a Mx"/>
    <n v="3"/>
    <s v="NACT(Carbo+Pacli)"/>
    <s v="High grade serous carcinoma"/>
    <s v="NA"/>
    <s v="NA"/>
    <d v="2023-04-26T00:00:00"/>
    <s v="0.4*0.6*1.0"/>
    <s v="0.4*0.6*1.0"/>
    <s v="Manual"/>
    <n v="14"/>
    <s v="Biswajit"/>
    <s v="N"/>
    <s v="N"/>
    <s v="N"/>
    <s v="Q2 Passed"/>
    <s v="NA"/>
    <s v="Arm 1 (1x7)_x000a_Arm 2 (1x7)_x000a_"/>
    <s v="Plate 2: MC RxA (1x7),  Pacli + Carbo RxC (1x7), Anti CD3+IL2 RxT (1x7)"/>
    <n v="35"/>
    <s v="Terminated @T72"/>
  </r>
  <r>
    <s v="FBR1Y230123"/>
    <n v="230123"/>
    <s v="R&amp;D"/>
    <x v="433"/>
    <s v="FCB-PROTOCOL-02"/>
    <s v="HN055"/>
    <s v="Y"/>
    <s v="CCS Study (1Y)"/>
    <s v="Internal R&amp;D"/>
    <s v="Q1 Passed"/>
    <s v="Not Received"/>
    <s v="Compromised"/>
    <s v="Q1.5 Passed"/>
    <s v="Blood Not received"/>
    <s v="Tumor content 8-60%"/>
    <x v="7"/>
    <s v="Mazumdar Shaw Medical Centre, Bangalore"/>
    <s v="Dr Vijay Pillai, Bangalore"/>
    <x v="0"/>
    <s v="NA"/>
    <s v="Mouth"/>
    <s v="Anterior flour of mouth"/>
    <s v="Male"/>
    <n v="69"/>
    <s v="N"/>
    <n v="4.5"/>
    <s v="Maruthi"/>
    <s v="Surgery"/>
    <s v="Primary"/>
    <s v="Naïve"/>
    <s v="NA"/>
    <s v="III"/>
    <x v="4"/>
    <n v="2"/>
    <s v="PT3"/>
    <s v="NA"/>
    <s v="NA"/>
    <s v="Squamous Cell Carcinoma"/>
    <s v="NA"/>
    <s v="NA"/>
    <d v="2023-04-26T00:00:00"/>
    <s v="0.4*0.8*0.8"/>
    <s v="0.4*0.8*0.8"/>
    <s v="Vibratome"/>
    <n v="14"/>
    <s v="Dharani"/>
    <s v="N"/>
    <s v="N"/>
    <s v="N"/>
    <s v="Q2 Passed"/>
    <s v="NA"/>
    <s v="Arm 1 (1x6)"/>
    <s v="Plate 2: MC RxA (1x6), Cisplatin RxF (1x6), TPF RxG (1x6), MTC+LD Nivo RxB (1x6)"/>
    <n v="39"/>
    <s v="Terminated @T72"/>
  </r>
  <r>
    <s v="FBR1A230124"/>
    <n v="230124"/>
    <s v="R&amp;D"/>
    <x v="433"/>
    <s v="FCB-PROTOCOL-01"/>
    <s v="CLN/JSS/022"/>
    <s v="Y"/>
    <s v="Other Indication"/>
    <s v="Internal R&amp;D"/>
    <s v="Q1 Passed"/>
    <s v="Q1 Passed"/>
    <s v="Q1.5 Passed"/>
    <s v="Q1.5 Passed"/>
    <s v="NA"/>
    <s v="Tumor content 3-15%, inflammation high"/>
    <x v="6"/>
    <s v="JSS Hospital, Mysore"/>
    <s v="Dr Ravi Krishnappa"/>
    <x v="2"/>
    <s v="NA"/>
    <s v="Ovary"/>
    <s v="Ovary"/>
    <s v="Female"/>
    <n v="43"/>
    <s v="N"/>
    <n v="6.4"/>
    <s v="Shashi"/>
    <s v="Surgery"/>
    <s v="Primary"/>
    <s v="Chemotherapy"/>
    <s v="NA"/>
    <s v="NA"/>
    <x v="0"/>
    <s v="NA"/>
    <s v="NA"/>
    <n v="6"/>
    <s v="Paclitaxel and Carboplatin"/>
    <s v="NA"/>
    <s v="NA"/>
    <s v="NA"/>
    <d v="2023-04-26T00:00:00"/>
    <s v="0.4_x000a_0.8"/>
    <s v="0.4_x000a_0.8"/>
    <s v="Manual"/>
    <n v="14"/>
    <s v="Biswajit"/>
    <s v="Y"/>
    <s v="Y"/>
    <s v="N"/>
    <s v="Q2 Passed"/>
    <s v="NA"/>
    <s v="Arm 1 (1x7)_x000a__x000a_"/>
    <s v="Plate 2: MC RxA (1x7),  Pacli + Carbo RxC (1x7)"/>
    <n v="21"/>
    <s v="Terminated @T72"/>
  </r>
  <r>
    <s v="FBR1W230125"/>
    <n v="230125"/>
    <s v="R&amp;D"/>
    <x v="433"/>
    <s v="FCB-PROTOCOL-02"/>
    <s v="BC013"/>
    <s v="Y"/>
    <s v="Biopsy Cabr-BSS (1W)"/>
    <s v="Internal R&amp;D"/>
    <s v="Q1 Passed"/>
    <s v="Q1 Passed"/>
    <s v="Q1.5 Passed"/>
    <s v="Q1.5 Rejected"/>
    <s v="NA"/>
    <s v="No tumor"/>
    <x v="7"/>
    <s v="Mazumdar Shaw Medical Centre, Bangalore"/>
    <s v="Dr Akshita Singh"/>
    <x v="1"/>
    <s v="NA"/>
    <s v="Breast"/>
    <s v="Left Breast"/>
    <s v="Female"/>
    <n v="56"/>
    <s v="N"/>
    <n v="5.0999999999999996"/>
    <s v="Shashi"/>
    <s v="Biopsy"/>
    <s v="Primary"/>
    <s v="Naïve"/>
    <s v="NA"/>
    <s v="NA"/>
    <x v="0"/>
    <s v="NA"/>
    <s v="NA"/>
    <s v="NA"/>
    <s v="NA"/>
    <s v="NA"/>
    <s v="NA"/>
    <s v="NA"/>
    <d v="2023-04-26T00:00:00"/>
    <s v="4Cores_x000a_0.1"/>
    <s v="4Cores_x000a_0.1"/>
    <s v="Manual"/>
    <n v="14"/>
    <s v="chandan"/>
    <s v="Y"/>
    <s v="Y"/>
    <s v="N"/>
    <s v="Q2 Rejected"/>
    <s v="No Tumor"/>
    <s v="Arm 1 (1x6)_x000a__x000a_"/>
    <s v="Plate 2: MC RxA (1x6),  Pacli + Carbo RxC (1x6)"/>
    <n v="18"/>
    <s v="Rejected"/>
  </r>
  <r>
    <s v="FBR1M230126"/>
    <n v="230126"/>
    <s v="R&amp;D"/>
    <x v="434"/>
    <s v="FCB-PROTOCOL-02"/>
    <s v="RC026"/>
    <s v="Y"/>
    <s v="DMS_RCC(1M)"/>
    <s v="Internal R&amp;D"/>
    <s v="Q1 Passed"/>
    <s v="Q1 Passed"/>
    <s v="Q1.5 Passed"/>
    <s v="Q1.5 Rejected"/>
    <s v="NA"/>
    <s v="No tumor seen. Fragments show features of chronic inflammation-Xanthogranulomatous pyelonephritis"/>
    <x v="7"/>
    <s v="Mazumdar Shaw Medical Centre, Bangalore"/>
    <s v="Dr Saurabh Bhargav, Bangalore"/>
    <x v="4"/>
    <s v="NA"/>
    <s v="Renal Mass"/>
    <s v="Left Renal Mass"/>
    <s v="Male"/>
    <n v="26"/>
    <s v="N"/>
    <n v="4.8"/>
    <s v="Shashi"/>
    <s v="Surgery"/>
    <s v="Primary"/>
    <s v="Naïve"/>
    <s v="NA"/>
    <s v="NA"/>
    <x v="0"/>
    <s v="NA"/>
    <s v="NA"/>
    <s v="NA"/>
    <s v="NA"/>
    <s v="NA"/>
    <s v="NA"/>
    <s v="NA"/>
    <d v="2023-04-27T00:00:00"/>
    <s v="0.5*0.8*1.2_x000a_0.4*0.7*1.2"/>
    <s v="0.5*0.8*1.2_x000a_0.4*0.7*1.2"/>
    <s v="Vibratome"/>
    <n v="14"/>
    <s v="Dharani"/>
    <s v="Y"/>
    <s v="Y"/>
    <s v="N"/>
    <s v="Q2 Rejected"/>
    <s v="No Tumor"/>
    <s v="Arm 1 (1x7)"/>
    <s v="Plate 2: MC  RxA (1x7),  Sunitinib RxD (1x7),C Max Nivo RxB (1x7), Cmax Nivo+Sunitinib RxC (1x7)"/>
    <n v="43"/>
    <s v="Rejected"/>
  </r>
  <r>
    <s v="FBB1H230127"/>
    <n v="230127"/>
    <s v="Biopharma"/>
    <x v="435"/>
    <s v="FCB-PROTOCOL-01"/>
    <s v="VYD/166"/>
    <s v="Y"/>
    <s v="BP007-2023(1H)"/>
    <s v="Biopharma"/>
    <s v="Q1 Passed"/>
    <s v="Q1 Passed"/>
    <s v="Q1.5 Passed"/>
    <s v="Q1.5 Passed"/>
    <s v="NA"/>
    <s v="Tumor content 22-90%"/>
    <x v="5"/>
    <s v="Vydehi Hospital, Bangalore"/>
    <s v="Dr Amritha Prabha"/>
    <x v="0"/>
    <s v="NA"/>
    <s v="Buccal Mucosa"/>
    <s v="Right Buccal Mucosa"/>
    <s v="Female"/>
    <n v="49"/>
    <s v="N"/>
    <n v="5.2"/>
    <s v="Kalappa"/>
    <s v="Surgery"/>
    <s v="Primary"/>
    <s v="Naïve"/>
    <s v="NA"/>
    <s v="III"/>
    <x v="4"/>
    <n v="2"/>
    <s v="pT3N1"/>
    <s v="NA"/>
    <s v="NA"/>
    <s v="NA"/>
    <s v="NA"/>
    <s v="NA"/>
    <d v="2023-04-28T00:00:00"/>
    <s v="0.4*0.6*1.2_x000a_0.2*0.6*0.6"/>
    <s v="0.4*0.6*1.2_x000a_0.2*0.6*0.6"/>
    <s v="Vibratome"/>
    <n v="14"/>
    <s v="Kowshik"/>
    <s v="Y"/>
    <s v="Y"/>
    <s v="N"/>
    <s v="Q2 Passed"/>
    <s v="NA"/>
    <s v="Arm 1 (1x7)"/>
    <s v="Plate 2: RxA (1x7), RxB (1x7), RxC (1x7), RxD (1x7), RxE (1x7),RxF (1x7)"/>
    <n v="57"/>
    <s v="Terminated @T72"/>
  </r>
  <r>
    <s v="FBR1Y230128"/>
    <n v="230128"/>
    <s v="R&amp;D"/>
    <x v="435"/>
    <s v="FCB-PROTOCOL-01"/>
    <s v="CLN/JSS/023"/>
    <s v="Y"/>
    <s v="CCS Study (1Y)"/>
    <s v="Internal R&amp;D"/>
    <s v="Q1 Passed"/>
    <s v="Q1 Passed"/>
    <s v="Q1.5 Passed"/>
    <s v="Q1.5 Passed"/>
    <s v="NA"/>
    <s v="Tumor content 3-40%"/>
    <x v="6"/>
    <s v="JSS Hospital, Mysore"/>
    <s v="Dr Ravi Krishnappa"/>
    <x v="0"/>
    <s v="NA"/>
    <s v="Buccal Mucosa"/>
    <s v="Buccal Mucosa"/>
    <s v="Female"/>
    <n v="76"/>
    <s v="N"/>
    <n v="5.0999999999999996"/>
    <s v="Shashi"/>
    <s v="Surgery"/>
    <s v="Primary"/>
    <s v="Naïve"/>
    <s v="NA"/>
    <s v="NA"/>
    <x v="0"/>
    <s v="NA"/>
    <s v="NA"/>
    <s v="NA"/>
    <s v="NA"/>
    <s v="NA"/>
    <s v="NA"/>
    <s v="NA"/>
    <d v="2023-04-28T00:00:00"/>
    <s v="0.3*0.5*1.2_x000a_0.3*0.8*0.8"/>
    <s v="0.3*0.5*1.2_x000a_0.3*0.8*0.8"/>
    <s v="Manual"/>
    <n v="14"/>
    <s v="Dharani"/>
    <s v="Y"/>
    <s v="Y"/>
    <s v="N"/>
    <s v="Q2 Passed"/>
    <s v="NA"/>
    <s v="Arm 1 (1x6)"/>
    <s v="Plate 2: MC RxA (1x6),  Doce+5FU+Carbo RxQ (1x6), MTC+LD RxB (1x6), MTC RxD (1x6)"/>
    <n v="30"/>
    <s v="Terminated @T72"/>
  </r>
  <r>
    <s v="FBB1H230129"/>
    <n v="230129"/>
    <s v="Biopharma"/>
    <x v="436"/>
    <s v="FCB-PROTOCOL-01"/>
    <s v="CLN/DBR/142"/>
    <s v="Y"/>
    <s v="BP007-2023(1H)"/>
    <s v="Biopharma"/>
    <s v="Q1 Passed"/>
    <s v="Q1 Passed"/>
    <s v="Q1.5 Passed"/>
    <s v="Q1.5 Passed"/>
    <s v="NA"/>
    <s v="High tumor content 80-95% in 6/7 explants"/>
    <x v="4"/>
    <s v="DBR &amp; SK Hospital, Tirupati"/>
    <s v="Dr C Jayaprakash"/>
    <x v="0"/>
    <s v="NA"/>
    <s v="Buccal Mucosa"/>
    <s v="Right Buccal Mucosa"/>
    <s v="Male"/>
    <n v="45"/>
    <s v="N"/>
    <n v="7.4"/>
    <s v="Partha"/>
    <s v="Surgery"/>
    <s v="Primary"/>
    <s v="Naïve"/>
    <s v="NA"/>
    <s v="II"/>
    <x v="2"/>
    <s v="NA"/>
    <s v="pT2N0Mx"/>
    <s v="NA"/>
    <s v="NA"/>
    <s v="NA"/>
    <s v="NA"/>
    <s v="NA"/>
    <d v="2023-04-29T00:00:00"/>
    <s v="0.4*1.2/0.6*1.6_x000a_0.4*0.8*1.0"/>
    <s v="0.4*1.2/0.6*1.6_x000a_0.4*0.8*1.0"/>
    <s v="Vibratome"/>
    <n v="14"/>
    <s v="Kowshik"/>
    <s v="Y"/>
    <s v="Y"/>
    <s v="N"/>
    <s v="Q2 Passed"/>
    <s v="NA"/>
    <s v="Arm 1 (1x7)"/>
    <s v="Plate 2: RxA (1x7), RxB (1x7), RxC (1x7), RxD (1x7), RxE (1x7),RxF (1x7)"/>
    <n v="57"/>
    <s v="Terminated @T72"/>
  </r>
  <r>
    <s v="FBR1Y230130"/>
    <n v="230130"/>
    <s v="R&amp;D"/>
    <x v="437"/>
    <s v="FCB-PROTOCOL-02"/>
    <s v="HN056"/>
    <s v="Y"/>
    <s v="CCS Study (1Y)"/>
    <s v="Internal R&amp;D"/>
    <s v="Q1 Passed"/>
    <s v="Q1 Passed"/>
    <s v="Q1.5 Passed"/>
    <s v="Q1.5 Passed"/>
    <s v="NA"/>
    <s v="Tumor content 55-95%"/>
    <x v="7"/>
    <s v="Mazumdar Shaw Medical Centre, Bangalore"/>
    <s v="Dr Vijay Pillai, Bangalore"/>
    <x v="0"/>
    <s v="NA"/>
    <s v="RMT"/>
    <s v="Right RMT"/>
    <s v="Male"/>
    <n v="40"/>
    <s v="N"/>
    <n v="5.2"/>
    <s v="Shashi"/>
    <s v="Surgery"/>
    <s v="Primary"/>
    <s v="Naïve"/>
    <s v="NA"/>
    <s v="IV"/>
    <x v="1"/>
    <n v="2"/>
    <s v="pT4a N2b"/>
    <s v="NA"/>
    <s v="NA"/>
    <s v="Squamous Cell Carcinoma"/>
    <s v="NA"/>
    <s v="NA"/>
    <d v="2023-05-01T00:00:00"/>
    <s v="0.3*0.4*0.6"/>
    <s v="0.3*0.4*0.6"/>
    <s v="Manual"/>
    <n v="14"/>
    <s v="kuberan"/>
    <s v="N"/>
    <s v="N"/>
    <s v="N"/>
    <s v="Q2 Passed"/>
    <s v="NA"/>
    <s v="Arm 1 (1x7)"/>
    <s v="Plate 2: MC RxA (1x6), Cisplatin RxF (1x6), Cisplatin+ 5FU+Doce RxG(1x6)"/>
    <n v="33"/>
    <s v="Terminated @T72"/>
  </r>
  <r>
    <s v="FBR1M230131"/>
    <n v="230131"/>
    <s v="R&amp;D"/>
    <x v="437"/>
    <s v="FCB-PROTOCOL-02"/>
    <s v="RC027"/>
    <s v="Y"/>
    <s v="DMS_RCC(1M)"/>
    <s v="Internal R&amp;D"/>
    <s v="Q1 Passed"/>
    <s v="Q1 Rejected"/>
    <s v="Q1.5 Passed"/>
    <s v="Q1.5 Rejected"/>
    <s v="Blood not collected"/>
    <s v="No tumor"/>
    <x v="7"/>
    <s v="Mazumdar Shaw Medical Centre, Bangalore"/>
    <s v="Dr Saurabh Bhargav, Bangalore"/>
    <x v="4"/>
    <s v="NA"/>
    <s v="Renal Mass"/>
    <s v="Right Renal Mass"/>
    <s v="Male"/>
    <n v="81"/>
    <s v="N"/>
    <n v="5.2"/>
    <s v="Shashi"/>
    <s v="Surgery"/>
    <s v="Primary"/>
    <s v="Naïve"/>
    <s v="NA"/>
    <s v="NA"/>
    <x v="0"/>
    <s v="NA"/>
    <s v="NA"/>
    <s v="NA"/>
    <s v="NA"/>
    <s v="NA"/>
    <s v="NA"/>
    <s v="NA"/>
    <d v="2023-05-01T00:00:00"/>
    <s v="0.6*1.0*1.0_x000a_0.8*1.0*1.0"/>
    <s v="0.6*1.0*1.0_x000a_0.8*1.0*1.0"/>
    <s v="Vibratome"/>
    <n v="14"/>
    <s v="Mouniss"/>
    <s v="N"/>
    <s v="N"/>
    <s v="N"/>
    <s v="Q2 Rejected"/>
    <s v="No Tumor"/>
    <s v="Arm 1 (1x7)_x000a_Arm 2 (1x7)_x000a_"/>
    <s v="Plate 2: RxA (1x7),  RxD (1x7)}\, RxG (1x7),  RxB (1x7), RxF (1x7)"/>
    <s v="NA"/>
    <s v="Rejected"/>
  </r>
  <r>
    <s v="FBR1Z230132"/>
    <n v="230132"/>
    <s v="R&amp;D"/>
    <x v="438"/>
    <s v="FCB-PROTOCOL-01"/>
    <s v="CLN/PRA/206"/>
    <s v="Y"/>
    <s v="CT+LD Nivo -NLD study (1Z)"/>
    <s v="Internal R&amp;D"/>
    <s v="Q1 Passed"/>
    <s v="Q1 Passed"/>
    <s v="Q1.5 Passed"/>
    <s v="Q1.5 Passed"/>
    <s v="NA"/>
    <s v="Tumor content 20-95%."/>
    <x v="0"/>
    <s v="ASWAD Hospital"/>
    <s v="Dr Prakash BV"/>
    <x v="0"/>
    <s v="NA"/>
    <s v="Buccal Mucosa"/>
    <s v="Right Buccal Mucosa"/>
    <s v="Female"/>
    <n v="65"/>
    <s v="N"/>
    <n v="4.3"/>
    <s v="Partha"/>
    <s v="Surgery"/>
    <s v="Primary"/>
    <s v="Naïve"/>
    <s v="NA"/>
    <s v="NA"/>
    <x v="0"/>
    <s v="NA"/>
    <s v="NA"/>
    <s v="NA"/>
    <s v="NA"/>
    <s v="NA"/>
    <s v="NA"/>
    <s v="NA"/>
    <d v="2023-05-02T00:00:00"/>
    <s v="0.6/0.8*1.4*1.6/1.8"/>
    <s v="0.6/0.8*1.4*1.6/1.8"/>
    <s v="Vibratome"/>
    <n v="15"/>
    <s v="sai "/>
    <s v="Y"/>
    <s v="Y"/>
    <s v="N"/>
    <s v="Q2 Passed"/>
    <s v="NA"/>
    <s v="Arm 1 (1x7)"/>
    <s v="Plate 2: MC RxA (1x7), M+Erlo+Cel+LD Nivo RxB (1x7), Cmax Nivo RxC (1x7), M+E+Celo RxD (1x7)"/>
    <n v="43"/>
    <s v="Terminated @T72"/>
  </r>
  <r>
    <s v="FBR1W230133"/>
    <n v="230133"/>
    <s v="R&amp;D"/>
    <x v="438"/>
    <s v="FCB-PROTOCOL-01"/>
    <s v="VYD/167"/>
    <s v="Y"/>
    <s v="Biopsy Cabr-BSS (1W)"/>
    <s v="Internal R&amp;D"/>
    <s v="Q1 Passed"/>
    <s v="Q1 Passed"/>
    <s v="Q1.5 Passed"/>
    <s v="Q1.5 Rejected"/>
    <s v="NA"/>
    <s v="Isolated cells suspicious for malignancy seen in one fragment, overall -No Tumor"/>
    <x v="5"/>
    <s v="Vydehi Hospital, Bangalore"/>
    <s v="Dr Amritha Prabha"/>
    <x v="1"/>
    <s v="Er(P), Pr(P), Her2(Equivocal)"/>
    <s v="Breast"/>
    <s v="Right Breast"/>
    <s v="Female"/>
    <n v="48"/>
    <s v="N"/>
    <n v="4.5"/>
    <s v="Maruthi"/>
    <s v="Biopsy"/>
    <s v="Primary"/>
    <s v="Naïve"/>
    <s v="NA"/>
    <s v="NA"/>
    <x v="0"/>
    <s v="NA"/>
    <s v="NA"/>
    <s v="NA"/>
    <s v="NA"/>
    <s v="NA"/>
    <s v="NA"/>
    <s v="NA"/>
    <d v="2023-05-02T00:00:00"/>
    <s v="7 core_x000a_0.2 to 1.6"/>
    <s v="7 core_x000a_0.2 to 1.6"/>
    <s v="Manual"/>
    <n v="15"/>
    <s v="Mouniss"/>
    <s v="Y"/>
    <s v="Y"/>
    <s v="N"/>
    <s v="Q2 Rejected"/>
    <s v="No Tumor"/>
    <s v="Arm 1 (1x6)_x000a__x000a_"/>
    <s v="Plate 2: MC RxA (1x6), pacli+cyclo+ adriya RxF (1x6), Pacli + Carbo RxC (1x6)"/>
    <n v="24"/>
    <s v="Rejected"/>
  </r>
  <r>
    <s v="FBR1Z230134"/>
    <n v="230134"/>
    <s v="R&amp;D"/>
    <x v="439"/>
    <s v="FCB-PROTOCOL-01"/>
    <s v="CLN/PRA/207"/>
    <s v="Y"/>
    <s v="CT+LD Nivo -NLD study (1Z)"/>
    <s v="Internal R&amp;D"/>
    <s v="Q1 Passed"/>
    <s v="Q1 Passed"/>
    <s v="Q1.5 Passed"/>
    <s v="Q1.5 Passed"/>
    <s v="NA"/>
    <s v="Tumor content 2-20%"/>
    <x v="0"/>
    <s v="ASWAD Hospital"/>
    <s v="Dr Prakash BV"/>
    <x v="0"/>
    <s v="NA"/>
    <s v="Larynx/Pharynx"/>
    <s v="Larynx/Pharynx"/>
    <s v="Male"/>
    <n v="56"/>
    <s v="N"/>
    <n v="4.8"/>
    <s v="Maruthi"/>
    <s v="Surgery"/>
    <s v="Primary"/>
    <s v="Naïve"/>
    <s v="NA"/>
    <s v="NA"/>
    <x v="0"/>
    <s v="NA"/>
    <s v="NA"/>
    <s v="NA"/>
    <s v="NA"/>
    <s v="NA"/>
    <s v="NA"/>
    <s v="NA"/>
    <d v="2023-05-03T00:00:00"/>
    <s v="0.3*0.7/1.2*3.6_x000a_0.4*0.6/1.2*3.0"/>
    <s v="0.3*0.7/1.2*3.6_x000a_0.4*0.6/1.2*3.0"/>
    <s v="Vibratome"/>
    <n v="15"/>
    <s v="Mouniss"/>
    <s v="Y"/>
    <s v="Y"/>
    <s v="N"/>
    <s v="Q2 Passed"/>
    <s v="NA"/>
    <s v="Arm 1 (1x7)_x000a_Arm2 (1x7)"/>
    <s v="Plate 2: MC RxA (1x7), M+Erlo+Cel+LD Nivo RxB (1x7), Cmax Nivo RxC (1x7), M+E+Celo RxD (1x7);_x000a_Plate 3: MC RxA (1x7), M+Erlo+Cel+LD Nivo RxB (1x7)"/>
    <n v="64"/>
    <s v="Terminated @T72"/>
  </r>
  <r>
    <s v="FBR1Q230135"/>
    <n v="230135"/>
    <s v="R&amp;D"/>
    <x v="439"/>
    <s v="FCB-PROTOCOL-01"/>
    <s v="CLN/JSS/024"/>
    <s v="Y"/>
    <s v="COSv4.2_CaBR(1Q-Unknown)"/>
    <s v="Internal R&amp;D"/>
    <s v="Q1 Passed"/>
    <s v="Q1 Passed"/>
    <s v="Q1.5 Passed"/>
    <s v="Q1.5 Passed"/>
    <s v="NA"/>
    <s v="Tumor cells 5-6% seen only in 2/21 explants. Others no tumor. Features of DCIS seen"/>
    <x v="6"/>
    <s v="JSS Hospital, Mysore"/>
    <s v="Dr Ravi Krishnappa"/>
    <x v="1"/>
    <s v="TNBC"/>
    <s v="Breast"/>
    <s v="Breast"/>
    <s v="Female"/>
    <n v="50"/>
    <s v="N"/>
    <n v="4.5999999999999996"/>
    <s v="Kalappa"/>
    <s v="Surgery"/>
    <s v="Primary"/>
    <s v="Naïve"/>
    <s v="NA"/>
    <s v="NA"/>
    <x v="0"/>
    <s v="NA"/>
    <s v="NA"/>
    <s v="NA"/>
    <s v="NA"/>
    <s v="NA"/>
    <s v="NA"/>
    <s v="NA"/>
    <d v="2023-05-03T00:00:00"/>
    <s v="0.4*2.6*3.4_x000a_0.2*1.1*1.8"/>
    <s v="0.4*2.6*3.4_x000a_0.2*1.1*1.8"/>
    <s v="Manual"/>
    <n v="15"/>
    <s v="Syam"/>
    <s v="Y"/>
    <s v="Y"/>
    <s v="N"/>
    <s v="Q2 Passed"/>
    <s v="NA"/>
    <s v="Arm 1 (1x7)_x000a_Arm 2 (1x7)_x000a_Arm 3 (1x7)_x000a_"/>
    <s v="Plate 2: Preservation {RxA (1x7),  RxA (1x7)}, RxB (1x7),  RxK (1x7), RxM(1x7),  RxL(1x7)"/>
    <n v="71"/>
    <s v="Terminated @T72"/>
  </r>
  <r>
    <s v="FBR1Y230136"/>
    <n v="230136"/>
    <s v="R&amp;D"/>
    <x v="439"/>
    <s v="FCB-PROTOCOL-02"/>
    <s v="HN057"/>
    <s v="Y"/>
    <s v="CCS Study (1Y)"/>
    <s v="Internal R&amp;D"/>
    <s v="Q1 Passed"/>
    <s v="Q1 Passed"/>
    <s v="Q1.5 Passed"/>
    <s v="Q1.5 Rejected"/>
    <s v="NA"/>
    <s v="No tumor"/>
    <x v="7"/>
    <s v="Mazumdar Shaw Medical Centre, Bangalore"/>
    <s v="Dr Vijay Pillai, Bangalore"/>
    <x v="0"/>
    <s v="NA"/>
    <s v="GBS"/>
    <s v="Lower GBS"/>
    <s v="Female"/>
    <n v="67"/>
    <s v="N"/>
    <n v="4.2"/>
    <s v="Partha"/>
    <s v="Surgery"/>
    <s v="Primary"/>
    <s v="Naïve"/>
    <s v="NA"/>
    <s v="NA"/>
    <x v="0"/>
    <s v="NA"/>
    <s v="NA"/>
    <s v="NA"/>
    <s v="NA"/>
    <s v="NA"/>
    <s v="NA"/>
    <s v="NA"/>
    <d v="2023-05-03T00:00:00"/>
    <s v="0.2/0.3*0.4*1.0"/>
    <s v="0.2/0.3*0.4*1.0"/>
    <s v="Manual"/>
    <n v="15"/>
    <s v="kuberan"/>
    <s v="Y"/>
    <s v="Y"/>
    <s v="N"/>
    <s v="Q2 Rejected"/>
    <s v="No Tumor"/>
    <s v="Arm 1 (1x6)"/>
    <s v="Plate 2: MC RxA (1x6), Cisplatin RxF (1x6), Cisplatin+ 5FU+Doce RxP(1x6)"/>
    <n v="32"/>
    <s v="Terminated @T72"/>
  </r>
  <r>
    <s v="FBR1Y230137"/>
    <n v="230137"/>
    <s v="R&amp;D"/>
    <x v="440"/>
    <s v="FCB-PROTOCOL-01"/>
    <s v="VYD/168"/>
    <s v="Y"/>
    <s v="CCS Study (1Y)"/>
    <s v="Internal R&amp;D"/>
    <s v="Q1 Passed"/>
    <s v="Q1 Passed"/>
    <s v="Q1.5 Passed"/>
    <s v="Q1.5 Passed"/>
    <s v="NA"/>
    <s v="Tumor content 25-85%"/>
    <x v="5"/>
    <s v="Vydehi Hospital, Bangalore"/>
    <s v="Dr Amritha Prabha"/>
    <x v="0"/>
    <s v="NA"/>
    <s v="Buccal Mucosa"/>
    <s v="Right Buccal Mucosa"/>
    <s v="Female"/>
    <n v="82"/>
    <s v="N"/>
    <n v="5.3"/>
    <s v="Partha"/>
    <s v="Surgery"/>
    <s v="Primary"/>
    <s v="Naïve"/>
    <s v="NA"/>
    <s v="III"/>
    <x v="4"/>
    <n v="2"/>
    <s v="pT3N0"/>
    <s v="NA"/>
    <s v="NA"/>
    <s v="NA"/>
    <s v="NA"/>
    <s v="NA"/>
    <d v="2023-05-04T00:00:00"/>
    <s v="0.6/0.8*1.6*1.6"/>
    <s v="0.6/0.8*1.6*1.6"/>
    <s v="Vibratome"/>
    <n v="15"/>
    <s v="sai "/>
    <s v="Y"/>
    <s v="Y"/>
    <s v="N"/>
    <s v="Q2 Passed"/>
    <s v="NA"/>
    <s v="Arm 1 (1x7)"/>
    <s v="Plate 2: MC RxA (1x7), pacli+carbo RxJ (1x6), Gemci+carbo RxL(1x6), Metho RxN(1x7), Metho+Erlo+celexo+LDNivo RxB(1x7"/>
    <n v="41"/>
    <s v="Terminated @T72"/>
  </r>
  <r>
    <s v="FBR1Y230138"/>
    <n v="230138"/>
    <s v="R&amp;D"/>
    <x v="440"/>
    <s v="FCB-PROTOCOL-01"/>
    <s v="CLN/DBR/143"/>
    <s v="Y"/>
    <s v="CCS Study (1Y)"/>
    <s v="Internal R&amp;D"/>
    <s v="Q1 Passed"/>
    <s v="Q1 Passed"/>
    <s v="Q1.5 Passed"/>
    <s v="Q1.5 Passed"/>
    <s v="NA"/>
    <s v="Tumor content 6-60%"/>
    <x v="4"/>
    <s v="DBR &amp; SK Hospital, Tirupati"/>
    <s v="Dr C Jayaprakash"/>
    <x v="0"/>
    <s v="NA"/>
    <s v="Buccal Mucosa"/>
    <s v="Left Buccal Mucosa"/>
    <s v="Female"/>
    <n v="52"/>
    <s v="N"/>
    <n v="5.8"/>
    <s v="Maruthi"/>
    <s v="Surgery"/>
    <s v="Primary"/>
    <s v="Naïve"/>
    <s v="NA"/>
    <s v="IVB"/>
    <x v="1"/>
    <s v="NA"/>
    <s v="pT3N3bMx"/>
    <s v="NA"/>
    <s v="NA"/>
    <s v="NA"/>
    <s v="NA"/>
    <s v="NA"/>
    <d v="2023-05-04T00:00:00"/>
    <s v="0.8*1.2/1.6*1.8/1.2"/>
    <s v="0.8*1.2/1.6*1.8/1.2"/>
    <s v="Vibratome"/>
    <n v="15"/>
    <s v="Mouniss"/>
    <s v="Y"/>
    <s v="Y"/>
    <s v="N"/>
    <s v="Q2 Passed"/>
    <s v="NA"/>
    <s v="Arm 1 (1x7)"/>
    <s v="Plate 2: MC RxA (1x7), Cisplatin+5FU RxH (1x7), Gemci RxK(1x7),Pacli RxI(1x7)"/>
    <n v="43"/>
    <s v="Terminated @T72"/>
  </r>
  <r>
    <s v="FBR1Z230139"/>
    <n v="230139"/>
    <s v="R&amp;D"/>
    <x v="441"/>
    <s v="FCB-PROTOCOL-01"/>
    <s v="VYD/BPY/005"/>
    <s v="Y"/>
    <s v="CT+LD Nivo -NLD study (1Z)"/>
    <s v="Internal R&amp;D"/>
    <s v="Q1 Passed"/>
    <s v="Q1 Passed"/>
    <s v="Q1.5 Passed"/>
    <s v="Q1.5 Rejected"/>
    <s v="No Tumor"/>
    <s v="No tumor"/>
    <x v="5"/>
    <s v="Vydehi Hospital, Bangalore"/>
    <s v="Dr Amritha Prabha"/>
    <x v="0"/>
    <s v="NA"/>
    <s v="Buccal Mucosa"/>
    <s v="Left Buccal Mucosa"/>
    <s v="Female"/>
    <n v="72"/>
    <s v="N"/>
    <n v="5.0999999999999996"/>
    <s v="Shashi"/>
    <s v="Biopsy"/>
    <s v="Local Recurrent"/>
    <s v="Surgery + Radiotherapy"/>
    <s v="NA"/>
    <s v="NA"/>
    <x v="0"/>
    <s v="NA"/>
    <s v="NA"/>
    <s v="NA"/>
    <s v="NA"/>
    <s v="NA"/>
    <s v="NA"/>
    <s v="NA"/>
    <d v="2023-05-09T00:00:00"/>
    <s v="0.3/0.3*0.4/0.6*0.6/0.8/1.0"/>
    <s v="0.3/0.3*0.4/0.6*0.6/0.8/1.0"/>
    <s v="Manual"/>
    <n v="15"/>
    <s v="Dharani"/>
    <s v="Y"/>
    <s v="Y"/>
    <s v="N"/>
    <s v="Q2 Rejected"/>
    <s v="No Tumor"/>
    <s v="Arm1  (1x5)"/>
    <s v="Plate 2: MC RxA (1x7), M+Erlo+Cel+LD Nivo RxB (1x7), Cmax Nivo RxC (1x7), M+E+Celo RxD (1x7)"/>
    <n v="29"/>
    <s v="Rejected"/>
  </r>
  <r>
    <s v="FBR1Z230140"/>
    <n v="230140"/>
    <s v="R&amp;D"/>
    <x v="442"/>
    <s v="FCB-PROTOCOL-01"/>
    <s v="CLN/PRA/208"/>
    <s v="Y"/>
    <s v="CT+LD Nivo -NLD study (1Z)"/>
    <s v="Internal R&amp;D"/>
    <s v="Q1 Passed"/>
    <s v="Q1 Passed"/>
    <s v="Q1.5 Passed"/>
    <s v="Q1.5 Passed"/>
    <s v="NA"/>
    <s v="Tumor content 55%-75%"/>
    <x v="0"/>
    <s v="Sri Lakshmi Hospital, Bangalore"/>
    <s v="Dr Prakash BV"/>
    <x v="0"/>
    <s v="NA"/>
    <s v="pyriform fossa"/>
    <s v="Right priform fossa"/>
    <s v="Female"/>
    <n v="58"/>
    <s v="N"/>
    <n v="6.9"/>
    <s v="Partha"/>
    <s v="Surgery"/>
    <s v="Primary"/>
    <s v="Naïve"/>
    <s v="NA"/>
    <s v="IV"/>
    <x v="1"/>
    <n v="3"/>
    <s v="pT4N2bM0"/>
    <s v="NA"/>
    <s v="NA"/>
    <s v="NA"/>
    <s v="NA"/>
    <s v="NA"/>
    <d v="2023-05-10T00:00:00"/>
    <s v="1.0*1.0*1.8"/>
    <s v="1.0*1.0*1.8"/>
    <s v="Vibratome"/>
    <n v="15"/>
    <s v="Kowshik"/>
    <s v="Y"/>
    <s v="Y"/>
    <s v="N"/>
    <s v="Q2 Passed"/>
    <s v="NA"/>
    <s v="Arm1  (1x7)"/>
    <s v="Plate 2: MC RxA (1x7), M+Erlo+Cel+LD Nivo RxB (1x7), Cmax Nivo RxC (1x7), M+E+Celo RxD (1x7)"/>
    <n v="43"/>
    <s v="Terminated @T72"/>
  </r>
  <r>
    <s v="FBB1H230141"/>
    <n v="230141"/>
    <s v="Biopharma"/>
    <x v="443"/>
    <s v="FCB-PROTOCOL-01"/>
    <s v="VYD/169"/>
    <s v="Y"/>
    <s v="BP007-2023(1H)"/>
    <s v="Biopharma"/>
    <s v="Q1 Passed"/>
    <s v="Q1 Passed"/>
    <s v="Q1.5 Passed"/>
    <s v="Q1.5 Passed"/>
    <s v="NA"/>
    <s v="Tumor content 65-95%"/>
    <x v="5"/>
    <s v="Vydehi Hospital, Bangalore"/>
    <s v="Dr Amritha Prabha"/>
    <x v="0"/>
    <s v="NA"/>
    <s v="Tongue"/>
    <s v="Right Lateral border of tongue"/>
    <s v="Male"/>
    <n v="27"/>
    <s v="N"/>
    <n v="6.5"/>
    <s v="Maruthi"/>
    <s v="Surgery"/>
    <s v="Primary"/>
    <s v="Naïve"/>
    <s v="NA"/>
    <s v="II"/>
    <x v="2"/>
    <n v="2"/>
    <s v="pT2N0"/>
    <s v="NA"/>
    <s v="NA"/>
    <s v="NA"/>
    <s v="NA"/>
    <s v="NA"/>
    <d v="2023-05-11T00:00:00"/>
    <s v="0.9/0.2/0.4/0.4*0.6/0.8/0.6/0.6/0.8/0.6*1.3/0.9/1.0/0.9"/>
    <s v="0.9/0.2/0.4/0.4*0.6/0.8/0.6/0.6/0.8/0.6*1.3/0.9/1.0/0.9"/>
    <s v="Vibratome"/>
    <n v="15"/>
    <s v="Mouniss"/>
    <s v="Y"/>
    <s v="Y"/>
    <s v="N"/>
    <s v="Q2 Passed"/>
    <s v="NA"/>
    <s v="Arm 1 (1x7)"/>
    <s v="Plate 2: RxA (1x7), RxB (1x7), RxC (1x7), RxD (1x7), RxE (1x7),RxF (1x7)"/>
    <n v="57"/>
    <s v="Terminated @T72"/>
  </r>
  <r>
    <s v="FBR1Z230142"/>
    <n v="230142"/>
    <s v="R&amp;D"/>
    <x v="444"/>
    <s v="FCB-PROTOCOL-01"/>
    <s v="VYD/BPY/005"/>
    <s v="Y"/>
    <s v="CT+LD Nivo -NLD study (1Z)"/>
    <s v="Internal R&amp;D"/>
    <s v="Q1 Passed"/>
    <s v="Q1 Passed"/>
    <s v="Q1.5 Passed"/>
    <s v="Q1.5 Passed"/>
    <s v="NA"/>
    <s v="Tumor content 1-90%"/>
    <x v="5"/>
    <s v="Vydehi Hospital, Bangalore"/>
    <s v="Dr Amritha Prabha"/>
    <x v="0"/>
    <s v="NA"/>
    <s v="Buccal Mucosa"/>
    <s v="Left Buccal Mucosa"/>
    <s v="Female"/>
    <n v="72"/>
    <s v="N"/>
    <n v="3.2"/>
    <s v="Maruthi"/>
    <s v="Biopsy"/>
    <s v="Local Recurrent"/>
    <s v="Surgery + Radiotherapy"/>
    <s v="NA"/>
    <s v="IV"/>
    <x v="1"/>
    <n v="2"/>
    <s v="T4aN0M0"/>
    <s v="NA"/>
    <s v="NA"/>
    <s v="NA"/>
    <s v="NA"/>
    <s v="NA"/>
    <d v="2023-05-12T00:00:00"/>
    <s v="0.2/0.2/0.3*0.7/0.6*0.8/1.4"/>
    <s v="0.2/0.2/0.3*0.7/0.6*0.8/1.5"/>
    <s v="Manual"/>
    <n v="15"/>
    <s v="Kowshik"/>
    <s v="Y"/>
    <s v="Y"/>
    <s v="N"/>
    <s v="Q2 Passed"/>
    <s v="NA"/>
    <s v="Arm1  (1x7)"/>
    <s v="Plate 2: MC RxA (1x6), M+Erlo+Cel+LD Nivo RxB (1x9), Cmax Nivo RxC (1x9), M+E+Celo RxD (1x9)"/>
    <n v="39"/>
    <s v="Terminated @T72"/>
  </r>
  <r>
    <s v="FBR1Z230143"/>
    <n v="230143"/>
    <s v="R&amp;D"/>
    <x v="445"/>
    <s v="FCB-PROTOCOL-01"/>
    <s v="CLN/PRA/209"/>
    <s v="Y"/>
    <s v="CT+LD Nivo -NLD study (1Z)"/>
    <s v="Internal R&amp;D"/>
    <s v="Q1 Passed"/>
    <s v="Q1 Passed"/>
    <s v="Q1.5 Passed"/>
    <s v="Q1.5 Passed"/>
    <s v="NA"/>
    <s v="Tumor content 50-80%"/>
    <x v="0"/>
    <s v="Sri Lakshmi Hospital, Bangalore"/>
    <s v="Dr Prakash BV"/>
    <x v="0"/>
    <s v="NA"/>
    <s v="Buccal Mucosa"/>
    <s v="Left Buccal Mucosa"/>
    <s v="Male"/>
    <n v="55"/>
    <s v="N"/>
    <n v="5.0999999999999996"/>
    <s v="Shashi"/>
    <s v="Surgery"/>
    <s v="Primary"/>
    <s v="Naïve"/>
    <s v="NA"/>
    <s v="II"/>
    <x v="2"/>
    <n v="2"/>
    <s v="pT2N0M0"/>
    <s v="NA"/>
    <s v="NA"/>
    <s v="NA"/>
    <s v="NA"/>
    <s v="NA"/>
    <d v="2023-05-13T00:00:00"/>
    <s v="0.3/0.4*1.1*2.4"/>
    <s v="0.3/0.4*1.1*2.5"/>
    <s v="Vibratome"/>
    <n v="15"/>
    <s v="Kowshik"/>
    <s v="Y"/>
    <s v="Y"/>
    <s v="N"/>
    <s v="Q2 Passed"/>
    <s v="NA"/>
    <s v="Arm1  (1x7)"/>
    <s v="Plate 2: MC RxA (1x7), M+Erlo+Cel+LD Nivo RxB (1x7), Cmax Nivo RxC (1x7), M+E+Celo RxD (1x7);_x000a_Plate 3: MC RxA (1x7), MC RxA (1x7)"/>
    <n v="63"/>
    <s v="Terminated @T72"/>
  </r>
  <r>
    <s v="FBR1Z230144"/>
    <n v="230144"/>
    <s v="R&amp;D"/>
    <x v="445"/>
    <s v="FCB-PROTOCOL-01"/>
    <s v="VYD/BPY/006"/>
    <s v="Y"/>
    <s v="CT+LD Nivo -NLD study (1Z)"/>
    <s v="Internal R&amp;D"/>
    <s v="Q1 Passed"/>
    <s v="Q1 Passed"/>
    <s v="Q1.5 Passed"/>
    <s v="Q1.5 Passed"/>
    <s v="NA"/>
    <s v="Tumor content 25-95%"/>
    <x v="5"/>
    <s v="Vydehi Hospital, Bangalore"/>
    <s v="Dr Amritha Prabha"/>
    <x v="0"/>
    <s v="NA"/>
    <s v="Buccal Mucosa"/>
    <s v="Left Buccal Mucosa"/>
    <s v="Female"/>
    <n v="65"/>
    <s v="N"/>
    <n v="3.2"/>
    <s v="Maruthi"/>
    <s v="Biopsy"/>
    <s v="Local Recurrent"/>
    <s v="Surgery + Radiotherapy"/>
    <s v="NA"/>
    <s v="IV"/>
    <x v="1"/>
    <n v="2"/>
    <s v="T4aN0M0"/>
    <s v="NA"/>
    <s v="NA"/>
    <s v="NA"/>
    <s v="NA"/>
    <s v="NA"/>
    <d v="2023-05-13T00:00:00"/>
    <s v="Tissue broken into pieces while washing ,so the dimensions are not taken"/>
    <s v="Tissue broken into pieces while washing ,so the dimensions are not taken"/>
    <s v="Manual"/>
    <n v="15"/>
    <s v="Dharani"/>
    <s v="Y"/>
    <s v="Y"/>
    <s v="N"/>
    <s v="Q2 Passed"/>
    <s v="NA"/>
    <s v="Arm1  (1x6)"/>
    <s v="Plate 2:  RxA (1x9), RxB (1x9), RxC (1x9), RxD (1x9)"/>
    <n v="50"/>
    <s v="Terminated @T72"/>
  </r>
  <r>
    <s v="FBR1Y230145"/>
    <n v="230145"/>
    <s v="R&amp;D"/>
    <x v="446"/>
    <s v="FCB-PROTOCOL-02"/>
    <s v="HN058"/>
    <s v="Y"/>
    <s v="CCS Study (1Y)"/>
    <s v="Internal R&amp;D"/>
    <s v="Q1 Passed"/>
    <s v="Q1 Passed"/>
    <s v="Q1.5 Passed"/>
    <s v="Q1.5 Rejected"/>
    <s v="NA"/>
    <s v="No tumor"/>
    <x v="7"/>
    <s v="Mazumdar Shaw Medical Centre, Bangalore"/>
    <s v="Dr Vijay Pillai, Bangalore"/>
    <x v="0"/>
    <s v="NA"/>
    <s v="Buccal Mucosa"/>
    <s v="Buccal Mucosa"/>
    <s v="Male"/>
    <n v="59"/>
    <s v="N"/>
    <n v="4.2"/>
    <s v="Kalappa"/>
    <s v="Surgery"/>
    <s v="Primary"/>
    <s v="Radiotherapy"/>
    <s v="NA"/>
    <s v="IV"/>
    <x v="1"/>
    <n v="1"/>
    <s v="pT4apN0."/>
    <s v="NA"/>
    <s v="NA"/>
    <s v="Squamous Cell Carcinoma"/>
    <s v="NA"/>
    <s v="NA"/>
    <d v="2023-05-16T00:00:00"/>
    <s v="0.2/0.3*0.6*0.5"/>
    <s v="0.2/0.3*0.6*0.6"/>
    <s v="Manual"/>
    <n v="15"/>
    <s v="kuberan"/>
    <s v="Y"/>
    <s v="Y"/>
    <s v="N"/>
    <s v="Q2 Rejected"/>
    <s v="No Tumor"/>
    <s v="Arm1  (1x6)"/>
    <s v="Plate 2: MC RxA (1x9), Cisplatin RxF (1x9),Cisplatin+5-F-U+ Docotexal RxG(1x9)"/>
    <n v="24"/>
    <s v="Rejected"/>
  </r>
  <r>
    <s v="FBR1Y230146"/>
    <n v="230146"/>
    <s v="R&amp;D"/>
    <x v="447"/>
    <s v="FCB-PROTOCOL-02"/>
    <s v="HN059"/>
    <s v="Y"/>
    <s v="CCS Study (1Y)"/>
    <s v="Internal R&amp;D"/>
    <s v="Q1 Passed"/>
    <s v="Q1 Passed"/>
    <s v="Compromised"/>
    <s v="Q1.5 Passed"/>
    <s v="NA"/>
    <s v="Tumor content 40-80%"/>
    <x v="7"/>
    <s v="Mazumdar Shaw Medical Centre, Bangalore"/>
    <s v="Dr Vijay Pillai, Bangalore"/>
    <x v="0"/>
    <s v="NA"/>
    <s v="Alveolus"/>
    <s v="Left Lower Alveolus"/>
    <s v="Female"/>
    <n v="46"/>
    <s v="N"/>
    <n v="5.0999999999999996"/>
    <s v="Shashi"/>
    <s v="Surgery"/>
    <s v="Primary"/>
    <s v="Naïve"/>
    <s v="NA"/>
    <s v="IV"/>
    <x v="1"/>
    <n v="2"/>
    <s v="pT4bpN3b"/>
    <s v="NA"/>
    <s v="NA"/>
    <s v="Squamous Cell Carcinoma"/>
    <s v="NA"/>
    <s v="NA"/>
    <d v="2023-05-19T00:00:00"/>
    <s v="0.4/0.3*0.8/0.2*0.8"/>
    <s v="0.4/0.3*0.8/0.2*0.9"/>
    <s v="Manual"/>
    <n v="15"/>
    <s v="Pallavi"/>
    <s v="Y"/>
    <s v="Y"/>
    <s v="N"/>
    <s v="Q2 Passed"/>
    <s v="NA"/>
    <s v="Arm1  (1x6)"/>
    <s v="Plate 2: MC RxA (1x6), Cisplatin RxF (1x6),Cisplatin+5-F-U+ Docotexal RxG(1x6)"/>
    <n v="33"/>
    <s v="Terminated @T72"/>
  </r>
  <r>
    <s v="FBB1H230147"/>
    <n v="230147"/>
    <s v="Biopharma"/>
    <x v="448"/>
    <s v="FCB-PROTOCOL-02"/>
    <s v="CLN/JSS/025"/>
    <s v="Y"/>
    <s v="BP007-2023(1H)"/>
    <s v="Biopharma"/>
    <s v="Q1 Passed"/>
    <s v="Q1 Passed"/>
    <s v="Q1.5 Passed"/>
    <s v="Q1.5 Passed"/>
    <s v="NA"/>
    <s v="Tumor content 15-75%"/>
    <x v="6"/>
    <s v="JSS Hospital, Mysore"/>
    <s v="Dr Ravi Krishnappa"/>
    <x v="0"/>
    <s v="NA"/>
    <s v="Buccal Mucosa"/>
    <s v="Buccal Mucosa"/>
    <s v="Male"/>
    <n v="45"/>
    <s v="N"/>
    <n v="4.2"/>
    <s v="Kalappa"/>
    <s v="Surgery"/>
    <s v="Primary"/>
    <s v="Naïve"/>
    <s v="NA"/>
    <s v="II"/>
    <x v="2"/>
    <s v="NA"/>
    <s v="pT2N2bMx"/>
    <s v="NA"/>
    <s v="NA"/>
    <s v="NA"/>
    <s v="NA"/>
    <s v="NA"/>
    <d v="2023-05-24T00:00:00"/>
    <s v="0.2/0.3/0.4*1.0/1.0/1.4*1.8/2.6"/>
    <s v="0.2/0.3/0.4*1.0/1.0/1.4*1.8/2.7"/>
    <s v="Vibratome"/>
    <n v="15"/>
    <s v="chandan"/>
    <s v="Y"/>
    <s v="Y"/>
    <s v="N"/>
    <s v="Q2 Passed"/>
    <s v="NA"/>
    <s v="Arm 1 (1x7)"/>
    <s v="Plate 2: RxA (1x7), RxB (1x7), RxC (1x7), RxD (1x7), RxE (1x7),RxF (1x7)"/>
    <n v="57"/>
    <s v="Terminated @T72"/>
  </r>
  <r>
    <n v="230148"/>
    <n v="230148"/>
    <s v="R&amp;D"/>
    <x v="448"/>
    <s v="FCB-PROTOCOL-02"/>
    <s v="CLN/PRA/210"/>
    <s v="Y"/>
    <s v="No Study"/>
    <s v="1st level attrition"/>
    <s v="Q1 Rejected"/>
    <s v="Q1 Rejected"/>
    <s v="Q1.5 Rejected"/>
    <s v="Q1.5 Rejected"/>
    <s v="Skin Present"/>
    <s v="NA"/>
    <x v="0"/>
    <s v="ASWAD Hospital"/>
    <s v="Dr Prakash BV"/>
    <x v="0"/>
    <s v="NA"/>
    <s v="Left buccal mucosa"/>
    <s v="Left Buccal Mucosa"/>
    <s v="Male"/>
    <n v="50"/>
    <s v="N"/>
    <s v="NA"/>
    <s v="Partha"/>
    <s v="Surgery"/>
    <s v="Primary"/>
    <s v="Naïve"/>
    <s v="NA"/>
    <s v="NA"/>
    <x v="0"/>
    <n v="1"/>
    <s v="T2N0M0"/>
    <s v="NA"/>
    <s v="NA"/>
    <s v="NA"/>
    <s v="NA"/>
    <s v="NA"/>
    <d v="2023-05-25T00:00:00"/>
    <s v="0.6*1.6/2.2*2.0"/>
    <s v="0.6*1.6/2.2*2.0"/>
    <s v="NA"/>
    <n v="15"/>
    <s v="Biswajit"/>
    <s v="NA"/>
    <s v="NA"/>
    <s v="N"/>
    <s v="Q2 Rejected"/>
    <s v="Sample processed for FFPE"/>
    <s v="NA"/>
    <s v="NA"/>
    <s v="NA"/>
    <s v="Rejected"/>
  </r>
  <r>
    <s v="FBR1A230149"/>
    <n v="230149"/>
    <s v="R&amp;D"/>
    <x v="449"/>
    <s v="FCB-PROTOCOL-02"/>
    <s v="OC011"/>
    <s v="Y"/>
    <s v="Other Indication"/>
    <s v="Internal R&amp;D"/>
    <s v="Q1 Passed"/>
    <s v="Q1 Passed"/>
    <s v="Compromised"/>
    <s v="Q1.5 Passed"/>
    <s v="NA"/>
    <s v="Tumor content 2-95%"/>
    <x v="7"/>
    <s v="Mazumdar Shaw Medical Centre, Bangalore"/>
    <s v="Dr Rohit Ranade, Bangalore"/>
    <x v="2"/>
    <s v="NA"/>
    <s v="Right ovary"/>
    <s v="Right ovary"/>
    <s v="Female"/>
    <n v="61"/>
    <s v="N"/>
    <n v="4.5"/>
    <s v="Maruthi"/>
    <s v="Surgery"/>
    <s v="Primary"/>
    <s v="Naïve"/>
    <s v="NA"/>
    <s v="NA"/>
    <x v="0"/>
    <s v="High grade tumor. "/>
    <s v="pN1a"/>
    <s v="NA"/>
    <s v="NA"/>
    <s v=" Carcinosarcoma (malignant mixed Mullerian tumor)"/>
    <s v="NA"/>
    <s v="NA"/>
    <d v="2023-05-25T00:00:00"/>
    <s v="0.2/0.4*1.6/1.2*2.0"/>
    <s v="0.2/0.4*1.6/1.2*2.1"/>
    <s v="Manual"/>
    <n v="15"/>
    <s v="kuberan"/>
    <s v="Y"/>
    <s v="Y"/>
    <s v="N"/>
    <s v="Q2 Passed"/>
    <s v="NA"/>
    <s v="Arm 1 (1x7)_x000a_Arm 2 (1x7)_x000a_Arm 3 (1x7)_x000a_"/>
    <s v="Plate 2: MC RxA (1x7),  RxA (1x7), Pacli+ carbo RxC (1x7),Cmax Nivo  RxY (1x7), MC RxA(1x7), Cmax Nivo RxV(1x7)"/>
    <n v="71"/>
    <s v="Terminated @T72"/>
  </r>
  <r>
    <s v="FBR1Y230150"/>
    <n v="230150"/>
    <s v="R&amp;D"/>
    <x v="449"/>
    <s v="FCB-PROTOCOL-02"/>
    <s v="VYD/170"/>
    <s v="Y"/>
    <s v="CCS Study (1Y)"/>
    <s v="Internal R&amp;D"/>
    <s v="Q1 Passed"/>
    <s v="Q1 Passed"/>
    <s v="Compromised"/>
    <s v="Q1.5 Passed"/>
    <s v="NA"/>
    <s v="Tumor content 2-90%"/>
    <x v="5"/>
    <s v="Vydehi Hospital, Bangalore"/>
    <s v="Dr Amritha Prabha"/>
    <x v="0"/>
    <s v="NA"/>
    <s v="Left buccal mucosa"/>
    <s v="Left Buccal Mucosa"/>
    <s v="Female"/>
    <n v="38"/>
    <s v="N"/>
    <n v="4.0999999999999996"/>
    <s v="Kalappa"/>
    <s v="Surgery"/>
    <s v="Primary"/>
    <s v="Naïve"/>
    <s v="NA"/>
    <s v="NA"/>
    <x v="0"/>
    <s v="NA"/>
    <s v="NA"/>
    <s v="NA"/>
    <s v="NA"/>
    <s v="NA"/>
    <s v="NA"/>
    <s v="NA"/>
    <d v="2023-05-25T00:00:00"/>
    <s v="0.4/0.4/0.4/0.4*0.8/0.8/0.8/0.6*1.2/0.6/1.25/1.0"/>
    <s v="0.4/0.4/0.4/0.4*0.8/0.8/0.8/0.6*1.2/0.6/1.25/1.1"/>
    <s v="Manual"/>
    <n v="15"/>
    <s v="Pallavi"/>
    <s v="Y"/>
    <s v="Y"/>
    <s v="N"/>
    <s v="Q2 Passed"/>
    <s v="NA"/>
    <s v="Arm1  (1x6)"/>
    <s v="Plate 2: MC RxA (1x9), pacli+carbo RxJ (1x9), Gemci+carbo RxL(1x9), Metho RxN(1x9)."/>
    <n v="42"/>
    <s v="Terminated @T72"/>
  </r>
  <r>
    <s v="FBR1Y230151"/>
    <n v="230151"/>
    <s v="R&amp;D"/>
    <x v="450"/>
    <s v="FCB-PROTOCOL-02"/>
    <s v="HN060"/>
    <s v="Y"/>
    <s v="CCS Study (1Y)"/>
    <s v="Internal R&amp;D"/>
    <s v="Q1 Passed"/>
    <s v="Q1 Passed"/>
    <s v="Q1.5 Passed"/>
    <s v="Q1.5 Passed"/>
    <s v="NA"/>
    <s v="Tumor content 20-70%"/>
    <x v="7"/>
    <s v="Mazumdar Shaw Medical Centre, Bangalore"/>
    <s v="Dr Vijay Pillai, Bangalore"/>
    <x v="0"/>
    <s v="NA"/>
    <s v="Buccal Mucosa"/>
    <s v="Left Buccal Mucosa"/>
    <s v="Male"/>
    <n v="50"/>
    <s v="N"/>
    <n v="4.2"/>
    <s v="Partha"/>
    <s v="Surgery"/>
    <s v="Primary"/>
    <s v="Naïve"/>
    <s v="NA"/>
    <s v="IV"/>
    <x v="1"/>
    <n v="2"/>
    <s v="pT4b"/>
    <s v="NA"/>
    <s v="NA"/>
    <s v="Squamous Cell Carcinoma"/>
    <s v="NA"/>
    <s v="NA"/>
    <d v="2023-05-26T00:00:00"/>
    <s v="0.8/1.0*1.9*2.2"/>
    <s v="0.8*1.3*2.2/1.6"/>
    <s v="Manual"/>
    <n v="15"/>
    <s v="sai "/>
    <s v="Y"/>
    <s v="Y"/>
    <s v="N"/>
    <s v="Q2 Passed"/>
    <s v="NA"/>
    <s v="Arm1  (1x6)"/>
    <s v="Plate 2: MC RxA (1x9), Cisplatin RxF (1x9),Cisplatin+5-F-U+ Docotexal RxG(1x9)"/>
    <n v="41"/>
    <s v="Terminated @T72"/>
  </r>
  <r>
    <s v="FBR1W230152"/>
    <n v="230152"/>
    <s v="R&amp;D"/>
    <x v="451"/>
    <s v="FCB-PROTOCOL-01"/>
    <s v="CLN/DBR/144"/>
    <s v="Y"/>
    <s v="Biopsy Cabr-BSS (1W)"/>
    <s v="Internal R&amp;D"/>
    <s v="Q1 Passed"/>
    <s v="Q1 Passed"/>
    <s v="Q1.5 Passed"/>
    <s v="Q1.5 Passed"/>
    <s v="NA"/>
    <s v="Tumor Content 1-4%"/>
    <x v="4"/>
    <s v="DBR &amp; SK Hospital, Tirupati"/>
    <s v="Dr C Jayaprakash"/>
    <x v="1"/>
    <s v="Er(N), Pr(N), Her2(P)"/>
    <s v="Breast"/>
    <s v="Left Breast"/>
    <s v="Female"/>
    <n v="67"/>
    <s v="N"/>
    <n v="5.8"/>
    <s v="Maruthi"/>
    <s v="Biopsy"/>
    <s v="Primary"/>
    <s v="Naïve"/>
    <s v="NA"/>
    <s v="III"/>
    <x v="4"/>
    <s v="NA"/>
    <s v="pT2N3Mx"/>
    <s v="NA"/>
    <s v="NA"/>
    <s v="NA"/>
    <s v="NA"/>
    <s v="NA"/>
    <d v="2023-05-29T00:00:00"/>
    <s v="0.7-1.0"/>
    <s v="0.7-1.0"/>
    <s v="Manual"/>
    <n v="15"/>
    <s v="Mouniss"/>
    <s v="Y"/>
    <s v="Y"/>
    <s v="N"/>
    <s v="Q2 Passed"/>
    <s v="NA"/>
    <s v="Arm 1 (1x3)"/>
    <s v="Plate 2: MC RxA (1x3)"/>
    <n v="6"/>
    <s v="Preservation Study"/>
  </r>
  <r>
    <s v="FBR1X230153"/>
    <n v="230153"/>
    <s v="R&amp;D"/>
    <x v="452"/>
    <s v="FCB-PROTOCOL-02"/>
    <s v="HN061"/>
    <s v="Y"/>
    <s v="Biopsy HNSCC (1X)"/>
    <s v="Internal R&amp;D"/>
    <s v="Q1 Passed"/>
    <s v="Q1 Passed"/>
    <s v="Q1.5 Passed"/>
    <s v="Q1.5 Passed"/>
    <s v="NA"/>
    <s v="Tumor Content 6-95%"/>
    <x v="7"/>
    <s v="Mazumdar Shaw Medical Centre, Bangalore"/>
    <s v="Dr Vijay Pillai, Bangalore"/>
    <x v="0"/>
    <s v="NA"/>
    <s v="Oropharynx"/>
    <s v="Oropharynx"/>
    <s v="Male"/>
    <n v="60"/>
    <s v="N"/>
    <n v="4.3"/>
    <s v="Maruthi"/>
    <s v="Biopsy"/>
    <s v="Primary"/>
    <s v="Naïve"/>
    <s v="NA"/>
    <s v="NA"/>
    <x v="0"/>
    <s v="NA"/>
    <s v="NA"/>
    <s v="NA"/>
    <s v="NA"/>
    <s v="Atypical proliferative tumour with features of invasive (focal)_x000a_squamous cell carcinoma. IHC- The tumor cells are negative for p16"/>
    <s v="NA"/>
    <s v="NA"/>
    <d v="2023-05-31T00:00:00"/>
    <s v="0.2*0.2*0.3_x000a_0.3*0.3-0.4*0.6-0.8_x000a_0.4*0.4*0.8"/>
    <s v="0.2*0.2*0.3_x000a_0.3*0.3-0.4*0.6-0.8_x000a_0.4*0.4*0.8"/>
    <s v="Manual"/>
    <n v="15"/>
    <s v="Pallavi"/>
    <s v="Y"/>
    <s v="N"/>
    <s v="N"/>
    <s v="Q2 Passed"/>
    <s v="NA"/>
    <s v="Arm1  (1x6)"/>
    <s v="Plate 2: MC RxA (1x9), Cisplatin RxF (1x9),Cisplatin+5-F-U+ Docotexal RxG(1x9), Cisplatin+LD Nivo RxW (1x9)"/>
    <n v="42"/>
    <s v="Terminated @T72"/>
  </r>
  <r>
    <s v="FBR1Y230154"/>
    <n v="230154"/>
    <s v="R&amp;D"/>
    <x v="452"/>
    <s v="FCB-PROTOCOL-02"/>
    <s v="HN062"/>
    <s v="Y"/>
    <s v="CCS Study (1Y)"/>
    <s v="Internal R&amp;D"/>
    <s v="Q1 Passed"/>
    <s v="Q1 Passed"/>
    <s v="Q1.5 Passed"/>
    <s v="Q1.5 Passed"/>
    <s v="NA"/>
    <s v="Tumor Content 20-80%"/>
    <x v="7"/>
    <s v="Mazumdar Shaw Medical Centre, Bangalore"/>
    <s v="Dr Vijay Pillai, Bangalore"/>
    <x v="0"/>
    <s v="NA"/>
    <s v="RMT"/>
    <s v="Right RMT"/>
    <s v="Male"/>
    <n v="48"/>
    <s v="N"/>
    <n v="4.3"/>
    <s v="Maruthi"/>
    <s v="Surgery"/>
    <s v="Primary"/>
    <s v="Naïve"/>
    <s v="NA"/>
    <s v="IV"/>
    <x v="1"/>
    <n v="2"/>
    <s v="pT4bpN0"/>
    <s v="NA"/>
    <s v="NA"/>
    <s v="Squamous Cell Carcinoma"/>
    <s v="NA"/>
    <s v="NA"/>
    <d v="2023-05-31T00:00:00"/>
    <s v="0.45*1.3*1.3"/>
    <s v="0.45*1.3*1.3"/>
    <s v="Vibratome"/>
    <n v="15"/>
    <s v="Kowshik"/>
    <s v="Y"/>
    <s v="N"/>
    <s v="N"/>
    <s v="Q2 Passed"/>
    <s v="NA"/>
    <s v="Arm1  (1x7)"/>
    <s v="Plate 2: MC RxA (1x7), Cisplatin RxF (1x7),TPF RxG(1x7), Cisplatin +LD Nivo Rx W (1x7), TPF+LD Nivo RxX (1x7)"/>
    <n v="42"/>
    <s v="Terminated @T72"/>
  </r>
  <r>
    <s v="FBR1W230155"/>
    <n v="230155"/>
    <s v="R&amp;D"/>
    <x v="453"/>
    <s v="FCB-PROTOCOL-02"/>
    <s v="BC014"/>
    <s v="Y"/>
    <s v="Biopsy Cabr-BSS (1W)"/>
    <s v="Internal R&amp;D"/>
    <s v="Q1 Passed"/>
    <s v="Q1 Passed"/>
    <s v="Q1.5 Passed"/>
    <s v="Q1.5 Passed"/>
    <s v="NA"/>
    <s v="Tumor content 20-35%"/>
    <x v="7"/>
    <s v="Mazumdar Shaw Medical Centre, Bangalore"/>
    <s v="Dr Akshita Singh"/>
    <x v="1"/>
    <s v="Er(N), Pr(N), Her2(Equivocal)"/>
    <s v="Breast"/>
    <s v="Right Breast"/>
    <s v="Female"/>
    <n v="51"/>
    <s v="N"/>
    <n v="5.0999999999999996"/>
    <s v="Shashi"/>
    <s v="Biopsy"/>
    <s v="Primary"/>
    <s v="Naïve"/>
    <s v="NA"/>
    <s v="NA"/>
    <x v="0"/>
    <s v="NA"/>
    <s v="NA"/>
    <s v="NA"/>
    <s v="NA"/>
    <s v="NA"/>
    <s v="NA"/>
    <s v="NA"/>
    <d v="2023-06-02T00:00:00"/>
    <n v="0.5"/>
    <n v="0.5"/>
    <s v="Manual"/>
    <n v="14"/>
    <s v="Syam"/>
    <s v="Y"/>
    <s v="Y"/>
    <s v="N"/>
    <s v="Q2 Passed"/>
    <s v="NA"/>
    <s v="Arm1  (1x6)"/>
    <s v="Plate 2: RxA (1x6),  RxC (1x6), RxD (1x6)"/>
    <n v="32"/>
    <s v="Terminated @T72"/>
  </r>
  <r>
    <s v="FBB1H230156"/>
    <n v="230156"/>
    <s v="Biopharma"/>
    <x v="454"/>
    <s v="FCB-PROTOCOL-02"/>
    <s v="HN063"/>
    <s v="Y"/>
    <s v="BP007-2023(1H)"/>
    <s v="Biopharma"/>
    <s v="Q1 Passed"/>
    <s v="Q1 Passed"/>
    <s v="Q1.5 Passed"/>
    <s v="Q1.5 Passed"/>
    <s v="NA"/>
    <s v="Tumor content 4-20%"/>
    <x v="7"/>
    <s v="Mazumdar Shaw Medical Centre, Bangalore"/>
    <s v="Dr Vijay Pillai, Bangalore"/>
    <x v="0"/>
    <s v="NA"/>
    <s v="Tongue"/>
    <s v="Right Lateral border of tongue"/>
    <s v="Male"/>
    <n v="39"/>
    <s v="N"/>
    <n v="4.5"/>
    <s v="Shashi"/>
    <s v="Surgery"/>
    <s v="Primary"/>
    <s v="Naïve"/>
    <s v="NA"/>
    <s v="IV"/>
    <x v="1"/>
    <n v="2"/>
    <s v="pT4a"/>
    <s v="NA"/>
    <s v="NA"/>
    <s v="Squamous Cell Carcinoma"/>
    <s v="NA"/>
    <s v="NA"/>
    <d v="2023-06-05T00:00:00"/>
    <s v="1.0/0.6*1.4*1.6/1.4"/>
    <s v="1.0/0.6*1.4*1.6/1.4"/>
    <s v="Vibratome"/>
    <n v="14"/>
    <s v="Mouniss"/>
    <s v="Y"/>
    <s v="Y"/>
    <s v="N"/>
    <s v="Q2 Passed"/>
    <s v="NA"/>
    <s v="Arm 1 (1x7)"/>
    <s v="Plate 2: RxA (1x7), RxB (1x7), RxC (1x7), RxD (1x7), RxE (1x7),RxF (1x7)"/>
    <n v="57"/>
    <s v="Terminated @T72"/>
  </r>
  <r>
    <s v="FBB1H230157"/>
    <n v="230157"/>
    <s v="Biopharma"/>
    <x v="455"/>
    <s v="FCB-PROTOCOL-02"/>
    <s v="HN064"/>
    <s v="Y"/>
    <s v="BP007-2023(1H)"/>
    <s v="Biopharma"/>
    <s v="Q1 Passed"/>
    <s v="Q1 Passed"/>
    <s v="Q1.5 Passed"/>
    <s v="Q1.5 Passed"/>
    <s v="NA"/>
    <s v="Tumor content 25-60%"/>
    <x v="7"/>
    <s v="Mazumdar Shaw Medical Centre, Bangalore"/>
    <s v="Dr Vijay Pillai, Bangalore"/>
    <x v="0"/>
    <s v="NA"/>
    <s v="Tongue"/>
    <s v="Left Lateral Border of Tongue"/>
    <s v="Male"/>
    <n v="39"/>
    <s v="N"/>
    <n v="5.0999999999999996"/>
    <s v="Partha"/>
    <s v="Surgery"/>
    <s v="Primary"/>
    <s v="Naïve"/>
    <s v="NA"/>
    <s v="IV"/>
    <x v="1"/>
    <n v="2"/>
    <s v="pT4a"/>
    <s v="NA"/>
    <s v="NA"/>
    <s v="Squamous Cell Carcinoma"/>
    <s v="NA"/>
    <s v="NA"/>
    <d v="2023-06-06T00:00:00"/>
    <s v="0.6*1.2*1.4"/>
    <s v="0.6*1.2*1.4"/>
    <s v="Vibratome"/>
    <n v="14"/>
    <s v="Mouniss"/>
    <s v="Y"/>
    <s v="Y"/>
    <s v="N"/>
    <s v="Q2 Passed"/>
    <s v="NA"/>
    <s v="Arm 1 (1x7)"/>
    <s v="Plate 2: RxA (1x7), RxB (1x7), RxC (1x7), RxD (1x7), RxE (1x7),RxF (1x7)"/>
    <n v="57"/>
    <s v="Terminated @T72"/>
  </r>
  <r>
    <s v="FBR1W230158"/>
    <n v="230158"/>
    <s v="R&amp;D"/>
    <x v="456"/>
    <s v="FCB-PROTOCOL-02"/>
    <s v="VYD/171"/>
    <s v="Y"/>
    <s v="Biopsy Cabr-BSS (1W)"/>
    <s v="Internal R&amp;D"/>
    <s v="Q1 Passed"/>
    <s v="Q1 Passed"/>
    <s v="Q1.5 Passed"/>
    <s v="Q1.5 Passed"/>
    <s v="NA"/>
    <s v="Tumor content 0-55%"/>
    <x v="5"/>
    <s v="Vydehi Hospital, Bangalore"/>
    <s v="Dr Amritha Prabha"/>
    <x v="1"/>
    <s v="TNBC"/>
    <s v="Breast"/>
    <s v="Left Breast"/>
    <s v="Female"/>
    <n v="40"/>
    <s v="N"/>
    <n v="5.0999999999999996"/>
    <s v="Partha"/>
    <s v="Biopsy"/>
    <s v="Primary"/>
    <s v="Naïve"/>
    <s v="NA"/>
    <s v="NA"/>
    <x v="0"/>
    <n v="2"/>
    <s v="NA"/>
    <s v="NA"/>
    <s v="NA"/>
    <s v="IDC"/>
    <s v="CT"/>
    <s v="Epirubicin, Cyclophophamide"/>
    <d v="2023-06-07T00:00:00"/>
    <s v="0.8-1.4"/>
    <s v="0.8-1.4"/>
    <s v="Manual"/>
    <n v="14"/>
    <s v="Syam"/>
    <s v="Y"/>
    <s v="Y"/>
    <s v="N"/>
    <s v="Q2 Passed"/>
    <s v="NA"/>
    <s v="Arm 1 (1x6)"/>
    <s v="Plate 2: MC RxA (1x6), pacli+cyclo+ adriya RxP (1x6), Pacli + Carbo RxC (1x6)"/>
    <n v="24"/>
    <s v="Terminated @T72"/>
  </r>
  <r>
    <s v="FBR1Y230159"/>
    <n v="230159"/>
    <s v="R&amp;D"/>
    <x v="457"/>
    <s v="FCB-PROTOCOL-02"/>
    <s v="VYD/172"/>
    <s v="Y"/>
    <s v="CCS Study (1Y)"/>
    <s v="Internal R&amp;D"/>
    <s v="Q1 Passed"/>
    <s v="Q1 Passed"/>
    <s v="Q1.5 Passed"/>
    <s v="Q1.5 Passed"/>
    <s v="NA"/>
    <s v="Tumor content 45-65%"/>
    <x v="5"/>
    <s v="Vydehi Hospital, Bangalore"/>
    <s v="Dr Amritha Prabha"/>
    <x v="0"/>
    <s v="NA"/>
    <s v="Larynx"/>
    <s v="Supraglottis"/>
    <s v="Male"/>
    <n v="60"/>
    <s v="N"/>
    <n v="4.2"/>
    <s v="Kalappa"/>
    <s v="Surgery"/>
    <s v="Primary"/>
    <s v="Naïve"/>
    <s v="NA"/>
    <s v="III"/>
    <x v="4"/>
    <n v="2"/>
    <s v="pT3N1"/>
    <s v="NA"/>
    <s v="NA"/>
    <s v="SCC"/>
    <s v="RT"/>
    <s v="NA"/>
    <d v="2023-06-08T00:00:00"/>
    <s v="0.8*1.2*1.6"/>
    <s v="0.8*1.2*1.6"/>
    <s v="Vibratome"/>
    <n v="14"/>
    <s v="kuberan"/>
    <s v="N"/>
    <s v="N"/>
    <s v="N"/>
    <s v="Q2 Passed"/>
    <s v="NA"/>
    <s v="Arm 1 (1x7)"/>
    <s v="Plate 2: MC RxA (1x7), pacli+carbo RxJ (1x7), Nivo RxC (1x7), Gemci+carbo RxL(1x6)"/>
    <n v="43"/>
    <s v="Terminated @T72"/>
  </r>
  <r>
    <s v="FBB1H230160"/>
    <n v="230160"/>
    <s v="Biopharma"/>
    <x v="458"/>
    <s v="FCB-PROTOCOL-02"/>
    <s v="CLN/PRA/211"/>
    <s v="Y"/>
    <s v="BP007-2023(1H)"/>
    <s v="Biopharma"/>
    <s v="Q1 Passed"/>
    <s v="Q1 Passed"/>
    <s v="Q1.5 Passed"/>
    <s v="Q1.5 Passed"/>
    <s v="NA"/>
    <s v="Tumor content 60-90%. "/>
    <x v="0"/>
    <s v="Sri Lakshmi Hospital, Bangalore"/>
    <s v="Dr Prakash BV"/>
    <x v="0"/>
    <s v="NA"/>
    <s v="Buccal Mucosa"/>
    <s v="Left Buccal Mucosa"/>
    <s v="Female"/>
    <n v="55"/>
    <s v="N"/>
    <n v="4.0999999999999996"/>
    <s v="Kalappa"/>
    <s v="Surgery"/>
    <s v="Primary"/>
    <s v="Naïve"/>
    <s v="NA"/>
    <s v="NA"/>
    <x v="0"/>
    <s v="NA"/>
    <s v="NA"/>
    <s v="NA"/>
    <s v="NA"/>
    <s v="NA"/>
    <s v="NA"/>
    <s v="NA"/>
    <d v="2023-06-09T00:00:00"/>
    <s v="0.6*1.4*1.8_x000a_0.4*0.9*1.8"/>
    <s v="0.6*1.4*1.8_x000a_0.4*0.9*1.8"/>
    <s v="Vibratome"/>
    <n v="14"/>
    <s v="chandan"/>
    <s v="Y"/>
    <s v="Y"/>
    <s v="N"/>
    <s v="Q2 Passed"/>
    <s v="NA"/>
    <s v="Arm 1 (1x7)"/>
    <s v="Plate 2: RxA (1x7), RxB (1x7), RxC (1x7), RxD (1x7), RxE (1x7),RxF (1x7)"/>
    <n v="57"/>
    <s v="Terminated @T72"/>
  </r>
  <r>
    <s v="FBB1H230161"/>
    <n v="230161"/>
    <s v="Biopharma"/>
    <x v="458"/>
    <s v="FCB-PROTOCOL-01"/>
    <s v="CLN/DBR/145"/>
    <s v="Y"/>
    <s v="BP007-2023(1H)"/>
    <s v="Biopharma"/>
    <s v="Q1 Passed"/>
    <s v="Q1 Passed"/>
    <s v="Q1.5 Passed"/>
    <s v="Q1.5 Passed"/>
    <s v="NA"/>
    <s v="Tumor content 25%-90%"/>
    <x v="4"/>
    <s v="DBR &amp; SK Hospital, Tirupati"/>
    <s v="Dr C Jayaprakash"/>
    <x v="0"/>
    <s v="NA"/>
    <s v="Buccal Mucosa"/>
    <s v="Left Buccal Mucosa"/>
    <s v="Female"/>
    <n v="47"/>
    <s v="N"/>
    <n v="5.6"/>
    <s v="Maruthi"/>
    <s v="Surgery"/>
    <s v="Primary"/>
    <s v="Naïve"/>
    <s v="NA"/>
    <s v="III"/>
    <x v="4"/>
    <s v="NA"/>
    <s v="pT3N0Mx"/>
    <s v="NA"/>
    <s v="NA"/>
    <s v="NA"/>
    <s v="NA"/>
    <s v="NA"/>
    <d v="2023-06-09T00:00:00"/>
    <s v="1.2*1.2*2.4"/>
    <s v="1.2*1.2*2.4"/>
    <s v="Vibratome"/>
    <n v="14"/>
    <s v="chandan"/>
    <s v="Y"/>
    <s v="Y"/>
    <s v="N"/>
    <s v="Q2 Passed"/>
    <s v="NA"/>
    <s v="Arm 1 (1x7)"/>
    <s v="Plate 2: RxA (1x7), RxB (1x7), RxC (1x7), RxD (1x7), RxE (1x7),RxF (1x7)"/>
    <n v="57"/>
    <s v="Terminated @T72"/>
  </r>
  <r>
    <s v="FBB1H230162"/>
    <n v="230162"/>
    <s v="Biopharma"/>
    <x v="459"/>
    <s v="FCB-PROTOCOL-02"/>
    <s v="CLN/PRA/212"/>
    <s v="Y"/>
    <s v="BP007-2023(1H)"/>
    <s v="Biopharma"/>
    <s v="Q1 Passed"/>
    <s v="Q1 Passed"/>
    <s v="Q1.5 Passed"/>
    <s v="Q1.5 Passed"/>
    <s v="NA"/>
    <s v="Tumor content 2-15%"/>
    <x v="0"/>
    <s v="Sri Lakshmi Hospital, Bangalore"/>
    <s v="Dr Prakash BV"/>
    <x v="0"/>
    <s v="NA"/>
    <s v="Buccal Mucosa"/>
    <s v="Left Buccal Mucosa"/>
    <s v="Female"/>
    <n v="50"/>
    <s v="N"/>
    <n v="3.4"/>
    <s v="Partha"/>
    <s v="Surgery"/>
    <s v="Primary"/>
    <s v="Naïve"/>
    <s v="NA"/>
    <s v="NA"/>
    <x v="0"/>
    <s v="NA"/>
    <s v="NA"/>
    <s v="NA"/>
    <s v="NA"/>
    <s v="NA"/>
    <s v="NA"/>
    <s v="NA"/>
    <d v="2023-06-12T00:00:00"/>
    <s v="0.2/0.6*1.5/0.8*2.0/1.2"/>
    <s v="0.2/0.6*1.5/0.8*2.0/1.2"/>
    <s v="Vibratome"/>
    <n v="14"/>
    <s v="Biswajit"/>
    <s v="Y"/>
    <s v="Y"/>
    <s v="N"/>
    <s v="Q2 Passed"/>
    <s v="NA"/>
    <s v="Arm 1 (1x7)"/>
    <s v="Plate 2: RxA (1x7), RxB (1x7), RxC (1x7), RxD (1x7), RxE (1x7),RxF (1x7)"/>
    <n v="57"/>
    <s v="Terminated @T72"/>
  </r>
  <r>
    <s v="FBR1M230163"/>
    <n v="230163"/>
    <s v="R&amp;D"/>
    <x v="459"/>
    <s v="FCB-PROTOCOL-02"/>
    <s v="RC028"/>
    <s v="Y"/>
    <s v="DMS_RCC(1M)"/>
    <s v="Internal R&amp;D"/>
    <s v="Q1 Passed"/>
    <s v="Q1 Passed"/>
    <s v="Q1.5 Passed"/>
    <s v="Q1.5 Passed"/>
    <s v="NA"/>
    <s v="Tumor content 2-90%"/>
    <x v="7"/>
    <s v="Mazumdar Shaw Medical Centre, Bangalore"/>
    <s v="Dr Saurabh Bhargav, Bangalore"/>
    <x v="4"/>
    <s v="NA"/>
    <s v="Renal Mass"/>
    <s v="Left Renal Mass"/>
    <s v="Male"/>
    <n v="39"/>
    <s v="N"/>
    <n v="4.5"/>
    <s v="Maruthi"/>
    <s v="Surgery"/>
    <s v="Primary"/>
    <s v="Naïve"/>
    <s v="NA"/>
    <s v="I"/>
    <x v="3"/>
    <n v="1"/>
    <s v="pT1b"/>
    <s v="NA"/>
    <s v="NA"/>
    <s v="Clear cell renal  cell carcinoma"/>
    <s v="NA"/>
    <s v="NA"/>
    <d v="2023-06-12T00:00:00"/>
    <s v="0.6*1.3/2.3/1.4*2.4"/>
    <s v="0.6*1.3/2.3/1.4*2.4"/>
    <s v="Manual"/>
    <n v="14"/>
    <s v="kuberan"/>
    <s v="Y"/>
    <s v="Y"/>
    <s v="N"/>
    <s v="Q2 Passed"/>
    <s v="NA"/>
    <s v="Arm1  (1x7)_x000a_Arm2 (1x7)"/>
    <s v="Plate 2: MC RxA (1x7),Sunitinib RxD (1x7), Nivolumab RxB (1x7), Nivolumab+Sunitinib RxC (1x7)"/>
    <n v="42"/>
    <s v="Terminated @T72"/>
  </r>
  <r>
    <s v="FBR1Y230164"/>
    <n v="230164"/>
    <s v="R&amp;D"/>
    <x v="460"/>
    <s v="FCB-PROTOCOL-02"/>
    <s v="HN065"/>
    <s v="Y"/>
    <s v="CCS Study (1Y)"/>
    <s v="Internal R&amp;D"/>
    <s v="Q1 Passed"/>
    <s v="Q1 Passed"/>
    <s v="Q1.5 Passed"/>
    <s v="Q1.5 Passed"/>
    <s v="NA"/>
    <s v="Tumor content 0-95%. Some fragments are necrosed"/>
    <x v="7"/>
    <s v="Mazumdar Shaw Medical Centre, Bangalore"/>
    <s v="Dr Vijay Pillai, Bangalore"/>
    <x v="0"/>
    <s v="NA"/>
    <s v="Buccal Mucosa"/>
    <s v="Right Buccal Mucosa"/>
    <s v="Female"/>
    <n v="60"/>
    <s v="N"/>
    <n v="4.5999999999999996"/>
    <s v="Maruthi"/>
    <s v="Surgery"/>
    <s v="Primary"/>
    <s v="Naïve"/>
    <s v="NA"/>
    <s v="IV"/>
    <x v="1"/>
    <n v="2"/>
    <s v="pT4b"/>
    <s v="NA"/>
    <s v="NA"/>
    <s v="Squamous Cell Carcinoma"/>
    <s v="NA"/>
    <s v="NA"/>
    <d v="2023-06-13T00:00:00"/>
    <s v="0.4*0.4*0.8_x000a_0.2*0.6/0.5*1.0_x000a_0.2*0.3*0.6"/>
    <s v="0.4*0.4*0.8_x000a_0.2*0.6/0.5*1.0_x000a_0.2*0.3*0.6"/>
    <s v="Manual"/>
    <n v="14"/>
    <s v="Pallavi"/>
    <s v="Y"/>
    <s v="Y"/>
    <s v="N"/>
    <s v="Q2 Passed"/>
    <s v="NA"/>
    <s v="Arm1  (1x6)_x000a_Arm2 (1x6)_x000a_Arm3 (1x6)"/>
    <s v="Plate 2: MC RxA (1x6), Cisplatin RxF (1x6),TPF RxG (1x6), Cisplatin +LD Nivo RxW (1x6)"/>
    <n v="42"/>
    <s v="Terminated @T72"/>
  </r>
  <r>
    <s v="FBR1Z230167"/>
    <n v="230167"/>
    <s v="R&amp;D"/>
    <x v="461"/>
    <s v="FCB-PROTOCOL-01"/>
    <s v="CLN/DBR/146"/>
    <s v="Y"/>
    <s v="CT+LD Nivo -NLD study (1Z)"/>
    <s v="Internal R&amp;D"/>
    <s v="Q1 Passed"/>
    <s v="Q1 Passed"/>
    <s v="Q1.5 Passed"/>
    <s v="Q1.5 Passed"/>
    <s v="NA"/>
    <s v="Tumor comntent 30-70%"/>
    <x v="4"/>
    <s v="DBR &amp; SK Hospital, Tirupati"/>
    <s v="Dr C Jayaprakash"/>
    <x v="0"/>
    <s v="NA"/>
    <s v="Salivaery Glands"/>
    <s v="Left Salivary Glands"/>
    <s v="Male"/>
    <n v="52"/>
    <s v="N"/>
    <n v="4.2"/>
    <s v="Partha"/>
    <s v="Surgery"/>
    <s v="Primary"/>
    <s v="Naïve"/>
    <s v="NA"/>
    <s v="IVB"/>
    <x v="1"/>
    <s v="NA"/>
    <s v="pTxN3Mx"/>
    <s v="NA"/>
    <s v="NA"/>
    <s v="NA"/>
    <s v="NA"/>
    <s v="NA"/>
    <d v="2023-06-14T00:00:00"/>
    <s v="1.6*2.2/2.4*3.8"/>
    <s v="1.6*2.2/2.4*3.8"/>
    <s v="Vibratome"/>
    <n v="14"/>
    <s v="chandan"/>
    <s v="Y"/>
    <s v="Y"/>
    <s v="N"/>
    <s v="Q2 Passed"/>
    <s v="NA"/>
    <s v="Arm1  (1x7)_x000a_Arm2 (1x7)"/>
    <s v="Plate 2: RxA (1x7), RxA (1x7), RxB (1x7), RxC (1x7), RxC (1x7)"/>
    <n v="57"/>
    <s v="Terminated @T72"/>
  </r>
  <r>
    <s v="FBR1Z230165"/>
    <n v="230165"/>
    <s v="R&amp;D"/>
    <x v="461"/>
    <s v="FCB-PROTOCOL-02"/>
    <s v="VYD/173"/>
    <s v="Y"/>
    <s v="CT+LD Nivo -NLD study (1Z)"/>
    <s v="Internal R&amp;D"/>
    <s v="Q1 Passed"/>
    <s v="Q1 Passed"/>
    <s v="Q1.5 Passed"/>
    <s v="Q1.5 Passed"/>
    <s v="NA"/>
    <s v="Tumor content 80-95%"/>
    <x v="5"/>
    <s v="Vydehi Hospital, Bangalore"/>
    <s v="Dr Amritha Prabha"/>
    <x v="0"/>
    <s v="NA"/>
    <s v="Buccal Mucosa"/>
    <s v="Left Buccal Mucosa"/>
    <s v="Female"/>
    <n v="55"/>
    <s v="N"/>
    <n v="4.5"/>
    <s v="Kalappa"/>
    <s v="Surgery"/>
    <s v="Primary"/>
    <s v="Naïve"/>
    <s v="NA"/>
    <s v="II"/>
    <x v="2"/>
    <n v="2"/>
    <s v="pT1N0"/>
    <s v="NA"/>
    <s v="NA"/>
    <s v="SCC"/>
    <s v="NA"/>
    <s v="NA"/>
    <d v="2023-06-14T00:00:00"/>
    <s v="0.2/0.5*0.8/1.6*2.4"/>
    <s v="0.2/0.5*0.8/1.6*2.4"/>
    <s v="Vibratome"/>
    <n v="14"/>
    <s v="Mouniss"/>
    <s v="Y"/>
    <s v="Y"/>
    <s v="N"/>
    <s v="Q2 Passed"/>
    <s v="NA"/>
    <s v="Arm1  (1x7)"/>
    <s v="Plate 2: MC RxA (1x7), M+Erlo+Cel+LD Nivo RxB (1x7), Cmax Nivo RxC (1x7), M+E+Celo RxD (1x7)"/>
    <n v="35"/>
    <s v="Terminated @T72"/>
  </r>
  <r>
    <s v="FBR2B230166"/>
    <n v="230166"/>
    <s v="R&amp;D"/>
    <x v="461"/>
    <s v="FCB-PROTOCOL-02"/>
    <s v="OC012"/>
    <s v="Y"/>
    <s v="ovary Biopsy (R2B)"/>
    <s v="Internal R&amp;D"/>
    <s v="Q1 Passed"/>
    <s v="Q1 Passed"/>
    <s v="Q1.5 Passed"/>
    <s v="Q1.5 Passed"/>
    <s v="NA"/>
    <s v="Tumor content 15-95%"/>
    <x v="7"/>
    <s v="Mazumdar Shaw Medical Centre, Bangalore"/>
    <s v="Dr Rohit Ranade, Bangalore"/>
    <x v="2"/>
    <s v="NA"/>
    <s v="Omentum"/>
    <s v="Omentum"/>
    <s v="Female"/>
    <n v="59"/>
    <s v="N"/>
    <n v="4.5999999999999996"/>
    <s v="Maruthi"/>
    <s v="Biopsy"/>
    <s v="Primary"/>
    <s v="Naïve"/>
    <s v="NA"/>
    <s v="NA"/>
    <x v="0"/>
    <s v="NA"/>
    <s v="NA"/>
    <s v="NA"/>
    <s v="NA"/>
    <s v="Fragmented bits with a poorly differentiated adenocarcinoma"/>
    <s v="NA"/>
    <s v="NA"/>
    <d v="2023-06-14T00:00:00"/>
    <s v="0.15*0.4/0.5*0.9_x000a_0.15*0.3*0.4"/>
    <s v="0.15*0.4/0.5*0.9_x000a_0.15*0.3*0.4"/>
    <s v="Manual"/>
    <n v="14"/>
    <s v="chandan"/>
    <s v="Y"/>
    <s v="Y"/>
    <s v="N"/>
    <s v="Q2 Passed"/>
    <s v="NA"/>
    <s v="Arm 1 (1x7)"/>
    <s v="Plate 2: RxA (1x6), RxC (1x6)"/>
    <n v="24"/>
    <s v="Terminated @T72"/>
  </r>
  <r>
    <s v="FBB1H230168"/>
    <n v="230168"/>
    <s v="Biopharma"/>
    <x v="462"/>
    <s v="FCB-PROTOCOL-02"/>
    <s v="CLN/PRA/213"/>
    <s v="Y"/>
    <s v="BP007-2023(1H)"/>
    <s v="Biopharma"/>
    <s v="Q1 Passed"/>
    <s v="Q1 Passed"/>
    <s v="Q1.5 Passed"/>
    <s v="Q1.5 Passed"/>
    <s v="NA"/>
    <s v="Tumor content 3-75%. Areas of necrosis present"/>
    <x v="0"/>
    <s v="Sri Lakshmi Hospital, Bangalore"/>
    <s v="Dr Prakash BV"/>
    <x v="0"/>
    <s v="NA"/>
    <s v="GBS"/>
    <s v="Left Lower GBS"/>
    <s v="Female"/>
    <n v="60"/>
    <s v="N"/>
    <n v="4.0999999999999996"/>
    <s v="Partha"/>
    <s v="Surgery"/>
    <s v="Primary"/>
    <s v="Naïve"/>
    <s v="NA"/>
    <s v="II"/>
    <x v="2"/>
    <n v="2"/>
    <s v="pT3N2bM0"/>
    <s v="NA"/>
    <s v="NA"/>
    <s v="SCC"/>
    <s v="NA"/>
    <s v="NA"/>
    <d v="2023-06-20T00:00:00"/>
    <s v="0.7-0.8*0.8*2.6"/>
    <s v="0.7-0.8*0.8*2.6"/>
    <s v="Vibratome"/>
    <n v="14"/>
    <s v="Mouniss"/>
    <s v="Y"/>
    <s v="Y"/>
    <s v="N"/>
    <s v="Q2 Passed"/>
    <s v="NA"/>
    <s v="Arm 1 (1x7)"/>
    <s v="Plate 2: RxA (1x7), RxB (1x7), RxC (1x7), RxD (1x7), RxE (1x7),RxF (1x7)"/>
    <n v="57"/>
    <s v="Terminated @T72"/>
  </r>
  <r>
    <s v="FBB1H230169"/>
    <n v="230169"/>
    <s v="Biopharma"/>
    <x v="462"/>
    <s v="FCB-PROTOCOL-02"/>
    <s v="HN066"/>
    <s v="Y"/>
    <s v="BP007-2023(1H)"/>
    <s v="Biopharma"/>
    <s v="Q1 Passed"/>
    <s v="Q1 Passed"/>
    <s v="Q1.5 Passed"/>
    <s v="Q1.5 Passed"/>
    <s v="NA"/>
    <s v="High tumor content in all fragments, &gt; 80%"/>
    <x v="7"/>
    <s v="Mazumdar Shaw Medical Centre, Bangalore"/>
    <s v="Dr Vijay Pillai, Bangalore"/>
    <x v="0"/>
    <s v="NA"/>
    <s v="Buccal Mucosa"/>
    <s v="Left Buccal Mucosa"/>
    <s v="Male"/>
    <n v="44"/>
    <s v="N"/>
    <n v="5.0999999999999996"/>
    <s v="Shashi"/>
    <s v="Surgery"/>
    <s v="Primary"/>
    <s v="Naïve"/>
    <s v="NA"/>
    <s v="III"/>
    <x v="4"/>
    <n v="1"/>
    <s v="pT3"/>
    <s v="NA"/>
    <s v="NA"/>
    <s v="Squamous Cell Carcinoma"/>
    <s v="NA"/>
    <s v="NA"/>
    <d v="2023-06-20T00:00:00"/>
    <s v="0.6/1.2*1.0/1.6*1.8"/>
    <s v="0.6/1.2*1.0/1.6*1.8"/>
    <s v="Vibratome"/>
    <n v="14"/>
    <s v="chandan"/>
    <s v="Y"/>
    <s v="NA"/>
    <s v="N"/>
    <s v="Q2 Passed"/>
    <s v="NA"/>
    <s v="Arm 1 (1x7)"/>
    <s v="Plate 2: RxA (1x7), RxB (1x7), RxC (1x7), RxD (1x7), RxE (1x7),RxF (1x7)"/>
    <n v="56"/>
    <s v="Terminated @T72"/>
  </r>
  <r>
    <s v="FBR1Z230170"/>
    <n v="230170"/>
    <s v="R&amp;D"/>
    <x v="463"/>
    <s v="FCB-PROTOCOL-01"/>
    <s v="CLN/DBR/147"/>
    <s v="Y"/>
    <s v="CT+LD Nivo -NLD study (1Z)"/>
    <s v="Internal R&amp;D"/>
    <s v="Q1 Passed"/>
    <s v="Q1 Passed"/>
    <s v="Q1.5 Passed"/>
    <s v="Q1.5 Rejected"/>
    <s v="NA"/>
    <s v="High tumor content in most fragments, &gt; 60%"/>
    <x v="4"/>
    <s v="DBR &amp; SK Hospital, Tirupati"/>
    <s v="Dr C Jayaprakash"/>
    <x v="0"/>
    <s v="NA"/>
    <s v="Buccal Mucosa"/>
    <s v="Right Buccal Mucosa"/>
    <s v="Male"/>
    <n v="32"/>
    <s v="N"/>
    <n v="5.3"/>
    <s v="Shashi"/>
    <s v="Surgery"/>
    <s v="Primary"/>
    <s v="Naïve"/>
    <s v="NA"/>
    <s v="IVA"/>
    <x v="1"/>
    <s v="NA"/>
    <s v="pT4aN0Mx"/>
    <s v="NA"/>
    <s v="NA"/>
    <s v="NA"/>
    <s v="NA"/>
    <s v="NA"/>
    <d v="2023-06-21T00:00:00"/>
    <s v="0.8/1.0*1.4*2.4"/>
    <s v="0.8/1.0*1.4*2.4"/>
    <s v="Vibratome"/>
    <n v="14"/>
    <s v="Syam"/>
    <s v="Y"/>
    <s v="Y"/>
    <s v="N"/>
    <s v="Q2 Passed"/>
    <s v="NA"/>
    <s v="Arm 1 (1x7)"/>
    <s v="Plate 2: DMEM RxA (1x7),M+E+T+C RxD (1x7)RPMI RxA (1x7)"/>
    <n v="43"/>
    <s v="Terminated @T72"/>
  </r>
  <r>
    <s v="FBR1M230171"/>
    <n v="230171"/>
    <s v="R&amp;D"/>
    <x v="464"/>
    <s v="FCB-PROTOCOL-02"/>
    <s v="RC029"/>
    <s v="Y"/>
    <s v="DMS_RCC(1M)"/>
    <s v="Internal R&amp;D"/>
    <s v="Q1 Passed"/>
    <s v="Q1 Passed"/>
    <s v="Q1.5 Passed"/>
    <s v="Q1.5 Passed"/>
    <s v="NA"/>
    <s v="Tumor content 45-90%"/>
    <x v="7"/>
    <s v="Mazumdar Shaw Medical Centre, Bangalore"/>
    <s v="Dr Saurabh Bhargav, Bangalore"/>
    <x v="4"/>
    <s v="NA"/>
    <s v="Renal Mass"/>
    <s v="Right Renal Mass"/>
    <s v="Male"/>
    <n v="61"/>
    <s v="N"/>
    <n v="4.9000000000000004"/>
    <s v="Shashi"/>
    <s v="Surgery"/>
    <s v="Primary"/>
    <s v="Naïve"/>
    <s v="NA"/>
    <s v="I"/>
    <x v="3"/>
    <n v="2"/>
    <s v="pT1b"/>
    <s v="NA"/>
    <s v="NA"/>
    <s v="Clear cell renal  cell carcinoma"/>
    <s v="NA"/>
    <s v="NA"/>
    <d v="2023-06-23T00:00:00"/>
    <s v="0.6*1.2/1.8/0.6*2.6"/>
    <s v="0.6*1.2/1.8/0.6*2.6"/>
    <s v="Vibratome"/>
    <n v="14"/>
    <s v="Moumita"/>
    <s v="Y"/>
    <s v="Y"/>
    <s v="N"/>
    <s v="Q2 Passed"/>
    <s v="NA"/>
    <s v="Arm 1 (1x7)"/>
    <s v="Plate 2: MC RxA (1x7), Nivolumab RxB (1x7), MC RxA (1x7), Nivolumab RxB (1x7)"/>
    <n v="49"/>
    <s v="Terminated @T72"/>
  </r>
  <r>
    <s v="FBR1R230172"/>
    <n v="230172"/>
    <s v="R&amp;D"/>
    <x v="464"/>
    <s v="FCB-PROTOCOL-02"/>
    <s v="CLN/JSS/026"/>
    <s v="Y"/>
    <s v="BSS(1R)"/>
    <s v="Internal R&amp;D"/>
    <s v="Q1 Passed"/>
    <s v="Q1 Passed"/>
    <s v="Q1.5 Passed"/>
    <s v="Q1.5 Passed"/>
    <s v="NA"/>
    <s v="Tumor content 0-85%"/>
    <x v="6"/>
    <s v="JSS Hospital, Mysore"/>
    <s v="Dr Ravi Krishnappa"/>
    <x v="0"/>
    <s v="NA"/>
    <s v="Tongue"/>
    <s v="Tongue"/>
    <s v="Female"/>
    <n v="28"/>
    <s v="N"/>
    <n v="4.2"/>
    <s v="Kalappa"/>
    <s v="Surgery"/>
    <s v="Primary"/>
    <s v="Naïve"/>
    <s v="NA"/>
    <s v="NA"/>
    <x v="0"/>
    <s v="NA"/>
    <s v="NA"/>
    <s v="NA"/>
    <s v="NA"/>
    <s v="NA"/>
    <s v="NA"/>
    <s v="NA"/>
    <d v="2023-06-23T00:00:00"/>
    <s v="0.6*0.8*1.0"/>
    <s v="0.6*0.8*1.0"/>
    <s v="Manual"/>
    <n v="14"/>
    <s v="Kokila"/>
    <s v="Y"/>
    <s v="Y"/>
    <s v="N"/>
    <s v="Q2 Passed"/>
    <s v="NA"/>
    <s v="Arm1  (1x6)_x000a_Arm2 (1x6)"/>
    <s v="Plate 2: Ctrl-DMEM RxA (1x6), Ctrl-RPMI RxA (1x6)"/>
    <n v="38"/>
    <s v="Terminated @T72"/>
  </r>
  <r>
    <s v="FBR1Q230173"/>
    <n v="230173"/>
    <s v="R&amp;D"/>
    <x v="465"/>
    <s v="FCB-PROTOCOL-02"/>
    <s v="VYD/174"/>
    <s v="Y"/>
    <s v="COSv4.2_CaBR(1Q-Unknown)"/>
    <s v="Internal R&amp;D"/>
    <s v="Q1 Passed"/>
    <s v="Q1 Passed"/>
    <s v="Q1.5 Passed"/>
    <s v="Q1.5 Passed"/>
    <s v="NA"/>
    <s v="Tumor in 3/12 explants. Tumor content 3-20%   Others no tumor"/>
    <x v="5"/>
    <s v="Vydehi Hospital, Bangalore"/>
    <s v="Dr Amritha Prabha"/>
    <x v="1"/>
    <s v="TNBC"/>
    <s v="Breast"/>
    <s v="Right Breast"/>
    <s v="Female"/>
    <n v="42"/>
    <s v="N"/>
    <n v="5.6"/>
    <s v="Maruthi"/>
    <s v="Surgery"/>
    <s v="Primary"/>
    <s v="Naïve"/>
    <s v="NA"/>
    <s v="II"/>
    <x v="2"/>
    <n v="2"/>
    <s v="pT2N0"/>
    <s v="NA"/>
    <s v="NA"/>
    <s v="invasive carcinoma with medullary features"/>
    <s v="NA"/>
    <s v="NA"/>
    <d v="2023-06-27T00:00:00"/>
    <s v="0.6*1.0*1.2_x000a_0.7*0.9*1.4_x000a_0.8*1.2*1.2_x000a_0.3*0.6*0.8"/>
    <s v="0.6*1.0*1.2_x000a_0.7*0.9*1.4_x000a_0.8*1.2*1.2_x000a_0.3*0.6*0.8"/>
    <s v="Manual"/>
    <n v="14"/>
    <s v="Kokila"/>
    <s v="Y"/>
    <s v="NA"/>
    <s v="N"/>
    <s v="Q2 Passed"/>
    <s v="NA"/>
    <s v="Arm 1 (1x6)_x000a_Arm 2 (1x6)"/>
    <s v="Plate 2:  DMEM {2x2x2 RxA (1x6), 2x2x1  RxA (1x6)}, RPMI {2x2x2 RxA (1x6), 2x2x1  RxA (1x6)}"/>
    <n v="44"/>
    <s v="Preservation Study"/>
  </r>
  <r>
    <s v="FBR2B230174"/>
    <n v="230174"/>
    <s v="R&amp;D"/>
    <x v="466"/>
    <s v="FCB-PROTOCOL-02"/>
    <s v="OC013"/>
    <s v="Y"/>
    <s v="ovary Biopsy (R2B)"/>
    <s v="Internal R&amp;D"/>
    <s v="Q1 Passed"/>
    <s v="Q1 Passed"/>
    <s v="Q1.5 Passed"/>
    <s v="Q1.5 Passed"/>
    <s v="NA"/>
    <s v="Tumor content 0-35%.  Mets from ?"/>
    <x v="7"/>
    <s v="Mazumdar Shaw Medical Centre, Bangalore"/>
    <s v="Dr Rohit Ranade, Bangalore"/>
    <x v="2"/>
    <s v="NA"/>
    <s v="Peritoneal"/>
    <s v="Peritoneal"/>
    <s v="Female"/>
    <n v="60"/>
    <s v="N"/>
    <n v="4.9000000000000004"/>
    <s v="Shashi"/>
    <s v="Biopsy"/>
    <s v="Primary"/>
    <s v="Naïve"/>
    <s v="NA"/>
    <s v="NA"/>
    <x v="0"/>
    <s v="High grade serious carcinoma"/>
    <s v="NA"/>
    <s v="NA"/>
    <s v="NA"/>
    <s v="Fibrocollagenous tissue infiltrated by a poorly differentiated adenocarcinoma"/>
    <s v="NA"/>
    <s v="NA"/>
    <d v="2023-06-28T00:00:00"/>
    <s v="0.1*0.2*0.4_x000a_0.1*0.2*0.4_x000a_0.1*0.2*0.6"/>
    <s v="0.1*0.2*0.4_x000a_0.1*0.2*0.4_x000a_0.1*0.2*0.6"/>
    <s v="Manual"/>
    <n v="14"/>
    <s v="Syam"/>
    <s v="Y"/>
    <s v="Y"/>
    <s v="N"/>
    <s v="Q2 Passed"/>
    <s v="NA"/>
    <s v="Arm 1 (1x6)"/>
    <s v="Plate 2: MC RxA (1x6), Pacli+Carbo RxC (1x6)"/>
    <n v="18"/>
    <s v="Terminated @T72"/>
  </r>
  <r>
    <s v="FBR1M230175"/>
    <n v="230175"/>
    <s v="R&amp;D"/>
    <x v="466"/>
    <s v="FCB-PROTOCOL-02"/>
    <s v="RC030"/>
    <s v="Y"/>
    <s v="DMS_RCC(1M)"/>
    <s v="Internal R&amp;D"/>
    <s v="Q1 Passed"/>
    <s v="Q1 Rejected"/>
    <s v="Compromised"/>
    <s v="Q1.5 Passed"/>
    <s v="NA"/>
    <s v="Tumor content 0-95%. 2 fragments without tumor"/>
    <x v="7"/>
    <s v="Mazumdar Shaw Medical Centre, Bangalore"/>
    <s v="Dr Saurabh Bhargav, Bangalore"/>
    <x v="4"/>
    <s v="NA"/>
    <s v="Renal Mass"/>
    <s v="Right Renal Mass"/>
    <s v="Male"/>
    <n v="69"/>
    <s v="N"/>
    <n v="5.6"/>
    <s v="Maruthi"/>
    <s v="Surgery"/>
    <s v="Primary"/>
    <s v="Naïve"/>
    <s v="NA"/>
    <s v="I"/>
    <x v="3"/>
    <n v="2"/>
    <s v="pT1a"/>
    <s v="NA"/>
    <s v="NA"/>
    <s v="Clear cell renal  cell carcinoma"/>
    <s v="NA"/>
    <s v="NA"/>
    <d v="2023-06-28T00:00:00"/>
    <s v="0.5*0.9*1.3"/>
    <s v="0.5*0.9*1.3"/>
    <s v="Manual"/>
    <n v="14"/>
    <s v="sai "/>
    <s v="N"/>
    <s v="N"/>
    <s v="N"/>
    <s v="Q2 Passed"/>
    <s v="NA"/>
    <s v="Arm 1 (1x7)"/>
    <s v="Plate 2: MC RxA (1x7),  Nivolumab RxB (1x7), Nivolumab+Sunitinib RxC (1x7), Flow{MC RxA (1x7),  Nivolumab RxB (1x7)}"/>
    <n v="49"/>
    <s v="Terminated @T72"/>
  </r>
  <r>
    <s v="FBR1W230176"/>
    <n v="230176"/>
    <s v="R&amp;D"/>
    <x v="467"/>
    <s v="FCB-PROTOCOL-02"/>
    <s v="VYD/175"/>
    <s v="Y"/>
    <s v="Biopsy Cabr-BSS (1W)"/>
    <s v="Internal R&amp;D"/>
    <s v="Q1 Passed"/>
    <s v="Q1 Passed"/>
    <s v="Q1.5 Passed"/>
    <s v="Q1.5 Rejected"/>
    <s v="NA"/>
    <s v="Suspicious cell clusters (3%) seen in 3 explants, no frank malignancy"/>
    <x v="5"/>
    <s v="Vydehi Hospital, Bangalore"/>
    <s v="Dr Amritha Prabha"/>
    <x v="1"/>
    <s v="TPBC"/>
    <s v="Breast"/>
    <s v="Right Breast"/>
    <s v="Female"/>
    <n v="53"/>
    <s v="N"/>
    <n v="4.2"/>
    <s v="Kalappa"/>
    <s v="Biopsy"/>
    <s v="Primary"/>
    <s v="Naïve"/>
    <s v="T4bN1M1"/>
    <s v="NA"/>
    <x v="0"/>
    <n v="3"/>
    <s v="NA"/>
    <s v="NA"/>
    <s v="NA"/>
    <s v="NA"/>
    <s v="CT"/>
    <s v="6X Paclitaxel, Trastuzumab, Hormona Therapy"/>
    <d v="2023-06-29T00:00:00"/>
    <s v="0.2-1.3"/>
    <s v="0.2-1.3"/>
    <s v="Manual"/>
    <n v="14"/>
    <s v="Mouniss"/>
    <s v="Y"/>
    <s v="Y"/>
    <s v="N"/>
    <s v="Q2 Passed"/>
    <s v="NA"/>
    <s v="Arm1  (1x7)"/>
    <s v="Plate 2: (DMEM /F12-MC)  RxA (1x7), (RPMI-MC) RxA (1x7)"/>
    <n v="21"/>
    <s v="Rejected"/>
  </r>
  <r>
    <s v="FBR1M230177"/>
    <n v="230177"/>
    <s v="R&amp;D"/>
    <x v="467"/>
    <s v="FCB-PROTOCOL-02"/>
    <s v="RC031"/>
    <s v="Y"/>
    <s v="DMS_RCC(1M)"/>
    <s v="Internal R&amp;D"/>
    <s v="Q1 Passed"/>
    <s v="Q1 Passed"/>
    <s v="Q1.5 Passed"/>
    <s v="Q1.5 Rejected"/>
    <s v="NA"/>
    <s v="No tumor, tissue mostly  necrosed"/>
    <x v="7"/>
    <s v="Mazumdar Shaw Medical Centre, Bangalore"/>
    <s v="Dr Saurabh Bhargav, Bangalore"/>
    <x v="4"/>
    <s v="NA"/>
    <s v="Renal Mass"/>
    <s v="Right Renal Mass"/>
    <s v="Male"/>
    <n v="50"/>
    <s v="N"/>
    <n v="4.8"/>
    <s v="Shashi"/>
    <s v="Surgery"/>
    <s v="Primary"/>
    <s v="Naïve"/>
    <s v="NA"/>
    <s v="II"/>
    <x v="2"/>
    <n v="2"/>
    <s v="pT2a"/>
    <s v="NA"/>
    <s v="NA"/>
    <s v="Clear cell renal  cell carcinoma"/>
    <s v="NA"/>
    <s v="NA"/>
    <d v="2023-06-29T00:00:00"/>
    <s v="0.8*1.2/0.8*2.5_x000a_0.6*1.0/0.6*2.5"/>
    <s v="0.6*1.0/0.4*2.5_x000a_0.2*0.8/0.6*2.5"/>
    <s v="Vibratome"/>
    <n v="14"/>
    <s v="kuberan"/>
    <s v="Y"/>
    <s v="Y"/>
    <s v="N"/>
    <s v="Q2 Passed"/>
    <s v="NA"/>
    <s v="Arm 1 (1x6)"/>
    <s v="Plate 2: MC RxA (1x6), Nivolumab RxB (1x6),  Nivolumab + Sunitinib RxBC(1x6);_x000a_Plate 3: MC RxA (1x6), Nivolumab RxB (1x6)"/>
    <n v="36"/>
    <s v="Rejected"/>
  </r>
  <r>
    <s v="FBR2D230178"/>
    <n v="230178"/>
    <s v="R&amp;D"/>
    <x v="468"/>
    <s v="FCB-PROTOCOL-02"/>
    <s v="HN067"/>
    <s v="Y"/>
    <s v="BSS V2 (R2D)"/>
    <s v="Internal R&amp;D"/>
    <s v="Q1 Passed"/>
    <s v="Q1 Passed"/>
    <s v="Compromised"/>
    <s v="Q1.5 Passed"/>
    <s v="NA"/>
    <s v="Tumor content 12-95%"/>
    <x v="7"/>
    <s v="Mazumdar Shaw Medical Centre, Bangalore"/>
    <s v="Dr Vijay Pillai, Bangalore"/>
    <x v="0"/>
    <s v="NA"/>
    <s v="Buccal Mucosa"/>
    <s v="Left Buccal Mucosa"/>
    <s v="Male"/>
    <n v="69"/>
    <s v="N"/>
    <n v="3.5"/>
    <s v="Maruthi"/>
    <s v="Surgery"/>
    <s v="Primary"/>
    <s v="Naïve"/>
    <s v="NA"/>
    <s v="III"/>
    <x v="4"/>
    <n v="2"/>
    <s v="pT3"/>
    <s v="NA"/>
    <s v="NA"/>
    <s v="Squamous Cell Carcinoma"/>
    <s v="NA"/>
    <s v="NA"/>
    <d v="2023-06-30T00:00:00"/>
    <s v="0.2*0.3*0.8"/>
    <s v="0.2*0.3*0.8"/>
    <s v="Manual"/>
    <n v="14"/>
    <s v="Syam"/>
    <s v="Y"/>
    <s v="Y"/>
    <s v="N"/>
    <s v="Q2 Passed"/>
    <s v="NA"/>
    <s v="Arm 1 (1x6)_x000a_Arm 2 (1x6)"/>
    <s v="Plate 2: DMEM (1x6), RPMI  (1x7);_x000a_Plate 3: DMEM (1x6), RPMI  (1x7)"/>
    <n v="50"/>
    <s v="Terminated @T72"/>
  </r>
  <r>
    <s v="FBR1Y230179"/>
    <n v="230179"/>
    <s v="R&amp;D"/>
    <x v="468"/>
    <s v="FCB-PROTOCOL-02"/>
    <s v="HN068"/>
    <s v="Y"/>
    <s v="CCS Study (1Y)"/>
    <s v="Internal R&amp;D"/>
    <s v="Q1 Passed"/>
    <s v="Q1 Passed"/>
    <s v="Q1.5 Passed"/>
    <s v="Q1.5 Rejected"/>
    <s v="Plate Contaminated at T24"/>
    <s v="Tumor content 8-45%"/>
    <x v="7"/>
    <s v="Mazumdar Shaw Medical Centre, Bangalore"/>
    <s v="Dr Vijay Pillai, Bangalore"/>
    <x v="0"/>
    <s v="NA"/>
    <s v="Tongue"/>
    <s v="Left Lateral border of tongue"/>
    <s v="Male"/>
    <n v="33"/>
    <s v="N"/>
    <n v="3.5"/>
    <s v="Shashi"/>
    <s v="Surgery"/>
    <s v="Primary"/>
    <s v="Naïve"/>
    <s v="NA"/>
    <s v="III"/>
    <x v="4"/>
    <n v="1"/>
    <s v="pT3 N0"/>
    <s v="NA"/>
    <s v="NA"/>
    <s v="Squamous Cell Carcinoma"/>
    <s v="NA"/>
    <s v="NA"/>
    <d v="2023-06-30T00:00:00"/>
    <s v="0.4*0.9*1.5"/>
    <s v="0.4*0.9*1.5"/>
    <s v="Manual"/>
    <n v="14"/>
    <s v="Dharani"/>
    <s v="N"/>
    <s v="N"/>
    <s v="N"/>
    <s v="Q2 Rejected"/>
    <s v="Contamination observed"/>
    <s v="Arm 1 (1x7)"/>
    <s v="Plate 2: MC RxA (1x7), Cisplatin RxF (1x7), TPF RxG (1x7)"/>
    <n v="28"/>
    <s v="Rejected"/>
  </r>
  <r>
    <s v="FBR1Q230180"/>
    <n v="230180"/>
    <s v="R&amp;D"/>
    <x v="469"/>
    <s v="FCB-PROTOCOL-02"/>
    <s v="VYD/176"/>
    <s v="Y"/>
    <s v="COSv4.2_CaBR(1Q-Unknown)"/>
    <s v="Internal R&amp;D"/>
    <s v="Q1 Passed"/>
    <s v="Q1 Passed"/>
    <s v="Q1.5 Passed"/>
    <s v="Q1.5 Rejected"/>
    <s v="NA"/>
    <s v="No tumor"/>
    <x v="5"/>
    <s v="Vydehi Hospital, Bangalore"/>
    <s v="Dr Amritha Prabha"/>
    <x v="1"/>
    <s v="NA"/>
    <s v="Breast"/>
    <s v="Left Breast"/>
    <s v="Female"/>
    <n v="47"/>
    <s v="N"/>
    <n v="4.0999999999999996"/>
    <s v="Kalappa"/>
    <s v="Surgery"/>
    <s v="Primary"/>
    <s v="Naïve"/>
    <s v="NA"/>
    <s v="NA"/>
    <x v="0"/>
    <s v="NA"/>
    <s v="NA"/>
    <s v="NA"/>
    <s v="NA"/>
    <s v="NA"/>
    <s v="NA"/>
    <s v="NA"/>
    <d v="2023-07-01T00:00:00"/>
    <s v="0.8*1.6*2.5"/>
    <s v="0.8*1.6*2.5"/>
    <s v="Manual"/>
    <n v="14"/>
    <s v="Dharani"/>
    <s v="Y"/>
    <s v="NA"/>
    <s v="N"/>
    <s v="Q2 Passed"/>
    <s v="NA"/>
    <s v="Arm 1 (1x7)"/>
    <s v="Plate 2:  DMEM {2x2x2 RxA (1x7), 2x2x1  RxA (1x7)}, RPMI {2x2x2 RxA (1x7), 2x2x1  RxA (1x7)}"/>
    <n v="56"/>
    <s v="Terminated @T72"/>
  </r>
  <r>
    <s v="FBR1Y230181"/>
    <n v="230181"/>
    <s v="R&amp;D"/>
    <x v="470"/>
    <s v="FCB-PROTOCOL-02"/>
    <s v="HN069"/>
    <s v="Y"/>
    <s v="CCS Study (1Y)"/>
    <s v="Internal R&amp;D"/>
    <s v="Q1 Passed"/>
    <s v="Not Received"/>
    <s v="Compromised"/>
    <s v="Q1.5 Passed"/>
    <s v="Blood Not received"/>
    <s v="Tumor content 70-98%"/>
    <x v="7"/>
    <s v="Mazumdar Shaw Medical Centre, Bangalore"/>
    <s v="Dr Vijay Pillai, Bangalore"/>
    <x v="0"/>
    <s v="NA"/>
    <s v="Tongue"/>
    <s v="Right Lateral border of tongue"/>
    <s v="Male"/>
    <n v="54"/>
    <s v="N"/>
    <n v="5.2"/>
    <s v="Shashi"/>
    <s v="Surgery"/>
    <s v="Primary"/>
    <s v="Naïve"/>
    <s v="NA"/>
    <s v="III"/>
    <x v="4"/>
    <n v="2"/>
    <s v="pT3"/>
    <s v="NA"/>
    <s v="NA"/>
    <s v="Squamous Cell Carcinoma"/>
    <s v="NA"/>
    <s v="NA"/>
    <d v="2023-07-03T00:00:00"/>
    <s v="0.2*0.3*0.4_x000a_0.4*0.6*0.7_x000a_0.5*0.5*0.5"/>
    <s v="0.2*0.3*0.4_x000a_0.4*0.6*0.7_x000a_0.5*0.5*0.5"/>
    <s v="Manual"/>
    <n v="14"/>
    <s v="Pallavi"/>
    <s v="N"/>
    <s v="N"/>
    <s v="N"/>
    <s v="Q2 Passed"/>
    <s v="NA"/>
    <s v="Arm1  (1x6)"/>
    <s v="Plate 2:RxA (1x6),  RxF (1x6), RxG (1x6)"/>
    <n v="31"/>
    <s v="Terminated @T72"/>
  </r>
  <r>
    <s v="FBR1Y230182"/>
    <n v="230182"/>
    <s v="R&amp;D"/>
    <x v="470"/>
    <s v="FCB-PROTOCOL-02"/>
    <s v="HN070"/>
    <s v="Y"/>
    <s v="CCS Study (1Y)"/>
    <s v="Internal R&amp;D"/>
    <s v="Q1 Passed"/>
    <s v="Q1 Passed"/>
    <s v="Q1.5 Passed"/>
    <s v="Q1.5 Passed"/>
    <s v="NA"/>
    <s v="Tumor content 12-50%"/>
    <x v="7"/>
    <s v="Mazumdar Shaw Medical Centre, Bangalore"/>
    <s v="Dr Vijay Pillai, Bangalore"/>
    <x v="0"/>
    <s v="NA"/>
    <s v="Alveolus"/>
    <s v="Right Lower Alveolus"/>
    <s v="Female"/>
    <n v="85"/>
    <s v="N"/>
    <n v="3.5"/>
    <s v="Maruthi"/>
    <s v="Surgery"/>
    <s v="Primary"/>
    <s v="Naïve"/>
    <s v="NA"/>
    <s v="IV"/>
    <x v="1"/>
    <n v="2"/>
    <s v="pT4a"/>
    <s v="NA"/>
    <s v="NA"/>
    <s v="Squamous Cell Carcinoma"/>
    <s v="NA"/>
    <s v="NA"/>
    <d v="2023-07-03T00:00:00"/>
    <s v="02/0.8*0.8/1.4*2.0/2.2"/>
    <s v="02/0.8*0.8/1.4*2.0/2.2"/>
    <s v="Vibratome"/>
    <n v="14"/>
    <s v="Pallavi"/>
    <s v="N"/>
    <s v="N"/>
    <s v="N"/>
    <s v="Q2 Passed"/>
    <s v="NA"/>
    <s v="Arm 1 (1x5)"/>
    <s v="Plate 2: MC RxA (1x5), Cisplatin RxF (1x5)"/>
    <n v="50"/>
    <s v="Terminated @T72"/>
  </r>
  <r>
    <s v="FBR1W230183"/>
    <n v="230183"/>
    <s v="R&amp;D"/>
    <x v="470"/>
    <s v="FCB-PROTOCOL-02"/>
    <s v="BC015"/>
    <s v="Y"/>
    <s v="Biopsy Cabr-BSS (1W)"/>
    <s v="Internal R&amp;D"/>
    <s v="Q1 Passed"/>
    <s v="Q1 Passed"/>
    <s v="Q1.5 Passed"/>
    <s v="Q1.5 Passed"/>
    <s v="NA"/>
    <s v="Tumor content 0-4%"/>
    <x v="7"/>
    <s v="Mazumdar Shaw Medical Centre, Bangalore"/>
    <s v="Dr Akshita Singh"/>
    <x v="1"/>
    <s v="TPBC"/>
    <s v="Breast"/>
    <s v="Left  Breast"/>
    <s v="Female"/>
    <n v="62"/>
    <s v="N"/>
    <n v="3.5"/>
    <s v="Maruthi"/>
    <s v="Biopsy"/>
    <s v="Primary"/>
    <s v="Naïve"/>
    <s v="NA"/>
    <s v="NA"/>
    <x v="0"/>
    <s v="NA"/>
    <s v="NA"/>
    <s v="NA"/>
    <s v="NA"/>
    <s v="Invasive carcinoma"/>
    <s v="NA"/>
    <s v="NA"/>
    <d v="2023-07-03T00:00:00"/>
    <s v="1.4*0.1*0.1"/>
    <s v="1.4*0.1*0.1"/>
    <s v="Manual"/>
    <n v="14"/>
    <s v="chandan"/>
    <s v="Y"/>
    <s v="Y"/>
    <s v="N"/>
    <s v="Q2 Passed"/>
    <s v="Preservation check"/>
    <s v="Arm1  (1x6)"/>
    <s v="Plate 2: (DMEM -MC)  RxA (1x6), (RPMI-MC) RxA (1x6)"/>
    <n v="18"/>
    <s v="Preservation Study"/>
  </r>
  <r>
    <s v="FBR1M230184"/>
    <n v="230184"/>
    <s v="R&amp;D"/>
    <x v="471"/>
    <s v="FCB-PROTOCOL-02"/>
    <s v="RC032"/>
    <s v="Y"/>
    <s v="DMS_RCC(1M)"/>
    <s v="Internal R&amp;D"/>
    <s v="Q1 Passed"/>
    <s v="Not Received"/>
    <s v="Q1.5 Passed"/>
    <s v="Q1.5 Rejected"/>
    <s v="NA"/>
    <s v="All explants show normal renal tissue. One explant has ? Tumor 3%. Others no tumor"/>
    <x v="7"/>
    <s v="Mazumdar Shaw Medical Centre, Bangalore"/>
    <s v="Dr Saurabh Bhargav, Bangalore"/>
    <x v="4"/>
    <s v="NA"/>
    <s v="Renal Mass"/>
    <s v="Right Renal Mass"/>
    <s v="Male"/>
    <n v="32"/>
    <s v="N"/>
    <n v="4.9000000000000004"/>
    <s v="Shashi"/>
    <s v="Surgery"/>
    <s v="Primary"/>
    <s v="Naïve"/>
    <s v="NA"/>
    <s v="NA"/>
    <x v="0"/>
    <s v="NA"/>
    <s v="NA"/>
    <s v="NA"/>
    <s v="NA"/>
    <s v="NA"/>
    <s v="NA"/>
    <s v="NA"/>
    <d v="2023-07-04T00:00:00"/>
    <s v="0.6*0.8/1.0*1.6*2.0"/>
    <s v="0.6*0.8/1.0*1.6*2.0"/>
    <s v="Vibratome"/>
    <n v="15"/>
    <s v="Syam"/>
    <s v="N"/>
    <s v="N"/>
    <s v="N"/>
    <s v="Q2 Rejected"/>
    <s v="No Tumor"/>
    <s v="Arm 1 (1x7)"/>
    <s v="Plate 2: MC RxA (1x7),  Nivolumab RxB (1x7);_x000a_ Flow Plate 3: MC RxA (1x6),  Nivolumab RxB (1x7)"/>
    <n v="41"/>
    <s v="Rejected"/>
  </r>
  <r>
    <s v="FBR1Q230185"/>
    <n v="230185"/>
    <s v="R&amp;D"/>
    <x v="471"/>
    <s v="FCB-PROTOCOL-02"/>
    <s v="VYD/177"/>
    <s v="Y"/>
    <s v="COSv4.2_CaBR(1Q-Unknown)"/>
    <s v="Internal R&amp;D"/>
    <s v="Q1 Passed"/>
    <s v="Q1 Passed"/>
    <s v="Q1.5 Passed"/>
    <s v="Q1.5 Passed"/>
    <s v="NA"/>
    <s v="Tumor content 3-40%"/>
    <x v="5"/>
    <s v="Vydehi Hospital, Bangalore"/>
    <s v="Dr Amritha Prabha"/>
    <x v="1"/>
    <s v="Er(P), Pr(P), Her2(N)"/>
    <s v="Breast"/>
    <s v="Left Breast"/>
    <s v="Female"/>
    <n v="51"/>
    <s v="N"/>
    <n v="4.0999999999999996"/>
    <s v="Kalappa"/>
    <s v="Surgery"/>
    <s v="Primary"/>
    <s v="Naïve"/>
    <s v="NA"/>
    <s v="IIA"/>
    <x v="2"/>
    <n v="2"/>
    <s v="pT2N0"/>
    <s v="NA"/>
    <s v="NA"/>
    <s v="NA"/>
    <s v="NA"/>
    <s v="NA"/>
    <d v="2023-07-04T00:00:00"/>
    <s v="1.0*2.0*2.7"/>
    <s v="1.0*2.0*2.7"/>
    <s v="Manual"/>
    <n v="15"/>
    <s v="kuberan"/>
    <s v="Y"/>
    <s v="NA"/>
    <s v="N"/>
    <s v="Q2 Passed"/>
    <s v="NA"/>
    <s v="Arm 1 (1x7)_x000a_Arm 2 (1x7)"/>
    <s v="Plate 2:  DMEM {2x2x2 RxA (1x7), 2x2x1  RxA (1x7)}, RPMI {2x2x2 RxA (1x7), 2x2x1  RxA (1x7)}"/>
    <n v="56"/>
    <s v="Terminated @T72"/>
  </r>
  <r>
    <s v="FBR1W230186"/>
    <n v="230186"/>
    <s v="R&amp;D"/>
    <x v="471"/>
    <s v="FCB-PROTOCOL-02"/>
    <s v="VYD/178"/>
    <s v="Y"/>
    <s v="Biopsy Cabr-BSS (1W)"/>
    <s v="Internal R&amp;D"/>
    <s v="Q1 Passed"/>
    <s v="Q1 Passed"/>
    <s v="Q1.5 Passed"/>
    <s v="Q1.5 Rejected"/>
    <s v="NA"/>
    <s v="No tumor"/>
    <x v="5"/>
    <s v="Vydehi Hospital, Bangalore"/>
    <s v="Dr Amritha Prabha"/>
    <x v="1"/>
    <s v="NA"/>
    <s v="Breast"/>
    <s v="Left Breast"/>
    <s v="Female"/>
    <n v="48"/>
    <s v="N"/>
    <n v="4.0999999999999996"/>
    <s v="Kalappa"/>
    <s v="Biopsy"/>
    <s v="Primary"/>
    <s v="Naïve"/>
    <s v="NA"/>
    <s v="NA"/>
    <x v="0"/>
    <s v="NA"/>
    <s v="NA"/>
    <s v="NA"/>
    <s v="NA"/>
    <s v="NA"/>
    <s v="NA"/>
    <s v="NA"/>
    <d v="2023-07-04T00:00:00"/>
    <s v="0.3-0.8_x000a_5 fragments"/>
    <s v="0.3-0.8_x000a_5 fragments"/>
    <s v="Manual"/>
    <n v="15"/>
    <s v="Pallavi"/>
    <s v="Y"/>
    <s v="Y"/>
    <s v="N"/>
    <s v="Q2 Passed"/>
    <s v="NA"/>
    <s v="Arm1  (1x6)"/>
    <s v="Plate 2: (DMEM)  RxA (1x6), (RPMI) RxA (1x6)"/>
    <n v="26"/>
    <s v="Rejected"/>
  </r>
  <r>
    <s v="FBR1Q230187"/>
    <n v="230187"/>
    <s v="R&amp;D"/>
    <x v="471"/>
    <s v="FCB-PROTOCOL-01"/>
    <s v="CLN/DBR/148"/>
    <s v="Y"/>
    <s v="COSv4.2_CaBR(1Q-Unknown)"/>
    <s v="Internal R&amp;D"/>
    <s v="Q1 Passed"/>
    <s v="Q1 Passed"/>
    <s v="Q1.5 Passed"/>
    <s v="Q1.5 Rejected"/>
    <s v="NA"/>
    <s v="Some explants show hyperplastic changes/DCIS. No tumor"/>
    <x v="4"/>
    <s v="DBR &amp; SK Hospital, Tirupati"/>
    <s v="Dr C Jayaprakash"/>
    <x v="1"/>
    <s v="NA"/>
    <s v="Breast"/>
    <s v="Right Breast"/>
    <s v="Female"/>
    <n v="61"/>
    <s v="N"/>
    <n v="5.8"/>
    <s v="Maruthi"/>
    <s v="Surgery"/>
    <s v="Primary"/>
    <s v="Naïve"/>
    <s v="NA"/>
    <s v="IIB"/>
    <x v="2"/>
    <n v="3"/>
    <s v="pT3N0Mx"/>
    <s v="NA"/>
    <s v="NA"/>
    <s v="NA"/>
    <s v="NA"/>
    <s v="NA"/>
    <d v="2023-07-05T00:00:00"/>
    <s v="1.4*2.0*2.8"/>
    <s v="1.4*2.0*2.8"/>
    <s v="Manual"/>
    <n v="15"/>
    <s v="Pallavi"/>
    <s v="Y"/>
    <s v="NA"/>
    <s v="N"/>
    <s v="Q2 Passed"/>
    <s v="NA"/>
    <s v="Arm 1 (1x7)_x000a_Arm 2 (1x7)"/>
    <s v="Plate 2:  DMEM {2x2x2 RxA (1x7), 2x2x1  RxA (1x7)}, RPMI {2x2x2 RxA (1x7), 2x2x1  RxA (1x7)}"/>
    <n v="56"/>
    <s v="Terminated @T72"/>
  </r>
  <r>
    <s v="FBR2C230188"/>
    <n v="230188"/>
    <s v="R&amp;D"/>
    <x v="472"/>
    <s v="FCB-PROTOCOL-02"/>
    <s v="VYD/179"/>
    <s v="Y"/>
    <s v="RCC DPT (R2C)"/>
    <s v="Internal R&amp;D"/>
    <s v="Q1 Passed"/>
    <s v="Q1 Passed"/>
    <s v="Q1.5 Passed"/>
    <s v="Q1.5 Passed"/>
    <s v="NA"/>
    <s v="40% tumor in 1/6 explants; others no tumor"/>
    <x v="5"/>
    <s v="Vydehi Hospital, Bangalore"/>
    <s v="Dr Amritha Prabha"/>
    <x v="4"/>
    <s v="NA"/>
    <s v="Renal Mass"/>
    <s v="Left Renal Mass"/>
    <s v="Female"/>
    <n v="53"/>
    <s v="N"/>
    <n v="4.9000000000000004"/>
    <s v="Kalappa"/>
    <s v="Surgery"/>
    <s v="Primary"/>
    <s v="Naïve"/>
    <s v="NA"/>
    <s v="IIA"/>
    <x v="2"/>
    <n v="1"/>
    <s v="pT2aN0"/>
    <s v="NA"/>
    <s v="NA"/>
    <s v="NA"/>
    <s v="NA"/>
    <s v="NA"/>
    <d v="2023-07-06T00:00:00"/>
    <s v="1.0/0.8*1.4*1.4_x000a_0.6*1.2*1.4"/>
    <s v="1.0/0.8*1.4*1.4_x000a_0.6*1.2*1.4"/>
    <s v="Manual+Vibratome"/>
    <n v="15"/>
    <s v="Syam"/>
    <s v="Y"/>
    <s v="Y"/>
    <s v="N"/>
    <s v="Q2 Passed"/>
    <s v="NA"/>
    <s v="Arm 1 (1x7)"/>
    <s v="Plate 2: MC RxA (1x7), Nivo RxB (1x7),  Nivo+Sunitinib RxC (1x7);_x000a_Plate 3:  MC RxA (1x7), Nivo RxB (1x7),  Nivo+Sunitinib RxC (1x7)"/>
    <n v="56"/>
    <s v="Terminated @T72"/>
  </r>
  <r>
    <s v="FBR2C230189"/>
    <n v="230189"/>
    <s v="R&amp;D"/>
    <x v="472"/>
    <s v="FCB-PROTOCOL-02"/>
    <s v="RC033"/>
    <s v="Y"/>
    <s v="RCC DPT (R2C)"/>
    <s v="Internal R&amp;D"/>
    <s v="Q1 Passed"/>
    <s v="Q1 Passed"/>
    <s v="Compromised"/>
    <s v="Q1.5 Passed"/>
    <s v="NA"/>
    <s v="Tumor content 35-90%"/>
    <x v="7"/>
    <s v="Mazumdar Shaw Medical Centre, Bangalore"/>
    <s v="Dr Saurabh Bhargav, Bangalore"/>
    <x v="4"/>
    <s v="NA"/>
    <s v="Renal Mass"/>
    <s v="Left Renal Mass"/>
    <s v="Male"/>
    <n v="45"/>
    <s v="N"/>
    <n v="4.0999999999999996"/>
    <s v="Maruthi"/>
    <s v="Surgery"/>
    <s v="Primary"/>
    <s v="Naïve"/>
    <s v="NA"/>
    <s v="I"/>
    <x v="3"/>
    <n v="2"/>
    <s v="pT1b"/>
    <s v="NA"/>
    <s v="NA"/>
    <s v="Clear cell renal  cell carcinoma"/>
    <s v="NA"/>
    <s v="NA"/>
    <d v="2023-07-06T00:00:00"/>
    <s v="0.6/0.4*1.4/0.8*2.4"/>
    <s v="0.6/0.4*1.4/0.8*2.4"/>
    <s v="Manual"/>
    <n v="15"/>
    <s v="Dharani"/>
    <s v="Y"/>
    <s v="Y"/>
    <s v="N"/>
    <s v="Q2 Passed"/>
    <s v="NA"/>
    <s v="Arm 1 (1x7)"/>
    <s v="Plate 2: MC RxA (1x7), Nivo RxB (1x7),  Nivo+Sunitinib RxC (1x7);_x000a_Plate 3:  MC RxA (1x7), Nivo RxB (1x7),"/>
    <n v="49"/>
    <s v="Terminated @T72"/>
  </r>
  <r>
    <s v="FBR1Q230190"/>
    <n v="230190"/>
    <s v="R&amp;D"/>
    <x v="472"/>
    <s v="FCB-PROTOCOL-02"/>
    <s v="CLN/PRA/214"/>
    <s v="Y"/>
    <s v="COSv4.2_CaBR(1Q-Unknown)"/>
    <s v="Internal R&amp;D"/>
    <s v="Q1 Passed"/>
    <s v="Q1 Passed"/>
    <s v="Compromised"/>
    <s v="Q1.5 Passed"/>
    <s v="NA"/>
    <s v="Tumor content 5-65%"/>
    <x v="0"/>
    <s v="Sri Lakshmi Hospital, Bangalore"/>
    <s v="Dr Prakash BV"/>
    <x v="1"/>
    <s v="Er(P), Pr(P), Her2(N)"/>
    <s v="Breast"/>
    <s v="Breast"/>
    <s v="Female"/>
    <n v="60"/>
    <s v="N"/>
    <n v="4.9000000000000004"/>
    <s v="Shashi"/>
    <s v="Surgery"/>
    <s v="Primary"/>
    <s v="Naïve"/>
    <s v="NA"/>
    <s v="NA"/>
    <x v="0"/>
    <s v="NA"/>
    <s v="NA"/>
    <s v="NA"/>
    <s v="NA"/>
    <s v="NA"/>
    <s v="NA"/>
    <s v="NA"/>
    <d v="2023-07-06T00:00:00"/>
    <s v="0.4/0.6*1.3*1.8/1.4"/>
    <s v="0.4/0.6*1.0/1.2*1.6/1.2"/>
    <s v="Manual"/>
    <n v="15"/>
    <s v="Syam"/>
    <s v="Y"/>
    <s v="Y"/>
    <s v="N"/>
    <s v="Q2 Passed"/>
    <s v="NA"/>
    <s v="Arm 1 (1x7)_x000a_Arm 2 (1x7)"/>
    <s v="Plate 2:  DMEM {2x2x2 RxA (1x7), 2x2x1  RxA (1x7)}, RPMI {2x2x2 RxA (1x7), 2x2x1  RxA (1x7)}"/>
    <n v="56"/>
    <s v="Terminated @T72"/>
  </r>
  <r>
    <s v="FBR1Q230191"/>
    <n v="230191"/>
    <s v="R&amp;D"/>
    <x v="473"/>
    <s v="FCB-PROTOCOL-02"/>
    <s v="CLN/JSS/027"/>
    <s v="Y"/>
    <s v="COSv4.2_CaBR(1Q-Unknown)"/>
    <s v="Internal R&amp;D"/>
    <s v="Q1 Passed"/>
    <s v="Q1 Passed"/>
    <s v="Q1.5 Passed"/>
    <s v="Q1.5 Rejected"/>
    <s v="NA"/>
    <s v="Hyperplasia, ?DCIS    -No tumor"/>
    <x v="6"/>
    <s v="JSS Hospital, Mysore"/>
    <s v="Dr Ravi Krishnappa"/>
    <x v="1"/>
    <s v="TNBC"/>
    <s v="Breast"/>
    <s v="Left Breast"/>
    <s v="Female"/>
    <n v="45"/>
    <s v="N"/>
    <n v="5.0999999999999996"/>
    <s v="Shashi"/>
    <s v="Surgery"/>
    <s v="Primary"/>
    <s v="Chemotherapy"/>
    <s v="NA"/>
    <s v="NA"/>
    <x v="0"/>
    <s v="NA"/>
    <s v="NA"/>
    <n v="8"/>
    <s v="Adriamycin+Cyclophosphamide"/>
    <s v="NA"/>
    <s v="NA"/>
    <s v="NA"/>
    <d v="2023-07-07T00:00:00"/>
    <s v="0.4/0.6*1.4/1.8*2.4*3.0_x000a_0.4/0.6*1.4/1.8*2.2_x000a_0.4/0.6*0.6/0.8*1.6"/>
    <s v="0.4/0.6*0.8/1.0*1.6*2.0_x000a_0.4/0.6*0.6/0.8*1.4/1.6_x000a_0.4/0.6*1.0/1.4*1.6_x000a_0.4/0.6*0.8/1.0*1.2/1.4_x000a_0.4/0.6*0.8/1.0*1.0/1.4"/>
    <s v="Manual"/>
    <n v="15"/>
    <s v="Syam"/>
    <s v="Y"/>
    <s v="Y"/>
    <s v="N"/>
    <s v="Q2 Passed"/>
    <s v="NA"/>
    <s v="Arm 1 (1x7)_x000a_Arm 2 (1x7)"/>
    <s v="Plate 2:  DMEM {2x2x2 RxA (1x7), 2x2x1  RxA (1x7)}, RPMI {2x2x2 RxA (1x7), 2x2x1  RxA (1x7)}"/>
    <n v="56"/>
    <s v="Terminated @T72"/>
  </r>
  <r>
    <s v="FBR1Y230192"/>
    <n v="230192"/>
    <s v="R&amp;D"/>
    <x v="473"/>
    <s v="FCB-PROTOCOL-02"/>
    <s v="HN071"/>
    <s v="Y"/>
    <s v="CCS Study (1Y)"/>
    <s v="Internal R&amp;D"/>
    <s v="Q1 Passed"/>
    <s v="Q1 Passed"/>
    <s v="Q1.5 Rejected"/>
    <s v="Q1.5 Rejected"/>
    <s v="Blood Misplaced"/>
    <s v="Tumor content 8-45%"/>
    <x v="7"/>
    <s v="Mazumdar Shaw Medical Centre, Bangalore"/>
    <s v="Dr Vijay Pillai, Bangalore"/>
    <x v="0"/>
    <s v="NA"/>
    <s v="Tongue"/>
    <s v="Tongue"/>
    <s v="Male"/>
    <n v="65"/>
    <s v="N"/>
    <n v="5.0999999999999996"/>
    <s v="Shashi"/>
    <s v="Surgery"/>
    <s v="Primary"/>
    <s v="Chemotherapy + Radiotherapy"/>
    <s v="NA"/>
    <s v="NA"/>
    <x v="0"/>
    <s v="NA"/>
    <s v="NA"/>
    <n v="4"/>
    <s v="NA"/>
    <s v="NA"/>
    <s v="NA"/>
    <s v="NA"/>
    <d v="2023-07-07T00:00:00"/>
    <s v="0.2/0.4*1.2*1.3/1.6"/>
    <s v="0.2/0.4*1.2*1.3/1.6"/>
    <s v="Vibratome"/>
    <n v="15"/>
    <s v="Dharani"/>
    <s v="Y"/>
    <s v="Y"/>
    <s v="N"/>
    <s v="Q2 Rejected"/>
    <s v="Contamination observed"/>
    <s v="Arm 1 (1x7)"/>
    <s v="Plate 2: MC RxA (1x7), Cisplatin RxF (1x7), TPF RxG (1x7)"/>
    <n v="42"/>
    <s v="Rejected"/>
  </r>
  <r>
    <s v="FBR2D230193"/>
    <n v="230193"/>
    <s v="R&amp;D"/>
    <x v="474"/>
    <s v="FCB-PROTOCOL-02"/>
    <s v="CLN/PRA/216"/>
    <s v="Y"/>
    <s v="BSS V2 (R2D)"/>
    <s v="Internal R&amp;D"/>
    <s v="Q1 Passed"/>
    <s v="Q1 Passed"/>
    <s v="Q1.5 Passed"/>
    <s v="Q1.5 Passed"/>
    <s v="NA"/>
    <s v="Tumor content 55-98%"/>
    <x v="0"/>
    <s v="Sri Lakshmi Hospital, Bangalore"/>
    <s v="Dr Prakash BV"/>
    <x v="0"/>
    <s v="NA"/>
    <s v="GBS"/>
    <s v="Left Lower GBS"/>
    <s v="Female"/>
    <n v="60"/>
    <s v="N"/>
    <n v="5.6"/>
    <s v="Maruthi"/>
    <s v="Surgery"/>
    <s v="Primary"/>
    <s v="Naïve"/>
    <s v="NA"/>
    <s v="II"/>
    <x v="2"/>
    <s v="NA"/>
    <s v="pT4aN0"/>
    <s v="NA"/>
    <s v="NA"/>
    <s v="NA"/>
    <s v="NA"/>
    <s v="NA"/>
    <d v="2023-07-08T00:00:00"/>
    <s v="0.8*1.0*2.4"/>
    <s v="0.8*1.0*2.4"/>
    <s v="Manual"/>
    <n v="15"/>
    <s v="Kowshik"/>
    <s v="Y"/>
    <s v="Y"/>
    <s v="N"/>
    <s v="Q2 Passed"/>
    <s v="NA"/>
    <s v="Arm 1 (1x6)_x000a_Arm 2 (1x6)"/>
    <s v="Plate 2: DMEM RxA (1x6), RPMI RxA (1x7);_x000a_Plate 3: DMEM  RxA (1x6), RPMI RxA (1x7) "/>
    <n v="100"/>
    <s v="Terminated @T72"/>
  </r>
  <r>
    <s v="FBR1J230194"/>
    <n v="230194"/>
    <s v="R&amp;D"/>
    <x v="474"/>
    <s v="FCB-PROTOCOL-02"/>
    <s v="CLN/PRA/215"/>
    <s v="Y"/>
    <s v="COS_v3.0-Gastric (1J)"/>
    <s v="Internal R&amp;D"/>
    <s v="Q1 Passed"/>
    <s v="Q1 Passed"/>
    <s v="Q1.5 Passed"/>
    <s v="Q1.5 Passed"/>
    <s v="NA"/>
    <s v="Tumor content 0-40%. 2 explants without tumor"/>
    <x v="0"/>
    <s v="Sri Lakshmi Hospital, Bangalore"/>
    <s v="Dr Prakash BV"/>
    <x v="3"/>
    <s v="NA"/>
    <s v="Stomach"/>
    <s v="Antrum of Stomach"/>
    <s v="Male"/>
    <n v="55"/>
    <s v="N"/>
    <n v="5.0999999999999996"/>
    <s v="Kalappa"/>
    <s v="Surgery"/>
    <s v="Primary"/>
    <s v="Naïve"/>
    <s v="NA"/>
    <s v="II"/>
    <x v="2"/>
    <s v="NA"/>
    <s v="pT3N1"/>
    <s v="NA"/>
    <s v="NA"/>
    <s v="NA"/>
    <s v="NA"/>
    <s v="NA"/>
    <d v="2023-07-08T00:00:00"/>
    <s v="1.0*1.4/1.0*2.6/2.0"/>
    <s v="1.0*1.4/1.0*2.6/2.0"/>
    <s v="Manual"/>
    <n v="15"/>
    <s v="Kowshik"/>
    <s v="Y"/>
    <s v="Y"/>
    <s v="N"/>
    <s v="Q2 Passed"/>
    <s v="NA"/>
    <s v="Arm 1  (1x7)_x000a_Arm 2  (1x7)_x000a_Arm 3 (1x7)"/>
    <s v="Plate 2:  Base { MC RxA (1x7), Anti CD3+IL2 RxB (1x7), Nivolumab RxC (1x7)}, Flow {MC RxD (1x7), Anti CD3+IL2  RxE (1x7), Nivolumab RxF (1x7)}"/>
    <n v="77"/>
    <s v="Terminated @T48"/>
  </r>
  <r>
    <s v="FBR2D230195"/>
    <n v="230195"/>
    <s v="R&amp;D"/>
    <x v="474"/>
    <s v="FCB-PROTOCOL-02"/>
    <s v="CLN/PRA/217"/>
    <s v="Y"/>
    <s v="BSS V2 (R2D)"/>
    <s v="Internal R&amp;D"/>
    <s v="Q1 Passed"/>
    <s v="Q1 Passed"/>
    <s v="Q1.5 Passed"/>
    <s v="Q1.5 Passed"/>
    <s v="NA"/>
    <s v="Tumor content 15-98% "/>
    <x v="0"/>
    <s v="Sri Lakshmi Hospital, Bangalore"/>
    <s v="Dr Prakash BV"/>
    <x v="0"/>
    <s v="NA"/>
    <s v="Tongue"/>
    <s v="Left Lateral Border of Tongue"/>
    <s v="Male"/>
    <n v="65"/>
    <s v="N"/>
    <n v="5.0999999999999996"/>
    <s v="Kalappa"/>
    <s v="Surgery"/>
    <s v="Primary"/>
    <s v="Naïve"/>
    <s v="NA"/>
    <s v="II"/>
    <x v="2"/>
    <s v="NA"/>
    <s v="pT2N0"/>
    <s v="NA"/>
    <s v="NA"/>
    <s v="NA"/>
    <s v="NA"/>
    <s v="NA"/>
    <d v="2023-07-08T00:00:00"/>
    <s v="0.6*1.0*1.6_x000a_0.4*0.7*1.4"/>
    <s v="0.6*1.0*1.6_x000a_0.4*0.7*1.4"/>
    <s v="Manual"/>
    <n v="15"/>
    <s v="Syam"/>
    <s v="Y"/>
    <s v="Y"/>
    <s v="N"/>
    <s v="NA"/>
    <s v="NA"/>
    <s v="Arm 1 (1x6)_x000a_Arm 2 (1x6)"/>
    <s v="Plate 2: DMEM RxA (1x6), RPMI RxA (1x7);_x000a_Plate 3: DMEM  RxA (1x6), RPMI RxA (1x7) "/>
    <n v="43"/>
    <s v="Terminated @T72"/>
  </r>
  <r>
    <s v="FBR1Q230196"/>
    <n v="230196"/>
    <s v="R&amp;D"/>
    <x v="475"/>
    <s v="FCB-PROTOCOL-02"/>
    <s v="VYD/180"/>
    <s v="Y"/>
    <s v="COSv4.2_CaBR(1Q-Unknown)"/>
    <s v="Internal R&amp;D"/>
    <s v="Q1 Passed"/>
    <s v="Q1 Passed"/>
    <s v="Q1.5 Passed"/>
    <s v="Q1.5 Passed"/>
    <s v="NA"/>
    <s v="Tumor content 0-20%"/>
    <x v="5"/>
    <s v="Vydehi Hospital, Bangalore"/>
    <s v="Dr Amritha Prabha"/>
    <x v="1"/>
    <s v="Er(P), Pr(N), Her2(P)"/>
    <s v="Breast"/>
    <s v="Left Breast"/>
    <s v="Female"/>
    <n v="83"/>
    <s v="N"/>
    <n v="3.5"/>
    <s v="Kalappa"/>
    <s v="Surgery"/>
    <s v="Primary"/>
    <s v="Naïve"/>
    <s v="NA"/>
    <s v="IIB"/>
    <x v="2"/>
    <n v="2"/>
    <s v="pT2N0"/>
    <s v="NA"/>
    <s v="NA"/>
    <s v="NA"/>
    <s v="NA"/>
    <s v="NA"/>
    <d v="2023-07-10T00:00:00"/>
    <s v="0.6/0.8*1.6*2.4"/>
    <s v="0.6*1.2*1.6"/>
    <s v="Manual"/>
    <n v="15"/>
    <s v="Kokila"/>
    <s v="Y"/>
    <s v="Y"/>
    <s v="N"/>
    <s v="Q2 Passed"/>
    <s v="NA"/>
    <s v="Arm 1 (1x7)_x000a_Arm 2 (1x7)"/>
    <s v="Plate 2:  DMEM {2x2x2 RxA (1x7), 2x2x1  RxA (1x7)}, RPMI {2x2x2 RxA (1x7), 2x2x1  RxA (1x7)}"/>
    <n v="58"/>
    <s v="Terminated @T72"/>
  </r>
  <r>
    <s v="FBR1J230197"/>
    <n v="230197"/>
    <s v="R&amp;D"/>
    <x v="475"/>
    <s v="FCB-PROTOCOL-02"/>
    <s v="CLN/PRA/218"/>
    <s v="Y"/>
    <s v="COS_v3.0-Gastric (1J)"/>
    <s v="Internal R&amp;D"/>
    <s v="Q1 Passed"/>
    <s v="Q1 Passed"/>
    <s v="Q1.5 Passed"/>
    <s v="Q1.5 Rejected"/>
    <s v="NA"/>
    <s v="No tumor"/>
    <x v="0"/>
    <s v="Sri Lakshmi Hospital, Bangalore"/>
    <s v="Dr Prakash BV"/>
    <x v="3"/>
    <s v="NA"/>
    <s v="Stomach"/>
    <s v="Stomach Antrum"/>
    <s v="Male"/>
    <n v="40"/>
    <s v="N"/>
    <n v="4.4000000000000004"/>
    <s v="Maruthi"/>
    <s v="Surgery"/>
    <s v="Primary"/>
    <s v="Naïve"/>
    <s v="NA"/>
    <s v="NA"/>
    <x v="0"/>
    <n v="2"/>
    <s v="pT4N0"/>
    <s v="NA"/>
    <s v="NA"/>
    <s v="NA"/>
    <s v="NA"/>
    <s v="NA"/>
    <d v="2023-07-10T00:00:00"/>
    <s v="0.4-0.8*1.4-2.0*2.6_x000a_0.8*0.2-0.9*2.4"/>
    <s v="0.4-0.8*1.4-2.0*2.6_x000a_0.8*0.2-0.9*2.4"/>
    <s v="Manual"/>
    <n v="15"/>
    <s v="Mouniss"/>
    <s v="N"/>
    <s v="N"/>
    <s v="N"/>
    <s v="Q2 Passed"/>
    <s v="NA"/>
    <s v="Arm 1  (1x5)"/>
    <s v="Plate 2:  RxA (1x5)"/>
    <n v="10"/>
    <s v="Terminated @T48"/>
  </r>
  <r>
    <s v="FBR2E230198"/>
    <n v="230198"/>
    <s v="R&amp;D"/>
    <x v="476"/>
    <s v="FCB-PROTOCOL-02"/>
    <s v="CLN/PRA/219"/>
    <s v="Y"/>
    <s v="ESP (2E)"/>
    <s v="Internal R&amp;D"/>
    <s v="Q1 Passed"/>
    <s v="Q1 Passed"/>
    <s v="Q1.5 Passed"/>
    <s v="Q1.5 Rejected"/>
    <s v="NA"/>
    <s v="Fragments show mostly degenerated keratin . No tumor cells seen"/>
    <x v="0"/>
    <s v="Abhaya Hospital, Bangalore"/>
    <s v="Dr Prakash BV"/>
    <x v="3"/>
    <s v="NA"/>
    <s v="Esophagus"/>
    <s v="Esophagus"/>
    <s v="Female"/>
    <n v="56"/>
    <s v="N"/>
    <n v="4.9000000000000004"/>
    <s v="Shashi"/>
    <s v="Surgery"/>
    <s v="Primary"/>
    <s v="Naïve"/>
    <s v="NA"/>
    <s v="NA"/>
    <x v="0"/>
    <n v="2"/>
    <s v="pT2N0M0"/>
    <s v="NA"/>
    <s v="NA"/>
    <s v="NA"/>
    <s v="NA"/>
    <s v="NA"/>
    <d v="2023-07-11T00:00:00"/>
    <s v="0.3/0.4*1.4/0.8*4.0"/>
    <s v="0.3/0.4*1.4/0.8*4.0"/>
    <s v="Manual"/>
    <n v="15"/>
    <s v="Dharani"/>
    <s v="Y"/>
    <s v="Y"/>
    <s v="N"/>
    <s v="Q2 Passed"/>
    <s v="NA"/>
    <s v="Arm 1 (1x6)_x000a_Arm 2 (1x6)"/>
    <s v="Plate 2: DMEM {RxA (1x6), RxA (1x6)}"/>
    <n v="31"/>
    <s v="Terminated @T72"/>
  </r>
  <r>
    <s v="FBR1Z230199"/>
    <n v="230199"/>
    <s v="R&amp;D"/>
    <x v="477"/>
    <s v="FCB-PROTOCOL-01"/>
    <s v="CLN/DBR/149"/>
    <s v="Y"/>
    <s v="CT+LD Nivo -NLD study (1Z)"/>
    <s v="Internal R&amp;D"/>
    <s v="Q1 Passed"/>
    <s v="Q1 Passed"/>
    <s v="Q1.5 Passed"/>
    <s v="Q1.5 Passed"/>
    <s v="NA"/>
    <s v="Tumor content 65-90%"/>
    <x v="4"/>
    <s v="DBR &amp; SK Hospital, Tirupati"/>
    <s v="Dr C Jayaprakash"/>
    <x v="0"/>
    <s v="NA"/>
    <s v="Buccal Mucosa"/>
    <s v="Left Buccal Mucosa"/>
    <s v="Female"/>
    <n v="62"/>
    <s v="N"/>
    <n v="4.9000000000000004"/>
    <s v="Shashi"/>
    <s v="Surgery"/>
    <s v="Primary"/>
    <s v="Naïve"/>
    <s v="NA"/>
    <s v="IVA"/>
    <x v="1"/>
    <s v="NA"/>
    <s v="pT4aN1Mx"/>
    <s v="NA"/>
    <s v="NA"/>
    <s v="NA"/>
    <s v="NA"/>
    <s v="NA"/>
    <d v="2023-07-12T00:00:00"/>
    <s v="0.6*0.8/1.2*2.4"/>
    <s v="0.6*0.8/1.2*2.4"/>
    <s v="Vibratome"/>
    <n v="15"/>
    <s v="kuberan"/>
    <s v="Y"/>
    <s v="Y"/>
    <s v="N"/>
    <s v="Q2 Passed"/>
    <s v="NA"/>
    <s v="Arm1  (1x7)"/>
    <s v="Plate 2: MC RxA (1x7), M+E+Celo RxD (1x7),  M+Erlo+Cel+LD Nivo RxB (1x7)"/>
    <s v="NA"/>
    <s v="Terminated @T72"/>
  </r>
  <r>
    <s v="FBR2C230200"/>
    <n v="230200"/>
    <s v="R&amp;D"/>
    <x v="478"/>
    <s v="FCB-PROTOCOL-02"/>
    <s v="VYD/181"/>
    <s v="Y"/>
    <s v="RCC DPT (R2C)"/>
    <s v="Internal R&amp;D"/>
    <s v="Q1 Passed"/>
    <s v="Q1 Passed"/>
    <s v="Q1.5 Passed"/>
    <s v="Q1.5 Passed"/>
    <s v="NA"/>
    <s v="2 fragments have 70-80% tumor. Others no tumor"/>
    <x v="5"/>
    <s v="Vydehi Hospital, Bangalore"/>
    <s v="Dr Amritha Prabha"/>
    <x v="4"/>
    <s v="NA"/>
    <s v="Renal Mass"/>
    <s v="Left Renal Mass"/>
    <s v="Male"/>
    <n v="68"/>
    <s v="N"/>
    <n v="6"/>
    <s v="Kalappa"/>
    <s v="Surgery"/>
    <s v="Primary"/>
    <s v="Naïve"/>
    <s v="NA"/>
    <s v="III"/>
    <x v="4"/>
    <n v="1"/>
    <s v="pT3aNx"/>
    <s v="NA"/>
    <s v="NA"/>
    <s v="NA"/>
    <s v="NA"/>
    <s v="NA"/>
    <d v="2023-07-13T00:00:00"/>
    <s v="1.2/0.6*1.6*2.2_x000a_1.0/0.6*1.3*1.6"/>
    <s v="1.0*1.2*2.0"/>
    <s v="Vibratome"/>
    <n v="15"/>
    <s v="Pallavi"/>
    <s v="Y"/>
    <s v="Y"/>
    <s v="N"/>
    <s v="Q2 Passed"/>
    <s v="NA"/>
    <s v="Arm 1 (1x7)"/>
    <s v="Plate 2: Base Plate { RxA (1x7), RxA (1x7)},  Flow Plate { RxA (1x7), RxA (1x7)}"/>
    <n v="42"/>
    <s v="Preservation Study"/>
  </r>
  <r>
    <s v="FBR1Z230201"/>
    <n v="230201"/>
    <s v="R&amp;D"/>
    <x v="478"/>
    <s v="FCB-PROTOCOL-02"/>
    <s v="VYD/BPY/007"/>
    <s v="Y"/>
    <s v="CT+LD Nivo -NLD study (1Z)"/>
    <s v="Internal R&amp;D"/>
    <s v="Q1 Passed"/>
    <s v="Q1 Passed"/>
    <s v="Q1.5 Passed"/>
    <s v="Q1.5 Passed"/>
    <s v="NA"/>
    <s v="Tumor content 0-30%"/>
    <x v="5"/>
    <s v="Vydehi Hospital, Bangalore"/>
    <s v="Dr Shashidar"/>
    <x v="0"/>
    <s v="NA"/>
    <s v="Buccal Mucosa"/>
    <s v="Right Buccal Mucosa"/>
    <s v="Male"/>
    <n v="32"/>
    <s v="N"/>
    <n v="6"/>
    <s v="Kalappa"/>
    <s v="Biopsy"/>
    <s v="Local Recurrent"/>
    <s v="Radiotherapy"/>
    <s v="NA"/>
    <s v="IV"/>
    <x v="1"/>
    <n v="1"/>
    <s v="T4aN2M0"/>
    <s v="NA"/>
    <s v="NA"/>
    <s v="NA"/>
    <s v="NA"/>
    <s v="NA"/>
    <d v="2023-07-13T00:00:00"/>
    <s v="0.4*0.8*1.0_x000a_0.6*0.6*0.8"/>
    <s v="0.4*0.8*1.0_x000a_0.6*0.6*0.8"/>
    <s v="Manual"/>
    <n v="15"/>
    <s v="Mouniss"/>
    <s v="Y"/>
    <s v="Y"/>
    <s v="N"/>
    <s v="Q2 Passed"/>
    <s v="NA"/>
    <s v="Arm1  (1x6)"/>
    <s v="Plate 2: MC RxA (1x12), M+Erlo+Cel+LD Nivo RxB (1x12), Cmax Nivo RxC (1x12), M+E+Celo RxD (1x12)"/>
    <n v="74"/>
    <s v="Terminated @T72"/>
  </r>
  <r>
    <s v="FBR2C230202"/>
    <n v="230202"/>
    <s v="R&amp;D"/>
    <x v="478"/>
    <s v="FCB-PROTOCOL-02"/>
    <s v="RC034"/>
    <s v="Y"/>
    <s v="RCC DPT (R2C)"/>
    <s v="Internal R&amp;D"/>
    <s v="Q1 Passed"/>
    <s v="Q1 Passed"/>
    <s v="Q1.5 Passed"/>
    <s v="Q1.5 Passed"/>
    <s v="NA"/>
    <s v="Tumor content 10-20%"/>
    <x v="7"/>
    <s v="Mazumdar Shaw Medical Centre, Bangalore"/>
    <s v="Dr Saurabh Bhargav, Bangalore"/>
    <x v="4"/>
    <s v="NA"/>
    <s v="Renal Mass"/>
    <s v="Left Renal Mass"/>
    <s v="Male"/>
    <n v="52"/>
    <s v="N"/>
    <n v="5.0999999999999996"/>
    <s v="Shashi"/>
    <s v="Surgery"/>
    <s v="Primary"/>
    <s v="Naïve"/>
    <s v="NA"/>
    <s v="IV"/>
    <x v="1"/>
    <n v="4"/>
    <s v="pT4"/>
    <s v="NA"/>
    <s v="NA"/>
    <s v="Clear cell renal  cell carcinoma"/>
    <s v="NA"/>
    <s v="NA"/>
    <d v="2023-07-13T00:00:00"/>
    <s v="0.2/0.6*0.5/1.2*2.1"/>
    <s v="0.2/0.6*0.5/1.2*2.1"/>
    <s v="Vibratome"/>
    <n v="15"/>
    <s v="Kokila"/>
    <s v="Y"/>
    <s v="Y"/>
    <s v="N"/>
    <s v="Q2 Passed"/>
    <s v="NA"/>
    <s v="Arm 1 (1x7)"/>
    <s v="Plate 2: Base Plate {MC RxA (1x7), Nivo RxB (1x7),  Nivo+Sunitinib RxC (1x7)};_x000a_Plate 3:Flow  [  MC RxA (1x7), Nivo RxB (1x7)}"/>
    <n v="63"/>
    <s v="Terminated @T72"/>
  </r>
  <r>
    <s v="FBR1J230203"/>
    <n v="230203"/>
    <s v="R&amp;D"/>
    <x v="478"/>
    <s v="FCB-PROTOCOL-02"/>
    <s v="CLN/PRA/220"/>
    <s v="Y"/>
    <s v="COS_v3.0-Gastric (1J)"/>
    <s v="Internal R&amp;D"/>
    <s v="Q1 Passed"/>
    <s v="Q1 Passed"/>
    <s v="Q1.5 Passed"/>
    <s v="Q1.5 Rejected"/>
    <s v="NA"/>
    <s v="No tumor"/>
    <x v="0"/>
    <s v="Abhaya Hospital, Bangalore"/>
    <s v="Dr Prakash BV"/>
    <x v="3"/>
    <s v="NA"/>
    <s v="Stomach"/>
    <s v="Stomach Antrum"/>
    <s v="Female"/>
    <n v="50"/>
    <s v="N"/>
    <n v="5.4"/>
    <s v="Maruthi"/>
    <s v="Surgery"/>
    <s v="Primary"/>
    <s v="Naïve"/>
    <s v="NA"/>
    <s v="NA"/>
    <x v="0"/>
    <n v="2"/>
    <s v="pT2N1M0"/>
    <s v="NA"/>
    <s v="NA"/>
    <s v="NA"/>
    <s v="NA"/>
    <s v="NA"/>
    <d v="2023-07-13T00:00:00"/>
    <s v="0.4/0.6/0.6*2.2/2.4/1.2* 1.4/3.4/0.8"/>
    <s v="0.4/0.6/0.6*2.2/2.4/1.2* 1.4/3.4/0.8"/>
    <s v="Manual"/>
    <n v="15"/>
    <s v="Syam"/>
    <s v="Y"/>
    <s v="Y"/>
    <s v="N"/>
    <s v="Q2 Rejected"/>
    <s v="NA"/>
    <s v="2*2*1 {Arm 1  (1x7)_x000a_Arm 2  (1x7)}_x000a_1*1*1 {Arm 3 (1x7)_x000a_Arm 4 (1x7)}"/>
    <s v="Plate 2: 2*2*1 {MC+EGF+NAC+GM   RxA (1x7), MC+EGF+NAC+R-Sponatrin+GM RxA (1x7)}, 1*1*1  {RxA (1x7), RxA (1x7)};_x000a_Plate 3: MC+EGF+NAC+Gastrin { RxA (1x5),  RxA (1x5)}, MC+EGF+NAC+Gastrin+R-Sponatrin  { RxA (1x5),  RxA (1x5)}"/>
    <n v="77"/>
    <s v="Rejected"/>
  </r>
  <r>
    <s v="FBR1Q230204"/>
    <n v="230204"/>
    <s v="R&amp;D"/>
    <x v="478"/>
    <s v="FCB-PROTOCOL-01"/>
    <s v="CLN/DBR/150"/>
    <s v="Y"/>
    <s v="COSv4.2_CaBR(1Q-Unknown)"/>
    <s v="Internal R&amp;D"/>
    <s v="Q1 Passed"/>
    <s v="Q1 Passed"/>
    <s v="Q1.5 Passed"/>
    <s v="Q1.5 Passed"/>
    <s v="NA"/>
    <s v="Tumor content 0-45%                   Pyknosis high; necrosis present"/>
    <x v="4"/>
    <s v="DBR &amp; SK Hospital, Tirupati"/>
    <s v="Dr C Jayaprakash"/>
    <x v="1"/>
    <s v="TNBC"/>
    <s v="Breast"/>
    <s v="Left Breast"/>
    <s v="Female"/>
    <n v="50"/>
    <s v="N"/>
    <n v="5.0999999999999996"/>
    <s v="Shashi"/>
    <s v="Surgery"/>
    <s v="Primary"/>
    <s v="Naïve"/>
    <s v="NA"/>
    <s v="IIA"/>
    <x v="2"/>
    <n v="3"/>
    <s v="pT2N0Mx"/>
    <s v="NA"/>
    <s v="NA"/>
    <s v="NA"/>
    <s v="NA"/>
    <s v="NA"/>
    <d v="2023-07-13T00:00:00"/>
    <s v="1.0*1.6*2.0/1.6"/>
    <s v="0.8/1.0*1.2*1.6"/>
    <s v="Manual"/>
    <n v="15"/>
    <s v="chandan"/>
    <s v="N"/>
    <s v="N"/>
    <s v="N"/>
    <s v="Q2 Passed"/>
    <s v="NA"/>
    <s v="Arm 1 (1x7)_x000a_Arm 2 (1x7)"/>
    <s v="Plate 2:  DMEM {2x2x2 RxA (1x7), 2x2x1  RxA (1x7)}, RPMI {2x2x2 RxA (1x7), 2x2x1  RxA (1x7)}"/>
    <s v="NA"/>
    <s v="Terminated @T72"/>
  </r>
  <r>
    <s v="FBR1Q230205"/>
    <n v="230205"/>
    <s v="R&amp;D"/>
    <x v="479"/>
    <s v="FCB-PROTOCOL-02"/>
    <s v="VYD/182"/>
    <s v="Y"/>
    <s v="COSv4.2_CaBR(1Q-Unknown)"/>
    <s v="Internal R&amp;D"/>
    <s v="Q1 Passed"/>
    <s v="Q1 Passed"/>
    <s v="Q1.5 Passed"/>
    <s v="Q1.5 Passed"/>
    <s v="NA"/>
    <s v="Tumor content 1-30%"/>
    <x v="5"/>
    <s v="Vydehi Hospital, Bangalore"/>
    <s v="Dr Amritha Prabha"/>
    <x v="1"/>
    <s v="Er(P), Pr(P), Her2(N)"/>
    <s v="Breast"/>
    <s v="Right Breast"/>
    <s v="Female"/>
    <n v="52"/>
    <s v="N"/>
    <n v="4.8"/>
    <s v="Kalappa"/>
    <s v="Surgery"/>
    <s v="Primary"/>
    <s v="Chemotherapy"/>
    <s v="NA"/>
    <s v="III"/>
    <x v="4"/>
    <n v="2"/>
    <s v="ypT2N2a"/>
    <n v="8"/>
    <s v="4AC+ 4Paclitaxel"/>
    <s v="IDC"/>
    <s v="NA"/>
    <s v="NA"/>
    <d v="2023-07-14T00:00:00"/>
    <s v="1.4*2.6*3.2/2.4"/>
    <s v="0.4*1.0/0.8*1.8/1.0_x000a_1.0*1.6*1.8"/>
    <s v="Manual"/>
    <n v="15"/>
    <s v="Syam"/>
    <s v="Y"/>
    <s v="Y"/>
    <s v="N"/>
    <s v="Q2 Passed"/>
    <s v="NA"/>
    <s v="Arm 1 (1x7)_x000a_Arm 2 (1x7)"/>
    <s v="Plate 2:  DMEM {2x2x2 RxA (1x7), 2x2x1  RxA (1x7),  2x2x2 RxA (1x7), 2x2x1  RxA (1x7)}"/>
    <n v="56"/>
    <s v="Terminated @T72"/>
  </r>
  <r>
    <s v="FBR1Y230206"/>
    <n v="230206"/>
    <s v="R&amp;D"/>
    <x v="479"/>
    <s v="FCB-PROTOCOL-02"/>
    <s v="HN072"/>
    <s v="Y"/>
    <s v="CCS Study (1Y)"/>
    <s v="Internal R&amp;D"/>
    <s v="Q1 Passed"/>
    <s v="Q1 Passed"/>
    <s v="Compromised"/>
    <s v="Q1.5 Passed"/>
    <s v="NA"/>
    <s v="Tumor content 15-90% Necrosis in some fragments"/>
    <x v="7"/>
    <s v="Mazumdar Shaw Medical Centre, Bangalore"/>
    <s v="Dr Vijay Pillai, Bangalore"/>
    <x v="0"/>
    <s v="NA"/>
    <s v="Buccal Mucosa"/>
    <s v="Left Buccal Mucosa"/>
    <s v="Female"/>
    <n v="65"/>
    <s v="N"/>
    <n v="4.5999999999999996"/>
    <s v="Maruthi"/>
    <s v="Surgery"/>
    <s v="Primary"/>
    <s v="Naïve"/>
    <s v="NA"/>
    <s v="II"/>
    <x v="2"/>
    <n v="2"/>
    <s v="pT2"/>
    <s v="NA"/>
    <s v="NA"/>
    <s v="Squamous Cell Carcinoma"/>
    <s v="NA"/>
    <s v="NA"/>
    <d v="2023-07-14T00:00:00"/>
    <s v="0.2*0.4*0.5"/>
    <s v="0.2*0.4*0.5"/>
    <s v="Manual"/>
    <n v="15"/>
    <s v="Kowshik"/>
    <s v="Y"/>
    <s v="Y"/>
    <s v="N"/>
    <s v="Q2 Passed"/>
    <s v="NA"/>
    <s v="Arm 1 (1x6)"/>
    <s v="Plate 2: MC RxA (1x6), Cisplatin RxF (1x6), TPF RxG (1x6)"/>
    <n v="24"/>
    <s v="Terminated @T72"/>
  </r>
  <r>
    <s v="FBR1Y230207"/>
    <n v="230207"/>
    <s v="R&amp;D"/>
    <x v="479"/>
    <s v="FCB-PROTOCOL-02"/>
    <s v="HN073"/>
    <s v="Y"/>
    <s v="CCS Study (1Y)"/>
    <s v="Internal R&amp;D"/>
    <s v="Q1 Passed"/>
    <s v="Q1 Passed"/>
    <s v="Compromised"/>
    <s v="Q1.5 Passed"/>
    <s v="NA"/>
    <s v="Tumor content 88-95%"/>
    <x v="7"/>
    <s v="Mazumdar Shaw Medical Centre, Bangalore"/>
    <s v="Dr Vijay Pillai, Bangalore"/>
    <x v="0"/>
    <s v="NA"/>
    <s v="Alveolus"/>
    <s v="Right Upper and Lower Alveolus"/>
    <s v="Male"/>
    <n v="53"/>
    <s v="N"/>
    <n v="4.5999999999999996"/>
    <s v="Maruthi"/>
    <s v="Surgery"/>
    <s v="Primary"/>
    <s v="Naïve"/>
    <s v="NA"/>
    <s v="IV"/>
    <x v="1"/>
    <n v="2"/>
    <s v="pT4a"/>
    <s v="NA"/>
    <s v="NA"/>
    <s v="Squamous Cell Carcinoma"/>
    <s v="NA"/>
    <s v="NA"/>
    <d v="2023-07-14T00:00:00"/>
    <s v="0.3/9.4*0.8*1.5"/>
    <s v="0.3/9.4*0.8*1.5"/>
    <s v="Manual"/>
    <n v="15"/>
    <s v="Kowshik"/>
    <s v="Y"/>
    <s v="Y"/>
    <s v="N"/>
    <s v="Q2 Passed"/>
    <s v="NA"/>
    <s v="Arm 1 (1x6)"/>
    <s v="Plate 2: MC RxA (1x6), Cisplatin RxF (1x6),TPF RxG (1x6), Cisplatin +LD Nivo RxW (1x6)"/>
    <n v="44"/>
    <s v="Terminated @T72"/>
  </r>
  <r>
    <s v="FBR2E230208"/>
    <n v="230208"/>
    <s v="R&amp;D"/>
    <x v="479"/>
    <s v="FCB-PROTOCOL-02"/>
    <s v="CLN/PRA/221"/>
    <s v="Y"/>
    <s v="ESP (2E)"/>
    <s v="Internal R&amp;D"/>
    <s v="Q1 Passed"/>
    <s v="Q1 Passed"/>
    <s v="Q1.5 Passed"/>
    <s v="Q1.5 Rejected"/>
    <s v="NA"/>
    <s v="No tumor"/>
    <x v="0"/>
    <s v="Abhaya Hospital, Bangalore"/>
    <s v="Dr Prakash BV"/>
    <x v="3"/>
    <s v="NA"/>
    <s v="Esophagus"/>
    <s v="Esophagus"/>
    <s v="Male"/>
    <n v="53"/>
    <s v="N"/>
    <n v="4.2"/>
    <s v="Kalappa"/>
    <s v="Surgery"/>
    <s v="Primary"/>
    <s v="Chemotherapy + Radiotherapy"/>
    <s v="NA"/>
    <s v="NA"/>
    <x v="0"/>
    <s v="NA"/>
    <s v="pT3N1M0"/>
    <n v="4"/>
    <s v="Paclitaxel + Carbo"/>
    <s v="NA"/>
    <s v="NA"/>
    <s v="NA"/>
    <d v="2023-07-14T00:00:00"/>
    <s v="0.4*0.5*1.8_x000a_0.4*1.2*1.6_x000a_0.4*0.6*1.0/0.6"/>
    <s v="0.4*0.5*1.8_x000a_0.4*1.2*1.6_x000a_0.4*0.6*1.0/0.6"/>
    <s v="Manual"/>
    <n v="15"/>
    <s v="Syam"/>
    <s v="Y"/>
    <s v="Y"/>
    <s v="N"/>
    <s v="Q2 Passed"/>
    <s v="NA"/>
    <s v="Arm 1 (1x6)_x000a_Arm 2 (1x6)_x000a_Arm 3 (1x6)_x000a_"/>
    <s v="Plate 2:MC RxA (1x6), MC RxA (1x6)"/>
    <n v="37"/>
    <s v="Terminated @T72"/>
  </r>
  <r>
    <s v="FBR2A230209"/>
    <n v="230209"/>
    <s v="R&amp;D"/>
    <x v="480"/>
    <s v="FCB-PROTOCOL-02"/>
    <s v="OC014"/>
    <s v="Y"/>
    <s v="Ovary CC (R2A)"/>
    <s v="Internal R&amp;D"/>
    <s v="Q1 Passed"/>
    <s v="Q1 Passed"/>
    <s v="Compromised"/>
    <s v="Q1.5 Passed"/>
    <s v="NA"/>
    <s v="Tumor content 40-90%"/>
    <x v="7"/>
    <s v="Mazumdar Shaw Medical Centre, Bangalore"/>
    <s v="Dr Rohit Ranade, Bangalore"/>
    <x v="2"/>
    <s v="NA"/>
    <s v="Ovary"/>
    <s v="Right Ovary"/>
    <s v="Female"/>
    <n v="19"/>
    <s v="N"/>
    <n v="4.5"/>
    <s v="Kalappa"/>
    <s v="Surgery"/>
    <s v="Primary"/>
    <s v="Naïve"/>
    <s v="NA"/>
    <s v="NA"/>
    <x v="0"/>
    <s v="NA"/>
    <s v="pT1a"/>
    <s v="NA"/>
    <s v="NA"/>
    <s v="stromal tumor favouring steroid cell tumor"/>
    <s v="NA"/>
    <s v="NA"/>
    <d v="2023-07-17T00:00:00"/>
    <s v="0.3/0.4*1.7/1.2*2.1"/>
    <s v="0.3/0.4*1.7/1.2*2.1"/>
    <s v="Manual"/>
    <n v="15"/>
    <s v="kuberan"/>
    <s v="Y"/>
    <s v="Y"/>
    <s v="N"/>
    <s v="Q2 Passed"/>
    <s v="NA"/>
    <s v="Arm 1 (1x7)_x000a_Arm 2 (1x7)"/>
    <s v="Plate 2:  MC RxA (1x7),  MC RxA (1x7), Pacli+Carbo RxC (1x7)"/>
    <n v="51"/>
    <s v="Terminated @T72"/>
  </r>
  <r>
    <s v="FBR1X230210"/>
    <n v="230210"/>
    <s v="R&amp;D"/>
    <x v="480"/>
    <s v="FCB-PROTOCOL-02"/>
    <s v="HN074"/>
    <s v="Y"/>
    <s v="Biopsy HNSCC (1X)"/>
    <s v="Internal R&amp;D"/>
    <s v="Q1 Passed"/>
    <s v="Q1 Passed"/>
    <s v="Q1.5 Passed"/>
    <s v="Q1.5 Passed"/>
    <s v="NA"/>
    <s v="Tumor content 8-70%"/>
    <x v="7"/>
    <s v="Mazumdar Shaw Medical Centre, Bangalore"/>
    <s v="Dr Vijay Pillai, Bangalore"/>
    <x v="0"/>
    <s v="NA"/>
    <s v="Larynx"/>
    <s v="Larynx"/>
    <s v="Male"/>
    <n v="39"/>
    <s v="N"/>
    <n v="4.5"/>
    <s v="Kalappa"/>
    <s v="Biopsy"/>
    <s v="Primary"/>
    <s v="Naïve"/>
    <s v="NA"/>
    <s v="NA"/>
    <x v="0"/>
    <s v="NA"/>
    <s v="NA"/>
    <s v="NA"/>
    <s v="NA"/>
    <s v="Squamous Cell Carcinoma"/>
    <s v="NA"/>
    <s v="NA"/>
    <d v="2023-07-17T00:00:00"/>
    <s v="0.4*0.4*0.4_x000a_0.2*0.2*0.4_x000a_0.2*0.2*0.2"/>
    <s v="0.4*0.4*0.4_x000a_0.2*0.2*0.4_x000a_0.2*0.2*0.2"/>
    <s v="Manual"/>
    <n v="15"/>
    <s v="Biswajit"/>
    <s v="Y"/>
    <s v="Y"/>
    <s v="N"/>
    <s v="Q2 Passed"/>
    <s v="NA"/>
    <s v="Arm1  (1x7)"/>
    <s v="Plate 2: MC RxA (1x6), ,Cisplatin+5-F-U+ Docotexal RxG(1x6)"/>
    <n v="19"/>
    <s v="Terminated @T72"/>
  </r>
  <r>
    <s v="FBR1Z230213"/>
    <n v="230213"/>
    <s v="R&amp;D"/>
    <x v="481"/>
    <s v="FCB-PROTOCOL-01"/>
    <s v="CLN/DBR/151"/>
    <s v="Y"/>
    <s v="CT+LD Nivo -NLD study (1Z)"/>
    <s v="Internal R&amp;D"/>
    <s v="Q1 Passed"/>
    <s v="Q1 Passed"/>
    <s v="Q1.5 Passed"/>
    <s v="Q1.5 Passed"/>
    <s v="NA"/>
    <s v="Tumor content 0-70%. 4 Fragments without tumor"/>
    <x v="4"/>
    <s v="DBR &amp; SK Hospital, Tirupati"/>
    <s v="Dr C Jayaprakash"/>
    <x v="0"/>
    <s v="NA"/>
    <s v="Buccal Mucosa"/>
    <s v="Left Buccal Mucosa"/>
    <s v="Male"/>
    <n v="54"/>
    <s v="N"/>
    <n v="5.8"/>
    <s v="Maruthi"/>
    <s v="Surgery"/>
    <s v="Primary"/>
    <s v="Naïve"/>
    <s v="NA"/>
    <s v="III"/>
    <x v="4"/>
    <s v="NA"/>
    <s v="pT3N0Mx"/>
    <s v="NA"/>
    <s v="NA"/>
    <s v="NA"/>
    <s v="NA"/>
    <s v="NA"/>
    <d v="2023-07-19T00:00:00"/>
    <s v="0.6*1.4/1.6*2.0"/>
    <s v="0.6*1.4/1.6*2.0"/>
    <s v="Manual+Vibratome"/>
    <n v="15"/>
    <s v="kuberan"/>
    <s v="Y"/>
    <s v="Y"/>
    <s v="N"/>
    <s v="Q2 Passed"/>
    <s v="NA"/>
    <s v="Arm1  (1x7)"/>
    <s v="Plate 2: MC RxA (1x6), M+Erlo+Cel+LD Nivo RxB (1x6), Cmax Nivo RxC (1x6), M+E+Celo RxD (1x6)"/>
    <n v="45"/>
    <s v="Terminated @T72"/>
  </r>
  <r>
    <s v="FBR1Y230211"/>
    <n v="230211"/>
    <s v="R&amp;D"/>
    <x v="481"/>
    <s v="FCB-PROTOCOL-02"/>
    <s v="HN075"/>
    <s v="Y"/>
    <s v="CCS Study (1Y)"/>
    <s v="Internal R&amp;D"/>
    <s v="Q1 Passed"/>
    <s v="Q1 Passed"/>
    <s v="Q1.5 Passed"/>
    <s v="Q1.5 Passed"/>
    <s v="NA"/>
    <s v="Tumor content 6-80%"/>
    <x v="7"/>
    <s v="Mazumdar Shaw Medical Centre, Bangalore"/>
    <s v="Dr Vijay Pillai, Bangalore"/>
    <x v="0"/>
    <s v="NA"/>
    <s v="Alveolus"/>
    <s v="Left Lower Alveolus"/>
    <s v="Male"/>
    <n v="55"/>
    <s v="N"/>
    <n v="4.8"/>
    <s v="Shashi"/>
    <s v="Surgery"/>
    <s v="Primary"/>
    <s v="Naïve"/>
    <s v="NA"/>
    <s v="IV"/>
    <x v="1"/>
    <n v="2"/>
    <s v="pT4a"/>
    <s v="NA"/>
    <s v="NA"/>
    <s v="Squamous Cell Carcinoma"/>
    <s v="NA"/>
    <s v="NA"/>
    <d v="2023-07-18T00:00:00"/>
    <s v="0.4-0.5*0.6/0.8*1.0"/>
    <s v="0.4-0.5*0.6/0.8*1.0"/>
    <s v="Manual"/>
    <n v="15"/>
    <s v="Mouniss"/>
    <s v="Y"/>
    <s v="Y"/>
    <s v="N"/>
    <s v="Q2 Passed"/>
    <s v="NA"/>
    <s v="Arm1  (1x6)_x000a_Arm2 (1x6)"/>
    <s v="Plate 2: MC RxA (1x6), Cisplatin RxF (1x6),TPF RxG (1x6), Cisplatin +LD Nivo RxW (1x6)"/>
    <n v="52"/>
    <s v="Terminated @T72"/>
  </r>
  <r>
    <s v="FBR1W230212"/>
    <n v="230212"/>
    <s v="R&amp;D"/>
    <x v="481"/>
    <s v="FCB-PROTOCOL-02"/>
    <s v="VYD/183"/>
    <s v="Y"/>
    <s v="Biopsy Cabr-BSS (1W)"/>
    <s v="Internal R&amp;D"/>
    <s v="Q1 Passed"/>
    <s v="Q1 Passed"/>
    <s v="Q1.5 Passed"/>
    <s v="Q1.5 Passed"/>
    <s v="NA"/>
    <s v="Tumor content 0-3%"/>
    <x v="5"/>
    <s v="Vydehi Hospital, Bangalore"/>
    <s v="Dr Amritha Prabha"/>
    <x v="1"/>
    <s v="Er(N), Pr(N), Her2(P)"/>
    <s v="Breast"/>
    <s v="Left Breast"/>
    <s v="Female"/>
    <n v="36"/>
    <s v="N"/>
    <n v="4.5999999999999996"/>
    <s v="Kalappa"/>
    <s v="Biopsy"/>
    <s v="Primary"/>
    <s v="Naïve"/>
    <s v="NA"/>
    <s v="NA"/>
    <x v="0"/>
    <n v="2"/>
    <s v="NA"/>
    <s v="NA"/>
    <s v="NA"/>
    <s v="NA"/>
    <s v="NA"/>
    <s v="NA"/>
    <d v="2023-07-18T00:00:00"/>
    <s v="0.1*0.1*1.4_x000a_0.1*0.1*0.6_x000a_0.1*0.1*0.8"/>
    <s v="0.1*0.1*1.4_x000a_0.1*0.1*0.6_x000a_0.1*0.1*0.8"/>
    <s v="Manual"/>
    <n v="15"/>
    <s v="Syam"/>
    <s v="Y"/>
    <s v="Y"/>
    <s v="N"/>
    <s v="Q2 Passed"/>
    <s v="NA"/>
    <s v="Arm1  (1x6)"/>
    <s v="Plate 2: RxA (1x6),  RxF (1x6)"/>
    <n v="25"/>
    <s v="Terminated @T72"/>
  </r>
  <r>
    <s v="FBR1Q230214"/>
    <n v="230214"/>
    <s v="R&amp;D"/>
    <x v="482"/>
    <s v="FCB-PROTOCOL-02"/>
    <s v="VYD/184"/>
    <s v="Y"/>
    <s v="COSv4.2_CaBR(1Q-Unknown)"/>
    <s v="Internal R&amp;D"/>
    <s v="Q1 Passed"/>
    <s v="Q1 Passed"/>
    <s v="Q1.5 Passed"/>
    <s v="Q1.5 Passed"/>
    <s v="NA"/>
    <s v="Tumor content 0-45%"/>
    <x v="5"/>
    <s v="Vydehi Hospital, Bangalore"/>
    <s v="Dr Amritha Prabha"/>
    <x v="1"/>
    <s v="Er(N), Pr(N), Her2(P)"/>
    <s v="Breast"/>
    <s v="Left Breast"/>
    <s v="Female"/>
    <n v="42"/>
    <s v="N"/>
    <n v="4.0999999999999996"/>
    <s v="Kalappa"/>
    <s v="Surgery"/>
    <s v="Primary"/>
    <s v="Naïve"/>
    <s v="NA"/>
    <s v="IIA"/>
    <x v="2"/>
    <n v="2"/>
    <s v="pT2Nx"/>
    <s v="NA"/>
    <s v="NA"/>
    <s v="NA"/>
    <s v="NA"/>
    <s v="NA"/>
    <d v="2023-07-19T00:00:00"/>
    <s v="0.3-0.8*1.6-0.7*3.2"/>
    <s v="0.3-0.6*1.4/0.6*3.2_x000a_0.2*0.7*1.0"/>
    <s v="Manual"/>
    <n v="15"/>
    <s v="sai "/>
    <s v="Y"/>
    <s v="Y"/>
    <s v="N"/>
    <s v="Q2 Passed"/>
    <s v="NA"/>
    <s v="Arm 1 (1x7)_x000a_Arm 2 (1x7)"/>
    <s v="Plate 2:  DMEM {2x2x2 RxA (1x7), 2x2x1  RxA (1x7),  2x2x2 RxA (1x7), 2x2x1  RxA (1x7)}"/>
    <n v="56"/>
    <s v="Terminated @T72"/>
  </r>
  <r>
    <s v="FBR1W230215"/>
    <n v="230215"/>
    <s v="R&amp;D"/>
    <x v="482"/>
    <s v="FCB-PROTOCOL-02"/>
    <s v="BC016"/>
    <s v="Y"/>
    <s v="Biopsy Cabr-BSS (1W)"/>
    <s v="Internal R&amp;D"/>
    <s v="Q1 Passed"/>
    <s v="Q1 Passed"/>
    <s v="Q1.5 Passed"/>
    <s v="Q1.5 Passed"/>
    <s v="NA"/>
    <s v="Tumor content 0-55%"/>
    <x v="7"/>
    <s v="Mazumdar Shaw Medical Centre, Bangalore"/>
    <s v="Dr Akshita Singh"/>
    <x v="1"/>
    <s v="Er(N), Pr(N), Her2(P)"/>
    <s v="Breast"/>
    <s v="Right Breast"/>
    <s v="Female"/>
    <n v="54"/>
    <s v="N"/>
    <n v="4.5"/>
    <s v="Maruthi"/>
    <s v="Biopsy"/>
    <s v="Primary"/>
    <s v="Naïve"/>
    <s v="NA"/>
    <s v="NA"/>
    <x v="0"/>
    <s v="NA"/>
    <s v="NA"/>
    <s v="NA"/>
    <s v="NA"/>
    <s v="Invasive carcinoma of no special type"/>
    <s v="NA"/>
    <s v="NA"/>
    <d v="2023-07-19T00:00:00"/>
    <s v="0.1*0.1*1.3_x000a_0.1*0.1*1.2"/>
    <s v="0.1*0.1*1.3_x000a_0.1*0.1*1.2"/>
    <s v="Manual"/>
    <n v="15"/>
    <s v="chandan"/>
    <s v="Y"/>
    <s v="Y"/>
    <s v="N"/>
    <s v="Q2 Passed"/>
    <s v="NA"/>
    <s v="Arm 1 (1x6)"/>
    <s v="Plate 2: MC RxA (1x6), Pacli + Carbo RxC (1x6)"/>
    <n v="18"/>
    <s v="Terminated @T72"/>
  </r>
  <r>
    <s v="FBR1K230216"/>
    <n v="230216"/>
    <s v="R&amp;D"/>
    <x v="482"/>
    <s v="FCB-PROTOCOL-01"/>
    <s v="CLN/DBR/152"/>
    <s v="Y"/>
    <s v="DMS_v4(1K)"/>
    <s v="Internal R&amp;D"/>
    <s v="Q1 Passed"/>
    <s v="Q1 Passed"/>
    <s v="Q1.5 Passed"/>
    <s v="Q1.5 Passed"/>
    <s v="NA"/>
    <s v="Tumor content 40-90%"/>
    <x v="4"/>
    <s v="DBR &amp; SK Hospital, Tirupati"/>
    <s v="Dr C Jayaprakash"/>
    <x v="0"/>
    <s v="NA"/>
    <s v="Buccal Mucosa"/>
    <s v="Left Buccal Mucosa"/>
    <s v="Male"/>
    <n v="66"/>
    <s v="N"/>
    <n v="4.8"/>
    <s v="Shashi"/>
    <s v="Surgery"/>
    <s v="Primary"/>
    <s v="Naïve"/>
    <s v="NA"/>
    <s v="III"/>
    <x v="4"/>
    <s v="NA"/>
    <s v="pT3N0Mx"/>
    <s v="NA"/>
    <s v="NA"/>
    <s v="NA"/>
    <s v="NA"/>
    <s v="NA"/>
    <d v="2023-07-19T00:00:00"/>
    <s v="0.4*1.1/0.3*2.0_x000a_0.4*1.1/0.6*1.6"/>
    <s v="0.4*1.1/0.3*2.0_x000a_0.4*1.1/0.6*1.6"/>
    <s v="Vibratome"/>
    <n v="15"/>
    <s v="Mouniss"/>
    <s v="Y"/>
    <s v="Y"/>
    <s v="N"/>
    <s v="Q2 Passed"/>
    <s v="NA"/>
    <s v="Arm (1x7)"/>
    <s v="Plate 2: Arm A (1x7), Arm A (1x7)"/>
    <n v="35"/>
    <s v="Terminated @T72"/>
  </r>
  <r>
    <s v="FBR1Y230217"/>
    <n v="230217"/>
    <s v="R&amp;D"/>
    <x v="483"/>
    <s v="FCB-PROTOCOL-02"/>
    <s v="HN076"/>
    <s v="Y"/>
    <s v="CCS Study (1Y)"/>
    <s v="Internal R&amp;D"/>
    <s v="Q1 Passed"/>
    <s v="Not Received"/>
    <s v="Compromised"/>
    <s v="Q1.5 Passed"/>
    <s v="blood not collected"/>
    <s v="Tumor content 70-90%"/>
    <x v="7"/>
    <s v="Mazumdar Shaw Medical Centre, Bangalore"/>
    <s v="Dr Vijay Pillai, Bangalore"/>
    <x v="0"/>
    <s v="NA"/>
    <s v="Buccal Mucosa"/>
    <s v="Left Buccal Mucosa"/>
    <s v="Male"/>
    <n v="40"/>
    <s v="N"/>
    <n v="3.8"/>
    <s v="Partha"/>
    <s v="Surgery"/>
    <s v="Primary"/>
    <s v="Naïve"/>
    <s v="NA"/>
    <s v="IV"/>
    <x v="1"/>
    <n v="2"/>
    <s v="pT4b"/>
    <s v="NA"/>
    <s v="NA"/>
    <s v="Squamous Cell Carcinoma"/>
    <s v="NA"/>
    <s v="NA"/>
    <d v="2023-07-20T00:00:00"/>
    <s v="1.0/1.2*1.0*1.2"/>
    <s v="1.0/1.2*1.0*1.2"/>
    <s v="Vibratome"/>
    <n v="15"/>
    <s v="kuberan"/>
    <s v="N"/>
    <s v="N"/>
    <s v="N"/>
    <s v="Q2 Passed"/>
    <s v="NA"/>
    <s v="Arm 1 (1x7)"/>
    <s v="Plate 2: MC RxA (1x7), Cisplatin RxF (1x7), TPF RxG (1x7)"/>
    <n v="42"/>
    <s v="Terminated @T72"/>
  </r>
  <r>
    <s v="FBR1Z230218"/>
    <n v="230218"/>
    <s v="R&amp;D"/>
    <x v="483"/>
    <s v="FCB-PROTOCOL-01"/>
    <s v="CLN/DBR/153"/>
    <s v="Y"/>
    <s v="CT+LD Nivo -NLD study (1Z)"/>
    <s v="Internal R&amp;D"/>
    <s v="Q1 Passed"/>
    <s v="Q1 Passed"/>
    <s v="Q1.5 Passed"/>
    <s v="Q1.5 Passed"/>
    <s v="NA"/>
    <s v="Tumor content 90-95%"/>
    <x v="4"/>
    <s v="DBR &amp; SK Hospital, Tirupati"/>
    <s v="Dr C Jayaprakash"/>
    <x v="0"/>
    <s v="NA"/>
    <s v="Buccal Mucosa"/>
    <s v="Left Buccal Mucosa"/>
    <s v="Female"/>
    <n v="71"/>
    <s v="N"/>
    <n v="5.0999999999999996"/>
    <s v="Shashi"/>
    <s v="Surgery"/>
    <s v="Primary"/>
    <s v="Naïve"/>
    <s v="NA"/>
    <s v="III"/>
    <x v="4"/>
    <s v="NA"/>
    <s v="pT3N0Mx"/>
    <s v="NA"/>
    <s v="NA"/>
    <s v="NA"/>
    <s v="NA"/>
    <s v="NA"/>
    <d v="2023-07-20T00:00:00"/>
    <s v="0.4-1.0*1.0/0.8/2.0*3.0"/>
    <s v="0.4-1.0*1.0/0.8/2.0*3.0"/>
    <s v="Vibratome"/>
    <n v="15"/>
    <s v="chandan"/>
    <s v="Y"/>
    <s v="Y"/>
    <s v="N"/>
    <s v="Q2 Passed"/>
    <s v="NA"/>
    <s v="Arm1  (1x7)"/>
    <s v="Plate 2: MC RxA (1x7), M+Erlo+Cel+LD Nivo RxB (1x7), Cmax Nivo RxC (1x7), M+E+Celo RxD (1x7)"/>
    <n v="49"/>
    <s v="Terminated @T72"/>
  </r>
  <r>
    <s v="FBR1Q230219"/>
    <n v="230219"/>
    <s v="R&amp;D"/>
    <x v="484"/>
    <s v="FCB-PROTOCOL-02"/>
    <s v="VYD/185"/>
    <s v="Y"/>
    <s v="COSv4.2_CaBR(1Q-Unknown)"/>
    <s v="Internal R&amp;D"/>
    <s v="Q1 Passed"/>
    <s v="Q1 Passed"/>
    <s v="Q1.5 Passed"/>
    <s v="Q1.5 Passed"/>
    <s v="NA"/>
    <s v="Tumor content 0-20%"/>
    <x v="5"/>
    <s v="Vydehi Hospital, Bangalore"/>
    <s v="Dr Amritha Prabha"/>
    <x v="1"/>
    <s v="Er(P), Pr(P), Her2(Equivocal)"/>
    <s v="Breast"/>
    <s v="Left Breast"/>
    <s v="Female"/>
    <n v="78"/>
    <s v="N"/>
    <n v="4.5999999999999996"/>
    <s v="Maruthi"/>
    <s v="Surgery"/>
    <s v="Primary"/>
    <s v="Naïve"/>
    <s v="NA"/>
    <s v="IIB"/>
    <x v="2"/>
    <n v="2"/>
    <s v="pT3N0"/>
    <s v="NA"/>
    <s v="NA"/>
    <s v="NA"/>
    <s v="NA"/>
    <s v="NA"/>
    <d v="2023-07-21T00:00:00"/>
    <s v="0.8/1.1*2.0*2.6"/>
    <s v="0.4/0.6*0.7*1.3_x000a_2.4*0.6*1.4"/>
    <s v="Manual"/>
    <n v="15"/>
    <s v="sai "/>
    <s v="Y"/>
    <s v="Y"/>
    <s v="N"/>
    <s v="Q2 Passed"/>
    <s v="NA"/>
    <s v="Arm 1 (1x7)_x000a_Arm 2 (1x7)"/>
    <s v="Plate 2:  DMEM {2x2x2 RxA (1x7), 2x2x1  RxA (1x7),  2x2x2 RxA (1x7), 2x2x1  RxA (1x7)}"/>
    <n v="56"/>
    <s v="Terminated @T72"/>
  </r>
  <r>
    <s v="FBR1K230220"/>
    <n v="230220"/>
    <s v="R&amp;D"/>
    <x v="484"/>
    <s v="FCB-PROTOCOL-02"/>
    <s v="CLN/PRA/222"/>
    <s v="Y"/>
    <s v="DMS_v4(1K)"/>
    <s v="Internal R&amp;D"/>
    <s v="Q1 Passed"/>
    <s v="Q1 Passed"/>
    <s v="Q1.5 Passed"/>
    <s v="Q1.5 Passed"/>
    <s v="NA"/>
    <s v="Tumor content 0-90%"/>
    <x v="0"/>
    <s v="Abhaya Hospital, Bangalore"/>
    <s v="Dr Prakash BV"/>
    <x v="0"/>
    <s v="NA"/>
    <s v="Buccal Mucosa"/>
    <s v="Left Buccal Mucosa"/>
    <s v="Male"/>
    <n v="62"/>
    <s v="N"/>
    <n v="4.8"/>
    <s v="Shashi"/>
    <s v="Surgery"/>
    <s v="Primary"/>
    <s v="Naïve"/>
    <s v="NA"/>
    <s v="NA"/>
    <x v="0"/>
    <s v="NA"/>
    <s v="NA"/>
    <s v="NA"/>
    <s v="NA"/>
    <s v="NA"/>
    <s v="NA"/>
    <s v="NA"/>
    <d v="2023-07-21T00:00:00"/>
    <s v="0.5*0.8*2.0"/>
    <s v="0.5*0.8*2.0"/>
    <s v="Vibratome"/>
    <n v="15"/>
    <s v="Kowshik"/>
    <s v="Y"/>
    <s v="Y"/>
    <s v="N"/>
    <s v="Q2 Passed"/>
    <s v="NA"/>
    <s v="Arm (1x7)"/>
    <s v="Plate 2: Arm A (1x7), Arm A (1x7)"/>
    <s v="NA"/>
    <s v="Terminated @T72"/>
  </r>
  <r>
    <s v="FBR1Y230221"/>
    <n v="230221"/>
    <s v="R&amp;D"/>
    <x v="484"/>
    <s v="FCB-PROTOCOL-02"/>
    <s v="HN077"/>
    <s v="Y"/>
    <s v="CCS Study (1Y)"/>
    <s v="Internal R&amp;D"/>
    <s v="Q1 Passed"/>
    <s v="Q1 Passed"/>
    <s v="Q1.5 Passed"/>
    <s v="Q1.5 Passed"/>
    <s v="NA"/>
    <s v="Tumor content 70-95%"/>
    <x v="7"/>
    <s v="Mazumdar Shaw Medical Centre, Bangalore"/>
    <s v="Dr Vijay Pillai, Bangalore"/>
    <x v="0"/>
    <s v="NA"/>
    <s v="Alveolus"/>
    <s v="Right Lower Alveolus"/>
    <s v="Male"/>
    <n v="73"/>
    <s v="N"/>
    <n v="5.0999999999999996"/>
    <s v="Maruthi"/>
    <s v="Surgery"/>
    <s v="Primary"/>
    <s v="Naïve"/>
    <s v="NA"/>
    <s v="I"/>
    <x v="3"/>
    <n v="2"/>
    <s v="pN1"/>
    <s v="NA"/>
    <s v="NA"/>
    <s v="Squamous Cell Carcinoma"/>
    <s v="NA"/>
    <s v="NA"/>
    <d v="2023-07-21T00:00:00"/>
    <s v="0.4*0.8*0.8"/>
    <s v="0.4*0.8*0.8"/>
    <s v="Manual"/>
    <n v="15"/>
    <s v="Syam"/>
    <s v="Y"/>
    <s v="Y"/>
    <s v="N"/>
    <s v="Q2 Passed"/>
    <s v="NA"/>
    <s v="Arm 1 (1x6)"/>
    <s v="Plate 2: MC RxA (1x6), Cisplatin RxF (1x6), TPF RxG (1x6)"/>
    <n v="31"/>
    <s v="Terminated @T72"/>
  </r>
  <r>
    <s v="FBR1Q230222"/>
    <n v="230222"/>
    <s v="R&amp;D"/>
    <x v="485"/>
    <s v="FCB-PROTOCOL-02"/>
    <s v="VYD/186"/>
    <s v="Y"/>
    <s v="COSv4.2_CaBR(1Q-Unknown)"/>
    <s v="Internal R&amp;D"/>
    <s v="Q1 Passed"/>
    <s v="Q1 Passed"/>
    <s v="Q1.5 Passed"/>
    <s v="Q1.5 Passed"/>
    <s v="NA"/>
    <s v="Tumor content 3-25%"/>
    <x v="5"/>
    <s v="Vydehi Hospital, Bangalore"/>
    <s v="Dr Amritha Prabha"/>
    <x v="1"/>
    <s v="TPBC"/>
    <s v="Breast"/>
    <s v="Right Breast"/>
    <s v="Female"/>
    <n v="38"/>
    <s v="N"/>
    <n v="5.4"/>
    <s v="Maruthi"/>
    <s v="Surgery"/>
    <s v="Primary"/>
    <s v="Naïve"/>
    <s v="NA"/>
    <s v="IIA"/>
    <x v="2"/>
    <n v="2"/>
    <s v="pT1ccN1a"/>
    <s v="NA"/>
    <s v="NA"/>
    <s v="NA"/>
    <s v="NA"/>
    <s v="NA"/>
    <d v="2023-07-22T00:00:00"/>
    <s v="1.2*1.8.2.8"/>
    <s v="0.6*0.9*1.6"/>
    <s v="Manual"/>
    <n v="15"/>
    <s v="Kowshik"/>
    <s v="Y"/>
    <s v="Y"/>
    <s v="N"/>
    <s v="Q2 Passed"/>
    <s v="NA"/>
    <s v="Arm 1 (1x7)_x000a_Arm 2 (1x7)"/>
    <s v="Plate 2:  DMEM {2x2x2 RxA (1x7), 2x2x1  RxA (1x7),  2x2x2 RxA (1x7), 2x2x1  RxA (1x7)}"/>
    <n v="63"/>
    <s v="Terminated @T72"/>
  </r>
  <r>
    <s v="FBR1Z230223"/>
    <n v="230223"/>
    <s v="R&amp;D"/>
    <x v="486"/>
    <s v="FCB-PROTOCOL-02"/>
    <s v="CLN/PRA/223"/>
    <s v="Y"/>
    <s v="CT+LD Nivo -NLD study (1Z)"/>
    <s v="Internal R&amp;D"/>
    <s v="Q1 Passed"/>
    <s v="Q1 Passed"/>
    <s v="Q1.5 Passed"/>
    <s v="Q1.5 Passed"/>
    <s v="NA"/>
    <s v="Tumor content 40-90%"/>
    <x v="0"/>
    <s v="Abhaya Hospital, Bangalore"/>
    <s v="Dr Prakash BV"/>
    <x v="0"/>
    <s v="NA"/>
    <s v="Alveolus"/>
    <s v="Lower Alveolus"/>
    <s v="Male"/>
    <n v="56"/>
    <s v="N"/>
    <n v="4.5999999999999996"/>
    <s v="Kalappa"/>
    <s v="Surgery"/>
    <s v="Primary"/>
    <s v="Naïve"/>
    <s v="NA"/>
    <s v="NA"/>
    <x v="0"/>
    <n v="2"/>
    <s v="pT4aN2bM0"/>
    <s v="NA"/>
    <s v="NA"/>
    <s v="NA"/>
    <s v="NA"/>
    <s v="NA"/>
    <d v="2023-07-24T00:00:00"/>
    <s v="0.6*1.6*1.7"/>
    <s v="0.6*1.6*1.7"/>
    <s v="Vibratome"/>
    <n v="15"/>
    <s v="Pallavi"/>
    <s v="Y"/>
    <s v="Y"/>
    <s v="N"/>
    <s v="Q2 Passed"/>
    <s v="NA"/>
    <s v="Arm1  (1x7)"/>
    <s v="Plate 2: MC RxA (1x7), M+Erlo+Cel+LD Nivo RxB (1x7), Cmax Nivo RxC (1x7), M+E+Celo RxD (1x7)"/>
    <n v="53"/>
    <s v="Terminated @T72"/>
  </r>
  <r>
    <s v="FBR2A230224"/>
    <n v="230224"/>
    <s v="R&amp;D"/>
    <x v="486"/>
    <s v="FCB-PROTOCOL-02"/>
    <s v="OC015"/>
    <s v="Y"/>
    <s v="Ovary CC (R2A)"/>
    <s v="Internal R&amp;D"/>
    <s v="Q1 Passed"/>
    <s v="Q1 Passed"/>
    <s v="Q1.5 Passed"/>
    <s v="Q1.5 Passed"/>
    <s v="NA"/>
    <s v="Tumor content 0-96%"/>
    <x v="7"/>
    <s v="Mazumdar Shaw Medical Centre, Bangalore"/>
    <s v="Dr Rohit Ranade, Bangalore"/>
    <x v="2"/>
    <s v="NA"/>
    <s v="Ovary"/>
    <s v="Left Ovary"/>
    <s v="Female"/>
    <n v="56"/>
    <s v="N"/>
    <n v="4.8"/>
    <s v="Kalappa"/>
    <s v="Surgery"/>
    <s v="Primary"/>
    <s v="Naïve"/>
    <s v="NA"/>
    <s v="NA"/>
    <x v="0"/>
    <n v="3"/>
    <s v="NA"/>
    <s v="NA"/>
    <s v="NA"/>
    <s v="Squamous Cell Carcinoma"/>
    <s v="NA"/>
    <s v="NA"/>
    <d v="2023-07-24T00:00:00"/>
    <s v="0.6*1.4/0.6*1.8_x000a_0.6*0.6*1.4"/>
    <s v="0.6*1.4/0.6*1.8_x000a_0.6*0.6*1.4"/>
    <s v="Manual"/>
    <n v="15"/>
    <s v="Biswajit"/>
    <s v="Y"/>
    <s v="Y"/>
    <s v="N"/>
    <s v="Q2 Passed"/>
    <s v="NA"/>
    <s v="Arm 1 (1x7)_x000a_Arm 2 (1x7)_x000a_Arm 3 (1x7)"/>
    <s v="Plate 2: MC Arm A (1x7), Pacli+Carbo Arm B (1x7), Pacli+Carbo Arm C (1x7)"/>
    <n v="42"/>
    <s v="Terminated @T72"/>
  </r>
  <r>
    <s v="FBR1Y230225"/>
    <n v="230225"/>
    <s v="R&amp;D"/>
    <x v="486"/>
    <s v="FCB-PROTOCOL-02"/>
    <s v="HN078"/>
    <s v="Y"/>
    <s v="CCS Study (1Y)"/>
    <s v="Internal R&amp;D"/>
    <s v="Q1 Passed"/>
    <s v="Q1 Rejected"/>
    <s v="Compromised"/>
    <s v="Q1.5 Passed"/>
    <s v="blood volume only 2ml"/>
    <s v="Tumor content &gt;80%"/>
    <x v="7"/>
    <s v="Mazumdar Shaw Medical Centre, Bangalore"/>
    <s v="Dr Vijay Pillai, Bangalore"/>
    <x v="0"/>
    <s v="NA"/>
    <s v="Lip"/>
    <s v="Left Upper Lip"/>
    <s v="Female"/>
    <n v="56"/>
    <s v="N"/>
    <n v="5.0999999999999996"/>
    <s v="Shashi"/>
    <s v="Surgery"/>
    <s v="Primary"/>
    <s v="Naïve"/>
    <s v="NA"/>
    <s v="II"/>
    <x v="2"/>
    <n v="1"/>
    <s v="pT2"/>
    <s v="NA"/>
    <s v="NA"/>
    <s v="Squamous Cell Carcinoma"/>
    <s v="NA"/>
    <s v="NA"/>
    <d v="2023-07-24T00:00:00"/>
    <s v="0.2/0.3*0.8/0.9*2.3"/>
    <s v="0.2/0.3*0.8/0.9*2.3"/>
    <s v="Manual"/>
    <n v="15"/>
    <s v="chandan"/>
    <s v="N"/>
    <s v="N"/>
    <s v="N"/>
    <s v="Q2 Passed"/>
    <s v="NA"/>
    <s v="Arm1  (1x7)"/>
    <s v="Plate 2: MC RxA (1x9), Cisplatin RxF (1x9),TPF RxG (1x9), Cisplatin +LD Nivo RxW (1x9)"/>
    <n v="57"/>
    <s v="Terminated @T72"/>
  </r>
  <r>
    <s v="FBR1W230226"/>
    <n v="230226"/>
    <s v="R&amp;D"/>
    <x v="487"/>
    <s v="FCB-PROTOCOL-02"/>
    <s v="BC017"/>
    <s v="Y"/>
    <s v="Biopsy Cabr-BSS (1W)"/>
    <s v="Internal R&amp;D"/>
    <s v="Q1 Passed"/>
    <s v="Q1 Passed"/>
    <s v="Q1.5 Passed"/>
    <s v="Q1.5 Rejected"/>
    <s v="NA"/>
    <s v="No tumor"/>
    <x v="7"/>
    <s v="Mazumdar Shaw Medical Centre, Bangalore"/>
    <s v="Dr Akshita Singh"/>
    <x v="1"/>
    <s v="TNBC"/>
    <s v="Breast"/>
    <s v="Left Breast"/>
    <s v="Female"/>
    <n v="67"/>
    <s v="N"/>
    <n v="3.6"/>
    <s v="Maruthi"/>
    <s v="Biopsy"/>
    <s v="Primary"/>
    <s v="Naïve"/>
    <s v="NA"/>
    <s v="NA"/>
    <x v="0"/>
    <s v="NA"/>
    <s v="NA"/>
    <s v="NA"/>
    <s v="NA"/>
    <s v="Invasive carcinoma"/>
    <s v="NA"/>
    <s v="NA"/>
    <d v="2023-07-25T00:00:00"/>
    <s v="0.1*0.1*1.7_x000a_0.1*0.1*1.3"/>
    <s v="0.1*0.1*1.7_x000a_0.1*0.1*1.3"/>
    <s v="Manual"/>
    <n v="15"/>
    <s v="kuberan"/>
    <s v="Y"/>
    <s v="Y"/>
    <s v="N"/>
    <s v="Q2 Passed"/>
    <s v="NA"/>
    <s v="Arm 1 (1x6)"/>
    <s v="Plate 2: MC RxA (1x6), MC RxA (1x6)"/>
    <n v="18"/>
    <s v="Rejected"/>
  </r>
  <r>
    <s v="FBR1Q230227"/>
    <n v="230227"/>
    <s v="R&amp;D"/>
    <x v="488"/>
    <s v="FCB-PROTOCOL-02"/>
    <s v="VYD/187"/>
    <s v="Y"/>
    <s v="COSv4.2_CaBR(1Q-Unknown)"/>
    <s v="Internal R&amp;D"/>
    <s v="Q1 Passed"/>
    <s v="Q1 Passed"/>
    <s v="Q1.5 Passed"/>
    <s v="Q1.5 Rejected"/>
    <s v="NA"/>
    <s v="No tumor"/>
    <x v="5"/>
    <s v="Vydehi Hospital, Bangalore"/>
    <s v="Dr Amritha Prabha"/>
    <x v="1"/>
    <s v="NA"/>
    <s v="Breast"/>
    <s v="Left Breast"/>
    <s v="Female"/>
    <n v="54"/>
    <s v="N"/>
    <n v="4.8"/>
    <s v="Shashi"/>
    <s v="Surgery"/>
    <s v="Primary"/>
    <s v="Chemotherapy"/>
    <s v="NA"/>
    <s v="NA"/>
    <x v="0"/>
    <s v="NA"/>
    <s v="NA"/>
    <s v="NA"/>
    <s v="4AC+ 4Paclitaxel"/>
    <s v="NA"/>
    <s v="NA"/>
    <s v="NA"/>
    <d v="2023-07-26T00:00:00"/>
    <s v="0.6*1.4*3.0"/>
    <s v="0.6*1.4*3.0"/>
    <s v="Manual"/>
    <n v="15"/>
    <s v="Kokila"/>
    <s v="Y"/>
    <s v="Y"/>
    <s v="N"/>
    <s v="Q2 Passed"/>
    <s v="NA"/>
    <s v="Arm 1 (1x7)_x000a_Arm 2 (1x7)"/>
    <s v="Plate 2: DMEM /F12 {RxA (1x7),  RxA (1x7)}, DMEM /F12+EGF { RxQ (1x7),  RxR (1x7) }, DMEM /F12+EGF+EGF RxS(1x7)"/>
    <n v="65"/>
    <s v="Terminated @T72"/>
  </r>
  <r>
    <s v="FBR1W230228"/>
    <n v="230228"/>
    <s v="R&amp;D"/>
    <x v="488"/>
    <s v="FCB-PROTOCOL-02"/>
    <s v="BC018"/>
    <s v="Y"/>
    <s v="Biopsy Cabr-BSS (1W)"/>
    <s v="Internal R&amp;D"/>
    <s v="Q1 Passed"/>
    <s v="Q1 Passed"/>
    <s v="Q1.5 Passed"/>
    <s v="Q1.5 Passed"/>
    <s v="NA"/>
    <s v="Tumor content 0-40%"/>
    <x v="7"/>
    <s v="Mazumdar Shaw Medical Centre, Bangalore"/>
    <s v="Dr Akshita Singh"/>
    <x v="1"/>
    <s v="Er(P), Pr(N), Her2(N)"/>
    <s v="Breast"/>
    <s v="Left Breast"/>
    <s v="Female"/>
    <n v="53"/>
    <s v="N"/>
    <n v="3.1"/>
    <s v="Partha"/>
    <s v="Biopsy"/>
    <s v="Primary"/>
    <s v="Naïve"/>
    <s v="NA"/>
    <s v="NA"/>
    <x v="0"/>
    <s v="NA"/>
    <s v="NA"/>
    <s v="NA"/>
    <s v="NA"/>
    <s v="Invasive ductal Carcinoma"/>
    <s v="NA"/>
    <s v="NA"/>
    <d v="2023-07-26T00:00:00"/>
    <s v="0.15*0.*2.4_x000a_0.15*0.1*0.8_x000a_0.15*0.1*0.6"/>
    <s v="0.15*0.*2.4_x000a_0.15*0.1*0.8_x000a_0.15*0.1*0.6"/>
    <s v="Manual"/>
    <n v="15"/>
    <s v="Pallavi"/>
    <s v="Y"/>
    <s v="Y"/>
    <s v="N"/>
    <s v="Q2 Passed"/>
    <s v="NA"/>
    <s v="Arm 1 (1x6)"/>
    <s v="Plate 2: MC RxA (1x6), Pacli + Carbo RxC (1x6)"/>
    <n v="18"/>
    <s v="Terminated @T72"/>
  </r>
  <r>
    <s v="FBR2B230229"/>
    <n v="230229"/>
    <s v="R&amp;D"/>
    <x v="488"/>
    <s v="FCB-PROTOCOL-02"/>
    <s v="CLN/JSS/028"/>
    <s v="Y"/>
    <s v="ovary Biopsy (R2B)"/>
    <s v="Internal R&amp;D"/>
    <s v="Q1 Passed"/>
    <s v="Q1 Passed"/>
    <s v="Q1.5 Passed"/>
    <s v="Q1.5 Passed"/>
    <s v="NA"/>
    <s v="Tumor content 70-95%"/>
    <x v="6"/>
    <s v="JSS Hospital, Mysore"/>
    <s v="Dr Kiran"/>
    <x v="2"/>
    <s v="NA"/>
    <s v="Ovary"/>
    <s v="Right Ovary"/>
    <s v="Female"/>
    <n v="56"/>
    <s v="N"/>
    <n v="6.7"/>
    <s v="Kalappa"/>
    <s v="Biopsy"/>
    <s v="Primary"/>
    <s v="Naïve"/>
    <s v="NA"/>
    <s v="NA"/>
    <x v="0"/>
    <s v="NA"/>
    <s v="NA"/>
    <s v="NA"/>
    <s v="NA"/>
    <s v="NA"/>
    <s v="NA"/>
    <s v="NA"/>
    <d v="2023-07-26T00:00:00"/>
    <s v="0.05/0.1*0.1*0.2/0.4"/>
    <s v="0.05/0.1*0.1*0.2/0.4"/>
    <s v="Manual"/>
    <n v="15"/>
    <s v="sai "/>
    <s v="Y"/>
    <s v="Y"/>
    <s v="N"/>
    <s v="Q2 Passed"/>
    <s v="NA"/>
    <s v="Arm 1 (1x4)"/>
    <s v="Plate 2: MC Arm A (1x4), Pacli+Carbo Arm B (1x4)"/>
    <n v="12"/>
    <s v="Terminated @T72"/>
  </r>
  <r>
    <s v="FBR1W230230"/>
    <n v="230230"/>
    <s v="R&amp;D"/>
    <x v="488"/>
    <s v="FCB-PROTOCOL-02"/>
    <s v="CLN/JSS/029"/>
    <s v="Y"/>
    <s v="Biopsy Cabr-BSS (1W)"/>
    <s v="Internal R&amp;D"/>
    <s v="Q1 Passed"/>
    <s v="Q1 Passed"/>
    <s v="Q1.5 Passed"/>
    <s v="Q1.5 Passed"/>
    <s v="NA"/>
    <s v="Tumor content 0-8%"/>
    <x v="6"/>
    <s v="JSS Hospital, Mysore"/>
    <s v="Dr Ravi Krishnappa"/>
    <x v="1"/>
    <s v="NA"/>
    <s v="Breast"/>
    <s v="Right Breast"/>
    <s v="Female"/>
    <n v="49"/>
    <s v="N"/>
    <n v="6.7"/>
    <s v="Kalappa"/>
    <s v="Biopsy"/>
    <s v="Primary"/>
    <s v="Naïve"/>
    <s v="NA"/>
    <s v="NA"/>
    <x v="0"/>
    <s v="NA"/>
    <s v="NA"/>
    <s v="NA"/>
    <s v="NA"/>
    <s v="NA"/>
    <s v="NA"/>
    <s v="NA"/>
    <d v="2023-07-26T00:00:00"/>
    <s v="0.7-2.2 multiple fragments"/>
    <s v="0.7-2.2 multiple fragments"/>
    <s v="Manual"/>
    <n v="15"/>
    <s v="kuberan"/>
    <s v="Y"/>
    <s v="Y"/>
    <s v="N"/>
    <s v="Q2 Passed"/>
    <s v="NA"/>
    <s v="Arm 1 (1x6)"/>
    <s v="Plate 2: MC RxA (1x6), Adria + Pacli + Cyclo)RxH (1x6), Pavli RxB (1x6)"/>
    <n v="30"/>
    <s v="Terminated @T72"/>
  </r>
  <r>
    <s v="FBR1Z230231"/>
    <n v="230231"/>
    <s v="R&amp;D"/>
    <x v="488"/>
    <s v="FCB-PROTOCOL-02"/>
    <s v="CLN/PRA/224"/>
    <s v="Y"/>
    <s v="CT+LD Nivo -NLD study (1Z)"/>
    <s v="Internal R&amp;D"/>
    <s v="Q1 Passed"/>
    <s v="Q1 Rejected"/>
    <s v="Compromised"/>
    <s v="Q1.5 Passed"/>
    <s v="Blood came expired tube"/>
    <s v="Tumor content 40-80%"/>
    <x v="0"/>
    <s v="Abhaya Hospital, Bangalore"/>
    <s v="Dr Prakash BV"/>
    <x v="0"/>
    <s v="NA"/>
    <s v="GBS"/>
    <s v="Left Lower GBS"/>
    <s v="Male"/>
    <n v="60"/>
    <s v="N"/>
    <n v="5.6"/>
    <s v="Maruthi"/>
    <s v="Surgery"/>
    <s v="Primary"/>
    <s v="Naïve"/>
    <s v="NA"/>
    <s v="NA"/>
    <x v="0"/>
    <n v="2"/>
    <s v="pT2N2bM0"/>
    <s v="NA"/>
    <s v="NA"/>
    <s v="NA"/>
    <s v="NA"/>
    <s v="NA"/>
    <d v="2023-07-27T00:00:00"/>
    <s v="0.4*0.6*1.8_x000a_0.2*0.4*1.4"/>
    <s v="0.4*0.6*1.8_x000a_0.2*0.4*1.4"/>
    <s v="Manual"/>
    <n v="15"/>
    <s v="Pallavi"/>
    <s v="N"/>
    <s v="N"/>
    <s v="N"/>
    <s v="Q2 Passed"/>
    <s v="NA"/>
    <s v="Arm1  (1x7)"/>
    <s v="Plate 2: MC RxA (1x6), M+Erlo+Cel+LD Nivo RxB (1x6), Cmax Nivo RxC (1x6), M+E+Celo RxD (1x6)"/>
    <n v="47"/>
    <s v="Terminated @T72"/>
  </r>
  <r>
    <s v="FBR1Y230232"/>
    <n v="230232"/>
    <s v="R&amp;D"/>
    <x v="489"/>
    <s v="FCB-PROTOCOL-02"/>
    <s v="VYD/188"/>
    <s v="Y"/>
    <s v="CCS Study (1Y)"/>
    <s v="Internal R&amp;D"/>
    <s v="Q1 Passed"/>
    <s v="Q1 Passed"/>
    <s v="Q1.5 Passed"/>
    <s v="Q1.5 Passed"/>
    <s v="NA"/>
    <s v="Tumor content 30-50%"/>
    <x v="5"/>
    <s v="Vydehi Hospital, Bangalore"/>
    <s v="Dr Amritha Prabha"/>
    <x v="0"/>
    <s v="NA"/>
    <s v="Buccal Mucosa"/>
    <s v="Right Buccal Mucosa"/>
    <s v="Male"/>
    <n v="35"/>
    <s v="N"/>
    <n v="4.5"/>
    <s v="Maruthi"/>
    <s v="Surgery"/>
    <s v="Primary"/>
    <s v="Chemotherapy"/>
    <s v="NA"/>
    <s v="IVA"/>
    <x v="1"/>
    <n v="2"/>
    <s v="ypT4aN0"/>
    <s v="NA"/>
    <s v="4xPaclitaxel and Carboplatin"/>
    <s v="NA"/>
    <s v="NA"/>
    <s v="NA"/>
    <d v="2023-07-27T00:00:00"/>
    <s v="0.6*1.8*2.6"/>
    <s v="0.6*1.8*2.6"/>
    <s v="Vibratome"/>
    <n v="15"/>
    <s v="Syam"/>
    <s v="Y"/>
    <s v="Y"/>
    <s v="N"/>
    <s v="Q2 Passed"/>
    <s v="NA"/>
    <s v="Arm 1 (1x7)"/>
    <s v="Plate 2: MC RxA (1x7), Pacli+Carbo RxJ (1x7), Cisplatin RxF (1x7), Gemci+Carbo RxL(1x7), Methotraxate RxN (1x7)"/>
    <n v="49"/>
    <s v="Terminated @T72"/>
  </r>
  <r>
    <s v="FBR1Y230233"/>
    <n v="230233"/>
    <s v="R&amp;D"/>
    <x v="489"/>
    <s v="FCB-PROTOCOL-02"/>
    <s v="HN079"/>
    <s v="Y"/>
    <s v="CCS Study (1Y)"/>
    <s v="Internal R&amp;D"/>
    <s v="Q1 Passed"/>
    <s v="Q1 Passed"/>
    <s v="Q1.5 Passed"/>
    <s v="Q1.5 Passed"/>
    <s v="NA"/>
    <s v="Tumor content 80-96%"/>
    <x v="7"/>
    <s v="Mazumdar Shaw Medical Centre, Bangalore"/>
    <s v="Dr Vijay Pillai, Bangalore"/>
    <x v="0"/>
    <s v="NA"/>
    <s v="Alveolus"/>
    <s v="Left Lower Alveolus"/>
    <s v="Male"/>
    <n v="49"/>
    <s v="N"/>
    <n v="4.3"/>
    <s v="Shashi"/>
    <s v="Surgery"/>
    <s v="Primary"/>
    <s v="Naïve"/>
    <s v="NA"/>
    <s v="IV"/>
    <x v="1"/>
    <n v="1"/>
    <s v="pT4a"/>
    <s v="NA"/>
    <s v="NA"/>
    <s v="Squamous Cell Carcinoma"/>
    <s v="NA"/>
    <s v="NA"/>
    <d v="2023-07-27T00:00:00"/>
    <s v="1.0/0.4*1.4*1.6"/>
    <s v="1.0/0.4*1.4*1.6"/>
    <s v="Vibratome"/>
    <n v="15"/>
    <s v="kuberan"/>
    <s v="Y"/>
    <s v="Y"/>
    <s v="N"/>
    <s v="Q2 Passed"/>
    <s v="NA"/>
    <s v="Arm1  (1x7)"/>
    <s v="Plate 2: MC RxA (1x7), Cisplatin RxF (1x7),TPF RxG (1x7), Cisplatin +LD Nivo RxW (1x7)"/>
    <n v="42"/>
    <s v="Terminated @T72"/>
  </r>
  <r>
    <s v="FBR1X230234"/>
    <n v="230234"/>
    <s v="R&amp;D"/>
    <x v="489"/>
    <s v="FCB-PROTOCOL-02"/>
    <s v="HN080"/>
    <s v="Y"/>
    <s v="Biopsy HNSCC (1X)"/>
    <s v="Internal R&amp;D"/>
    <s v="Q1 Passed"/>
    <s v="Q1 Passed"/>
    <s v="Q1.5 Passed"/>
    <s v="Q1.5 Passed"/>
    <s v="NA"/>
    <s v="Tumor content 0-45%"/>
    <x v="7"/>
    <s v="Mazumdar Shaw Medical Centre, Bangalore"/>
    <s v="Dr Vijay Pillai, Bangalore"/>
    <x v="0"/>
    <s v="NA"/>
    <s v="Lip"/>
    <s v="Left Upper Lip"/>
    <s v="Male"/>
    <n v="62"/>
    <s v="N"/>
    <n v="4.3"/>
    <s v="Shashi"/>
    <s v="Biopsy"/>
    <s v="Primary"/>
    <s v="Naïve"/>
    <s v="NA"/>
    <s v="NA"/>
    <x v="0"/>
    <s v="NA"/>
    <s v="NA"/>
    <s v="NA"/>
    <s v="NA"/>
    <s v="Keratinising squamous cell carcinoma"/>
    <s v="NA"/>
    <s v="NA"/>
    <d v="2023-07-27T00:00:00"/>
    <s v="0.2-0.4"/>
    <s v="0.2-0.4"/>
    <s v="Manual"/>
    <n v="15"/>
    <s v="sai "/>
    <s v="Y"/>
    <s v="Y"/>
    <s v="N"/>
    <s v="Q2 Passed"/>
    <s v="NA"/>
    <s v="Arm 1 (1x6)"/>
    <s v="Plate 2: MC Arm A (1x6), Cisplatin Arm F (1x6)"/>
    <n v="18"/>
    <s v="Terminated @T72"/>
  </r>
  <r>
    <s v="FBR1Y230236"/>
    <n v="230236"/>
    <s v="R&amp;D"/>
    <x v="490"/>
    <s v="FCB-PROTOCOL-02"/>
    <s v="VYD/189"/>
    <s v="Y"/>
    <s v="CCS Study (1Y)"/>
    <s v="Internal R&amp;D"/>
    <s v="Q1 Passed"/>
    <s v="Q1 Passed"/>
    <s v="Q1.5 Passed"/>
    <s v="Q1.5 Passed"/>
    <s v="NA"/>
    <s v="Tumor content 5-40%"/>
    <x v="5"/>
    <s v="Vydehi Hospital, Bangalore"/>
    <s v="Dr Amritha Prabha"/>
    <x v="0"/>
    <s v="NA"/>
    <s v="Buccal Mucosa"/>
    <s v="Right Buccal Mucosa"/>
    <s v="Male"/>
    <n v="51"/>
    <s v="N"/>
    <n v="6.5"/>
    <s v="Partha"/>
    <s v="Surgery"/>
    <s v="Primary"/>
    <s v="Naïve"/>
    <s v="NA"/>
    <s v="IV"/>
    <x v="1"/>
    <n v="2"/>
    <s v="pT4aN0"/>
    <s v="NA"/>
    <s v="NA"/>
    <s v="NA"/>
    <s v="NA"/>
    <s v="NA"/>
    <d v="2023-07-28T00:00:00"/>
    <s v="1.0*1.5*1.9"/>
    <s v="1.0*1.5*1.9"/>
    <s v="Vibratome"/>
    <n v="15"/>
    <s v="Dharani"/>
    <s v="Y"/>
    <s v="Y"/>
    <s v="N"/>
    <s v="Q2 Passed"/>
    <s v="NA"/>
    <s v="Arm 1 (1x7)"/>
    <s v="Plate 2: MC RxA (1x7), Pacli+Carbo RxJ (1x7), Cisplatin RxF (1x7), Gemci+Carbo RxL(1x7), Methotraxate RxN (1x7)"/>
    <n v="49"/>
    <s v="Terminated @T72"/>
  </r>
  <r>
    <s v="FBR1Q230235"/>
    <n v="230235"/>
    <s v="R&amp;D"/>
    <x v="490"/>
    <s v="FCB-PROTOCOL-02"/>
    <s v="CLN/PRA/225"/>
    <s v="Y"/>
    <s v="COSv4.2_CaBR(1Q-Unknown)"/>
    <s v="Internal R&amp;D"/>
    <s v="Q1 Passed"/>
    <s v="Q1 Rejected"/>
    <s v="Compromised"/>
    <s v="Q1.5 Passed"/>
    <s v="Blood clotted"/>
    <s v="Tumor content 5-45%"/>
    <x v="0"/>
    <s v="Abhaya Hospital, Bangalore"/>
    <s v="Dr Prakash BV"/>
    <x v="1"/>
    <s v="TNBC"/>
    <s v="Breast"/>
    <s v="Right Breast"/>
    <s v="Female"/>
    <n v="37"/>
    <s v="N"/>
    <n v="4.2"/>
    <s v="Maruthi"/>
    <s v="Surgery"/>
    <s v="Primary"/>
    <s v="Naïve"/>
    <s v="NA"/>
    <s v="NA"/>
    <x v="0"/>
    <n v="2"/>
    <s v="pT2N0M0"/>
    <s v="NA"/>
    <s v="NA"/>
    <s v="NA"/>
    <s v="NA"/>
    <s v="NA"/>
    <d v="2023-07-28T00:00:00"/>
    <s v="0.4*1.0*2.2"/>
    <s v="0.4*1.0*2.2"/>
    <s v="Manual"/>
    <n v="15"/>
    <s v="Kokila"/>
    <s v="N"/>
    <s v="N"/>
    <s v="N"/>
    <s v="Q2 Passed"/>
    <s v="NA"/>
    <s v="Arm 1 (1x7)_x000a_Arm 2 (1x7)"/>
    <s v="Plate 2: DMEM /F12 RxA (1x7), DMEM /F12+EGF { RxQ (1x7),  RxR (1x7) }, DMEM /F12+EGF+EGF RxS(1x7)"/>
    <n v="50"/>
    <s v="Terminated @T72"/>
  </r>
  <r>
    <s v="FBR1Q230237"/>
    <n v="230237"/>
    <s v="R&amp;D"/>
    <x v="490"/>
    <s v="FCB-PROTOCOL-02"/>
    <s v="VYD/190"/>
    <s v="Y"/>
    <s v="COSv4.2_CaBR(1Q-Unknown)"/>
    <s v="Internal R&amp;D"/>
    <s v="Q1 Passed"/>
    <s v="Q1 Passed"/>
    <s v="Q1.5 Passed"/>
    <s v="Q1.5 Passed"/>
    <s v="NA"/>
    <s v="Tumor content 2-85%"/>
    <x v="5"/>
    <s v="Vydehi Hospital, Bangalore"/>
    <s v="Dr Amritha Prabha"/>
    <x v="1"/>
    <s v="Er(N), Pr(N), Her2(P)"/>
    <s v="Breast"/>
    <s v="Right Breast"/>
    <s v="Female"/>
    <n v="59"/>
    <s v="N"/>
    <n v="6.5"/>
    <s v="Partha"/>
    <s v="Surgery"/>
    <s v="Primary"/>
    <s v="Naïve"/>
    <s v="NA"/>
    <s v="II"/>
    <x v="2"/>
    <n v="2"/>
    <s v="pT2N1a"/>
    <s v="NA"/>
    <s v="NA"/>
    <s v="NA"/>
    <s v="NA"/>
    <s v="NA"/>
    <d v="2023-07-28T00:00:00"/>
    <s v="1.2*1.4*1.6"/>
    <s v="1.2*1.4*1.6"/>
    <s v="Manual"/>
    <n v="15"/>
    <s v="Kowshik"/>
    <s v="Y"/>
    <s v="Y"/>
    <s v="N"/>
    <s v="Q2 Passed"/>
    <s v="NA"/>
    <s v="Arm 1 (1x7)_x000a_Arm 2 (1x7)"/>
    <s v="Plate 2: MC {RxA (1x7),  RxA (1x7)}, DMEM +EGF { RxQ (1x7),  RxR (1x7) }, DMEM+EGF+EGF RxS(1x7)"/>
    <n v="90"/>
    <s v="Terminated @T72"/>
  </r>
  <r>
    <s v="FBR1Q230238"/>
    <n v="230238"/>
    <s v="R&amp;D"/>
    <x v="490"/>
    <s v="FCB-PROTOCOL-02"/>
    <s v="CLN/JSS/30"/>
    <s v="Y"/>
    <s v="COSv4.2_CaBR(1Q-Unknown)"/>
    <s v="Internal R&amp;D"/>
    <s v="Q1 Passed"/>
    <s v="Q1 Passed"/>
    <s v="Compromised"/>
    <s v="Q1.5 Passed"/>
    <s v="NA"/>
    <s v="Tumor content 0-40% _x000a_DCIS also present"/>
    <x v="6"/>
    <s v="JSS Hospital, Mysore"/>
    <s v="Dr Ravi Krishnappa"/>
    <x v="1"/>
    <s v="Er(N), Pr(N), Her2(P)"/>
    <s v="Breast"/>
    <s v="Left Breast"/>
    <s v="Female"/>
    <n v="51"/>
    <s v="N"/>
    <n v="4.7"/>
    <s v="Kalappa"/>
    <s v="Surgery"/>
    <s v="Primary"/>
    <s v="Naïve"/>
    <s v="NA"/>
    <s v="NA"/>
    <x v="0"/>
    <s v="NA"/>
    <s v="NA"/>
    <s v="NA"/>
    <s v="NA"/>
    <s v="NA"/>
    <s v="NA"/>
    <s v="NA"/>
    <d v="2023-07-28T00:00:00"/>
    <s v="0.4/0.6*1.2/0.4*2.4_x000a_0.4*1.0/0.8*3.0_x000a_0.4*0.8/0.6*1.6_x000a_0.2/0.3*0.6/0.4*2.0"/>
    <s v="0.4/0.6*1.2/0.4*2.4_x000a_0.4*1.0/0.8*3.0_x000a_0.4*0.8/0.6*1.6_x000a_0.2/0.3*0.6/0.4*2.0"/>
    <s v="Manual"/>
    <n v="15"/>
    <s v="Pallavi"/>
    <s v="Y"/>
    <s v="Y"/>
    <s v="N"/>
    <s v="Q2 Passed"/>
    <s v="NA"/>
    <s v="Arm 1 (1x7)_x000a_Arm 2 (1x7)"/>
    <s v="Plate 2: MC RxA (1x7), DMEM/F12 +EGF { RxQ (1x7),  RxR (1x7) }, DMEM/F12+EGF+EGF RxS(1x7)"/>
    <n v="56"/>
    <s v="Terminated @T72"/>
  </r>
  <r>
    <s v="FBR1J230239"/>
    <n v="230239"/>
    <s v="R&amp;D"/>
    <x v="491"/>
    <s v="FCB-PROTOCOL-02"/>
    <s v="CLN/PRA/226"/>
    <s v="Y"/>
    <s v="COS_v3.0-Gastric (1J)"/>
    <s v="Internal R&amp;D"/>
    <s v="Q1 Passed"/>
    <s v="Q1 Passed"/>
    <s v="Q1.5 Passed"/>
    <s v="Q1.5 Passed"/>
    <s v="NA"/>
    <s v="A :Tumor content 12-60%_x000a_B : Tumor content 3-35%"/>
    <x v="0"/>
    <s v="Abhaya Hospital, Bangalore"/>
    <s v="Dr Prakash BV"/>
    <x v="3"/>
    <s v="NA"/>
    <s v="Stomach"/>
    <s v="Antrum of Stomach"/>
    <s v="Male"/>
    <n v="70"/>
    <s v="N"/>
    <n v="4.5999999999999996"/>
    <s v="Partha"/>
    <s v="Surgery"/>
    <s v="Primary"/>
    <s v="Naïve"/>
    <s v="NA"/>
    <s v="NA"/>
    <x v="0"/>
    <n v="3"/>
    <s v="pT3N2M1"/>
    <s v="NA"/>
    <s v="NA"/>
    <s v="NA"/>
    <s v="NA"/>
    <s v="NA"/>
    <d v="2023-07-29T00:00:00"/>
    <s v="0.6/0.2*1.2/0.5*2.4"/>
    <s v="0.6/0.2*1.2/0.5*2.4"/>
    <s v="NA"/>
    <n v="15"/>
    <s v="Dharani"/>
    <s v="Y"/>
    <s v="Y"/>
    <s v="N"/>
    <s v="Q2 Passed"/>
    <s v="NA"/>
    <s v=" (2*2*2) Arm 1 (1x7)_x000a_(1*1*1) Arm 2 (1x6)"/>
    <s v="Plate 2: 2*2*2 {MC+EGF+NAC+Gastrin (arm A (1x7), Arm A (1x7)), MC+EGF+NAC+Gastrin+R R-Spondin  (arm A (1x7), Arm A (1x7))},_x000a_Plate 3: 1*1*1 {MC+EGF+NAC+Gastrin Arm A (1x7), MC+EGF+NAC+Gastrin+R R-Spondin Arm A (1x7)}"/>
    <n v="67"/>
    <s v="Terminated @T48"/>
  </r>
  <r>
    <s v="FBR1Z230240"/>
    <n v="230240"/>
    <s v="R&amp;D"/>
    <x v="492"/>
    <s v="FCB-PROTOCOL-02"/>
    <s v="CLN/PRA/227"/>
    <s v="Y"/>
    <s v="CT+LD Nivo -NLD study (1Z)"/>
    <s v="Internal R&amp;D"/>
    <s v="Q1 Passed"/>
    <s v="Q1 Passed"/>
    <s v="Q1.5 Passed"/>
    <s v="Q1.5 Passed"/>
    <s v="NA"/>
    <s v="Tumor content &gt;90%"/>
    <x v="0"/>
    <s v="Sri Lakshmi Hospital, Bangalore"/>
    <s v="Dr Prakash BV"/>
    <x v="0"/>
    <s v="NA"/>
    <s v="GBS"/>
    <s v="Right Lower GBS"/>
    <s v="Male"/>
    <n v="43"/>
    <s v="N"/>
    <n v="4.5"/>
    <s v="Maruthi"/>
    <s v="Surgery"/>
    <s v="Primary"/>
    <s v="Naïve"/>
    <s v="NA"/>
    <s v="NA"/>
    <x v="0"/>
    <n v="2"/>
    <s v="pT2N1M1"/>
    <s v="NA"/>
    <s v="NA"/>
    <s v="NA"/>
    <s v="NA"/>
    <s v="NA"/>
    <d v="2023-07-31T00:00:00"/>
    <s v="0.6*0.6*0.8_x000a_0.5*1.0*0.5_x000a_1.6*0.8*0.2"/>
    <s v="NA"/>
    <s v="Manual"/>
    <n v="15"/>
    <s v="Moumita"/>
    <s v="N"/>
    <s v="N"/>
    <s v="N"/>
    <s v="Q2 Passed"/>
    <s v="NA"/>
    <s v="Arm1  (1x7)"/>
    <s v="Plate 2: MC RxA (1x7), M+Erlo+Cel+LD Nivo RxB (1x7), Cmax Nivo RxC (1x7), M+E+Celo RxD (1x7)"/>
    <n v="55"/>
    <s v="Terminated @T72"/>
  </r>
  <r>
    <s v="FBR1Z230241"/>
    <n v="230241"/>
    <s v="R&amp;D"/>
    <x v="492"/>
    <s v="FCB-PROTOCOL-02"/>
    <s v="CLN/PRA/228"/>
    <s v="Y"/>
    <s v="CT+LD Nivo -NLD study (1Z)"/>
    <s v="Internal R&amp;D"/>
    <s v="Q1 Passed"/>
    <s v="Q1 Passed"/>
    <s v="Q1.5 Passed"/>
    <s v="Q1.5 Passed"/>
    <s v="NA"/>
    <s v="Tumor content 40-70%"/>
    <x v="0"/>
    <s v="Sri Lakshmi Hospital, Bangalore"/>
    <s v="Dr Prakash BV"/>
    <x v="0"/>
    <s v="NA"/>
    <s v="Buccal Mucosa"/>
    <s v="Left Buccal Mucosa"/>
    <s v="Female"/>
    <n v="60"/>
    <s v="N"/>
    <n v="4.5"/>
    <s v="Maruthi"/>
    <s v="Surgery"/>
    <s v="Primary"/>
    <s v="Naïve"/>
    <s v="NA"/>
    <s v="NA"/>
    <x v="0"/>
    <n v="2"/>
    <s v="T4aN2b"/>
    <s v="NA"/>
    <s v="NA"/>
    <s v="NA"/>
    <s v="NA"/>
    <s v="NA"/>
    <d v="2023-07-31T00:00:00"/>
    <s v="0.8*1.2*1.2_x000a_0.4*1.0*1.4"/>
    <s v="0.8*1.2*1.2_x000a_0.4*1.0*1.4"/>
    <s v="Vibratome"/>
    <n v="15"/>
    <s v="Pallavi"/>
    <s v="Y"/>
    <s v="Y"/>
    <s v="N"/>
    <s v="Q2 Passed"/>
    <s v="NA"/>
    <s v="Arm1  (1x7)"/>
    <s v="Plate 2:  RxA (1x9), RxB (1x9), RxG (1x9), RxQ (1x9)"/>
    <n v="42"/>
    <s v="Terminated @T72"/>
  </r>
  <r>
    <s v="FBR2A230242"/>
    <n v="230242"/>
    <s v="R&amp;D"/>
    <x v="492"/>
    <s v="FCB-PROTOCOL-02"/>
    <s v="OC016"/>
    <s v="Y"/>
    <s v="Ovary CC (R2A)"/>
    <s v="Internal R&amp;D"/>
    <s v="Q1 Passed"/>
    <s v="Q1 Passed"/>
    <s v="Compromised"/>
    <s v="Q1.5 Rejected"/>
    <s v="NA"/>
    <s v="No epithelial tumor"/>
    <x v="7"/>
    <s v="Mazumdar Shaw Medical Centre, Bangalore"/>
    <s v="Dr Rohit Ranade, Bangalore"/>
    <x v="2"/>
    <s v="NA"/>
    <s v="Ovary"/>
    <s v="Right Ovary"/>
    <s v="Female"/>
    <n v="73"/>
    <s v="N"/>
    <n v="5.5"/>
    <s v="Partha"/>
    <s v="Surgery"/>
    <s v="Primary"/>
    <s v="Chemotherapy"/>
    <s v="NA"/>
    <s v="NA"/>
    <x v="0"/>
    <s v="High grade tumor. "/>
    <s v="pT3b"/>
    <n v="6"/>
    <s v="Cisplatin + Paclitaxel"/>
    <s v="NA"/>
    <s v="NA"/>
    <s v="NA"/>
    <d v="2023-07-31T00:00:00"/>
    <s v="0.2/0.3*1.0*1.6/1.4"/>
    <s v="0.2/0.3*1.0*1.6/1.4"/>
    <s v="Manual"/>
    <n v="15"/>
    <s v="kuberan"/>
    <s v="Y"/>
    <s v="Y"/>
    <s v="N"/>
    <s v="Q2 Passed"/>
    <s v="NA"/>
    <s v="Arm 1 (1x7)"/>
    <s v="Plate 2: MC Arm A (1x7), Pacli+Carbo Arm B (1x7), Pacli+Carbo Arm C (1x7)"/>
    <n v="44"/>
    <s v="Rejected"/>
  </r>
  <r>
    <s v="FBR1W230243"/>
    <n v="230243"/>
    <s v="R&amp;D"/>
    <x v="492"/>
    <s v="FCB-PROTOCOL-02"/>
    <s v="BC019"/>
    <s v="Y"/>
    <s v="Biopsy Cabr-BSS (1W)"/>
    <s v="Internal R&amp;D"/>
    <s v="Q1 Passed"/>
    <s v="Q1 Passed"/>
    <s v="Q1.5 Passed"/>
    <s v="Q1.5 Passed"/>
    <s v="NA"/>
    <s v="Tumor content 2-25%"/>
    <x v="7"/>
    <s v="Mazumdar Shaw Medical Centre, Bangalore"/>
    <s v="Dr Akshita Singh"/>
    <x v="1"/>
    <s v="Er(P), Pr(P), Her2(N)"/>
    <s v="Breast"/>
    <s v="Left Breast"/>
    <s v="Female"/>
    <n v="55"/>
    <s v="N"/>
    <n v="5.5"/>
    <s v="Partha"/>
    <s v="Biopsy"/>
    <s v="Primary"/>
    <s v="Naïve"/>
    <s v="NA"/>
    <s v="NA"/>
    <x v="0"/>
    <s v="NA"/>
    <s v="NA"/>
    <s v="NA"/>
    <s v="NA"/>
    <s v="Invasive carcinoma of no special type (ductal )"/>
    <s v="NA"/>
    <s v="NA"/>
    <d v="2023-07-31T00:00:00"/>
    <s v="0.2*0.2*1.6_x000a_0.2*0.2*1.6_x000a_0.2*0.2*1.8"/>
    <s v="0.2*0.2*1.6_x000a_0.2*0.2*1.6_x000a_0.2*0.2*1.8"/>
    <s v="Manual"/>
    <n v="15"/>
    <s v="Syam"/>
    <s v="Y"/>
    <s v="Y"/>
    <s v="N"/>
    <s v="Q2 Passed"/>
    <s v="NA"/>
    <s v="Arm 1 (1x6)"/>
    <s v="Plate 2: MC RxA (1x6), Pacli + Carbo RxC (1x6)"/>
    <n v="25"/>
    <s v="Terminated @T72"/>
  </r>
  <r>
    <s v="FBR1Y230244"/>
    <n v="230244"/>
    <s v="R&amp;D"/>
    <x v="492"/>
    <s v="FCB-PROTOCOL-02"/>
    <s v="HN081"/>
    <s v="Y"/>
    <s v="CCS Study (1Y)"/>
    <s v="Internal R&amp;D"/>
    <s v="Q1 Passed"/>
    <s v="Q1 Passed"/>
    <s v="Compromised"/>
    <s v="Q1.5 Passed"/>
    <s v="NA"/>
    <s v="Tumor content 8-98%"/>
    <x v="7"/>
    <s v="Mazumdar Shaw Medical Centre, Bangalore"/>
    <s v="Dr Vijay Pillai, Bangalore"/>
    <x v="0"/>
    <s v="NA"/>
    <s v="Buccal Mucosa"/>
    <s v="Right Buccal Mucosa"/>
    <s v="Male"/>
    <n v="61"/>
    <s v="N"/>
    <n v="5.5"/>
    <s v="Partha"/>
    <s v="Surgery"/>
    <s v="Primary"/>
    <s v="Naïve"/>
    <s v="NA"/>
    <s v="IV"/>
    <x v="1"/>
    <n v="2"/>
    <s v="pT4b"/>
    <s v="NA"/>
    <s v="NA"/>
    <s v="Squamous Cell Carcinoma"/>
    <s v="NA"/>
    <s v="NA"/>
    <d v="2023-07-31T00:00:00"/>
    <s v="0.6*0.6/0.4*1.0"/>
    <s v="0.6*0.6/0.4*1.0"/>
    <s v="Manual"/>
    <n v="15"/>
    <s v="chandan"/>
    <s v="Y"/>
    <s v="Y"/>
    <s v="N"/>
    <s v="Q2 Passed"/>
    <s v="NA"/>
    <s v="Arm1  (1x7)"/>
    <s v="Plate 2: MC RxA (1x7), Cisplatin RxF (1x7),TPF RxG (1x7), Cisplatin +LD Nivo RxW (1x7)"/>
    <n v="44"/>
    <s v="Terminated @T72"/>
  </r>
  <r>
    <s v="FBR1Z230245"/>
    <n v="230245"/>
    <s v="R&amp;D"/>
    <x v="493"/>
    <s v="FCB-PROTOCOL-02"/>
    <s v="CLN/PRA/229"/>
    <s v="Y"/>
    <s v="CT+LD Nivo -NLD study (1Z)"/>
    <s v="Internal R&amp;D"/>
    <s v="Q1 Passed"/>
    <s v="Q1 Passed"/>
    <s v="Q1.5 Passed"/>
    <s v="Q1.5 Passed"/>
    <s v="NA"/>
    <s v="Tumor content 40-85%"/>
    <x v="0"/>
    <s v="Sri Lakshmi Hospital, Bangalore"/>
    <s v="Dr Prakash BV"/>
    <x v="0"/>
    <s v="NA"/>
    <s v="Tongue"/>
    <s v="Right Lateral Tongue "/>
    <s v="Male"/>
    <n v="42"/>
    <s v="N"/>
    <n v="5.4"/>
    <s v="Maruthi"/>
    <s v="Surgery"/>
    <s v="Primary"/>
    <s v="Naïve"/>
    <s v="NA"/>
    <s v="NA"/>
    <x v="0"/>
    <n v="2"/>
    <s v="pT2N0M0"/>
    <s v="NA"/>
    <s v="NA"/>
    <s v="NA"/>
    <s v="NA"/>
    <s v="NA"/>
    <d v="2023-08-01T00:00:00"/>
    <s v="0.8*2.0*2.2"/>
    <s v="0.8*2.0*2.2"/>
    <s v="Vibratome"/>
    <n v="14"/>
    <s v="Pallavi"/>
    <s v="Y"/>
    <s v="Y"/>
    <s v="N"/>
    <s v="Q2 Passed"/>
    <s v="NA"/>
    <s v="Arm1  (1x7)"/>
    <s v="Plate 2: MC RxA (1x7), M+Erlo+Cel+LD Nivo RxB (1x7), Cmax Nivo RxC (1x7), M+E+Celo RxD (1x7)"/>
    <n v="42"/>
    <s v="Terminated @T72"/>
  </r>
  <r>
    <s v="FBR1Z230249"/>
    <n v="230249"/>
    <s v="R&amp;D"/>
    <x v="493"/>
    <s v="FCB-PROTOCOL-01"/>
    <s v="CLN/DBR/154"/>
    <s v="Y"/>
    <s v="CT+LD Nivo -NLD study (1Z)"/>
    <s v="Internal R&amp;D"/>
    <s v="Q1 Passed"/>
    <s v="Q1 Passed"/>
    <s v="Q1.5 Passed"/>
    <s v="Q1.5 Passed"/>
    <s v="NA"/>
    <s v="Tumor content 60-85%"/>
    <x v="4"/>
    <s v="DBR &amp; SK Hospital, Tirupati"/>
    <s v="Dr C Jayaprakash"/>
    <x v="0"/>
    <s v="NA"/>
    <s v="Buccal Mucosa"/>
    <s v="Right Buccal Mucosa"/>
    <s v="Female"/>
    <n v="40"/>
    <s v="N"/>
    <n v="5.0999999999999996"/>
    <s v="Shashi"/>
    <s v="Surgery"/>
    <s v="Primary"/>
    <s v="Naïve"/>
    <s v="NA"/>
    <s v="III"/>
    <x v="4"/>
    <s v="NA"/>
    <s v="T3 N0 MX"/>
    <s v="NA"/>
    <s v="NA"/>
    <s v="NA"/>
    <s v="NA"/>
    <s v="NA"/>
    <d v="2023-08-02T00:00:00"/>
    <s v="0.6*1.6*2.0"/>
    <s v="0.6*1.6*2.0"/>
    <s v="Vibratome"/>
    <n v="14"/>
    <s v="Kokila"/>
    <s v="Y"/>
    <s v="Y"/>
    <s v="N"/>
    <s v="Q2 Passed"/>
    <s v="NA"/>
    <s v="Arm1  (1x7)"/>
    <s v="Plate 2: MC RxA (1x7), M+Erlo+Cel+LD Nivo RxB (1x7), Cmax Nivo RxC (1x7), M+E+Celo RxD (1x7)"/>
    <n v="51"/>
    <s v="Terminated @T72"/>
  </r>
  <r>
    <s v="FBR1Q230246"/>
    <n v="230246"/>
    <s v="R&amp;D"/>
    <x v="493"/>
    <s v="FCB-PROTOCOL-02"/>
    <s v="CLN/PRA/230"/>
    <s v="Y"/>
    <s v="COSv4.2_CaBR(1Q-Unknown)"/>
    <s v="Internal R&amp;D"/>
    <s v="Q1 Passed"/>
    <s v="Q1 Passed"/>
    <s v="Compromised"/>
    <s v="Q1.5 Passed"/>
    <s v="NA"/>
    <s v="Tumor content 2-55%"/>
    <x v="0"/>
    <s v="Sri Lakshmi Hospital, Bangalore"/>
    <s v="Dr Prakash BV"/>
    <x v="1"/>
    <s v="TPBC"/>
    <s v="Breast"/>
    <s v="Right Breast"/>
    <s v="Female"/>
    <n v="35"/>
    <s v="N"/>
    <n v="5.4"/>
    <s v="Maruthi"/>
    <s v="Surgery"/>
    <s v="Primary"/>
    <s v="Naïve"/>
    <s v="NA"/>
    <s v="NA"/>
    <x v="0"/>
    <n v="2"/>
    <s v="pT2N0M0"/>
    <s v="NA"/>
    <s v="NA"/>
    <s v="NA"/>
    <s v="NA"/>
    <s v="NA"/>
    <d v="2023-08-01T00:00:00"/>
    <s v="1.0*1.0/1.6*4.4"/>
    <s v="1.0*1.0/1.6*4.4"/>
    <s v="Manual"/>
    <n v="14"/>
    <s v="Moumita"/>
    <s v="Y"/>
    <s v="Y"/>
    <s v="N"/>
    <s v="Q2 Passed"/>
    <s v="NA"/>
    <s v="Arm 1 (1x7)_x000a_Arm 2 (1x7)"/>
    <s v="Plate 2: MC RxA (1x7), DMEM/F12 +EGF { RxQ (1x7),  RxR (1x7) }, DMEM/F12+EGF+EGF RxS(1x7)"/>
    <n v="56"/>
    <s v="Terminated @T72"/>
  </r>
  <r>
    <s v="FBR1Y230247"/>
    <n v="230247"/>
    <s v="R&amp;D"/>
    <x v="493"/>
    <s v="FCB-PROTOCOL-02"/>
    <s v="HN082"/>
    <s v="Y"/>
    <s v="CCS Study (1Y)"/>
    <s v="Internal R&amp;D"/>
    <s v="Q1 Passed"/>
    <s v="Q1 Passed"/>
    <s v="Q1.5 Passed"/>
    <s v="Q1.5 Passed"/>
    <s v="NA"/>
    <s v="Tumor content 15-90%"/>
    <x v="7"/>
    <s v="Mazumdar Shaw Medical Centre, Bangalore"/>
    <s v="Dr Vijay Pillai, Bangalore"/>
    <x v="0"/>
    <s v="NA"/>
    <s v="Buccal Mucosa"/>
    <s v="Left Buccal Mucosa"/>
    <s v="Female"/>
    <n v="53"/>
    <s v="N"/>
    <n v="3.8"/>
    <s v="Maruthi"/>
    <s v="Surgery"/>
    <s v="Primary"/>
    <s v="Naïve"/>
    <s v="NA"/>
    <s v="IV"/>
    <x v="1"/>
    <n v="2"/>
    <s v="pT4a"/>
    <s v="NA"/>
    <s v="NA"/>
    <s v="Squamous Cell Carcinoma"/>
    <s v="NA"/>
    <s v="NA"/>
    <d v="2023-08-01T00:00:00"/>
    <s v="0.4*0.8*1.0"/>
    <s v="0.4*0.8*1.0"/>
    <s v="Manual"/>
    <n v="14"/>
    <s v="NA"/>
    <s v="Y"/>
    <s v="Y"/>
    <s v="N"/>
    <s v="Q2 Passed"/>
    <s v="NA"/>
    <s v="Arm1  (1x7)"/>
    <s v="Plate 2: MC RxA (1x7), Cisplatin RxF (1x7),TPF RxG (1x7), Cisplatin +LD Nivo RxW (1x7)"/>
    <n v="51"/>
    <s v="Terminated @T72"/>
  </r>
  <r>
    <s v="FBR1Y230248"/>
    <n v="230248"/>
    <s v="R&amp;D"/>
    <x v="493"/>
    <s v="FCB-PROTOCOL-02"/>
    <s v="VYD/191"/>
    <s v="Y"/>
    <s v="CCS Study (1Y)"/>
    <s v="Internal R&amp;D"/>
    <s v="Q1 Passed"/>
    <s v="Q1 Passed"/>
    <s v="Q1.5 Passed"/>
    <s v="Q1.5 Passed"/>
    <s v="NA"/>
    <s v="Tumor content &gt;90%"/>
    <x v="5"/>
    <s v="Vydehi Hospital, Bangalore"/>
    <s v="Dr Amritha Prabha"/>
    <x v="0"/>
    <s v="NA"/>
    <s v="Buccal Mucosa"/>
    <s v="Right Buccal Mucosa"/>
    <s v="Female"/>
    <n v="74"/>
    <s v="N"/>
    <n v="5.0999999999999996"/>
    <s v="Partha"/>
    <s v="Surgery"/>
    <s v="Primary"/>
    <s v="Naïve"/>
    <s v="NA"/>
    <s v="III"/>
    <x v="4"/>
    <n v="1"/>
    <s v="pT3N0"/>
    <s v="NA"/>
    <s v="NA"/>
    <s v="NA"/>
    <s v="NA"/>
    <s v="NA"/>
    <d v="2023-08-01T00:00:00"/>
    <s v="0.8*1.4*2.0"/>
    <s v="0.8*1.4*2.0"/>
    <s v="Vibratome"/>
    <n v="14"/>
    <s v="Syam"/>
    <s v="Y"/>
    <s v="Y"/>
    <s v="N"/>
    <s v="Q2 Passed"/>
    <s v="NA"/>
    <s v="Arm 1 (1x7)"/>
    <s v="Plate 2: MC RxA (1x7), Pacli+Carbo RxJ (1x7), Cisplatin RxF (1x7), Gemci+Carbo RxL(1x7)"/>
    <n v="42"/>
    <s v="Terminated @T72"/>
  </r>
  <r>
    <s v="FBR1Y230251"/>
    <n v="230251"/>
    <s v="R&amp;D"/>
    <x v="494"/>
    <s v="FCB-PROTOCOL-01"/>
    <s v="VYD/192"/>
    <s v="Y"/>
    <s v="CCS Study (1Y)"/>
    <s v="Internal R&amp;D"/>
    <s v="Q1 Passed"/>
    <s v="Q1 Passed"/>
    <s v="Q1.5 Passed"/>
    <s v="Q1.5 Passed"/>
    <s v="NA"/>
    <s v="Tumor content 15-40%"/>
    <x v="5"/>
    <s v="Vydehi Hospital, Bangalore"/>
    <s v="Dr Amritha Prabha"/>
    <x v="0"/>
    <s v="NA"/>
    <s v="Supraglottis"/>
    <s v="Supraglottis"/>
    <s v="Male"/>
    <n v="39"/>
    <s v="N"/>
    <n v="4.9000000000000004"/>
    <s v="Shashi"/>
    <s v="Surgery"/>
    <s v="Primary"/>
    <s v="Naïve"/>
    <s v="NA"/>
    <s v="IV "/>
    <x v="1"/>
    <n v="2"/>
    <s v="pT4aN0"/>
    <s v="NA"/>
    <s v="NA"/>
    <s v="NA"/>
    <s v="NA"/>
    <s v="NA"/>
    <d v="2023-08-02T00:00:00"/>
    <s v="0.9*1.6*2.0"/>
    <s v="0.9*1.6*2.0"/>
    <s v="Vibratome"/>
    <n v="14"/>
    <s v="kuberan"/>
    <s v="Y"/>
    <s v="Y"/>
    <s v="N"/>
    <s v="Q2 Passed"/>
    <s v="NA"/>
    <s v="Arm 1 (1x7)"/>
    <s v="Plate 2: MC RxA (1x7), Pacli+Carbo RxJ (1x7), Cisplatin RxF (1x7), Gemci+Carbo RxL(1x7)"/>
    <n v="43"/>
    <s v="Terminated @T72"/>
  </r>
  <r>
    <s v="FBR2A230250"/>
    <n v="230250"/>
    <s v="R&amp;D"/>
    <x v="494"/>
    <s v="FCB-PROTOCOL-02"/>
    <s v="OC017"/>
    <s v="Y"/>
    <s v="Ovary CC (R2A)"/>
    <s v="Internal R&amp;D"/>
    <s v="Q1 Passed"/>
    <s v="Q1 Passed"/>
    <s v="Q1.5 Passed"/>
    <s v="Q1.5 Passed"/>
    <s v="NA"/>
    <s v="Tumor content 70-90%"/>
    <x v="7"/>
    <s v="Mazumdar Shaw Medical Centre, Bangalore"/>
    <s v="Dr Rohit Ranade, Bangalore"/>
    <x v="2"/>
    <s v="NA"/>
    <s v="Ovary"/>
    <s v="Right Ovary"/>
    <s v="Female"/>
    <n v="46"/>
    <s v="N"/>
    <n v="4.5999999999999996"/>
    <s v="Partha"/>
    <s v="Surgery"/>
    <s v="Primary"/>
    <s v="Naïve"/>
    <s v="NA"/>
    <s v="II"/>
    <x v="2"/>
    <s v="High grade carcinoma"/>
    <s v="pT2a"/>
    <s v="NA"/>
    <s v="NA"/>
    <s v="endometrioid carcinoma and serous carcinoma of ovary"/>
    <s v="NA"/>
    <s v="NA"/>
    <d v="2023-08-02T00:00:00"/>
    <s v="0.2*0.5/0.8*0.8/1.0_x000a_0.2*0.2/0.4*1.1/1.4_x000a_0.2*0.4/0.6*0.6/0.7"/>
    <s v="0.2*0.5/0.8*0.8/1.0_x000a_0.2*0.2/0.4*1.1/1.4_x000a_0.2*0.4/0.6*0.6/0.7"/>
    <s v="Manual"/>
    <n v="14"/>
    <s v="Syam"/>
    <s v="Y"/>
    <s v="Y"/>
    <s v="N"/>
    <s v="Q2 Passed"/>
    <s v="NA"/>
    <s v="Arm 1 (1x7)"/>
    <s v="Plate 2: MC RxA (1x7), Pacli+Carbo RxC (1x7), Lipodox RxK (1x7)"/>
    <n v="28"/>
    <s v="Terminated @T72"/>
  </r>
  <r>
    <s v="FBR1X230252"/>
    <n v="230252"/>
    <s v="R&amp;D"/>
    <x v="495"/>
    <s v="FCB-PROTOCOL-02"/>
    <s v="HN083"/>
    <s v="Y"/>
    <s v="Biopsy HNSCC (1X)"/>
    <s v="Internal R&amp;D"/>
    <s v="Q1 Passed"/>
    <s v="Q1 Passed"/>
    <s v="Compromised"/>
    <s v="Q1.5 Passed"/>
    <s v="NA"/>
    <s v="Tumor content 60-95%"/>
    <x v="7"/>
    <s v="Mazumdar Shaw Medical Centre, Bangalore"/>
    <s v="Dr Vijay Pillai, Bangalore"/>
    <x v="0"/>
    <s v="NA"/>
    <s v="Larynx"/>
    <s v="Larynx"/>
    <s v="Female"/>
    <n v="70"/>
    <s v="N"/>
    <n v="4.5"/>
    <s v="Maruthi"/>
    <s v="Biopsy"/>
    <s v="Primary"/>
    <s v="Naïve"/>
    <s v="NA"/>
    <s v="NA"/>
    <x v="0"/>
    <s v="NA"/>
    <s v="NA"/>
    <s v="NA"/>
    <s v="NA"/>
    <s v="Moderately differentiated squamous carcinoma,Invasive squamous cell carcinoma"/>
    <s v="NA"/>
    <s v="NA"/>
    <d v="2023-08-03T00:00:00"/>
    <s v="0.2*0.4*0.8_x000a_0.2*0.4*0.6"/>
    <s v="0.2*0.4*0.8_x000a_0.2*0.4*0.6"/>
    <s v="Manual"/>
    <n v="14"/>
    <s v="Syam"/>
    <s v="Y"/>
    <s v="Y"/>
    <s v="N"/>
    <s v="Q2 Passed"/>
    <s v="NA"/>
    <s v="Arm 1 (1x6)"/>
    <s v="Plate 2: MC Arm A (1x6), Cisplatin Arm F (1x6),  TPF Arm G (1x7)"/>
    <n v="24"/>
    <s v="Terminated @T72"/>
  </r>
  <r>
    <s v="FBR1W230253"/>
    <n v="230253"/>
    <s v="R&amp;D"/>
    <x v="496"/>
    <s v="FCB-PROTOCOL-01"/>
    <s v="VYD/193"/>
    <s v="Y"/>
    <s v="Biopsy Cabr-BSS (1W)"/>
    <s v="Internal R&amp;D"/>
    <s v="Q1 Passed"/>
    <s v="Q1 Passed"/>
    <s v="Q1.5 Passed"/>
    <s v="Q1.5 Rejected"/>
    <s v="NA"/>
    <s v="No tumor"/>
    <x v="5"/>
    <s v="Vydehi Hospital, Bangalore"/>
    <s v="Dr Amritha Prabha"/>
    <x v="1"/>
    <s v="NA"/>
    <s v="Breast"/>
    <s v="Left Breast"/>
    <s v="Female"/>
    <n v="55"/>
    <s v="N"/>
    <n v="4.2"/>
    <s v="Maruthi"/>
    <s v="Biopsy"/>
    <s v="Primary"/>
    <s v="Naïve"/>
    <s v="NA"/>
    <s v="NA"/>
    <x v="0"/>
    <s v="NA"/>
    <s v="NA"/>
    <s v="NA"/>
    <s v="NA"/>
    <s v="NA"/>
    <s v="NA"/>
    <s v="NA"/>
    <d v="2023-08-04T00:00:00"/>
    <s v="0.1*0.2*1.4_x000a_0.1*0.2*1.0_x000a_0.1*0.2*0.6_x000a_0.1*0.2*1.4_x000a_0.1*0.2*1.2"/>
    <s v="0.1*0.2*1.4_x000a_0.1*0.2*1.0_x000a_0.1*0.2*0.6_x000a_0.1*0.2*1.4_x000a_0.1*0.2*1.2"/>
    <s v="Manual"/>
    <n v="14"/>
    <s v="Syam"/>
    <s v="Y"/>
    <s v="Y"/>
    <s v="N"/>
    <s v="Q2 Passed"/>
    <s v="NA"/>
    <s v="Arm 1 (1x6)"/>
    <s v="Base Plate-2:  MC RxA (1x6), DMEM+EGF+EGF RxS  (1x6)"/>
    <n v="37"/>
    <s v="Rejected"/>
  </r>
  <r>
    <n v="230254"/>
    <n v="230254"/>
    <s v="R&amp;D"/>
    <x v="496"/>
    <s v="FCB-PROTOCOL-01"/>
    <s v="CLN/DBR/155"/>
    <s v="Y"/>
    <s v="No Study"/>
    <s v="1st level attrition"/>
    <s v="Q1 Passed"/>
    <s v="Q1 Passed"/>
    <s v="Q1.5 Passed"/>
    <s v="Q1.5 Rejected"/>
    <s v="NA"/>
    <s v="Rejected"/>
    <x v="4"/>
    <s v="DBR &amp; SK Hospital, Tirupati"/>
    <s v="Dr C Jayaprakash"/>
    <x v="1"/>
    <s v="NA"/>
    <s v="Breast"/>
    <s v="Right Breast"/>
    <s v="Female"/>
    <n v="46"/>
    <s v="N"/>
    <n v="5.2"/>
    <s v="Partha"/>
    <s v="Surgery"/>
    <s v="Primary"/>
    <s v="Naïve"/>
    <s v="NA"/>
    <s v="IIA"/>
    <x v="2"/>
    <n v="1"/>
    <s v="T2 N0 MX"/>
    <s v="NA"/>
    <s v="NA"/>
    <s v="NA"/>
    <s v="NA"/>
    <s v="NA"/>
    <d v="2023-08-04T00:00:00"/>
    <s v="NA"/>
    <s v="NA"/>
    <s v="NA"/>
    <n v="14"/>
    <s v="Kowshik"/>
    <s v="N"/>
    <s v="N"/>
    <s v="N"/>
    <s v="Q2 Rejected"/>
    <s v="sample was floating and extra buffer solutions are present so they are not process. After we confirmed that is buffer solution only."/>
    <s v="NA"/>
    <s v="NA"/>
    <s v="NA"/>
    <s v="Rejected"/>
  </r>
  <r>
    <s v="FBR1Y230255"/>
    <n v="230255"/>
    <s v="R&amp;D"/>
    <x v="497"/>
    <s v="FCB-PROTOCOL-01"/>
    <s v="VYD/194"/>
    <s v="Y"/>
    <s v="CCS Study (1Y)"/>
    <s v="Internal R&amp;D"/>
    <s v="Q1 Passed"/>
    <s v="Q1 Passed"/>
    <s v="Q1.5 Passed"/>
    <s v="Q1.5 Passed"/>
    <s v="NA"/>
    <s v="Tumor content 0-60%"/>
    <x v="5"/>
    <s v="Vydehi Hospital, Bangalore"/>
    <s v="Dr Amritha Prabha"/>
    <x v="0"/>
    <s v="NA"/>
    <s v="Tongue"/>
    <s v="Right Lateral border of tongue"/>
    <s v="Male"/>
    <n v="28"/>
    <s v="N"/>
    <n v="4.7"/>
    <s v="Kalappa"/>
    <s v="Surgery"/>
    <s v="Primary"/>
    <s v="Naïve"/>
    <s v="NA"/>
    <s v="II"/>
    <x v="2"/>
    <n v="1"/>
    <s v="pT2N0"/>
    <s v="NA"/>
    <s v="NA"/>
    <s v="NA"/>
    <s v="NA"/>
    <s v="NA"/>
    <d v="2023-08-07T00:00:00"/>
    <s v="0.4-0.5*0.8*1.2"/>
    <s v="0.4-0.5*0.8*1.2"/>
    <s v="Vibratome"/>
    <n v="14"/>
    <s v="Kokila"/>
    <s v="N"/>
    <s v="N"/>
    <s v="N"/>
    <s v="Q2 Passed"/>
    <s v="NA"/>
    <s v="Arm 1 (1x7)"/>
    <s v="Plate 2: MC RxA (1x7), Pacli+Carbo RxJ (1x7)"/>
    <n v="21"/>
    <s v="Terminated @T72"/>
  </r>
  <r>
    <s v="FBR1W230256"/>
    <n v="230256"/>
    <s v="R&amp;D"/>
    <x v="498"/>
    <s v="FCB-PROTOCOL-02"/>
    <s v="BC020"/>
    <s v="Y"/>
    <s v="Biopsy Cabr-BSS (1W)"/>
    <s v="Internal R&amp;D"/>
    <s v="Q1 Passed"/>
    <s v="Q1 Passed"/>
    <s v="Q1.5 Passed"/>
    <s v="Q1.5 Passed"/>
    <s v="NA"/>
    <s v="Tumor content 2-25%"/>
    <x v="7"/>
    <s v="Mazumdar Shaw Medical Centre, Bangalore"/>
    <s v="Dr Akshita Singh"/>
    <x v="1"/>
    <s v="Er(N), Pr(N), Her2(Equivocal)"/>
    <s v="Breast"/>
    <s v="Right Breast"/>
    <s v="Female"/>
    <n v="56"/>
    <s v="N"/>
    <n v="3.6"/>
    <s v="Maruthi"/>
    <s v="Biopsy"/>
    <s v="Primary"/>
    <s v="Naïve"/>
    <s v="NA"/>
    <s v="NA"/>
    <x v="0"/>
    <s v="NA"/>
    <s v="NA"/>
    <s v="NA"/>
    <s v="NA"/>
    <s v="Invasive carcinoma of no special type (ductal )"/>
    <s v="NA"/>
    <s v="NA"/>
    <d v="2023-08-11T00:00:00"/>
    <s v="0.1*0.1*1.4_x000a_0.1*0.1*1.0_x000a_0.1*0.1*1.2"/>
    <s v="0.1*0.1*1.4_x000a_0.1*0.1*1.0_x000a_0.1*0.1*1.2"/>
    <s v="Manual"/>
    <n v="14"/>
    <s v="chandan"/>
    <s v="Y"/>
    <s v="Y"/>
    <s v="N"/>
    <s v="Q2 Passed"/>
    <s v="NA"/>
    <s v="Arm 1 (1x6)"/>
    <s v="Base Plate-2:  MC RxA (1x6), DMEM+EGF+EGF RxS  (1x6), Pacli+Carbo RxC (1x6)"/>
    <n v="38"/>
    <s v="Terminated @T72"/>
  </r>
  <r>
    <s v="FBR1Q230257"/>
    <n v="230257"/>
    <s v="R&amp;D"/>
    <x v="498"/>
    <s v="FCB-PROTOCOL-01"/>
    <s v="CLN/DBR/156"/>
    <s v="Y"/>
    <s v="COSv4.2_CaBR(1Q-Unknown)"/>
    <s v="Internal R&amp;D"/>
    <s v="Q1 Passed"/>
    <s v="Q1 Passed"/>
    <s v="Q1.5 Passed"/>
    <s v="Q1.5 Passed"/>
    <s v="NA"/>
    <s v="Tumor content 4-85%"/>
    <x v="4"/>
    <s v="DBR &amp; SK Hospital, Tirupati"/>
    <s v="Dr C Jayaprakash"/>
    <x v="1"/>
    <s v="Er(P), Pr(P), Her2(N)"/>
    <s v="Breast"/>
    <s v="Right Breast"/>
    <s v="Female"/>
    <n v="35"/>
    <s v="N"/>
    <n v="7.2"/>
    <s v="Partha"/>
    <s v="Surgery"/>
    <s v="Primary"/>
    <s v="Naïve"/>
    <s v="NA"/>
    <s v="IIB"/>
    <x v="2"/>
    <n v="2"/>
    <s v="T2 N1 MX"/>
    <s v="NA"/>
    <s v="NA"/>
    <s v="NA"/>
    <s v="NA"/>
    <s v="NA"/>
    <d v="2023-08-11T00:00:00"/>
    <s v="1.2/1.6*1.8/1.2*2.8"/>
    <s v="1.0/1.4*1.6/0.8*2.8"/>
    <s v="Manual"/>
    <n v="14"/>
    <s v="chandan"/>
    <s v="Y"/>
    <s v="Y"/>
    <s v="N"/>
    <s v="Q2 Passed"/>
    <s v="NA"/>
    <s v="Arm 1 (1x7)_x000a_Arm 2 (1x7)"/>
    <s v="Plate 2: MC RxA (1x7), MC RxA (1x7),  DMEM/F12+EGF+EGF RxS(1x7), DMEM/F12+EGF+EGF RxS(1x7)"/>
    <n v="56"/>
    <s v="Terminated @T72"/>
  </r>
  <r>
    <s v="FBR2A230258"/>
    <n v="230258"/>
    <s v="R&amp;D"/>
    <x v="499"/>
    <s v="FCB-PROTOCOL-02"/>
    <s v="OC018"/>
    <s v="Y"/>
    <s v="Ovary CC (R2A)"/>
    <s v="Internal R&amp;D"/>
    <s v="Q1 Passed"/>
    <s v="Q1 Passed"/>
    <s v="Q1.5 Passed"/>
    <s v="Q1.5 Rejected"/>
    <s v="NA"/>
    <s v="No tumor. Only 1 fragment has few cells suspicious for tumor"/>
    <x v="7"/>
    <s v="Mazumdar Shaw Medical Centre, Bangalore"/>
    <s v="Dr Rohit Ranade, Bangalore"/>
    <x v="2"/>
    <s v="NA"/>
    <s v="Ovary"/>
    <s v="Right Ovary"/>
    <s v="Female"/>
    <n v="54"/>
    <s v="N"/>
    <n v="4.3"/>
    <s v="Kalappa"/>
    <s v="Surgery"/>
    <s v="Primary"/>
    <s v="Naïve"/>
    <s v="NA"/>
    <s v="NA"/>
    <x v="0"/>
    <s v="NA"/>
    <s v="NA"/>
    <s v="NA"/>
    <s v="NA"/>
    <s v="NA"/>
    <s v="NA"/>
    <s v="NA"/>
    <d v="2023-08-14T00:00:00"/>
    <s v="0.2*0.8/1.6*2.2"/>
    <s v="0.2*0.8/1.6*2.2"/>
    <s v="Manual"/>
    <n v="14"/>
    <s v="Kokila"/>
    <s v="N"/>
    <s v="N"/>
    <s v="N"/>
    <s v="Q2 Passed"/>
    <s v="NA"/>
    <s v="Arm 1 (1x7)_x000a_Arm 2 (1x7)"/>
    <s v="Plate 2: MC RxA (1x7), Pacli+Carbo RxC (1x7), Lipodox RxK (1x7)"/>
    <n v="49"/>
    <s v="Rejected"/>
  </r>
  <r>
    <s v="FBR1W230259"/>
    <n v="230259"/>
    <s v="R&amp;D"/>
    <x v="499"/>
    <s v="FCB-PROTOCOL-02"/>
    <s v="BC021"/>
    <s v="Y"/>
    <s v="Biopsy Cabr-BSS (1W)"/>
    <s v="Internal R&amp;D"/>
    <s v="Q1 Passed"/>
    <s v="Q1 Passed"/>
    <s v="Q1.5 Passed"/>
    <s v="Q1.5 Rejected"/>
    <s v="NA"/>
    <s v="No tumor"/>
    <x v="7"/>
    <s v="Mazumdar Shaw Medical Centre, Bangalore"/>
    <s v="Dr Akshita Singh"/>
    <x v="1"/>
    <s v="NA"/>
    <s v="Breast"/>
    <s v="Right Breast"/>
    <s v="Female"/>
    <n v="54"/>
    <s v="N"/>
    <n v="4.3"/>
    <s v="Kalappa"/>
    <s v="Biopsy"/>
    <s v="Primary"/>
    <s v="Naïve"/>
    <s v="NA"/>
    <s v="NA"/>
    <x v="0"/>
    <s v="NA"/>
    <s v="NA"/>
    <s v="NA"/>
    <s v="NA"/>
    <s v="NA"/>
    <s v="NA"/>
    <s v="NA"/>
    <d v="2023-08-14T00:00:00"/>
    <s v="2 Fragment_x000a_1.6-2.2"/>
    <s v="2 Fragment_x000a_1.6-2.2"/>
    <s v="Manual"/>
    <n v="14"/>
    <s v="kuberan"/>
    <s v="Y"/>
    <s v="Y"/>
    <s v="N"/>
    <s v="Q2 Passed"/>
    <s v="NA"/>
    <s v="Arm 1 (1x6)"/>
    <s v="Base Plate-2: (DMEM/F12) MC RxA (1x6), DMEM+EGF+EGF RxS  (1x6)"/>
    <n v="18"/>
    <s v="Rejected"/>
  </r>
  <r>
    <s v="FBR1Z230260"/>
    <n v="230260"/>
    <s v="R&amp;D"/>
    <x v="499"/>
    <s v="FCB-PROTOCOL-01"/>
    <s v="CLN/DBR/157"/>
    <s v="Y"/>
    <s v="CT+LD Nivo -NLD study (1Z)"/>
    <s v="Internal R&amp;D"/>
    <s v="Q1 Passed"/>
    <s v="Q1 Passed"/>
    <s v="Q1.5 Passed"/>
    <s v="Q1.5 Passed"/>
    <s v="NA"/>
    <s v="Tumor content 70-90%"/>
    <x v="4"/>
    <s v="DBR &amp; SK Hospital, Tirupati"/>
    <s v="Dr C Jayaprakash"/>
    <x v="0"/>
    <s v="NA"/>
    <s v="Buccal Mucosa"/>
    <s v="Left Buccal Mucosa"/>
    <s v="Female"/>
    <n v="75"/>
    <s v="N"/>
    <n v="6.8"/>
    <s v="Maruthi"/>
    <s v="Surgery"/>
    <s v="Primary"/>
    <s v="Naïve"/>
    <s v="NA"/>
    <s v="II"/>
    <x v="2"/>
    <s v="NA"/>
    <s v="T2 N0 MX"/>
    <s v="NA"/>
    <s v="NA"/>
    <s v="NA"/>
    <s v="NA"/>
    <s v="NA"/>
    <d v="2023-08-14T00:00:00"/>
    <s v="0.2/0.3*0.8*2.5/1.8"/>
    <s v="0.2/0.3*0.8*2.5/1.8"/>
    <s v="Vibratome"/>
    <n v="14"/>
    <s v="kuberan"/>
    <s v="Y"/>
    <s v="Y"/>
    <s v="N"/>
    <s v="Q2 Passed"/>
    <s v="NA"/>
    <s v="Arm1  (1x7)"/>
    <s v="Plate 2: MC RxA (1x7), M+Erlo+Cel+LD Nivo RxB (1x7), Cmax Nivo RxC (1x7)"/>
    <n v="35"/>
    <s v="Terminated @T72"/>
  </r>
  <r>
    <s v="FBR1Y230261"/>
    <n v="230261"/>
    <s v="R&amp;D"/>
    <x v="500"/>
    <s v="FCB-PROTOCOL-01"/>
    <s v="VYD/195"/>
    <s v="Y"/>
    <s v="CCS Study (1Y)"/>
    <s v="Internal R&amp;D"/>
    <s v="Q1 Passed"/>
    <s v="Q1 Passed"/>
    <s v="Q1.5 Passed"/>
    <s v="Q1.5 Passed"/>
    <s v="NA"/>
    <s v="Tumor content 65-80%"/>
    <x v="5"/>
    <s v="Vydehi Hospital, Bangalore"/>
    <s v="Dr Amritha Prabha"/>
    <x v="0"/>
    <s v="NA"/>
    <s v="Buccal Mucosa"/>
    <s v="Right Buccal Mucosa"/>
    <s v="Male"/>
    <n v="48"/>
    <s v="N"/>
    <n v="4.5999999999999996"/>
    <s v="Kalappa"/>
    <s v="Surgery"/>
    <s v="Primary"/>
    <s v="Naïve"/>
    <s v="NA"/>
    <s v="III"/>
    <x v="4"/>
    <n v="2"/>
    <s v="pT2N1"/>
    <s v="NA"/>
    <s v="NA"/>
    <s v="NA"/>
    <s v="NA"/>
    <s v="NA"/>
    <d v="2023-08-16T00:00:00"/>
    <s v="0.4/0.6*1.0/0.6*1.6"/>
    <s v="0.4/0.6*1.0/0.6*1.6"/>
    <s v="Vibratome"/>
    <n v="14"/>
    <s v="kuberan"/>
    <s v="Y"/>
    <s v="Y"/>
    <s v="N"/>
    <s v="Q2 Passed"/>
    <s v="NA"/>
    <s v="Arm 1 (1x7)"/>
    <s v="Plate 2: MC RxA (1x7), Pacli+Carbo RxJ (1x7), Cisplatin RxF (1x7)"/>
    <n v="35"/>
    <s v="Terminated @T72"/>
  </r>
  <r>
    <s v="FBR1W230262"/>
    <n v="230262"/>
    <s v="R&amp;D"/>
    <x v="501"/>
    <s v="FCB-PROTOCOL-01"/>
    <s v="VYD/197"/>
    <s v="Y"/>
    <s v="Biopsy Cabr-BSS (1W)"/>
    <s v="Internal R&amp;D"/>
    <s v="Q1 Passed"/>
    <s v="Q1 Passed"/>
    <s v="Q1.5 Passed"/>
    <s v="Q1.5 Rejected"/>
    <s v="NA"/>
    <s v="No tumor"/>
    <x v="5"/>
    <s v="Vydehi Hospital, Bangalore"/>
    <s v="Dr Amritha Prabha"/>
    <x v="1"/>
    <s v="NA"/>
    <s v="Breast"/>
    <s v="Left Breast"/>
    <s v="Female"/>
    <n v="52"/>
    <s v="N"/>
    <n v="5.0999999999999996"/>
    <s v="Partha"/>
    <s v="Biopsy"/>
    <s v="Primary"/>
    <s v="Naïve"/>
    <s v="NA"/>
    <s v="NA"/>
    <x v="0"/>
    <s v="NA"/>
    <s v="NA"/>
    <s v="NA"/>
    <s v="NA"/>
    <s v="NA"/>
    <s v="NA"/>
    <s v="NA"/>
    <d v="2023-08-17T00:00:00"/>
    <s v="0.1*0.1*2.4_x000a_0.1*0.1*0.8_x000a_0.1*0.1*1.0_x000a_0.1*0.1*0.2_x000a_0.1*0.1*1.6_x000a_0.1*0.*2.4_x000a_0.1*0.1*1.0"/>
    <s v="0.1*0.1*2.4_x000a_0.1*0.1*0.8_x000a_0.1*0.1*1.0_x000a_0.1*0.1*0.2_x000a_0.1*0.1*1.6_x000a_0.1*0.*2.4_x000a_0.1*0.1*1.0"/>
    <s v="Manual"/>
    <n v="14"/>
    <s v="Pallavi"/>
    <s v="Y"/>
    <s v="Y"/>
    <s v="N"/>
    <s v="Q2 Passed"/>
    <s v="NA"/>
    <s v="Arm 1 (1x6)"/>
    <s v="Base Plate-2: (DMEM/F12) MC { RxA (1x6), RxA (1x6)},  DMEM+EGF+EGF { RxS  (1x6), RxS (1x6)}"/>
    <n v="50"/>
    <s v="Rejected"/>
  </r>
  <r>
    <s v="FBR1Q230263"/>
    <n v="230263"/>
    <s v="R&amp;D"/>
    <x v="501"/>
    <s v="FCB-PROTOCOL-01"/>
    <s v="VYD/196"/>
    <s v="Y"/>
    <s v="COSv4.2_CaBR(1Q-Unknown)"/>
    <s v="Internal R&amp;D"/>
    <s v="Q1 Passed"/>
    <s v="Q1 Passed"/>
    <s v="Q1.5 Passed"/>
    <s v="Q1.5 Passed"/>
    <s v="NA"/>
    <s v="Tumor content 0-75%"/>
    <x v="5"/>
    <s v="Vydehi Hospital, Bangalore"/>
    <s v="Dr Amritha Prabha"/>
    <x v="1"/>
    <s v="Er(P), Pr(P), Her2(N)"/>
    <s v="Breast"/>
    <s v="Right Breast"/>
    <s v="Female"/>
    <n v="52"/>
    <s v="N"/>
    <n v="5.0999999999999996"/>
    <s v="Partha"/>
    <s v="Surgery"/>
    <s v="Primary"/>
    <s v="Naïve"/>
    <s v="NA"/>
    <s v="IIB"/>
    <x v="2"/>
    <n v="3"/>
    <s v="pT3N0"/>
    <s v="NA"/>
    <s v="NA"/>
    <s v="NA"/>
    <s v="NA"/>
    <s v="NA"/>
    <d v="2023-08-17T00:00:00"/>
    <s v="1.2*1.8*2.6"/>
    <s v="1.2/1.0*1.6/1.8*2.2"/>
    <s v="Manual"/>
    <n v="14"/>
    <s v="Dharani"/>
    <s v="Y"/>
    <s v="Y"/>
    <s v="N"/>
    <s v="Q2 Passed"/>
    <s v="NA"/>
    <s v="Arm 1 (1x7)_x000a_Arm 2 (1x7)"/>
    <s v="Plate 2: DMEM/F12 {MC RxA (1x7), MC RxA (1x7)},  DMEM/F12+EGF+EGF RxS(1x7), DMEM/F12+EGF+EGF RxS(1x7)"/>
    <n v="56"/>
    <s v="Terminated @T72"/>
  </r>
  <r>
    <s v="FB2A230264"/>
    <n v="230264"/>
    <s v="R&amp;D"/>
    <x v="502"/>
    <s v="FCB-PROTOCOL-02"/>
    <s v="CLN/JSS/31"/>
    <s v="Y"/>
    <s v="Ovary CC (R2A)"/>
    <s v="Internal R&amp;D"/>
    <s v="Q1 Passed"/>
    <s v="Q1 Passed"/>
    <s v="Q1.5 Passed"/>
    <s v="Q1.5 Rejected"/>
    <s v="NA"/>
    <s v="No tumor"/>
    <x v="6"/>
    <s v="JSS Hospital, Mysore"/>
    <s v="Dr Ravi Krishnappa"/>
    <x v="2"/>
    <s v="NA"/>
    <s v="Ovary"/>
    <s v="Ovary"/>
    <s v="Female"/>
    <n v="61"/>
    <s v="N"/>
    <n v="5.6"/>
    <s v="Maruthi"/>
    <s v="Surgery"/>
    <s v="Primary"/>
    <s v="Chemotherapy"/>
    <s v="NA"/>
    <s v="NA"/>
    <x v="0"/>
    <s v="NA"/>
    <s v="NA"/>
    <n v="6"/>
    <s v="Pacli+Carbo+Bevasizumab"/>
    <s v="NA"/>
    <s v="NA"/>
    <s v="NA"/>
    <d v="2023-08-18T00:00:00"/>
    <s v="0.6*0.8/1.6*2.5"/>
    <s v="0.6*0.8/1.6*2.5"/>
    <s v="Manual"/>
    <n v="14"/>
    <s v="Dharani"/>
    <s v="Y"/>
    <s v="Y"/>
    <s v="N"/>
    <s v="Q2 Passed"/>
    <s v="NA"/>
    <s v="Arm 1 (1x7)_x000a_Arm 2 (1x7)"/>
    <s v="Plate 2:  MC RxA (1x7),  Pacli+Carbo RxC (1x7), Doxo+Carbo RxW (1x7), Gemi+Carbo RxF (1x7)"/>
    <n v="49"/>
    <s v="Rejected"/>
  </r>
  <r>
    <s v="FBR1W230265"/>
    <n v="230265"/>
    <s v="R&amp;D"/>
    <x v="503"/>
    <s v="FCB-PROTOCOL-02"/>
    <s v="CLN/JSS/32"/>
    <s v="Y"/>
    <s v="Biopsy Cabr-BSS (1W)"/>
    <s v="Internal R&amp;D"/>
    <s v="Q1 Passed"/>
    <s v="Q1 Passed"/>
    <s v="Q1.5 Passed"/>
    <s v="Q1.5 Passed"/>
    <s v="NA"/>
    <s v="Tumor content 2-80%"/>
    <x v="6"/>
    <s v="JSS Hospital, Mysore"/>
    <s v="Dr Ravi Krishnappa"/>
    <x v="1"/>
    <s v="Er(P), Pr(P), Her2(N)"/>
    <s v="Breast"/>
    <s v="Right Breast"/>
    <s v="Female"/>
    <n v="48"/>
    <s v="N"/>
    <n v="4"/>
    <s v="Partha"/>
    <s v="Biopsy"/>
    <s v="Primary"/>
    <s v="Naïve"/>
    <s v="NA"/>
    <s v="NA"/>
    <x v="0"/>
    <s v="NA"/>
    <s v="NA"/>
    <s v="NA"/>
    <s v="NA"/>
    <s v="NA"/>
    <s v="NA"/>
    <s v="NA"/>
    <d v="2023-08-19T00:00:00"/>
    <s v="0.3-0.4*1.6*1.5_x000a_0.2*0.8*0.3_x000a_0.2*0.4*1.0"/>
    <s v="0.1-0.4*0.8*1.4_x000a_0.1-0.2*0.3-0.4*1.0_x000a_0.1-0.2*0.3-0.4*0.8"/>
    <s v="Manual"/>
    <n v="14"/>
    <s v="kuberan"/>
    <s v="Y"/>
    <s v="Y"/>
    <s v="N"/>
    <s v="Q2 Passed"/>
    <s v="NA"/>
    <s v="Arm 1 (1x6)_x000a_Arm 2 (1x6)"/>
    <s v="Base Plate-2: (DMEM/F12) MC { RxA (1x6), RxA (1x6)},  DMEM+EGF+EGF { RxS  (1x6), RxS (1x6)}"/>
    <n v="52"/>
    <s v="Terminated @T72"/>
  </r>
  <r>
    <s v="FBR1Y230269"/>
    <n v="230269"/>
    <s v="R&amp;D"/>
    <x v="504"/>
    <s v="FCB-PROTOCOL-01"/>
    <s v="VYD/198"/>
    <s v="Y"/>
    <s v="CCS Study (1Y)"/>
    <s v="Internal R&amp;D"/>
    <s v="Q1 Passed"/>
    <s v="Q1 Passed"/>
    <s v="Compromised"/>
    <s v="Q1.5 Passed"/>
    <s v="NA"/>
    <s v="Tumor content 0-90%"/>
    <x v="5"/>
    <s v="Vydehi Hospital, Bangalore"/>
    <s v="Dr Amritha Prabha"/>
    <x v="0"/>
    <s v="NA"/>
    <s v="Tongue"/>
    <s v="Left Lateral Border of Tongue"/>
    <s v="Female"/>
    <n v="39"/>
    <s v="N"/>
    <n v="5.0999999999999996"/>
    <s v="Partha"/>
    <s v="Surgery"/>
    <s v="Primary"/>
    <s v="Naïve"/>
    <s v="NA"/>
    <s v="III"/>
    <x v="4"/>
    <n v="1"/>
    <s v="pT3N0"/>
    <s v="NA"/>
    <s v="NA"/>
    <s v="NA"/>
    <s v="NA"/>
    <s v="NA"/>
    <d v="2023-08-21T00:00:00"/>
    <s v="0.8/1.0*1.6*1.2"/>
    <s v="0.4/0.5*0.8-1.0*1.2"/>
    <s v="Manual"/>
    <n v="14"/>
    <s v="kuberan"/>
    <s v="Y"/>
    <s v="Y"/>
    <s v="N"/>
    <s v="Q2 Passed"/>
    <s v="NA"/>
    <s v="Arm1  (1x6)_x000a_Arm2 (1x6)_x000a_Arm3 (1x6)"/>
    <s v="Plate 2: MC RxA (1x6), MC RxA (1x3), Pacli+Carbo RxJ (1x6), FOR FLOW RxA (1x6)"/>
    <n v="111"/>
    <s v="Terminated @T72"/>
  </r>
  <r>
    <s v="FBR1K230266"/>
    <n v="230266"/>
    <s v="R&amp;D"/>
    <x v="504"/>
    <s v="FCB-PROTOCOL-02"/>
    <s v="CLN/PRA/231"/>
    <s v="Y"/>
    <s v="DMS_v4(1K)"/>
    <s v="Internal R&amp;D"/>
    <s v="Q1 Passed"/>
    <s v="Q1 Passed"/>
    <s v="Compromised"/>
    <s v="Q1.5 Passed"/>
    <s v="NA"/>
    <s v="Tumor content 0-65%"/>
    <x v="0"/>
    <s v="Sri Lakshmi Hospital, Bangalore"/>
    <s v="Dr Prakash BV"/>
    <x v="0"/>
    <s v="NA"/>
    <s v="GBS"/>
    <s v="Left Lower GBS"/>
    <s v="Female"/>
    <n v="50"/>
    <s v="N"/>
    <n v="4.5"/>
    <s v="Maruthi"/>
    <s v="Surgery"/>
    <s v="Primary"/>
    <s v="Naïve"/>
    <s v="NA"/>
    <s v="NA"/>
    <x v="0"/>
    <n v="2"/>
    <s v="pT4N2bM0"/>
    <s v="NA"/>
    <s v="NA"/>
    <s v="NA"/>
    <s v="NA"/>
    <s v="NA"/>
    <d v="2023-08-21T00:00:00"/>
    <s v="0.6*1.4*2.0_x000a_0.4*1.8*1.6"/>
    <s v="0.6*1.4*2.0_x000a_0.4*1.8*1.6"/>
    <s v="Manual"/>
    <n v="14"/>
    <s v="Pallavi"/>
    <s v="Y"/>
    <s v="Y"/>
    <s v="N"/>
    <s v="Q2 Passed"/>
    <s v="NA"/>
    <s v="Arm1  (1x6)_x000a_Arm2 (1x6)_x000a_Arm3 (1x6)"/>
    <s v="Plate 2: MC RxA (1x6), MC RxA (1x3), FOR FLOW{ RxA (1x6), RxA (1x6)}"/>
    <n v="49"/>
    <s v="Terminated @T72"/>
  </r>
  <r>
    <s v="FBR2A230267"/>
    <n v="230267"/>
    <s v="R&amp;D"/>
    <x v="504"/>
    <s v="FCB-PROTOCOL-02"/>
    <s v="OC019"/>
    <s v="Y"/>
    <s v="Ovary CC (R2A)"/>
    <s v="Internal R&amp;D"/>
    <s v="Q1 Passed"/>
    <s v="Not Received"/>
    <s v="Q1.5 Passed"/>
    <s v="Q1.5 Rejected"/>
    <s v="Blood not collected"/>
    <s v="No tumor"/>
    <x v="7"/>
    <s v="Mazumdar Shaw Medical Centre, Bangalore"/>
    <s v="Dr Rohit Ranade, Bangalore"/>
    <x v="2"/>
    <s v="NA"/>
    <s v="Ovary"/>
    <s v="Left Ovary"/>
    <s v="Female"/>
    <n v="38"/>
    <s v="N"/>
    <n v="4.9000000000000004"/>
    <s v="Shashi"/>
    <s v="Surgery"/>
    <s v="Primary"/>
    <s v="Chemotherapy"/>
    <s v="NA"/>
    <s v="NA"/>
    <x v="0"/>
    <s v="NA"/>
    <s v="NA"/>
    <n v="3"/>
    <s v="NACT, Pacli+Carbo"/>
    <s v="NA"/>
    <s v="NA"/>
    <s v="NA"/>
    <d v="2023-08-21T00:00:00"/>
    <s v="0.2/0.4*0.4/0.6*0.8/1.2"/>
    <s v="0.2/0.4*0.4/0.6*0.8/1.2"/>
    <s v="Manual"/>
    <n v="14"/>
    <s v="Syam"/>
    <s v="N"/>
    <s v="N"/>
    <s v="N"/>
    <s v="Q2 Passed"/>
    <s v="NA"/>
    <s v="Arm 1 (1x7)"/>
    <s v="Plate 2: MC RxA (1x7), MC RxA (1x7), Pacli+Carbo RxC (1x7), Lipodox RxK (1x7)"/>
    <n v="35"/>
    <s v="Rejected"/>
  </r>
  <r>
    <s v="FBR2C230268"/>
    <n v="230268"/>
    <s v="R&amp;D"/>
    <x v="504"/>
    <s v="FCB-PROTOCOL-02"/>
    <s v="RC035"/>
    <s v="Y"/>
    <s v="RCC DPT (2C)"/>
    <s v="Internal R&amp;D"/>
    <s v="Q1 Passed"/>
    <s v="Q1 Passed"/>
    <s v="Q1.5 Passed"/>
    <s v="Q1.5 Passed"/>
    <s v="NA"/>
    <s v="Tumor content 60-90%"/>
    <x v="7"/>
    <s v="Mazumdar Shaw Medical Centre, Bangalore"/>
    <s v="Dr Saurabh Bhargav, Bangalore"/>
    <x v="4"/>
    <s v="NA"/>
    <s v="Renal Mass"/>
    <s v="Left Renal Mass"/>
    <s v="Male"/>
    <n v="69"/>
    <s v="N"/>
    <n v="4.9000000000000004"/>
    <s v="Shashi"/>
    <s v="Surgery"/>
    <s v="Primary"/>
    <s v="Naïve"/>
    <s v="NA"/>
    <s v="I"/>
    <x v="3"/>
    <n v="1"/>
    <s v="pT1b"/>
    <s v="NA"/>
    <s v="NA"/>
    <s v="Clear cell renal  cell carcinoma"/>
    <s v="NA"/>
    <s v="NA"/>
    <d v="2023-08-21T00:00:00"/>
    <s v="0.8/1.0*2.2*2.4/2.6"/>
    <s v="0.8/1.0*2.2*2.4/2.6"/>
    <s v="Vibratome"/>
    <n v="14"/>
    <s v="Kokila"/>
    <s v="Y"/>
    <s v="Y"/>
    <s v="N"/>
    <s v="Q2 Passed"/>
    <s v="NA"/>
    <s v="Arm1  (1x6)"/>
    <s v="Plate 2: Base {RxA (1x6), RxB (1x6)}, Flow {RxA (1x6), RxB (1x6)}"/>
    <n v="30"/>
    <s v="Terminated @T72"/>
  </r>
  <r>
    <s v="FBR1Q230270"/>
    <n v="230270"/>
    <s v="R&amp;D"/>
    <x v="504"/>
    <s v="FCB-PROTOCOL-01"/>
    <s v="VYD/199"/>
    <s v="Y"/>
    <s v="COSv4.2_CaBR(1Q-Unknown)"/>
    <s v="Internal R&amp;D"/>
    <s v="Q1 Passed"/>
    <s v="Q1 Passed"/>
    <s v="Q1.5 Passed"/>
    <s v="Q1.5 Rejected"/>
    <s v="NA"/>
    <s v="Tumor content 0-1%. Only 1 fragment has 1% tumor, others no tumor"/>
    <x v="5"/>
    <s v="Vydehi Hospital, Bangalore"/>
    <s v="Dr Amritha Prabha"/>
    <x v="1"/>
    <s v="Er(P), Pr(P), Her2(N)"/>
    <s v="Breast"/>
    <s v="Right Breast"/>
    <s v="Female"/>
    <n v="56"/>
    <s v="N"/>
    <n v="5.0999999999999996"/>
    <s v="Partha"/>
    <s v="Surgery"/>
    <s v="Primary"/>
    <s v="Chemotherapy"/>
    <s v="NA"/>
    <s v="IIB"/>
    <x v="2"/>
    <n v="1"/>
    <s v="ypT2N1a"/>
    <n v="8"/>
    <s v="4x(Adriyamysin+Cyclophosphamide) &amp; 4xPaclitaxel"/>
    <s v="NA"/>
    <s v="NA"/>
    <s v="NA"/>
    <d v="2023-08-21T00:00:00"/>
    <s v="1.4*1.4*1.8/2.0"/>
    <s v="1.2*1.4*1.8"/>
    <s v="Manual"/>
    <n v="14"/>
    <s v="chandan"/>
    <s v="Y"/>
    <s v="Y"/>
    <s v="N"/>
    <s v="Q2 Passed"/>
    <s v="NA"/>
    <s v="Arm 1 (1x7)"/>
    <s v="Plate 2:  DMEM {RxA (1x7), RxS (1x7)}, RPMI {RxY (1x7), RxS (1x7)}"/>
    <n v="35"/>
    <s v="Rejected"/>
  </r>
  <r>
    <s v="FBR1Y230271"/>
    <n v="230271"/>
    <s v="R&amp;D"/>
    <x v="505"/>
    <s v="FCB-PROTOCOL-01"/>
    <s v="VYD/200"/>
    <s v="Y"/>
    <s v="CCS Study (1Y)"/>
    <s v="Internal R&amp;D"/>
    <s v="Q1 Passed"/>
    <s v="Q1 Passed"/>
    <s v="Compromised"/>
    <s v="Q1.5 Passed"/>
    <s v="NA"/>
    <s v="Tumor content 60-95%"/>
    <x v="5"/>
    <s v="Vydehi Hospital, Bangalore"/>
    <s v="Dr Amritha Prabha"/>
    <x v="0"/>
    <s v="NA"/>
    <s v="Buccal Mucosa"/>
    <s v="Right Buccal Mucosa"/>
    <s v="Female"/>
    <n v="26"/>
    <s v="N"/>
    <n v="5.6"/>
    <s v="Kalappa"/>
    <s v="Surgery"/>
    <s v="Primary"/>
    <s v="Naïve"/>
    <s v="NA"/>
    <s v="IVA"/>
    <x v="1"/>
    <n v="1"/>
    <s v="pT4aN0"/>
    <s v="NA"/>
    <s v="NA"/>
    <s v="NA"/>
    <s v="NA"/>
    <s v="NA"/>
    <d v="2023-08-22T00:00:00"/>
    <s v="0.4*2.4*3.4"/>
    <s v="0.4*2.4*3.4"/>
    <s v="Manual"/>
    <n v="14"/>
    <s v="Syam"/>
    <s v="Y"/>
    <s v="Y"/>
    <s v="N"/>
    <s v="Q2 Passed"/>
    <s v="NA"/>
    <s v="Arm 1 (1x6)"/>
    <s v="Plate 2: MC RxA (1x6), Pacli+Carbo RxJ (1x6), Cisplatin RxF (1x6), Gemci+Carbo RxL(1x6)"/>
    <n v="30"/>
    <s v="Terminated @T72"/>
  </r>
  <r>
    <s v="FBR1W230272"/>
    <n v="230272"/>
    <s v="R&amp;D"/>
    <x v="505"/>
    <s v="FCB-PROTOCOL-02"/>
    <s v="BC022"/>
    <s v="Y"/>
    <s v="Biopsy Cabr-BSS (1W)"/>
    <s v="Internal R&amp;D"/>
    <s v="Q1 Passed"/>
    <s v="Q1 Passed"/>
    <s v="Q1.5 Passed"/>
    <s v="Q1.5 Rejected"/>
    <s v="NA"/>
    <s v="No tumor, inflammation present"/>
    <x v="7"/>
    <s v="Mazumdar Shaw Medical Centre, Bangalore"/>
    <s v="Dr Akshita Singh"/>
    <x v="1"/>
    <s v="NA"/>
    <s v="Breast"/>
    <s v="Right Breast"/>
    <s v="Female"/>
    <n v="43"/>
    <s v="N"/>
    <n v="5.2"/>
    <s v="Partha"/>
    <s v="Biopsy"/>
    <s v="Primary"/>
    <s v="Naïve"/>
    <s v="NA"/>
    <s v="NA"/>
    <x v="0"/>
    <s v="NA"/>
    <s v="NA"/>
    <s v="NA"/>
    <s v="NA"/>
    <s v="NA"/>
    <s v="NA"/>
    <s v="NA"/>
    <d v="2023-08-22T00:00:00"/>
    <s v="0.1*0.1*0.8_x000a_0.1*0.1*1.8_x000a_0.1*0.1*1.6"/>
    <s v="0.1*0.1*0.8_x000a_0.1*0.1*1.8_x000a_0.1*0.1*1.6"/>
    <s v="Manual"/>
    <n v="14"/>
    <s v="chandan"/>
    <s v="Y"/>
    <s v="Y"/>
    <s v="N"/>
    <s v="Q2 Passed"/>
    <s v="NA"/>
    <s v="Arm1  (1x6)"/>
    <s v="Plate 2: (DMEM)  RxA (1x6) RxS (1x6)}, (RPMI) { RxY (1x6), RxS (1x6)}"/>
    <n v="30"/>
    <s v="Rejected"/>
  </r>
  <r>
    <s v="FBR1W230273"/>
    <n v="230273"/>
    <s v="R&amp;D"/>
    <x v="506"/>
    <s v="FCB-PROTOCOL-02"/>
    <s v="BC023"/>
    <s v="Y"/>
    <s v="Biopsy Cabr-BSS (1W)"/>
    <s v="Internal R&amp;D"/>
    <s v="Q1 Passed"/>
    <s v="Q1 Passed"/>
    <s v="Q1.5 Passed"/>
    <s v="Q1.5 Passed"/>
    <s v="NA"/>
    <s v="Tumor content 8-45%"/>
    <x v="7"/>
    <s v="Mazumdar Shaw Medical Centre, Bangalore"/>
    <s v="Dr Akshita Singh"/>
    <x v="1"/>
    <s v="Er(P), Pr(P), Her2(Equivocal)"/>
    <s v="Breast"/>
    <s v="Left Breast"/>
    <s v="Female"/>
    <n v="75"/>
    <s v="N"/>
    <n v="4.8"/>
    <s v="Partha"/>
    <s v="Biopsy"/>
    <s v="Primary"/>
    <s v="Naïve"/>
    <s v="NA"/>
    <s v="NA"/>
    <x v="0"/>
    <s v="NA"/>
    <s v="NA"/>
    <s v="NA"/>
    <s v="NA"/>
    <s v="Invasive carcinoma of no special type "/>
    <s v="NA"/>
    <s v="NA"/>
    <d v="2023-08-23T00:00:00"/>
    <s v="0.1*0.1*1.6"/>
    <s v="0.1*0.1*1.2"/>
    <s v="Manual"/>
    <n v="14"/>
    <s v="Syam"/>
    <s v="Y"/>
    <s v="Y"/>
    <s v="N"/>
    <s v="Q2 Passed"/>
    <s v="Preservation check"/>
    <s v="Arm 1 (1x3)"/>
    <s v="Base Plate-2: DMEM MC  RxA (1x6), DMEM+EGF+EGF  RxS  (1x6), RPMI RxY (1x6)"/>
    <n v="21"/>
    <s v="Preservation Study"/>
  </r>
  <r>
    <s v="FBR1Y230274"/>
    <n v="230274"/>
    <s v="R&amp;D"/>
    <x v="507"/>
    <s v="FCB-PROTOCOL-01"/>
    <s v="VYD/202"/>
    <s v="Y"/>
    <s v="CCS Study (1Y)"/>
    <s v="Internal R&amp;D"/>
    <s v="Q1 Passed"/>
    <s v="Q1 Passed"/>
    <s v="Q1.5 Passed"/>
    <s v="Q1.5 Passed"/>
    <s v="NA"/>
    <s v="Tumor content &gt;90%"/>
    <x v="5"/>
    <s v="Vydehi Hospital, Bangalore"/>
    <s v="Dr Amritha Prabha"/>
    <x v="0"/>
    <s v="NA"/>
    <s v="Buccal Mucosa"/>
    <s v="Left Buccal Mucosa"/>
    <s v="Male"/>
    <n v="59"/>
    <s v="N"/>
    <n v="5.6"/>
    <s v="Kalappa"/>
    <s v="Surgery"/>
    <s v="Primary"/>
    <s v="Naïve"/>
    <s v="NA"/>
    <s v="IVA"/>
    <x v="1"/>
    <n v="2"/>
    <s v="pT3N2"/>
    <s v="NA"/>
    <s v="NA"/>
    <s v="NA"/>
    <s v="NA"/>
    <s v="NA"/>
    <d v="2023-08-24T00:00:00"/>
    <s v="0.9*1.8*1.6"/>
    <s v="0.9*1.8*1.6"/>
    <s v="Vibratome"/>
    <n v="14"/>
    <s v="Kowshik"/>
    <s v="Y"/>
    <s v="Y"/>
    <s v="N"/>
    <s v="Q2 Passed"/>
    <s v="NA"/>
    <s v="Arm 1 (1x7)"/>
    <s v="Plate 2: MC RxA (1x7), Pacli+Carbo RxJ (1x7), Cisplatin RxF (1x7)"/>
    <n v="35"/>
    <s v="Terminated @T72"/>
  </r>
  <r>
    <s v="FBR1Q230275"/>
    <n v="230275"/>
    <s v="R&amp;D"/>
    <x v="507"/>
    <s v="FCB-PROTOCOL-01"/>
    <s v="VYD/201"/>
    <s v="Y"/>
    <s v="COSv4.2_CaBR(1Q-Unknown)"/>
    <s v="Internal R&amp;D"/>
    <s v="Q1 Passed"/>
    <s v="Q1 Rejected"/>
    <s v="Compromised"/>
    <s v="Q1.5 Passed"/>
    <s v="blood not qualified"/>
    <s v="Tumor content 3-40%"/>
    <x v="5"/>
    <s v="Vydehi Hospital, Bangalore"/>
    <s v="Dr Amritha Prabha"/>
    <x v="1"/>
    <s v="Er(P), Pr(P), Her2(N)"/>
    <s v="Breast"/>
    <s v="Right Breast"/>
    <s v="Female"/>
    <n v="37"/>
    <s v="N"/>
    <n v="5.6"/>
    <s v="Kalappa"/>
    <s v="Surgery"/>
    <s v="Primary"/>
    <s v="Naïve"/>
    <s v="NA"/>
    <s v="IIIA"/>
    <x v="4"/>
    <n v="2"/>
    <s v="pT2N2a"/>
    <s v="NA"/>
    <s v="NA"/>
    <s v="NA"/>
    <s v="NA"/>
    <s v="NA"/>
    <d v="2023-08-24T00:00:00"/>
    <s v="1.0*2.0*2.4_x000a_0.6*0.8*2.0"/>
    <s v="1.0*2.0*2.4_x000a_0.6*0.8*2.0"/>
    <s v="Manual"/>
    <n v="14"/>
    <s v="Syam"/>
    <s v="N"/>
    <s v="N"/>
    <s v="N"/>
    <s v="Q2 Passed"/>
    <s v="NA"/>
    <s v="Arm 1 (1x7)_x000a_Arm 2 (1x7)"/>
    <s v="Plate 2: DMEM/F12 MC RxA (1x7),  DMEM/F12+EGF+EGF RxS(1x7), RPMI  RxV (1x7), RPMI+EGF+EGF RxW(1x7)"/>
    <n v="49"/>
    <s v="Terminated @T72"/>
  </r>
  <r>
    <s v="FBR1Q230276"/>
    <n v="230276"/>
    <s v="R&amp;D"/>
    <x v="507"/>
    <s v="FCB-PROTOCOL-01"/>
    <s v="VYD/203"/>
    <s v="Y"/>
    <s v="COSv4.2_CaBR(1Q-Unknown)"/>
    <s v="Internal R&amp;D"/>
    <s v="Q1 Passed"/>
    <s v="Q1 Passed"/>
    <s v="Compromised"/>
    <s v="Q1.5 Passed"/>
    <s v="NA"/>
    <s v="Tumor content 4-15%"/>
    <x v="5"/>
    <s v="Vydehi Hospital, Bangalore"/>
    <s v="Dr Amritha Prabha"/>
    <x v="1"/>
    <s v="Er(P), Pr(P), Her2(Equivocal)"/>
    <s v="Breast"/>
    <s v="Left Breast"/>
    <s v="Female"/>
    <n v="51"/>
    <s v="N"/>
    <n v="4.5999999999999996"/>
    <s v="Partha"/>
    <s v="Surgery"/>
    <s v="Primary"/>
    <s v="Naïve"/>
    <s v="NA"/>
    <s v="I"/>
    <x v="3"/>
    <n v="1"/>
    <s v="pT1cN0"/>
    <s v="NA"/>
    <s v="NA"/>
    <s v="NA"/>
    <s v="NA"/>
    <s v="NA"/>
    <d v="2023-08-24T00:00:00"/>
    <s v="0..4/0.6*1.0/1.8*1.9"/>
    <s v="0.2/0.4*1.0*1.2"/>
    <s v="Manual"/>
    <n v="14"/>
    <s v="sai "/>
    <s v="Y"/>
    <s v="Y"/>
    <s v="N"/>
    <s v="Q2 Passed"/>
    <s v="NA"/>
    <s v="Arm 1 (1x7)_x000a_Arm 2 (1x7)"/>
    <s v="Plate 2: DMEM/F12 MC RxA (1x7),  DMEM/F12+EGF+EGF RxS(1x7), RPMI  RxV (1x7), RPMI+EGF+EGF RxW (1x7)"/>
    <n v="49"/>
    <s v="Terminated @T72"/>
  </r>
  <r>
    <s v="FBR2A230278"/>
    <n v="230278"/>
    <s v="R&amp;D"/>
    <x v="508"/>
    <s v="FCB-PROTOCOL-02"/>
    <s v="OC020"/>
    <s v="Y"/>
    <s v="Ovary CC (R2A)"/>
    <s v="Internal R&amp;D"/>
    <s v="Q1 Passed"/>
    <s v="Q1 Passed"/>
    <s v="Compromised"/>
    <s v="Q1.5 Passed"/>
    <s v="NA"/>
    <s v="Tumor content 15-40%"/>
    <x v="7"/>
    <s v="Mazumdar Shaw Medical Centre, Bangalore"/>
    <s v="Dr Rohit Ranade, Bangalore"/>
    <x v="2"/>
    <s v="NA"/>
    <s v="Ovary"/>
    <s v="Left Ovary"/>
    <s v="Female"/>
    <n v="52"/>
    <s v="N"/>
    <n v="5.8"/>
    <s v="Maruthi"/>
    <s v="Surgery"/>
    <s v="Primary"/>
    <s v="Naïve"/>
    <s v="NA"/>
    <s v="III"/>
    <x v="4"/>
    <s v="High grade tumor. "/>
    <s v="pT3"/>
    <s v="NA"/>
    <s v="NA"/>
    <s v="serous carcinoma"/>
    <s v="NA"/>
    <s v="NA"/>
    <d v="2023-08-28T00:00:00"/>
    <s v="0.4*1.2*1.2"/>
    <s v="0.4*1.2*1.2"/>
    <s v="Manual"/>
    <n v="14"/>
    <s v="chandan"/>
    <s v="Y"/>
    <s v="Y"/>
    <s v="N"/>
    <s v="Q2 Passed"/>
    <s v="NA"/>
    <s v="Arm 1 (1x7)"/>
    <s v="Plate 2: MC RxA (1x7), Pacli+Carbo RxC (1x7), Lipodox RxK (1x7)"/>
    <n v="35"/>
    <s v="Terminated @T72"/>
  </r>
  <r>
    <s v="FBR2C230277"/>
    <n v="230277"/>
    <s v="R&amp;D"/>
    <x v="508"/>
    <s v="FCB-PROTOCOL-02"/>
    <s v="RC036"/>
    <s v="Y"/>
    <s v="RCC DPT (2C)"/>
    <s v="Internal R&amp;D"/>
    <s v="Q1 Passed"/>
    <s v="Q1 Passed"/>
    <s v="Q1.5 Passed"/>
    <s v="Q1.5 Passed"/>
    <s v="NA"/>
    <s v="Tumor content 8-55%"/>
    <x v="7"/>
    <s v="Mazumdar Shaw Medical Centre, Bangalore"/>
    <s v="Dr Saurabh Bhargav, Bangalore"/>
    <x v="4"/>
    <s v="NA"/>
    <s v="Renal Mass"/>
    <s v="Right Renal Mass"/>
    <s v="Male"/>
    <n v="38"/>
    <s v="N"/>
    <n v="5.6"/>
    <s v="Shashi"/>
    <s v="Surgery"/>
    <s v="Primary"/>
    <s v="Naïve"/>
    <s v="NA"/>
    <s v="I"/>
    <x v="3"/>
    <n v="2"/>
    <s v="pT1a"/>
    <s v="NA"/>
    <s v="NA"/>
    <s v="clear cell papillary carcinoma"/>
    <s v="NA"/>
    <s v="NA"/>
    <d v="2023-08-28T00:00:00"/>
    <s v="0.5*1.1/1.0*1.1"/>
    <s v="0.5*1.1/1.0*1.1"/>
    <s v="Vibratome"/>
    <n v="14"/>
    <s v="Moumita"/>
    <s v="Y"/>
    <s v="Y"/>
    <s v="N"/>
    <s v="Q2 Passed"/>
    <s v="NA"/>
    <s v="Arm 1 (1x7)"/>
    <s v="Plate 2: Base {RxA (1x6), Nivo RxB (1x6), Nivo+Suni RxC (1x6)}, Flow {RxA (1x6), Nivo RxB (1x6)}"/>
    <n v="49"/>
    <s v="Terminated @T72"/>
  </r>
  <r>
    <s v="FBR1W230279"/>
    <n v="230279"/>
    <s v="R&amp;D"/>
    <x v="509"/>
    <s v="FCB-PROTOCOL-01"/>
    <s v="VYD/204"/>
    <s v="Y"/>
    <s v="Biopsy Cabr-BSS (1W)"/>
    <s v="Internal R&amp;D"/>
    <s v="Q1 Passed"/>
    <s v="Q1 Passed"/>
    <s v="Q1.5 Passed"/>
    <s v="Q1.5 Passed"/>
    <s v="NA"/>
    <s v="Tumor content 0-12%. Tumor in 1 fragment only"/>
    <x v="5"/>
    <s v="Vydehi Hospital, Bangalore"/>
    <s v="Dr Amritha Prabha"/>
    <x v="1"/>
    <s v="TNBC"/>
    <s v="Breast"/>
    <s v="Left Breast"/>
    <s v="Female"/>
    <n v="28"/>
    <s v="N"/>
    <n v="5.2"/>
    <s v="Kalappa"/>
    <s v="Biopsy"/>
    <s v="Primary"/>
    <s v="Naïve"/>
    <s v="cT3N1"/>
    <s v="NA"/>
    <x v="0"/>
    <n v="2"/>
    <s v="NA"/>
    <s v="NA"/>
    <s v="NA"/>
    <s v="NA"/>
    <s v="NA"/>
    <s v="NA"/>
    <d v="2023-08-29T00:00:00"/>
    <s v="0.1*0.1*1.4_x000a_0.1*0.1*1.8_x000a_0.1*0.1*1.2"/>
    <s v="0.1*0.1*1.4_x000a_0.1*0.1*1.8_x000a_0.1*0.1*1.2"/>
    <s v="Manual"/>
    <n v="14"/>
    <s v="kuberan"/>
    <s v="Y"/>
    <s v="Y"/>
    <s v="N"/>
    <s v="Q2 Passed"/>
    <s v="NA"/>
    <s v="Arm1  (1x6)"/>
    <s v="Base Plate-2: DMEM MC  RxA (1x6), DMEM+EGF+EGF  RxS  (1x6), RPMI RxY (1x6), RPMI+EGF+EGF  RxW  (1x6)"/>
    <n v="30"/>
    <s v="Terminated @T72"/>
  </r>
  <r>
    <s v="FBR1W230280"/>
    <n v="230280"/>
    <s v="R&amp;D"/>
    <x v="509"/>
    <s v="FCB-PROTOCOL-02"/>
    <s v="BC024"/>
    <s v="Y"/>
    <s v="Biopsy Cabr-BSS (1W)"/>
    <s v="Internal R&amp;D"/>
    <s v="Q1 Passed"/>
    <s v="Q1 Passed"/>
    <s v="Q1.5 Passed"/>
    <s v="Q1.5 Passed"/>
    <s v="NA"/>
    <s v="Tumor content 0-20%"/>
    <x v="7"/>
    <s v="Mazumdar Shaw Medical Centre, Bangalore"/>
    <s v="Dr Akshita Singh"/>
    <x v="1"/>
    <s v="Er(P), Pr(P), Her2(N)"/>
    <s v="Breast"/>
    <s v="Right Breast"/>
    <s v="Female"/>
    <n v="54"/>
    <s v="N"/>
    <n v="4.5"/>
    <s v="Maruthi"/>
    <s v="Biopsy"/>
    <s v="Primary"/>
    <s v="Naïve"/>
    <s v="NA"/>
    <s v="NA"/>
    <x v="0"/>
    <s v="NA"/>
    <s v="NA"/>
    <s v="NA"/>
    <s v="NA"/>
    <s v="Invasive carcinoma of no special type "/>
    <s v="NA"/>
    <s v="NA"/>
    <d v="2023-08-29T00:00:00"/>
    <s v="0.1*0.1*0.1"/>
    <s v="0.1*0.1*0.1"/>
    <s v="Manual"/>
    <n v="14"/>
    <s v="sai "/>
    <s v="N"/>
    <s v="N"/>
    <s v="N"/>
    <s v="Q2 Passed"/>
    <s v="Preservation check"/>
    <s v="Arm1  (1x6)"/>
    <s v="Base Plate-2: DMEM MC  RxA (1x6), DMEM+EGF+EGF  RxS  (1x6), RPMI RxY (1x6), RPMI+EGF+EGF  RxW  (1x6)"/>
    <n v="30"/>
    <s v="Preservation Study"/>
  </r>
  <r>
    <s v="FBR1Y230282"/>
    <n v="230282"/>
    <s v="R&amp;D"/>
    <x v="510"/>
    <s v="FCB-PROTOCOL-02"/>
    <s v="HN084"/>
    <s v="Y"/>
    <s v="CCS Study (1Y)"/>
    <s v="Internal R&amp;D"/>
    <s v="Q1 Passed"/>
    <s v="Q1 Passed"/>
    <s v="Q1.5 Passed"/>
    <s v="Q1.5 Passed"/>
    <s v="NA"/>
    <s v="Tumor content 40-60%"/>
    <x v="7"/>
    <s v="Mazumdar Shaw Medical Centre, Bangalore"/>
    <s v="Dr Vijay Pillai, Bangalore"/>
    <x v="0"/>
    <s v="NA"/>
    <s v="Alveolus"/>
    <s v="Lower Alveolus"/>
    <s v="Female"/>
    <n v="56"/>
    <s v="N"/>
    <n v="3.1"/>
    <s v="Partha"/>
    <s v="Surgery"/>
    <s v="Primary"/>
    <s v="Naïve"/>
    <s v="NA"/>
    <s v="IV"/>
    <x v="1"/>
    <n v="2"/>
    <s v="pT4b"/>
    <s v="NA"/>
    <s v="NA"/>
    <s v="Squamous Cell Carcinoma"/>
    <s v="NA"/>
    <s v="NA"/>
    <d v="2023-08-31T00:00:00"/>
    <s v="0.9*1.2/1.4*1.4"/>
    <s v="NA"/>
    <s v="Vibratome"/>
    <n v="14"/>
    <s v="Mouniss"/>
    <s v="Y"/>
    <s v="Y"/>
    <s v="N"/>
    <s v="Q2 Passed"/>
    <s v="NA"/>
    <s v="Arm 1 (1x7)"/>
    <s v="Plate 2: MC RxA (1x7), Cisplatin RxF (1x7),TPF RxG (1x7)"/>
    <n v="42"/>
    <s v="Terminated @T72"/>
  </r>
  <r>
    <s v="FBR1W230281"/>
    <n v="230281"/>
    <s v="R&amp;D"/>
    <x v="510"/>
    <s v="FCB-PROTOCOL-01"/>
    <s v="VYD/205"/>
    <s v="Y"/>
    <s v="Biopsy Cabr-BSS (1W)"/>
    <s v="Internal R&amp;D"/>
    <s v="Q1 Passed"/>
    <s v="Q1 Passed"/>
    <s v="Q1.5 Passed"/>
    <s v="Q1.5 Passed"/>
    <s v="NA"/>
    <s v="Tumor content 0-5%"/>
    <x v="5"/>
    <s v="Vydehi Hospital, Bangalore"/>
    <s v="Dr Amritha Prabha"/>
    <x v="1"/>
    <s v="TPBC"/>
    <s v="Breast"/>
    <s v="Left Breast"/>
    <s v="Female"/>
    <n v="50"/>
    <s v="N"/>
    <n v="5.0999999999999996"/>
    <s v="Shashi"/>
    <s v="Surgery"/>
    <s v="Primary"/>
    <s v="Chemotherapy"/>
    <s v="NA"/>
    <s v="II"/>
    <x v="2"/>
    <n v="1"/>
    <s v="ypT2N0"/>
    <n v="6"/>
    <s v="Docetaxel&amp;Carboplatin"/>
    <s v="NA"/>
    <s v="NA"/>
    <s v="NA"/>
    <d v="2023-08-31T00:00:00"/>
    <s v="0.4-0.5*1.5/0.6*2.0"/>
    <s v="0.4-0.5*1.5/0.6*2.0"/>
    <s v="Manual"/>
    <n v="14"/>
    <s v="kuberan"/>
    <s v="Y"/>
    <s v="Y"/>
    <s v="N"/>
    <s v="Q2 Passed"/>
    <s v="NA"/>
    <s v="Arm 1 (1x6)_x000a_Arm 2 (1x6)"/>
    <s v="Base Plate-2: DMEM MC  RxA (1x6), DMEM+EGF+EGF  RxS  (1x6), RPMI RxY (1x6), RPMI+EGF+EGF  RxW  (1x6)"/>
    <n v="50"/>
    <s v="Terminated @T72"/>
  </r>
  <r>
    <s v="FBR1W230283"/>
    <n v="230283"/>
    <s v="R&amp;D"/>
    <x v="511"/>
    <s v="FCB-PROTOCOL-02"/>
    <s v="BC025"/>
    <s v="Y"/>
    <s v="Biopsy Cabr-BSS (1W)"/>
    <s v="Internal R&amp;D"/>
    <s v="Q1 Passed"/>
    <s v="Q1 Rejected"/>
    <s v="Compromised"/>
    <s v="Q1.5 Passed"/>
    <s v="blood volume is 2ml"/>
    <s v="Tumor content 0-25%"/>
    <x v="7"/>
    <s v="Mazumdar Shaw Medical Centre, Bangalore"/>
    <s v="Dr Akshita Singh"/>
    <x v="1"/>
    <s v="Er(P), Pr(P), Her2(N)"/>
    <s v="Breast"/>
    <s v="Right Breast"/>
    <s v="Female"/>
    <n v="40"/>
    <s v="N"/>
    <n v="5.2"/>
    <s v="Kalappa"/>
    <s v="Biopsy"/>
    <s v="Primary"/>
    <s v="Naïve"/>
    <s v="NA"/>
    <s v="NA"/>
    <x v="0"/>
    <s v="NA"/>
    <s v="NA"/>
    <s v="NA"/>
    <s v="NA"/>
    <s v="Invasive carcinoma"/>
    <s v="NA"/>
    <s v="NA"/>
    <d v="2023-09-06T00:00:00"/>
    <s v="0.4-15"/>
    <s v="0.4-15"/>
    <s v="Manual"/>
    <n v="15"/>
    <s v="sai "/>
    <s v="N"/>
    <s v="N"/>
    <s v="N"/>
    <s v="Q2 Passed"/>
    <s v="Preservation check"/>
    <s v="Arm 1 (1x6)_x000a_Arm 2 (1x5)"/>
    <s v="Base Plate-2: DMEM MC  RxA (1x6), DMEM+EGF+EGF  RxS  (1x6), RPMI RxV (1x6), RPMI+EGF+EGF  RxW  (1x6)"/>
    <n v="35"/>
    <s v="Preservation Study"/>
  </r>
  <r>
    <s v="FBR1W230284"/>
    <n v="230284"/>
    <s v="R&amp;D"/>
    <x v="512"/>
    <s v="FCB-PROTOCOL-02"/>
    <s v="BC026"/>
    <s v="Y"/>
    <s v="Biopsy Cabr-BSS (1W)"/>
    <s v="Internal R&amp;D"/>
    <s v="Q1 Passed"/>
    <s v="Not Received"/>
    <s v="Compromised"/>
    <s v="Q1.5 Passed"/>
    <s v="NA"/>
    <s v="Tumor content 0-15%  ( Average content 5%)"/>
    <x v="7"/>
    <s v="Mazumdar Shaw Medical Centre, Bangalore"/>
    <s v="Dr Akshita Singh"/>
    <x v="1"/>
    <s v="Er(P), Pr(P), Her2(N)"/>
    <s v="Breast"/>
    <s v="Left Breast"/>
    <s v="Female"/>
    <n v="58"/>
    <s v="N"/>
    <n v="5.0999999999999996"/>
    <s v="Shashi"/>
    <s v="Biopsy"/>
    <s v="Primary"/>
    <s v="Naïve"/>
    <s v="NA"/>
    <s v="NA"/>
    <x v="0"/>
    <s v="NA"/>
    <s v="NA"/>
    <s v="NA"/>
    <s v="NA"/>
    <s v="Invasive carcinoma"/>
    <s v="NA"/>
    <s v="NA"/>
    <d v="2023-09-16T00:00:00"/>
    <s v="0.1*0.1*0.1"/>
    <s v="0.1*0.1*0.1"/>
    <s v="Manual"/>
    <n v="15"/>
    <s v="sai "/>
    <s v="N"/>
    <s v="N"/>
    <s v="N"/>
    <s v="Q2 Passed"/>
    <s v="Preservation check"/>
    <s v="Arm 1 (1x6)"/>
    <s v="Base Plate-2: DMEM MC  RxA (1x6), DMEM+EGF+EGF  RxS  (1x6), RPMI RxV (1x6), RPMI+EGF+EGF  RxW  (1x6)"/>
    <n v="30"/>
    <s v="Preservation Study"/>
  </r>
  <r>
    <s v="FBR2D230285"/>
    <n v="230285"/>
    <s v="R&amp;D"/>
    <x v="513"/>
    <s v="FCB-PROTOCOL-01"/>
    <s v="CLN/DBR/158"/>
    <s v="Y"/>
    <s v="BSS V2 (2D)"/>
    <s v="Internal R&amp;D"/>
    <s v="Q1 Passed"/>
    <s v="Q1 Passed"/>
    <s v="Q1.5 Passed"/>
    <s v="Q1.5 Passed"/>
    <s v="NA"/>
    <s v="Tumor content 12-80%"/>
    <x v="4"/>
    <s v="DBR &amp; SK Hospital, Tirupati"/>
    <s v="Dr C Jayaprakash"/>
    <x v="0"/>
    <s v="NA"/>
    <s v="Buccal Mucosa"/>
    <s v="Left Buccal Mucosa"/>
    <s v="Female"/>
    <n v="69"/>
    <s v="N"/>
    <n v="5.0999999999999996"/>
    <s v="Shashi"/>
    <s v="Surgery"/>
    <s v="Primary"/>
    <s v="Naïve"/>
    <s v="NA"/>
    <s v="III"/>
    <x v="4"/>
    <s v="NA"/>
    <s v="T3 N1 MX "/>
    <s v="NA"/>
    <s v="NA"/>
    <s v="NA"/>
    <s v="NA"/>
    <s v="NA"/>
    <d v="2023-09-22T00:00:00"/>
    <s v="0.8/0.9*1.0*1.8"/>
    <s v="NA"/>
    <s v="Vibratome"/>
    <n v="15"/>
    <s v="Kowshik"/>
    <s v="Y"/>
    <s v="Y"/>
    <s v="N"/>
    <s v="Q2 Passed"/>
    <s v="NA"/>
    <s v="Arm 1 (1x6)"/>
    <s v="Plate 2: Base RxA (2x3), Flow RxA (2x3), Base RxAB (2x3), Flow RxAB (2x3);_x000a_Plate 3: Base RxAC (3x2), Flow RxAC (3x2)_x000a_Plate 3: DMEM  RxA (1x6), RPMI RxA (1x7) "/>
    <n v="64"/>
    <s v="Terminated @T72"/>
  </r>
  <r>
    <n v="230286"/>
    <n v="230286"/>
    <s v="R&amp;D"/>
    <x v="514"/>
    <s v="FCB-PROTOCOL-02"/>
    <s v="CLN/PRA/232"/>
    <s v="Y"/>
    <s v="No Study"/>
    <s v="1st level attrition"/>
    <s v="Q1 Rejected"/>
    <s v="Q1 Passed"/>
    <s v="Q1.5 Rejected"/>
    <s v="Q1.5 Rejected"/>
    <s v="Fatty tissue"/>
    <s v="NA"/>
    <x v="0"/>
    <s v="Sri Lakshmi Hospital, Bangalore"/>
    <s v="Dr Prakash BV"/>
    <x v="1"/>
    <s v="NA"/>
    <s v="Breast"/>
    <s v="Right Breast"/>
    <s v="Female"/>
    <n v="55"/>
    <s v="N"/>
    <n v="4.2"/>
    <s v="Maruthi"/>
    <s v="Surgery"/>
    <s v="Primary"/>
    <s v="Naïve"/>
    <s v="NA"/>
    <s v="NA"/>
    <x v="0"/>
    <s v="NA"/>
    <s v="NA"/>
    <s v="NA"/>
    <s v="NA"/>
    <s v="NA"/>
    <s v="NA"/>
    <s v="NA"/>
    <d v="2023-09-27T00:00:00"/>
    <s v="NA"/>
    <s v="NA"/>
    <s v="NA"/>
    <s v="NA"/>
    <s v="NA"/>
    <s v="NA"/>
    <s v="NA"/>
    <s v="N"/>
    <s v="NA"/>
    <s v="NA"/>
    <s v="NA"/>
    <s v="NA"/>
    <s v="NA"/>
    <s v="Rejected"/>
  </r>
  <r>
    <s v="FBR1Y230287"/>
    <n v="230287"/>
    <s v="R&amp;D"/>
    <x v="514"/>
    <s v="FCB-PROTOCOL-02"/>
    <s v="HN085"/>
    <s v="Y"/>
    <s v="CCS Study (1Y)"/>
    <s v="Internal R&amp;D"/>
    <s v="Q1 Passed"/>
    <s v="Q1 Passed"/>
    <s v="Q1.5 Passed"/>
    <s v="Q1.5 Passed"/>
    <s v="NA"/>
    <s v="Not done (Sample came out off paraffin, culture continued but TBL data not available)"/>
    <x v="7"/>
    <s v="Mazumdar Shaw Medical Centre, Bangalore"/>
    <s v="Dr Vijay Pillai, Bangalore"/>
    <x v="0"/>
    <s v="NA"/>
    <s v="Tongue"/>
    <s v="Right Lateral border of tongue"/>
    <s v="Female"/>
    <n v="38"/>
    <s v="N"/>
    <n v="6.2"/>
    <s v="Partha"/>
    <s v="Surgery"/>
    <s v="Primary"/>
    <s v="Naïve"/>
    <s v="NA"/>
    <s v="III"/>
    <x v="4"/>
    <n v="2"/>
    <s v="pT3 pN0"/>
    <s v="NA"/>
    <s v="NA"/>
    <s v="Squamous Cell Carcinoma"/>
    <s v="NA"/>
    <s v="NA"/>
    <d v="2023-09-27T00:00:00"/>
    <s v="0.6/0.4*0.6/0.8*0.8/0.6 "/>
    <s v="0.5*0.8*0.8"/>
    <s v="Vibratome"/>
    <n v="15"/>
    <s v="Syam"/>
    <s v="Y"/>
    <s v="Y"/>
    <s v="N"/>
    <s v="Q2 Passed"/>
    <s v="NA"/>
    <s v="Arm1  (1x7)"/>
    <s v="Plate 2: MC RxA (1x7), Cisplatin RxF (1x7),TPF RxG (1x7), Flow arm RxA (1x7)"/>
    <n v="35"/>
    <s v="Terminated @T72"/>
  </r>
  <r>
    <s v="FBR1M230288"/>
    <n v="230288"/>
    <s v="R&amp;D"/>
    <x v="515"/>
    <s v="FCB-PROTOCOL-02"/>
    <s v="RC037"/>
    <s v="Y"/>
    <s v="DMS_RCC(1M)"/>
    <s v="Internal R&amp;D"/>
    <s v="Q1 Passed"/>
    <s v="Q1 Passed"/>
    <s v="Q1.5 Passed"/>
    <s v="Q1.5 Passed"/>
    <s v="NA"/>
    <s v="Tumor content greater than 90%"/>
    <x v="7"/>
    <s v="Mazumdar Shaw Medical Centre, Bangalore"/>
    <s v="Dr Saurabh Bhargav, Bangalore"/>
    <x v="4"/>
    <s v="NA"/>
    <s v="Renal Mass"/>
    <s v="Left Renal Mass"/>
    <s v="Male"/>
    <n v="61"/>
    <s v="N"/>
    <n v="4.5"/>
    <s v="Kalappa"/>
    <s v="Surgery"/>
    <s v="Primary"/>
    <s v="Naïve"/>
    <s v="NA"/>
    <s v="I"/>
    <x v="3"/>
    <n v="1"/>
    <s v="pT1b"/>
    <s v="NA"/>
    <s v="NA"/>
    <s v=" Clear cell renal cell carcinoma "/>
    <s v="NA"/>
    <s v="NA"/>
    <d v="2023-09-28T00:00:00"/>
    <s v="0.6*0.6*1.1"/>
    <s v="NA"/>
    <s v="Vibratome"/>
    <n v="15"/>
    <s v="Biswajit"/>
    <s v="N"/>
    <s v="N"/>
    <s v="N"/>
    <s v="Q2 Passed"/>
    <s v="NA"/>
    <s v="Arm1  (1x6)_x000a_Arm2  (1x6)_x000a_Arm3  (1x6)"/>
    <s v="Plate 2: MC RxA (1x7), Cisplatin RxF (1x7),TPF RxG (1x7), Flow arm RxA (1x7)"/>
    <s v="NA"/>
    <s v="Terminated @T72"/>
  </r>
  <r>
    <s v="FBR1Y230289"/>
    <n v="230289"/>
    <s v="R&amp;D"/>
    <x v="516"/>
    <s v="FCB-PROTOCOL-02"/>
    <s v="HN086"/>
    <s v="Y"/>
    <s v="BSS V2 (2D)"/>
    <s v="Internal R&amp;D"/>
    <s v="Q1 Passed"/>
    <s v="Q1 Rejected"/>
    <s v="Compromised"/>
    <s v="Q1.5 Passed"/>
    <s v="Blood Heamolysed"/>
    <s v="Tumor content 0-90%"/>
    <x v="7"/>
    <s v="Mazumdar Shaw Medical Centre, Bangalore"/>
    <s v="Dr Vijay Pillai, Bangalore"/>
    <x v="0"/>
    <s v="NA"/>
    <s v="Tongue"/>
    <s v="Right Lateral border of tongue"/>
    <s v="Male"/>
    <n v="47"/>
    <s v="N"/>
    <n v="4.5999999999999996"/>
    <s v="Kalappa"/>
    <s v="Surgery"/>
    <s v="Primary"/>
    <s v="Naïve"/>
    <s v="NA"/>
    <s v="III"/>
    <x v="4"/>
    <n v="2"/>
    <s v="pT3  pN2b"/>
    <s v="NA"/>
    <s v="NA"/>
    <s v="Squamous Cell Carcinoma"/>
    <s v="NA"/>
    <s v="NA"/>
    <d v="2023-09-29T00:00:00"/>
    <s v="0.6*0.6*1.1"/>
    <s v="NA"/>
    <s v="Vibratome"/>
    <n v="15"/>
    <s v="Biswajit"/>
    <s v="N"/>
    <s v="N"/>
    <s v="N"/>
    <s v="Q2 Passed"/>
    <s v="NA"/>
    <s v="Arm1  (1x6)_x000a_Arm2 (1x6)_x000a_Arm3 (1x6)"/>
    <s v="Plate 2: MC RxA (1x7), Cisplatin RxF (1x7),TPF RxG (1x7)"/>
    <n v="50"/>
    <s v="Terminated @T72"/>
  </r>
  <r>
    <s v="FBR2A230290"/>
    <n v="230290"/>
    <s v="R&amp;D"/>
    <x v="516"/>
    <s v="FCB-PROTOCOL-02"/>
    <s v="JSS-001"/>
    <s v="Y"/>
    <s v="Ovary CC (R2A)"/>
    <s v="Internal R&amp;D"/>
    <s v="Q1 Passed"/>
    <s v="Q1 Rejected"/>
    <s v="Q1.5 Passed"/>
    <s v="Q1.5 Rejected"/>
    <s v="Blood Heamolysed"/>
    <s v="No tumor"/>
    <x v="6"/>
    <s v="JSS Hospital, Mysore"/>
    <s v="Dr Ravi Krishnappa"/>
    <x v="2"/>
    <s v="NA"/>
    <s v="Ovary"/>
    <s v="B/L Ovary"/>
    <s v="Female"/>
    <n v="57"/>
    <s v="N"/>
    <n v="5.6"/>
    <s v="Maruthi"/>
    <s v="Surgery"/>
    <s v="Primary"/>
    <s v="Chemotherapy"/>
    <s v="NA"/>
    <s v="NA"/>
    <x v="0"/>
    <s v="NA"/>
    <s v="NA"/>
    <n v="6"/>
    <s v="Pacli+Carbo"/>
    <s v="NA"/>
    <s v="NA"/>
    <s v="NA"/>
    <d v="2023-09-29T00:00:00"/>
    <s v="1.8*2.2*2.8"/>
    <s v="NA"/>
    <s v="Manual"/>
    <n v="15"/>
    <s v="Dharani"/>
    <s v="N"/>
    <s v="N"/>
    <s v="N"/>
    <s v="Q2 Passed"/>
    <s v="NA"/>
    <s v="Arm 1 (1x7)"/>
    <s v="Plate 2: MC RxA (1x7), Pacli+Carbo RxC (1x7), Lipodox RxK (1x7)"/>
    <n v="28"/>
    <s v="Rejected"/>
  </r>
  <r>
    <s v="FBB1I230291"/>
    <n v="230291"/>
    <s v="Biopharma"/>
    <x v="517"/>
    <s v="FCB-PROTOCOL-01"/>
    <s v="VYD/207"/>
    <s v="Y"/>
    <s v="BP008 (1I)"/>
    <s v="Biopharma"/>
    <s v="Q1 Passed"/>
    <s v="Q1 Passed"/>
    <s v="Q1.5 Passed"/>
    <s v="Q1.5 Passed"/>
    <s v="NA"/>
    <s v="Tumor content 55-90%"/>
    <x v="5"/>
    <s v="Vydehi Hospital, Bangalore"/>
    <s v="Dr Amritha Prabha"/>
    <x v="0"/>
    <s v="NA"/>
    <s v="Alveolus"/>
    <s v="Left Lower Alveolus"/>
    <s v="Female"/>
    <n v="53"/>
    <s v="N"/>
    <n v="5.5"/>
    <s v="Kalappa"/>
    <s v="Surgery"/>
    <s v="Primary"/>
    <s v="Naïve"/>
    <s v="NA"/>
    <s v="II"/>
    <x v="2"/>
    <n v="2"/>
    <s v="T2N0"/>
    <s v="NA"/>
    <s v="NA"/>
    <s v="NA"/>
    <s v="NA"/>
    <s v="NA"/>
    <d v="2023-10-03T00:00:00"/>
    <s v="0.6/0.7*1.0/0.7*1.4/1.2"/>
    <s v="NA"/>
    <s v="Vibratome"/>
    <n v="15"/>
    <s v="chandan"/>
    <s v="Y"/>
    <s v="Y"/>
    <s v="N"/>
    <s v="Q2 Passed"/>
    <s v="NA"/>
    <s v="Arm 1 (1x7)"/>
    <s v="Plate 2: RxA (1x7), RxB (1x7), RxC (1x7)_x000a_Plate 3: RxA (1x7), RxB (1x7), RxC (1x7), For Standartization RxA (1x7)"/>
    <n v="63"/>
    <s v="Terminated @T72"/>
  </r>
  <r>
    <s v="FBR1W230292"/>
    <n v="230292"/>
    <s v="R&amp;D"/>
    <x v="517"/>
    <s v="FCB-PROTOCOL-01"/>
    <s v="VYD/206"/>
    <s v="Y"/>
    <s v="Biopsy Cabr-BSS (1W)"/>
    <s v="Internal R&amp;D"/>
    <s v="Q1 Passed"/>
    <s v="Q1 Passed"/>
    <s v="Q1.5 Passed"/>
    <s v="Q1.5 Rejected"/>
    <s v="NA"/>
    <s v="No tumor"/>
    <x v="5"/>
    <s v="Vydehi Hospital, Bangalore"/>
    <s v="Dr Amritha Prabha"/>
    <x v="1"/>
    <s v="NA"/>
    <s v="Breast"/>
    <s v="Left Breast"/>
    <s v="Female"/>
    <n v="33"/>
    <s v="N"/>
    <n v="5.5"/>
    <s v="Kalappa"/>
    <s v="Biopsy"/>
    <s v="Primary"/>
    <s v="Naïve"/>
    <s v="NA"/>
    <s v="NA"/>
    <x v="0"/>
    <s v="NA"/>
    <s v="NA"/>
    <s v="NA"/>
    <s v="NA"/>
    <s v="NA"/>
    <s v="NA"/>
    <s v="NA"/>
    <d v="2023-10-03T00:00:00"/>
    <s v="10mm to 18mm"/>
    <s v="NA"/>
    <s v="Manual"/>
    <n v="15"/>
    <s v="kuberan"/>
    <s v="Y"/>
    <s v="Y"/>
    <s v="N"/>
    <s v="Q2 Rejected"/>
    <s v="No Tumor"/>
    <s v="Arm 1 (1x6)_x000a_Arm 2 (1x6)"/>
    <s v="Plate 2: MC RxAA (2x3), Anti CD+IL2 RxX (2x3), LPS RxY (2x3), Adriya+Cyclo+Pacli RxZ (2x3)"/>
    <n v="42"/>
    <s v="Rejected"/>
  </r>
  <r>
    <s v="FBR2I230293"/>
    <n v="230293"/>
    <s v="R&amp;D"/>
    <x v="518"/>
    <s v="FCB-PROTOCOL-02"/>
    <s v="JSS-002"/>
    <s v="Y"/>
    <s v="Lung"/>
    <s v="Internal R&amp;D"/>
    <s v="Q1 Passed"/>
    <s v="Q1 Passed"/>
    <s v="Q1.5 Passed"/>
    <s v="Q1.5 Passed"/>
    <s v="NA"/>
    <s v="Tumor content 3-25%"/>
    <x v="6"/>
    <s v="JSS Hospital, Mysore"/>
    <s v="Dr Ravi Krishnappa"/>
    <x v="5"/>
    <s v="NA"/>
    <s v="Lung"/>
    <s v="Scapular Lesion"/>
    <s v="Female"/>
    <n v="57"/>
    <s v="N"/>
    <n v="5.6"/>
    <s v="Maruthi"/>
    <s v="Biopsy"/>
    <s v="Metastatic"/>
    <s v="Chemotherapy + Radiotherapy"/>
    <s v="NA"/>
    <s v="NA"/>
    <x v="0"/>
    <s v="NA"/>
    <s v="NA"/>
    <n v="6"/>
    <s v="Cisplatin"/>
    <s v="NA"/>
    <s v="NA"/>
    <s v="NA"/>
    <d v="2023-10-04T00:00:00"/>
    <s v="0.2*0.4"/>
    <s v="NA"/>
    <s v="Manual"/>
    <n v="15"/>
    <s v="Kokila"/>
    <s v="Y"/>
    <s v="Y"/>
    <s v="N"/>
    <s v="Q2 Passed"/>
    <s v="NA"/>
    <s v="Arm 1 (1x2)"/>
    <s v="Plate 2: DMEM RxA (1x3)"/>
    <n v="5"/>
    <s v="Terminated @T72"/>
  </r>
  <r>
    <s v="FBR1Y230294"/>
    <n v="230294"/>
    <s v="R&amp;D"/>
    <x v="519"/>
    <s v="FCB-PROTOCOL-02"/>
    <s v="HN087"/>
    <s v="Y"/>
    <s v="CCS Study (1Y)"/>
    <s v="Internal R&amp;D"/>
    <s v="Q1 Passed"/>
    <s v="Q1 Passed"/>
    <s v="Compromised"/>
    <s v="Q1.5 Passed"/>
    <s v="NA"/>
    <s v="?Sarcamatoid tumor     Tumor content 60-95%"/>
    <x v="7"/>
    <s v="Mazumdar Shaw Medical Centre, Bangalore"/>
    <s v="Dr Vijay Pillai, Bangalore"/>
    <x v="0"/>
    <s v="NA"/>
    <s v="RMT"/>
    <s v="Right RMT"/>
    <s v="Male"/>
    <n v="50"/>
    <s v="N"/>
    <n v="4.8"/>
    <s v="Partha"/>
    <s v="Surgery"/>
    <s v="Primary"/>
    <s v="Naïve"/>
    <s v="NA"/>
    <s v="III"/>
    <x v="4"/>
    <n v="2"/>
    <s v="pT3"/>
    <s v="NA"/>
    <s v="NA"/>
    <s v="Moderately differentiated Keratinizing squamous cell carcinoma"/>
    <s v="NA"/>
    <s v="NA"/>
    <d v="2023-10-05T00:00:00"/>
    <s v="0.2/0.4*0.7*1.1"/>
    <s v="0.2/0.3*0.2*1.1"/>
    <s v="Manual"/>
    <n v="15"/>
    <s v="Mouniss"/>
    <s v="Y"/>
    <s v="Y"/>
    <s v="N"/>
    <s v="Q2 Passed"/>
    <s v="NA"/>
    <s v="same as FBR2D230294"/>
    <s v="Plate 2: MC RxA (2x3), Cisplatin RxF (2x3),TPF RxG (2x3)"/>
    <n v="24"/>
    <s v="Terminated @T72"/>
  </r>
  <r>
    <s v="FBB1J230295"/>
    <n v="230295"/>
    <s v="Biopharma"/>
    <x v="520"/>
    <s v="FCB-PROTOCOL-02"/>
    <s v="HN088"/>
    <s v="Y"/>
    <s v="BP008 (1J)"/>
    <s v="Biopharma"/>
    <s v="Q1 Passed"/>
    <s v="Q1 Passed"/>
    <s v="Q1.5 Passed"/>
    <s v="Q1.5 Passed"/>
    <s v="NA"/>
    <s v="Tumor content 60-80%"/>
    <x v="7"/>
    <s v="Mazumdar Shaw Medical Centre, Bangalore"/>
    <s v="Dr Vijay Pillai, Bangalore"/>
    <x v="0"/>
    <s v="NA"/>
    <s v="RMT"/>
    <s v="Right RMT"/>
    <s v="Male"/>
    <n v="37"/>
    <s v="N"/>
    <n v="4.3"/>
    <s v="Maruthi"/>
    <s v="Surgery"/>
    <s v="Primary"/>
    <s v="Naïve"/>
    <s v="NA"/>
    <s v="IV"/>
    <x v="1"/>
    <n v="2"/>
    <s v="p4apN2a"/>
    <s v="NA"/>
    <s v="NA"/>
    <s v="Squamous Cell Carcinoma"/>
    <s v="NA"/>
    <s v="NA"/>
    <d v="2023-10-06T00:00:00"/>
    <s v="0.4/0.6*1.4/15-16*0.6/0.9"/>
    <s v="NA"/>
    <s v="Vibratome"/>
    <n v="15"/>
    <s v="Mouniss"/>
    <s v="Y"/>
    <s v="Y"/>
    <s v="N"/>
    <s v="Q2 Passed"/>
    <s v="NA"/>
    <s v="Arm 1 (1x7)"/>
    <s v="Plate 2: RxA (1x7), RxB (1x7), RxC (1x7);_x000a_Plate 3: RxA (1x7), RxB (1x7), RxC (1x7)"/>
    <n v="65"/>
    <s v="Terminated @T72"/>
  </r>
  <r>
    <s v="FBR1W230296"/>
    <n v="230296"/>
    <s v="R&amp;D"/>
    <x v="521"/>
    <s v="FCB-PROTOCOL-01"/>
    <s v="VYD/208"/>
    <s v="Y"/>
    <s v="Biopsy Cabr-BSS (1W)"/>
    <s v="Internal R&amp;D"/>
    <s v="Q1 Passed"/>
    <s v="Q1 Passed"/>
    <s v="Q1.5 Passed"/>
    <s v="Q1.5 Passed"/>
    <s v="NA"/>
    <s v="Tumor in 2/6 explants. Tumor content 8-45%. Others no tumor"/>
    <x v="5"/>
    <s v="Vydehi Hospital, Bangalore"/>
    <s v="Dr Amritha Prabha"/>
    <x v="1"/>
    <s v="Er(P), Pr(P), Her2(N)"/>
    <s v="Breast"/>
    <s v="Right  Breast"/>
    <s v="Female"/>
    <n v="72"/>
    <s v="N"/>
    <n v="4.5"/>
    <s v="Partha"/>
    <s v="Surgery"/>
    <s v="Primary"/>
    <s v="Naïve"/>
    <s v="NA"/>
    <s v="II B"/>
    <x v="2"/>
    <n v="2"/>
    <s v="T3N0"/>
    <s v="NA"/>
    <s v="NA"/>
    <s v="NA"/>
    <s v="NA"/>
    <s v="NA"/>
    <d v="2023-10-07T00:00:00"/>
    <s v="0.8*2.0/1.4/0.8*4.6"/>
    <s v="0.7/0.6*1.4/1.0*2.8_x000a_0.8/0.6*1.4/0.7*1.6"/>
    <s v="Manual"/>
    <n v="15"/>
    <s v="Mouniss"/>
    <s v="Y"/>
    <s v="Y"/>
    <s v="N"/>
    <s v="Q2 Passed"/>
    <s v="NA"/>
    <s v="Arm 1 (1x6)"/>
    <s v="Base Plate-2:  RxAA (2x3), RxAB  (2x3);_x000a_Plate 3: RxAA (2x3), RxAB (2x3), RxX (2x3), RxAC (2x3), "/>
    <n v="58"/>
    <s v="Terminated @T72"/>
  </r>
  <r>
    <s v="FBR1W230297"/>
    <n v="230297"/>
    <s v="R&amp;D"/>
    <x v="521"/>
    <s v="FCB-PROTOCOL-01"/>
    <s v="VYD/209"/>
    <s v="Y"/>
    <s v="Biopsy Cabr-BSS (1W)"/>
    <s v="Internal R&amp;D"/>
    <s v="Q1 Passed"/>
    <s v="Q1 Passed"/>
    <s v="Q1.5 Passed"/>
    <s v="Q1.5 Passed"/>
    <s v="NA"/>
    <s v="Tumor content 0-85%"/>
    <x v="5"/>
    <s v="Vydehi Hospital, Bangalore"/>
    <s v="Dr Amritha Prabha"/>
    <x v="1"/>
    <s v="TNBC"/>
    <s v="Breast"/>
    <s v="Right  Breast"/>
    <s v="Female"/>
    <n v="50"/>
    <s v="N"/>
    <n v="4.8"/>
    <s v="Shashi"/>
    <s v="Surgery"/>
    <s v="Primary"/>
    <s v="Chemotherapy"/>
    <s v="NA"/>
    <s v="II B"/>
    <x v="2"/>
    <n v="2"/>
    <s v="yp T3N0"/>
    <n v="4"/>
    <s v="Adriyamycin/Cyclophosphamide"/>
    <s v="NA"/>
    <s v="CTRT"/>
    <s v="Capacitabine"/>
    <d v="2023-10-07T00:00:00"/>
    <s v="0.9*1.2*1.8"/>
    <s v="NA"/>
    <s v="Manual"/>
    <n v="15"/>
    <s v="Dharani"/>
    <s v="Y"/>
    <s v="Y"/>
    <s v="N"/>
    <s v="Q2 Passed"/>
    <s v="NA"/>
    <s v="Arm 1 (1x6)"/>
    <s v="Base Plate-2:  RxAA (2x3), RxAB  (2x3);_x000a_Plate 3: RxAA (2x3), RxAB (2x3), RxX (2x3), RxAC (2x3), "/>
    <n v="51"/>
    <s v="Terminated @T72"/>
  </r>
  <r>
    <s v="FBR1Y230298"/>
    <n v="230298"/>
    <s v="R&amp;D"/>
    <x v="522"/>
    <s v="FCB-PROTOCOL-02"/>
    <s v="HN089"/>
    <s v="Y"/>
    <s v="CCS Study (1Y)"/>
    <s v="Internal R&amp;D"/>
    <s v="Q1 Passed"/>
    <s v="Q1 Passed"/>
    <s v="Q1.5 Passed"/>
    <s v="Q1.5 Passed"/>
    <s v="NA"/>
    <s v="Tumor content 0-90%    Necrosis seen in some explants"/>
    <x v="7"/>
    <s v="Mazumdar Shaw Medical Centre, Bangalore"/>
    <s v="Dr Vijay Pillai, Bangalore"/>
    <x v="0"/>
    <s v="NA"/>
    <s v="RMT"/>
    <s v="Left RMT"/>
    <s v="Male"/>
    <n v="40"/>
    <s v="N"/>
    <n v="3.5"/>
    <s v="Kalappa"/>
    <s v="Surgery"/>
    <s v="Primary"/>
    <s v="Naïve"/>
    <s v="NA"/>
    <s v="IV"/>
    <x v="1"/>
    <n v="2"/>
    <s v="pT4b pN3b"/>
    <s v="NA"/>
    <s v="NA"/>
    <s v="Squamous Cell Carcinoma"/>
    <s v="NA"/>
    <s v="NA"/>
    <d v="2023-10-09T00:00:00"/>
    <s v="0.6/0.8*0.4/0.6*0.2/0.4"/>
    <s v="NA"/>
    <s v="Manual"/>
    <n v="15"/>
    <s v="sai "/>
    <s v="Y"/>
    <s v="Y"/>
    <s v="N"/>
    <s v="Q2 Passed"/>
    <s v="NA"/>
    <s v="Arm1  (1x6)_x000a_Arm2  (1x6)"/>
    <s v="Plate 2: MC RxA (2x3), Cisplatin RxF (2x3), Cis+TPF RxG (2x3)"/>
    <n v="44"/>
    <s v="Terminated @T72"/>
  </r>
  <r>
    <s v="FBR2A230299"/>
    <n v="230299"/>
    <s v="R&amp;D"/>
    <x v="523"/>
    <s v="FCB-PROTOCOL-02"/>
    <s v="OC013(S)"/>
    <s v="Y"/>
    <s v="Ovary CC (R2A)"/>
    <s v="Internal R&amp;D"/>
    <s v="Q1 Passed"/>
    <s v="Not Received"/>
    <s v="Compromised"/>
    <s v="Q1.5 Passed"/>
    <s v="Blood Not received"/>
    <s v="Tumor content 2-45%"/>
    <x v="7"/>
    <s v="Mazumdar Shaw Medical Centre, Bangalore"/>
    <s v="Dr Rohit Ranade, Bangalore"/>
    <x v="2"/>
    <s v="NA"/>
    <s v="Ovary"/>
    <s v="Omentum"/>
    <s v="Female"/>
    <n v="60"/>
    <s v="N"/>
    <n v="4.8"/>
    <s v="Partha"/>
    <s v="Surgery"/>
    <s v="Primary"/>
    <s v="Chemotherapy"/>
    <s v="NA"/>
    <s v="III"/>
    <x v="4"/>
    <s v="High grade tumor. "/>
    <s v="pT3c"/>
    <n v="3"/>
    <s v="Paclitaxel+Carboplatin"/>
    <s v="Residual viable serous carcinoma"/>
    <s v="NA"/>
    <s v="NA"/>
    <d v="2023-10-12T00:00:00"/>
    <s v="1.4*0.8/1.2*1.8/2.2"/>
    <s v="NA"/>
    <s v="Manual"/>
    <n v="15"/>
    <s v="Syam"/>
    <s v="N"/>
    <s v="N"/>
    <s v="N"/>
    <s v="Q2 Passed"/>
    <s v="NA"/>
    <s v="Arm 1 (1x7)_x000a_Arm 2 (1x7)"/>
    <s v="Plate 2: MC RxA (1x7), Pacli+Carbo RxC (1x7), Lipodox RxK (1x7)"/>
    <n v="42"/>
    <s v="Terminated @T72"/>
  </r>
  <r>
    <s v="FBR2B230300"/>
    <n v="230300"/>
    <s v="R&amp;D"/>
    <x v="524"/>
    <s v="FCB-PROTOCOL-02"/>
    <s v="JSS-003"/>
    <s v="Y"/>
    <s v="ovary Biopsy (R2B)"/>
    <s v="Internal R&amp;D"/>
    <s v="Q1 Passed"/>
    <s v="Q1 Passed"/>
    <s v="Q1.5 Passed"/>
    <s v="Q1.5 Passed"/>
    <s v="NA"/>
    <s v="Tumor content 30-35%"/>
    <x v="6"/>
    <s v="JSS Hospital, Mysore"/>
    <s v="Dr Ravi Krishnappa"/>
    <x v="2"/>
    <s v="NA"/>
    <s v="Ovary"/>
    <s v="Left Adrenal Mass"/>
    <s v="Female"/>
    <n v="57"/>
    <s v="N"/>
    <n v="5.2"/>
    <s v="Kalappa"/>
    <s v="Biopsy"/>
    <s v="Primary"/>
    <s v="Naïve"/>
    <s v="NA"/>
    <s v="NA"/>
    <x v="0"/>
    <s v="NA"/>
    <s v="NA"/>
    <s v="NA"/>
    <s v="NA"/>
    <s v="NA"/>
    <s v="NA"/>
    <s v="NA"/>
    <d v="2023-10-13T00:00:00"/>
    <s v="0.2*0.1*0.1_x000a_0.1*0.1*0.1_x000a_0.4*0.1*0.1"/>
    <s v="NA"/>
    <s v="Manual"/>
    <n v="15"/>
    <s v="Syam"/>
    <s v="Y"/>
    <s v="Y"/>
    <s v="N"/>
    <s v="Q2 Passed"/>
    <s v="NA"/>
    <s v="Arm 1 (1x2)"/>
    <s v="Plate 2: MC RxA (1x3), Pacli+Carbo RxC (1x3)"/>
    <n v="8"/>
    <s v="Terminated @T72"/>
  </r>
  <r>
    <s v="FBR1Y230301"/>
    <n v="230301"/>
    <s v="R&amp;D"/>
    <x v="525"/>
    <s v="FCB-PROTOCOL-02"/>
    <s v="HN090"/>
    <s v="Y"/>
    <s v="CCS Study (1Y)"/>
    <s v="Internal R&amp;D"/>
    <s v="Q1 Passed"/>
    <s v="Q1 Rejected"/>
    <s v="Q1.5 Passed"/>
    <s v="Q1.5 Rejected"/>
    <s v="Blood Clotted"/>
    <s v="Tissue necrosed"/>
    <x v="7"/>
    <s v="Mazumdar Shaw Medical Centre, Bangalore"/>
    <s v="Dr Vijay Pillai, Bangalore"/>
    <x v="0"/>
    <s v="NA"/>
    <s v="Alveolus"/>
    <s v="Left Lower Alveolus"/>
    <s v="Female"/>
    <n v="36"/>
    <s v="N"/>
    <n v="5.6"/>
    <s v="Kalappa"/>
    <s v="Surgery"/>
    <s v="Primary"/>
    <s v="Naïve"/>
    <s v="NA"/>
    <s v="NA"/>
    <x v="0"/>
    <s v="NA"/>
    <s v="NA"/>
    <s v="NA"/>
    <s v="NA"/>
    <s v="NA"/>
    <s v="NA"/>
    <s v="NA"/>
    <d v="2023-10-16T00:00:00"/>
    <s v="0.8/0.4*1.2/0.4*1.7"/>
    <s v="NA"/>
    <s v="Manual"/>
    <n v="15"/>
    <s v="Dharani"/>
    <s v="N"/>
    <s v="N"/>
    <s v="N"/>
    <s v="Q2 Rejected"/>
    <s v="No Tumor"/>
    <s v="Arm1  (1x6)"/>
    <s v="Plate 2: MC RxA (2x3), Cisplatin RxF (2x3),  TPF RxG (2x3), Flow MC RxAE (2x3)"/>
    <n v="33"/>
    <s v="Rejected"/>
  </r>
  <r>
    <s v="FBR2D230303"/>
    <n v="230303"/>
    <s v="R&amp;D"/>
    <x v="525"/>
    <s v="FCB-PROTOCOL-02"/>
    <s v="HN091"/>
    <s v="Y"/>
    <s v="BSS V2 (2D)"/>
    <s v="Internal R&amp;D"/>
    <s v="Q1 Passed"/>
    <s v="Q1 Passed"/>
    <s v="Q1.5 Passed"/>
    <s v="Q1.5 Rejected"/>
    <s v="No Tumor"/>
    <s v="Tumor content 22% in only 1 fragment. Others necrosed"/>
    <x v="7"/>
    <s v="Mazumdar Shaw Medical Centre, Bangalore"/>
    <s v="Dr Vijay Pillai, Bangalore"/>
    <x v="0"/>
    <s v="NA"/>
    <s v="Tongue"/>
    <s v="Left Lateral Border of Tongue"/>
    <s v="Male"/>
    <n v="66"/>
    <s v="N"/>
    <n v="4.3"/>
    <s v="Maruthi"/>
    <s v="Biopsy"/>
    <s v="Primary"/>
    <s v="Naïve"/>
    <s v="NA"/>
    <s v="NA"/>
    <x v="0"/>
    <s v="NA"/>
    <s v="NA"/>
    <s v="NA"/>
    <s v="NA"/>
    <s v="NA"/>
    <s v="NA"/>
    <s v="NA"/>
    <d v="2023-10-17T00:00:00"/>
    <s v="0.2-1.1  _x000a_(12 punch biopsies)"/>
    <s v="NA"/>
    <s v="Manual"/>
    <n v="15"/>
    <s v="Mouniss"/>
    <s v="Y"/>
    <s v="Y"/>
    <s v="N"/>
    <s v="Q2 Rejected"/>
    <s v="No Tumor"/>
    <s v="Arm 1 (1x6)"/>
    <s v="Plate 2: RxA (2x3), RxA (2x3),  RxT (2x3);_x000a_Plate 3:  RxAC (2x3), RxAC (2x3),  RxAD (2x3);_x000a_Plate 4:  RxAC (2x3), RxAC (2x3),  RxAD (2x3)_x000a_Plate 3: DMEM  RxA (1x6), RPMI RxA (1x7) "/>
    <n v="68"/>
    <s v="Rejected"/>
  </r>
  <r>
    <s v="FBR2C230302"/>
    <n v="230302"/>
    <s v="R&amp;D"/>
    <x v="525"/>
    <s v="FCB-PROTOCOL-02"/>
    <s v="RC038"/>
    <s v="Y"/>
    <s v="RCC DPT (2C)"/>
    <s v="Internal R&amp;D"/>
    <s v="Q1 Passed"/>
    <s v="Q1 Passed"/>
    <s v="Q1.5 Passed"/>
    <s v="Q1.5 Rejected"/>
    <s v="No Tumor"/>
    <s v="No tumor"/>
    <x v="7"/>
    <s v="Mazumdar Shaw Medical Centre, Bangalore"/>
    <s v="Dr Saurabh Bhargav, Bangalore"/>
    <x v="4"/>
    <s v="NA"/>
    <s v="Renal Mass"/>
    <s v="Right Renal Mass"/>
    <s v="Male"/>
    <n v="74"/>
    <s v="N"/>
    <n v="5.6"/>
    <s v="Kalappa"/>
    <s v="Surgery"/>
    <s v="Primary"/>
    <s v="Naïve"/>
    <s v="NA"/>
    <s v="NA"/>
    <x v="0"/>
    <s v="NA"/>
    <s v="NA"/>
    <s v="NA"/>
    <s v="NA"/>
    <s v="NA"/>
    <s v="NA"/>
    <s v="NA"/>
    <d v="2023-10-16T00:00:00"/>
    <s v="0.4/0.6*1.4/1.2*2.2"/>
    <s v="0.4*1.4/1.2*2.2"/>
    <s v="Manual"/>
    <n v="15"/>
    <s v="Kokila"/>
    <s v="Y"/>
    <s v="Y"/>
    <s v="N"/>
    <s v="Q2 Rejected"/>
    <s v="NA"/>
    <s v="Arm 1 (1x7)"/>
    <s v="Plate 2: MC RxA (1x7), Nivo RxB (1x7),  Nivo+Sunitinib RxC (1x7), Sunitinib RxD (1x7);_x000a_Plate 3:  MC RxA (1x7), RxB (1x7), RxC (1x7)"/>
    <n v="70"/>
    <s v="Rejected"/>
  </r>
  <r>
    <s v="FBR2A230304"/>
    <n v="230304"/>
    <s v="R&amp;D"/>
    <x v="526"/>
    <s v="FCB-PROTOCOL-02"/>
    <s v="OC021"/>
    <s v="Y"/>
    <s v="Ovary CC (R2A)"/>
    <s v="Internal R&amp;D"/>
    <s v="Q1 Passed"/>
    <s v="Q1 Passed"/>
    <s v="Compromised"/>
    <s v="Q1.5 Passed"/>
    <s v="NA"/>
    <s v="Tumor content 5-80%"/>
    <x v="7"/>
    <s v="Mazumdar Shaw Medical Centre, Bangalore"/>
    <s v="Dr Rohit Ranade, Bangalore"/>
    <x v="2"/>
    <s v="NA"/>
    <s v="Ovary"/>
    <s v="Left Ovary"/>
    <s v="Female"/>
    <n v="51"/>
    <s v="N"/>
    <n v="5.0999999999999996"/>
    <s v="Shashi"/>
    <s v="Surgery"/>
    <s v="Primary"/>
    <s v="Naïve"/>
    <s v="NA"/>
    <n v="1"/>
    <x v="3"/>
    <n v="1"/>
    <s v="pT1c2"/>
    <s v="NA"/>
    <s v="NA"/>
    <s v="Malignant Surface epithelial Neoplasm favours endometrioid carcinoma-Well differentiated"/>
    <s v="NA"/>
    <s v="NA"/>
    <d v="2023-10-19T00:00:00"/>
    <s v="0.3*1.2*1.8"/>
    <s v="NA"/>
    <s v="Manual"/>
    <n v="15"/>
    <s v="Pallavi"/>
    <s v="Y"/>
    <s v="Y"/>
    <s v="N"/>
    <s v="Q2 Passed"/>
    <s v="NA"/>
    <s v="Arm 1 (1x7)"/>
    <s v="Plate 2: MC RxA (1x7), Pacli+Carbo RxC (1x7), Lipodox RxK (1x7)"/>
    <n v="36"/>
    <s v="Terminated @T72"/>
  </r>
  <r>
    <s v="FBB1L230305"/>
    <n v="230305"/>
    <s v="Biopharma"/>
    <x v="526"/>
    <s v="FCB-PROTOCOL-02"/>
    <s v="RC039"/>
    <s v="Y"/>
    <s v="BP010 (1L)"/>
    <s v="Biopharma"/>
    <s v="Q1 Passed"/>
    <s v="Q1 Passed"/>
    <s v="Q1.5 Passed"/>
    <s v="Q1.5 Passed"/>
    <s v="NA"/>
    <s v="Tumor content 45-95%"/>
    <x v="7"/>
    <s v="Mazumdar Shaw Medical Centre, Bangalore"/>
    <s v="Dr Saurabh Bhargav, Bangalore"/>
    <x v="4"/>
    <s v="NA"/>
    <s v="Renal Mass"/>
    <s v="Right Renal Mass"/>
    <s v="Male"/>
    <n v="51"/>
    <s v="N"/>
    <n v="5.0999999999999996"/>
    <s v="Shashi"/>
    <s v="Surgery"/>
    <s v="Primary"/>
    <s v="Naïve"/>
    <s v="NA"/>
    <s v="III"/>
    <x v="4"/>
    <n v="4"/>
    <s v="pT3aN0"/>
    <s v="NA"/>
    <s v="NA"/>
    <s v="Clear cell carcinoma"/>
    <s v="NA"/>
    <s v="NA"/>
    <d v="2023-10-19T00:00:00"/>
    <s v="0.6/0.8*1.4*2.0"/>
    <s v="NA"/>
    <s v="Vibratome"/>
    <n v="15"/>
    <s v="Dharani"/>
    <s v="Y"/>
    <s v="Y"/>
    <s v="N"/>
    <s v="Q2 Passed"/>
    <s v="NA"/>
    <s v="Arm 1 (1x7)"/>
    <s v="Plate 2: RxA (1x7), RxB (1x7), RxC (1x7), RxD (1x7), RxE (1x7), RxF (1x7)"/>
    <n v="56"/>
    <s v="Terminated @T72"/>
  </r>
  <r>
    <s v="FBR1Y230308"/>
    <n v="230308"/>
    <s v="R&amp;D"/>
    <x v="527"/>
    <s v="FCB-PROTOCOL-01"/>
    <s v="VYD/211"/>
    <s v="Y"/>
    <s v="CCS Study (1Y)"/>
    <s v="Internal R&amp;D"/>
    <s v="Q1 Passed"/>
    <s v="Q1 Passed"/>
    <s v="Q1.5 Passed"/>
    <s v="Q1.5 Passed"/>
    <s v="NA"/>
    <s v="Tumor content 65-90%"/>
    <x v="5"/>
    <s v="Vydehi Hospital, Bangalore"/>
    <s v="Dr Amritha Prabha"/>
    <x v="0"/>
    <s v="NA"/>
    <s v="Buccal Mucosa"/>
    <s v="Right Buccal Mucosa"/>
    <s v="Male"/>
    <n v="34"/>
    <s v="N"/>
    <n v="5.0999999999999996"/>
    <s v="Shashi"/>
    <s v="Surgery"/>
    <s v="Primary"/>
    <s v="Naïve"/>
    <s v="NA"/>
    <s v="IVA"/>
    <x v="1"/>
    <n v="1"/>
    <s v="TaN0"/>
    <s v="NA"/>
    <s v="NA"/>
    <s v="NA"/>
    <s v="RT"/>
    <s v="NA"/>
    <d v="2023-10-20T00:00:00"/>
    <s v="0.8/1.0*1.2*2.0_x000a_0.8*1.5*1.6_x000a_0.4*0.8*1.8"/>
    <s v="NA"/>
    <s v="Vibratome"/>
    <n v="15"/>
    <s v="chandan"/>
    <s v="N"/>
    <s v="N"/>
    <s v="N"/>
    <s v="Q2 Passed"/>
    <s v="NA"/>
    <s v="Arm1  (1x7)"/>
    <s v="Plate 2: MC RxA (1x7), Pacl+ Carbo RxJ (1x7), Cis RxF (1x7), Gemi+Carbo RxL (1x7)"/>
    <n v="42"/>
    <s v="Terminated @T72"/>
  </r>
  <r>
    <s v="FBB1I230306"/>
    <n v="230306"/>
    <s v="Biopharma"/>
    <x v="527"/>
    <s v="FCB-PROTOCOL-02"/>
    <s v="CLN/PRA/233"/>
    <s v="Y"/>
    <s v="BP008 (1I)"/>
    <s v="Biopharma"/>
    <s v="Q1 Passed"/>
    <s v="Q1 Passed"/>
    <s v="Q1.5 Passed"/>
    <s v="Q1.5 Passed"/>
    <s v="NA"/>
    <s v="Tumor content 3-60%. Immune content high, areas of necrosis +"/>
    <x v="0"/>
    <s v="Sri Lakshmi Hospital, Bangalore"/>
    <s v="Dr Prakash BV"/>
    <x v="0"/>
    <s v="NA"/>
    <s v="Buccal Mucosa"/>
    <s v="Right Buccal Mucosa"/>
    <s v="Female"/>
    <n v="55"/>
    <s v="N"/>
    <n v="6.8"/>
    <s v="Partha"/>
    <s v="Surgery"/>
    <s v="Primary"/>
    <s v="Naïve"/>
    <s v="NA"/>
    <s v="NA"/>
    <x v="0"/>
    <s v="NA"/>
    <s v="NA"/>
    <s v="NA"/>
    <s v="NA"/>
    <s v="NA"/>
    <s v="NA"/>
    <s v="NA"/>
    <d v="2023-10-20T00:00:00"/>
    <s v="0.6*0.8*1.4"/>
    <s v="NA"/>
    <s v="Vibratome"/>
    <n v="15"/>
    <s v="Biswajit"/>
    <s v="Y"/>
    <s v="Y"/>
    <s v="N"/>
    <s v="Q2 Passed"/>
    <s v="NA"/>
    <s v="Arm 1 (1x7)"/>
    <s v="Plate 2: RxA (1x7), RxB (1x7), RxC (1x7)_x000a_Plate 3: RxA (1x7), RxB (1x7), RxC (1x7)"/>
    <n v="49"/>
    <s v="Terminated @T72"/>
  </r>
  <r>
    <s v="FBR1W230307"/>
    <n v="230307"/>
    <s v="R&amp;D"/>
    <x v="527"/>
    <s v="FCB-PROTOCOL-01"/>
    <s v="VYD/210"/>
    <s v="Y"/>
    <s v="Biopsy Cabr-BSS (1W)"/>
    <s v="Internal R&amp;D"/>
    <s v="Q1 Passed"/>
    <s v="Q1 Passed"/>
    <s v="Q1.5 Passed"/>
    <s v="Q1.5 Passed"/>
    <s v="NA"/>
    <s v="Tumor content 4-60%"/>
    <x v="5"/>
    <s v="Vydehi Hospital, Bangalore"/>
    <s v="Dr Amritha Prabha"/>
    <x v="1"/>
    <s v="Er(P), Pr(P), Her2(N)"/>
    <s v="Breast"/>
    <s v="Right  Breast"/>
    <s v="Female"/>
    <n v="37"/>
    <s v="N"/>
    <n v="5.0999999999999996"/>
    <s v="Shashi"/>
    <s v="Surgery"/>
    <s v="Primary"/>
    <s v="Naïve"/>
    <s v="NA"/>
    <s v="IIIC"/>
    <x v="4"/>
    <n v="2"/>
    <s v="T3N3a"/>
    <s v="NA"/>
    <s v="NA"/>
    <s v="NA"/>
    <s v="CTRT &amp; Hormonal Therapy"/>
    <s v="NA"/>
    <d v="2023-10-20T00:00:00"/>
    <s v="0.4*1.0*1.5_x000a_0.3*0.6*1.0"/>
    <s v="0.4*1.0*1.2_x000a_0.3*0.6*1.0"/>
    <s v="Manual"/>
    <n v="15"/>
    <s v="Moumita"/>
    <s v="Y"/>
    <s v="Y"/>
    <s v="N"/>
    <s v="Q2 Passed"/>
    <s v="NA"/>
    <s v="Arm 1 (1x6)_x000a_Arm 2 (1x6)_x000a_Arm 3 (1x6)"/>
    <s v="Base Plate-2: DMEM F12 { RxAA (2x3), RxAB  (2x3}, LPS RxY(2x3);_x000a_Plate 3: DMEM F12 MC {RxAA (2x3), RxAB (2x3)}, Ani CD3+IL2 {RxX (2x3), RxAC (2x3)} "/>
    <n v="69"/>
    <s v="Terminated @T72"/>
  </r>
  <r>
    <s v="FBR1W230309"/>
    <n v="230309"/>
    <s v="R&amp;D"/>
    <x v="527"/>
    <s v="FCB-PROTOCOL-02"/>
    <s v="BC027"/>
    <s v="Y"/>
    <s v="Biopsy Cabr-BSS (1W)"/>
    <s v="Internal R&amp;D"/>
    <s v="Q1 Passed"/>
    <s v="Q1 Passed"/>
    <s v="Q1.5 Passed"/>
    <s v="Q1.5 Passed"/>
    <s v="NA"/>
    <s v="Tumor content 1-20%"/>
    <x v="7"/>
    <s v="Mazumdar Shaw Medical Centre, Bangalore"/>
    <s v="Dr Akshita Singh"/>
    <x v="1"/>
    <s v="Er(P), Pr(P), Her2(Equivocal)"/>
    <s v="Breast"/>
    <s v="Right Breast"/>
    <s v="Female"/>
    <n v="51"/>
    <s v="N"/>
    <n v="4.8"/>
    <s v="Shashi"/>
    <s v="Biopsy"/>
    <s v="Primary"/>
    <s v="Naïve"/>
    <s v="NA"/>
    <s v="NA"/>
    <x v="0"/>
    <s v="NA"/>
    <s v="NA"/>
    <s v="NA"/>
    <s v="NA"/>
    <s v="NA"/>
    <s v="NA"/>
    <s v="NA"/>
    <d v="2023-10-20T00:00:00"/>
    <n v="0.1"/>
    <s v="NA"/>
    <s v="Manual"/>
    <n v="15"/>
    <s v="Pallavi"/>
    <s v="Y"/>
    <s v="Y"/>
    <s v="N"/>
    <s v="Q2 Passed"/>
    <s v="NA"/>
    <s v="Arm 1 (1x4)"/>
    <s v="Base Plate-2:  RxAA (1x4), Pacli+carbo RxAB  (1x4) "/>
    <n v="12"/>
    <s v="Terminated @T72"/>
  </r>
  <r>
    <s v="FBR2A230310"/>
    <n v="230310"/>
    <s v="R&amp;D"/>
    <x v="527"/>
    <s v="FCB-PROTOCOL-02"/>
    <s v="JSS-004"/>
    <s v="Y"/>
    <s v="Ovary CC (R2A)"/>
    <s v="Internal R&amp;D"/>
    <s v="Q1 Passed"/>
    <s v="Q1 Passed"/>
    <s v="Q1.5 Passed"/>
    <s v="Q1.5 Rejected"/>
    <s v="No Tumor"/>
    <s v="No tumor"/>
    <x v="6"/>
    <s v="JSS Hospital, Mysore"/>
    <s v="Dr Ravi Krishnappa"/>
    <x v="2"/>
    <s v="NA"/>
    <s v="Ovary"/>
    <s v="Right Ovary"/>
    <s v="Female"/>
    <n v="56"/>
    <s v="N"/>
    <n v="4.5"/>
    <s v="Maruthi"/>
    <s v="Surgery"/>
    <s v="Primary"/>
    <s v="Chemotherapy"/>
    <s v="NA"/>
    <s v="NA"/>
    <x v="0"/>
    <s v="NA"/>
    <s v="NA"/>
    <n v="3"/>
    <s v="Pacliaxel+Carboplatin"/>
    <s v="NA"/>
    <s v="NA"/>
    <s v="NA"/>
    <d v="2023-10-20T00:00:00"/>
    <s v="0.4/0.6*1.4*2.4"/>
    <s v="NA"/>
    <s v="Manual"/>
    <n v="15"/>
    <s v="chandan"/>
    <s v="N"/>
    <s v="N"/>
    <s v="N"/>
    <s v="Q2 Rejected"/>
    <s v="NA"/>
    <s v="Arm 1 (1x7)"/>
    <s v="Plate 2: MC RxA (1x7), Pacli+Carbo RxC (1x7), Lipodox RxK (1x7)"/>
    <n v="44"/>
    <s v="Rejected"/>
  </r>
  <r>
    <s v="FBR1W230311"/>
    <n v="230311"/>
    <s v="R&amp;D"/>
    <x v="527"/>
    <s v="FCB-PROTOCOL-01"/>
    <s v="CLN/DBR/159"/>
    <s v="Y"/>
    <s v="Biopsy Cabr-BSS (1W)"/>
    <s v="Internal R&amp;D"/>
    <s v="Q1 Passed"/>
    <s v="Q1 Passed"/>
    <s v="Q1.5 Passed"/>
    <s v="Q1.5 Passed"/>
    <s v="NA"/>
    <s v="Tumor content 0-2%."/>
    <x v="4"/>
    <s v="DBR &amp; SK Hospital, Tirupati"/>
    <s v="Dr C Jayaprakash"/>
    <x v="1"/>
    <s v="Er(N), Pr(N), Her2(P)"/>
    <s v="Breast"/>
    <s v="Left Breast"/>
    <s v="Female"/>
    <n v="80"/>
    <s v="N"/>
    <n v="5.2"/>
    <s v="Partha"/>
    <s v="Surgery"/>
    <s v="Primary"/>
    <s v="Naïve"/>
    <s v="NA"/>
    <s v="IIIA"/>
    <x v="4"/>
    <n v="3"/>
    <s v="T3 N1 MX "/>
    <s v="NA"/>
    <s v="NA"/>
    <s v="NA"/>
    <s v="NA"/>
    <s v="NA"/>
    <d v="2023-10-20T00:00:00"/>
    <s v="1.2/0.8*1.6*2.2/1.4"/>
    <s v="0.8/0.6*1.5*2.1/1.4"/>
    <s v="Manual"/>
    <n v="15"/>
    <s v="Mouniss"/>
    <s v="Y"/>
    <s v="Y"/>
    <s v="N"/>
    <s v="Q2 Passed"/>
    <s v="NA"/>
    <s v="Arm 1 (1x6)"/>
    <s v="Base Plate-2: MC { RxAA (2x3), RxAB  (2x3}, LPS RxY(2x3);_x000a_Plate 3: MC {RxAA (2x3), RxAB (2x3)}, Ani CD3+IL2 {RxX (2x3), RxAC (2x3)} "/>
    <n v="56"/>
    <s v="Terminated @T72"/>
  </r>
  <r>
    <s v="FBB1L230312"/>
    <n v="230312"/>
    <s v="Biopharma"/>
    <x v="528"/>
    <s v="FCB-PROTOCOL-02"/>
    <s v="RC040"/>
    <s v="Y"/>
    <s v="BP010 (1L)"/>
    <s v="Biopharma"/>
    <s v="Q1 Passed"/>
    <s v="Q1 Passed"/>
    <s v="Compromised"/>
    <s v="Q1.5 Passed"/>
    <s v="NA"/>
    <s v="Favouring Oncocytoma /?Chromophobe RCC                 Tumor content 5-90%"/>
    <x v="7"/>
    <s v="Mazumdar Shaw Medical Centre, Bangalore"/>
    <s v="Dr Saurabh Bhargav, Bangalore"/>
    <x v="4"/>
    <s v="NA"/>
    <s v="Renal Mass"/>
    <s v="Left Renal Mass"/>
    <s v="Female"/>
    <n v="62"/>
    <s v="N"/>
    <n v="4.7"/>
    <s v="Shashi"/>
    <s v="Surgery"/>
    <s v="Primary"/>
    <s v="Naïve"/>
    <s v="NA"/>
    <s v="NA"/>
    <x v="0"/>
    <s v="NA"/>
    <s v="NA"/>
    <s v="NA"/>
    <s v="NA"/>
    <s v="Low grade neoplasm"/>
    <s v="NA"/>
    <s v="NA"/>
    <d v="2023-10-23T00:00:00"/>
    <s v="0.2/0.4*1.4*3.0"/>
    <s v="NA"/>
    <s v="Manual"/>
    <n v="15"/>
    <s v="Syam"/>
    <s v="Y"/>
    <s v="Y"/>
    <s v="N"/>
    <s v="Q2 Passed"/>
    <s v="NA"/>
    <s v="Arm 1 (1x7)"/>
    <s v="Plate 2: RxA (1x7), RxB (1x7), RxC (1x7), RxD (1x7), RxE (1x7), RxF (1x7)"/>
    <n v="57"/>
    <s v="Terminated @T72"/>
  </r>
  <r>
    <s v="FBR2C230313"/>
    <n v="230313"/>
    <s v="R&amp;D"/>
    <x v="528"/>
    <s v="FCB-PROTOCOL-02"/>
    <s v="RC041"/>
    <s v="Y"/>
    <s v="RCC DPT (2C)"/>
    <s v="Internal R&amp;D"/>
    <s v="Q1 Passed"/>
    <s v="Not Received"/>
    <s v="Q1.5 Passed"/>
    <s v="Q1.5 Rejected"/>
    <s v="No Tumor"/>
    <s v="No tumor"/>
    <x v="7"/>
    <s v="Mazumdar Shaw Medical Centre, Bangalore"/>
    <s v="Dr Saurabh Bhargav, Bangalore"/>
    <x v="4"/>
    <s v="NA"/>
    <s v="Renal Mass"/>
    <s v="Right Renal Mass"/>
    <s v="Male"/>
    <n v="55"/>
    <s v="N"/>
    <n v="4.7"/>
    <s v="Shashi"/>
    <s v="Surgery"/>
    <s v="Primary"/>
    <s v="Naïve"/>
    <s v="NA"/>
    <s v="I"/>
    <x v="3"/>
    <n v="2"/>
    <s v="pT1b"/>
    <s v="NA"/>
    <s v="NA"/>
    <s v="Clear cell renal  cell carcinoma"/>
    <s v="NA"/>
    <s v="NA"/>
    <d v="2023-10-23T00:00:00"/>
    <s v="0.4/0.6*0.9*1.2"/>
    <s v="NA"/>
    <s v="Manual"/>
    <n v="15"/>
    <s v="Dharani"/>
    <s v="N"/>
    <s v="N"/>
    <s v="N"/>
    <s v="Q2 Rejected"/>
    <s v="NA"/>
    <s v="Arm 1 (1x7)"/>
    <s v="Plate 2: MC RxA (1x7), Nivo RxB (1x7),  Nivo+Sunitinib RxC (1x7);_x000a_Plate 3:  MC RxA (1x7), Nivo RxB (1x7),  Nivo+Sunitinib RxC (1x7)"/>
    <n v="58"/>
    <s v="Rejected"/>
  </r>
  <r>
    <s v="FBR1Y230314"/>
    <n v="230314"/>
    <s v="R&amp;D"/>
    <x v="529"/>
    <s v="FCB-PROTOCOL-01"/>
    <s v="VYD/212"/>
    <s v="Y"/>
    <s v="CCS Study (1Y)"/>
    <s v="Internal R&amp;D"/>
    <s v="Q1 Passed"/>
    <s v="Q1 Rejected"/>
    <s v="Compromised"/>
    <s v="Q1.5 Passed"/>
    <s v="hb value - 1.32"/>
    <s v="Tumor content 20-90%"/>
    <x v="5"/>
    <s v="Vydehi Hospital, Bangalore"/>
    <s v="Dr Amritha Prabha"/>
    <x v="0"/>
    <s v="NA"/>
    <s v="Alveolus"/>
    <s v="Left Lower Alveolus"/>
    <s v="Male"/>
    <n v="44"/>
    <s v="N"/>
    <n v="5.2"/>
    <s v="Shashi"/>
    <s v="Surgery"/>
    <s v="Primary"/>
    <s v="Naïve"/>
    <s v="NA"/>
    <s v="III"/>
    <x v="4"/>
    <n v="2"/>
    <s v="T3N0"/>
    <s v="NA"/>
    <s v="NA"/>
    <s v="NA"/>
    <s v="RT"/>
    <s v="NA"/>
    <d v="2023-10-25T00:00:00"/>
    <s v="0.6/0.8*1.6/1.2*2.0"/>
    <s v="NA"/>
    <s v="Vibratome"/>
    <n v="15"/>
    <s v="Syam"/>
    <s v="N"/>
    <s v="N"/>
    <s v="N"/>
    <s v="Q2 Passed"/>
    <s v="NA"/>
    <s v="Arm1  (1x7)"/>
    <s v="Plate 2: MC RxA (1x7), Pacl+ Carbo RxJ (1x7), Cis RxF (1x7), Gemi+Carbo RxL (1x7)"/>
    <n v="42"/>
    <s v="Terminated @T72"/>
  </r>
  <r>
    <s v="FBR1W230315"/>
    <n v="230315"/>
    <s v="R&amp;D"/>
    <x v="529"/>
    <s v="FCB-PROTOCOL-01"/>
    <s v="VYD/213"/>
    <s v="Y"/>
    <s v="Biopsy Cabr-BSS (1W)"/>
    <s v="Internal R&amp;D"/>
    <s v="Q1 Passed"/>
    <s v="Q1 Passed"/>
    <s v="Q1.5 Passed"/>
    <s v="Q1.5 Passed"/>
    <s v="NA"/>
    <s v="Tumor content 0-55%"/>
    <x v="5"/>
    <s v="Vydehi Hospital, Bangalore"/>
    <s v="Dr Amritha Prabha"/>
    <x v="1"/>
    <s v="TPBC"/>
    <s v="Breast"/>
    <s v="Right Breast"/>
    <s v="Female"/>
    <n v="55"/>
    <s v="N"/>
    <n v="5.3"/>
    <s v="Partha"/>
    <s v="Surgery"/>
    <s v="Primary"/>
    <s v="Naïve"/>
    <s v="NA"/>
    <s v="IIIC"/>
    <x v="4"/>
    <n v="3"/>
    <s v="T2N3a"/>
    <s v="NA"/>
    <s v="NA"/>
    <s v="NA"/>
    <s v="CTRT"/>
    <s v="NA"/>
    <d v="2023-10-25T00:00:00"/>
    <s v="1.4-1.6*2.2*3.0_x000a_"/>
    <s v="1.4*2.2*2.6"/>
    <s v="Manual"/>
    <n v="15"/>
    <s v="kuberan"/>
    <s v="Y"/>
    <s v="Y"/>
    <s v="N"/>
    <s v="Q2 Passed"/>
    <s v="NA"/>
    <s v="Arm 1 (1x6)"/>
    <s v="Base Plate-2:  RxAA (2x3), RxAB  (2x3);_x000a_Plate 3: RxAA (2x3), RxAB (2x3), RxX (2x3), RxAC (2x3), "/>
    <n v="49"/>
    <s v="Terminated @T72"/>
  </r>
  <r>
    <s v="FBR1Z230316"/>
    <n v="230316"/>
    <s v="R&amp;D"/>
    <x v="529"/>
    <s v="FCB-PROTOCOL-01"/>
    <s v="CLN/DBR/160"/>
    <s v="Y"/>
    <s v="CT+LD Nivo -NLD study (1Z)"/>
    <s v="Internal R&amp;D"/>
    <s v="Q1 Passed"/>
    <s v="Q1 Passed"/>
    <s v="Compromised"/>
    <s v="Q1.5 Passed"/>
    <s v="tissue size was small"/>
    <s v="Tumor content 3-90%      Features of peudoepithelial hyperplasia and dense inflammation present"/>
    <x v="4"/>
    <s v="DBR &amp; SK Hospital, Tirupati"/>
    <s v="Dr C Jayaprakash"/>
    <x v="0"/>
    <s v="NA"/>
    <s v="Buccal Mucosa"/>
    <s v="Left Biuccal Mucosa"/>
    <s v="Male"/>
    <n v="53"/>
    <s v="N"/>
    <n v="5.6"/>
    <s v="Maruthi"/>
    <s v="Surgery"/>
    <s v="Primary"/>
    <s v="Naïve"/>
    <s v="NA"/>
    <s v="IVB"/>
    <x v="1"/>
    <s v="NA"/>
    <s v="T4b N0 MX "/>
    <s v="NA"/>
    <s v="NA"/>
    <s v="NA"/>
    <s v="NA"/>
    <s v="NA"/>
    <d v="2023-10-25T00:00:00"/>
    <s v="0.2*0.6*1.2_x000a_0.2*0.6/1.0*1.8_x000a_0.2*0.2/0.8"/>
    <s v="NA"/>
    <s v="Manual"/>
    <n v="15"/>
    <s v="Dharani"/>
    <s v="Y"/>
    <s v="Y"/>
    <s v="N"/>
    <s v="Q2 Passed"/>
    <s v="NA"/>
    <s v="Arm1  (1x6)"/>
    <s v="Plate 2: RxA (3x3), RxB (3x3),  RxC (3x3),  RxD (3x3)"/>
    <n v="51"/>
    <s v="Terminated @T72"/>
  </r>
  <r>
    <s v="FBR1Y230317"/>
    <n v="230317"/>
    <s v="R&amp;D"/>
    <x v="530"/>
    <s v="FCB-PROTOCOL-02"/>
    <s v="HN092"/>
    <s v="Y"/>
    <s v="CCS Study (1Y)"/>
    <s v="Internal R&amp;D"/>
    <s v="Q1 Passed"/>
    <s v="Q1 Passed"/>
    <s v="Q1.5 Passed"/>
    <s v="Q1.5 Passed"/>
    <s v="NA"/>
    <s v="Tumor content 80-98%"/>
    <x v="7"/>
    <s v="Mazumdar Shaw Medical Centre, Bangalore"/>
    <s v="Dr Vijay Pillai, Bangalore"/>
    <x v="0"/>
    <s v="NA"/>
    <s v="Alveolus"/>
    <s v="Lower Alveolus"/>
    <s v="Male"/>
    <n v="74"/>
    <s v="N"/>
    <n v="4.2"/>
    <s v="Kalappa"/>
    <s v="Surgery"/>
    <s v="Primary"/>
    <s v="Naïve"/>
    <s v="NA"/>
    <s v="IV"/>
    <x v="1"/>
    <n v="1"/>
    <s v="pT4apN0"/>
    <s v="NA"/>
    <s v="NA"/>
    <s v="Squamous Cell Carcinoma"/>
    <s v="NA"/>
    <s v="NA"/>
    <d v="2023-10-26T00:00:00"/>
    <s v="0.6/.2*0.8/0.4*1.2/1.0_x000a_0.4/0.2*0.6*0.8/0.6_x000a_0.2*0.4*0.2_x000a_0.2*0.2*0.4"/>
    <s v="0.4/.2*0.7/0.4*1.2_x000a_0.4/0.2*0.6*0.8/0.6_x000a_0.2*0.4*0.2_x000a_0.2*0.2*0.4"/>
    <s v="Manual"/>
    <n v="15"/>
    <s v="Mouniss"/>
    <s v="Y"/>
    <s v="Y"/>
    <s v="N"/>
    <s v="Q2 Passed"/>
    <s v="NA"/>
    <s v="same as FBR2D230317"/>
    <s v="Plate 2: MC RxA (2x3), Cisplatin RxF (2x3)"/>
    <n v="28"/>
    <s v="Terminated @T72"/>
  </r>
  <r>
    <s v="FBB1L230318"/>
    <n v="230318"/>
    <s v="Biopharma"/>
    <x v="530"/>
    <s v="FCB-PROTOCOL-02"/>
    <s v="RC042"/>
    <s v="Y"/>
    <s v="BP010 (1L)"/>
    <s v="Biopharma"/>
    <s v="Q1 Passed"/>
    <s v="Q1 Passed"/>
    <s v="Q1.5 Passed"/>
    <s v="Q1.5 Passed"/>
    <s v="NA"/>
    <s v="Tumor content 60-95%"/>
    <x v="7"/>
    <s v="Mazumdar Shaw Medical Centre, Bangalore"/>
    <s v="Dr Saurabh Bhargav, Bangalore"/>
    <x v="4"/>
    <s v="NA"/>
    <s v="Renal Mass"/>
    <s v="Left Renal Mass"/>
    <s v="Female"/>
    <n v="48"/>
    <s v="N"/>
    <n v="4.2"/>
    <s v="Kalappa"/>
    <s v="Surgery"/>
    <s v="Primary"/>
    <s v="Naïve"/>
    <s v="NA"/>
    <s v="I"/>
    <x v="3"/>
    <n v="2"/>
    <s v="pT1b"/>
    <s v="NA"/>
    <s v="NA"/>
    <s v="Clear cell renal  cell carcinoma"/>
    <s v="NA"/>
    <s v="NA"/>
    <d v="2023-10-26T00:00:00"/>
    <s v="0.4/0.6*2.5*2.1"/>
    <s v="NA"/>
    <s v="Vibratome"/>
    <n v="15"/>
    <s v="Syam"/>
    <s v="Y"/>
    <s v="Y"/>
    <s v="N"/>
    <s v="Q2 Passed"/>
    <s v="NA"/>
    <s v="Arm 1 (1x7)"/>
    <s v="Plate 2: RxA (1x7), RxB (1x7), RxC (1x7), RxD (1x7), RxE (1x7), RxF (1x7)"/>
    <n v="56"/>
    <s v="Terminated @T72"/>
  </r>
  <r>
    <s v="FBB1K230319"/>
    <n v="230319"/>
    <s v="Biopharma"/>
    <x v="530"/>
    <s v="FCB-PROTOCOL-01"/>
    <s v="CLN/DBR/161"/>
    <s v="Y"/>
    <s v="BP010 (1K)"/>
    <s v="Biopharma"/>
    <s v="Q1 Passed"/>
    <s v="Q1 Passed"/>
    <s v="Q1.5 Passed"/>
    <s v="Q1.5 Passed"/>
    <s v="NA"/>
    <s v="Tumor content 90-95%"/>
    <x v="4"/>
    <s v="DBR &amp; SK Hospital, Tirupati"/>
    <s v="Dr C Jayaprakash"/>
    <x v="0"/>
    <s v="NA"/>
    <s v="GBS"/>
    <s v="Left GBS"/>
    <s v="Female"/>
    <n v="73"/>
    <s v="N"/>
    <n v="4.9000000000000004"/>
    <s v="Shashi"/>
    <s v="Surgery"/>
    <s v="Primary"/>
    <s v="Naïve"/>
    <s v="NA"/>
    <s v="III"/>
    <x v="4"/>
    <s v="NA"/>
    <s v="T3 N0 MX"/>
    <s v="NA"/>
    <s v="NA"/>
    <s v="NA"/>
    <s v="NA"/>
    <s v="NA"/>
    <d v="2023-10-26T00:00:00"/>
    <s v="0.4*1.2/1.3*1.6/1.8"/>
    <s v="NA"/>
    <s v="Vibratome"/>
    <n v="15"/>
    <s v="Kowshik"/>
    <s v="Y"/>
    <s v="Y"/>
    <s v="N"/>
    <s v="Q2 Passed"/>
    <s v="NA"/>
    <s v="Arm 1 (1x7)"/>
    <s v="Plate 2: RxA (1x7), RxB (1x7), RxC (1x7), RxD (1x7), RxE (1x7), RxF (1x7)"/>
    <n v="63"/>
    <s v="Terminated @T72"/>
  </r>
  <r>
    <s v="FBR1Z230320"/>
    <n v="230320"/>
    <s v="R&amp;D"/>
    <x v="531"/>
    <s v="FCB-PROTOCOL-02"/>
    <s v="CLN/PRA/234"/>
    <s v="Y"/>
    <s v="CT+LD Nivo -NLD study (1Z)"/>
    <s v="Internal R&amp;D"/>
    <s v="Q1 Passed"/>
    <s v="Q1 Passed"/>
    <s v="Q1.5 Passed"/>
    <s v="Q1.5 Passed"/>
    <s v="NA"/>
    <s v="Tumor content 6-80%"/>
    <x v="0"/>
    <s v="Sri Lakshmi Hospital, Bangalore"/>
    <s v="Dr Prakash BV"/>
    <x v="0"/>
    <s v="NA"/>
    <s v="Palate"/>
    <s v="Soft Palate"/>
    <s v="Male"/>
    <n v="55"/>
    <s v="N"/>
    <n v="4.5999999999999996"/>
    <s v="Kalappa"/>
    <s v="Surgery"/>
    <s v="Primary"/>
    <s v="Naïve"/>
    <s v="NA"/>
    <s v="III"/>
    <x v="4"/>
    <n v="2"/>
    <s v="pT3N1M0"/>
    <s v="NA"/>
    <s v="NA"/>
    <s v="NA"/>
    <s v="NA"/>
    <s v="NA"/>
    <d v="2023-10-27T00:00:00"/>
    <s v="0.4/0.6*1.4/0.4*2.4/2.0"/>
    <s v="NA"/>
    <s v="Vibratome"/>
    <n v="15"/>
    <s v="chandan"/>
    <s v="Y"/>
    <s v="Y"/>
    <s v="N"/>
    <s v="Q2 Passed"/>
    <s v="NA"/>
    <s v="Arm1  (1x6)"/>
    <s v="Plate 2: MC RxA (1x6), M+Erlo+Cel+LD Nivo RxB (1x6), Cmax Nivo RxC (1x6)"/>
    <n v="24"/>
    <s v="Terminated @T72"/>
  </r>
  <r>
    <s v="FBR1W230321"/>
    <n v="230321"/>
    <s v="R&amp;D"/>
    <x v="531"/>
    <s v="FCB-PROTOCOL-01"/>
    <s v="CLN/DBR/162"/>
    <s v="Y"/>
    <s v="Biopsy Cabr-BSS (1W)"/>
    <s v="Internal R&amp;D"/>
    <s v="Q1 Passed"/>
    <s v="Q1 Passed"/>
    <s v="Q1.5 Passed"/>
    <s v="Q1.5 Passed"/>
    <s v="NA"/>
    <s v="Tumor content 5-35%, with areas of DCIS"/>
    <x v="4"/>
    <s v="DBR &amp; SK Hospital, Tirupati"/>
    <s v="Dr C Jayaprakash"/>
    <x v="1"/>
    <s v="Er(P), Pr(P), Her2(N)"/>
    <s v="Breast"/>
    <s v="Right Breast"/>
    <s v="Female"/>
    <n v="57"/>
    <s v="N"/>
    <n v="4.5999999999999996"/>
    <s v="Maruthi"/>
    <s v="Surgery"/>
    <s v="Primary"/>
    <s v="Naïve"/>
    <s v="NA"/>
    <s v="IIIC"/>
    <x v="4"/>
    <n v="1"/>
    <s v="T2 N3 MX"/>
    <s v="NA"/>
    <s v="NA"/>
    <s v="NA"/>
    <s v="NA"/>
    <s v="NA"/>
    <d v="2023-10-27T00:00:00"/>
    <s v="0.6/0.8*2.0*3.0"/>
    <s v="NA"/>
    <s v="Manual"/>
    <n v="15"/>
    <s v="kuberan"/>
    <s v="Y"/>
    <s v="Y"/>
    <s v="N"/>
    <s v="Q2 Passed"/>
    <s v="NA"/>
    <s v="Arm 1 (1x6)"/>
    <s v="Base Plate-2:  RxAA (2x3), RxAB  (2x3);_x000a_Plate 3: RxAA (2x3), RxAB (2x3), RxX (2x3), RxAC (2x3), "/>
    <n v="50"/>
    <s v="Terminated @T72"/>
  </r>
  <r>
    <s v="FBR1Y230322"/>
    <n v="230322"/>
    <s v="R&amp;D"/>
    <x v="532"/>
    <s v="FCB-PROTOCOL-02"/>
    <s v="HN093"/>
    <s v="Y"/>
    <s v="CCS Study (1Y)"/>
    <s v="Internal R&amp;D"/>
    <s v="Q1 Passed"/>
    <s v="Q1 Passed"/>
    <s v="Q1.5 Passed"/>
    <s v="Q1.5 Passed"/>
    <s v="NA"/>
    <s v="Tumor content 15-96%"/>
    <x v="7"/>
    <s v="Mazumdar Shaw Medical Centre, Bangalore"/>
    <s v="Dr Vijay Pillai, Bangalore"/>
    <x v="0"/>
    <s v="NA"/>
    <s v="Alveolus"/>
    <s v="Left Lower Alveolus"/>
    <s v="Male"/>
    <n v="47"/>
    <s v="N"/>
    <n v="3.7"/>
    <s v="Kalappa"/>
    <s v="Surgery"/>
    <s v="Primary"/>
    <s v="Naïve"/>
    <s v="NA"/>
    <s v="IV"/>
    <x v="1"/>
    <n v="2"/>
    <s v="pT4apN1"/>
    <s v="NA"/>
    <s v="NA"/>
    <s v="Squamous Cell Carcinoma"/>
    <s v="NA"/>
    <s v="NA"/>
    <d v="2023-10-30T00:00:00"/>
    <s v="0.4*0.6/0.9*1.2"/>
    <s v="NA"/>
    <s v="Manual"/>
    <n v="15"/>
    <s v="Syam"/>
    <s v="Y"/>
    <s v="Y"/>
    <s v="N"/>
    <s v="Q2 Passed"/>
    <s v="NA"/>
    <s v="Arm1  (1x6)"/>
    <s v="Plate 2: MC RxA (2x3), Cisplatin RxF (2x3), Cis+TPF RxG (2x3)"/>
    <n v="48"/>
    <s v="Terminated @T72"/>
  </r>
  <r>
    <s v="FBB1K230323"/>
    <n v="230323"/>
    <s v="Biopharma"/>
    <x v="532"/>
    <s v="FCB-PROTOCOL-02"/>
    <s v="HN094"/>
    <s v="Y"/>
    <s v="BP010 (1K)"/>
    <s v="Biopharma"/>
    <s v="Q1 Passed"/>
    <s v="Q1 Passed"/>
    <s v="Q1.5 Passed"/>
    <s v="Q1.5 Passed"/>
    <s v="NA"/>
    <s v="Tumor content 40-90%"/>
    <x v="7"/>
    <s v="Mazumdar Shaw Medical Centre, Bangalore"/>
    <s v="Dr Vijay Pillai, Bangalore"/>
    <x v="0"/>
    <s v="NA"/>
    <s v="Buccal Mucosa"/>
    <s v="Left Buccal Mucosa"/>
    <s v="Male"/>
    <n v="67"/>
    <s v="N"/>
    <n v="3.7"/>
    <s v="Kalappa"/>
    <s v="Surgery"/>
    <s v="Primary"/>
    <s v="Naïve"/>
    <s v="NA"/>
    <s v="IV"/>
    <x v="1"/>
    <n v="2"/>
    <s v="pT4a"/>
    <s v="NA"/>
    <s v="NA"/>
    <s v="Squamous Cell Carcinoma"/>
    <s v="NA"/>
    <s v="NA"/>
    <d v="2023-10-30T00:00:00"/>
    <s v="0.5/0.6*1.0*1.0"/>
    <s v="NA"/>
    <s v="Vibratome"/>
    <n v="15"/>
    <s v="Kowshik"/>
    <s v="Y"/>
    <s v="Y"/>
    <s v="N"/>
    <s v="Q2 Passed"/>
    <s v="NA"/>
    <s v="Arm 1 (1x7)"/>
    <s v="Plate 2: RxA (1x7), RxB (1x7), RxC (1x7), RxD (1x7), RxE (1x7), RxF (1x7)"/>
    <n v="56"/>
    <s v="Terminated @T72"/>
  </r>
  <r>
    <s v="FBR1X230324"/>
    <n v="230324"/>
    <s v="R&amp;D"/>
    <x v="532"/>
    <s v="FCB-PROTOCOL-02"/>
    <s v="HN095"/>
    <s v="Y"/>
    <s v="Biopsy HNSCC (1X)"/>
    <s v="Internal R&amp;D"/>
    <s v="Q1 Passed"/>
    <s v="Q1 Passed"/>
    <s v="Q1.5 Passed"/>
    <s v="Q1.5 Passed"/>
    <s v="NA"/>
    <s v="Tumor content 0-75%. Necrosis high"/>
    <x v="7"/>
    <s v="Mazumdar Shaw Medical Centre, Bangalore"/>
    <s v="Dr Vijay Pillai, Bangalore"/>
    <x v="0"/>
    <s v="NA"/>
    <s v="Larynx"/>
    <s v="Larynx"/>
    <s v="Male"/>
    <n v="68"/>
    <s v="N"/>
    <n v="4.8"/>
    <s v="Partha"/>
    <s v="Biopsy"/>
    <s v="Primary"/>
    <s v="Naïve"/>
    <s v="NA"/>
    <s v="NA"/>
    <x v="0"/>
    <s v="NA"/>
    <s v="NA"/>
    <s v="NA"/>
    <s v="NA"/>
    <s v="papillary squamous cell carcinoma"/>
    <s v="NA"/>
    <s v="NA"/>
    <d v="2023-10-30T00:00:00"/>
    <s v="0.2*0.8*0.8"/>
    <s v="NA"/>
    <s v="Manual"/>
    <n v="15"/>
    <s v="Syam"/>
    <s v="Y"/>
    <s v="Y"/>
    <s v="N"/>
    <s v="Q2 Passed"/>
    <s v="NA"/>
    <s v="Arm 1 (1x6)"/>
    <s v="Plate 2: MC RxA (1x6), Cisplatin RxF (1x6),  Cisplatin+TPF RxG (1x6)"/>
    <n v="30"/>
    <s v="Terminated @T72"/>
  </r>
  <r>
    <s v="FBR1Y230325"/>
    <n v="230325"/>
    <s v="R&amp;D"/>
    <x v="533"/>
    <s v="FCB-PROTOCOL-01"/>
    <s v="VYD/214"/>
    <s v="Y"/>
    <s v="CCS Study (1Y)"/>
    <s v="Internal R&amp;D"/>
    <s v="Q1 Passed"/>
    <s v="Q1 Passed"/>
    <s v="Q1.5 Passed"/>
    <s v="Q1.5 Passed"/>
    <s v="NA"/>
    <s v="Tumor content 0-65%"/>
    <x v="5"/>
    <s v="Vydehi Hospital, Bangalore"/>
    <s v="Dr Amritha Prabha"/>
    <x v="0"/>
    <s v="NA"/>
    <s v="Buccal Mucosa"/>
    <s v="Left Buccal Mucosa"/>
    <s v="Female"/>
    <n v="47"/>
    <s v="N"/>
    <n v="3.5"/>
    <s v="Kalappa"/>
    <s v="Surgery"/>
    <s v="Primary"/>
    <s v="Naïve"/>
    <s v="NA"/>
    <s v="IVA"/>
    <x v="1"/>
    <n v="2"/>
    <s v="T4aN0"/>
    <s v="NA"/>
    <s v="NA"/>
    <s v="SCC"/>
    <s v="RT"/>
    <s v="NA"/>
    <d v="2023-11-02T00:00:00"/>
    <s v="0.4*1.6/1.4*1.8"/>
    <s v="NA"/>
    <s v="Manual"/>
    <n v="14"/>
    <s v="Dharani"/>
    <s v="Y"/>
    <s v="Y"/>
    <s v="N"/>
    <s v="Q2 Passed"/>
    <s v="NA"/>
    <s v="Arm1  (1x6)"/>
    <s v="Plate 2: RxA (1x7), RxJ (1x7), RxF (1x7), RxL (1x7)"/>
    <n v="39"/>
    <s v="Terminated @T72"/>
  </r>
  <r>
    <s v="FBR1Y230326"/>
    <n v="230326"/>
    <s v="R&amp;D"/>
    <x v="533"/>
    <s v="FCB-PROTOCOL-02"/>
    <s v="HN096"/>
    <s v="Y"/>
    <s v="CCS Study (1Y)"/>
    <s v="Internal R&amp;D"/>
    <s v="Q1 Passed"/>
    <s v="Q1 Passed"/>
    <s v="Compromised"/>
    <s v="Q1.5 Passed"/>
    <s v="NA"/>
    <s v="Tumor content 8-65%"/>
    <x v="7"/>
    <s v="Mazumdar Shaw Medical Centre, Bangalore"/>
    <s v="Dr Vijay Pillai, Bangalore"/>
    <x v="0"/>
    <s v="NA"/>
    <s v="Buccal Mucosa"/>
    <s v="Left Buccal Mucosa"/>
    <s v="Male"/>
    <n v="39"/>
    <s v="N"/>
    <n v="3.1"/>
    <s v="Partha"/>
    <s v="Surgery"/>
    <s v="Primary"/>
    <s v="Naïve"/>
    <s v="NA"/>
    <s v="IV"/>
    <x v="1"/>
    <n v="3"/>
    <s v="pT4b pN3b"/>
    <s v="NA"/>
    <s v="NA"/>
    <s v="Poorly differentiated squamous cell carcinoma._x000a_"/>
    <s v="NA"/>
    <s v="NA"/>
    <d v="2023-11-02T00:00:00"/>
    <s v="0.3/0.4*0.4/0.6*0.6/0.7"/>
    <s v="NA"/>
    <s v="Manual"/>
    <n v="14"/>
    <s v="sai "/>
    <s v="Y"/>
    <s v="Y"/>
    <s v="N"/>
    <s v="Q2 Passed"/>
    <s v="NA"/>
    <s v="Arm1  (1x6)"/>
    <s v="Plate 2: MC RxA (2x3), Cisplatin RxF (2x3), Cis+TPF RxG (2x3)"/>
    <n v="48"/>
    <s v="Terminated @T72"/>
  </r>
  <r>
    <s v="FBR1Z230327"/>
    <n v="230327"/>
    <s v="R&amp;D"/>
    <x v="533"/>
    <s v="FCB-PROTOCOL-01"/>
    <s v="CLN/DBR/163"/>
    <s v="Y"/>
    <s v="CT+LD Nivo -NLD study (1Z)"/>
    <s v="Internal R&amp;D"/>
    <s v="Q1 Passed"/>
    <s v="Q1 Passed"/>
    <s v="Q1.5 Passed"/>
    <s v="Q1.5 Passed"/>
    <s v="NA"/>
    <s v="Tumor content 55-98%"/>
    <x v="4"/>
    <s v="DBR &amp; SK Hospital, Tirupati"/>
    <s v="Dr C Jayaprakash"/>
    <x v="0"/>
    <s v="NA"/>
    <s v="Buccal Mucosa"/>
    <s v="Left Buccal Mucosa"/>
    <s v="Male"/>
    <n v="37"/>
    <s v="N"/>
    <n v="4.9000000000000004"/>
    <s v="Shashi"/>
    <s v="Surgery"/>
    <s v="Primary"/>
    <s v="Naïve"/>
    <s v="NA"/>
    <s v="III"/>
    <x v="4"/>
    <s v="NA"/>
    <s v="T3 N1 MX"/>
    <s v="NA"/>
    <s v="NA"/>
    <s v="NA"/>
    <s v="NA"/>
    <s v="NA"/>
    <d v="2023-11-02T00:00:00"/>
    <s v="0.6/0.4*2.6*2.4"/>
    <s v="NA"/>
    <s v="Manual"/>
    <n v="15"/>
    <s v="Mouniss"/>
    <s v="Y"/>
    <s v="Y"/>
    <s v="N"/>
    <s v="Q2 Passed"/>
    <s v="NA"/>
    <s v="Arm1  (1x6)"/>
    <s v="Plate 2: MC RxA (3x3), M+Erlo+Cel+LD Nivo RxB (3x3), Cmax Nivo RxC (3x3), M+E+Celo RxD (3x3)"/>
    <n v="56"/>
    <s v="Terminated @T72"/>
  </r>
  <r>
    <s v="FBB1J230328"/>
    <n v="230328"/>
    <s v="Biopharma"/>
    <x v="534"/>
    <s v="FCB-PROTOCOL-01"/>
    <s v="VYD/215"/>
    <s v="Y"/>
    <s v="BP008 (1J)"/>
    <s v="Biopharma"/>
    <s v="Q1 Passed"/>
    <s v="Q1 Passed"/>
    <s v="Q1.5 Passed"/>
    <s v="Q1.5 Passed"/>
    <s v="NA"/>
    <s v="Tumor content 35-96%"/>
    <x v="5"/>
    <s v="Vydehi Hospital, Bangalore"/>
    <s v="Dr Amritha Prabha"/>
    <x v="0"/>
    <s v="NA"/>
    <s v="Buccal Mucosa"/>
    <s v="Left Buccal Mucosa"/>
    <s v="Female"/>
    <n v="59"/>
    <s v="N"/>
    <n v="5.5"/>
    <s v="Kalappa"/>
    <s v="Surgery"/>
    <s v="Primary"/>
    <s v="Naïve"/>
    <s v="NA"/>
    <s v="II"/>
    <x v="2"/>
    <n v="1"/>
    <s v="T2N0"/>
    <s v="NA"/>
    <s v="NA"/>
    <s v="Verrucous carcinoma"/>
    <s v="NA"/>
    <s v="NA"/>
    <d v="2023-11-06T00:00:00"/>
    <s v="0.6*1.2/0.8*1.6/1.0"/>
    <s v="NA"/>
    <s v="Vibratome"/>
    <n v="14"/>
    <s v="Biswajit"/>
    <s v="Y"/>
    <s v="Y"/>
    <s v="N"/>
    <s v="Q2 Passed"/>
    <s v="NA"/>
    <s v="Arm 1 (1x7)"/>
    <s v="Plate 2: RxA (1x7), RxB (1x7), RxC (1x7);_x000a_Plate 3: RxA (1x7), RxB (1x7), RxC (1x7)"/>
    <n v="56"/>
    <s v="Terminated @T72"/>
  </r>
  <r>
    <s v="FBB1I230330"/>
    <n v="230330"/>
    <s v="Biopharma"/>
    <x v="535"/>
    <s v="FCB-PROTOCOL-02"/>
    <s v="HN097"/>
    <s v="Y"/>
    <s v="BP008 (1I)"/>
    <s v="Biopharma"/>
    <s v="Q1 Passed"/>
    <s v="Q1 Passed"/>
    <s v="Q1.5 Passed"/>
    <s v="Q1.5 Passed"/>
    <s v="NA"/>
    <s v="Tumor content 55-90%"/>
    <x v="7"/>
    <s v="Mazumdar Shaw Medical Centre, Bangalore"/>
    <s v="Dr Vijay Pillai, Bangalore"/>
    <x v="0"/>
    <s v="NA"/>
    <s v="Mouth"/>
    <s v="Floor of mouth"/>
    <s v="Male"/>
    <n v="70"/>
    <s v="N"/>
    <n v="3.5"/>
    <s v="Maruthi"/>
    <s v="Surgery"/>
    <s v="Primary"/>
    <s v="Naïve"/>
    <s v="NA"/>
    <s v="IV"/>
    <x v="1"/>
    <n v="2"/>
    <s v="pT4a pN0"/>
    <s v="NA"/>
    <s v="NA"/>
    <s v="Squamous Cell Carcinoma"/>
    <s v="NA"/>
    <s v="NA"/>
    <d v="2023-11-08T00:00:00"/>
    <s v="0.8*1.2*1.8"/>
    <s v="NA"/>
    <s v="Vibratome"/>
    <n v="14"/>
    <s v="Kowshik"/>
    <s v="Y"/>
    <s v="Y"/>
    <s v="N"/>
    <s v="Q2 Passed"/>
    <s v="NA"/>
    <s v="Arm 1 (1x7)"/>
    <s v="Plate 2: RxA (1x7), RxB (1x7), RxC (1x7)_x000a_Plate 3: RxA (1x7), RxB (1x7), RxC (1x7)"/>
    <n v="56"/>
    <s v="Terminated @T72"/>
  </r>
  <r>
    <s v="FBB1K230329"/>
    <n v="230329"/>
    <s v="Biopharma"/>
    <x v="535"/>
    <s v="FCB-PROTOCOL-01"/>
    <s v="VYD/216"/>
    <s v="Y"/>
    <s v="BP010 (1K)"/>
    <s v="Biopharma"/>
    <s v="Q1 Passed"/>
    <s v="Q1 Passed"/>
    <s v="Q1.5 Passed"/>
    <s v="Q1.5 Passed"/>
    <s v="NA"/>
    <s v="Tumor content 4-45%    3 fragments &lt;10% tumor"/>
    <x v="5"/>
    <s v="Vydehi Hospital, Bangalore"/>
    <s v="Dr Amritha Prabha"/>
    <x v="0"/>
    <s v="NA"/>
    <s v="Buccal Mucosa"/>
    <s v="Right Buccal Mucosa"/>
    <s v="Female"/>
    <n v="53"/>
    <s v="N"/>
    <n v="5.6"/>
    <s v="Kalappa"/>
    <s v="Surgery"/>
    <s v="Primary"/>
    <s v="Naïve"/>
    <s v="NA"/>
    <s v="IVA"/>
    <x v="1"/>
    <n v="3"/>
    <s v="T2aN2b"/>
    <s v="NA"/>
    <s v="NA"/>
    <s v="SCC"/>
    <s v="RT"/>
    <s v="NA"/>
    <d v="2023-11-07T00:00:00"/>
    <s v="0.4/0.8*1.0/1.1*1.2/1.4"/>
    <s v="NA"/>
    <s v="Vibratome"/>
    <n v="14"/>
    <s v="Dharani"/>
    <s v="Y"/>
    <s v="Y"/>
    <s v="N"/>
    <s v="Q2 Passed"/>
    <s v="NA"/>
    <s v="Arm 1 (1x7)"/>
    <s v="Plate 2: RxA (1x7), RxB (1x7), RxC (1x7), RxD (1x7), RxE (1x7), RxF (1x7)"/>
    <n v="63"/>
    <s v="Terminated @T72"/>
  </r>
  <r>
    <s v="FBBI1L230333"/>
    <n v="230333"/>
    <s v="Biopharma"/>
    <x v="536"/>
    <s v="FCB-PROTOCOL-02"/>
    <s v="CLN/PRA/235"/>
    <s v="Y"/>
    <s v="BP010 (1L)"/>
    <s v="Biopharma"/>
    <s v="Q1 Passed"/>
    <s v="Q1 Passed"/>
    <s v="Q1.5 Passed"/>
    <s v="Q1.5 Passed"/>
    <s v="NA"/>
    <s v="Tumor content 45-85%"/>
    <x v="0"/>
    <s v="Sri Lakshmi Hospital, Bangalore"/>
    <s v="Dr Prakash BV"/>
    <x v="4"/>
    <s v="NA"/>
    <s v="Renal Mass"/>
    <s v="Left Renal Mass"/>
    <s v="Male"/>
    <n v="60"/>
    <s v="N"/>
    <n v="4.5999999999999996"/>
    <s v="Partha"/>
    <s v="Surgery"/>
    <s v="Primary"/>
    <s v="Naïve"/>
    <s v="NA"/>
    <s v="II"/>
    <x v="2"/>
    <n v="2"/>
    <s v="pT2N0M0"/>
    <s v="NA"/>
    <s v="NA"/>
    <s v="NA"/>
    <s v="NA"/>
    <s v="NA"/>
    <d v="2023-11-08T00:00:00"/>
    <s v="0.6*2.0/1.8*1.4/2.4_x000a_0.4*0.8/1.6*1.8"/>
    <s v="NA"/>
    <s v="Vibratome"/>
    <n v="14"/>
    <s v="Biswajit"/>
    <s v="Y"/>
    <s v="Y"/>
    <s v="N"/>
    <s v="Q2 Passed"/>
    <s v="NA"/>
    <s v="Arm 1 (1x7)"/>
    <s v="Plate 2: RxA (1x7), RxB (1x7), RxC (1x7), RxD (1x7), RxE (1x7), RxF (1x7)"/>
    <n v="63"/>
    <s v="Terminated @T72"/>
  </r>
  <r>
    <s v="FBR1W230331"/>
    <n v="230331"/>
    <s v="R&amp;D"/>
    <x v="536"/>
    <s v="FCB-PROTOCOL-01"/>
    <s v="VYD/217"/>
    <s v="Y"/>
    <s v="Biopsy Cabr-BSS (1W)"/>
    <s v="Internal R&amp;D"/>
    <s v="Q1 Passed"/>
    <s v="Q1 Passed"/>
    <s v="Q1.5 Passed"/>
    <s v="Q1.5 Passed"/>
    <s v="NA"/>
    <s v="Tumor content 2-35%"/>
    <x v="5"/>
    <s v="Vydehi Hospital, Bangalore"/>
    <s v="Dr Amritha Prabha"/>
    <x v="1"/>
    <s v="Er(P), Pr(P), Her2(N)"/>
    <s v="Breast"/>
    <s v="Right Breast"/>
    <s v="Female"/>
    <n v="71"/>
    <s v="N"/>
    <n v="4.5"/>
    <s v="Shashi"/>
    <s v="Biopsy"/>
    <s v="Primary"/>
    <s v="Naïve"/>
    <s v="NA"/>
    <s v="NA"/>
    <x v="0"/>
    <n v="2"/>
    <s v="NA"/>
    <s v="NA"/>
    <s v="NA"/>
    <s v="IDC"/>
    <s v="NA"/>
    <s v="NA"/>
    <d v="2023-11-08T00:00:00"/>
    <s v="4 core_x000a_7mm to 13mm"/>
    <s v="NA"/>
    <s v="Manual"/>
    <n v="15"/>
    <s v="kuberan"/>
    <s v="N"/>
    <s v="N"/>
    <s v="N"/>
    <s v="Q2 Passed"/>
    <s v="NA"/>
    <s v="Arm 1 (1x6)"/>
    <s v="Plate 2: MC RxA (1x6), Pacli + Adriya+Cyclophosphamide RxF (1x6)"/>
    <n v="18"/>
    <s v="Terminated @T72"/>
  </r>
  <r>
    <s v="FBR1Y230332"/>
    <n v="230332"/>
    <s v="R&amp;D"/>
    <x v="536"/>
    <s v="FCB-PROTOCOL-02"/>
    <s v="HN098"/>
    <s v="Y"/>
    <s v="CCS Study (1Y)"/>
    <s v="Internal R&amp;D"/>
    <s v="Q1 Passed"/>
    <s v="Q1 Passed"/>
    <s v="Compromised"/>
    <s v="Q1.5 Passed"/>
    <s v="NA"/>
    <s v="Tumor content 15-85%"/>
    <x v="7"/>
    <s v="Mazumdar Shaw Medical Centre, Bangalore"/>
    <s v="Dr Vijay Pillai, Bangalore"/>
    <x v="0"/>
    <s v="NA"/>
    <s v="Tongue"/>
    <s v="Right Lateral Tongue "/>
    <s v="Male"/>
    <n v="52"/>
    <s v="N"/>
    <n v="5.3"/>
    <s v="Maruthi"/>
    <s v="Surgery"/>
    <s v="Primary"/>
    <s v="Naïve"/>
    <s v="NA"/>
    <s v="IV"/>
    <x v="1"/>
    <n v="2"/>
    <s v="pT4a pN0"/>
    <s v="NA"/>
    <s v="NA"/>
    <s v="Squamous Cell Carcinoma"/>
    <s v="NA"/>
    <s v="NA"/>
    <d v="2023-11-08T00:00:00"/>
    <s v="0.2/0.4*0.6/0.9*0.8/0.9"/>
    <s v="NA"/>
    <s v="Manual"/>
    <n v="14"/>
    <s v="kuberan"/>
    <s v="Y"/>
    <s v="Y"/>
    <s v="N"/>
    <s v="Q2 Passed"/>
    <s v="NA"/>
    <s v="Arm1  (1x6)"/>
    <s v="Plate 2: MC RxA (2x3), Cisplatin RxF (2x3), Cis+TPF RxG (2x3)"/>
    <n v="38"/>
    <s v="Terminated @T72"/>
  </r>
  <r>
    <s v="FBB1K230334"/>
    <n v="230334"/>
    <s v="Biopharma"/>
    <x v="537"/>
    <s v="FCB-PROTOCOL-01"/>
    <s v="VYD/218"/>
    <s v="Y"/>
    <s v="BP010 (1K)"/>
    <s v="Biopharma"/>
    <s v="Q1 Passed"/>
    <s v="Q1 Passed"/>
    <s v="Q1.5 Passed"/>
    <s v="Q1.5 Passed"/>
    <s v="NA"/>
    <s v="Tumor content 40-65%"/>
    <x v="5"/>
    <s v="Vydehi Hospital, Bangalore"/>
    <s v="Dr Amritha Prabha"/>
    <x v="0"/>
    <s v="NA"/>
    <s v="Tongue"/>
    <s v="Righ Lateral Border of Tongue"/>
    <s v="Male"/>
    <n v="44"/>
    <s v="N"/>
    <n v="3.5"/>
    <s v="Kalappa"/>
    <s v="Surgery"/>
    <s v="Primary"/>
    <s v="Naïve"/>
    <s v="NA"/>
    <s v="III"/>
    <x v="4"/>
    <n v="1"/>
    <s v="T3N0"/>
    <s v="NA"/>
    <s v="NA"/>
    <s v="SCC"/>
    <s v="RT"/>
    <s v="NA"/>
    <d v="2023-11-09T00:00:00"/>
    <s v="0.7/0.8*1.2*1.3"/>
    <s v="NA"/>
    <s v="Vibratome"/>
    <n v="14"/>
    <s v="Kowshik"/>
    <s v="Y"/>
    <s v="Y"/>
    <s v="N"/>
    <s v="Q2 Passed"/>
    <s v="NA"/>
    <s v="Arm 1 (1x7)"/>
    <s v="Plate 2: RxA (1x7), RxB (1x7), RxC (1x7), RxD (1x7), RxE (1x7), RxF (1x7)"/>
    <n v="56"/>
    <s v="Terminated @T72"/>
  </r>
  <r>
    <s v="FBR1W230335"/>
    <n v="230335"/>
    <s v="R&amp;D"/>
    <x v="537"/>
    <s v="FCB-PROTOCOL-01"/>
    <s v="VYD/219"/>
    <s v="Y"/>
    <s v="Biopsy Cabr-BSS (1W)"/>
    <s v="Internal R&amp;D"/>
    <s v="Q1 Passed"/>
    <s v="Q1 Passed"/>
    <s v="Q1.5 Passed"/>
    <s v="Q1.5 Passed"/>
    <s v="NA"/>
    <s v="Tumor content 0-45%"/>
    <x v="5"/>
    <s v="Vydehi Hospital, Bangalore"/>
    <s v="Dr Amritha Prabha"/>
    <x v="1"/>
    <s v="Er(P), Pr(P), Her2(N)"/>
    <s v="Breast"/>
    <s v="Left Breast"/>
    <s v="Female"/>
    <n v="55"/>
    <s v="N"/>
    <n v="3.5"/>
    <s v="Kalappa"/>
    <s v="Surgery"/>
    <s v="Primary"/>
    <s v="Naïve"/>
    <s v="NA"/>
    <s v="IIA"/>
    <x v="2"/>
    <n v="3"/>
    <s v="T2N0"/>
    <s v="NA"/>
    <s v="NA"/>
    <s v="ILC"/>
    <s v="CTRT &amp; Hormonal Therapy"/>
    <s v="NA"/>
    <d v="2023-11-09T00:00:00"/>
    <s v="0.4*1.6*0.8/1.2"/>
    <s v="NA"/>
    <s v="Manual"/>
    <n v="14"/>
    <s v="Dharani"/>
    <s v="Y"/>
    <s v="Y"/>
    <s v="N"/>
    <s v="Q2 Passed"/>
    <s v="NA"/>
    <s v="Arm 1 (1x6)"/>
    <s v="Base Plate-2:  RxAA (1x6), Docetaxel+Cyclophophamide RxAE  (1x6) "/>
    <n v="18"/>
    <s v="Terminated @T72"/>
  </r>
  <r>
    <s v="FBR2C230336"/>
    <n v="230336"/>
    <s v="R&amp;D"/>
    <x v="537"/>
    <s v="FCB-PROTOCOL-01"/>
    <s v="JSS-005"/>
    <s v="Y"/>
    <s v="RCC DPT (2C)"/>
    <s v="Internal R&amp;D"/>
    <s v="Q1 Passed"/>
    <s v="Q1 Passed"/>
    <s v="Q1.5 Passed"/>
    <s v="Q1.5 Passed"/>
    <s v="NA"/>
    <s v="Tumor comntent 0-90%"/>
    <x v="6"/>
    <s v="JSS Hospital, Mysore"/>
    <s v="Dr Manjunath"/>
    <x v="4"/>
    <s v="NA"/>
    <s v="Renal Mass"/>
    <s v="Right Renal Mass"/>
    <s v="Female"/>
    <n v="73"/>
    <s v="N"/>
    <n v="5.8"/>
    <s v="Maruthi"/>
    <s v="Surgery"/>
    <s v="Primary"/>
    <s v="Naïve"/>
    <s v="NA"/>
    <s v="NA"/>
    <x v="0"/>
    <s v="NA"/>
    <s v="NA"/>
    <s v="NA"/>
    <s v="NA"/>
    <s v="NA"/>
    <s v="NA"/>
    <s v="NA"/>
    <d v="2023-11-09T00:00:00"/>
    <s v="0.4/0.6*0.8/0.6*1.0"/>
    <s v="NA"/>
    <s v="Manual"/>
    <n v="14"/>
    <s v="chandan"/>
    <s v="Y"/>
    <s v="Y"/>
    <s v="N"/>
    <s v="Q2 Passed"/>
    <s v="NA"/>
    <s v="Arm 1 (1x7)"/>
    <s v="Plate 2: MC RxA (1x7), Nivo RxB (1x7),  Nivo+Sunitinib RxC (1x7)"/>
    <n v="36"/>
    <s v="Terminated @T72"/>
  </r>
  <r>
    <s v="FBR1Y230337"/>
    <n v="230337"/>
    <s v="R&amp;D"/>
    <x v="538"/>
    <s v="FCB-PROTOCOL-02"/>
    <s v="HN099"/>
    <s v="Y"/>
    <s v="CCS Study (1Y)"/>
    <s v="Internal R&amp;D"/>
    <s v="Q1 Passed"/>
    <s v="Q1 Passed"/>
    <s v="Q1.5 Passed"/>
    <s v="Q1.5 Passed"/>
    <s v="NA"/>
    <s v="Tumor content 0-20%      3 fragments without tumor"/>
    <x v="7"/>
    <s v="Mazumdar Shaw Medical Centre, Bangalore"/>
    <s v="Dr Vijay Pillai, Bangalore"/>
    <x v="0"/>
    <s v="NA"/>
    <s v="Buccal Mucosa"/>
    <s v="Buccal Mucosa"/>
    <s v="Male"/>
    <n v="37"/>
    <s v="N"/>
    <n v="4.5"/>
    <s v="Kalappa"/>
    <s v="Surgery"/>
    <s v="Primary"/>
    <s v="Naïve"/>
    <s v="NA"/>
    <s v="IV"/>
    <x v="1"/>
    <n v="2"/>
    <s v="pT4bpN2B"/>
    <s v="NA"/>
    <s v="NA"/>
    <s v="Squamous Cell Carcinoma"/>
    <s v="NA"/>
    <s v="NA"/>
    <d v="2023-11-10T00:00:00"/>
    <s v="0.6*1.0/1.2*1.0/1.2"/>
    <s v="NA"/>
    <s v="Manual+Vibratome"/>
    <n v="14"/>
    <s v="Kowshik"/>
    <s v="Y"/>
    <s v="Y"/>
    <s v="N"/>
    <s v="Q2 Passed"/>
    <s v="NA"/>
    <s v="Arm1  (1x7)"/>
    <s v="Plate 2: MC RxA (2x3), Cisplatin RxF (2x3), Cis+TPF RxG (2x3)"/>
    <n v="43"/>
    <s v="Terminated @T72"/>
  </r>
  <r>
    <s v="FBR1W230338"/>
    <n v="230338"/>
    <s v="R&amp;D"/>
    <x v="539"/>
    <s v="FCB-PROTOCOL-01"/>
    <s v="VYD/220"/>
    <s v="Y"/>
    <s v="Biopsy Cabr-BSS (1W)"/>
    <s v="Internal R&amp;D"/>
    <s v="Q1 Passed"/>
    <s v="Q1 Passed"/>
    <s v="Q1.5 Passed"/>
    <s v="Q1.5 Passed"/>
    <s v="NA"/>
    <s v="Tumor content 0-30%"/>
    <x v="5"/>
    <s v="Vydehi Hospital, Bangalore"/>
    <s v="Dr Amritha Prabha"/>
    <x v="1"/>
    <s v="Er(P), Pr(P), Her2(N)"/>
    <s v="Breast"/>
    <s v="Right Breast"/>
    <s v="Female"/>
    <n v="69"/>
    <s v="N"/>
    <n v="5.2"/>
    <s v="Kalappa"/>
    <s v="Surgery"/>
    <s v="Primary"/>
    <s v="Naïve"/>
    <s v="NA"/>
    <s v="IIA"/>
    <x v="2"/>
    <n v="2"/>
    <s v="T2N1a"/>
    <s v="NA"/>
    <s v="NA"/>
    <s v="IDC"/>
    <s v="CTRT&amp; Endocrine therapy"/>
    <s v="NA"/>
    <d v="2023-11-15T00:00:00"/>
    <s v="1.2/0.4*2.2*3.4"/>
    <s v="1.0*2.0*3.2"/>
    <s v="Manual"/>
    <n v="14"/>
    <s v="Kokila"/>
    <s v="N"/>
    <s v="N"/>
    <s v="N"/>
    <s v="Q2 Passed"/>
    <s v="NA"/>
    <s v="Arm 1 (1x6)"/>
    <s v="Base Plate-2:  RxAA (2x3), RxAB  (2x3);_x000a_Plate 3:MC{ RxAA (2x3), RxAB (2x3)}, Anti CD3+ IL2 {RxX (2x3), RxAC (2x3)}"/>
    <n v="50"/>
    <s v="Terminated @T72"/>
  </r>
  <r>
    <s v="FBR1W230339"/>
    <n v="230339"/>
    <s v="R&amp;D"/>
    <x v="540"/>
    <s v="FCB-PROTOCOL-01"/>
    <s v="VYD/221"/>
    <s v="Y"/>
    <s v="Biopsy Cabr-BSS (1W)"/>
    <s v="Internal R&amp;D"/>
    <s v="Q1 Passed"/>
    <s v="Q1 Passed"/>
    <s v="Q1.5 Passed"/>
    <s v="Q1.5 Passed"/>
    <s v="NA"/>
    <s v="Tumor content 1-40%"/>
    <x v="5"/>
    <s v="Vydehi Hospital, Bangalore"/>
    <s v="Dr Amritha Prabha"/>
    <x v="1"/>
    <s v="Er(P), Pr(P), Her2(N)"/>
    <s v="Breast"/>
    <s v="Left Breast"/>
    <s v="Female"/>
    <n v="57"/>
    <s v="N"/>
    <n v="4.8"/>
    <s v="Partha"/>
    <s v="Surgery"/>
    <s v="Primary"/>
    <s v="Naïve"/>
    <s v="NA"/>
    <s v="IB"/>
    <x v="3"/>
    <n v="2"/>
    <s v="T2N0"/>
    <s v="NA"/>
    <s v="NA"/>
    <s v="IDC"/>
    <s v="CTRT&amp; Endocrine therapy"/>
    <s v="Letrozole"/>
    <d v="2023-11-18T00:00:00"/>
    <s v="1.0/0.2*1.2*1.8"/>
    <s v="NA"/>
    <s v="Manual"/>
    <n v="14"/>
    <s v="Syam"/>
    <s v="Y"/>
    <s v="Y"/>
    <s v="N"/>
    <s v="Q2 Passed"/>
    <s v="NA"/>
    <s v="Arm 1 (1x6)"/>
    <s v="Base Plate-2:  RxAA (2x3), RxAB  (2x3);_x000a_Plate 3: RxAA (2x3), RxAB (2x3), RxX (2x3), RxAC (2x3) "/>
    <n v="49"/>
    <s v="Terminated @T72"/>
  </r>
  <r>
    <s v="FBB1I230340"/>
    <n v="230340"/>
    <s v="Biopharma"/>
    <x v="541"/>
    <s v="FCB-PROTOCOL-01"/>
    <s v="CLN/DBR/164"/>
    <s v="Y"/>
    <s v="BP008 (1I)"/>
    <s v="Biopharma"/>
    <s v="Q1 Passed"/>
    <s v="Q1 Passed"/>
    <s v="Q1.5 Passed"/>
    <s v="Q1.5 Passed"/>
    <s v="NA"/>
    <s v="Tumor content 5-90%"/>
    <x v="4"/>
    <s v="DBR &amp; SK Hospital, Tirupati"/>
    <s v="Dr C Jayaprakash"/>
    <x v="0"/>
    <s v="NA"/>
    <s v="Buccal Mucosa"/>
    <s v="Right Buccal Mucosa"/>
    <s v="Male"/>
    <n v="57"/>
    <s v="N"/>
    <n v="5.0999999999999996"/>
    <s v="Shashi"/>
    <s v="Surgery"/>
    <s v="Primary"/>
    <s v="Naïve"/>
    <s v="NA"/>
    <s v="II"/>
    <x v="2"/>
    <s v="NA"/>
    <s v="T2 N0 MX "/>
    <s v="NA"/>
    <s v="NA"/>
    <s v="NA"/>
    <s v="NA"/>
    <s v="NA"/>
    <d v="2023-11-20T00:00:00"/>
    <s v="0.4/0.8*0.9/0.4*1.4_x000a_0.8/1.0*0.9/1.0*0.6/1.2"/>
    <s v="NA"/>
    <s v="Vibratome"/>
    <n v="14"/>
    <s v="Mouniss"/>
    <s v="Y"/>
    <s v="Y"/>
    <s v="N"/>
    <s v="Q2 Passed"/>
    <s v="NA"/>
    <s v="Arm 1 (1x7)"/>
    <s v="Plate 2: RxA (1x7), RxB (1x7), RxC (1x7)_x000a_Plate 3: RxA (1x7), RxB (1x7), RxC (1x7)"/>
    <n v="57"/>
    <s v="Terminated @T72"/>
  </r>
  <r>
    <s v="FBR1W230341"/>
    <n v="230341"/>
    <s v="R&amp;D"/>
    <x v="542"/>
    <s v="FCB-PROTOCOL-01"/>
    <s v="VYD/223"/>
    <s v="Y"/>
    <s v="Biopsy Cabr-BSS (1W)"/>
    <s v="Internal R&amp;D"/>
    <s v="Q1 Passed"/>
    <s v="Q1 Passed"/>
    <s v="Q1.5 Passed"/>
    <s v="Q1.5 Passed"/>
    <s v="NA"/>
    <s v="Tumor content 0-40%"/>
    <x v="5"/>
    <s v="Vydehi Hospital, Bangalore"/>
    <s v="Dr Amritha Prabha"/>
    <x v="1"/>
    <s v="Er(P), Pr(N), Her2(Equivocal)"/>
    <s v="Breast"/>
    <s v="Left Breast"/>
    <s v="Female"/>
    <n v="52"/>
    <s v="N"/>
    <n v="5.3"/>
    <s v="Kalappa"/>
    <s v="Biopsy"/>
    <s v="Primary"/>
    <s v="Naïve"/>
    <s v="NA"/>
    <s v="NA"/>
    <x v="0"/>
    <n v="2"/>
    <s v="NA"/>
    <s v="NA"/>
    <s v="NA"/>
    <s v="IDC"/>
    <s v="CTRT"/>
    <s v="Cyclophosphamide, Paclitaxel"/>
    <d v="2023-11-21T00:00:00"/>
    <s v="6 Core_x000a_12-17mm"/>
    <s v="NA"/>
    <s v="Manual"/>
    <n v="14"/>
    <s v="Pallavi"/>
    <s v="Y"/>
    <s v="Y"/>
    <s v="N"/>
    <s v="Q2 Passed"/>
    <s v="NA"/>
    <s v="Arm 1 (1x6)"/>
    <s v="Base Plate-2:  MC RxAA (2x3),Pacli+Carbo RxAD  (2x3), Doce+Cyclo RxAE (2x3), Pacli+Carbo+Pembro RxAF (2x3) "/>
    <n v="37"/>
    <s v="Terminated @T72"/>
  </r>
  <r>
    <s v="FBR1W230342"/>
    <n v="230342"/>
    <s v="R&amp;D"/>
    <x v="542"/>
    <s v="FCB-PROTOCOL-01"/>
    <s v="VYD/222"/>
    <s v="Y"/>
    <s v="Biopsy Cabr-BSS (1W)"/>
    <s v="Internal R&amp;D"/>
    <s v="Q1 Passed"/>
    <s v="Q1 Passed"/>
    <s v="Q1.5 Passed"/>
    <s v="Q1.5 Passed"/>
    <s v="NA"/>
    <s v="Tumor content 3-35%"/>
    <x v="5"/>
    <s v="Vydehi Hospital, Bangalore"/>
    <s v="Dr Amritha Prabha"/>
    <x v="1"/>
    <s v="Er(P), Pr(P), Her2(N)"/>
    <s v="Breast"/>
    <s v="Left Breast"/>
    <s v="Female"/>
    <n v="45"/>
    <s v="N"/>
    <n v="5.3"/>
    <s v="Kalappa"/>
    <s v="Surgery"/>
    <s v="Primary"/>
    <s v="Naïve"/>
    <s v="NA"/>
    <s v="IIB"/>
    <x v="2"/>
    <n v="2"/>
    <s v="T3N0"/>
    <s v="NA"/>
    <s v="NA"/>
    <s v="IDC"/>
    <s v="CTRT&amp; Endocrine therapy"/>
    <s v="NA"/>
    <d v="2023-11-21T00:00:00"/>
    <s v="1.6*2.0/2.2*2.4"/>
    <s v="NA"/>
    <s v="Manual"/>
    <n v="14"/>
    <s v="Dharani"/>
    <s v="Y"/>
    <s v="Y"/>
    <s v="N"/>
    <s v="Q2 Passed"/>
    <s v="NA"/>
    <s v="Arm 1 (1x6)_x000a_Arm 2 (1x6)"/>
    <s v="Base Plate-2: DMEM/F12 with mebiol RxAA (2x3),DMEM F12 without mebiol RxA  (2x3);_x000a_Plate 3: Mebiol+ DMEM/ F12 RxAA (2x3), Mebiol+DMEM/F12+ Anti CD3+IL2 RxX (2x3), Mebiol+DMEM_LD Nivo RxAG (2x3);_x000a_Plate 4: DMEM /F12 RxA (2x3), DMEM/F12 +Anti CD3+IL2 RxT (2x3), DMEM_LD Nivo RxAH (2x3);_x000a_Plate 5: DMEM /F12 RxA (2x3), DMEM/F12 +Anti CD3+IL2 RxT (2x3);_x000a_Plate 6: DMEM /F12 RxA (2x3)"/>
    <n v="108"/>
    <s v="Terminated @T72"/>
  </r>
  <r>
    <s v="FBR1Y230343"/>
    <n v="230343"/>
    <s v="R&amp;D"/>
    <x v="543"/>
    <s v="FCB-PROTOCOL-02"/>
    <s v="HN100"/>
    <s v="Y"/>
    <s v="CCS Study (1Y)"/>
    <s v="Internal R&amp;D"/>
    <s v="Q1 Passed"/>
    <s v="Q1 Passed"/>
    <s v="Compromised"/>
    <s v="Q1.5 Passed"/>
    <s v="NA"/>
    <s v="Tumor content 5-95%"/>
    <x v="7"/>
    <s v="Mazumdar Shaw Medical Centre, Bangalore"/>
    <s v="Dr Vijay Pillai, Bangalore"/>
    <x v="0"/>
    <s v="NA"/>
    <s v="Tongue"/>
    <s v="Tongue"/>
    <s v="Male"/>
    <n v="57"/>
    <s v="N"/>
    <n v="5.2"/>
    <s v="Kalappa"/>
    <s v="Surgery"/>
    <s v="Primary"/>
    <s v="Naïve"/>
    <s v="NA"/>
    <s v="III"/>
    <x v="4"/>
    <n v="2"/>
    <s v="pT3pN2a"/>
    <s v="NA"/>
    <s v="NA"/>
    <s v="Squamous Cell Carcinoma"/>
    <s v="NA"/>
    <s v="NA"/>
    <d v="2023-11-22T00:00:00"/>
    <s v="0.4/0.2*0.6*1.0"/>
    <s v="NA"/>
    <s v="Manual"/>
    <n v="14"/>
    <s v="Syam"/>
    <s v="Y"/>
    <s v="Y"/>
    <s v="N"/>
    <s v="Q2 Passed"/>
    <s v="NA"/>
    <s v="Arm1  (1x6)"/>
    <s v="Plate 2: MC RxA (2x3), Cisplatin RxF (2x3), Cis+TPF RxG (2x3)"/>
    <n v="31"/>
    <s v="Terminated @T72"/>
  </r>
  <r>
    <s v="FBR1W230344"/>
    <n v="230344"/>
    <s v="R&amp;D"/>
    <x v="544"/>
    <s v="FCB-PROTOCOL-01"/>
    <s v="VYD/224"/>
    <s v="Y"/>
    <s v="Biopsy Cabr-BSS (1W)"/>
    <s v="Internal R&amp;D"/>
    <s v="Q1 Passed"/>
    <s v="Q1 Passed"/>
    <s v="Q1.5 Passed"/>
    <s v="Q1.5 Passed"/>
    <s v="NA"/>
    <s v="Tumor content 0-4%"/>
    <x v="5"/>
    <s v="Vydehi Hospital, Bangalore"/>
    <s v="Dr Amritha Prabha"/>
    <x v="1"/>
    <s v="Er(N), Pr(N), Her2(Equivocal)"/>
    <s v="Breast"/>
    <s v="Right Breast"/>
    <s v="Female"/>
    <n v="58"/>
    <s v="N"/>
    <n v="4.5999999999999996"/>
    <s v="Maruthi"/>
    <s v="Biopsy"/>
    <s v="Primary"/>
    <s v="Naïve"/>
    <s v="NA"/>
    <s v="NA"/>
    <x v="0"/>
    <n v="3"/>
    <s v="NA"/>
    <s v="NA"/>
    <s v="NA"/>
    <s v="NA"/>
    <s v="CT"/>
    <s v="Cyclophosphamide, Paclitaxel"/>
    <d v="2023-11-24T00:00:00"/>
    <s v="0.1*0.1*0.1"/>
    <s v="NA"/>
    <s v="Manual"/>
    <n v="14"/>
    <s v="sai "/>
    <s v="Y"/>
    <s v="Y"/>
    <s v="N"/>
    <s v="Q2 Passed"/>
    <s v="NA"/>
    <s v="Arm 1 (1x6)"/>
    <s v="Base Plate-2:  MC RxAA (2x3),Pacli+Carbo RxAD  (2x3), Doce+Cyclo RxAE (2x3), Pacli+Carbo+Pembro RxAF (2x3) "/>
    <n v="30"/>
    <s v="Terminated @T72"/>
  </r>
  <r>
    <s v="FBR1W230345"/>
    <n v="230345"/>
    <s v="R&amp;D"/>
    <x v="545"/>
    <s v="FCB-PROTOCOL-01"/>
    <s v="VYD/225"/>
    <s v="Y"/>
    <s v="Biopsy Cabr-BSS (1W)"/>
    <s v="Internal R&amp;D"/>
    <s v="Q1 Passed"/>
    <s v="Q1 Passed"/>
    <s v="Q1.5 Passed"/>
    <s v="Q1.5 Passed"/>
    <s v="NA"/>
    <s v="Tumor content 0-8%"/>
    <x v="5"/>
    <s v="Vydehi Hospital, Bangalore"/>
    <s v="Dr Amritha Prabha"/>
    <x v="1"/>
    <s v="Er(N), Pr(N), Her2(P)"/>
    <s v="Breast"/>
    <s v="Left Breast"/>
    <s v="Female"/>
    <n v="67"/>
    <s v="N"/>
    <n v="3.6"/>
    <s v="Maruthi"/>
    <s v="Surgery"/>
    <s v="Primary"/>
    <s v="Naïve"/>
    <s v="NA"/>
    <s v="IIA"/>
    <x v="2"/>
    <n v="3"/>
    <s v="rT1aN1a"/>
    <s v="NA"/>
    <s v="NA"/>
    <s v="IDC"/>
    <s v="CTRT"/>
    <s v="Docetaxel, Carboplatin"/>
    <d v="2023-11-25T00:00:00"/>
    <s v="0.4/0.6*0.6/0.9*1.0/1.1"/>
    <s v="NA"/>
    <s v="Manual"/>
    <n v="14"/>
    <s v="Dharani"/>
    <s v="Y"/>
    <s v="Y"/>
    <s v="N"/>
    <s v="Q2 Passed"/>
    <s v="NA"/>
    <s v="Arm 1 (1x6)_x000a_Arm 2 (1x6)_x000a_Arm 3 (1x6)"/>
    <s v="Base Plate-2: With mebiol RxAA (2x3), Without mebiol RxA  (2x3);_x000a_Plate 3: Mebiol {MC RxAA (2x3),  Anti CD3+IL2 RxX (2x3)}, Without Mebiol {MC RxA (2x3),  Anti CD3+IL2 RxT (2x3)};_x000a_Plate 4: Without Mebiol {MC RxA (2x3),  Anti CD3+IL2 RxT (2x3)};_x000a_Plate 5: Without Mebiol MC RxA (2x3)"/>
    <n v="80"/>
    <s v="Terminated @T72"/>
  </r>
  <r>
    <s v="FBB1K230346"/>
    <n v="230346"/>
    <s v="Biopharma"/>
    <x v="546"/>
    <s v="FCB-PROTOCOL-01"/>
    <s v="VYD/226"/>
    <s v="Y"/>
    <s v="BP010 (1K)"/>
    <s v="Biopharma"/>
    <s v="Q1 Passed"/>
    <s v="Q1 Passed"/>
    <s v="Q1.5 Passed"/>
    <s v="Q1.5 Passed"/>
    <s v="NA"/>
    <s v="Tumor content 55-85%"/>
    <x v="5"/>
    <s v="Vydehi Hospital, Bangalore"/>
    <s v="Dr Amritha Prabha"/>
    <x v="0"/>
    <s v="NA"/>
    <s v="Larynx"/>
    <s v="Right Superglotis"/>
    <s v="Male"/>
    <n v="77"/>
    <s v="N"/>
    <n v="4.5"/>
    <s v="Kalappa"/>
    <s v="Surgery"/>
    <s v="Primary"/>
    <s v="Naïve"/>
    <s v="NA"/>
    <s v="III"/>
    <x v="4"/>
    <n v="3"/>
    <s v="T3N0"/>
    <s v="NA"/>
    <s v="NA"/>
    <s v="basaloid scc"/>
    <s v="RT"/>
    <s v="NA"/>
    <d v="2023-11-27T00:00:00"/>
    <s v="0.6/1.1*1.4/0.8*1.4"/>
    <s v="NA"/>
    <s v="Vibratome"/>
    <n v="14"/>
    <s v="Mouniss"/>
    <s v="Y"/>
    <s v="Y"/>
    <s v="N"/>
    <s v="Q2 Passed"/>
    <s v="NA"/>
    <s v="Arm 1 (1x7)"/>
    <s v="Plate 2: RxA (1x7), RxB (1x7), RxC (1x7), RxD (1x7), RxE (1x7), RxF (1x7)"/>
    <n v="67"/>
    <s v="Terminated @T72"/>
  </r>
  <r>
    <s v="FBR1Y230347"/>
    <n v="230347"/>
    <s v="R&amp;D"/>
    <x v="546"/>
    <s v="FCB-PROTOCOL-02"/>
    <s v="HN101"/>
    <s v="Y"/>
    <s v="CCS Study (1Y)"/>
    <s v="Internal R&amp;D"/>
    <s v="Q1 Passed"/>
    <s v="Q1 Passed"/>
    <s v="Compromised"/>
    <s v="Q1.5 Passed"/>
    <s v="NA"/>
    <s v="Tumor content 20-96%"/>
    <x v="7"/>
    <s v="Mazumdar Shaw Medical Centre, Bangalore"/>
    <s v="Dr Vijay Pillai, Bangalore"/>
    <x v="0"/>
    <s v="NA"/>
    <s v="Tongue"/>
    <s v="Lateral Tongue"/>
    <s v="Female"/>
    <n v="76"/>
    <s v="N"/>
    <n v="4.8"/>
    <s v="Shashi"/>
    <s v="Surgery"/>
    <s v="Primary"/>
    <s v="Naïve"/>
    <s v="NA"/>
    <s v="II"/>
    <x v="2"/>
    <n v="2"/>
    <s v="pT2pN0"/>
    <s v="NA"/>
    <s v="NA"/>
    <s v="Squamous Cell Carcinoma"/>
    <s v="NA"/>
    <s v="NA"/>
    <d v="2023-11-27T00:00:00"/>
    <s v="0.3*0.6*0.6"/>
    <s v="NA"/>
    <s v="Manual"/>
    <n v="14"/>
    <s v="chandan"/>
    <s v="Y"/>
    <s v="Y"/>
    <s v="N"/>
    <s v="Q2 Passed"/>
    <s v="NA"/>
    <s v="Arm1  (1x6)"/>
    <s v="Plate 2: RxA (2x3),  RxF (2x3)"/>
    <n v="18"/>
    <s v="Terminated @T72"/>
  </r>
  <r>
    <s v="FBR1W230348"/>
    <n v="230348"/>
    <s v="R&amp;D"/>
    <x v="547"/>
    <s v="FCB-PROTOCOL-01"/>
    <s v="VYD/227"/>
    <s v="Y"/>
    <s v="Biopsy Cabr-BSS (1W)"/>
    <s v="Internal R&amp;D"/>
    <s v="Q1 Passed"/>
    <s v="Q1 Passed"/>
    <s v="Q1.5 Passed"/>
    <s v="Q1.5 Passed"/>
    <s v="NA"/>
    <s v="Tumor content 4-35%"/>
    <x v="5"/>
    <s v="Vydehi Hospital, Bangalore"/>
    <s v="Dr Amritha Prabha"/>
    <x v="1"/>
    <s v="Er(P), Pr(P), Her2(N)"/>
    <s v="Breast"/>
    <s v="Left Breast"/>
    <s v="Female"/>
    <n v="35"/>
    <s v="N"/>
    <n v="4.5999999999999996"/>
    <s v="Partha"/>
    <s v="Surgery"/>
    <s v="Primary"/>
    <s v="Naïve"/>
    <s v="NA"/>
    <s v="I"/>
    <x v="3"/>
    <n v="1"/>
    <s v="T1N0"/>
    <s v="NA"/>
    <s v="NA"/>
    <s v="NA"/>
    <s v="CT"/>
    <s v="Docetaxel, Carboplatin"/>
    <d v="2023-11-28T00:00:00"/>
    <s v="0.5/0.6*1.6/0.8*2.4"/>
    <s v="0.4/0.5*0.9/0.7*2.0"/>
    <s v="Manual"/>
    <n v="14"/>
    <s v="sai "/>
    <s v="Y"/>
    <s v="Y"/>
    <s v="N"/>
    <s v="Q2 Passed"/>
    <s v="NA"/>
    <s v="Arm 1 (1x6)_x000a_Arm 2 (1x7)"/>
    <s v="Base Plate-2:  MC  RxA (1x7), IL2 RxAI  (1x7), Flow Arms {MC  RxA(1x7), Anti CD3  RxAK  (1x7), IL2 RxAI (1x7), Anti CD3+IL2 RxT (1x7)};_x000a_Plate-3:  MC  RxAA (2x3), IL2 RxAJ (2x3), Flow Arms {MC  RxAA (2x3), IL2 RxAJ (2x3)};"/>
    <n v="95"/>
    <s v="Terminated @T72"/>
  </r>
  <r>
    <s v="FBB1L230349"/>
    <n v="230349"/>
    <s v="Biopharma"/>
    <x v="547"/>
    <s v="FCB-PROTOCOL-01"/>
    <s v="JSS-006"/>
    <s v="Y"/>
    <s v="BP010 (1L)"/>
    <s v="Biopharma"/>
    <s v="Q1 Passed"/>
    <s v="Q1 Passed"/>
    <s v="Q1.5 Passed"/>
    <s v="Q1.5 Rejected"/>
    <s v="No Tumor"/>
    <s v="Tumor in 2/6 fragments, others no tumor. Necrosis high. Tumor content 0-45% Immune content 1-25%"/>
    <x v="6"/>
    <s v="JSS Hospital, Mysore"/>
    <s v="Dr Manjunath"/>
    <x v="4"/>
    <s v="NA"/>
    <s v="Renal Mass"/>
    <s v="Right Renal Mass"/>
    <s v="Male"/>
    <n v="50"/>
    <s v="N"/>
    <n v="5.2"/>
    <s v="Kalappa"/>
    <s v="Surgery"/>
    <s v="Primary"/>
    <s v="Chemotherapy"/>
    <s v="NA"/>
    <s v="II"/>
    <x v="2"/>
    <s v="NA"/>
    <s v="pT2N1M1"/>
    <n v="13"/>
    <s v="Pembro+Axitinib"/>
    <s v="NA"/>
    <s v="NA"/>
    <s v="NA"/>
    <d v="2023-11-28T00:00:00"/>
    <s v="1.4*1.8*2.1"/>
    <s v="NA"/>
    <s v="Vibratome"/>
    <n v="14"/>
    <s v="Syam"/>
    <s v="Y"/>
    <s v="Y"/>
    <s v="N"/>
    <s v="Q2 Passed"/>
    <s v="NA"/>
    <s v="Arm 1 (1x7)"/>
    <s v="Plate 2: RxA (1x7), RxB (1x7), RxC (1x7), RxD (1x7), RxE (1x7), RxF (1x7)"/>
    <n v="56"/>
    <s v="Rejected"/>
  </r>
  <r>
    <s v="FBR1W230350"/>
    <n v="230350"/>
    <s v="R&amp;D"/>
    <x v="548"/>
    <s v="FCB-PROTOCOL-01"/>
    <s v="VYD/228"/>
    <s v="Y"/>
    <s v="Biopsy Cabr-BSS (1W)"/>
    <s v="Internal R&amp;D"/>
    <s v="Q1 Passed"/>
    <s v="Q1 Passed"/>
    <s v="Q1.5 Passed"/>
    <s v="Q1.5 Rejected"/>
    <s v="No Tumor"/>
    <s v="No tumor"/>
    <x v="5"/>
    <s v="Vydehi Hospital, Bangalore"/>
    <s v="Dr Amritha Prabha"/>
    <x v="1"/>
    <s v="TNBC"/>
    <s v="Breast"/>
    <s v="Breast"/>
    <s v="Female"/>
    <n v="35"/>
    <s v="N"/>
    <n v="4.5"/>
    <s v="Maruthi"/>
    <s v="Surgery"/>
    <s v="Primary"/>
    <s v="Chemotherapy"/>
    <s v="NA"/>
    <s v="NA"/>
    <x v="0"/>
    <s v="NA"/>
    <s v="NA"/>
    <n v="8"/>
    <s v="4AC+ 4Paclitaxel"/>
    <s v="NA"/>
    <s v="NA"/>
    <s v="NA"/>
    <d v="2023-11-29T00:00:00"/>
    <s v="0.2/0.4*0.8/1.2*1.6/2.2"/>
    <s v="0.2/0.4*0.6/1.2*1.2/1.4"/>
    <s v="Manual"/>
    <n v="14"/>
    <s v="sai "/>
    <s v="Y"/>
    <s v="Y"/>
    <s v="N"/>
    <s v="Q2 Passed"/>
    <s v="NA"/>
    <s v="Arm 1 (1x7)_x000a_Arm 2 (1x6)"/>
    <s v="Base Plate-2:  MC  RxA (1x7), IL2 RxAI  (1x7), Flow Arms {MC  RxA(1x7), IL2 RxAI (1x7)};_x000a_Plate-3:  MC  RxAA (2x3), IL2 RxAJ (2x3), Flow Arms {MC  RxAA (2x3), IL2 RxAJ (2x3)}"/>
    <n v="65"/>
    <s v="Rejected"/>
  </r>
  <r>
    <s v="FBR1Y230351"/>
    <n v="230351"/>
    <s v="R&amp;D"/>
    <x v="548"/>
    <s v="FCB-PROTOCOL-02"/>
    <s v="HN102"/>
    <s v="Y"/>
    <s v="CCS Study (1Y)"/>
    <s v="Internal R&amp;D"/>
    <s v="Q1 Passed"/>
    <s v="Q1 Passed"/>
    <s v="Compromised"/>
    <s v="Q1.5 Passed"/>
    <s v="NA"/>
    <s v="Tumor content 35-96%"/>
    <x v="7"/>
    <s v="Mazumdar Shaw Medical Centre, Bangalore"/>
    <s v="Dr Vijay Pillai, Bangalore"/>
    <x v="0"/>
    <s v="NA"/>
    <s v="Buccal Mucosa"/>
    <s v="Right Buccal Mucosa"/>
    <s v="Male"/>
    <n v="48"/>
    <s v="N"/>
    <n v="4.9000000000000004"/>
    <s v="Shashi"/>
    <s v="Surgery"/>
    <s v="Primary"/>
    <s v="Naïve"/>
    <s v="NA"/>
    <s v="IV"/>
    <x v="1"/>
    <n v="3"/>
    <s v="pT4apN3b"/>
    <s v="NA"/>
    <s v="NA"/>
    <s v="Poorly differentiated squamous cell carcinoma._x000a_"/>
    <s v="NA"/>
    <s v="NA"/>
    <d v="2023-11-29T00:00:00"/>
    <s v="0.3*0.6/0.8*0.8_x000a_0.2*0.3*0.6"/>
    <s v="NA"/>
    <s v="Manual"/>
    <n v="14"/>
    <s v="Syam"/>
    <s v="Y"/>
    <s v="Y"/>
    <s v="N"/>
    <s v="Q2 Passed"/>
    <s v="NA"/>
    <s v="Arm1  (1x6)"/>
    <s v="Plate 2: MC RxA (2x3), Cisplatin RxF (2x3), Cis+TPF RxG (2x3)"/>
    <n v="31"/>
    <s v="Terminated @T72"/>
  </r>
  <r>
    <s v="FBR1W230352"/>
    <n v="230352"/>
    <s v="R&amp;D"/>
    <x v="548"/>
    <s v="FCB-PROTOCOL-01"/>
    <s v="JSS-007"/>
    <s v="Y"/>
    <s v="CCS Study (1Y)"/>
    <s v="Internal R&amp;D"/>
    <s v="Q1 Passed"/>
    <s v="Q1 Passed"/>
    <s v="Q1.5 Passed"/>
    <s v="Q1.5 Rejected"/>
    <s v="No Tumor"/>
    <s v="No tumor"/>
    <x v="6"/>
    <s v="JSS Hospital, Mysore"/>
    <s v="Dr Kiran"/>
    <x v="1"/>
    <s v="NA"/>
    <s v="Breast"/>
    <s v="Left Breast"/>
    <s v="Female"/>
    <n v="58"/>
    <s v="N"/>
    <n v="5.8"/>
    <s v="Kalappa"/>
    <s v="Biopsy"/>
    <s v="Primary"/>
    <s v="Naïve"/>
    <s v="NA"/>
    <s v="NA"/>
    <x v="0"/>
    <s v="NA"/>
    <s v="NA"/>
    <s v="NA"/>
    <s v="NA"/>
    <s v="NA"/>
    <s v="NA"/>
    <s v="NA"/>
    <d v="2023-11-29T00:00:00"/>
    <s v="2 Cores_x000a_0.1*0.1*0.1"/>
    <s v="NA"/>
    <s v="Manual"/>
    <n v="14"/>
    <s v="kuberan"/>
    <s v="Y"/>
    <s v="Y"/>
    <s v="N"/>
    <s v="Q2 Passed"/>
    <s v="NA"/>
    <s v="Arm 1 (1x3)"/>
    <s v="Base Plate-2: MC  RxAA (1x3), IL2 RxAJ (1x3)"/>
    <n v="9"/>
    <s v="Rejected"/>
  </r>
  <r>
    <s v="FBB1K230353"/>
    <n v="230353"/>
    <s v="Biopharma"/>
    <x v="549"/>
    <s v="FCB-PROTOCOL-01"/>
    <s v="CLN/PRA/236"/>
    <s v="Y"/>
    <s v="BP010 (1K)"/>
    <s v="Biopharma"/>
    <s v="Q1 Passed"/>
    <s v="Q1 Passed"/>
    <s v="Q1.5 Passed"/>
    <s v="Q1.5 Rejected"/>
    <s v="No Tumor"/>
    <s v="Only 1 explant has 4% tumor, others no tumor. Inflammation present with high immune content"/>
    <x v="0"/>
    <s v="Sri Lakshmi Hospital, Bangalore"/>
    <s v="Dr Prakash BV"/>
    <x v="0"/>
    <s v="NA"/>
    <s v="Buccal Mucosa"/>
    <s v="Left Buccal Mucosa"/>
    <s v="Female"/>
    <n v="70"/>
    <s v="N"/>
    <n v="4.5999999999999996"/>
    <s v="Partha"/>
    <s v="Surgery"/>
    <s v="Primary"/>
    <s v="Naïve"/>
    <s v="NA"/>
    <s v="II"/>
    <x v="2"/>
    <n v="2"/>
    <s v="pT2N0M0"/>
    <s v="NA"/>
    <s v="NA"/>
    <s v="NA"/>
    <s v="NA"/>
    <s v="NA"/>
    <d v="2023-11-30T00:00:00"/>
    <s v="0.6/0.4*0.6*0.8/0.9_x000a_0.2*0.7/0.8*1.7"/>
    <s v="NA"/>
    <s v="Vibratome"/>
    <n v="14"/>
    <s v="Syam"/>
    <s v="Y"/>
    <s v="Y"/>
    <s v="N"/>
    <s v="Q2 Rejected"/>
    <s v="No Tumor"/>
    <s v="NA"/>
    <s v="NA"/>
    <s v="NA"/>
    <s v="Rejected"/>
  </r>
  <r>
    <s v="FBB1K230354"/>
    <n v="230354"/>
    <s v="Biopharma"/>
    <x v="549"/>
    <s v="FCB-PROTOCOL-01"/>
    <s v="CLN/PRA/237"/>
    <s v="Y"/>
    <s v="BP010 (1K)"/>
    <s v="Biopharma"/>
    <s v="Q1 Passed"/>
    <s v="Q1 Passed"/>
    <s v="Q1.5 Passed"/>
    <s v="Q1.5 Rejected"/>
    <s v="tumor content less then 15%, So Not fit for biopharma study"/>
    <s v="Tumor content 3-25%"/>
    <x v="0"/>
    <s v="Sri Lakshmi Hospital, Bangalore"/>
    <s v="Dr Prakash BV"/>
    <x v="0"/>
    <s v="NA"/>
    <s v="Larynx"/>
    <s v="Larynx"/>
    <s v="Male"/>
    <n v="65"/>
    <s v="N"/>
    <n v="4.5999999999999996"/>
    <s v="Partha"/>
    <s v="Surgery"/>
    <s v="Primary"/>
    <s v="Naïve"/>
    <s v="NA"/>
    <s v="II"/>
    <x v="2"/>
    <n v="2"/>
    <s v="pT3N1M0"/>
    <s v="NA"/>
    <s v="NA"/>
    <s v="NA"/>
    <s v="NA"/>
    <s v="NA"/>
    <d v="2023-11-30T00:00:00"/>
    <s v="0.6*1.0/0.7*2.3_x000a_0.2*0.6*2.3"/>
    <s v="NA"/>
    <s v="Vibratome"/>
    <n v="14"/>
    <s v="Dharani"/>
    <s v="Y"/>
    <s v="Y"/>
    <s v="N"/>
    <s v="Q2 Rejected"/>
    <s v="No Tumor"/>
    <s v="NA"/>
    <s v="NA"/>
    <s v="NA"/>
    <s v="Rejected"/>
  </r>
  <r>
    <s v="FBR1Y230357"/>
    <n v="230357"/>
    <s v="R&amp;D"/>
    <x v="550"/>
    <s v="FCB-PROTOCOL-01"/>
    <s v="CLN/PRA/238"/>
    <s v="Y"/>
    <s v="CCS Study (1Y)"/>
    <s v="Internal R&amp;D"/>
    <s v="Q1 Passed"/>
    <s v="Q1 Passed"/>
    <s v="Q1.5 Passed"/>
    <s v="Q1.5 Passed"/>
    <s v="NA"/>
    <s v="Tumor content 30-80%"/>
    <x v="0"/>
    <s v="Sri Lakshmi Hospital, Bangalore"/>
    <s v="Dr Prakash BV"/>
    <x v="0"/>
    <s v="NA"/>
    <s v="RMT"/>
    <s v="Left RMT"/>
    <s v="Female"/>
    <n v="70"/>
    <s v="N"/>
    <n v="4.5999999999999996"/>
    <s v="Partha"/>
    <s v="Surgery"/>
    <s v="Primary"/>
    <s v="Naïve"/>
    <s v="NA"/>
    <s v="II"/>
    <x v="2"/>
    <n v="2"/>
    <s v="pT3N1M0"/>
    <s v="NA"/>
    <s v="NA"/>
    <s v="NA"/>
    <s v="NA"/>
    <s v="NA"/>
    <d v="2023-12-02T00:00:00"/>
    <s v="0.6*0.8/1.3*1.9"/>
    <s v="NA"/>
    <s v="Vibratome"/>
    <n v="15"/>
    <s v="Kowshik"/>
    <s v="Y"/>
    <s v="Y"/>
    <s v="N"/>
    <s v="Q2 Passed"/>
    <s v="NA"/>
    <s v="Arm1  (1x6)"/>
    <s v="Plate 2: RxA (2x3),  RxA (2x3), RxA (2x3),  RxA (2x3);_x000a_Plate 3: RxA (2x3),  RxA (2x3)"/>
    <n v="42"/>
    <s v="Terminated @T72"/>
  </r>
  <r>
    <s v="FBR1Y230355"/>
    <n v="230355"/>
    <s v="R&amp;D"/>
    <x v="550"/>
    <s v="FCB-PROTOCOL-02"/>
    <s v="HN103"/>
    <s v="Y"/>
    <s v="CCS Study (1Y)"/>
    <s v="Internal R&amp;D"/>
    <s v="Q1 Passed"/>
    <s v="Q1 Passed"/>
    <s v="Compromised"/>
    <s v="Q1.5 Passed"/>
    <s v="NA"/>
    <s v="Tumor content 15-80%"/>
    <x v="7"/>
    <s v="Mazumdar Shaw Medical Centre, Bangalore"/>
    <s v="Dr Vijay Pillai, Bangalore"/>
    <x v="0"/>
    <s v="NA"/>
    <s v="Tongue"/>
    <s v="Tongue"/>
    <s v="Male"/>
    <n v="40"/>
    <s v="N"/>
    <n v="3.8"/>
    <s v="Partha"/>
    <s v="Surgery"/>
    <s v="Primary"/>
    <s v="Naïve"/>
    <s v="NA"/>
    <s v="IV"/>
    <x v="1"/>
    <n v="2"/>
    <s v="ypT4aypN0"/>
    <s v="NA"/>
    <s v="NA"/>
    <s v="Squamous Cell Carcinoma"/>
    <s v="NA"/>
    <s v="NA"/>
    <d v="2023-12-01T00:00:00"/>
    <s v="0.1/0.2*0.8*1.0"/>
    <s v="NA"/>
    <s v="Manual"/>
    <n v="15"/>
    <s v="Dharani"/>
    <s v="Y"/>
    <s v="Y"/>
    <s v="N"/>
    <s v="Q2 Passed"/>
    <s v="NA"/>
    <s v="Arm1  (1x6)_x000a_Arm2  (1x6)"/>
    <s v="Plate 2: RxA (2x3),  RxF (2x3);_x000a_Plate 3: RxA (2x3),  RxA (2x3), RxA (2x3),  RxA (2x3);_x000a_Plate 4: RxA (2x3),  RxA (2x3), RxA (2x3),  RxA (2x3"/>
    <n v="90"/>
    <s v="Terminated @T72"/>
  </r>
  <r>
    <s v="FBR2A230356"/>
    <n v="230356"/>
    <s v="R&amp;D"/>
    <x v="550"/>
    <s v="FCB-PROTOCOL-01"/>
    <s v="JSS-008"/>
    <s v="Y"/>
    <s v="Ovary CC (R2A)"/>
    <s v="Internal R&amp;D"/>
    <s v="Q1 Passed"/>
    <s v="Q1 Rejected"/>
    <s v="Compromised"/>
    <s v="Q1.5 Passed"/>
    <s v="Blood Clotted"/>
    <s v="Tumor content 0-85%"/>
    <x v="6"/>
    <s v="JSS Hospital, Mysore"/>
    <s v="Dr Ravi Krishnappa"/>
    <x v="2"/>
    <s v="NA"/>
    <s v="Peritoneal"/>
    <s v="Peritoneal"/>
    <s v="Female"/>
    <n v="50"/>
    <s v="N"/>
    <n v="4.5"/>
    <s v="Kalappa"/>
    <s v="Surgery"/>
    <s v="Metastatic"/>
    <s v="Naïve"/>
    <s v="NA"/>
    <s v="NA"/>
    <x v="0"/>
    <s v="NA"/>
    <s v="NA"/>
    <s v="NA"/>
    <s v="NA"/>
    <s v="NA"/>
    <s v="NA"/>
    <s v="NA"/>
    <d v="2023-12-01T00:00:00"/>
    <s v="0.2*0.4*0.6_x000a_0.2*0.4*0.6_x000a_0.2*0.4*0.6_x000a_0.2*0.4*0.4"/>
    <s v="NA"/>
    <s v="Manual"/>
    <n v="14"/>
    <s v="Syam"/>
    <s v="N"/>
    <s v="N"/>
    <s v="N"/>
    <s v="Q2 Passed"/>
    <s v="NA"/>
    <s v="Arm 1 (1x6)"/>
    <s v="Plate 2:  MC RxA (1x7),  Pacli+Carbo RxC (1x7), Doxo+Carbo RxW (1x7), Gemi+Carbo RxF (1x7)"/>
    <n v="37"/>
    <s v="Terminated @T72"/>
  </r>
  <r>
    <s v="FBR1Y230358"/>
    <n v="230358"/>
    <s v="R&amp;D"/>
    <x v="551"/>
    <s v="FCB-PROTOCOL-01"/>
    <s v="VYD/229"/>
    <s v="Y"/>
    <s v="CCS Study (1Y)"/>
    <s v="Internal R&amp;D"/>
    <s v="Q1 Passed"/>
    <s v="Q1 Passed"/>
    <s v="Compromised"/>
    <s v="Q1.5 Passed"/>
    <s v="Small size sample"/>
    <s v="Tumor content 90-96%, SSE in some explants"/>
    <x v="5"/>
    <s v="Vydehi Hospital, Bangalore"/>
    <s v="Dr Amritha Prabha"/>
    <x v="0"/>
    <s v="NA"/>
    <s v="Buccal Mucosa"/>
    <s v="Right Buccal Mucosa"/>
    <s v="Female"/>
    <n v="70"/>
    <s v="N"/>
    <n v="5.6"/>
    <s v="Kalappa"/>
    <s v="Surgery"/>
    <s v="Primary"/>
    <s v="Naïve"/>
    <s v="NA"/>
    <s v="II"/>
    <x v="2"/>
    <n v="2"/>
    <s v="T2N0"/>
    <s v="NA"/>
    <s v="NA"/>
    <s v="SCC"/>
    <s v="NA"/>
    <s v="NA"/>
    <d v="2023-12-04T00:00:00"/>
    <s v="0.4*0,7*1.0/0.8_x000a_0.3*0.4*0.6_x000a_0.3*0.4*0.6"/>
    <s v="NA"/>
    <s v="Manual"/>
    <n v="15"/>
    <s v="chandan"/>
    <s v="Y"/>
    <s v="Y"/>
    <s v="N"/>
    <s v="Q2 Passed"/>
    <s v="NA"/>
    <s v="Arm1  (1x6)"/>
    <s v="Plate 2: MC RxA (2x3), Pacl+ Carbo RxJ (2x3), Gemi+Carbo RxL (2x3), Metho RxN (2x3)"/>
    <n v="44"/>
    <s v="Terminated @T72"/>
  </r>
  <r>
    <s v="FBR1Y230359"/>
    <n v="230359"/>
    <s v="R&amp;D"/>
    <x v="552"/>
    <s v="FCB-PROTOCOL-02"/>
    <s v="HN104"/>
    <s v="Y"/>
    <s v="CCS Study (1Y)"/>
    <s v="Internal R&amp;D"/>
    <s v="Q1 Passed"/>
    <s v="Not Received"/>
    <s v="Compromised"/>
    <s v="Q1.5 Passed"/>
    <s v="Blood they collected without anticoagulant tube &amp; Small size sample"/>
    <s v="Tumor content 1-90% Necrosis is some explants"/>
    <x v="7"/>
    <s v="Mazumdar Shaw Medical Centre, Bangalore"/>
    <s v="Dr Vijay Pillai, Bangalore"/>
    <x v="0"/>
    <s v="NA"/>
    <s v="Buccal Mucosa"/>
    <s v="Right Buccal Mucosa"/>
    <s v="Female"/>
    <n v="59"/>
    <s v="N"/>
    <n v="4.8"/>
    <s v="Partha"/>
    <s v="Surgery"/>
    <s v="Local Recurrent"/>
    <s v="Chemotherapy + Radiotherapy"/>
    <s v="NA"/>
    <s v="IV"/>
    <x v="1"/>
    <n v="2"/>
    <s v="ypT4a"/>
    <n v="6"/>
    <s v="CDDP"/>
    <s v="Moderately advanced local disease, conventional (keratinizing)"/>
    <s v="NA"/>
    <s v="NA"/>
    <d v="2023-12-05T00:00:00"/>
    <s v="0.2*0.8*1.2_x000a_0.2*1.0*1.6"/>
    <s v="NA"/>
    <s v="Manual"/>
    <n v="15"/>
    <s v="Syam"/>
    <s v="N"/>
    <s v="N"/>
    <s v="N"/>
    <s v="Q2 Passed"/>
    <s v="NA"/>
    <s v="Arm1  (1x6)"/>
    <s v="Plate 2: RxA (2x3), M+E+C+LD Nivo RxB (2x3), Nivo RxC (2x3), Cis RxD (2x3)"/>
    <n v="37"/>
    <s v="Terminated @T72"/>
  </r>
  <r>
    <s v="FBR1Y230360"/>
    <n v="230360"/>
    <s v="R&amp;D"/>
    <x v="553"/>
    <s v="FCB-PROTOCOL-02"/>
    <s v="HN105"/>
    <s v="Y"/>
    <s v="CCS Study (1Y)"/>
    <s v="Internal R&amp;D"/>
    <s v="Q1 Passed"/>
    <s v="Q1 Passed"/>
    <s v="Compromised"/>
    <s v="Q1.5 Passed"/>
    <s v="Small size sample"/>
    <s v="Tumor content 15-75%"/>
    <x v="7"/>
    <s v="Mazumdar Shaw Medical Centre, Bangalore"/>
    <s v="Dr Vijay Pillai, Bangalore"/>
    <x v="0"/>
    <s v="NA"/>
    <s v="Tongue"/>
    <s v="Right Tongue"/>
    <s v="Male"/>
    <n v="51"/>
    <s v="N"/>
    <n v="4.5"/>
    <s v="Partha"/>
    <s v="Surgery"/>
    <s v="Primary"/>
    <s v="Naïve"/>
    <s v="NA"/>
    <s v="III"/>
    <x v="4"/>
    <n v="2"/>
    <s v="pT3pN2b"/>
    <s v="NA"/>
    <s v="NA"/>
    <s v="Squamous Cell Carcinoma"/>
    <s v="NA"/>
    <s v="NA"/>
    <d v="2023-12-07T00:00:00"/>
    <s v="0.2*0.8*0.9"/>
    <s v="NA"/>
    <s v="Manual"/>
    <n v="15"/>
    <s v="kuberan"/>
    <s v="Y"/>
    <s v="Y"/>
    <s v="N"/>
    <s v="Q2 Passed"/>
    <s v="NA"/>
    <s v="Arm1  (1x6)"/>
    <s v="Plate 2: RxA (2x3),  RxF (2x3), RxG (2x3)"/>
    <n v="24"/>
    <s v="Terminated @T72"/>
  </r>
  <r>
    <s v="FBR1X230361"/>
    <n v="230361"/>
    <s v="R&amp;D"/>
    <x v="553"/>
    <s v="FCB-PROTOCOL-02"/>
    <s v="HN106"/>
    <s v="Y"/>
    <s v="Biopsy HNSCC (1X)"/>
    <s v="Internal R&amp;D"/>
    <s v="Q1 Passed"/>
    <s v="Q1 Passed"/>
    <s v="Q1.5 Passed"/>
    <s v="Q1.5 Passed"/>
    <s v="NA"/>
    <s v="Tumor content 20-55%"/>
    <x v="7"/>
    <s v="Mazumdar Shaw Medical Centre, Bangalore"/>
    <s v="Dr Vijay Pillai, Bangalore"/>
    <x v="0"/>
    <s v="NA"/>
    <s v="Larynx"/>
    <s v="Larynx"/>
    <s v="Male"/>
    <n v="71"/>
    <s v="N"/>
    <n v="4.5"/>
    <s v="Partha"/>
    <s v="Biopsy"/>
    <s v="Primary"/>
    <s v="Naïve"/>
    <s v="NA"/>
    <s v="NA"/>
    <x v="0"/>
    <s v="NA"/>
    <s v="NA"/>
    <s v="NA"/>
    <s v="NA"/>
    <s v="Dysplastic Squamous proliferation"/>
    <s v="NA"/>
    <s v="NA"/>
    <d v="2023-12-07T00:00:00"/>
    <s v="4Fragments_x000a_0.2*0.2*0.2-0.5"/>
    <s v="NA"/>
    <s v="Manual"/>
    <n v="15"/>
    <s v="Kokila"/>
    <s v="Y"/>
    <s v="Y"/>
    <s v="N"/>
    <s v="Q2 Passed"/>
    <s v="NA"/>
    <s v="Arm 1 (1x3)"/>
    <s v="Plate 2: MC RxA (1x6), Cisplatin RxF (1x6)"/>
    <n v="15"/>
    <s v="Terminated @T72"/>
  </r>
  <r>
    <s v="FBR1Z230362"/>
    <n v="230362"/>
    <s v="R&amp;D"/>
    <x v="553"/>
    <s v="FCB-PROTOCOL-01"/>
    <s v="CLN/PRA/240"/>
    <s v="Y"/>
    <s v="CT+LD Nivo -NLD study (1Z)"/>
    <s v="Internal R&amp;D"/>
    <s v="Q1 Passed"/>
    <s v="Q1 Passed"/>
    <s v="Compromised"/>
    <s v="Q1.5 Passed"/>
    <s v="NA"/>
    <s v="Tumor content 15-80%"/>
    <x v="0"/>
    <s v="Sri Lakshmi Hospital, Bangalore"/>
    <s v="Dr Prakash BV"/>
    <x v="0"/>
    <s v="NA"/>
    <s v="Buccal Mucosa"/>
    <s v="Left Buccal Mucosa"/>
    <s v="Female"/>
    <n v="60"/>
    <s v="N"/>
    <n v="5.6"/>
    <s v="Partha"/>
    <s v="Surgery"/>
    <s v="Primary"/>
    <s v="Naïve"/>
    <s v="NA"/>
    <s v="II"/>
    <x v="2"/>
    <n v="2"/>
    <s v="pT1N0M0"/>
    <s v="NA"/>
    <s v="NA"/>
    <s v="NA"/>
    <s v="NA"/>
    <s v="NA"/>
    <d v="2023-12-07T00:00:00"/>
    <s v="0.4/0.5*0.6/0.4*1.4"/>
    <s v="NA"/>
    <s v="Vibratome"/>
    <n v="14"/>
    <s v="Kowshik"/>
    <s v="Y"/>
    <s v="Y"/>
    <s v="N"/>
    <s v="Q2 Passed"/>
    <s v="NA"/>
    <s v="Arm1  (1x7)"/>
    <s v="Plate 2: RxA (1x7), RxB  (1x7),  RxD  (1x7)"/>
    <n v="28"/>
    <s v="Terminated @T72"/>
  </r>
  <r>
    <s v="FBR1Y230363"/>
    <n v="230363"/>
    <s v="R&amp;D"/>
    <x v="554"/>
    <s v="FCB-PROTOCOL-01"/>
    <s v="CLN/PRA/239"/>
    <s v="Y"/>
    <s v="CCS Study (1Y)"/>
    <s v="Internal R&amp;D"/>
    <s v="Q1 Passed"/>
    <s v="Q1 Passed"/>
    <s v="Compromised"/>
    <s v="Q1.5 Passed"/>
    <s v="NA"/>
    <s v="Tumor content 0-40%"/>
    <x v="0"/>
    <s v="Sri Lakshmi Hospital, Bangalore"/>
    <s v="Dr Prakash BV"/>
    <x v="0"/>
    <s v="NA"/>
    <s v="Buccal Mucosa"/>
    <s v="Right Buccal Mucosa"/>
    <s v="Female"/>
    <n v="50"/>
    <s v="N"/>
    <n v="3.6"/>
    <s v="Partha"/>
    <s v="Surgery"/>
    <s v="Primary"/>
    <s v="Naïve"/>
    <s v="NA"/>
    <s v="II"/>
    <x v="2"/>
    <n v="2"/>
    <s v="pT2N0M0"/>
    <s v="NA"/>
    <s v="NA"/>
    <s v="NA"/>
    <s v="NA"/>
    <s v="NA"/>
    <d v="2023-12-08T00:00:00"/>
    <s v="0.4*1.0*2.0"/>
    <s v="NA"/>
    <s v="Manual"/>
    <n v="15"/>
    <s v="Syam"/>
    <s v="N"/>
    <s v="N"/>
    <s v="N"/>
    <s v="Q2 Passed"/>
    <s v="NA"/>
    <s v="Arm1  (1x6)"/>
    <s v="Plate 2: RxA (2x3),  RxA (2x3), RxA (2x3),  RxA (2x3);_x000a_Plate 3: RxA (2x3),  RxA (2x3), RxA (2x3),  RxA (2x3)"/>
    <n v="61"/>
    <s v="Terminated @T72"/>
  </r>
  <r>
    <s v="FBR2A230364"/>
    <n v="230364"/>
    <s v="R&amp;D"/>
    <x v="554"/>
    <s v="FCB-PROTOCOL-02"/>
    <s v="OC022"/>
    <s v="Y"/>
    <s v="Ovary CC (R2A)"/>
    <s v="Internal R&amp;D"/>
    <s v="Q1 Passed"/>
    <s v="Not Received"/>
    <s v="Q1.5 Passed"/>
    <s v="Q1.5 Rejected"/>
    <s v="No Tumor"/>
    <s v="No tumor"/>
    <x v="7"/>
    <s v="Mazumdar Shaw Medical Centre, Bangalore"/>
    <s v="Dr Rohit Ranade, Bangalore"/>
    <x v="2"/>
    <s v="NA"/>
    <s v="Omentum"/>
    <s v="Omentum"/>
    <s v="Female"/>
    <n v="54"/>
    <s v="N"/>
    <n v="4.8"/>
    <s v="Partha"/>
    <s v="Surgery"/>
    <s v="Primary"/>
    <s v="Naïve"/>
    <s v="NA"/>
    <s v="NA"/>
    <x v="0"/>
    <s v="NA"/>
    <s v="NA"/>
    <s v="NA"/>
    <s v="NA"/>
    <s v="NA"/>
    <s v="NA"/>
    <s v="NA"/>
    <d v="2023-12-08T00:00:00"/>
    <s v="0.4*0.9/1.9*2.2/1.2"/>
    <s v="NA"/>
    <s v="Manual"/>
    <n v="14"/>
    <s v="Kokila"/>
    <s v="N"/>
    <s v="N"/>
    <s v="N"/>
    <s v="Q2 Rejected"/>
    <s v="NA"/>
    <s v="Arm 1 (1x7)_x000a_Arm 2 (1x6)"/>
    <s v="Plate 2: MC RxA (1x7), Pacli+Carbo RxC (1x7), Lipodox RxK (1x7)"/>
    <n v="52"/>
    <s v="Rejected"/>
  </r>
  <r>
    <s v="FBR1Y230365"/>
    <n v="230365"/>
    <s v="R&amp;D"/>
    <x v="554"/>
    <s v="FCB-PROTOCOL-02"/>
    <s v="HN108"/>
    <s v="Y"/>
    <s v="CCS Study (1Y)"/>
    <s v="Internal R&amp;D"/>
    <s v="Q1 Passed"/>
    <s v="Q1 Passed"/>
    <s v="Compromised"/>
    <s v="Q1.5 Passed"/>
    <s v="NA"/>
    <s v="Tumor content 75-95%"/>
    <x v="7"/>
    <s v="Mazumdar Shaw Medical Centre, Bangalore"/>
    <s v="Dr Vijay Pillai, Bangalore"/>
    <x v="0"/>
    <s v="NA"/>
    <s v="Buccal Mucosa"/>
    <s v="Right Buccal Mucosa"/>
    <s v="Male"/>
    <n v="29"/>
    <s v="N"/>
    <n v="4.5999999999999996"/>
    <s v="Kalappa"/>
    <s v="Surgery"/>
    <s v="Primary"/>
    <s v="Naïve"/>
    <s v="NA"/>
    <s v="NA"/>
    <x v="0"/>
    <s v="NA"/>
    <s v="NA"/>
    <s v="NA"/>
    <s v="NA"/>
    <s v="Keratinizing Squamous proliferation"/>
    <s v="NA"/>
    <s v="NA"/>
    <d v="2023-12-08T00:00:00"/>
    <s v="0.2*0.6*1.6_x000a_0.2*0.4*0.8_x000a_0.2*0.4*0.4/0.2_x000a_0.3*1.0/0.8*1.6"/>
    <s v="NA"/>
    <s v="Manual"/>
    <n v="15"/>
    <s v="Mouniss"/>
    <s v="Y"/>
    <s v="Y"/>
    <s v="N"/>
    <s v="Q2 Passed"/>
    <s v="NA"/>
    <s v="Arm1  (1x6)"/>
    <s v="Plate 2: MC RxA (2x3), Cisplatin RxF (2x3), TPF RxG (2x3)"/>
    <n v="40"/>
    <s v="Terminated @T72"/>
  </r>
  <r>
    <s v="FBR1X230366"/>
    <n v="230366"/>
    <s v="R&amp;D"/>
    <x v="554"/>
    <s v="FCB-PROTOCOL-02"/>
    <s v="HN107"/>
    <s v="Y"/>
    <s v="Biopsy HNSCC (1X)"/>
    <s v="Internal R&amp;D"/>
    <s v="Q1 Passed"/>
    <s v="Q1 Passed"/>
    <s v="Q1.5 Passed"/>
    <s v="Q1.5 Passed"/>
    <s v="NA"/>
    <s v="Tumor content 2-70%        Average tumor content 12-13%"/>
    <x v="7"/>
    <s v="Mazumdar Shaw Medical Centre, Bangalore"/>
    <s v="Dr Vijay Pillai, Bangalore"/>
    <x v="0"/>
    <s v="NA"/>
    <s v="Vocal Cord"/>
    <s v="Vocal Cord"/>
    <s v="Male"/>
    <n v="25"/>
    <s v="N"/>
    <n v="4.5999999999999996"/>
    <s v="Kalappa"/>
    <s v="Biopsy"/>
    <s v="Primary"/>
    <s v="Naïve"/>
    <s v="NA"/>
    <s v="IV"/>
    <x v="1"/>
    <n v="2"/>
    <s v="pT4apN3b."/>
    <s v="NA"/>
    <s v="NA"/>
    <s v="Squamous Cell Carcinoma"/>
    <s v="NA"/>
    <s v="NA"/>
    <d v="2023-12-08T00:00:00"/>
    <s v="0.1*0.1*0.1"/>
    <s v="NA"/>
    <s v="Manual"/>
    <n v="15"/>
    <s v="sai "/>
    <s v="Y"/>
    <s v="Y"/>
    <s v="N"/>
    <s v="Q2 Passed"/>
    <s v="NA"/>
    <s v="Arm 1 (1x6)"/>
    <s v="Plate 2: MC RxA (1x6), Cisplatin RxF (1x6)"/>
    <n v="18"/>
    <s v="Terminated @T72"/>
  </r>
  <r>
    <s v="FBR1Q230367"/>
    <n v="230367"/>
    <s v="R&amp;D"/>
    <x v="554"/>
    <s v="FCB-PROTOCOL-01"/>
    <s v="CLN/DBR/165"/>
    <s v="Y"/>
    <s v="COSv4.1_CaBR(1Q-Known)"/>
    <s v="Internal R&amp;D"/>
    <s v="Q1 Passed"/>
    <s v="Q1 Passed"/>
    <s v="Compromised"/>
    <s v="Q1.5 Passed"/>
    <s v="Blood Heamolysed"/>
    <s v="Tumor content 4-35%"/>
    <x v="4"/>
    <s v="DBR &amp; SK Hospital, Tirupati"/>
    <s v="Dr C Jayaprakash"/>
    <x v="1"/>
    <s v="TPBC"/>
    <s v="Breast"/>
    <s v="Right Breast"/>
    <s v="Female"/>
    <n v="48"/>
    <s v="N"/>
    <n v="5.8"/>
    <s v="Maruthi"/>
    <s v="Surgery"/>
    <s v="Primary"/>
    <s v="Naïve"/>
    <s v="NA"/>
    <s v="IIIC"/>
    <x v="4"/>
    <n v="2"/>
    <s v="T2 N3 MX"/>
    <s v="NA"/>
    <s v="NA"/>
    <s v="NA"/>
    <s v="NA"/>
    <s v="NA"/>
    <d v="2023-12-08T00:00:00"/>
    <s v="0.4/0.6*1.4/1.6*2.6"/>
    <s v="NA"/>
    <s v="Manual"/>
    <n v="15"/>
    <s v="Mouniss"/>
    <s v="N"/>
    <s v="N"/>
    <s v="N"/>
    <s v="Q2 Passed"/>
    <s v="NA"/>
    <s v="Arm 1 (1x7)"/>
    <s v="Plate 2: DMEM/F12 MC RxA (1x7),  DMEM/F12 MC+IL2 RxAI (1x7);_x000a_Plate 3: Insert+DMEM/F12  RxAM (2x3),  Insert+DMEM/F12 MC+IL2 RxAN (2x3);_x000a_Plate 4: Sponge+DMEM/F12  RxAM (2x3),  Sponge+DMEM/F12 MC+IL2 RxAN (2x3)"/>
    <n v="61"/>
    <s v="Terminated @T72"/>
  </r>
  <r>
    <n v="230368"/>
    <n v="230368"/>
    <s v="R&amp;D"/>
    <x v="554"/>
    <s v="FCB-PROTOCOL-01"/>
    <s v="JSS-009"/>
    <s v="Y"/>
    <s v="No Study"/>
    <s v="1st level attrition"/>
    <s v="Q1 Rejected"/>
    <s v="Q1 Passed"/>
    <s v="Q1.5 Rejected"/>
    <s v="Q1.5 Rejected"/>
    <s v="Fatty tissue"/>
    <s v="-"/>
    <x v="6"/>
    <s v="JSS Hospital, Mysore"/>
    <s v="Dr Ravi Krishnappa"/>
    <x v="1"/>
    <s v="TNBC"/>
    <s v="Breast"/>
    <s v="Left Breast"/>
    <s v="Female"/>
    <n v="45"/>
    <s v="N"/>
    <n v="6.1"/>
    <s v="Maruthi"/>
    <s v="Surgery"/>
    <s v="Primary"/>
    <s v="Chemotherapy"/>
    <s v="NA"/>
    <s v="NA"/>
    <x v="0"/>
    <s v="NA"/>
    <s v="NA"/>
    <n v="8"/>
    <s v="Paclitaxel"/>
    <s v="NA"/>
    <s v="NA"/>
    <s v="NA"/>
    <d v="2023-12-08T00:00:00"/>
    <s v="NA"/>
    <s v="NA"/>
    <s v="NA"/>
    <s v="NA"/>
    <s v="NA"/>
    <s v="NA"/>
    <s v="NA"/>
    <s v="N"/>
    <s v="NA"/>
    <s v="NA"/>
    <s v="NA"/>
    <s v="NA"/>
    <s v="NA"/>
    <s v="Rejected"/>
  </r>
  <r>
    <s v="FBR1Q230369"/>
    <n v="230369"/>
    <s v="R&amp;D"/>
    <x v="554"/>
    <s v="FCB-PROTOCOL-01"/>
    <s v="JSS-010"/>
    <s v="Y"/>
    <s v="COSv4.1_CaBR(1Q-Known)"/>
    <s v="Internal R&amp;D"/>
    <s v="Q1 Passed"/>
    <s v="Q1 Passed"/>
    <s v="Q1.5 Passed"/>
    <s v="Q1.5 Passed"/>
    <s v="NA"/>
    <s v="Tumor content 0-20%      Average tumor content 8%"/>
    <x v="6"/>
    <s v="JSS Hospital, Mysore"/>
    <s v="Dr Ravi Krishnappa"/>
    <x v="1"/>
    <s v="Er(P), Pr(N), Her2(N)"/>
    <s v="Breast"/>
    <s v="Right Breast"/>
    <s v="Female"/>
    <n v="48"/>
    <s v="N"/>
    <n v="6.1"/>
    <s v="Maruthi"/>
    <s v="Surgery"/>
    <s v="Primary"/>
    <s v="Chemotherapy"/>
    <s v="NA"/>
    <s v="NA"/>
    <x v="0"/>
    <s v="NA"/>
    <s v="NA"/>
    <n v="12"/>
    <s v="Paclitaxel"/>
    <s v="NA"/>
    <s v="NA"/>
    <s v="NA"/>
    <d v="2023-12-08T00:00:00"/>
    <s v="0.6/0.7*1.6*2.0_x000a_0.6/0.8*2.6*2.0_x000a_0.3*1.2*2.6"/>
    <s v="0.6*1.2*0.8_x000a_0.4/0.6*0.6*0.8_x000a_0.4*0.4*1.0_x000a_0.4*0.6*1.0"/>
    <s v="Manual"/>
    <n v="15"/>
    <s v="Kowshik"/>
    <s v="Y"/>
    <s v="Y"/>
    <s v="N"/>
    <s v="Q2 Passed"/>
    <s v="NA"/>
    <s v="Arm 1 (1x7)"/>
    <s v="Plate 2: DMEM/F12 MC RxA (1x7),  DMEM/F12 MC+IL2 RxAI (1x7);_x000a_Plate 3: Insert+DMEM/F12  RxAM (2x3),  Insert+DMEM/F12 MC+IL2 RxAN (2x3);_x000a_Plate 4: Sponge+DMEM/F12  RxAM (2x3),  Sponge+DMEM/F12 MC+IL2 RxAN (2x3)"/>
    <n v="52"/>
    <s v="Terminated @T72"/>
  </r>
  <r>
    <s v="FBR1W230370"/>
    <n v="230370"/>
    <s v="R&amp;D"/>
    <x v="555"/>
    <s v="FCB-PROTOCOL-02"/>
    <s v="BC028"/>
    <s v="Y"/>
    <s v="Biopsy Cabr-BSS (1W)"/>
    <s v="Internal R&amp;D"/>
    <s v="Q1 Passed"/>
    <s v="Q1 Rejected"/>
    <s v="Compromised"/>
    <s v="Q1.5 Rejected"/>
    <s v="Blood Heamolysed"/>
    <s v="Only 1 fragment shows few cells suspicious for malignancy. (1%) Others no tumor"/>
    <x v="7"/>
    <s v="Mazumdar Shaw Medical Centre, Bangalore"/>
    <s v="Dr Akshita Singh"/>
    <x v="1"/>
    <s v="NA"/>
    <s v="Breast"/>
    <s v="Right Breast"/>
    <s v="Female"/>
    <n v="35"/>
    <s v="N"/>
    <n v="4.8"/>
    <s v="Partha"/>
    <s v="Biopsy"/>
    <s v="Primary"/>
    <s v="Naïve"/>
    <s v="NA"/>
    <s v="NA"/>
    <x v="0"/>
    <s v="NA"/>
    <s v="NA"/>
    <s v="NA"/>
    <s v="NA"/>
    <s v="NA"/>
    <s v="NA"/>
    <s v="NA"/>
    <d v="2023-12-09T00:00:00"/>
    <s v="4 cores_x000a_0.4 to 1.8"/>
    <s v="NA"/>
    <s v="Manual"/>
    <n v="15"/>
    <s v="Syam"/>
    <s v="N"/>
    <s v="N"/>
    <s v="N"/>
    <s v="Q2 Passed"/>
    <s v="NA"/>
    <s v="Arm 1 (1x6)"/>
    <s v="Base Plate-2:  MC RxAA (2x3),Pacli+Carbo RxAD  (2x3), Pacli+Carbo+Pembro RxAF (2x3)"/>
    <n v="33"/>
    <s v="Rejected"/>
  </r>
  <r>
    <s v="FBR2C230371"/>
    <n v="230371"/>
    <s v="R&amp;D"/>
    <x v="556"/>
    <s v="FCB-PROTOCOL-02"/>
    <s v="RC043"/>
    <s v="Y"/>
    <s v="RCC DPT (2C)"/>
    <s v="Internal R&amp;D"/>
    <s v="Q1 Passed"/>
    <s v="Q1 Passed"/>
    <s v="Q1.5 Passed"/>
    <s v="Q1.5 Passed"/>
    <s v="NA"/>
    <s v="Tumor content 85-95%"/>
    <x v="7"/>
    <s v="Mazumdar Shaw Medical Centre, Bangalore"/>
    <s v="Dr Saurabh Bhargav, Bangalore"/>
    <x v="4"/>
    <s v="NA"/>
    <s v="Renal Mass"/>
    <s v="Left Renal Mass"/>
    <s v="Male"/>
    <n v="50"/>
    <s v="N"/>
    <n v="5.2"/>
    <s v="Partha"/>
    <s v="Surgery"/>
    <s v="Primary"/>
    <s v="Naïve"/>
    <s v="NA"/>
    <s v="I"/>
    <x v="3"/>
    <n v="2"/>
    <s v="pT1b"/>
    <s v="NA"/>
    <s v="NA"/>
    <s v="Clear cell renal  cell carcinoma"/>
    <s v="NA"/>
    <s v="NA"/>
    <d v="2023-12-11T00:00:00"/>
    <s v="NA"/>
    <s v="NA"/>
    <s v="Manual"/>
    <n v="15"/>
    <s v="Dharani"/>
    <s v="Y"/>
    <s v="Y"/>
    <s v="N"/>
    <s v="Q2 Passed"/>
    <s v="NA"/>
    <s v="Arm 1 (1x7)"/>
    <s v="Plate 2: MC RxA (1x7), Nivo RxB (1x7),  Nivo+Sunitinib RxC (1x7)"/>
    <n v="28"/>
    <s v="Terminated @T72"/>
  </r>
  <r>
    <s v="FBB1K230373"/>
    <n v="230373"/>
    <s v="Biopharma"/>
    <x v="557"/>
    <s v="FCB-PROTOCOL-01"/>
    <s v="CLN/DBR/166"/>
    <s v="Y"/>
    <s v="BP010 (1K)"/>
    <s v="Biopharma"/>
    <s v="Q1 Passed"/>
    <s v="Q1 Passed"/>
    <s v="Q1.5 Passed"/>
    <s v="Q1.5 Passed"/>
    <s v="NA"/>
    <s v="Tumor content 70-85%"/>
    <x v="4"/>
    <s v="DBR &amp; SK Hospital, Tirupati"/>
    <s v="Dr C Jayaprakash"/>
    <x v="0"/>
    <s v="NA"/>
    <s v="Buccal Mucosa"/>
    <s v="Left Buccal Mucosa"/>
    <s v="Female"/>
    <n v="57"/>
    <s v="N"/>
    <n v="5.6"/>
    <s v="Maruthi"/>
    <s v="Surgery"/>
    <s v="Primary"/>
    <s v="Naïve"/>
    <s v="NA"/>
    <s v="III"/>
    <x v="4"/>
    <s v="NA"/>
    <s v="T3 N0 MX"/>
    <s v="NA"/>
    <s v="NA"/>
    <s v="NA"/>
    <s v="NA"/>
    <s v="NA"/>
    <d v="2023-12-12T00:00:00"/>
    <s v="1.3*2.0/1.2*2.4/2.0"/>
    <s v="NA"/>
    <s v="Vibratome"/>
    <n v="15"/>
    <s v="Mouniss"/>
    <s v="Y"/>
    <s v="Y"/>
    <s v="N"/>
    <s v="Q2 Passed"/>
    <s v="NA"/>
    <s v="Arm 1 (1x7)"/>
    <s v="Plate 2: RxA (1x7), RxB (1x7), RxC (1x7), RxD (1x7), RxE (1x7), RxF (1x7)"/>
    <n v="65"/>
    <s v="Terminated @T72"/>
  </r>
  <r>
    <s v="FBB1K23072"/>
    <n v="230372"/>
    <s v="Biopharma"/>
    <x v="557"/>
    <s v="FCB-PROTOCOL-02"/>
    <s v="HN109"/>
    <s v="Y"/>
    <s v="BP010 (1K)"/>
    <s v="Biopharma"/>
    <s v="Q1 Passed"/>
    <s v="Q1 Passed"/>
    <s v="Q1.5 Passed"/>
    <s v="Q1.5 Rejected"/>
    <s v="T48 plate contaminated"/>
    <s v="Tumor content 45-85%"/>
    <x v="7"/>
    <s v="Mazumdar Shaw Medical Centre, Bangalore"/>
    <s v="Dr Vijay Pillai, Bangalore"/>
    <x v="0"/>
    <s v="NA"/>
    <s v="GBS"/>
    <s v="Right upper GBS"/>
    <s v="Male"/>
    <n v="39"/>
    <s v="N"/>
    <n v="4.5999999999999996"/>
    <s v="Partha"/>
    <s v="Surgery"/>
    <s v="Primary"/>
    <s v="Naïve"/>
    <s v="NA"/>
    <s v="IV"/>
    <x v="1"/>
    <n v="2"/>
    <s v="pT4aN0"/>
    <s v="NA"/>
    <s v="NA"/>
    <s v="Squamous Cell Carcinoma"/>
    <s v="NA"/>
    <s v="NA"/>
    <d v="2023-12-12T00:00:00"/>
    <s v="0.2/0.4*1.1*1.4_x000a_0.3*1.5*1.8"/>
    <s v="NA"/>
    <s v="Vibratome"/>
    <n v="15"/>
    <s v="Dharani"/>
    <s v="Y"/>
    <s v="Y"/>
    <s v="N"/>
    <s v="Q2 Rejected"/>
    <s v="Contamination observed"/>
    <s v="NA"/>
    <s v="NA"/>
    <s v="NA"/>
    <s v="Rejected"/>
  </r>
  <r>
    <s v="FBR1Y230374"/>
    <n v="230374"/>
    <s v="R&amp;D"/>
    <x v="558"/>
    <s v="FCB-PROTOCOL-01"/>
    <s v="VYD/230"/>
    <s v="Y"/>
    <s v="CCS Study (1Y)"/>
    <s v="Internal R&amp;D"/>
    <s v="Q1 Passed"/>
    <s v="Q1 Passed"/>
    <s v="Q1.5 Passed"/>
    <s v="Q1.5 Passed"/>
    <s v="NA"/>
    <s v="Tumor content 45-70%"/>
    <x v="5"/>
    <s v="Vydehi Hospital, Bangalore"/>
    <s v="Dr Amritha Prabha"/>
    <x v="0"/>
    <s v="NA"/>
    <s v="Tongue"/>
    <s v="Left Lateral Border of Tongue"/>
    <s v="Male"/>
    <n v="73"/>
    <s v="N"/>
    <n v="4.5999999999999996"/>
    <s v="Kalappa"/>
    <s v="Surgery"/>
    <s v="Primary"/>
    <s v="Naïve"/>
    <s v="NA"/>
    <s v="III"/>
    <x v="4"/>
    <n v="2"/>
    <s v="T3N1"/>
    <s v="NA"/>
    <s v="NA"/>
    <s v="SCC"/>
    <s v="RT"/>
    <s v="NA"/>
    <d v="2023-12-13T00:00:00"/>
    <s v="0.8*1.3*1.4_x000a_0.8*0.3/1.0*1.5"/>
    <s v="NA"/>
    <s v="Vibratome"/>
    <n v="15"/>
    <s v="Syam"/>
    <s v="Y"/>
    <s v="Y"/>
    <s v="N"/>
    <s v="Q2 Passed"/>
    <s v="NA"/>
    <s v="Arm1  (1x7)"/>
    <s v="Plate 2: MC RxA (1x7), Pacl+ Carbo RxJ (1x7), Cis RxF (1x7), Gemi+Carbo RxL (1x7)"/>
    <n v="49"/>
    <s v="Terminated @T72"/>
  </r>
  <r>
    <s v="FBR1Y230375"/>
    <n v="230375"/>
    <s v="R&amp;D"/>
    <x v="559"/>
    <s v="FCB-PROTOCOL-02"/>
    <s v="HN110"/>
    <s v="Y"/>
    <s v="CCS Study (1Y)"/>
    <s v="Internal R&amp;D"/>
    <s v="Q1 Passed"/>
    <s v="Q1 Passed"/>
    <s v="Compromised"/>
    <s v="Q1.5 Passed"/>
    <s v="NA"/>
    <s v="Tumor content 55-95%"/>
    <x v="7"/>
    <s v="Mazumdar Shaw Medical Centre, Bangalore"/>
    <s v="Dr Vijay Pillai, Bangalore"/>
    <x v="0"/>
    <s v="NA"/>
    <s v="Buccal Mucosa"/>
    <s v="Left Buccal Mucosa"/>
    <s v="Male"/>
    <n v="40"/>
    <s v="N"/>
    <n v="4.2"/>
    <s v="Kalappa"/>
    <s v="Surgery"/>
    <s v="Primary"/>
    <s v="Naïve"/>
    <s v="NA"/>
    <s v="IV"/>
    <x v="1"/>
    <n v="3"/>
    <s v="pT4bpN3b"/>
    <s v="NA"/>
    <s v="NA"/>
    <s v="Poorly differentiated squamous cell carcinoma"/>
    <s v="NA"/>
    <s v="NA"/>
    <d v="2023-12-14T00:00:00"/>
    <s v="0.1/0.4*1.05*1.8"/>
    <s v="NA"/>
    <s v="Manual"/>
    <n v="15"/>
    <s v="sai "/>
    <s v="Y"/>
    <s v="Y"/>
    <s v="N"/>
    <s v="Q2 Passed"/>
    <s v="NA"/>
    <s v="Arm1  (1x6)"/>
    <s v="Plate 2: MC RxA (2x3), Cisplatin RxF (2x3), TPF RxG (2x3)"/>
    <n v="24"/>
    <s v="Terminated @T72"/>
  </r>
  <r>
    <s v="FBR1Q230376"/>
    <n v="230376"/>
    <s v="R&amp;D"/>
    <x v="559"/>
    <s v="FCB-PROTOCOL-01"/>
    <s v="CLN/DBR/167"/>
    <s v="Y"/>
    <s v="COSv4.1_CaBR(1Q-Known)"/>
    <s v="Internal R&amp;D"/>
    <s v="Q1 Passed"/>
    <s v="Q1 Passed"/>
    <s v="Q1.5 Passed"/>
    <s v="Q1.5 Passed"/>
    <s v="NA"/>
    <s v="Tumor content 1-35%"/>
    <x v="4"/>
    <s v="DBR &amp; SK Hospital, Tirupati"/>
    <s v="Dr C Jayaprakash"/>
    <x v="1"/>
    <s v="TNBC"/>
    <s v="Breast"/>
    <s v="Right Breast"/>
    <s v="Female"/>
    <n v="41"/>
    <s v="N"/>
    <n v="6.2"/>
    <s v="Maruthi"/>
    <s v="Surgery"/>
    <s v="Primary"/>
    <s v="Naïve"/>
    <s v="NA"/>
    <s v="IIIA"/>
    <x v="4"/>
    <n v="2"/>
    <s v="T3 N1 MX"/>
    <s v="NA"/>
    <s v="NA"/>
    <s v="NA"/>
    <s v="NA"/>
    <s v="NA"/>
    <d v="2023-12-14T00:00:00"/>
    <s v="1.0/0.8*2.6*3.0/3.2"/>
    <s v="0.8/0.8*2.0*2.8"/>
    <s v="Manual"/>
    <n v="15"/>
    <s v="Dharani"/>
    <s v="Y"/>
    <s v="Y"/>
    <s v="N"/>
    <s v="Q2 Passed"/>
    <s v="NA"/>
    <s v="Arm 1 (1x7)"/>
    <s v="Plate 2: DMEM/F12 MC RxA (1x7),  DMEM/F12 MC+IL2 RxAI (1x7);_x000a_Plate 3: Insert+DMEM/F12  RxAM (2x3),  Insert+DMEM/F12 MC+IL2 RxAN (2x3);_x000a_Plate 4: Sponge+DMEM/F12  RxAM (2x3),  Sponge+DMEM/F12 MC+IL2 RxAN (2x3)"/>
    <n v="63"/>
    <s v="Terminated @T72"/>
  </r>
  <r>
    <s v="FBR1Z230377"/>
    <n v="230377"/>
    <s v="R&amp;D"/>
    <x v="560"/>
    <s v="FCB-PROTOCOL-01"/>
    <s v="CLN/PRA/241"/>
    <s v="Y"/>
    <s v="CT+LD Nivo -NLD study (1Z)"/>
    <s v="Internal R&amp;D"/>
    <s v="Q1 Passed"/>
    <s v="Q1 Passed"/>
    <s v="Q1.5 Passed"/>
    <s v="Q1.5 Passed"/>
    <s v="NA"/>
    <s v="Tumor content 15-94%"/>
    <x v="0"/>
    <s v="Sri Lakshmi Hospital, Bangalore"/>
    <s v="Dr Prakash BV"/>
    <x v="0"/>
    <s v="NA"/>
    <s v="GBS"/>
    <s v="Left Lower GBS"/>
    <s v="Female"/>
    <n v="54"/>
    <s v="N"/>
    <n v="4.8"/>
    <s v="Kalappa"/>
    <s v="Surgery"/>
    <s v="Primary"/>
    <s v="Naïve"/>
    <s v="NA"/>
    <s v="III"/>
    <x v="4"/>
    <n v="2"/>
    <s v="pT4N0M0"/>
    <s v="NA"/>
    <s v="NA"/>
    <s v="NA"/>
    <s v="NA"/>
    <s v="NA"/>
    <d v="2023-12-15T00:00:00"/>
    <s v="0.15*0.6/1.0*1.6/2.4"/>
    <s v="NA"/>
    <s v="Manual"/>
    <n v="15"/>
    <s v="Dharani"/>
    <s v="Y"/>
    <s v="Y"/>
    <s v="N"/>
    <s v="Q2 Passed"/>
    <s v="NA"/>
    <s v="Arm1  (1x6)"/>
    <s v="Plate 2: MC RxA (2x3), M+Erlo+Cel+LD Nivo RxB (2x3),  Nivo RxC (2x3), M+E+Celo RxD (2x3)"/>
    <n v="39"/>
    <s v="Terminated @T72"/>
  </r>
  <r>
    <s v="FBR2B230378"/>
    <n v="230378"/>
    <s v="R&amp;D"/>
    <x v="560"/>
    <s v="FCB-PROTOCOL-01"/>
    <s v="JSS-011"/>
    <s v="Y"/>
    <s v="ovary Biopsy (R2B)"/>
    <s v="Internal R&amp;D"/>
    <s v="Q1 Passed"/>
    <s v="Not Received"/>
    <s v="Compromised"/>
    <s v="Q1.5 Passed"/>
    <s v="blood not collected"/>
    <s v="Tumor content 0-45%"/>
    <x v="6"/>
    <s v="JSS Hospital, Mysore"/>
    <s v="Dr Ravi Krishnappa"/>
    <x v="2"/>
    <s v="NA"/>
    <s v="Ovary"/>
    <s v="Ovary"/>
    <s v="Female"/>
    <n v="48"/>
    <s v="N"/>
    <n v="6.7"/>
    <s v="Maruthi"/>
    <s v="Biopsy"/>
    <s v="Primary"/>
    <s v="Naïve"/>
    <s v="NA"/>
    <s v="NA"/>
    <x v="0"/>
    <s v="NA"/>
    <s v="NA"/>
    <s v="NA"/>
    <s v="NA"/>
    <s v="NA"/>
    <s v="NA"/>
    <s v="NA"/>
    <d v="2023-12-15T00:00:00"/>
    <s v="0.1*0.1*0.1"/>
    <s v="NA"/>
    <s v="Manual"/>
    <n v="15"/>
    <s v="Dharani"/>
    <s v="N"/>
    <s v="N"/>
    <s v="N"/>
    <s v="Q2 Passed"/>
    <s v="NA"/>
    <s v="Arm 1 (1x3)"/>
    <s v="Plate 2: MC RxA (1x3)"/>
    <n v="6"/>
    <s v="Terminated @T72"/>
  </r>
  <r>
    <s v="FBB1K230379"/>
    <n v="230379"/>
    <s v="Biopharma"/>
    <x v="561"/>
    <s v="FCB-PROTOCOL-01"/>
    <s v="CLN/PRA/242"/>
    <s v="Y"/>
    <s v="BP010 (1K)"/>
    <s v="Biopharma"/>
    <s v="Q1 Passed"/>
    <s v="Q1 Passed"/>
    <s v="Q1.5 Passed"/>
    <s v="Q1.5 Passed"/>
    <s v="NA"/>
    <s v="Tumor content 45-80%"/>
    <x v="0"/>
    <s v="Sri Lakshmi Hospital, Bangalore"/>
    <s v="Dr Prakash BV"/>
    <x v="0"/>
    <s v="NA"/>
    <s v="Buccal Mucosa"/>
    <s v="Left Buccal Mucosa"/>
    <s v="Female"/>
    <n v="70"/>
    <s v="N"/>
    <n v="4.5999999999999996"/>
    <s v="Maruthi"/>
    <s v="Surgery"/>
    <s v="Primary"/>
    <s v="Naïve"/>
    <s v="NA"/>
    <s v="II"/>
    <x v="2"/>
    <n v="2"/>
    <s v="pT2N0M0"/>
    <s v="NA"/>
    <s v="NA"/>
    <s v="NA"/>
    <s v="NA"/>
    <s v="NA"/>
    <d v="2023-12-18T00:00:00"/>
    <s v="0.2/0.6*1.4*2.2"/>
    <s v="NA"/>
    <s v="Vibratome"/>
    <n v="15"/>
    <s v="Biswajit"/>
    <s v="Y"/>
    <s v="Y"/>
    <s v="N"/>
    <s v="Q2 Passed"/>
    <s v="NA"/>
    <s v="Arm 1 (1x7)"/>
    <s v="Plate 2: RxA (1x7), RxB (1x7), RxC (1x7), RxD (1x7), RxE (1x7), RxF (1x7)"/>
    <n v="57"/>
    <s v="Terminated @T72"/>
  </r>
  <r>
    <s v="FBB1K230380"/>
    <n v="230380"/>
    <s v="Biopharma"/>
    <x v="562"/>
    <s v="FCB-PROTOCOL-01"/>
    <s v="CLN/PRA/243"/>
    <s v="Y"/>
    <s v="BP010 (1K)"/>
    <s v="Biopharma"/>
    <s v="Q1 Passed"/>
    <s v="Q1 Passed"/>
    <s v="Q1.5 Passed"/>
    <s v="Q1.5 Passed"/>
    <s v="NA"/>
    <s v="Tumor content 70-90% with good immune presence"/>
    <x v="0"/>
    <s v="Sri Lakshmi Hospital, Bangalore"/>
    <s v="Dr Prakash BV"/>
    <x v="0"/>
    <s v="NA"/>
    <s v="Pharynx"/>
    <s v="Hypopharynx"/>
    <s v="Male"/>
    <n v="60"/>
    <s v="N"/>
    <n v="5.0999999999999996"/>
    <s v="Shashi"/>
    <s v="Surgery"/>
    <s v="Primary"/>
    <s v="Naïve"/>
    <s v="NA"/>
    <s v="IVA"/>
    <x v="1"/>
    <s v="NA"/>
    <s v="T2N2b"/>
    <s v="NA"/>
    <s v="NA"/>
    <s v="NA"/>
    <s v="NA"/>
    <s v="NA"/>
    <d v="2023-12-25T00:00:00"/>
    <s v="0.5/0.6*1.6*2.0_x000a_0.6/0.7*1.6*2.4"/>
    <s v="NA"/>
    <s v="Vibratome"/>
    <n v="15"/>
    <s v="kuberan"/>
    <s v="Y"/>
    <s v="Y"/>
    <s v="N"/>
    <s v="Q2 Passed"/>
    <s v="NA"/>
    <s v="Arm 1 (1x7)"/>
    <s v="Plate 2: RxA (1x7), RxB (1x7), RxC (1x7), RxD (1x7), RxE (1x7), RxF (1x7)"/>
    <n v="56"/>
    <s v="Terminated @T72"/>
  </r>
  <r>
    <s v="FBR2D230381"/>
    <n v="230381"/>
    <s v="R&amp;D"/>
    <x v="562"/>
    <s v="FCB-PROTOCOL-01"/>
    <s v="CLN/PRA/244"/>
    <s v="Y"/>
    <s v="BSS V2 (2D)"/>
    <s v="Internal R&amp;D"/>
    <s v="Q1 Passed"/>
    <s v="Q1 Passed"/>
    <s v="Q1.5 Passed"/>
    <s v="Q1.5 Passed"/>
    <s v="NA"/>
    <s v="Tumor content 0-20%"/>
    <x v="0"/>
    <s v="Sri Lakshmi Hospital, Bangalore"/>
    <s v="Dr Prakash BV"/>
    <x v="0"/>
    <s v="NA"/>
    <s v="Tongue"/>
    <s v="Tongue"/>
    <s v="Male"/>
    <n v="54"/>
    <s v="N"/>
    <n v="4.5"/>
    <s v="Shashi"/>
    <s v="Surgery"/>
    <s v="Primary"/>
    <s v="Naïve"/>
    <s v="NA"/>
    <s v="II"/>
    <x v="2"/>
    <n v="2"/>
    <s v="pT2N0M0"/>
    <s v="NA"/>
    <s v="NA"/>
    <s v="NA"/>
    <s v="NA"/>
    <s v="NA"/>
    <d v="2023-12-25T00:00:00"/>
    <s v="0.4/0.6*1.4*1.6"/>
    <s v="NA"/>
    <s v="Manual"/>
    <n v="15"/>
    <s v="chandan"/>
    <s v="Y"/>
    <s v="Y"/>
    <s v="N"/>
    <s v="Q2 Passed"/>
    <s v="NA"/>
    <s v="Arm 1 (1x6)"/>
    <s v="Plate 2: RxA (2x3), RxA (2x3),  RxA (2x3), RxA (2x3);_x000a_Plate 3: RxA (2x3), RxA (2x3),  RxA (2x3), RxA (2x3)"/>
    <n v="54"/>
    <s v="Terminated @T72"/>
  </r>
  <r>
    <s v="FBR1Y230382"/>
    <n v="230382"/>
    <s v="R&amp;D"/>
    <x v="563"/>
    <s v="FCB-PROTOCOL-01"/>
    <s v="VYD/231"/>
    <s v="Y"/>
    <s v="CCS Study (1Y)"/>
    <s v="Internal R&amp;D"/>
    <s v="Q1 Passed"/>
    <s v="Q1 Passed"/>
    <s v="Q1.5 Passed"/>
    <s v="Q1.5 Passed"/>
    <s v="NA"/>
    <s v="Tumor content 75-95%"/>
    <x v="5"/>
    <s v="Vydehi Hospital, Bangalore"/>
    <s v="Dr Amritha Prabha"/>
    <x v="0"/>
    <s v="NA"/>
    <s v="Buccal Mucosa"/>
    <s v="Right Buccal Mucosa"/>
    <s v="Male"/>
    <n v="42"/>
    <s v="N"/>
    <n v="5.6"/>
    <s v="Maruthi"/>
    <s v="Surgery"/>
    <s v="Primary"/>
    <s v="Naïve"/>
    <s v="NA"/>
    <s v="IVB"/>
    <x v="1"/>
    <n v="2"/>
    <s v="T3N3"/>
    <s v="NA"/>
    <s v="NA"/>
    <s v="SCC"/>
    <s v="CTRT"/>
    <s v="NA"/>
    <d v="2023-12-26T00:00:00"/>
    <s v="0.8/1.2*1.9*2.2"/>
    <s v="0.8/1.2*1.7*2.3"/>
    <s v="Manual"/>
    <n v="15"/>
    <s v="Kokila"/>
    <s v="Y"/>
    <s v="Y"/>
    <s v="N"/>
    <s v="Q2 Passed"/>
    <s v="NA"/>
    <s v="Arm1  (1x6)"/>
    <s v="Plate 2: MC RxA (1x7), Pacl+ Carbo RxJ (1x7), Cis RxF (1x7), Gemi+Carbo RxL (1x7)"/>
    <n v="30"/>
    <s v="Terminated @T72"/>
  </r>
  <r>
    <s v="FBR1Y230383"/>
    <n v="230383"/>
    <s v="R&amp;D"/>
    <x v="563"/>
    <s v="FCB-PROTOCOL-02"/>
    <s v="HN111"/>
    <s v="Y"/>
    <s v="CCS Study (1Y)"/>
    <s v="Internal R&amp;D"/>
    <s v="Q1 Passed"/>
    <s v="Q1 Passed"/>
    <s v="Q1.5 Passed"/>
    <s v="Q1.5 Rejected"/>
    <s v="No Tumor"/>
    <s v="No Tumor-it is used for 1Y&amp;2F study"/>
    <x v="7"/>
    <s v="Mazumdar Shaw Medical Centre, Bangalore"/>
    <s v="Dr Vijay Pillai, Bangalore"/>
    <x v="0"/>
    <s v="NA"/>
    <s v="Tongue"/>
    <s v="Right Lateral border of tongue"/>
    <s v="Male"/>
    <n v="36"/>
    <s v="N"/>
    <n v="4.8"/>
    <s v="Partha"/>
    <s v="Surgery"/>
    <s v="Primary"/>
    <s v="Naïve"/>
    <s v="NA"/>
    <s v="NA"/>
    <x v="0"/>
    <s v="NA"/>
    <s v="NA"/>
    <s v="NA"/>
    <s v="NA"/>
    <s v="NA"/>
    <s v="NA"/>
    <s v="NA"/>
    <d v="2023-12-26T00:00:00"/>
    <s v="0.2/0.4*0.8/1.0*1.4/1.5"/>
    <s v="NA"/>
    <s v="Manual"/>
    <n v="15"/>
    <s v="sai "/>
    <s v="Y"/>
    <s v="Y"/>
    <s v="N"/>
    <s v="Q2 Rejected"/>
    <s v="NoTumor"/>
    <s v="Arm1  (1x6)"/>
    <s v="Plate 2: MC RxA (2x3), Cisplatin RxF (2x3), TPF RxG (2x3)"/>
    <n v="31"/>
    <s v="Rejected"/>
  </r>
  <r>
    <s v="FBR1Y230384"/>
    <n v="230384"/>
    <s v="R&amp;D"/>
    <x v="564"/>
    <s v="FCB-PROTOCOL-02"/>
    <s v="HN112"/>
    <s v="Y"/>
    <s v="CCS Study (1Y)"/>
    <s v="Internal R&amp;D"/>
    <s v="Q1 Passed"/>
    <s v="Q1 Passed"/>
    <s v="Q1.5 Passed"/>
    <s v="Q1.5 Passed"/>
    <s v="NA"/>
    <s v="Tumor content 0-95%"/>
    <x v="7"/>
    <s v="Mazumdar Shaw Medical Centre, Bangalore"/>
    <s v="Dr Vijay Pillai, Bangalore"/>
    <x v="0"/>
    <s v="NA"/>
    <s v="Tongue"/>
    <s v="Tongue"/>
    <s v="Male"/>
    <n v="42"/>
    <s v="N"/>
    <n v="4.5"/>
    <s v="Maruthi"/>
    <s v="Surgery"/>
    <s v="Primary"/>
    <s v="Naïve"/>
    <s v="NA"/>
    <s v="IV"/>
    <x v="1"/>
    <n v="2"/>
    <s v="pT4apN2b"/>
    <s v="NA"/>
    <s v="NA"/>
    <s v="Squamous Cell Carcinoma"/>
    <s v="NA"/>
    <s v="NA"/>
    <d v="2023-12-28T00:00:00"/>
    <s v="1.0*1.6*2.0"/>
    <s v="NA"/>
    <s v="Vibratome"/>
    <n v="15"/>
    <s v="Kokila"/>
    <s v="Y"/>
    <s v="Y"/>
    <s v="N"/>
    <s v="Q2 Passed"/>
    <s v="NA"/>
    <s v="Arm1  (1x7)"/>
    <s v="Plate 2: MC RxA (1x7), Cisplatin RxF (1x7), TPF RxG (1x7)"/>
    <n v="35"/>
    <s v="Terminated @T72"/>
  </r>
  <r>
    <s v="FBR2A230385"/>
    <n v="230385"/>
    <s v="R&amp;D"/>
    <x v="564"/>
    <s v="FCB-PROTOCOL-02"/>
    <s v="OC023"/>
    <s v="Y"/>
    <s v="Ovary CC (R2A)"/>
    <s v="Internal R&amp;D"/>
    <s v="Q1 Passed"/>
    <s v="Q1 Passed"/>
    <s v="Q1.5 Passed"/>
    <s v="Q1.5 Passed"/>
    <s v="NA"/>
    <s v="A:Tumor content 1-15%"/>
    <x v="7"/>
    <s v="Mazumdar Shaw Medical Centre, Bangalore"/>
    <s v="Dr Rohit Ranade, Bangalore"/>
    <x v="2"/>
    <s v="NA"/>
    <s v="Omentum"/>
    <s v="Omentum"/>
    <s v="Female"/>
    <n v="60"/>
    <s v="N"/>
    <n v="4.7"/>
    <s v="Kalappa"/>
    <s v="Surgery"/>
    <s v="Primary"/>
    <s v="Chemotherapy"/>
    <s v="NA"/>
    <s v="III"/>
    <x v="4"/>
    <s v="High grade tumor. "/>
    <s v="ypT3c"/>
    <n v="6"/>
    <s v="NACT Paclitaxel+Carboplatin"/>
    <s v="Residual viable high grade serous papillary carcinoma"/>
    <s v="NA"/>
    <s v="NA"/>
    <d v="2023-12-28T00:00:00"/>
    <s v="2.0*1.4*4.2"/>
    <s v="1.2*1.0*0.8_x000a_1.2*1.0*1.0_x000a_1.4*2.0*1.0_x000a_1.6*1.2*1.0"/>
    <s v="Manual"/>
    <n v="15"/>
    <s v="Pallavi"/>
    <s v="Y"/>
    <s v="Y"/>
    <s v="N"/>
    <s v="Q2 Passed"/>
    <s v="NA"/>
    <s v="2*2*1 Arm 1 (1x7)_x000a_1*1*1 Arm 2 (1x6)"/>
    <s v="Plate 2: MC RxA (1x7), Pacli+Carbo RxC (1x7), Lipodox RxK (1x7)"/>
    <n v="52"/>
    <s v="Terminated @T72"/>
  </r>
  <r>
    <s v="FBR1Y230386"/>
    <n v="230386"/>
    <s v="R&amp;D"/>
    <x v="565"/>
    <s v="FCB-PROTOCOL-01"/>
    <s v="VYD/232"/>
    <s v="Y"/>
    <s v="CCS Study (1Y)"/>
    <s v="Internal R&amp;D"/>
    <s v="Q1 Passed"/>
    <s v="Q1 Passed"/>
    <s v="Q1.5 Passed"/>
    <s v="Q1.5 Passed"/>
    <s v="NA"/>
    <s v="Tumor content 0-96%"/>
    <x v="5"/>
    <s v="Vydehi Hospital, Bangalore"/>
    <s v="Dr Amritha Prabha"/>
    <x v="0"/>
    <s v="NA"/>
    <s v="Buccal Mucosa"/>
    <s v="Left Buccal Mucosa"/>
    <s v="Female"/>
    <n v="39"/>
    <s v="N"/>
    <n v="4.5"/>
    <s v="Maruthi"/>
    <s v="Surgery"/>
    <s v="Primary"/>
    <s v="Naïve"/>
    <s v="NA"/>
    <s v="III"/>
    <x v="4"/>
    <n v="2"/>
    <s v="T2N1"/>
    <s v="NA"/>
    <s v="NA"/>
    <s v="SCC"/>
    <s v="RT"/>
    <s v="NA"/>
    <d v="2023-12-29T00:00:00"/>
    <s v="0.8*1.2*1.1"/>
    <s v="NA"/>
    <s v="Vibratome"/>
    <n v="15"/>
    <s v="Kokila"/>
    <s v="Y"/>
    <s v="Y"/>
    <s v="N"/>
    <s v="Q2 Passed"/>
    <s v="NA"/>
    <s v="Arm1  (1x6)"/>
    <s v="Plate 2: MC RxA (2x3), Pacl+ Carbo RxJ (2x3), Cis RxF (2x3), Gemi+Carbo RxL (2x3)"/>
    <n v="44"/>
    <s v="Terminated @T72"/>
  </r>
  <r>
    <n v="230387"/>
    <n v="230387"/>
    <s v="R&amp;D"/>
    <x v="565"/>
    <s v="FCB-PROTOCOL-02"/>
    <s v="BC029"/>
    <s v="Y"/>
    <s v="Biopsy Cabr-BSS (1W)"/>
    <s v="Internal R&amp;D"/>
    <s v="Q1 Passed"/>
    <s v="Q1 Passed"/>
    <s v="Q1.5 Passed"/>
    <s v="Q1.5 Rejected"/>
    <s v="No Tumor"/>
    <s v="No tumor. Occasional cell suspicious of mailgnancy"/>
    <x v="7"/>
    <s v="Mazumdar Shaw Medical Centre, Bangalore"/>
    <s v="Dr Akshita Singh"/>
    <x v="1"/>
    <s v="NA"/>
    <s v="Breast"/>
    <s v="Left Breast"/>
    <s v="Female"/>
    <n v="43"/>
    <s v="N"/>
    <n v="5.0999999999999996"/>
    <s v="Shashi"/>
    <s v="Biopsy"/>
    <s v="Primary"/>
    <s v="Naïve"/>
    <s v="NA"/>
    <s v="NA"/>
    <x v="0"/>
    <s v="NA"/>
    <s v="NA"/>
    <s v="NA"/>
    <s v="NA"/>
    <s v="NA"/>
    <s v="NA"/>
    <s v="NA"/>
    <d v="2023-12-29T00:00:00"/>
    <s v="NA"/>
    <s v="NA"/>
    <s v="NA"/>
    <s v="NA"/>
    <s v="NA"/>
    <s v="NA"/>
    <s v="NA"/>
    <s v="N"/>
    <s v="Q2 Rejected"/>
    <s v="No Tumor"/>
    <s v="NA"/>
    <s v="NA"/>
    <s v="NA"/>
    <s v="Rejected"/>
  </r>
  <r>
    <s v="FBR1W230388"/>
    <n v="230388"/>
    <s v="R&amp;D"/>
    <x v="565"/>
    <s v="FCB-PROTOCOL-02"/>
    <s v="BC030"/>
    <s v="Y"/>
    <s v="Biopsy Cabr-BSS (1W)"/>
    <s v="Internal R&amp;D"/>
    <s v="Q1 Passed"/>
    <s v="Q1 Passed"/>
    <s v="Q1.5 Passed"/>
    <s v="Q1.5 Rejected"/>
    <s v="No Tumor"/>
    <s v="No tumor"/>
    <x v="7"/>
    <s v="Mazumdar Shaw Medical Centre, Bangalore"/>
    <s v="Dr Akshita Singh"/>
    <x v="1"/>
    <s v="NA"/>
    <s v="Breast"/>
    <s v="Right Breast"/>
    <s v="Female"/>
    <n v="53"/>
    <s v="N"/>
    <n v="5.0999999999999996"/>
    <s v="Shashi"/>
    <s v="Biopsy"/>
    <s v="Primary"/>
    <s v="Naïve"/>
    <s v="NA"/>
    <s v="NA"/>
    <x v="0"/>
    <s v="NA"/>
    <s v="NA"/>
    <s v="NA"/>
    <s v="NA"/>
    <s v="NA"/>
    <s v="NA"/>
    <s v="NA"/>
    <d v="2023-12-29T00:00:00"/>
    <s v="NA"/>
    <s v="NA"/>
    <s v="NA"/>
    <s v="NA"/>
    <s v="NA"/>
    <s v="NA"/>
    <s v="NA"/>
    <s v="N"/>
    <s v="Q2 Rejected"/>
    <s v="No Tumor"/>
    <s v="NA"/>
    <s v="NA"/>
    <s v="NA"/>
    <s v="Rejected"/>
  </r>
  <r>
    <s v="FBR1Y230389"/>
    <n v="230389"/>
    <s v="R&amp;D"/>
    <x v="566"/>
    <s v="FCB-PROTOCOL-01"/>
    <s v="VYD/233"/>
    <s v="Y"/>
    <s v="CCS Study (1Y)"/>
    <s v="Internal R&amp;D"/>
    <s v="Q1 Passed"/>
    <s v="Q1 Passed"/>
    <s v="Q1.5 Passed"/>
    <s v="Q1.5 Passed"/>
    <s v="NA"/>
    <s v="Tumor content 30-85% with good immune presence"/>
    <x v="5"/>
    <s v="Vydehi Hospital, Bangalore"/>
    <s v="Dr Amritha Prabha"/>
    <x v="0"/>
    <s v="NA"/>
    <s v="Buccal Mucosa"/>
    <s v="Right Buccal Mucosa"/>
    <s v="Female"/>
    <n v="76"/>
    <s v="N"/>
    <n v="4.7"/>
    <s v="Shashi"/>
    <s v="Surgery"/>
    <s v="Primary"/>
    <s v="Naïve"/>
    <s v="NA"/>
    <s v="II"/>
    <x v="2"/>
    <n v="1"/>
    <s v="T2N0"/>
    <s v="NA"/>
    <s v="NA"/>
    <s v="SCC"/>
    <s v="RT"/>
    <s v="NA"/>
    <d v="2023-12-30T00:00:00"/>
    <s v="0.8/1.0*0.8*1.2"/>
    <s v="0.6/0.8*0.8*1.2"/>
    <s v="Vibratome"/>
    <n v="15"/>
    <s v="chandan"/>
    <s v="Y"/>
    <s v="Y"/>
    <s v="N"/>
    <s v="Q2 Passed"/>
    <s v="NA"/>
    <s v="Arm1  (1x6)"/>
    <s v="Plate 2: MC RxA (1x7), Pacl+ Carbo RxJ (1x7), Cis RxF (1x7), Gemi+Carbo RxL (1x7)"/>
    <n v="43"/>
    <s v="Terminated @T72"/>
  </r>
  <r>
    <s v="FBR1Y240001"/>
    <n v="240001"/>
    <s v="R&amp;D"/>
    <x v="567"/>
    <s v="FCB-PROTOCOL-01"/>
    <s v="VYD/234"/>
    <s v="Y"/>
    <s v="CCS Study (1Y)"/>
    <s v="Internal R&amp;D"/>
    <s v="Q1 Passed"/>
    <s v="Q1 Passed"/>
    <s v="Q1.5 Passed"/>
    <s v="Q1.5 Passed"/>
    <s v="NA"/>
    <s v="Tumor content 25-95%"/>
    <x v="5"/>
    <s v="Vydehi Hospital, Bangalore"/>
    <s v="Dr Amritha Prabha"/>
    <x v="0"/>
    <s v="NA"/>
    <s v="Tongue"/>
    <s v="Right Lateral border of tongue"/>
    <s v="Male"/>
    <n v="52"/>
    <s v="N"/>
    <n v="4.3"/>
    <s v="Kalappa"/>
    <s v="Surgery"/>
    <s v="Primary"/>
    <s v="Naïve"/>
    <s v="NA"/>
    <s v="III"/>
    <x v="4"/>
    <n v="2"/>
    <s v="T3N1"/>
    <s v="NA"/>
    <s v="NA"/>
    <s v="SCC"/>
    <s v="RT"/>
    <s v="NA"/>
    <d v="2024-01-01T00:00:00"/>
    <s v="0.8*1.2*2.0"/>
    <s v="NA"/>
    <s v="Manual+Vibratome"/>
    <n v="15"/>
    <s v="Pallavi"/>
    <s v="Y"/>
    <s v="Y"/>
    <s v="N"/>
    <s v="Q2 Passed"/>
    <s v="NA"/>
    <s v="Arm 1 (1x6)"/>
    <s v="Plate 2: MC RxA (2x3), Pacli+Carbo RxJ (2x3), Cisplatin RxF (2x3),  Gemi+Carbo RxL (2x3)"/>
    <n v="30"/>
    <s v="Terminated @T72"/>
  </r>
  <r>
    <s v="FBR1Y240002"/>
    <n v="240002"/>
    <s v="R&amp;D"/>
    <x v="568"/>
    <s v="FCB-PROTOCOL-02"/>
    <s v="HN113"/>
    <s v="Y"/>
    <s v="CCS Study (1Y)"/>
    <s v="Internal R&amp;D"/>
    <s v="Q1 Passed"/>
    <s v="Q1 Passed"/>
    <s v="Q1.5 Passed"/>
    <s v="Q1.5 Passed"/>
    <s v="NA"/>
    <s v="Tumor content 88-95%"/>
    <x v="7"/>
    <s v="Mazumdar Shaw Medical Centre, Bangalore"/>
    <s v="Dr Vijay Pillai, Bangalore"/>
    <x v="0"/>
    <s v="NA"/>
    <s v="Buccal Mucosa"/>
    <s v="Buccal Mucosa"/>
    <s v="Male"/>
    <n v="49"/>
    <s v="N"/>
    <n v="4.8"/>
    <s v="Partha"/>
    <s v="Surgery"/>
    <s v="Primary"/>
    <s v="Naïve"/>
    <s v="NA"/>
    <n v="4"/>
    <x v="1"/>
    <n v="2"/>
    <s v="pT4apN0"/>
    <s v="NA"/>
    <s v="NA"/>
    <s v="Moderately Advanced local disease"/>
    <s v="NA"/>
    <s v="NA"/>
    <d v="2024-01-02T00:00:00"/>
    <s v="0.2/0.3*0.6/1.0*1,4/1.6"/>
    <s v="NA"/>
    <s v="Manual"/>
    <n v="14"/>
    <s v="sai "/>
    <s v="Y"/>
    <s v="Y"/>
    <s v="N"/>
    <s v="Q2 Passed"/>
    <s v="NA"/>
    <s v="Arm 1 (1x6)"/>
    <s v="Plate 2: MC RxA (2x3), Cisplatin RxF (2x3),  TPF RxG (2x3)"/>
    <n v="24"/>
    <s v="Terminated @T72"/>
  </r>
  <r>
    <s v="FBR1Y240003"/>
    <n v="240003"/>
    <s v="R&amp;D"/>
    <x v="568"/>
    <s v="FCB-PROTOCOL-01"/>
    <s v="VYD/235"/>
    <s v="Y"/>
    <s v="CCS Study (1Y)"/>
    <s v="Internal R&amp;D"/>
    <s v="Q1 Passed"/>
    <s v="Q1 Passed"/>
    <s v="Q1.5 Passed"/>
    <s v="Q1.5 Passed"/>
    <s v="NA"/>
    <s v="Tumor content 60-90%"/>
    <x v="5"/>
    <s v="Vydehi Hospital, Bangalore"/>
    <s v="Dr Amritha Prabha"/>
    <x v="0"/>
    <s v="NA"/>
    <s v="Buccal Mucosa"/>
    <s v="Right Buccal Mucosa"/>
    <s v="Female"/>
    <n v="45"/>
    <s v="N"/>
    <n v="4.5"/>
    <s v="Maruthi"/>
    <s v="Surgery"/>
    <s v="Primary"/>
    <s v="Naïve"/>
    <s v="NA"/>
    <s v="IV"/>
    <x v="1"/>
    <n v="1"/>
    <s v="T4aN1"/>
    <s v="NA"/>
    <s v="NA"/>
    <s v="SCC"/>
    <s v="RT"/>
    <s v="NA"/>
    <d v="2024-01-02T00:00:00"/>
    <s v="0.6*1.8*2.1"/>
    <s v="NA"/>
    <s v="Vibratome"/>
    <n v="15"/>
    <s v="Pallavi"/>
    <s v="Y"/>
    <s v="Y"/>
    <s v="N"/>
    <s v="Q2 Passed"/>
    <s v="NA"/>
    <s v="Arm 1 (1x7)"/>
    <s v="Plate 2: MC RxA (1x7), Pacli+Carbo RxJ (1x7)), Cisplatin RxF (1x7),  Gemi+Carbo RxL (1x7)"/>
    <n v="42"/>
    <s v="Terminated @T72"/>
  </r>
  <r>
    <s v="FBR1W240004"/>
    <n v="240004"/>
    <s v="R&amp;D"/>
    <x v="568"/>
    <s v="FCB-PROTOCOL-02"/>
    <s v="BC031"/>
    <s v="Y"/>
    <s v="Biopsy Cabr-BSS (1W)"/>
    <s v="Internal R&amp;D"/>
    <s v="Q1 Passed"/>
    <s v="Q1 Passed"/>
    <s v="Q1.5 Passed"/>
    <s v="Q1.5 Rejected"/>
    <s v="NA"/>
    <s v="1% tumor in only 1 fragment, others no tumor"/>
    <x v="7"/>
    <s v="Mazumdar Shaw Medical Centre, Bangalore"/>
    <s v="Dr Akshita Singh"/>
    <x v="1"/>
    <s v="NA"/>
    <s v="Breast"/>
    <s v="Right Breast"/>
    <s v="Female"/>
    <n v="57"/>
    <s v="N"/>
    <n v="4.7"/>
    <s v="Shashi"/>
    <s v="Biopsy"/>
    <s v="Primary"/>
    <s v="Naïve"/>
    <s v="NA"/>
    <s v="NA"/>
    <x v="0"/>
    <s v="NA"/>
    <s v="NA"/>
    <s v="NA"/>
    <s v="NA"/>
    <s v="NA"/>
    <s v="NA"/>
    <s v="NA"/>
    <d v="2024-01-02T00:00:00"/>
    <s v="3 Cores_x000a_0.1*0.1*0.1"/>
    <s v="NA"/>
    <s v="Manual"/>
    <n v="14"/>
    <s v="kuberan"/>
    <s v="Y"/>
    <s v="Y"/>
    <s v="N"/>
    <s v="Q2 Rejected"/>
    <s v="No Tumor"/>
    <s v="NA"/>
    <s v="NA"/>
    <s v="NA"/>
    <s v="Rejected"/>
  </r>
  <r>
    <s v="FBR1Y240005"/>
    <n v="240005"/>
    <s v="R&amp;D"/>
    <x v="569"/>
    <s v="FCB-PROTOCOL-01"/>
    <s v="VYD/236"/>
    <s v="Y"/>
    <s v="CCS Study (1Y)"/>
    <s v="Internal R&amp;D"/>
    <s v="Q1 Passed"/>
    <s v="Q1 Passed"/>
    <s v="Q1.5 Passed"/>
    <s v="Q1.5 Passed"/>
    <s v="NA"/>
    <s v="Tumor content 0-55%"/>
    <x v="5"/>
    <s v="Vydehi Hospital, Bangalore"/>
    <s v="Dr Amritha Prabha"/>
    <x v="0"/>
    <s v="NA"/>
    <s v="Buccal Mucosa"/>
    <s v="Right Buccal Mucosa"/>
    <s v="Male"/>
    <n v="75"/>
    <s v="N"/>
    <n v="4.8"/>
    <s v="Partha"/>
    <s v="Surgery"/>
    <s v="Primary"/>
    <s v="Naïve"/>
    <s v="NA"/>
    <s v="II"/>
    <x v="2"/>
    <n v="1"/>
    <s v="T2N0"/>
    <s v="NA"/>
    <s v="NA"/>
    <s v="SCC"/>
    <s v="RT"/>
    <s v="NA"/>
    <d v="2024-01-03T00:00:00"/>
    <s v="0.4*1.2*0.8"/>
    <s v="NA"/>
    <s v="Manual"/>
    <n v="14"/>
    <s v="Pallavi"/>
    <s v="Y"/>
    <s v="Y"/>
    <s v="N"/>
    <s v="Q2 Passed"/>
    <s v="NA"/>
    <s v="Arm 1 (1x6)"/>
    <s v="Plate 2: MC RxA (2x3), Pacli+Carbo RxJ (2x3), Cisplatin RxF (2x3),  Gemi+Carbo RxL (2x3)"/>
    <n v="37"/>
    <s v="Terminated @T72"/>
  </r>
  <r>
    <s v="FBR1X240006"/>
    <n v="240006"/>
    <s v="R&amp;D"/>
    <x v="570"/>
    <s v="FCB-PROTOCOL-02"/>
    <s v="HN114"/>
    <s v="Y"/>
    <s v="Biopsy HNSCC (1X)"/>
    <s v="Internal R&amp;D"/>
    <s v="Q1 Passed"/>
    <s v="Q1 Passed"/>
    <s v="Q1.5 Passed"/>
    <s v="Q1.5 Passed"/>
    <s v="NA"/>
    <s v="Tumor content 0-60% ? Sarcamatoid variant"/>
    <x v="7"/>
    <s v="Mazumdar Shaw Medical Centre, Bangalore"/>
    <s v="Dr Vijay Pillai, Bangalore"/>
    <x v="0"/>
    <s v="NA"/>
    <s v="Epiglotis"/>
    <s v="Epiglotis"/>
    <s v="Male"/>
    <n v="51"/>
    <s v="N"/>
    <n v="5.0999999999999996"/>
    <s v="Shashi"/>
    <s v="Biopsy"/>
    <s v="Primary"/>
    <s v="Chemotherapy + Radiotherapy"/>
    <s v="NA"/>
    <s v="NA"/>
    <x v="0"/>
    <s v="NA"/>
    <s v="NA"/>
    <n v="3"/>
    <s v="Docetaxel + Cisplatin + 5FU"/>
    <s v="Spindle cell variant of squamous cell cacinoma"/>
    <s v="NA"/>
    <s v="NA"/>
    <d v="2024-01-04T00:00:00"/>
    <s v="0.1/0.2*0.4*0.6"/>
    <s v="NA"/>
    <s v="Manual"/>
    <n v="14"/>
    <s v="Kokila"/>
    <s v="Y"/>
    <s v="Y"/>
    <s v="N"/>
    <s v="Q2 Passed"/>
    <s v="NA"/>
    <s v="Arm (1x6)"/>
    <s v="Plate 2 : MC RxA (2x3), Cis RxF (2x3), TPF RxG (2x3) "/>
    <n v="24"/>
    <s v="Terminated @T72"/>
  </r>
  <r>
    <s v="FBR2J240007"/>
    <n v="240007"/>
    <s v="R&amp;D"/>
    <x v="570"/>
    <s v="FCB-PROTOCOL-01"/>
    <s v="CLN/PRA/245"/>
    <s v="Y"/>
    <s v="Lung (2I &amp; 2J)"/>
    <s v="Internal R&amp;D"/>
    <s v="Q1 Passed"/>
    <s v="Q1 Passed"/>
    <s v="Q1.5 Passed"/>
    <s v="Q1.5 Rejected"/>
    <s v="NA"/>
    <s v="No tumor, only necrotic tissue"/>
    <x v="0"/>
    <s v="Sri Lakshmi Hospital, Bangalore"/>
    <s v="Dr Prakash BV"/>
    <x v="5"/>
    <s v="NA"/>
    <s v="Lower Lobe"/>
    <s v="Left Lower Lobe"/>
    <s v="Female"/>
    <n v="64"/>
    <s v="N"/>
    <n v="4.5999999999999996"/>
    <s v="Kalappa"/>
    <s v="Surgery"/>
    <s v="Primary"/>
    <s v="Naïve"/>
    <s v="NA"/>
    <s v="NA"/>
    <x v="0"/>
    <s v="NA"/>
    <s v="NA"/>
    <s v="NA"/>
    <s v="NA"/>
    <s v="NA"/>
    <s v="NA"/>
    <s v="NA"/>
    <d v="2024-01-04T00:00:00"/>
    <s v="0.4*0.6*1.8"/>
    <s v="NA"/>
    <s v="Manual"/>
    <n v="14"/>
    <s v="Syam"/>
    <s v="Y"/>
    <s v="Y"/>
    <s v="N"/>
    <s v="Q2 Rejected"/>
    <s v="No Tumor"/>
    <s v="NA"/>
    <s v="NA"/>
    <s v="NA"/>
    <s v="Rejected"/>
  </r>
  <r>
    <s v="FBR1Y240008"/>
    <n v="240008"/>
    <s v="R&amp;D"/>
    <x v="570"/>
    <s v="FCB-PROTOCOL-01"/>
    <s v="VYD/237"/>
    <s v="Y"/>
    <s v="CCS Study (1Y)"/>
    <s v="Internal R&amp;D"/>
    <s v="Q1 Passed"/>
    <s v="Q1 Passed"/>
    <s v="Q1.5 Passed"/>
    <s v="Q1.5 Passed"/>
    <s v="NA"/>
    <s v="Tumor content 40-90%"/>
    <x v="5"/>
    <s v="Vydehi Hospital, Bangalore"/>
    <s v="Dr Amritha Prabha"/>
    <x v="0"/>
    <s v="NA"/>
    <s v="Buccal Mucosa"/>
    <s v="Left Buccal Mucosa"/>
    <s v="Female"/>
    <n v="65"/>
    <s v="N"/>
    <n v="4.5"/>
    <s v="Partha"/>
    <s v="Surgery"/>
    <s v="Primary"/>
    <s v="Naïve"/>
    <s v="NA"/>
    <s v="IV"/>
    <x v="1"/>
    <n v="1"/>
    <s v="T4aN3b"/>
    <s v="NA"/>
    <s v="NA"/>
    <s v="SCC"/>
    <s v="CT"/>
    <s v="NA"/>
    <d v="2024-01-04T00:00:00"/>
    <s v="1.2*0.8/1.4*2.4"/>
    <s v="NA"/>
    <s v="Vibratome"/>
    <n v="14"/>
    <s v="Pallavi"/>
    <s v="Y"/>
    <s v="Y"/>
    <s v="N"/>
    <s v="Q2 Passed"/>
    <s v="NA"/>
    <s v="Arm 1 (1x7)"/>
    <s v="Plate 2: MC RxA (1x7), Pacli+Carbo RxJ (1x7)), Cisplatin RxF (1x7)"/>
    <n v="28"/>
    <s v="Terminated @T72"/>
  </r>
  <r>
    <s v="FBR1Y240009"/>
    <n v="240009"/>
    <s v="R&amp;D"/>
    <x v="571"/>
    <s v="FCB-PROTOCOL-02"/>
    <s v="HN115"/>
    <s v="Y"/>
    <s v="CCS Study (1Y)"/>
    <s v="Internal R&amp;D"/>
    <s v="Q1 Passed"/>
    <s v="Not Received"/>
    <s v="Compromised"/>
    <s v="Q1.5 Passed"/>
    <s v="Blood not collected"/>
    <s v="Tumor content 0-90%"/>
    <x v="7"/>
    <s v="Mazumdar Shaw Medical Centre, Bangalore"/>
    <s v="Dr Vijay Pillai, Bangalore"/>
    <x v="0"/>
    <s v="NA"/>
    <s v="Buccal Mucosa"/>
    <s v="Buccal Mucosa"/>
    <s v="Female"/>
    <n v="60"/>
    <s v="N"/>
    <n v="3.8"/>
    <s v="Maruthi"/>
    <s v="Surgery"/>
    <s v="Primary"/>
    <s v="Naïve"/>
    <s v="NA"/>
    <n v="3"/>
    <x v="4"/>
    <n v="2"/>
    <s v="pT3N0"/>
    <s v="NA"/>
    <s v="NA"/>
    <s v="Squamous Cell Carcinoma"/>
    <s v="NA"/>
    <s v="NA"/>
    <d v="2024-01-05T00:00:00"/>
    <s v="0.2*0.6*0.8"/>
    <s v="NA"/>
    <s v="Manual"/>
    <n v="14"/>
    <s v="Kokila"/>
    <s v="N"/>
    <s v="N"/>
    <s v="N"/>
    <s v="Q2 Passed"/>
    <s v="NA"/>
    <s v="Arm 1 (1x6)"/>
    <s v="Plate 2: MC RxA (2x3), Cisplatin RxF (2x3),  TPF RxG (2x3),  Cis+LD Nivo RxW (2x3)"/>
    <n v="37"/>
    <s v="Terminated @T72"/>
  </r>
  <r>
    <s v="FBB1L240010"/>
    <n v="240010"/>
    <s v="Biopharma"/>
    <x v="571"/>
    <s v="FCB-PROTOCOL-02"/>
    <s v="RC044"/>
    <s v="Y"/>
    <s v="BP010 (1L)"/>
    <s v="Biopharma"/>
    <s v="Q1 Passed"/>
    <s v="Q1.5 Passed"/>
    <s v="Q1.5 Passed"/>
    <s v="Q1.5 Rejected"/>
    <s v="NA"/>
    <s v="Tumor content 0-80%   Necrosis  in many fragments"/>
    <x v="7"/>
    <s v="Mazumdar Shaw Medical Centre, Bangalore"/>
    <s v="Dr Saurabh Bhargav, Bangalore"/>
    <x v="4"/>
    <s v="NA"/>
    <s v="Renal Mass"/>
    <s v="Left Renal Mass"/>
    <s v="Male"/>
    <n v="60"/>
    <s v="N"/>
    <n v="3.8"/>
    <s v="Maruthi"/>
    <s v="Surgery"/>
    <s v="Primary"/>
    <s v="Naïve"/>
    <s v="NA"/>
    <s v="NA"/>
    <x v="0"/>
    <s v="NA"/>
    <s v="NA"/>
    <s v="NA"/>
    <s v="NA"/>
    <s v="NA"/>
    <s v="NA"/>
    <s v="NA"/>
    <d v="2024-01-05T00:00:00"/>
    <s v="1.0*1.6*2.5_x000a_0.8*0.6/1.4*2.2/2.8"/>
    <s v="NA"/>
    <s v="Vibratome"/>
    <n v="14"/>
    <s v="chandan"/>
    <s v="Y"/>
    <s v="Y"/>
    <s v="N"/>
    <s v="Q2 Rejected"/>
    <s v="Tissue Necrosed in all plate"/>
    <s v="NA"/>
    <s v="NA"/>
    <s v="NA"/>
    <s v="Rejected"/>
  </r>
  <r>
    <s v="FBR1Z240011"/>
    <n v="240011"/>
    <s v="R&amp;D"/>
    <x v="572"/>
    <s v="FCB-PROTOCOL-01"/>
    <s v="VYD/BPY/08"/>
    <s v="Y"/>
    <s v="CT+LD Nivo -NLD study (1Z)"/>
    <s v="Internal R&amp;D"/>
    <s v="Q1 Passed"/>
    <s v="Q1 Passed"/>
    <s v="Q1.5 Passed"/>
    <s v="Q1.5 Passed"/>
    <s v="NA"/>
    <s v="Tumor content 0-98%"/>
    <x v="5"/>
    <s v="Vydehi Hospital, Bangalore"/>
    <s v="Dr Amritha Prabha"/>
    <x v="0"/>
    <s v="NA"/>
    <s v="Buccal Mucosa"/>
    <s v="Left Buccal Mucosa"/>
    <s v="Female"/>
    <n v="46"/>
    <s v="N"/>
    <n v="4.5"/>
    <s v="Maruthi"/>
    <s v="Biopsy"/>
    <s v="Primary"/>
    <s v="Surgery"/>
    <s v="NA"/>
    <s v="IVA"/>
    <x v="1"/>
    <s v="NA"/>
    <s v="NA"/>
    <s v="NA"/>
    <s v="NA"/>
    <s v="NA"/>
    <s v="NA"/>
    <s v="NA"/>
    <d v="2024-01-06T00:00:00"/>
    <s v="5 Punch Biopsy_x000a_0.4*0.4/0.6*0.8_x000a_0.3*0.4*0.4_x000a_0.6*0.4/0.6*1.0/0.6_x000a_0.4*0.4*0.8_x000a_0.4*0.5*0.8"/>
    <s v="NA"/>
    <s v="Manual"/>
    <n v="14"/>
    <s v="Mouniss"/>
    <s v="Y"/>
    <s v="Y"/>
    <s v="N"/>
    <s v="Q2 Passed"/>
    <s v="NA"/>
    <s v="Arm (1x9)"/>
    <s v="Plate 2: MC RxA (3x3), Pacli+Carbo+Nivo RxV (3x3), Pacli+Carbo RxJ (3x3), Nivo RxC (3x3)"/>
    <n v="61"/>
    <s v="Terminated @T72"/>
  </r>
  <r>
    <s v="FBR1Y240013"/>
    <n v="240013"/>
    <s v="R&amp;D"/>
    <x v="573"/>
    <s v="FCB-PROTOCOL-01"/>
    <s v="VYD/238"/>
    <s v="Y"/>
    <s v="CCS Study (1Y)"/>
    <s v="Internal R&amp;D"/>
    <s v="Q1 Passed"/>
    <s v="Q1 Passed"/>
    <s v="Q1.5 Passed"/>
    <s v="Q1.5 Passed"/>
    <s v="NA"/>
    <s v="Tumor content 40-90%"/>
    <x v="5"/>
    <s v="Vydehi Hospital, Bangalore"/>
    <s v="Dr Amritha Prabha"/>
    <x v="0"/>
    <s v="NA"/>
    <s v="RMT"/>
    <s v="Right RMT"/>
    <s v="Male"/>
    <n v="49"/>
    <s v="N"/>
    <n v="5.0999999999999996"/>
    <s v="Shashi"/>
    <s v="Surgery"/>
    <s v="Primary"/>
    <s v="Naïve"/>
    <s v="NA"/>
    <s v="III"/>
    <x v="4"/>
    <n v="2"/>
    <s v="T2N1"/>
    <s v="NA"/>
    <s v="NA"/>
    <s v="SCC"/>
    <s v="RT"/>
    <s v="NA"/>
    <d v="2024-01-08T00:00:00"/>
    <s v="0.2/0.4*0.6*0.6/0.8_x000a_0.2/0.4*0.8/1.0*0.6/0.8_x000a_0.2/0.4*0.4/0.6*1.4_x000a_0.2/0.4*0.4*0.4/0.6"/>
    <s v="NA"/>
    <s v="Manual"/>
    <n v="14"/>
    <s v="sai "/>
    <s v="Y"/>
    <s v="Y"/>
    <s v="N"/>
    <s v="Q2 Passed"/>
    <s v="NA"/>
    <s v="Arm 1 (1x6)"/>
    <s v="Plate 2: MC RxA (2x3), Pacli+Carbo RxJ (2x3), Cisplatin RxF (2x3),  Gemi+Carbo RxL (2x3)"/>
    <n v="30"/>
    <s v="Terminated @T72"/>
  </r>
  <r>
    <s v="FBB1L240012"/>
    <n v="240012"/>
    <s v="Biopharma"/>
    <x v="573"/>
    <s v="FCB-PROTOCOL-01"/>
    <s v="CLN/PRA/246"/>
    <s v="Y"/>
    <s v="BP010 (1L)"/>
    <s v="Biopharma"/>
    <s v="Q1 Passed"/>
    <s v="Q1 Passed"/>
    <s v="Q1.5 Passed"/>
    <s v="Q1.5 Passed"/>
    <s v="NA"/>
    <s v="Tumor content 40-80% ? Eosinophilic variant of Clear cell? Chromophobe"/>
    <x v="0"/>
    <s v="Sri Lakshmi Hospital, Bangalore"/>
    <s v="Dr Prakash BV"/>
    <x v="4"/>
    <s v="NA"/>
    <s v="Renal Mass"/>
    <s v="Right Renal Mass"/>
    <s v="Female"/>
    <n v="39"/>
    <s v="N"/>
    <n v="4.5999999999999996"/>
    <s v="Partha"/>
    <s v="Surgery"/>
    <s v="Primary"/>
    <s v="Naïve"/>
    <s v="NA"/>
    <s v="II"/>
    <x v="2"/>
    <s v="NA"/>
    <s v="pT2N0M0"/>
    <s v="NA"/>
    <s v="NA"/>
    <s v="NA"/>
    <s v="NA"/>
    <s v="NA"/>
    <d v="2024-01-08T00:00:00"/>
    <s v="0.8/0.6*1.4*2.4"/>
    <s v="NA"/>
    <s v="Vibratome"/>
    <n v="14"/>
    <s v="Syam"/>
    <s v="Y"/>
    <s v="Y"/>
    <s v="N"/>
    <s v="Q2 Passed"/>
    <s v="NA"/>
    <s v="Arm 1 (1x7)"/>
    <s v="Plate 2: RxA (1x7), RxB (1x7), RxC (1x7), RxD (1x7), RxE (1x7), RxF (1x7)"/>
    <n v="63"/>
    <s v="Terminated @T72"/>
  </r>
  <r>
    <s v="FBR2A240014"/>
    <n v="240014"/>
    <s v="R&amp;D"/>
    <x v="574"/>
    <s v="FCB-PROTOCOL-02"/>
    <s v="OC024"/>
    <s v="Y"/>
    <s v="Ovary CC (R2A)"/>
    <s v="Internal R&amp;D"/>
    <s v="Q1 Passed"/>
    <s v="Q1 Passed"/>
    <s v="Q1.5 Passed"/>
    <s v="Q1.5 Rejected"/>
    <s v="NA"/>
    <s v="No  Tumor"/>
    <x v="7"/>
    <s v="Mazumdar Shaw Medical Centre, Bangalore"/>
    <s v="Dr Rohit Ranade, Bangalore"/>
    <x v="2"/>
    <s v="NA"/>
    <s v="Omentum"/>
    <s v="Omentum"/>
    <s v="Female"/>
    <n v="55"/>
    <s v="N"/>
    <n v="4.5999999999999996"/>
    <s v="Partha"/>
    <s v="Surgery"/>
    <s v="Primary"/>
    <s v="Chemotherapy"/>
    <s v="NA"/>
    <s v="NA"/>
    <x v="0"/>
    <s v="NA"/>
    <s v="NA"/>
    <n v="6"/>
    <s v="Carboplatin+Paclitaxel"/>
    <s v="NA"/>
    <s v="NA"/>
    <s v="NA"/>
    <d v="2024-01-09T00:00:00"/>
    <s v="1.2*1.4/1.8*2.4/2.8"/>
    <s v="NA"/>
    <s v="Manual"/>
    <n v="14"/>
    <s v="kuberan"/>
    <s v="Y"/>
    <s v="Y"/>
    <s v="N"/>
    <s v="Q2 Rejected"/>
    <s v="No Tumor"/>
    <s v="NA"/>
    <s v="NA"/>
    <s v="NA"/>
    <s v="Rejected"/>
  </r>
  <r>
    <s v="FBR1Y240015"/>
    <n v="240015"/>
    <s v="R&amp;D"/>
    <x v="575"/>
    <s v="FCB-PROTOCOL-01"/>
    <s v="VYD/239"/>
    <s v="Y"/>
    <s v="CCS Study (1Y)"/>
    <s v="Internal R&amp;D"/>
    <s v="Q1 Passed"/>
    <s v="Q1 Passed"/>
    <s v="Q1.5 Passed"/>
    <s v="Q1.5 Passed"/>
    <s v="NA"/>
    <s v="Tumor content 30-90%"/>
    <x v="5"/>
    <s v="Vydehi Hospital, Bangalore"/>
    <s v="Dr Amritha Prabha"/>
    <x v="0"/>
    <s v="NA"/>
    <s v="Buccal Mucosa"/>
    <s v="Right Buccal Mucosa &amp; Lower Alveolus"/>
    <s v="Female"/>
    <n v="64"/>
    <s v="N"/>
    <n v="4.2"/>
    <s v="Partha"/>
    <s v="Surgery"/>
    <s v="Primary"/>
    <s v="Naïve"/>
    <s v="NA"/>
    <s v="IVA"/>
    <x v="1"/>
    <n v="2"/>
    <s v="T4aN0"/>
    <s v="NA"/>
    <s v="NA"/>
    <s v="SCC"/>
    <s v="RT"/>
    <s v="NA"/>
    <d v="2024-01-10T00:00:00"/>
    <s v="0.6*1.4/1.6*1.6/2.0"/>
    <s v="NA"/>
    <s v="Vibratome"/>
    <n v="14"/>
    <s v="Kokila"/>
    <s v="Y"/>
    <s v="Y"/>
    <s v="N"/>
    <s v="Q2 Passed"/>
    <s v="NA"/>
    <s v="Arm 1 (1x7)"/>
    <s v="Plate 2: MC RxA (1x7), Pacli+Carbo RxJ (1x7)),  Gemi+Carbo RxL (1x7), Methotrexate RxN (1x7)"/>
    <n v="35"/>
    <s v="Terminated @T72"/>
  </r>
  <r>
    <s v="FBR1Y240016"/>
    <n v="240016"/>
    <s v="R&amp;D"/>
    <x v="576"/>
    <s v="FCB-PROTOCOL-02"/>
    <s v="HN116"/>
    <s v="Y"/>
    <s v="CCS Study (1Y)"/>
    <s v="Internal R&amp;D"/>
    <s v="Q1 Passed"/>
    <s v="Q1 Passed"/>
    <s v="Q1.5 Passed"/>
    <s v="Q1.5 Passed"/>
    <s v="NA"/>
    <s v="Tumor content 0-70%"/>
    <x v="7"/>
    <s v="Mazumdar Shaw Medical Centre, Bangalore"/>
    <s v="Dr Vijay Pillai, Bangalore"/>
    <x v="0"/>
    <s v="NA"/>
    <s v="RMT"/>
    <s v="RMT"/>
    <s v="Male"/>
    <n v="42"/>
    <s v="N"/>
    <n v="4.5999999999999996"/>
    <s v="Maruthi"/>
    <s v="Surgery"/>
    <s v="Primary"/>
    <s v="Naïve"/>
    <s v="NA"/>
    <s v="IV"/>
    <x v="1"/>
    <n v="2"/>
    <s v="pT4bpN2b"/>
    <s v="NA"/>
    <s v="NA"/>
    <s v="Squamous Cell Carcinoma"/>
    <s v="NA"/>
    <s v="NA"/>
    <d v="2024-01-12T00:00:00"/>
    <s v="0.2*0.7*0.8"/>
    <s v="NA"/>
    <s v="Manual"/>
    <n v="14"/>
    <s v="Dharani"/>
    <s v="Y"/>
    <s v="Y"/>
    <s v="N"/>
    <s v="Q2 Passed"/>
    <s v="NA"/>
    <s v="Arm 1 (1x6)_x000a_Arm 2 (1x6)"/>
    <s v="Plate 2: MC RxA (2x3), Cisplatin RxF (2x3),  TPF RxG (2x3)"/>
    <n v="39"/>
    <s v="Terminated @T72"/>
  </r>
  <r>
    <s v="FBR2C240017"/>
    <n v="240017"/>
    <s v="R&amp;D"/>
    <x v="577"/>
    <s v="FCB-PROTOCOL-02"/>
    <s v="RC045"/>
    <s v="Y"/>
    <s v="RCC DPT (2C)"/>
    <s v="Internal R&amp;D"/>
    <s v="Q1 Passed"/>
    <s v="Q1.5 Passed"/>
    <s v="Compromised"/>
    <s v="Q1.5 Rejected"/>
    <s v="NA"/>
    <s v="No tumor, ?occasional clear cell"/>
    <x v="7"/>
    <s v="Mazumdar Shaw Medical Centre, Bangalore"/>
    <s v="Dr Saurabh Bhargav, Bangalore"/>
    <x v="4"/>
    <s v="NA"/>
    <s v="Renal Mass"/>
    <s v="Right Renal Mass"/>
    <s v="Male"/>
    <n v="55"/>
    <s v="N"/>
    <n v="4.5"/>
    <s v="Shashi"/>
    <s v="Surgery"/>
    <s v="Primary"/>
    <s v="Naïve"/>
    <s v="NA"/>
    <s v="NA"/>
    <x v="0"/>
    <s v="NA"/>
    <s v="NA"/>
    <s v="NA"/>
    <s v="NA"/>
    <s v="NA"/>
    <s v="NA"/>
    <s v="NA"/>
    <d v="2024-01-15T00:00:00"/>
    <s v="0.5/0.6*1.0/1.2*1.0/1.7"/>
    <s v="0.2*0.4/0.5*0.6_x000a_0.2*0.6/0.7*0.6/0.8_x000a_0.2*0.8/1.0*1.2/1.4"/>
    <s v="Manual"/>
    <n v="14"/>
    <s v="sai "/>
    <s v="Y"/>
    <s v="Y"/>
    <s v="N"/>
    <s v="Q2 Rejected"/>
    <s v="No Tumor"/>
    <s v="NA"/>
    <s v="NA"/>
    <s v="NA"/>
    <s v="Rejected"/>
  </r>
  <r>
    <s v="FBB1L240018"/>
    <n v="240018"/>
    <s v="Biopharma"/>
    <x v="578"/>
    <s v="FCB-PROTOCOL-01"/>
    <s v="CLN/PRA/247"/>
    <s v="Y"/>
    <s v="BP010 (1L)"/>
    <s v="Biopharma"/>
    <s v="Q1 Passed"/>
    <s v="Q1 Passed"/>
    <s v="Q1.5 Passed"/>
    <s v="Q1.5 Rejected"/>
    <s v="NA"/>
    <s v="No tumor, only necrotic tissue"/>
    <x v="0"/>
    <s v="Sri Lakshmi Hospital, Bangalore"/>
    <s v="Dr Prakash BV"/>
    <x v="4"/>
    <s v="NA"/>
    <s v="Renal Mass"/>
    <s v="Left Renal Mass"/>
    <s v="Male"/>
    <n v="39"/>
    <s v="N"/>
    <n v="4.5"/>
    <s v="Kalappa"/>
    <s v="Surgery"/>
    <s v="Primary"/>
    <s v="Naïve"/>
    <s v="NA"/>
    <s v="II"/>
    <x v="2"/>
    <n v="2"/>
    <s v="pT3N0M0"/>
    <s v="NA"/>
    <s v="NA"/>
    <s v="NA"/>
    <s v="NA"/>
    <s v="NA"/>
    <d v="2024-01-16T00:00:00"/>
    <s v="2.0/1.8*2.8*2.8"/>
    <s v="NA"/>
    <s v="Vibratome"/>
    <n v="14"/>
    <s v="Syam"/>
    <s v="Y"/>
    <s v="Y"/>
    <s v="N"/>
    <s v="Q2 Rejected"/>
    <s v="No Tumor"/>
    <s v="NA"/>
    <s v="NA"/>
    <s v="NA"/>
    <s v="Rejected"/>
  </r>
  <r>
    <s v="FBR2B240019"/>
    <n v="240019"/>
    <s v="R&amp;D"/>
    <x v="578"/>
    <s v="FCB-PROTOCOL-02"/>
    <s v="OC025"/>
    <s v="Y"/>
    <s v="ovary Biopsy (R2B)"/>
    <s v="Internal R&amp;D"/>
    <s v="Q1 Passed"/>
    <s v="Q1 Passed"/>
    <s v="Q1.5 Passed"/>
    <s v="Q1.5 Passed"/>
    <s v="NA"/>
    <s v="Only 2 fragments have tumor 2% and 12%. Others no tumor"/>
    <x v="7"/>
    <s v="Mazumdar Shaw Medical Centre, Bangalore"/>
    <s v="Dr Rohit Ranade, Bangalore"/>
    <x v="2"/>
    <s v="NA"/>
    <s v="Peritoneal"/>
    <s v="Peritoneal"/>
    <s v="Female"/>
    <n v="45"/>
    <s v="N"/>
    <n v="4.5999999999999996"/>
    <s v="Partha"/>
    <s v="Biopsy"/>
    <s v="Primary"/>
    <s v="Naïve"/>
    <s v="NA"/>
    <s v="NA"/>
    <x v="0"/>
    <s v="High grade tumor. "/>
    <s v="NA"/>
    <s v="NA"/>
    <s v="NA"/>
    <s v="Positive high grade adenocarcinoma"/>
    <s v="NA"/>
    <s v="NA"/>
    <d v="2024-01-16T00:00:00"/>
    <s v="0.2*0.4*0.6"/>
    <s v="NA"/>
    <s v="Manual"/>
    <n v="14"/>
    <s v="Kokila"/>
    <s v="Y"/>
    <s v="Y"/>
    <s v="N"/>
    <s v="Q2 Passed"/>
    <s v="NA"/>
    <s v="Arm (1x6)"/>
    <s v="Plate 2: MC RxA (2x3), Pacli+Carbo RxC (2x3)"/>
    <n v="25"/>
    <s v="Terminated @T72"/>
  </r>
  <r>
    <s v="FBR2A240020"/>
    <n v="240020"/>
    <s v="R&amp;D"/>
    <x v="579"/>
    <s v="FCB-PROTOCOL-01"/>
    <s v="CLN/PRA/248"/>
    <s v="Y"/>
    <s v="Ovary CC (R2A)"/>
    <s v="Internal R&amp;D"/>
    <s v="Q1 Passed"/>
    <s v="Q1 Passed"/>
    <s v="Q1.5 Passed"/>
    <s v="Q1.5 Rejected"/>
    <s v="NA"/>
    <s v="No tumor"/>
    <x v="0"/>
    <s v="Sri Lakshmi Hospital, Bangalore"/>
    <s v="Dr Prakash BV"/>
    <x v="2"/>
    <s v="NA"/>
    <s v="Ovary"/>
    <s v="Bilateral Ovary"/>
    <s v="Female"/>
    <n v="50"/>
    <s v="N"/>
    <n v="4.9000000000000004"/>
    <s v="Shashi"/>
    <s v="Surgery"/>
    <s v="Primary"/>
    <s v="Naïve"/>
    <s v="NA"/>
    <s v="II"/>
    <x v="2"/>
    <n v="3"/>
    <s v="pT3N0M0"/>
    <s v="NA"/>
    <s v="NA"/>
    <s v="NA"/>
    <s v="NA"/>
    <s v="NA"/>
    <d v="2024-01-17T00:00:00"/>
    <s v="1.6*1.6*2.9_x000a_1.6*1.6*3.2"/>
    <s v="NA"/>
    <s v="Manual"/>
    <n v="14"/>
    <s v="chandan"/>
    <s v="Y"/>
    <s v="Y"/>
    <s v="N"/>
    <s v="Q2 Rejected"/>
    <s v="No Tumor"/>
    <s v="NA"/>
    <s v="NA"/>
    <s v="NA"/>
    <s v="Rejected"/>
  </r>
  <r>
    <s v="FBR2F240021"/>
    <n v="240021"/>
    <s v="R&amp;D"/>
    <x v="579"/>
    <s v="FCB-PROTOCOL-02"/>
    <s v="HN117"/>
    <s v="Y"/>
    <s v="ECR (2F)"/>
    <s v="Internal R&amp;D"/>
    <s v="Q1 Passed"/>
    <s v="Q1 Passed"/>
    <s v="Q1.5 Passed"/>
    <s v="Q1.5 Passed"/>
    <s v="NA"/>
    <s v="Tumor content: 1-90%"/>
    <x v="7"/>
    <s v="Mazumdar Shaw Medical Centre, Bangalore"/>
    <s v="Dr Vijay Pillai, Bangalore"/>
    <x v="0"/>
    <s v="NA"/>
    <s v="Tongue"/>
    <s v="Tongue"/>
    <s v="Male"/>
    <n v="56"/>
    <s v="N"/>
    <n v="4.2"/>
    <s v="Partha"/>
    <s v="Surgery"/>
    <s v="Primary"/>
    <s v="Naïve"/>
    <s v="NA"/>
    <s v="III"/>
    <x v="4"/>
    <n v="2"/>
    <s v="pT3pN3b"/>
    <s v="NA"/>
    <s v="NA"/>
    <s v="Squamous Cell Carcinoma"/>
    <s v="NA"/>
    <s v="NA"/>
    <d v="2024-01-17T00:00:00"/>
    <s v="0.4*0.9*1.1"/>
    <s v="NA"/>
    <s v="Manual"/>
    <n v="15"/>
    <s v="Pallavi"/>
    <s v="Y"/>
    <s v="Y"/>
    <s v="N"/>
    <s v="Q2 Passed"/>
    <s v="NA"/>
    <s v="Arm (1x6)"/>
    <s v="Plate 2:MC RxA (2x3)"/>
    <n v="12"/>
    <s v="Terminated @T72"/>
  </r>
  <r>
    <s v="FBR1Q240022"/>
    <n v="240022"/>
    <s v="R&amp;D"/>
    <x v="579"/>
    <s v="FCB-PROTOCOL-01"/>
    <s v="VYD/240"/>
    <s v="Y"/>
    <s v="COSv4.1_CaBR(1Q-Known)"/>
    <s v="Internal R&amp;D"/>
    <s v="Q1 Passed"/>
    <s v="Q1 Passed"/>
    <s v="Q1.5 Passed"/>
    <s v="Q1.5 Passed"/>
    <s v="NA"/>
    <s v="Tumor content 5-60%"/>
    <x v="5"/>
    <s v="Vydehi Hospital, Bangalore"/>
    <s v="Dr Amritha Prabha"/>
    <x v="1"/>
    <s v="Er(P), Pr(N), Her2(Equivocal)"/>
    <s v="Breast"/>
    <s v="Right Breast"/>
    <s v="Female"/>
    <n v="55"/>
    <s v="N"/>
    <n v="4.5999999999999996"/>
    <s v="Maruthi"/>
    <s v="Surgery"/>
    <s v="Primary"/>
    <s v="Chemotherapy"/>
    <s v="NA"/>
    <s v="III"/>
    <x v="4"/>
    <n v="2"/>
    <s v="ypT2N2a"/>
    <n v="4"/>
    <s v="Epirubicin &amp; Cyclophosphamide"/>
    <s v="IDC"/>
    <s v="CTRT"/>
    <s v="Paclitaxel"/>
    <d v="2024-01-17T00:00:00"/>
    <s v="0.4*0.6*1.0_x000a_0.6/0.2*1.0/0.5*1.2_x000a_0.2*0.6/0.2*1.0"/>
    <s v="0.4*0.6*1.0_x000a_0.6/0.2*1.0/0.5*1.2_x000a_0.2*0.6/0.2*1.0"/>
    <s v="Manual"/>
    <n v="14"/>
    <s v="Dharani"/>
    <s v="Y"/>
    <s v="Y"/>
    <s v="N"/>
    <s v="Q2 Passed"/>
    <s v="NA"/>
    <s v="Arm (1x7)"/>
    <s v="Plate 2: MC RxA (1x7), IL2 RxAI (1x7), Anti CD3+IL2 RxT (1x7), For Flow {  MC RxAS (1x7), IL2 RxAT (1x7), Anti CD3+IL2 RxU (1x7) }"/>
    <n v="58"/>
    <s v="Terminated @T72"/>
  </r>
  <r>
    <s v="FBR1W240023"/>
    <n v="240023"/>
    <s v="R&amp;D"/>
    <x v="579"/>
    <s v="FCB-PROTOCOL-01"/>
    <s v="VYD/241"/>
    <s v="Y"/>
    <s v="Biopsy Cabr-BSS (1W)"/>
    <s v="Internal R&amp;D"/>
    <s v="Q1 Passed"/>
    <s v="Q1 Passed"/>
    <s v="Q1.5 Passed"/>
    <s v="Q1.5 Rejected"/>
    <s v="NA"/>
    <s v="No tumor"/>
    <x v="5"/>
    <s v="Vydehi Hospital, Bangalore"/>
    <s v="Dr Amritha Prabha"/>
    <x v="1"/>
    <s v="NA"/>
    <s v="Breast"/>
    <s v="Left Breast"/>
    <s v="Female"/>
    <n v="62"/>
    <s v="N"/>
    <n v="4.5999999999999996"/>
    <s v="Maruthi"/>
    <s v="Biopsy"/>
    <s v="Primary"/>
    <s v="Naïve"/>
    <s v="NA"/>
    <s v="NA"/>
    <x v="0"/>
    <s v="NA"/>
    <s v="NA"/>
    <s v="NA"/>
    <s v="NA"/>
    <s v="NA"/>
    <s v="NA"/>
    <s v="NA"/>
    <d v="2024-01-17T00:00:00"/>
    <s v="6 Cores_x000a_0.1 -1.3"/>
    <s v="NA"/>
    <s v="Manual"/>
    <n v="14"/>
    <s v="Syam"/>
    <s v="Y"/>
    <s v="Y"/>
    <s v="N"/>
    <s v="Q2 Rejected"/>
    <s v="No Tumor"/>
    <s v="NA"/>
    <s v="NA"/>
    <s v="NA"/>
    <s v="Rejected"/>
  </r>
  <r>
    <s v="FBR1Y240024"/>
    <n v="240024"/>
    <s v="R&amp;D"/>
    <x v="580"/>
    <s v="FCB-PROTOCOL-01"/>
    <s v="VYD/242"/>
    <s v="Y"/>
    <s v="CCS Study (1Y)"/>
    <s v="Internal R&amp;D"/>
    <s v="Q1 Passed"/>
    <s v="Q1 Passed"/>
    <s v="Q1.5 Passed"/>
    <s v="Q1.5 Passed"/>
    <s v="NA"/>
    <s v="Tumor content 0-96%. 2 fragments without tumor"/>
    <x v="5"/>
    <s v="Vydehi Hospital, Bangalore"/>
    <s v="Dr Amritha Prabha"/>
    <x v="0"/>
    <s v="NA"/>
    <s v="Buccal Mucosa &amp; Alveolus"/>
    <s v="Left Buccal Mucosa and upper alveolus"/>
    <s v="Male"/>
    <n v="56"/>
    <s v="N"/>
    <n v="4.5"/>
    <s v="Kalappa"/>
    <s v="Surgery"/>
    <s v="Primary"/>
    <s v="Naïve"/>
    <s v="NA"/>
    <s v="I"/>
    <x v="3"/>
    <n v="1"/>
    <s v="T1N0"/>
    <s v="NA"/>
    <s v="NA"/>
    <s v="SCC"/>
    <s v="NA"/>
    <s v="NA"/>
    <d v="2024-01-18T00:00:00"/>
    <s v="0.5/0.6*1.0/1.4*1.6"/>
    <s v="NA"/>
    <s v="Manual+Vibratome"/>
    <n v="14"/>
    <s v="sai "/>
    <s v="Y"/>
    <s v="Y"/>
    <s v="N"/>
    <s v="Q2 Passed"/>
    <s v="NA"/>
    <s v="Arm 1 (1x6)"/>
    <s v="Plate 2: MC RxA (2x3), Pacli+Carbo RxJ (2x3), Cisplatin RxF (2x3),  Gemi+Carbo RxL (2x3)"/>
    <n v="37"/>
    <s v="Terminated @T72"/>
  </r>
  <r>
    <s v="FBR1W240025"/>
    <n v="240025"/>
    <s v="R&amp;D"/>
    <x v="580"/>
    <s v="FCB-PROTOCOL-01"/>
    <s v="VYD/243"/>
    <s v="Y"/>
    <s v="Biopsy Cabr-BSS (1W)"/>
    <s v="Internal R&amp;D"/>
    <s v="Q1 Passed"/>
    <s v="Q1 Passed"/>
    <s v="Q1.5 Passed"/>
    <s v="Q1.5 Rejected"/>
    <s v="NA"/>
    <s v="Tumor content with 0-6%  tumor cells in only 3 fragments. Others no tumor"/>
    <x v="5"/>
    <s v="Vydehi Hospital, Bangalore"/>
    <s v="Dr Amritha Prabha"/>
    <x v="1"/>
    <s v="NA"/>
    <s v="Breast"/>
    <s v="Left Breast"/>
    <s v="Female"/>
    <n v="58"/>
    <s v="N"/>
    <n v="4.5"/>
    <s v="Kalappa"/>
    <s v="Biopsy"/>
    <s v="Primary"/>
    <s v="Naïve"/>
    <s v="NA"/>
    <s v="NA"/>
    <x v="0"/>
    <n v="2"/>
    <s v="T2N1"/>
    <s v="NA"/>
    <s v="NA"/>
    <s v="NA"/>
    <s v="CTRT &amp; Hormonal Therapy"/>
    <s v="Adriyamycin, Cyclophophamide, Paclitaxel, Trastuzumab "/>
    <d v="2024-01-18T00:00:00"/>
    <s v="3 Cores _x000a_1.0"/>
    <s v="NA"/>
    <s v="Manual"/>
    <n v="14"/>
    <s v="Pallavi"/>
    <s v="Y"/>
    <s v="Y"/>
    <s v="N"/>
    <s v="Q2 Rejected"/>
    <s v="No Tumor"/>
    <s v="NA"/>
    <s v="NA"/>
    <s v="NA"/>
    <s v="Rejected"/>
  </r>
  <r>
    <s v="FBR2K240026"/>
    <n v="240026"/>
    <s v="R&amp;D"/>
    <x v="581"/>
    <s v="FCB-PROTOCOL-01"/>
    <s v="CLN/PRA/249"/>
    <s v="Y"/>
    <s v="PRS (2K)"/>
    <s v="Internal R&amp;D"/>
    <s v="Q1 Passed"/>
    <s v="Q1 Passed"/>
    <s v="Q1.5 Passed"/>
    <s v="Q1.5 Passed"/>
    <s v="NA"/>
    <s v="Tumor content 8-80%"/>
    <x v="0"/>
    <s v="Sri Lakshmi Hospital, Bangalore"/>
    <s v="Dr Prakash BV"/>
    <x v="0"/>
    <s v="NA"/>
    <s v="Tongue"/>
    <s v="Left Lateral Tongue"/>
    <s v="Female"/>
    <n v="50"/>
    <s v="N"/>
    <n v="4.9000000000000004"/>
    <s v="Shashi"/>
    <s v="Surgery"/>
    <s v="Primary"/>
    <s v="Naïve"/>
    <s v="NA"/>
    <s v="II"/>
    <x v="2"/>
    <n v="2"/>
    <s v="pT2N1M0"/>
    <s v="NA"/>
    <s v="NA"/>
    <s v="NA"/>
    <s v="NA"/>
    <s v="NA"/>
    <d v="2024-01-19T00:00:00"/>
    <s v="0.6*1.0* 3.2"/>
    <s v="NA"/>
    <s v="Vibratome"/>
    <n v="14"/>
    <s v="Kokila"/>
    <s v="Y"/>
    <s v="Y"/>
    <s v="N"/>
    <s v="Q2 Passed"/>
    <s v="NA"/>
    <s v="Arm (1x7)"/>
    <s v="Plate 2: With FBS {MC RxAF (1x7), Nivo RxAG (1x7)}, With Plasma {MC RxA (1x7), Nivo RxC (1x7)};_x000a_Plate 3: With FBS {MC RxAF (1x7), Nivo RxAG (1x7)}, With Plasma {MC RxA (1x7), Nivo RxC (1x7)}"/>
    <n v="111"/>
    <s v="Terminated @T72"/>
  </r>
  <r>
    <s v="FBR2K240027"/>
    <n v="240027"/>
    <s v="R&amp;D"/>
    <x v="581"/>
    <s v="FCB-PROTOCOL-01"/>
    <s v="VYD/244"/>
    <s v="Y"/>
    <s v="PRS (2K)"/>
    <s v="Internal R&amp;D"/>
    <s v="Q1 Passed"/>
    <s v="Q1 Passed"/>
    <s v="Q1.5 Passed"/>
    <s v="Q1.5 Passed"/>
    <s v="NA"/>
    <s v="Tumor content 15-85%"/>
    <x v="5"/>
    <s v="Vydehi Hospital, Bangalore"/>
    <s v="Dr Amritha Prabha"/>
    <x v="0"/>
    <s v="NA"/>
    <s v="Buccal Mucosa"/>
    <s v="Right Buccal Mucosa"/>
    <s v="Male"/>
    <n v="43"/>
    <s v="N"/>
    <n v="3.7"/>
    <s v="Kalappa"/>
    <s v="Surgery"/>
    <s v="Primary"/>
    <s v="Naïve"/>
    <s v="NA"/>
    <s v="IV"/>
    <x v="1"/>
    <n v="2"/>
    <s v="T4aN1"/>
    <s v="NA"/>
    <s v="NA"/>
    <s v="SCC"/>
    <s v="RT"/>
    <s v="NA"/>
    <d v="2024-01-19T00:00:00"/>
    <s v="0.5/0.6*0.7/1.0*1.4"/>
    <s v="NA"/>
    <s v="Vibratome"/>
    <n v="14"/>
    <s v="kuberan"/>
    <s v="Y"/>
    <s v="Y"/>
    <s v="N"/>
    <s v="Q2 Passed"/>
    <s v="NA"/>
    <s v="Arm (1x7)"/>
    <s v="Plate 2: With FBS {MC RxAF (1x7), Nivo RxAG (1x7)}, With Plasma {MC RxA (1x7), Nivo RxC (1x7)}"/>
    <n v="35"/>
    <s v="Terminated @T72"/>
  </r>
  <r>
    <s v="FBR1X240028"/>
    <n v="240028"/>
    <s v="R&amp;D"/>
    <x v="581"/>
    <s v="FCB-PROTOCOL-02"/>
    <s v="HN118"/>
    <s v="Y"/>
    <s v="Biopsy HNSCC (1X)"/>
    <s v="Internal R&amp;D"/>
    <s v="Q1 Passed"/>
    <s v="Not Received"/>
    <s v="Compromised"/>
    <s v="Q1.5 Passed"/>
    <s v="Blood not collected"/>
    <s v="Tumor content 3-95%"/>
    <x v="7"/>
    <s v="Mazumdar Shaw Medical Centre, Bangalore"/>
    <s v="Dr Vijay Pillai, Bangalore"/>
    <x v="0"/>
    <s v="NA"/>
    <s v="Glottis"/>
    <s v="Glottis-Vocal Cord"/>
    <s v="Male"/>
    <n v="48"/>
    <s v="N"/>
    <n v="4.3"/>
    <s v="Maruthi"/>
    <s v="Biopsy"/>
    <s v="Primary"/>
    <s v="Naïve"/>
    <s v="NA"/>
    <s v="NA"/>
    <x v="0"/>
    <s v="NA"/>
    <s v="NA"/>
    <s v="NA"/>
    <s v="NA"/>
    <s v="Invasive Squamous cell carcinom"/>
    <s v="NA"/>
    <s v="NA"/>
    <d v="2024-01-19T00:00:00"/>
    <s v="0.1*0.3*0.4_x000a_0.2*0.3*0.4_x000a_0.2*0.2/0.5*0.8"/>
    <s v="NA"/>
    <s v="Manual"/>
    <n v="14"/>
    <s v="Pallavi"/>
    <s v="N"/>
    <s v="N"/>
    <s v="N"/>
    <s v="Q2 Passed"/>
    <s v="NA"/>
    <s v="Arm 1 (1x6)"/>
    <s v="Plate 2: MC RxA (2x3), Cisplatin RxF (2x3),  TPF RxG (2x3)"/>
    <n v="31"/>
    <s v="Terminated @T72"/>
  </r>
  <r>
    <s v="FBR2K240029"/>
    <n v="240029"/>
    <s v="R&amp;D"/>
    <x v="581"/>
    <s v="FCB-PROTOCOL-01"/>
    <s v="CLN/DBR/168"/>
    <s v="Y"/>
    <s v="PRS (2K)"/>
    <s v="Internal R&amp;D"/>
    <s v="Q1 Passed"/>
    <s v="Q1 Passed"/>
    <s v="Q1.5 Passed"/>
    <s v="Q1.5 Passed"/>
    <s v="NA"/>
    <s v="Tumor content 15-85%"/>
    <x v="4"/>
    <s v="DBR &amp; SK Hospital, Tirupati"/>
    <s v="Dr C Jayaprakash"/>
    <x v="0"/>
    <s v="NA"/>
    <s v="Tongue"/>
    <s v="Left Tongue"/>
    <s v="Female"/>
    <n v="67"/>
    <s v="N"/>
    <n v="5.0999999999999996"/>
    <s v="Shashi"/>
    <s v="Surgery"/>
    <s v="Primary"/>
    <s v="Naïve"/>
    <s v="NA"/>
    <s v="III"/>
    <x v="4"/>
    <s v="NA"/>
    <s v="T3 N0 MX"/>
    <s v="NA"/>
    <s v="NA"/>
    <s v="NA"/>
    <s v="NA"/>
    <s v="NA"/>
    <d v="2024-01-19T00:00:00"/>
    <s v="0.7/1.0*1.0/1.3*1.6/1.8"/>
    <s v="NA"/>
    <s v="Vibratome"/>
    <n v="14"/>
    <s v="Mouniss"/>
    <s v="Y"/>
    <s v="Y"/>
    <s v="N"/>
    <s v="Q2 Passed"/>
    <s v="NA"/>
    <s v="Arm (1x7)"/>
    <s v="Plate 2: With FBS {MC RxAF (1x7), Nivo RxAG (1x7)}, With Plasma {MC RxA (1x7), Nivo RxC (1x7)};_x000a_Plate 3: With FBS {MC RxAF (1x7), Nivo RxAG (1x7)}, With Plasma {MC RxA (1x7), Nivo RxC (1x7)}"/>
    <n v="70"/>
    <s v="Terminated @T72"/>
  </r>
  <r>
    <s v="FBR2K240030"/>
    <n v="240030"/>
    <s v="R&amp;D"/>
    <x v="582"/>
    <s v="FCB-PROTOCOL-01"/>
    <s v="VYD/245"/>
    <s v="Y"/>
    <s v="PRS (2K)"/>
    <s v="Internal R&amp;D"/>
    <s v="Q1 Passed"/>
    <s v="Q1 Passed"/>
    <s v="Q1.5 Passed"/>
    <s v="Q1.5 Passed"/>
    <s v="NA"/>
    <s v="Tumor content 70-90%"/>
    <x v="5"/>
    <s v="Vydehi Hospital, Bangalore"/>
    <s v="Dr Amritha Prabha"/>
    <x v="0"/>
    <s v="NA"/>
    <s v="Buccal Mucosa"/>
    <s v="Left Buccal Mucosa"/>
    <s v="Female"/>
    <n v="73"/>
    <s v="N"/>
    <n v="5.2"/>
    <s v="Partha"/>
    <s v="Surgery"/>
    <s v="Primary"/>
    <s v="Naïve"/>
    <s v="NA"/>
    <s v="IV"/>
    <x v="1"/>
    <n v="2"/>
    <s v="T4aN3b"/>
    <s v="NA"/>
    <s v="NA"/>
    <s v="SCC"/>
    <s v="CTRT"/>
    <s v="NA"/>
    <d v="2024-01-22T00:00:00"/>
    <s v="1.0*1.1*1.4"/>
    <s v="NA"/>
    <s v="Vibratome"/>
    <n v="14"/>
    <s v="Syam"/>
    <s v="Y"/>
    <s v="Y"/>
    <s v="N"/>
    <s v="Q2 Passed"/>
    <s v="NA"/>
    <s v="Arm (1x7)"/>
    <s v="Plate 2: With FBS {MC RxAF (1x7), Nivo RxAG (1x7)}, With Plasma {MC RxA (1x7), Nivo RxC (1x7)}"/>
    <n v="35"/>
    <s v="Terminated @T72"/>
  </r>
  <r>
    <s v="FBR1Y240031"/>
    <n v="240031"/>
    <s v="R&amp;D"/>
    <x v="582"/>
    <s v="FCB-PROTOCOL-02"/>
    <s v="HN119"/>
    <s v="Y"/>
    <s v="CCS Study (1Y)"/>
    <s v="Internal R&amp;D"/>
    <s v="Q1 Passed"/>
    <s v="Q1 Passed"/>
    <s v="Q1.5 Passed"/>
    <s v="Q1.5 Passed"/>
    <s v="NA"/>
    <s v="Tumor content 0-96%. 3 fragments without tumor. Average tumor content 25%"/>
    <x v="7"/>
    <s v="Mazumdar Shaw Medical Centre, Bangalore"/>
    <s v="Dr Vijay Pillai, Bangalore"/>
    <x v="0"/>
    <s v="NA"/>
    <s v="Buccal Mucosa"/>
    <s v="Left Buccal Mucosa"/>
    <s v="Male"/>
    <n v="58"/>
    <s v="N"/>
    <n v="4.8"/>
    <s v="Shashi"/>
    <s v="Surgery"/>
    <s v="Primary"/>
    <s v="Naïve"/>
    <s v="NA"/>
    <s v="III"/>
    <x v="4"/>
    <n v="2"/>
    <s v="pT3apN2a"/>
    <s v="NA"/>
    <s v="NA"/>
    <s v="Squamous Cell Carcinoma"/>
    <s v="NA"/>
    <s v="NA"/>
    <d v="2024-01-22T00:00:00"/>
    <s v="0.4*0.8*1.0/0.8"/>
    <s v="NA"/>
    <s v="Manual"/>
    <n v="14"/>
    <s v="Kokila"/>
    <s v="Y"/>
    <s v="Y"/>
    <s v="N"/>
    <s v="Q2 Passed"/>
    <s v="NA"/>
    <s v="Arm 1 (1x6)"/>
    <s v="Plate 2: MC RxA (2x3), Cisplatin RxF (2x3)"/>
    <n v="74"/>
    <s v="Terminated @T72"/>
  </r>
  <r>
    <s v="FBR1Z240032"/>
    <n v="240032"/>
    <s v="R&amp;D"/>
    <x v="583"/>
    <s v="FCB-PROTOCOL-01"/>
    <s v="VYD/246(Vyd/212)"/>
    <s v="Y"/>
    <s v="CT+LD Nivo -NLD study (1Z)"/>
    <s v="Internal R&amp;D"/>
    <s v="Q1 Passed"/>
    <s v="Q1 Passed"/>
    <s v="Q1.5 Passed"/>
    <s v="Q1.5 Passed"/>
    <s v="NA"/>
    <s v="Tumor content 25-90%"/>
    <x v="5"/>
    <s v="Vydehi Hospital, Bangalore"/>
    <s v="Dr Amritha Prabha"/>
    <x v="0"/>
    <s v="NA"/>
    <s v="Buccal Mucosa"/>
    <s v="Left Buccal Mucosa &amp; Skin / Subcutaneous lesion"/>
    <s v="Male"/>
    <n v="44"/>
    <s v="N"/>
    <n v="5.2"/>
    <s v="Kalappa"/>
    <s v="Surgery"/>
    <s v="Local Recurrent"/>
    <s v="Surgery + Radiotherapy"/>
    <s v="NA"/>
    <s v="IV"/>
    <x v="1"/>
    <n v="2"/>
    <s v="T4aN3b"/>
    <s v="NA"/>
    <s v="NA"/>
    <s v="SCC"/>
    <s v="CTRT"/>
    <s v="NA"/>
    <d v="2024-01-23T00:00:00"/>
    <s v="0.4/0.8*1.3*1.9"/>
    <s v="NA"/>
    <s v="Manual"/>
    <n v="14"/>
    <s v="sai "/>
    <s v="Y"/>
    <s v="Y"/>
    <s v="N"/>
    <s v="Q2 Passed"/>
    <s v="NA"/>
    <s v="Arm (1x6)"/>
    <s v="Plate 2:MC RxA (2x3), Pacli+Carbo+LDN RxV (2x3), MTC+LDN RxAH (2x3);_x000a_Plate 3: Pacli+Carbo RxJ (2x3), MTC RxN (2x3), Nivo RxC (2x3)"/>
    <n v="48"/>
    <s v="Terminated @T72"/>
  </r>
  <r>
    <s v="FBR2A240033"/>
    <n v="240033"/>
    <s v="R&amp;D"/>
    <x v="583"/>
    <s v="FCB-PROTOCOL-02"/>
    <s v="OC026"/>
    <s v="Y"/>
    <s v="Ovary CC (R2A)"/>
    <s v="Internal R&amp;D"/>
    <s v="Q1 Passed"/>
    <s v="Q1 Passed"/>
    <s v="Q1.5 Passed"/>
    <s v="Q1.5 Rejected"/>
    <s v="NA"/>
    <s v="No tumor"/>
    <x v="7"/>
    <s v="Mazumdar Shaw Medical Centre, Bangalore"/>
    <s v="Dr Rohit Ranade, Bangalore"/>
    <x v="2"/>
    <s v="NA"/>
    <s v="Ovary"/>
    <s v="Left Ovary"/>
    <s v="Female"/>
    <n v="42"/>
    <s v="N"/>
    <n v="4.5"/>
    <s v="Shashi"/>
    <s v="Surgery"/>
    <s v="Primary"/>
    <s v="Naïve"/>
    <s v="NA"/>
    <s v="NA"/>
    <x v="0"/>
    <s v="NA"/>
    <s v="NA"/>
    <s v="NA"/>
    <s v="NA"/>
    <s v="NA"/>
    <s v="NA"/>
    <s v="NA"/>
    <d v="2024-01-23T00:00:00"/>
    <s v="0.2/0.4*2.2*2.5"/>
    <s v="NA"/>
    <s v="Manual"/>
    <n v="14"/>
    <s v="Syam"/>
    <s v="Y"/>
    <s v="Y"/>
    <s v="N"/>
    <s v="Q2 Rejected"/>
    <s v="No Tumor"/>
    <s v="NA"/>
    <s v="NA"/>
    <s v="NA"/>
    <s v="Rejected"/>
  </r>
  <r>
    <s v="FBR1Y240034"/>
    <n v="240034"/>
    <s v="R&amp;D"/>
    <x v="583"/>
    <s v="FCB-PROTOCOL-02"/>
    <s v="HN120"/>
    <s v="Y"/>
    <s v="CCS Study (1Y)"/>
    <s v="Internal R&amp;D"/>
    <s v="Q1 Passed"/>
    <s v="Q1 Passed"/>
    <s v="Q1.5 Passed"/>
    <s v="Q1.5 Passed"/>
    <s v="NA"/>
    <s v="Tumor content 0-90%"/>
    <x v="7"/>
    <s v="Mazumdar Shaw Medical Centre, Bangalore"/>
    <s v="Dr Vijay Pillai, Bangalore"/>
    <x v="0"/>
    <s v="NA"/>
    <s v="Alveolus"/>
    <s v="Lower Alveolus"/>
    <s v="Male"/>
    <n v="55"/>
    <s v="N"/>
    <n v="5.0999999999999996"/>
    <s v="Shashi"/>
    <s v="Surgery"/>
    <s v="Primary"/>
    <s v="Naïve"/>
    <s v="NA"/>
    <s v="III"/>
    <x v="4"/>
    <n v="2"/>
    <s v="pT3pN3b"/>
    <s v="NA"/>
    <s v="NA"/>
    <s v="Squamous Cell Carcinoma"/>
    <s v="NA"/>
    <s v="NA"/>
    <d v="2024-01-23T00:00:00"/>
    <s v="0.2/0.4*0.9/1.2*1.8/2.4"/>
    <s v="NA"/>
    <s v="Manual"/>
    <n v="14"/>
    <s v="Dharani"/>
    <s v="Y"/>
    <s v="Y"/>
    <s v="N"/>
    <s v="Q2 Passed"/>
    <s v="NA"/>
    <s v="Arm 1 (1x6)"/>
    <s v="Plate 2: MC RxA (2x3), Cisplatin RxF (2x3),  TPF RxG (2x3)"/>
    <n v="32"/>
    <s v="Terminated @T72"/>
  </r>
  <r>
    <s v="FBR2K240035"/>
    <n v="240035"/>
    <s v="R&amp;D"/>
    <x v="583"/>
    <s v="FCB-PROTOCOL-01"/>
    <s v="CLN/DBR/169"/>
    <s v="Y"/>
    <s v="PRS (2K)"/>
    <s v="Internal R&amp;D"/>
    <s v="Q1 Passed"/>
    <s v="Q1 Passed"/>
    <s v="Q1.5 Passed"/>
    <s v="Q1.5 Passed"/>
    <s v="NA"/>
    <s v="Tumor content 45-95%"/>
    <x v="4"/>
    <s v="DBR &amp; SK Hospital, Tirupati"/>
    <s v="Dr C Jayaprakash"/>
    <x v="0"/>
    <s v="NA"/>
    <s v="Buccal Mucosa"/>
    <s v="Right Buccal Mucosa"/>
    <s v="Female"/>
    <n v="73"/>
    <s v="N"/>
    <n v="5.8"/>
    <s v="Shashi"/>
    <s v="Surgery"/>
    <s v="Primary"/>
    <s v="Naïve"/>
    <s v="NA"/>
    <s v="III"/>
    <x v="4"/>
    <s v="NA"/>
    <s v="T3 N0 MX"/>
    <s v="NA"/>
    <s v="NA"/>
    <s v="NA"/>
    <s v="NA"/>
    <s v="NA"/>
    <d v="2024-01-24T00:00:00"/>
    <s v="0.2/0.3*1.2/0.3*1.3_x000a_0.2*0.6*1.3"/>
    <s v="NA"/>
    <s v="Manual"/>
    <n v="14"/>
    <s v="Dharani"/>
    <s v="Y"/>
    <s v="Y"/>
    <s v="N"/>
    <s v="Q2 Passed"/>
    <s v="NA"/>
    <s v="Arm (1x6)"/>
    <s v="Plate 2: With FBS {MC RxAF (2x3), Nivo RxAG (2x3)}, With Plasma {MC RxA (2x3), Nivo RxC (2x3)};_x000a_Plate 3: With FBS {MC RxAF (2x3), Nivo RxAG (2x3)}, With Plasma {MC RxA (2x3), Nivo RxC (2x3)}"/>
    <n v="63"/>
    <s v="Qualified"/>
  </r>
  <r>
    <s v="FBB1L240036"/>
    <n v="240036"/>
    <s v="Biopharma"/>
    <x v="584"/>
    <s v="FCB-PROTOCOL-01"/>
    <s v="VYD/247"/>
    <s v="Y"/>
    <s v="BP010 (1L)"/>
    <s v="Biopharma"/>
    <s v="Q1 Passed"/>
    <s v="Q1 Passed"/>
    <s v="Q1.5 Passed"/>
    <s v="Q1.5 Rejected"/>
    <s v="NA"/>
    <s v="No tumor, only necrotic tissue"/>
    <x v="5"/>
    <s v="Vydehi Hospital, Bangalore"/>
    <s v="Dr Amritha Prabha"/>
    <x v="4"/>
    <s v="NA"/>
    <s v="Renal Mass"/>
    <s v="Right Renal Mass"/>
    <s v="Female"/>
    <n v="57"/>
    <s v="N"/>
    <n v="4.8"/>
    <s v="Partha"/>
    <s v="Surgery"/>
    <s v="Primary"/>
    <s v="Naïve"/>
    <s v="NA"/>
    <s v="NA"/>
    <x v="0"/>
    <s v="NA"/>
    <s v="NA"/>
    <s v="NA"/>
    <s v="NA"/>
    <s v="NA"/>
    <s v="NA"/>
    <s v="NA"/>
    <d v="2024-01-24T00:00:00"/>
    <s v="0.2/0,4*1.1/0.9*2.1/1.2"/>
    <s v="NA"/>
    <s v="Manual"/>
    <n v="14"/>
    <s v="Syam"/>
    <s v="Y"/>
    <s v="Y"/>
    <s v="N"/>
    <s v="Q2 Rejected"/>
    <s v="No Tumor"/>
    <s v="NA"/>
    <s v="NA"/>
    <s v="NA"/>
    <s v="Rejected"/>
  </r>
  <r>
    <s v="FBR2A240037"/>
    <n v="240037"/>
    <s v="R&amp;D"/>
    <x v="585"/>
    <s v="FCB-PROTOCOL-02"/>
    <s v="OC027"/>
    <s v="Y"/>
    <s v="Ovary CC (R2A)"/>
    <s v="Internal R&amp;D"/>
    <s v="Q1 Passed"/>
    <s v="Not Received"/>
    <s v="Compromised"/>
    <s v="Q1.5 Rejected"/>
    <s v="Blood not collected"/>
    <s v="No tumor"/>
    <x v="7"/>
    <s v="Mazumdar Shaw Medical Centre, Bangalore"/>
    <s v="Dr Rohit Ranade, Bangalore"/>
    <x v="2"/>
    <s v="NA"/>
    <s v="Ovary"/>
    <s v="Right Ovary"/>
    <s v="Female"/>
    <n v="51"/>
    <s v="N"/>
    <n v="4.2"/>
    <s v="Kalappa"/>
    <s v="Surgery"/>
    <s v="Primary"/>
    <s v="Naïve"/>
    <s v="NA"/>
    <s v="NA"/>
    <x v="0"/>
    <s v="NA"/>
    <s v="NA"/>
    <s v="NA"/>
    <s v="NA"/>
    <s v="NA"/>
    <s v="NA"/>
    <s v="NA"/>
    <d v="2024-01-25T00:00:00"/>
    <s v="0.6*1.2*1.0/1.2"/>
    <s v="NA"/>
    <s v="Manual"/>
    <n v="14"/>
    <s v="Pallavi"/>
    <s v="N"/>
    <s v="N"/>
    <s v="N"/>
    <s v="Q2 Rejected"/>
    <s v="No Tumor"/>
    <s v="NA"/>
    <s v="NA"/>
    <s v="NA"/>
    <s v="Rejected"/>
  </r>
  <r>
    <s v="FBR1Y240038"/>
    <n v="240038"/>
    <s v="R&amp;D"/>
    <x v="585"/>
    <s v="FCB-PROTOCOL-01"/>
    <s v="VYD/248"/>
    <s v="Y"/>
    <s v="CCS Study (1Y)"/>
    <s v="Internal R&amp;D"/>
    <s v="Q1 Passed"/>
    <s v="Q1 Passed"/>
    <s v="Q1.5 Passed"/>
    <s v="Q1.5 Passed"/>
    <s v="NA"/>
    <s v="Tumor content 65-98%"/>
    <x v="5"/>
    <s v="Vydehi Hospital, Bangalore"/>
    <s v="Dr Amritha Prabha"/>
    <x v="0"/>
    <s v="NA"/>
    <s v="Buccal Mucosa"/>
    <s v="Left Buccal Mucosa"/>
    <s v="Female"/>
    <n v="59"/>
    <s v="N"/>
    <n v="4.5999999999999996"/>
    <s v="Maruthi"/>
    <s v="Surgery"/>
    <s v="Primary"/>
    <s v="Naïve"/>
    <s v="NA"/>
    <s v="II"/>
    <x v="2"/>
    <n v="1"/>
    <s v="T2N0"/>
    <s v="NA"/>
    <s v="NA"/>
    <s v="SCC"/>
    <s v="NA"/>
    <s v="NA"/>
    <d v="2024-01-25T00:00:00"/>
    <s v="0.6*0.7/0.4*1.4_x000a_0.6*0.8/1.2*2.2/1.7"/>
    <s v="NA"/>
    <s v="Manual"/>
    <n v="14"/>
    <s v="Syam"/>
    <s v="Y"/>
    <s v="Y"/>
    <s v="N"/>
    <s v="Q2 Passed"/>
    <s v="NA"/>
    <s v="Arm 1 (1x6)"/>
    <s v="Plate 2: MC RxA (2x3), Pacli+Carbo RxJ (2x3),   Gemi+Carbo RxL (2x3)"/>
    <n v="24"/>
    <s v="Terminated @T72"/>
  </r>
  <r>
    <s v="FBR2B240039"/>
    <n v="240039"/>
    <s v="R&amp;D"/>
    <x v="586"/>
    <s v="FCB-PROTOCOL-02"/>
    <s v="OC028"/>
    <s v="Y"/>
    <s v="ovary Biopsy (R2B)"/>
    <s v="Internal R&amp;D"/>
    <s v="Q1 Passed"/>
    <s v="Q1 Passed"/>
    <s v="Q1.5 Passed"/>
    <s v="Q1.5 Passed"/>
    <s v="NA"/>
    <s v="Tumor content 3-45%       Average tumor content 14%"/>
    <x v="7"/>
    <s v="Mazumdar Shaw Medical Centre, Bangalore"/>
    <s v="Dr Rohit Ranade, Bangalore"/>
    <x v="2"/>
    <s v="NA"/>
    <s v="Ovary"/>
    <s v="Right Ovary"/>
    <s v="Female"/>
    <n v="46"/>
    <s v="N"/>
    <n v="4.8"/>
    <s v="Kalappa"/>
    <s v="Biopsy"/>
    <s v="Primary"/>
    <s v="Naïve"/>
    <s v="NA"/>
    <s v="NA"/>
    <x v="0"/>
    <s v="NA"/>
    <s v="NA"/>
    <s v="NA"/>
    <s v="NA"/>
    <s v="Malignant epithelioid tumor"/>
    <s v="NA"/>
    <s v="NA"/>
    <d v="2024-01-29T00:00:00"/>
    <s v="0.8*0.1*0.6_x000a_0.6*0.1*0.4"/>
    <s v="NA"/>
    <s v="Manual"/>
    <n v="14"/>
    <s v="Pallavi"/>
    <s v="Y"/>
    <s v="Y"/>
    <s v="N"/>
    <s v="Q2 Passed"/>
    <s v="NA"/>
    <s v="Arm (1x6)"/>
    <s v="Plate 2: MC RxA (2x3), Pacli+Carbo RxC (2x3), Lipodox RxK (2x3)"/>
    <n v="31"/>
    <s v="Terminated @T72"/>
  </r>
  <r>
    <s v="FBR2A240040"/>
    <n v="240040"/>
    <s v="R&amp;D"/>
    <x v="586"/>
    <s v="FCB-PROTOCOL-02"/>
    <s v="OC029"/>
    <s v="Y"/>
    <s v="Ovary CC (R2A)"/>
    <s v="Internal R&amp;D"/>
    <s v="Q1 Passed"/>
    <s v="Q1 Passed"/>
    <s v="Q1.5 Passed"/>
    <s v="Q1.5 Rejected"/>
    <s v="NA"/>
    <s v="No tumor   Necrotic region"/>
    <x v="7"/>
    <s v="Mazumdar Shaw Medical Centre, Bangalore"/>
    <s v="Dr Rohit Ranade, Bangalore"/>
    <x v="2"/>
    <s v="NA"/>
    <s v="Ovary"/>
    <s v="Left Ovary"/>
    <s v="Female"/>
    <n v="64"/>
    <s v="N"/>
    <n v="4.8"/>
    <s v="Kalappa"/>
    <s v="Surgery"/>
    <s v="Primary"/>
    <s v="Chemotherapy"/>
    <s v="NA"/>
    <s v="NA"/>
    <x v="0"/>
    <s v="NA"/>
    <s v="NA"/>
    <n v="3"/>
    <s v="Carboplatin+Paclitaxel+Bevacizumab"/>
    <s v="NA"/>
    <s v="NA"/>
    <s v="NA"/>
    <d v="2024-01-29T00:00:00"/>
    <s v="0.2*0.6*1.6"/>
    <s v="NA"/>
    <s v="Manual"/>
    <n v="14"/>
    <s v="Syam"/>
    <s v="Y"/>
    <s v="Y"/>
    <s v="N"/>
    <s v="Q2 Rejected"/>
    <s v="No Tumor"/>
    <s v="NA"/>
    <s v="NA"/>
    <s v="NA"/>
    <s v="Rejected"/>
  </r>
  <r>
    <s v="FBR1Y240041"/>
    <n v="240041"/>
    <s v="R&amp;D"/>
    <x v="587"/>
    <s v="FCB-PROTOCOL-01"/>
    <s v="CLN/PRA/250"/>
    <s v="Y"/>
    <s v="CCS Study (1Y)"/>
    <s v="Internal R&amp;D"/>
    <s v="Q1 Passed"/>
    <s v="Q1 Passed"/>
    <s v="Q1.5 Passed"/>
    <s v="Q1.5 Passed"/>
    <s v="NA"/>
    <s v="Tumor content 0-95%"/>
    <x v="0"/>
    <s v="Sri Lakshmi Hospital, Bangalore"/>
    <s v="Dr Prakash BV"/>
    <x v="0"/>
    <s v="NA"/>
    <s v="Lip"/>
    <s v="Left Upper Lip"/>
    <s v="Female"/>
    <n v="60"/>
    <s v="N"/>
    <n v="4.5999999999999996"/>
    <s v="Partha"/>
    <s v="Surgery"/>
    <s v="Primary"/>
    <s v="Naïve"/>
    <s v="NA"/>
    <s v="III"/>
    <x v="4"/>
    <n v="2"/>
    <s v="pT2N0"/>
    <s v="NA"/>
    <s v="NA"/>
    <s v="SCC"/>
    <s v="NA"/>
    <s v="NA"/>
    <d v="2024-01-30T00:00:00"/>
    <s v="0.6/0.8*0.8/1.0*2.4"/>
    <s v="NA"/>
    <s v="Manual"/>
    <n v="14"/>
    <s v="Syam"/>
    <s v="Y"/>
    <s v="Y"/>
    <s v="N"/>
    <s v="Q2 Passed"/>
    <s v="NA"/>
    <s v="Arm 1 (1x6)"/>
    <s v="Plate 2: RxA (2x3), RxA (2x3), RxA (2x3), RxA (2x3)"/>
    <n v="30"/>
    <s v="Preservation Study"/>
  </r>
  <r>
    <s v="FBR1Q240042"/>
    <n v="240042"/>
    <s v="R&amp;D"/>
    <x v="587"/>
    <s v="FCB-PROTOCOL-01"/>
    <s v="CLN/DBR/170"/>
    <s v="Y"/>
    <s v="COSv4.2_CaBR(1Q-Unknown)"/>
    <s v="Internal R&amp;D"/>
    <s v="Q1 Passed"/>
    <s v="Q1 Passed"/>
    <s v="Q1.5 Passed"/>
    <s v="Q1.5 Passed"/>
    <s v="NA"/>
    <s v="Tumor content 6-35%"/>
    <x v="4"/>
    <s v="DBR &amp; SK Hospital, Tirupati"/>
    <s v="Dr C Jayaprakash"/>
    <x v="1"/>
    <s v="TPBC"/>
    <s v="Breast"/>
    <s v="Right Breast"/>
    <s v="Female"/>
    <n v="48"/>
    <s v="N"/>
    <n v="5.2"/>
    <s v="Shashi"/>
    <s v="Surgery"/>
    <s v="Primary"/>
    <s v="Naïve"/>
    <s v="NA"/>
    <s v="IIIC"/>
    <x v="4"/>
    <n v="2"/>
    <s v="T2 N3 MX"/>
    <s v="NA"/>
    <s v="NA"/>
    <s v="NA"/>
    <s v="NA"/>
    <s v="NA"/>
    <d v="2024-01-30T00:00:00"/>
    <s v="0.2/0.4*1.0/1.5*2.4/2.8"/>
    <s v="0.2/0.6*0.8/1.4*2.0/2.4"/>
    <s v="Manual"/>
    <n v="14"/>
    <s v="sai "/>
    <s v="N"/>
    <s v="N"/>
    <s v="N"/>
    <s v="Q2 Passed"/>
    <s v="NA"/>
    <s v="Arm (1x7)"/>
    <s v="Plate 2: MC RxA (1x7), MC RxAS (1x7),  Anti CD3+IL2 RxT (1x7);_x000a_Plate 3: MC RxA (1x7), MC RxAS (1x7),  MC RxAY (1x7),  Anti CD3+IL2 RxT (1x7)"/>
    <n v="63"/>
    <s v="Terminated @T72"/>
  </r>
  <r>
    <s v="FBR1Y240043"/>
    <n v="240043"/>
    <s v="R&amp;D"/>
    <x v="588"/>
    <s v="FCB-PROTOCOL-02"/>
    <s v="HN121"/>
    <s v="Y"/>
    <s v="CCS Study (1Y)"/>
    <s v="Internal R&amp;D"/>
    <s v="Q1 Passed"/>
    <s v="Q1 Passed"/>
    <s v="Compromised"/>
    <s v="Q1.5 Passed"/>
    <s v="NA"/>
    <s v="Tumor content 95-98%"/>
    <x v="7"/>
    <s v="Mazumdar Shaw Medical Centre, Bangalore"/>
    <s v="Dr Vijay Pillai, Bangalore"/>
    <x v="0"/>
    <s v="NA"/>
    <s v="Buccal Mucosa"/>
    <s v="Left Buccal Mucosa"/>
    <s v="Female"/>
    <n v="67"/>
    <s v="N"/>
    <n v="4.8"/>
    <s v="Shashi"/>
    <s v="Surgery"/>
    <s v="Primary"/>
    <s v="Naïve"/>
    <s v="NA"/>
    <n v="1"/>
    <x v="3"/>
    <s v="NA"/>
    <s v="pT1N0"/>
    <s v="NA"/>
    <s v="NA"/>
    <s v="Multifocal coventional scc arising in background of proliferative verrucous leukoplakia with moderate dysplasia"/>
    <s v="NA"/>
    <s v="NA"/>
    <d v="2024-01-31T00:00:00"/>
    <s v="0.2/0.4*0.8/0.6*0.8"/>
    <s v="NA"/>
    <s v="Manual"/>
    <n v="14"/>
    <s v="Kokila"/>
    <s v="Y"/>
    <s v="Y"/>
    <s v="N"/>
    <s v="Q2 Passed"/>
    <s v="NA"/>
    <s v="Arm 1 (1x6)"/>
    <s v="Plate 2: MC RxA (2x3), Cisplatin RxF (2x3)"/>
    <n v="18"/>
    <s v="Terminated @T72"/>
  </r>
  <r>
    <s v="FBR1Y240045"/>
    <n v="240045"/>
    <s v="R&amp;D"/>
    <x v="588"/>
    <s v="FCB-PROTOCOL-01"/>
    <s v="CLN/PRA/251"/>
    <s v="Y"/>
    <s v="CCS Study (1Y)"/>
    <s v="Internal R&amp;D"/>
    <s v="Q1 Passed"/>
    <s v="Q1 Passed"/>
    <s v="Q1.5 Passed"/>
    <s v="Q1.5 Passed"/>
    <s v="NA"/>
    <s v="Tumor content 12-80%"/>
    <x v="0"/>
    <s v="Sri Lakshmi Hospital, Bangalore"/>
    <s v="Dr Prakash BV"/>
    <x v="0"/>
    <s v="NA"/>
    <s v="Lip"/>
    <s v="Lower Lip"/>
    <s v="Male"/>
    <n v="65"/>
    <s v="N"/>
    <n v="4.3"/>
    <s v="Partha"/>
    <s v="Surgery"/>
    <s v="Primary"/>
    <s v="Naïve"/>
    <s v="NA"/>
    <s v="III"/>
    <x v="4"/>
    <n v="3"/>
    <s v="pT3N0"/>
    <s v="NA"/>
    <s v="NA"/>
    <s v="NA"/>
    <s v="NA"/>
    <s v="NA"/>
    <d v="2024-01-31T00:00:00"/>
    <s v="0.8*0.6/1.8*2.8"/>
    <s v="NA"/>
    <s v="Manual"/>
    <n v="14"/>
    <s v="Dharani"/>
    <s v="Y"/>
    <s v="Y"/>
    <s v="N"/>
    <s v="Q2 Passed"/>
    <s v="NA"/>
    <s v="Arm 1 (1x6)"/>
    <s v="Plate 2: RxA (2x3), RxA (2x3), RxA (2x3), RxA (2x3);_x000a_Plate 3: RxA (2x3), RxA (2x3), RxAI (2x3), RxAI (2x3)"/>
    <n v="61"/>
    <s v="Terminated @T72"/>
  </r>
  <r>
    <s v="FBR1Q240044"/>
    <n v="240044"/>
    <s v="R&amp;D"/>
    <x v="588"/>
    <s v="FCB-PROTOCOL-01"/>
    <s v="VYD/249"/>
    <s v="Y"/>
    <s v="COSv4.1_CaBR(1Q-Known)"/>
    <s v="Internal R&amp;D"/>
    <s v="Q1 Passed"/>
    <s v="Q1 Passed"/>
    <s v="Q1.5 Passed"/>
    <s v="Q1.5 Passed"/>
    <s v="NA"/>
    <s v="Tumor content 0-4% "/>
    <x v="5"/>
    <s v="Vydehi Hospital, Bangalore"/>
    <s v="Dr Amritha Prabha"/>
    <x v="1"/>
    <s v="TPBC"/>
    <s v="Breast"/>
    <s v="Left Breast"/>
    <s v="Female"/>
    <n v="68"/>
    <s v="N"/>
    <n v="4.5"/>
    <s v="Kalappa"/>
    <s v="Surgery"/>
    <s v="Primary"/>
    <s v="Chemotherapy"/>
    <s v="NA"/>
    <s v="NA"/>
    <x v="0"/>
    <s v="NA"/>
    <s v="NA"/>
    <n v="6"/>
    <s v="Docetaxel, Carboplatin and Herceptin"/>
    <s v="NA"/>
    <s v="NA"/>
    <s v="NA"/>
    <d v="2024-01-31T00:00:00"/>
    <s v="0.6*0.4/1.0*1.5"/>
    <s v="0.4*1.0*1.2"/>
    <s v="Manual"/>
    <n v="14"/>
    <s v="Dharani"/>
    <s v="Y"/>
    <s v="Y"/>
    <s v="N"/>
    <s v="Q2 Passed"/>
    <s v="NA"/>
    <s v="Arm (1x7)"/>
    <s v="Plate 2: MC RxA (1x7), Anti CD3+IL2 RxT (1x7)"/>
    <n v="28"/>
    <s v="Terminated @T72"/>
  </r>
  <r>
    <s v="FBR2A240046"/>
    <n v="240046"/>
    <s v="R&amp;D"/>
    <x v="589"/>
    <s v="FCB-PROTOCOL-02"/>
    <s v="OC030"/>
    <s v="Y"/>
    <s v="Ovary CC (R2A)"/>
    <s v="Internal R&amp;D"/>
    <s v="Q1 Passed"/>
    <s v="Q1 Passed"/>
    <s v="Q1.5 Passed"/>
    <s v="Q1.5 Rejected"/>
    <s v="NA"/>
    <s v="Psammoma bodies seen, occassional residual tumor cell?(Less than 2%). No frank tumor"/>
    <x v="7"/>
    <s v="Mazumdar Shaw Medical Centre, Bangalore"/>
    <s v="Dr Rohit Ranade, Bangalore"/>
    <x v="2"/>
    <s v="NA"/>
    <s v="Ovary"/>
    <s v="Left Ovary"/>
    <s v="Female"/>
    <n v="59"/>
    <s v="N"/>
    <n v="4.5"/>
    <s v="Partha"/>
    <s v="Surgery"/>
    <s v="Primary"/>
    <s v="Chemotherapy"/>
    <s v="NA"/>
    <s v="NA"/>
    <x v="0"/>
    <s v="NA"/>
    <s v="NA"/>
    <n v="6"/>
    <s v="Paclitaxel + Carboplatin"/>
    <s v="NA"/>
    <s v="NA"/>
    <s v="NA"/>
    <d v="2024-02-01T00:00:00"/>
    <s v="0.2/0.4*0.4*1.2"/>
    <s v="NA"/>
    <s v="Manual"/>
    <n v="15"/>
    <s v="Syam"/>
    <s v="Y"/>
    <s v="Y"/>
    <s v="N"/>
    <s v="Q2 Rejected"/>
    <s v="No Tumor"/>
    <s v="NA"/>
    <s v="NA"/>
    <s v="NA"/>
    <s v="Rejected"/>
  </r>
  <r>
    <s v="FBB1L240047"/>
    <n v="240047"/>
    <s v="Biopharma"/>
    <x v="589"/>
    <s v="FCB-PROTOCOL-01"/>
    <s v="CLN/PRA/252"/>
    <s v="Y"/>
    <s v="BP010 (1L)"/>
    <s v="Biopharma"/>
    <s v="Q1 Passed"/>
    <s v="Q1 Passed"/>
    <s v="Q1.5 Passed"/>
    <s v="Q1.5 Rejected"/>
    <s v="NA"/>
    <s v="No tumor .Normal and necrosed renal tissue"/>
    <x v="0"/>
    <s v="Sri Lakshmi Hospital, Bangalore"/>
    <s v="Dr Prakash BV"/>
    <x v="4"/>
    <s v="NA"/>
    <s v="Renal Mass"/>
    <s v="Left Renal Mass"/>
    <s v="Female"/>
    <n v="50"/>
    <s v="N"/>
    <n v="4.2"/>
    <s v="Kalappa"/>
    <s v="Surgery"/>
    <s v="Primary"/>
    <s v="Naïve"/>
    <s v="NA"/>
    <s v="II"/>
    <x v="2"/>
    <s v="NA"/>
    <s v="pT2 N0 M0"/>
    <s v="NA"/>
    <s v="NA"/>
    <s v="NA"/>
    <s v="NA"/>
    <s v="NA"/>
    <d v="2024-02-01T00:00:00"/>
    <s v="0.4*0.8/1.4*3.8"/>
    <s v="NA"/>
    <s v="Manual"/>
    <n v="15"/>
    <s v="Dharani"/>
    <s v="Y"/>
    <s v="Y"/>
    <s v="N"/>
    <s v="Q2 Rejected"/>
    <s v="No Tumor"/>
    <s v="NA"/>
    <s v="NA"/>
    <s v="NA"/>
    <s v="Rejected"/>
  </r>
  <r>
    <s v="FBR1Q240048"/>
    <n v="240048"/>
    <s v="R&amp;D"/>
    <x v="589"/>
    <s v="FCB-PROTOCOL-01"/>
    <s v="CLN/DBR/171"/>
    <s v="Y"/>
    <s v="COSv4.1_CaBR(1Q-Known)"/>
    <s v="Internal R&amp;D"/>
    <s v="Q1 Passed"/>
    <s v="Q1 Passed"/>
    <s v="Q1.5 Passed"/>
    <s v="Q1.5 Passed"/>
    <s v="NA"/>
    <s v="Only 2 fragments have tumor1% and 10%. Others no tumor .Average tumor content 2%"/>
    <x v="4"/>
    <s v="DBR &amp; SK Hospital, Tirupati"/>
    <s v="Dr C Jayaprakash"/>
    <x v="1"/>
    <s v="Er(N), Pr(N), Her2(P)"/>
    <s v="Breast"/>
    <s v="Right Breast"/>
    <s v="Female"/>
    <n v="65"/>
    <s v="N"/>
    <n v="4.5"/>
    <s v="Shashi"/>
    <s v="Surgery"/>
    <s v="Local Recurrent"/>
    <s v="Surgery"/>
    <s v="NA"/>
    <s v="IIB"/>
    <x v="2"/>
    <n v="2"/>
    <s v="T2 N0 MX"/>
    <s v="NA"/>
    <s v="NA"/>
    <s v="NA"/>
    <s v="NA"/>
    <s v="NA"/>
    <d v="2024-02-02T00:00:00"/>
    <s v="0.2/0.4*0.6*2.8_x000a_0.4/1.0*0.8*2.8"/>
    <s v="0.4*0.6*2.8_x000a_0.2/1.0*0.6*2.8"/>
    <s v="Manual"/>
    <n v="15"/>
    <s v="Kokila"/>
    <s v="Y"/>
    <s v="Y"/>
    <s v="N"/>
    <s v="Q2 Passed"/>
    <s v="NA"/>
    <s v="Arm (1x7)"/>
    <s v="Plate 2: DMEM/F12+PBMC MC RxAV (1x7), DMEM/F12+Anti CD3+IL2+PBMC RxAW (1x7), DMEM/F12 RxA (1x7),Gemi+Carbo RxK (1x7), Eribulin RxM (1x7);_x000a_Plate 3: DMEM/F12+PBMC MC RxAV (1x7), DMEM/F12+PBMC Duplicate RxAX (1x7), DMEM/F12+Anti CD3+IL2+PBMC RxAW (1x7), DMEM/F12 RxA (1x7)"/>
    <n v="91"/>
    <s v="Terminated @T72"/>
  </r>
  <r>
    <s v="FBR1Y240049"/>
    <n v="240049"/>
    <s v="R&amp;D"/>
    <x v="590"/>
    <s v="FCB-PROTOCOL-01"/>
    <s v="CLN/PRA/253"/>
    <s v="Y"/>
    <s v="CCS Study (1Y)"/>
    <s v="Internal R&amp;D"/>
    <s v="Q1 Passed"/>
    <s v="Q1 Passed"/>
    <s v="Q1.5 Passed"/>
    <s v="Q1.5 Passed"/>
    <s v="NA"/>
    <s v="A: Tumor content 0-80% .Average tumor content:35%"/>
    <x v="0"/>
    <s v="Sri Lakshmi Hospital, Bangalore"/>
    <s v="Dr Prakash BV"/>
    <x v="0"/>
    <s v="NA"/>
    <s v="GBS"/>
    <s v="Right GBS"/>
    <s v="Female"/>
    <n v="55"/>
    <s v="N"/>
    <n v="4.5"/>
    <s v="Kalappa"/>
    <s v="Surgery"/>
    <s v="Primary"/>
    <s v="Naïve"/>
    <s v="NA"/>
    <s v="II"/>
    <x v="2"/>
    <n v="2"/>
    <s v="pT2N0"/>
    <s v="NA"/>
    <s v="NA"/>
    <s v="NA"/>
    <s v="NA"/>
    <s v="NA"/>
    <d v="2024-02-02T00:00:00"/>
    <s v="0.4*0.6/0.4*1.6_x000a_0.4/1.0*0.8/1.2*1.0/1.2_x000a_0.4*0.4/0.7*1.2"/>
    <s v="NA"/>
    <s v="Vibratome"/>
    <n v="15"/>
    <s v="Kowshik"/>
    <s v="Y"/>
    <s v="Y"/>
    <s v="N"/>
    <s v="Q2 Passed"/>
    <s v="NA"/>
    <s v="(1x1x850) Arm 1 (1x6)_x000a_(1x1x1) Arm 2 (1x6)"/>
    <s v="Plate 2: 1x1x850 {RxA (2x3), RxA (2x3), RxA (2x3), RxA (2x3)};_x000a_Plate 3:1x1x1 { RxA (2x3), RxA (2x3), RxAI (2x3), RxAI (2x3)}"/>
    <n v="76"/>
    <s v="Terminated @T72"/>
  </r>
  <r>
    <s v="FBR1Q240050"/>
    <n v="240050"/>
    <s v="R&amp;D"/>
    <x v="590"/>
    <s v="FCB-PROTOCOL-01"/>
    <s v="VYD/250"/>
    <s v="Y"/>
    <s v="COSv4.1_CaBR(1Q-Known)"/>
    <s v="Internal R&amp;D"/>
    <s v="Q1 Passed"/>
    <s v="Q1 Passed"/>
    <s v="Q1.5 Passed"/>
    <s v="Q1.5 Rejected"/>
    <s v="NA"/>
    <s v="No tumor"/>
    <x v="5"/>
    <s v="Vydehi Hospital, Bangalore"/>
    <s v="Dr Amritha Prabha"/>
    <x v="1"/>
    <s v="TPBC"/>
    <s v="Breast"/>
    <s v="Left Breast"/>
    <s v="Female"/>
    <n v="53"/>
    <s v="N"/>
    <n v="4.3"/>
    <s v="Partha"/>
    <s v="Surgery"/>
    <s v="Primary"/>
    <s v="Chemotherapy"/>
    <s v="NA"/>
    <s v="NA"/>
    <x v="0"/>
    <s v="NA"/>
    <s v="NA"/>
    <n v="6"/>
    <s v="Docetaxel, Carboplatin and trastuzumab"/>
    <s v="NA"/>
    <s v="NA"/>
    <s v="NA"/>
    <d v="2024-02-02T00:00:00"/>
    <s v="1.0/1.2*1.0/0.7*2.8/3.0"/>
    <s v="1.0*2.2/2.4*2.0"/>
    <s v="Manual"/>
    <n v="15"/>
    <s v="Pallavi"/>
    <s v="N"/>
    <s v="N"/>
    <s v="N"/>
    <s v="Q2 Rejected"/>
    <s v="No Tumor"/>
    <s v="NA"/>
    <s v="NA"/>
    <s v="NA"/>
    <s v="Rejected"/>
  </r>
  <r>
    <s v="FBR2J240051"/>
    <n v="240051"/>
    <s v="R&amp;D"/>
    <x v="590"/>
    <s v="FCB-PROTOCOL-01"/>
    <s v="CLN/PRA/254"/>
    <s v="Y"/>
    <s v="Lung (2I &amp; 2J)"/>
    <s v="Internal R&amp;D"/>
    <s v="Q1 Passed"/>
    <s v="Q1 Passed"/>
    <s v="Q1.5 Passed"/>
    <s v="Q1.5 Passed"/>
    <s v="NA"/>
    <s v="Tumor content 3-75%   Average tumor content 16%"/>
    <x v="0"/>
    <s v="Sri Lakshmi Hospital, Bangalore"/>
    <s v="Dr Prakash BV"/>
    <x v="5"/>
    <s v="NA"/>
    <s v="Lobe"/>
    <s v="Left Upper Lope"/>
    <s v="Male"/>
    <n v="51"/>
    <s v="N"/>
    <n v="4.5"/>
    <s v="Kalappa"/>
    <s v="Surgery"/>
    <s v="Primary"/>
    <s v="Naïve"/>
    <s v="NA"/>
    <s v="III"/>
    <x v="4"/>
    <n v="3"/>
    <s v="pT3N0"/>
    <s v="NA"/>
    <s v="NA"/>
    <s v="NA"/>
    <s v="NA"/>
    <s v="NA"/>
    <d v="2024-02-02T00:00:00"/>
    <s v="0.5*2.0*3.6"/>
    <s v="NA"/>
    <s v="Manual"/>
    <n v="15"/>
    <s v="Mouniss"/>
    <s v="Y"/>
    <s v="Y"/>
    <s v="N"/>
    <s v="Q2 Passed"/>
    <s v="NA"/>
    <s v="Arm 1 (1x7)"/>
    <s v="Plate 2: DMEM/F12 {MC RxA (1x7), MC RxA (1x7)}, RPMI  {MC RxB (1x7), MC RxB (1x7)}"/>
    <n v="35"/>
    <s v="Terminated @T72"/>
  </r>
  <r>
    <s v="FBR1Y240052"/>
    <n v="240052"/>
    <s v="R&amp;D"/>
    <x v="590"/>
    <s v="FCB-PROTOCOL-02"/>
    <s v="HN122"/>
    <s v="Y"/>
    <s v="CCS Study (1Y)"/>
    <s v="Internal R&amp;D"/>
    <s v="Q1 Passed"/>
    <s v="Not Received"/>
    <s v="Compromised"/>
    <s v="Q1.5 Passed"/>
    <s v="Blood not collected"/>
    <s v="Most tumor fragments with tumor content &gt;80%"/>
    <x v="7"/>
    <s v="Mazumdar Shaw Medical Centre, Bangalore"/>
    <s v="Dr Vijay Pillai, Bangalore"/>
    <x v="0"/>
    <s v="NA"/>
    <s v="Tongue"/>
    <s v="Left Lateral Tongue"/>
    <s v="Male"/>
    <n v="35"/>
    <s v="N"/>
    <n v="4.5999999999999996"/>
    <s v="Shashi"/>
    <s v="Surgery"/>
    <s v="Primary"/>
    <s v="Naïve"/>
    <s v="NA"/>
    <s v="IV"/>
    <x v="1"/>
    <n v="2"/>
    <s v="pT4apN1"/>
    <s v="NA"/>
    <s v="NA"/>
    <s v="Squamous Cell Carcinoma"/>
    <s v="NA"/>
    <s v="NA"/>
    <d v="2024-02-02T00:00:00"/>
    <s v="0.2/0.3*1.1*1.8"/>
    <s v="NA"/>
    <s v="Manual"/>
    <n v="15"/>
    <s v="kuberan"/>
    <s v="N"/>
    <s v="N"/>
    <s v="N"/>
    <s v="Q2 Passed"/>
    <s v="NA"/>
    <s v="Arm 1 (1x6)"/>
    <s v="Plate 2: MC RxA (2x3), Cisplatin RxF (2x3),  TPF RxG (2x3)"/>
    <n v="24"/>
    <s v="Terminated @T72"/>
  </r>
  <r>
    <s v="FBR2A240053"/>
    <n v="240053"/>
    <s v="R&amp;D"/>
    <x v="591"/>
    <s v="FCB-PROTOCOL-02"/>
    <s v="OC031"/>
    <s v="Y"/>
    <s v="Ovary CC (R2A)"/>
    <s v="Internal R&amp;D"/>
    <s v="Q1 Passed"/>
    <s v="Q1 Passed"/>
    <s v="Q1.5 Passed"/>
    <s v="Q1.5 Rejected"/>
    <s v="NA"/>
    <s v="No tumor"/>
    <x v="7"/>
    <s v="Mazumdar Shaw Medical Centre, Bangalore"/>
    <s v="Dr Rohit Ranade, Bangalore"/>
    <x v="2"/>
    <s v="NA"/>
    <s v="Ovary"/>
    <s v="Left Ovary"/>
    <s v="Female"/>
    <n v="43"/>
    <s v="N"/>
    <n v="4.4000000000000004"/>
    <s v="Shashi"/>
    <s v="Surgery"/>
    <s v="Primary"/>
    <s v="Naïve"/>
    <s v="NA"/>
    <s v="NA"/>
    <x v="0"/>
    <s v="NA"/>
    <s v="NA"/>
    <s v="NA"/>
    <s v="NA"/>
    <s v="NA"/>
    <s v="NA"/>
    <s v="NA"/>
    <d v="2024-02-03T00:00:00"/>
    <s v="0.1/0.2*0.8*0.6/0.8"/>
    <s v="NA"/>
    <s v="Manual"/>
    <n v="15"/>
    <s v="Biswajit"/>
    <s v="Y"/>
    <s v="Y"/>
    <s v="N"/>
    <s v="Q2 Rejected"/>
    <s v="No Tumor"/>
    <s v="NA"/>
    <s v="NA"/>
    <s v="NA"/>
    <s v="Rejected"/>
  </r>
  <r>
    <s v="FBR1Q240054"/>
    <n v="240054"/>
    <s v="R&amp;D"/>
    <x v="591"/>
    <s v="FCB-PROTOCOL-01"/>
    <s v="VYD/251"/>
    <s v="Y"/>
    <s v="COSv4.1_CaBR(1Q-Known)"/>
    <s v="Internal R&amp;D"/>
    <s v="Q1 Passed"/>
    <s v="Q1 Passed"/>
    <s v="Q1.5 Passed"/>
    <s v="Q1.5 Passed"/>
    <s v="NA"/>
    <s v="Tumor content 2-6%. Avaerage tumor content 4%"/>
    <x v="5"/>
    <s v="Vydehi Hospital, Bangalore"/>
    <s v="Dr Amritha Prabha"/>
    <x v="1"/>
    <s v="Er(P), Pr(N), Her2(N)"/>
    <s v="Breast"/>
    <s v="Left Breast"/>
    <s v="Female"/>
    <n v="62"/>
    <s v="N"/>
    <n v="5.6"/>
    <s v="Kalappa"/>
    <s v="Surgery"/>
    <s v="Primary"/>
    <s v="Surgery"/>
    <s v="NA"/>
    <s v="IB"/>
    <x v="3"/>
    <n v="1"/>
    <s v="T3N1c"/>
    <s v="NA"/>
    <s v="NA"/>
    <s v="IDC"/>
    <s v="NA"/>
    <s v="NA"/>
    <d v="2024-02-03T00:00:00"/>
    <s v="0.3/0.4*0.7*0.7"/>
    <s v="NA"/>
    <s v="Manual"/>
    <n v="15"/>
    <s v="kuberan"/>
    <s v="Y"/>
    <s v="Y"/>
    <s v="N"/>
    <s v="Q2 Passed"/>
    <s v="NA"/>
    <s v="Arm (1x7)"/>
    <s v="Plate 2: DMEM/F12+PBMC MC RxAV (1x7), DMEM/F12+Anti CD3+IL2+PBMC RxAW (1x7), DMEM/F12 RxA (1x7);_x000a_Plate 3: DMEM/F12+PBMC MC RxAV (1x7), DMEM/F12+PBMC Duplicate RxAX (1x7), DMEM/F12+Anti CD3+IL2+PBMC RxAW (1x7)"/>
    <n v="57"/>
    <s v="Terminated @T72"/>
  </r>
  <r>
    <s v="FBR1W240055"/>
    <n v="240055"/>
    <s v="R&amp;D"/>
    <x v="591"/>
    <s v="FCB-PROTOCOL-02"/>
    <s v="BC032"/>
    <s v="Y"/>
    <s v="Biopsy Cabr-BSS (1W)"/>
    <s v="Internal R&amp;D"/>
    <s v="Q1 Passed"/>
    <s v="Q1 Rejected"/>
    <s v="Q1.5 Passed"/>
    <s v="Q1.5 Passed"/>
    <s v="NA"/>
    <s v="Tumor content 0-35%. Avaerage tumor content 17%"/>
    <x v="7"/>
    <s v="Mazumdar Shaw Medical Centre, Bangalore"/>
    <s v="Dr Akshita Singh"/>
    <x v="1"/>
    <s v="TNBC"/>
    <s v="Breast"/>
    <s v="Right Breast"/>
    <s v="Female"/>
    <n v="40"/>
    <s v="N"/>
    <n v="5.0999999999999996"/>
    <s v="Shashi"/>
    <s v="Biopsy"/>
    <s v="Primary"/>
    <s v="Naïve"/>
    <s v="NA"/>
    <s v="NA"/>
    <x v="0"/>
    <s v="NA"/>
    <s v="NA"/>
    <s v="NA"/>
    <s v="NA"/>
    <s v="Invasive carcinoma of special type (ductal)"/>
    <s v="NA"/>
    <s v="NA"/>
    <d v="2024-02-03T00:00:00"/>
    <s v="1 cores_x000a_0.7-1.5"/>
    <s v="NA"/>
    <s v="Manual"/>
    <n v="15"/>
    <s v="kuberan"/>
    <s v="N"/>
    <s v="N"/>
    <s v="N"/>
    <s v="Q2 Passed"/>
    <s v="NA"/>
    <s v="Arm (1x6)"/>
    <s v="Plate 2: MC RxA (2x3), Pacli+Carbo RxC (2x3)"/>
    <n v="18"/>
    <s v="Terminated @T72"/>
  </r>
  <r>
    <s v="FBR2A240056"/>
    <n v="240056"/>
    <s v="R&amp;D"/>
    <x v="592"/>
    <s v="FCB-PROTOCOL-02"/>
    <s v="OC032"/>
    <s v="Y"/>
    <s v="Ovary CC (R2A)"/>
    <s v="Internal R&amp;D"/>
    <s v="Q1 Rejected"/>
    <s v="Q1 Passed"/>
    <s v="Q1.5 Passed"/>
    <s v="Q1.5 Rejected"/>
    <s v="Fatty tissue"/>
    <s v="No tumor"/>
    <x v="7"/>
    <s v="Mazumdar Shaw Medical Centre, Bangalore"/>
    <s v="Dr Rohit Ranade, Bangalore"/>
    <x v="2"/>
    <s v="NA"/>
    <s v="Ovary"/>
    <s v="Right Ovary"/>
    <s v="Female"/>
    <n v="70"/>
    <s v="N"/>
    <n v="4.5"/>
    <s v="Shashi"/>
    <s v="Surgery"/>
    <s v="Primary"/>
    <s v="Naïve"/>
    <s v="NA"/>
    <s v="NA"/>
    <x v="0"/>
    <s v="NA"/>
    <s v="NA"/>
    <s v="NA"/>
    <s v="NA"/>
    <s v="NA"/>
    <s v="NA"/>
    <s v="NA"/>
    <d v="2024-02-05T00:00:00"/>
    <s v="0.4/0.6*0.8/1.2*2.0/2.4"/>
    <s v="NA"/>
    <s v="Manual"/>
    <n v="15"/>
    <s v="sai "/>
    <s v="Y"/>
    <s v="Y"/>
    <s v="N"/>
    <s v="Q2 Rejected"/>
    <s v="No Tumor"/>
    <s v="NA"/>
    <s v="NA"/>
    <s v="NA"/>
    <s v="Rejected"/>
  </r>
  <r>
    <s v="FBR2A240057"/>
    <n v="240057"/>
    <s v="R&amp;D"/>
    <x v="592"/>
    <s v="FCB-PROTOCOL-02"/>
    <s v="OC033"/>
    <s v="Y"/>
    <s v="Ovary CC (R2A)"/>
    <s v="Internal R&amp;D"/>
    <s v="Q1 Passed"/>
    <s v="Q1 Passed"/>
    <s v="Q1.5 Passed"/>
    <s v="Q1.5 Rejected"/>
    <s v="NA"/>
    <s v="No tumor"/>
    <x v="7"/>
    <s v="Mazumdar Shaw Medical Centre, Bangalore"/>
    <s v="Dr Rohit Ranade, Bangalore"/>
    <x v="2"/>
    <s v="NA"/>
    <s v="Ovary"/>
    <s v="Right Ovary"/>
    <s v="Female"/>
    <n v="62"/>
    <s v="N"/>
    <n v="4.5"/>
    <s v="Shashi"/>
    <s v="Surgery"/>
    <s v="Primary"/>
    <s v="Naïve"/>
    <s v="NA"/>
    <s v="NA"/>
    <x v="0"/>
    <s v="NA"/>
    <s v="NA"/>
    <s v="NA"/>
    <s v="NA"/>
    <s v="NA"/>
    <s v="NA"/>
    <s v="NA"/>
    <d v="2024-02-05T00:00:00"/>
    <s v="0.2*3.2/3.4*2.4"/>
    <s v="NA"/>
    <s v="Manual"/>
    <n v="15"/>
    <s v="Pallavi"/>
    <s v="Y"/>
    <s v="Y"/>
    <s v="N"/>
    <s v="Q2 Rejected"/>
    <s v="No Tumor"/>
    <s v="NA"/>
    <s v="NA"/>
    <s v="NA"/>
    <s v="Rejected"/>
  </r>
  <r>
    <n v="240058"/>
    <n v="240058"/>
    <s v="R&amp;D"/>
    <x v="593"/>
    <s v="FCB-PROTOCOL-01"/>
    <s v="VYD/252"/>
    <s v="Y"/>
    <s v="Biobank"/>
    <s v="1st level attrition"/>
    <s v="Q1 Passed"/>
    <s v="Q1 Passed"/>
    <s v="Q1.5 Rejected"/>
    <s v="Q1.5 Rejected"/>
    <s v="NA"/>
    <s v="FFPE"/>
    <x v="5"/>
    <s v="Vydehi Hospital, Bangalore"/>
    <s v="Dr Amritha Prabha"/>
    <x v="1"/>
    <s v="TPBC"/>
    <s v="Breast"/>
    <s v="Right Breast"/>
    <s v="Female"/>
    <n v="54"/>
    <s v="N"/>
    <n v="5.3"/>
    <s v="Kalappa"/>
    <s v="Surgery"/>
    <s v="Primary"/>
    <s v="Chemotherapy"/>
    <s v="NA"/>
    <s v="NA"/>
    <x v="0"/>
    <s v="NA"/>
    <s v="NA"/>
    <n v="8"/>
    <s v="4xFEC, 4xPaclitaxel, 5xTrastuzumab"/>
    <s v="NA"/>
    <s v="NA"/>
    <s v="NA"/>
    <d v="2024-02-07T00:00:00"/>
    <s v="0.4*0.8/2.0*2.6_x000a_0.3*1.0*1.4_x000a_0.5*1.6*1.8"/>
    <s v="NA"/>
    <s v="NA"/>
    <n v="15"/>
    <s v="Kokila"/>
    <s v="Y"/>
    <s v="Y"/>
    <s v="N"/>
    <s v="Q2 Rejected"/>
    <s v="Fatty Tissue"/>
    <s v="NA"/>
    <s v="NA"/>
    <s v="NA"/>
    <s v="Rejected"/>
  </r>
  <r>
    <s v="FBR1W240059"/>
    <n v="240059"/>
    <s v="R&amp;D"/>
    <x v="593"/>
    <s v="FCB-PROTOCOL-01"/>
    <s v="VYD/253"/>
    <s v="Y"/>
    <s v="Biopsy Cabr-BSS (1W)"/>
    <s v="Internal R&amp;D"/>
    <s v="Q1 Passed"/>
    <s v="Q1 Passed"/>
    <s v="Q1.5 Passed"/>
    <s v="Q1.5 Passed"/>
    <s v="NA"/>
    <s v="Tumor content 0-25%. Average tumor content 8%"/>
    <x v="5"/>
    <s v="Vydehi Hospital, Bangalore"/>
    <s v="Dr Amritha Prabha"/>
    <x v="1"/>
    <s v="Er(P), Pr(P), Her2(N)"/>
    <s v="Breast"/>
    <s v="Left Breast"/>
    <s v="Female"/>
    <n v="38"/>
    <s v="N"/>
    <n v="5.3"/>
    <s v="Kalappa"/>
    <s v="Biopsy"/>
    <s v="Primary"/>
    <s v="Naïve"/>
    <s v="NA"/>
    <s v="IB"/>
    <x v="3"/>
    <n v="2"/>
    <s v="T2N1a"/>
    <s v="NA"/>
    <s v="NA"/>
    <s v="IDC"/>
    <s v="CTRT"/>
    <s v="Adriyamycin, Cyclophosphamide, Paclitaxel"/>
    <d v="2024-02-07T00:00:00"/>
    <s v="5 Cores_x000a_0.6-1.8"/>
    <s v="NA"/>
    <s v="Manual"/>
    <n v="15"/>
    <s v="Kokila"/>
    <s v="Y"/>
    <s v="Y"/>
    <s v="N"/>
    <s v="Q2 Passed"/>
    <s v="NA"/>
    <s v="Arm (1x7)"/>
    <s v="Plate 2: MC RxA (2x3), Pacli+Carbo RxC (2x3)"/>
    <n v="19"/>
    <s v="Terminated @T72"/>
  </r>
  <r>
    <s v="FBR1W240060"/>
    <n v="240060"/>
    <s v="R&amp;D"/>
    <x v="593"/>
    <s v="FCB-PROTOCOL-02"/>
    <s v="BC033"/>
    <s v="Y"/>
    <s v="Biopsy Cabr-BSS (1W)"/>
    <s v="Internal R&amp;D"/>
    <s v="Q1 Passed"/>
    <s v="Q1 Passed"/>
    <s v="Q1.5 Passed"/>
    <s v="Q1.5 Rejected"/>
    <s v="No tumor"/>
    <s v="No tumor"/>
    <x v="7"/>
    <s v="Mazumdar Shaw Medical Centre, Bangalore"/>
    <s v="Dr Akshita Singh"/>
    <x v="1"/>
    <s v="NA"/>
    <s v="Breast"/>
    <s v="Right Breast"/>
    <s v="Female"/>
    <n v="50"/>
    <s v="N"/>
    <n v="5.6"/>
    <s v="Maruthi"/>
    <s v="Biopsy"/>
    <s v="Primary"/>
    <s v="Naïve"/>
    <s v="NA"/>
    <s v="NA"/>
    <x v="0"/>
    <s v="NA"/>
    <s v="NA"/>
    <s v="NA"/>
    <s v="NA"/>
    <s v="NA"/>
    <s v="NA"/>
    <s v="NA"/>
    <d v="2024-02-07T00:00:00"/>
    <s v="3 Cores_x000a_0.1*0.1*0.1"/>
    <s v="NA"/>
    <s v="Manual"/>
    <n v="15"/>
    <s v="sai "/>
    <s v="N"/>
    <s v="N"/>
    <s v="N"/>
    <s v="Q2 Rejected"/>
    <s v="No Tumor"/>
    <s v="NA"/>
    <s v="NA"/>
    <s v="NA"/>
    <s v="Rejected"/>
  </r>
  <r>
    <s v="FBR1Y240062"/>
    <n v="240062"/>
    <s v="R&amp;D"/>
    <x v="594"/>
    <s v="FCB-PROTOCOL-02"/>
    <s v="HN123"/>
    <s v="Y"/>
    <s v="CCS Study (1Y)"/>
    <s v="Internal R&amp;D"/>
    <s v="Q1 Passed"/>
    <s v="Q1 Passed"/>
    <s v="Compromised"/>
    <s v="Q1.5 Passed"/>
    <s v="NA"/>
    <s v="Tumor content &gt;90% in all fragments "/>
    <x v="7"/>
    <s v="Mazumdar Shaw Medical Centre, Bangalore"/>
    <s v="Dr Vijay Pillai, Bangalore"/>
    <x v="0"/>
    <s v="NA"/>
    <s v="Buccal Mucosa"/>
    <s v="Buccal Mucosa"/>
    <s v="Male"/>
    <n v="49"/>
    <s v="N"/>
    <n v="5.2"/>
    <s v="Kalappa"/>
    <s v="Surgery"/>
    <s v="Primary"/>
    <s v="Naïve"/>
    <s v="NA"/>
    <s v="II"/>
    <x v="2"/>
    <n v="1"/>
    <s v="pT2pN0"/>
    <s v="NA"/>
    <s v="NA"/>
    <s v="NA"/>
    <s v="NA"/>
    <s v="NA"/>
    <d v="2024-02-12T00:00:00"/>
    <s v="0.2/0.4*0.8*1.0"/>
    <s v="NA"/>
    <s v="Manual"/>
    <n v="15"/>
    <s v="Syam"/>
    <s v="Y"/>
    <s v="Y"/>
    <s v="N"/>
    <s v="Q2 Passed"/>
    <s v="NA"/>
    <s v="Arm 1 (1x6)"/>
    <s v="Plate 2: RxA (2x3)"/>
    <n v="12"/>
    <s v="Terminated @T72"/>
  </r>
  <r>
    <s v="FBR2A240061"/>
    <n v="240061"/>
    <s v="R&amp;D"/>
    <x v="594"/>
    <s v="FCB-PROTOCOL-02"/>
    <s v="OC034"/>
    <s v="Y"/>
    <s v="Ovary CC (R2A)"/>
    <s v="Internal R&amp;D"/>
    <s v="Q1 Passed"/>
    <s v="Q1 Passed"/>
    <s v="Q1.5 Passed"/>
    <s v="Q1.5 Passed"/>
    <s v="NA"/>
    <s v="Metastasis of ?  serous adencarcinoma of ovary , tumor content &gt;98%"/>
    <x v="7"/>
    <s v="Mazumdar Shaw Medical Centre, Bangalore"/>
    <s v="Dr Rohit Ranade, Bangalore"/>
    <x v="2"/>
    <s v="NA"/>
    <s v="Ovary"/>
    <s v="Lymph Node"/>
    <s v="Female"/>
    <n v="64"/>
    <s v="N"/>
    <n v="5.2"/>
    <s v="Kalappa"/>
    <s v="Surgery"/>
    <s v="Local Recurrent"/>
    <s v="Chemotherapy"/>
    <s v="NA"/>
    <s v="NA"/>
    <x v="0"/>
    <s v="NA"/>
    <s v="NA"/>
    <n v="3"/>
    <s v="NA"/>
    <s v="Paclitaxel + Carboplatin"/>
    <s v="NA"/>
    <s v="NA"/>
    <d v="2024-02-12T00:00:00"/>
    <s v="0.4*0.4*0.6"/>
    <s v="NA"/>
    <s v="Manual"/>
    <n v="15"/>
    <s v="Kokila"/>
    <s v="Y"/>
    <s v="Y"/>
    <s v="N"/>
    <s v="Q2 Passed"/>
    <s v="NA"/>
    <s v="Arm (1x6)"/>
    <s v="Plate 2: MC RxA (2x3), Pacli+Carbo RxC (2x3), Lipodox RxK (2x3)"/>
    <n v="31"/>
    <s v="Terminated @T72"/>
  </r>
  <r>
    <s v="FBR1Y240063"/>
    <n v="240063"/>
    <s v="R&amp;D"/>
    <x v="594"/>
    <s v="FCB-PROTOCOL-01"/>
    <s v="CLN/DBR/172"/>
    <s v="Y"/>
    <s v="CCS Study (1Y)"/>
    <s v="Internal R&amp;D"/>
    <s v="Q1 Passed"/>
    <s v="Q1 Passed"/>
    <s v="Q1.5 Passed"/>
    <s v="Q1.5 Passed"/>
    <s v="NA"/>
    <s v="Tumor content 0-90%  Average 48%"/>
    <x v="4"/>
    <s v="DBR &amp; SK Hospital, Tirupati"/>
    <s v="Dr C Jayaprakash"/>
    <x v="0"/>
    <s v="NA"/>
    <s v="Buccal Mucosa"/>
    <s v="Left Buccal Mucosa"/>
    <s v="Female"/>
    <n v="53"/>
    <s v="N"/>
    <n v="5.6"/>
    <s v="Maruthi"/>
    <s v="Surgery"/>
    <s v="Primary"/>
    <s v="Naïve"/>
    <s v="NA"/>
    <s v="III"/>
    <x v="4"/>
    <s v="NA"/>
    <s v="T3 N0 MX "/>
    <s v="NA"/>
    <s v="NA"/>
    <s v="NA"/>
    <s v="NA"/>
    <s v="NA"/>
    <d v="2024-02-13T00:00:00"/>
    <s v="0.4/0.5*1.4*2.0"/>
    <s v="NA"/>
    <s v="Manual+Vibratome"/>
    <n v="15"/>
    <s v="Kowshik"/>
    <s v="Y"/>
    <s v="Y"/>
    <s v="N"/>
    <s v="Q2 Passed"/>
    <s v="NA"/>
    <s v="(1x1x1) Arm 1 (1x6)_x000a_(1x1x850) Arm 2 (1x6)"/>
    <s v="Plate 2: 1x1x850 {RxA (2x3), RxA (2x3), RxA (2x3), RxA (2x3)};_x000a_Plate 3:1x1x1 { RxA (2x3), RxA (2x3), RxAI (2x3), RxAI (2x3)}"/>
    <n v="68"/>
    <s v="Terminated @T72"/>
  </r>
  <r>
    <s v="FBR1Y240064"/>
    <n v="240064"/>
    <s v="R&amp;D"/>
    <x v="595"/>
    <s v="FCB-PROTOCOL-02"/>
    <s v="HN124"/>
    <s v="Y"/>
    <s v="CCS Study (1Y)"/>
    <s v="Internal R&amp;D"/>
    <s v="Q1 Passed"/>
    <s v="Q1 Passed"/>
    <s v="Compromised"/>
    <s v="Q1.5 Passed"/>
    <s v="NA"/>
    <s v="Tumor content 45-98%"/>
    <x v="7"/>
    <s v="Mazumdar Shaw Medical Centre, Bangalore"/>
    <s v="Dr Vijay Pillai, Bangalore"/>
    <x v="0"/>
    <s v="NA"/>
    <s v="Buccal Mucosa"/>
    <s v="Buccal Mucosa"/>
    <s v="Female"/>
    <n v="80"/>
    <s v="N"/>
    <n v="5.2"/>
    <s v="Maruthi"/>
    <s v="Surgery"/>
    <s v="Primary"/>
    <s v="Naïve"/>
    <s v="NA"/>
    <s v="IV"/>
    <x v="1"/>
    <n v="2"/>
    <s v="pT4apN0"/>
    <s v="NA"/>
    <s v="NA"/>
    <s v="NA"/>
    <s v="NA"/>
    <s v="NA"/>
    <d v="2024-02-13T00:00:00"/>
    <s v="0.2*0.6/0.2*1.0/0.6_x000a_0.2*0.4/0.2*0.6/0.4_x000a_0.2*0.4*1.2"/>
    <s v="NA"/>
    <s v="Manual"/>
    <n v="15"/>
    <s v="Syam"/>
    <s v="Y"/>
    <s v="Y"/>
    <s v="N"/>
    <s v="Q2 Passed"/>
    <s v="NA"/>
    <s v="Arm 1 (1x6)"/>
    <s v="Plate 2: MC RxA (2x3), Cisplatin RxF (2x3),  TPF RxG (2x3)"/>
    <n v="80"/>
    <s v="Terminated @T72"/>
  </r>
  <r>
    <s v="FBR1Y240065"/>
    <n v="240065"/>
    <s v="R&amp;D"/>
    <x v="596"/>
    <s v="FCB-PROTOCOL-01"/>
    <s v="VYD/254"/>
    <s v="Y"/>
    <s v="CCS Study (1Y)"/>
    <s v="Internal R&amp;D"/>
    <s v="Q1 Passed"/>
    <s v="Q1 Passed"/>
    <s v="Q1.5 Passed"/>
    <s v="Q1.5 Passed"/>
    <s v="NA"/>
    <s v="A:Tumor content 55-98%"/>
    <x v="5"/>
    <s v="Vydehi Hospital, Bangalore"/>
    <s v="Dr Amritha Prabha"/>
    <x v="0"/>
    <s v="NA"/>
    <s v="Buccal Mucosa"/>
    <s v="Left Buccal Mucosa"/>
    <s v="Male"/>
    <n v="42"/>
    <s v="N"/>
    <n v="5.0999999999999996"/>
    <s v="Shashi"/>
    <s v="Surgery"/>
    <s v="Primary"/>
    <s v="Naïve"/>
    <s v="NA"/>
    <s v="II"/>
    <x v="2"/>
    <n v="2"/>
    <s v="T2N0"/>
    <s v="NA"/>
    <s v="NA"/>
    <s v="scc"/>
    <s v="RT"/>
    <s v="NA"/>
    <d v="2024-02-15T00:00:00"/>
    <s v="0.4/0.8*1.0/1.2*1.2/1.8"/>
    <s v="NA"/>
    <s v="Manual+Vibratome"/>
    <n v="15"/>
    <s v="sai "/>
    <s v="Y"/>
    <s v="Y"/>
    <s v="N"/>
    <s v="Q2 Passed"/>
    <s v="NA"/>
    <s v="(1x1x850) Arm 1 (1x6)_x000a_(1x1x1) Arm 2 (1x6)"/>
    <s v="Plate 2: 1x1x850 {RxA (2x3), RxAE (2x3)};_x000a_Plate 3:1x1x1 { RxA (2x3), RxAE (2x3)}"/>
    <n v="36"/>
    <s v="Terminated @T72"/>
  </r>
  <r>
    <s v="FBR1Q240066"/>
    <n v="240066"/>
    <s v="R&amp;D"/>
    <x v="596"/>
    <s v="FCB-PROTOCOL-01"/>
    <s v="VYD/255"/>
    <s v="Y"/>
    <s v="COSv4.2_CaBR(1Q-Unknown)"/>
    <s v="Internal R&amp;D"/>
    <s v="Q1 Passed"/>
    <s v="Q1 Passed"/>
    <s v="Q1.5 Passed"/>
    <s v="Q1.5 Passed"/>
    <s v="NA"/>
    <s v="Tumor content 1-7%. Average tumor content 3%"/>
    <x v="5"/>
    <s v="Vydehi Hospital, Bangalore"/>
    <s v="Dr Amritha Prabha"/>
    <x v="1"/>
    <s v="Er(P), Pr(P), Her2(N)"/>
    <s v="Breast"/>
    <s v="Right Breast"/>
    <s v="Female"/>
    <n v="56"/>
    <s v="N"/>
    <n v="5.0999999999999996"/>
    <s v="Shashi"/>
    <s v="Surgery"/>
    <s v="Primary"/>
    <s v="Naïve"/>
    <s v="NA"/>
    <s v="IB"/>
    <x v="3"/>
    <n v="2"/>
    <s v="T2N1a"/>
    <s v="NA"/>
    <s v="NA"/>
    <s v="IDC"/>
    <s v="CTRT"/>
    <s v="Adriyamycin, Cyclophosphamide, Paclitaxel"/>
    <d v="2024-02-15T00:00:00"/>
    <s v="0.4*1.2*1.4"/>
    <s v="NA"/>
    <s v="Manual"/>
    <n v="15"/>
    <s v="Syam"/>
    <s v="Y"/>
    <s v="Y"/>
    <s v="N"/>
    <s v="Q2 Passed"/>
    <s v="NA"/>
    <s v="Arm (1x7)"/>
    <s v="Plate 2: DMEM/F12 RxA (1x7), DMEM/F12+Nivo RxAZ (1x7), DMEM/F12+PBMC MC RxAV (1x7), DMEM/F12+PBMC+Nivo RxBA (1x7);_x000a_Plate 3: DMEM/F12 RxA (1x7), DMEM/F12+Nivo RxAZ (1x7), DMEM/F12+PBMC MC RxAV (1x7), DMEM/F12+PBMC+Nivo RxBA (1x7);"/>
    <n v="70"/>
    <s v="Terminated @T72"/>
  </r>
  <r>
    <s v="FBR2A240067"/>
    <n v="240067"/>
    <s v="R&amp;D"/>
    <x v="597"/>
    <s v="FCB-PROTOCOL-01"/>
    <s v="OCO35"/>
    <s v="Y"/>
    <s v="Ovary CC (R2A)"/>
    <s v="Internal R&amp;D"/>
    <s v="Q1 Passed"/>
    <s v="Q1 Passed"/>
    <s v="Q1.5 Passed"/>
    <s v="Q1.5 Passed"/>
    <s v="NA"/>
    <s v="Tumor content 0-70%. Average tumor content 6%"/>
    <x v="7"/>
    <s v="Mazumdar Shaw Medical Centre, Bangalore"/>
    <s v="Dr Rohit Ranade, Bangalore"/>
    <x v="2"/>
    <s v="NA"/>
    <s v="Ovary"/>
    <s v="Left Ovary"/>
    <s v="Female"/>
    <n v="57"/>
    <s v="N"/>
    <n v="4.8"/>
    <s v="Kalappa"/>
    <s v="Surgery"/>
    <s v="Primary"/>
    <s v="Naïve"/>
    <s v="NA"/>
    <s v="I"/>
    <x v="3"/>
    <n v="1"/>
    <s v="pT1apN0"/>
    <s v="NA"/>
    <s v="NA"/>
    <s v="NA"/>
    <s v="NA"/>
    <s v="NA"/>
    <d v="2024-02-16T00:00:00"/>
    <s v="0.4/0.6*0.6/1.2*2.6_x000a_0.2*0.4*0.8_x000a_0.2*0.4*0.8"/>
    <s v="NA"/>
    <s v="Manual"/>
    <n v="15"/>
    <s v="Kokila"/>
    <s v="Y"/>
    <s v="Y"/>
    <s v="N"/>
    <s v="Q2 Passed"/>
    <s v="NA"/>
    <s v="Arm (1x7)_x000a_Arm (1x6)"/>
    <s v="Plate 2: MC RxA (1x7), Pacli+Carbo RxC (1x7), Lipodox RxK (1x7);_x000a_Plate 3: MC RxA (2x3), Pacli+Carbo RxC (2x3), Lipodox RxK (2x3)"/>
    <n v="52"/>
    <s v="Terminated @T72"/>
  </r>
  <r>
    <s v="FBR2B240068"/>
    <n v="240068"/>
    <s v="R&amp;D"/>
    <x v="597"/>
    <s v="FCB-PROTOCOL-01"/>
    <s v="OCO36"/>
    <s v="Y"/>
    <s v="ovary Biopsy (R2B)"/>
    <s v="Internal R&amp;D"/>
    <s v="Q1 Passed"/>
    <s v="Q1 Passed"/>
    <s v="Q1.5 Passed"/>
    <s v="Q1.5 Passed"/>
    <s v="NA"/>
    <s v="Tumor content 2-15%. Average tumor content 7%"/>
    <x v="7"/>
    <s v="Mazumdar Shaw Medical Centre, Bangalore"/>
    <s v="Dr Rohit Ranade, Bangalore"/>
    <x v="2"/>
    <s v="NA"/>
    <s v="Peritoneal"/>
    <s v="Peritoneal"/>
    <s v="Female"/>
    <n v="77"/>
    <s v="N"/>
    <n v="5.2"/>
    <s v="Kalappa"/>
    <s v="Biopsy"/>
    <s v="Primary"/>
    <s v="Naïve"/>
    <s v="NA"/>
    <s v="NA"/>
    <x v="0"/>
    <s v="High grade tumor. "/>
    <s v="NA"/>
    <s v="NA"/>
    <s v="NA"/>
    <s v="NA"/>
    <s v="NA"/>
    <s v="NA"/>
    <d v="2024-02-16T00:00:00"/>
    <s v="0.1*0.3*0.3"/>
    <s v="NA"/>
    <s v="Manual"/>
    <n v="15"/>
    <s v="Pallavi"/>
    <s v="Y"/>
    <s v="Y"/>
    <s v="N"/>
    <s v="Q2 Passed"/>
    <s v="NA"/>
    <s v="Arm (1x5)"/>
    <s v="Plate 2: MC RxA (2x3)"/>
    <n v="11"/>
    <s v="Preservation Study"/>
  </r>
  <r>
    <s v="FBR1Q240072"/>
    <n v="240072"/>
    <s v="R&amp;D"/>
    <x v="597"/>
    <s v="FCB-PROTOCOL-01"/>
    <s v="CLN/DBR/173"/>
    <s v="Y"/>
    <s v="COSv4.2_CaBR(1Q-Unknown)"/>
    <s v="Internal R&amp;D"/>
    <s v="Q1 Passed"/>
    <s v="Q1 Passed"/>
    <s v="Q1.5 Passed"/>
    <s v="Q1.5 Passed"/>
    <s v="NA"/>
    <s v="Tumor content 3-15%. Average tumor content 8%"/>
    <x v="4"/>
    <s v="DBR &amp; SK Hospital, Tirupati"/>
    <s v="Dr C Jayaprakash"/>
    <x v="1"/>
    <s v="TPBC"/>
    <s v="Breast"/>
    <s v="Left Breast"/>
    <s v="Female"/>
    <n v="81"/>
    <s v="N"/>
    <n v="7.7"/>
    <s v="Kalappa"/>
    <s v="Surgery"/>
    <s v="Primary"/>
    <s v="Naïve"/>
    <s v="NA"/>
    <s v="IIB"/>
    <x v="2"/>
    <n v="1"/>
    <s v="T3 N0 MX "/>
    <s v="NA"/>
    <s v="NA"/>
    <s v="NA"/>
    <s v="NA"/>
    <s v="NA"/>
    <d v="2024-02-18T00:00:00"/>
    <s v="0.6/0.4*2.8*4.6"/>
    <s v="0.4*2.0*3.0"/>
    <s v="Manual"/>
    <n v="15"/>
    <s v="Syam"/>
    <s v="Y"/>
    <s v="Y"/>
    <s v="N"/>
    <s v="Q2 Passed"/>
    <s v="NA"/>
    <s v="Arm (1x7)"/>
    <s v="Plate 2: MC RxA (1x7), MC RxA (1x7)"/>
    <n v="21"/>
    <s v="Preservation Study"/>
  </r>
  <r>
    <s v="FBR2B240069"/>
    <n v="240069"/>
    <s v="R&amp;D"/>
    <x v="598"/>
    <s v="FCB-PROTOCOL-01"/>
    <s v="OCO37"/>
    <s v="Y"/>
    <s v="ovary Biopsy (R2B)"/>
    <s v="Internal R&amp;D"/>
    <s v="Q1 Passed"/>
    <s v="Not Received"/>
    <s v="Q1.5 Passed"/>
    <s v="Q1.5 Rejected"/>
    <s v="Blood not collected"/>
    <s v="No tumor"/>
    <x v="7"/>
    <s v="Mazumdar Shaw Medical Centre, Bangalore"/>
    <s v="Dr Rohit Ranade, Bangalore"/>
    <x v="2"/>
    <s v="NA"/>
    <s v="Omentum"/>
    <s v="Omentum"/>
    <s v="Female"/>
    <n v="49"/>
    <s v="N"/>
    <n v="5.6"/>
    <s v="Maruthi"/>
    <s v="Biopsy"/>
    <s v="Primary"/>
    <s v="Naïve"/>
    <s v="NA"/>
    <s v="NA"/>
    <x v="0"/>
    <s v="NA"/>
    <s v="NA"/>
    <s v="NA"/>
    <s v="NA"/>
    <s v="NA"/>
    <s v="NA"/>
    <s v="NA"/>
    <d v="2024-12-16T00:00:00"/>
    <s v="0.4*0.8*1.2_x000a_0.6*0.8*1.4"/>
    <s v="NA"/>
    <s v="Manual"/>
    <n v="15"/>
    <s v="kuberan"/>
    <s v="N"/>
    <s v="N"/>
    <s v="N"/>
    <s v="Q2 Rejected"/>
    <s v="No Tumor"/>
    <s v="NA"/>
    <s v="NA"/>
    <s v="NA"/>
    <s v="Rejected"/>
  </r>
  <r>
    <s v="FBR2A240070"/>
    <n v="240070"/>
    <s v="R&amp;D"/>
    <x v="598"/>
    <s v="FCB-PROTOCOL-01"/>
    <s v="OCO38"/>
    <s v="Y"/>
    <s v="Ovary CC (R2A)"/>
    <s v="Internal R&amp;D"/>
    <s v="Q1 Passed"/>
    <s v="Not Received"/>
    <s v="Q1.5 Passed"/>
    <s v="Q1.5 Rejected"/>
    <s v="Blood not collected"/>
    <s v="No tumor. 1 fragment shows focus of cysadenoma ( Benign)"/>
    <x v="7"/>
    <s v="Mazumdar Shaw Medical Centre, Bangalore"/>
    <s v="Dr Rohit Ranade, Bangalore"/>
    <x v="2"/>
    <s v="NA"/>
    <s v="Ovary"/>
    <s v="Right Ovary"/>
    <s v="Female"/>
    <n v="46"/>
    <s v="N"/>
    <n v="5.3"/>
    <s v="Maruthi"/>
    <s v="Surgery"/>
    <s v="Primary"/>
    <s v="Naïve"/>
    <s v="NA"/>
    <s v="NA"/>
    <x v="0"/>
    <s v="NA"/>
    <s v="NA"/>
    <s v="NA"/>
    <s v="NA"/>
    <s v="NA"/>
    <s v="NA"/>
    <s v="NA"/>
    <d v="2024-02-17T00:00:00"/>
    <s v="0.2/0.3*2.3*1.8"/>
    <s v="0.2/0.3*0.4/0.6*1.8"/>
    <s v="Manual"/>
    <n v="15"/>
    <s v="kuberan"/>
    <s v="N"/>
    <s v="N"/>
    <s v="N"/>
    <s v="Q2 Rejected"/>
    <s v="No Tumor"/>
    <s v="NA"/>
    <s v="NA"/>
    <s v="NA"/>
    <s v="Rejected"/>
  </r>
  <r>
    <s v="FBB1L240071"/>
    <n v="240071"/>
    <s v="Biopharma"/>
    <x v="598"/>
    <s v="FCB-PROTOCOL-01"/>
    <s v="JSS-012"/>
    <s v="Y"/>
    <s v="BP010 (1L)"/>
    <s v="Biopharma"/>
    <s v="Q1 Passed"/>
    <s v="Q1 Passed"/>
    <s v="Q1.5 Passed"/>
    <s v="Q1.5 Passed"/>
    <s v="NA"/>
    <s v="Tumor content 3-98%. Average tumor content 17%"/>
    <x v="6"/>
    <s v="JSS Hospital, Mysore"/>
    <s v="Dr Manjunath"/>
    <x v="4"/>
    <s v="NA"/>
    <s v="Renal Mass"/>
    <s v="Right Renal Mass"/>
    <s v="Male"/>
    <n v="58"/>
    <s v="N"/>
    <n v="6.5"/>
    <s v="Maruthi"/>
    <s v="Surgery"/>
    <s v="Primary"/>
    <s v="Naïve"/>
    <s v="NA"/>
    <s v="NA"/>
    <x v="0"/>
    <s v="NA"/>
    <s v="NA"/>
    <s v="NA"/>
    <s v="NA"/>
    <s v="NA"/>
    <s v="NA"/>
    <s v="NA"/>
    <d v="2024-02-17T00:00:00"/>
    <s v="0.5*1.0/0.8*1.2_x000a_0.3*05/0.6*1.0_x000a_0.2*0.6*0.8_x000a_0.2*1.6*1.0"/>
    <s v="NA"/>
    <s v="Manual"/>
    <n v="15"/>
    <s v="Mouniss"/>
    <s v="Y"/>
    <s v="Y"/>
    <s v="N"/>
    <s v="Q2 Passed"/>
    <s v="NA"/>
    <s v="Arm 1 (1x7)"/>
    <s v="Plate 2: RxA (1x7), RxB (1x7), RxC (1x7), RxD (1x7), RxE (1x7), RxF (1x7)"/>
    <n v="65"/>
    <s v="Terminated @T72"/>
  </r>
  <r>
    <s v="FBB1L240073"/>
    <n v="240073"/>
    <s v="Biopharma"/>
    <x v="599"/>
    <s v="FCB-PROTOCOL-02"/>
    <s v="RCO46"/>
    <s v="Y"/>
    <s v="BP010 (1L)"/>
    <s v="Biopharma"/>
    <s v="Q1 Passed"/>
    <s v="Q1 Passed"/>
    <s v="Q1.5 Passed"/>
    <s v="Q1.5 Passed"/>
    <s v="NA"/>
    <s v="Tumor content 0-98% Average 55%"/>
    <x v="7"/>
    <s v="Mazumdar Shaw Medical Centre, Bangalore"/>
    <s v="Dr Saurabh Bhargav, Bangalore"/>
    <x v="4"/>
    <s v="NA"/>
    <s v="Renal Mass"/>
    <s v="Left Renal Mass"/>
    <s v="Male"/>
    <n v="70"/>
    <s v="N"/>
    <n v="3.9"/>
    <s v="Partha"/>
    <s v="Surgery"/>
    <s v="Primary"/>
    <s v="Naïve"/>
    <s v="NA"/>
    <s v="II"/>
    <x v="2"/>
    <n v="1"/>
    <s v="pT1b"/>
    <s v="NA"/>
    <s v="NA"/>
    <s v="NA"/>
    <s v="NA"/>
    <s v="NA"/>
    <d v="2024-02-19T00:00:00"/>
    <s v="0.2*1.0/1.2*0.8/1.0_x000a_o.2*1.2*0.8/1.0"/>
    <s v="NA"/>
    <s v="Manual"/>
    <n v="15"/>
    <s v="Dharani"/>
    <s v="Y"/>
    <s v="Y"/>
    <s v="N"/>
    <s v="Q2 Passed"/>
    <s v="NA"/>
    <s v="Arm 1 (1x7)"/>
    <s v="Plate 2: RxA (1x7), RxB (1x7), RxC (1x7), RxD (1x7), RxE (1x7), RxF (1x7)"/>
    <n v="58"/>
    <s v="Terminated @T72"/>
  </r>
  <r>
    <s v="FBR1Q240074"/>
    <n v="240074"/>
    <s v="R&amp;D"/>
    <x v="599"/>
    <s v="FCB-PROTOCOL-01"/>
    <s v="VYD/256"/>
    <s v="Y"/>
    <s v="COSv4.2_CaBR(1Q-Unknown)"/>
    <s v="Internal R&amp;D"/>
    <s v="Q1 Passed"/>
    <s v="Q1 Passed"/>
    <s v="Q1.5 Passed"/>
    <s v="Q1.5 Passed"/>
    <s v="NA"/>
    <s v="Tumor content 0-90% Average 30%"/>
    <x v="5"/>
    <s v="Vydehi Hospital, Bangalore"/>
    <s v="Dr Amritha Prabha"/>
    <x v="1"/>
    <s v="Er(P), Pr(P), Her2(N)"/>
    <s v="Breast"/>
    <s v="Right  Breast"/>
    <s v="Female"/>
    <n v="37"/>
    <s v="N"/>
    <n v="4.5"/>
    <s v="Maruthi"/>
    <s v="Surgery"/>
    <s v="Primary"/>
    <s v="Naïve"/>
    <s v="NA"/>
    <s v="IIB"/>
    <x v="2"/>
    <n v="2"/>
    <s v="T3N0"/>
    <s v="NA"/>
    <s v="NA"/>
    <s v="IDC"/>
    <s v="CTRT"/>
    <s v="Cyclophosphamide, Paclitaxel"/>
    <d v="2024-02-19T00:00:00"/>
    <s v="0.4/0.8*1.0*3.2"/>
    <s v="0.4*0.8*1.6_x000a_0.4*0.6*1.6"/>
    <s v="Manual"/>
    <n v="15"/>
    <s v="Kokila"/>
    <s v="Y"/>
    <s v="Y"/>
    <s v="N"/>
    <s v="Q2 Passed"/>
    <s v="NA"/>
    <s v="Arm (1x7)"/>
    <s v="Plate 2: DMEM/F12 RxA (1x7), DMEM/F12+Nivo RxAZ (1x7), DMEM/F12+PBMC MC RxAV (1x7), DMEM/F12+PBMC+Nivo RxBA (1x7), Docetaxel+Cyclophosphamide RxBB (1x7);_x000a_Plate 3: DMEM/F12 RxA (1x7), DMEM/F12+Nivo RxAZ (1x7), DMEM/F12+PBMC MC RxAV (1x7), DMEM/F12+PBMC+Nivo RxBA (1x7)"/>
    <n v="86"/>
    <s v="Terminated @T72"/>
  </r>
  <r>
    <s v="FBR1W240075"/>
    <n v="240075"/>
    <s v="R&amp;D"/>
    <x v="599"/>
    <s v="FCB-PROTOCOL-02"/>
    <s v="BC034"/>
    <s v="Y"/>
    <s v="Biopsy Cabr-BSS (1W)"/>
    <s v="Internal R&amp;D"/>
    <s v="Q1 Passed"/>
    <s v="Q1 Passed"/>
    <s v="Q1.5 Passed"/>
    <s v="Q1.5 Passed"/>
    <s v="NA"/>
    <s v="Tumor content 0-12%. Average 3%"/>
    <x v="7"/>
    <s v="Mazumdar Shaw Medical Centre, Bangalore"/>
    <s v="Dr Akshita Singh"/>
    <x v="1"/>
    <s v="Er(P), Pr(P), Her2(N)"/>
    <s v="Breast"/>
    <s v="Right  Breast"/>
    <s v="Female"/>
    <n v="47"/>
    <s v="N"/>
    <n v="4.5999999999999996"/>
    <s v="Kalappa"/>
    <s v="Biopsy"/>
    <s v="Metastatic"/>
    <s v="Naïve"/>
    <s v="NA"/>
    <s v="NA"/>
    <x v="0"/>
    <s v="NA"/>
    <s v="NA"/>
    <s v="NA"/>
    <s v="NA"/>
    <s v="Invasive Breast Carcinoma"/>
    <s v="NA"/>
    <s v="NA"/>
    <d v="2024-02-19T00:00:00"/>
    <s v="0.2*0.1*1.6/1.8_x000a_0.2*0.1*1.4/1.6_x000a_0.2*0.1*1.2_x000a_0.2*0.1*1.2_x000a_0.2*0.1*1.6_x000a_"/>
    <s v="NA"/>
    <s v="Manual"/>
    <n v="15"/>
    <s v="Syam"/>
    <s v="Y"/>
    <s v="Y"/>
    <s v="N"/>
    <s v="Q2 Passed"/>
    <s v="NA"/>
    <s v="Arm (1x6)"/>
    <s v="Plate 2: MC RxA (2x3), Pacli+Carbo RxC (2x3),  Pembro+Pacli+Carbo RxD (2x3)"/>
    <n v="31"/>
    <s v="Terminated @T72"/>
  </r>
  <r>
    <s v="FBR1Q240076"/>
    <n v="240076"/>
    <s v="R&amp;D"/>
    <x v="600"/>
    <s v="FCB-PROTOCOL-01"/>
    <s v="VYD/257"/>
    <s v="Y"/>
    <s v="COSv4.2_CaBR(1Q-Unknown)"/>
    <s v="Internal R&amp;D"/>
    <s v="Q1 Passed"/>
    <s v="Q1 Passed"/>
    <s v="Q1.5 Passed"/>
    <s v="Q1.5 Rejected"/>
    <s v="NA"/>
    <s v="No tumor"/>
    <x v="5"/>
    <s v="Vydehi Hospital, Bangalore"/>
    <s v="Dr Amritha Prabha"/>
    <x v="1"/>
    <s v="TNBC"/>
    <s v="Breast"/>
    <s v="Left  Breast"/>
    <s v="Female"/>
    <n v="33"/>
    <s v="N"/>
    <n v="4.9000000000000004"/>
    <s v="Shashi"/>
    <s v="Surgery"/>
    <s v="Primary"/>
    <s v="Chemotherapy"/>
    <s v="NA"/>
    <s v="NA"/>
    <x v="0"/>
    <s v="NA"/>
    <s v="NA"/>
    <n v="8"/>
    <s v="4x Adriamycin, 4x Cyclophosphamide, 4X Paclitaxel"/>
    <s v="NA"/>
    <s v="NA"/>
    <s v="NA"/>
    <d v="2024-02-20T00:00:00"/>
    <s v="1.6/1.8*2.2/1.2*2.8/2.0"/>
    <s v="NA"/>
    <s v="Manual"/>
    <n v="15"/>
    <s v="Syam"/>
    <s v="Y"/>
    <s v="Y"/>
    <s v="N"/>
    <s v="Q2 Passed"/>
    <s v="No Tumor"/>
    <s v="NA"/>
    <s v="NA"/>
    <s v="NA"/>
    <s v="Rejected"/>
  </r>
  <r>
    <s v="FBR1Q240078"/>
    <n v="240078"/>
    <s v="R&amp;D"/>
    <x v="600"/>
    <s v="FCB-PROTOCOL-02"/>
    <s v="CLN/DBR/174"/>
    <s v="Y"/>
    <s v="COSv4.2_CaBR(1Q-Unknown)"/>
    <s v="Internal R&amp;D"/>
    <s v="Q1 Passed"/>
    <s v="Q1 Passed"/>
    <s v="Q1.5 Passed"/>
    <s v="Q1.5 Rejected"/>
    <s v="NA"/>
    <s v="No tumor "/>
    <x v="4"/>
    <s v="DBR &amp; SK Hospital, Tirupati"/>
    <s v="Dr C Jayaprakash"/>
    <x v="1"/>
    <s v="NA"/>
    <s v="Breast"/>
    <s v="Right Breast Phyllodes"/>
    <s v="Female"/>
    <n v="50"/>
    <s v="N"/>
    <n v="11.2"/>
    <s v="Kalappa"/>
    <s v="Surgery"/>
    <s v="Primary"/>
    <s v="Naïve"/>
    <s v="NA"/>
    <s v="NA"/>
    <x v="0"/>
    <s v="NA"/>
    <s v="NA"/>
    <s v="NA"/>
    <s v="NA"/>
    <s v="NA"/>
    <s v="NA"/>
    <s v="NA"/>
    <d v="2024-02-22T00:00:00"/>
    <s v="1.2*1.8/1.6*3.0"/>
    <s v="NA"/>
    <s v="Manual"/>
    <n v="15"/>
    <s v="Kokila"/>
    <s v="N"/>
    <s v="N"/>
    <s v="N"/>
    <s v="Q2 Rejected"/>
    <s v="No Tumor"/>
    <s v="NA"/>
    <s v="NA"/>
    <s v="NA"/>
    <s v="Rejected"/>
  </r>
  <r>
    <s v="FBR1Y240077"/>
    <n v="240077"/>
    <s v="R&amp;D"/>
    <x v="601"/>
    <s v="FCB-PROTOCOL-01"/>
    <s v="VYD/258"/>
    <s v="Y"/>
    <s v="CCS Study (1Y)"/>
    <s v="Internal R&amp;D"/>
    <s v="Q1 Passed"/>
    <s v="Q1 Passed"/>
    <s v="Q1.5 Passed"/>
    <s v="Q1.5 Passed"/>
    <s v="NA"/>
    <s v="Tumor content 0-90% Average tumor content 20%"/>
    <x v="5"/>
    <s v="Vydehi Hospital, Bangalore"/>
    <s v="Dr Amritha Prabha"/>
    <x v="0"/>
    <s v="NA"/>
    <s v="Buccal Mucosa"/>
    <s v="Left Buccal Mucosa"/>
    <s v="Female"/>
    <n v="48"/>
    <s v="N"/>
    <n v="5.0999999999999996"/>
    <s v="Shashi"/>
    <s v="Surgery"/>
    <s v="Primary"/>
    <s v="Naïve"/>
    <s v="NA"/>
    <s v="IVA"/>
    <x v="1"/>
    <n v="2"/>
    <s v="T4aN0"/>
    <s v="NA"/>
    <s v="NA"/>
    <s v="scc"/>
    <s v="RT"/>
    <s v="NA"/>
    <d v="2024-02-21T00:00:00"/>
    <s v="0.4/0.8*0.4/1.2*1.4/1.6"/>
    <s v="NA"/>
    <s v="Vibratome"/>
    <n v="15"/>
    <s v="Mouniss"/>
    <s v="Y"/>
    <s v="Y"/>
    <s v="N"/>
    <s v="Q2 Passed"/>
    <s v="NA"/>
    <s v="Arm 1 (1x6)_x000a_Arm 2 (1x6)"/>
    <s v="Plate 2: MC RxA (1x6), MC RxAE(1x6) RxAJ (1x6),    RxAK (2x3);_x000a_Plate 3:  MC RxA (2x3), Pacli+Carbo RxJ (2x3),  Cis RxF (2x3)"/>
    <n v="61"/>
    <s v="Terminated @T72"/>
  </r>
  <r>
    <s v="FBR2C240079"/>
    <n v="240079"/>
    <s v="R&amp;D"/>
    <x v="602"/>
    <s v="FCB-PROTOCOL-01"/>
    <s v="RC047"/>
    <s v="Y"/>
    <s v="RCC DPT (2C)"/>
    <s v="Internal R&amp;D"/>
    <s v="Q1 Passed"/>
    <s v="Not Received"/>
    <s v="Q1.5 Passed"/>
    <s v="Q1.5 Passed"/>
    <s v="Blood not collected"/>
    <s v="Tumor content 30-96%"/>
    <x v="7"/>
    <s v="Mazumdar Shaw Medical Centre, Bangalore"/>
    <s v="Dr Saurabh Bhargav, Bangalore"/>
    <x v="4"/>
    <s v="NA"/>
    <s v="Renal Mass"/>
    <s v="Left Renal Mass"/>
    <s v="Male"/>
    <n v="45"/>
    <s v="N"/>
    <n v="4.8"/>
    <s v="Kalappa"/>
    <s v="Surgery"/>
    <s v="Primary"/>
    <s v="Naïve"/>
    <s v="NA"/>
    <s v="I"/>
    <x v="3"/>
    <n v="2"/>
    <s v="pT1a"/>
    <s v="NA"/>
    <s v="NA"/>
    <s v="Clear cell renal  cell carcinoma"/>
    <s v="NA"/>
    <s v="NA"/>
    <d v="2024-02-26T00:00:00"/>
    <s v="0.6*1.0*1.4"/>
    <s v="NA"/>
    <s v="Manual"/>
    <n v="15"/>
    <s v="Pallavi"/>
    <s v="N"/>
    <s v="N"/>
    <s v="N"/>
    <s v="Q2 Passed"/>
    <s v="NA"/>
    <s v="Arm (1x7)"/>
    <s v="Plate 2: MC RxA (1x7), MC RxM (1x7), Nivo RxB (1x7), Nivo+Sunitinib RxC (1x7), Sunitinib RxD (1x7);_x000a_Plate 3: MC RxA (1x7), Nivo RxB (1x7), Nivo+Sunitinib RxC (1x7)"/>
    <n v="77"/>
    <s v="Terminated @T72"/>
  </r>
  <r>
    <s v="FBR1Q240080"/>
    <n v="240080"/>
    <s v="R&amp;D"/>
    <x v="602"/>
    <s v="FCB-PROTOCOL-01"/>
    <s v="JSS-013"/>
    <s v="Y"/>
    <s v="COSv4.2_CaBR(1Q-Unknown)"/>
    <s v="Internal R&amp;D"/>
    <s v="Q1 Passed"/>
    <s v="Q1 Rejected"/>
    <s v="Q1.5 Passed"/>
    <s v="Q1.5 Passed"/>
    <s v="blood clotted"/>
    <s v="Tumor content 15-90%"/>
    <x v="6"/>
    <s v="JSS Hospital, Mysore"/>
    <s v="Dr Ravi Krishnappa"/>
    <x v="1"/>
    <s v="TNBC"/>
    <s v="Breast"/>
    <s v="Left Breast"/>
    <s v="Female"/>
    <n v="65"/>
    <s v="N"/>
    <n v="7.2"/>
    <s v="Maruthi"/>
    <s v="Surgery"/>
    <s v="Primary"/>
    <s v="Naïve"/>
    <s v="NA"/>
    <s v="NA"/>
    <x v="0"/>
    <s v="NA"/>
    <s v="NA"/>
    <s v="NA"/>
    <s v="NA"/>
    <s v="NA"/>
    <s v="NA"/>
    <s v="NA"/>
    <d v="2024-02-26T00:00:00"/>
    <s v="0.2*1.2/1.41.8/2.2"/>
    <s v="NA"/>
    <s v="Manual"/>
    <n v="15"/>
    <s v="sai "/>
    <s v="N"/>
    <s v="N"/>
    <s v="N"/>
    <s v="Q2 Passed"/>
    <s v="NA"/>
    <s v="Arm (1x7)"/>
    <s v="Plate 2: MC RxA (1x7), MC RxA (1x7), Adriyamycin RXI (1x7), Cyclophosphamide RxG (1x7)"/>
    <n v="42"/>
    <s v="Terminated @T72"/>
  </r>
  <r>
    <s v="FBR1Y240081"/>
    <n v="240081"/>
    <s v="R&amp;D"/>
    <x v="602"/>
    <s v="FCB-PROTOCOL-01"/>
    <s v="CLN/DBR/175"/>
    <s v="Y"/>
    <s v="CCS Study (1Y)"/>
    <s v="Internal R&amp;D"/>
    <s v="Q1 Passed"/>
    <s v="Q1 Passed"/>
    <s v="Q1.5 Passed"/>
    <s v="Q1.5 Rejected"/>
    <s v="Very Less Tumor Content"/>
    <s v="Tumor content 0-95%. Average tumor content 16%. Only 2 fragments have tumor"/>
    <x v="4"/>
    <s v="DBR &amp; SK Hospital, Tirupati"/>
    <s v="Dr C Jayaprakash"/>
    <x v="0"/>
    <s v="NA"/>
    <s v="Buccal Mucosa"/>
    <s v="Right Buccal Mucosa"/>
    <s v="Female"/>
    <n v="51"/>
    <s v="N"/>
    <n v="4.9000000000000004"/>
    <s v="Shashi"/>
    <s v="Surgery"/>
    <s v="Primary"/>
    <s v="Naïve"/>
    <s v="NA"/>
    <s v="III"/>
    <x v="4"/>
    <s v="NA"/>
    <s v="T3 N1 MX"/>
    <s v="NA"/>
    <s v="NA"/>
    <s v="NA"/>
    <s v="NA"/>
    <s v="NA"/>
    <d v="2024-02-26T00:00:00"/>
    <s v="0.2/1.0*1.0/1.4*2.1"/>
    <s v="NA"/>
    <s v="Manual+Vibratome"/>
    <n v="15"/>
    <s v="Dharani"/>
    <s v="Y"/>
    <s v="Y"/>
    <s v="N"/>
    <s v="Q2 Rejected"/>
    <s v="No Tumor"/>
    <s v="NA"/>
    <s v="NA"/>
    <s v="NA"/>
    <s v="Rejected"/>
  </r>
  <r>
    <s v="FBR1Y240082"/>
    <n v="240082"/>
    <s v="R&amp;D"/>
    <x v="603"/>
    <s v="FCB-PROTOCOL-01"/>
    <s v="HN125"/>
    <s v="Y"/>
    <s v="CCS Study (1Y)"/>
    <s v="Internal R&amp;D"/>
    <s v="Q1 Passed"/>
    <s v="Q1 Passed"/>
    <s v="Q1.5 Passed"/>
    <s v="Q1.5 Passed"/>
    <s v="NA"/>
    <s v="Tumor content 0-85%. Average tumor content 50%"/>
    <x v="7"/>
    <s v="Mazumdar Shaw Medical Centre, Bangalore"/>
    <s v="Dr Vijay Pillai, Bangalore"/>
    <x v="0"/>
    <s v="NA"/>
    <s v="Tongue"/>
    <s v="Tongue"/>
    <s v="Male"/>
    <n v="35"/>
    <s v="N"/>
    <n v="5.0999999999999996"/>
    <s v="Kalappa"/>
    <s v="Surgery"/>
    <s v="Primary"/>
    <s v="Naïve"/>
    <s v="NA"/>
    <s v="III"/>
    <x v="4"/>
    <n v="2"/>
    <s v="pT3pN0"/>
    <s v="NA"/>
    <s v="NA"/>
    <s v="Squamous Cell Carcinoma"/>
    <s v="NA"/>
    <s v="NA"/>
    <d v="2024-02-27T00:00:00"/>
    <s v="0.4*0.6*0.6"/>
    <s v="NA"/>
    <s v="Manual"/>
    <n v="15"/>
    <s v="Syam"/>
    <s v="Y"/>
    <s v="Y"/>
    <s v="N"/>
    <s v="Q2 Passed"/>
    <s v="NA"/>
    <s v="Arm 1 (1x6)"/>
    <s v="Plate 2: MC RxA (2x3), Cisplatin RxF (2x3)"/>
    <n v="90"/>
    <s v="Terminated @T72"/>
  </r>
  <r>
    <s v="FBR1Y240083"/>
    <n v="240083"/>
    <s v="R&amp;D"/>
    <x v="604"/>
    <s v="FCB-PROTOCOL-01"/>
    <s v="HN126"/>
    <s v="Y"/>
    <s v="CCS Study (1Y)"/>
    <s v="Internal R&amp;D"/>
    <s v="Q1 Passed"/>
    <s v="Q1 Passed"/>
    <s v="Q1.5 Passed"/>
    <s v="Q1.5 Passed"/>
    <s v="NA"/>
    <s v="Tumor content 55-92%"/>
    <x v="7"/>
    <s v="Mazumdar Shaw Medical Centre, Bangalore"/>
    <s v="Dr Vijay Pillai, Bangalore"/>
    <x v="0"/>
    <s v="NA"/>
    <s v="Buccal Mucosa"/>
    <s v="Right Buccal Mucosa"/>
    <s v="Male"/>
    <n v="76"/>
    <s v="N"/>
    <n v="4.2"/>
    <s v="Kalappa"/>
    <s v="Surgery"/>
    <s v="Primary"/>
    <s v="Naïve"/>
    <s v="NA"/>
    <s v="IV"/>
    <x v="1"/>
    <n v="2"/>
    <s v="pT4apN3b."/>
    <s v="NA"/>
    <s v="NA"/>
    <s v="Squamous Cell Carcinoma"/>
    <s v="NA"/>
    <s v="NA"/>
    <d v="2024-02-28T00:00:00"/>
    <s v="0.4*0.4/0.6*0.8"/>
    <s v="NA"/>
    <s v="Manual"/>
    <n v="15"/>
    <s v="sai "/>
    <s v="Y"/>
    <s v="Y"/>
    <s v="N"/>
    <s v="Q2 Passed"/>
    <s v="NA"/>
    <s v="Arm 1 (1x6)"/>
    <s v="Plate 2: MC RxA (2x3), Cisplatin RxF (2x3)"/>
    <n v="25"/>
    <s v="Terminated @T72"/>
  </r>
  <r>
    <s v="FBR1Q240084"/>
    <n v="240084"/>
    <s v="R&amp;D"/>
    <x v="605"/>
    <s v="FCB-PROTOCOL-01"/>
    <s v="VYD/259"/>
    <s v="Y"/>
    <s v="COSv4.1_CaBR(1Q-Known)"/>
    <s v="Internal R&amp;D"/>
    <s v="Q1 Passed"/>
    <s v="Q1 Passed"/>
    <s v="Q1.5 Passed"/>
    <s v="Q1.5 Passed"/>
    <s v="NA"/>
    <s v="Tumor content 0-28%. Average tumor content 7%"/>
    <x v="5"/>
    <s v="Vydehi Hospital, Bangalore"/>
    <s v="Dr Amritha Prabha"/>
    <x v="1"/>
    <s v="TNBC"/>
    <s v="Breast"/>
    <s v="Left Breast"/>
    <s v="Female"/>
    <n v="55"/>
    <s v="N"/>
    <n v="4.5"/>
    <s v="Kalappa"/>
    <s v="Surgery"/>
    <s v="Primary"/>
    <s v="Chemotherapy"/>
    <s v="NA"/>
    <s v="II"/>
    <x v="2"/>
    <n v="2"/>
    <s v="ypT2N1a"/>
    <n v="8"/>
    <s v="Docetaxel"/>
    <s v="IDC"/>
    <s v="NA"/>
    <s v="NA"/>
    <d v="2024-03-01T00:00:00"/>
    <s v="0.2/0.5*1.0*1.0/1.2"/>
    <s v="NA"/>
    <s v="Manual"/>
    <n v="15"/>
    <s v="Dharani"/>
    <s v="Y"/>
    <s v="Y"/>
    <s v="N"/>
    <s v="Q2 Passed"/>
    <s v="NA"/>
    <s v="Arm (1x7)"/>
    <s v="Plate 2: DMEM/F12 RxA (1x7), DMEM/F12+Nivo RxAZ (1x7), DMEM/F12+PBMC MC RxAV (1x7), DMEM/F12+PBMC+Nivo RxBA (1x7);_x000a_Plate 3: DMEM/F12 RxA (1x7), DMEM/F12+Nivo RxAZ (1x7), DMEM/F12+PBMC MC RxAV (1x7), DMEM/F12+PBMC+Nivo RxBA (1x7)"/>
    <n v="70"/>
    <s v="Terminated @T72"/>
  </r>
  <r>
    <s v="FBR1W240085"/>
    <n v="240085"/>
    <s v="R&amp;D"/>
    <x v="605"/>
    <s v="FCB-PROTOCOL-01"/>
    <s v="VYD/260"/>
    <s v="Y"/>
    <s v="Biopsy Cabr-BSS (1W)"/>
    <s v="Internal R&amp;D"/>
    <s v="Q1 Passed"/>
    <s v="Q1 Passed"/>
    <s v="Q1.5 Passed"/>
    <s v="Q1.5 Passed"/>
    <s v="NA"/>
    <s v="Tumor content 1-30%. Average tumor content 12%"/>
    <x v="5"/>
    <s v="Vydehi Hospital, Bangalore"/>
    <s v="Dr Amritha Prabha"/>
    <x v="1"/>
    <s v="Er(P), Pr(P), Her2(N)"/>
    <s v="Breast"/>
    <s v="Left Breast"/>
    <s v="Female"/>
    <n v="35"/>
    <s v="N"/>
    <n v="4.5"/>
    <s v="Kalappa"/>
    <s v="Biopsy"/>
    <s v="Primary"/>
    <s v="Naïve"/>
    <s v="NA"/>
    <s v="IV"/>
    <x v="1"/>
    <n v="3"/>
    <s v="NA"/>
    <s v="NA"/>
    <s v="NA"/>
    <s v="Adenocarcinoma with signet ring cell morphology"/>
    <s v="RT"/>
    <s v="NA"/>
    <d v="2024-03-01T00:00:00"/>
    <s v="0.1*0.2*1.6_x000a_0.1*0.2*0.8_x000a_0.1*0.1*0.6"/>
    <s v="NA"/>
    <s v="Manual"/>
    <n v="15"/>
    <s v="Syam"/>
    <s v="Y"/>
    <s v="Y"/>
    <s v="N"/>
    <s v="Q2 Passed"/>
    <s v="NA"/>
    <s v="Arm (1x6)"/>
    <s v="Plate 2: MC RxA (2x3), Pacli+Carbo RxC (2x3),  Pembro+Pacli+Carbo RxD (2x3)"/>
    <n v="24"/>
    <s v="Terminated @T72"/>
  </r>
  <r>
    <n v="240086"/>
    <n v="240086"/>
    <s v="R&amp;D"/>
    <x v="605"/>
    <s v="FCB-PROTOCOL-01"/>
    <s v="VYD/261"/>
    <s v="Y"/>
    <s v="Biobank"/>
    <s v="1st level attrition"/>
    <s v="Q1 Passed"/>
    <s v="Q1 Passed"/>
    <s v="Q1.5 Rejected"/>
    <s v="Q1.5 Rejected"/>
    <s v="Fatty and No Hard portion"/>
    <s v="NA"/>
    <x v="5"/>
    <s v="Vydehi Hospital, Bangalore"/>
    <s v="Dr Amritha Prabha"/>
    <x v="1"/>
    <s v="TPBC"/>
    <s v="Breast"/>
    <s v="Left Breast"/>
    <s v="Female"/>
    <n v="38"/>
    <s v="N"/>
    <n v="4.9000000000000004"/>
    <s v="Shashi"/>
    <s v="Surgery"/>
    <s v="Primary"/>
    <s v="Chemotherapy"/>
    <s v="NA"/>
    <s v="NA"/>
    <x v="0"/>
    <s v="NA"/>
    <s v="NA"/>
    <n v="8"/>
    <s v="Adriyamycin, Cyclophosphamide, Paclitaxel"/>
    <s v="NA"/>
    <s v="CT"/>
    <s v="Paclitaxel 6cycle"/>
    <d v="2024-03-01T00:00:00"/>
    <s v="0.4*2.0*2.8"/>
    <s v="NA"/>
    <s v="NA"/>
    <n v="15"/>
    <s v="Syam"/>
    <s v="N"/>
    <s v="N"/>
    <s v="N"/>
    <s v="Q2 Rejected"/>
    <s v="Fatty Tissue"/>
    <s v="NA"/>
    <s v="NA"/>
    <s v="NA"/>
    <s v="Rejected"/>
  </r>
  <r>
    <n v="240087"/>
    <n v="240087"/>
    <s v="R&amp;D"/>
    <x v="606"/>
    <s v="FCB-PROTOCOL-01"/>
    <s v="VYD/262"/>
    <s v="Y"/>
    <s v="Biobank"/>
    <s v="1st level attrition"/>
    <s v="Q1 Rejected"/>
    <s v="Q1 Passed"/>
    <s v="Q1.5 Rejected"/>
    <s v="Q1.5 Rejected"/>
    <s v="Fatty tissue"/>
    <s v="NA"/>
    <x v="5"/>
    <s v="Vydehi Hospital, Bangalore"/>
    <s v="Dr Amritha Prabha"/>
    <x v="1"/>
    <s v="Er(P), Pr(P), Her2(N)"/>
    <s v="Breast"/>
    <s v="Right Breast"/>
    <s v="Female"/>
    <n v="65"/>
    <s v="N"/>
    <n v="4.5999999999999996"/>
    <s v="Kalappa"/>
    <s v="Surgery"/>
    <s v="Primary"/>
    <s v="Naïve"/>
    <s v="NA"/>
    <s v="NA"/>
    <x v="0"/>
    <s v="NA"/>
    <s v="NA"/>
    <s v="NA"/>
    <s v="NA"/>
    <s v="NA"/>
    <s v="NA"/>
    <s v="NA"/>
    <d v="2024-03-02T00:00:00"/>
    <s v="0.3*1.0/0.2*2.2/1.6"/>
    <s v="0.2*0.4*0.4"/>
    <s v="NA"/>
    <n v="15"/>
    <s v="Dharani"/>
    <s v="N"/>
    <s v="N"/>
    <s v="N"/>
    <s v="Q2 Rejected"/>
    <s v="Fatty Tissue"/>
    <s v="NA"/>
    <s v="NA"/>
    <s v="NA"/>
    <s v="Rejected"/>
  </r>
  <r>
    <s v="FBR1Q240088"/>
    <n v="240088"/>
    <s v="R&amp;D"/>
    <x v="607"/>
    <s v="FCB-PROTOCOL-01"/>
    <s v="CLN/DBR/176"/>
    <s v="Y"/>
    <s v="COSv4.2_CaBR(1Q-Unknown)"/>
    <s v="Internal R&amp;D"/>
    <s v="Q1 Passed"/>
    <s v="Q1 Passed"/>
    <s v="Q1.5 Passed"/>
    <s v="Q1.5 Passed"/>
    <s v="NA"/>
    <s v="Tumor content 4-20%. Average tumor content 8%"/>
    <x v="4"/>
    <s v="DBR &amp; SK Hospital, Tirupati"/>
    <s v="Dr C Jayaprakash"/>
    <x v="1"/>
    <s v="Er(P), Pr(P), Her2(N)"/>
    <s v="Breast"/>
    <s v="Left Breast"/>
    <s v="Female"/>
    <n v="39"/>
    <s v="N"/>
    <n v="6.8"/>
    <s v="Maruthi"/>
    <s v="Surgery"/>
    <s v="Primary"/>
    <s v="Naïve"/>
    <s v="NA"/>
    <s v="IIA"/>
    <x v="2"/>
    <n v="1"/>
    <s v="T2 N0 MX"/>
    <s v="NA"/>
    <s v="NA"/>
    <s v="NA"/>
    <s v="NA"/>
    <s v="NA"/>
    <d v="2024-03-06T00:00:00"/>
    <s v="0.6*1.4/0.6*2.2"/>
    <s v="0.4*0.6/1.2*2.0"/>
    <s v="Manual"/>
    <n v="14"/>
    <s v="Kokila"/>
    <s v="Y"/>
    <s v="Y"/>
    <s v="N"/>
    <s v="Q2 Passed"/>
    <s v="NA"/>
    <s v="Arm (1x7)"/>
    <s v="Plate 2: DMEM/F12 RxA (1x7), DMEM/F12+Nivo RxAZ (1x7), DMEM/F12+PBMC MC RxAV (1x7), DMEM/F12+PBMC+Nivo RxBA (1x7);_x000a_Plate 3: DMEM/F12 RxA (1x7), DMEM/F12+Nivo RxAZ (1x7), DMEM/F12+PBMC MC RxAV (1x7), DMEM/F12+PBMC+Nivo RxBA (1x7)"/>
    <n v="70"/>
    <s v="Terminated @T72"/>
  </r>
  <r>
    <s v="FBR2C240089"/>
    <n v="240089"/>
    <s v="R&amp;D"/>
    <x v="608"/>
    <s v="FCB-PROTOCOL-02"/>
    <s v="RC048"/>
    <s v="Y"/>
    <s v="RCC DPT (2C)"/>
    <s v="Internal R&amp;D"/>
    <s v="Q1 Passed"/>
    <s v="Not Received"/>
    <s v="Q1.5 Passed"/>
    <s v="Q1.5 Rejected"/>
    <s v="Blood not collected"/>
    <s v="Tumor content 0-65%. Average tumor content 6%"/>
    <x v="7"/>
    <s v="Mazumdar Shaw Medical Centre, Bangalore"/>
    <s v="Dr Saurabh Bhargav, Bangalore"/>
    <x v="4"/>
    <s v="NA"/>
    <s v="Renal Mass"/>
    <s v="Right Renal Mass"/>
    <s v="Male"/>
    <n v="58"/>
    <s v="N"/>
    <n v="5.2"/>
    <s v="Shashi"/>
    <s v="Surgery"/>
    <s v="Primary"/>
    <s v="Naïve"/>
    <s v="NA"/>
    <s v="NA"/>
    <x v="0"/>
    <s v="NA"/>
    <s v="NA"/>
    <s v="NA"/>
    <s v="NA"/>
    <s v="NA"/>
    <s v="NA"/>
    <s v="NA"/>
    <d v="2024-03-06T00:00:00"/>
    <s v="0.2/0.6*0.7*0.4/1.0_x000a_0.6*1.3*1.4/1.0"/>
    <s v="0.4*1.0*1.2"/>
    <s v="Manual"/>
    <n v="14"/>
    <s v="Dharani"/>
    <s v="N"/>
    <s v="N"/>
    <s v="N"/>
    <s v="Q2 Rejected"/>
    <s v="No Tumor"/>
    <s v="NA"/>
    <s v="NA"/>
    <s v="NA"/>
    <s v="Rejected"/>
  </r>
  <r>
    <s v="FBB1L240090"/>
    <n v="240090"/>
    <s v="Biopharma"/>
    <x v="609"/>
    <s v="FCB-PROTOCOL-02"/>
    <s v="RC049"/>
    <s v="Y"/>
    <s v="BP010 (1L)"/>
    <s v="Biopharma"/>
    <s v="Q1 Passed"/>
    <s v="Not Received"/>
    <s v="Q1.5 Passed"/>
    <s v="Q1.5 Passed"/>
    <s v="Blood not collected"/>
    <s v="Tumor content 80-96%"/>
    <x v="7"/>
    <s v="Mazumdar Shaw Medical Centre, Bangalore"/>
    <s v="Dr Saurabh Bhargav, Bangalore"/>
    <x v="4"/>
    <s v="NA"/>
    <s v="Renal Mass"/>
    <s v="Left Renal Mass"/>
    <s v="Male"/>
    <n v="76"/>
    <s v="N"/>
    <n v="4.5999999999999996"/>
    <s v="Maruthi"/>
    <s v="Surgery"/>
    <s v="Primary"/>
    <s v="Naïve"/>
    <s v="NA"/>
    <s v="I"/>
    <x v="3"/>
    <n v="1"/>
    <s v="pT1b"/>
    <s v="NA"/>
    <s v="NA"/>
    <s v="Clear cell carcinoma"/>
    <s v="NA"/>
    <s v="NA"/>
    <d v="2024-03-07T00:00:00"/>
    <s v="0.2*0.8*1.2_x000a_0.4*0.8/1.0*1.2/1.5"/>
    <s v="NA"/>
    <s v="Manual"/>
    <n v="14"/>
    <s v="Mouniss"/>
    <s v="N"/>
    <s v="N"/>
    <s v="N"/>
    <s v="Q2 Passed"/>
    <s v="NA"/>
    <s v="Arm 1 (1x7)"/>
    <s v="Plate 2: RxA (1x7), RxB (1x7), RxC (1x7), RxD (1x7), RxE (1x7), RxF (1x7)"/>
    <n v="56"/>
    <s v="Terminated @T72"/>
  </r>
  <r>
    <s v="FBR1Y240091"/>
    <n v="240091"/>
    <s v="R&amp;D"/>
    <x v="609"/>
    <s v="FCB-PROTOCOL-01"/>
    <s v="CLN/DBR/177"/>
    <s v="Y"/>
    <s v="CCS Study (1Y)"/>
    <s v="Internal R&amp;D"/>
    <s v="Q1 Passed"/>
    <s v="Q1 Passed"/>
    <s v="Q1.5 Passed"/>
    <s v="Q1.5 Passed"/>
    <s v="NA"/>
    <s v="Tumor content 60-96%"/>
    <x v="4"/>
    <s v="DBR &amp; SK Hospital, Tirupati"/>
    <s v="Dr C Jayaprakash"/>
    <x v="0"/>
    <s v="NA"/>
    <s v="Buccal Mucosa"/>
    <s v="Left Buccal Mucosa"/>
    <s v="Female"/>
    <n v="78"/>
    <s v="N"/>
    <n v="4.9000000000000004"/>
    <s v="Shashi"/>
    <s v="Surgery"/>
    <s v="Primary"/>
    <s v="Naïve"/>
    <s v="NA"/>
    <s v="III"/>
    <x v="4"/>
    <s v="NA"/>
    <s v="T3 N1 MX"/>
    <s v="NA"/>
    <s v="NA"/>
    <s v="NA"/>
    <s v="NA"/>
    <s v="NA"/>
    <d v="2024-03-07T00:00:00"/>
    <s v="0.8/1.2*0.6/0.9*2.4"/>
    <s v="NA"/>
    <s v="Vibratome"/>
    <n v="14"/>
    <s v="chandan"/>
    <s v="Y"/>
    <s v="Y"/>
    <s v="N"/>
    <s v="Q2 Passed"/>
    <s v="NA"/>
    <s v="(450x4x2) Arm 1 (1x7)_x000a_(850x1x1) Arm 2 (1x6)"/>
    <s v="Plate 2: MC RxA (1x7), MC RxAE (1x7), MC+NEAA RxAJ (1x7), MC+NEAA RxAK (1x7);_x000a_Plate 3: MC RxA (2x3), MC+NEAA RxAI (2x3)"/>
    <n v="59"/>
    <s v="Terminated @T72"/>
  </r>
  <r>
    <s v="FBR1Y240092"/>
    <n v="240092"/>
    <s v="R&amp;D"/>
    <x v="610"/>
    <s v="FCB-PROTOCOL-01"/>
    <s v="CLN/PRA/255"/>
    <s v="Y"/>
    <s v="CCS Study (1Y)"/>
    <s v="Internal R&amp;D"/>
    <s v="Q1 Passed"/>
    <s v="Q1 Passed"/>
    <s v="Q1.5 Passed"/>
    <s v="Q1.5 Rejected"/>
    <s v="NA"/>
    <s v="Tumor content 3-8%.Average 4 %."/>
    <x v="0"/>
    <s v="Sri Lakshmi Hospital, Bangalore"/>
    <s v="Dr Prakash BV"/>
    <x v="0"/>
    <s v="NA"/>
    <s v="Tongue"/>
    <s v="Lateral Tongue"/>
    <s v="Male"/>
    <n v="60"/>
    <s v="N"/>
    <n v="4.5999999999999996"/>
    <s v="Kalappa"/>
    <s v="Surgery"/>
    <s v="Primary"/>
    <s v="Naïve"/>
    <s v="NA"/>
    <s v="NA"/>
    <x v="0"/>
    <s v="NA"/>
    <s v="NA"/>
    <s v="NA"/>
    <s v="NA"/>
    <s v="NA"/>
    <s v="NA"/>
    <s v="NA"/>
    <d v="2024-03-11T00:00:00"/>
    <s v="0.3-0.4*1.2*1.4"/>
    <s v="NA"/>
    <s v="Manual"/>
    <n v="14"/>
    <s v="kuberan"/>
    <s v="Y"/>
    <s v="Y"/>
    <s v="N"/>
    <s v="Q2 Rejected"/>
    <s v="No Tumor"/>
    <s v="NA"/>
    <s v="NA"/>
    <s v="NA"/>
    <s v="Rejected"/>
  </r>
  <r>
    <s v="FBR1Y240093"/>
    <n v="240093"/>
    <s v="R&amp;D"/>
    <x v="610"/>
    <s v="FCB-PROTOCOL-01"/>
    <s v="HN127"/>
    <s v="Y"/>
    <s v="CCS Study (1Y)"/>
    <s v="Internal R&amp;D"/>
    <s v="Q1 Passed"/>
    <s v="Q1 Passed"/>
    <s v="Q1.5 Passed"/>
    <s v="Q1.5 Passed"/>
    <s v="NA"/>
    <s v="Tumor content 80%- 95%"/>
    <x v="7"/>
    <s v="Mazumdar Shaw Medical Centre, Bangalore"/>
    <s v="Dr Vijay Pillai, Bangalore"/>
    <x v="0"/>
    <s v="NA"/>
    <s v="Lower Alveolus"/>
    <s v="Lower Alveolus"/>
    <s v="Female"/>
    <n v="49"/>
    <s v="N"/>
    <n v="5.0999999999999996"/>
    <s v="Shashi"/>
    <s v="Surgery"/>
    <s v="Primary"/>
    <s v="Naïve"/>
    <s v="NA"/>
    <s v="IV"/>
    <x v="1"/>
    <n v="2"/>
    <s v="pT4bpN0"/>
    <s v="NA"/>
    <s v="NA"/>
    <s v="Squamous Cell Carcinoma"/>
    <s v="NA"/>
    <s v="NA"/>
    <d v="2024-03-11T00:00:00"/>
    <s v="0.4*0.8/0.3*1.2"/>
    <s v="NA"/>
    <s v="Manual"/>
    <n v="14"/>
    <s v="Dharani"/>
    <s v="Y"/>
    <s v="Y"/>
    <s v="N"/>
    <s v="Q2 Passed"/>
    <s v="NA"/>
    <s v="Arm 1 (1x6)"/>
    <s v="Plate 2: MC RxA (2x3), MC RxAE (2x3), MC+NEAA RxAJ (2x3), MC+NEAA RxAK (2x3)"/>
    <n v="39"/>
    <s v="Terminated @T72"/>
  </r>
  <r>
    <s v="FBR2A240094"/>
    <n v="240094"/>
    <s v="R&amp;D"/>
    <x v="610"/>
    <s v="FCB-PROTOCOL-01"/>
    <s v="OCO39"/>
    <s v="Y"/>
    <s v="Ovary CC (R2A)"/>
    <s v="Internal R&amp;D"/>
    <s v="Q1 Passed"/>
    <s v="Q1 Passed"/>
    <s v="Q1.5 Passed"/>
    <s v="Q1.5 Rejected"/>
    <s v="NA"/>
    <s v="No tumor"/>
    <x v="7"/>
    <s v="Mazumdar Shaw Medical Centre, Bangalore"/>
    <s v="Dr Rohit Ranade, Bangalore"/>
    <x v="2"/>
    <s v="NA"/>
    <s v="Omentum"/>
    <s v="Omentum"/>
    <s v="Female"/>
    <n v="58"/>
    <s v="N"/>
    <n v="5.0999999999999996"/>
    <s v="Shashi"/>
    <s v="Surgery"/>
    <s v="Primary"/>
    <s v="Naïve"/>
    <s v="NA"/>
    <s v="NA"/>
    <x v="0"/>
    <s v="NA"/>
    <s v="NA"/>
    <s v="NA"/>
    <s v="NA"/>
    <s v="NA"/>
    <s v="NA"/>
    <s v="NA"/>
    <d v="2024-03-11T00:00:00"/>
    <s v="0.4/0.6*6.0*2.4"/>
    <s v="NA"/>
    <s v="Manual"/>
    <n v="14"/>
    <s v="Abdul"/>
    <s v="Y"/>
    <s v="Y"/>
    <s v="N"/>
    <s v="Q2 Rejected"/>
    <s v="No Tumor"/>
    <s v="NA"/>
    <s v="NA"/>
    <s v="NA"/>
    <s v="Rejected"/>
  </r>
  <r>
    <s v="FBR1W240095"/>
    <n v="240095"/>
    <s v="R&amp;D"/>
    <x v="610"/>
    <s v="FCB-PROTOCOL-02"/>
    <s v="BCO35"/>
    <s v="Y"/>
    <s v="Biopsy Cabr-BSS (1W)"/>
    <s v="Internal R&amp;D"/>
    <s v="Q1 Passed"/>
    <s v="Q1 Passed"/>
    <s v="Q1.5 Passed"/>
    <s v="Q1.5 Passed"/>
    <s v="NA"/>
    <s v="Tumor content 0-30%. Average tumor content 10%."/>
    <x v="7"/>
    <s v="Mazumdar Shaw Medical Centre, Bangalore"/>
    <s v="Dr Akshita Singh"/>
    <x v="1"/>
    <s v="TNBC"/>
    <s v="Breast"/>
    <s v="Left Breast"/>
    <s v="Female"/>
    <n v="58"/>
    <s v="N"/>
    <n v="4.8"/>
    <s v="Maruthi"/>
    <s v="Biopsy"/>
    <s v="Primary"/>
    <s v="Naïve"/>
    <s v="NA"/>
    <s v="NA"/>
    <x v="0"/>
    <s v="NA"/>
    <s v="NA"/>
    <s v="NA"/>
    <s v="NA"/>
    <s v="NA"/>
    <s v="NA"/>
    <s v="NA"/>
    <d v="2024-03-11T00:00:00"/>
    <s v="3 cores "/>
    <s v="NA"/>
    <s v="Manual"/>
    <n v="14"/>
    <s v="sai "/>
    <s v="Y"/>
    <s v="Y"/>
    <s v="N"/>
    <s v="Q2 Passed"/>
    <s v="NA"/>
    <s v="Arm (1x6)"/>
    <s v="Plate 2: MC RxA (2x3), Insert+Pacli+Carbo RxAQ (2x3),  Insert+Pembro+Pacli+Carbo RxBD (2x3)"/>
    <n v="30"/>
    <s v="Terminated @T72"/>
  </r>
  <r>
    <s v="FBR2M240096"/>
    <n v="240096"/>
    <s v="R&amp;D"/>
    <x v="611"/>
    <s v="FCB-PROTOCOL-01"/>
    <s v="VYD/263"/>
    <s v="Y"/>
    <s v="MSS (2M)"/>
    <s v="Internal R&amp;D"/>
    <s v="Q1 Passed"/>
    <s v="Q1 Passed"/>
    <s v="Compromised"/>
    <s v="Q1.5 Passed"/>
    <s v="NA"/>
    <s v="Tumor Content 3-80%"/>
    <x v="5"/>
    <s v="Vydehi Hospital, Bangalore"/>
    <s v="Dr Amritha Prabha"/>
    <x v="0"/>
    <s v="NA"/>
    <s v="Melanoma left lower alveolus"/>
    <s v="Melanoma left lower alveolus"/>
    <s v="Male"/>
    <n v="74"/>
    <s v="N"/>
    <n v="4.8"/>
    <s v="Shashi"/>
    <s v="Surgery"/>
    <s v="Primary"/>
    <s v="Naïve"/>
    <s v="NA"/>
    <s v="III"/>
    <x v="4"/>
    <s v="NA"/>
    <s v="T3N0"/>
    <s v="NA"/>
    <s v="NA"/>
    <s v="Mucosal melanoma"/>
    <s v="NA"/>
    <s v="NA"/>
    <d v="2024-03-13T00:00:00"/>
    <s v="0.8*1.0/1.6*2.4"/>
    <s v="NA"/>
    <s v="Manual"/>
    <n v="14"/>
    <s v="Dharani"/>
    <s v="N"/>
    <s v="N"/>
    <s v="N"/>
    <s v="Q2 Passed"/>
    <s v="NA"/>
    <s v="Arm 1 (1x7)_x000a_Arm 2 (1x7)_x000a_Arm 3 (1x7)"/>
    <s v="Plate 2: DMEM/F12 MC {RxA (2x3), RxB (2x3), RxC (2x3)},  DMEM+Nivo RxD (2x3)_x000a_Plate 3:  RPMI MC {RxE (2x3), RxF (2x3), RxG (2x3)},  RPMI+Nivo RxH (2x3)_x000a_Plate 4: DMEM {RxA (2x3), RxD (2x3)},  RPMI+Nivo {RxE (2x3), RxH (2x3)}"/>
    <n v="108"/>
    <s v="Terminated @T72"/>
  </r>
  <r>
    <s v="FBR1Y240097"/>
    <n v="240097"/>
    <s v="R&amp;D"/>
    <x v="612"/>
    <s v="FCB-PROTOCOL-01"/>
    <s v="VYD/264"/>
    <s v="Y"/>
    <s v="CCS Study (1Y)"/>
    <s v="Internal R&amp;D"/>
    <s v="Q1 Passed"/>
    <s v="Q1 Passed"/>
    <s v="Q1.5 Passed"/>
    <s v="Q1.5 Passed"/>
    <s v="NA"/>
    <s v="Tumor Content 40-90%"/>
    <x v="5"/>
    <s v="Vydehi Hospital, Bangalore"/>
    <s v="Dr Amritha Prabha"/>
    <x v="0"/>
    <s v="NA"/>
    <s v="Supraglottis"/>
    <s v="Left supraglottis"/>
    <s v="Male"/>
    <n v="65"/>
    <s v="N"/>
    <n v="5.0999999999999996"/>
    <s v="Shashi"/>
    <s v="Surgery"/>
    <s v="Primary"/>
    <s v="Naïve"/>
    <s v="NA"/>
    <s v="IVA"/>
    <x v="1"/>
    <n v="2"/>
    <s v="T3N2B"/>
    <s v="NA"/>
    <s v="NA"/>
    <s v="SCC"/>
    <s v="RT"/>
    <s v="NA"/>
    <d v="2024-03-13T00:00:00"/>
    <s v="0.5/0.6*0.9/0.6*1.6_x000a_0.4*0.7/0.8*1.2"/>
    <s v="NA"/>
    <s v="Manual+Vibratome"/>
    <n v="14"/>
    <s v="chandan"/>
    <s v="Y"/>
    <s v="Y"/>
    <s v="N"/>
    <s v="Q2 Passed"/>
    <s v="NA"/>
    <s v="(1x1x850) Arm 1 (1x6)_x000a_(1x1x1) Arm 2 (1x6)"/>
    <s v="Plate 2: 1x1x850 {RxA (2x3), RxAE (2x3), NEAA { RxAJ (2x3), RxAK (2x3) } };_x000a_Plate 3:1x1x1 {RxA (2x3), RxAE (2x3), NEAA { RxAJ (2x3), RxAK (2x3) } }"/>
    <n v="78"/>
    <s v="Terminated @T72"/>
  </r>
  <r>
    <s v="FBR2C240098"/>
    <n v="240098"/>
    <s v="R&amp;D"/>
    <x v="612"/>
    <s v="FCB-PROTOCOL-01"/>
    <s v="VYD/265"/>
    <s v="Y"/>
    <s v="RCC DPT (2C)"/>
    <s v="Internal R&amp;D"/>
    <s v="Q1 Passed"/>
    <s v="Q1 Passed"/>
    <s v="Q1.5 Passed"/>
    <s v="Q1.5 Rejected"/>
    <s v="NA"/>
    <s v="No tumor"/>
    <x v="5"/>
    <s v="Vydehi Hospital, Bangalore"/>
    <s v="Dr Amritha Prabha"/>
    <x v="4"/>
    <s v="NA"/>
    <s v="Renal Mass"/>
    <s v="Right Renal Mass"/>
    <s v="Male"/>
    <n v="67"/>
    <s v="N"/>
    <n v="5.0999999999999996"/>
    <s v="Shashi"/>
    <s v="Surgery"/>
    <s v="Primary"/>
    <s v="Naïve"/>
    <s v="NA"/>
    <s v="NA"/>
    <x v="0"/>
    <s v="NA"/>
    <s v="NA"/>
    <s v="NA"/>
    <s v="NA"/>
    <s v="NA"/>
    <s v="NA"/>
    <s v="NA"/>
    <d v="2024-03-13T00:00:00"/>
    <s v="0.2*0.8*1.0"/>
    <s v="NA"/>
    <s v="Manual"/>
    <n v="14"/>
    <s v="Syam"/>
    <s v="Y"/>
    <s v="Y"/>
    <s v="N"/>
    <s v="Q2 Rejected"/>
    <s v="No Tumor"/>
    <s v="NA"/>
    <s v="NA"/>
    <s v="NA"/>
    <s v="Rejected"/>
  </r>
  <r>
    <s v="FBR2J240099"/>
    <n v="240099"/>
    <s v="R&amp;D"/>
    <x v="612"/>
    <s v="FCB-PROTOCOL-01"/>
    <s v="CLN/PRA/256"/>
    <s v="Y"/>
    <s v="Lung (2I &amp; 2J)"/>
    <s v="Internal R&amp;D"/>
    <s v="Q1 Passed"/>
    <s v="Q1 Passed"/>
    <s v="Q1.5 Passed"/>
    <s v="Q1.5 Rejected"/>
    <s v="Contaminated @T48"/>
    <s v="Tumor Content 0-40%"/>
    <x v="0"/>
    <s v="Sri Lakshmi Hospital, Bangalore"/>
    <s v="Dr Prakash BV"/>
    <x v="5"/>
    <s v="NA"/>
    <s v="Bronchus"/>
    <s v="Left Bronchus"/>
    <s v="Male"/>
    <n v="50"/>
    <s v="N"/>
    <n v="5.2"/>
    <s v="Partha"/>
    <s v="Surgery"/>
    <s v="Primary"/>
    <s v="Naïve"/>
    <s v="NA"/>
    <s v="II"/>
    <x v="2"/>
    <n v="2"/>
    <s v="pT2N1M0"/>
    <s v="NA"/>
    <s v="NA"/>
    <s v="Carcinoid tumor"/>
    <s v="NA"/>
    <s v="NA"/>
    <d v="2024-03-13T00:00:00"/>
    <s v="1.2/1.4*1.4/1.6*1.8"/>
    <s v="NA"/>
    <s v="Manual"/>
    <n v="14"/>
    <s v="kuberan"/>
    <s v="Y"/>
    <s v="Y"/>
    <s v="N"/>
    <s v="Q2 Passed"/>
    <s v="Contamination observed"/>
    <s v="Arm 1 (1x7)_x000a_Arm 2 (1x6)"/>
    <s v="Plate 2: DMEM F12{MC RxA (1x7), Nivo RxD (1x7)}, RPMI {MC RxE(1x7), MC Dup RxG (1x7)};_x000a_Plate 3: DMEM F12{MC RxB (2x3), Nivo RxI (2x3)}, RPMI {MC RxF (2x3),  MC-Nivo RxL (2x3)};"/>
    <n v="72"/>
    <s v="Rejected"/>
  </r>
  <r>
    <s v="FBR2C240100"/>
    <n v="240100"/>
    <s v="R&amp;D"/>
    <x v="613"/>
    <s v="FCB-PROTOCOL-02"/>
    <s v="RC050"/>
    <s v="Y"/>
    <s v="RCC DPT (2C)"/>
    <s v="Internal R&amp;D"/>
    <s v="Q1 Passed"/>
    <s v="Q1 Passed"/>
    <s v="Compromised"/>
    <s v="Q1.5 Passed"/>
    <s v="NA"/>
    <s v="Tumor content 85-95%"/>
    <x v="7"/>
    <s v="Mazumdar Shaw Medical Centre, Bangalore"/>
    <s v="Dr Saurabh Bhargav, Bangalore"/>
    <x v="4"/>
    <s v="NA"/>
    <s v="Renal Mass"/>
    <s v="Right Renal Mass"/>
    <s v="Male"/>
    <n v="44"/>
    <s v="N"/>
    <n v="4.5999999999999996"/>
    <s v="Kalappa"/>
    <s v="Surgery"/>
    <s v="Primary"/>
    <s v="Naïve"/>
    <s v="NA"/>
    <s v="III"/>
    <x v="4"/>
    <n v="2"/>
    <s v="pT3aN0"/>
    <s v="NA"/>
    <s v="NA"/>
    <s v="Clear cell carcinoma"/>
    <s v="NA"/>
    <s v="NA"/>
    <d v="2024-03-14T00:00:00"/>
    <s v="0.2*0.8/1.2*1.6_x000a_0.2/0.4*0.8/0.9_x000a_0.9/0.2*1.2/1.0_x000a_0.2*0.9_x000a_0.8*1.2"/>
    <s v="NA"/>
    <s v="Manual"/>
    <n v="14"/>
    <s v="Dharani"/>
    <s v="Y"/>
    <s v="Y"/>
    <s v="N"/>
    <s v="Q2 Passed"/>
    <s v="NA"/>
    <s v="Arm (1x7)"/>
    <s v="Plate 2: MC RxA (1x7), MC RxM (1x7), Sunitinib RxD (1x7), PazoPanib RxG (1x7)"/>
    <n v="37"/>
    <s v="Terminated @T72"/>
  </r>
  <r>
    <s v="FBR1Q240101"/>
    <n v="240101"/>
    <s v="R&amp;D"/>
    <x v="613"/>
    <s v="FCB-PROTOCOL-01"/>
    <s v="VYD/266"/>
    <s v="Y"/>
    <s v="COSv4.1_CaBR(1Q-Known)"/>
    <s v="Internal R&amp;D"/>
    <s v="Q1 Passed"/>
    <s v="Q1 Rejected"/>
    <s v="Q1.5 Passed"/>
    <s v="Q1.5 Passed"/>
    <s v="NA"/>
    <s v="Tumor content 0-30%"/>
    <x v="5"/>
    <s v="Vydehi Hospital, Bangalore"/>
    <s v="Dr Amritha Prabha"/>
    <x v="1"/>
    <s v="Er(N), Pr(N), Her2(P)"/>
    <s v="Breast"/>
    <s v="Right Brast"/>
    <s v="Female"/>
    <n v="42"/>
    <s v="N"/>
    <n v="5.3"/>
    <s v="Maruthi"/>
    <s v="Surgery"/>
    <s v="Primary"/>
    <s v="Chemotherapy"/>
    <s v="NA"/>
    <s v="IIA"/>
    <x v="2"/>
    <n v="2"/>
    <s v="ypT2N0"/>
    <n v="8"/>
    <s v="4AC, 4Pacli, 3Trastuzumab"/>
    <s v="IDC"/>
    <s v="CTRT"/>
    <s v="Trastuzumab"/>
    <d v="2024-03-14T00:00:00"/>
    <s v="0.8/0.6*1.0/1.2*1.6"/>
    <s v="NA"/>
    <s v="Manual"/>
    <n v="14"/>
    <s v="Mouniss"/>
    <s v="N"/>
    <s v="N"/>
    <s v="N"/>
    <s v="Q2 Passed"/>
    <s v="NA"/>
    <s v="Arm 1 (1x7)_x000a_Arm 2 (1x7)"/>
    <s v="Plate 2: MC RxA (1x7), Dupli-MC RxAS (1x7),Nivo RXZ (1x7),  Pacli+Adriyamycin+Cyclophosphamide RxF (1x7)"/>
    <n v="42"/>
    <s v="Terminated @T72"/>
  </r>
  <r>
    <s v="FBR1Y240102"/>
    <n v="240102"/>
    <s v="R&amp;D"/>
    <x v="614"/>
    <s v="FCB-PROTOCOL-01"/>
    <s v="CLN/PRA/257"/>
    <s v="Y"/>
    <s v="CCS Study (1Y)"/>
    <s v="Internal R&amp;D"/>
    <s v="Q1 Passed"/>
    <s v="Q1 Passed"/>
    <s v="Q1.5 Passed"/>
    <s v="Q1.5 Passed"/>
    <s v="NA"/>
    <s v="A:Tumor content 20-45%"/>
    <x v="0"/>
    <s v="Sri Lakshmi Hospital, Bangalore"/>
    <s v="Dr Prakash BV"/>
    <x v="0"/>
    <s v="NA"/>
    <s v="Pharynx"/>
    <s v="Pharynx"/>
    <s v="Male"/>
    <n v="50"/>
    <s v="N"/>
    <n v="4.5"/>
    <s v="Kalappa"/>
    <s v="Surgery"/>
    <s v="Primary"/>
    <s v="Naïve"/>
    <s v="NA"/>
    <s v="II"/>
    <x v="2"/>
    <s v="NA"/>
    <s v="pT3N1M0"/>
    <s v="NA"/>
    <s v="NA"/>
    <s v="NA"/>
    <s v="NA"/>
    <s v="NA"/>
    <d v="2024-03-18T00:00:00"/>
    <s v="0.8/0.2*1.6*2.0"/>
    <s v="NA"/>
    <s v="Manual+Vibratome"/>
    <n v="14"/>
    <s v="Dharani"/>
    <s v="Y"/>
    <s v="Y"/>
    <s v="N"/>
    <s v="Q2 Passed"/>
    <s v="NA"/>
    <s v="(1x1x850) Arm 1 (1x6)_x000a_(1x1x1) Arm 2 (1x6)_x000a_(0.450x4x2) Arm 3 (1x7)"/>
    <s v="Plate 2: 1x1x850 {RxA (2x3), NEAA RxAI (2x3)}, 1x1x1 { RxAE (2x3), NEAA { RxAI (2x3) }_x000a_Plate 3:MC RxA (2x3), Nivo RxAC (2x3), MC RxA (2x3), Nivo RxAC (2x3) _x000a_Plate 4: MC RxA (1x7), NEAA RxAJ (1x7)"/>
    <n v="99"/>
    <s v="Terminated @T72"/>
  </r>
  <r>
    <s v="FBR1Y240103"/>
    <n v="240103"/>
    <s v="R&amp;D"/>
    <x v="615"/>
    <s v="FCB-PROTOCOL-01"/>
    <s v="VYD/267"/>
    <s v="Y"/>
    <s v="CCS Study (1Y)"/>
    <s v="Internal R&amp;D"/>
    <s v="Q1 Passed"/>
    <s v="Q1 Passed"/>
    <s v="Compromised"/>
    <s v="Q1.5 Passed"/>
    <s v="NA"/>
    <s v="Tumor content 0-25%. "/>
    <x v="5"/>
    <s v="Vydehi Hospital, Bangalore"/>
    <s v="Dr Amritha Prabha"/>
    <x v="0"/>
    <s v="NA"/>
    <s v="Glottis"/>
    <s v="Glottis"/>
    <s v="Male"/>
    <n v="50"/>
    <s v="N"/>
    <n v="5.0999999999999996"/>
    <s v="Shashi"/>
    <s v="Surgery"/>
    <s v="Primary"/>
    <s v="Naïve"/>
    <s v="NA"/>
    <s v="IVA"/>
    <x v="1"/>
    <n v="3"/>
    <s v="T4aN0"/>
    <s v="NA"/>
    <s v="NA"/>
    <s v="Basaloid scc"/>
    <s v="RT"/>
    <s v="NA"/>
    <d v="2024-03-19T00:00:00"/>
    <s v="0.4/0.2*0.8/0.9*1.4"/>
    <s v="NA"/>
    <s v="Manual"/>
    <n v="14"/>
    <s v="Kokila"/>
    <s v="Y"/>
    <s v="Y"/>
    <s v="N"/>
    <s v="Q2 Passed"/>
    <s v="NA"/>
    <s v="Arm 1 (1x6)"/>
    <s v="Plate 2: MC RxA (2x3), Pacli+Carbo RxJ (2x3), Cisplatin RxF (2x3)  Gemi+Carbo RxL (2x3), DMEM F12+NEAA RxAJ (2x3)"/>
    <n v="37"/>
    <s v="Terminated @T72"/>
  </r>
  <r>
    <s v="FBR1W240104"/>
    <n v="240104"/>
    <s v="R&amp;D"/>
    <x v="615"/>
    <s v="FCB-PROTOCOL-02"/>
    <s v="BCO36"/>
    <s v="Y"/>
    <s v="Biopsy Cabr-BSS (1W)"/>
    <s v="Internal R&amp;D"/>
    <s v="Q1 Passed"/>
    <s v="Q1 Passed"/>
    <s v="Q1.5 Passed"/>
    <s v="Q1.5 Passed"/>
    <s v="NA"/>
    <s v="Tumor content 0-40%"/>
    <x v="7"/>
    <s v="Mazumdar Shaw Medical Centre, Bangalore"/>
    <s v="Dr Akshita Singh"/>
    <x v="1"/>
    <s v="TNBC"/>
    <s v="Breast"/>
    <s v="Left Breast"/>
    <s v="Female"/>
    <n v="50"/>
    <s v="N"/>
    <n v="7.1"/>
    <s v="Partha"/>
    <s v="Biopsy"/>
    <s v="Primary"/>
    <s v="Naïve"/>
    <s v="NA"/>
    <s v="NA"/>
    <x v="0"/>
    <s v="NA"/>
    <s v="NA"/>
    <s v="NA"/>
    <s v="NA"/>
    <s v="NA"/>
    <s v="NA"/>
    <s v="NA"/>
    <d v="2024-03-19T00:00:00"/>
    <s v="3 cores "/>
    <s v="NA"/>
    <s v="Manual"/>
    <n v="14"/>
    <s v="sai "/>
    <s v="Y"/>
    <s v="Y"/>
    <s v="N"/>
    <s v="Q2 Passed"/>
    <s v="NA"/>
    <s v="Arm (1x6)"/>
    <s v="Plate 2: MC RxA (2x3), Pacli+Carbo RxAQ (2x3),  Pembro+Pacli+Carbo RxBD (2x3)"/>
    <n v="24"/>
    <s v="Terminated @T72"/>
  </r>
  <r>
    <s v="FBR1Y240105"/>
    <n v="240105"/>
    <s v="R&amp;D"/>
    <x v="616"/>
    <s v="FCB-PROTOCOL-01"/>
    <s v="VYD/268"/>
    <s v="Y"/>
    <s v="CCS Study (1Y)"/>
    <s v="Internal R&amp;D"/>
    <s v="Q1 Passed"/>
    <s v="Q1 Passed"/>
    <s v="Q1.5 Passed"/>
    <s v="Q1.5 Passed"/>
    <s v="NA"/>
    <s v="Tumor content 20-60%"/>
    <x v="5"/>
    <s v="Vydehi Hospital, Bangalore"/>
    <s v="Dr Amritha Prabha"/>
    <x v="0"/>
    <s v="NA"/>
    <s v="Buccal Mucosa"/>
    <s v="Right Buccal Mucosa"/>
    <s v="Female"/>
    <n v="44"/>
    <s v="N"/>
    <n v="5.4"/>
    <s v="Partha"/>
    <s v="Surgery"/>
    <s v="Primary"/>
    <s v="Naïve"/>
    <s v="NA"/>
    <s v="IVA"/>
    <x v="1"/>
    <n v="2"/>
    <s v="T4aN2b"/>
    <s v="NA"/>
    <s v="NA"/>
    <s v="SCC"/>
    <s v="RT"/>
    <s v="NA"/>
    <d v="2024-03-20T00:00:00"/>
    <s v="0.6*1.0*1.6_x000a_1.0/0.6*1.4*2.0"/>
    <s v="NA"/>
    <s v="Manual+Vibratome"/>
    <n v="14"/>
    <s v="Dharani"/>
    <s v="Y"/>
    <s v="Y"/>
    <s v="N"/>
    <s v="Q2 Passed"/>
    <s v="NA"/>
    <s v="Arm 1 (1x6)"/>
    <s v="Plate 2: MC RxA (2x3), Pacli+Carbo RxJ (2x3), Cisplatin RxF (2x3), Nivo RxC (2x3);_x000a_Plate 3: MC RxA (2x3), Nivo RxC (2x3)"/>
    <n v="36"/>
    <s v="Terminated @T72"/>
  </r>
  <r>
    <s v="FBR1W240106"/>
    <n v="240106"/>
    <s v="R&amp;D"/>
    <x v="617"/>
    <s v="FCB-PROTOCOL-01"/>
    <s v="VYD/269"/>
    <s v="Y"/>
    <s v="Biopsy Cabr-BSS (1W)"/>
    <s v="Internal R&amp;D"/>
    <s v="Q1 Passed"/>
    <s v="Q1 Passed"/>
    <s v="Q1.5 Passed"/>
    <s v="Q1.5 Passed"/>
    <s v="NA"/>
    <s v="Tumor content 0-35%. "/>
    <x v="5"/>
    <s v="Vydehi Hospital, Bangalore"/>
    <s v="Dr Amritha Prabha"/>
    <x v="1"/>
    <s v="TNBC"/>
    <s v="Breast"/>
    <s v="Left Breast"/>
    <s v="Female"/>
    <n v="52"/>
    <s v="N"/>
    <n v="5.3"/>
    <s v="Kalappa"/>
    <s v="Biopsy"/>
    <s v="Primary"/>
    <s v="Naïve"/>
    <s v="NA"/>
    <s v="NA"/>
    <x v="0"/>
    <n v="2"/>
    <s v="NA"/>
    <s v="NA"/>
    <s v="NA"/>
    <s v="IDC"/>
    <s v="NA"/>
    <s v="NA"/>
    <d v="2024-03-21T00:00:00"/>
    <s v="6 Cores_x000a_12, 14, 10, 14, 12, 8"/>
    <s v="NA"/>
    <s v="Manual"/>
    <n v="14"/>
    <s v="sai "/>
    <s v="Y"/>
    <s v="Y"/>
    <s v="N"/>
    <s v="Q2 Passed"/>
    <s v="NA"/>
    <s v="Arm (1x6)"/>
    <s v="Plate 2: MC RxA (2x3), Pacli+Cyclo+Adria RxF  (2x3),  Pacli+Carbo RxC (2x3)"/>
    <n v="30"/>
    <s v="Terminated @T72"/>
  </r>
  <r>
    <s v="FBB1L240107"/>
    <n v="240107"/>
    <s v="Biopharma"/>
    <x v="617"/>
    <s v="FCB-PROTOCOL-02"/>
    <s v="RC051"/>
    <s v="Y"/>
    <s v="BP010 (1L)"/>
    <s v="Biopharma"/>
    <s v="Q1 Passed"/>
    <s v="Q1 Passed"/>
    <s v="Q1.5 Passed"/>
    <s v="Q1.5 Passed"/>
    <s v="NA"/>
    <s v="Tumor content 0-70%"/>
    <x v="7"/>
    <s v="Mazumdar Shaw Medical Centre, Bangalore"/>
    <s v="Dr Saurabh Bhargav, Bangalore"/>
    <x v="4"/>
    <s v="NA"/>
    <s v="Renal Mass"/>
    <s v="Right Renal Mass"/>
    <s v="Male"/>
    <n v="78"/>
    <s v="N"/>
    <n v="3.1"/>
    <s v="Partha"/>
    <s v="Surgery"/>
    <s v="Primary"/>
    <s v="Naïve"/>
    <s v="NA"/>
    <s v="II"/>
    <x v="2"/>
    <n v="1"/>
    <s v="pT2a"/>
    <s v="NA"/>
    <s v="NA"/>
    <s v="Clear cell renal  cell carcinoma"/>
    <s v="NA"/>
    <s v="NA"/>
    <d v="2024-03-21T00:00:00"/>
    <s v="0.4*0.6*0.8_x000a_0.4*1.0*2.0/1.4_x000a_0.4*0.8/0.6*2.4*2.0"/>
    <s v="NA"/>
    <s v="Manual"/>
    <n v="14"/>
    <s v="Syam"/>
    <s v="Y"/>
    <s v="Y"/>
    <s v="N"/>
    <s v="Q2 Passed"/>
    <s v="NA"/>
    <s v="Arm 1 (1x7)"/>
    <s v="Plate 2: RxA (1x7), RxB (1x7), RxC (1x7), RxD (1x7), RxE (1x7), RxF (1x7)"/>
    <n v="56"/>
    <s v="Terminated @T72"/>
  </r>
  <r>
    <s v="FBR1Y240108"/>
    <n v="240108"/>
    <s v="R&amp;D"/>
    <x v="617"/>
    <s v="FCB-PROTOCOL-01"/>
    <s v="HN128"/>
    <s v="Y"/>
    <s v="CCS Study (1Y)"/>
    <s v="Internal R&amp;D"/>
    <s v="Q1 Passed"/>
    <s v="Q1 Passed"/>
    <s v="Compromised"/>
    <s v="Q1.5 Passed"/>
    <s v="NA"/>
    <s v="Tumor content 15-90%"/>
    <x v="7"/>
    <s v="Mazumdar Shaw Medical Centre, Bangalore"/>
    <s v="Dr Vijay Pillai, Bangalore"/>
    <x v="0"/>
    <s v="NA"/>
    <s v="Tongue"/>
    <s v="Tongue"/>
    <s v="Female"/>
    <n v="39"/>
    <s v="N"/>
    <n v="4.5999999999999996"/>
    <s v="Maruthi"/>
    <s v="Surgery"/>
    <s v="Primary"/>
    <s v="Chemotherapy"/>
    <s v="NA"/>
    <s v="IV"/>
    <x v="1"/>
    <n v="2"/>
    <s v="ypT4aypN2a"/>
    <s v="NA"/>
    <s v="DCF Regimen"/>
    <s v="Squamous Cell Carcinoma"/>
    <s v="NA"/>
    <s v="NA"/>
    <d v="2024-03-21T00:00:00"/>
    <s v="0.4*1.6*1.4"/>
    <s v="NA"/>
    <s v="Manual"/>
    <n v="14"/>
    <s v="chandan"/>
    <s v="Y"/>
    <s v="Y"/>
    <s v="N"/>
    <s v="Q2 Passed"/>
    <s v="NA"/>
    <s v="Arm 1 (1x6)"/>
    <s v="Plate 2: MC RxA (2x3), MC RxAE (2x3), DMEM+NEAA RxAI (2x3), DMEM+NEAA RxAK (2x3);_x000a_ Plate 3: MC RxA (2x3), Cisplatin RxF (2x3)"/>
    <n v="56"/>
    <s v="Terminated @T72"/>
  </r>
  <r>
    <s v="FBR2A240109"/>
    <n v="240109"/>
    <s v="R&amp;D"/>
    <x v="618"/>
    <s v="FCB-PROTOCOL-01"/>
    <s v="JSS-014"/>
    <s v="Y"/>
    <s v="Ovary CC (R2A)"/>
    <s v="Internal R&amp;D"/>
    <s v="Q1 Passed"/>
    <s v="Q1 Passed"/>
    <s v="Q1.5 Passed"/>
    <s v="Q1.5 Passed"/>
    <s v="NA"/>
    <s v="A:Tumor content 0-30%_x000a_B:Tumor content 0-25%"/>
    <x v="6"/>
    <s v="JSS Hospital, Mysore"/>
    <s v="Dr Ravi Krishnappa"/>
    <x v="2"/>
    <s v="NA"/>
    <s v="Ovary"/>
    <s v="Ovary from Omentum"/>
    <s v="Female"/>
    <n v="58"/>
    <s v="N"/>
    <n v="4.2"/>
    <s v="Shashi"/>
    <s v="Surgery"/>
    <s v="Metastatic"/>
    <s v="Chemotherapy"/>
    <s v="NA"/>
    <s v="NA"/>
    <x v="0"/>
    <s v="NA"/>
    <s v="NA"/>
    <n v="6"/>
    <s v="Carbo, Pacli &amp; Bevasizumab"/>
    <s v="NA"/>
    <s v="NA"/>
    <s v="NA"/>
    <d v="2024-03-22T00:00:00"/>
    <s v="1.6*2.8/3.2*2.8/3.6_x000a_1.0*1.0/1.6*1.6_x000a_1.2*1.0/1.2*1.8"/>
    <s v="NA"/>
    <s v="Manual"/>
    <n v="14"/>
    <s v="Dharani"/>
    <s v="Y"/>
    <s v="Y"/>
    <s v="N"/>
    <s v="Q2 Passed"/>
    <s v="NA"/>
    <s v="Arm (1x7)_x000a_Arm (1x6)"/>
    <s v="Plate 2: MC RxA (1x7), Pacli+Carbo RxC (1x7), Doxo+Carbo RxQ (1x7)_x000a_Plate 3: MC RxA (2x3), Pacli+Carbo RxC (2x3), Doxo+Carbo RxQ (1x7)"/>
    <n v="59"/>
    <s v="Terminated @T72"/>
  </r>
  <r>
    <s v="FBR1Y240110"/>
    <n v="240110"/>
    <s v="R&amp;D"/>
    <x v="619"/>
    <s v="FCB-PROTOCOL-01"/>
    <s v="HN129"/>
    <s v="Y"/>
    <s v="CCS Study (1Y)"/>
    <s v="Internal R&amp;D"/>
    <s v="Q1 Passed"/>
    <s v="Q1 Passed"/>
    <s v="Q1.5 Passed"/>
    <s v="Q1.5 Passed"/>
    <s v="NA"/>
    <s v="Tumor content 0-70%"/>
    <x v="7"/>
    <s v="Mazumdar Shaw Medical Centre, Bangalore"/>
    <s v="Dr Vijay Pillai, Bangalore"/>
    <x v="0"/>
    <s v="NA"/>
    <s v="Alveolus"/>
    <s v="Lower Alveolus"/>
    <s v="Male"/>
    <n v="51"/>
    <s v="N"/>
    <n v="5.0999999999999996"/>
    <s v="Shashi"/>
    <s v="Surgery"/>
    <s v="Primary"/>
    <s v="Naïve"/>
    <s v="NA"/>
    <s v="IV"/>
    <x v="1"/>
    <n v="2"/>
    <s v="pT4apN0"/>
    <s v="NA"/>
    <s v="NA"/>
    <s v="Moderately Advanced local disease"/>
    <s v="NA"/>
    <s v="NA"/>
    <d v="2024-03-25T00:00:00"/>
    <s v="0.5*1.4*1.6_x000a_0.3*0.8*1.4"/>
    <s v="NA"/>
    <s v="Vibratome"/>
    <n v="14"/>
    <s v="Mouniss"/>
    <s v="Y"/>
    <s v="Y"/>
    <s v="N"/>
    <s v="Q2 Passed"/>
    <s v="NA"/>
    <s v="Arm 1 (1x6)"/>
    <s v="Plate 2: MC RxA (2x3), Cisplatin RxF (2x3),  TPF RxG (2x3),  Cis+LD Nivo RxW (2x3)"/>
    <n v="37"/>
    <s v="Terminated @T72"/>
  </r>
  <r>
    <s v="FBR1Q240111"/>
    <n v="240111"/>
    <s v="R&amp;D"/>
    <x v="619"/>
    <s v="FCB-PROTOCOL-01"/>
    <s v="VYD/270"/>
    <s v="Y"/>
    <s v="COSv4.1_CaBR(1Q-Known)"/>
    <s v="Internal R&amp;D"/>
    <s v="Q1 Passed"/>
    <s v="Q1 Passed"/>
    <s v="Q1.5 Passed"/>
    <s v="Q1.5 Passed"/>
    <s v="NA"/>
    <s v="Tumor content 0-40%"/>
    <x v="5"/>
    <s v="Vydehi Hospital, Bangalore"/>
    <s v="Dr Amritha Prabha"/>
    <x v="1"/>
    <s v="TNBC"/>
    <s v="Breast"/>
    <s v="Right Breast"/>
    <s v="Female"/>
    <n v="55"/>
    <s v="N"/>
    <n v="5.2"/>
    <s v="Kalappa"/>
    <s v="Surgery"/>
    <s v="Primary"/>
    <s v="Naïve"/>
    <s v="NA"/>
    <s v="IIA"/>
    <x v="2"/>
    <n v="3"/>
    <s v="T2N0"/>
    <s v="NA"/>
    <s v="NA"/>
    <s v="IDC"/>
    <s v="CTRT"/>
    <s v="8cycle of Adria, Cyclophosphamide, Pacli"/>
    <d v="2024-03-25T00:00:00"/>
    <s v="0.6/0.8*2.0/1.6*1.6/1.8"/>
    <s v="NA"/>
    <s v="Manual"/>
    <n v="14"/>
    <s v="Mouniss"/>
    <s v="Y"/>
    <s v="Y"/>
    <s v="N"/>
    <s v="Q2 Passed"/>
    <s v="NA"/>
    <s v="Arm 1 (1x7)_x000a_Arm 2 (1x7)"/>
    <s v="Plate 2: DMEM/F12 RxA (1x7), DMEM/F12+Nivo RxAZ (1x7), DMEM/F12+PBMC MC RxAV (1x7), DMEM/F12+PBMC+Nivo RxBA (1x7);_x000a_Plate 3: DMEM/F12 RxA (1x7), DMEM/F12+Nivo RxAZ (1x7), DMEM/F12+PBMC MC RxAV (1x7), DMEM/F12+PBMC+Nivo RxBA (1x7)"/>
    <n v="70"/>
    <s v="Terminated @T72"/>
  </r>
  <r>
    <s v="FBR1Q240112"/>
    <n v="240112"/>
    <s v="R&amp;D"/>
    <x v="619"/>
    <s v="FCB-PROTOCOL-01"/>
    <s v="CLN/DBR/178"/>
    <s v="Y"/>
    <s v="COSv4.2_CaBR(1Q-Unknown)"/>
    <s v="Internal R&amp;D"/>
    <s v="Q1 Passed"/>
    <s v="Q1 Passed"/>
    <s v="Q1.5 Passed"/>
    <s v="Q1.5 Passed"/>
    <s v="NA"/>
    <s v="Tumor content 6-45%"/>
    <x v="4"/>
    <s v="DBR &amp; SK Hospital, Tirupati"/>
    <s v="Dr C Jayaprakash"/>
    <x v="1"/>
    <s v="Er(P), Pr(P), Her2(N)"/>
    <s v="Breast"/>
    <s v="Right Breast"/>
    <s v="Female"/>
    <n v="71"/>
    <s v="N"/>
    <n v="5.3"/>
    <s v="Partha"/>
    <s v="Surgery"/>
    <s v="Primary"/>
    <s v="Naïve"/>
    <s v="NA"/>
    <s v="IIB"/>
    <x v="2"/>
    <n v="2"/>
    <s v="T2 N1 MX"/>
    <s v="NA"/>
    <s v="NA"/>
    <s v="NA"/>
    <s v="NA"/>
    <s v="NA"/>
    <d v="2024-03-26T00:00:00"/>
    <s v="0.6*1.0*2.8_x000a_0.8*1.6*2.8"/>
    <s v="0.6*0.8*1.8_x000a_0.4*1.0*2.0_x000a_0.8*1.2*2.6"/>
    <s v="Manual"/>
    <n v="14"/>
    <s v="Kokila"/>
    <s v="Y"/>
    <s v="Y"/>
    <s v="N"/>
    <s v="Q2 Passed"/>
    <s v="NA"/>
    <s v="Arm 1 (1x7)"/>
    <s v="Plate 2: DMEM/F12 RxA (1x7), DMEM/F12+Nivo RxAZ (1x7), DMEM/F12+PBMC MC RxAV (1x7), DMEM/F12+PBMC+Nivo RxBA (1x7);_x000a_Plate 3: DMEM/F12 RxA (1x7), DMEM/F12+Nivo RxAZ (1x7), DMEM/F12+PBMC MC RxAV (1x7), DMEM/F12+PBMC+Nivo RxBA (1x7)"/>
    <n v="77"/>
    <s v="Terminated @T72"/>
  </r>
  <r>
    <s v="FBB1L240114"/>
    <n v="240114"/>
    <s v="Biopharma"/>
    <x v="620"/>
    <s v="FCB-PROTOCOL-01"/>
    <s v="CLN/PRA/258"/>
    <s v="Y"/>
    <s v="BP010 (1L)"/>
    <s v="Biopharma"/>
    <s v="Q1 Passed"/>
    <s v="Q1 Passed"/>
    <s v="Q1.5 Passed"/>
    <s v="Q1.5 Passed"/>
    <s v="NA"/>
    <s v="Tumor content 60-95%, Clear cell"/>
    <x v="0"/>
    <s v="Sri Lakshmi Hospital, Bangalore"/>
    <s v="Dr Prakash BV"/>
    <x v="4"/>
    <s v="NA"/>
    <s v="Renal Mass"/>
    <s v="Left Renal Mass"/>
    <s v="Male"/>
    <n v="60"/>
    <s v="N"/>
    <n v="5.6"/>
    <s v="Kalappa"/>
    <s v="Surgery"/>
    <s v="Primary"/>
    <s v="Naïve"/>
    <s v="NA"/>
    <s v="II"/>
    <x v="2"/>
    <n v="2"/>
    <s v="pT2N0"/>
    <s v="NA"/>
    <s v="NA"/>
    <s v="NA"/>
    <s v="NA"/>
    <s v="NA"/>
    <d v="2024-03-26T00:00:00"/>
    <s v="0.4*1.6/1.4*2.8/3.0_x000a_0.4*1.6/1.4*3.0_x000a_0.2*1.2/1.8*2.0"/>
    <s v="NA"/>
    <s v="Manual"/>
    <n v="14"/>
    <s v="Dharani"/>
    <s v="N"/>
    <s v="N"/>
    <s v="N"/>
    <s v="Q2 Passed"/>
    <s v="NA"/>
    <s v="Arm 1 (1x7)"/>
    <s v="Plate 2: RxA (1x7), RxB (1x7), RxC (1x7), RxD (1x7), RxE (1x7), RxF (1x7)"/>
    <n v="56"/>
    <s v="Terminated @T72"/>
  </r>
  <r>
    <s v="FBR1Y240113"/>
    <n v="240113"/>
    <s v="R&amp;D"/>
    <x v="620"/>
    <s v="FCB-PROTOCOL-01"/>
    <s v="HN130"/>
    <s v="Y"/>
    <s v="CCS Study (1Y)"/>
    <s v="Internal R&amp;D"/>
    <s v="Q1 Passed"/>
    <s v="Q1 Passed"/>
    <s v="Q1.5 Passed"/>
    <s v="Q1.5 Passed"/>
    <s v="NA"/>
    <s v="Tumor content 80-95%"/>
    <x v="7"/>
    <s v="Mazumdar Shaw Medical Centre, Bangalore"/>
    <s v="Dr Vijay Pillai, Bangalore"/>
    <x v="0"/>
    <s v="NA"/>
    <s v="Buccal Mucosa"/>
    <s v="Left Buccal Mucosa"/>
    <s v="Female"/>
    <n v="55"/>
    <s v="N"/>
    <n v="4.8"/>
    <s v="Shashi"/>
    <s v="Surgery"/>
    <s v="Primary"/>
    <s v="Naïve"/>
    <s v="NA"/>
    <s v="IV"/>
    <x v="1"/>
    <n v="3"/>
    <s v="rpT4arpN0"/>
    <s v="NA"/>
    <s v="NA"/>
    <s v="Poorly differentiated squamous cell carcinoma"/>
    <s v="NA"/>
    <s v="NA"/>
    <d v="2024-03-26T00:00:00"/>
    <s v="0.4*0.6/0.7*0.6/0.7"/>
    <s v="NA"/>
    <s v="Manual"/>
    <n v="14"/>
    <s v="chandan"/>
    <s v="Y"/>
    <s v="Y"/>
    <s v="N"/>
    <s v="Q2 Passed"/>
    <s v="NA"/>
    <s v="Arm 1 (1x6)"/>
    <s v="Plate 2: MC RxA (2x3), Cisplatin RxF (2x3)"/>
    <n v="30"/>
    <s v="Terminated @T72"/>
  </r>
  <r>
    <s v="FBR1Y240116"/>
    <n v="240116"/>
    <s v="R&amp;D"/>
    <x v="621"/>
    <s v="FCB-PROTOCOL-01"/>
    <s v="VYD/271"/>
    <s v="Y"/>
    <s v="CCS Study (1Y)"/>
    <s v="Internal R&amp;D"/>
    <s v="Q1 Passed"/>
    <s v="Q1 Rejected"/>
    <s v="Compromised"/>
    <s v="Q1.5 Passed"/>
    <s v="blood clot observed"/>
    <s v="Tumor content 0-65%"/>
    <x v="5"/>
    <s v="Vydehi Hospital, Bangalore"/>
    <s v="Dr Amritha Prabha"/>
    <x v="0"/>
    <s v="NA"/>
    <s v="Alveolus"/>
    <s v="Right Lower GB Alveolus"/>
    <s v="Male"/>
    <n v="75"/>
    <s v="N"/>
    <n v="4.9000000000000004"/>
    <s v="Shashi"/>
    <s v="Surgery"/>
    <s v="Primary"/>
    <s v="Naïve"/>
    <s v="NA"/>
    <s v="IVb "/>
    <x v="1"/>
    <n v="2"/>
    <s v="T4aN3b"/>
    <s v="NA"/>
    <s v="NA"/>
    <s v="SCC"/>
    <s v="CTRT"/>
    <s v="Cisplatin"/>
    <d v="2024-03-27T00:00:00"/>
    <s v="0.6/0.4*0.7/0.4*1.3_x000a_0.4*0.4/0.5*0.9"/>
    <s v="NA"/>
    <s v="Manual"/>
    <n v="14"/>
    <s v="chandan"/>
    <s v="N"/>
    <s v="N"/>
    <s v="N"/>
    <s v="Q2 Passed"/>
    <s v="NA"/>
    <s v="Arm 1 (1x6)"/>
    <s v="Plate 2: MC RxA (2x3), Pacli+Carbo RxJ (2x3), Cisplatin RxF (2x3),  Nivo RxC (2x3);_x000a_Plate 3: MC RxA (2x3),  Nivo RxC (2x3)"/>
    <n v="105"/>
    <s v="Terminated @T72"/>
  </r>
  <r>
    <s v="FBR1Y240115"/>
    <n v="240115"/>
    <s v="R&amp;D"/>
    <x v="621"/>
    <s v="FCB-PROTOCOL-01"/>
    <s v="HN131"/>
    <s v="Y"/>
    <s v="CCS Study (1Y)"/>
    <s v="Internal R&amp;D"/>
    <s v="Q1 Passed"/>
    <s v="Not Received"/>
    <s v="Compromised"/>
    <s v="Q1.5 Passed"/>
    <s v="Blood not collected"/>
    <s v="Tumor content 30-80%"/>
    <x v="7"/>
    <s v="Mazumdar Shaw Medical Centre, Bangalore"/>
    <s v="Dr Vijay Pillai, Bangalore"/>
    <x v="0"/>
    <s v="NA"/>
    <s v="Alveolus"/>
    <s v="Lower Alveolus"/>
    <s v="Male"/>
    <n v="72"/>
    <s v="N"/>
    <n v="4.5"/>
    <s v="Kalappa"/>
    <s v="Surgery"/>
    <s v="Primary"/>
    <s v="Naïve"/>
    <s v="NA"/>
    <s v="IV"/>
    <x v="1"/>
    <n v="2"/>
    <s v="pT4apN3b"/>
    <s v="NA"/>
    <s v="NA"/>
    <s v="Squamous Cell Carcinoma"/>
    <s v="NA"/>
    <s v="NA"/>
    <d v="2024-03-27T00:00:00"/>
    <s v="0.4*0.4*0.4"/>
    <s v="NA"/>
    <s v="Manual"/>
    <n v="14"/>
    <s v="Pallavi"/>
    <s v="N"/>
    <s v="N"/>
    <s v="N"/>
    <s v="Q2 Passed"/>
    <s v="NA"/>
    <s v="Arm 1 (1x6)"/>
    <s v="Plate 2: MC RxA (2x3), Cisplatin RxF (2x3), NEAA RxAI (2x3)"/>
    <n v="31"/>
    <s v="Terminated @T72"/>
  </r>
  <r>
    <s v="FBR1Y240119"/>
    <n v="240119"/>
    <s v="R&amp;D"/>
    <x v="622"/>
    <s v="FCB-PROTOCOL-01"/>
    <s v="CLN/DBR/179"/>
    <s v="Y"/>
    <s v="CCS Study (1Y)"/>
    <s v="Internal R&amp;D"/>
    <s v="Q1 Passed"/>
    <s v="Q1 Passed"/>
    <s v="Q1.5 Passed"/>
    <s v="Q1.5 Passed"/>
    <s v="NA"/>
    <s v="Tumor content 15-90%"/>
    <x v="4"/>
    <s v="DBR &amp; SK Hospital, Tirupati"/>
    <s v="Dr C Jayaprakash"/>
    <x v="0"/>
    <s v="NA"/>
    <s v="Buccal Mucosa"/>
    <s v="Right Buccal Mucosa"/>
    <s v="Male"/>
    <n v="58"/>
    <s v="N"/>
    <n v="4.8"/>
    <s v="Partha"/>
    <s v="Surgery"/>
    <s v="Primary"/>
    <s v="Naïve"/>
    <s v="NA"/>
    <s v="III"/>
    <x v="4"/>
    <s v="NA"/>
    <s v="T3 N0 MX"/>
    <s v="NA"/>
    <s v="NA"/>
    <s v="NA"/>
    <s v="NA"/>
    <s v="NA"/>
    <d v="2024-03-28T00:00:00"/>
    <s v="0.8/0.6*1.2/1.8*1.6/1.9"/>
    <s v="NA"/>
    <s v="Manual"/>
    <n v="14"/>
    <s v="Mouniss"/>
    <s v="Y"/>
    <s v="Y"/>
    <s v="N"/>
    <s v="Q2 Passed"/>
    <s v="NA"/>
    <s v="Arm 1 (1x6)"/>
    <s v="Plate 2: DMEM RxAI (2x3), DMEM+Nivo RxAL (2x3), DMEM RxAI (2x3), DMEM+Nivo RxAL (2x3);_x000a_ Plate 3:DMEM RxAI (2x3), DMEM+Nivo RxAJ (2x3), DMEM+Without plasma RxAP (2x3), DMEM+Without plasma+NEAA RxAQ (2x3)"/>
    <n v="68"/>
    <s v="Terminated @T72"/>
  </r>
  <r>
    <s v="FBR1Q240117"/>
    <n v="240117"/>
    <s v="R&amp;D"/>
    <x v="622"/>
    <s v="FCB-PROTOCOL-01"/>
    <s v="VYD/272"/>
    <s v="Y"/>
    <s v="COSv4.2_CaBR(1Q-Unknown)"/>
    <s v="Internal R&amp;D"/>
    <s v="Q1 Passed"/>
    <s v="Q1 Passed"/>
    <s v="Q1.5 Passed"/>
    <s v="Q1.5 Rejected"/>
    <s v="NA"/>
    <s v="No tumor"/>
    <x v="5"/>
    <s v="Vydehi Hospital, Bangalore"/>
    <s v="Dr Amritha Prabha"/>
    <x v="1"/>
    <s v="Er(P), Pr(P), Her2(N)"/>
    <s v="Breast"/>
    <s v="Left Breast"/>
    <s v="Female"/>
    <n v="46"/>
    <s v="N"/>
    <n v="5.2"/>
    <s v="Shashi"/>
    <s v="Surgery"/>
    <s v="Primary"/>
    <s v="Naïve"/>
    <s v="NA"/>
    <s v="NA"/>
    <x v="0"/>
    <s v="NA"/>
    <s v="NA"/>
    <s v="NA"/>
    <s v="NA"/>
    <s v="NA"/>
    <s v="NA"/>
    <s v="NA"/>
    <d v="2024-03-28T00:00:00"/>
    <s v="0.8*1.4*3.0"/>
    <s v="0.4*0.8*2.8"/>
    <s v="Manual"/>
    <n v="14"/>
    <s v="Kokila"/>
    <s v="N"/>
    <s v="N"/>
    <s v="N"/>
    <s v="Q2 Rejected"/>
    <s v="Fatty Tissue"/>
    <s v="NA"/>
    <s v="NA"/>
    <s v="NA"/>
    <s v="Rejected"/>
  </r>
  <r>
    <s v="FBR1Y240118"/>
    <n v="240118"/>
    <s v="R&amp;D"/>
    <x v="622"/>
    <s v="FCB-PROTOCOL-01"/>
    <s v="HN132"/>
    <s v="Y"/>
    <s v="CCS Study (1Y)"/>
    <s v="Internal R&amp;D"/>
    <s v="Q1 Passed"/>
    <s v="Not Received"/>
    <s v="Compromised"/>
    <s v="Q1.5 Passed"/>
    <s v="Blood not collected"/>
    <s v="Tumor content 80-90%"/>
    <x v="7"/>
    <s v="Mazumdar Shaw Medical Centre, Bangalore"/>
    <s v="Dr Vijay Pillai, Bangalore"/>
    <x v="0"/>
    <s v="NA"/>
    <s v="Tongue"/>
    <s v="Tongue"/>
    <s v="Male"/>
    <n v="74"/>
    <s v="N"/>
    <n v="4.5999999999999996"/>
    <s v="Maruthi"/>
    <s v="Surgery"/>
    <s v="Primary"/>
    <s v="Naïve"/>
    <s v="NA"/>
    <s v="III"/>
    <x v="4"/>
    <n v="2"/>
    <s v="pT3pN0"/>
    <s v="NA"/>
    <s v="NA"/>
    <s v="Squamous Cell Carcinoma"/>
    <s v="NA"/>
    <s v="NA"/>
    <d v="2024-03-28T00:00:00"/>
    <s v="0.2*0.5*0.3_x000a_0.2*0.6*0.6"/>
    <s v="NA"/>
    <s v="Manual"/>
    <n v="14"/>
    <s v="Pallavi"/>
    <s v="N"/>
    <s v="N"/>
    <s v="N"/>
    <s v="Q2 Passed"/>
    <s v="NA"/>
    <s v="Arm 1 (1x6)"/>
    <s v="Plate 2: MC RxA (2x3), Cisplatin RxF (2x3), NEAA RxAI (2x3)"/>
    <n v="31"/>
    <s v="Terminated @T72"/>
  </r>
  <r>
    <s v="FBR1Q240120"/>
    <n v="240120"/>
    <s v="R&amp;D"/>
    <x v="623"/>
    <s v="FCB-PROTOCOL-01"/>
    <s v="VYD/273"/>
    <s v="Y"/>
    <s v="COSv4.1_CaBR(1Q-Known)"/>
    <s v="Internal R&amp;D"/>
    <s v="Q1 Passed"/>
    <s v="Q1 Passed"/>
    <s v="Q1.5 Passed"/>
    <s v="Q1.5 Passed"/>
    <s v="NA"/>
    <s v="Tumor content 3-40%"/>
    <x v="5"/>
    <s v="Vydehi Hospital, Bangalore"/>
    <s v="Dr Amritha Prabha"/>
    <x v="1"/>
    <s v="Er(P), Pr(P), Her2(N)"/>
    <s v="Breast"/>
    <s v="Right Breast"/>
    <s v="Female"/>
    <n v="61"/>
    <s v="N"/>
    <n v="5.2"/>
    <s v="Kalappa"/>
    <s v="Surgery"/>
    <s v="Primary"/>
    <s v="Naïve"/>
    <s v="NA"/>
    <s v="NA"/>
    <x v="0"/>
    <n v="2"/>
    <s v="NA"/>
    <s v="NA"/>
    <s v="NA"/>
    <s v="IDC"/>
    <s v="CTRT"/>
    <s v="Ebirubicin, Cyclophosphamide, Docetaxel"/>
    <d v="2024-03-30T00:00:00"/>
    <s v="0.6/0.8*0.6/1.4*2.0"/>
    <s v="0.6*0.6/1.4*2.0"/>
    <s v="Manual"/>
    <n v="14"/>
    <s v="Dharani"/>
    <s v="Y"/>
    <s v="Y"/>
    <s v="N"/>
    <s v="Q2 Passed"/>
    <s v="NA"/>
    <s v="Arm 1 (1x7)"/>
    <s v="Plate 2: DMEM/F12 RxA (1x7), DMEM/F12+Nivo RxAZ (1x7), DMEM/F12+PBMC MC RxAV (1x7), DMEM/F12+PBMC+Nivo RxBA (1x7);_x000a_Plate 3: DMEM/F12 RxA (1x7), DMEM/F12+Nivo RxAZ (1x7), DMEM/F12+PBMC MC RxAV (1x7), DMEM/F12+PBMC+Nivo RxBA (1x7)"/>
    <n v="77"/>
    <s v="Terminated @T72"/>
  </r>
  <r>
    <s v="FBR1Y240121"/>
    <n v="240121"/>
    <s v="R&amp;D"/>
    <x v="624"/>
    <s v="FCB-PROTOCOL-01"/>
    <s v="VYD/274"/>
    <s v="Y"/>
    <s v="CCS Study (1Y)"/>
    <s v="Internal R&amp;D"/>
    <s v="Q1 Passed"/>
    <s v="Q1 Passed"/>
    <s v="Q1.5 Passed"/>
    <s v="Q1.5 Passed"/>
    <s v="NA"/>
    <s v="Tumor content 40-95%"/>
    <x v="5"/>
    <s v="Vydehi Hospital, Bangalore"/>
    <s v="Dr Amritha Prabha"/>
    <x v="0"/>
    <s v="NA"/>
    <s v="Buccal Mucosa"/>
    <s v="Right Buccal Mucosa"/>
    <s v="Female"/>
    <n v="48"/>
    <s v="N"/>
    <n v="3.2"/>
    <s v="Kalappa"/>
    <s v="Surgery"/>
    <s v="Primary"/>
    <s v="Naïve"/>
    <s v="NA"/>
    <s v="IVA"/>
    <x v="1"/>
    <n v="2"/>
    <s v="T4aN2a"/>
    <s v="NA"/>
    <s v="NA"/>
    <s v="SCC"/>
    <s v="CTRT"/>
    <s v="Cisplatin"/>
    <d v="2024-04-01T00:00:00"/>
    <s v="0.8/0.6*1.6*1.8"/>
    <s v="NA"/>
    <s v="Manual+Vibratome"/>
    <n v="14"/>
    <s v="Syam"/>
    <s v="Y"/>
    <s v="Y"/>
    <s v="N"/>
    <s v="Q2 Passed"/>
    <s v="NA"/>
    <s v="Arm 1 (1x6)"/>
    <s v="Plate 2: RxAI (2x3), Pacli+Carbo RxJ (2x3), DMEM+NEAA+FBS RxAQ (2x3), DMEM+NEAA+FBS+Nivo RxAR (2x3);_x000a_Plate 3: DMEM+NEAA+FBS RxAQ (2x3), DMEM+NEAA+FBS+Nivo RxAR (2x3"/>
    <n v="42"/>
    <s v="Terminated @T72"/>
  </r>
  <r>
    <s v="FBR1Y240122"/>
    <n v="240122"/>
    <s v="R&amp;D"/>
    <x v="624"/>
    <s v="FCB-PROTOCOL-01"/>
    <s v="HN133"/>
    <s v="Y"/>
    <s v="CCS Study (1Y)"/>
    <s v="Internal R&amp;D"/>
    <s v="Q1 Passed"/>
    <s v="Not Received"/>
    <s v="Compromised"/>
    <s v="Q1.5 Passed"/>
    <s v="Blood not collected"/>
    <s v="Tumor content 80-95%"/>
    <x v="7"/>
    <s v="Mazumdar Shaw Medical Centre, Bangalore"/>
    <s v="Dr Vijay Pillai, Bangalore"/>
    <x v="0"/>
    <s v="NA"/>
    <s v="Buccal Mucosa"/>
    <s v="Buccal Mucosa"/>
    <s v="Female"/>
    <n v="55"/>
    <s v="N"/>
    <n v="6.5"/>
    <s v="Partha"/>
    <s v="Surgery"/>
    <s v="Primary"/>
    <s v="Naïve"/>
    <s v="NA"/>
    <s v="II"/>
    <x v="2"/>
    <n v="1"/>
    <s v="pT2pN1"/>
    <s v="NA"/>
    <s v="NA"/>
    <s v="Squamous Cell Carcinoma"/>
    <s v="NA"/>
    <s v="NA"/>
    <d v="2024-04-01T00:00:00"/>
    <s v="0.6/0.4*`0.4/0.8*1.4"/>
    <s v="NA"/>
    <s v="Manual"/>
    <n v="14"/>
    <s v="chandan"/>
    <s v="N"/>
    <s v="N"/>
    <s v="N"/>
    <s v="Q2 Passed"/>
    <s v="NA"/>
    <s v="Arm 1 (1x6)"/>
    <s v="Plate 2: MC RxA (2x3), DMEM+NEAA RxAJ (2x3), Cisplatin RxF (2x3),  TPF RxG (2x3)"/>
    <n v="44"/>
    <s v="Terminated @T72"/>
  </r>
  <r>
    <s v="FBR1Y240125"/>
    <n v="240125"/>
    <s v="R&amp;D"/>
    <x v="625"/>
    <s v="FCB-PROTOCOL-01"/>
    <s v="CLN/DBR/180"/>
    <s v="Y"/>
    <s v="CCS Study (1Y)"/>
    <s v="Internal R&amp;D"/>
    <s v="Q1 Passed"/>
    <s v="Q1 Passed"/>
    <s v="Q1.5 Passed"/>
    <s v="Q1.5 Passed"/>
    <s v="NA"/>
    <s v="Tumor content 0-90%"/>
    <x v="4"/>
    <s v="DBR &amp; SK Hospital, Tirupati"/>
    <s v="Dr C Jayaprakash"/>
    <x v="0"/>
    <s v="NA"/>
    <s v="Buccal Mucosa"/>
    <s v="Left Buccal Mucosa"/>
    <s v="Female"/>
    <n v="61"/>
    <s v="N"/>
    <n v="7.5"/>
    <s v="Maruthi"/>
    <s v="Surgery"/>
    <s v="Primary"/>
    <s v="Naïve"/>
    <s v="NA"/>
    <s v="III"/>
    <x v="4"/>
    <s v="NA"/>
    <s v="T3 N0 MX"/>
    <s v="NA"/>
    <s v="NA"/>
    <s v="NA"/>
    <s v="NA"/>
    <s v="NA"/>
    <d v="2024-04-02T00:00:00"/>
    <s v="0.8/0.4*0.8/0.6*2.0"/>
    <s v="NA"/>
    <s v="Manual+Vibratome"/>
    <n v="14"/>
    <s v="chandan"/>
    <s v="Y"/>
    <s v="Y"/>
    <s v="N"/>
    <s v="Q2 Passed"/>
    <s v="NA"/>
    <s v="Arm 1 (1x6)"/>
    <s v="Plate 2: Sup Base arm { DMEM/F12+NEAA+FBS RxAQ (2x3), DMEM/F12+NEAA+FBS+Nivo RxAR (2x3)}, Flow arm { DMEM/F12+NEAA+FBS RxAQ (2x3), DMEM/F12+NEAA+FBS+Nivo RxAR (2x3)};_x000a_"/>
    <n v="93"/>
    <s v="Terminated @T72"/>
  </r>
  <r>
    <s v="FBB1L240123"/>
    <n v="240123"/>
    <s v="Biopharma"/>
    <x v="625"/>
    <s v="FCB-PROTOCOL-01"/>
    <s v="CLN/PRA/259"/>
    <s v="Y"/>
    <s v="BP010 (1L)"/>
    <s v="Biopharma"/>
    <s v="Q1 Passed"/>
    <s v="Q1 Passed"/>
    <s v="Q1.5 Passed"/>
    <s v="Q1.5 Passed"/>
    <s v="NA"/>
    <s v="Tumor content 60-90%"/>
    <x v="0"/>
    <s v="Abhaya Hospital"/>
    <s v="Dr Prakash BV"/>
    <x v="4"/>
    <s v="NA"/>
    <s v="Renal Mass"/>
    <s v="Left Renal Mass"/>
    <s v="Female"/>
    <n v="52"/>
    <s v="N"/>
    <n v="3.6"/>
    <s v="Kalappa"/>
    <s v="Surgery"/>
    <s v="Primary"/>
    <s v="Naïve"/>
    <s v="NA"/>
    <s v="III"/>
    <x v="4"/>
    <n v="1"/>
    <s v="pT3N0"/>
    <s v="NA"/>
    <s v="NA"/>
    <s v="NA"/>
    <s v="NA"/>
    <s v="NA"/>
    <d v="2024-04-02T00:00:00"/>
    <s v="0.2/0.4*1.8/2.0*2.6"/>
    <s v="NA"/>
    <s v="Manual"/>
    <n v="14"/>
    <s v="Dharani"/>
    <s v="Y"/>
    <s v="Y"/>
    <s v="N"/>
    <s v="Q2 Passed"/>
    <s v="NA"/>
    <s v="Arm 1 (1x7)"/>
    <s v="Plate 2: RxA (1x7), RxB (1x7), RxC (1x7), RxD (1x7), RxE (1x7), RxF (1x7)"/>
    <n v="56"/>
    <s v="Terminated @T72"/>
  </r>
  <r>
    <s v="FBR1W240124"/>
    <n v="240124"/>
    <s v="R&amp;D"/>
    <x v="625"/>
    <s v="FCB-PROTOCOL-02"/>
    <s v="BCO37"/>
    <s v="Y"/>
    <s v="Biopsy Cabr-BSS (1W)"/>
    <s v="Internal R&amp;D"/>
    <s v="Q1 Passed"/>
    <s v="Q1 Passed"/>
    <s v="Q1.5 Passed"/>
    <s v="Q1.5 Passed"/>
    <s v="NA"/>
    <s v="Tumor content 2-25%"/>
    <x v="7"/>
    <s v="Mazumdar Shaw Medical Centre, Bangalore"/>
    <s v="Dr Akshita Singh"/>
    <x v="1"/>
    <s v="Er(P), Pr(P), Her2(N)"/>
    <s v="Breast"/>
    <s v="Left Breast"/>
    <s v="Female"/>
    <n v="41"/>
    <s v="N"/>
    <n v="4.7"/>
    <s v="Shashi"/>
    <s v="Biopsy"/>
    <s v="Primary"/>
    <s v="Naïve"/>
    <s v="NA"/>
    <s v="NA"/>
    <x v="0"/>
    <s v="NA"/>
    <s v="NA"/>
    <s v="NA"/>
    <s v="NA"/>
    <s v="NA"/>
    <s v="NA"/>
    <s v="NA"/>
    <d v="2024-04-02T00:00:00"/>
    <s v="9Cores_x000a_3mm to 16mm"/>
    <s v="NA"/>
    <s v="Manual"/>
    <n v="14"/>
    <s v="Mouniss"/>
    <s v="Y"/>
    <s v="Y"/>
    <s v="N"/>
    <s v="Q2 Passed"/>
    <s v="NA"/>
    <s v="Arm (1x6)"/>
    <s v="Plate 2: (Insert+DMEM) RxAM (2x3), (Insert+DMEM) Duplicate  RxBD (2x3),, Insert+Pacli+Carbo RxAQ (2x3),  Insert+Pembro+Pacli+Carbo RxBE (2x3)"/>
    <n v="30"/>
    <s v="Terminated @T72"/>
  </r>
  <r>
    <s v="FBR1Y240126"/>
    <n v="240126"/>
    <s v="R&amp;D"/>
    <x v="626"/>
    <s v="FCB-PROTOCOL-01"/>
    <s v="VYD/275"/>
    <s v="Y"/>
    <s v="CCS Study (1Y)"/>
    <s v="Internal R&amp;D"/>
    <s v="Q1 Passed"/>
    <s v="Q1 Passed"/>
    <s v="Q1.5 Passed"/>
    <s v="Q1.5 Passed"/>
    <s v="NA"/>
    <s v="Tumor content 0-45%. Average 25%"/>
    <x v="5"/>
    <s v="Vydehi Hospital, Bangalore"/>
    <s v="Dr Amritha Prabha"/>
    <x v="0"/>
    <s v="NA"/>
    <s v="Buccal Mucosa"/>
    <s v="Right Buccal Mucosa"/>
    <s v="Female"/>
    <n v="48"/>
    <s v="N"/>
    <n v="5.0999999999999996"/>
    <s v="Shashi"/>
    <s v="Surgery"/>
    <s v="Primary"/>
    <s v="Naïve"/>
    <s v="NA"/>
    <s v="IVA"/>
    <x v="1"/>
    <n v="2"/>
    <s v="T4aN0"/>
    <s v="NA"/>
    <s v="NA"/>
    <s v="SCC"/>
    <s v="RT"/>
    <s v="NA"/>
    <d v="2024-04-03T00:00:00"/>
    <s v="0.6/0.8*0.6*1.0"/>
    <s v="NA"/>
    <s v="Manual"/>
    <n v="14"/>
    <s v="Abdul"/>
    <s v="N"/>
    <s v="N"/>
    <s v="N"/>
    <s v="Q2 Passed"/>
    <s v="NA"/>
    <s v="Arm 1 (1x6)"/>
    <s v="Plate 2: MC RxAI (2x3), Pacli+Carbo RxAM (2x3), Cisplatin RxAN (2x3)  Gemi+Carbo RxAS (2x3)"/>
    <n v="37"/>
    <s v="Terminated @T72"/>
  </r>
  <r>
    <n v="240127"/>
    <n v="240127"/>
    <s v="R&amp;D"/>
    <x v="626"/>
    <s v="FCB-PROTOCOL-01"/>
    <s v="HN134"/>
    <s v="Y"/>
    <s v="No Study"/>
    <s v="1st level attrition"/>
    <s v="Q1 Rejected"/>
    <s v="Q1 Passed"/>
    <s v="Q1.5 Rejected"/>
    <s v="Q1.5 Rejected"/>
    <s v="Due to very small size tissue"/>
    <s v="NA"/>
    <x v="7"/>
    <s v="Mazumdar Shaw Medical Centre, Bangalore"/>
    <s v="Dr Vijay Pillai, Bangalore"/>
    <x v="0"/>
    <s v="NA"/>
    <s v="Alveolus"/>
    <s v="Lower Alveolus"/>
    <s v="Female"/>
    <n v="64"/>
    <s v="N"/>
    <n v="5.2"/>
    <s v="Maruthi"/>
    <s v="Surgery"/>
    <s v="Primary"/>
    <s v="Naïve"/>
    <s v="NA"/>
    <s v="NA"/>
    <x v="0"/>
    <s v="NA"/>
    <s v="NA"/>
    <s v="NA"/>
    <s v="NA"/>
    <s v="NA"/>
    <s v="NA"/>
    <s v="NA"/>
    <d v="2024-04-03T00:00:00"/>
    <s v="0.2/0.4*0.4*0.8"/>
    <s v="NA"/>
    <s v="Manual"/>
    <n v="14"/>
    <s v="Dharani"/>
    <s v="N"/>
    <s v="N"/>
    <s v="N"/>
    <s v="Q2 Rejected"/>
    <s v="Very Small Size Tissue"/>
    <s v="NA"/>
    <s v="NA"/>
    <s v="NA"/>
    <s v="Rejected"/>
  </r>
  <r>
    <n v="240128"/>
    <n v="240128"/>
    <s v="R&amp;D"/>
    <x v="627"/>
    <s v="FCB-PROTOCOL-01"/>
    <s v="HN135"/>
    <s v="Y"/>
    <s v="No Study"/>
    <s v="1st level attrition"/>
    <s v="Q1 Rejected"/>
    <s v="Q1 Passed"/>
    <s v="Q1.5 Rejected"/>
    <s v="Q1.5 Rejected"/>
    <s v="Most of the tissue is necrosed"/>
    <s v="NA"/>
    <x v="7"/>
    <s v="Mazumdar Shaw Medical Centre, Bangalore"/>
    <s v="Dr Vijay Pillai, Bangalore"/>
    <x v="0"/>
    <s v="NA"/>
    <s v="Alveolus"/>
    <s v="Left Lower Alveolus"/>
    <s v="Male"/>
    <n v="48"/>
    <s v="N"/>
    <n v="5.3"/>
    <s v="Kalappa"/>
    <s v="Surgery"/>
    <s v="Primary"/>
    <s v="Naïve"/>
    <s v="NA"/>
    <s v="NA"/>
    <x v="0"/>
    <s v="NA"/>
    <s v="NA"/>
    <s v="NA"/>
    <s v="NA"/>
    <s v="NA"/>
    <s v="NA"/>
    <s v="NA"/>
    <d v="2024-04-05T00:00:00"/>
    <s v="0.4*0.2*0.6"/>
    <s v="0.2*0.2*0.6"/>
    <s v="NA"/>
    <n v="14"/>
    <s v="Abdul"/>
    <s v="N"/>
    <s v="N"/>
    <s v="N"/>
    <s v="Q2 Rejected"/>
    <s v="Very Small Size Tissue"/>
    <s v="NA"/>
    <s v="NA"/>
    <s v="NA"/>
    <s v="Rejected"/>
  </r>
  <r>
    <s v="FBE2A240129"/>
    <n v="240129"/>
    <s v="R&amp;D"/>
    <x v="627"/>
    <s v="FCB-PROTOCOL-01"/>
    <s v="JSS-015"/>
    <s v="Y"/>
    <s v="Ovary CC (R2A)"/>
    <s v="Internal R&amp;D"/>
    <s v="Q1 Passed"/>
    <s v="Q1 Passed"/>
    <s v="Compromised"/>
    <s v="Q1.5 Passed"/>
    <s v="NA"/>
    <s v="A:Tumor content 0-8%_x000a_B:Tumor content 0-28%"/>
    <x v="6"/>
    <s v="JSS Hospital, Mysore"/>
    <s v="Dr Ravi Krishnappa"/>
    <x v="2"/>
    <s v="NA"/>
    <s v="Ovary"/>
    <s v="Pelvis-Between bladder &amp; rectum"/>
    <s v="Female"/>
    <n v="46"/>
    <s v="N"/>
    <n v="5.7"/>
    <s v="Shashi"/>
    <s v="Surgery"/>
    <s v="Local Recurrent"/>
    <s v="Surgery"/>
    <s v="NA"/>
    <s v="NA"/>
    <x v="0"/>
    <s v="NA"/>
    <s v="NA"/>
    <s v="NA"/>
    <s v="NA"/>
    <s v="NA"/>
    <s v="NA"/>
    <s v="NA"/>
    <d v="2024-04-05T00:00:00"/>
    <s v="0.3*1.4*0.6"/>
    <s v="NA"/>
    <s v="Manual"/>
    <n v="14"/>
    <s v="Dharani"/>
    <s v="Y"/>
    <s v="Y"/>
    <s v="N"/>
    <s v="Q2 Rejected"/>
    <s v="NA"/>
    <s v="Arm (1x7)_x000a_Arm (1x6)"/>
    <s v="Plate 2: MC RxA (1x7), Pacli+Carbo RxP (1x7), Liposomal doxo + Carbo  RxO (1x7), Nivo RxR (1x7);_x000a_Plate 3: MC RxAA (2x3), Pacli+Carbo RxP (2x3), Liposomal doxo + Carbo  RxQ (2x3), Nivo RxS (2x3)"/>
    <n v="65"/>
    <s v="Terminated @T72"/>
  </r>
  <r>
    <s v="FBR1Q240130"/>
    <n v="240130"/>
    <s v="R&amp;D"/>
    <x v="627"/>
    <s v="FCB-PROTOCOL-01"/>
    <s v="CLN/DBR/181"/>
    <s v="Y"/>
    <s v="COSv4.2_CaBR(1Q-Unknown)"/>
    <s v="Internal R&amp;D"/>
    <s v="Q1 Passed"/>
    <s v="Q1 Passed"/>
    <s v="Q1.5 Passed"/>
    <s v="Q1.5 Passed"/>
    <s v="NA"/>
    <s v="Tumor content 8-80%"/>
    <x v="4"/>
    <s v="DBR &amp; SK Hospital, Tirupati"/>
    <s v="Dr C Jayaprakash"/>
    <x v="1"/>
    <s v="Er(N), Pr(N), Her2(P)"/>
    <s v="Breast"/>
    <s v="Left Breast"/>
    <s v="Female"/>
    <n v="48"/>
    <s v="N"/>
    <n v="6.5"/>
    <s v="Maruthi"/>
    <s v="Surgery"/>
    <s v="Primary"/>
    <s v="Naïve"/>
    <s v="NA"/>
    <s v="IIB"/>
    <x v="2"/>
    <n v="3"/>
    <s v="T2 N1 MX"/>
    <s v="NA"/>
    <s v="NA"/>
    <s v="NA"/>
    <s v="NA"/>
    <s v="NA"/>
    <d v="2024-04-06T00:00:00"/>
    <s v="0.8/1.0*1.2*3.0"/>
    <s v="NA"/>
    <s v="Manual"/>
    <n v="14"/>
    <s v="Kowshik"/>
    <s v="Y"/>
    <s v="Y"/>
    <s v="N"/>
    <s v="Q2 Passed"/>
    <s v="NA"/>
    <s v="Arm 1 (1x7)"/>
    <s v="Plate 2: DMEM/F12 RxA (1x7), DMEM/F12+Nivo RxAZ (1x7), DMEM/F12+PBMC MC RxAV (1x7), DMEM/F12+PBMC+Nivo RxBA (1x7);_x000a_Plate 3: DMEM/F12 RxA (1x7), DMEM/F12+Nivo RxAZ (1x7), DMEM/F12+PBMC MC RxAV (1x7), DMEM/F12+PBMC+Nivo RxBA (1x7)"/>
    <n v="77"/>
    <s v="Terminated @T72"/>
  </r>
  <r>
    <s v="FBR1Y240131"/>
    <n v="240131"/>
    <s v="R&amp;D"/>
    <x v="628"/>
    <s v="FCB-PROTOCOL-01"/>
    <s v="HN136"/>
    <s v="Y"/>
    <s v="CCS Study (1Y)"/>
    <s v="Internal R&amp;D"/>
    <s v="Q1 Passed"/>
    <s v="Q1 Passed"/>
    <s v="Q1.5 Passed"/>
    <s v="Q1.5 Passed"/>
    <s v="NA"/>
    <s v="Tumor content-5-85%"/>
    <x v="7"/>
    <s v="Mazumdar Shaw Medical Centre, Bangalore"/>
    <s v="Dr Vijay Pillai, Bangalore"/>
    <x v="0"/>
    <s v="NA"/>
    <s v="Buccal Mucosa"/>
    <s v="Buccal Mucosa"/>
    <s v="Female"/>
    <n v="58"/>
    <s v="N"/>
    <n v="5.6"/>
    <s v="Maruthi"/>
    <s v="Surgery"/>
    <s v="Primary"/>
    <s v="Naïve"/>
    <s v="NA"/>
    <s v="III"/>
    <x v="4"/>
    <n v="2"/>
    <s v="pT3pN0"/>
    <s v="NA"/>
    <s v="NA"/>
    <s v="Squamous Cell Carcinoma"/>
    <s v="NA"/>
    <s v="NA"/>
    <d v="2024-04-08T00:00:00"/>
    <s v="0.4*0.7/0.3*1.1"/>
    <s v="NA"/>
    <s v="Manual"/>
    <n v="14"/>
    <s v="Kokila"/>
    <s v="Y"/>
    <s v="Y"/>
    <s v="N"/>
    <s v="Q2 Passed"/>
    <s v="NA"/>
    <s v="Arm 1 (1x6)"/>
    <s v="Plate 2: DMEM/F12 inser RxAI (2x3), DMEM/F12 Insert+NEAA RxAJ (2x3), DMEM/F12 Insert + Cis RxAN (2x3), DMEM/F12 Insert + Cis+5FU+Doce RxAT (2x3)"/>
    <n v="38"/>
    <s v="Terminated @T72"/>
  </r>
  <r>
    <s v="FBR1Q240132"/>
    <n v="240132"/>
    <s v="R&amp;D"/>
    <x v="628"/>
    <s v="FCB-PROTOCOL-01"/>
    <s v="CLN/DBR/182"/>
    <s v="Y"/>
    <s v="COSv4.2_CaBR(1Q-Unknown)"/>
    <s v="Internal R&amp;D"/>
    <s v="Q1 Passed"/>
    <s v="Q1 Passed"/>
    <s v="Q1.5 Passed"/>
    <s v="Q1.5 Passed"/>
    <s v="NA"/>
    <s v="Tumor content 0-7%"/>
    <x v="4"/>
    <s v="DBR &amp; SK Hospital, Tirupati"/>
    <s v="Dr C Jayaprakash"/>
    <x v="1"/>
    <s v="TPBC"/>
    <s v="Breast"/>
    <s v="Left Breast"/>
    <s v="Female"/>
    <n v="61"/>
    <s v="N"/>
    <n v="6.2"/>
    <s v="Maruthi"/>
    <s v="Surgery"/>
    <s v="Primary"/>
    <s v="Naïve"/>
    <s v="NA"/>
    <s v="IIA"/>
    <x v="2"/>
    <n v="1"/>
    <s v="T3 N1 MX"/>
    <s v="NA"/>
    <s v="NA"/>
    <s v="NA"/>
    <s v="NA"/>
    <s v="NA"/>
    <d v="2024-04-09T00:00:00"/>
    <s v="0.6/0.8*1.6/2.1*3.4"/>
    <s v="0.6*1.6*3.4"/>
    <s v="Manual"/>
    <n v="14"/>
    <s v="chandan"/>
    <s v="Y"/>
    <s v="Y"/>
    <s v="N"/>
    <s v="Q2 Passed"/>
    <s v="NA"/>
    <s v="Arm 1 (1x7)"/>
    <s v="Plate 2: DMEM/F12 RxA (1x7), DMEM/F12+Nivo RxAZ (1x7), DMEM/F12+PBMC MC RxAV (1x7), DMEM/F12+PBMC+Nivo RxBA (1x7);_x000a_Plate 3: DMEM/F12 RxA (1x7), DMEM/F12+Nivo RxAZ (1x7), DMEM/F12+PBMC MC RxAV (1x7), DMEM/F12+PBMC+Nivo RxBA (1x7)"/>
    <n v="77"/>
    <s v="Terminated @T72"/>
  </r>
  <r>
    <s v="FBR1Y240133"/>
    <n v="240133"/>
    <s v="R&amp;D"/>
    <x v="629"/>
    <s v="FCB-PROTOCOL-01"/>
    <s v="HN137"/>
    <s v="Y"/>
    <s v="CCS Study (1Y)"/>
    <s v="Internal R&amp;D"/>
    <s v="Q1 Passed"/>
    <s v="Q1 Passed"/>
    <s v="Compromised"/>
    <s v="Q1.5 Passed"/>
    <s v="NA"/>
    <s v="Tumor content 0-96%"/>
    <x v="7"/>
    <s v="Mazumdar Shaw Medical Centre, Bangalore"/>
    <s v="Dr Vijay Pillai, Bangalore"/>
    <x v="0"/>
    <s v="NA"/>
    <s v="GBS"/>
    <s v="Left Lower GBS"/>
    <s v="Male"/>
    <n v="36"/>
    <s v="N"/>
    <n v="4.5"/>
    <s v="Shashi"/>
    <s v="Surgery"/>
    <s v="Primary"/>
    <s v="Naïve"/>
    <s v="NA"/>
    <s v="IV"/>
    <x v="1"/>
    <n v="2"/>
    <s v="pT4apN0"/>
    <s v="NA"/>
    <s v="NA"/>
    <s v="Squamous Cell Carcinoma"/>
    <s v="NA"/>
    <s v="NA"/>
    <d v="2024-04-10T00:00:00"/>
    <s v="0.1/0.4*0.6*1.2"/>
    <s v="NA"/>
    <s v="Manual"/>
    <n v="14"/>
    <s v="Dharani"/>
    <s v="Y"/>
    <s v="Y"/>
    <s v="N"/>
    <s v="Q2 Passed"/>
    <s v="NA"/>
    <s v="Arm 1 (1x6)"/>
    <s v="Plate 2: MC RxAI (2x3), Cisplatin RxAN (2x3),  TPF RxAT (2x3);_x000a_Plate 3: Plasma+NEAA RxAJ (2x3), FBS+NEAA RxAQ (2x3)"/>
    <n v="36"/>
    <s v="Terminated @T72"/>
  </r>
  <r>
    <s v="FBR1Q240134"/>
    <n v="240134"/>
    <s v="R&amp;D"/>
    <x v="630"/>
    <s v="FCB-PROTOCOL-01"/>
    <s v="VYD/276"/>
    <s v="Y"/>
    <s v="COSv4.1_CaBR(1Q-Known)"/>
    <s v="Internal R&amp;D"/>
    <s v="Q1 Passed"/>
    <s v="Q1 Passed"/>
    <s v="Q1.5 Passed"/>
    <s v="Q1.5 Passed"/>
    <s v="NA"/>
    <s v="Tumor content 5-40%"/>
    <x v="5"/>
    <s v="Vydehi Hospital, Bangalore"/>
    <s v="Dr Amritha Prabha"/>
    <x v="1"/>
    <s v="TNBC"/>
    <s v="Breast"/>
    <s v="Left Breast"/>
    <s v="Female"/>
    <n v="38"/>
    <s v="N"/>
    <n v="5.2"/>
    <s v="Kalappa"/>
    <s v="Surgery"/>
    <s v="Primary"/>
    <s v="Chemotherapy + Surgery"/>
    <s v="NA"/>
    <s v="IIIC"/>
    <x v="4"/>
    <n v="3"/>
    <s v="ypT2N3c"/>
    <n v="8"/>
    <s v="4AC+ 4Paclitaxel"/>
    <s v="IDC"/>
    <s v="CTRT"/>
    <s v="Capacitabine"/>
    <d v="2024-04-11T00:00:00"/>
    <s v="1.2/0.8*2.2*1.8"/>
    <s v="0.8/1.0*1.4*1.8"/>
    <s v="Manual"/>
    <n v="14"/>
    <s v="Syam"/>
    <s v="Y"/>
    <s v="Y"/>
    <s v="N"/>
    <s v="Q2 Passed"/>
    <s v="NA"/>
    <s v="Arm 1 (1x7)"/>
    <s v="Plate 2: DMEM RxA (1x7), DMEM+Nivo RxAZ (1x7), DMEM+PBMC MC RxAV (1x7), DMEM+PBMC+Nivo RxBA (1x7);_x000a_Plate 3: DMEM RxA (1x7), DMEM+Nivo RxAZ (1x7), DMEM+PBMC MC RxAV (1x7), DMEM+PBMC+Nivo RxBA (1x7)"/>
    <n v="77"/>
    <s v="Terminated @T72"/>
  </r>
  <r>
    <s v="FBR1Y240135"/>
    <n v="240135"/>
    <s v="R&amp;D"/>
    <x v="631"/>
    <s v="FCB-PROTOCOL-01"/>
    <s v="CLN/DBR/183"/>
    <s v="Y"/>
    <s v="CCS Study (1Y)"/>
    <s v="Internal R&amp;D"/>
    <s v="Q1 Passed"/>
    <s v="Q1 Rejected"/>
    <s v="Compromised"/>
    <s v="Q1.5 Passed"/>
    <s v="Blood Heamolysed"/>
    <s v="Tumor content 70-90%"/>
    <x v="4"/>
    <s v="DBR &amp; SK Hospital, Tirupati"/>
    <s v="Dr C Jayaprakash"/>
    <x v="0"/>
    <s v="NA"/>
    <s v="Buccal Mucosa"/>
    <s v="Right Buccal Mucosa"/>
    <s v="Male"/>
    <n v="45"/>
    <s v="N"/>
    <n v="5.3"/>
    <s v="Shashi"/>
    <s v="Surgery"/>
    <s v="Primary"/>
    <s v="Naïve"/>
    <s v="NA"/>
    <s v="III"/>
    <x v="4"/>
    <s v="NA"/>
    <s v="T3 N0 MX"/>
    <s v="NA"/>
    <s v="NA"/>
    <s v="NA"/>
    <s v="NA"/>
    <s v="NA"/>
    <d v="2024-04-13T00:00:00"/>
    <s v="0.3/0.2*1.8/1.2*2.2/1.6"/>
    <s v="NA"/>
    <s v="Manual"/>
    <n v="14"/>
    <s v="Kowshik"/>
    <s v="N"/>
    <s v="N"/>
    <s v="N"/>
    <s v="Q2 Passed"/>
    <s v="NA"/>
    <s v="Arm 1 (1x6)_x000a_Arm 2 (1x6)"/>
    <s v="Plate 2: Sup Base arm { DMEM/F12+NEAA+FBS RxAQ (2x3), DMEM/F12+NEAA+FBS+Nivo RxAR (2x3)}, Flow arm { DMEM/F12+NEAA+FBS RxAQ (2x3), DMEM/F12+NEAA+FBS+Nivo RxAR (2x3)}_x000a_"/>
    <n v="99"/>
    <s v="Terminated @T72"/>
  </r>
  <r>
    <s v="FBR1Y240136"/>
    <n v="240136"/>
    <s v="R&amp;D"/>
    <x v="632"/>
    <s v="FCB-PROTOCOL-01"/>
    <s v="HN138"/>
    <s v="Y"/>
    <s v="CCS Study (1Y)"/>
    <s v="Internal R&amp;D"/>
    <s v="Q1 Passed"/>
    <s v="Q1 Passed"/>
    <s v="Compromised"/>
    <s v="Q1.5 Passed"/>
    <s v="NA"/>
    <s v="Tumor content 40-90%"/>
    <x v="7"/>
    <s v="Mazumdar Shaw Medical Centre, Bangalore"/>
    <s v="Dr Vijay Pillai, Bangalore"/>
    <x v="0"/>
    <s v="NA"/>
    <s v="Buccal Mucosa"/>
    <s v="Left Buccal Mucosa"/>
    <s v="Male"/>
    <n v="71"/>
    <s v="N"/>
    <n v="4.8"/>
    <s v="Kalappa"/>
    <s v="Surgery"/>
    <s v="Primary"/>
    <s v="Naïve"/>
    <s v="NA"/>
    <s v="IV"/>
    <x v="1"/>
    <n v="1"/>
    <s v="pT4apN0"/>
    <s v="NA"/>
    <s v="NA"/>
    <s v="Squamous Cell Carcinoma"/>
    <s v="NA"/>
    <s v="NA"/>
    <d v="2024-04-15T00:00:00"/>
    <s v="0.4*1.1*0.4/0.6"/>
    <s v="NA"/>
    <s v="Manual"/>
    <n v="14"/>
    <s v="Pallavi"/>
    <s v="Y"/>
    <s v="Y"/>
    <s v="N"/>
    <s v="Q2 Passed"/>
    <s v="NA"/>
    <s v="Arm 1 (1x6)"/>
    <s v="Plate 2: MC RxAI (2x3), Cisplatin RxAN (2x3),  TPF RxAT (2x3);_x000a_Plate 3: Plasma+NEAA RxAJ (2x3), FBS+NEAA RxAQ (2x3)"/>
    <n v="43"/>
    <s v="Terminated @T72"/>
  </r>
  <r>
    <s v="FBR2A240137"/>
    <n v="240137"/>
    <s v="R&amp;D"/>
    <x v="632"/>
    <s v="FCB-PROTOCOL-01"/>
    <s v="OCO40"/>
    <s v="Y"/>
    <s v="Ovary CC (R2A)"/>
    <s v="Internal R&amp;D"/>
    <s v="Q1 Passed"/>
    <s v="Q1 Passed"/>
    <s v="Q1.5 Passed"/>
    <s v="Q1.5 Passed"/>
    <s v="Low Tumor Content"/>
    <s v="Tumor content 0-3%-Low tumor content"/>
    <x v="7"/>
    <s v="Mazumdar Shaw Medical Centre, Bangalore"/>
    <s v="Dr Rohit Ranade, Bangalore"/>
    <x v="2"/>
    <s v="NA"/>
    <s v="Ovary"/>
    <s v="Ovary"/>
    <s v="Female"/>
    <n v="70"/>
    <s v="N"/>
    <n v="4.9000000000000004"/>
    <s v="Shashi"/>
    <s v="Surgery"/>
    <s v="Primary"/>
    <s v="Chemotherapy"/>
    <s v="NA"/>
    <s v="NA"/>
    <x v="0"/>
    <s v="NA"/>
    <s v="NA"/>
    <n v="3"/>
    <s v="Cisplatin + Paclitaxel"/>
    <s v="NA"/>
    <s v="NA"/>
    <s v="NA"/>
    <d v="2024-04-15T00:00:00"/>
    <s v="0.3*0.6/0.2*1.2"/>
    <s v="NA"/>
    <s v="Manual"/>
    <n v="14"/>
    <s v="Dharani"/>
    <s v="Y"/>
    <s v="Y"/>
    <s v="N"/>
    <s v="Q2 Passed"/>
    <s v="NA"/>
    <s v="Arm1 (1x6)"/>
    <s v="Plate 2: MC RxAA (2x3), Pacli+Carbo RxP (2x3), Lipodox RxW (2x3)"/>
    <n v="31"/>
    <s v="Terminated @T72"/>
  </r>
  <r>
    <s v="FBR1Y240138"/>
    <n v="240138"/>
    <s v="R&amp;D"/>
    <x v="632"/>
    <s v="FCB-PROTOCOL-01"/>
    <s v="VYD/277"/>
    <s v="Y"/>
    <s v="CCS Study (1Y)"/>
    <s v="Internal R&amp;D"/>
    <s v="Q1 Passed"/>
    <s v="Q1 Passed"/>
    <s v="Q1.5 Passed"/>
    <s v="Q1.5 Passed"/>
    <s v="NA"/>
    <s v="Tumor content 0-70%"/>
    <x v="5"/>
    <s v="Vydehi Hospital, Bangalore"/>
    <s v="Dr Amritha Prabha"/>
    <x v="0"/>
    <s v="NA"/>
    <s v="Tongue"/>
    <s v="Right Lateral border of tongue"/>
    <s v="Male"/>
    <n v="51"/>
    <s v="N"/>
    <n v="5.6"/>
    <s v="Kalappa"/>
    <s v="Surgery"/>
    <s v="Primary"/>
    <s v="Naïve"/>
    <s v="NA"/>
    <s v="II"/>
    <x v="2"/>
    <n v="2"/>
    <s v="T2N0"/>
    <s v="NA"/>
    <s v="NA"/>
    <s v="SCC"/>
    <s v="RT"/>
    <s v="NA"/>
    <d v="2024-04-15T00:00:00"/>
    <s v="0.6/1.0*1.3*1.8"/>
    <s v="NA"/>
    <s v="Manual+Vibratome"/>
    <n v="14"/>
    <s v="chandan"/>
    <s v="Y"/>
    <s v="Y"/>
    <s v="N"/>
    <s v="Q2 Passed"/>
    <s v="NA"/>
    <s v="Arm 1 (1x6)"/>
    <s v="Plate 2: MC RxAI (2x3), Pacli+Carbo RxAM (2x3), Cisplatin RxAN (2x3)  Gemi+Carbo RxAS (2x3);_x000a_Plate 3: Sup Base arm { DMEM/F12+NEAA+FBS RxAQ (2x3), DMEM/F12+NEAA+FBS+Nivo RxAR (2x3)}, Flow arm { DMEM/F12+NEAA+FBS RxAQ (2x3), DMEM/F12+NEAA+FBS+Nivo RxAR (2x3)}"/>
    <n v="54"/>
    <s v="Terminated @T72"/>
  </r>
  <r>
    <s v="FBR1Q240139"/>
    <n v="240139"/>
    <s v="R&amp;D"/>
    <x v="633"/>
    <s v="FCB-PROTOCOL-01"/>
    <s v="CLN/DBR/184"/>
    <s v="Y"/>
    <s v="COSv4.2_CaBR(1Q-Unknown)"/>
    <s v="Internal R&amp;D"/>
    <s v="Q1 Passed"/>
    <s v="Q1 Passed"/>
    <s v="Q1.5 Passed"/>
    <s v="Q1.5 Passed"/>
    <s v="NA"/>
    <s v="Tumor content 5-65%"/>
    <x v="4"/>
    <s v="DBR &amp; SK Hospital, Tirupati"/>
    <s v="Dr C Jayaprakash"/>
    <x v="1"/>
    <s v="Er(P), Pr(P), Her2(N)"/>
    <s v="Breast"/>
    <s v="Left Breast"/>
    <s v="Female"/>
    <n v="60"/>
    <s v="N"/>
    <n v="6.8"/>
    <s v="Maruthi"/>
    <s v="Surgery"/>
    <s v="Primary"/>
    <s v="Naïve"/>
    <s v="NA"/>
    <s v="IIIA"/>
    <x v="4"/>
    <n v="2"/>
    <s v="T3 N2 MX"/>
    <s v="NA"/>
    <s v="NA"/>
    <s v="NA"/>
    <s v="NA"/>
    <s v="NA"/>
    <d v="2024-04-17T00:00:00"/>
    <s v="1.4*2.2*3.2"/>
    <s v="NA"/>
    <s v="Manual"/>
    <n v="14"/>
    <s v="Kowshik"/>
    <s v="Y"/>
    <s v="Y"/>
    <s v="N"/>
    <s v="Q2 Passed"/>
    <s v="NA"/>
    <s v="Arm 1 (1x7)_x000a_Arm 2 (1x7)"/>
    <s v="Plate 2: DMEM MC RxA (1x7), DMEM+MC RxAS (1x7), DMEM+ MC RxBF (1x7), DMEM+Nivo RxAZ (1x7);_x000a_Plate 3: DMEM MC RxA (1x7), DMEM+MC RxAS (1x7), DMEM+Nivo RxAZ (1x7)"/>
    <n v="77"/>
    <s v="Terminated @T72"/>
  </r>
  <r>
    <s v="FBR2C240140"/>
    <n v="240140"/>
    <s v="R&amp;D"/>
    <x v="634"/>
    <s v="FCB-PROTOCOL-01"/>
    <s v="CLN/PRA/260"/>
    <s v="Y"/>
    <s v="RCC DPT (2C)"/>
    <s v="Internal R&amp;D"/>
    <s v="Q1 Passed"/>
    <s v="Q1 Passed"/>
    <s v="Q1.5 Passed"/>
    <s v="Q1.5 Passed"/>
    <s v="NA"/>
    <s v="Tumor content 0-85%"/>
    <x v="0"/>
    <s v="Abhaya Hospital"/>
    <s v="Dr Prakash BV"/>
    <x v="4"/>
    <s v="NA"/>
    <s v="Renal Mass"/>
    <s v="Right Renal Mass"/>
    <s v="Female"/>
    <n v="62"/>
    <s v="N"/>
    <n v="5.6"/>
    <s v="Kalappa"/>
    <s v="Surgery"/>
    <s v="Primary"/>
    <s v="Naïve"/>
    <s v="NA"/>
    <s v="II"/>
    <x v="2"/>
    <s v="NA"/>
    <s v="pT2No"/>
    <s v="NA"/>
    <s v="NA"/>
    <s v="NA"/>
    <s v="NA"/>
    <s v="NA"/>
    <d v="2024-04-17T00:00:00"/>
    <s v="0.6*1.0*3.0"/>
    <s v="NA"/>
    <s v="Manual"/>
    <n v="14"/>
    <s v="kuberan"/>
    <s v="Y"/>
    <s v="Y"/>
    <s v="N"/>
    <s v="Q2 Passed"/>
    <s v="NA"/>
    <s v="Arm (1x7)"/>
    <s v="Plate 2: MC RxA (1x7), MC RxM (1x7), Nivo RxB (1x7), Sunitinib RxD (1x7);_x000a_Plate 3: MC RxA (1x7), Nivo RxB (1x7), Sunitinib RxD (1x7)"/>
    <n v="63"/>
    <s v="Terminated @T72"/>
  </r>
  <r>
    <s v="FBR2A240141"/>
    <n v="240141"/>
    <s v="R&amp;D"/>
    <x v="635"/>
    <s v="FCB-PROTOCOL-01"/>
    <s v="OCO28 (S)"/>
    <s v="Y"/>
    <s v="Ovary CC (R2A)"/>
    <s v="Internal R&amp;D"/>
    <s v="Q1 Passed"/>
    <s v="Q1 Passed"/>
    <s v="Q1.5 Passed"/>
    <s v="Q1.5 Passed"/>
    <s v="Low Tumor Content"/>
    <s v="Tumor content 0-8% "/>
    <x v="7"/>
    <s v="Mazumdar Shaw Medical Centre, Bangalore"/>
    <s v="Dr Rohit Ranade, Bangalore"/>
    <x v="2"/>
    <s v="NA"/>
    <s v="Ovary"/>
    <s v="Right Ovary"/>
    <s v="Female"/>
    <n v="46"/>
    <s v="N"/>
    <n v="5.3"/>
    <s v="Kalappa"/>
    <s v="Surgery"/>
    <s v="Primary"/>
    <s v="Naïve"/>
    <s v="NA"/>
    <s v="NA"/>
    <x v="0"/>
    <s v="NA"/>
    <s v="NA"/>
    <s v="NA"/>
    <s v="NA"/>
    <s v="NA"/>
    <s v="NA"/>
    <s v="NA"/>
    <d v="2024-04-22T00:00:00"/>
    <s v="0.4/0.6*1.2*1.6/1.2_x000a_0.4/0.6*0.6*1.2"/>
    <s v="NA"/>
    <s v="Manual"/>
    <n v="14"/>
    <s v="Pallavi"/>
    <s v="Y"/>
    <s v="Y"/>
    <s v="N"/>
    <s v="Q2 Passed"/>
    <s v="NA"/>
    <s v="Arm (1x7)_x000a_Arm (1x6)"/>
    <s v="Plate 2: MC RxA (2x3), Pacli+Carbo RxC (2x3), Lipodox RxK (2x3);_x000a_Plate 3: MC RxAA (2x3), Pacli+Carbo RxP (2x3)"/>
    <n v="54"/>
    <s v="Terminated @T72"/>
  </r>
  <r>
    <s v="FBR2C240142"/>
    <n v="240142"/>
    <s v="R&amp;D"/>
    <x v="635"/>
    <s v="FCB-PROTOCOL-02"/>
    <s v="RC052"/>
    <s v="Y"/>
    <s v="RCC DPT (2C)"/>
    <s v="Internal R&amp;D"/>
    <s v="Q1 Passed"/>
    <s v="Not Received"/>
    <s v="Compromised"/>
    <s v="Q1.5 Passed"/>
    <s v="Blood not collected"/>
    <s v="Tumor content &gt;80% in all fragments "/>
    <x v="7"/>
    <s v="Mazumdar Shaw Medical Centre, Bangalore"/>
    <s v="Dr Saurabh Bhargav, Bangalore"/>
    <x v="4"/>
    <s v="NA"/>
    <s v="Renal Mass"/>
    <s v="Left Renal Mass"/>
    <s v="Female"/>
    <n v="49"/>
    <s v="N"/>
    <n v="5.3"/>
    <s v="Kalappa"/>
    <s v="Surgery"/>
    <s v="Primary"/>
    <s v="Naïve"/>
    <s v="NA"/>
    <s v="I"/>
    <x v="3"/>
    <n v="2"/>
    <s v="pT1b"/>
    <s v="NA"/>
    <s v="NA"/>
    <s v="Clear cell carcinoma"/>
    <s v="NA"/>
    <s v="NA"/>
    <d v="2024-04-22T00:00:00"/>
    <s v="0.8*1.4*2.2"/>
    <s v="NA"/>
    <s v="Vibratome"/>
    <n v="14"/>
    <s v="kuberan"/>
    <s v="N"/>
    <s v="N"/>
    <s v="N"/>
    <s v="Q2 Passed"/>
    <s v="NA"/>
    <s v="Arm (1x7)"/>
    <s v="Plate 2: MC RxA (1x7), Nivo RxB (1x7), Sunitinib RxD (1x7), MC(Dupli) RxM (1x7);_x000a_Plate 3: MC RxA (1x7), Nivo RxB (1x7), Sunitinib RxD (1x7)"/>
    <n v="65"/>
    <s v="Terminated @T72"/>
  </r>
  <r>
    <s v="FBR2C240143"/>
    <n v="240143"/>
    <s v="R&amp;D"/>
    <x v="635"/>
    <s v="FCB-PROTOCOL-01"/>
    <s v="VYD/278"/>
    <s v="Y"/>
    <s v="RCC DPT (2C)"/>
    <s v="Internal R&amp;D"/>
    <s v="Q1 Passed"/>
    <s v="Q1 Passed"/>
    <s v="Compromised"/>
    <s v="Q1.5 Passed"/>
    <s v="Blood Clotted"/>
    <s v="Tumor content 15-85%     Papillary RCC"/>
    <x v="5"/>
    <s v="Vydehi Hospital, Bangalore"/>
    <s v="Dr Amritha Prabha"/>
    <x v="4"/>
    <s v="NA"/>
    <s v="Renal Mass"/>
    <s v="Left Renal Mass"/>
    <s v="Female"/>
    <n v="40"/>
    <s v="N"/>
    <n v="5.6"/>
    <s v="Kalappa"/>
    <s v="Surgery"/>
    <s v="Primary"/>
    <s v="Naïve"/>
    <s v="NA"/>
    <s v="III"/>
    <x v="4"/>
    <n v="1"/>
    <s v="T3bN1"/>
    <s v="NA"/>
    <s v="NA"/>
    <s v="papillary rcc"/>
    <s v="NA"/>
    <s v="NA"/>
    <d v="2024-04-22T00:00:00"/>
    <s v="0.4/1.0*1.8*3.4"/>
    <s v="NA"/>
    <s v="Manual"/>
    <n v="14"/>
    <s v="sai "/>
    <s v="N"/>
    <s v="N"/>
    <s v="N"/>
    <s v="Q2 Passed"/>
    <s v="NA"/>
    <s v="Arm (1x7)"/>
    <s v="Plate 2: MC RxA (1x7), Nivo RxB (1x7), Sunitinib RxD (1x7), MC(Dupli) RxM (1x7);_x000a_Plate 3: MC RxA (1x7), Nivo RxB (1x7), Sunitinib RxD (1x7)"/>
    <n v="72"/>
    <s v="Terminated @T72"/>
  </r>
  <r>
    <s v="FBR2C240144"/>
    <n v="240144"/>
    <s v="R&amp;D"/>
    <x v="635"/>
    <s v="FCB-PROTOCOL-02"/>
    <s v="RC053"/>
    <s v="Y"/>
    <s v="RCC DPT (2C)"/>
    <s v="Internal R&amp;D"/>
    <s v="Q1 Passed"/>
    <s v="Q1 Passed"/>
    <s v="Q1.5 Passed"/>
    <s v="Q1.5 Rejected"/>
    <s v="NA"/>
    <s v="Tumor in 2 fragments only 0-15% ? Papillary"/>
    <x v="7"/>
    <s v="Mazumdar Shaw Medical Centre, Bangalore"/>
    <s v="Dr Saurabh Bhargav, Bangalore"/>
    <x v="4"/>
    <s v="NA"/>
    <s v="Renal Mass"/>
    <s v="Left Renal Mass"/>
    <s v="Male"/>
    <n v="67"/>
    <s v="N"/>
    <n v="5.6"/>
    <s v="Maruthi"/>
    <s v="Surgery"/>
    <s v="Primary"/>
    <s v="Naïve"/>
    <s v="NA"/>
    <s v="NA"/>
    <x v="0"/>
    <s v="NA"/>
    <s v="NA"/>
    <s v="NA"/>
    <s v="NA"/>
    <s v="NA"/>
    <s v="NA"/>
    <s v="NA"/>
    <d v="2024-04-22T00:00:00"/>
    <s v="0.2/0.6*1.3/0.6*2.0"/>
    <s v="NA"/>
    <s v="Vibratome"/>
    <n v="14"/>
    <s v="Mouniss"/>
    <s v="Y"/>
    <s v="Y"/>
    <s v="N"/>
    <s v="Q2 Rejected"/>
    <s v="No Tumor"/>
    <s v="Arm (1x7)"/>
    <s v="Base Plate 2: MC RxA (1x7), Nivo RxB (1x7), Sunitinib RxD (1x7), MC(Dupli) RxM (1x7);_x000a_Flow Plate 3: MC RxA (1x7), Nivo RxB (1x7), Sunitinib RxD (1x7)"/>
    <n v="72"/>
    <s v="Rejected"/>
  </r>
  <r>
    <s v="FBR1Y240145"/>
    <n v="240145"/>
    <s v="R&amp;D"/>
    <x v="636"/>
    <s v="FCB-PROTOCOL-01"/>
    <s v="VYD/279"/>
    <s v="Y"/>
    <s v="CCS Study (1Y)"/>
    <s v="Internal R&amp;D"/>
    <s v="Q1 Passed"/>
    <s v="Q1 Passed"/>
    <s v="Q1.5 Passed"/>
    <s v="Q1.5 Passed"/>
    <s v="NA"/>
    <s v="Tumor content 35-90%"/>
    <x v="5"/>
    <s v="Vydehi Hospital, Bangalore"/>
    <s v="Dr Amritha Prabha"/>
    <x v="0"/>
    <s v="NA"/>
    <s v="Maxilla"/>
    <s v="Right Maxilla"/>
    <s v="Female"/>
    <n v="59"/>
    <s v="N"/>
    <n v="5.2"/>
    <s v="Kalappa"/>
    <s v="Surgery"/>
    <s v="Primary"/>
    <s v="Naïve"/>
    <s v="NA"/>
    <s v="IVA"/>
    <x v="1"/>
    <n v="2"/>
    <s v="T4aN2a"/>
    <s v="NA"/>
    <s v="NA"/>
    <s v="SCC"/>
    <s v="CTRT"/>
    <s v="Cisplatin"/>
    <d v="2024-04-25T00:00:00"/>
    <s v="1.0*1.0/0.4*1.5"/>
    <s v="NA"/>
    <s v="Vibratome"/>
    <n v="14"/>
    <s v="Dharani"/>
    <s v="Y"/>
    <s v="Y"/>
    <s v="N"/>
    <s v="Q2 Passed"/>
    <s v="NA"/>
    <s v="(2x4x0.45) Arm 1 (1x7)_x000a_(1x1x0.85) Arm 2 (1x6)_x000a_(1x1x1) Arm 3 (1x6)"/>
    <s v="Plate 2:  MC RxA (2x3), Pacli+Carbo RxJ (2x3);_x000a_Plate 3:  1*1*1 MC RxAI (2x3), 1*1*0.85 {MC RxAO (2x3), MC AU (2x3), Pacli+Carbo RxAM (2x3)}_x000a_"/>
    <n v="66"/>
    <s v="Terminated @T72"/>
  </r>
  <r>
    <s v="FBR2C240146"/>
    <n v="240146"/>
    <s v="R&amp;D"/>
    <x v="637"/>
    <s v="FCB-PROTOCOL-01"/>
    <s v="CLN/PRA/261"/>
    <s v="Y"/>
    <s v="RCC DPT (2C)"/>
    <s v="Internal R&amp;D"/>
    <s v="Q1 Passed"/>
    <s v="Q1 Passed"/>
    <s v="Q1.5 Passed"/>
    <s v="Q1.5 Passed"/>
    <s v="NA"/>
    <s v="Tumor content 8-75%"/>
    <x v="0"/>
    <s v="Malligae Hospital"/>
    <s v="Dr Prakash BV"/>
    <x v="4"/>
    <s v="NA"/>
    <s v="Renal Mass"/>
    <s v="Right Renal Mass"/>
    <s v="Male"/>
    <n v="60"/>
    <s v="N"/>
    <n v="5.2"/>
    <s v="Kalappa"/>
    <s v="Surgery"/>
    <s v="Primary"/>
    <s v="Naïve"/>
    <s v="NA"/>
    <s v="II"/>
    <x v="2"/>
    <s v="NA"/>
    <s v="pT2No"/>
    <s v="NA"/>
    <s v="NA"/>
    <s v="NA"/>
    <s v="NA"/>
    <s v="NA"/>
    <d v="2024-04-30T00:00:00"/>
    <s v="0.8*1.0/1.2*1.8/2.2"/>
    <s v="NA"/>
    <s v="Manual"/>
    <n v="14"/>
    <s v="Dharani"/>
    <s v="Y"/>
    <s v="Y"/>
    <s v="N"/>
    <s v="Q2 Passed"/>
    <s v="NA"/>
    <s v="Arm (1x7)"/>
    <s v="Base Plate 2: MC RxA (1x7), Nivo RxB (1x7), MC+FBS RxO (1x7), Nivo+FBS RxP (1x7);_x000a_Flow Plate 3:MC RxA (1x7), Nivo RxB (1x7), MC+FBS RxO (1x7), Nivo+FBS RxP (1x7)"/>
    <n v="70"/>
    <s v="Terminated @T72"/>
  </r>
  <r>
    <s v="FBR2C240147"/>
    <n v="240147"/>
    <s v="R&amp;D"/>
    <x v="638"/>
    <s v="FCB-PROTOCOL-02"/>
    <s v="RC054"/>
    <s v="Y"/>
    <s v="RCC DPT (2C)"/>
    <s v="Internal R&amp;D"/>
    <s v="Q1 Passed"/>
    <s v="Q1 Passed"/>
    <s v="Q1.5 Passed"/>
    <s v="Q1.5 Passed"/>
    <s v="NA"/>
    <s v="Tumor content 20-90%"/>
    <x v="7"/>
    <s v="Mazumdar Shaw Medical Centre, Bangalore"/>
    <s v="Dr Saurabh Bhargav, Bangalore"/>
    <x v="4"/>
    <s v="NA"/>
    <s v="Renal Mass"/>
    <s v="Left Renal Mass"/>
    <s v="Male"/>
    <n v="46"/>
    <s v="N"/>
    <n v="4.9000000000000004"/>
    <s v="Shashi"/>
    <s v="Surgery"/>
    <s v="Primary"/>
    <s v="Naïve"/>
    <s v="NA"/>
    <s v="III"/>
    <x v="4"/>
    <n v="3"/>
    <s v="pT3apN0"/>
    <s v="NA"/>
    <s v="NA"/>
    <s v="Clear cell renal  cell carcinoma"/>
    <s v="NA"/>
    <s v="NA"/>
    <d v="2024-05-02T00:00:00"/>
    <s v="0.3*1.1*1.3_x000a_0.1*0.6*1.1"/>
    <s v="NA"/>
    <s v="Manual"/>
    <n v="14"/>
    <s v="kuberan"/>
    <s v="Y"/>
    <s v="Y"/>
    <s v="N"/>
    <s v="Q2 Passed"/>
    <s v="NA"/>
    <s v="Arm (1x7)"/>
    <s v="Base Plate 2: MC RxA (1x7), Nivo RxB (1x7), MC+FBS RxO (1x7), Nivo+FBS RxP (1x7), Sunitinib RxD (1x7);_x000a_Flow Plate 3:MC RxA (1x7), Nivo RxB (1x7), MC+FBS RxO (1x7), Nivo+FBS RxP (1x7), Sunitinib RxD (1x7)"/>
    <n v="95"/>
    <s v="Terminated @T72"/>
  </r>
  <r>
    <s v="FBR1Y240148"/>
    <n v="240148"/>
    <s v="R&amp;D"/>
    <x v="638"/>
    <s v="FCB-PROTOCOL-01"/>
    <s v="CLN/PRA/262"/>
    <s v="Y"/>
    <s v="CCS Study (1Y)"/>
    <s v="Internal R&amp;D"/>
    <s v="Q1 Passed"/>
    <s v="Q1 Passed"/>
    <s v="Q1.5 Passed"/>
    <s v="Q1.5 Passed"/>
    <s v="NA"/>
    <s v="Tumor content 4-80%"/>
    <x v="0"/>
    <s v="ASWAD Hospital"/>
    <s v="Dr Prakash BV"/>
    <x v="0"/>
    <s v="NA"/>
    <s v="Buccal Mucosa"/>
    <s v="Left Buccal Mucosa"/>
    <s v="Female"/>
    <n v="60"/>
    <s v="N"/>
    <n v="5.2"/>
    <s v="Kalappa"/>
    <s v="Surgery"/>
    <s v="Primary"/>
    <s v="Naïve"/>
    <s v="NA"/>
    <s v="II"/>
    <x v="2"/>
    <s v="NA"/>
    <s v="pT4No"/>
    <s v="NA"/>
    <s v="NA"/>
    <s v="NA"/>
    <s v="NA"/>
    <s v="NA"/>
    <d v="2024-05-02T00:00:00"/>
    <s v="0.4*0.8*2.2_x000a_0.2/0.3*0.4/0.6*1.2"/>
    <s v="NA"/>
    <s v="Vibratome"/>
    <n v="14"/>
    <s v="Kowshik"/>
    <s v="Y"/>
    <s v="Y"/>
    <s v="N"/>
    <s v="Q2 Passed"/>
    <s v="NA"/>
    <s v="Arm 1 (1x6)"/>
    <s v="Plate 2: (1*1*0.85) {MC RxAI (2x3), MC+NEAA RxAJ (2x3)}"/>
    <n v="45"/>
    <s v="Terminated @T72"/>
  </r>
  <r>
    <s v="FBR1Y240149"/>
    <n v="240149"/>
    <s v="R&amp;D"/>
    <x v="639"/>
    <s v="FCB-PROTOCOL-01"/>
    <s v="VYD/280"/>
    <s v="Y"/>
    <s v="CCS Study (1Y)"/>
    <s v="Internal R&amp;D"/>
    <s v="Q1 Passed"/>
    <s v="Q1 Passed"/>
    <s v="Q1.5 Passed"/>
    <s v="Q1.5 Passed"/>
    <s v="NA"/>
    <s v="A:Tumor content &gt;80% in all fragments_x000a_B:Tumor content 60-80%"/>
    <x v="5"/>
    <s v="Vydehi Hospital, Bangalore"/>
    <s v="Dr Amritha Prabha"/>
    <x v="0"/>
    <s v="NA"/>
    <s v="Buccal Mucosa"/>
    <s v="Right Buccal Mucosa"/>
    <s v="Male"/>
    <n v="53"/>
    <s v="N"/>
    <n v="5.6"/>
    <s v="Kalappa"/>
    <s v="Surgery"/>
    <s v="Primary"/>
    <s v="Naïve"/>
    <s v="NA"/>
    <s v="IVA"/>
    <x v="1"/>
    <n v="2"/>
    <s v="T4aN0"/>
    <s v="NA"/>
    <s v="NA"/>
    <s v="scc"/>
    <s v="RT"/>
    <s v="NA"/>
    <d v="2024-05-06T00:00:00"/>
    <s v="0.6*1.4*2.0"/>
    <s v="NA"/>
    <s v="Vibratome"/>
    <n v="14"/>
    <s v="Dharani"/>
    <s v="Y"/>
    <s v="Y"/>
    <s v="N"/>
    <s v="Q2 Passed"/>
    <s v="NA"/>
    <s v="(2x4x0.45) Arm 1 (1x7)_x000a_(1x1x0.85) Arm 2 (1x6)_x000a_(1x1x1) Arm 3 (1x6)"/>
    <s v="Plate 2:MC RxA (2x3), Placli+Carbo RxAJ (2x3);_x000a_Plate 3: (1*1*0.85) {MC RxAI (2x3), Placli+Carbo RxAM (2x3)}"/>
    <n v="169"/>
    <s v="Terminated @T72"/>
  </r>
  <r>
    <s v="FBR2C240150"/>
    <n v="240150"/>
    <s v="R&amp;D"/>
    <x v="639"/>
    <s v="FCB-PROTOCOL-01"/>
    <s v="VYD/281"/>
    <s v="Y"/>
    <s v="RCC DPT (2C)"/>
    <s v="Internal R&amp;D"/>
    <s v="Q1 Passed"/>
    <s v="Q1 Passed"/>
    <s v="Q1.5 Passed"/>
    <s v="Q1.5 Passed"/>
    <s v="NA"/>
    <s v="Tumor content 15-70%"/>
    <x v="5"/>
    <s v="Vydehi Hospital, Bangalore"/>
    <s v="Dr Amritha Prabha"/>
    <x v="4"/>
    <s v="NA"/>
    <s v="Renal Mass"/>
    <s v="Left Renal Mass"/>
    <s v="Male"/>
    <n v="51"/>
    <s v="N"/>
    <n v="5.6"/>
    <s v="Kalappa"/>
    <s v="Surgery"/>
    <s v="Primary"/>
    <s v="Naïve"/>
    <s v="NA"/>
    <s v="III"/>
    <x v="4"/>
    <n v="2"/>
    <s v="T3N0"/>
    <s v="NA"/>
    <s v="NA"/>
    <s v="Clear cell renal  cell carcinoma"/>
    <s v="NA"/>
    <s v="NA"/>
    <d v="2024-05-06T00:00:00"/>
    <s v="0.8*2.0*2.0_x000a_0.6*2.4*2.8"/>
    <s v="NA"/>
    <s v="Manual"/>
    <n v="14"/>
    <s v="Syam"/>
    <s v="Y"/>
    <s v="Y"/>
    <s v="N"/>
    <s v="Q2 Passed"/>
    <s v="NA"/>
    <s v="Arm (1x7)"/>
    <s v="Base Plate 2: MC RxA (1x7), Nivo RxB (1x7), MC+FBS RxO (1x7), Nivo+FBS RxP (1x7), Sunitinib RxD (1x7);_x000a_Flow Plate 3:MC RxA (1x7), Nivo RxB (1x7), MC+FBS RxO (1x7), Nivo+FBS RxP (1x7), Sunitinib RxD (1x7)"/>
    <n v="84"/>
    <s v="Terminated @T72"/>
  </r>
  <r>
    <s v="FBR1Y240151"/>
    <n v="240151"/>
    <s v="R&amp;D"/>
    <x v="639"/>
    <s v="FCB-PROTOCOL-01"/>
    <s v="CLN/DBR/185"/>
    <s v="Y"/>
    <s v="CCS Study (1Y)"/>
    <s v="Internal R&amp;D"/>
    <s v="Q1 Passed"/>
    <s v="Q1 Passed"/>
    <s v="Q1.5 Passed"/>
    <s v="Q1.5 Passed"/>
    <s v="NA"/>
    <s v="A: Tumor content 0-80%_x000a_B:Tumor content 8-55%"/>
    <x v="4"/>
    <s v="DBR &amp; SK Hospital, Tirupati"/>
    <s v="Dr C Jayaprakash"/>
    <x v="0"/>
    <s v="NA"/>
    <s v="Buccal Mucosa"/>
    <s v="Right Buccal Mucosa"/>
    <s v="Female"/>
    <n v="59"/>
    <s v="N"/>
    <n v="4.9000000000000004"/>
    <s v="Shashi"/>
    <s v="Surgery"/>
    <s v="Primary"/>
    <s v="Naïve"/>
    <s v="NA"/>
    <s v="NA"/>
    <x v="0"/>
    <s v="NA"/>
    <s v="NA"/>
    <s v="NA"/>
    <s v="NA"/>
    <s v="NA"/>
    <s v="NA"/>
    <s v="NA"/>
    <d v="2024-05-07T00:00:00"/>
    <s v="0.2/0.4*0.4/0.9*1.8"/>
    <s v="NA"/>
    <s v="Vibratome"/>
    <n v="14"/>
    <s v="Mouniss"/>
    <s v="Y"/>
    <s v="Y"/>
    <s v="N"/>
    <s v="Q2 Passed"/>
    <s v="NA"/>
    <s v="(1x1x0.85) Arm 1 (1x6)_x000a_(2x4x0.45) Arm 2 (1x7)_x000a_(1x1x1) Arm 3 (1x6)"/>
    <s v="Plate 2:  MC RxA (1x7), NEAA RxAV (1x7)};_x000a_Plate 3: (1*1*0.85) {MC+Insert RxAI (2x3), NEAA+Insert RxAJ (2x3)}"/>
    <n v="74"/>
    <s v="Terminated @T72"/>
  </r>
  <r>
    <s v="FBR2A240152"/>
    <n v="240152"/>
    <s v="R&amp;D"/>
    <x v="640"/>
    <s v="FCB-PROTOCOL-02"/>
    <s v="OCO41"/>
    <s v="Y"/>
    <s v="Ovary CC (R2A)"/>
    <s v="Internal R&amp;D"/>
    <s v="Q1 Passed"/>
    <s v="Q1 Passed"/>
    <s v="Compromised"/>
    <s v="Q1.5 Passed"/>
    <s v="NA"/>
    <s v="Tumor content 30-80%"/>
    <x v="7"/>
    <s v="Mazumdar Shaw Medical Centre, Bangalore"/>
    <s v="Dr Rohit Ranade, Bangalore"/>
    <x v="2"/>
    <s v="NA"/>
    <s v="Ovary"/>
    <s v="Right Ovary"/>
    <s v="Female"/>
    <n v="41"/>
    <s v="N"/>
    <n v="5.2"/>
    <s v="Kalappa"/>
    <s v="Surgery"/>
    <s v="Primary"/>
    <s v="Naïve"/>
    <s v="NA"/>
    <s v="III"/>
    <x v="4"/>
    <s v="High grade tumor. "/>
    <s v="pT3 b"/>
    <s v="NA"/>
    <s v="NA"/>
    <s v="Adenocarcinoma, High grade serous carcinoma "/>
    <s v="NA"/>
    <s v="NA"/>
    <d v="2024-05-07T00:00:00"/>
    <s v="0.3*1.2/0.6*1.6/1.4"/>
    <s v="NA"/>
    <s v="Manual"/>
    <n v="14"/>
    <s v="Abdul"/>
    <s v="Y"/>
    <s v="Y"/>
    <s v="N"/>
    <s v="Q2 Passed"/>
    <s v="NA"/>
    <s v="(2x2x1) Arm 1 (1x7)"/>
    <s v="Plate 2:MC RxA (1x7), Placli+Carbo RxC (1x7)"/>
    <n v="21"/>
    <s v="Terminated @T72"/>
  </r>
  <r>
    <n v="240153"/>
    <n v="240153"/>
    <s v="R&amp;D"/>
    <x v="641"/>
    <s v="FCB-PROTOCOL-01"/>
    <s v="CLN/DBR/186"/>
    <s v="Y"/>
    <s v="No Study"/>
    <s v="1st level attrition"/>
    <s v="Q1 Passed"/>
    <s v="Q1 Passed"/>
    <s v="Q1.5 Rejected"/>
    <s v="Q1.5 Rejected"/>
    <s v="Not Fit for Vibrotome"/>
    <s v="NA"/>
    <x v="4"/>
    <s v="DBR &amp; SK Hospital, Tirupati"/>
    <s v="Dr C Jayaprakash"/>
    <x v="0"/>
    <s v="NA"/>
    <s v="Buccal Mucosa"/>
    <s v="Left Buccal Mucosa"/>
    <s v="Female"/>
    <n v="45"/>
    <s v="N"/>
    <n v="4.9000000000000004"/>
    <s v="Shashi"/>
    <s v="Surgery"/>
    <s v="Primary"/>
    <s v="Naïve"/>
    <s v="NA"/>
    <s v="NA"/>
    <x v="0"/>
    <s v="NA"/>
    <s v="NA"/>
    <s v="NA"/>
    <s v="NA"/>
    <s v="NA"/>
    <s v="NA"/>
    <s v="NA"/>
    <d v="2024-05-09T00:00:00"/>
    <s v="0.8*1.2*1.0/1.2"/>
    <s v="NA"/>
    <s v="NA"/>
    <n v="14"/>
    <s v="Pallavi"/>
    <s v="Y"/>
    <s v="Y"/>
    <s v="N"/>
    <s v="Q2 Rejected"/>
    <s v="Not fit for vibrotome"/>
    <s v="NA"/>
    <s v="NA"/>
    <s v="NA"/>
    <s v="Rejected"/>
  </r>
  <r>
    <s v="FBR1Y240154"/>
    <n v="240154"/>
    <s v="R&amp;D"/>
    <x v="642"/>
    <s v="FCB-PROTOCOL-01"/>
    <s v="VYD/282"/>
    <s v="Y"/>
    <s v="CCS Study (1Y)"/>
    <s v="Internal R&amp;D"/>
    <s v="Q1 Passed"/>
    <s v="Q1 Passed"/>
    <s v="Compromised"/>
    <s v="Q1.5 Rejected"/>
    <s v="NA"/>
    <s v="Tumor content 0-95%. Average tumor content 25%. Only 2 fragments have tumor"/>
    <x v="5"/>
    <s v="Vydehi Hospital, Bangalore"/>
    <s v="Dr Amritha Prabha"/>
    <x v="0"/>
    <s v="NA"/>
    <s v="Buccal Mucosa"/>
    <s v="Left Buccal Mucosa"/>
    <s v="Male"/>
    <n v="56"/>
    <s v="N"/>
    <n v="4.8"/>
    <s v="Kalappa"/>
    <s v="Surgery"/>
    <s v="Primary"/>
    <s v="Naïve"/>
    <s v="NA"/>
    <s v="III"/>
    <x v="4"/>
    <n v="2"/>
    <s v="T3N0"/>
    <s v="NA"/>
    <s v="NA"/>
    <s v="scc"/>
    <s v="RT"/>
    <s v="NA"/>
    <d v="2024-05-10T00:00:00"/>
    <s v="0.4/0.6*1.4*1.2"/>
    <s v="NA"/>
    <s v="Manual"/>
    <n v="14"/>
    <s v="Kokila"/>
    <s v="Y"/>
    <s v="Y"/>
    <s v="N"/>
    <s v="Q2 Passed"/>
    <s v="NA"/>
    <s v="Arm 1 (1x6)"/>
    <s v="Plate 2: MC RxAI (2x3), Pacli+Carbo RxAM (2x3), Cisplatin RxAN (2x3)  Gemi+Carbo RxAS (2x3)"/>
    <n v="37"/>
    <s v="Terminated @T72"/>
  </r>
  <r>
    <s v="FBR2B240155"/>
    <n v="240155"/>
    <s v="R&amp;D"/>
    <x v="643"/>
    <s v="FCB-PROTOCOL-02"/>
    <s v="OCO42"/>
    <s v="Y"/>
    <s v="ovary Biopsy (R2B)"/>
    <s v="Internal R&amp;D"/>
    <s v="Q1 Passed"/>
    <s v="Not Received"/>
    <s v="Q1.5 Passed"/>
    <s v="Q1.5 Passed"/>
    <s v="Blood not collected"/>
    <s v="Tumor content 0-5%"/>
    <x v="7"/>
    <s v="Mazumdar Shaw Medical Centre, Bangalore"/>
    <s v="Dr Rohit Ranade, Bangalore"/>
    <x v="2"/>
    <s v="NA"/>
    <s v="Peritoneal"/>
    <s v="Peritoneal"/>
    <s v="Female"/>
    <n v="76"/>
    <s v="N"/>
    <n v="5.2"/>
    <s v="Kalappa"/>
    <s v="Biopsy"/>
    <s v="Primary"/>
    <s v="Naïve"/>
    <s v="NA"/>
    <s v="NA"/>
    <x v="0"/>
    <s v="NA"/>
    <s v="NA"/>
    <s v="NA"/>
    <s v="NA"/>
    <s v="NA"/>
    <s v="NA"/>
    <s v="NA"/>
    <d v="2024-05-11T00:00:00"/>
    <s v="2 Cores_x000a_0.5 &amp; 0.6"/>
    <s v="NA"/>
    <s v="Manual"/>
    <n v="14"/>
    <s v="Dharani"/>
    <s v="N"/>
    <s v="N"/>
    <s v="N"/>
    <s v="Q2 Passed"/>
    <s v="NA"/>
    <s v="Arm 1 (1x6)"/>
    <s v="Plate 2:MC RxA (2x3), Placli+Carbo RxC (2x3), Lipodox RxK (2x3)"/>
    <n v="24"/>
    <s v="Terminated @T72"/>
  </r>
  <r>
    <n v="240156"/>
    <n v="240156"/>
    <s v="R&amp;D"/>
    <x v="644"/>
    <s v="FCB-PROTOCOL-02"/>
    <s v="HN139"/>
    <s v="Y"/>
    <s v="No Study"/>
    <s v="1st level attrition"/>
    <s v="Q1 Rejected"/>
    <s v="Q1 Passed"/>
    <s v="Q1.5 Rejected"/>
    <s v="Q1.5 Rejected"/>
    <s v="Small size tissue"/>
    <s v="NA"/>
    <x v="7"/>
    <s v="Mazumdar Shaw Medical Centre, Bangalore"/>
    <s v="Dr Vijay Pillai, Bangalore"/>
    <x v="0"/>
    <s v="NA"/>
    <s v="Hard Palate"/>
    <s v="Right Hard Palate"/>
    <s v="Male"/>
    <n v="44"/>
    <s v="N"/>
    <n v="4.8"/>
    <s v="Kalappa"/>
    <s v="Surgery"/>
    <s v="Primary"/>
    <s v="Naïve"/>
    <s v="NA"/>
    <s v="II"/>
    <x v="2"/>
    <n v="1"/>
    <s v="pT2N0"/>
    <s v="NA"/>
    <s v="NA"/>
    <s v="Squamous Cell Carcinoma"/>
    <s v="NA"/>
    <s v="NA"/>
    <d v="2024-05-15T00:00:00"/>
    <s v="0.2*0.6*0.6_x000a_0.4*0.5*0.8"/>
    <s v="NA"/>
    <s v="Vibratome"/>
    <n v="14"/>
    <s v="Abdul"/>
    <s v="Y"/>
    <s v="Y"/>
    <s v="N"/>
    <s v="Q2 Rejected"/>
    <s v="Not fit for vibrotome"/>
    <s v="NA"/>
    <s v="NA"/>
    <s v="NA"/>
    <s v="Rejected"/>
  </r>
  <r>
    <s v="FBR1X240157"/>
    <n v="240157"/>
    <s v="R&amp;D"/>
    <x v="644"/>
    <s v="FCB-PROTOCOL-02"/>
    <s v="HN140"/>
    <s v="Y"/>
    <s v="Biopsy HNSCC (1X)"/>
    <s v="Internal R&amp;D"/>
    <s v="Q1 Passed"/>
    <s v="Q1 Passed"/>
    <s v="Q1.5 Passed"/>
    <s v="Q1.5 Passed"/>
    <s v="NA"/>
    <s v="NA"/>
    <x v="7"/>
    <s v="Mazumdar Shaw Medical Centre, Bangalore"/>
    <s v="Dr Vijay Pillai, Bangalore"/>
    <x v="0"/>
    <s v="NA"/>
    <s v="Larynx"/>
    <s v="Larynx"/>
    <s v="Male"/>
    <n v="69"/>
    <s v="N"/>
    <n v="4.8"/>
    <s v="Kalappa"/>
    <s v="Biopsy"/>
    <s v="Primary"/>
    <s v="Naïve"/>
    <s v="NA"/>
    <s v="NA"/>
    <x v="0"/>
    <s v="NA"/>
    <s v="NA"/>
    <s v="NA"/>
    <s v="NA"/>
    <s v="Squamous Cell Carcinoma"/>
    <s v="NA"/>
    <s v="NA"/>
    <s v="15-05-2024_x000a_27-05-2024"/>
    <s v="1 Core_x000a_0.8/1.0"/>
    <s v="NA"/>
    <s v="Manual"/>
    <n v="14"/>
    <s v="Pallavi"/>
    <s v="N"/>
    <s v="N"/>
    <s v="N"/>
    <s v="Q2 Passed"/>
    <s v="NA"/>
    <s v="Arm 1 (1x2)"/>
    <s v="Plate 2: MC RxA (2x3), Cisplatin RxAN (2x3)"/>
    <n v="14"/>
    <s v="Terminated @T72"/>
  </r>
  <r>
    <s v="FBR1Y240158"/>
    <n v="240158"/>
    <s v="R&amp;D"/>
    <x v="645"/>
    <s v="FCB-PROTOCOL-02"/>
    <s v="HN141"/>
    <s v="Y"/>
    <s v="CCS Study (1Y)"/>
    <s v="Internal R&amp;D"/>
    <s v="Q1 Passed"/>
    <s v="Not Received"/>
    <s v="Compromised"/>
    <s v="Q1.5 Rejected"/>
    <s v="T48 Plate Contaminated"/>
    <s v="Tumor content 0-80%"/>
    <x v="7"/>
    <s v="Mazumdar Shaw Medical Centre, Bangalore"/>
    <s v="Dr Vijay Pillai, Bangalore"/>
    <x v="0"/>
    <s v="NA"/>
    <s v="Alveolus"/>
    <s v="Right Maxillary Alveolus"/>
    <s v="Female"/>
    <n v="65"/>
    <s v="N"/>
    <n v="4.9000000000000004"/>
    <s v="Kalappa"/>
    <s v="Surgery"/>
    <s v="Primary"/>
    <s v="Chemotherapy"/>
    <s v="NA"/>
    <s v="NA"/>
    <x v="0"/>
    <s v="NA"/>
    <s v="NA"/>
    <n v="1"/>
    <s v="DCF 75% "/>
    <s v="NA"/>
    <s v="NA"/>
    <s v="NA"/>
    <d v="2024-05-17T00:00:00"/>
    <s v="1.6*1.2*2.8"/>
    <s v="1.4/0.8*1.3*2.1/1.2_x000a_0.8/0.6*1.6*1.7"/>
    <s v="Vibratome"/>
    <n v="14"/>
    <s v="Abdul"/>
    <s v="N"/>
    <s v="N"/>
    <s v="N"/>
    <s v="Q2 Passed"/>
    <s v="NA"/>
    <s v="Arm 1 (1x7)"/>
    <s v="Plate 2: MC RxA (1x7), Nivo RxC (1x7), Cisplatin RxF (1x7)"/>
    <n v="35"/>
    <s v="Rejected"/>
  </r>
  <r>
    <s v="FBR1Y240159"/>
    <n v="240159"/>
    <s v="R&amp;D"/>
    <x v="646"/>
    <s v="FCB-PROTOCOL-02"/>
    <s v="HN142"/>
    <s v="Y"/>
    <s v="CCS Study (1Y)"/>
    <s v="Internal R&amp;D"/>
    <s v="Q1 Passed"/>
    <s v="Q1 Rejected"/>
    <s v="Compromised"/>
    <s v="Q1.5 Passed"/>
    <s v="below 6ml"/>
    <s v="Tumor content 25-60%"/>
    <x v="7"/>
    <s v="Mazumdar Shaw Medical Centre, Bangalore"/>
    <s v="Dr Vijay Pillai, Bangalore"/>
    <x v="0"/>
    <s v="NA"/>
    <s v="Tongue"/>
    <s v="Left Lateral Tongue"/>
    <s v="Male"/>
    <n v="36"/>
    <s v="N"/>
    <n v="4.5999999999999996"/>
    <s v="Kalappa"/>
    <s v="Surgery"/>
    <s v="Primary"/>
    <s v="Naïve"/>
    <s v="NA"/>
    <s v="IV"/>
    <x v="1"/>
    <n v="2"/>
    <s v="pT4aN3b"/>
    <s v="NA"/>
    <s v="NA"/>
    <s v="Squamous Cell Carcinoma"/>
    <s v="NA"/>
    <s v="NA"/>
    <d v="2024-05-20T00:00:00"/>
    <s v="0.2/0.4*1.0/0.6*1.0"/>
    <s v="NA"/>
    <s v="Vibratome"/>
    <n v="14"/>
    <s v="Abdul"/>
    <s v="N"/>
    <s v="N"/>
    <s v="N"/>
    <s v="Q2 Passed"/>
    <s v="NA"/>
    <s v="Arm 1 (1x6)"/>
    <s v="Plate 2: MC+Insert RxAI (2x3), Cisplatin+Insert RxAN (2x3)"/>
    <n v="32"/>
    <s v="Terminated @T72"/>
  </r>
  <r>
    <s v="FBR1Y240160"/>
    <n v="240160"/>
    <s v="R&amp;D"/>
    <x v="646"/>
    <s v="FCB-PROTOCOL-01"/>
    <s v="VYD/283"/>
    <s v="Y"/>
    <s v="CCS Study (1Y)"/>
    <s v="Internal R&amp;D"/>
    <s v="Q1 Passed"/>
    <s v="Q1 Passed"/>
    <s v="Q1.5 Passed"/>
    <s v="Q1.5 Passed"/>
    <s v="NA"/>
    <s v="Tumor content 15-45%"/>
    <x v="5"/>
    <s v="Vydehi Hospital, Bangalore"/>
    <s v="Dr Amritha Prabha"/>
    <x v="0"/>
    <s v="NA"/>
    <s v="Buccal Mucosa"/>
    <s v="Left Buccal Mucosa"/>
    <s v="Female"/>
    <n v="61"/>
    <s v="N"/>
    <n v="4.5999999999999996"/>
    <s v="Kalappa"/>
    <s v="Surgery"/>
    <s v="Primary"/>
    <s v="Naïve"/>
    <s v="NA"/>
    <s v="IVA"/>
    <x v="1"/>
    <n v="1"/>
    <s v="T4aN0"/>
    <s v="NA"/>
    <s v="NA"/>
    <s v="scc"/>
    <s v="RT"/>
    <s v="NA"/>
    <d v="2024-05-20T00:00:00"/>
    <s v="0.6/0.8*1.2*1.6_x000a_0.5/0.4*0.6*0.9_x000a_0.2*0.4/0.5*0.6"/>
    <s v="0.6/0.8*1.2*1.4/1.2_x000a_0.5/0.4*0.6*0.9_x000a_0.2*0.4/0.5*0.6"/>
    <s v="Vibratome"/>
    <n v="14"/>
    <s v="Abdul"/>
    <s v="Y"/>
    <s v="Y"/>
    <s v="N"/>
    <s v="Q2 Passed"/>
    <s v="NA"/>
    <s v="Arm 1 (1x7)"/>
    <s v="Plate 2: MC RxA (1x7), Pacli+Carbo RxJ (1x7), Cisplatin RxF (1x7)"/>
    <n v="28"/>
    <s v="Terminated @T72"/>
  </r>
  <r>
    <n v="240161"/>
    <n v="240161"/>
    <s v="R&amp;D"/>
    <x v="647"/>
    <s v="FCB-PROTOCOL-02"/>
    <s v="HN143"/>
    <s v="Y"/>
    <s v="No Study"/>
    <s v="1st level attrition"/>
    <s v="Q1 Rejected"/>
    <s v="Not Received"/>
    <s v="Q1.5 Rejected"/>
    <s v="Q1.5 Rejected"/>
    <s v="Very small size and blood also not colllected"/>
    <s v="NA"/>
    <x v="7"/>
    <s v="Mazumdar Shaw Medical Centre, Bangalore"/>
    <s v="Dr Vijay Pillai, Bangalore"/>
    <x v="0"/>
    <s v="NA"/>
    <s v="Tongue"/>
    <s v="Tongue"/>
    <s v="Male"/>
    <n v="34"/>
    <s v="N"/>
    <n v="4.2"/>
    <s v="Kalappa"/>
    <s v="Surgery"/>
    <s v="Primary"/>
    <s v="Naïve"/>
    <s v="NA"/>
    <s v="NA"/>
    <x v="0"/>
    <s v="NA"/>
    <s v="NA"/>
    <s v="NA"/>
    <s v="NA"/>
    <s v="NA"/>
    <s v="NA"/>
    <s v="NA"/>
    <d v="2024-05-21T00:00:00"/>
    <s v="0.2*0.4*0.4_x000a_0.2*0.3*0.6_x000a_0.1/0.2*0.3*0.3"/>
    <s v="NA"/>
    <s v="NA"/>
    <s v="NA"/>
    <s v="NA"/>
    <s v="N"/>
    <s v="N"/>
    <s v="N"/>
    <s v="Q2 Rejected"/>
    <s v="Very Small Size Tissue"/>
    <s v="NA"/>
    <s v="NA"/>
    <s v="NA"/>
    <s v="Rejected"/>
  </r>
  <r>
    <s v="FBR1Y240162"/>
    <n v="240162"/>
    <s v="R&amp;D"/>
    <x v="648"/>
    <s v="FCB-PROTOCOL-01"/>
    <s v="VYD/284"/>
    <s v="Y"/>
    <s v="CCS Study (1Y)"/>
    <s v="Internal R&amp;D"/>
    <s v="Q1 Passed"/>
    <s v="Q1 Passed"/>
    <s v="Q1.5 Passed"/>
    <s v="Q1.5 Passed"/>
    <s v="NA"/>
    <s v="Tumor content 60-80%"/>
    <x v="5"/>
    <s v="Vydehi Hospital, Bangalore"/>
    <s v="Dr Amritha Prabha"/>
    <x v="0"/>
    <s v="NA"/>
    <s v="Buccal Mucosa"/>
    <s v="Left Buccal Mucosa, Lower Alveolus &amp; Central Arch"/>
    <s v="Female"/>
    <n v="55"/>
    <s v="N"/>
    <n v="5.2"/>
    <s v="Kalappa"/>
    <s v="Surgery"/>
    <s v="Primary"/>
    <s v="Naïve"/>
    <s v="NA"/>
    <s v="III"/>
    <x v="4"/>
    <n v="2"/>
    <s v="T3N0"/>
    <s v="NA"/>
    <s v="NA"/>
    <s v="scc"/>
    <s v="RT"/>
    <s v="NA"/>
    <d v="2024-05-22T00:00:00"/>
    <s v="0.5/0.3*1.6/0.6*2.0/1.8"/>
    <s v="NA"/>
    <s v="Vibratome"/>
    <n v="14"/>
    <s v="kuberan"/>
    <s v="Y"/>
    <s v="Y"/>
    <s v="N"/>
    <s v="Q2 Passed"/>
    <s v="NA"/>
    <s v="Arm 1 (1x7)"/>
    <s v="Plate 2: MC RxA (1x7), Pacli+Carbo RxJ (1x7), Cisplatin RxF (1x7), Gemi+carbo RxL (1x7)"/>
    <n v="49"/>
    <s v="Terminated @T72"/>
  </r>
  <r>
    <s v="FBR1Y240163"/>
    <n v="240163"/>
    <s v="R&amp;D"/>
    <x v="648"/>
    <s v="FCB-PROTOCOL-01"/>
    <s v="CLN/DBR/187"/>
    <s v="Y"/>
    <s v="CCS Study (1Y)"/>
    <s v="Internal R&amp;D"/>
    <s v="Q1 Passed"/>
    <s v="Q1 Passed"/>
    <s v="Q1.5 Passed"/>
    <s v="Q1.5 Passed"/>
    <s v="NA"/>
    <s v="Tumor content 40-65%"/>
    <x v="4"/>
    <s v="DBR &amp; SK Hospital, Tirupati"/>
    <s v="Dr C Jayaprakash"/>
    <x v="0"/>
    <s v="NA"/>
    <s v="Tongue"/>
    <s v="Tongue"/>
    <s v="Male"/>
    <n v="74"/>
    <s v="N"/>
    <n v="6.2"/>
    <s v="Maruthi"/>
    <s v="Surgery"/>
    <s v="Primary"/>
    <s v="Naïve"/>
    <s v="NA"/>
    <s v="NA"/>
    <x v="0"/>
    <s v="NA"/>
    <s v="NA"/>
    <s v="NA"/>
    <s v="NA"/>
    <s v="NA"/>
    <s v="NA"/>
    <s v="NA"/>
    <d v="2024-05-23T00:00:00"/>
    <s v="0.6/0.4*1.2/1.0*2.2"/>
    <s v="NA"/>
    <s v="Vibratome"/>
    <n v="14"/>
    <s v="Kokila"/>
    <s v="Y"/>
    <s v="Y"/>
    <s v="N"/>
    <s v="Q2 Passed"/>
    <s v="NA"/>
    <s v="Arm 1 (1x7)"/>
    <s v="Plate 2: MC RxA (1x7), Nivo RxC (1x7),NEAA RxAV (1x7)"/>
    <n v="35"/>
    <s v="Terminated @T72"/>
  </r>
  <r>
    <s v="FBR1Y240164"/>
    <n v="240164"/>
    <s v="R&amp;D"/>
    <x v="649"/>
    <s v="FCB-PROTOCOL-01"/>
    <s v="VYD/285"/>
    <s v="Y"/>
    <s v="CCS Study (1Y)"/>
    <s v="Internal R&amp;D"/>
    <s v="Q1 Passed"/>
    <s v="Q1 Passed"/>
    <s v="Q1.5 Passed"/>
    <s v="Q1.5 Passed"/>
    <s v="NA"/>
    <s v="Tumor content 15-85%"/>
    <x v="5"/>
    <s v="Vydehi Hospital, Bangalore"/>
    <s v="Dr Amritha Prabha"/>
    <x v="0"/>
    <s v="NA"/>
    <s v="Buccal Mucosa"/>
    <s v="Left Buccal Mucosa, Lower Alveolus &amp; Central Arch"/>
    <s v="Male"/>
    <n v="55"/>
    <s v="N"/>
    <n v="5.2"/>
    <s v="Shashi"/>
    <s v="Surgery"/>
    <s v="Primary"/>
    <s v="Naïve"/>
    <s v="NA"/>
    <s v="IVA"/>
    <x v="1"/>
    <n v="1"/>
    <s v="T4aN0"/>
    <s v="NA"/>
    <s v="NA"/>
    <s v="scc"/>
    <s v="CTRT"/>
    <s v="Cisplatin"/>
    <d v="2024-05-23T00:00:00"/>
    <s v="0.6/0.8*1.0*1.1"/>
    <s v="NA"/>
    <s v="Vibratome"/>
    <n v="14"/>
    <s v="chandan"/>
    <s v="Y"/>
    <s v="Y"/>
    <s v="N"/>
    <s v="Q2 Passed"/>
    <s v="NA"/>
    <s v="Arm 1 (1x7)"/>
    <s v="Plate 2: MC RxA (1x7), Cisplatin RxF (1x7)"/>
    <n v="35"/>
    <s v="Terminated @T72"/>
  </r>
  <r>
    <n v="240165"/>
    <n v="240165"/>
    <s v="R&amp;D"/>
    <x v="650"/>
    <s v="FCB-PROTOCOL-01"/>
    <s v="VYD/286"/>
    <s v="Y"/>
    <s v="No Study"/>
    <s v="1st level attrition"/>
    <s v="Q1 Rejected"/>
    <s v="Q1 Passed"/>
    <s v="Q1.5 Rejected"/>
    <s v="Q1.5 Rejected"/>
    <s v="Tissue was Fluffy and No hard portion"/>
    <s v="NA"/>
    <x v="5"/>
    <s v="Vydehi Hospital, Bangalore"/>
    <s v="Dr Amritha Prabha"/>
    <x v="0"/>
    <s v="NA"/>
    <s v="RMT"/>
    <s v="Left RMT"/>
    <s v="Female"/>
    <n v="64"/>
    <s v="N"/>
    <n v="5.2"/>
    <s v="Kalappa"/>
    <s v="Surgery"/>
    <s v="Primary"/>
    <s v="Chemotherapy"/>
    <s v="NA"/>
    <s v="NA"/>
    <x v="0"/>
    <s v="NA"/>
    <s v="NA"/>
    <n v="4"/>
    <s v="Pacli+Carbo"/>
    <s v="NA"/>
    <s v="NA"/>
    <s v="NA"/>
    <d v="2024-05-24T00:00:00"/>
    <s v="0.6*1.1*1.0"/>
    <s v="0.4*0.8*1.0"/>
    <s v="Vibratome"/>
    <n v="14"/>
    <s v="Dharani"/>
    <s v="Y"/>
    <s v="Y"/>
    <s v="N"/>
    <s v="Q2 Rejected"/>
    <s v="Not fit for vibrotome"/>
    <s v="NA"/>
    <s v="NA"/>
    <s v="NA"/>
    <s v="Rejected"/>
  </r>
  <r>
    <n v="240166"/>
    <n v="240166"/>
    <s v="R&amp;D"/>
    <x v="651"/>
    <s v="FCB-PROTOCOL-01"/>
    <s v="CLN/DBR/188"/>
    <s v="Y"/>
    <s v="No Study"/>
    <s v="1st level attrition"/>
    <s v="Q1 Rejected"/>
    <s v="Q1 Passed"/>
    <s v="Q1.5 Rejected"/>
    <s v="Q1.5 Rejected"/>
    <s v="Tissue was hard and powdery"/>
    <s v="NA"/>
    <x v="4"/>
    <s v="DBR &amp; SK Hospital, Tirupati"/>
    <s v="Dr C Jayaprakash"/>
    <x v="0"/>
    <s v="NA"/>
    <s v="Buccal Mucosa"/>
    <s v="Left Buccal Mucosa, Lower Alveolus &amp; Central Arch"/>
    <s v="Female"/>
    <n v="63"/>
    <s v="N"/>
    <n v="5.3"/>
    <s v="Shashi"/>
    <s v="Surgery"/>
    <s v="Primary"/>
    <s v="Naïve"/>
    <s v="NA"/>
    <s v="NA"/>
    <x v="0"/>
    <s v="NA"/>
    <s v="NA"/>
    <s v="NA"/>
    <s v="NA"/>
    <s v="NA"/>
    <s v="NA"/>
    <s v="NA"/>
    <d v="2024-05-27T00:00:00"/>
    <s v="0.2/0.4*1..6*1.4_x000a_0.2*1.5*1.2"/>
    <s v="NA"/>
    <s v="Vibratome"/>
    <n v="14"/>
    <s v="kuberan"/>
    <s v="Y"/>
    <s v="Y"/>
    <s v="N"/>
    <s v="NA"/>
    <s v="NA"/>
    <s v="NA"/>
    <s v="NA"/>
    <s v="NA"/>
    <s v="Rejected"/>
  </r>
  <r>
    <s v="FBR1Y240167"/>
    <n v="240167"/>
    <s v="R&amp;D"/>
    <x v="652"/>
    <s v="FCB-PROTOCOL-01"/>
    <s v="CLN/DBR/189"/>
    <s v="Y"/>
    <s v="CCS Study (1Y)"/>
    <s v="Internal R&amp;D"/>
    <s v="Q1 Passed"/>
    <s v="Q1 Passed"/>
    <s v="Q1.5 Passed"/>
    <s v="Q1.5 Passed"/>
    <s v="NA"/>
    <s v="Tumor content 45-80%"/>
    <x v="4"/>
    <s v="DBR &amp; SK Hospital, Tirupati"/>
    <s v="Dr C Jayaprakash"/>
    <x v="0"/>
    <s v="NA"/>
    <s v="Buccal Mucosa"/>
    <s v="Right Buccal Mucosa"/>
    <s v="Female"/>
    <n v="73"/>
    <s v="N"/>
    <n v="6.5"/>
    <s v="Maruthi"/>
    <s v="Surgery"/>
    <s v="Primary"/>
    <s v="Naïve"/>
    <s v="NA"/>
    <s v="NA"/>
    <x v="0"/>
    <s v="NA"/>
    <s v="NA"/>
    <s v="NA"/>
    <s v="NA"/>
    <s v="NA"/>
    <s v="NA"/>
    <s v="NA"/>
    <d v="2024-05-28T00:00:00"/>
    <s v="0.6/0.8*1.8*2.1"/>
    <s v="NA"/>
    <s v="Vibratome"/>
    <n v="14"/>
    <s v="sai "/>
    <s v="Y"/>
    <s v="Y"/>
    <s v="N"/>
    <s v="Q2 Passed"/>
    <s v="NA"/>
    <s v="Arm 1 (1x7)"/>
    <s v="Plate 2: MC RxA (1x7), Nivo RxC (1x7),NEAA RxAV (1x7)"/>
    <n v="63"/>
    <s v="Terminated @T72"/>
  </r>
  <r>
    <s v="FBR1X240168"/>
    <n v="240168"/>
    <s v="R&amp;D"/>
    <x v="653"/>
    <s v="FCB-PROTOCOL-02"/>
    <s v="HN144"/>
    <s v="Y"/>
    <s v="Biopsy HNSCC (1X)"/>
    <s v="Internal R&amp;D"/>
    <s v="Q1 Passed"/>
    <s v="Q1 Passed"/>
    <s v="Q1.5 Passed"/>
    <s v="Q1.5 Passed"/>
    <s v="NA"/>
    <s v="Tumor content 85-95%"/>
    <x v="7"/>
    <s v="Mazumdar Shaw Medical Centre, Bangalore"/>
    <s v="Dr Vijay Pillai, Bangalore"/>
    <x v="0"/>
    <s v="NA"/>
    <s v="Glottis"/>
    <s v="Glottis"/>
    <s v="Male"/>
    <n v="60"/>
    <s v="N"/>
    <n v="5.2"/>
    <s v="Kalappa"/>
    <s v="Biopsy"/>
    <s v="Primary"/>
    <s v="Naïve"/>
    <s v="NA"/>
    <s v="NA"/>
    <x v="0"/>
    <s v="NA"/>
    <s v="NA"/>
    <s v="NA"/>
    <s v="NA"/>
    <s v="Squamous Cell Carcinoma"/>
    <s v="NA"/>
    <s v="NA"/>
    <s v="29-05-2024_x000a_27-06-2024"/>
    <s v="0.1*0.4*0.6"/>
    <s v="NA"/>
    <s v="Manual"/>
    <n v="14"/>
    <s v="Mouniss"/>
    <s v="Y"/>
    <s v="Y"/>
    <s v="N"/>
    <s v="Q2 Passed"/>
    <s v="NA"/>
    <s v="Arm 1 (1x6)"/>
    <s v="Plate 2: MC RxAI (1x7), Cisplatin RxAN (1x7)"/>
    <n v="16"/>
    <s v="Terminated @T72"/>
  </r>
  <r>
    <s v="FBR1Y240169"/>
    <n v="240169"/>
    <s v="R&amp;D"/>
    <x v="654"/>
    <s v="FCB-PROTOCOL-01"/>
    <s v="VYD/287"/>
    <s v="Y"/>
    <s v="CCS Study (1Y)"/>
    <s v="Internal R&amp;D"/>
    <s v="Q1 Passed"/>
    <s v="Q1 Passed"/>
    <s v="Q1.5 Passed"/>
    <s v="Q1.5 Passed"/>
    <s v="NA"/>
    <s v="Tumor content 70-90%"/>
    <x v="5"/>
    <s v="Vydehi Hospital, Bangalore"/>
    <s v="Dr Amritha Prabha"/>
    <x v="0"/>
    <s v="NA"/>
    <s v="Alveolus &amp; Buccal Mucosa"/>
    <s v="Left Lower Alveolus &amp;Buccal Mucosa"/>
    <s v="Female"/>
    <n v="75"/>
    <s v="N"/>
    <n v="5.2"/>
    <s v="Maruthi"/>
    <s v="Surgery"/>
    <s v="Primary"/>
    <s v="Naïve"/>
    <s v="NA"/>
    <s v="III"/>
    <x v="4"/>
    <n v="1"/>
    <s v="T3N0"/>
    <s v="NA"/>
    <s v="NA"/>
    <s v="scc"/>
    <s v="RT"/>
    <s v="NA"/>
    <d v="2024-05-30T00:00:00"/>
    <s v="0.2*0.4*0.6_x000a_0.2*0.7*1.0_x000a_0.3*0.2/0.6*2.2_x000a_0.2*0.3*1.1_x000a_0.3*0.4*0.5_x000a_0.2*0.2*0.4"/>
    <s v="NA"/>
    <s v="Manual"/>
    <n v="14"/>
    <s v="Syam"/>
    <s v="Y"/>
    <s v="Y"/>
    <s v="N"/>
    <s v="Q2 Passed"/>
    <s v="NA"/>
    <s v="Arm 1 (1x7)"/>
    <s v="Plate 2: MC RxA (1x7), Pacli+Carbo RxJ (1x7), Cisplatin RxF (1x7), Gemi+carbo RxL (1x7)"/>
    <n v="49"/>
    <s v="Terminated @T72"/>
  </r>
  <r>
    <n v="240170"/>
    <n v="240170"/>
    <s v="R&amp;D"/>
    <x v="655"/>
    <s v="FCB-PROTOCOL-02"/>
    <s v="HN145"/>
    <s v="Y"/>
    <s v="No Study"/>
    <s v="1st level attrition"/>
    <s v="Q1 Rejected"/>
    <s v="Q1 Passed"/>
    <s v="Q1.5 Rejected"/>
    <s v="Q1.5 Rejected"/>
    <s v="Tissue height was only 2mm"/>
    <s v="NA"/>
    <x v="7"/>
    <s v="Mazumdar Shaw Medical Centre, Bangalore"/>
    <s v="Dr Vijay Pillai, Bangalore"/>
    <x v="0"/>
    <s v="NA"/>
    <s v="Alveolus"/>
    <s v="Upper Alveolus"/>
    <s v="Male"/>
    <n v="40"/>
    <s v="N"/>
    <n v="4.8"/>
    <s v="Maruthi"/>
    <s v="Surgery"/>
    <s v="Primary"/>
    <s v="Chemotherapy + Radiotherapy"/>
    <s v="NA"/>
    <s v="NA"/>
    <x v="0"/>
    <s v="NA"/>
    <s v="NA"/>
    <n v="3"/>
    <s v="DCF"/>
    <s v="NA"/>
    <s v="NA"/>
    <s v="NA"/>
    <d v="2024-05-31T00:00:00"/>
    <s v="0.2*0.6*0.2"/>
    <s v="NA"/>
    <s v="NA"/>
    <n v="14"/>
    <s v="Dharani"/>
    <s v="N"/>
    <s v="N"/>
    <s v="N"/>
    <s v="Q2 Rejected"/>
    <s v="Very Small Size Tissue"/>
    <s v="NA"/>
    <s v="NA"/>
    <s v="NA"/>
    <s v="Rejected"/>
  </r>
  <r>
    <n v="240171"/>
    <n v="240171"/>
    <s v="R&amp;D"/>
    <x v="656"/>
    <s v="FCB-PROTOCOL-02"/>
    <s v="HN146"/>
    <s v="Y"/>
    <s v="No Study"/>
    <s v="1st level attrition"/>
    <s v="Q1 Rejected"/>
    <s v="Not Received"/>
    <s v="Q1.5 Rejected"/>
    <s v="Q1.5 Rejected"/>
    <s v="Blood- pt not willing to given_x000a_Tissue height was below 4mm &amp; Not fit for Vibrotome"/>
    <s v="NA"/>
    <x v="7"/>
    <s v="Mazumdar Shaw Medical Centre, Bangalore"/>
    <s v="Dr Vijay Pillai, Bangalore"/>
    <x v="0"/>
    <s v="NA"/>
    <s v="Tongue"/>
    <s v="Tongue"/>
    <s v="Male"/>
    <n v="47"/>
    <s v="N"/>
    <n v="4.5"/>
    <s v="Maruthi"/>
    <s v="Surgery"/>
    <s v="Primary"/>
    <s v="Naïve"/>
    <s v="NA"/>
    <s v="NA"/>
    <x v="0"/>
    <s v="NA"/>
    <s v="NA"/>
    <s v="NA"/>
    <s v="NA"/>
    <s v="NA"/>
    <s v="NA"/>
    <s v="NA"/>
    <d v="2024-06-03T00:00:00"/>
    <s v="0.4*0.8/.12*1.4/1.6_x000a_0.2*0.6/0.8*1.0/1.2"/>
    <s v="NA"/>
    <s v="Vibratome"/>
    <n v="14"/>
    <s v="Syam"/>
    <s v="N"/>
    <s v="N"/>
    <s v="N"/>
    <s v="Q2 Rejected"/>
    <s v="NA"/>
    <s v="NA"/>
    <s v="NA"/>
    <s v="NA"/>
    <s v="Rejected"/>
  </r>
  <r>
    <s v="FBR2L240172"/>
    <n v="240172"/>
    <s v="R&amp;D"/>
    <x v="656"/>
    <s v="FCB-PROTOCOL-01"/>
    <s v="CLN/DBR/190"/>
    <s v="Y"/>
    <s v="Lung (2I &amp; 2J)"/>
    <s v="Internal R&amp;D"/>
    <s v="Q1 Passed"/>
    <s v="Q1 Passed"/>
    <s v="Q1.5 Passed"/>
    <s v="Q1.5 Passed"/>
    <s v="NA"/>
    <s v="Tumor content 0-20%. Average tumor content 6%"/>
    <x v="4"/>
    <s v="DBR &amp; SK Hospital, Tirupati"/>
    <s v="Dr C Jayaprakash"/>
    <x v="0"/>
    <s v="NA"/>
    <s v="Buccal Mucosa"/>
    <s v="Left Buccal Mucosa"/>
    <s v="Female"/>
    <n v="55"/>
    <s v="N"/>
    <n v="4.9000000000000004"/>
    <s v="Shashi"/>
    <s v="Surgery"/>
    <s v="Primary"/>
    <s v="Naïve"/>
    <s v="NA"/>
    <s v="NA"/>
    <x v="0"/>
    <s v="NA"/>
    <s v="NA"/>
    <s v="NA"/>
    <s v="NA"/>
    <s v="NA"/>
    <s v="NA"/>
    <s v="NA"/>
    <d v="2024-06-03T00:00:00"/>
    <s v="0.4/0.6*1.4*1.4"/>
    <s v="NA"/>
    <s v="Vibratome"/>
    <n v="14"/>
    <s v="sai "/>
    <s v="Y"/>
    <s v="Y"/>
    <s v="N"/>
    <s v="Q2 Passed"/>
    <s v="NA"/>
    <s v="Arm 1 (1x6)"/>
    <s v="Plate 2: MC+Insert RxAI (2x3), MC+Insert+Vitrogel RxAW (2x3);_x000a_Plate 3: MC+Insert RxAI (2x3), MC+Insert+Vitrogel RxAW (2x3);_x000a_Plate 4: MC RxA (2x3), MC+Vitrogel RxAX (2x3)"/>
    <n v="63"/>
    <s v="Terminated @T72"/>
  </r>
  <r>
    <n v="240173"/>
    <n v="240173"/>
    <s v="R&amp;D"/>
    <x v="657"/>
    <s v="FCB-PROTOCOL-01"/>
    <s v="CLN/DBR/191"/>
    <s v="Y"/>
    <s v="No Study"/>
    <s v="1st level attrition"/>
    <s v="Q1 Rejected"/>
    <s v="Q1 Passed"/>
    <s v="Q1.5 Rejected"/>
    <s v="Q1.5 Rejected"/>
    <s v="Sample taxture was too soft and fluffy"/>
    <s v="NA"/>
    <x v="4"/>
    <s v="DBR &amp; SK Hospital, Tirupati"/>
    <s v="Dr C Jayaprakash"/>
    <x v="0"/>
    <s v="NA"/>
    <s v="Buccal Mucosa"/>
    <s v="Left Buccal Mucosa"/>
    <s v="Female"/>
    <n v="43"/>
    <s v="N"/>
    <n v="6.3"/>
    <s v="Maruthi"/>
    <s v="Surgery"/>
    <s v="Primary"/>
    <s v="Naïve"/>
    <s v="NA"/>
    <s v="NA"/>
    <x v="0"/>
    <s v="NA"/>
    <s v="NA"/>
    <s v="NA"/>
    <s v="NA"/>
    <s v="NA"/>
    <s v="NA"/>
    <s v="NA"/>
    <d v="2024-06-05T00:00:00"/>
    <s v="0.2/0.4*1.0/1.1*2.4"/>
    <s v="NA"/>
    <s v="Vibratome"/>
    <n v="14"/>
    <s v="Syam"/>
    <s v="N"/>
    <s v="N"/>
    <s v="N"/>
    <s v="Q2 Rejected"/>
    <s v="Not fit for vibrotome"/>
    <s v="NA"/>
    <s v="NA"/>
    <s v="NA"/>
    <s v="Rejected"/>
  </r>
  <r>
    <n v="240174"/>
    <n v="240174"/>
    <s v="R&amp;D"/>
    <x v="658"/>
    <s v="FCB-PROTOCOL-01"/>
    <s v="CLN/DBR/192"/>
    <s v="Y"/>
    <s v="No Study"/>
    <s v="1st level attrition"/>
    <s v="Q1 Rejected"/>
    <s v="Q1 Passed"/>
    <s v="Q1.5 Rejected"/>
    <s v="Q1.5 Rejected"/>
    <s v="Sample taxture was too soft and fluffy"/>
    <s v="NA"/>
    <x v="4"/>
    <s v="DBR &amp; SK Hospital, Tirupati"/>
    <s v="Dr C Jayaprakash"/>
    <x v="0"/>
    <s v="NA"/>
    <s v="Buccal Mucosa"/>
    <s v="Right Buccal Mucosa"/>
    <s v="Female"/>
    <n v="69"/>
    <s v="N"/>
    <n v="5.2"/>
    <s v="Shashi"/>
    <s v="Surgery"/>
    <s v="Primary"/>
    <s v="Naïve"/>
    <s v="NA"/>
    <s v="NA"/>
    <x v="0"/>
    <s v="NA"/>
    <s v="NA"/>
    <s v="NA"/>
    <s v="NA"/>
    <s v="NA"/>
    <s v="NA"/>
    <s v="NA"/>
    <d v="2024-06-08T00:00:00"/>
    <s v="0,.6/0.8*1.0/1.2*1.6"/>
    <s v="NA"/>
    <s v="Vibratome"/>
    <n v="14"/>
    <s v="sai "/>
    <s v="N"/>
    <s v="N"/>
    <s v="N"/>
    <s v="Q2 Rejected"/>
    <s v="Not fit for vibrotome"/>
    <s v="NA"/>
    <s v="NA"/>
    <s v="NA"/>
    <s v="Rejected"/>
  </r>
  <r>
    <s v="FBR1Y240175"/>
    <n v="240175"/>
    <s v="R&amp;D"/>
    <x v="659"/>
    <s v="FCB-PROTOCOL-01"/>
    <s v="VYD/288"/>
    <s v="Y"/>
    <s v="CCS Study (1Y)"/>
    <s v="Internal R&amp;D"/>
    <s v="Q1 Passed"/>
    <s v="Q1 Passed"/>
    <s v="Q1.5 Passed"/>
    <s v="Q1.5 Passed"/>
    <s v="NA"/>
    <s v="NA"/>
    <x v="5"/>
    <s v="Vydehi Hospital, Bangalore"/>
    <s v="Dr Amritha Prabha"/>
    <x v="0"/>
    <s v="NA"/>
    <s v="Buccal Mucosa"/>
    <s v="Right Buccal Mucosa"/>
    <s v="Male"/>
    <n v="47"/>
    <s v="N"/>
    <n v="4.2"/>
    <s v="Kalappa"/>
    <s v="Surgery"/>
    <s v="Primary"/>
    <s v="Naïve"/>
    <s v="NA"/>
    <s v="IV"/>
    <x v="1"/>
    <n v="2"/>
    <s v="pT4aN0"/>
    <s v="NA"/>
    <s v="NA"/>
    <s v="scc"/>
    <s v="RT"/>
    <s v="NA"/>
    <d v="2024-06-10T00:00:00"/>
    <s v="0.4/0.6*2.0*2.2"/>
    <s v="NA"/>
    <s v="Vibratome"/>
    <n v="14"/>
    <s v="Abdul"/>
    <s v="Y"/>
    <s v="Y"/>
    <s v="N"/>
    <s v="Q2 Passed"/>
    <s v="NA"/>
    <s v="Arm 1 (1x6)"/>
    <s v="Plate 2:Insert+ { MC RxAI (2x3), Pacli+Carbo RxAM (2x3), Cisplatin RxAN (2x3), Gemi+carbo RxAS (2x3) }"/>
    <n v="46"/>
    <s v="Terminated @T72"/>
  </r>
  <r>
    <n v="240176"/>
    <n v="240176"/>
    <s v="R&amp;D"/>
    <x v="659"/>
    <s v="FCB-PROTOCOL-02"/>
    <s v="HN147"/>
    <s v="Y"/>
    <s v="No Study"/>
    <s v="1st level attrition"/>
    <s v="Q1 Rejected"/>
    <s v="Not Received"/>
    <s v="Q1.5 Rejected"/>
    <s v="Q1.5 Rejected"/>
    <s v="Blood- pt not willing to given._x000a_Tissue height was 1mm &amp; Not fit for Vibrotome."/>
    <s v="NA"/>
    <x v="7"/>
    <s v="Mazumdar Shaw Medical Centre, Bangalore"/>
    <s v="Dr Vijay Pillai, Bangalore"/>
    <x v="0"/>
    <s v="NA"/>
    <s v="Alveolus"/>
    <s v="UpperLeft  Alveolus"/>
    <s v="Male"/>
    <n v="68"/>
    <s v="N"/>
    <n v="4.5"/>
    <s v="Maruthi"/>
    <s v="Surgery"/>
    <s v="Primary"/>
    <s v="Naïve"/>
    <s v="NA"/>
    <s v="NA"/>
    <x v="0"/>
    <s v="NA"/>
    <s v="NA"/>
    <s v="NA"/>
    <s v="NA"/>
    <s v="NA"/>
    <s v="NA"/>
    <s v="NA"/>
    <d v="2024-06-10T00:00:00"/>
    <s v="0.1*0.4*0.9"/>
    <s v="NA"/>
    <s v="NA"/>
    <n v="14"/>
    <s v="Dharani"/>
    <s v="N"/>
    <s v="N"/>
    <s v="N"/>
    <s v="Q2 Rejected"/>
    <s v="Very Small Size Tissue"/>
    <s v="NA"/>
    <s v="NA"/>
    <s v="NA"/>
    <s v="Rejected"/>
  </r>
  <r>
    <s v="FBR1Y240177"/>
    <n v="240177"/>
    <s v="R&amp;D"/>
    <x v="660"/>
    <s v="FCB-PROTOCOL-01"/>
    <s v="VYD/289"/>
    <s v="Y"/>
    <s v="CCS Study (1Y)"/>
    <s v="Internal R&amp;D"/>
    <s v="Q1 Passed"/>
    <s v="Q1 Passed"/>
    <s v="Q1.5 Passed"/>
    <s v="Q1.5 Passed"/>
    <s v="NA"/>
    <s v="umor content 25-75%"/>
    <x v="5"/>
    <s v="Vydehi Hospital, Bangalore"/>
    <s v="Dr Amritha Prabha"/>
    <x v="0"/>
    <s v="NA"/>
    <s v="Tongue"/>
    <s v="Right Lateral border of tongue"/>
    <s v="Male"/>
    <n v="36"/>
    <s v="N"/>
    <n v="5.0999999999999996"/>
    <s v="Shashi"/>
    <s v="Surgery"/>
    <s v="Primary"/>
    <s v="Naïve"/>
    <s v="NA"/>
    <s v="III"/>
    <x v="4"/>
    <n v="1"/>
    <s v="pT3N0"/>
    <s v="NA"/>
    <s v="NA"/>
    <s v="scc"/>
    <s v="RT"/>
    <s v="NA"/>
    <d v="2024-06-13T00:00:00"/>
    <s v="0.6*0.9*1.1"/>
    <s v="NA"/>
    <s v="Vibratome"/>
    <n v="14"/>
    <s v="Mouniss"/>
    <s v="Y"/>
    <s v="Y"/>
    <s v="N"/>
    <s v="Q2 Passed"/>
    <s v="NA"/>
    <s v="Arm 1 (1x6)"/>
    <s v="Plate 2:Insert+DMEM MC RxAI (2x3), Insert+Pacli+Carbo RxAM (2x3), Insert+Cisplatin RxAN (2x3), Insert+Gemi+carbo RxAS (2x3) "/>
    <n v="46"/>
    <s v="Terminated @T72"/>
  </r>
  <r>
    <s v="FBR1Y240178"/>
    <n v="240178"/>
    <s v="R&amp;D"/>
    <x v="661"/>
    <s v="FCB-PROTOCOL-02"/>
    <s v="HN148"/>
    <s v="Y"/>
    <s v="CCS Study (1Y)"/>
    <s v="Internal R&amp;D"/>
    <s v="Q1 Passed"/>
    <s v="Not Received"/>
    <s v="Compromised"/>
    <s v="Q1.5 Passed"/>
    <s v="NA"/>
    <s v="Tumor content 45-80%"/>
    <x v="7"/>
    <s v="Mazumdar Shaw Medical Centre, Bangalore"/>
    <s v="Dr Vijay Pillai, Bangalore"/>
    <x v="0"/>
    <s v="NA"/>
    <s v="Buccal Mucosa"/>
    <s v="Buccal Mucosa"/>
    <s v="Male"/>
    <n v="54"/>
    <s v="N"/>
    <n v="4.5"/>
    <s v="Maruthi"/>
    <s v="Surgery"/>
    <s v="Primary"/>
    <s v="Naïve"/>
    <s v="NA"/>
    <s v="IV"/>
    <x v="1"/>
    <n v="2"/>
    <s v="pT4a pN3b"/>
    <s v="NA"/>
    <s v="NA"/>
    <s v="Squamous Cell Carcinoma"/>
    <s v="NA"/>
    <s v="NA"/>
    <d v="2024-06-14T00:00:00"/>
    <s v="0.5*1.9*1.9"/>
    <s v="NA"/>
    <s v="Vibratome"/>
    <n v="14"/>
    <s v="kuberan"/>
    <s v="N"/>
    <s v="N"/>
    <s v="N"/>
    <s v="Q2 Passed"/>
    <s v="NA"/>
    <s v="Arm 1 (1x7)"/>
    <s v="Plate 2: MC RxA (1x7), Cisplatin RxF (1x7), TPF RxG (1x7)"/>
    <n v="60"/>
    <s v="Terminated @T72"/>
  </r>
  <r>
    <s v="FBR2C240179"/>
    <n v="240179"/>
    <s v="R&amp;D"/>
    <x v="662"/>
    <s v="FCB-PROTOCOL-02"/>
    <s v="RC055"/>
    <s v="Y"/>
    <s v="RCC DPT (2C)"/>
    <s v="Internal R&amp;D"/>
    <s v="Q1 Passed"/>
    <s v="Q1 Passed"/>
    <s v="Q1.5 Passed"/>
    <s v="Q1.5 Passed"/>
    <s v="NA"/>
    <s v="Tumor content 0-40%"/>
    <x v="7"/>
    <s v="Mazumdar Shaw Medical Centre, Bangalore"/>
    <s v="Dr Saurabh Bhargav, Bangalore"/>
    <x v="4"/>
    <s v="NA"/>
    <s v="Renal Mass"/>
    <s v="Left Renal Mass"/>
    <s v="Male"/>
    <n v="71"/>
    <s v="N"/>
    <n v="4.5"/>
    <s v="Kalappa"/>
    <s v="Surgery"/>
    <s v="Primary"/>
    <s v="Naïve"/>
    <s v="NA"/>
    <s v="I"/>
    <x v="3"/>
    <n v="2"/>
    <s v="pT1b"/>
    <s v="NA"/>
    <s v="NA"/>
    <s v="Clear cell renal  cell carcinoma"/>
    <s v="NA"/>
    <s v="NA"/>
    <d v="2024-06-17T00:00:00"/>
    <s v="0.2*0.6/0.7*0.7/0.8_x000a_0.2*0.6/0.8*0.8/1.0_x000a_0.2*0.8/1.0*1.4"/>
    <s v="NA"/>
    <s v="Manual"/>
    <n v="14"/>
    <s v="Syam"/>
    <s v="Y"/>
    <s v="Y"/>
    <s v="N"/>
    <s v="Q2 Passed"/>
    <s v="NA"/>
    <s v="Arm 1 (1x7)"/>
    <s v="Plate 2: MC RxA (1x7), Sunitinib RxD (1x7)"/>
    <n v="21"/>
    <s v="Terminated @T72"/>
  </r>
  <r>
    <s v="FBB1L240180"/>
    <n v="240180"/>
    <s v="Biopharma"/>
    <x v="662"/>
    <s v="FCB-PROTOCOL-02"/>
    <s v="RC056"/>
    <s v="Y"/>
    <s v="BP010 (1L)"/>
    <s v="Biopharma"/>
    <s v="Q1 Passed"/>
    <s v="Q1 Passed"/>
    <s v="Q1.5 Passed"/>
    <s v="Q1.5 Rejected"/>
    <s v="No tumor"/>
    <s v="No tumor. Most fragments necrosed"/>
    <x v="7"/>
    <s v="Mazumdar Shaw Medical Centre, Bangalore"/>
    <s v="Dr Saurabh Bhargav, Bangalore"/>
    <x v="4"/>
    <s v="NA"/>
    <s v="Renal Mass"/>
    <s v="Left Renal Mass"/>
    <s v="Male"/>
    <n v="53"/>
    <s v="N"/>
    <n v="4.5"/>
    <s v="Kalappa"/>
    <s v="Surgery"/>
    <s v="Primary"/>
    <s v="Naïve"/>
    <s v="NA"/>
    <s v="NA"/>
    <x v="0"/>
    <s v="NA"/>
    <s v="NA"/>
    <s v="NA"/>
    <s v="NA"/>
    <s v="NA"/>
    <s v="NA"/>
    <s v="NA"/>
    <d v="2024-06-17T00:00:00"/>
    <s v="0.6/0.2*1.0/0.8*1.8"/>
    <s v="NA"/>
    <s v="Manual"/>
    <n v="14"/>
    <s v="Dharani"/>
    <s v="Y"/>
    <s v="Y"/>
    <s v="N"/>
    <s v="Q2 Rejected"/>
    <s v="No Tumor"/>
    <s v="Arm 1 (1x7)"/>
    <s v="Plate 2: RxA (1x7), RxB (1x7), RxC (1x7), RxD (1x7), RxE (1x7), RxF (1x7)"/>
    <n v="56"/>
    <s v="Rejected"/>
  </r>
  <r>
    <s v="FBB1L240181"/>
    <n v="240181"/>
    <s v="Biopharma"/>
    <x v="663"/>
    <s v="FCB-PROTOCOL-01"/>
    <s v="JSS-016"/>
    <s v="Y"/>
    <s v="BP010 (1L)"/>
    <s v="Biopharma"/>
    <s v="Q1 Passed"/>
    <s v="Q1 Passed"/>
    <s v="Q1.5 Passed"/>
    <s v="Q1.5 Rejected"/>
    <s v="No tumor"/>
    <s v="No tumor. Fragments necrosed"/>
    <x v="6"/>
    <s v="JSS Hospital, Mysore"/>
    <s v="Dr Manjunath"/>
    <x v="4"/>
    <s v="NA"/>
    <s v="Renal Mass"/>
    <s v="Left Renal Mass"/>
    <s v="Male"/>
    <n v="78"/>
    <s v="N"/>
    <n v="5.3"/>
    <s v="Kalappa"/>
    <s v="Surgery"/>
    <s v="Primary"/>
    <s v="Naïve"/>
    <s v="NA"/>
    <s v="NA"/>
    <x v="0"/>
    <s v="NA"/>
    <s v="NA"/>
    <s v="NA"/>
    <s v="NA"/>
    <s v="NA"/>
    <s v="NA"/>
    <s v="NA"/>
    <d v="2024-06-18T00:00:00"/>
    <s v="1.2*1.4*1.8"/>
    <s v="NA"/>
    <s v="Manual"/>
    <n v="14"/>
    <s v="Syam"/>
    <s v="Y"/>
    <s v="Y"/>
    <s v="N"/>
    <s v="Q2 Rejected"/>
    <s v="No Tumor"/>
    <s v="Arm 1 (1x7)"/>
    <s v="Plate 2: RxA (1x7), RxB (1x7), RxC (1x7), RxD (1x7), RxE (1x7), RxF (1x7)"/>
    <n v="56"/>
    <s v="Rejected"/>
  </r>
  <r>
    <s v="FBR1Y240182"/>
    <n v="240182"/>
    <s v="R&amp;D"/>
    <x v="664"/>
    <s v="FCB-PROTOCOL-02"/>
    <s v="HN149"/>
    <s v="Y"/>
    <s v="CCS Study (1Y)"/>
    <s v="Internal R&amp;D"/>
    <s v="Q1 Passed"/>
    <s v="Not Received"/>
    <s v="Compromised"/>
    <s v="Q1.5 Passed"/>
    <s v="NA"/>
    <s v="Tumor content 25-85%"/>
    <x v="7"/>
    <s v="Mazumdar Shaw Medical Centre, Bangalore"/>
    <s v="Dr Vijay Pillai, Bangalore"/>
    <x v="0"/>
    <s v="NA"/>
    <s v="Buccal Mucosa"/>
    <s v="Right Buccal Mucosa"/>
    <s v="Male"/>
    <n v="53"/>
    <s v="N"/>
    <n v="4.8"/>
    <s v="Shashi"/>
    <s v="Surgery"/>
    <s v="Primary"/>
    <s v="Naïve"/>
    <s v="NA"/>
    <s v="IV"/>
    <x v="1"/>
    <n v="2"/>
    <s v="pT4a pN0"/>
    <s v="NA"/>
    <s v="NA"/>
    <s v="Squamous Cell Carcinoma"/>
    <s v="NA"/>
    <s v="NA"/>
    <d v="2024-06-19T00:00:00"/>
    <s v="0.4/0.5*1.0/1.2*1.6"/>
    <s v="NA"/>
    <s v="Vibratome"/>
    <n v="14"/>
    <s v="Abdul"/>
    <s v="N"/>
    <s v="N"/>
    <s v="N"/>
    <s v="Q2 Passed"/>
    <s v="NA"/>
    <s v="Arm 1 (1x6)"/>
    <s v="Plate 2:Insert+ MC RxAI (2x3), Insert+Cisplatin RxAN (2x3), Insert+TPF RxAT (2x3) "/>
    <n v="24"/>
    <s v="Terminated @T72"/>
  </r>
  <r>
    <s v="FBR2A240183"/>
    <n v="240183"/>
    <s v="R&amp;D"/>
    <x v="665"/>
    <s v="FCB-PROTOCOL-01"/>
    <s v="CLN/PRA/263"/>
    <s v="Y"/>
    <s v="Ovary CC (R2A)"/>
    <s v="Internal R&amp;D"/>
    <s v="Q1 Passed"/>
    <s v="Q1 Passed"/>
    <s v="Q1.5 Passed"/>
    <s v="Q1.5 Passed"/>
    <s v="Plate got contaminated"/>
    <s v="No tumor"/>
    <x v="0"/>
    <s v="ASWAD Hospital"/>
    <s v="Dr Prakash BV"/>
    <x v="2"/>
    <s v="NA"/>
    <s v="Ovary"/>
    <s v="Right Ovary"/>
    <s v="Female"/>
    <n v="55"/>
    <s v="N"/>
    <n v="4.8"/>
    <s v="Kalappa"/>
    <s v="Surgery"/>
    <s v="Primary"/>
    <s v="Naïve"/>
    <s v="NA"/>
    <s v="NA"/>
    <x v="0"/>
    <s v="NA"/>
    <s v="NA"/>
    <s v="NA"/>
    <s v="NA"/>
    <s v="NA"/>
    <s v="NA"/>
    <s v="NA"/>
    <d v="2024-06-21T00:00:00"/>
    <s v="0.5/0.6*3.8*4.0"/>
    <s v="NA"/>
    <s v="Manual"/>
    <n v="14"/>
    <s v="Abdul"/>
    <s v="Y"/>
    <s v="Y"/>
    <s v="N"/>
    <s v="Q2 Passed"/>
    <s v="Contamination observed"/>
    <s v="Arm 1 (1x7)_x000a_Arm 2 (1x6)"/>
    <s v="Plate 2: MC RxA (1x7), Pacli+Carbo RxC (1x7), Lipodox RxK (1x7);_x000a_Plate 2: MC RxO (2x3), Pacli+Carbo RxP (2x3), Lipodox RxS (2x3)"/>
    <n v="52"/>
    <s v="Rejected"/>
  </r>
  <r>
    <s v="FBR1Y240184"/>
    <n v="240184"/>
    <s v="R&amp;D"/>
    <x v="666"/>
    <s v="FCB-PROTOCOL-01"/>
    <s v="VYD/290"/>
    <s v="Y"/>
    <s v="CCS Study (1Y)"/>
    <s v="Internal R&amp;D"/>
    <s v="Q1 Passed"/>
    <s v="Q1 Passed"/>
    <s v="Q1.5 Passed"/>
    <s v="Q1.5 Passed"/>
    <s v="NA"/>
    <s v="Tumor content 0-90% "/>
    <x v="5"/>
    <s v="Vydehi Hospital, Bangalore"/>
    <s v="Dr Amritha Prabha"/>
    <x v="0"/>
    <s v="NA"/>
    <s v="Buccal Mucosa"/>
    <s v="Right Buccal Mucosa"/>
    <s v="Male"/>
    <n v="48"/>
    <s v="N"/>
    <n v="4.5999999999999996"/>
    <s v="Maruthi"/>
    <s v="Surgery"/>
    <s v="Primary"/>
    <s v="Naïve"/>
    <s v="NA"/>
    <s v="III"/>
    <x v="4"/>
    <n v="2"/>
    <s v="pT3N0"/>
    <s v="NA"/>
    <s v="NA"/>
    <s v="scc"/>
    <s v="RT"/>
    <s v="NA"/>
    <d v="2024-06-24T00:00:00"/>
    <s v="0.6/0.8*2.6*3.2"/>
    <s v="NA"/>
    <s v="Vibratome"/>
    <n v="14"/>
    <s v="Pallavi"/>
    <s v="Y"/>
    <s v="Y"/>
    <s v="N"/>
    <s v="Q2 Passed"/>
    <s v="NA"/>
    <s v="Arm 1 (1x6)"/>
    <s v="Plate 2: MC RxAI (2x3), Cisplatin RxAN (2x3), Pacli+Carbo RxAM (2x3),  Gemi+carbo RxAS (2x3)"/>
    <n v="44"/>
    <s v="Terminated @T72"/>
  </r>
  <r>
    <s v="FBR1Y240185"/>
    <n v="240185"/>
    <s v="R&amp;D"/>
    <x v="667"/>
    <s v="FCB-PROTOCOL-01"/>
    <s v="VYD/291"/>
    <s v="Y"/>
    <s v="CCS Study (1Y)"/>
    <s v="Internal R&amp;D"/>
    <s v="Q1 Passed"/>
    <s v="Q1 Passed"/>
    <s v="Q1.5 Passed"/>
    <s v="Q1.5 Passed"/>
    <s v="NA"/>
    <s v="Tumor content 0-85%. Average tumor content 56%"/>
    <x v="5"/>
    <s v="Vydehi Hospital, Bangalore"/>
    <s v="Dr Amritha Prabha"/>
    <x v="0"/>
    <s v="NA"/>
    <s v="Buccal Mucosa"/>
    <s v="Left Buccal Mucosa"/>
    <s v="Female"/>
    <n v="55"/>
    <s v="N"/>
    <n v="4.9000000000000004"/>
    <s v="Shashi"/>
    <s v="Surgery"/>
    <s v="Primary"/>
    <s v="Naïve"/>
    <s v="NA"/>
    <s v="II"/>
    <x v="2"/>
    <n v="2"/>
    <s v="pT2N0"/>
    <s v="NA"/>
    <s v="NA"/>
    <s v="scc"/>
    <s v="RT"/>
    <s v="NA"/>
    <d v="2024-06-26T00:00:00"/>
    <s v="0.8/1.0*1.0/1.2*1.8/1.2"/>
    <s v="NA"/>
    <s v="Vibratome"/>
    <n v="14"/>
    <s v="Mouniss"/>
    <s v="Y"/>
    <s v="Y"/>
    <s v="N"/>
    <s v="Q2 Passed"/>
    <s v="NA"/>
    <s v="Arm 1 (1x6)"/>
    <s v="Plate 2: MC RxAI (2x3), Cisplatin RxAN (2x3), Pacli+Carbo RxAM (2x3),  Gemi+carbo RxAS (2x3)"/>
    <n v="46"/>
    <s v="Terminated @T72"/>
  </r>
  <r>
    <s v="FBR2A240186"/>
    <n v="240186"/>
    <s v="R&amp;D"/>
    <x v="667"/>
    <s v="FCB-PROTOCOL-01"/>
    <s v="JSS-017"/>
    <s v="Y"/>
    <s v="Ovary CC (R2A)"/>
    <s v="Internal R&amp;D"/>
    <s v="Q1 Passed"/>
    <s v="Q1 Passed"/>
    <s v="Q1.5 Passed"/>
    <s v="Q1.5 Passed"/>
    <s v="NA"/>
    <s v="Tumor content 15-85%"/>
    <x v="6"/>
    <s v="JSS Hospital, Mysore"/>
    <s v="Dr Ravi Krishnappa"/>
    <x v="2"/>
    <s v="NA"/>
    <s v="Ovary"/>
    <s v="Right Ovary"/>
    <s v="Female"/>
    <n v="45"/>
    <s v="N"/>
    <n v="5.6"/>
    <s v="Kalappa"/>
    <s v="Surgery"/>
    <s v="Primary"/>
    <s v="Naïve"/>
    <s v="NA"/>
    <s v="III"/>
    <x v="4"/>
    <s v="NA"/>
    <s v="NA"/>
    <s v="NA"/>
    <s v="NA"/>
    <s v="NA"/>
    <s v="NA"/>
    <s v="NA"/>
    <d v="2024-06-26T00:00:00"/>
    <s v="0.4*1.4/1.0*2.4"/>
    <s v="NA"/>
    <s v="Manual"/>
    <n v="14"/>
    <s v="Dharani"/>
    <s v="Y"/>
    <s v="Y"/>
    <s v="N"/>
    <s v="Q2 Passed"/>
    <s v="NA"/>
    <s v="2*2*1 Arm 1 (1x7)_x000a_1*1*1 Arm 2 (1x6)"/>
    <s v="Plate 2: MC RxA (1x7), Pacli+Carbo RxC (1x7), Doxo+Carbo RxM (1x7);_x000a_Plate 3: MC RxAA (2x3), Pacli+Carbo RxP (2x3), Doxo+Carbo RxX (1x7)"/>
    <n v="60"/>
    <s v="Terminated @T72"/>
  </r>
  <r>
    <s v="FBR2A240187"/>
    <n v="240187"/>
    <s v="R&amp;D"/>
    <x v="667"/>
    <s v="FCB-PROTOCOL-01"/>
    <s v="CLN/PRA/264"/>
    <s v="Y"/>
    <s v="Ovary CC (R2A)"/>
    <s v="Internal R&amp;D"/>
    <s v="Q1 Passed"/>
    <s v="Q1 Passed"/>
    <s v="Q1.5 Passed"/>
    <s v="Q1.5 Rejected"/>
    <s v="NA"/>
    <s v="No epithelial tumor"/>
    <x v="0"/>
    <s v="Sri Lakshmi Hospital, Bangalore"/>
    <s v="Dr Prakash BV"/>
    <x v="2"/>
    <s v="NA"/>
    <s v="Ovary"/>
    <s v="Left Ovary"/>
    <s v="Female"/>
    <n v="48"/>
    <s v="N"/>
    <n v="5.2"/>
    <s v="Maruthi"/>
    <s v="Surgery"/>
    <s v="Primary"/>
    <s v="Chemotherapy"/>
    <s v="NA"/>
    <s v="II"/>
    <x v="2"/>
    <s v="NA"/>
    <s v="pT3N1M0"/>
    <n v="7"/>
    <s v="Pacli+Carbo"/>
    <s v="NA"/>
    <s v="NA"/>
    <s v="NA"/>
    <d v="2024-06-27T00:00:00"/>
    <s v="0.4/0.6*2.2/1.4*2.8"/>
    <s v="NA"/>
    <s v="Manual"/>
    <n v="14"/>
    <s v="Pallavi"/>
    <s v="N"/>
    <s v="N"/>
    <s v="N"/>
    <s v="Q2 Rejected"/>
    <s v="No Tumor"/>
    <s v="NA"/>
    <s v="NA"/>
    <s v="NA"/>
    <s v="Rejected"/>
  </r>
  <r>
    <s v="FBR1Y240188_x000a_TAT 3Hrs"/>
    <n v="240188"/>
    <s v="R&amp;D"/>
    <x v="668"/>
    <s v="FCB-PROTOCOL-01"/>
    <s v="CLN/PRA/265"/>
    <s v="Y"/>
    <s v="CCS Study (1Y)"/>
    <s v="Internal R&amp;D"/>
    <s v="Q1 Passed"/>
    <s v="Q1 Rejected"/>
    <s v="Q1.5 Passed"/>
    <s v="Q1.5 Passed"/>
    <s v="Blood Clot"/>
    <s v="Tumor content 55-80%"/>
    <x v="0"/>
    <s v="Sri Lakshmi Hospital, Bangalore"/>
    <s v="Dr Prakash BV"/>
    <x v="0"/>
    <s v="NA"/>
    <s v="Larynx"/>
    <s v="Larynx"/>
    <s v="Male"/>
    <n v="75"/>
    <s v="N"/>
    <n v="5.2"/>
    <s v="Maruthi"/>
    <s v="Surgery"/>
    <s v="Primary"/>
    <s v="Naïve"/>
    <s v="NA"/>
    <s v="II"/>
    <x v="2"/>
    <s v="NA"/>
    <s v="pT2N0M0"/>
    <s v="NA"/>
    <s v="NA"/>
    <s v="SCC"/>
    <s v="NA"/>
    <s v="NA"/>
    <d v="2024-06-27T00:00:00"/>
    <s v="0.6/0.8*1.2/1.4*_x000a_1.8/1.0"/>
    <s v="0.3*1.0*1.2"/>
    <s v="Vibratome"/>
    <n v="14"/>
    <s v="chandan"/>
    <s v="Y"/>
    <s v="Y"/>
    <s v="N"/>
    <s v="Q2 Passed"/>
    <s v="NA"/>
    <s v="Arm 1 (1x7)"/>
    <s v="Plate 2: MC RxA (1x7)"/>
    <n v="14"/>
    <s v="Terminated @T72"/>
  </r>
  <r>
    <s v="FBR1Y240189"/>
    <n v="240189"/>
    <s v="R&amp;D"/>
    <x v="669"/>
    <s v="FCB-PROTOCOL-02"/>
    <s v="HN150"/>
    <s v="Y"/>
    <s v="CCS Study (1Y)"/>
    <s v="Internal R&amp;D"/>
    <s v="Q1 Passed"/>
    <s v="Q1 Rejected"/>
    <s v="Compromised"/>
    <s v="Q1.5 Passed"/>
    <s v="Blood Volume is 4ml"/>
    <s v="Tumor content 80-96%"/>
    <x v="7"/>
    <s v="Mazumdar Shaw Medical Centre, Bangalore"/>
    <s v="Dr Vijay Pillai, Bangalore"/>
    <x v="0"/>
    <s v="NA"/>
    <s v="Buccal Mucosa"/>
    <s v="Left Buccal Mucosa"/>
    <s v="Male"/>
    <n v="53"/>
    <s v="N"/>
    <n v="4.8"/>
    <s v="Kalappa"/>
    <s v="Surgery"/>
    <s v="Primary"/>
    <s v="Naïve"/>
    <s v="NA"/>
    <s v="III"/>
    <x v="4"/>
    <n v="1"/>
    <s v="pT3pN0"/>
    <s v="NA"/>
    <s v="NA"/>
    <s v="Squamous Cell Carcinoma"/>
    <s v="NA"/>
    <s v="NA"/>
    <d v="2024-07-01T00:00:00"/>
    <s v="0.2/0.3*0.6*1.0"/>
    <s v="NA"/>
    <s v="Vibratome"/>
    <n v="14"/>
    <s v="Abdul"/>
    <s v="N"/>
    <s v="N"/>
    <s v="N"/>
    <s v="Q2 Passed"/>
    <s v="NA"/>
    <s v="Arm 1 (1x6)"/>
    <s v="Plate 2: MC RxAI (2x3), Cisplatin RxAN (2x3), TPF RxAT (2x3)"/>
    <n v="24"/>
    <s v="Terminated @T72"/>
  </r>
  <r>
    <s v="FBR1Y240190"/>
    <n v="240190"/>
    <s v="R&amp;D"/>
    <x v="670"/>
    <s v="FCB-PROTOCOL-01"/>
    <s v="VYD/292"/>
    <s v="Y"/>
    <s v="CCS Study (1Y)"/>
    <s v="Internal R&amp;D"/>
    <s v="Q1 Passed"/>
    <s v="Q1 Passed"/>
    <s v="Q1.5 Passed"/>
    <s v="Q1.5 Passed"/>
    <s v="NA"/>
    <s v="Tumor content 0-90%. Average tumor content 72%"/>
    <x v="5"/>
    <s v="Vydehi Hospital, Bangalore"/>
    <s v="Dr Amritha Prabha"/>
    <x v="0"/>
    <s v="NA"/>
    <s v="Buccal Mucosa"/>
    <s v="Right Lower Alveolus &amp; Right Buccal Mucosa"/>
    <s v="Female"/>
    <n v="62"/>
    <s v="N"/>
    <n v="4.5"/>
    <s v="Maruthi"/>
    <s v="Surgery"/>
    <s v="Primary"/>
    <s v="Naïve"/>
    <s v="NA"/>
    <s v="II"/>
    <x v="2"/>
    <n v="2"/>
    <s v="pT2N0"/>
    <s v="NA"/>
    <s v="NA"/>
    <s v="NA"/>
    <s v="NA"/>
    <s v="NA"/>
    <d v="2024-07-02T00:00:00"/>
    <s v="0.6*1.8*2.3"/>
    <s v="NA"/>
    <s v="Vibratome"/>
    <n v="15"/>
    <s v="Abdul"/>
    <s v="Y"/>
    <s v="Y"/>
    <s v="N"/>
    <s v="Q2 Passed"/>
    <s v="NA"/>
    <s v="Refer FRB2L240190"/>
    <s v="Plate 2: MC RxAI (2x3), Cisplatin RxAN (2x3), Pacli+Carbo RxAM (2x3),  Gemi+carbo RxAS (2x3)"/>
    <n v="24"/>
    <s v="Terminated @T72"/>
  </r>
  <r>
    <s v="FBR1Y240193"/>
    <n v="240193"/>
    <s v="R&amp;D"/>
    <x v="670"/>
    <s v="FCB-PROTOCOL-01"/>
    <s v="CLN/PRA/267"/>
    <s v="Y"/>
    <s v="CCS Study (1Y)"/>
    <s v="Internal R&amp;D"/>
    <s v="Q1 Passed"/>
    <s v="Q1 Passed"/>
    <s v="Q1.5 Passed"/>
    <s v="Q1.5 Passed"/>
    <s v="NA"/>
    <s v="Tumor content 0-85%. Average tumor content 40%"/>
    <x v="0"/>
    <s v="ASWAD Hospital"/>
    <s v="Dr Prakash BV"/>
    <x v="0"/>
    <s v="NA"/>
    <s v="GBS"/>
    <s v="Right Lower GBS"/>
    <s v="Female"/>
    <n v="60"/>
    <s v="N"/>
    <n v="4.5"/>
    <s v="Kalappa"/>
    <s v="Surgery"/>
    <s v="Primary"/>
    <s v="Naïve"/>
    <s v="NA"/>
    <s v="II"/>
    <x v="2"/>
    <s v="NA"/>
    <s v="pT2N2M0"/>
    <s v="NA"/>
    <s v="NA"/>
    <s v="NA"/>
    <s v="NA"/>
    <s v="NA"/>
    <d v="2024-07-02T00:00:00"/>
    <s v="0.4/0.2*1.4/0.7*3.4"/>
    <s v="0.4*0.6*1.4_x000a_0.2/0.3*0.4*1.0"/>
    <s v="Vibratome"/>
    <n v="15"/>
    <s v="chandan"/>
    <s v="Y"/>
    <s v="Y"/>
    <s v="N"/>
    <s v="Q2 Passed"/>
    <s v="NA"/>
    <s v="Arm 1 (1x7)"/>
    <s v="Plate 2: MC RxA (1x7), Nivo RxC (1x7)"/>
    <n v="21"/>
    <s v="Terminated @T72"/>
  </r>
  <r>
    <s v="FBR1Y240191"/>
    <n v="240191"/>
    <s v="R&amp;D"/>
    <x v="670"/>
    <s v="FCB-PROTOCOL-02"/>
    <s v="HN151"/>
    <s v="Y"/>
    <s v="CCS Study (1Y)"/>
    <s v="Internal R&amp;D"/>
    <s v="Q1 Passed"/>
    <s v="Q1 Passed"/>
    <s v="Q1.5 Passed"/>
    <s v="Q1.5 Passed"/>
    <s v="NA"/>
    <s v="Tumor content 40-75%"/>
    <x v="7"/>
    <s v="Mazumdar Shaw Medical Centre, Bangalore"/>
    <s v="Dr Vijay Pillai, Bangalore"/>
    <x v="0"/>
    <s v="NA"/>
    <s v="Buccal Mucosa"/>
    <s v="Left Buccal Mucosa"/>
    <s v="Male"/>
    <n v="42"/>
    <s v="N"/>
    <n v="4.5999999999999996"/>
    <s v="Shashi"/>
    <s v="Surgery"/>
    <s v="Primary"/>
    <s v="Naïve"/>
    <s v="NA"/>
    <s v="IV"/>
    <x v="1"/>
    <n v="2"/>
    <s v="pT4bpN3b"/>
    <s v="NA"/>
    <s v="NA"/>
    <s v="Squamous Cell Carcinoma"/>
    <s v="NA"/>
    <s v="NA"/>
    <d v="2024-07-02T00:00:00"/>
    <s v="0.2/0.5*0.4/0.6*1.4"/>
    <s v="NA"/>
    <s v="Vibratome"/>
    <n v="15"/>
    <s v="kuberan"/>
    <s v="N"/>
    <s v="N"/>
    <s v="N"/>
    <s v="Q2 Passed"/>
    <s v="NA"/>
    <s v="Arm 1 (1x6)"/>
    <s v="Plate 2: MC RxAI (2x3), Cisplatin RxAN (2x3), TPF RxAT (2x3)"/>
    <n v="24"/>
    <s v="Terminated @T72"/>
  </r>
  <r>
    <s v="FBB1L240192"/>
    <n v="240192"/>
    <s v="Biopharma"/>
    <x v="670"/>
    <s v="FCB-PROTOCOL-01"/>
    <s v="CLN/PRA/266"/>
    <s v="Y"/>
    <s v="BP010 (1L)"/>
    <s v="Biopharma"/>
    <s v="Q1 Passed"/>
    <s v="Q1 Passed"/>
    <s v="Q1.5 Passed"/>
    <s v="Q1.5 Passed"/>
    <s v="NA"/>
    <s v="Tumor content 60-80%"/>
    <x v="0"/>
    <s v="Sri Lakshmi Hospital, Bangalore"/>
    <s v="Dr Prakash BV"/>
    <x v="4"/>
    <s v="NA"/>
    <s v="Renal Mass"/>
    <s v="Left Renal Mass"/>
    <s v="Female"/>
    <n v="45"/>
    <s v="N"/>
    <n v="5.8"/>
    <s v="Maruthi"/>
    <s v="Surgery"/>
    <s v="Primary"/>
    <s v="Naïve"/>
    <s v="NA"/>
    <s v="II"/>
    <x v="2"/>
    <s v="NA"/>
    <s v="pT1N0M0"/>
    <s v="NA"/>
    <s v="NA"/>
    <s v="NA"/>
    <s v="NA"/>
    <s v="NA"/>
    <d v="2024-07-02T00:00:00"/>
    <s v="0.2*1.4*1.5"/>
    <s v="NA"/>
    <s v="Manual"/>
    <n v="15"/>
    <s v="Syam"/>
    <s v="Y"/>
    <s v="Y"/>
    <s v="N"/>
    <s v="Q2 Passed"/>
    <s v="NA"/>
    <s v="Arm 1 (1x7)"/>
    <s v="Plate 2: RxA (1x7), RxB (1x7), RxC (1x7), RxD (1x7), RxE (1x7), RxF (1x7)"/>
    <n v="57"/>
    <s v="Rejected"/>
  </r>
  <r>
    <s v="FBR2O240194"/>
    <n v="240194"/>
    <s v="R&amp;D"/>
    <x v="671"/>
    <s v="FCB-PROTOCOL-02"/>
    <s v="RC057"/>
    <s v="Y"/>
    <s v="Prostate Biopsy (2O)"/>
    <s v="Internal R&amp;D"/>
    <s v="Q1 Passed"/>
    <s v="Not Received"/>
    <s v="Q1.5 Passed"/>
    <s v="Q1.5 Passed"/>
    <s v="NA"/>
    <s v="Tumor content 0-55%. Average tumor content 20%"/>
    <x v="7"/>
    <s v="Mazumdar Shaw Medical Centre, Bangalore"/>
    <s v="Dr Saurabh Bhargav, Bangalore"/>
    <x v="6"/>
    <s v="NA"/>
    <s v="Prostate"/>
    <s v="Prostate"/>
    <s v="Male"/>
    <n v="63"/>
    <s v="N"/>
    <n v="4.8"/>
    <s v="Kalappa"/>
    <s v="Biopsy"/>
    <s v="Primary"/>
    <s v="Naïve"/>
    <s v="NA"/>
    <s v="NA"/>
    <x v="0"/>
    <n v="4"/>
    <s v="NA"/>
    <s v="NA"/>
    <s v="NA"/>
    <s v="Conventional acinar prostatic adenocarcinoma "/>
    <s v="NA"/>
    <s v="NA"/>
    <d v="2024-07-04T00:00:00"/>
    <s v="4 Cores_x000a_14,18,20,17"/>
    <s v="NA"/>
    <s v="Manual"/>
    <n v="15"/>
    <s v="Dharani"/>
    <s v="Y"/>
    <s v="Y"/>
    <s v="N"/>
    <s v="Q2 Passed"/>
    <s v="NA"/>
    <s v="Arm 1 (1x6)_x000a_Arm 2 (1x6)"/>
    <s v="T72 Base Plate: MC RxA (2x3), MC RxB (2x3);_x000a_T72 Flow Plate: MC RxA (2x3)"/>
    <n v="30"/>
    <s v="Terminated @T72"/>
  </r>
  <r>
    <s v="FBR1Y240195"/>
    <n v="240195"/>
    <s v="R&amp;D"/>
    <x v="671"/>
    <s v="FCB-PROTOCOL-02"/>
    <s v="HN152"/>
    <s v="Y"/>
    <s v="CCS Study (1Y)"/>
    <s v="Internal R&amp;D"/>
    <s v="Q1 Passed"/>
    <s v="Q1 Rejected"/>
    <s v="Compromised"/>
    <s v="Q1.5 Passed"/>
    <s v="Blood Volume is 4ml"/>
    <s v="Tumor content 0-55%. Average tumor content 25%"/>
    <x v="7"/>
    <s v="Mazumdar Shaw Medical Centre, Bangalore"/>
    <s v="Dr Vijay Pillai, Bangalore"/>
    <x v="0"/>
    <s v="NA"/>
    <s v="Alveolus"/>
    <s v="Alveolus(Left upper posterior)"/>
    <s v="Male"/>
    <n v="47"/>
    <s v="N"/>
    <n v="4.5"/>
    <s v="Maruthi"/>
    <s v="Surgery"/>
    <s v="Primary"/>
    <s v="Naïve"/>
    <s v="NA"/>
    <s v="IV"/>
    <x v="1"/>
    <n v="2"/>
    <s v="pT4apN0"/>
    <s v="NA"/>
    <s v="NA"/>
    <s v="Moderately Advanced local disease"/>
    <s v="NA"/>
    <s v="NA"/>
    <d v="2024-07-04T00:00:00"/>
    <s v="0.4/0.6*0.2/0.6*1.4"/>
    <s v="NA"/>
    <s v="Vibratome"/>
    <n v="15"/>
    <s v="Syam"/>
    <s v="N"/>
    <s v="N"/>
    <s v="N"/>
    <s v="Q2 Passed"/>
    <s v="NA"/>
    <s v="Arm 1 (1x6)"/>
    <s v="Plate 2: MC RxAI (2x3), Cisplatin RxAN (2x3), TPF RxAT (2x3)"/>
    <n v="31"/>
    <s v="Terminated @T72"/>
  </r>
  <r>
    <s v="FBR1Y240196"/>
    <n v="240196"/>
    <s v="R&amp;D"/>
    <x v="672"/>
    <s v="FCB-PROTOCOL-02"/>
    <s v="HN153"/>
    <s v="Y"/>
    <s v="CCS Study (1Y)"/>
    <s v="Internal R&amp;D"/>
    <s v="Q1 Passed"/>
    <s v="Q1 Passed"/>
    <s v="Q1.5 Passed"/>
    <s v="Q1.5 Passed"/>
    <s v="NA"/>
    <s v="_x0009__x000a_Tumor content 15-70%"/>
    <x v="7"/>
    <s v="Mazumdar Shaw Medical Centre, Bangalore"/>
    <s v="Dr Vijay Pillai, Bangalore"/>
    <x v="0"/>
    <s v="NA"/>
    <s v="GBS"/>
    <s v="Left GBS"/>
    <s v="Female"/>
    <n v="54"/>
    <s v="N"/>
    <n v="4.5999999999999996"/>
    <s v="Kalappa"/>
    <s v="Surgery"/>
    <s v="Primary"/>
    <s v="Naïve"/>
    <s v="NA"/>
    <s v="IV"/>
    <x v="1"/>
    <n v="2"/>
    <s v="pT4apN2b"/>
    <s v="NA"/>
    <s v="NA"/>
    <s v="Squamous Cell Carcinoma"/>
    <s v="NA"/>
    <s v="NA"/>
    <d v="2024-07-05T00:00:00"/>
    <s v="0.4/2-3*0.9/0.7*1.2"/>
    <s v="NA"/>
    <s v="Vibratome"/>
    <n v="15"/>
    <s v="Abdul"/>
    <s v="Y"/>
    <s v="Y"/>
    <s v="N"/>
    <s v="Q2 Passed"/>
    <s v="NA"/>
    <s v="Arm 1 (1x7)"/>
    <s v="Plate 2: MC RxA (1x7), Cisplatin RxF (1x7), TPF RxG (1x7)"/>
    <n v="42"/>
    <s v="Terminated @T72"/>
  </r>
  <r>
    <s v="FBR1Y240197"/>
    <n v="240197"/>
    <s v="R&amp;D"/>
    <x v="672"/>
    <s v="FCB-PROTOCOL-02"/>
    <s v="HN154"/>
    <s v="Y"/>
    <s v="CCS Study (1Y)"/>
    <s v="Internal R&amp;D"/>
    <s v="Q1 Passed"/>
    <s v="Q1 Rejected"/>
    <s v="Compromised"/>
    <s v="Q1.5 Passed"/>
    <s v="Blood Volume is 4ml"/>
    <s v="Tumor content 4-65%"/>
    <x v="7"/>
    <s v="Mazumdar Shaw Medical Centre, Bangalore"/>
    <s v="Dr Vijay Pillai, Bangalore"/>
    <x v="0"/>
    <s v="NA"/>
    <s v="Buccal Mucosa"/>
    <s v="Left Buccal Mucosa"/>
    <s v="Male"/>
    <n v="36"/>
    <s v="N"/>
    <n v="4.5999999999999996"/>
    <s v="Kalappa"/>
    <s v="Surgery"/>
    <s v="Primary"/>
    <s v="Naïve"/>
    <s v="NA"/>
    <s v="IV"/>
    <x v="1"/>
    <n v="2"/>
    <s v="pT4bpN3b"/>
    <s v="NA"/>
    <s v="NA"/>
    <s v="Squamous Cell Carcinoma"/>
    <s v="NA"/>
    <s v="NA"/>
    <d v="2024-07-05T00:00:00"/>
    <s v="0.4-0.6*0.9*1.5"/>
    <s v="NA"/>
    <s v="Vibratome"/>
    <n v="15"/>
    <s v="sai "/>
    <s v="N"/>
    <s v="N"/>
    <s v="N"/>
    <s v="Q2 Passed"/>
    <s v="NA"/>
    <s v="Arm 1 (1x6)"/>
    <s v="Plate 2: MC RxAI (2x3), Cisplatin RxAN (2x3), TPF RxAT (2x3)"/>
    <n v="24"/>
    <s v="Terminated @T72"/>
  </r>
  <r>
    <s v="FBR2O240198"/>
    <n v="240198"/>
    <s v="R&amp;D"/>
    <x v="672"/>
    <s v="FCB-PROTOCOL-02"/>
    <s v="RC058"/>
    <s v="Y"/>
    <s v="Prostate Biopsy (2O)"/>
    <s v="Internal R&amp;D"/>
    <s v="Q1 Passed"/>
    <s v="Q1 Passed"/>
    <s v="Q1.5 Passed"/>
    <s v="Q1.5 Passed"/>
    <s v="NA"/>
    <s v="Tumor content 0-25%. Average tumor content 7%"/>
    <x v="7"/>
    <s v="Mazumdar Shaw Medical Centre, Bangalore"/>
    <s v="Dr Saurabh Bhargav, Bangalore"/>
    <x v="6"/>
    <s v="NA"/>
    <s v="Prostate"/>
    <s v="Prostate"/>
    <s v="Male"/>
    <n v="85"/>
    <s v="N"/>
    <n v="4.5999999999999996"/>
    <s v="Kalappa"/>
    <s v="Biopsy"/>
    <s v="Primary"/>
    <s v="Naïve"/>
    <s v="NA"/>
    <s v="NA"/>
    <x v="0"/>
    <n v="5"/>
    <s v="NA"/>
    <s v="NA"/>
    <s v="NA"/>
    <s v="Acinar Adenocarcinoma "/>
    <s v="NA"/>
    <s v="NA"/>
    <d v="2024-07-05T00:00:00"/>
    <s v="3 Cores_x000a_20,18,20"/>
    <s v="NA"/>
    <s v="Manual"/>
    <n v="15"/>
    <s v="Syam"/>
    <s v="Y"/>
    <s v="Y"/>
    <s v="N"/>
    <s v="Q2 Passed"/>
    <s v="NA"/>
    <s v="Arm 1 (1x6)_x000a_Arm 2 (1x6)"/>
    <s v="T72 Base Plate: MC RxA (2x3), MC RxB (2x3);_x000a_T72 Flow Plate: MC RxA (2x3)"/>
    <n v="30"/>
    <s v="Terminated @T72"/>
  </r>
  <r>
    <s v="FBR1C240199"/>
    <n v="240199"/>
    <s v="R&amp;D"/>
    <x v="673"/>
    <s v="FCB-PROTOCOL-02"/>
    <s v="HN155"/>
    <s v="Y"/>
    <s v="Cul Imp (1C)"/>
    <s v="Internal R&amp;D"/>
    <s v="Q1 Passed"/>
    <s v="Not Received"/>
    <s v="Compromised"/>
    <s v="Q1.5 Passed"/>
    <s v="NA"/>
    <s v="Tumor content 3-80%"/>
    <x v="7"/>
    <s v="Mazumdar Shaw Medical Centre, Bangalore"/>
    <s v="Dr Vijay Pillai, Bangalore"/>
    <x v="0"/>
    <s v="NA"/>
    <s v="Buccal Mucosa"/>
    <s v="Right Buccal Mucosa"/>
    <s v="Male"/>
    <n v="35"/>
    <s v="N"/>
    <n v="4.5"/>
    <s v="Kalappa"/>
    <s v="Surgery"/>
    <s v="Primary"/>
    <s v="Naïve"/>
    <s v="NA"/>
    <s v="IV"/>
    <x v="1"/>
    <n v="2"/>
    <s v="pT4bpN0"/>
    <s v="NA"/>
    <s v="NA"/>
    <s v="Squamous Cell Carcinoma"/>
    <s v="NA"/>
    <s v="NA"/>
    <d v="2024-07-08T00:00:00"/>
    <s v="0.2-0.4*0.5-1.0*0.8-0.9"/>
    <s v="NA"/>
    <s v="Vibratome"/>
    <n v="15"/>
    <s v="Abdul"/>
    <s v="N"/>
    <s v="N"/>
    <s v="N"/>
    <s v="Q2 Passed"/>
    <s v="NA"/>
    <s v="Arm 1 (1x7)"/>
    <s v="Base Plate 2:MC  DF-DMEM RxA (2x3),MC SF-DMEM BE (2x3), MC  DF-DMEM RxBF (2x3),MC SF-DMEM BG (2x3)"/>
    <n v="45"/>
    <s v="Terminated @T72"/>
  </r>
  <r>
    <n v="240200"/>
    <n v="240200"/>
    <s v="R&amp;D"/>
    <x v="674"/>
    <s v="FCB-PROTOCOL-02"/>
    <s v="HN156"/>
    <s v="Y"/>
    <s v="No Study"/>
    <s v="1st level attrition"/>
    <s v="Q1 Passed"/>
    <s v="Not Received"/>
    <s v="Q1.5 Rejected"/>
    <s v="Q1.5 Rejected"/>
    <s v="Due to very small size tissue"/>
    <s v="NA"/>
    <x v="7"/>
    <s v="Mazumdar Shaw Medical Centre, Bangalore"/>
    <s v="Dr Vijay Pillai, Bangalore"/>
    <x v="0"/>
    <s v="NA"/>
    <s v="Tongue"/>
    <s v="Tongue"/>
    <s v="Male"/>
    <n v="52"/>
    <s v="N"/>
    <n v="4.3"/>
    <s v="Maruthi"/>
    <s v="Surgery"/>
    <s v="Primary"/>
    <s v="Naïve"/>
    <s v="NA"/>
    <s v="NA"/>
    <x v="0"/>
    <s v="NA"/>
    <s v="NA"/>
    <s v="NA"/>
    <s v="NA"/>
    <s v="NA"/>
    <s v="NA"/>
    <s v="NA"/>
    <d v="2024-07-11T00:00:00"/>
    <s v="NA"/>
    <s v="NA"/>
    <s v="NA"/>
    <s v="NA"/>
    <s v="NA"/>
    <s v="NA"/>
    <s v="NA"/>
    <s v="N"/>
    <s v="Q2 Rejected"/>
    <s v="Tissue was frozen"/>
    <s v="NA"/>
    <s v="NA"/>
    <s v="NA"/>
    <s v="Rejected"/>
  </r>
  <r>
    <s v="FBB1L240201"/>
    <n v="240201"/>
    <s v="Biopharma"/>
    <x v="674"/>
    <s v="FCB-PROTOCOL-01"/>
    <s v="JSS-018"/>
    <s v="Y"/>
    <s v="BP010 (1L)"/>
    <s v="Biopharma"/>
    <s v="Q1 Passed"/>
    <s v="Q1 Passed"/>
    <s v="Q1.5 Passed"/>
    <s v="Q1.5 Rejected"/>
    <s v="NA"/>
    <s v="No tumor"/>
    <x v="6"/>
    <s v="JSS Hospital, Mysore"/>
    <s v="Dr Manjunath"/>
    <x v="4"/>
    <s v="NA"/>
    <s v="Renal Mass"/>
    <s v="Left Renal Mass"/>
    <s v="Male"/>
    <n v="65"/>
    <s v="N"/>
    <n v="5.0999999999999996"/>
    <s v="Shashi"/>
    <s v="Surgery"/>
    <s v="Primary"/>
    <s v="Surgery"/>
    <s v="NA"/>
    <s v="NA"/>
    <x v="0"/>
    <s v="NA"/>
    <s v="NA"/>
    <s v="NA"/>
    <s v="NA"/>
    <s v="NA"/>
    <s v="NA"/>
    <s v="NA"/>
    <d v="2024-07-11T00:00:00"/>
    <s v="0.6*0.6-1.0*1.2-1.3_x000a_0.6-0.7*0.6-0.8*2.2-2.4"/>
    <s v="NA"/>
    <s v="Manual"/>
    <n v="15"/>
    <s v="chandan"/>
    <s v="Y"/>
    <s v="Y"/>
    <s v="N"/>
    <s v="Q2 Rejected"/>
    <s v="No Tumor"/>
    <s v="NA"/>
    <s v="NA"/>
    <s v="NA"/>
    <s v="Rejected"/>
  </r>
  <r>
    <s v="FBR1C240202"/>
    <n v="240202"/>
    <s v="R&amp;D"/>
    <x v="675"/>
    <s v="FCB-PROTOCOL-02"/>
    <s v="HN157"/>
    <s v="Y"/>
    <s v="Cul Imp (1C)"/>
    <s v="Internal R&amp;D"/>
    <s v="Q1 Passed"/>
    <s v="Q1 Rejected"/>
    <s v="Compromised"/>
    <s v="Q1.5 Passed"/>
    <s v="Blood Volume is 4ml"/>
    <s v="Tumor content 45-90%"/>
    <x v="7"/>
    <s v="Mazumdar Shaw Medical Centre, Bangalore"/>
    <s v="Dr Vijay Pillai, Bangalore"/>
    <x v="0"/>
    <s v="NA"/>
    <s v="Buccal Mucosa"/>
    <s v="Left Buccal Mucosa"/>
    <s v="Male"/>
    <n v="50"/>
    <s v="N"/>
    <n v="4.8"/>
    <s v="Maruthi"/>
    <s v="Surgery"/>
    <s v="Primary"/>
    <s v="Naïve"/>
    <s v="NA"/>
    <s v="IV"/>
    <x v="1"/>
    <n v="2"/>
    <s v="pT4b pN3b"/>
    <s v="NA"/>
    <s v="NA"/>
    <s v="Squamous Cell Carcinoma"/>
    <s v="NA"/>
    <s v="NA"/>
    <d v="2024-07-12T00:00:00"/>
    <s v="0.2-0.4*1.0-1.1*1.2-1.3"/>
    <s v="NA"/>
    <s v="Vibratome"/>
    <n v="15"/>
    <s v="Abdul"/>
    <s v="Y"/>
    <s v="Y"/>
    <s v="N"/>
    <s v="Q2 Passed"/>
    <s v="NA"/>
    <s v="Arm 1 (1x7)"/>
    <s v="Base Plate 2:MC  DF-DMEM RxA (1x7),MC SF-DMEM BE (1x7), MC  DF-DMEM RxBF (1x7),MC SF-DMEM BG (1x7)"/>
    <n v="35"/>
    <s v="Terminated @T72"/>
  </r>
  <r>
    <s v="FBR2O240203"/>
    <n v="240203"/>
    <s v="R&amp;D"/>
    <x v="676"/>
    <s v="FCB-PROTOCOL-02"/>
    <s v="RC059"/>
    <s v="Y"/>
    <s v="Prostate Biopsy (2O)"/>
    <s v="Internal R&amp;D"/>
    <s v="Q1 Passed"/>
    <s v="Not Received"/>
    <s v="Q1.5 Passed"/>
    <s v="Q1.5 Passed"/>
    <s v="NA"/>
    <s v="Tumor content 0-40%.Average tumor content 12%"/>
    <x v="7"/>
    <s v="Mazumdar Shaw Medical Centre, Bangalore"/>
    <s v="Dr Saurabh Bhargav, Bangalore"/>
    <x v="6"/>
    <s v="NA"/>
    <s v="Prostate"/>
    <s v="Prostate (Left Mid Zone)"/>
    <s v="Male"/>
    <n v="69"/>
    <s v="N"/>
    <n v="4.5999999999999996"/>
    <s v="Shashi"/>
    <s v="Biopsy"/>
    <s v="Primary"/>
    <s v="Naïve"/>
    <s v="NA"/>
    <s v="NA"/>
    <x v="0"/>
    <n v="4"/>
    <s v="NA"/>
    <s v="NA"/>
    <s v="NA"/>
    <s v="Acinar Adenocarcinoma "/>
    <s v="NA"/>
    <s v="NA"/>
    <d v="2024-07-16T00:00:00"/>
    <s v="4 Cores_x000a_22,20,22,20"/>
    <s v="NA"/>
    <s v="Manual"/>
    <n v="15"/>
    <s v="Dharani"/>
    <s v="N"/>
    <s v="N"/>
    <s v="N"/>
    <s v="Q2 Passed"/>
    <s v="NA"/>
    <s v="Arm 1 (1x6)_x000a_Arm 2 (1x6)"/>
    <s v="T72 Base Plate: CMC MC RxC (2x3), Spent MC RxD (2x3);_x000a_T72 Flow Plate: MC RxC (2x3), Spent MC RxD (2x3)"/>
    <n v="36"/>
    <s v="Terminated @T72"/>
  </r>
  <r>
    <s v="FBR2O240204"/>
    <n v="240204"/>
    <s v="R&amp;D"/>
    <x v="677"/>
    <s v="FCB-PROTOCOL-02"/>
    <s v="RC060"/>
    <s v="Y"/>
    <s v="Prostate Biopsy (2O)"/>
    <s v="Internal R&amp;D"/>
    <s v="Q1 Passed"/>
    <s v="Not Received"/>
    <s v="Q1.5 Passed"/>
    <s v="Q1.5 Passed"/>
    <s v="NA"/>
    <s v="Tumor content 5-80%"/>
    <x v="7"/>
    <s v="Mazumdar Shaw Medical Centre, Bangalore"/>
    <s v="Dr Saurabh Bhargav, Bangalore"/>
    <x v="6"/>
    <s v="NA"/>
    <s v="Prostate"/>
    <s v="Prostate"/>
    <s v="Male"/>
    <n v="63"/>
    <s v="N"/>
    <n v="4.8"/>
    <s v="Maruthi"/>
    <s v="Biopsy"/>
    <s v="Primary"/>
    <s v="Naïve"/>
    <s v="NA"/>
    <s v="NA"/>
    <x v="0"/>
    <s v="High grade tumor. "/>
    <s v="NA"/>
    <s v="NA"/>
    <s v="NA"/>
    <s v="Conventional acinar prostatic adenocarcinoma involving both the prostatic lobes"/>
    <s v="NA"/>
    <s v="NA"/>
    <d v="2024-07-17T00:00:00"/>
    <s v="3 Cores_x000a_14, 16. 18"/>
    <s v="NA"/>
    <s v="Manual"/>
    <n v="15"/>
    <s v="Pallavi"/>
    <s v="N"/>
    <s v="N"/>
    <s v="N"/>
    <s v="Q2 Passed"/>
    <s v="NA"/>
    <s v="Arm 1 (1x6)_x000a_Arm 2 (1x6)"/>
    <s v="T72 Base Plate: CMC MC RxC (2x3), Spent MC RxD (2x3);_x000a_T72 Flow Plate: MC RxC (2x3), Spent MC RxD (2x3)"/>
    <n v="44"/>
    <s v="Terminated @T72"/>
  </r>
  <r>
    <s v="FBR2A240205"/>
    <n v="240205"/>
    <s v="R&amp;D"/>
    <x v="677"/>
    <s v="FCB-PROTOCOL-01"/>
    <s v="JSS-019"/>
    <s v="Y"/>
    <s v="Ovary CC (R2A)"/>
    <s v="Internal R&amp;D"/>
    <s v="Q1 Passed"/>
    <s v="Q1 Passed"/>
    <s v="Q1.5 Passed"/>
    <s v="Q1.5 Rejected"/>
    <s v="NA"/>
    <s v="No tumor"/>
    <x v="6"/>
    <s v="JSS Hospital, Mysore"/>
    <s v="Dr Ravi Krishnappa"/>
    <x v="2"/>
    <s v="NA"/>
    <s v="Peritoneal"/>
    <s v="Peritoneal"/>
    <s v="Female"/>
    <n v="55"/>
    <s v="N"/>
    <n v="5.6"/>
    <s v="Kalappa"/>
    <s v="Surgery"/>
    <s v="Primary"/>
    <s v="Chemotherapy + Surgery"/>
    <s v="NA"/>
    <s v="NA"/>
    <x v="0"/>
    <s v="NA"/>
    <s v="N3CM1"/>
    <n v="6"/>
    <s v="Paclitaxel + Carboplatin"/>
    <s v="NA"/>
    <s v="NA"/>
    <s v="NA"/>
    <d v="2024-07-17T00:00:00"/>
    <s v="0.2*0.6*0.8/1.0"/>
    <s v="NA"/>
    <s v="Manual"/>
    <n v="15"/>
    <s v="Syam"/>
    <s v="N"/>
    <s v="N"/>
    <s v="N"/>
    <s v="Q2 Rejected"/>
    <s v="No Tumor"/>
    <s v="NA"/>
    <s v="NA"/>
    <s v="NA"/>
    <s v="Rejected"/>
  </r>
  <r>
    <s v="FBR1C240206"/>
    <n v="240206"/>
    <s v="R&amp;D"/>
    <x v="677"/>
    <s v="FCB-PROTOCOL-01"/>
    <s v="VYD/293"/>
    <s v="Y"/>
    <s v="Cul Imp (1C)"/>
    <s v="Internal R&amp;D"/>
    <s v="Q1 Passed"/>
    <s v="Q1 Passed"/>
    <s v="Q1.5 Passed"/>
    <s v="Q1.5 Passed"/>
    <s v="NA"/>
    <s v="Tumor content 0-90%. Average tumor content 45%"/>
    <x v="5"/>
    <s v="Vydehi Hospital, Bangalore"/>
    <s v="Dr Amritha Prabha"/>
    <x v="0"/>
    <s v="NA"/>
    <s v="Buccal Mucosa"/>
    <s v="Right Buccal Mucosa"/>
    <s v="Male"/>
    <n v="51"/>
    <s v="N"/>
    <n v="4.9000000000000004"/>
    <s v="Shashi"/>
    <s v="Surgery"/>
    <s v="Primary"/>
    <s v="Naïve"/>
    <s v="NA"/>
    <s v="II"/>
    <x v="2"/>
    <n v="1"/>
    <s v="pT2N0"/>
    <s v="NA"/>
    <s v="NA"/>
    <s v="NA"/>
    <s v="NA"/>
    <s v="NA"/>
    <d v="2024-07-17T00:00:00"/>
    <s v="0.6*1.2*1.4"/>
    <s v="NA"/>
    <s v="Vibratome"/>
    <n v="15"/>
    <s v="Abdul"/>
    <s v="Y"/>
    <s v="Y"/>
    <s v="N"/>
    <s v="Q2 Passed"/>
    <s v="NA"/>
    <s v="Arm 1 (1x6)"/>
    <s v="Plate 2: DF+PMC  RxAI (2x3), SF+PMC RxBH (2x3),  DF+CMC  RxBI (2x3), SF+CMC RxBJ (2x3)"/>
    <n v="44"/>
    <s v="Terminated @T72"/>
  </r>
  <r>
    <s v="FBB1L240207"/>
    <n v="240207"/>
    <s v="Biopharma"/>
    <x v="678"/>
    <s v="FCB-PROTOCOL-01"/>
    <s v="CLN/PRA/268"/>
    <s v="Y"/>
    <s v="BP010 (1L)"/>
    <s v="Biopharma"/>
    <s v="Q1 Passed"/>
    <s v="Q1 Rejected"/>
    <s v="Compromised"/>
    <s v="Q1.5 Rejected"/>
    <s v="Blood Heamolysed"/>
    <s v="Tumor content 70-90%     Chromophobe RCC"/>
    <x v="0"/>
    <s v="Malligae Hospital"/>
    <s v="Dr Prakash BV"/>
    <x v="4"/>
    <s v="NA"/>
    <s v="Renal Mass"/>
    <s v="Left Renal Mass"/>
    <s v="Female"/>
    <n v="47"/>
    <s v="N"/>
    <n v="4.8"/>
    <s v="Kalappa"/>
    <s v="Surgery"/>
    <s v="Primary"/>
    <s v="Naïve"/>
    <s v="NA"/>
    <s v="II"/>
    <x v="2"/>
    <s v="NA"/>
    <s v="pT2N0M0"/>
    <s v="NA"/>
    <s v="NA"/>
    <s v="NA"/>
    <s v="NA"/>
    <s v="NA"/>
    <d v="2024-07-18T00:00:00"/>
    <s v="0.8-0.6*1.0-2.8*2.2-3.0"/>
    <s v="NA"/>
    <s v="Vibratome"/>
    <n v="15"/>
    <s v="Syam"/>
    <s v="N"/>
    <s v="N"/>
    <s v="N"/>
    <s v="Q2 Rejected"/>
    <s v="It is Chrophobe sample"/>
    <s v="NA"/>
    <s v="NA"/>
    <s v="NA"/>
    <s v="Rejected"/>
  </r>
  <r>
    <s v="FBR1Y240208"/>
    <n v="240208"/>
    <s v="R&amp;D"/>
    <x v="679"/>
    <s v="FCB-PROTOCOL-02"/>
    <s v="HN158"/>
    <s v="Y"/>
    <s v="CCS Study (1Y)"/>
    <s v="Internal R&amp;D"/>
    <s v="Q1 Passed"/>
    <s v="Not Received"/>
    <s v="Compromised"/>
    <s v="Q1.5 Passed"/>
    <s v="NA"/>
    <s v="Tumor content 15-80%. "/>
    <x v="7"/>
    <s v="Mazumdar Shaw Medical Centre, Bangalore"/>
    <s v="Dr Vijay Pillai, Bangalore"/>
    <x v="0"/>
    <s v="NA"/>
    <s v="Buccal Mucosa"/>
    <s v="Left Buccal Mucosa"/>
    <s v="Female"/>
    <n v="56"/>
    <s v="N"/>
    <n v="4.3"/>
    <s v="Maruthi"/>
    <s v="Surgery"/>
    <s v="Primary"/>
    <s v="Naïve"/>
    <s v="NA"/>
    <s v="II"/>
    <x v="2"/>
    <n v="2"/>
    <s v="pT2pN1"/>
    <s v="NA"/>
    <s v="NA"/>
    <s v="Squamous Cell Carcinoma"/>
    <s v="NA"/>
    <s v="NA"/>
    <d v="2024-07-19T00:00:00"/>
    <s v="0.2*0.6*0.8"/>
    <s v="NA"/>
    <s v="Vibratome"/>
    <n v="15"/>
    <s v="Dharani"/>
    <s v="N"/>
    <s v="N"/>
    <s v="N"/>
    <s v="Q2 Passed"/>
    <s v="NA"/>
    <s v="Refer FBR1C240208"/>
    <s v="Plate 2: Cisplatin RxAN (2x3), TPF RxAT (2x3)"/>
    <n v="12"/>
    <s v="Terminated @T72"/>
  </r>
  <r>
    <s v="FBR1Y240209"/>
    <n v="240209"/>
    <s v="R&amp;D"/>
    <x v="679"/>
    <s v="FCB-PROTOCOL-02"/>
    <s v="HN159"/>
    <s v="Y"/>
    <s v="CCS Study (1Y)"/>
    <s v="Internal R&amp;D"/>
    <s v="Q1 Passed"/>
    <s v="Not Received"/>
    <s v="Compromised"/>
    <s v="Q1.5 Passed"/>
    <s v="NA"/>
    <s v="Tumor content 10-90%"/>
    <x v="7"/>
    <s v="Mazumdar Shaw Medical Centre, Bangalore"/>
    <s v="Dr Vijay Pillai, Bangalore"/>
    <x v="0"/>
    <s v="NA"/>
    <s v="Buccal Mucosa"/>
    <s v="Buccal Mucosa"/>
    <s v="Male"/>
    <n v="47"/>
    <s v="N"/>
    <n v="4.5999999999999996"/>
    <s v="Shashi"/>
    <s v="Surgery"/>
    <s v="Primary"/>
    <s v="Chemotherapy"/>
    <s v="NA"/>
    <s v="IV"/>
    <x v="1"/>
    <n v="3"/>
    <s v="ypT4b ypN2B"/>
    <n v="3"/>
    <s v="NACT (Pacli+carbo+5FU)"/>
    <s v="Residual poorly differentiated  Squamous cell carcinoma"/>
    <s v="NA"/>
    <s v="NA"/>
    <d v="2024-07-19T00:00:00"/>
    <s v="0.8-1.0*1.3*2.1"/>
    <s v="0.8*1.6*1.2"/>
    <s v="Vibratome"/>
    <n v="15"/>
    <s v="Syam"/>
    <s v="N"/>
    <s v="N"/>
    <s v="N"/>
    <s v="Q2 Passed"/>
    <s v="NA"/>
    <s v="Refer FBR1C240209"/>
    <s v="Plate 2: Cisplatin RxF (1x7), TPF RxG (1x7)"/>
    <n v="21"/>
    <s v="Terminated @T72"/>
  </r>
  <r>
    <s v="FBR1C240210"/>
    <n v="240210"/>
    <s v="R&amp;D"/>
    <x v="679"/>
    <s v="FCB-PROTOCOL-01"/>
    <s v="JSS-020"/>
    <s v="Y"/>
    <s v="Cul Imp (1C)"/>
    <s v="Internal R&amp;D"/>
    <s v="Q1 Passed"/>
    <s v="Q1 Rejected"/>
    <s v="Compromised"/>
    <s v="Q1.5 Rejected"/>
    <s v="Blood Heamolysed"/>
    <s v="Tumor content 0-12%.Average tumor content 4%"/>
    <x v="6"/>
    <s v="JSS Hospital, Mysore"/>
    <s v="Dr Ravi Krishnappa"/>
    <x v="2"/>
    <s v="NA"/>
    <s v="Peritoneal"/>
    <s v="Peritoneal  Deposit"/>
    <s v="Female"/>
    <n v="55"/>
    <s v="N"/>
    <n v="5.8"/>
    <s v="Kalappa"/>
    <s v="Surgery"/>
    <s v="Metastatic"/>
    <s v="Chemotherapy"/>
    <s v="NA"/>
    <s v="NA"/>
    <x v="0"/>
    <s v="NA"/>
    <s v="N3CM1"/>
    <n v="6"/>
    <s v="Paclitaxel + Carboplatin"/>
    <s v="NA"/>
    <s v="NA"/>
    <s v="NA"/>
    <d v="2024-07-19T00:00:00"/>
    <s v="0.8-1.2*2.6-4.8*3.2-5.0"/>
    <s v="NA"/>
    <s v="Manual"/>
    <n v="15"/>
    <s v="sai "/>
    <s v="N"/>
    <s v="N"/>
    <s v="N"/>
    <s v="Q2 Passed"/>
    <s v="NA"/>
    <s v="Arm 1 (1x5)"/>
    <s v="Base Plate 2:MC  DF-DMEM RxA (1x5),MC SF-DMEM BE (1x5), MC  DF-DMEM RxBF (1x5),MC SF-DMEM BG (1x5)"/>
    <n v="25"/>
    <s v="Terminated @T72"/>
  </r>
  <r>
    <s v="FBR2O240211"/>
    <n v="240211"/>
    <s v="R&amp;D"/>
    <x v="680"/>
    <s v="FCB-PROTOCOL-02"/>
    <s v="RC061"/>
    <s v="Y"/>
    <s v="Prostate Biopsy (2O)"/>
    <s v="Internal R&amp;D"/>
    <s v="Q1 Passed"/>
    <s v="Not Received"/>
    <s v="Compromised"/>
    <s v="Q1.5 Passed"/>
    <s v="NA"/>
    <s v="Tumor content 0-65%. Average tumor content 35%"/>
    <x v="7"/>
    <s v="Mazumdar Shaw Medical Centre, Bangalore"/>
    <s v="Dr Saurabh Bhargav, Bangalore"/>
    <x v="6"/>
    <s v="NA"/>
    <s v="Prostate"/>
    <s v="Anterior transition zone on left side apex"/>
    <s v="Male"/>
    <n v="50"/>
    <s v="N"/>
    <n v="4.8"/>
    <s v="Kalappa"/>
    <s v="Biopsy"/>
    <s v="Primary"/>
    <s v="Naïve"/>
    <s v="NA"/>
    <s v="NA"/>
    <x v="0"/>
    <n v="4"/>
    <s v="NA"/>
    <s v="NA"/>
    <s v="NA"/>
    <s v="Acinar Adenocarcinoma "/>
    <s v="NA"/>
    <s v="NA"/>
    <d v="2024-07-22T00:00:00"/>
    <s v="2 Cores_x000a_20. 22"/>
    <s v="NA"/>
    <s v="Manual"/>
    <n v="15"/>
    <s v="Biswajit"/>
    <s v="N"/>
    <s v="N"/>
    <s v="N"/>
    <s v="Q2 Passed"/>
    <s v="NA"/>
    <s v="Arm 1 (1x7)"/>
    <s v="T72 Base Plate: CMC MC RxC (2x3), Spent MC RxD (2x3);_x000a_T72 Flow Plate: MC RxC (2x3), Spent MC RxD (2x3)"/>
    <n v="31"/>
    <s v="Terminated @T72"/>
  </r>
  <r>
    <s v="FBR1C240212"/>
    <n v="240212"/>
    <s v="R&amp;D"/>
    <x v="680"/>
    <s v="FCB-PROTOCOL-02"/>
    <s v="RC062"/>
    <s v="Y"/>
    <s v="Cul Imp (1C)"/>
    <s v="Internal R&amp;D"/>
    <s v="Q1 Passed"/>
    <s v="Q1 Rejected"/>
    <s v="Compromised"/>
    <s v="Q1.5 Passed"/>
    <s v="Blood Clotted"/>
    <s v="Tumor content 0-85%. Tumor in only 2 fragments .Average tumor content 24%"/>
    <x v="7"/>
    <s v="Mazumdar Shaw Medical Centre, Bangalore"/>
    <s v="Dr Saurabh Bhargav, Bangalore"/>
    <x v="4"/>
    <s v="NA"/>
    <s v="Renal Mass"/>
    <s v="Left Renal Mass"/>
    <s v="Male"/>
    <n v="53"/>
    <s v="N"/>
    <n v="4.5"/>
    <s v="Maruthi"/>
    <s v="Surgery"/>
    <s v="Primary"/>
    <s v="Naïve"/>
    <s v="NA"/>
    <s v="I"/>
    <x v="3"/>
    <n v="1"/>
    <s v="pT1a"/>
    <s v="NA"/>
    <s v="NA"/>
    <s v="Clear cell renal  cell carcinoma"/>
    <s v="NA"/>
    <s v="NA"/>
    <d v="2024-07-22T00:00:00"/>
    <s v="0.3-0.4*0.4*0.7_x000a_0.2-0.3*0.6*1.0_x000a_0.2*0.3-0.4*1.2"/>
    <s v="NA"/>
    <s v="Manual"/>
    <n v="15"/>
    <s v="Abdul"/>
    <s v="N"/>
    <s v="N"/>
    <s v="N"/>
    <s v="Q2 Passed"/>
    <s v="NA"/>
    <s v="Arm 1 (1x6)"/>
    <s v="Base Plate 2:MC  DF-DMEM RxA (1x6),MC SF-DMEM BE (1x6), MC  DF-DMEM RxBF (1x6),MC SF-DMEM BG (1x6)"/>
    <n v="30"/>
    <s v="Terminated @T72"/>
  </r>
  <r>
    <s v="FBR1Y240213"/>
    <n v="240213"/>
    <s v="R&amp;D"/>
    <x v="681"/>
    <s v="FCB-PROTOCOL-01"/>
    <s v="VYD/294"/>
    <s v="Y"/>
    <s v="CCS Study (1Y)"/>
    <s v="Internal R&amp;D"/>
    <s v="Q1 Passed"/>
    <s v="Q1 Passed"/>
    <s v="Q1.5 Passed"/>
    <s v="Q1.5 Passed"/>
    <s v="NA"/>
    <s v="Tumor content 0-60%. Average tumor content 18%"/>
    <x v="5"/>
    <s v="Vydehi Hospital, Bangalore"/>
    <s v="Dr Amritha Prabha"/>
    <x v="0"/>
    <s v="NA"/>
    <s v="Maxilla"/>
    <s v="Left Maxilla"/>
    <s v="Female"/>
    <n v="61"/>
    <s v="N"/>
    <n v="4.3"/>
    <s v="Kalappa"/>
    <s v="Surgery"/>
    <s v="Primary"/>
    <s v="Naïve"/>
    <s v="NA"/>
    <s v="IV"/>
    <x v="1"/>
    <n v="2"/>
    <s v="pT4aN1"/>
    <s v="NA"/>
    <s v="NA"/>
    <s v="NA"/>
    <s v="RT"/>
    <s v="NA"/>
    <d v="2024-07-23T00:00:00"/>
    <s v="0.6*0.4-0.6*0.8-1.2_x000a_0.8*0.8-1.0*1.0-1.4"/>
    <s v="NA"/>
    <s v="Manual"/>
    <n v="15"/>
    <s v="Pallavi"/>
    <s v="Y"/>
    <s v="Y"/>
    <s v="N"/>
    <s v="Q2 Passed"/>
    <s v="NA"/>
    <s v="Refer FBR1C240213"/>
    <s v="Plate 2: Cisplatin RxAN (2x3), Pacli+Carbo RxAH (2x3)"/>
    <n v="19"/>
    <s v="Terminated @T72"/>
  </r>
  <r>
    <s v="FBR1Y240214"/>
    <n v="240214"/>
    <s v="R&amp;D"/>
    <x v="681"/>
    <s v="FCB-PROTOCOL-02"/>
    <s v="HN160"/>
    <s v="Y"/>
    <s v="CCS Study (1Y)"/>
    <s v="Internal R&amp;D"/>
    <s v="Q1 Passed"/>
    <s v="Not Received"/>
    <s v="Compromised"/>
    <s v="Q1.5 Passed"/>
    <s v="NA"/>
    <s v="Tumor content 70-95%"/>
    <x v="7"/>
    <s v="Mazumdar Shaw Medical Centre, Bangalore"/>
    <s v="Dr Vijay Pillai, Bangalore"/>
    <x v="0"/>
    <s v="NA"/>
    <s v="Buccal Mucosa"/>
    <s v="Right Buccal Mucosa"/>
    <s v="Male"/>
    <n v="45"/>
    <s v="N"/>
    <n v="4.5999999999999996"/>
    <s v="Shashi"/>
    <s v="Surgery"/>
    <s v="Primary"/>
    <s v="Chemotherapy"/>
    <s v="NA"/>
    <s v="IV"/>
    <x v="1"/>
    <n v="2"/>
    <s v="pT4b pN0"/>
    <n v="3"/>
    <s v="TPF"/>
    <s v="Squamous Cell Carcinoma"/>
    <s v="NA"/>
    <s v="NA"/>
    <d v="2024-07-23T00:00:00"/>
    <s v="0.8/0.6*1.2*1.5"/>
    <s v="NA"/>
    <s v="Vibratome"/>
    <n v="15"/>
    <s v="Dharani"/>
    <s v="N"/>
    <s v="N"/>
    <s v="N"/>
    <s v="Q2 Passed"/>
    <s v="NA"/>
    <s v="Arm 1 (1x7)"/>
    <s v="Plate 2: Cisplatin RxF (1x7), TPF RxG (1x7)"/>
    <n v="22"/>
    <s v="Terminated @T72"/>
  </r>
  <r>
    <s v="FBR1C240215"/>
    <n v="240215"/>
    <s v="R&amp;D"/>
    <x v="682"/>
    <s v="FCB-PROTOCOL-01"/>
    <s v="VYD/295"/>
    <s v="Y"/>
    <s v="Cul Imp (1C)"/>
    <s v="Internal R&amp;D"/>
    <s v="Q1 Passed"/>
    <s v="Q1 Passed"/>
    <s v="Q1.5 Passed"/>
    <s v="Q1.5 Passed"/>
    <s v="NA"/>
    <s v="Tumor content 10-40%"/>
    <x v="5"/>
    <s v="Vydehi Hospital, Bangalore"/>
    <s v="Dr Amritha Prabha"/>
    <x v="0"/>
    <s v="NA"/>
    <s v="Buccal Mucosa &amp; Alveolus"/>
    <s v="Buccal Mucosa &amp; Upper Alveolus"/>
    <s v="Female"/>
    <n v="61"/>
    <s v="N"/>
    <n v="4.3"/>
    <s v="Maruthi"/>
    <s v="Surgery"/>
    <s v="Primary"/>
    <s v="Naïve"/>
    <s v="NA"/>
    <s v="IVA"/>
    <x v="1"/>
    <n v="2"/>
    <s v="pT4aN0"/>
    <s v="NA"/>
    <s v="NA"/>
    <s v="NA"/>
    <s v="RT"/>
    <s v="NA"/>
    <d v="2024-07-24T00:00:00"/>
    <s v="0.4-0.6*0.5-0.6*1.2-1.8"/>
    <s v="NA"/>
    <s v="Vibratome"/>
    <n v="15"/>
    <s v="sai "/>
    <s v="Y"/>
    <s v="Y"/>
    <s v="N"/>
    <s v="Q2 Passed"/>
    <s v="NA"/>
    <s v="Arm 1 (1x7)"/>
    <s v="Base Plate 2: PMC MC  DF-DMEM RxAI (2x3), PMC MC SF-DMEM BH (2x3), CMC MC  DF-DMEM RxBI (2x3), CMC MC SF-DMEM BJ (2x3)"/>
    <n v="37"/>
    <s v="Terminated @T72"/>
  </r>
  <r>
    <n v="240216"/>
    <n v="240216"/>
    <s v="R&amp;D"/>
    <x v="682"/>
    <s v="FCB-PROTOCOL-02"/>
    <s v="HN161"/>
    <s v="Y"/>
    <s v="No Study"/>
    <s v="1st level attrition"/>
    <s v="Q1 Rejected"/>
    <s v="Not Received"/>
    <s v="Q1.5 Rejected"/>
    <s v="Q1.5 Rejected"/>
    <s v="Due to very samll size"/>
    <s v="NA"/>
    <x v="7"/>
    <s v="Mazumdar Shaw Medical Centre, Bangalore"/>
    <s v="Dr Vijay Pillai, Bangalore"/>
    <x v="0"/>
    <s v="NA"/>
    <s v="Tongue"/>
    <s v="Left Lateral Tongue"/>
    <s v="Female"/>
    <n v="32"/>
    <s v="N"/>
    <n v="4.9000000000000004"/>
    <s v="Kalappa"/>
    <s v="Surgery"/>
    <s v="Primary"/>
    <s v="Naïve"/>
    <s v="NA"/>
    <s v="NA"/>
    <x v="0"/>
    <s v="NA"/>
    <s v="NA"/>
    <s v="NA"/>
    <s v="NA"/>
    <s v="NA"/>
    <s v="NA"/>
    <s v="NA"/>
    <d v="2024-07-24T00:00:00"/>
    <s v="0.2*0.3-0.4*0.4"/>
    <s v="NA"/>
    <s v="NA"/>
    <n v="15"/>
    <s v="Dharani"/>
    <s v="N"/>
    <s v="N"/>
    <s v="N"/>
    <s v="Q2 Rejected"/>
    <s v="Very Small Size Tissue"/>
    <s v="NA"/>
    <s v="NA"/>
    <s v="NA"/>
    <s v="Rejected"/>
  </r>
  <r>
    <s v="FBR1X240217"/>
    <n v="240217"/>
    <s v="R&amp;D"/>
    <x v="683"/>
    <s v="FCB-PROTOCOL-02"/>
    <s v="HN162"/>
    <s v="Y"/>
    <s v="Biopsy HNSCC (1X)"/>
    <s v="Internal R&amp;D"/>
    <s v="Q1 Passed"/>
    <s v="Q1 Passed"/>
    <s v="Q1.5 Passed"/>
    <s v="Q1.5 Passed"/>
    <s v="NA"/>
    <s v="Tumor content 0-95%. Average tumor content 60%"/>
    <x v="7"/>
    <s v="Mazumdar Shaw Medical Centre, Bangalore"/>
    <s v="Dr Vijay Pillai, Bangalore"/>
    <x v="0"/>
    <s v="NA"/>
    <s v="Hypopharynx"/>
    <s v="Hypopharynx"/>
    <s v="Male"/>
    <n v="81"/>
    <s v="N"/>
    <n v="4.3"/>
    <s v="Maruthi"/>
    <s v="Biopsy"/>
    <s v="Primary"/>
    <s v="Naïve"/>
    <s v="NA"/>
    <s v="NA"/>
    <x v="0"/>
    <s v="NA"/>
    <s v="NA"/>
    <s v="NA"/>
    <s v="NA"/>
    <s v="Squamous Cell Carcinoma"/>
    <s v="NA"/>
    <s v="NA"/>
    <d v="2024-07-30T00:00:00"/>
    <s v="0.1*0.4*0.4"/>
    <s v="NA"/>
    <s v="Manual"/>
    <n v="15"/>
    <s v="Dharani"/>
    <s v="Y"/>
    <s v="Y"/>
    <s v="N"/>
    <s v="Q2 Passed"/>
    <s v="NA"/>
    <s v="Arm 1 (1x6)"/>
    <s v="Plate 2: MC RxAI (2x3)"/>
    <n v="12"/>
    <s v="Terminated @T72"/>
  </r>
  <r>
    <s v="FBR1Y240218"/>
    <n v="240218"/>
    <s v="R&amp;D"/>
    <x v="684"/>
    <s v="FCB-PROTOCOL-01"/>
    <s v="VYD/296"/>
    <s v="Y"/>
    <s v="CCS Study (1Y)"/>
    <s v="Internal R&amp;D"/>
    <s v="Q1 Passed"/>
    <s v="Q1 Passed"/>
    <s v="Q1.5 Passed"/>
    <s v="Q1.5 Passed"/>
    <s v="NA"/>
    <s v="Tumor content 30-55%"/>
    <x v="5"/>
    <s v="Vydehi Hospital, Bangalore"/>
    <s v="Dr Amritha Prabha"/>
    <x v="0"/>
    <s v="NA"/>
    <s v="Buccal Mucosa &amp; Alveolus"/>
    <s v="Left Buccal Mucosa"/>
    <s v="Male"/>
    <n v="54"/>
    <s v="N"/>
    <n v="4.5999999999999996"/>
    <s v="Shashi"/>
    <s v="Surgery"/>
    <s v="Primary"/>
    <s v="Naïve"/>
    <s v="NA"/>
    <s v="IVA"/>
    <x v="1"/>
    <n v="1"/>
    <s v="pT4aN2b"/>
    <s v="NA"/>
    <s v="NA"/>
    <s v="NA"/>
    <s v="CTRT"/>
    <s v="NA"/>
    <d v="2024-07-31T00:00:00"/>
    <s v="0.8*2.2*2.8"/>
    <s v="NA"/>
    <s v="Vibratome"/>
    <n v="15"/>
    <s v="Dharani"/>
    <s v="Y"/>
    <s v="Y"/>
    <s v="N"/>
    <s v="Q2 Passed"/>
    <s v="NA"/>
    <s v="Arm 1 (1x7)"/>
    <s v="Plate 2: MC RxA (1x7), Cisplatin RxF (1x7), Pacli+Carbo RxJ (1x7),  Gemi+carbo RxL (1x7)"/>
    <n v="49"/>
    <s v="Terminated @T72"/>
  </r>
  <r>
    <s v="FBR1X240219"/>
    <n v="240219"/>
    <s v="R&amp;D"/>
    <x v="684"/>
    <s v="FCB-PROTOCOL-02"/>
    <s v="HN163"/>
    <s v="Y"/>
    <s v="Biopsy HNSCC (1X)"/>
    <s v="Internal R&amp;D"/>
    <s v="Q1 Passed"/>
    <s v="Q1 Rejected"/>
    <s v="Compromised"/>
    <s v="Q1.5 Passed"/>
    <s v="NA"/>
    <s v="Tumor content 0-85%. Average tumor content 30%. 2 fragments necrosed"/>
    <x v="7"/>
    <s v="Mazumdar Shaw Medical Centre, Bangalore"/>
    <s v="Dr Vijay Pillai, Bangalore"/>
    <x v="0"/>
    <s v="NA"/>
    <s v="Oropharynx"/>
    <s v="Oropharynx"/>
    <s v="Male"/>
    <n v="46"/>
    <s v="N"/>
    <n v="5.0999999999999996"/>
    <s v="Shashi"/>
    <s v="Biopsy"/>
    <s v="Primary"/>
    <s v="Naïve"/>
    <s v="NA"/>
    <s v="NA"/>
    <x v="0"/>
    <s v="NA"/>
    <s v="NA"/>
    <s v="NA"/>
    <s v="NA"/>
    <s v="Squamous Cell Carcinoma"/>
    <s v="NA"/>
    <s v="NA"/>
    <d v="2024-07-31T00:00:00"/>
    <s v="0.2*0.2-0.3*0.4_x000a_0.1-0.2*0.1*0.4-0.5"/>
    <s v="NA"/>
    <s v="Manual"/>
    <n v="15"/>
    <s v="sai "/>
    <s v="N"/>
    <s v="N"/>
    <s v="N"/>
    <s v="Q2 Passed"/>
    <s v="NA"/>
    <s v="Arm 1 (1x6)"/>
    <s v="Plate 2: MC RxAI (2x3), Cisplatin RxAN (2x3), TPF RxAT (2x3)"/>
    <n v="24"/>
    <s v="Terminated @T72"/>
  </r>
  <r>
    <s v="FBR1Y240220"/>
    <n v="240220"/>
    <s v="R&amp;D"/>
    <x v="684"/>
    <s v="FCB-PROTOCOL-01"/>
    <s v="CLN/DBR/193"/>
    <s v="Y"/>
    <s v="CCS Study (1Y)"/>
    <s v="Internal R&amp;D"/>
    <s v="Q1 Passed"/>
    <s v="Q1 Rejected"/>
    <s v="Compromised"/>
    <s v="Q1.5 Passed"/>
    <s v="Blood Hemolysed"/>
    <s v="Tumor content 0-90%. Average tumor content 22%"/>
    <x v="4"/>
    <s v="DBR &amp; SK Hospital, Tirupati"/>
    <s v="Dr C Jayaprakash"/>
    <x v="0"/>
    <s v="NA"/>
    <s v="Tongue"/>
    <s v="Tongue"/>
    <s v="Male"/>
    <n v="48"/>
    <s v="N"/>
    <n v="4.5"/>
    <s v="Maruthi"/>
    <s v="Surgery"/>
    <s v="Primary"/>
    <s v="Naïve"/>
    <s v="NA"/>
    <s v="NA"/>
    <x v="0"/>
    <s v="NA"/>
    <s v="NA"/>
    <s v="NA"/>
    <s v="NA"/>
    <s v="NA"/>
    <s v="NA"/>
    <s v="NA"/>
    <d v="2024-08-01T00:00:00"/>
    <s v="0.6*1.8*2.2"/>
    <s v="NA"/>
    <s v="Vibratome"/>
    <n v="15"/>
    <s v="kuberan"/>
    <s v="Y"/>
    <s v="Y"/>
    <s v="N"/>
    <s v="Q2 Passed"/>
    <s v="NA"/>
    <s v="(1x1x0.85) Arm 1 (1x6)_x000a_(1x1x1) Arm 2 (1x6)"/>
    <s v="Plate 2:  (1*1*0.85) MC RxAI (2x3), (1*1*1) MC RxAO (2x3);_x000a_Plate 3:  (1*1*0.85) MC RxAI (2x3), (1*1*1) MC RxAO (2x3)"/>
    <n v="72"/>
    <s v="Terminated @T72"/>
  </r>
  <r>
    <s v="FBR1Y240221"/>
    <n v="240221"/>
    <s v="R&amp;D"/>
    <x v="685"/>
    <s v="FCB-PROTOCOL-01"/>
    <s v="VYD/297"/>
    <s v="Y"/>
    <s v="CCS Study (1Y)"/>
    <s v="Internal R&amp;D"/>
    <s v="Q1 Passed"/>
    <s v="Q1 Passed"/>
    <s v="Q1.5 Rejected"/>
    <s v="Q1.5 Rejected"/>
    <s v="NA"/>
    <s v="No tumor"/>
    <x v="5"/>
    <s v="Vydehi Hospital, Bangalore"/>
    <s v="Dr Amritha Prabha"/>
    <x v="0"/>
    <s v="NA"/>
    <s v="Buccal Mucosa &amp; Alveolus"/>
    <s v="Right Buccal Mucosa"/>
    <s v="Male"/>
    <n v="33"/>
    <s v="N"/>
    <n v="4.2"/>
    <s v="Kalappa"/>
    <s v="Surgery"/>
    <s v="Primary"/>
    <s v="Naïve"/>
    <s v="NA"/>
    <s v="NA"/>
    <x v="0"/>
    <s v="NA"/>
    <s v="NA"/>
    <s v="NA"/>
    <s v="NA"/>
    <s v="NA"/>
    <s v="NA"/>
    <s v="NA"/>
    <d v="2024-08-02T00:00:00"/>
    <s v="0.2*0.9-1.1*1.2"/>
    <s v="NA"/>
    <s v="Vibratome"/>
    <n v="15"/>
    <s v="Pallavi"/>
    <s v="Y"/>
    <s v="Y"/>
    <s v="N"/>
    <s v="Q2 Rejected"/>
    <s v="No Tumor"/>
    <s v="NA"/>
    <s v="NA"/>
    <n v="31"/>
    <s v="Rejected"/>
  </r>
  <r>
    <s v="FBR1Y240222"/>
    <n v="240222"/>
    <s v="R&amp;D"/>
    <x v="685"/>
    <s v="FCB-PROTOCOL-01"/>
    <s v="CLN/DBR/194"/>
    <s v="Y"/>
    <s v="CCS Study (1Y)"/>
    <s v="Internal R&amp;D"/>
    <s v="Q1 Passed"/>
    <s v="Q1 Passed"/>
    <s v="Compromised"/>
    <s v="Q1.5 Passed"/>
    <s v="NA"/>
    <s v="A:Tumor content 0-90%. Average tumor content 40%"/>
    <x v="4"/>
    <s v="DBR &amp; SK Hospital, Tirupati"/>
    <s v="Dr C Jayaprakash"/>
    <x v="0"/>
    <s v="NA"/>
    <s v="Buccal Mucosa &amp; Alveolus"/>
    <s v="Left Buccal Mucosa"/>
    <s v="Female"/>
    <n v="41"/>
    <s v="N"/>
    <n v="5.0999999999999996"/>
    <s v="Shashi"/>
    <s v="Surgery"/>
    <s v="Primary"/>
    <s v="Naïve"/>
    <s v="NA"/>
    <s v="NA"/>
    <x v="0"/>
    <s v="NA"/>
    <s v="NA"/>
    <s v="NA"/>
    <s v="NA"/>
    <s v="NA"/>
    <s v="NA"/>
    <s v="NA"/>
    <d v="2024-08-03T00:00:00"/>
    <s v="0.2*0.6*2.4"/>
    <s v="NA"/>
    <s v="Vibratome"/>
    <n v="15"/>
    <s v="Dharani"/>
    <s v="Y"/>
    <s v="Y"/>
    <s v="N"/>
    <s v="Q2 Passed"/>
    <s v="NA"/>
    <s v="(1x1x1) Arm 1 (1x6)_x000a_(1x1x0.85) Arm 2 (1x6)"/>
    <s v="Plate 2:  (1*1*1) MC RxAI (2x3), (1*1*0.85) MC RxAO (2x3);_x000a_Plate 3:  (1*1*1) MC RxAI (2x3), (1*1*0.85) MC RxAO (2x3)"/>
    <n v="50"/>
    <s v="Terminated @T72"/>
  </r>
  <r>
    <s v="FBB1L240223"/>
    <n v="240223"/>
    <s v="Biopharma"/>
    <x v="686"/>
    <s v="FCB-PROTOCOL-02"/>
    <s v="RC063"/>
    <s v="Y"/>
    <s v="BP010 (1L)"/>
    <s v="Biopharma"/>
    <s v="Q1 Passed"/>
    <s v="Q1 Passed"/>
    <s v="Q1.5 Passed"/>
    <s v="Q1.5 Passed"/>
    <s v="NA"/>
    <s v="Tumor content 15-70%   "/>
    <x v="7"/>
    <s v="Mazumdar Shaw Medical Centre, Bangalore"/>
    <s v="Dr Saurabh Bhargav, Bangalore"/>
    <x v="4"/>
    <s v="NA"/>
    <s v="Renal Mass"/>
    <s v="Left Renal Mass"/>
    <s v="Female"/>
    <n v="65"/>
    <s v="N"/>
    <n v="4.5999999999999996"/>
    <s v="Kalappa"/>
    <s v="Surgery"/>
    <s v="Primary"/>
    <s v="Naïve"/>
    <s v="NA"/>
    <s v="II"/>
    <x v="2"/>
    <n v="2"/>
    <s v="pT2a"/>
    <s v="NA"/>
    <s v="NA"/>
    <s v="NA"/>
    <s v="NA"/>
    <s v="NA"/>
    <d v="2024-08-05T00:00:00"/>
    <s v="0.5-0.6*1.2*1.2"/>
    <s v="NA"/>
    <s v="Vibratome"/>
    <n v="15"/>
    <s v="Mouniss"/>
    <s v="Y"/>
    <s v="Y"/>
    <s v="N"/>
    <s v="Q2 Passed"/>
    <s v="NA"/>
    <s v="Arm 1 (1x7)"/>
    <s v="Plate 2: RxG (1x7), RxH (1x7), RxI (1x7), RxJ (1x7), RxK (1x7), RxL (1x7)"/>
    <n v="57"/>
    <s v="Terminated @T72"/>
  </r>
  <r>
    <s v="FBR1Y240224"/>
    <n v="240224"/>
    <s v="R&amp;D"/>
    <x v="687"/>
    <s v="FCB-PROTOCOL-01"/>
    <s v="VYD/298"/>
    <s v="Y"/>
    <s v="CCS Study (1Y)"/>
    <s v="Internal R&amp;D"/>
    <s v="Q1 Passed"/>
    <s v="Q1 Passed"/>
    <s v="Q1.5 Passed"/>
    <s v="Q1.5 Passed"/>
    <s v="NA"/>
    <s v="Tumor content 80-95%"/>
    <x v="5"/>
    <s v="Vydehi Hospital, Bangalore"/>
    <s v="Dr Amritha Prabha"/>
    <x v="0"/>
    <s v="NA"/>
    <s v="Buccal Mucosa "/>
    <s v="Right Buccal Mucosa"/>
    <s v="Male"/>
    <n v="49"/>
    <s v="N"/>
    <n v="4.3"/>
    <s v="Kalappa"/>
    <s v="Surgery"/>
    <s v="Primary"/>
    <s v="Naïve"/>
    <s v="NA"/>
    <s v="IVA"/>
    <x v="1"/>
    <n v="2"/>
    <s v="pT4aN2c"/>
    <s v="NA"/>
    <s v="NA"/>
    <s v="scc"/>
    <s v="RT"/>
    <s v="NA"/>
    <d v="2024-08-06T00:00:00"/>
    <s v="0.8*1.0*1.7"/>
    <s v="NA"/>
    <s v="Vibratome"/>
    <n v="15"/>
    <s v="Dharani"/>
    <s v="Y"/>
    <s v="Y"/>
    <s v="N"/>
    <s v="Q2 Passed"/>
    <s v="NA"/>
    <s v="Arm 1 (1x7)"/>
    <s v="Plate 2: MC RxA (1x7), Cisplatin RxF (1x7), Pacli+Carbo RxJ (1x7),  Gemi+carbo RxL (1x7)"/>
    <n v="70"/>
    <s v="Terminated @T72"/>
  </r>
  <r>
    <s v="FBR1Q240225"/>
    <n v="240225"/>
    <s v="R&amp;D"/>
    <x v="688"/>
    <s v="FCB-PROTOCOL-01"/>
    <s v="VYD/299"/>
    <s v="Y"/>
    <s v="COSv4.1_CaBR(1Q-Known)"/>
    <s v="Internal R&amp;D"/>
    <s v="Q1 Passed"/>
    <s v="Q1 Passed"/>
    <s v="Q1.5 Passed"/>
    <s v="Q1.5 Rejected"/>
    <s v="NA"/>
    <s v="Tumor content 20-90%"/>
    <x v="5"/>
    <s v="Vydehi Hospital, Bangalore"/>
    <s v="Dr Amritha Prabha"/>
    <x v="1"/>
    <s v="TNBC"/>
    <s v="Breast"/>
    <s v="Right Breast"/>
    <s v="Female"/>
    <n v="49"/>
    <s v="N"/>
    <n v="5.3"/>
    <s v="Kalappa"/>
    <s v="Surgery"/>
    <s v="Primary"/>
    <s v="Chemotherapy"/>
    <s v="NA"/>
    <s v="IIIC"/>
    <x v="4"/>
    <n v="3"/>
    <s v="pT4bN1a"/>
    <n v="8"/>
    <s v="Adriyamycin, Cyclophosphamide, Paclitaxel &amp; Carboplatin"/>
    <s v="IDC"/>
    <s v="CTRT"/>
    <s v="Capacitabine"/>
    <d v="2024-08-07T00:00:00"/>
    <s v="1.8*1.6*2.6"/>
    <s v="NA"/>
    <s v="Manual"/>
    <n v="15"/>
    <s v="Syam"/>
    <s v="Y"/>
    <s v="Y"/>
    <s v="N"/>
    <s v="Q2 Passed"/>
    <s v="NA"/>
    <s v="Arm 1 (1x7)_x000a_Arm 2 (1x6)"/>
    <s v="Plate 2: PMC MC RxF (1x7), CMC { MC RxA (1x7),  Adriyamycin+Pacli+Carbo RxF (1x7), Pacli+Carbo RxC (1x7)};_x000a_Plate 3: PMC {MC RxAM (1x7),   Adriyamycin+Pacli+Carbo RxBF (1x7)}"/>
    <n v="81"/>
    <s v="Rejected"/>
  </r>
  <r>
    <s v="FBR1C240226"/>
    <n v="240226"/>
    <s v="R&amp;D"/>
    <x v="689"/>
    <s v="FCB-PROTOCOL-02"/>
    <s v="RC064"/>
    <s v="Y"/>
    <s v="Cul Imp (1C)"/>
    <s v="Internal R&amp;D"/>
    <s v="Q1 Passed"/>
    <s v="Q1 Passed"/>
    <s v="Q1.5 Passed"/>
    <s v="Q1.5 Rejected"/>
    <s v="NA"/>
    <s v="No tumor"/>
    <x v="7"/>
    <s v="Mazumdar Shaw Medical Centre, Bangalore"/>
    <s v="Dr Saurabh Bhargav, Bangalore"/>
    <x v="4"/>
    <s v="NA"/>
    <s v="Renal Mass"/>
    <s v="Left Renal Mass"/>
    <s v="Male"/>
    <n v="35"/>
    <s v="N"/>
    <n v="5.4"/>
    <s v="Kalappa"/>
    <s v="Surgery"/>
    <s v="Primary"/>
    <s v="Naïve"/>
    <s v="NA"/>
    <s v="I"/>
    <x v="3"/>
    <n v="1"/>
    <s v="pT1b"/>
    <s v="NA"/>
    <s v="NA"/>
    <s v="Chromophobe renal cell carcinoma "/>
    <s v="NA"/>
    <s v="NA"/>
    <d v="2024-08-08T00:00:00"/>
    <s v="0.2*0.6-0.8*1.0_x000a_0.2*0.4*0.8"/>
    <s v="NA"/>
    <s v="Manual"/>
    <n v="15"/>
    <s v="Dharani"/>
    <s v="Y"/>
    <s v="Y"/>
    <s v="N"/>
    <s v="Q2 Rejected"/>
    <s v="No Tumor"/>
    <s v="NA"/>
    <s v="NA"/>
    <s v="NA"/>
    <s v="Rejected"/>
  </r>
  <r>
    <s v="FBR1Y240227"/>
    <n v="240227"/>
    <s v="R&amp;D"/>
    <x v="689"/>
    <s v="FCB-PROTOCOL-02"/>
    <s v="HN164"/>
    <s v="Y"/>
    <s v="CCS Study (1Y)"/>
    <s v="Internal R&amp;D"/>
    <s v="Q1 Passed"/>
    <s v="Q1 Passed"/>
    <s v="Compromised"/>
    <s v="Q1.5 Passed"/>
    <s v="NA"/>
    <s v="Tumor content 70-90%"/>
    <x v="7"/>
    <s v="Mazumdar Shaw Medical Centre, Bangalore"/>
    <s v="Dr Vijay Pillai, Bangalore"/>
    <x v="0"/>
    <s v="NA"/>
    <s v="Alveolus"/>
    <s v="Alveolus "/>
    <s v="Male"/>
    <n v="68"/>
    <s v="N"/>
    <n v="5.4"/>
    <s v="Kalappa"/>
    <s v="Surgery"/>
    <s v="Primary"/>
    <s v="Naïve"/>
    <s v="NA"/>
    <s v="IV"/>
    <x v="1"/>
    <n v="3"/>
    <s v="pT4apN2c"/>
    <s v="NA"/>
    <s v="NA"/>
    <s v="Poorly differentiated squamous cell carcinoma"/>
    <s v="NA"/>
    <s v="NA"/>
    <d v="2024-08-08T00:00:00"/>
    <s v="0.3-0.4*0.6*0.7"/>
    <s v="NA"/>
    <s v="Manual"/>
    <n v="15"/>
    <s v="Abdul"/>
    <s v="Y"/>
    <s v="Y"/>
    <s v="N"/>
    <s v="Q2 Passed"/>
    <s v="NA"/>
    <s v="Arm 1 (1x7)_x000a_Arm 2 (1x6)"/>
    <s v="Plate 2: MC RxAI (2x3), Cisplatin RxAN (2x3), TPF RxAT (2x3)"/>
    <n v="30"/>
    <s v="Terminated @T72"/>
  </r>
  <r>
    <s v="FBB1L240228"/>
    <n v="240228"/>
    <s v="Biopharma"/>
    <x v="690"/>
    <s v="FCB-PROTOCOL-01"/>
    <s v="VYD/300"/>
    <s v="Y"/>
    <s v="BP010 (1L)"/>
    <s v="Biopharma"/>
    <s v="Q1 Passed"/>
    <s v="Q1 Passed"/>
    <s v="Q1.5 Passed"/>
    <s v="Q1.5 Rejected"/>
    <s v="NA"/>
    <s v="Isolated suspicious tumor cells in only one fragment, others no tumor"/>
    <x v="5"/>
    <s v="Vydehi Hospital, Bangalore"/>
    <s v="Dr Amritha Prabha"/>
    <x v="4"/>
    <s v="NA"/>
    <s v="Renal Mass"/>
    <s v="Left Renal Mass"/>
    <s v="Male"/>
    <n v="53"/>
    <s v="N"/>
    <n v="5.6"/>
    <s v="Kalappa"/>
    <s v="Surgery"/>
    <s v="Primary"/>
    <s v="Naïve"/>
    <s v="NA"/>
    <s v="NA"/>
    <x v="0"/>
    <s v="NA"/>
    <s v="NA"/>
    <s v="NA"/>
    <s v="NA"/>
    <s v="NA"/>
    <s v="NA"/>
    <s v="NA"/>
    <d v="2024-08-10T00:00:00"/>
    <s v="1.8*2.3*3.0_x000a_1.6*2.2*3.0"/>
    <s v="NA"/>
    <s v="Manual"/>
    <n v="15"/>
    <s v="Syam"/>
    <s v="Y"/>
    <s v="Y"/>
    <s v="N"/>
    <s v="Q2 Rejected"/>
    <s v="No Tumor"/>
    <s v="NA"/>
    <s v="NA"/>
    <s v="NA"/>
    <s v="Rejected"/>
  </r>
  <r>
    <s v="FBR2Q240229"/>
    <n v="240229"/>
    <s v="R&amp;D"/>
    <x v="691"/>
    <s v="FCB-PROTOCOL-01"/>
    <s v="VYD/301"/>
    <s v="Y"/>
    <s v="MFS (2Q)"/>
    <s v="Internal R&amp;D"/>
    <s v="Q1 Passed"/>
    <s v="Q1 Passed"/>
    <s v="Q1.5 Passed"/>
    <s v="Q1.5 Passed"/>
    <s v="NA"/>
    <s v="Tumor content 70-95%"/>
    <x v="5"/>
    <s v="Vydehi Hospital, Bangalore"/>
    <s v="Dr Amritha Prabha"/>
    <x v="0"/>
    <s v="NA"/>
    <s v="Buccal Mucosa"/>
    <s v="Right Buccal Mucosa"/>
    <s v="Female"/>
    <n v="46"/>
    <s v="N"/>
    <n v="4.8"/>
    <s v="Kalappa"/>
    <s v="Surgery"/>
    <s v="Primary"/>
    <s v="Naïve"/>
    <s v="NA"/>
    <s v="IV"/>
    <x v="1"/>
    <n v="2"/>
    <s v="pT4aN0"/>
    <s v="NA"/>
    <s v="NA"/>
    <s v="scc"/>
    <s v="RT"/>
    <s v="NA"/>
    <d v="2024-08-12T00:00:00"/>
    <s v="1.0*1.4*1.8-2.0"/>
    <s v="NA"/>
    <s v="Vibratome"/>
    <n v="15"/>
    <s v="chandan"/>
    <s v="Y"/>
    <s v="Y"/>
    <s v="N"/>
    <s v="Q2 Passed"/>
    <s v="NA"/>
    <s v="2*4*0.45 Arm 1 (1x7)_x000a_2*2*0.45 Arm 2 (1x7)"/>
    <s v="Plate 2: 2*4*0.45  MC RxA (1x7), 2*2*0.45 MC RxBN (1x7),Flow{  2*4*0.45  MC RxA (1x7), _x000a_2*2*0.45 MC RxBN (1x7)};_x000a_Plate 3:  2*2*0.45  MC RxA (2x3), 2*2*0.45 MC RxBN (2x3)"/>
    <n v="54"/>
    <s v="Terminated @T72"/>
  </r>
  <r>
    <s v="FBB1L240230"/>
    <n v="240230"/>
    <s v="Biopharma"/>
    <x v="691"/>
    <s v="FCB-PROTOCOL-02"/>
    <s v="RC065"/>
    <s v="Y"/>
    <s v="BP010 (1L)"/>
    <s v="Biopharma"/>
    <s v="Q1 Passed"/>
    <s v="Q1 Passed"/>
    <s v="Q1.5 Passed"/>
    <s v="Q1.5 Rejected"/>
    <s v="NA"/>
    <s v="Tumor in 2 fragments only 20-35%.Others no tumor. ? High grade clear cell type ? Papillary RCC"/>
    <x v="7"/>
    <s v="Mazumdar Shaw Medical Centre, Bangalore"/>
    <s v="Dr Saurabh Bhargav, Bangalore"/>
    <x v="4"/>
    <s v="NA"/>
    <s v="Renal Mass"/>
    <s v="Right Renal Mass"/>
    <s v="Male"/>
    <n v="48"/>
    <s v="N"/>
    <n v="5.0999999999999996"/>
    <s v="Shashi"/>
    <s v="Surgery"/>
    <s v="Primary"/>
    <s v="Naïve"/>
    <s v="NA"/>
    <s v="II"/>
    <x v="2"/>
    <n v="4"/>
    <s v="pT2a"/>
    <s v="NA"/>
    <s v="NA"/>
    <s v="Clear cell renal  cell carcinoma"/>
    <s v="NA"/>
    <s v="NA"/>
    <d v="2024-08-12T00:00:00"/>
    <s v="0.5*1.3*2.0"/>
    <s v="NA"/>
    <s v="Vibratome"/>
    <n v="15"/>
    <s v="kuberan"/>
    <s v="Y"/>
    <s v="Y"/>
    <s v="N"/>
    <s v="Q2 Rejected"/>
    <s v="No Tumor"/>
    <s v="NA"/>
    <s v="NA"/>
    <s v="NA"/>
    <s v="Rejected"/>
  </r>
  <r>
    <s v="FBR1Y240231"/>
    <n v="240231"/>
    <s v="R&amp;D"/>
    <x v="692"/>
    <s v="FCB-PROTOCOL-01"/>
    <s v="VYD/302"/>
    <s v="Y"/>
    <s v="CCS Study (1Y)"/>
    <s v="Internal R&amp;D"/>
    <s v="Q1 Passed"/>
    <s v="Q1 Rejected"/>
    <s v="Compromised"/>
    <s v="Q1.5 Passed"/>
    <s v="Blood Clotted"/>
    <s v="Tumor content 4-95%"/>
    <x v="5"/>
    <s v="Vydehi Hospital, Bangalore"/>
    <s v="Dr Amritha Prabha"/>
    <x v="0"/>
    <s v="NA"/>
    <s v="Buccal Mucosa"/>
    <s v="Left Buccal Mucosa"/>
    <s v="Female"/>
    <n v="53"/>
    <s v="N"/>
    <n v="5.6"/>
    <s v="Kalappa"/>
    <s v="Surgery"/>
    <s v="Primary"/>
    <s v="Naïve"/>
    <s v="NA"/>
    <s v="IV"/>
    <x v="1"/>
    <n v="3"/>
    <s v="pT3N3b"/>
    <s v="NA"/>
    <s v="NA"/>
    <s v="scc"/>
    <s v="CTRT"/>
    <s v="Cisplatin"/>
    <d v="2024-08-13T00:00:00"/>
    <s v="0.2*1.1*1.6_x000a_0.2*0.8-1.3*1.2-1.4"/>
    <s v="NA"/>
    <s v="Vibratome"/>
    <n v="15"/>
    <s v="Syam"/>
    <s v="N"/>
    <s v="N"/>
    <s v="N"/>
    <s v="Q2 Passed"/>
    <s v="NA"/>
    <s v="Arm 1 (1x7)_x000a_Arm 2 (1x6)"/>
    <s v="Plate 2: MC RxAI (2x3), Cisplatin RxAN (2x3), Pacli+Carbo RxAM (2x3)"/>
    <n v="31"/>
    <s v="Terminated @T72"/>
  </r>
  <r>
    <s v="FBR1Y240232"/>
    <n v="240232"/>
    <s v="R&amp;D"/>
    <x v="693"/>
    <s v="FCB-PROTOCOL-02"/>
    <s v="HN165"/>
    <s v="Y"/>
    <s v="CCS Study (1Y)"/>
    <s v="Internal R&amp;D"/>
    <s v="Q1 Passed"/>
    <s v="Not Received"/>
    <s v="Compromised"/>
    <s v="Q1.5 Passed"/>
    <s v="Blood not collected"/>
    <s v="NA"/>
    <x v="7"/>
    <s v="Mazumdar Shaw Medical Centre, Bangalore"/>
    <s v="Dr Vijay Pillai, Bangalore"/>
    <x v="0"/>
    <s v="NA"/>
    <s v="Buccal Mucosa"/>
    <s v="Right Buccal Mucosa"/>
    <s v="Male"/>
    <n v="49"/>
    <s v="N"/>
    <n v="5.2"/>
    <s v="Shashi"/>
    <s v="Surgery"/>
    <s v="Primary"/>
    <s v="Naïve"/>
    <s v="NA"/>
    <s v="III"/>
    <x v="4"/>
    <n v="2"/>
    <s v="pT3pN0"/>
    <s v="NA"/>
    <s v="NA"/>
    <s v="Squamous Cell Carcinoma"/>
    <s v="NA"/>
    <s v="NA"/>
    <d v="2024-08-14T00:00:00"/>
    <s v="NA"/>
    <s v="NA"/>
    <s v="NA"/>
    <s v="NA"/>
    <s v="chandan"/>
    <s v="N"/>
    <s v="N"/>
    <s v="N"/>
    <s v="Q2 Passed"/>
    <s v="NA"/>
    <s v="NA"/>
    <s v="Plate 2: Cisplatin RxAN (2x3)"/>
    <n v="6"/>
    <s v="Terminated @T72"/>
  </r>
  <r>
    <s v="FBR1J240233"/>
    <n v="240233"/>
    <s v="R&amp;D"/>
    <x v="694"/>
    <s v="FCB-PROTOCOL-01"/>
    <s v="CLN/PRA/269"/>
    <s v="Y"/>
    <s v="COS_v3.0-Gastric (1J)"/>
    <s v="Internal R&amp;D"/>
    <s v="Q1 Passed"/>
    <s v="Q1 Passed"/>
    <s v="Compromised"/>
    <s v="Q1.5 Passed"/>
    <s v="NA"/>
    <s v="A:Tumor content 40-70%  ?  Tumor from eosophagus_x000a_B:Tumor content 40-75%"/>
    <x v="0"/>
    <s v="Sri Lakshmi Hospital, Bangalore"/>
    <s v="Dr Prakash BV"/>
    <x v="3"/>
    <s v="NA"/>
    <s v="Stomach"/>
    <s v="Stomach"/>
    <s v="Male"/>
    <n v="65"/>
    <s v="N"/>
    <n v="5.4"/>
    <s v="Maruthi"/>
    <s v="Surgery"/>
    <s v="Primary"/>
    <s v="Naïve"/>
    <s v="NA"/>
    <s v="III"/>
    <x v="4"/>
    <n v="2"/>
    <s v="T4N3M1"/>
    <s v="NA"/>
    <s v="NA"/>
    <s v="Adenocarcinoma"/>
    <s v="NA"/>
    <s v="NA"/>
    <d v="2024-08-15T00:00:00"/>
    <s v="0.6*1.2*3.2_x000a_0.3*1.4-0.6*3.8"/>
    <s v="NA"/>
    <s v="Manual+Vibratome"/>
    <n v="15"/>
    <s v="Dharani"/>
    <s v="Y"/>
    <s v="Y"/>
    <s v="N"/>
    <s v="Q2 Passed"/>
    <s v="NA"/>
    <s v="(2*2*2) Arm 1 (1x7)_x000a_(2*2*0.85) Arm 2 (1x7)"/>
    <s v="Plate 2: (2*2*2-PMC) DMEM/F12+RNGE  RxB (1x7), (2*2*2-CMC) DMEM/F12+RNGE  RxA (1x7), (2*2*0.85-CMC) DMEM/F12  RxC (1x7), (Flow-2*2*2-CMC) DMEM/F12+RNGE  RxB (1x7)"/>
    <n v="42"/>
    <s v="Terminated @T48"/>
  </r>
  <r>
    <s v="FBB1L240234"/>
    <n v="240234"/>
    <s v="Biopharma"/>
    <x v="694"/>
    <s v="FCB-PROTOCOL-01"/>
    <s v="CLN/PRA/270"/>
    <s v="Y"/>
    <s v="BP008 (1J)"/>
    <s v="Biopharma"/>
    <s v="Q1 Passed"/>
    <s v="Q1 Passed"/>
    <s v="Q1.5 Passed"/>
    <s v="Q1.5 Passed"/>
    <s v="NA"/>
    <s v="Tumor content 40-90%             Clear cell type"/>
    <x v="0"/>
    <s v="Sri Lakshmi Hospital, Bangalore"/>
    <s v="Dr Prakash BV"/>
    <x v="4"/>
    <s v="NA"/>
    <s v="Renal Mass"/>
    <s v="Right Renal Mass"/>
    <s v="Male"/>
    <n v="60"/>
    <s v="N"/>
    <n v="5.4"/>
    <s v="Maruthi"/>
    <s v="Surgery"/>
    <s v="Primary"/>
    <s v="Naïve"/>
    <s v="NA"/>
    <s v="II"/>
    <x v="2"/>
    <n v="2"/>
    <s v="T2N0M0"/>
    <s v="NA"/>
    <s v="NA"/>
    <s v="NA"/>
    <s v="NA"/>
    <s v="NA"/>
    <d v="2024-08-15T00:00:00"/>
    <s v="0.2-0.3*1.0-1.4*2.6-2.9"/>
    <s v="NA"/>
    <s v="Manual"/>
    <n v="15"/>
    <s v="sai "/>
    <s v="Y"/>
    <s v="Y"/>
    <s v="N"/>
    <s v="Q2 Passed"/>
    <s v="NA"/>
    <s v="Arm 1 (1x7)"/>
    <s v="Plate 2: RxG (1x7), RxH (1x7), RxI (1x7), RxJ (1x7), RxK (1x7), RxL (1x7)"/>
    <n v="57"/>
    <s v="Terminated @T72"/>
  </r>
  <r>
    <s v="FBR1Y240235"/>
    <n v="240235"/>
    <s v="R&amp;D"/>
    <x v="695"/>
    <s v="FCB-PROTOCOL-01"/>
    <s v="VYD/303"/>
    <s v="Y"/>
    <s v="CCS Study (1Y)"/>
    <s v="Internal R&amp;D"/>
    <s v="Q1 Passed"/>
    <s v="Q1 Passed"/>
    <s v="Q1.5 Passed"/>
    <s v="Q1.5 Passed"/>
    <s v="NA"/>
    <s v="Tumor content 25-80%"/>
    <x v="5"/>
    <s v="Vydehi Hospital, Bangalore"/>
    <s v="Dr Amritha Prabha"/>
    <x v="0"/>
    <s v="NA"/>
    <s v="Alveolus"/>
    <s v="Lower Alveolus"/>
    <s v="Male"/>
    <n v="59"/>
    <s v="N"/>
    <n v="5.2"/>
    <s v="Kalappa"/>
    <s v="Surgery"/>
    <s v="Primary"/>
    <s v="Naïve"/>
    <s v="NA"/>
    <s v="IV"/>
    <x v="1"/>
    <n v="2"/>
    <s v="pT4aN1"/>
    <s v="NA"/>
    <s v="NA"/>
    <s v="scc"/>
    <s v="RT"/>
    <s v="NA"/>
    <d v="2024-08-16T00:00:00"/>
    <s v="0.5-0.6*1.2-1.3*1.6-1.7"/>
    <s v="NA"/>
    <s v="Vibratome"/>
    <n v="15"/>
    <s v="Abdul"/>
    <s v="Y"/>
    <s v="Y"/>
    <s v="N"/>
    <s v="Q2 Passed"/>
    <s v="NA"/>
    <s v="Refer FBR2Q240235"/>
    <s v="Plate 2: MC RxA (1x7),  Cisplatin RxF (1x7), Pacli+Carbo RxJ (1x7), Gemi+carbo RxL (1x7)"/>
    <n v="52"/>
    <s v="Terminated @T72"/>
  </r>
  <r>
    <s v="FBR1Y240237"/>
    <n v="240237"/>
    <s v="R&amp;D"/>
    <x v="695"/>
    <s v="FCB-PROTOCOL-02"/>
    <s v="HN166"/>
    <s v="Y"/>
    <s v="CCS Study (1Y)"/>
    <s v="Internal R&amp;D"/>
    <s v="Q1 Passed"/>
    <s v="Not Received"/>
    <s v="Compromised"/>
    <s v="Q1.5 Passed"/>
    <s v="Blood not collected"/>
    <s v="NA"/>
    <x v="7"/>
    <s v="Mazumdar Shaw Medical Centre, Bangalore"/>
    <s v="Dr Vijay Pillai, Bangalore"/>
    <x v="0"/>
    <s v="NA"/>
    <s v="Buccal Mucosa"/>
    <s v="Buccal Mucosa"/>
    <s v="Male"/>
    <n v="38"/>
    <s v="N"/>
    <n v="4.8"/>
    <s v="Maruthi"/>
    <s v="Surgery"/>
    <s v="Primary"/>
    <s v="Naïve"/>
    <s v="NA"/>
    <s v="III"/>
    <x v="4"/>
    <n v="1"/>
    <s v="pT3pN0"/>
    <s v="NA"/>
    <s v="NA"/>
    <s v="Squamous Cell Carcinoma"/>
    <s v="NA"/>
    <s v="NA"/>
    <d v="2024-08-16T00:00:00"/>
    <s v="0.6*0.8*1.6"/>
    <s v="NA"/>
    <s v="Vibratome"/>
    <n v="15"/>
    <s v="Dharani"/>
    <s v="N"/>
    <s v="N"/>
    <s v="N"/>
    <s v="Q2 Passed"/>
    <s v="NA"/>
    <s v="Refer FBR2Q240237"/>
    <s v="Plate 2: MC RxA (1x7),  Cisplatin RxF (1x7)"/>
    <n v="14"/>
    <s v="Terminated @T72"/>
  </r>
  <r>
    <s v="FBR1J240236"/>
    <n v="240236"/>
    <s v="R&amp;D"/>
    <x v="695"/>
    <s v="FCB-PROTOCOL-01"/>
    <s v="CLN/PRA/271"/>
    <s v="Y"/>
    <s v="COS_v3.0-Gastric (1J)"/>
    <s v="Internal R&amp;D"/>
    <s v="Q1 Passed"/>
    <s v="Q1 Passed"/>
    <s v="Compromised"/>
    <s v="Q1.5 Rejected"/>
    <s v="Contaminated @T24"/>
    <s v="Tumor content 0-65%. Average tumor content 27%"/>
    <x v="0"/>
    <s v="Sri Lakshmi Hospital, Bangalore"/>
    <s v="Dr Prakash BV"/>
    <x v="3"/>
    <s v="NA"/>
    <s v="Stomach"/>
    <s v="Stomach"/>
    <s v="Female"/>
    <n v="56"/>
    <s v="N"/>
    <n v="5.2"/>
    <s v="Shashi"/>
    <s v="Surgery"/>
    <s v="Primary"/>
    <s v="Naïve"/>
    <s v="NA"/>
    <s v="II"/>
    <x v="2"/>
    <n v="2"/>
    <s v="T2N0M0"/>
    <s v="NA"/>
    <s v="NA"/>
    <s v="NA"/>
    <s v="NA"/>
    <s v="NA"/>
    <d v="2024-08-16T00:00:00"/>
    <s v="0.2-0.3*1.8-2.6*3.0-3.2"/>
    <s v="NA"/>
    <s v="Manual"/>
    <n v="15"/>
    <s v="sai "/>
    <s v="Y"/>
    <s v="Y"/>
    <s v="N"/>
    <s v="Q2 Rejected"/>
    <s v="Contamination observed"/>
    <s v="(2*2*2) Arm 1 (1x7)"/>
    <s v="Plate 2: (2*2*2-PMC) DMEM/F12+RNGE  RxB (1x7), (2*2*2-CMC) DMEM/F12+RNGE  RxA (1x7), (Flow-2*2*2-CMC) DMEM/F12+RNGE  RxB (1x7)"/>
    <n v="44"/>
    <s v="Rejected"/>
  </r>
  <r>
    <s v="FBR2Q240238"/>
    <n v="240238"/>
    <s v="R&amp;D"/>
    <x v="696"/>
    <s v="FCB-PROTOCOL-01"/>
    <s v="CLN/PRA/272"/>
    <s v="Y"/>
    <s v="MFS (2Q)"/>
    <s v="Internal R&amp;D"/>
    <s v="Q1 Passed"/>
    <s v="Q1 Passed"/>
    <s v="Q1.5 Passed"/>
    <s v="Q1.5 Passed"/>
    <s v="NA"/>
    <s v="A:Tumor content 55-80%_x000a_B:Tumor content 30-70%"/>
    <x v="0"/>
    <s v="Sri Lakshmi Hospital, Bangalore"/>
    <s v="Dr Prakash BV"/>
    <x v="0"/>
    <s v="NA"/>
    <s v="GBS"/>
    <s v="Left Lower GBS"/>
    <s v="Female"/>
    <n v="60"/>
    <s v="N"/>
    <n v="4.5999999999999996"/>
    <s v="Maruthi"/>
    <s v="Surgery"/>
    <s v="Primary"/>
    <s v="Naïve"/>
    <s v="NA"/>
    <s v="II"/>
    <x v="2"/>
    <n v="2"/>
    <s v="T3N2bM0"/>
    <s v="NA"/>
    <s v="NA"/>
    <s v="SCC"/>
    <s v="NA"/>
    <s v="NA"/>
    <d v="2024-08-20T00:00:00"/>
    <s v="0.4-0.8*0.8-1.4*1.8-2.1"/>
    <s v="0.4*0.9*1.7"/>
    <s v="Vibratome"/>
    <n v="15"/>
    <s v="kuberan"/>
    <s v="Y"/>
    <s v="Y"/>
    <s v="N"/>
    <s v="Q2 Passed"/>
    <s v="NA"/>
    <s v="2*4*0.45 Arm 1 (1x7)_x000a_2*2*0.45 Arm 2 (1x7)"/>
    <s v="Plate 2: 2*2*0.45 MC RxBN (1x7),Flow{  2*4*0.45  MC RxA (1x7), 2*2*0.45 MC RxBN (1x7)};_x000a_Plate 3:  2*2*0.45  MC RxBO (2x3),  2*2*0.45 MC RxBP (2x3), 2*2*0.45  MC RxBO (2x3), 2*2*0.45  MC RxBP (2x3)"/>
    <n v="94"/>
    <s v="Terminated @T72"/>
  </r>
  <r>
    <s v="FBR1Y240239"/>
    <n v="240239"/>
    <s v="R&amp;D"/>
    <x v="697"/>
    <s v="FCB-PROTOCOL-01"/>
    <s v="VYD/304"/>
    <s v="Y"/>
    <s v="CCS Study (1Y)"/>
    <s v="Internal R&amp;D"/>
    <s v="Q1 Passed"/>
    <s v="Q1 Passed"/>
    <s v="Q1.5 Passed"/>
    <s v="Q1.5 Passed"/>
    <s v="NA"/>
    <s v="Tumor content 70-90%"/>
    <x v="5"/>
    <s v="Vydehi Hospital, Bangalore"/>
    <s v="Dr Amritha Prabha"/>
    <x v="0"/>
    <s v="NA"/>
    <s v="Alveolus"/>
    <s v="Left Lower Alveolus"/>
    <s v="Female"/>
    <n v="73"/>
    <s v="N"/>
    <n v="5.0999999999999996"/>
    <s v="Kalappa"/>
    <s v="Surgery"/>
    <s v="Primary"/>
    <s v="Naïve"/>
    <s v="NA"/>
    <s v="II"/>
    <x v="2"/>
    <n v="1"/>
    <s v="pT3N0"/>
    <s v="NA"/>
    <s v="NA"/>
    <s v="scc"/>
    <s v="RT"/>
    <s v="NA"/>
    <d v="2024-08-22T00:00:00"/>
    <s v="0.2*0.4-0.6*0.6-0.7_x000a_0.3*0.4*0.6"/>
    <s v="NA"/>
    <s v="Manual"/>
    <n v="15"/>
    <s v="Pallavi"/>
    <s v="Y"/>
    <s v="Y"/>
    <s v="N"/>
    <s v="Q2 Passed"/>
    <s v="NA"/>
    <s v="Arm 2 (1x6)"/>
    <s v="Plate 2: MC RxAI (2x3), Cisplatin RxAN (2x3)"/>
    <n v="18"/>
    <s v="Terminated @T72"/>
  </r>
  <r>
    <s v="FBR1Y240240"/>
    <n v="240240"/>
    <s v="R&amp;D"/>
    <x v="697"/>
    <s v="FCB-PROTOCOL-02"/>
    <s v="HN167"/>
    <s v="Y"/>
    <s v="CCS Study (1Y)"/>
    <s v="Internal R&amp;D"/>
    <s v="Q1 Passed"/>
    <s v="Not Received"/>
    <s v="Compromised"/>
    <s v="Q1.5 Passed"/>
    <s v="Blood not collected"/>
    <s v="A:Tumor content 25-55%_x000a_B:Tumor content 15-60%"/>
    <x v="7"/>
    <s v="Mazumdar Shaw Medical Centre, Bangalore"/>
    <s v="Dr Vijay Pillai, Bangalore"/>
    <x v="0"/>
    <s v="NA"/>
    <s v="Buccal Mucosa"/>
    <s v="Left Buccal Mucosa"/>
    <s v="Male"/>
    <n v="42"/>
    <s v="N"/>
    <n v="4.5999999999999996"/>
    <s v="Maruthi"/>
    <s v="Surgery"/>
    <s v="Local Recurrent"/>
    <s v="Chemotherapy + Radiotherapy"/>
    <s v="NA"/>
    <s v="IV"/>
    <x v="1"/>
    <n v="3"/>
    <s v="pT4apN0"/>
    <s v="NA"/>
    <s v="NA"/>
    <s v="Poorly differentiated squamous cell carcinoma"/>
    <s v="NA"/>
    <s v="NA"/>
    <d v="2024-08-22T00:00:00"/>
    <s v="0.6-0.8*0.9*1.2"/>
    <s v="NA"/>
    <s v="Vibratome"/>
    <n v="15"/>
    <s v="Syam"/>
    <s v="N"/>
    <s v="N"/>
    <s v="N"/>
    <s v="Q2 Passed"/>
    <s v="NA"/>
    <s v="Refer FBR2Q240240"/>
    <s v="Plate 2: MC RxA (1x7), Cisplatin RxF (1x7), TPF RxG (1x7)"/>
    <n v="42"/>
    <s v="Terminated @T72"/>
  </r>
  <r>
    <s v="FBR1X240241"/>
    <n v="240241"/>
    <s v="R&amp;D"/>
    <x v="698"/>
    <s v="FCB-PROTOCOL-02"/>
    <s v="HN168"/>
    <s v="Y"/>
    <s v="Biopsy HNSCC (1X)"/>
    <s v="Internal R&amp;D"/>
    <s v="Q1 Passed"/>
    <s v="Q1 Passed"/>
    <s v="Compromised"/>
    <s v="Q1.5 Passed"/>
    <s v="Blood Hemolysed"/>
    <s v="Tumor content 35-45%"/>
    <x v="7"/>
    <s v="Mazumdar Shaw Medical Centre, Bangalore"/>
    <s v="Dr Vijay Pillai, Bangalore"/>
    <x v="0"/>
    <s v="NA"/>
    <s v="Tongue"/>
    <s v="Tongue"/>
    <s v="Male"/>
    <n v="54"/>
    <s v="N"/>
    <n v="4.5"/>
    <s v="Maruthi"/>
    <s v="Biopsy"/>
    <s v="Primary"/>
    <s v="Naïve"/>
    <s v="NA"/>
    <s v="NA"/>
    <x v="0"/>
    <s v="NA"/>
    <s v="NA"/>
    <s v="NA"/>
    <s v="NA"/>
    <s v="Squamous Cell Carcinoma"/>
    <s v="NA"/>
    <s v="NA"/>
    <d v="2024-08-23T00:00:00"/>
    <s v="0.1*0.2*0.4_x000a_0.1*0.3-0.4*0.8"/>
    <s v="NA"/>
    <s v="Manual"/>
    <n v="15"/>
    <s v="Pallavi"/>
    <s v="N"/>
    <s v="N"/>
    <s v="N"/>
    <s v="Q2 Passed"/>
    <s v="NA"/>
    <s v="Arm 1 (1x6)"/>
    <s v="Plate 2: MC RxAI (2x3), Cisplatin RxAN (2x3), TPF RxAT (2x3)"/>
    <n v="31"/>
    <s v="Terminated @T72"/>
  </r>
  <r>
    <s v="FBR1C240242"/>
    <n v="240242"/>
    <s v="R&amp;D"/>
    <x v="699"/>
    <s v="FCB-PROTOCOL-02"/>
    <s v="RC066"/>
    <s v="Y"/>
    <s v="Cul Imp (1C)"/>
    <s v="Internal R&amp;D"/>
    <s v="Q1 Passed"/>
    <s v="Q1 Passed"/>
    <s v="Compromised"/>
    <s v="Q1.5 Passed"/>
    <s v="NA"/>
    <s v="Tumor content 80-95%"/>
    <x v="7"/>
    <s v="Mazumdar Shaw Medical Centre, Bangalore"/>
    <s v="Dr Saurabh Bhargav, Bangalore"/>
    <x v="4"/>
    <s v="NA"/>
    <s v="Renal Mass"/>
    <s v="Left Renal Mass"/>
    <s v="Male"/>
    <n v="67"/>
    <s v="N"/>
    <n v="5.2"/>
    <s v="Kalappa"/>
    <s v="Surgery"/>
    <s v="Primary"/>
    <s v="Naïve"/>
    <s v="NA"/>
    <s v="II"/>
    <x v="2"/>
    <n v="3"/>
    <s v="pT2a"/>
    <s v="NA"/>
    <s v="NA"/>
    <s v="Clear cell renal  cell carcinoma"/>
    <s v="NA"/>
    <s v="NA"/>
    <d v="2024-08-26T00:00:00"/>
    <s v="0.2-0.4*0.6-0.7*1.4-1.6"/>
    <s v="NA"/>
    <s v="Manual+Vibratome"/>
    <n v="15"/>
    <s v="Mouniss"/>
    <s v="Y"/>
    <s v="Y"/>
    <s v="N"/>
    <s v="Q2 Passed"/>
    <s v="NA"/>
    <s v="Arm 1 (1x3)"/>
    <s v="Plate 2: (SF-PMC) RxBE (1x5), (SF-CMC) RxBG (1x5)"/>
    <n v="20"/>
    <s v="Terminated @T72"/>
  </r>
  <r>
    <s v="FBR1X240243"/>
    <n v="240243"/>
    <s v="R&amp;D"/>
    <x v="699"/>
    <s v="FCB-PROTOCOL-02"/>
    <s v="HN169"/>
    <s v="Y"/>
    <s v="Biopsy HNSCC (1X)"/>
    <s v="Internal R&amp;D"/>
    <s v="Q1 Passed"/>
    <s v="Q1 Rejected"/>
    <s v="Compromised"/>
    <s v="Q1.5 Passed"/>
    <s v="Less volume blood"/>
    <s v="Tumro content 70-90%"/>
    <x v="7"/>
    <s v="Mazumdar Shaw Medical Centre, Bangalore"/>
    <s v="Dr Vijay Pillai, Bangalore"/>
    <x v="0"/>
    <s v="NA"/>
    <s v="Larynx"/>
    <s v="Larynx"/>
    <s v="Female"/>
    <n v="43"/>
    <s v="N"/>
    <n v="4.5"/>
    <s v="Maruthi"/>
    <s v="Biopsy"/>
    <s v="Primary"/>
    <s v="Naïve"/>
    <s v="NA"/>
    <s v="NA"/>
    <x v="0"/>
    <s v="NA"/>
    <s v="NA"/>
    <s v="NA"/>
    <s v="NA"/>
    <s v="Squamous Cell Carcinoma"/>
    <s v="NA"/>
    <s v="NA"/>
    <d v="2024-08-26T00:00:00"/>
    <s v="0.2*0.2-0.6*0.8_x000a_0.3*0.3*0.3-0.4"/>
    <s v="NA"/>
    <s v="Manual"/>
    <n v="15"/>
    <s v="kuberan"/>
    <s v="N"/>
    <s v="N"/>
    <s v="N"/>
    <s v="Q2 Passed"/>
    <s v="NA"/>
    <s v="Arm 1 (1x6)"/>
    <s v="Plate 2: MC RxAI (2x3), Cisplatin RxAN (2x3), TPF RxAT (2x3)"/>
    <n v="33"/>
    <s v="Terminated @T72"/>
  </r>
  <r>
    <s v="FBR1J240244"/>
    <n v="240244"/>
    <s v="R&amp;D"/>
    <x v="699"/>
    <s v="FCB-PROTOCOL-01"/>
    <s v="CLN/DBR/195"/>
    <s v="Y"/>
    <s v="COS_v3.0-Gastric (1J)"/>
    <s v="Internal R&amp;D"/>
    <s v="Q1 Passed"/>
    <s v="Q1 Rejected"/>
    <s v="Compromised"/>
    <s v="Q1.5 Passed"/>
    <s v="Blood Hemolysed"/>
    <s v="Tumor content 10-70%"/>
    <x v="4"/>
    <s v="DBR &amp; SK Hospital, Tirupati"/>
    <s v="Dr C Jayaprakash"/>
    <x v="3"/>
    <s v="NA"/>
    <s v="Stomach"/>
    <s v="Stomach"/>
    <s v="Male"/>
    <n v="55"/>
    <s v="N"/>
    <n v="4.9000000000000004"/>
    <s v="Shashi"/>
    <s v="Surgery"/>
    <s v="Primary"/>
    <s v="Naïve"/>
    <s v="NA"/>
    <s v="NA"/>
    <x v="0"/>
    <s v="NA"/>
    <s v="NA"/>
    <s v="NA"/>
    <s v="NA"/>
    <s v="NA"/>
    <s v="NA"/>
    <s v="NA"/>
    <d v="2024-08-27T00:00:00"/>
    <s v="0.6*1.2*1.8-1.6_x000a_0.3*0.8-1.0*3.4"/>
    <s v="NA"/>
    <s v="Manual"/>
    <n v="15"/>
    <s v="Dharani"/>
    <s v="N"/>
    <s v="N"/>
    <s v="N"/>
    <s v="Q2 Passed"/>
    <s v="NA"/>
    <s v="Arm 1 (1x7)"/>
    <s v="Plate 2: DMEM/F12+RNGE  RxA (1x7), DMEM/F12+NGE  RxD (1x7), DMEM/F12 RxE (1x7), Flow  DMEM/F12+RNGE  RxA (1x7), Flow DMEM/F12+NGE  RxD (1x7);_x000a_Plate 3: DMEM/F12+NGE  RxF (1x7), DMEM/F12 RxG (1x7)"/>
    <n v="70"/>
    <s v="Terminated @T48"/>
  </r>
  <r>
    <s v="FBR1Y240245"/>
    <n v="240245"/>
    <s v="R&amp;D"/>
    <x v="700"/>
    <s v="FCB-PROTOCOL-01"/>
    <s v="VYD/305"/>
    <s v="Y"/>
    <s v="CCS Study (1Y)"/>
    <s v="Internal R&amp;D"/>
    <s v="Q1 Passed"/>
    <s v="Q1 Rejected"/>
    <s v="Compromised"/>
    <s v="Q1.5 Passed"/>
    <s v="NA"/>
    <s v="A:Tumor content 8-65%_x000a_B:Tumor content 20-70%"/>
    <x v="5"/>
    <s v="Vydehi Hospital, Bangalore"/>
    <s v="Dr Amritha Prabha"/>
    <x v="0"/>
    <s v="NA"/>
    <s v="RMT"/>
    <s v="Left RMT"/>
    <s v="Male"/>
    <n v="49"/>
    <s v="N"/>
    <n v="5.2"/>
    <s v="Shashi"/>
    <s v="Surgery"/>
    <s v="Primary"/>
    <s v="Naïve"/>
    <s v="NA"/>
    <s v="IV"/>
    <x v="1"/>
    <n v="1"/>
    <s v="pT3N2b"/>
    <s v="NA"/>
    <s v="NA"/>
    <s v="scc"/>
    <s v="RT"/>
    <s v="NA"/>
    <d v="2024-08-27T00:00:00"/>
    <s v="0.8*0.8-1.0*1.0-1.3_x000a_0.4*0.6-0.8*0.4-0.9_x000a_0.4*0.6*0.7"/>
    <s v="NA"/>
    <s v="Vibratome"/>
    <n v="15"/>
    <s v="chandan"/>
    <s v="N"/>
    <s v="N"/>
    <s v="N"/>
    <s v="Q2 Passed"/>
    <s v="NA"/>
    <s v="Refer FBR2Q240245"/>
    <s v="Plate 2: Cisplatin RxF (1x7), Pacli+Carbo RxJ (1x7)"/>
    <n v="14"/>
    <s v="Terminated @T72"/>
  </r>
  <r>
    <s v="FBBIL240246"/>
    <n v="240246"/>
    <s v="Biopharma"/>
    <x v="700"/>
    <s v="FCB-PROTOCOL-01"/>
    <s v="JSS-021"/>
    <s v="Y"/>
    <s v="BP010 (1L)"/>
    <s v="Biopharma"/>
    <s v="Q1 Passed"/>
    <s v="Q1 Passed"/>
    <s v="Q1.5 Passed"/>
    <s v="Q1.5 Passed"/>
    <s v="NA"/>
    <s v="Tumor content 70-90%      Clear cell type"/>
    <x v="6"/>
    <s v="JSS Hospital, Mysore"/>
    <s v="Dr Manjunath"/>
    <x v="4"/>
    <s v="NA"/>
    <s v="Renal Mass"/>
    <s v="Left Renal Mass"/>
    <s v="Female"/>
    <n v="53"/>
    <s v="N"/>
    <n v="5.5"/>
    <s v="Kalappa"/>
    <s v="Surgery"/>
    <s v="Primary"/>
    <s v="Naïve"/>
    <s v="NA"/>
    <s v="II"/>
    <x v="2"/>
    <s v="NA"/>
    <s v="NA"/>
    <s v="NA"/>
    <s v="NA"/>
    <s v="NA"/>
    <s v="NA"/>
    <s v="NA"/>
    <d v="2024-08-27T00:00:00"/>
    <s v="0.6*1.2*1.0/1.2_x000a_0.4*0.6*1.0_x000a_0.4*0.7*1.0_x000a_0.2*0.4*0.8"/>
    <s v="NA"/>
    <s v="Manual"/>
    <n v="14"/>
    <s v="kuberan"/>
    <s v="Y"/>
    <s v="Y"/>
    <s v="N"/>
    <s v="Q2 Passed"/>
    <s v="NA"/>
    <s v="Arm 1 (1x7)"/>
    <s v="Plate 2: RxG (1x7), RxH (1x7), RxI (1x7), RxJ (1x7), RxK (1x7), RxL (1x7)"/>
    <n v="73"/>
    <s v="Terminated @T72"/>
  </r>
  <r>
    <s v="FBR1Q240247"/>
    <n v="240247"/>
    <s v="R&amp;D"/>
    <x v="700"/>
    <s v="FCB-PROTOCOL-01"/>
    <s v="CLN/DBR/196"/>
    <s v="Y"/>
    <s v="COSv4.2_CaBR(1Q-Unknown)"/>
    <s v="Internal R&amp;D"/>
    <s v="Q1 Passed"/>
    <s v="Q1 Rejected"/>
    <s v="Compromised"/>
    <s v="Q1.5 Passed"/>
    <s v="NA"/>
    <s v="Tumor content 15-60%"/>
    <x v="4"/>
    <s v="DBR &amp; SK Hospital, Tirupati"/>
    <s v="Dr C Jayaprakash"/>
    <x v="1"/>
    <s v="Er(P), Pr(P), Her2(N)"/>
    <s v="Breast"/>
    <s v="Right Breast"/>
    <s v="Female"/>
    <n v="46"/>
    <s v="N"/>
    <n v="5.8"/>
    <s v="Maruthi"/>
    <s v="Surgery"/>
    <s v="Primary"/>
    <s v="Naïve"/>
    <s v="NA"/>
    <s v="NA"/>
    <x v="0"/>
    <s v="NA"/>
    <s v="NA"/>
    <s v="NA"/>
    <s v="NA"/>
    <s v="NA"/>
    <s v="NA"/>
    <s v="NA"/>
    <d v="2024-08-27T00:00:00"/>
    <s v="0.2-1.0*1.7*1.8"/>
    <s v="0.2-0.9*1.4*1.6"/>
    <s v="Vibratome"/>
    <n v="15"/>
    <s v="Mouniss"/>
    <s v="N"/>
    <s v="N"/>
    <s v="N"/>
    <s v="Q2 Passed"/>
    <s v="NA"/>
    <s v="V Arm 1 (1x7)_x000a_M Arm 2 (1x7)"/>
    <s v="Plate 2:V  (2*2*1) MC RxBG (1x7), V  (2*2*1) MC  RxBJ Dupli (1x7), V  (2*2*1) MC RxBK (1x7);_x000a_Plate 3: V  (2*2*1) MC RxBG (1x7)"/>
    <n v="35"/>
    <s v="Terminated @T72"/>
  </r>
  <r>
    <s v="FBR1Q240248"/>
    <n v="240248"/>
    <s v="R&amp;D"/>
    <x v="701"/>
    <s v="FCB-PROTOCOL-01"/>
    <s v="VYD/306"/>
    <s v="Y"/>
    <s v="COSv4.1_CaBR(1Q-Known)"/>
    <s v="Internal R&amp;D"/>
    <s v="Q1 Passed"/>
    <s v="Q1 Passed"/>
    <s v="Q1.5 Passed"/>
    <s v="Q1.5 Rejected"/>
    <s v="NA"/>
    <s v="Some fragments show tumor with features of ?metaplastic breast carcinoma ."/>
    <x v="5"/>
    <s v="Vydehi Hospital, Bangalore"/>
    <s v="Dr Amritha Prabha"/>
    <x v="1"/>
    <s v="Er(P), Pr(P), Her2(Equivocal)"/>
    <s v="Breast"/>
    <s v="Right Breast"/>
    <s v="Female"/>
    <n v="56"/>
    <s v="N"/>
    <n v="4.5999999999999996"/>
    <s v="Maruthi"/>
    <s v="Surgery"/>
    <s v="Primary"/>
    <s v="Naïve"/>
    <s v="NA"/>
    <s v="NA"/>
    <x v="0"/>
    <s v="NA"/>
    <s v="NA"/>
    <s v="NA"/>
    <s v="NA"/>
    <s v="NA"/>
    <s v="NA"/>
    <s v="NA"/>
    <d v="2024-08-28T00:00:00"/>
    <s v="0.6-0.8*1.0*1.2_x000a_1.4-1.6*1.6*1.8_x000a_0.6*1.4*1.8_x000a_0.8-1.0*1.0*2.0"/>
    <s v="0.6-0.8*1.0*1.2_x000a_1.4-1.6*1.4*1.6_x000a_0.6*1.4*1.8_x000a_0.8-1.0*1.0*1.4"/>
    <s v="Vibratome"/>
    <n v="15"/>
    <s v="chandan"/>
    <s v="Y"/>
    <s v="Y"/>
    <s v="N"/>
    <s v="Q2 Rejected"/>
    <s v="No Tumor"/>
    <s v="NA"/>
    <s v="NA"/>
    <s v="NA"/>
    <s v="Rejected"/>
  </r>
  <r>
    <s v="FBR1Q240249"/>
    <n v="240249"/>
    <s v="R&amp;D"/>
    <x v="701"/>
    <s v="FCB-PROTOCOL-01"/>
    <s v="JSS-022"/>
    <s v="Y"/>
    <s v="COSv4.1_CaBR(1Q-Known)"/>
    <s v="Internal R&amp;D"/>
    <s v="Q1 Passed"/>
    <s v="Q1 Rejected"/>
    <s v="Compromised"/>
    <s v="Q1.5 Rejected"/>
    <s v="Blood Hemolysed"/>
    <s v="Tumor content 0-5%. Average tumor content 2%."/>
    <x v="6"/>
    <s v="JSS Hospital, Mysore"/>
    <s v="Dr Ravi Krishnappa"/>
    <x v="1"/>
    <s v="Er(P), Pr(P), Her2(N)"/>
    <s v="Breast"/>
    <s v="Right Breast"/>
    <s v="Female"/>
    <n v="32"/>
    <s v="N"/>
    <n v="5.2"/>
    <s v="Kalappa"/>
    <s v="Surgery"/>
    <s v="Primary"/>
    <s v="Chemotherapy"/>
    <s v="NA"/>
    <s v="NA"/>
    <x v="0"/>
    <s v="NA"/>
    <s v="NA"/>
    <n v="16"/>
    <s v="Paclitaxel"/>
    <s v="NA"/>
    <s v="NA"/>
    <s v="NA"/>
    <d v="2024-08-28T00:00:00"/>
    <s v="0.2/0.3*1.2/1.4*1.4"/>
    <s v="NA"/>
    <s v="Manual+Vibratome"/>
    <n v="15"/>
    <s v="kuberan"/>
    <s v="N"/>
    <s v="N"/>
    <s v="N"/>
    <s v="Q2 Passed"/>
    <s v="NA"/>
    <s v="M Arm 1 (1x7)"/>
    <s v="Plate 2:M MC  (2*2*1) RxBH (1x7), M  (2*2*1) MC  RxBL Dupli (1x7);_x000a_Plate 3: M (2*2*1) MC RxBH (1x7)"/>
    <n v="56"/>
    <s v="Terminated @T72"/>
  </r>
  <r>
    <s v="FBR2Q240252"/>
    <n v="240252"/>
    <s v="R&amp;D"/>
    <x v="702"/>
    <s v="FCB-PROTOCOL-01"/>
    <s v="CLN/DBR/197"/>
    <s v="Y"/>
    <s v="MFS (2Q)"/>
    <s v="Internal R&amp;D"/>
    <s v="Q1 Passed"/>
    <s v="Q1 Passed"/>
    <s v="Q1.5 Passed"/>
    <s v="Q1.5 Passed"/>
    <s v="NA"/>
    <s v="A:Tumor content 70-90%_x000a_B:Tumor content 70-90%"/>
    <x v="4"/>
    <s v="DBR &amp; SK Hospital, Tirupati"/>
    <s v="Dr C Jayaprakash"/>
    <x v="0"/>
    <s v="NA"/>
    <s v="Buccal Mucosa"/>
    <s v="Right Buccal Mucosa"/>
    <s v="Male"/>
    <n v="63"/>
    <s v="N"/>
    <n v="5.8"/>
    <s v="Maruthi"/>
    <s v="Surgery"/>
    <s v="Primary"/>
    <s v="Naïve"/>
    <s v="NA"/>
    <s v="NA"/>
    <x v="0"/>
    <s v="NA"/>
    <s v="NA"/>
    <s v="NA"/>
    <s v="NA"/>
    <s v="NA"/>
    <s v="NA"/>
    <s v="NA"/>
    <d v="2024-08-29T00:00:00"/>
    <s v="0.8/1.2*1.4-2.0*2.4_x000a_0.2*0.3-1.0*1.2"/>
    <s v="NA"/>
    <s v="Vibratome"/>
    <n v="15"/>
    <s v="chandan"/>
    <s v="Y"/>
    <s v="Y"/>
    <s v="N"/>
    <s v="Q2 Passed"/>
    <s v="NA"/>
    <s v="2*4*0.45 Arm 1 (1x7)_x000a_2*2*0.45 Arm 2 (1x7)"/>
    <s v="Plate 2: 2*4*0.45 MC RxA (1x4), 2*2*0.45 MC RxBN (1x4), 2*4*0.45 MC RxBR (1x4);_x000a_Plate 3:  2*2*0.45  MC RxBO (2x2),  2*2*0.45 MC RxBP (1x4);_x000a_Plate 4: 2*2*0.45  MC RxBQ (2x2)"/>
    <n v="94"/>
    <s v="Terminated @T72"/>
  </r>
  <r>
    <s v="FBR1Y240250"/>
    <n v="240250"/>
    <s v="R&amp;D"/>
    <x v="702"/>
    <s v="FCB-PROTOCOL-02"/>
    <s v="HN170"/>
    <s v="Y"/>
    <s v="CCS Study (1Y)"/>
    <s v="Internal R&amp;D"/>
    <s v="Q1 Passed"/>
    <s v="Not Received"/>
    <s v="Compromised"/>
    <s v="Q1.5 Passed"/>
    <s v="NA"/>
    <s v="Tumor content 10-60%"/>
    <x v="7"/>
    <s v="Mazumdar Shaw Medical Centre, Bangalore"/>
    <s v="Dr Vijay Pillai, Bangalore"/>
    <x v="0"/>
    <s v="NA"/>
    <s v="Tongue"/>
    <s v="Left Lateral Tongue"/>
    <s v="Male"/>
    <n v="66"/>
    <s v="N"/>
    <n v="4.5999999999999996"/>
    <s v="Shashi"/>
    <s v="Surgery"/>
    <s v="Primary"/>
    <s v="Naïve"/>
    <s v="NA"/>
    <s v="III"/>
    <x v="4"/>
    <n v="2"/>
    <s v="pT3pN1"/>
    <s v="NA"/>
    <s v="NA"/>
    <s v="Squamous Cell Carcinoma"/>
    <s v="NA"/>
    <s v="NA"/>
    <d v="2024-08-29T00:00:00"/>
    <s v="0.2-0.3*0.6*0.8"/>
    <s v="NA"/>
    <s v="Vibratome"/>
    <n v="15"/>
    <s v="Dharani"/>
    <s v="N"/>
    <s v="N"/>
    <s v="N"/>
    <s v="Q2 Passed"/>
    <s v="NA"/>
    <s v="Arm 1 (1x6)"/>
    <s v="Plate 2: MC RxAI (2x3), Cisplatin RxAN (2x3), TPF RxAT (2x3)"/>
    <n v="36"/>
    <s v="Terminated @T72"/>
  </r>
  <r>
    <s v="FBR1Q240251"/>
    <n v="240251"/>
    <s v="R&amp;D"/>
    <x v="702"/>
    <s v="FCB-PROTOCOL-01"/>
    <s v="JSS-023"/>
    <s v="Y"/>
    <s v="COSv4.2_CaBR(1Q-Unknown)"/>
    <s v="Internal R&amp;D"/>
    <s v="Q1 Passed"/>
    <s v="Q1 Passed"/>
    <s v="Compromised"/>
    <s v="Q1.5 Passed"/>
    <s v="NA"/>
    <s v="Tumor content 1-40%"/>
    <x v="6"/>
    <s v="JSS Hospital, Mysore"/>
    <s v="Dr Ravi Krishnappa"/>
    <x v="1"/>
    <s v="Er(N), Pr(N), Her2(P)"/>
    <s v="Breast"/>
    <s v="Right Breast"/>
    <s v="Female"/>
    <n v="74"/>
    <s v="N"/>
    <n v="5.2"/>
    <s v="Kalappa"/>
    <s v="Surgery"/>
    <s v="Primary"/>
    <s v="Naïve"/>
    <s v="NA"/>
    <s v="NA"/>
    <x v="0"/>
    <s v="NA"/>
    <s v="NA"/>
    <s v="NA"/>
    <s v="NA"/>
    <s v="NA"/>
    <s v="NA"/>
    <s v="NA"/>
    <d v="2024-08-29T00:00:00"/>
    <s v="0.2-0.4*4.2*0.6-0.8_x000a_0.3-0.4*1.6-2.4*0.6"/>
    <s v="0.2*0.8-1.2*3.0_x000a_0.2-0.3*0.4-0.5*2.6"/>
    <s v="Manual"/>
    <n v="15"/>
    <s v="Abdul"/>
    <s v="N"/>
    <s v="N"/>
    <s v="N"/>
    <s v="Q2 Passed"/>
    <s v="NA"/>
    <s v="M Arm 1 (1x7)"/>
    <s v="Plate 2:M  (2*2*1) MC RxBH (1x7), M  (2*2*1) MC  RxBL Dupli (1x7);_x000a_Plate 3: M  (2*2*1) MC RxBH (1x7)"/>
    <n v="49"/>
    <s v="Terminated @T72"/>
  </r>
  <r>
    <s v="FBR1C240253"/>
    <n v="240253"/>
    <s v="R&amp;D"/>
    <x v="703"/>
    <s v="FCB-PROTOCOL-02"/>
    <s v="RC067"/>
    <s v="Y"/>
    <s v="Cul Imp (1C)"/>
    <s v="Internal R&amp;D"/>
    <s v="Q1 Passed"/>
    <s v="Q1 Passed"/>
    <s v="Compromised"/>
    <s v="Q1.5 Passed"/>
    <s v="NA"/>
    <s v="Tumor content 55-85%"/>
    <x v="7"/>
    <s v="Mazumdar Shaw Medical Centre, Bangalore"/>
    <s v="Dr Saurabh Bhargav, Bangalore"/>
    <x v="4"/>
    <s v="NA"/>
    <s v="Renal Mass"/>
    <s v="Left Renal Mass"/>
    <s v="Male"/>
    <n v="57"/>
    <s v="N"/>
    <n v="4.2"/>
    <s v="Kalappa"/>
    <s v="Surgery"/>
    <s v="Primary"/>
    <s v="Naïve"/>
    <s v="NA"/>
    <s v="I"/>
    <x v="3"/>
    <n v="2"/>
    <s v="pT1b"/>
    <s v="NA"/>
    <s v="NA"/>
    <s v="Clear cell renal  cell carcinoma"/>
    <s v="NA"/>
    <s v="NA"/>
    <d v="2024-09-02T00:00:00"/>
    <s v="0.3*0.5*0.9"/>
    <s v="NA"/>
    <s v="Manual"/>
    <n v="14"/>
    <s v="kuberan"/>
    <s v="Y"/>
    <s v="Y"/>
    <s v="N"/>
    <s v="Q2 Passed"/>
    <s v="NA"/>
    <s v="Arm 1 (1x7)"/>
    <s v="Plate 2: (SF-PMC) RxBE (1x7), (SF-CMC) RxBG (1x7)"/>
    <n v="29"/>
    <s v="Terminated @T72"/>
  </r>
  <r>
    <s v="FBR1Y240254"/>
    <n v="240254"/>
    <s v="R&amp;D"/>
    <x v="704"/>
    <s v="FCB-PROTOCOL-01"/>
    <s v="VYD/307"/>
    <s v="Y"/>
    <s v="CCS Study (1Y)"/>
    <s v="Internal R&amp;D"/>
    <s v="Q1 Passed"/>
    <s v="Q1 Passed"/>
    <s v="Q1.5 Passed"/>
    <s v="Q1.5 Passed"/>
    <s v="NA"/>
    <s v="NA"/>
    <x v="5"/>
    <s v="Vydehi Hospital, Bangalore"/>
    <s v="Dr Amritha Prabha"/>
    <x v="0"/>
    <s v="NA"/>
    <s v="Buccal Mucosa"/>
    <s v="Right Buccal Mucosa"/>
    <s v="Male"/>
    <n v="47"/>
    <s v="N"/>
    <n v="5.2"/>
    <s v="Kalappa"/>
    <s v="Surgery"/>
    <s v="Primary"/>
    <s v="Naïve"/>
    <s v="NA"/>
    <s v="IV"/>
    <x v="1"/>
    <n v="1"/>
    <s v="ypT4aN0"/>
    <s v="NA"/>
    <s v="NA"/>
    <s v="scc"/>
    <s v="RT"/>
    <s v="NA"/>
    <d v="2024-09-03T00:00:00"/>
    <s v="NA"/>
    <s v="NA"/>
    <s v="NA"/>
    <n v="14"/>
    <s v="chandan"/>
    <s v="Y"/>
    <s v="Y"/>
    <s v="N"/>
    <s v="Q2 Passed"/>
    <s v="NA"/>
    <s v="Refer FBR2Q240250"/>
    <s v="Plate 2: Cisplatin RxF (1x7), Pacli+Carbo RxJ (1x7)"/>
    <n v="14"/>
    <s v="Terminated @T72"/>
  </r>
  <r>
    <s v="FBR1K240255"/>
    <n v="240255"/>
    <s v="R&amp;D"/>
    <x v="704"/>
    <s v="FCB-PROTOCOL-01"/>
    <s v="CLN/DBR/198"/>
    <s v="Y"/>
    <s v="DMS_v4(1K)"/>
    <s v="Internal R&amp;D"/>
    <s v="Q1 Passed"/>
    <s v="Q1 Passed"/>
    <s v="Q1.5 Passed"/>
    <s v="Q1.5 Passed"/>
    <s v="NA"/>
    <s v="Tumor content 55-80%"/>
    <x v="4"/>
    <s v="DBR &amp; SK Hospital, Tirupati"/>
    <s v="Dr C Jayaprakash"/>
    <x v="0"/>
    <s v="NA"/>
    <s v="Lip"/>
    <s v="Lip"/>
    <s v="Female"/>
    <n v="63"/>
    <s v="N"/>
    <n v="5.4"/>
    <s v="Kalappa"/>
    <s v="Surgery"/>
    <s v="Local Recurrent"/>
    <s v="Radiotherapy"/>
    <s v="NA"/>
    <s v="NA"/>
    <x v="0"/>
    <s v="NA"/>
    <s v="NA"/>
    <n v="33"/>
    <s v="NA"/>
    <s v="NA"/>
    <s v="NA"/>
    <s v="NA"/>
    <d v="2024-09-03T00:00:00"/>
    <s v="0.6-0.2*1.4*1.6"/>
    <s v="NA"/>
    <s v="Manual+Vibratome"/>
    <n v="14"/>
    <s v="Dharani"/>
    <s v="Y"/>
    <s v="Y"/>
    <s v="N"/>
    <s v="Q2 Passed"/>
    <s v="NA"/>
    <s v="Arm 1 (1x7)"/>
    <s v="Plate 2: MC RxA (1x7), Nivo RxC (1x7), LD-Nivo RxE (1x7);_x000a_Plate 3:  MC RxA (1x7), Nivo RxC (1x7), LD-Nivo RxE (1x7)"/>
    <n v="67"/>
    <s v="Terminated @T72"/>
  </r>
  <r>
    <s v="FBR1Y240256"/>
    <n v="240256"/>
    <s v="R&amp;D"/>
    <x v="705"/>
    <s v="FCB-PROTOCOL-01"/>
    <s v="VYD/308"/>
    <s v="Y"/>
    <s v="CCS Study (1Y)"/>
    <s v="Internal R&amp;D"/>
    <s v="Q1 Passed"/>
    <s v="Q1 Rejected"/>
    <s v="Compromised"/>
    <s v="Q1.5 Passed"/>
    <s v="Blood Clotted"/>
    <s v="Tumor content 40-60%"/>
    <x v="5"/>
    <s v="Vydehi Hospital, Bangalore"/>
    <s v="Dr Amritha Prabha"/>
    <x v="0"/>
    <s v="NA"/>
    <s v="Alveolus"/>
    <s v="Right Upper Alveolus"/>
    <s v="Male"/>
    <n v="64"/>
    <s v="N"/>
    <n v="4.8"/>
    <s v="Shashi"/>
    <s v="Surgery"/>
    <s v="Primary"/>
    <s v="Surgery"/>
    <s v="NA"/>
    <s v="III"/>
    <x v="4"/>
    <n v="1"/>
    <s v="pT2N2b"/>
    <s v="NA"/>
    <s v="NA"/>
    <s v="scc"/>
    <s v="RT"/>
    <s v="NA"/>
    <d v="2024-09-04T00:00:00"/>
    <s v="0.2-0.4*0.8-1.0*1.4-1.6"/>
    <s v="NA"/>
    <s v="Manual+Vibratome"/>
    <n v="14"/>
    <s v="Mouniss"/>
    <s v="N"/>
    <s v="N"/>
    <s v="N"/>
    <s v="Q2 Passed"/>
    <s v="NA"/>
    <s v="Arm 1 (1x4)"/>
    <s v="Plate 2: MC RxA (1x4),  Cisplatin RxF (1x4), Nivo RxC (1x4)"/>
    <n v="16"/>
    <s v="Terminated @T72"/>
  </r>
  <r>
    <s v="FBR1J240257"/>
    <n v="240257"/>
    <s v="R&amp;D"/>
    <x v="705"/>
    <s v="FCB-PROTOCOL-01"/>
    <s v="CLN/DBR/199"/>
    <s v="Y"/>
    <s v="COS_v3.0-Gastric (1J)"/>
    <s v="Internal R&amp;D"/>
    <s v="Q1 Passed"/>
    <s v="Q1 Rejected"/>
    <s v="Compromised"/>
    <s v="Q1.5 Rejected"/>
    <s v="NA"/>
    <s v="No tumor"/>
    <x v="4"/>
    <s v="DBR &amp; SK Hospital, Tirupati"/>
    <s v="Dr C Jayaprakash"/>
    <x v="3"/>
    <s v="NA"/>
    <s v="Stomach"/>
    <s v="Stomach"/>
    <s v="Female"/>
    <n v="53"/>
    <s v="N"/>
    <n v="6.1"/>
    <s v="Maruthi"/>
    <s v="Surgery"/>
    <s v="Primary"/>
    <s v="Naïve"/>
    <s v="NA"/>
    <s v="NA"/>
    <x v="0"/>
    <s v="NA"/>
    <s v="NA"/>
    <s v="NA"/>
    <s v="NA"/>
    <s v="NA"/>
    <s v="NA"/>
    <s v="NA"/>
    <d v="2024-09-05T00:00:00"/>
    <s v="0.6-0.3*2.0*2.8"/>
    <s v="NA"/>
    <s v="Manual"/>
    <n v="14"/>
    <s v="Dharani"/>
    <s v="N"/>
    <s v="N"/>
    <s v="N"/>
    <s v="Q2 Rejected"/>
    <s v="No Tumor"/>
    <s v="NA"/>
    <s v="NA"/>
    <s v="NA"/>
    <s v="Rejected"/>
  </r>
  <r>
    <s v="FBR1Q240258"/>
    <n v="240258"/>
    <s v="R&amp;D"/>
    <x v="705"/>
    <s v="FCB-PROTOCOL-01"/>
    <s v="CLN/DBR/200"/>
    <s v="Y"/>
    <s v="COSv4.2_CaBR(1Q-Unknown)"/>
    <s v="Internal R&amp;D"/>
    <s v="Q1 Passed"/>
    <s v="Q1 Passed"/>
    <s v="Q1.5 Passed"/>
    <s v="Q1.5 Passed"/>
    <s v="NA"/>
    <s v="Tumor content 2-35%"/>
    <x v="4"/>
    <s v="DBR &amp; SK Hospital, Tirupati"/>
    <s v="Dr C Jayaprakash"/>
    <x v="1"/>
    <s v="TNBC"/>
    <s v="Breast"/>
    <s v="Right Breast"/>
    <s v="Female"/>
    <n v="61"/>
    <s v="N"/>
    <n v="5.8"/>
    <s v="Kalappa"/>
    <s v="Surgery"/>
    <s v="Primary"/>
    <s v="Naïve"/>
    <s v="NA"/>
    <s v="NA"/>
    <x v="0"/>
    <s v="NA"/>
    <s v="NA"/>
    <s v="NA"/>
    <s v="NA"/>
    <s v="NA"/>
    <s v="NA"/>
    <s v="NA"/>
    <d v="2024-09-05T00:00:00"/>
    <s v="1.2/1.4*2.2*3.2"/>
    <s v="0.8*1.6*2.8_x000a_0.6/0.7*1.4*2.4"/>
    <s v="Vibratome"/>
    <n v="14"/>
    <s v="chandan"/>
    <s v="Y"/>
    <s v="Y"/>
    <s v="N"/>
    <s v="Q2 Passed"/>
    <s v="NA"/>
    <s v="M Arm 1 (1x7)"/>
    <s v="Plate 2:M (2*2*2) MC RxA (1x7), M (2*4*1) MC RxBM (1x4),  M (2*2*1) MC RxBH (1x7), M MC RxA (1x7), M MC RxBM (1x4),  M MC RxBH (1x7)"/>
    <n v="76"/>
    <s v="Terminated @T72"/>
  </r>
  <r>
    <s v="FBR1K240259"/>
    <n v="240259"/>
    <s v="R&amp;D"/>
    <x v="706"/>
    <s v="FCB-PROTOCOL-01"/>
    <s v="HN171"/>
    <s v="Y"/>
    <s v="DMS_v4(1K)"/>
    <s v="Internal R&amp;D"/>
    <s v="Q1 Passed"/>
    <s v="Q1 Rejected"/>
    <s v="Compromised"/>
    <s v="Q1.5 Passed"/>
    <s v="Blood volume insufficient(4ml)"/>
    <s v="Tumor content 60-90%"/>
    <x v="7"/>
    <s v="Mazumdar Shaw Medical Centre, Bangalore"/>
    <s v="Dr Vijay Pillai, Bangalore"/>
    <x v="0"/>
    <s v="NA"/>
    <s v="Alveolus"/>
    <s v="Right Lower Alveolus"/>
    <s v="Male"/>
    <n v="59"/>
    <s v="N"/>
    <n v="4.5"/>
    <s v="Maruthi"/>
    <s v="Surgery"/>
    <s v="Local Recurrent"/>
    <s v="Chemotherapy + Radiotherapy"/>
    <s v="NA"/>
    <s v="IV"/>
    <x v="1"/>
    <n v="2"/>
    <s v="pT4aN0"/>
    <n v="4"/>
    <s v="Paclitaxel+Carboplatin"/>
    <s v="Squamous Cell Carcinoma"/>
    <s v="NA"/>
    <s v="NA"/>
    <d v="2024-09-05T00:00:00"/>
    <s v="0.8*1.0-2.1*1.7-2.0"/>
    <s v="NA"/>
    <s v="Manual"/>
    <n v="14"/>
    <s v="Pallavi"/>
    <s v="N"/>
    <s v="N"/>
    <s v="N"/>
    <s v="Q2 Passed"/>
    <s v="NA"/>
    <s v="Arm 1 (1x7)"/>
    <s v="Plate 2: MC RxA (1x7),Nivo RxC (1x7),  Pacli+Carbo RxC (1x7), Cisplatin RxF (1x7), Flow{MC RxA (1x7), Nivo RxC (1x7)}"/>
    <n v="63"/>
    <s v="Terminated @T72"/>
  </r>
  <r>
    <s v="FBR1Q240260"/>
    <n v="240260"/>
    <s v="R&amp;D"/>
    <x v="706"/>
    <s v="FCB-PROTOCOL-01"/>
    <s v="CLN/DBR/201"/>
    <s v="Y"/>
    <s v="COSv4.2_CaBR(1Q-Unknown)"/>
    <s v="Internal R&amp;D"/>
    <s v="Q1 Passed"/>
    <s v="Q1 Passed"/>
    <s v="Q1.5 Passed"/>
    <s v="Q1.5 Passed"/>
    <s v="NA"/>
    <s v="Tumor content 5-55%"/>
    <x v="4"/>
    <s v="DBR &amp; SK Hospital, Tirupati"/>
    <s v="Dr C Jayaprakash"/>
    <x v="1"/>
    <s v="Er(N), Pr(N), Her2(P)"/>
    <s v="Breast"/>
    <s v="Right Breast chest wall"/>
    <s v="Female"/>
    <n v="47"/>
    <s v="N"/>
    <n v="4.8"/>
    <s v="Shashi"/>
    <s v="Surgery"/>
    <s v="Local Recurrent"/>
    <s v="Chemotherapy + Radiotherapy"/>
    <s v="NA"/>
    <s v="NA"/>
    <x v="0"/>
    <s v="NA"/>
    <s v="NA"/>
    <s v="NA"/>
    <s v="NA"/>
    <s v="NA"/>
    <s v="NA"/>
    <s v="NA"/>
    <d v="2024-09-06T00:00:00"/>
    <s v="0.6*1.2*2.8"/>
    <s v="NA"/>
    <s v="Manual"/>
    <n v="14"/>
    <s v="Syam"/>
    <s v="Y"/>
    <s v="Y"/>
    <s v="N"/>
    <s v="Q2 Passed"/>
    <s v="NA"/>
    <s v="M Arm 1 (1x7)"/>
    <s v="Plate 2:M (2*2*2) MC RxA (1x7), M (2*4*1) MC RxBM (1x4),  M (2*2*1) MC RxBH (1x7), M MC RxA (1x7), M MC RxBM (1x4),  M MC RxBH (1x7)"/>
    <n v="49"/>
    <s v="Terminated @T72"/>
  </r>
  <r>
    <s v="FBR1Y240261"/>
    <n v="240261"/>
    <s v="R&amp;D"/>
    <x v="707"/>
    <s v="FCB-PROTOCOL-01"/>
    <s v="HN172"/>
    <s v="Y"/>
    <s v="CCS Study (1Y)"/>
    <s v="Internal R&amp;D"/>
    <s v="Q1 Passed"/>
    <s v="Q1 Passed"/>
    <s v="Q1.5 Passed"/>
    <s v="Q1.5 Passed"/>
    <s v="NA"/>
    <s v="Tumor content 55-95%"/>
    <x v="7"/>
    <s v="Mazumdar Shaw Medical Centre, Bangalore"/>
    <s v="Dr Vijay Pillai, Bangalore"/>
    <x v="0"/>
    <s v="NA"/>
    <s v="Buccal Mucosa"/>
    <s v="Left Buccal Mucosa"/>
    <s v="Male"/>
    <n v="40"/>
    <s v="N"/>
    <n v="4.5999999999999996"/>
    <s v="Shashi"/>
    <s v="Surgery"/>
    <s v="Primary"/>
    <s v="Naïve"/>
    <s v="NA"/>
    <s v="III"/>
    <x v="4"/>
    <n v="2"/>
    <s v="pT3pN2a"/>
    <s v="NA"/>
    <s v="NA"/>
    <s v="Poorly differentiated squamous cell carcinoma"/>
    <s v="NA"/>
    <s v="NA"/>
    <d v="2024-09-06T00:00:00"/>
    <s v="0.6*1.2*1.2-1.4"/>
    <s v="NA"/>
    <s v="Vibratome"/>
    <n v="14"/>
    <s v="Syam"/>
    <s v="Y"/>
    <s v="Y"/>
    <s v="N"/>
    <s v="Q2 Passed"/>
    <s v="NA"/>
    <s v="Arm 1 (1x7)"/>
    <s v="Plate 2: MC RxA (1x7), Cisplatin RxF (1x7), TPF RxG (1x7), Flow RxAE (1x7)"/>
    <n v="53"/>
    <s v="Terminated @T72"/>
  </r>
  <r>
    <s v="FBR2A240262"/>
    <n v="240262"/>
    <s v="R&amp;D"/>
    <x v="707"/>
    <s v="FCB-PROTOCOL-01"/>
    <s v="CLN/DBR/202"/>
    <s v="Y"/>
    <s v="Ovary CC (2A)"/>
    <s v="Internal R&amp;D"/>
    <s v="Q1 Passed"/>
    <s v="Q1 Passed"/>
    <s v="Q1.5 Passed"/>
    <s v="Q1.5 Passed"/>
    <s v="NA"/>
    <s v="Tumor content 0-10%. Average tumor content 4%"/>
    <x v="4"/>
    <s v="DBR &amp; SK Hospital, Tirupati"/>
    <s v="Dr C Jayaprakash"/>
    <x v="2"/>
    <s v="NA"/>
    <s v="Ovary"/>
    <s v="Ovary"/>
    <s v="Female"/>
    <n v="63"/>
    <s v="N"/>
    <n v="6.3"/>
    <s v="Maruthi"/>
    <s v="Surgery"/>
    <s v="Primary"/>
    <s v="Naïve"/>
    <s v="NA"/>
    <s v="NA"/>
    <x v="0"/>
    <s v="NA"/>
    <s v="NA"/>
    <s v="NA"/>
    <s v="NA"/>
    <s v="NA"/>
    <s v="NA"/>
    <s v="NA"/>
    <d v="2024-09-06T00:00:00"/>
    <s v="0.6-0.8*1.0-2.4*2.2"/>
    <s v="0.5-0.6*0.4-1.6*2.0-2.6"/>
    <s v="Vibratome"/>
    <n v="14"/>
    <s v="Mouniss"/>
    <s v="Y"/>
    <s v="Y"/>
    <s v="N"/>
    <s v="Q2 Passed"/>
    <s v="NA"/>
    <s v="2*2*1 Arm 1 (1x7)_x000a_1*1*1 Arm 2 (1x6)"/>
    <s v="Plate 2: MC RxA (1x7), Pacli+Carbo RxC (1x7), Nivo RxV (1x7);_x000a_Plate 3: MC RxAA (2x3), Pacli+Carbo RxP (2x3), Nivo-Insert RxS (2x3)"/>
    <n v="65"/>
    <s v="Terminated @T72"/>
  </r>
  <r>
    <s v="FBR2Q240263"/>
    <n v="240263"/>
    <s v="R&amp;D"/>
    <x v="708"/>
    <s v="FCB-PROTOCOL-01"/>
    <s v="VYD/309"/>
    <s v="Y"/>
    <s v="MFS (2Q)"/>
    <s v="Internal R&amp;D"/>
    <s v="Q1 Passed"/>
    <s v="Q1 Passed"/>
    <s v="Q1.5 Passed"/>
    <s v="Q1.5 Passed"/>
    <s v="NA"/>
    <s v="_x0009__x000a_A:Tumor content 35-60%_x000a_B:Tumor content 0-40%"/>
    <x v="5"/>
    <s v="Vydehi Hospital, Bangalore"/>
    <s v="Dr Amritha Prabha"/>
    <x v="0"/>
    <s v="NA"/>
    <s v="Larynx"/>
    <s v="Larynx"/>
    <s v="Male"/>
    <n v="40"/>
    <s v="N"/>
    <n v="5.2"/>
    <s v="Kalappa"/>
    <s v="Surgery"/>
    <s v="Primary"/>
    <s v="Naïve"/>
    <s v="NA"/>
    <s v="IV"/>
    <x v="1"/>
    <n v="2"/>
    <s v="pT3N2b"/>
    <s v="NA"/>
    <s v="NA"/>
    <s v="scc"/>
    <s v="RT"/>
    <s v="NA"/>
    <d v="2024-09-09T00:00:00"/>
    <s v="0.6*1.0*1.5"/>
    <s v="NA"/>
    <s v="Vibratome"/>
    <n v="14"/>
    <s v="Dharani"/>
    <s v="Y"/>
    <s v="Y"/>
    <s v="N"/>
    <s v="Q2 Passed"/>
    <s v="NA"/>
    <s v="2*4*0.45 Arm 1 (1x7)_x000a_2*2*0.45 Arm 2 (1x7)"/>
    <s v="Plate 2: 2*4*0.45 MC RxA (1x7), 2*2*0.45 MC RxBN (1x4),  2*4*0.45 MC RxBR (1x4);_x000a_Plate 3:  2*2*0.45  MC RxBO (2x2),  2*2*0.45 MC RxBP (1x4);_x000a_Plate 4: 2*2*0.45  MC RxBQ (1x4)"/>
    <n v="38"/>
    <s v="Terminated @T72"/>
  </r>
  <r>
    <s v="FBB1L240264"/>
    <n v="240264"/>
    <s v="Biopharma"/>
    <x v="708"/>
    <s v="FCB-PROTOCOL-02"/>
    <s v="RC068"/>
    <s v="Y"/>
    <s v="BP010 (1L)"/>
    <s v="Biopharma"/>
    <s v="Q1 Passed"/>
    <s v="Q1 Passed"/>
    <s v="Q1.5 Passed"/>
    <s v="Q1.5 Passed"/>
    <s v="NA"/>
    <s v="Tumor content 0-90%. Average tumor content 40%. Clear cell type"/>
    <x v="7"/>
    <s v="Mazumdar Shaw Medical Centre, Bangalore"/>
    <s v="Dr Saurabh Bhargav, Bangalore"/>
    <x v="4"/>
    <s v="NA"/>
    <s v="Renal Mass"/>
    <s v="Left Renal Mass"/>
    <s v="Female"/>
    <n v="46"/>
    <s v="N"/>
    <n v="4.9000000000000004"/>
    <s v="Shashi"/>
    <s v="Surgery"/>
    <s v="Primary"/>
    <s v="Naïve"/>
    <s v="NA"/>
    <s v="I"/>
    <x v="3"/>
    <n v="2"/>
    <s v="pT1b"/>
    <s v="NA"/>
    <s v="NA"/>
    <s v="Clear cell renal  cell carcinoma"/>
    <s v="NA"/>
    <s v="NA"/>
    <d v="2024-09-09T00:00:00"/>
    <s v="0.6-0.8*0.5-0.9*1.3-1.5"/>
    <s v="NA"/>
    <s v="Vibratome"/>
    <n v="14"/>
    <s v="Syam"/>
    <s v="Y"/>
    <s v="Y"/>
    <s v="N"/>
    <s v="Q2 Passed"/>
    <s v="NA"/>
    <s v="Arm 1 (1x7)"/>
    <s v="Plate 2: RxG (1x7), RxH (1x7), RxI (1x7), RxJ (1x7), RxK (1x7), RxL (1x7)"/>
    <n v="73"/>
    <s v="Terminated @T72"/>
  </r>
  <r>
    <s v="FBR1X240265"/>
    <n v="240265"/>
    <s v="R&amp;D"/>
    <x v="709"/>
    <s v="FCB-PROTOCOL-02"/>
    <s v="HN173"/>
    <s v="Y"/>
    <s v="Biopsy HNSCC (1X)"/>
    <s v="Internal R&amp;D"/>
    <s v="Q1 Passed"/>
    <s v="Q1 Passed"/>
    <s v="Q1.5 Passed"/>
    <s v="Q1.5 Passed"/>
    <s v="NA"/>
    <s v="Tumor content 25-80%"/>
    <x v="7"/>
    <s v="Mazumdar Shaw Medical Centre, Bangalore"/>
    <s v="Dr Vijay Pillai, Bangalore"/>
    <x v="0"/>
    <s v="NA"/>
    <s v="Alveolus"/>
    <s v="Upper Alveolus"/>
    <s v="Male"/>
    <n v="74"/>
    <s v="N"/>
    <n v="4.8"/>
    <s v="Kalappa"/>
    <s v="Biopsy"/>
    <s v="Primary"/>
    <s v="Radiotherapy"/>
    <s v="NA"/>
    <s v="NA"/>
    <x v="0"/>
    <s v="NA"/>
    <s v="NA"/>
    <n v="32"/>
    <s v="NA"/>
    <s v="Malignant Spindle cell tumor"/>
    <s v="NA"/>
    <s v="NA"/>
    <d v="2024-09-10T00:00:00"/>
    <s v="0.1-0.2*0.4*0.7_x000a_0.1*0.3*0.3"/>
    <s v="NA"/>
    <s v="Manual"/>
    <n v="14"/>
    <s v="sai "/>
    <s v="Y"/>
    <s v="Y"/>
    <s v="N"/>
    <s v="Q2 Passed"/>
    <s v="NA"/>
    <s v="Arm 1 (1x6)"/>
    <s v="Plate 2: MC RxAI (2x3), Cisplatin RxAN (2x3), TPF RxAT (2x3)"/>
    <n v="24"/>
    <s v="Terminated @T72"/>
  </r>
  <r>
    <s v="FBR2A240266"/>
    <n v="240266"/>
    <s v="R&amp;D"/>
    <x v="710"/>
    <s v="FCB-PROTOCOL-02"/>
    <s v="OCO43"/>
    <s v="Y"/>
    <s v="Ovary CC (2A)"/>
    <s v="Internal R&amp;D"/>
    <s v="Q1 Passed"/>
    <s v="Q1 Passed"/>
    <s v="Compromised"/>
    <s v="Q1.5 Rejected"/>
    <s v="NA"/>
    <s v="No tumor"/>
    <x v="7"/>
    <s v="Mazumdar Shaw Medical Centre, Bangalore"/>
    <s v="Dr Rohit Ranade, Bangalore"/>
    <x v="2"/>
    <s v="NA"/>
    <s v="Ovary"/>
    <s v="Ovary"/>
    <s v="Female"/>
    <n v="45"/>
    <s v="N"/>
    <n v="4.5"/>
    <s v="Maruthi"/>
    <s v="Surgery"/>
    <s v="Primary"/>
    <s v="Naïve"/>
    <s v="NA"/>
    <s v="NA"/>
    <x v="0"/>
    <s v="NA"/>
    <s v="NA"/>
    <s v="NA"/>
    <s v="NA"/>
    <s v="NA"/>
    <s v="NA"/>
    <s v="NA"/>
    <d v="2024-09-11T00:00:00"/>
    <s v="0.1-0.2*0.6*0.8"/>
    <s v="NA"/>
    <s v="Manual"/>
    <n v="14"/>
    <s v="Pallavi"/>
    <s v="Y"/>
    <s v="Y"/>
    <s v="N"/>
    <s v="Q2 Rejected"/>
    <s v="No Tumor"/>
    <s v="NA"/>
    <s v="NA"/>
    <s v="NA"/>
    <s v="Rejected"/>
  </r>
  <r>
    <s v="FBR1Q240267"/>
    <n v="240267"/>
    <s v="R&amp;D"/>
    <x v="710"/>
    <s v="FCB-PROTOCOL-01"/>
    <s v="JSS-024"/>
    <s v="Y"/>
    <s v="COSv4.2_CaBR(1Q-Unknown)"/>
    <s v="Internal R&amp;D"/>
    <s v="Q1 Passed"/>
    <s v="Q1 Rejected"/>
    <s v="Compromised"/>
    <s v="Q1.5 Rejected"/>
    <s v="Blood Clotted"/>
    <s v="Tumor content 0-6%. Average tumor content 3%"/>
    <x v="6"/>
    <s v="JSS Hospital, Mysore"/>
    <s v="Dr Ravi Krishnappa"/>
    <x v="1"/>
    <s v="Er(P), Pr(P), Her2(N)"/>
    <s v="Breast"/>
    <s v="Left  Breast"/>
    <s v="Female"/>
    <n v="48"/>
    <s v="N"/>
    <n v="5.5"/>
    <s v="Kalappa"/>
    <s v="Surgery"/>
    <s v="Primary"/>
    <s v="Naïve"/>
    <s v="NA"/>
    <s v="NA"/>
    <x v="0"/>
    <s v="NA"/>
    <s v="NA"/>
    <s v="NA"/>
    <s v="NA"/>
    <s v="NA"/>
    <s v="NA"/>
    <s v="NA"/>
    <d v="2024-09-11T00:00:00"/>
    <s v="0.1-0.2*0.6-0.4*1.0_x000a_0.1*0.2*0.6"/>
    <s v="NA"/>
    <s v="Manual"/>
    <n v="14"/>
    <s v="Abdul"/>
    <s v="N"/>
    <s v="N"/>
    <s v="N"/>
    <s v="Q2 Passed"/>
    <s v="NA"/>
    <s v="2*2*2 M Arm 1 (1x3)"/>
    <s v="Plate 2:M  (2*2*2) MC RxBA (1x5)"/>
    <n v="8"/>
    <s v="Terminated @T72"/>
  </r>
  <r>
    <s v="FBR1Y240268"/>
    <n v="240268"/>
    <s v="R&amp;D"/>
    <x v="711"/>
    <s v="FCB-PROTOCOL-01"/>
    <s v="VYD/310"/>
    <s v="Y"/>
    <s v="CCS Study (1Y)"/>
    <s v="Internal R&amp;D"/>
    <s v="Q1 Passed"/>
    <s v="Q1 Passed"/>
    <s v="Q1.5 Passed"/>
    <s v="Q1.5 Passed"/>
    <s v="NA"/>
    <s v="Tumor content 45-90%"/>
    <x v="5"/>
    <s v="Vydehi Hospital, Bangalore"/>
    <s v="Dr Amritha Prabha"/>
    <x v="0"/>
    <s v="NA"/>
    <s v="Buccal Mucosa"/>
    <s v="Left Buccal Mucosa"/>
    <s v="Male"/>
    <n v="71"/>
    <s v="N"/>
    <n v="4.7"/>
    <s v="Shashi"/>
    <s v="Surgery"/>
    <s v="Primary"/>
    <s v="Naïve"/>
    <s v="NA"/>
    <s v="IV"/>
    <x v="1"/>
    <n v="1"/>
    <s v="pT4aN2b"/>
    <s v="NA"/>
    <s v="NA"/>
    <s v="scc"/>
    <s v="RT"/>
    <s v="NA"/>
    <d v="2024-09-12T00:00:00"/>
    <s v="1.0-1.2*1.0-1.2*1.4"/>
    <s v="NA"/>
    <s v="Vibratome"/>
    <n v="14"/>
    <s v="chandan"/>
    <s v="Y"/>
    <s v="Y"/>
    <s v="N"/>
    <s v="Q2 Passed"/>
    <s v="NA"/>
    <s v="Arm 1 (1x7)"/>
    <s v="Plate 2: MC RxA (1x7),  Cisplatin RxF (1x7), Pacli+Carbo RxJ (1x7), Gemi+carbo RxL (1x7), Unfiltred Media RxBR (1x7)"/>
    <n v="66"/>
    <s v="Terminated @T72"/>
  </r>
  <r>
    <s v="FBR1Y240269"/>
    <n v="240269"/>
    <s v="R&amp;D"/>
    <x v="711"/>
    <s v="FCB-PROTOCOL-02"/>
    <s v="HN174"/>
    <s v="Y"/>
    <s v="CCS Study (1Y)"/>
    <s v="Internal R&amp;D"/>
    <s v="Q1 Passed"/>
    <s v="Not Received"/>
    <s v="Compromised"/>
    <s v="Q1.5 Passed"/>
    <s v="Difficult to collect"/>
    <s v="Tumor content 60-95%"/>
    <x v="7"/>
    <s v="Mazumdar Shaw Medical Centre, Bangalore"/>
    <s v="Dr Vijay Pillai, Bangalore"/>
    <x v="0"/>
    <s v="NA"/>
    <s v="Alveolus"/>
    <s v="Left Lower Alveolus"/>
    <s v="Male"/>
    <n v="72"/>
    <s v="N"/>
    <n v="4.5999999999999996"/>
    <s v="Maruthi"/>
    <s v="Surgery"/>
    <s v="Primary"/>
    <s v="Naïve"/>
    <s v="NA"/>
    <s v="IV"/>
    <x v="1"/>
    <n v="2"/>
    <s v="pT4bN0 "/>
    <s v="NA"/>
    <s v="NA"/>
    <s v="Squamous Cell Carcinoma"/>
    <s v="NA"/>
    <s v="NA"/>
    <d v="2024-09-12T00:00:00"/>
    <s v="0.4-0.5*0.2-0.6*1.1"/>
    <s v="NA"/>
    <s v="Vibratome"/>
    <n v="14"/>
    <s v="Syam"/>
    <s v="N"/>
    <s v="N"/>
    <s v="N"/>
    <s v="Q2 Passed"/>
    <s v="NA"/>
    <s v="Arm 1 (1x6)"/>
    <s v="Plate 2: MC RxAI (2x3), Cisplatin RxAN (2x3), TPF RxAT (2x3)"/>
    <n v="36"/>
    <s v="Terminated @T72"/>
  </r>
  <r>
    <s v="FBR1Y240270"/>
    <n v="240270"/>
    <s v="R&amp;D"/>
    <x v="712"/>
    <s v="FCB-PROTOCOL-01"/>
    <s v="VYD/311"/>
    <s v="Y"/>
    <s v="CCS Study (1Y)"/>
    <s v="Internal R&amp;D"/>
    <s v="Q1 Passed"/>
    <s v="Q1 Passed"/>
    <s v="Q1.5 Passed"/>
    <s v="Q1.5 Passed"/>
    <s v="NA"/>
    <s v="Tumor content 30-70%"/>
    <x v="5"/>
    <s v="Vydehi Hospital, Bangalore"/>
    <s v="Dr Amritha Prabha"/>
    <x v="0"/>
    <s v="NA"/>
    <s v="Buccal Mucosa"/>
    <s v="Left Buccal Mucosa"/>
    <s v="Male"/>
    <n v="60"/>
    <s v="N"/>
    <n v="4.5999999999999996"/>
    <s v="Kalappa"/>
    <s v="Surgery"/>
    <s v="Primary"/>
    <s v="Naïve"/>
    <s v="NA"/>
    <s v="II"/>
    <x v="2"/>
    <n v="2"/>
    <s v="pT3N0,pT1N2b"/>
    <s v="NA"/>
    <s v="NA"/>
    <s v="scc"/>
    <s v="CTRT"/>
    <s v="Cisplatin"/>
    <d v="2024-09-13T00:00:00"/>
    <s v="0.7-0.8*1.3*1.5/1.6"/>
    <s v="NA"/>
    <s v="Vibratome"/>
    <n v="14"/>
    <s v="kuberan"/>
    <s v="Y"/>
    <s v="Y"/>
    <s v="N"/>
    <s v="Q2 Passed"/>
    <s v="NA"/>
    <s v="Arm 1 (1x7)"/>
    <s v="Plate 2: MC RxA (1x7),  Cisplatin RxF (1x7), Pacli+Carbo RxJ (1x7), Gemi+carbo RxL (1x7), Flow MC-Dupli RxAE (1x7), Unfiltred Media RxBR (1x7)"/>
    <n v="73"/>
    <s v="Terminated @T72"/>
  </r>
  <r>
    <s v="FBR1Y240271"/>
    <n v="240271"/>
    <s v="R&amp;D"/>
    <x v="713"/>
    <s v="FCB-PROTOCOL-01"/>
    <s v="CLN/PRA/273"/>
    <s v="Y"/>
    <s v="CCS Study (1Y)"/>
    <s v="Internal R&amp;D"/>
    <s v="Q1 Passed"/>
    <s v="Q1 Passed"/>
    <s v="Q1.5 Passed"/>
    <s v="Q1.5 Passed"/>
    <s v="NA"/>
    <s v="Tumor content 0-96%. Average tumor content 30%.Tumor in 2 fragments only"/>
    <x v="0"/>
    <s v="Sri Lakshmi Hospital, Bangalore"/>
    <s v="Dr Prakash BV"/>
    <x v="0"/>
    <s v="NA"/>
    <s v="Buccal Mucosa"/>
    <s v="Right Buccal Mucosa"/>
    <s v="Female"/>
    <n v="76"/>
    <s v="N"/>
    <n v="5.6"/>
    <s v="Kalappa"/>
    <s v="Surgery"/>
    <s v="Primary"/>
    <s v="Naïve"/>
    <s v="NA"/>
    <s v="IVa "/>
    <x v="1"/>
    <n v="2"/>
    <s v="pT2N2"/>
    <s v="NA"/>
    <s v="NA"/>
    <s v="NA"/>
    <s v="NA"/>
    <s v="NA"/>
    <d v="2024-09-14T00:00:00"/>
    <s v="0.4*1.2-1.6*0.5-1.2_x000a_0.4-0.5*1.2*1.2-1.3"/>
    <s v="NA"/>
    <s v="Manual"/>
    <n v="14"/>
    <s v="kuberan"/>
    <s v="N"/>
    <s v="N"/>
    <s v="N"/>
    <s v="Q2 Passed"/>
    <s v="NA"/>
    <s v="1*1*1 Arm 1 (1x6)"/>
    <s v="Plate 2: 1*1*1 MC RxAE (2x3), MC+NEAA RxAI (2x3)"/>
    <n v="66"/>
    <s v="Terminated @T72"/>
  </r>
  <r>
    <s v="FBR1Q240272"/>
    <n v="240272"/>
    <s v="R&amp;D"/>
    <x v="714"/>
    <s v="FCB-PROTOCOL-01"/>
    <s v="CLN/DBR/203"/>
    <s v="Y"/>
    <s v="COSv4.2_CaBR(1Q-Unknown)"/>
    <s v="Internal R&amp;D"/>
    <s v="Q1 Passed"/>
    <s v="Q1 Passed"/>
    <s v="Q1.5 Passed"/>
    <s v="Q1.5 Passed"/>
    <s v="NA"/>
    <s v="Tumor content 15-60%"/>
    <x v="4"/>
    <s v="DBR &amp; SK Hospital, Tirupati"/>
    <s v="Dr C Jayaprakash"/>
    <x v="1"/>
    <s v="TNBC"/>
    <s v="Breast"/>
    <s v="Right Breast"/>
    <s v="Female"/>
    <n v="49"/>
    <s v="N"/>
    <n v="5.3"/>
    <s v="Kalappa"/>
    <s v="Surgery"/>
    <s v="Primary"/>
    <s v="Naïve"/>
    <s v="NA"/>
    <s v="NA"/>
    <x v="0"/>
    <s v="NA"/>
    <s v="NA"/>
    <s v="NA"/>
    <s v="NA"/>
    <s v="NA"/>
    <s v="NA"/>
    <s v="NA"/>
    <d v="2024-09-17T00:00:00"/>
    <s v="0.6*1.4*3.2"/>
    <s v="NA"/>
    <s v="Manual"/>
    <n v="14"/>
    <s v="Pallavi"/>
    <s v="Y"/>
    <s v="Y"/>
    <s v="N"/>
    <s v="Q2 Passed"/>
    <s v="NA"/>
    <s v="2*2*2 M Arm 1 (1x7)"/>
    <s v="Plate 2: 2*2*2 MC RxA (1x7), MC  (2*2*1) RxBH (1x7), M  (2*4*1) MC  RxBM (1x4);_x000a_Plate 3: 2*2*2 MC RxA (1x7), MC  (2*2*1) RxBH (1x7), M  (2*4*1) MC  RxBM (1x4)"/>
    <n v="49"/>
    <s v="Terminated @T72"/>
  </r>
  <r>
    <s v="FBB1L240273"/>
    <n v="240273"/>
    <s v="Biopharma"/>
    <x v="715"/>
    <s v="FCB-PROTOCOL-01"/>
    <s v="CLN/PRA/274"/>
    <s v="Y"/>
    <s v="BP010 (1L)"/>
    <s v="Biopharma"/>
    <s v="Q1 Passed"/>
    <s v="Q1 Passed"/>
    <s v="Q1.5 Passed"/>
    <s v="Q1.5 Passed"/>
    <s v="NA"/>
    <s v="Tumor content 60-80%        Oncocytic tumor / Oncocytoma"/>
    <x v="0"/>
    <s v="Sri Lakshmi Hospital, Bangalore"/>
    <s v="Dr Prakash BV"/>
    <x v="4"/>
    <s v="NA"/>
    <s v="Renal Mass"/>
    <s v="Right Renal Mass"/>
    <s v="Male"/>
    <n v="40"/>
    <s v="N"/>
    <n v="5.4"/>
    <s v="Maruthi"/>
    <s v="Surgery"/>
    <s v="Primary"/>
    <s v="Naïve"/>
    <s v="NA"/>
    <s v="I"/>
    <x v="3"/>
    <s v="NA"/>
    <s v="pT1N0M0"/>
    <s v="NA"/>
    <s v="NA"/>
    <s v="NA"/>
    <s v="NA"/>
    <s v="NA"/>
    <d v="2024-09-17T00:00:00"/>
    <s v="0.3-0.5*1.2/0.6*4.6"/>
    <s v="NA"/>
    <s v="Manual"/>
    <n v="14"/>
    <s v="Dharani"/>
    <s v="Y"/>
    <s v="Y"/>
    <s v="N"/>
    <s v="Q2 Passed"/>
    <s v="NA"/>
    <s v="Arm 1 (1x7)"/>
    <s v="Plate 2: RxG (1x7), RxH (1x7), RxI (1x7), RxJ (1x7), RxK (1x7), RxL (1x7)"/>
    <n v="73"/>
    <s v="Preservation Study"/>
  </r>
  <r>
    <s v="FBR2Q240274"/>
    <n v="240274"/>
    <s v="R&amp;D"/>
    <x v="715"/>
    <s v="FCB-PROTOCOL-01"/>
    <s v="CLN/DBR/204"/>
    <s v="Y"/>
    <s v="MFS (2Q)"/>
    <s v="Internal R&amp;D"/>
    <s v="Q1 Passed"/>
    <s v="Q1 Passed"/>
    <s v="Q1.5 Passed"/>
    <s v="Q1.5 Passed"/>
    <s v="NA"/>
    <s v="Tumor content 0-80%. Average tumor content 52%"/>
    <x v="4"/>
    <s v="DBR &amp; SK Hospital, Tirupati"/>
    <s v="Dr C Jayaprakash"/>
    <x v="0"/>
    <s v="NA"/>
    <s v="Buccal Mucosa"/>
    <s v="Left Buccal Mucosa"/>
    <s v="Female"/>
    <n v="62"/>
    <s v="N"/>
    <n v="5.6"/>
    <s v="Kalappa"/>
    <s v="Surgery"/>
    <s v="Primary"/>
    <s v="Naïve"/>
    <s v="NA"/>
    <s v="NA"/>
    <x v="0"/>
    <s v="NA"/>
    <s v="NA"/>
    <s v="NA"/>
    <s v="NA"/>
    <s v="NA"/>
    <s v="NA"/>
    <s v="NA"/>
    <d v="2024-09-18T00:00:00"/>
    <s v="0.6*1.8*2.6"/>
    <s v="NA"/>
    <s v="Vibratome"/>
    <n v="14"/>
    <s v="Pallavi"/>
    <s v="Y"/>
    <s v="Y"/>
    <s v="N"/>
    <s v="Q2 Passed"/>
    <s v="NA"/>
    <s v="2*4*0.45 Arm 1 (1x7)_x000a_2*2*0.45 Arm 2 (1x7)"/>
    <s v="Plate 2: 2*4*0.45 MC RxBN (1x7), 2*2*0.45 Nivo RxBY (1x7),  2*4*0.45 Nivo  RxBZ (1x7);_x000a_Plate 3:  2*2*0.45  MC RxBN (1x7),  2*2*0.45 MC RxBV (1x7), 2*2*0.45 aCD3+IL2 RxBW (1x7), 2*2*0.45 aCD3+IL2 RxBX (1x7)"/>
    <n v="105"/>
    <s v="Terminated @T72"/>
  </r>
  <r>
    <s v="FBR2A240275"/>
    <n v="240275"/>
    <s v="R&amp;D"/>
    <x v="716"/>
    <s v="FCB-PROTOCOL-01"/>
    <s v="JSS-025"/>
    <s v="Y"/>
    <s v="Ovary CC (2A)"/>
    <s v="Internal R&amp;D"/>
    <s v="Q1 Passed"/>
    <s v="Q1 Passed"/>
    <s v="Q1.5 Passed"/>
    <s v="Q1.5 Passed"/>
    <s v="NA"/>
    <s v="Tumor content 2-8%"/>
    <x v="6"/>
    <s v="JSS Hospital, Mysore"/>
    <s v="Dr Ravi Krishnappa"/>
    <x v="2"/>
    <s v="NA"/>
    <s v="Ovary"/>
    <s v="Ovary"/>
    <s v="Female"/>
    <n v="63"/>
    <s v="N"/>
    <n v="5.2"/>
    <s v="Kalappa"/>
    <s v="Surgery"/>
    <s v="Primary"/>
    <s v="Naïve"/>
    <s v="NA"/>
    <s v="NA"/>
    <x v="0"/>
    <s v="NA"/>
    <s v="NA"/>
    <s v="NA"/>
    <s v="NA"/>
    <s v="NA"/>
    <s v="NA"/>
    <s v="NA"/>
    <d v="2024-09-18T00:00:00"/>
    <s v="1.2/1.4*1.8*3.2"/>
    <s v="1.2/1.4*1.6*2.0"/>
    <s v="Manual+Vibratome"/>
    <n v="14"/>
    <s v="kuberan"/>
    <s v="Y"/>
    <s v="Y"/>
    <s v="N"/>
    <s v="Q2 Passed"/>
    <s v="NA"/>
    <s v="2*2*1 Arm 1 (1x7)_x000a_1*1*1 Arm 2 (1x6)"/>
    <s v="Plate 2: MC RxA (1x7), Pacli+Carbo RxC (1x7), Liposomal doxo + Carbo  RxO (1x7), Gemi+Carbo RxF (1x7);_x000a_Plate 3: MC RxAA (2x3), Pacli+Carbo RxP (2x3), Liposomal doxo + Carbo  RxQ (2x3), Gemi+Carbo RxZ (2x3)"/>
    <n v="89"/>
    <s v="Terminated @T72"/>
  </r>
  <r>
    <s v="FBR2Q240276"/>
    <n v="240276"/>
    <s v="R&amp;D"/>
    <x v="716"/>
    <s v="FCB-PROTOCOL-01"/>
    <s v="CLN/DBR/205"/>
    <s v="Y"/>
    <s v="MFS (2Q)"/>
    <s v="Internal R&amp;D"/>
    <s v="Q1 Passed"/>
    <s v="Q1 Passed"/>
    <s v="Q1.5 Passed"/>
    <s v="Q1.5 Passed"/>
    <s v="NA"/>
    <s v="Tumor content 30-65%"/>
    <x v="4"/>
    <s v="DBR &amp; SK Hospital, Tirupati"/>
    <s v="Dr C Jayaprakash"/>
    <x v="0"/>
    <s v="NA"/>
    <s v="Buccal Mucosa"/>
    <s v="Left Buccal Mucosa"/>
    <s v="Female"/>
    <n v="63"/>
    <s v="N"/>
    <n v="6.1"/>
    <s v="Maruthi"/>
    <s v="Surgery"/>
    <s v="Primary"/>
    <s v="Naïve"/>
    <s v="NA"/>
    <s v="NA"/>
    <x v="0"/>
    <s v="NA"/>
    <s v="NA"/>
    <s v="NA"/>
    <s v="NA"/>
    <s v="NA"/>
    <s v="NA"/>
    <s v="NA"/>
    <d v="2024-09-19T00:00:00"/>
    <s v="0.8/1.0*1.6*2.2"/>
    <s v="NA"/>
    <s v="Vibratome"/>
    <n v="14"/>
    <s v="chandan"/>
    <s v="Y"/>
    <s v="Y"/>
    <s v="N"/>
    <s v="Q2 Passed"/>
    <s v="NA"/>
    <s v="2*4*0.45 Arm 1 (1x7)_x000a_2*2*0.45 Arm 2 (1x7)"/>
    <s v="Plate 2: 2*4*0.45 MC RxBN (1x7), 2*2*0.45 Nivo RxBY (1x7),  2*4*0.45 Nivo  RxBZ (1x7);_x000a_Plate 3:  2*2*0.45  MC RxBN (1x7),  2*2*0.45 MC RxBV (1x7), 2*2*0.45 aCD3+IL2 RxBW (1x7), 2*2*0.45 aCD3+IL2 RxBX (1x7)"/>
    <n v="91"/>
    <s v="Terminated @T72"/>
  </r>
  <r>
    <s v="FBR1C240277"/>
    <n v="240277"/>
    <s v="R&amp;D"/>
    <x v="717"/>
    <s v="FCB-PROTOCOL-02"/>
    <s v="RC069"/>
    <s v="Y"/>
    <s v="Cul Imp (1C)"/>
    <s v="Internal R&amp;D"/>
    <s v="Q1 Passed"/>
    <s v="Q1 Passed"/>
    <s v="Compromised"/>
    <s v="Q1.5 Passed"/>
    <s v="NA"/>
    <s v="Tumor content 0-70%. Average tumor content 45%"/>
    <x v="7"/>
    <s v="Mazumdar Shaw Medical Centre, Bangalore"/>
    <s v="Dr Saurabh Bhargav, Bangalore"/>
    <x v="4"/>
    <s v="NA"/>
    <s v="Renal Mass"/>
    <s v="Right Renal Mass"/>
    <s v="Female"/>
    <n v="59"/>
    <s v="N"/>
    <n v="4.8"/>
    <s v="Kalappa"/>
    <s v="Surgery"/>
    <s v="Primary"/>
    <s v="Naïve"/>
    <s v="NA"/>
    <s v="I"/>
    <x v="3"/>
    <n v="3"/>
    <s v="pT1b"/>
    <s v="NA"/>
    <s v="NA"/>
    <s v="Clear cell renal  cell carcinoma"/>
    <s v="NA"/>
    <s v="NA"/>
    <d v="2024-09-19T00:00:00"/>
    <s v="0.2*0.4-0.6*0.6-0.7_x000a_0.1-0.4*0.4-0.9*0.8-1.5"/>
    <s v="NA"/>
    <s v="Manual"/>
    <n v="14"/>
    <s v="Mouniss"/>
    <s v="Y"/>
    <s v="Y"/>
    <s v="N"/>
    <s v="Q2 Passed"/>
    <s v="NA"/>
    <s v="Arm 1 (1x7)"/>
    <s v="Plate 2: (SF-PMC) RxBE (1x7), (SF-CMC) RxBG (1x7)"/>
    <n v="21"/>
    <s v="Terminated @T72"/>
  </r>
  <r>
    <s v="FBB1L240278"/>
    <n v="240278"/>
    <s v="Biopharma"/>
    <x v="717"/>
    <s v="FCB-PROTOCOL-01"/>
    <s v="VYD/312"/>
    <s v="Y"/>
    <s v="BP010 (1L)"/>
    <s v="Biopharma"/>
    <s v="Q1 Passed"/>
    <s v="Q1 Passed"/>
    <s v="Q1.5 Passed"/>
    <s v="Q1.5 Rejected"/>
    <s v="NA"/>
    <s v="_x0009__x000a_No tumor"/>
    <x v="5"/>
    <s v="Vydehi Hospital, Bangalore"/>
    <s v="Dr Amritha Prabha"/>
    <x v="4"/>
    <s v="NA"/>
    <s v="Renal Mass"/>
    <s v="Right Renal Mass"/>
    <s v="Male"/>
    <n v="72"/>
    <s v="N"/>
    <n v="5.3"/>
    <s v="Maruthi"/>
    <s v="Surgery"/>
    <s v="Primary"/>
    <s v="Naïve"/>
    <s v="NA"/>
    <s v="NA"/>
    <x v="0"/>
    <s v="NA"/>
    <s v="NA"/>
    <s v="NA"/>
    <s v="NA"/>
    <s v="NA"/>
    <s v="NA"/>
    <s v="NA"/>
    <d v="2024-09-20T00:00:00"/>
    <s v="0.4*1.0*1.8_x000a_0.2-0.4*0.6*1.0_x000a_0.3*1.0*1.2"/>
    <s v="NA"/>
    <s v="Manual"/>
    <n v="14"/>
    <s v="Mouniss"/>
    <s v="Y"/>
    <s v="Y"/>
    <s v="N"/>
    <s v="Q2 Rejected"/>
    <s v="No Tumor"/>
    <s v="Arm 1 (1x7)"/>
    <s v="Plate 2: RxG (1x7), RxH (1x7), RxI (1x7), RxJ (1x7), RxK (1x7), RxL (1x7)"/>
    <n v="49"/>
    <s v="Rejected"/>
  </r>
  <r>
    <s v="FBR1Y240279"/>
    <n v="240279"/>
    <s v="R&amp;D"/>
    <x v="717"/>
    <s v="FCB-PROTOCOL-01"/>
    <s v="CLN/DBR/206"/>
    <s v="Y"/>
    <s v="CCS Study (1Y)"/>
    <s v="Internal R&amp;D"/>
    <s v="Q1 Passed"/>
    <s v="Q1 Passed"/>
    <s v="Q1.5 Passed"/>
    <s v="Q1.5 Passed"/>
    <s v="NA"/>
    <s v="Tumor content 3-60%"/>
    <x v="4"/>
    <s v="DBR &amp; SK Hospital, Tirupati"/>
    <s v="Dr C Jayaprakash"/>
    <x v="0"/>
    <s v="NA"/>
    <s v="Buccal Mucosa"/>
    <s v="Left Buccal Mucosa"/>
    <s v="Female"/>
    <n v="52"/>
    <s v="N"/>
    <n v="5.6"/>
    <s v="Kalappa"/>
    <s v="Surgery"/>
    <s v="Primary"/>
    <s v="Naïve"/>
    <s v="NA"/>
    <s v="NA"/>
    <x v="0"/>
    <s v="NA"/>
    <s v="NA"/>
    <s v="NA"/>
    <s v="NA"/>
    <s v="NA"/>
    <s v="NA"/>
    <s v="NA"/>
    <d v="2024-09-20T00:00:00"/>
    <s v="0.1-0.2*0.6*0.6_x000a_0.1*0.5-0.7*1.0_x000a_0.1*0.6-0.7*1.0_x000a_0.1*0.1-0.4*1.2_x000a_0.1*0.5*1.9"/>
    <s v="NA"/>
    <s v="Manual"/>
    <n v="14"/>
    <s v="Pallavi"/>
    <s v="Y"/>
    <s v="Y"/>
    <s v="N"/>
    <s v="Q2 Passed"/>
    <s v="NA"/>
    <s v="1*1*1 Arm 1 (1x6)"/>
    <s v="Plate 2: 1*1*1 MC RxAE (2x3), MC RxC (2x3) MC+NEAA RxAI (2x3)"/>
    <n v="48"/>
    <s v="Terminated @T72"/>
  </r>
  <r>
    <s v="FBR1Q240280"/>
    <n v="240280"/>
    <s v="R&amp;D"/>
    <x v="718"/>
    <s v="FCB-PROTOCOL-01"/>
    <s v="CLN/DBR/207"/>
    <s v="Y"/>
    <s v="COSv4.2_CaBR(1Q-Unknown)"/>
    <s v="Internal R&amp;D"/>
    <s v="Q1 Passed"/>
    <s v="Q1 Passed"/>
    <s v="Q1.5 Passed"/>
    <s v="Q1.5 Passed"/>
    <s v="NA"/>
    <s v="Tumor content 1-25%"/>
    <x v="4"/>
    <s v="DBR &amp; SK Hospital, Tirupati"/>
    <s v="Dr C Jayaprakash"/>
    <x v="1"/>
    <s v="Er(P), Pr(P), Her2(N)"/>
    <s v="Breast"/>
    <s v="Right Breast"/>
    <s v="Female"/>
    <n v="68"/>
    <s v="N"/>
    <n v="4.8"/>
    <s v="Kalappa"/>
    <s v="Surgery"/>
    <s v="Primary"/>
    <s v="Naïve"/>
    <s v="NA"/>
    <s v="NA"/>
    <x v="0"/>
    <s v="NA"/>
    <s v="NA"/>
    <s v="NA"/>
    <s v="NA"/>
    <s v="NA"/>
    <s v="NA"/>
    <s v="NA"/>
    <d v="2024-09-24T00:00:00"/>
    <s v="0.6-0.8*1.2*3.2"/>
    <s v="NA"/>
    <s v="Manual"/>
    <n v="14"/>
    <s v="chandan"/>
    <s v="Y"/>
    <s v="Y"/>
    <s v="N"/>
    <s v="Q2 Passed"/>
    <s v="NA"/>
    <s v="2*2*2 M Arm 1 (1x7)"/>
    <s v="Plate 2: 2*2*2 MC RxA (1x7), MC  (2*2*1) RxBH (1x7), M  (2*4*1) MC  RxBM (1x4);_x000a_Plate 3: 2*2*2 MC RxA (1x7), MC  (2*2*1) RxBH (1x7), M  (2*4*1) MC  RxBM (1x4)"/>
    <n v="50"/>
    <s v="Terminated @T72"/>
  </r>
  <r>
    <s v="FBR1Y240281"/>
    <n v="240281"/>
    <s v="R&amp;D"/>
    <x v="719"/>
    <s v="FCB-PROTOCOL-01"/>
    <s v="VYD/313"/>
    <s v="Y"/>
    <s v="CCS Study (1Y)"/>
    <s v="Internal R&amp;D"/>
    <s v="Q1 Passed"/>
    <s v="Q1 Passed"/>
    <s v="Q1.5 Passed"/>
    <s v="Q1.5 Passed"/>
    <s v="NA"/>
    <s v="Tumor content 60-90%"/>
    <x v="5"/>
    <s v="Vydehi Hospital, Bangalore"/>
    <s v="Dr Amritha Prabha"/>
    <x v="0"/>
    <s v="NA"/>
    <s v="Buccal Mucosa"/>
    <s v="Right Buccal Mucosa"/>
    <s v="Female"/>
    <n v="73"/>
    <s v="N"/>
    <n v="5.2"/>
    <s v="Kalappa"/>
    <s v="Surgery"/>
    <s v="Primary"/>
    <s v="Naïve"/>
    <s v="NA"/>
    <s v="II"/>
    <x v="2"/>
    <n v="1"/>
    <s v="pT3N0"/>
    <s v="NA"/>
    <s v="NA"/>
    <s v="scc"/>
    <s v="RT"/>
    <s v="NA"/>
    <d v="2024-09-24T00:00:00"/>
    <s v="0.4*1.1*1.1-1.2"/>
    <s v="NA"/>
    <s v="Vibratome"/>
    <n v="14"/>
    <s v="Pallavi"/>
    <s v="Y"/>
    <s v="Y"/>
    <s v="N"/>
    <s v="Q2 Passed"/>
    <s v="NA"/>
    <s v="Arm 1 (1x7)"/>
    <s v="Plate 2: MC RxA (1x7),  Cisplatin RxF (1x7),  Flow {MC RxA (1x7), Anti CD3+IL2 RxT (1x7)}"/>
    <n v="35"/>
    <s v="Terminated @T72"/>
  </r>
  <r>
    <s v="FBR1Y240282"/>
    <n v="240282"/>
    <s v="R&amp;D"/>
    <x v="720"/>
    <s v="FCB-PROTOCOL-02"/>
    <s v="HN175"/>
    <s v="Y"/>
    <s v="CCS Study (1Y)"/>
    <s v="Internal R&amp;D"/>
    <s v="Q1 Passed"/>
    <s v="Not Received"/>
    <s v="Compromised"/>
    <s v="Q1.5 Passed"/>
    <s v="Difficult to collect"/>
    <s v="Tumor content 0-90% . Average tumor content 56%"/>
    <x v="7"/>
    <s v="Mazumdar Shaw Medical Centre, Bangalore"/>
    <s v="Dr Vijay Pillai, Bangalore"/>
    <x v="0"/>
    <s v="NA"/>
    <s v="RMT"/>
    <s v="RMT"/>
    <s v="Male"/>
    <n v="73"/>
    <s v="N"/>
    <n v="4.5"/>
    <s v="Kalappa"/>
    <s v="Surgery"/>
    <s v="Primary"/>
    <s v="Naïve"/>
    <s v="NA"/>
    <s v="IV"/>
    <x v="1"/>
    <n v="2"/>
    <s v="  pT4aN0"/>
    <s v="NA"/>
    <s v="NA"/>
    <s v="Squamous Cell Carcinoma"/>
    <s v="NA"/>
    <s v="NA"/>
    <d v="2024-09-27T00:00:00"/>
    <s v="0.2-0.3*0.6*0.7"/>
    <s v="NA"/>
    <s v="Manual"/>
    <n v="14"/>
    <s v="kuberan"/>
    <s v="N"/>
    <s v="N"/>
    <s v="N"/>
    <s v="Q2 Passed"/>
    <s v="NA"/>
    <s v="1*1*1 Arm 1 (1x6)"/>
    <s v="Plate 2: MC RxAI (2x3), Cisplatin RxAN (2x3), TPF RxAT (2x3)"/>
    <n v="42"/>
    <s v="Terminated @T72"/>
  </r>
  <r>
    <s v="FBR2Q240283"/>
    <n v="240283"/>
    <s v="R&amp;D"/>
    <x v="720"/>
    <s v="FCB-PROTOCOL-01"/>
    <s v="CLN/DBR/208"/>
    <s v="Y"/>
    <s v="MFS (2Q)"/>
    <s v="Internal R&amp;D"/>
    <s v="Q1 Passed"/>
    <s v="Q1 Passed"/>
    <s v="Q1.5 Passed"/>
    <s v="Q1.5 Rejected"/>
    <s v="NA"/>
    <s v="Tumor content 80-96%"/>
    <x v="4"/>
    <s v="DBR &amp; SK Hospital, Tirupati"/>
    <s v="Dr C Jayaprakash"/>
    <x v="0"/>
    <s v="NA"/>
    <s v="Buccal Mucosa"/>
    <s v="Left Buccal Mucosa"/>
    <s v="Female"/>
    <n v="70"/>
    <s v="N"/>
    <n v="4.8"/>
    <s v="Shashi"/>
    <s v="Surgery"/>
    <s v="Primary"/>
    <s v="Naïve"/>
    <s v="NA"/>
    <s v="NA"/>
    <x v="0"/>
    <s v="NA"/>
    <s v="NA"/>
    <s v="NA"/>
    <s v="NA"/>
    <s v="NA"/>
    <s v="NA"/>
    <s v="NA"/>
    <d v="2024-09-27T00:00:00"/>
    <s v="1.0-1.2*1.2-1.4*2.4-2.6"/>
    <s v="NA"/>
    <s v="Vibratome"/>
    <n v="14"/>
    <s v="chandan"/>
    <s v="Y"/>
    <s v="Y"/>
    <s v="N"/>
    <s v="Q2 Passed"/>
    <s v="NA"/>
    <s v="2*4*0.45 Arm 1 (1x7)_x000a_2*2*0.45 Arm 2 (1x7)"/>
    <s v="Plate 2: 2*4*0.45 MC RxBN (1x7), 2*2*0.45 Nivo RxBY (1x7),  2*4*0.45 Nivo  RxBZ (1x7);_x000a_Plate 3:  2*2*0.45  MC RxBN (1x7),  2*2*0.45 MC RxBV (1x7), 2*2*0.45 aCD3+IL2 RxBW (1x7), 2*2*0.45 aCD3+IL2 RxBX (1x7)"/>
    <n v="75"/>
    <s v="Rejected"/>
  </r>
  <r>
    <s v="FBR1Y240284"/>
    <n v="240284"/>
    <s v="R&amp;D"/>
    <x v="721"/>
    <s v="FCB-PROTOCOL-02"/>
    <s v="HN176"/>
    <s v="Y"/>
    <s v="CCS Study (1Y)"/>
    <s v="Internal R&amp;D"/>
    <s v="Q1 Passed"/>
    <s v="Not Received"/>
    <s v="Compromised"/>
    <s v="Q1.5 Passed"/>
    <s v="Not willing"/>
    <s v="Tumor content 35-80%"/>
    <x v="7"/>
    <s v="Mazumdar Shaw Medical Centre, Bangalore"/>
    <s v="Dr Vijay Pillai, Bangalore"/>
    <x v="0"/>
    <s v="NA"/>
    <s v="Buccal Mucosa"/>
    <s v="Left Buccal Mucosa"/>
    <s v="Male"/>
    <n v="47"/>
    <s v="N"/>
    <n v="4.3"/>
    <s v="Kalappa"/>
    <s v="Surgery"/>
    <s v="Primary"/>
    <s v="Naïve"/>
    <s v="NA"/>
    <s v="IV"/>
    <x v="1"/>
    <n v="2"/>
    <s v="pT4b pN3b"/>
    <s v="NA"/>
    <s v="NA"/>
    <s v="Squamous Cell Carcinoma"/>
    <s v="NA"/>
    <s v="NA"/>
    <d v="2024-09-30T00:00:00"/>
    <s v="0.6*0.7-1.3*1.6"/>
    <s v="NA"/>
    <s v="Vibratome"/>
    <n v="14"/>
    <s v="Syam"/>
    <s v="N"/>
    <s v="N"/>
    <s v="N"/>
    <s v="Q2 Passed"/>
    <s v="NA"/>
    <s v="Arm 1 (1x7)"/>
    <s v="Plate 2: MC RxA (1x7), Cisplatin RxF (1x7), TPF RxG (1x7)"/>
    <n v="40"/>
    <s v="Terminated @T72"/>
  </r>
  <r>
    <s v="FBR2Q240285"/>
    <n v="240285"/>
    <s v="R&amp;D"/>
    <x v="721"/>
    <s v="FCB-PROTOCOL-01"/>
    <s v="CLN/DBR/209"/>
    <s v="Y"/>
    <s v="MFS (2Q)"/>
    <s v="Internal R&amp;D"/>
    <s v="Q1 Passed"/>
    <s v="Q1 Passed"/>
    <s v="Q1.5 Passed"/>
    <s v="Q1.5 Rejected"/>
    <s v="NA"/>
    <s v="Tumor content &gt;90%"/>
    <x v="4"/>
    <s v="DBR &amp; SK Hospital, Tirupati"/>
    <s v="Dr C Jayaprakash"/>
    <x v="0"/>
    <s v="NA"/>
    <s v="Buccal Mucosa"/>
    <s v="Left Buccal Mucosa"/>
    <s v="Female"/>
    <n v="64"/>
    <s v="N"/>
    <n v="4.9000000000000004"/>
    <s v="Shashi"/>
    <s v="Surgery"/>
    <s v="Primary"/>
    <s v="Naïve"/>
    <s v="NA"/>
    <s v="NA"/>
    <x v="0"/>
    <s v="NA"/>
    <s v="NA"/>
    <s v="NA"/>
    <s v="NA"/>
    <s v="NA"/>
    <s v="NA"/>
    <s v="NA"/>
    <d v="2024-10-01T00:00:00"/>
    <s v="0.4-0.8*0.4-0.8*2.8"/>
    <s v="NA"/>
    <s v="Vibratome"/>
    <n v="14"/>
    <s v="chandan"/>
    <s v="Y"/>
    <s v="Y"/>
    <s v="N"/>
    <s v="Q2 Passed"/>
    <s v="NA"/>
    <s v="2*4*0.45 Arm 1 (1x7)_x000a_2*2*0.45 Arm 2 (1x7)"/>
    <s v="Base Plate 2: 2*2*0.45 MC RxBO (2x3), 2*2*0.45 Nivo RxCC (2x3),  2*2*0.45 Nivo RxCD (2x3);_x000a_Flow Plate 3:  2*2*0.45  MC RxBO (2x3),  2*2*0.45  MC RxCB (2x3),  2*2*0.45 Anti CD3+IL2 RxCE (2x3), 2*2*0.45 Anti CD3+IL2 RxCF (2x3)"/>
    <n v="84"/>
    <s v="Rejected"/>
  </r>
  <r>
    <s v="FBR1Y240286"/>
    <n v="240286"/>
    <s v="R&amp;D"/>
    <x v="722"/>
    <s v="FCB-PROTOCOL-01"/>
    <s v="VYD/314"/>
    <s v="Y"/>
    <s v="CCS Study (1Y)"/>
    <s v="Internal R&amp;D"/>
    <s v="Q1 Passed"/>
    <s v="Q1 Passed"/>
    <s v="Q1.5 Passed"/>
    <s v="Q1.5 Passed"/>
    <s v="NA"/>
    <s v="Tumor content 0-85%. Average tumor content 30%"/>
    <x v="5"/>
    <s v="Vydehi Hospital, Bangalore"/>
    <s v="Dr Amritha Prabha"/>
    <x v="0"/>
    <s v="NA"/>
    <s v="Buccal Mucosa"/>
    <s v="Right Buccal Mucosa"/>
    <s v="Male"/>
    <n v="50"/>
    <s v="N"/>
    <n v="5.2"/>
    <s v="Kalappa"/>
    <s v="Surgery"/>
    <s v="Primary"/>
    <s v="Naïve"/>
    <s v="NA"/>
    <s v="III"/>
    <x v="4"/>
    <n v="2"/>
    <s v="T3N0"/>
    <s v="NA"/>
    <s v="NA"/>
    <s v="scc"/>
    <s v="NA"/>
    <s v="NA"/>
    <d v="2024-10-01T00:00:00"/>
    <s v="0.2-0.4*0.8*1.2"/>
    <s v="NA"/>
    <s v="Vibratome"/>
    <n v="14"/>
    <s v="Abdul"/>
    <s v="Y"/>
    <s v="Y"/>
    <s v="N"/>
    <s v="Q2 Passed"/>
    <s v="NA"/>
    <s v="Arm 1 (1x7)"/>
    <s v="Plate 2: MC RxAI (2x3),  Cisplatin RxAN (2x3),  Flow {MC RxAI (2x3), Anti CD3+IL2 RxCG (2x3)}"/>
    <n v="30"/>
    <s v="Terminated @T72"/>
  </r>
  <r>
    <s v="FBR1Y240287"/>
    <n v="240287"/>
    <s v="R&amp;D"/>
    <x v="722"/>
    <s v="FCB-PROTOCOL-02"/>
    <s v="HN177"/>
    <s v="Y"/>
    <s v="CCS Study (1Y)"/>
    <s v="Internal R&amp;D"/>
    <s v="Q1 Passed"/>
    <s v="Not Received"/>
    <s v="Compromised"/>
    <s v="Q1.5 Passed"/>
    <s v="Difficult to collect"/>
    <s v="Tumor content 20-95%"/>
    <x v="7"/>
    <s v="Mazumdar Shaw Medical Centre, Bangalore"/>
    <s v="Dr Vijay Pillai, Bangalore"/>
    <x v="0"/>
    <s v="NA"/>
    <s v="Tongue"/>
    <s v="Left Lateral Tongue"/>
    <s v="Female"/>
    <n v="77"/>
    <s v="N"/>
    <n v="4.8"/>
    <s v="Kalappa"/>
    <s v="Surgery"/>
    <s v="Primary"/>
    <s v="Surgery"/>
    <s v="NA"/>
    <s v="I"/>
    <x v="3"/>
    <n v="2"/>
    <s v="pT1pN0"/>
    <s v="NA"/>
    <s v="NA"/>
    <s v="Squamous Cell Carcinoma"/>
    <s v="NA"/>
    <s v="NA"/>
    <d v="2024-10-01T00:00:00"/>
    <s v="0.2-0.4*0.5*0.6"/>
    <s v="NA"/>
    <s v="Vibratome"/>
    <n v="14"/>
    <s v="Abdul"/>
    <s v="N"/>
    <s v="N"/>
    <s v="N"/>
    <s v="Q2 Passed"/>
    <s v="NA"/>
    <s v="Arm 1 (1x6)"/>
    <s v="Plate 2: MC RxAI (2x3),  Cisplatin RxAN (2x3),  Flow {MC RxAI (2x3), Anti CD3+IL2 RxCG (2x3)}"/>
    <n v="36"/>
    <s v="Terminated @T72"/>
  </r>
  <r>
    <s v="FBR1Y240288"/>
    <n v="240288"/>
    <s v="R&amp;D"/>
    <x v="722"/>
    <s v="FCB-PROTOCOL-02"/>
    <s v="HN178"/>
    <s v="Y"/>
    <s v="CCS Study (1Y)"/>
    <s v="Internal R&amp;D"/>
    <s v="Q1 Passed"/>
    <s v="Not Received"/>
    <s v="Compromised"/>
    <s v="Q1.5 Passed"/>
    <s v="Difficult to collect"/>
    <s v="Tumor content 55-80%"/>
    <x v="7"/>
    <s v="Mazumdar Shaw Medical Centre, Bangalore"/>
    <s v="Dr Vijay Pillai, Bangalore"/>
    <x v="0"/>
    <s v="NA"/>
    <s v="Buccal Mucosa"/>
    <s v="Left Buccal Mucosa"/>
    <s v="Male"/>
    <n v="61"/>
    <s v="N"/>
    <n v="4.8"/>
    <s v="Kalappa"/>
    <s v="Surgery"/>
    <s v="Primary"/>
    <s v="Naïve"/>
    <s v="NA"/>
    <s v="IV"/>
    <x v="1"/>
    <n v="2"/>
    <s v="pT4apN0"/>
    <s v="NA"/>
    <s v="NA"/>
    <s v="Squamous Cell Carcinoma"/>
    <s v="NA"/>
    <s v="NA"/>
    <d v="2024-10-01T00:00:00"/>
    <s v="0.2-0.3*0.6-1.0*0.8"/>
    <s v="NA"/>
    <s v="Vibratome"/>
    <n v="14"/>
    <s v="sai "/>
    <s v="N"/>
    <s v="N"/>
    <s v="N"/>
    <s v="Q2 Passed"/>
    <s v="NA"/>
    <s v="Arm 1 (1x6)"/>
    <s v="Plate 2: MC RxAI (2x3), Cisplatin RxAN (2x3), TPF RxAT (2x3)"/>
    <n v="24"/>
    <s v="Terminated @T72"/>
  </r>
  <r>
    <s v="FBR1Y240289"/>
    <n v="240289"/>
    <s v="R&amp;D"/>
    <x v="723"/>
    <s v="FCB-PROTOCOL-01"/>
    <s v="VYD/315"/>
    <s v="Y"/>
    <s v="CCS Study (1Y)"/>
    <s v="Internal R&amp;D"/>
    <s v="Q1 Passed"/>
    <s v="Q1 Passed"/>
    <s v="Q1.5 Passed"/>
    <s v="Q1.5 Passed"/>
    <s v="NA"/>
    <s v="Tumor content 0-75%. Average tumor content 25%"/>
    <x v="5"/>
    <s v="Vydehi Hospital, Bangalore"/>
    <s v="Dr Amritha Prabha"/>
    <x v="0"/>
    <s v="NA"/>
    <s v="Larynx"/>
    <s v="Larynx"/>
    <s v="Male"/>
    <n v="54"/>
    <s v="N"/>
    <n v="5.3"/>
    <s v="Kalappa"/>
    <s v="Surgery"/>
    <s v="Primary"/>
    <s v="Naïve"/>
    <s v="NA"/>
    <s v="IVA"/>
    <x v="1"/>
    <n v="2"/>
    <s v="T4aN0"/>
    <s v="NA"/>
    <s v="NA"/>
    <s v="scc"/>
    <s v="NA"/>
    <s v="NA"/>
    <d v="2024-10-03T00:00:00"/>
    <s v="0.6*0.4-0.7*1.2-1.4"/>
    <s v="NA"/>
    <s v="Vibratome"/>
    <n v="14"/>
    <s v="chandan"/>
    <s v="Y"/>
    <s v="Y"/>
    <s v="N"/>
    <s v="Q2 Passed"/>
    <s v="NA"/>
    <s v="Arm 1 (1x6)"/>
    <s v="Plate 2: MC RxAI (2x3),  Cisplatin RxAN (2x3),  Flow {MC RxAI (2x3), Anti CD3+IL2 RxCG (2x3)}"/>
    <n v="30"/>
    <s v="Terminated @T72"/>
  </r>
  <r>
    <s v="FBR1Y240290"/>
    <n v="240290"/>
    <s v="R&amp;D"/>
    <x v="723"/>
    <s v="FCB-PROTOCOL-02"/>
    <s v="HN179"/>
    <s v="Y"/>
    <s v="CCS Study (1Y)"/>
    <s v="Internal R&amp;D"/>
    <s v="Q1 Passed"/>
    <s v="Q1 Rejected"/>
    <s v="Q1.5 Passed"/>
    <s v="Q1.5 Passed"/>
    <s v="Blood Heamolysed"/>
    <s v="Tumor content 70-96%"/>
    <x v="7"/>
    <s v="Mazumdar Shaw Medical Centre, Bangalore"/>
    <s v="Dr Vijay Pillai, Bangalore"/>
    <x v="0"/>
    <s v="NA"/>
    <s v="GBS"/>
    <s v="Left Lower GBS"/>
    <s v="Female"/>
    <n v="57"/>
    <s v="N"/>
    <n v="4.5999999999999996"/>
    <s v="Maruthi"/>
    <s v="Surgery"/>
    <s v="Primary"/>
    <s v="Naïve"/>
    <s v="NA"/>
    <s v="IV"/>
    <x v="1"/>
    <n v="1"/>
    <s v="pT4apN0"/>
    <s v="NA"/>
    <s v="NA"/>
    <s v="Squamous Cell Carcinoma"/>
    <s v="NA"/>
    <s v="NA"/>
    <d v="2024-10-03T00:00:00"/>
    <s v="0.2-0.4*0.6-0.8*1.5"/>
    <s v="NA"/>
    <s v="Vibratome"/>
    <n v="14"/>
    <s v="Abdul"/>
    <s v="N"/>
    <s v="N"/>
    <s v="N"/>
    <s v="Q2 Passed"/>
    <s v="NA"/>
    <s v="Arm 1 (1x6)"/>
    <s v="Plate 2: MC RxAI (2x3), Cisplatin RxAN (2x3), TPF RxAT (2x3)"/>
    <n v="24"/>
    <s v="Terminated @T72"/>
  </r>
  <r>
    <s v="FBR1Q240291"/>
    <n v="240291"/>
    <s v="R&amp;D"/>
    <x v="724"/>
    <s v="FCB-PROTOCOL-01"/>
    <s v="VYD/316"/>
    <s v="Y"/>
    <s v="COSv4.2_CaBR(1Q-Unknown)"/>
    <s v="Internal R&amp;D"/>
    <s v="Q1 Passed"/>
    <s v="Q1 Passed"/>
    <s v="Q1.5 Passed"/>
    <s v="Q1.5 Passed"/>
    <s v="NA"/>
    <s v="Tumor content 4-60% "/>
    <x v="5"/>
    <s v="Vydehi Hospital, Bangalore"/>
    <s v="Dr Amritha Prabha"/>
    <x v="1"/>
    <s v="Er(P), Pr(P), Her2(N)"/>
    <s v="Breast"/>
    <s v="Left Breast"/>
    <s v="Female"/>
    <n v="41"/>
    <s v="N"/>
    <n v="5.2"/>
    <s v="Kalappa"/>
    <s v="Surgery"/>
    <s v="Primary"/>
    <s v="Naïve"/>
    <s v="NA"/>
    <s v="IIA"/>
    <x v="2"/>
    <n v="2"/>
    <s v="T2N0"/>
    <s v="NA"/>
    <s v="NA"/>
    <s v="idc"/>
    <s v="NA"/>
    <s v="NA"/>
    <d v="2024-10-05T00:00:00"/>
    <s v="0.8-1.0*0.8-0.9*1.0-1.1"/>
    <s v="NA"/>
    <s v="Manual"/>
    <n v="14"/>
    <s v="kuberan"/>
    <s v="Y"/>
    <s v="Y"/>
    <s v="N"/>
    <s v="Q2 Passed"/>
    <s v="NA"/>
    <s v="2*2*2 M Arm 1 (1x7)"/>
    <s v="Plate 2: 2*2*2 MC RxA (1x7), MC  (2*2*1) RxBH (1x7), M  (2*4*1) MC  RxBM (1x4);_x000a_Plate 3: 2*2*2 MC RxA (1x7), MC  (2*2*1) RxBH (1x7), M  (2*4*1) MC  RxBM (1x4)"/>
    <n v="63"/>
    <s v="Terminated @T72"/>
  </r>
  <r>
    <s v="FBR1Q240292"/>
    <n v="240292"/>
    <s v="R&amp;D"/>
    <x v="725"/>
    <s v="FCB-PROTOCOL-01"/>
    <s v="CLN/DBR/210"/>
    <s v="Y"/>
    <s v="COSv4.2_CaBR(1Q-Unknown)"/>
    <s v="Internal R&amp;D"/>
    <s v="Q1 Passed"/>
    <s v="Q1 Passed"/>
    <s v="Q1.5 Passed"/>
    <s v="Q1.5 Passed"/>
    <s v="NA"/>
    <s v="Tumor content 0-60%. Average tumor content 15%"/>
    <x v="4"/>
    <s v="DBR &amp; SK Hospital, Tirupati"/>
    <s v="Dr C Jayaprakash"/>
    <x v="1"/>
    <s v="TNBC"/>
    <s v="Breast"/>
    <s v="Right Breast"/>
    <s v="Female"/>
    <n v="44"/>
    <s v="N"/>
    <n v="4.9000000000000004"/>
    <s v="Shashi"/>
    <s v="Surgery"/>
    <s v="Primary"/>
    <s v="Naïve"/>
    <s v="NA"/>
    <s v="IIIC"/>
    <x v="4"/>
    <n v="3"/>
    <s v="T3 N3 MX"/>
    <s v="NA"/>
    <s v="NA"/>
    <s v="NA"/>
    <s v="NA"/>
    <s v="NA"/>
    <d v="2024-10-10T00:00:00"/>
    <s v="0.4-1.0*0.6-2.0*1.4-2.7"/>
    <s v="NA"/>
    <s v="Manual"/>
    <n v="15"/>
    <s v="Mouniss"/>
    <s v="Y"/>
    <s v="Y"/>
    <s v="N"/>
    <s v="Q2 Passed"/>
    <s v="NA"/>
    <s v="M Arm 1 (1x7)"/>
    <s v="Plate 2: MC RxA (1x7), MC RxA (1x7),  Anti CD3+IL2 RxT (1x7), Anti CD3+IL2-Dupli RxAU (1x7)"/>
    <n v="49"/>
    <s v="Terminated @T72"/>
  </r>
  <r>
    <n v="240293"/>
    <n v="240293"/>
    <s v="R&amp;D"/>
    <x v="726"/>
    <s v="FCB-PROTOCOL-02"/>
    <s v="HN180"/>
    <s v="Y"/>
    <s v="No Study"/>
    <s v="1st level attrition"/>
    <s v="Q1 Passed"/>
    <s v="Q1 Passed"/>
    <s v="Q1.5 Passed"/>
    <s v="Q1.5 Rejected"/>
    <s v="NA"/>
    <s v="No Tumor. Necrosed tissue"/>
    <x v="7"/>
    <s v="Mazumdar Shaw Medical Centre, Bangalore"/>
    <s v="Dr Vijay Pillai, Bangalore"/>
    <x v="0"/>
    <s v="NA"/>
    <s v="Tongue"/>
    <s v="Tongue"/>
    <s v="Male"/>
    <n v="54"/>
    <s v="N"/>
    <n v="4.5999999999999996"/>
    <s v="Kalappa"/>
    <s v="Surgery"/>
    <s v="Primary"/>
    <s v="Chemotherapy"/>
    <s v="NA"/>
    <s v="NA"/>
    <x v="0"/>
    <s v="NA"/>
    <s v="NA"/>
    <s v="NA"/>
    <s v="#3-NACT(29-04-2024), _x000a_#8- Methotraxate  (20-08-2024)"/>
    <s v="NA"/>
    <s v="NA"/>
    <s v="NA"/>
    <d v="2024-10-10T00:00:00"/>
    <s v="NA"/>
    <s v="NA"/>
    <s v="NA"/>
    <s v="NA"/>
    <s v="NA"/>
    <s v="NA"/>
    <s v="NA"/>
    <s v="N"/>
    <s v="NA"/>
    <s v="NA"/>
    <s v="NA"/>
    <s v="NA"/>
    <s v="NA"/>
    <s v="Rejected"/>
  </r>
  <r>
    <s v="FBR1K240294"/>
    <n v="240294"/>
    <s v="R&amp;D"/>
    <x v="727"/>
    <s v="FCB-PROTOCOL-02"/>
    <s v="HN181"/>
    <s v="Y"/>
    <s v="DMS_v4(1K)"/>
    <s v="Internal R&amp;D"/>
    <s v="Q1 Passed"/>
    <s v="Not Received"/>
    <s v="Compromised"/>
    <s v="Q1.5 Passed"/>
    <s v="Difficult to collect"/>
    <s v="Tumor content 15-60%"/>
    <x v="7"/>
    <s v="Mazumdar Shaw Medical Centre, Bangalore"/>
    <s v="Dr Vijay Pillai, Bangalore"/>
    <x v="0"/>
    <s v="NA"/>
    <s v="Buccal Mucosa"/>
    <s v="Left Buccal Mucosa"/>
    <s v="Female"/>
    <n v="63"/>
    <s v="N"/>
    <n v="4.2"/>
    <s v="Kalappa"/>
    <s v="Surgery"/>
    <s v="Primary"/>
    <s v="Naïve"/>
    <s v="NA"/>
    <n v="4"/>
    <x v="1"/>
    <n v="2"/>
    <s v="pT4pbNO"/>
    <s v="NA"/>
    <s v="NA"/>
    <s v="Squamous Cell Carcinoma"/>
    <s v="NA"/>
    <s v="NA"/>
    <d v="2024-10-14T00:00:00"/>
    <s v="0.4-0.6*-.6-1.0*1.5"/>
    <s v="NA"/>
    <s v="Vibratome"/>
    <n v="15"/>
    <s v="Syam"/>
    <s v="Y"/>
    <s v="Y"/>
    <s v="N"/>
    <s v="Q2 Passed"/>
    <s v="NA"/>
    <s v="Arm 1 (1x7)"/>
    <s v="Plate 2: MC RxA (1x7),Nivo RxC (1x7), Cisplatin RxF (1x7)"/>
    <n v="42"/>
    <s v="Terminated @T72"/>
  </r>
  <r>
    <s v="FBR1K240295"/>
    <n v="240295"/>
    <s v="R&amp;D"/>
    <x v="728"/>
    <s v="FCB-PROTOCOL-02"/>
    <s v="HN182"/>
    <s v="Y"/>
    <s v="DMS_v4(1K)"/>
    <s v="Internal R&amp;D"/>
    <s v="Q1 Passed"/>
    <s v="Q1 Passed"/>
    <s v="Q1.5 Passed"/>
    <s v="Q1.5 Passed"/>
    <s v="NA"/>
    <s v="Tumor content 35-60%"/>
    <x v="7"/>
    <s v="Mazumdar Shaw Medical Centre, Bangalore"/>
    <s v="Dr Vijay Pillai, Bangalore"/>
    <x v="0"/>
    <s v="NA"/>
    <s v="Alveolus"/>
    <s v="Left Lower Alveolus"/>
    <s v="Male"/>
    <n v="52"/>
    <s v="N"/>
    <n v="4.8"/>
    <s v="Kalappa"/>
    <s v="Surgery"/>
    <s v="Primary"/>
    <s v="Naïve"/>
    <s v="NA"/>
    <n v="4"/>
    <x v="1"/>
    <n v="2"/>
    <s v="pT4bN3b"/>
    <s v="NA"/>
    <s v="NA"/>
    <s v="Squamous Cell Carcinoma"/>
    <s v="NA"/>
    <s v="NA"/>
    <d v="2024-10-15T00:00:00"/>
    <s v="0.3-0.4*1.9*2.0"/>
    <s v="NA"/>
    <s v="Vibratome"/>
    <n v="15"/>
    <s v="kuberan"/>
    <s v="Y"/>
    <s v="Y"/>
    <s v="N"/>
    <s v="Q2 Passed"/>
    <s v="NA"/>
    <s v="Arm 1 (1x7)"/>
    <s v="Plate 2: MC RxA (1x7), Nivo RxC (1x7), Cis RxF (1x7), TPF RxG (1x7);_x000a_Plate 3:  MC RxA (1x7), Nivo RxC (1x7)"/>
    <n v="57"/>
    <s v="Terminated @T72"/>
  </r>
  <r>
    <s v="FBR1Y240296"/>
    <n v="240296"/>
    <s v="R&amp;D"/>
    <x v="729"/>
    <s v="FCB-PROTOCOL-02"/>
    <s v="HN183"/>
    <s v="Y"/>
    <s v="CCS Study (1Y)"/>
    <s v="Internal R&amp;D"/>
    <s v="Q1 Passed"/>
    <s v="Q1 Passed"/>
    <s v="Q1.5 Passed"/>
    <s v="Q1.5 Passed"/>
    <s v="NA"/>
    <s v="Tumor content 45-65% High immune content"/>
    <x v="7"/>
    <s v="Mazumdar Shaw Medical Centre, Bangalore"/>
    <s v="Dr Vijay Pillai, Bangalore"/>
    <x v="0"/>
    <s v="NA"/>
    <s v="Buccal Mucosa"/>
    <s v="Left Buccal Mucosa"/>
    <s v="Male"/>
    <n v="41"/>
    <s v="N"/>
    <n v="4.5999999999999996"/>
    <s v="Maruthi"/>
    <s v="Surgery"/>
    <s v="Primary"/>
    <s v="Surgery + Radiotherapy"/>
    <s v="NA"/>
    <n v="4"/>
    <x v="1"/>
    <n v="2"/>
    <s v="pT4 a N0"/>
    <s v="NA"/>
    <s v="NA"/>
    <s v="Squamous Cell Carcinoma"/>
    <s v="NA"/>
    <s v="NA"/>
    <d v="2024-10-16T00:00:00"/>
    <s v="0.4*0.6*0.8/1.2"/>
    <s v="NA"/>
    <s v="Vibratome"/>
    <n v="15"/>
    <s v="kuberan"/>
    <s v="Y"/>
    <s v="Y"/>
    <s v="N"/>
    <s v="Q2 Passed"/>
    <s v="NA"/>
    <s v="Arm 1 (1x7)"/>
    <s v="Plate 2: MC RxAI (2x3), Cisplatin RxAN (2x3), TPF RxAT (2x3), Nivo RxAL (2x3);_x000a_Plate 3: LDN+Cis RxCH (2x3), LDN+RxCI RxCI (2x3)"/>
    <n v="49"/>
    <s v="Terminated @T72"/>
  </r>
  <r>
    <s v="FBR1Y240297"/>
    <n v="240297"/>
    <s v="R&amp;D"/>
    <x v="730"/>
    <s v="FCB-PROTOCOL-01"/>
    <s v="VYD/317"/>
    <s v="Y"/>
    <s v="CCS Study (1Y)"/>
    <s v="Internal R&amp;D"/>
    <s v="Q1 Passed"/>
    <s v="Q1 Passed"/>
    <s v="Q1.5 Passed"/>
    <s v="Q1.5 Passed"/>
    <s v="NA"/>
    <s v="Tumor content 15-85%"/>
    <x v="5"/>
    <s v="Vydehi Hospital, Bangalore"/>
    <s v="Dr Amritha Prabha"/>
    <x v="0"/>
    <s v="NA"/>
    <s v="Buccal Mucosa"/>
    <s v="Left Buccal Mucosa"/>
    <s v="Male"/>
    <n v="67"/>
    <s v="N"/>
    <n v="4.9000000000000004"/>
    <s v="Shashi"/>
    <s v="Surgery"/>
    <s v="Primary"/>
    <s v="Naïve"/>
    <s v="NA"/>
    <s v="IVA"/>
    <x v="1"/>
    <n v="1"/>
    <s v="T4aN0"/>
    <s v="NA"/>
    <s v="NA"/>
    <s v="scc"/>
    <s v="NA"/>
    <s v="NA"/>
    <d v="2024-10-18T00:00:00"/>
    <s v="1.2*1.5-1.9*2.6"/>
    <s v="NA"/>
    <s v="Vibratome"/>
    <n v="15"/>
    <s v="Pallavi"/>
    <s v="Y"/>
    <s v="Y"/>
    <s v="N"/>
    <s v="Q2 Passed"/>
    <s v="NA"/>
    <s v="Arm 1 (1x7)"/>
    <s v="Plate 2: MC RxA (1x7),  Cisplatin RxF (1x7), Pacli+Carbo RxJ (1x7), Gemi+carbo RxL (1x7)"/>
    <n v="49"/>
    <s v="Terminated @T72"/>
  </r>
  <r>
    <s v="FBR1Q240298"/>
    <n v="240298"/>
    <s v="R&amp;D"/>
    <x v="730"/>
    <s v="FCB-PROTOCOL-01"/>
    <s v="VYD/318"/>
    <s v="Y"/>
    <s v="COSv4.2_CaBR(1Q-Unknown)"/>
    <s v="Internal R&amp;D"/>
    <s v="Q1 Passed"/>
    <s v="Q1 Passed"/>
    <s v="Q1.5 Passed"/>
    <s v="Q1.5 Passed"/>
    <s v="NA"/>
    <s v="Tumor content 0-70%. Average tumor content 30%"/>
    <x v="5"/>
    <s v="Vydehi Hospital, Bangalore"/>
    <s v="Dr Amritha Prabha"/>
    <x v="1"/>
    <s v="Er(P), Pr(P), Her2(N)"/>
    <s v="Breast"/>
    <s v="Right Breast"/>
    <s v="Female"/>
    <n v="47"/>
    <s v="N"/>
    <n v="4.9000000000000004"/>
    <s v="Shashi"/>
    <s v="Surgery"/>
    <s v="Primary"/>
    <s v="Chemotherapy"/>
    <s v="NA"/>
    <s v="IIIA"/>
    <x v="4"/>
    <n v="2"/>
    <s v="yT3N3a"/>
    <n v="8"/>
    <s v="4xAC, 4xPacli, 4xTrastuzumab"/>
    <s v="idc"/>
    <s v="NA"/>
    <s v="NA"/>
    <d v="2024-10-18T00:00:00"/>
    <s v="1.0*1.2*1.8_x000a_0.2*1.2*2.8_x000a_1.8*2.8*1.8"/>
    <s v="NA"/>
    <s v="Manual"/>
    <n v="15"/>
    <s v="Syam"/>
    <s v="Y"/>
    <s v="Y"/>
    <s v="N"/>
    <s v="Q2 Passed"/>
    <s v="NA"/>
    <s v="M Arm 1 (1x7)"/>
    <s v="Plate 2: MC RxA (1x7), Adriyamycin+Cyclophosphamide RxF (1x7), Pacli+Carbo RxC (1x7), Doce+Cyclophosphamide  RxBB (1x7), MC RxA (1x7), AntiCD3 +IL2 RxT (1x7)"/>
    <n v="57"/>
    <s v="Terminated @T72"/>
  </r>
  <r>
    <s v="FBR2A240299"/>
    <n v="240299"/>
    <s v="R&amp;D"/>
    <x v="730"/>
    <s v="FCB-PROTOCOL-01"/>
    <s v="JSS-026"/>
    <s v="Y"/>
    <s v="Ovary CC (2A)"/>
    <s v="Internal R&amp;D"/>
    <s v="Q1 Passed"/>
    <s v="Q1 Passed"/>
    <s v="Q1.5 Passed"/>
    <s v="Q1.5 Passed"/>
    <s v="NA"/>
    <s v="Psammoma bodies predominant ?low grade serous adenocarcinoma. Epithelial component 0-10%"/>
    <x v="6"/>
    <s v="JSS Hospital, Mysore"/>
    <s v="Dr Ravi Krishnappa"/>
    <x v="2"/>
    <s v="NA"/>
    <s v="Omentum"/>
    <s v="Omentum"/>
    <s v="Female"/>
    <n v="57"/>
    <s v="N"/>
    <n v="5.6"/>
    <s v="Kalappa"/>
    <s v="Surgery"/>
    <s v="Primary"/>
    <s v="Chemotherapy"/>
    <s v="NA"/>
    <s v="NA"/>
    <x v="0"/>
    <s v="NA"/>
    <s v="NA"/>
    <n v="6"/>
    <s v="Pacli+Carbo"/>
    <s v="NA"/>
    <s v="NA"/>
    <s v="NA"/>
    <d v="2024-10-18T00:00:00"/>
    <s v="1.0-1.2*0.8-1.8*2.8"/>
    <s v="NA"/>
    <s v="Vibratome"/>
    <n v="15"/>
    <s v="kuberan"/>
    <s v="Y"/>
    <s v="Y"/>
    <s v="N"/>
    <s v="Q2 Passed"/>
    <s v="NA"/>
    <s v="2*2*1 Arm 1 (1x7)_x000a_1*1*1 Arm 2 (1x6)"/>
    <s v="Plate 2: MC RxA (1x7), Pacli+Carbo RxC (1x7), Liposomal doxo + Carbo  RxO (1x7), Gemi+Carbo RxF (1x7);_x000a_Plate 3: MC RxAA (2x3), Pacli+Carbo RxP (2x3), Liposomal doxo + Carbo  RxQ (2x3), Gemi+Carbo RxZ (2x3)"/>
    <n v="78"/>
    <s v="Terminated @T72"/>
  </r>
  <r>
    <s v="FBR1Q240300"/>
    <n v="240300"/>
    <s v="R&amp;D"/>
    <x v="730"/>
    <s v="FCB-PROTOCOL-01"/>
    <s v="JSS-027"/>
    <s v="Y"/>
    <s v="COSv4.2_CaBR(1Q-Unknown)"/>
    <s v="Internal R&amp;D"/>
    <s v="Q1 Passed"/>
    <s v="Q1 Passed"/>
    <s v="Q1.5 Passed"/>
    <s v="Q1.5 Rejected"/>
    <s v="NA"/>
    <s v="No tumor. Epithelial hyperplasia seen."/>
    <x v="6"/>
    <s v="JSS Hospital, Mysore"/>
    <s v="Dr Ravi Krishnappa"/>
    <x v="1"/>
    <s v="NA"/>
    <s v="Breast"/>
    <s v="Left  Breast"/>
    <s v="Female"/>
    <n v="42"/>
    <s v="N"/>
    <n v="5.6"/>
    <s v="Kalappa"/>
    <s v="Surgery"/>
    <s v="Primary"/>
    <s v="Chemotherapy"/>
    <s v="NA"/>
    <s v="NA"/>
    <x v="0"/>
    <s v="NA"/>
    <s v="NA"/>
    <n v="6"/>
    <s v="TCH"/>
    <s v="NA"/>
    <s v="NA"/>
    <s v="NA"/>
    <d v="2024-10-18T00:00:00"/>
    <s v="0.2-0.4*0.5-0.8*1.2-1.6_x000a_0.2-0.6*0.4-0.8*0.8-2.6"/>
    <s v="NA"/>
    <s v="Manual"/>
    <n v="15"/>
    <s v="Mouniss"/>
    <s v="Y"/>
    <s v="Y"/>
    <s v="N"/>
    <s v="Q2 Rejected"/>
    <s v="No Tumor"/>
    <s v="M Arm 1 (1x7)"/>
    <s v="Plate 2: MC RxA (1x7), Adriyamycin+Cyclophosphamide RxH (1x7), MC RxA (1x7), AntiCD3 +IL2 RxT (1x7)"/>
    <n v="49"/>
    <s v="Rejected"/>
  </r>
  <r>
    <s v="FBR1Y240301"/>
    <n v="240301"/>
    <s v="R&amp;D"/>
    <x v="731"/>
    <s v="FCB-PROTOCOL-01"/>
    <s v="VYD/319"/>
    <s v="Y"/>
    <s v="CCS Study (1Y)"/>
    <s v="Internal R&amp;D"/>
    <s v="Q1 Passed"/>
    <s v="Q1 Passed"/>
    <s v="Q1.5 Passed"/>
    <s v="Q1.5 Passed"/>
    <s v="NA"/>
    <s v="Tumor content 60-90%"/>
    <x v="5"/>
    <s v="Vydehi Hospital, Bangalore"/>
    <s v="Dr Amritha Prabha"/>
    <x v="0"/>
    <s v="NA"/>
    <s v="Buccal Mucosa"/>
    <s v="Left Buccal Mucosa"/>
    <s v="Female"/>
    <n v="68"/>
    <s v="N"/>
    <n v="4.8"/>
    <s v="Maruthi"/>
    <s v="Surgery"/>
    <s v="Primary"/>
    <s v="Naïve"/>
    <s v="NA"/>
    <s v="IVA"/>
    <x v="1"/>
    <n v="2"/>
    <s v="T3N2b"/>
    <s v="NA"/>
    <s v="NA"/>
    <s v="scc"/>
    <s v="NA"/>
    <s v="NA"/>
    <d v="2024-10-21T00:00:00"/>
    <s v="0.4-0.5*0.8*1.0"/>
    <s v="NA"/>
    <s v="Vibratome"/>
    <n v="15"/>
    <s v="Dharani"/>
    <s v="Y"/>
    <s v="Y"/>
    <s v="N"/>
    <s v="Q2 Passed"/>
    <s v="NA"/>
    <s v="Arm 1 (1x6)"/>
    <s v="Plate 2: MC RxAI (2x3), Cisplatin RxAN (2x3), MC RxAI (2x3), Anti CD3+IL2 RxCG (2x3)"/>
    <n v="60"/>
    <s v="Terminated @T72"/>
  </r>
  <r>
    <s v="FBR1Y240302"/>
    <n v="240302"/>
    <s v="R&amp;D"/>
    <x v="732"/>
    <s v="FCB-PROTOCOL-02"/>
    <s v="HN184"/>
    <s v="Y"/>
    <s v="CCS Study (1Y)"/>
    <s v="Internal R&amp;D"/>
    <s v="Q1 Passed"/>
    <s v="Not Received"/>
    <s v="Compromised"/>
    <s v="Q1.5 Passed"/>
    <s v="Blood not collected"/>
    <s v="Tumor content 3-95%"/>
    <x v="7"/>
    <s v="Mazumdar Shaw Medical Centre, Bangalore"/>
    <s v="Dr Vijay Pillai, Bangalore"/>
    <x v="0"/>
    <s v="NA"/>
    <s v="Alveolus"/>
    <s v="Left Lower Alveolus"/>
    <s v="Male"/>
    <n v="67"/>
    <s v="N"/>
    <n v="4.9000000000000004"/>
    <s v="Shashi"/>
    <s v="Surgery"/>
    <s v="Primary"/>
    <s v="Naïve"/>
    <s v="NA"/>
    <n v="4"/>
    <x v="1"/>
    <n v="2"/>
    <s v="pT4ap N2b "/>
    <s v="NA"/>
    <s v="NA"/>
    <s v="Squamous Cell Carcinoma"/>
    <s v="NA"/>
    <s v="NA"/>
    <d v="2024-10-22T00:00:00"/>
    <s v="0.2-0.3*0.8-0.4*0.9-0.8"/>
    <s v="NA"/>
    <s v="Manual"/>
    <n v="15"/>
    <s v="kuberan"/>
    <s v="N"/>
    <s v="N"/>
    <s v="N"/>
    <s v="Q2 Passed"/>
    <s v="NA"/>
    <s v="Arm 1 (1x6)"/>
    <s v="Plate 2: MC RxAI (2x3), Cisplatin RxAN (2x3), TPF RxAT (2x3)"/>
    <n v="36"/>
    <s v="Terminated @T72"/>
  </r>
  <r>
    <s v="FBR1K240303"/>
    <n v="240303"/>
    <s v="R&amp;D"/>
    <x v="732"/>
    <s v="FCB-PROTOCOL-01"/>
    <s v="CLN/DBR/211"/>
    <s v="Y"/>
    <s v="NA"/>
    <s v="Internal R&amp;D"/>
    <s v="Q1 Passed"/>
    <s v="Q1 Passed"/>
    <s v="Q1.5 Passed"/>
    <s v="Q1.5 Rejected"/>
    <s v="NA"/>
    <s v="Tumor content 10-85%"/>
    <x v="4"/>
    <s v="DBR &amp; SK Hospital, Tirupati"/>
    <s v="Dr C Jayaprakash"/>
    <x v="0"/>
    <s v="NA"/>
    <s v="Buccal Mucosa"/>
    <s v="Right Buccal Mucosa"/>
    <s v="Female"/>
    <n v="68"/>
    <s v="N"/>
    <n v="4.5"/>
    <s v="Kalappa"/>
    <s v="Surgery"/>
    <s v="Local Recurrent"/>
    <s v="Radiotherapy"/>
    <s v="NA"/>
    <s v="NA"/>
    <x v="0"/>
    <s v="NA"/>
    <s v="NA"/>
    <s v="NA"/>
    <s v="two years back"/>
    <s v="NA"/>
    <s v="NA"/>
    <s v="NA"/>
    <d v="2024-10-22T00:00:00"/>
    <s v="0.8/0.3*0.8*0.7"/>
    <s v="NA"/>
    <s v="Vibratome"/>
    <n v="15"/>
    <s v="Abdul"/>
    <s v="Y"/>
    <s v="Y"/>
    <s v="N"/>
    <s v="Q2 Passed"/>
    <s v="NA"/>
    <s v="Arm 1 (1x7)"/>
    <s v="Plate 2: MC RxA (1x7), Nivo RxC (1x7);_x000a_Plate 3:  MC RxA (1x7), Nivo RxC (1x7)"/>
    <n v="35"/>
    <s v="Rejected"/>
  </r>
  <r>
    <s v="FBR2S240304"/>
    <n v="240304"/>
    <s v="R&amp;D"/>
    <x v="733"/>
    <s v="FCB-PROTOCOL-01"/>
    <s v="CLN/DBR/212"/>
    <s v="Y"/>
    <s v="NA"/>
    <s v="Internal R&amp;D"/>
    <s v="Q1 Passed"/>
    <s v="Q1 Passed"/>
    <s v="Q1.5 Passed"/>
    <s v="Q1.5 Passed"/>
    <s v="NA"/>
    <s v="A:Tumor content 10-75%_x000a_B:Tumor content 4-45%"/>
    <x v="4"/>
    <s v="DBR &amp; SK Hospital, Tirupati"/>
    <s v="Dr C Jayaprakash"/>
    <x v="7"/>
    <s v="NA"/>
    <s v="Colon"/>
    <s v="Colon"/>
    <s v="Female"/>
    <n v="67"/>
    <s v="N"/>
    <n v="5.8"/>
    <s v="Maruthi"/>
    <s v="Surgery"/>
    <s v="Primary"/>
    <s v="Naïve"/>
    <s v="NA"/>
    <s v="IIB"/>
    <x v="2"/>
    <s v="NA"/>
    <s v="T4a N0 MX"/>
    <s v="NA"/>
    <s v="NA"/>
    <s v="NA"/>
    <s v="NA"/>
    <s v="NA"/>
    <d v="2024-10-25T00:00:00"/>
    <s v="0.2-1.0*0.7-2.0*2.8-3.6"/>
    <s v="0.2*0.3-0.6*1.4_x000a_0.1*0.4-0.4*1.6_x000a_0.2-0.8*0.6-0.8*1.8_x000a_"/>
    <s v="Manual+Vibratome"/>
    <n v="13"/>
    <s v="Mouniss"/>
    <s v="Y"/>
    <s v="Y"/>
    <s v="N"/>
    <s v="Q2 Passed"/>
    <s v="NA"/>
    <s v="2*4*0.45 Arm 1 (1x7)_x000a_2*2*2 Arm 2 (1x6)"/>
    <s v="Base Plate 2: MC DMEM RxA (1x7),MC RPMI RxB (1x7), MC DMEM RxA (1x7),MC RPMI RxB (1x7);_x000a_Base Plate 3:  MC DMEM RxA (1x6),MC RPMI RxB (1x6)"/>
    <n v="73"/>
    <s v="Terminated @T72"/>
  </r>
  <r>
    <s v="FBR1Y240305"/>
    <n v="240305"/>
    <s v="R&amp;D"/>
    <x v="734"/>
    <s v="FCB-PROTOCOL-01"/>
    <s v="VYD/320"/>
    <s v="Y"/>
    <s v="CCS Study (1Y)"/>
    <s v="Internal R&amp;D"/>
    <s v="Q1 Passed"/>
    <s v="Q1 Passed"/>
    <s v="Q1.5 Passed"/>
    <s v="Q1.5 Passed"/>
    <s v="NA"/>
    <s v="Tumor content 70-90%"/>
    <x v="5"/>
    <s v="Vydehi Hospital, Bangalore"/>
    <s v="Dr Amritha Prabha"/>
    <x v="0"/>
    <s v="NA"/>
    <s v="Buccal Mucosa"/>
    <s v="Left Buccal Mucosa"/>
    <s v="Female"/>
    <n v="73"/>
    <s v="N"/>
    <n v="5.2"/>
    <s v="Kalappa"/>
    <s v="Surgery"/>
    <s v="Primary"/>
    <s v="Naïve"/>
    <s v="NA"/>
    <s v="IVA"/>
    <x v="1"/>
    <n v="2"/>
    <s v="T4aN0"/>
    <s v="NA"/>
    <s v="NA"/>
    <s v="scc"/>
    <s v="NA"/>
    <s v="NA"/>
    <d v="2024-10-25T00:00:00"/>
    <s v="0.7*0.6*1.4*1.6-1.8_x000a_0.3-0.4*0.8-1.0*1.4-1.5"/>
    <s v="NA"/>
    <s v="Vibratome"/>
    <n v="15"/>
    <s v="kuberan"/>
    <s v="Y"/>
    <s v="Y"/>
    <s v="N"/>
    <s v="Q2 Passed"/>
    <s v="NA"/>
    <s v="Arm 1 (1x7)"/>
    <s v="Plate 2: MC RxA (1x7),  Cisplatin RxF (1x7), Pacli+Carbo RxJ (1x7), Gemi+carbo RxL (1x7)"/>
    <n v="49"/>
    <s v="Terminated @T72"/>
  </r>
  <r>
    <s v="FBR1Q240306"/>
    <n v="240306"/>
    <s v="R&amp;D"/>
    <x v="734"/>
    <s v="FCB-PROTOCOL-01"/>
    <s v="VYD/321"/>
    <s v="Y"/>
    <s v="COSv4.2_CaBR(1Q-Unknown)"/>
    <s v="Internal R&amp;D"/>
    <s v="Q1 Passed"/>
    <s v="Q1 Rejected"/>
    <s v="Q1.5 Passed"/>
    <s v="Q1.5 Passed"/>
    <s v="Blood tube broken"/>
    <s v="Tumor content 0-90%. Average tumor content 25%"/>
    <x v="5"/>
    <s v="Vydehi Hospital, Bangalore"/>
    <s v="Dr Amritha Prabha"/>
    <x v="1"/>
    <s v="Er(N), Pr(N), Her2(Equivocal)"/>
    <s v="Breast"/>
    <s v="Left Breast"/>
    <s v="Female"/>
    <n v="49"/>
    <s v="N"/>
    <n v="5.0999999999999996"/>
    <s v="Shashi"/>
    <s v="Surgery"/>
    <s v="Primary"/>
    <s v="Naïve"/>
    <s v="NA"/>
    <s v="IIIB"/>
    <x v="4"/>
    <n v="2"/>
    <s v="yT4bN0"/>
    <s v="NA"/>
    <s v="NA"/>
    <s v="idc"/>
    <s v="NA"/>
    <s v="NA"/>
    <d v="2024-10-25T00:00:00"/>
    <s v="0.6/0.7*1.5-1.9*1.2-1.6_x000a_0.7/0.8*1.4-1.6*2.2"/>
    <s v="0.6*0.2-0.8*1.6_x000a_0.7*0.7-1.1*1.3-1.6_x000a_0.2*0.2-0.5*0.7_x000a_0.1*0.4*0.1-0.7"/>
    <s v="Manual"/>
    <n v="14"/>
    <s v="chandan"/>
    <s v="N"/>
    <s v="N"/>
    <s v="N"/>
    <s v="Q2 Passed"/>
    <s v="NA"/>
    <s v="M Arm 1 (1x7)"/>
    <s v="Plate 2: MC RxA (1x7), Nivo RxAZ (1x7);_x000a_Plate 3: MC RxA (1x7), Anti CD3+IL2 RxT (1x7),  Nivo RxAZ (1x7)"/>
    <n v="56"/>
    <s v="Terminated @T72"/>
  </r>
  <r>
    <s v="FBR2A240307"/>
    <n v="240307"/>
    <s v="R&amp;D"/>
    <x v="735"/>
    <s v="FCB-PROTOCOL-02"/>
    <s v="OCO44"/>
    <s v="Y"/>
    <s v="NA"/>
    <s v="Internal R&amp;D"/>
    <s v="Q1 Passed"/>
    <s v="Q1 Passed"/>
    <s v="Q1.5 Passed"/>
    <s v="Q1.5 Passed"/>
    <s v="NA"/>
    <s v="Tumor content 0-25%. Average tumor content 6%"/>
    <x v="7"/>
    <s v="Mazumdar Shaw Medical Centre, Bangalore"/>
    <s v="Dr Rohit Ranade, Bangalore"/>
    <x v="2"/>
    <s v="NA"/>
    <s v="Ovary"/>
    <s v="Ovary"/>
    <s v="Female"/>
    <n v="54"/>
    <s v="N"/>
    <n v="4.5999999999999996"/>
    <s v="Kalappa"/>
    <s v="Surgery"/>
    <s v="Primary"/>
    <s v="Chemotherapy + Surgery"/>
    <s v="NA"/>
    <s v="NA"/>
    <x v="0"/>
    <s v="NA"/>
    <s v="NA"/>
    <n v="3"/>
    <s v="Pacli + Carbo"/>
    <s v="Endometrioid  Adenocarcinoma"/>
    <s v="NA"/>
    <s v="NA"/>
    <d v="2024-10-28T00:00:00"/>
    <s v="0.2-0.4*0.8*1.0"/>
    <s v="NA"/>
    <s v="Manual"/>
    <n v="15"/>
    <s v="Dharani"/>
    <s v="Y"/>
    <s v="Y"/>
    <s v="N"/>
    <s v="Q2 Passed"/>
    <s v="NA"/>
    <s v="2*2*1 Arm 1 (1x5)_x000a_1*1*1 Arm 2 (1x6)"/>
    <s v="Plate 2: MC RxA (1x5), Pacli+Carbo RxC (1x5);_x000a_Plate 2: MC RxO (2x3), Pacli+Carbo RxP (2x3)"/>
    <n v="33"/>
    <s v="Terminated @T72"/>
  </r>
  <r>
    <s v="FBR1Q240308"/>
    <n v="240308"/>
    <s v="R&amp;D"/>
    <x v="735"/>
    <s v="FCB-PROTOCOL-01"/>
    <s v="CLN/DBR/213"/>
    <s v="Y"/>
    <s v="COSv4.2_CaBR(1Q-Unknown)"/>
    <s v="Internal R&amp;D"/>
    <s v="Q1 Passed"/>
    <s v="Q1 Passed"/>
    <s v="Q1.5 Passed"/>
    <s v="Q1.5 Passed"/>
    <s v="NA"/>
    <s v="Tumor content 0-60%. Average tumor content 20%  . Immune component high"/>
    <x v="4"/>
    <s v="DBR &amp; SK Hospital, Tirupati"/>
    <s v="Dr C Jayaprakash"/>
    <x v="1"/>
    <s v="TNBC"/>
    <s v="Breast"/>
    <s v="Left Breast"/>
    <s v="Female"/>
    <n v="71"/>
    <s v="N"/>
    <n v="5.7"/>
    <s v="Kalappa"/>
    <s v="Surgery"/>
    <s v="Primary"/>
    <s v="Naïve"/>
    <s v="NA"/>
    <s v="IIA"/>
    <x v="2"/>
    <n v="3"/>
    <s v="T2 N0 MX"/>
    <s v="NA"/>
    <s v="NA"/>
    <s v="NA"/>
    <s v="NA"/>
    <s v="NA"/>
    <d v="2024-10-29T00:00:00"/>
    <s v="0.6*1.4*2.6"/>
    <s v="0.6*0.2-1.4*2.5"/>
    <s v="Manual"/>
    <n v="15"/>
    <s v="Mouniss"/>
    <s v="Y"/>
    <s v="Y"/>
    <s v="N"/>
    <s v="Q2 Passed"/>
    <s v="NA"/>
    <s v="M Arm 1 (1x7)"/>
    <s v="Plate 2: MC RxA (1x7), Nivo RxAZ (1x7);_x000a_Plate 3: MC RxA (1x7), Anti CD3+IL2 RxT (1x7),  Nivo RxAZ (1x7)"/>
    <n v="56"/>
    <s v="Terminated @T72"/>
  </r>
  <r>
    <s v="FBB1L240309"/>
    <n v="240309"/>
    <s v="Biopharma"/>
    <x v="736"/>
    <s v="FCB-PROTOCOL-01"/>
    <s v="CLN/PRA/275"/>
    <s v="Y"/>
    <s v="NA"/>
    <s v="Biopharma"/>
    <s v="Q1 Passed"/>
    <s v="Q1 Rejected"/>
    <s v="Q1.5 Passed"/>
    <s v="Q1.5 Passed"/>
    <s v="Blood heamolysed"/>
    <s v="Tumor content 55-90% Clear cell type"/>
    <x v="0"/>
    <s v="Sri Lakshmi Hospital, Bangalore"/>
    <s v="Dr Prakash BV"/>
    <x v="4"/>
    <s v="NA"/>
    <s v="Renal Mass"/>
    <s v="Left Renal Mass"/>
    <s v="Female"/>
    <n v="55"/>
    <s v="N"/>
    <n v="5.0999999999999996"/>
    <s v="Shashi"/>
    <s v="Surgery"/>
    <s v="Primary"/>
    <s v="Naïve"/>
    <s v="NA"/>
    <s v="II"/>
    <x v="2"/>
    <s v="NA"/>
    <s v="pT2N0M0"/>
    <s v="NA"/>
    <s v="NA"/>
    <s v="NA"/>
    <s v="NA"/>
    <s v="NA"/>
    <d v="2024-10-29T00:00:00"/>
    <s v="0.6/0.8*1.2-1.7*2.6-2.9"/>
    <s v="NA"/>
    <s v="Vibratome"/>
    <n v="15"/>
    <s v="Dharani"/>
    <s v="Y"/>
    <s v="Y"/>
    <s v="N"/>
    <s v="Q2 Passed"/>
    <s v="NA"/>
    <s v="Arm 1 (1x7)"/>
    <s v="Plate 2: RxG (1x7), RxH (1x7), RxI (1x7), RxJ (1x7), RxK (1x7), RxL (1x7)"/>
    <n v="61"/>
    <s v="Terminated @T72"/>
  </r>
  <r>
    <s v="FBR2A240310"/>
    <n v="240310"/>
    <s v="R&amp;D"/>
    <x v="736"/>
    <s v="FCB-PROTOCOL-02"/>
    <s v="OCO45"/>
    <s v="Y"/>
    <s v="NA"/>
    <s v="Internal R&amp;D"/>
    <s v="Q1 Passed"/>
    <s v="Not Received"/>
    <s v="Q1.5 Passed"/>
    <s v="Q1.5 Rejected"/>
    <s v="Blood not collected"/>
    <s v="No tumor"/>
    <x v="7"/>
    <s v="Mazumdar Shaw Medical Centre, Bangalore"/>
    <s v="Dr Rohit Ranade, Bangalore"/>
    <x v="2"/>
    <s v="NA"/>
    <s v="Ovary"/>
    <s v="Right Ovary"/>
    <s v="Female"/>
    <n v="37"/>
    <s v="N"/>
    <n v="4.5999999999999996"/>
    <s v="Maruthi"/>
    <s v="Surgery"/>
    <s v="Primary"/>
    <s v="Naïve"/>
    <s v="NA"/>
    <s v="NA"/>
    <x v="0"/>
    <s v="NA"/>
    <s v="NA"/>
    <s v="NA"/>
    <s v="NA"/>
    <s v="NA"/>
    <s v="NA"/>
    <s v="NA"/>
    <d v="2024-10-29T00:00:00"/>
    <s v="0.7/0.8*0.2-1.1*0.8-2.8"/>
    <s v="NA"/>
    <s v="Manual"/>
    <n v="15"/>
    <s v="chandan"/>
    <s v="N"/>
    <s v="N"/>
    <s v="N"/>
    <s v="Q2 Rejected"/>
    <s v="No Tumor"/>
    <s v="NA"/>
    <s v="NA"/>
    <s v="NA"/>
    <s v="Rejected"/>
  </r>
  <r>
    <s v="FBR1K240311"/>
    <n v="240311"/>
    <s v="R&amp;D"/>
    <x v="736"/>
    <s v="FCB-PROTOCOL-01"/>
    <s v="VYD/322"/>
    <s v="Y"/>
    <s v="NA"/>
    <s v="Internal R&amp;D"/>
    <s v="Q1 Passed"/>
    <s v="Q1 Passed"/>
    <s v="Q1.5 Passed"/>
    <s v="Q1.5 Passed"/>
    <s v="NA"/>
    <s v="Tumor content 45-90%"/>
    <x v="5"/>
    <s v="Vydehi Hospital, Bangalore"/>
    <s v="Dr Amritha Prabha"/>
    <x v="0"/>
    <s v="NA"/>
    <s v="Buccal Mucosa"/>
    <s v="Left Buccal Mucosa"/>
    <s v="Female"/>
    <n v="71"/>
    <s v="N"/>
    <n v="4.8"/>
    <s v="Kalappa"/>
    <s v="Surgery"/>
    <s v="Primary"/>
    <s v="Naïve"/>
    <s v="NA"/>
    <s v="IVA"/>
    <x v="1"/>
    <n v="1"/>
    <s v="T2N2b"/>
    <s v="NA"/>
    <s v="NA"/>
    <s v="scc"/>
    <s v="NA"/>
    <s v="NA"/>
    <d v="2024-10-29T00:00:00"/>
    <s v="0.6*1.0*1.2"/>
    <s v="NA"/>
    <s v="Vibratome"/>
    <n v="15"/>
    <s v="Syam"/>
    <s v="Y"/>
    <s v="Y"/>
    <s v="N"/>
    <s v="Q2 Passed"/>
    <s v="NA"/>
    <s v="Arm 1 (1x7)"/>
    <s v="Plate 2: MC RxA (1x7), Nivo RxC (1x7), Cis RxF (1x7);_x000a_Plate 3:  MC RxA (1x7), Nivo RxC (1x7)"/>
    <n v="336"/>
    <s v="Terminated @T72"/>
  </r>
  <r>
    <s v="FBR2Q240312"/>
    <n v="240312"/>
    <s v="R&amp;D"/>
    <x v="736"/>
    <s v="FCB-PROTOCOL-01"/>
    <s v="CLN/DBR/214"/>
    <s v="Y"/>
    <s v="MFS (2Q)"/>
    <s v="Internal R&amp;D"/>
    <s v="Q1 Passed"/>
    <s v="Q1 Passed"/>
    <s v="Q1.5 Passed"/>
    <s v="Q1.5 Passed"/>
    <s v="NA"/>
    <s v="Tumor content 12-45%"/>
    <x v="4"/>
    <s v="DBR &amp; SK Hospital, Tirupati"/>
    <s v="Dr C Jayaprakash"/>
    <x v="0"/>
    <s v="NA"/>
    <s v="Buccal Mucosa"/>
    <s v="Left Buccal Mucosa"/>
    <s v="Male"/>
    <n v="48"/>
    <s v="N"/>
    <n v="4.9000000000000004"/>
    <s v="Shashi"/>
    <s v="Surgery"/>
    <s v="Primary"/>
    <s v="Naïve"/>
    <s v="NA"/>
    <s v="IVB"/>
    <x v="1"/>
    <s v="NA"/>
    <s v="T3 N3b MX"/>
    <s v="NA"/>
    <s v="NA"/>
    <s v="NA"/>
    <s v="NA"/>
    <s v="NA"/>
    <d v="2024-10-29T00:00:00"/>
    <s v="0.5-0.6*1.4-1.6*1.8-2.0"/>
    <s v="NA"/>
    <s v="Vibratome"/>
    <n v="15"/>
    <s v="sai "/>
    <s v="Y"/>
    <s v="Y"/>
    <s v="N"/>
    <s v="Q2 Passed"/>
    <s v="NA"/>
    <s v="2*2*0.45 Arm 1 (1x6)_x000a_2*2*0.45 Arm 2 (1x6)"/>
    <s v="Base Plate 2: 2*2*0.45 MC RxBO (2x3), 2*2*0.45 Nivo RxCC (2x3),  2*2*0.45 Nivo RxCD (2x3);_x000a_Flow Plate 3:  2*2*0.45  MC RxBO (2x3),  2*2*0.45  MC RxCB (2x3),  2*2*0.45 Anti CD3+IL2 RxCE (2x3), 2*2*0.45 Anti CD3+IL2 RxCF (2x3)"/>
    <n v="72"/>
    <s v="Terminated @T72"/>
  </r>
  <r>
    <s v="FBB1L240313"/>
    <n v="240313"/>
    <s v="Biopharma"/>
    <x v="737"/>
    <s v="FCB-PROTOCOL-01"/>
    <s v="CLN/PRA/276"/>
    <s v="Y"/>
    <s v="NA"/>
    <s v="Biopharma"/>
    <s v="Q1 Passed"/>
    <s v="Q1 Rejected"/>
    <s v="Q1.5 Passed"/>
    <s v="Q1.5 Rejected"/>
    <s v="Blood Clotted"/>
    <s v="Tumor content 60-95%.  Papillary RCC"/>
    <x v="0"/>
    <s v="Sri Lakshmi Hospital, Bangalore"/>
    <s v="Dr Prakash BV"/>
    <x v="4"/>
    <s v="NA"/>
    <s v="Renal Mass"/>
    <s v="Right Renal Mass"/>
    <s v="Female"/>
    <n v="58"/>
    <s v="N"/>
    <n v="5.5"/>
    <s v="Kalappa"/>
    <s v="Surgery"/>
    <s v="Primary"/>
    <s v="Naïve"/>
    <s v="NA"/>
    <s v="II"/>
    <x v="2"/>
    <n v="3"/>
    <s v="pT2N0"/>
    <s v="NA"/>
    <s v="NA"/>
    <s v="NA"/>
    <s v="NA"/>
    <s v="NA"/>
    <d v="2024-11-04T00:00:00"/>
    <s v="1.0*2.4*4.2"/>
    <s v="NA"/>
    <s v="Vibratome"/>
    <n v="14"/>
    <s v="Dharani"/>
    <s v="N"/>
    <s v="N"/>
    <s v="N"/>
    <s v="Q2 Passed"/>
    <s v="Other Subtype"/>
    <s v="Arm 1 (1x7)"/>
    <s v="Plate 2: RxG (1x7), RxH (1x7), RxI (1x7), RxJ (1x7), RxK (1x7), RxL (1x7)"/>
    <n v="61"/>
    <s v="Rejected"/>
  </r>
  <r>
    <s v="FBR1Y240314"/>
    <n v="240314"/>
    <s v="R&amp;D"/>
    <x v="737"/>
    <s v="FCB-PROTOCOL-01"/>
    <s v="CLN/PRA/277"/>
    <s v="Y"/>
    <s v="CCS Study (1Y)"/>
    <s v="Internal R&amp;D"/>
    <s v="Q1 Passed"/>
    <s v="Q1 Passed"/>
    <s v="Q1.5 Passed"/>
    <s v="Q1.5 Rejected"/>
    <s v="Tissue came out from Vibrotome, Only TBL plate submitted"/>
    <s v="Tumor content 0-60%. Average tumor content 30%"/>
    <x v="0"/>
    <s v="Sri Lakshmi Hospital, Bangalore"/>
    <s v="Dr Prakash BV"/>
    <x v="0"/>
    <s v="NA"/>
    <s v="Oropharynx"/>
    <s v="Oropharynx"/>
    <s v="Female"/>
    <n v="58"/>
    <s v="N"/>
    <n v="5.5"/>
    <s v="Kalappa"/>
    <s v="Surgery"/>
    <s v="Primary"/>
    <s v="Naïve"/>
    <s v="NA"/>
    <s v="II"/>
    <x v="2"/>
    <s v="NA"/>
    <s v="pT3N0M0"/>
    <s v="NA"/>
    <s v="NA"/>
    <s v="SCC"/>
    <s v="NA"/>
    <s v="NA"/>
    <d v="2024-11-04T00:00:00"/>
    <s v="0.2-0.3*1.2*1.8"/>
    <s v="NA"/>
    <s v="Manual"/>
    <n v="14"/>
    <s v="Dharani"/>
    <s v="Y"/>
    <s v="Y"/>
    <s v="N"/>
    <s v="Q2 Rejected"/>
    <s v="Not fit for vibrotome"/>
    <s v="Arm 1 (1x6)"/>
    <s v="NA"/>
    <n v="42"/>
    <s v="Rejected"/>
  </r>
  <r>
    <s v="FBR1Q240315"/>
    <n v="240315"/>
    <s v="R&amp;D"/>
    <x v="738"/>
    <s v="FCB-PROTOCOL-01"/>
    <s v="VYD/323"/>
    <s v="Y"/>
    <s v="COSv4.2_CaBR(1Q-Unknown)"/>
    <s v="Internal R&amp;D"/>
    <s v="Q1 Passed"/>
    <s v="Q1 Passed"/>
    <s v="Q1.5 Passed"/>
    <s v="Q1.5 Passed"/>
    <s v="NA"/>
    <s v="_x0009__x000a_Tumor content 4-15%"/>
    <x v="5"/>
    <s v="Vydehi Hospital, Bangalore"/>
    <s v="Dr Amritha Prabha"/>
    <x v="1"/>
    <s v="Er(P), Pr(P), Her2(N)"/>
    <s v="Breast"/>
    <s v="Right Breast"/>
    <s v="Female"/>
    <n v="43"/>
    <s v="N"/>
    <n v="5.0999999999999996"/>
    <s v="Kalappa"/>
    <s v="Surgery"/>
    <s v="Primary"/>
    <s v="Naïve"/>
    <s v="NA"/>
    <s v="IB"/>
    <x v="3"/>
    <n v="2"/>
    <s v="T2N2a"/>
    <s v="NA"/>
    <s v="NA"/>
    <s v="IDC"/>
    <s v="NA"/>
    <s v="NA"/>
    <d v="2024-11-05T00:00:00"/>
    <s v="0.4*1.4*3.0_x000a_"/>
    <s v="0.4*1.4*2.2"/>
    <s v="Manual"/>
    <n v="14"/>
    <s v="Syam"/>
    <s v="Y"/>
    <s v="Y"/>
    <s v="N"/>
    <s v="Q2 Passed"/>
    <s v="NA"/>
    <s v="M Arm 1 (1x5)"/>
    <s v="Plate 2: MC RxA (1x7), Flow Arms { (MC RxA (1x5), Anti CD3+IL2 RxT (1x5),  Advanced DMEM MC RxBM (1x4)"/>
    <n v="24"/>
    <s v="Terminated @T72"/>
  </r>
  <r>
    <s v="FBR1Y240316"/>
    <n v="240316"/>
    <s v="R&amp;D"/>
    <x v="738"/>
    <s v="FCB-PROTOCOL-02"/>
    <s v="HN185"/>
    <s v="Y"/>
    <s v="CCS Study (1Y)"/>
    <s v="Internal R&amp;D"/>
    <s v="Q1 Passed"/>
    <s v="Not Received"/>
    <s v="Compromised"/>
    <s v="Q1.5 Passed"/>
    <s v="Blood not collected"/>
    <s v="Tumor content 20-70%"/>
    <x v="7"/>
    <s v="Mazumdar Shaw Medical Centre, Bangalore"/>
    <s v="Dr Vijay Pillai, Bangalore"/>
    <x v="0"/>
    <s v="NA"/>
    <s v="Tongue"/>
    <s v="Left Lateral Tongue"/>
    <s v="Female"/>
    <n v="72"/>
    <s v="N"/>
    <n v="7"/>
    <s v="Kalappa"/>
    <s v="Surgery"/>
    <s v="Primary"/>
    <s v="Surgery + Radiotherapy"/>
    <s v="NA"/>
    <n v="4"/>
    <x v="1"/>
    <n v="2"/>
    <s v="pT4apN0"/>
    <s v="NA"/>
    <s v="NA"/>
    <s v="Squamous Cell Carcinoma"/>
    <s v="NA"/>
    <s v="NA"/>
    <d v="2024-11-05T00:00:00"/>
    <s v="0.4*1.0*1.2"/>
    <s v="NA"/>
    <s v="Vibratome"/>
    <n v="14"/>
    <s v="Abdul"/>
    <s v="N"/>
    <s v="N"/>
    <s v="N"/>
    <s v="Q2 Passed"/>
    <s v="NA"/>
    <s v="Arm 1 (1x6)"/>
    <s v="Plate 2: MC RxAI (2x3), Cisplatin RxAN (2x3), TPF RxAT (2x3)"/>
    <n v="48"/>
    <s v="Terminated @T72"/>
  </r>
  <r>
    <s v="FBR2S240317"/>
    <n v="240317"/>
    <s v="R&amp;D"/>
    <x v="738"/>
    <s v="FCB-PROTOCOL-01"/>
    <s v="VYD/324"/>
    <s v="Y"/>
    <s v="NA"/>
    <s v="Internal R&amp;D"/>
    <s v="Q1 Passed"/>
    <s v="Q1 Passed"/>
    <s v="Q1.5 Passed"/>
    <s v="Q1.5 Passed"/>
    <s v="NA"/>
    <s v="Tumor content 1-45%"/>
    <x v="5"/>
    <s v="Vydehi Hospital, Bangalore"/>
    <s v="Dr Amritha Prabha"/>
    <x v="7"/>
    <s v="NA"/>
    <s v="Colon"/>
    <s v="Right Colon"/>
    <s v="Male"/>
    <n v="29"/>
    <s v="N"/>
    <n v="5.6"/>
    <s v="Kalappa"/>
    <s v="Surgery"/>
    <s v="Primary"/>
    <s v="Naïve"/>
    <s v="NA"/>
    <s v="I"/>
    <x v="3"/>
    <n v="2"/>
    <s v="T2N0"/>
    <s v="NA"/>
    <s v="NA"/>
    <s v="Adenocarcinoma"/>
    <s v="NA"/>
    <s v="NA"/>
    <d v="2024-11-06T00:00:00"/>
    <s v="0.6*2.0*2.6"/>
    <s v="NA"/>
    <s v="Vibratome"/>
    <n v="13"/>
    <s v="Syam"/>
    <s v="Y"/>
    <s v="Y"/>
    <s v="N"/>
    <s v="Q2 Passed"/>
    <s v="NA"/>
    <s v="2*4*0.45 Arm 1 (1x7)"/>
    <s v="Base Plate 2: MC DMEM RxA (1x7),MC RPMI RxB (1x7), MC DMEM RxA (1x7),MC RPMI RxB (1x7)"/>
    <n v="42"/>
    <s v="Terminated @T72"/>
  </r>
  <r>
    <s v="FBR2S240318"/>
    <n v="240318"/>
    <s v="R&amp;D"/>
    <x v="739"/>
    <s v="FCB-PROTOCOL-01"/>
    <s v="CLN/PRA/278"/>
    <s v="Y"/>
    <s v="NA"/>
    <s v="Internal R&amp;D"/>
    <s v="Q1 Passed"/>
    <s v="Q1 Passed"/>
    <s v="Q1.5 Passed"/>
    <s v="Q1.5 Passed"/>
    <s v="NA"/>
    <s v="A:Tumor content 2-30%_x000a_B:Tumor content 0-8%. Average tumor content 2%"/>
    <x v="0"/>
    <s v="Sri Lakshmi Hospital, Bangalore"/>
    <s v="Dr Prakash BV"/>
    <x v="7"/>
    <s v="NA"/>
    <s v="Colon"/>
    <s v="Sigmoid Colon"/>
    <s v="Male"/>
    <n v="60"/>
    <s v="N"/>
    <n v="5.2"/>
    <s v="Kalappa"/>
    <s v="Surgery"/>
    <s v="Primary"/>
    <s v="Naïve"/>
    <s v="NA"/>
    <s v="III"/>
    <x v="4"/>
    <n v="2"/>
    <s v="pT3N1"/>
    <s v="NA"/>
    <s v="NA"/>
    <s v="NA"/>
    <s v="NA"/>
    <s v="NA"/>
    <d v="2024-11-06T00:00:00"/>
    <s v="0.2-0.6*1.6-2.0*2.6-2.8"/>
    <s v="9.2-0.6*1.2*2.2_x000a_0.6*0.6-1.2*2.0-2.2"/>
    <s v="Vibratome"/>
    <n v="13"/>
    <s v="sai "/>
    <s v="Y"/>
    <s v="Y"/>
    <s v="N"/>
    <s v="Q2 Passed"/>
    <s v="NA"/>
    <s v="2*4*0.45 Arm 1 (1x5)_x000a_2*2*2 Arm 2 (1x7)"/>
    <s v="Base Plate 2: MC DMEM RxA (1x5),MC RPMI RxB (1x5), MC DMEM RxA (1x5),MC RPMI RxB (1x5);_x000a_Base Plate 3: MC DMEM RxA (1x7),MC RPMI RxB (1x7), MC DMEM RxA (1x7),MC RPMI RxB (1x7)"/>
    <n v="60"/>
    <s v="Terminated @T72"/>
  </r>
  <r>
    <s v="FBR1Y240319"/>
    <n v="240319"/>
    <s v="R&amp;D"/>
    <x v="739"/>
    <s v="FCB-PROTOCOL-02"/>
    <s v="HN186"/>
    <s v="Y"/>
    <s v="CCS Study (1Y)"/>
    <s v="Internal R&amp;D"/>
    <s v="Q1 Passed"/>
    <s v="Not Received"/>
    <s v="Compromised"/>
    <s v="Q1.5 Rejected"/>
    <s v="Blood not collected"/>
    <s v="_x0009__x000a_No frank tumor. Mostly superficial epithelium."/>
    <x v="7"/>
    <s v="Mazumdar Shaw Medical Centre, Bangalore"/>
    <s v="Dr Vijay Pillai, Bangalore"/>
    <x v="0"/>
    <s v="NA"/>
    <s v="Lip"/>
    <s v="Lower Lip"/>
    <s v="Male"/>
    <n v="64"/>
    <s v="N"/>
    <n v="4.5999999999999996"/>
    <s v="Kalappa"/>
    <s v="Surgery"/>
    <s v="Primary"/>
    <s v="Naïve"/>
    <s v="NA"/>
    <n v="3"/>
    <x v="4"/>
    <n v="3"/>
    <s v="pT3pN0"/>
    <s v="NA"/>
    <s v="NA"/>
    <s v="Squamous Cell Carcinoma"/>
    <s v="NA"/>
    <s v="NA"/>
    <d v="2024-11-06T00:00:00"/>
    <s v="0.3-0.4*0.8*0.8"/>
    <s v="NA"/>
    <s v="Manual"/>
    <n v="14"/>
    <s v="Abdul"/>
    <s v="N"/>
    <s v="N"/>
    <s v="N"/>
    <s v="Q2 Rejected"/>
    <s v="No Tumor"/>
    <s v="NA"/>
    <s v="NA"/>
    <s v="NA"/>
    <s v="Rejected"/>
  </r>
  <r>
    <s v="FBR2C240320"/>
    <n v="240320"/>
    <s v="R&amp;D"/>
    <x v="740"/>
    <s v="FCB-PROTOCOL-01"/>
    <s v="CLN/PRA/279"/>
    <s v="Y"/>
    <s v="RCC DPT (2C)"/>
    <s v="Internal R&amp;D"/>
    <s v="Q1 Passed"/>
    <s v="Q1 Rejected"/>
    <s v="Compromised"/>
    <s v="Q1.5 Rejected"/>
    <s v="Blood Clotted"/>
    <s v="No tumor"/>
    <x v="0"/>
    <s v="Sri Lakshmi Hospital, Bangalore"/>
    <s v="Dr Prakash BV"/>
    <x v="4"/>
    <s v="NA"/>
    <s v="Renal Mass"/>
    <s v="Right Renal Mass"/>
    <s v="Male"/>
    <n v="60"/>
    <s v="N"/>
    <n v="4.8"/>
    <s v="Kalappa"/>
    <s v="Surgery"/>
    <s v="Primary"/>
    <s v="Naïve"/>
    <s v="NA"/>
    <s v="NA"/>
    <x v="0"/>
    <s v="NA"/>
    <s v="NA"/>
    <s v="NA"/>
    <s v="NA"/>
    <s v="NA"/>
    <s v="NA"/>
    <s v="NA"/>
    <d v="2024-11-07T00:00:00"/>
    <s v="0.4*1.6*3.2_x000a_0.6*1.0*1.8"/>
    <s v="NA"/>
    <s v="Vibratome"/>
    <n v="14"/>
    <s v="Pallavi"/>
    <s v="N"/>
    <s v="N"/>
    <s v="N"/>
    <s v="Q2 Rejected"/>
    <s v="No Tumor"/>
    <s v="Arm (1x7)"/>
    <s v="Base Plate 2: MC RxA (1x7), Nivo RxB (1x7), MC RxA (1x7), Nivo RxB (1x7)"/>
    <n v="49"/>
    <s v="Rejected"/>
  </r>
  <r>
    <s v="FBR1Y240321"/>
    <n v="240321"/>
    <s v="R&amp;D"/>
    <x v="741"/>
    <s v="FCB-PROTOCOL-01"/>
    <s v="VYD/325"/>
    <s v="Y"/>
    <s v="CCS Study (1Y)"/>
    <s v="Internal R&amp;D"/>
    <s v="Q1 Passed"/>
    <s v="Q1 Passed"/>
    <s v="Q1.5 Passed"/>
    <s v="Q1.5 Rejected"/>
    <s v="NA"/>
    <s v="No tumor. Only necrosed tissue"/>
    <x v="5"/>
    <s v="Vydehi Hospital, Bangalore"/>
    <s v="Dr Amritha Prabha"/>
    <x v="0"/>
    <s v="NA"/>
    <s v="Buccal Mucosa"/>
    <s v="Left Buccal Mucosa"/>
    <s v="Female"/>
    <n v="60"/>
    <s v="N"/>
    <n v="5.2"/>
    <s v="Kalappa"/>
    <s v="Surgery"/>
    <s v="Primary"/>
    <s v="Naïve"/>
    <s v="NA"/>
    <s v="NA"/>
    <x v="0"/>
    <s v="NA"/>
    <s v="NA"/>
    <s v="NA"/>
    <s v="NA"/>
    <s v="NA"/>
    <s v="NA"/>
    <s v="NA"/>
    <d v="2024-11-08T00:00:00"/>
    <s v="0.2*1.4*1.4"/>
    <s v="NA"/>
    <s v="Manual"/>
    <n v="14"/>
    <s v="Syam"/>
    <s v="Y"/>
    <s v="Y"/>
    <s v="N"/>
    <s v="Q2 Rejected"/>
    <s v="No Tumor"/>
    <s v="NA"/>
    <s v="NA"/>
    <n v="49"/>
    <s v="Rejected"/>
  </r>
  <r>
    <s v="FBR1Y240322"/>
    <n v="240322"/>
    <s v="R&amp;D"/>
    <x v="741"/>
    <s v="FCB-PROTOCOL-02"/>
    <s v="HN187"/>
    <s v="Y"/>
    <s v="CCS Study (1Y)"/>
    <s v="Internal R&amp;D"/>
    <s v="Q1 Passed"/>
    <s v="Not Received"/>
    <s v="Compromised"/>
    <s v="Q1.5 Passed"/>
    <s v="Blood not collected"/>
    <s v="Tumor content 60-95%"/>
    <x v="7"/>
    <s v="Mazumdar Shaw Medical Centre, Bangalore"/>
    <s v="Dr Vijay Pillai, Bangalore"/>
    <x v="0"/>
    <s v="NA"/>
    <s v="Palate"/>
    <s v="Hard Palate"/>
    <s v="Male"/>
    <n v="47"/>
    <s v="N"/>
    <n v="5.0999999999999996"/>
    <s v="Kalappa"/>
    <s v="Surgery"/>
    <s v="Local Recurrent"/>
    <s v="Radiotherapy"/>
    <s v="NA"/>
    <n v="4"/>
    <x v="1"/>
    <s v="1+2"/>
    <s v="pT4apN0"/>
    <s v="NA"/>
    <s v="NA"/>
    <s v="Squamous Cell Carcinoma"/>
    <s v="NA"/>
    <s v="NA"/>
    <d v="2024-11-08T00:00:00"/>
    <s v="0.4-.0.5*0.6*0.5-0.6"/>
    <s v="NA"/>
    <s v="Manual+Vibratome"/>
    <n v="14"/>
    <s v="Biswajit"/>
    <s v="N"/>
    <s v="N"/>
    <s v="N"/>
    <s v="Q2 Passed"/>
    <s v="NA"/>
    <s v="Arm 1 (1x6)"/>
    <s v="Plate 2: MC RxAI (2x3), Cisplatin RxAN (2x3), Nivolumab RxAL (2x3)"/>
    <n v="42"/>
    <s v="Terminated @T72"/>
  </r>
  <r>
    <s v="FBR1Y240323"/>
    <n v="240323"/>
    <s v="R&amp;D"/>
    <x v="742"/>
    <s v="FCB-PROTOCOL-02"/>
    <s v="HN188"/>
    <s v="Y"/>
    <s v="CCS Study (1Y)"/>
    <s v="Internal R&amp;D"/>
    <s v="Q1 Passed"/>
    <s v="Not Received"/>
    <s v="Compromised"/>
    <s v="Q1.5 Passed"/>
    <s v="Blood not collected"/>
    <s v="Tumor content 0-95%. Average tumor content 36%"/>
    <x v="7"/>
    <s v="Mazumdar Shaw Medical Centre, Bangalore"/>
    <s v="Dr Vijay Pillai, Bangalore"/>
    <x v="0"/>
    <s v="NA"/>
    <s v="Alveolus"/>
    <s v="Lower Alveolus"/>
    <s v="Male"/>
    <n v="69"/>
    <s v="N"/>
    <n v="4.5999999999999996"/>
    <s v="Kalappa"/>
    <s v="Surgery"/>
    <s v="Primary"/>
    <s v="Naïve"/>
    <s v="NA"/>
    <n v="4"/>
    <x v="1"/>
    <n v="1"/>
    <s v="pT4a pN0"/>
    <s v="NA"/>
    <s v="NA"/>
    <s v="Squamous Cell Carcinoma"/>
    <s v="NA"/>
    <s v="NA"/>
    <d v="2024-11-11T00:00:00"/>
    <s v="0.3*0.8*0.8"/>
    <s v="NA"/>
    <s v="Manual"/>
    <n v="14"/>
    <s v="Pallavi"/>
    <s v="N"/>
    <s v="N"/>
    <s v="N"/>
    <s v="Q2 Passed"/>
    <s v="NA"/>
    <s v="Arm 1 (1x6)"/>
    <s v="Plate 2: MC RxAI (2x3), Cisplatin RxAN (2x3), TPF RxAT (2x3)"/>
    <n v="30"/>
    <s v="Terminated @T72"/>
  </r>
  <r>
    <s v="FBR2A240324"/>
    <n v="240324"/>
    <s v="R&amp;D"/>
    <x v="743"/>
    <s v="FCB-PROTOCOL-02"/>
    <s v="OCO46"/>
    <s v="Y"/>
    <s v="NA"/>
    <s v="Internal R&amp;D"/>
    <s v="Q1 Rejected"/>
    <s v="Q1 Rejected"/>
    <s v="Q1.5 Rejected"/>
    <s v="Q1.5 Rejected"/>
    <s v="Low Blood Volume &amp; Very small size tissue"/>
    <s v="NA"/>
    <x v="7"/>
    <s v="Mazumdar Shaw Medical Centre, Bangalore"/>
    <s v="Dr Rohit Ranade, Bangalore"/>
    <x v="2"/>
    <s v="NA"/>
    <s v="Ovary"/>
    <s v="Ovary"/>
    <s v="Female"/>
    <n v="76"/>
    <s v="N"/>
    <n v="4.5999999999999996"/>
    <s v="Shashi"/>
    <s v="Surgery"/>
    <s v="Primary"/>
    <s v="Chemotherapy"/>
    <s v="NA"/>
    <s v="NA"/>
    <x v="0"/>
    <s v="NA"/>
    <s v="NA"/>
    <n v="3"/>
    <s v="Pacli+Carbo"/>
    <s v="NA"/>
    <s v="NA"/>
    <s v="NA"/>
    <d v="2024-11-12T00:00:00"/>
    <s v="NA"/>
    <s v="NA"/>
    <s v="NA"/>
    <s v="NA"/>
    <s v="NA"/>
    <s v="NA"/>
    <s v="NA"/>
    <s v="N"/>
    <s v="NA"/>
    <s v="NA"/>
    <s v="NA"/>
    <s v="NA"/>
    <s v="NA"/>
    <s v="Rejected"/>
  </r>
  <r>
    <s v="FBR1Q240325"/>
    <n v="240325"/>
    <s v="R&amp;D"/>
    <x v="743"/>
    <s v="FCB-PROTOCOL-01"/>
    <s v="CLN/DBR/215"/>
    <s v="Y"/>
    <s v="COSv4.2_CaBR(1Q-Unknown)"/>
    <s v="Internal R&amp;D"/>
    <s v="Q1 Passed"/>
    <s v="Q1 Passed"/>
    <s v="Q1.5 Passed"/>
    <s v="Q1.5 Passed"/>
    <s v="NA"/>
    <s v="Tumor content 0-8%. Average tumor content 4%"/>
    <x v="4"/>
    <s v="DBR &amp; SK Hospital, Tirupati"/>
    <s v="Dr C Jayaprakash"/>
    <x v="1"/>
    <s v="TPBC"/>
    <s v="Breast"/>
    <s v="Left Breast"/>
    <s v="Female"/>
    <n v="58"/>
    <s v="N"/>
    <n v="5.0999999999999996"/>
    <s v="Shashi"/>
    <s v="Surgery"/>
    <s v="Primary"/>
    <s v="Naïve"/>
    <s v="NA"/>
    <s v="IIB"/>
    <x v="2"/>
    <n v="2"/>
    <s v="T2 N1 MX"/>
    <s v="NA"/>
    <s v="NA"/>
    <s v="NA"/>
    <s v="NA"/>
    <s v="NA"/>
    <d v="2024-11-12T00:00:00"/>
    <s v="0.8-1.0*2.4-2.9*3.4"/>
    <s v="NA"/>
    <s v="Manual"/>
    <n v="14"/>
    <s v="kuberan"/>
    <s v="Y"/>
    <s v="Y"/>
    <s v="N"/>
    <s v="Q2 Passed"/>
    <s v="NA"/>
    <s v="M Arm 1 (1x7)"/>
    <s v="Plate 2: MC RxA (1x7), Nivo RxAZ (1x7);_x000a_Plate 3: MC RxA (1x7), Anti CD3+IL2 RxT (1x7),  Nivo RxAZ (1x7)"/>
    <n v="56"/>
    <s v="Terminated @T72"/>
  </r>
  <r>
    <s v="FBR2S240326"/>
    <n v="240326"/>
    <s v="R&amp;D"/>
    <x v="743"/>
    <s v="FCB-PROTOCOL-01"/>
    <s v="CLN/PRA/280"/>
    <s v="Y"/>
    <s v="NA"/>
    <s v="Internal R&amp;D"/>
    <s v="Q1 Passed"/>
    <s v="Q1 Passed"/>
    <s v="Q1.5 Passed"/>
    <s v="Q1.5 Passed"/>
    <s v="NA"/>
    <s v="A:Tumor content 20-80%_x000a_B:Tumor content 20-85%"/>
    <x v="0"/>
    <s v="Sri Lakshmi Hospital, Bangalore"/>
    <s v="Dr Prakash BV"/>
    <x v="7"/>
    <s v="NA"/>
    <s v="Colon"/>
    <s v="Right colon"/>
    <s v="Male"/>
    <n v="60"/>
    <s v="N"/>
    <n v="4.5999999999999996"/>
    <s v="Kalappa"/>
    <s v="Surgery"/>
    <s v="Primary"/>
    <s v="Naïve"/>
    <s v="NA"/>
    <s v="IV"/>
    <x v="1"/>
    <s v="NA"/>
    <s v="pT4N1M0"/>
    <s v="NA"/>
    <s v="NA"/>
    <s v="Adenocarcinoma"/>
    <s v="NA"/>
    <s v="NA"/>
    <d v="2024-11-12T00:00:00"/>
    <s v="0.2-1.2*0.9-1.8*3.6"/>
    <s v="NA"/>
    <s v="Vibratome"/>
    <n v="13"/>
    <s v="Mouniss"/>
    <s v="Y"/>
    <s v="Y"/>
    <s v="N"/>
    <s v="Q2 Passed"/>
    <s v="NA"/>
    <s v="2*4*0.45 Arm 1 (1x7)_x000a_2*2*2 Arm 2 (1x7)"/>
    <s v="Base Plate 2: MC DMEM RxA (1x7),MC RPMI RxB (1x7), MC DMEM RxA (1x7),MC RPMI RxB (1x7);_x000a_Base Plate 3: MC DMEM RxA (1x7),MC RPMI RxB (1x7), MC DMEM RxA (1x7),MC RPMI RxB (1x7)"/>
    <n v="88"/>
    <s v="Terminated @T72"/>
  </r>
  <r>
    <s v="FBR1Q240327"/>
    <n v="240327"/>
    <s v="R&amp;D"/>
    <x v="744"/>
    <s v="FCB-PROTOCOL-01"/>
    <s v="VYD/326"/>
    <s v="Y"/>
    <s v="COSv4.2_CaBR(1Q-Unknown)"/>
    <s v="Internal R&amp;D"/>
    <s v="Q1 Passed"/>
    <s v="Q1 Passed"/>
    <s v="Q1.5 Passed"/>
    <s v="Q1.5 Passed"/>
    <s v="NA"/>
    <s v="Tumor content 15-60%"/>
    <x v="5"/>
    <s v="Vydehi Hospital, Bangalore"/>
    <s v="Dr Amritha Prabha"/>
    <x v="1"/>
    <s v="Er(P), Pr(P), Her2(N)"/>
    <s v="Breast"/>
    <s v="Right Breast"/>
    <s v="Female"/>
    <n v="63"/>
    <s v="N"/>
    <n v="5.2"/>
    <s v="Shashi"/>
    <s v="Surgery"/>
    <s v="Primary"/>
    <s v="Naïve"/>
    <s v="NA"/>
    <s v="IA"/>
    <x v="3"/>
    <n v="2"/>
    <s v="T2N0"/>
    <s v="NA"/>
    <s v="NA"/>
    <s v="IDC"/>
    <s v="NA"/>
    <s v="NA"/>
    <d v="2024-11-13T00:00:00"/>
    <s v="0.6-0.8*0.8-1.6*1.6-2.2"/>
    <s v="NA"/>
    <s v="Manual"/>
    <n v="14"/>
    <s v="Dharani"/>
    <s v="Y"/>
    <s v="Y"/>
    <s v="N"/>
    <s v="Q2 Passed"/>
    <s v="NA"/>
    <s v="M Arm 1 (1x7)"/>
    <s v="Plate 2: MC RxA (1x7), Nivo RxAZ (1x7), MC (A-DMEM-F12) RxBN (1x7);_x000a_Plate 3: MC RxA (1x7), Anti CD3+IL2 RxT (1x7),  Nivo RxAZ (1x7)"/>
    <n v="56"/>
    <s v="Terminated @T72"/>
  </r>
  <r>
    <s v="FBR1Q240328"/>
    <n v="240328"/>
    <s v="R&amp;D"/>
    <x v="744"/>
    <s v="FCB-PROTOCOL-01"/>
    <s v="JSS-028"/>
    <s v="Y"/>
    <s v="COSv4.2_CaBR(1Q-Unknown)"/>
    <s v="Internal R&amp;D"/>
    <s v="Q1 Passed"/>
    <s v="Q1 Passed"/>
    <s v="Q1.5 Passed"/>
    <s v="Q1.5 Rejected"/>
    <s v="NA"/>
    <s v="Tumor content 1-3%"/>
    <x v="6"/>
    <s v="JSS Hospital, Mysore"/>
    <s v="Dr Ravi Krishnappa"/>
    <x v="1"/>
    <s v="Er(P), Pr(P), Her2(N)"/>
    <s v="Breast"/>
    <s v="Right  Breast"/>
    <s v="Female"/>
    <n v="64"/>
    <s v="N"/>
    <n v="5.5"/>
    <s v="Kalappa"/>
    <s v="Surgery"/>
    <s v="Primary"/>
    <s v="Chemotherapy"/>
    <s v="NA"/>
    <s v="NA"/>
    <x v="0"/>
    <s v="NA"/>
    <s v="NA"/>
    <n v="6"/>
    <s v="NACT"/>
    <s v="NA"/>
    <s v="NA"/>
    <s v="NA"/>
    <d v="2024-11-13T00:00:00"/>
    <s v="0.2-0.4*0.8/1.2*2.0_x000a_0.2/0.6*0.5/1.3*2.2"/>
    <s v="0.2-0.4*1.0/1.2*1.2/1.5"/>
    <s v="Manual"/>
    <n v="14"/>
    <s v="sai "/>
    <s v="Y"/>
    <s v="Y"/>
    <s v="N"/>
    <s v="Q2 Passed"/>
    <s v="NA"/>
    <s v="M Arm 1 (1x7)"/>
    <s v="Plate 2: MC RxA (1x7), Nivo RxAZ (1x7);_x000a_Plate 3: MC RxA (1x7), Anti CD3+IL2 RxT (1x7),  Nivo RxAZ (1x7)"/>
    <n v="56"/>
    <s v="Rejected"/>
  </r>
  <r>
    <s v="FBR1Q240329"/>
    <n v="240329"/>
    <s v="R&amp;D"/>
    <x v="744"/>
    <s v="FCB-PROTOCOL-01"/>
    <s v="JSS-029"/>
    <s v="Y"/>
    <s v="COSv4.2_CaBR(1Q-Unknown)"/>
    <s v="Internal R&amp;D"/>
    <s v="Q1 Passed"/>
    <s v="Q1 Rejected"/>
    <s v="Q1.5 Passed"/>
    <s v="Q1.5 Passed"/>
    <s v="NA"/>
    <s v="Tumor content 65-95%"/>
    <x v="6"/>
    <s v="JSS Hospital, Mysore"/>
    <s v="Dr Ravi Krishnappa"/>
    <x v="1"/>
    <s v="TNBC"/>
    <s v="Breast"/>
    <s v="Right  Breast"/>
    <s v="Female"/>
    <n v="48"/>
    <s v="N"/>
    <n v="5.5"/>
    <s v="Kalappa"/>
    <s v="Surgery"/>
    <s v="Proximal Lymph Node"/>
    <s v="Chemotherapy"/>
    <s v="NA"/>
    <s v="NA"/>
    <x v="0"/>
    <n v="3"/>
    <s v="NA"/>
    <n v="4"/>
    <s v="AC+Pacli"/>
    <s v="NA"/>
    <s v="NA"/>
    <s v="NA"/>
    <d v="2024-11-13T00:00:00"/>
    <s v="0.8-1.0*1.2-2.6*1.6-1.8"/>
    <s v="NA"/>
    <s v="Manual"/>
    <n v="14"/>
    <s v="Mouniss"/>
    <s v="N"/>
    <s v="N"/>
    <s v="N"/>
    <s v="Q2 Passed"/>
    <s v="NA"/>
    <s v="M Arm 1 (1x7)"/>
    <s v="Plate 2: MC RxA (1x7), Nivo RxAZ (1x7), MC (A-DMEM-F12) RxBN (1x7);_x000a_Plate 3: MC RxA (1x7), Anti CD3+IL2 RxT (1x7),  Nivo RxAZ (1x7)"/>
    <n v="70"/>
    <s v="Terminated @T72"/>
  </r>
  <r>
    <s v="FBR2S240330"/>
    <n v="240330"/>
    <s v="R&amp;D"/>
    <x v="745"/>
    <s v="FCB-PROTOCOL-01"/>
    <s v="VYD/327"/>
    <s v="Y"/>
    <s v="NA"/>
    <s v="Internal R&amp;D"/>
    <s v="Q1 Passed"/>
    <s v="Q1 Passed"/>
    <s v="Q1.5 Passed"/>
    <s v="Q1.5 Passed"/>
    <s v="NA"/>
    <s v="Tumor content 3-10%"/>
    <x v="5"/>
    <s v="Vydehi Hospital, Bangalore"/>
    <s v="Dr Amritha Prabha"/>
    <x v="7"/>
    <s v="NA"/>
    <s v="Colon"/>
    <s v="Traumatic Colon"/>
    <s v="Female"/>
    <n v="39"/>
    <s v="N"/>
    <n v="4.5999999999999996"/>
    <s v="Kalappa"/>
    <s v="Surgery"/>
    <s v="Primary"/>
    <s v="Naïve"/>
    <s v="NA"/>
    <s v="IIA"/>
    <x v="2"/>
    <n v="1"/>
    <s v="T3N0"/>
    <s v="NA"/>
    <s v="NA"/>
    <s v="Adenocarcinoma"/>
    <s v="NA"/>
    <s v="NA"/>
    <d v="2024-11-14T00:00:00"/>
    <s v="0.2-0.4*1.0-0.5*0.8-1.3"/>
    <s v="NA"/>
    <s v="Vibratome"/>
    <n v="13"/>
    <s v="sai "/>
    <s v="Y"/>
    <s v="Y"/>
    <s v="N"/>
    <s v="Q2 Passed"/>
    <s v="NA"/>
    <s v="2*4*0.45 Arm 1 (1x6)"/>
    <s v="Base Plate 2: MC DMEM RxA (1x6),MC RPMI RxB (1x6), MC DMEM RxA (1x6),MC RPMI RxB (1x6)"/>
    <n v="35"/>
    <s v="Terminated @T72"/>
  </r>
  <r>
    <s v="FBR1K240331"/>
    <n v="240331"/>
    <s v="R&amp;D"/>
    <x v="746"/>
    <s v="FCB-PROTOCOL-01"/>
    <s v="VYD/328"/>
    <s v="Y"/>
    <s v="NA"/>
    <s v="Internal R&amp;D"/>
    <s v="Q1 Passed"/>
    <s v="Q1 Passed"/>
    <s v="Q1.5 Passed"/>
    <s v="Q1.5 Passed"/>
    <s v="NA"/>
    <s v="Tumor content 15-90%. Immune component high"/>
    <x v="5"/>
    <s v="Vydehi Hospital, Bangalore"/>
    <s v="Dr Amritha Prabha"/>
    <x v="0"/>
    <s v="NA"/>
    <s v="Tongue"/>
    <s v="Left Lateral Tongue"/>
    <s v="Male"/>
    <n v="49"/>
    <s v="N"/>
    <n v="5.0999999999999996"/>
    <s v="Shashi"/>
    <s v="Surgery"/>
    <s v="Primary"/>
    <s v="Naïve"/>
    <s v="NA"/>
    <s v="II"/>
    <x v="2"/>
    <n v="1"/>
    <s v="T2N0"/>
    <s v="NA"/>
    <s v="NA"/>
    <s v="scc"/>
    <s v="NA"/>
    <s v="NA"/>
    <d v="2024-11-15T00:00:00"/>
    <s v="0.6-0.8*1.5-1.7*2.2-2.5"/>
    <s v="NA"/>
    <s v="Manual+Vibratome"/>
    <n v="14"/>
    <s v="Syam"/>
    <s v="Y"/>
    <s v="Y"/>
    <s v="N"/>
    <s v="Q2 Passed"/>
    <s v="NA"/>
    <s v="Arm 1 (1x7)"/>
    <s v="Plate 2: MC RxA (1x7), Nivo RxC (1x7), Cis RxF (1x7);_x000a_Plate 3:  MC RxA (1x7), Nivo RxC (1x7)"/>
    <n v="42"/>
    <s v="Terminated @T72"/>
  </r>
  <r>
    <s v="FBR2A240332"/>
    <n v="240332"/>
    <s v="R&amp;D"/>
    <x v="746"/>
    <s v="FCB-PROTOCOL-01"/>
    <s v="JSS-030"/>
    <s v="Y"/>
    <s v="NA"/>
    <s v="Internal R&amp;D"/>
    <s v="Q1 Passed"/>
    <s v="Q1 Passed"/>
    <s v="Q1.5 Passed"/>
    <s v="Q1.5 Passed"/>
    <s v="NA"/>
    <s v="Tumor content 0-12%. Average 2%"/>
    <x v="6"/>
    <s v="JSS Hospital, Mysore"/>
    <s v="Dr Ravi Krishnappa"/>
    <x v="2"/>
    <s v="NA"/>
    <s v="Ovary"/>
    <s v="Left Ovary"/>
    <s v="Female"/>
    <n v="55"/>
    <s v="N"/>
    <n v="5.0999999999999996"/>
    <s v="Kalappa"/>
    <s v="Surgery"/>
    <s v="Primary"/>
    <s v="Chemotherapy"/>
    <s v="NA"/>
    <s v="NA"/>
    <x v="0"/>
    <s v="NA"/>
    <s v="NA"/>
    <n v="6"/>
    <s v="Pacli+Carbo"/>
    <s v="NA"/>
    <s v="NA"/>
    <s v="NA"/>
    <d v="2024-11-15T00:00:00"/>
    <s v="0.6-0.8*1.5*2.5"/>
    <s v="NA"/>
    <s v="Manual+Vibratome"/>
    <n v="14"/>
    <s v="Dharani"/>
    <s v="Y"/>
    <s v="Y"/>
    <s v="N"/>
    <s v="Q2 Passed"/>
    <s v="NA"/>
    <s v="2*2*1 Arm 1 (1x7)_x000a_1*1*1 Arm 2 (1x6)"/>
    <s v="Plate 2: MC RxA (1x7), Pacli+Carbo RxC (1x7), Liposomal doxo + Carbo  RxO (1x7), Gemi+Carbo RxF (1x7);_x000a_Plate 3: MC RxAA (2x3), Pacli+Carbo RxP (2x3), Liposomal doxo + Carbo  RxQ (2x3), Gemi+Carbo RxZ (2x3)"/>
    <n v="89"/>
    <s v="Terminated @T72"/>
  </r>
  <r>
    <s v="FBR1Y240333"/>
    <n v="240333"/>
    <s v="R&amp;D"/>
    <x v="747"/>
    <s v="FCB-PROTOCOL-01"/>
    <s v="VYD/329"/>
    <s v="Y"/>
    <s v="CCS Study (1Y)"/>
    <s v="Internal R&amp;D"/>
    <s v="Q1 Passed"/>
    <s v="Q1 Passed"/>
    <s v="Q1.5 Passed"/>
    <s v="Q1.5 Rejected"/>
    <s v="NA"/>
    <s v="Tumor content 70-90%"/>
    <x v="5"/>
    <s v="Vydehi Hospital, Bangalore"/>
    <s v="Dr Amritha Prabha"/>
    <x v="0"/>
    <s v="NA"/>
    <s v="Buccal Mucosa"/>
    <s v="Right Buccal Mucosa"/>
    <s v="Male"/>
    <n v="54"/>
    <s v="N"/>
    <n v="5.2"/>
    <s v="Kalappa"/>
    <s v="Surgery"/>
    <s v="Primary"/>
    <s v="Naïve"/>
    <s v="NA"/>
    <s v="IVA"/>
    <x v="1"/>
    <n v="1"/>
    <s v="T4aN0"/>
    <s v="NA"/>
    <s v="NA"/>
    <s v="scc"/>
    <s v="NA"/>
    <s v="NA"/>
    <d v="2024-11-18T00:00:00"/>
    <s v="0.8*1.2-1.3*1.5-1.6_x000a_0.4*1.0-1.1*0.5-1.1"/>
    <s v="NA"/>
    <s v="Manual+Vibratome"/>
    <n v="14"/>
    <s v="Syam"/>
    <s v="Y"/>
    <s v="Y"/>
    <s v="N"/>
    <s v="Q2 Passed"/>
    <s v="NA"/>
    <s v="Arm 1 (1x7)"/>
    <s v="Plate 2: MC RxA (1x7),  Cisplatin RxF (1x7), Pacli+Carbo RxJ (1x7), MC   RxAF (1x7), Cisplatin RxCL (1x7)"/>
    <n v="49"/>
    <s v="Rejected"/>
  </r>
  <r>
    <s v="FBR1Y240334"/>
    <n v="240334"/>
    <s v="R&amp;D"/>
    <x v="748"/>
    <s v="FCB-PROTOCOL-01"/>
    <s v="VYD/330"/>
    <s v="Y"/>
    <s v="CCS Study (1Y)"/>
    <s v="Internal R&amp;D"/>
    <s v="Q1 Passed"/>
    <s v="Q1 Passed"/>
    <s v="Q1.5 Passed"/>
    <s v="Q1.5 Passed"/>
    <s v="NA"/>
    <s v="Tumor content 4-8%"/>
    <x v="5"/>
    <s v="Vydehi Hospital, Bangalore"/>
    <s v="Dr Amritha Prabha"/>
    <x v="0"/>
    <s v="NA"/>
    <s v="Tongue"/>
    <s v="Left Lateral border of Tongue"/>
    <s v="Male"/>
    <n v="32"/>
    <s v="N"/>
    <n v="5.3"/>
    <s v="Kalappa"/>
    <s v="Surgery"/>
    <s v="Primary"/>
    <s v="Naïve"/>
    <s v="NA"/>
    <s v="II"/>
    <x v="2"/>
    <n v="2"/>
    <s v="T2N0"/>
    <s v="NA"/>
    <s v="NA"/>
    <s v="scc"/>
    <s v="NA"/>
    <s v="NA"/>
    <d v="2024-11-19T00:00:00"/>
    <s v="0.8*0.8-0.9*0.9-1.2"/>
    <s v="NA"/>
    <s v="Manual+Vibratome"/>
    <n v="14"/>
    <s v="Syam"/>
    <s v="Y"/>
    <s v="Y"/>
    <s v="N"/>
    <s v="Q2 Passed"/>
    <s v="NA"/>
    <s v="Arm 1 (1x7)"/>
    <s v="Plate 2: MC RxA (1x7),  Cisplatin RxF (1x7), Pacli+Carbo RxJ (1x7), MC   RxAF (1x7), Cisplatin RxCL (1x7)"/>
    <n v="49"/>
    <s v="Terminated @T72"/>
  </r>
  <r>
    <s v="FBR1Y240335"/>
    <n v="240335"/>
    <s v="R&amp;D"/>
    <x v="748"/>
    <s v="FCB-PROTOCOL-02"/>
    <s v="HN189"/>
    <s v="Y"/>
    <s v="CCS Study (1Y)"/>
    <s v="Internal R&amp;D"/>
    <s v="Q1 Passed"/>
    <s v="Not Received"/>
    <s v="Compromised"/>
    <s v="Q1.5 Passed"/>
    <s v="Blood not collected"/>
    <s v="Tumor content ≥90% in all fragments"/>
    <x v="7"/>
    <s v="Mazumdar Shaw Medical Centre, Bangalore"/>
    <s v="Dr Vijay Pillai, Bangalore"/>
    <x v="0"/>
    <s v="NA"/>
    <s v="Tongue"/>
    <s v="Left Lateral Tongue"/>
    <s v="Male"/>
    <n v="72"/>
    <s v="N"/>
    <n v="4.5"/>
    <s v="Maruthi"/>
    <s v="Surgery"/>
    <s v="Primary"/>
    <s v="Naïve"/>
    <s v="NA"/>
    <n v="3"/>
    <x v="4"/>
    <n v="1"/>
    <s v="pT3pN0"/>
    <s v="NA"/>
    <s v="NA"/>
    <s v="Squamous Cell Carcinoma"/>
    <s v="NA"/>
    <s v="NA"/>
    <d v="2024-11-19T00:00:00"/>
    <s v="0.2-0.3*0.8-0.6*1.0_x000a_0.2-0.3*0.8*0.6"/>
    <s v="NA"/>
    <s v="Manual+Vibratome"/>
    <n v="14"/>
    <s v="Abdul"/>
    <s v="N"/>
    <s v="N"/>
    <s v="N"/>
    <s v="Q2 Passed"/>
    <s v="NA"/>
    <s v="Arm 1 (1x6)"/>
    <s v="Plate 2: MC RxAI (2x3), Cisplatin RxAN (2x3), TPF RxAT (2x3)"/>
    <n v="36"/>
    <s v="Terminated @T72"/>
  </r>
  <r>
    <s v="FBR1Y240336"/>
    <n v="240336"/>
    <s v="R&amp;D"/>
    <x v="748"/>
    <s v="FCB-PROTOCOL-01"/>
    <s v="CLN/DBR/216"/>
    <s v="Y"/>
    <s v="CCS Study (1Y)"/>
    <s v="Internal R&amp;D"/>
    <s v="Q1 Passed"/>
    <s v="Q1 Passed"/>
    <s v="Q1.5 Passed"/>
    <s v="Q1.5 Passed"/>
    <s v="NA"/>
    <s v="Tumor content 15-90%. Immune component high in some fragments"/>
    <x v="4"/>
    <s v="DBR &amp; SK Hospital, Tirupati"/>
    <s v="Dr C Jayaprakash"/>
    <x v="0"/>
    <s v="NA"/>
    <s v="Buccal Mucosa"/>
    <s v="Left Buccal Mucosa"/>
    <s v="Female"/>
    <n v="72"/>
    <s v="N"/>
    <n v="5.0999999999999996"/>
    <s v="Shashi"/>
    <s v="Surgery"/>
    <s v="Primary"/>
    <s v="Naïve"/>
    <s v="NA"/>
    <s v="IVA"/>
    <x v="1"/>
    <s v="NA"/>
    <s v="T3 N2 MX"/>
    <s v="NA"/>
    <s v="NA"/>
    <s v="NA"/>
    <s v="NA"/>
    <s v="NA"/>
    <d v="2024-11-19T00:00:00"/>
    <s v="0.6*1.2*1.5_x000a_0.4*1.0*1.0/1.1"/>
    <s v="NA"/>
    <s v="Manual+Vibratome"/>
    <n v="14"/>
    <s v="kuberan"/>
    <s v="Y"/>
    <s v="Y"/>
    <s v="N"/>
    <s v="Q2 Passed"/>
    <s v="NA"/>
    <s v="Arm 1 (1x7)"/>
    <s v="Plate 2: MC RxA (1x7),  Cisplatin RxF (1x7), Pacli+Carbo RxJ (1x7), MC+Without plasma   RxAF (1x7), Without plasma+Cisplatin RxCL (1x7), Gibco DMEM+Plasma RxCM (1x7), Gibco DMEM+Plasma+Cisplatin RxCN (1x7)"/>
    <n v="56"/>
    <s v="Terminated @T72"/>
  </r>
  <r>
    <s v="FBR1Y240337"/>
    <n v="240337"/>
    <s v="R&amp;D"/>
    <x v="749"/>
    <s v="FCB-PROTOCOL-01"/>
    <s v="VYD/331"/>
    <s v="Y"/>
    <s v="CCS Study (1Y)"/>
    <s v="Internal R&amp;D"/>
    <s v="Q1 Passed"/>
    <s v="Q1 Passed"/>
    <s v="Q1.5 Passed"/>
    <s v="Q1.5 Passed"/>
    <s v="NA"/>
    <s v="Tumor content 85-95%"/>
    <x v="5"/>
    <s v="Vydehi Hospital, Bangalore"/>
    <s v="Dr Amritha Prabha"/>
    <x v="0"/>
    <s v="NA"/>
    <s v="Buccal Mucosa"/>
    <s v="Left Buccal Mucosa"/>
    <s v="Male"/>
    <n v="44"/>
    <s v="N"/>
    <n v="6.2"/>
    <s v="Shashi"/>
    <s v="Surgery"/>
    <s v="Primary"/>
    <s v="Naïve"/>
    <s v="NA"/>
    <s v="IVA"/>
    <x v="1"/>
    <n v="1"/>
    <s v="T4aN0"/>
    <s v="NA"/>
    <s v="NA"/>
    <s v="scc"/>
    <s v="NA"/>
    <s v="NA"/>
    <d v="2024-11-21T00:00:00"/>
    <s v="0.1-0.2*0.5*0.8_x000a_0.2-0.4*0.4-0.8*0.9-0.8_x000a_0.2-0.3*0.4-0.8*1.2_x000a_0.2*0.4*0.7"/>
    <s v="NA"/>
    <s v="Manual+Vibratome"/>
    <n v="14"/>
    <s v="Abdul"/>
    <s v="Y"/>
    <s v="Y"/>
    <s v="N"/>
    <s v="Q2 Passed"/>
    <s v="NA"/>
    <s v="Arm 1 (1x6)"/>
    <s v="Plate 2: MC RxAI (2x3), Cisplatin RxAN (2x3)"/>
    <n v="18"/>
    <s v="Terminated @T72"/>
  </r>
  <r>
    <s v="FBR1Q240338"/>
    <n v="240338"/>
    <s v="R&amp;D"/>
    <x v="749"/>
    <s v="FCB-PROTOCOL-01"/>
    <s v="CLN/DBR/217"/>
    <s v="Y"/>
    <s v="COSv4.2_CaBR(1Q-Unknown)"/>
    <s v="Internal R&amp;D"/>
    <s v="Q1 Passed"/>
    <s v="Q1 Passed"/>
    <s v="Q1.5 Passed"/>
    <s v="Q1.5 Passed"/>
    <s v="NA"/>
    <s v="Tumor content 2-6%"/>
    <x v="4"/>
    <s v="DBR &amp; SK Hospital, Tirupati"/>
    <s v="Dr C Jayaprakash"/>
    <x v="1"/>
    <s v="Er(P), Pr(P), Her2(N)"/>
    <s v="Breast"/>
    <s v="Right Breast"/>
    <s v="Female"/>
    <n v="42"/>
    <s v="N"/>
    <n v="7.1"/>
    <s v="Maruthi"/>
    <s v="Surgery"/>
    <s v="Primary"/>
    <s v="Naïve"/>
    <s v="NA"/>
    <s v="IIB"/>
    <x v="2"/>
    <n v="2"/>
    <s v="T2 N1 MX"/>
    <s v="NA"/>
    <s v="NA"/>
    <s v="NA"/>
    <s v="NA"/>
    <s v="NA"/>
    <d v="2024-11-22T00:00:00"/>
    <s v="0.6-1.0*2.2*2.8"/>
    <s v="NA"/>
    <s v="Manual"/>
    <n v="14"/>
    <s v="Abdul"/>
    <s v="Y"/>
    <s v="Y"/>
    <s v="N"/>
    <s v="Q2 Passed"/>
    <s v="NA"/>
    <s v="M Arm 1 (1x7)"/>
    <s v="Plate 2: MC RxA (1x7), Nivo RxAZ (1x7), MC (A-DMEM-F12) RxBN (1x7);_x000a_Plate 3: MC RxA (1x7), Anti CD3+IL2 RxT (1x7),  Nivo RxAZ (1x7)"/>
    <n v="56"/>
    <s v="Terminated @T72"/>
  </r>
  <r>
    <s v="FBR2A240339"/>
    <n v="240339"/>
    <s v="R&amp;D"/>
    <x v="750"/>
    <s v="FCB-PROTOCOL-02"/>
    <s v="OCO47"/>
    <s v="Y"/>
    <s v="NA"/>
    <s v="Internal R&amp;D"/>
    <s v="Q1 Passed"/>
    <s v="Q1 Rejected"/>
    <s v="Q1.5 Rejected"/>
    <s v="Q1.5 Rejected"/>
    <s v="Less volume blood"/>
    <s v="No tumor"/>
    <x v="7"/>
    <s v="Mazumdar Shaw Medical Centre, Bangalore"/>
    <s v="Dr Rohit Ranade, Bangalore"/>
    <x v="2"/>
    <s v="NA"/>
    <s v="Ovary"/>
    <s v="Right Ovary"/>
    <s v="Female"/>
    <n v="57"/>
    <s v="N"/>
    <n v="4.5"/>
    <s v="Maruthi"/>
    <s v="Surgery"/>
    <s v="Primary"/>
    <s v="Surgery"/>
    <s v="NA"/>
    <s v="NA"/>
    <x v="0"/>
    <s v="NA"/>
    <s v="NA"/>
    <s v="NA"/>
    <s v="NA"/>
    <s v="NA"/>
    <s v="NA"/>
    <s v="NA"/>
    <d v="2024-11-22T00:00:00"/>
    <s v="0.2-0.4*0.1-0.2*0.1-0.2"/>
    <s v="NA"/>
    <s v="Vibratome"/>
    <n v="14"/>
    <s v="Syam"/>
    <s v="N"/>
    <s v="N"/>
    <s v="N"/>
    <s v="Q2 Rejected"/>
    <s v="No Tumor"/>
    <s v="NA"/>
    <s v="NA"/>
    <s v="NA"/>
    <s v="Rejected"/>
  </r>
  <r>
    <s v="FBR1Y240340"/>
    <n v="240340"/>
    <s v="R&amp;D"/>
    <x v="750"/>
    <s v="FCB-PROTOCOL-01"/>
    <s v="VYD/332"/>
    <s v="Y"/>
    <s v="CCS Study (1Y)"/>
    <s v="Internal R&amp;D"/>
    <s v="Q1 Passed"/>
    <s v="Q1 Passed"/>
    <s v="Q1.5 Passed"/>
    <s v="Q1.5 Passed"/>
    <s v="NA"/>
    <s v="Tumor content 85-95%"/>
    <x v="5"/>
    <s v="Vydehi Hospital, Bangalore"/>
    <s v="Dr Amritha Prabha"/>
    <x v="0"/>
    <s v="NA"/>
    <s v="Buccal Mucosa"/>
    <s v="Right Buccal Mucosa"/>
    <s v="Female"/>
    <n v="58"/>
    <s v="N"/>
    <n v="4.0999999999999996"/>
    <s v="Kalappa"/>
    <s v="Surgery"/>
    <s v="Primary"/>
    <s v="Naïve"/>
    <s v="NA"/>
    <s v="IVA"/>
    <x v="1"/>
    <n v="2"/>
    <s v="T4aN1"/>
    <s v="NA"/>
    <s v="NA"/>
    <s v="scc"/>
    <s v="NA"/>
    <s v="NA"/>
    <d v="2024-11-22T00:00:00"/>
    <s v="0.4-0.6*0.6-1.1*1.9-2.0"/>
    <s v="NA"/>
    <s v="Manual+Vibratome"/>
    <n v="14"/>
    <s v="Dharani"/>
    <s v="Y"/>
    <s v="Y"/>
    <s v="N"/>
    <s v="Q2 Passed"/>
    <s v="NA"/>
    <s v="Arm 1 (1x7)"/>
    <s v="Plate 2: MC RxA (1x7),  Cisplatin RxF (1x7), Pacli+Carbo RxJ (1x7), Gemi+carbo RxL (1x7), Without plasma { MC RxAF (1x7),  Cisplatin RxCL (1x7)}"/>
    <n v="63"/>
    <s v="Terminated @T72"/>
  </r>
  <r>
    <s v="FBR1Y240341"/>
    <n v="240341"/>
    <s v="R&amp;D"/>
    <x v="751"/>
    <s v="FCB-PROTOCOL-01"/>
    <s v="VYD/333"/>
    <s v="Y"/>
    <s v="CCS Study (1Y)"/>
    <s v="Internal R&amp;D"/>
    <s v="Q1 Passed"/>
    <s v="Q1 Passed"/>
    <s v="Q1.5 Passed"/>
    <s v="Q1.5 Passed"/>
    <s v="NA"/>
    <s v="Tumor content 2-30%"/>
    <x v="5"/>
    <s v="Vydehi Hospital, Bangalore"/>
    <s v="Dr Amritha Prabha"/>
    <x v="0"/>
    <s v="NA"/>
    <s v="Buccal Mucosa"/>
    <s v="Right Buccal Mucosa"/>
    <s v="Male"/>
    <n v="76"/>
    <s v="N"/>
    <n v="3.6"/>
    <s v="Kalappa"/>
    <s v="Surgery"/>
    <s v="Primary"/>
    <s v="Naïve"/>
    <s v="NA"/>
    <s v="IVA"/>
    <x v="1"/>
    <n v="1"/>
    <s v="T4aN0"/>
    <s v="NA"/>
    <s v="NA"/>
    <s v="scc"/>
    <s v="NA"/>
    <s v="NA"/>
    <d v="2024-11-25T00:00:00"/>
    <s v="0.6-0.8*1.2-1.4*1.5"/>
    <s v="NA"/>
    <s v="Manual+Vibratome"/>
    <n v="14"/>
    <s v="Syam"/>
    <s v="Y"/>
    <s v="Y"/>
    <s v="N"/>
    <s v="Q2 Passed"/>
    <s v="NA"/>
    <s v="Arm 1 (1x7)"/>
    <s v="Plate 2: MC RxA (1x7),  Cisplatin RxF (1x7), Pacli+Carbo RxJ (1x7), Gemi+carbo RxL (1x7), Without plasma { MC RxAF (1x7),  Cisplatin RxCL (1x7)}"/>
    <n v="56"/>
    <s v="Terminated @T72"/>
  </r>
  <r>
    <s v="FBR2A240342"/>
    <n v="240342"/>
    <s v="R&amp;D"/>
    <x v="751"/>
    <s v="FCB-PROTOCOL-02"/>
    <s v="OCO48"/>
    <s v="Y"/>
    <s v="NA"/>
    <s v="Internal R&amp;D"/>
    <s v="Q1 Passed"/>
    <s v="Q1 Passed"/>
    <s v="Q1.5 Passed"/>
    <s v="Q1.5 Passed"/>
    <s v="NA"/>
    <s v="Tumor content 0-2%. Necrosis high"/>
    <x v="7"/>
    <s v="Mazumdar Shaw Medical Centre, Bangalore"/>
    <s v="Dr Rohit Ranade, Bangalore"/>
    <x v="2"/>
    <s v="NA"/>
    <s v="Ovary"/>
    <s v="Ovary"/>
    <s v="Female"/>
    <n v="32"/>
    <s v="N"/>
    <n v="3.5"/>
    <s v="Maruthi"/>
    <s v="Surgery"/>
    <s v="Primary"/>
    <s v="Chemotherapy"/>
    <s v="NA"/>
    <s v="NA"/>
    <x v="0"/>
    <s v="NA"/>
    <s v="NA"/>
    <n v="3"/>
    <s v="Pacli+Carbo"/>
    <s v="NA"/>
    <s v="NA"/>
    <s v="NA"/>
    <d v="2024-11-25T00:00:00"/>
    <s v="0.2/0.3*0.6-1.2*1.8"/>
    <s v="NA"/>
    <s v="Manual"/>
    <n v="14"/>
    <s v="kuberan"/>
    <s v="Y"/>
    <s v="Y"/>
    <s v="N"/>
    <s v="Q2 Passed"/>
    <s v="NA"/>
    <s v="(2x2x1) Arm 1 (1x7)"/>
    <s v="Plate 2:MC RxA (1x7), Placli+Carbo RxC (1x7)"/>
    <n v="21"/>
    <s v="Terminated @T72"/>
  </r>
  <r>
    <s v="FBR1Y240343"/>
    <n v="240343"/>
    <s v="R&amp;D"/>
    <x v="752"/>
    <s v="FCB-PROTOCOL-01"/>
    <s v="VYD/334"/>
    <s v="Y"/>
    <s v="CCS Study (1Y)"/>
    <s v="Internal R&amp;D"/>
    <s v="Q1 Passed"/>
    <s v="Q1 Passed"/>
    <s v="Q1.5 Passed"/>
    <s v="Q1.5 Passed"/>
    <s v="NA"/>
    <s v="Tumor content 5-90%"/>
    <x v="5"/>
    <s v="Vydehi Hospital, Bangalore"/>
    <s v="Dr Amritha Prabha"/>
    <x v="0"/>
    <s v="NA"/>
    <s v="Tongue"/>
    <s v="Left Lateral border of Tongue"/>
    <s v="Female"/>
    <n v="57"/>
    <s v="N"/>
    <n v="3.1"/>
    <s v="Kalappa"/>
    <s v="Surgery"/>
    <s v="Primary"/>
    <s v="Naïve"/>
    <s v="NA"/>
    <s v="II"/>
    <x v="2"/>
    <n v="1"/>
    <s v="T2N0"/>
    <s v="NA"/>
    <s v="NA"/>
    <s v="scc"/>
    <s v="NA"/>
    <s v="NA"/>
    <d v="2024-11-26T00:00:00"/>
    <s v="0.8*1.4*1.5-1.7"/>
    <s v="NA"/>
    <s v="Manual+Vibratome"/>
    <n v="14"/>
    <s v="Syam"/>
    <s v="Y"/>
    <s v="Y"/>
    <s v="N"/>
    <s v="Q2 Passed"/>
    <s v="NA"/>
    <s v="Arm 1 (1x7)"/>
    <s v="Plate 2: MC RxA (1x7),  Cisplatin RxF (1x7), Pacli+Carbo RxJ (1x7), Gemi+carbo RxL (1x7), Without plasma { MC RxAF (1x7),  Cisplatin RxCL (1x7)}"/>
    <n v="56"/>
    <s v="Terminated @T72"/>
  </r>
  <r>
    <s v="FBR1X240344"/>
    <n v="240344"/>
    <s v="R&amp;D"/>
    <x v="753"/>
    <s v="FCB-PROTOCOL-02"/>
    <s v="HN190"/>
    <s v="Y"/>
    <s v="Biopsy HNSCC (1X)"/>
    <s v="Internal R&amp;D"/>
    <s v="Q1 Passed"/>
    <s v="Q1 Rejected"/>
    <s v="Compromised"/>
    <s v="Q1.5 Passed"/>
    <s v="Less volume blood"/>
    <s v="Tumor content 0-90%. Average tumor content 30%"/>
    <x v="7"/>
    <s v="Mazumdar Shaw Medical Centre, Bangalore"/>
    <s v="Dr Vijay Pillai, Bangalore"/>
    <x v="0"/>
    <s v="NA"/>
    <s v="Supraglottis"/>
    <s v="Right Supraglottis"/>
    <s v="Male"/>
    <n v="75"/>
    <s v="N"/>
    <n v="3.6"/>
    <s v="Maruthi"/>
    <s v="Biopsy"/>
    <s v="Primary"/>
    <s v="Naïve"/>
    <s v="NA"/>
    <s v="NA"/>
    <x v="0"/>
    <s v="NA"/>
    <s v="NA"/>
    <s v="NA"/>
    <s v="NA"/>
    <s v="Squamous Cell Carcinoma"/>
    <s v="NA"/>
    <s v="NA"/>
    <d v="2024-11-27T00:00:00"/>
    <d v="1899-12-30T18:10:00"/>
    <s v="NA"/>
    <s v="Manual"/>
    <n v="14"/>
    <s v="Pallavi"/>
    <s v="N"/>
    <s v="N"/>
    <s v="N"/>
    <s v="Q2 Passed"/>
    <s v="NA"/>
    <s v="Arm 1 (1x6)"/>
    <s v="Plate 2: MC RxAI (1x7), Cisplatin RxAN (1x7)"/>
    <n v="18"/>
    <s v="Terminated @T72"/>
  </r>
  <r>
    <s v="FBR1Y240345"/>
    <n v="240345"/>
    <s v="R&amp;D"/>
    <x v="753"/>
    <s v="FCB-PROTOCOL-02"/>
    <s v="HN191"/>
    <s v="Y"/>
    <s v="CCS Study (1Y)"/>
    <s v="Internal R&amp;D"/>
    <s v="Q1 Passed"/>
    <s v="Not Received"/>
    <s v="Compromised"/>
    <s v="Q1.5 Rejected"/>
    <s v="Blood not collected"/>
    <s v="No tumor. Tissue mostly necrosed"/>
    <x v="7"/>
    <s v="Mazumdar Shaw Medical Centre, Bangalore"/>
    <s v="Dr Vijay Pillai, Bangalore"/>
    <x v="0"/>
    <s v="NA"/>
    <s v="Retromolar Trigone"/>
    <s v="Left Lateral Tongue"/>
    <s v="Male"/>
    <n v="55"/>
    <s v="N"/>
    <n v="3.6"/>
    <s v="Maruthi"/>
    <s v="Surgery"/>
    <s v="Primary"/>
    <s v="Naïve"/>
    <s v="NA"/>
    <s v="NA"/>
    <x v="0"/>
    <s v="NA"/>
    <s v="NA"/>
    <s v="NA"/>
    <s v="NA"/>
    <s v="NA"/>
    <s v="NA"/>
    <s v="NA"/>
    <d v="2024-11-27T00:00:00"/>
    <s v="1.2*1.8-0.8*3.2"/>
    <s v="NA"/>
    <s v="Manual"/>
    <n v="14"/>
    <s v="Abdul"/>
    <s v="N"/>
    <s v="N"/>
    <s v="N"/>
    <s v="Q2 Rejected"/>
    <s v="No Tumor"/>
    <s v="NA"/>
    <s v="NA"/>
    <s v="NA"/>
    <s v="Rejected"/>
  </r>
  <r>
    <s v="FBR2A240346"/>
    <n v="240346"/>
    <s v="R&amp;D"/>
    <x v="753"/>
    <s v="FCB-PROTOCOL-01"/>
    <s v="JSS-031"/>
    <s v="Y"/>
    <s v="NA"/>
    <s v="Internal R&amp;D"/>
    <s v="Q1 Passed"/>
    <s v="Q1 Passed"/>
    <s v="Q1.5 Passed"/>
    <s v="Q1.5 Passed"/>
    <s v="NA"/>
    <s v="Tumor content 1-15%."/>
    <x v="6"/>
    <s v="JSS Hospital, Mysore"/>
    <s v="Dr Ravi Krishnappa"/>
    <x v="2"/>
    <s v="NA"/>
    <s v="Ovary"/>
    <s v="Ovary"/>
    <s v="Female"/>
    <n v="52"/>
    <s v="N"/>
    <n v="6.6"/>
    <s v="Kalappa"/>
    <s v="Surgery"/>
    <s v="Primary"/>
    <s v="Chemotherapy"/>
    <s v="NA"/>
    <s v="NA"/>
    <x v="0"/>
    <s v="NA"/>
    <s v="NA"/>
    <n v="6"/>
    <s v="Pacli+Carbo"/>
    <s v="NA"/>
    <s v="NA"/>
    <s v="NA"/>
    <d v="2024-11-27T00:00:00"/>
    <s v="0.2-0.6*1.4-1.7*2.9"/>
    <s v="NA"/>
    <s v="Vibratome"/>
    <n v="14"/>
    <s v="sai "/>
    <s v="Y"/>
    <s v="Y"/>
    <s v="N"/>
    <s v="Q2 Passed"/>
    <s v="NA"/>
    <s v="2*2*1 Arm 1 (1x7)_x000a_1*1*1 Arm 2 (1x6)"/>
    <s v="Plate 2: MC RxA (1x7), Pacli+Carbo RxC (1x7), Liposomal doxo + Carbo  RxO (1x7), Gemi+Carbo RxF (1x7);_x000a_Plate 3: MC RxAA (2x3), Pacli+Carbo RxP (2x3), Liposomal doxo + Carbo  RxQ (2x3), Gemi+Carbo RxZ (2x3)"/>
    <n v="78"/>
    <s v="Terminated @T72"/>
  </r>
  <r>
    <s v="FBR1Y240347"/>
    <n v="240347"/>
    <s v="R&amp;D"/>
    <x v="754"/>
    <s v="FCB-PROTOCOL-01"/>
    <s v="VYD/335"/>
    <s v="Y"/>
    <s v="CCS Study (1Y)"/>
    <s v="Internal R&amp;D"/>
    <s v="Q1 Passed"/>
    <s v="Q1 Passed"/>
    <s v="Q1.5 Passed"/>
    <s v="Q1.5 Passed"/>
    <s v="NA"/>
    <s v="Tumor content 60-90%"/>
    <x v="5"/>
    <s v="Vydehi Hospital, Bangalore"/>
    <s v="Dr Amritha Prabha"/>
    <x v="0"/>
    <s v="NA"/>
    <s v="Buccal Mucosa"/>
    <s v="Right Buccal Mucosa"/>
    <s v="Male"/>
    <n v="41"/>
    <s v="N"/>
    <n v="4.3"/>
    <s v="Maruthi"/>
    <s v="Surgery"/>
    <s v="Primary"/>
    <s v="Naïve"/>
    <s v="NA"/>
    <s v="IVA"/>
    <x v="1"/>
    <n v="1"/>
    <s v="T4aN1"/>
    <s v="NA"/>
    <s v="NA"/>
    <s v="scc"/>
    <s v="NA"/>
    <s v="NA"/>
    <d v="2024-11-28T00:00:00"/>
    <s v="0.4*0.6*1.6_x000a_0.6*1.0*1.4_x000a_0.2*0.8*1.4_x000a_0.1*0.6*1.0"/>
    <s v="NA"/>
    <s v="Manual+Vibratome"/>
    <n v="14"/>
    <s v="Syam"/>
    <s v="Y"/>
    <s v="Y"/>
    <s v="N"/>
    <s v="Q2 Passed"/>
    <s v="NA"/>
    <s v="Arm 1 (1x6)"/>
    <s v="Plate 2: MC RxAI (2x3),  Cisplatin RxAN (2x3), Pacli+Carbo RxAM (2x3), Gemi+carbo RxAS (2x3)"/>
    <n v="46"/>
    <s v="Terminated @T72"/>
  </r>
  <r>
    <s v="FBR1Y240348"/>
    <n v="240348"/>
    <s v="R&amp;D"/>
    <x v="754"/>
    <s v="FCB-PROTOCOL-01"/>
    <s v="CLN/DBR/218"/>
    <s v="Y"/>
    <s v="CCS Study (1Y)"/>
    <s v="Internal R&amp;D"/>
    <s v="Q1 Passed"/>
    <s v="Q1 Passed"/>
    <s v="Q1.5 Passed"/>
    <s v="Q1.5 Passed"/>
    <s v="NA"/>
    <s v="Tumor content 45-80%"/>
    <x v="4"/>
    <s v="DBR &amp; SK Hospital, Tirupati"/>
    <s v="Dr C Jayaprakash"/>
    <x v="0"/>
    <s v="NA"/>
    <s v="Buccal Mucosa"/>
    <s v="Left Buccal Mucosa"/>
    <s v="Female"/>
    <n v="55"/>
    <s v="N"/>
    <n v="6.9"/>
    <s v="Kalappa"/>
    <s v="Surgery"/>
    <s v="Primary"/>
    <s v="Naïve"/>
    <s v="NA"/>
    <s v="III"/>
    <x v="4"/>
    <s v="NA"/>
    <s v="T3 N0 MX"/>
    <s v="NA"/>
    <s v="NA"/>
    <s v="NA"/>
    <s v="NA"/>
    <s v="NA"/>
    <d v="2024-11-28T00:00:00"/>
    <s v="0.4-0.6*0.7-1.6*1.6-1.8"/>
    <s v="NA"/>
    <s v="Manual+Vibratome"/>
    <n v="14"/>
    <s v="Mouniss"/>
    <s v="Y"/>
    <s v="Y"/>
    <s v="N"/>
    <s v="Q2 Passed"/>
    <s v="NA"/>
    <s v="Arm 1 (1x7)"/>
    <s v="Plate 2: MC RxA (1x7),  Cisplatin RxF (1x7), MC+FBS RxAF (1x7), MC+FBS+Cisplatin RxCL (1x7)}"/>
    <n v="49"/>
    <s v="Terminated @T72"/>
  </r>
  <r>
    <s v="FBR1Y240349"/>
    <n v="240349"/>
    <s v="R&amp;D"/>
    <x v="755"/>
    <s v="FCB-PROTOCOL-01"/>
    <s v="VYD/336"/>
    <s v="Y"/>
    <s v="CCS Study (1Y)"/>
    <s v="Internal R&amp;D"/>
    <s v="Q1 Passed"/>
    <s v="Q1 Passed"/>
    <s v="Q1.5 Passed"/>
    <s v="Q1.5 Passed"/>
    <s v="NA"/>
    <s v="Tumor content 40-96%"/>
    <x v="5"/>
    <s v="Vydehi Hospital, Bangalore"/>
    <s v="Dr Amritha Prabha"/>
    <x v="0"/>
    <s v="NA"/>
    <s v="Buccal Mucosa"/>
    <s v="Right Buccal Mucosa"/>
    <s v="Female"/>
    <n v="60"/>
    <s v="N"/>
    <n v="4.3"/>
    <s v="Maruthi"/>
    <s v="Surgery"/>
    <s v="Local Recurrent"/>
    <s v="Surgery"/>
    <s v="NA"/>
    <s v="III"/>
    <x v="4"/>
    <n v="1"/>
    <s v="rpT3N0"/>
    <s v="NA"/>
    <s v="NA"/>
    <s v="scc"/>
    <s v="NA"/>
    <s v="NA"/>
    <d v="2024-11-29T00:00:00"/>
    <s v="0.15*0.2*1.3_x000a_0.6*0.6-0.9*1.7_x000a_0.6*1.0-1.2*1.2-1.4"/>
    <s v="NA"/>
    <s v="Manual+Vibratome"/>
    <n v="14"/>
    <s v="Pallavi"/>
    <s v="Y"/>
    <s v="Y"/>
    <s v="N"/>
    <s v="Q2 Passed"/>
    <s v="NA"/>
    <s v="Arm 1 (1x7)"/>
    <s v="Plate 2: MC RxAI (2x3),  Cisplatin RxAN (2x3), Pacli+Carbo RxAM (2x3), Gemi+carbo RxAS (2x3)"/>
    <n v="31"/>
    <s v="Terminated @T72"/>
  </r>
  <r>
    <s v="FBR2O240350"/>
    <n v="240350"/>
    <s v="R&amp;D"/>
    <x v="756"/>
    <s v="FCB-PROTOCOL-01"/>
    <s v="KH-001"/>
    <s v="Y"/>
    <s v="Prostate Biopsy (2O)"/>
    <s v="Internal R&amp;D"/>
    <s v="Q1 Passed"/>
    <s v="Q1 Passed"/>
    <s v="Q1.5 Passed"/>
    <s v="Q1.5 Passed"/>
    <s v="NA"/>
    <s v="Tumor content 5-30%"/>
    <x v="8"/>
    <s v="Kauvery Hospital, Elelctronic city bangalore"/>
    <s v="Dr Sreeharsha"/>
    <x v="6"/>
    <s v="NA"/>
    <s v="Prostate"/>
    <s v="Prostate"/>
    <s v="Male"/>
    <n v="73"/>
    <s v="N"/>
    <n v="5.2"/>
    <s v="Kalappa"/>
    <s v="Surgery"/>
    <s v="Primary"/>
    <s v="Naïve"/>
    <s v="NA"/>
    <s v="NA"/>
    <x v="0"/>
    <s v="NA"/>
    <s v="NA"/>
    <s v="NA"/>
    <s v="NA"/>
    <s v="NA"/>
    <s v="NA"/>
    <s v="NA"/>
    <d v="2024-12-03T00:00:00"/>
    <s v="0.6*1.4*1.2"/>
    <s v="NA"/>
    <s v="Vibratome"/>
    <n v="15"/>
    <s v="Syam"/>
    <s v="Y"/>
    <s v="Y"/>
    <s v="N"/>
    <s v="Q2 Passed"/>
    <s v="NA"/>
    <s v="Arm 1 (1x7)"/>
    <s v="T72 Base Plate: Advanced DMEM/F12 MC RxE (2x3), Advanced DMEM/F12+DHT(1nm) MC RxF (2x3), Advanced DMEM/F12+DHT(10nm) MC RxG (2x3), Advanced DMEM/F12+DHT(50nm) MC RxH (2x3) ;_x000a_T72  Plate: DMEM/F12 MC RxC (2x3) "/>
    <n v="48"/>
    <s v="Terminated @T72"/>
  </r>
  <r>
    <s v="FBR1Y240351"/>
    <n v="240351"/>
    <s v="R&amp;D"/>
    <x v="757"/>
    <s v="FCB-PROTOCOL-01"/>
    <s v="VYD/337"/>
    <s v="Y"/>
    <s v="CCS Study (1Y)"/>
    <s v="Internal R&amp;D"/>
    <s v="Q1 Passed"/>
    <s v="Q1 Passed"/>
    <s v="Q1.5 Passed"/>
    <s v="Q1.5 Passed"/>
    <s v="NA"/>
    <s v="Tumor content 60-90%"/>
    <x v="5"/>
    <s v="Vydehi Hospital, Bangalore"/>
    <s v="Dr Amritha Prabha"/>
    <x v="0"/>
    <s v="NA"/>
    <s v="Alveolus"/>
    <s v="Right upper Alveolus&amp;Hard palate"/>
    <s v="Female"/>
    <n v="56"/>
    <s v="N"/>
    <n v="4.7"/>
    <s v="Kalappa"/>
    <s v="Surgery"/>
    <s v="Local Recurrent"/>
    <s v="Surgery"/>
    <s v="NA"/>
    <s v="IV"/>
    <x v="1"/>
    <n v="1"/>
    <s v="rpT4N3b"/>
    <s v="NA"/>
    <s v="NA"/>
    <s v="NA"/>
    <s v="NA"/>
    <s v="NA"/>
    <d v="2024-12-04T00:00:00"/>
    <s v="0.5-0.6*1.4*1.2"/>
    <s v="NA"/>
    <s v="Vibratome"/>
    <n v="15"/>
    <s v="Pallavi"/>
    <s v="Y"/>
    <s v="Y"/>
    <s v="N"/>
    <s v="Q2 Passed"/>
    <s v="NA"/>
    <s v="Arm 1 (1x7)"/>
    <s v="Plate 2: MC RxA (1x7),  Cisplatin RxF (1x7), RxC (1x7), Cisplatin+LDN RxW (1x7)"/>
    <n v="42"/>
    <s v="Terminated @T72"/>
  </r>
  <r>
    <s v="FBR1Y240352"/>
    <n v="240352"/>
    <s v="R&amp;D"/>
    <x v="757"/>
    <s v="FCB-PROTOCOL-02"/>
    <s v="HN192"/>
    <s v="Y"/>
    <s v="CCS Study (1Y)"/>
    <s v="Internal R&amp;D"/>
    <s v="Q1 Passed"/>
    <s v="Not Received"/>
    <s v="Compromised"/>
    <s v="Q1.5 Passed"/>
    <s v="Blood not collected"/>
    <s v="Tumor content 0-65%. Average tumor content 25%"/>
    <x v="7"/>
    <s v="Mazumdar Shaw Medical Centre, Bangalore"/>
    <s v="Dr Vijay Pillai, Bangalore"/>
    <x v="0"/>
    <s v="NA"/>
    <s v="Alveolus"/>
    <s v="Left Lower Alveolus"/>
    <s v="Male"/>
    <n v="60"/>
    <s v="N"/>
    <n v="3.9"/>
    <s v="Kalappa"/>
    <s v="Surgery"/>
    <s v="Primary"/>
    <s v="Naïve"/>
    <s v="NA"/>
    <n v="4"/>
    <x v="1"/>
    <n v="1"/>
    <s v="pT4a N1"/>
    <s v="NA"/>
    <s v="NA"/>
    <s v="Squamous Cell Carcinoma"/>
    <s v="NA"/>
    <s v="NA"/>
    <d v="2024-12-04T00:00:00"/>
    <s v="0.2*0.4*0.7_x000a_0.2*0.6*0.6"/>
    <s v="NA"/>
    <s v="Manual"/>
    <n v="15"/>
    <s v="Abdul"/>
    <s v="N"/>
    <s v="N"/>
    <s v="N"/>
    <s v="Q2 Passed"/>
    <s v="NA"/>
    <s v="Arm 1 (1x6)"/>
    <s v="Plate 2: MC RxAI (2x3),  Cisplatin RxAN (2x3), TPF RxAT (2x3)"/>
    <n v="30"/>
    <s v="Terminated @T72"/>
  </r>
  <r>
    <s v="FBR2Q240353"/>
    <n v="240353"/>
    <s v="R&amp;D"/>
    <x v="757"/>
    <s v="FCB-PROTOCOL-01"/>
    <s v="CLN/DBR/219"/>
    <s v="Y"/>
    <s v="MFS (2Q)"/>
    <s v="Internal R&amp;D"/>
    <s v="Q1 Passed"/>
    <s v="Q1 Passed"/>
    <s v="Q1.5 Passed"/>
    <s v="Q1.5 Passed"/>
    <s v="NA"/>
    <s v="A:Tumor content 0-90%. Average tumor content 70%_x000a_B:Tumor content 0-90%. Average tumor content 75%"/>
    <x v="4"/>
    <s v="DBR &amp; SK Hospital, Tirupati"/>
    <s v="Dr C Jayaprakash"/>
    <x v="0"/>
    <s v="NA"/>
    <s v="Tongue"/>
    <s v="Tongue"/>
    <s v="Female"/>
    <n v="74"/>
    <s v="N"/>
    <n v="7.1"/>
    <s v="Maruthi"/>
    <s v="Surgery"/>
    <s v="Primary"/>
    <s v="Naïve"/>
    <s v="NA"/>
    <s v="IVA"/>
    <x v="1"/>
    <s v="NA"/>
    <s v="T2 N3b MX"/>
    <s v="NA"/>
    <s v="NA"/>
    <s v="NA"/>
    <s v="NA"/>
    <s v="NA"/>
    <d v="2024-12-04T00:00:00"/>
    <s v="0.5-0.6*2.0*1.7"/>
    <s v="NA"/>
    <s v="Vibratome"/>
    <n v="15"/>
    <s v="Abdul"/>
    <s v="Y"/>
    <s v="Y"/>
    <s v="N"/>
    <s v="Q2 Passed"/>
    <s v="NA"/>
    <s v="Tbl Plate 1 (1x7)_x000a_Tbl Plate 2 (1x7)"/>
    <s v="Base Plate P3: RxA (1x7); _x000a_Base Plate P4: RxBO (7x1)"/>
    <n v="35"/>
    <s v="Terminated @T72"/>
  </r>
  <r>
    <s v="FBR1K240354"/>
    <n v="240354"/>
    <s v="R&amp;D"/>
    <x v="758"/>
    <s v="FCB-PROTOCOL-01"/>
    <s v="VYD/338"/>
    <s v="Y"/>
    <s v="NA"/>
    <s v="Internal R&amp;D"/>
    <s v="Q1 Passed"/>
    <s v="Q1 Passed"/>
    <s v="Q1.5 Passed"/>
    <s v="Q1.5 Passed"/>
    <s v="NA"/>
    <s v="Tumor content 12-80%. Immune component high"/>
    <x v="5"/>
    <s v="Vydehi Hospital, Bangalore"/>
    <s v="Dr Amritha Prabha"/>
    <x v="0"/>
    <s v="NA"/>
    <s v="Tongue"/>
    <s v="Right Lateral border of tongue"/>
    <s v="Female"/>
    <n v="50"/>
    <s v="N"/>
    <n v="4.5"/>
    <s v="Kalappa"/>
    <s v="Surgery"/>
    <s v="Primary"/>
    <s v="Surgery"/>
    <s v="NA"/>
    <s v="IV"/>
    <x v="1"/>
    <n v="2"/>
    <s v="T2N2b"/>
    <s v="NA"/>
    <s v="NA"/>
    <s v="NA"/>
    <s v="NA"/>
    <s v="NA"/>
    <d v="2024-12-09T00:00:00"/>
    <s v="0.8*0.9*1.3"/>
    <s v="NA"/>
    <s v="Vibratome"/>
    <n v="15"/>
    <s v="Syam"/>
    <s v="Y"/>
    <s v="Y"/>
    <s v="N"/>
    <s v="Q2 Passed"/>
    <s v="NA"/>
    <s v="Arm 1 (1x7)"/>
    <s v="Plate 2: MC RxA (1x7), Nivo RxC (1x7), Cis RxF (1x7);_x000a_Plate 3:  MC RxA (1x7), Nivo RxC (1x7)"/>
    <n v="49"/>
    <s v="Terminated @T72"/>
  </r>
  <r>
    <s v="FBR1Y240355"/>
    <n v="240355"/>
    <s v="R&amp;D"/>
    <x v="759"/>
    <s v="FCB-PROTOCOL-01"/>
    <s v="VYD/339"/>
    <s v="Y"/>
    <s v="CCS Study (1Y)"/>
    <s v="Internal R&amp;D"/>
    <s v="Q1 Passed"/>
    <s v="Q1 Passed"/>
    <s v="Q1.5 Passed"/>
    <s v="Q1.5 Passed"/>
    <s v="NA"/>
    <s v="Tumor content 40-85%."/>
    <x v="5"/>
    <s v="Vydehi Hospital, Bangalore"/>
    <s v="Dr Amritha Prabha"/>
    <x v="0"/>
    <s v="NA"/>
    <s v="Buccal Mucosa"/>
    <s v="Left Buccal Mucosa"/>
    <s v="Female"/>
    <n v="59"/>
    <s v="N"/>
    <n v="3.9"/>
    <s v="Kalappa"/>
    <s v="Surgery"/>
    <s v="Primary"/>
    <s v="Naïve"/>
    <s v="NA"/>
    <s v="II"/>
    <x v="2"/>
    <n v="2"/>
    <s v="T2N0"/>
    <s v="NA"/>
    <s v="NA"/>
    <s v="NA"/>
    <s v="NA"/>
    <s v="NA"/>
    <d v="2024-12-10T00:00:00"/>
    <s v="0.2-0.4*1.0*1.1-1.5"/>
    <s v="NA"/>
    <s v="Vibratome"/>
    <n v="15"/>
    <s v="Mouniss"/>
    <s v="Y"/>
    <s v="Y"/>
    <s v="N"/>
    <s v="Q2 Passed"/>
    <s v="NA"/>
    <s v="Arm 1 (1x6)"/>
    <s v="Plate 2: MC RxA (1x7),  Cisplatin RxF (1x7), Pacli+Carbo RxJ (1x7), Gemi+Carbo RxL (1x7)"/>
    <n v="42"/>
    <s v="Terminated @T72"/>
  </r>
  <r>
    <s v="FBR1Y240356"/>
    <n v="240356"/>
    <s v="R&amp;D"/>
    <x v="759"/>
    <s v="FCB-PROTOCOL-02"/>
    <s v="HN193"/>
    <s v="Y"/>
    <s v="CCS Study (1Y)"/>
    <s v="Internal R&amp;D"/>
    <s v="Q1 Passed"/>
    <s v="Not Received"/>
    <s v="Compromised"/>
    <s v="Q1.5 Passed"/>
    <s v="Blood not collected"/>
    <s v="Tumor content 80-90%"/>
    <x v="7"/>
    <s v="Mazumdar Shaw Medical Centre, Bangalore"/>
    <s v="Dr Vijay Pillai, Bangalore"/>
    <x v="0"/>
    <s v="NA"/>
    <s v="Tongue"/>
    <s v="Right Tongue"/>
    <s v="Male"/>
    <n v="65"/>
    <s v="N"/>
    <n v="4.5"/>
    <s v="Maruthi"/>
    <s v="Surgery"/>
    <s v="Primary"/>
    <s v="Naïve"/>
    <s v="NA"/>
    <s v="NA"/>
    <x v="0"/>
    <s v="NA"/>
    <s v="NA"/>
    <s v="NA"/>
    <s v="NA"/>
    <s v="NA"/>
    <s v="NA"/>
    <s v="NA"/>
    <d v="2024-12-10T00:00:00"/>
    <s v="0.4*0.9*1.1_x000a_0.3*0.5*0.7_x000a_0.2*0.4*0.5"/>
    <s v="NA"/>
    <s v="Manual"/>
    <n v="15"/>
    <s v="Dharani"/>
    <s v="N"/>
    <s v="N"/>
    <s v="N"/>
    <s v="Q2 Passed"/>
    <s v="NA"/>
    <s v="Arm 1 (1x6)"/>
    <s v="Plate 2: MC RxAI (2x3),  Cisplatin RxAN (2x3), TPF RxAT (2x3)"/>
    <n v="36"/>
    <s v="Terminated @T72"/>
  </r>
  <r>
    <s v="FBR2S240357"/>
    <n v="240357"/>
    <s v="R&amp;D"/>
    <x v="759"/>
    <s v="FCB-PROTOCOL-01"/>
    <s v="CLN/DBR/220"/>
    <s v="Y"/>
    <s v="NA"/>
    <s v="Internal R&amp;D"/>
    <s v="Q1 Passed"/>
    <s v="Q1 Passed"/>
    <s v="Q1.5 Passed"/>
    <s v="Q1.5 Rejected"/>
    <s v="NA"/>
    <s v="No tumor. Fragments mostly necrosed"/>
    <x v="4"/>
    <s v="DBR &amp; SK Hospital, Tirupati"/>
    <s v="Dr C Jayaprakash"/>
    <x v="7"/>
    <s v="NA"/>
    <s v="Rectum"/>
    <s v="Rectum"/>
    <s v="Female"/>
    <n v="46"/>
    <s v="N"/>
    <n v="6.7"/>
    <s v="Kalappa"/>
    <s v="Surgery"/>
    <s v="Primary"/>
    <s v="Radiotherapy"/>
    <s v="NA"/>
    <s v="NA"/>
    <x v="0"/>
    <s v="NA"/>
    <s v="NA"/>
    <s v="NA"/>
    <s v="NA"/>
    <s v="NA"/>
    <s v="NA"/>
    <s v="NA"/>
    <d v="2024-12-11T00:00:00"/>
    <s v="0.6*2.2*3.6-3.8_x000a_0.6-0.8*1.2-1.3*1.6-1.8_x000a_0.6*1.4-1.6*1.6-1.8"/>
    <s v="NA"/>
    <s v="Manual"/>
    <n v="13"/>
    <s v="Dharani"/>
    <s v="Y"/>
    <s v="Y"/>
    <s v="N"/>
    <s v="Q2 Rejected"/>
    <s v="No Tumor"/>
    <s v="NA"/>
    <s v="NA"/>
    <s v="NA"/>
    <s v="Rejected"/>
  </r>
  <r>
    <s v="FBR1Y240358"/>
    <n v="240358"/>
    <s v="R&amp;D"/>
    <x v="760"/>
    <s v="FCB-PROTOCOL-01"/>
    <s v="VYD/340"/>
    <s v="Y"/>
    <s v="CCS Study (1Y)"/>
    <s v="Internal R&amp;D"/>
    <s v="Q1 Passed"/>
    <s v="Q1 Passed"/>
    <s v="Q1.5 Passed"/>
    <s v="Q1.5 Passed"/>
    <s v="NA"/>
    <s v="Tumor content 40-90%"/>
    <x v="5"/>
    <s v="Vydehi Hospital, Bangalore"/>
    <s v="Dr Amritha Prabha"/>
    <x v="0"/>
    <s v="NA"/>
    <s v="Buccal Mucosa"/>
    <s v="Left Buccal Mucosa"/>
    <s v="Female"/>
    <n v="49"/>
    <s v="N"/>
    <n v="4.0999999999999996"/>
    <s v="Kalappa"/>
    <s v="Surgery"/>
    <s v="Primary"/>
    <s v="Naïve"/>
    <s v="NA"/>
    <s v="II"/>
    <x v="2"/>
    <n v="1"/>
    <s v="T2N0"/>
    <s v="NA"/>
    <s v="NA"/>
    <s v="NA"/>
    <s v="NA"/>
    <s v="NA"/>
    <d v="2024-12-11T00:00:00"/>
    <s v="0.7/0.8*0.4-1.2*1.6"/>
    <s v="NA"/>
    <s v="Vibratome"/>
    <n v="15"/>
    <s v="kuberan"/>
    <s v="Y"/>
    <s v="Y"/>
    <s v="N"/>
    <s v="Q2 Passed"/>
    <s v="NA"/>
    <s v="Arm 1 (1x7)"/>
    <s v="Plate 2: MC RxAI (2x3),  Cisplatin RxAN (2x3), Pacli+Carbo RxAM (2x3), Gemi+carbo RxAS (2x3)"/>
    <n v="42"/>
    <s v="Terminated @T72"/>
  </r>
  <r>
    <s v="FBR1Y240359"/>
    <n v="240359"/>
    <s v="R&amp;D"/>
    <x v="761"/>
    <s v="FCB-PROTOCOL-01"/>
    <s v="VYD/341"/>
    <s v="Y"/>
    <s v="CCS Study (1Y)"/>
    <s v="Internal R&amp;D"/>
    <s v="Q1 Passed"/>
    <s v="Q1 Passed"/>
    <s v="Q1.5 Passed"/>
    <s v="Q1.5 Passed"/>
    <s v="NA"/>
    <s v="Tumor content 60-90%"/>
    <x v="5"/>
    <s v="Vydehi Hospital, Bangalore"/>
    <s v="Dr Amritha Prabha"/>
    <x v="0"/>
    <s v="NA"/>
    <s v="Buccal Mucosa"/>
    <s v="Left Buccal Mucosa"/>
    <s v="Male"/>
    <n v="39"/>
    <s v="N"/>
    <n v="4.5999999999999996"/>
    <s v="Maruthi"/>
    <s v="Surgery"/>
    <s v="Primary"/>
    <s v="Naïve"/>
    <s v="NA"/>
    <s v="IV"/>
    <x v="1"/>
    <n v="2"/>
    <s v="T2N2b"/>
    <s v="NA"/>
    <s v="NA"/>
    <s v="NA"/>
    <s v="NA"/>
    <s v="NA"/>
    <d v="2024-12-13T00:00:00"/>
    <s v="0.6*1.4*1.6"/>
    <s v="NA"/>
    <s v="Vibratome"/>
    <n v="15"/>
    <s v="Pallavi"/>
    <s v="Y"/>
    <s v="Y"/>
    <s v="N"/>
    <s v="Q2 Passed"/>
    <s v="NA"/>
    <s v="Arm 1 (1x7)"/>
    <s v="Plate 2: MC RxA (1x7),  Cisplatin RxF (1x7), Pacli+Carbo RxJ (1x7), Gemi+Carbo RxL (1x7)"/>
    <n v="42"/>
    <s v="Terminated @T72"/>
  </r>
  <r>
    <s v="FBR1K240360"/>
    <n v="240360"/>
    <s v="R&amp;D"/>
    <x v="761"/>
    <s v="FCB-PROTOCOL-01"/>
    <s v="CLN/DBR/221"/>
    <s v="Y"/>
    <s v="NA"/>
    <s v="Internal R&amp;D"/>
    <s v="Q1 Passed"/>
    <s v="Q1 Passed"/>
    <s v="Q1.5 Passed"/>
    <s v="Q1.5 Passed"/>
    <s v="NA"/>
    <s v="Tumor content 40-90%"/>
    <x v="4"/>
    <s v="DBR &amp; SK Hospital, Tirupati"/>
    <s v="Dr C Jayaprakash"/>
    <x v="0"/>
    <s v="NA"/>
    <s v="Buccal Mucosa"/>
    <s v="Left Buccal Mucosa"/>
    <s v="Female"/>
    <n v="59"/>
    <s v="N"/>
    <n v="6.3"/>
    <s v="Kalappa"/>
    <s v="Surgery"/>
    <s v="Primary"/>
    <s v="Naïve"/>
    <s v="NA"/>
    <s v="IVA"/>
    <x v="1"/>
    <s v="NA"/>
    <s v="T4a N2 MX"/>
    <s v="NA"/>
    <s v="NA"/>
    <s v="NA"/>
    <s v="NA"/>
    <s v="NA"/>
    <d v="2024-12-14T00:00:00"/>
    <s v="0.2-0.3*1.4*2.4_x000a_0.2-0.3*0.8*1.0"/>
    <s v="NA"/>
    <s v="Vibratome"/>
    <n v="15"/>
    <s v="Dharani"/>
    <s v="N"/>
    <s v="N"/>
    <s v="N"/>
    <s v="Q2 Passed"/>
    <s v="NA"/>
    <s v="Arm 1 (1x6)"/>
    <s v="Plate 2: MC RxAI (2x3), Nivo RxAL (2x3);_x000a_Plate 3:  MC RxAI (2x3), Nivo RxAL (2x3)"/>
    <n v="48"/>
    <s v="Terminated @T72"/>
  </r>
  <r>
    <s v="FBR2S240361"/>
    <n v="240361"/>
    <s v="R&amp;D"/>
    <x v="762"/>
    <s v="FCB-PROTOCOL-01"/>
    <s v="VYD/342"/>
    <s v="Y"/>
    <s v="NA"/>
    <s v="Internal R&amp;D"/>
    <s v="Q1 Passed"/>
    <s v="Q1 Passed"/>
    <s v="Q1.5 Passed"/>
    <s v="Q1.5 Passed"/>
    <s v="NA"/>
    <s v="Tumor content 6-65%"/>
    <x v="5"/>
    <s v="Vydehi Hospital, Bangalore"/>
    <s v="Dr Amritha Prabha"/>
    <x v="7"/>
    <s v="NA"/>
    <s v="Colon"/>
    <s v="Transverse colon"/>
    <s v="Male"/>
    <n v="53"/>
    <s v="N"/>
    <n v="6.5"/>
    <s v="Shashi"/>
    <s v="Surgery"/>
    <s v="Primary"/>
    <s v="Naïve"/>
    <s v="NA"/>
    <s v="IIIB"/>
    <x v="4"/>
    <n v="3"/>
    <s v="T4aN1c"/>
    <s v="NA"/>
    <s v="NA"/>
    <s v="Adeno carcinoma poorly differentiated carcinoma"/>
    <s v="NA"/>
    <s v="NA"/>
    <d v="2024-12-26T00:00:00"/>
    <s v="0.5-0.6*1.8*2.0-2.4"/>
    <s v="NA"/>
    <s v="Vibratome"/>
    <n v="13"/>
    <s v="kuberan"/>
    <s v="Y"/>
    <s v="Y"/>
    <s v="N"/>
    <s v="Q2 Passed"/>
    <s v="NA"/>
    <s v="2*4*0.45 Tbl Arm 1 (1x7)_x000a_2*4*0.45 Tbl Arm 2 (1x7)"/>
    <s v="Base Plate 2: MC DMEM RxA (1x7),MC DMEM+NGE RxE (1x7), TBL Arm1  (1x7),TBL Arm2 RxB (1x7);_x000a_Flow Plate 3: MC DMEM RxA (1x7), DMEM/F12+AntiCD3+IL2 RxI (1x7), TBL Flow  (1x7)"/>
    <n v="49"/>
    <s v="Terminated @T72"/>
  </r>
  <r>
    <s v="FBR1Y240362"/>
    <n v="240362"/>
    <s v="R&amp;D"/>
    <x v="763"/>
    <s v="FCB-PROTOCOL-01"/>
    <s v="VYD/343"/>
    <s v="Y"/>
    <s v="CCS Study (1Y)"/>
    <s v="Internal R&amp;D"/>
    <s v="Q1 Passed"/>
    <s v="Q1 Passed"/>
    <s v="Q1.5 Passed"/>
    <s v="Q1.5 Passed"/>
    <s v="NA"/>
    <s v="Tumor content 5-65%  "/>
    <x v="5"/>
    <s v="Vydehi Hospital, Bangalore"/>
    <s v="Dr Amritha Prabha"/>
    <x v="0"/>
    <s v="NA"/>
    <s v="Alveolus"/>
    <s v="Left upper alveolus and Buccal Mucosa"/>
    <s v="Male"/>
    <n v="48"/>
    <s v="N"/>
    <n v="5.6"/>
    <s v="Shashi"/>
    <s v="Surgery"/>
    <s v="Primary"/>
    <s v="Naïve"/>
    <s v="NA"/>
    <s v="IV"/>
    <x v="1"/>
    <n v="3"/>
    <s v="T4aN2b"/>
    <s v="NA"/>
    <s v="NA"/>
    <s v="NA"/>
    <s v="NA"/>
    <s v="NA"/>
    <d v="2024-12-27T00:00:00"/>
    <s v="0.6-0.8*0.9-1.2*1.4-1.6_x000a_0.2*0.5-0.7*0.4-0.8_x000a_0.2*0.5-0.8*0.6-0.9_x000a_0.3*0.4-0.8*0.8-0.9"/>
    <s v="NA"/>
    <s v="Vibratome"/>
    <n v="15"/>
    <s v="Mouniss"/>
    <s v="Y"/>
    <s v="Y"/>
    <s v="N"/>
    <s v="Q2 Passed"/>
    <s v="NA"/>
    <s v="Arm 1 (1x7)"/>
    <s v="Plate 2: MC RxA (1x7),  Cisplatin RxF (1x7), Pacli+Carbo RxJ (1x7), Gemi+Carbo RxL (1x7), Nivolumab RxC (1x7)"/>
    <n v="56"/>
    <s v="Terminated @T72"/>
  </r>
  <r>
    <s v="FBR2S240363"/>
    <n v="240363"/>
    <s v="R&amp;D"/>
    <x v="763"/>
    <s v="FCB-PROTOCOL-01"/>
    <s v="CLN/DBR/222"/>
    <s v="Y"/>
    <s v="CCS Study (1Y)"/>
    <s v="Internal R&amp;D"/>
    <s v="Q1 Passed"/>
    <s v="Q1 Passed"/>
    <s v="Q1.5 Passed"/>
    <s v="Q1.5 Passed"/>
    <s v="NA"/>
    <s v="A:Tumor content 0-70%.Average tumor content 35%_x000a_B:Tumor content 0-80%.Average tumor content 30%"/>
    <x v="4"/>
    <s v="DBR &amp; SK Hospital, Tirupati"/>
    <s v="Dr C Jayaprakash"/>
    <x v="7"/>
    <s v="NA"/>
    <s v="Colon"/>
    <s v="Colon"/>
    <s v="Male"/>
    <n v="54"/>
    <s v="N"/>
    <n v="6.4"/>
    <s v="Kalappa"/>
    <s v="Surgery"/>
    <s v="Primary"/>
    <s v="Naïve"/>
    <s v="NA"/>
    <s v="IIIC"/>
    <x v="4"/>
    <s v="NA"/>
    <s v="T4a N2b MX"/>
    <s v="NA"/>
    <s v="NA"/>
    <s v="NA"/>
    <s v="NA"/>
    <s v="NA"/>
    <d v="2024-12-28T00:00:00"/>
    <s v="1.2*1.0-1.8*0.8-2.8"/>
    <s v="NA"/>
    <s v="Vibratome"/>
    <n v="13"/>
    <s v="chandan"/>
    <s v="Y"/>
    <s v="Y"/>
    <s v="N"/>
    <s v="Q2 Passed"/>
    <s v="NA"/>
    <s v="2*4*0.45 Tbl Arm 1 (1x7)_x000a_2*4*0.45 Tbl Arm 2 (1x7)"/>
    <s v="Base Plate 2: MC DMEM/F12 RxA (1x7), DMEM/F12+Nivolumab  RxJ (1x7), TBL Arm1  (1x7),TBL Arm2 RxB (1x7);_x000a_Flow Plate 3: MC DMEM/F12 RxA (1x7), DMEM/F12+AntiCD3+IL2 RxI (1x7), DMEM/F12+Nivolumab RxJ (1x7), TBL Flow  (1x7)"/>
    <n v="93"/>
    <s v="Terminated @T72"/>
  </r>
  <r>
    <s v="FBB1M250001"/>
    <n v="250001"/>
    <s v="Biopharma"/>
    <x v="764"/>
    <s v="FCB-PROTOCOL-01"/>
    <s v="CLN/DBR/223"/>
    <s v="Y"/>
    <s v="BP011 (1M)"/>
    <s v="Biopharma"/>
    <s v="Q1 Passed"/>
    <s v="Q1 Passed"/>
    <s v="Q1.5 Passed"/>
    <s v="Qualified"/>
    <s v="Nil"/>
    <s v="Tumor content 40-70% with high immune content in some fragments"/>
    <x v="4"/>
    <s v="DBR &amp; SK Hospital, Tirupati"/>
    <s v="Dr C Jayaprakash"/>
    <x v="0"/>
    <s v="NA"/>
    <s v="Buccal Mucosa"/>
    <s v="Left Buccal Mucosa"/>
    <s v="Female"/>
    <n v="56"/>
    <s v="N"/>
    <n v="6.5"/>
    <s v="Maruthi"/>
    <s v="Surgery"/>
    <s v="Primary"/>
    <s v="Naïve"/>
    <s v="NA"/>
    <s v="IVB"/>
    <x v="1"/>
    <s v="NA"/>
    <s v="T4a N3b MX"/>
    <s v="NA"/>
    <s v="NA"/>
    <s v="Squamous Cell Carcinoma"/>
    <s v="NA"/>
    <s v="NA"/>
    <d v="2025-01-02T00:00:00"/>
    <s v="0.2-0.6*0.9*2.4"/>
    <s v="NA"/>
    <s v="Vibratome"/>
    <n v="15"/>
    <s v="sai "/>
    <s v="Y"/>
    <s v="Y"/>
    <s v="N"/>
    <s v="Q2 Passed"/>
    <s v="NA"/>
    <s v="Arm 1 (1x7)"/>
    <s v="Base Plate-2: RxA (1x7), RxB (1x7),  RxC (1x7),  RxD (1x7),  RxE (1x7),  RxF (1x7)"/>
    <n v="63"/>
    <s v="Terminated @T72"/>
  </r>
  <r>
    <s v="FBB1M250002"/>
    <n v="250002"/>
    <s v="Biopharma"/>
    <x v="765"/>
    <s v="FCB-PROTOCOL-01"/>
    <s v="CLN/DBR/224"/>
    <s v="Y"/>
    <s v="BP011 (1M)"/>
    <s v="Biopharma"/>
    <s v="Q1 Passed"/>
    <s v="Q1 Passed"/>
    <s v="Q1.5 Passed"/>
    <s v="Qualified"/>
    <s v="Nil"/>
    <s v="Tumor content 70-92%"/>
    <x v="4"/>
    <s v="DBR &amp; SK Hospital, Tirupati"/>
    <s v="Dr C Jayaprakash"/>
    <x v="0"/>
    <s v="NA"/>
    <s v="Buccal Mucosa"/>
    <s v="Right Buccal Mucosa"/>
    <s v="Female"/>
    <n v="76"/>
    <s v="N"/>
    <n v="6.2"/>
    <s v="Maruthi"/>
    <s v="Surgery"/>
    <s v="Primary"/>
    <s v="Naïve"/>
    <s v="NA"/>
    <s v="III"/>
    <x v="4"/>
    <s v="NA"/>
    <s v="T3 N1 MX"/>
    <s v="NA"/>
    <s v="NA"/>
    <s v="Squamous Cell Carcinoma"/>
    <s v="NA"/>
    <s v="NA"/>
    <d v="2025-01-04T00:00:00"/>
    <s v="0.4-0.8*0.6-1.4*2.2"/>
    <s v="NA"/>
    <s v="Vibratome"/>
    <n v="15"/>
    <s v="Mouniss"/>
    <s v="Y"/>
    <s v="Y"/>
    <s v="N"/>
    <s v="Q2 Passed"/>
    <s v="NA"/>
    <s v="Arm 1 (1x7)"/>
    <s v="Base Plate-2: RxA (1x7), RxB (1x7),  RxC (1x7),  RxD (1x7),  RxE (1x7),  RxF (1x7)"/>
    <n v="63"/>
    <s v="Terminated @T72"/>
  </r>
  <r>
    <s v="FBR1Y250003"/>
    <n v="250003"/>
    <s v="R&amp;D"/>
    <x v="766"/>
    <s v="FCB-PROTOCOL-01"/>
    <s v="VYD/344"/>
    <s v="Y"/>
    <s v="CCS Study (1Y)"/>
    <s v="Internal R&amp;D"/>
    <s v="Q1 Passed"/>
    <s v="Q1 Passed"/>
    <s v="Q1.5 Passed"/>
    <s v="Qualified"/>
    <s v="Nil"/>
    <s v="Tumor content 0-90% . Average tumor content 60%."/>
    <x v="5"/>
    <s v="Vydehi Hospital, Bangalore"/>
    <s v="Dr Amritha Prabha"/>
    <x v="0"/>
    <s v="NA"/>
    <s v="Buccal Mucosa"/>
    <s v="Right Buccal Mucosa"/>
    <s v="Female"/>
    <n v="49"/>
    <s v="N"/>
    <n v="5.8"/>
    <s v="Shashi"/>
    <s v="Surgery"/>
    <s v="Primary"/>
    <s v="Naïve"/>
    <s v="NA"/>
    <s v="IV"/>
    <x v="1"/>
    <n v="2"/>
    <s v="T4aN0"/>
    <s v="NA"/>
    <s v="NA"/>
    <s v="NA"/>
    <s v="NA"/>
    <s v="NA"/>
    <d v="2025-01-06T00:00:00"/>
    <s v="0.2*0.2-0.5*1.0_x000a_0.2*0.4-0.5*1.0"/>
    <s v="NA"/>
    <s v="Manual"/>
    <n v="15"/>
    <s v="Abdul"/>
    <s v="Y"/>
    <s v="Y"/>
    <s v="N"/>
    <s v="Q2 Passed"/>
    <s v="NA"/>
    <s v="M Arm 2 (1x7)"/>
    <s v="Base Plate-2: MC RxAI (1x7), Cisplatin RxAN (1x7),  Pacli+Carbo RxAM (1x7), Gemi+Carbo  RxAS (1x7)"/>
    <n v="42"/>
    <s v="Terminated @T72"/>
  </r>
  <r>
    <s v="FBR2A250004"/>
    <n v="250004"/>
    <s v="R&amp;D"/>
    <x v="766"/>
    <s v="FCB-PROTOCOL-02"/>
    <s v="OC049"/>
    <s v="Y"/>
    <s v="Ovary CC (2A)"/>
    <s v="Internal R&amp;D"/>
    <s v="Q1 Passed"/>
    <s v="Not Received"/>
    <s v="Compromised"/>
    <s v="Rejected"/>
    <s v="Nil"/>
    <s v="Most fragments show &lt;5% glands which appear benign/borderline"/>
    <x v="7"/>
    <s v="Mazumdar Shaw Medical Centre, Bangalore"/>
    <s v="Dr Rohit Ranade, Bangalore"/>
    <x v="2"/>
    <s v="NA"/>
    <s v="Ovary"/>
    <s v="Left Ovary"/>
    <s v="Female"/>
    <n v="60"/>
    <s v="N"/>
    <n v="4.8"/>
    <s v="Maruthi"/>
    <s v="Surgery"/>
    <s v="Primary"/>
    <s v="Naïve"/>
    <s v="NA"/>
    <s v="NA"/>
    <x v="0"/>
    <s v="NA"/>
    <s v="NA"/>
    <s v="NA"/>
    <s v="NA"/>
    <s v="NA"/>
    <s v="NA"/>
    <s v="NA"/>
    <d v="2025-01-06T00:00:00"/>
    <s v="0.4*0.8-1.0*1.8"/>
    <s v="NA"/>
    <s v="Manual"/>
    <n v="15"/>
    <s v="Pallavi"/>
    <s v="N"/>
    <s v="N"/>
    <s v="N"/>
    <s v="Q2 Rejected"/>
    <s v="No Tumor"/>
    <s v="NA"/>
    <s v="NA"/>
    <s v="NA"/>
    <s v="Rejected"/>
  </r>
  <r>
    <s v="FBR1Y250005"/>
    <n v="250005"/>
    <s v="R&amp;D"/>
    <x v="767"/>
    <s v="FCB-PROTOCOL-02"/>
    <s v="HN194"/>
    <s v="Y"/>
    <s v="CCS Study (1Y)"/>
    <s v="Internal R&amp;D"/>
    <s v="Q1 Passed"/>
    <s v="Not Received"/>
    <s v="Compromised"/>
    <s v="Qualified"/>
    <s v="Nil"/>
    <s v="Most fragments show superficial epithelium. Some fragments show 2-30% tumor cells"/>
    <x v="7"/>
    <s v="Mazumdar Shaw Medical Centre, Bangalore"/>
    <s v="Dr Vijay Pillai, Bangalore"/>
    <x v="0"/>
    <s v="NA"/>
    <s v="Alveolus"/>
    <s v="Right Alveolus"/>
    <s v="Male"/>
    <n v="68"/>
    <s v="N"/>
    <n v="4.5999999999999996"/>
    <s v="Kalappa"/>
    <s v="Surgery"/>
    <s v="Primary"/>
    <s v="Naïve"/>
    <s v="NA"/>
    <s v="NA"/>
    <x v="0"/>
    <s v="NA"/>
    <s v="NA"/>
    <s v="NA"/>
    <s v="NA"/>
    <s v="NA"/>
    <s v="NA"/>
    <s v="NA"/>
    <d v="2025-01-07T00:00:00"/>
    <s v="0.8*1.2*1.6"/>
    <s v="NA"/>
    <s v="Vibratome"/>
    <n v="15"/>
    <s v="Syam"/>
    <s v="N"/>
    <s v="N"/>
    <s v="N"/>
    <s v="Q2 Passed"/>
    <s v="NA"/>
    <s v="M Arm 2 (1x6)"/>
    <s v="Base Plate-2: MC RxAI (2x3), Cisplatin RxAN (2x3),  TPF RxAT (1x7)"/>
    <n v="36"/>
    <s v="Terminated @T72"/>
  </r>
  <r>
    <s v="FBR1K250006"/>
    <n v="250006"/>
    <s v="R&amp;D"/>
    <x v="767"/>
    <s v="FCB-PROTOCOL-01"/>
    <s v="VYD/345"/>
    <s v="Y"/>
    <s v="DMS_v4(1K)"/>
    <s v="Internal R&amp;D"/>
    <s v="Q1 Passed"/>
    <s v="Q1 Passed"/>
    <s v="Q1.5 Passed"/>
    <s v="Qualified"/>
    <s v="Nil"/>
    <s v="Tumor content 35-90%."/>
    <x v="5"/>
    <s v="Vydehi Hospital, Bangalore"/>
    <s v="Dr Amritha Prabha"/>
    <x v="0"/>
    <s v="NA"/>
    <s v="Buccal Mucosa"/>
    <s v="Left Buccal Mucosa"/>
    <s v="Male"/>
    <n v="68"/>
    <s v="N"/>
    <n v="5.8"/>
    <s v="Maruthi"/>
    <s v="Surgery"/>
    <s v="Primary"/>
    <s v="Naïve"/>
    <s v="NA"/>
    <s v="IV"/>
    <x v="1"/>
    <n v="1"/>
    <s v="T4aN0"/>
    <s v="NA"/>
    <s v="NA"/>
    <s v="NA"/>
    <s v="NA"/>
    <s v="NA"/>
    <d v="2025-01-07T00:00:00"/>
    <s v="0.4*0.6*0.9_x000a_0.2*1.0*1.2_x000a_0.6*0.8*1.0_x000a_0.6*1.0*1.8"/>
    <s v="NA"/>
    <s v="Vibratome"/>
    <n v="15"/>
    <s v="chandan"/>
    <s v="Y"/>
    <s v="Y"/>
    <s v="N"/>
    <s v="Q2 Passed"/>
    <s v="NA"/>
    <s v="Arm1 (1x7)"/>
    <s v="Base Plate 2: MC RxA (1x7), Nivolumab RxC (1x7), Cisplatin RxF (1x7), Pacli+Carbo RxJ (1x7);_x000a_Flow Plate 3: MC RxA (1x7), Nivolumab RxC (1x7)"/>
    <n v="49"/>
    <s v="Terminated @T72"/>
  </r>
  <r>
    <s v="FBR1J250007"/>
    <n v="250007"/>
    <s v="R&amp;D"/>
    <x v="767"/>
    <s v="FCB-PROTOCOL-01"/>
    <s v="CLN/DBR/225"/>
    <s v="Y"/>
    <s v="COS_v3.0-Gastric (1J)"/>
    <s v="Internal R&amp;D"/>
    <s v="Q1 Passed"/>
    <s v="Q1 Rejected"/>
    <s v="Compromised"/>
    <s v="Qualified"/>
    <s v="Blood Hemolysed"/>
    <s v="Tumor content 2-45%."/>
    <x v="4"/>
    <s v="DBR &amp; SK Hospital, Tirupati"/>
    <s v="Dr C Jayaprakash"/>
    <x v="3"/>
    <s v="NA"/>
    <s v="Stomach"/>
    <s v="Stomach"/>
    <s v="Male"/>
    <n v="31"/>
    <s v="N"/>
    <n v="5.6"/>
    <s v="Shashi"/>
    <s v="Surgery"/>
    <s v="Primary"/>
    <s v="Naïve"/>
    <s v="NA"/>
    <s v="IIB"/>
    <x v="2"/>
    <s v="NA"/>
    <s v="T2 N2 MX"/>
    <s v="NA"/>
    <s v="NA"/>
    <s v="suggestive of adenocarcinoma of stomach "/>
    <s v="NA"/>
    <s v="NA"/>
    <d v="2025-01-07T00:00:00"/>
    <s v="0.4-0.9*1.1*1.6_x000a_0.2-0.8*1.2*1.8"/>
    <s v="NA"/>
    <s v="Manual"/>
    <n v="15"/>
    <s v="Mouniss"/>
    <s v="N"/>
    <s v="N"/>
    <s v="N"/>
    <s v="Q2 Passed"/>
    <s v="NA"/>
    <s v="Arm1 (1x7)"/>
    <s v="Base Plate-2: DMEM/F12+NGE  RxA (1x7), AntiCD3+IL2+NGE RxB (1x7),  (Flow) DMEM/F12+NGE  RxA (1x7), (Flow) AntiCD3+IL2+NGE RxB (1x7)"/>
    <n v="42"/>
    <s v="Terminated @T48"/>
  </r>
  <r>
    <s v="FBR1Y250008"/>
    <n v="250008"/>
    <s v="R&amp;D"/>
    <x v="768"/>
    <s v="FCB-PROTOCOL-02"/>
    <s v="HN195"/>
    <s v="Y"/>
    <s v="CCS Study (1Y)"/>
    <s v="Internal R&amp;D"/>
    <s v="Q1 Passed"/>
    <s v="Q1 Rejected"/>
    <s v="Compromised"/>
    <s v="Qualified"/>
    <s v="Low blood volume"/>
    <s v="Tumor content 15-80"/>
    <x v="7"/>
    <s v="Mazumdar Shaw Medical Centre, Bangalore"/>
    <s v="Dr Vijay Pillai, Bangalore"/>
    <x v="0"/>
    <s v="NA"/>
    <s v="GBS"/>
    <s v="Right Lower GBS"/>
    <s v="Male"/>
    <n v="37"/>
    <s v="N"/>
    <n v="4.8"/>
    <s v="Kalappa"/>
    <s v="Surgery"/>
    <s v="Primary"/>
    <s v="Naïve"/>
    <s v="NA"/>
    <s v="NA"/>
    <x v="0"/>
    <s v="NA"/>
    <s v="NA"/>
    <s v="NA"/>
    <s v="NA"/>
    <s v="NA"/>
    <s v="NA"/>
    <s v="NA"/>
    <d v="2025-01-08T00:00:00"/>
    <s v="0.2*0.5-0.6*0.8-0.9"/>
    <s v="NA"/>
    <s v="Vibratome"/>
    <n v="15"/>
    <s v="Syam"/>
    <s v="N"/>
    <s v="N"/>
    <s v="N"/>
    <s v="Q2 Passed"/>
    <s v="NA"/>
    <s v="M Arm 2 (1x6)"/>
    <s v="Base Plate-2: MC RxAI (2x3), Cisplatin RxAN (2x3),  TPF RxAT (1x7)"/>
    <n v="30"/>
    <s v="Terminated @T72"/>
  </r>
  <r>
    <s v="FBB1M250010"/>
    <n v="250010"/>
    <s v="Biopharma"/>
    <x v="769"/>
    <s v="FCB-PROTOCOL-02"/>
    <s v="HN196"/>
    <s v="Y"/>
    <s v="BP011 (1M)"/>
    <s v="Biopharma"/>
    <s v="Q1 Passed"/>
    <s v="Q1 Passed"/>
    <s v="Q1.5 Passed"/>
    <s v="Qualified"/>
    <s v="Nil"/>
    <s v="Tumor content 65-90%"/>
    <x v="7"/>
    <s v="Mazumdar Shaw Medical Centre, Bangalore"/>
    <s v="Dr Vijay Pillai, Bangalore"/>
    <x v="0"/>
    <s v="NA"/>
    <s v="Maxilla"/>
    <s v="Left Posterior Maxilla"/>
    <s v="Female"/>
    <n v="57"/>
    <s v="N"/>
    <n v="5.8"/>
    <s v="Maruthi"/>
    <s v="Surgery"/>
    <s v="Primary"/>
    <s v="Naïve"/>
    <s v="NA"/>
    <s v="IV"/>
    <x v="1"/>
    <s v="NA"/>
    <s v="NA"/>
    <s v="NA"/>
    <s v="NA"/>
    <s v="NA"/>
    <s v="NA"/>
    <s v="NA"/>
    <d v="2025-01-09T00:00:00"/>
    <s v="0.3-0.9*1.0-1.6*1.2-1.4"/>
    <s v="NA"/>
    <s v="Vibratome"/>
    <n v="15"/>
    <s v="Mouniss"/>
    <s v="Y"/>
    <s v="Y"/>
    <s v="N"/>
    <s v="Q2 Passed"/>
    <s v="NA"/>
    <s v="Arm 1 (1x7)"/>
    <s v="Base Plate-2: RxA (1x7), RxB (1x7),  RxC (1x7),  RxD (1x7),  RxE (1x7),  RxF (1x7)"/>
    <n v="70"/>
    <s v="Terminated @T72"/>
  </r>
  <r>
    <s v="FBR1J250009"/>
    <n v="250009"/>
    <s v="R&amp;D"/>
    <x v="769"/>
    <s v="FCB-PROTOCOL-01"/>
    <s v="CLN/PRA/281"/>
    <s v="Y"/>
    <s v="COS_v3.0-Gastric (1J)"/>
    <s v="Internal R&amp;D"/>
    <s v="Q1 Passed"/>
    <s v="Q1 Passed"/>
    <s v="Q1.5 Passed"/>
    <s v="Qualified"/>
    <s v="Nil"/>
    <s v="Tumor content 0-15%.Average tumor content 7%"/>
    <x v="0"/>
    <s v="Leelavathy"/>
    <s v="Dr Prakash BV"/>
    <x v="3"/>
    <s v="NA"/>
    <s v="Stomach"/>
    <s v="Stomach"/>
    <s v="Male"/>
    <n v="60"/>
    <s v="N"/>
    <n v="4.8"/>
    <s v="Kalappa"/>
    <s v="Surgery"/>
    <s v="Primary"/>
    <s v="Chemotherapy"/>
    <s v="NA"/>
    <s v="III"/>
    <x v="4"/>
    <n v="1"/>
    <s v="pT3N1"/>
    <s v="NA"/>
    <s v="NA"/>
    <s v="NA"/>
    <s v="NA"/>
    <s v="NA"/>
    <d v="2025-01-09T00:00:00"/>
    <s v="0.6*0.4-1.5*2.2-3.1"/>
    <s v="NA"/>
    <s v="Manual"/>
    <n v="15"/>
    <s v="Syam"/>
    <s v="Y"/>
    <s v="Y"/>
    <s v="N"/>
    <s v="Q2 Passed"/>
    <s v="NA"/>
    <s v="Arm1 (1x7)"/>
    <s v="Base Plate-2: DMEM/F12+NGE  RxA (1x7), AntiCD3+IL2+NGE RxB (1x7),  (Flow) DMEM/F12+NGE  RxA (1x7), (Flow) AntiCD3+IL2+NGE RxB (1x7)"/>
    <n v="49"/>
    <s v="Terminated @T48"/>
  </r>
  <r>
    <s v="FBB1M250011"/>
    <n v="250011"/>
    <s v="Biopharma"/>
    <x v="770"/>
    <s v="FCB-PROTOCOL-01"/>
    <s v="VYD/346"/>
    <s v="Y"/>
    <s v="BP011 (1M)"/>
    <s v="Biopharma"/>
    <s v="Q1 Passed"/>
    <s v="Q1 Passed"/>
    <s v="Q1.5 Passed"/>
    <s v="Qualified"/>
    <s v="Nil"/>
    <s v="Tumor content 12-85%."/>
    <x v="5"/>
    <s v="Vydehi Hospital, Bangalore"/>
    <s v="Dr Amritha Prabha"/>
    <x v="0"/>
    <s v="NA"/>
    <s v="Buccal Mucosa"/>
    <s v="Left Buccal Mucosa"/>
    <s v="Male"/>
    <n v="79"/>
    <s v="N"/>
    <n v="5.3"/>
    <s v="Kalappa"/>
    <s v="Surgery"/>
    <s v="Primary"/>
    <s v="Naïve"/>
    <s v="NA"/>
    <s v="IV"/>
    <x v="1"/>
    <n v="2"/>
    <s v="T4aN3b"/>
    <s v="NA"/>
    <s v="NA"/>
    <s v="NA"/>
    <s v="NA"/>
    <s v="NA"/>
    <d v="2025-01-10T00:00:00"/>
    <s v="0.6*0.8*0.8"/>
    <s v="NA"/>
    <s v="Vibratome"/>
    <n v="15"/>
    <s v="Dharani"/>
    <s v="Y"/>
    <s v="Y"/>
    <s v="N"/>
    <s v="Q2 Passed"/>
    <s v="NA"/>
    <s v="Arm 1 (1x7)"/>
    <s v="Base Plate-2: RxA (1x7), RxB (1x7),  RxC (1x7),  RxD (1x7),  RxE (1x7),  RxF (1x7)"/>
    <n v="56"/>
    <s v="Terminated @T72"/>
  </r>
  <r>
    <s v="FBR2O250012"/>
    <n v="250012"/>
    <s v="R&amp;D"/>
    <x v="770"/>
    <s v="FCB-PROTOCOL-01"/>
    <s v="KH-002"/>
    <s v="Y"/>
    <s v="Prostate Biopsy (2O)"/>
    <s v="Internal R&amp;D"/>
    <s v="Q1 Passed"/>
    <s v="Q1 Passed"/>
    <s v="Q1.5 Passed"/>
    <s v="Qualified"/>
    <s v="Nil"/>
    <s v="35% tumor in one explant only, others no tumor"/>
    <x v="8"/>
    <s v="Kauvery Hospital, Elelctronic city bangalore"/>
    <s v="Dr Sreeharsha"/>
    <x v="6"/>
    <s v="NA"/>
    <s v="Prostate"/>
    <s v="Prostate"/>
    <s v="Male"/>
    <n v="90"/>
    <s v="N"/>
    <n v="6.1"/>
    <s v="Maruthi"/>
    <s v="Biopsy"/>
    <s v="Primary"/>
    <s v="Naïve"/>
    <s v="NA"/>
    <s v="NA"/>
    <x v="0"/>
    <s v="NA"/>
    <s v="NA"/>
    <s v="NA"/>
    <s v="NA"/>
    <s v="NA"/>
    <s v="NA"/>
    <s v="NA"/>
    <d v="2025-01-10T00:00:00"/>
    <s v="0.1-1.2, 6, 8, 4"/>
    <s v="NA"/>
    <s v="Manual"/>
    <n v="15"/>
    <s v="Syam"/>
    <s v="Y"/>
    <s v="Y"/>
    <s v="N"/>
    <s v="Q2 Passed"/>
    <s v="NA"/>
    <s v="Arm 2 (1x6)"/>
    <s v="Base Plate 2: Advanced DMEM/ F12 RxE (2x3), Advanced DMEM/F12+1nM DHT RxF (2x3)"/>
    <n v="18"/>
    <s v="Terminated @T72"/>
  </r>
  <r>
    <s v="FBB1M250013"/>
    <n v="250013"/>
    <s v="Biopharma"/>
    <x v="770"/>
    <s v="FCB-PROTOCOL-01"/>
    <s v="CLN/PRA/282"/>
    <s v="Y"/>
    <s v="BP011 (1M)"/>
    <s v="Biopharma"/>
    <s v="Q1 Passed"/>
    <s v="Q1 Passed"/>
    <s v="Q1.5 Rejected"/>
    <s v="Rejected"/>
    <s v="Nil"/>
    <s v="Most fragments show reactive stromal cells and immune cells. No tumor"/>
    <x v="0"/>
    <s v="Mallige"/>
    <s v="Dr Prakash BV"/>
    <x v="0"/>
    <s v="NA"/>
    <s v="Hypopharynx"/>
    <s v="Hypopharynx"/>
    <s v="Female"/>
    <n v="60"/>
    <s v="N"/>
    <n v="6.3"/>
    <s v="Shashi"/>
    <s v="Surgery"/>
    <s v="Primary"/>
    <s v="Naïve"/>
    <s v="NA"/>
    <s v="III"/>
    <x v="4"/>
    <n v="2"/>
    <s v="pT3N0M0"/>
    <s v="NA"/>
    <s v="NA"/>
    <s v="NA"/>
    <s v="NA"/>
    <s v="NA"/>
    <d v="2025-01-10T00:00:00"/>
    <s v="0.8-1.4*1.0-1.4*1.8-2.6"/>
    <s v="NA"/>
    <s v="Vibratome"/>
    <n v="15"/>
    <s v="Mouniss"/>
    <s v="Y"/>
    <s v="Y"/>
    <s v="N"/>
    <s v="Q2 Rejected"/>
    <s v="No Tumor"/>
    <s v="Arm 1 (1x7)"/>
    <s v="Base Plate-2: RxA (1x7), RxB (1x7),  RxC (1x7),  RxD (1x7),  RxE (1x7),  RxF (1x7)"/>
    <n v="56"/>
    <s v="Rejected"/>
  </r>
  <r>
    <s v="FBR2O250014"/>
    <n v="250014"/>
    <s v="R&amp;D"/>
    <x v="771"/>
    <s v="FCB-PROTOCOL-01"/>
    <s v="KH-003"/>
    <s v="Y"/>
    <s v="Prostate Biopsy (2O)"/>
    <s v="Internal R&amp;D"/>
    <s v="Q1 Passed"/>
    <s v="Q1 Passed"/>
    <s v="Q1.5 Rejected"/>
    <s v="Rejected"/>
    <s v="Nil"/>
    <s v="Fragments show benign glands, no tumor"/>
    <x v="8"/>
    <s v="Kauvery Hospital, Elelctronic city bangalore"/>
    <s v="Dr Sreeharsha"/>
    <x v="6"/>
    <s v="NA"/>
    <s v="Prostate"/>
    <s v="Prostate"/>
    <s v="Male"/>
    <n v="69"/>
    <s v="N"/>
    <n v="5.6"/>
    <s v="Maruthi"/>
    <s v="Surgery"/>
    <s v="Primary"/>
    <s v="Naïve"/>
    <s v="NA"/>
    <s v="NA"/>
    <x v="0"/>
    <s v="NA"/>
    <s v="NA"/>
    <s v="NA"/>
    <s v="NA"/>
    <s v="NA"/>
    <s v="NA"/>
    <s v="NA"/>
    <d v="2025-01-11T00:00:00"/>
    <s v="0.4-0.7*1.2*1.4"/>
    <s v="NA"/>
    <s v="Vibratome"/>
    <n v="15"/>
    <s v="Dharani"/>
    <s v="Y"/>
    <s v="Y"/>
    <s v="N"/>
    <s v="Q2 Rejected"/>
    <s v="No Tumor"/>
    <s v="NA"/>
    <s v="NA"/>
    <s v="NA"/>
    <s v="Rejected"/>
  </r>
  <r>
    <s v="FBB1M250015"/>
    <n v="250015"/>
    <s v="Biopharma"/>
    <x v="772"/>
    <s v="FCB-PROTOCOL-01"/>
    <s v="VYD/347"/>
    <s v="Y"/>
    <s v="BP011 (1M)"/>
    <s v="Biopharma"/>
    <s v="Q1 Passed"/>
    <s v="Q1 Passed"/>
    <s v="Q1.5 Passed"/>
    <s v="Rejected"/>
    <s v="Nil"/>
    <s v="Tumor content 0-65%. Average tumor content 25%"/>
    <x v="5"/>
    <s v="Vydehi Hospital, Bangalore"/>
    <s v="Dr Amritha Prabha"/>
    <x v="0"/>
    <s v="NA"/>
    <s v="Buccal Mucosa"/>
    <s v="Left Buccal Mucosa"/>
    <s v="Female"/>
    <n v="51"/>
    <s v="N"/>
    <n v="5.3"/>
    <s v="Maruthi"/>
    <s v="Surgery"/>
    <s v="Primary"/>
    <s v="Surgery"/>
    <s v="NA"/>
    <s v="NA"/>
    <x v="0"/>
    <s v="NA"/>
    <s v="NA"/>
    <s v="NA"/>
    <s v="NA"/>
    <s v="NA"/>
    <s v="NA"/>
    <s v="NA"/>
    <d v="2025-01-13T00:00:00"/>
    <s v="0.6-0.9*1.6*1.8"/>
    <s v="0.6-0.4*1.6*1.4"/>
    <s v="Vibratome"/>
    <n v="15"/>
    <s v="Syam"/>
    <s v="Y"/>
    <s v="Y"/>
    <s v="N"/>
    <s v="Q2 Rejected"/>
    <s v="NA"/>
    <s v="Arm 1 (1x7)"/>
    <s v="Base Plate-2: RxA (1x7), RxB (1x7),  RxC (1x7),  RxD (1x7),  RxE (1x7),  RxF (1x7)"/>
    <n v="49"/>
    <s v="Rejected"/>
  </r>
  <r>
    <s v="FBR2S250016"/>
    <n v="250016"/>
    <s v="R&amp;D"/>
    <x v="772"/>
    <s v="FCB-PROTOCOL-01"/>
    <s v="CLN/PRA/283"/>
    <s v="Y"/>
    <s v="Cos V1 (2S)"/>
    <s v="Internal R&amp;D"/>
    <s v="Q1 Passed"/>
    <s v="Q1 Passed"/>
    <s v="Q1.5 Rejected"/>
    <s v="Rejected"/>
    <s v="Contaminated"/>
    <s v="Tumor content 0-45%. Average tumor content 25%"/>
    <x v="0"/>
    <s v="Mallige"/>
    <s v="Dr Prakash BV"/>
    <x v="7"/>
    <s v="NA"/>
    <s v="Sigmoid Colon"/>
    <s v="Sigmoid Colon"/>
    <s v="Female"/>
    <n v="50"/>
    <s v="N"/>
    <n v="6.1"/>
    <s v="Shashi"/>
    <s v="Surgery"/>
    <s v="Primary"/>
    <s v="Naïve"/>
    <s v="NA"/>
    <s v="III"/>
    <x v="4"/>
    <n v="2"/>
    <s v="pT4N0M0"/>
    <s v="NA"/>
    <s v="NA"/>
    <s v="NA"/>
    <s v="NA"/>
    <s v="NA"/>
    <d v="2025-01-13T00:00:00"/>
    <s v="1.0*1.2*1.6"/>
    <s v="NA"/>
    <s v="Vibratome"/>
    <n v="13"/>
    <s v="Abdul"/>
    <s v="Y"/>
    <s v="Y"/>
    <s v="N"/>
    <s v="Q2 Passed"/>
    <s v="NA"/>
    <s v="2*4*0.45 (Arm 1 (1x7), Arm2 (1x7))"/>
    <s v="Base Plate-2: 2*4*0.45 {MC (DMEM/F12)  RxA (1x7), DMEM/F12 +Nivolumab RxJ (1x7),  Tbl Arm1 (1x7),  Tbl Arm2 (1x7)};_x000a_Base Plate-3: 2*4*0.45 { MC (DMEM/F12)  RxA (1x7), DMEM/F12 +AntiCD3+IL2 RxI (1x7), DMEM/F12 +Nivolumab RxJ (1x7),  Tbl Flow (1x7)}"/>
    <n v="77"/>
    <s v="Rejected"/>
  </r>
  <r>
    <s v="FBR2S250017"/>
    <n v="250017"/>
    <s v="R&amp;D"/>
    <x v="772"/>
    <s v="FCB-PROTOCOL-01"/>
    <s v="VYD/348"/>
    <s v="Y"/>
    <s v="Cos V1 (2S)"/>
    <s v="Internal R&amp;D"/>
    <s v="Q1 Passed"/>
    <s v="Q1 Passed"/>
    <s v="Q1.5 Rejected"/>
    <s v="Rejected"/>
    <s v="Contaminated"/>
    <s v="Tumor content 2-60%"/>
    <x v="5"/>
    <s v="Vydehi Hospital, Bangalore"/>
    <s v="Dr Amritha Prabha"/>
    <x v="7"/>
    <s v="NA"/>
    <s v="Ascending Colon"/>
    <s v="Ascending Colon"/>
    <s v="Female"/>
    <n v="43"/>
    <s v="N"/>
    <n v="6.8"/>
    <s v="Maruthi"/>
    <s v="Surgery"/>
    <s v="Primary"/>
    <s v="Naïve"/>
    <s v="NA"/>
    <s v="NA"/>
    <x v="0"/>
    <s v="NA"/>
    <s v="NA"/>
    <s v="NA"/>
    <s v="NA"/>
    <s v="NA"/>
    <s v="NA"/>
    <s v="NA"/>
    <d v="2025-01-14T00:00:00"/>
    <s v="0.8-1.0_x000a_0.8-0.6"/>
    <s v="NA"/>
    <s v="Vibratome"/>
    <n v="13"/>
    <s v="Syam"/>
    <s v="Y"/>
    <s v="Y"/>
    <s v="N"/>
    <s v="Q2 Rejected"/>
    <s v="Contamination observed"/>
    <s v="NA"/>
    <s v="NA"/>
    <s v="NA"/>
    <s v="Rejected"/>
  </r>
  <r>
    <s v="FBR1Y250018"/>
    <n v="250018"/>
    <s v="R&amp;D"/>
    <x v="773"/>
    <s v="FCB-PROTOCOL-01"/>
    <s v="VYD/349"/>
    <s v="Y"/>
    <s v="CCS Study (1Y)"/>
    <s v="Internal R&amp;D"/>
    <s v="Q1 Passed"/>
    <s v="Q1 Passed"/>
    <s v="Q1.5 Passed"/>
    <s v="Qualified"/>
    <s v="Nil"/>
    <s v="Tumor content 0-38%. Average tumor content 8%"/>
    <x v="5"/>
    <s v="Vydehi Hospital, Bangalore"/>
    <s v="Dr Amritha Prabha"/>
    <x v="0"/>
    <s v="NA"/>
    <s v="Central Arch"/>
    <s v="Central Arch"/>
    <s v="Male"/>
    <n v="61"/>
    <s v="N"/>
    <n v="5.0999999999999996"/>
    <s v="Maruthi"/>
    <s v="Surgery"/>
    <s v="Primary"/>
    <s v="Naïve"/>
    <s v="NA"/>
    <s v="IV"/>
    <x v="1"/>
    <n v="2"/>
    <s v="T4aN0"/>
    <s v="NA"/>
    <s v="NA"/>
    <s v="NA"/>
    <s v="NA"/>
    <s v="NA"/>
    <d v="2025-01-15T00:00:00"/>
    <s v="0.4*0.6/0.8*0.6"/>
    <s v="NA"/>
    <s v="Vibratome"/>
    <n v="15"/>
    <s v="chandan"/>
    <s v="Y"/>
    <s v="Y"/>
    <s v="N"/>
    <s v="Q2 Passed"/>
    <s v="NA"/>
    <s v=" V Arm 1 (1x6)"/>
    <s v="Base Plate-2: MC RxAI (2x3), Cisplatin RxAN (2x3),  Pacli+Carbo RxAM (2x3), Gemi+Carbo  RxAS (2x3)"/>
    <n v="42"/>
    <s v="Terminated @T72"/>
  </r>
  <r>
    <s v="FBR1J250019"/>
    <n v="250019"/>
    <s v="R&amp;D"/>
    <x v="774"/>
    <s v="FCB-PROTOCOL-01"/>
    <s v="CLN/PRA/284"/>
    <s v="Y"/>
    <s v="COS_v3.0-Gastric (1J)"/>
    <s v="Internal R&amp;D"/>
    <s v="Q1 Passed"/>
    <s v="Q1 Passed"/>
    <s v="Q1.5 Passed"/>
    <s v="Qualified"/>
    <s v="Nil"/>
    <s v="Tumor content 0-65%. Average tumor content 18%"/>
    <x v="0"/>
    <s v="Sri Lakshmi Hospital, Bangalore"/>
    <s v="Dr Prakash BV"/>
    <x v="3"/>
    <s v="NA"/>
    <s v="Antrum"/>
    <s v="Antrum of Stomach"/>
    <s v="Male"/>
    <n v="60"/>
    <s v="N"/>
    <n v="4.2"/>
    <s v="Kalappa"/>
    <s v="Surgery"/>
    <s v="Primary"/>
    <s v="Naïve"/>
    <s v="NA"/>
    <s v="II"/>
    <x v="2"/>
    <n v="2"/>
    <s v="pT2N1M0"/>
    <s v="NA"/>
    <s v="NA"/>
    <s v="Adenocarcinoma"/>
    <s v="NA"/>
    <s v="NA"/>
    <d v="2025-01-16T00:00:00"/>
    <s v="0.8*0.4-1.6*2.8_x000a_0.4*0.4-1.8*3.2"/>
    <s v="NA"/>
    <s v="Manual"/>
    <n v="15"/>
    <s v="Pallavi"/>
    <s v="Y"/>
    <s v="Y"/>
    <s v="N"/>
    <s v="Q2 Passed"/>
    <s v="NA"/>
    <s v="Arm1 (1x7)"/>
    <s v="Base Plate-2: DMEM/F12+NGE  RxA (1x7), AntiCD3+IL2+NGE RxB (1x7),  (Flow) DMEM/F12+NGE  RxA (1x7), (Flow) AntiCD3+IL2+NGE RxB (1x7)"/>
    <n v="47"/>
    <s v="Terminated @T48"/>
  </r>
  <r>
    <s v="FBR2A250020"/>
    <n v="250020"/>
    <s v="R&amp;D"/>
    <x v="774"/>
    <s v="FCB-PROTOCOL-02"/>
    <s v="OC050"/>
    <s v="Y"/>
    <s v="Ovary CC (2A)"/>
    <s v="Internal R&amp;D"/>
    <s v="Q1 Passed"/>
    <s v="Q1 Passed"/>
    <s v="Q1.5 Passed"/>
    <s v="Rejected"/>
    <s v="Nil"/>
    <s v="No tumor"/>
    <x v="7"/>
    <s v="Mazumdar Shaw Medical Centre, Bangalore"/>
    <s v="Dr Rohit Ranade, Bangalore"/>
    <x v="2"/>
    <s v="NA"/>
    <s v="Peritoneal "/>
    <s v="Metastatic Peritoneal Deposit"/>
    <s v="Female"/>
    <n v="52"/>
    <s v="N"/>
    <n v="5.5"/>
    <s v="Kalappa"/>
    <s v="Surgery"/>
    <s v="Local Recurrent"/>
    <s v="Chemotherapy"/>
    <s v="NA"/>
    <s v="NA"/>
    <x v="0"/>
    <s v="NA"/>
    <s v="NA"/>
    <n v="3"/>
    <s v="Carboplatin +Paclitaxel, Lipodox+Carboplatin"/>
    <s v="High Grade Serous Carcinoma"/>
    <s v="NA"/>
    <s v="NA"/>
    <d v="2025-01-16T00:00:00"/>
    <s v="0.2*1.0*1.4"/>
    <s v="NA"/>
    <s v="Manual"/>
    <n v="15"/>
    <s v="chandan"/>
    <s v="Y"/>
    <s v="Y"/>
    <s v="N"/>
    <s v="Q2 Rejected"/>
    <s v="No Tumor"/>
    <s v="NA"/>
    <s v="NA"/>
    <s v="NA"/>
    <s v="Rejected"/>
  </r>
  <r>
    <s v="FBR2S250021"/>
    <n v="250021"/>
    <s v="R&amp;D"/>
    <x v="774"/>
    <s v="FCB-PROTOCOL-01"/>
    <s v="VYD/350"/>
    <s v="Y"/>
    <s v="Cos V1 (2S)"/>
    <s v="Internal R&amp;D"/>
    <s v="Q1 Passed"/>
    <s v="Q1 Passed"/>
    <s v="Q1.5 Passed"/>
    <s v="Qualified"/>
    <s v="Nil"/>
    <s v="Tumor content 45-75%"/>
    <x v="5"/>
    <s v="Vydehi Hospital, Bangalore"/>
    <s v="Dr Amritha Prabha"/>
    <x v="7"/>
    <s v="NA"/>
    <s v="Colon"/>
    <s v="Splenic Flexure"/>
    <s v="Male"/>
    <n v="60"/>
    <s v="N"/>
    <n v="6.1"/>
    <s v="Shashi"/>
    <s v="Surgery"/>
    <s v="Primary"/>
    <s v="Naïve"/>
    <s v="NA"/>
    <s v="II"/>
    <x v="2"/>
    <s v="NA"/>
    <s v="T3N0"/>
    <s v="NA"/>
    <s v="NA"/>
    <s v="NA"/>
    <s v="NA"/>
    <s v="NA"/>
    <d v="2025-01-16T00:00:00"/>
    <s v="0.4-0.6*0.8-1.6*2.0-2.6_x000a_0.4-0.6*1.8-2.3*3.4_x000a_0.4-0.6*0.8-1.3*1.4"/>
    <s v="NA"/>
    <s v="Manual"/>
    <n v="13"/>
    <s v="Syam"/>
    <s v="Y"/>
    <s v="Y"/>
    <s v="N"/>
    <s v="Q2 Passed"/>
    <s v="NA"/>
    <s v="2*4*0.45 (Arm 1 (1x7))"/>
    <s v="Base Plate-2: 2*4*0.45 {MC (DMEM/F12)  RxA (1x7), DMEM/F12 +Nivolumab RxJ (1x7),  Tbl Arm1 (1x7)"/>
    <n v="18"/>
    <s v="Terminated @T72"/>
  </r>
  <r>
    <s v="FBR2A250022"/>
    <n v="250022"/>
    <s v="R&amp;D"/>
    <x v="775"/>
    <s v="FCB-PROTOCOL-01"/>
    <s v="JSS-032"/>
    <s v="Y"/>
    <s v="Ovary CC (2A)"/>
    <s v="Internal R&amp;D"/>
    <s v="Q1 Passed"/>
    <s v="Q1 Passed"/>
    <s v="Q1.5 Passed"/>
    <s v="Qualified"/>
    <s v="Nil"/>
    <s v="Tumor content 0-85%."/>
    <x v="6"/>
    <s v="JSS Hospital, Mysore"/>
    <s v="Dr Ravi Krishnappa"/>
    <x v="2"/>
    <s v="NA"/>
    <s v="Ovary"/>
    <s v="Left Ovary"/>
    <s v="Female"/>
    <n v="42"/>
    <s v="N"/>
    <n v="6.7"/>
    <s v="Kalappa"/>
    <s v="Surgery"/>
    <s v="Primary"/>
    <s v="Naïve"/>
    <s v="NA"/>
    <s v="NA"/>
    <x v="0"/>
    <s v="NA"/>
    <s v="NA"/>
    <s v="NA"/>
    <s v="NA"/>
    <s v="NA"/>
    <s v="NA"/>
    <s v="NA"/>
    <d v="2025-01-22T00:00:00"/>
    <s v="1.8*0.6-2.2*4.2_x000a_1.4*1.4-2.0*2.2_x000a_1,0*0.4-1.2*2.8"/>
    <s v="NA"/>
    <s v="Manual"/>
    <n v="15"/>
    <s v="Abdul"/>
    <s v="Y"/>
    <s v="Y"/>
    <s v="N"/>
    <s v="Q2 Passed"/>
    <s v="NA"/>
    <s v="M Hard (2*2*1) Arm 1 (1x7), M Soft (2*2*1) Arm 1 (1x7), M Hard (1*1*1) Arm 1 (1x6), M Soft (1*1*1) Arm 1 (1x6)"/>
    <s v="Base Plate-2: Hard MC RxA (1x7), Soft MC (D) RxN (1x7),  Hard Pacli+Carbo RxC (1x7), Soft Pacli+Carbo RxAB (1x7);_x000a_Base Plate-3: Hard MC RxAA (2x3), Soft MC (D) RxN (2x3),  Hard Pacli+Carbo RxP (2x3), Soft Pacli+Carbo RxAD (2x3)"/>
    <n v="102"/>
    <s v="Terminated @T72"/>
  </r>
  <r>
    <s v="FBB1M250023"/>
    <n v="250023"/>
    <s v="Biopharma"/>
    <x v="776"/>
    <s v="FCB-PROTOCOL-01"/>
    <s v="CLN/PRA/285"/>
    <s v="Y"/>
    <s v="BP011 (1M)"/>
    <s v="Biopharma"/>
    <s v="Q1 Passed"/>
    <s v="Q1 Passed"/>
    <s v="Compromised"/>
    <s v="Qualified"/>
    <s v="Buffer Volume 16ml"/>
    <s v="Tumor content 2-75%.Pyknosis high 2/3"/>
    <x v="0"/>
    <s v="Sri Lakshmi Hospital, Bangalore"/>
    <s v="Dr Prakash BV"/>
    <x v="0"/>
    <s v="NA"/>
    <s v="Tongue"/>
    <s v="Tongue"/>
    <s v="Male"/>
    <n v="50"/>
    <s v="N"/>
    <n v="6.1"/>
    <s v="Shashi"/>
    <s v="Surgery"/>
    <s v="Primary"/>
    <s v="Naïve"/>
    <s v="NA"/>
    <s v="IVA"/>
    <x v="1"/>
    <s v="NA"/>
    <s v="pT3N1"/>
    <s v="NA"/>
    <s v="NA"/>
    <s v="NA"/>
    <s v="NA"/>
    <s v="NA"/>
    <d v="2025-01-25T00:00:00"/>
    <s v="0.6-0.8*0.4-1.3*1.6-2.1"/>
    <s v="NA"/>
    <s v="Vibratome"/>
    <n v="15"/>
    <s v="Mouniss"/>
    <s v="Y"/>
    <s v="Y"/>
    <s v="N"/>
    <s v="Q2 Passed"/>
    <s v="NA"/>
    <s v="Arm 1 (1x7)"/>
    <s v="Base Plate-2: RxA (1x7), RxB (1x7),  RxC (1x7),  RxD (1x7),  RxE (1x7),  RxF (1x7)"/>
    <n v="63"/>
    <s v="Terminated @T72"/>
  </r>
  <r>
    <s v="FBR2F250024"/>
    <n v="250024"/>
    <s v="R&amp;D"/>
    <x v="776"/>
    <s v="FCB-PROTOCOL-01"/>
    <s v="CLN/PRA/286"/>
    <s v="Y"/>
    <s v="ECR (2F)"/>
    <s v="Internal R&amp;D"/>
    <s v="Q1 Passed"/>
    <s v="Q1 Rejected"/>
    <s v="Compromised"/>
    <s v="Qualified"/>
    <s v="Blood Clotted"/>
    <s v="Tumor content 80-90%"/>
    <x v="0"/>
    <s v="Sri Lakshmi Hospital, Bangalore"/>
    <s v="Dr Prakash BV"/>
    <x v="0"/>
    <s v="NA"/>
    <s v="Tongue"/>
    <s v="Tongue"/>
    <s v="Male"/>
    <n v="40"/>
    <s v="N"/>
    <n v="6.1"/>
    <s v="Shashi"/>
    <s v="Surgery"/>
    <s v="Primary"/>
    <s v="Naïve"/>
    <s v="NA"/>
    <s v="II"/>
    <x v="2"/>
    <s v="NA"/>
    <s v="pT2N0"/>
    <s v="NA"/>
    <s v="NA"/>
    <s v="NA"/>
    <s v="NA"/>
    <s v="NA"/>
    <d v="2025-01-25T00:00:00"/>
    <s v="0.5/0.6*0.8/0.9*1.2/1.3"/>
    <s v="NA"/>
    <s v="Vibratome"/>
    <n v="15"/>
    <s v="Kowshik"/>
    <s v="Y"/>
    <s v="Y"/>
    <s v="N"/>
    <s v="Q2 Passed"/>
    <s v="NA"/>
    <s v="2*4*450  Arm1 (1x6)"/>
    <s v="NA"/>
    <n v="30"/>
    <s v="Rejected"/>
  </r>
  <r>
    <s v="FBR1Y250025"/>
    <n v="250025"/>
    <s v="R&amp;D"/>
    <x v="777"/>
    <s v="FCB-PROTOCOL-01"/>
    <s v="VYD/351"/>
    <s v="Y"/>
    <s v="CCS Study (1Y)"/>
    <s v="Internal R&amp;D"/>
    <s v="Q1 Passed"/>
    <s v="Q1 Passed"/>
    <s v="Q1.5 Passed"/>
    <s v="Qualified"/>
    <s v="Nil"/>
    <s v="Tumor content 5-80%"/>
    <x v="5"/>
    <s v="Vydehi Hospital, Bangalore"/>
    <s v="Dr Amritha Prabha"/>
    <x v="0"/>
    <s v="NA"/>
    <s v="Buccal Mucosa"/>
    <s v="Right Buccal Mucosa"/>
    <s v="Male"/>
    <n v="47"/>
    <s v="N"/>
    <n v="4.7"/>
    <s v="Kalappa"/>
    <s v="Surgery"/>
    <s v="Primary"/>
    <s v="Naïve"/>
    <s v="NA"/>
    <s v="IV"/>
    <x v="1"/>
    <n v="2"/>
    <s v="T4aN2b"/>
    <s v="NA"/>
    <s v="NA"/>
    <s v="NA"/>
    <s v="NA"/>
    <s v="NA"/>
    <d v="2025-01-27T00:00:00"/>
    <s v="0.8*1.4*1.7"/>
    <s v="NA"/>
    <s v="Vibratome"/>
    <n v="15"/>
    <s v="Syam"/>
    <s v="Y"/>
    <s v="Y"/>
    <s v="N"/>
    <s v="Q2 Passed"/>
    <s v="NA"/>
    <s v=" V Arm 1 (1x6)"/>
    <s v="Base Plate-2: MC RxAI (2x3), Cisplatin RxAN (2x3),  Pacli+Carbo RxAM (2x3), Gemi+Carbo  RxAS (2x3)"/>
    <n v="36"/>
    <s v="Terminated @T72"/>
  </r>
  <r>
    <s v="FBR2Q250026"/>
    <n v="250026"/>
    <s v="R&amp;D"/>
    <x v="778"/>
    <s v="FCB-PROTOCOL-01"/>
    <s v="VYD/352"/>
    <s v="Y"/>
    <s v="MFS (2Q)"/>
    <s v="Internal R&amp;D"/>
    <s v="Q1 Passed"/>
    <s v="Q1 Passed"/>
    <s v="Q1.5 Passed"/>
    <s v="Qualified"/>
    <s v="Nil"/>
    <s v="Tumor content 0-90%. Average tumor content 56%"/>
    <x v="5"/>
    <s v="Vydehi Hospital, Bangalore"/>
    <s v="Dr Amritha Prabha"/>
    <x v="0"/>
    <s v="NA"/>
    <s v="Buccal Mucosa"/>
    <s v="Right Buccal Mucosa"/>
    <s v="Male"/>
    <n v="41"/>
    <s v="N"/>
    <n v="4.7"/>
    <s v="Maruthi"/>
    <s v="Surgery"/>
    <s v="Primary"/>
    <s v="Naïve"/>
    <s v="NA"/>
    <s v="IV"/>
    <x v="1"/>
    <n v="2"/>
    <s v="T2N3b"/>
    <s v="NA"/>
    <s v="NA"/>
    <s v="NA"/>
    <s v="NA"/>
    <s v="NA"/>
    <d v="2025-01-28T00:00:00"/>
    <s v="0.4-0.6*0.6-0.8*1.4_x000a_0.2-0.4*0.4-0.6*0.8"/>
    <s v="NA"/>
    <s v="Vibratome"/>
    <n v="15"/>
    <s v="Mouniss"/>
    <s v="Y"/>
    <s v="Y"/>
    <s v="N"/>
    <s v="Q2 Passed"/>
    <s v="NA"/>
    <s v="Arm1 (For BP-2 48 WP) (1x7)_x000a_Arm 2 (For Tbl PL-1) (1x7)_x000a_Arm 3 (For BP-3 6 WP)"/>
    <s v="Base Plate 2: RxA (1x7);_x000a_Base Plate 3: RxBO (1x7);_x000a_TBL Plate 1: Arm 1 (1x7)"/>
    <n v="21"/>
    <s v="Terminated @T72"/>
  </r>
  <r>
    <s v="FBR2A250027"/>
    <n v="250027"/>
    <s v="R&amp;D"/>
    <x v="779"/>
    <s v="FCB-PROTOCOL-01"/>
    <s v="CLN/PRA/287"/>
    <s v="Y"/>
    <s v="Ovary CC (2A)"/>
    <s v="Internal R&amp;D"/>
    <s v="Q1 Passed"/>
    <s v="Q1 Passed"/>
    <s v="Q1.5 Passed"/>
    <s v="Qualified"/>
    <s v="Nil"/>
    <s v="Tumor content 3-20%"/>
    <x v="0"/>
    <s v="Sri Lakshmi Hospital, Bangalore"/>
    <s v="Dr Prakash BV"/>
    <x v="2"/>
    <s v="NA"/>
    <s v="Ovary"/>
    <s v="Right Ovary"/>
    <s v="Female"/>
    <n v="27"/>
    <s v="N"/>
    <n v="6.2"/>
    <s v="Kalappa"/>
    <s v="Surgery"/>
    <s v="Primary"/>
    <s v="Chemotherapy"/>
    <s v="NA"/>
    <s v="III"/>
    <x v="4"/>
    <n v="2"/>
    <s v="pT3N0M0"/>
    <n v="6"/>
    <s v="Paclitaxel+Carboplatin"/>
    <s v="NA"/>
    <s v="NA"/>
    <s v="NA"/>
    <d v="2025-01-29T00:00:00"/>
    <s v="0.8/1.2*1.6*2.8/3.2"/>
    <s v="0.8/1.2*1.6*1.6/1.4_x000a_0.8/1.0*1.6*1.0/1.2"/>
    <s v="Vibratome"/>
    <n v="15"/>
    <s v="chandan"/>
    <s v="Y"/>
    <s v="Y"/>
    <s v="N"/>
    <s v="Q2 Passed"/>
    <s v="NA"/>
    <s v="2*2*1  Arm 1  (1x7)_x000a_1*1*1 Arm 2 (1x6)"/>
    <s v="Base Plate 2: 2*2*1 {MC RxA (1x7), Pacli+Carbo RxC (1x7), Lipodox RxK (1x7)};_x000a_Base Plate 3: 1*1*1 {MC RxAA (2x3), Pacli+Carbo RxP (2x3), Lipodox RxW (2x3)}"/>
    <n v="78"/>
    <s v="Terminated @T72"/>
  </r>
  <r>
    <s v="FBR2A250028"/>
    <n v="250028"/>
    <s v="R&amp;D"/>
    <x v="779"/>
    <s v="FCB-PROTOCOL-01"/>
    <s v="JSS-033"/>
    <s v="Y"/>
    <s v="Ovary CC (2A)"/>
    <s v="Internal R&amp;D"/>
    <s v="Q1 Passed"/>
    <s v="Q1 Rejected"/>
    <s v="Compromised"/>
    <s v="Qualified"/>
    <s v="Blood Clotted"/>
    <s v="Tumor content 15-75%"/>
    <x v="6"/>
    <s v="JSS Hospital, Mysore"/>
    <s v="Dr Ravi Krishnappa"/>
    <x v="2"/>
    <s v="NA"/>
    <s v="Ovary"/>
    <s v="Left Ovary"/>
    <s v="Female"/>
    <n v="52"/>
    <s v="N"/>
    <n v="6.1"/>
    <s v="Shashi"/>
    <s v="Surgery"/>
    <s v="Primary"/>
    <s v="Naïve"/>
    <s v="NA"/>
    <s v="NA"/>
    <x v="0"/>
    <s v="NA"/>
    <s v="NA"/>
    <s v="NA"/>
    <s v="NA"/>
    <s v="NA"/>
    <s v="NA"/>
    <s v="NA"/>
    <d v="2025-01-29T00:00:00"/>
    <s v="1.4*1.8*2.6"/>
    <s v="0.8*0.8-1.2*2.6_x000a_0.6*1.0*2.5"/>
    <s v="Vibratome"/>
    <n v="15"/>
    <s v="Dharani"/>
    <s v="N"/>
    <s v="N"/>
    <s v="N"/>
    <s v="Q2 Passed"/>
    <s v="NA"/>
    <s v="2*2*1  Arm 1  (1x7)_x000a_1*1*1 Arm 2 (1x6)"/>
    <s v="Base Plate 2: 2*2*1 {MC RxA (1x7), Pacli+Carbo RxC (1x7), Liposomal Doxorubicin+Carboplatin RxO (1x7), Gemi+Carbo RxF (1x7)};_x000a_Base Plate 3: 1*1*1 {MC RxAA (2x3), Pacli+Carbo RxP (2x3), Liposomal Doxorubicin+Carboplatin RxQ (2x3), Gemi+Carbo RxZ (2x3)}"/>
    <n v="91"/>
    <s v="Terminated @T72"/>
  </r>
  <r>
    <s v="FBR1K250029"/>
    <n v="250029"/>
    <s v="R&amp;D"/>
    <x v="780"/>
    <s v="FCB-PROTOCOL-01"/>
    <s v="VYD/353"/>
    <s v="Y"/>
    <s v="DMS_v4(1K)"/>
    <s v="Internal R&amp;D"/>
    <s v="Q1 Passed"/>
    <s v="Q1 Passed"/>
    <s v="Q1.5 Passed"/>
    <s v="Qualified"/>
    <s v="Nil"/>
    <s v="Tumor content 55-88%"/>
    <x v="5"/>
    <s v="Vydehi Hospital, Bangalore"/>
    <s v="Dr Amritha Prabha"/>
    <x v="0"/>
    <s v="NA"/>
    <s v="Buccal Mucosa"/>
    <s v="Right Buccal Mucosa"/>
    <s v="Male"/>
    <n v="49"/>
    <s v="N"/>
    <n v="4.8"/>
    <s v="Kalappa"/>
    <s v="Surgery"/>
    <s v="Primary"/>
    <s v="Naïve"/>
    <s v="NA"/>
    <s v="NA"/>
    <x v="0"/>
    <s v="NA"/>
    <s v="NA"/>
    <s v="NA"/>
    <s v="NA"/>
    <s v="NA"/>
    <s v="NA"/>
    <s v="NA"/>
    <d v="2025-01-31T00:00:00"/>
    <s v="0.8*0.8/1.0*1.4/1.6"/>
    <s v="NA"/>
    <s v="Vibratome"/>
    <n v="15"/>
    <s v="chandan"/>
    <s v="Y"/>
    <s v="Y"/>
    <s v="N"/>
    <s v="Q2 Passed"/>
    <s v="NA"/>
    <s v="Arm1 (1x7)"/>
    <s v="Base Plate 2: MC RxA (1x7), Nivolumab RxC (1x7), Cisplatin RxF (1x7);_x000a_Flow Plate 3: MC RxA (1x7), Nivolumab RxC (1x7)"/>
    <n v="49"/>
    <s v="Terminated @T72"/>
  </r>
  <r>
    <s v="FBR2F250030"/>
    <n v="250030"/>
    <s v="R&amp;D"/>
    <x v="781"/>
    <s v="FCB-PROTOCOL-01"/>
    <s v="CLN/PRA/288"/>
    <s v="Y"/>
    <s v="ECR (2F)"/>
    <s v="Internal R&amp;D"/>
    <s v="Q1 Rejected"/>
    <s v="Q1 Passed"/>
    <s v="Q1.5 Rejected"/>
    <s v="Rejected"/>
    <s v="Not Fit For Vibrotome"/>
    <s v="Tumor content 0-85%.Tumor in one explant only."/>
    <x v="0"/>
    <s v="Sri Lakshmi Hospital, Bangalore"/>
    <s v="Dr Prakash BV"/>
    <x v="0"/>
    <s v="NA"/>
    <s v="RMT"/>
    <s v="Left RMT"/>
    <s v="Male"/>
    <n v="37"/>
    <s v="N"/>
    <n v="6.4"/>
    <s v="Shashi"/>
    <s v="Surgery"/>
    <s v="Primary"/>
    <s v="Naïve"/>
    <s v="NA"/>
    <s v="NA"/>
    <x v="0"/>
    <s v="NA"/>
    <s v="NA"/>
    <s v="NA"/>
    <s v="NA"/>
    <s v="NA"/>
    <s v="NA"/>
    <s v="NA"/>
    <d v="2025-02-04T00:00:00"/>
    <s v="0.4-0.6*0.5-1.8*2.4"/>
    <s v="NA"/>
    <s v="Vibratome"/>
    <n v="14"/>
    <s v="Syam"/>
    <s v="Y"/>
    <s v="Y"/>
    <s v="N"/>
    <s v="Q2 Passed"/>
    <s v="NA"/>
    <s v="2*4*450  Arm1 (1x6)"/>
    <s v="NA"/>
    <n v="6"/>
    <s v="Rejected"/>
  </r>
  <r>
    <s v="FBR1K250031"/>
    <n v="250031"/>
    <s v="R&amp;D"/>
    <x v="781"/>
    <s v="FCB-PROTOCOL-01"/>
    <s v="VYD/354"/>
    <s v="Y"/>
    <s v="DMS_v4(1K)"/>
    <s v="Internal R&amp;D"/>
    <s v="Q1 Passed"/>
    <s v="Q1 Passed"/>
    <s v="Q1.5 Passed"/>
    <s v="Rejected"/>
    <s v="Nil"/>
    <s v="Tumor content 75-85%"/>
    <x v="5"/>
    <s v="Vydehi Hospital, Bangalore"/>
    <s v="Dr Amritha Prabha"/>
    <x v="0"/>
    <s v="NA"/>
    <s v="Buccal Mucosa"/>
    <s v="Left Buccal Mucosa"/>
    <s v="Female"/>
    <n v="54"/>
    <s v="N"/>
    <n v="5.8"/>
    <s v="Kalappa"/>
    <s v="Surgery"/>
    <s v="Primary"/>
    <s v="Naïve"/>
    <s v="NA"/>
    <s v="III"/>
    <x v="4"/>
    <n v="2"/>
    <s v="pT3N0"/>
    <s v="NA"/>
    <s v="NA"/>
    <s v="NA"/>
    <s v="RT"/>
    <s v="NA"/>
    <d v="2025-02-04T00:00:00"/>
    <s v="0.2-0.4*2.8*3.4_x000a_0.2-0.7*2.6*1.8"/>
    <s v="0.2-0.7*1.6*1.4_x000a_0.2-0.7*1.0-1.8*2.0_x000a_0.2-0.3*1.6*1.8_x000a_0.1-0.3*0.4-1.2*1.6"/>
    <s v="Vibratome"/>
    <n v="15"/>
    <s v="Mouniss"/>
    <s v="Y"/>
    <s v="Y"/>
    <s v="N"/>
    <s v="Q2 Rejected"/>
    <s v="Contamination observed"/>
    <s v="NA"/>
    <s v="NA"/>
    <s v="NA"/>
    <s v="Rejected"/>
  </r>
  <r>
    <n v="250032"/>
    <n v="250032"/>
    <s v="R&amp;D"/>
    <x v="782"/>
    <s v="FCB-PROTOCOL-01"/>
    <s v="VYD/355"/>
    <s v="Y"/>
    <s v="Biobank"/>
    <s v="Internal R&amp;D"/>
    <s v="Q1 Rejected"/>
    <s v="Q1 Passed"/>
    <s v="Q1.5 Rejected"/>
    <s v="Rejected"/>
    <s v="Infected Patient"/>
    <s v="Tumor content 40-85%"/>
    <x v="5"/>
    <s v="Vydehi Hospital, Bangalore"/>
    <s v="Dr Amritha Prabha"/>
    <x v="0"/>
    <s v="NA"/>
    <s v="GBS"/>
    <s v="Left Lower GBS"/>
    <s v="Male"/>
    <n v="46"/>
    <s v="Y"/>
    <n v="6.5"/>
    <s v="Kalappa"/>
    <s v="Surgery"/>
    <s v="Primary"/>
    <s v="Naïve"/>
    <s v="NA"/>
    <s v="NA"/>
    <x v="0"/>
    <s v="NA"/>
    <s v="NA"/>
    <s v="NA"/>
    <s v="NA"/>
    <s v="NA"/>
    <s v="NA"/>
    <s v="NA"/>
    <d v="2025-02-06T00:00:00"/>
    <s v="0.6*1.0/1.4*1.1/1.4_x000a_0.6/0.4*0.8/1.4*1.4/1.8"/>
    <s v="NA"/>
    <s v="Vibratome"/>
    <n v="14"/>
    <s v="chandan"/>
    <s v="Y"/>
    <s v="Y"/>
    <s v="N"/>
    <s v="Q2 Rejected"/>
    <s v="HBV Positive"/>
    <s v="NA"/>
    <s v="NA"/>
    <s v="NA"/>
    <s v="Rejected"/>
  </r>
  <r>
    <s v="FBR1K250033"/>
    <n v="250033"/>
    <s v="R&amp;D"/>
    <x v="782"/>
    <s v="FCB-PROTOCOL-01"/>
    <s v="CLN/DBR/226"/>
    <s v="Y"/>
    <s v="DMS_v4(1K)"/>
    <s v="Internal R&amp;D"/>
    <s v="Q1 Passed"/>
    <s v="Q1 Passed"/>
    <s v="Q1.5 Passed"/>
    <s v="Qualified"/>
    <s v="Nil"/>
    <s v="Tumor content 45-65%"/>
    <x v="4"/>
    <s v="DBR &amp; SK Hospital, Tirupati"/>
    <s v="Dr C Jayaprakash"/>
    <x v="0"/>
    <s v="NA"/>
    <s v="Buccal Mucosa"/>
    <s v="Right Buccal Mucosa"/>
    <s v="Male"/>
    <n v="84"/>
    <s v="N"/>
    <n v="5.9"/>
    <s v="Shashi"/>
    <s v="Surgery"/>
    <s v="Primary"/>
    <s v="Naïve"/>
    <s v="NA"/>
    <s v="IVB"/>
    <x v="1"/>
    <s v="NA"/>
    <s v="T4b N0 MX"/>
    <s v="NA"/>
    <s v="NA"/>
    <s v="Squamous Cell Carcinoma"/>
    <s v="NA"/>
    <s v="NA"/>
    <d v="2025-02-06T00:00:00"/>
    <s v="0.4-0.8*1.4*1.0-1.4_x000a_0.1-0.2*0.4-0.6*0.8_x000a_0.2*0.6-1.0*1.0-1.2"/>
    <s v="NA"/>
    <s v="Vibratome"/>
    <n v="14"/>
    <s v="Dharani"/>
    <s v="Y"/>
    <s v="Y"/>
    <s v="N"/>
    <s v="Q2 Passed"/>
    <s v="NA"/>
    <s v="Arm1 (1x7)"/>
    <s v="Base Plate 2: MC RxA (1x7), Nivolumab RxC (1x7);_x000a_Flow Plate 3: MC RxA (1x7), Nivolumab RxC (1x7)"/>
    <n v="49"/>
    <s v="Terminated @T72"/>
  </r>
  <r>
    <s v="FBR1K250034"/>
    <n v="250034"/>
    <s v="R&amp;D"/>
    <x v="783"/>
    <s v="FCB-PROTOCOL-01"/>
    <s v="VYD/356"/>
    <s v="Y"/>
    <s v="DMS_v4(1K)"/>
    <s v="Internal R&amp;D"/>
    <s v="Q1 Passed"/>
    <s v="Q1 Passed"/>
    <s v="Q1.5 Passed"/>
    <s v="Qualified"/>
    <s v="Nil"/>
    <s v="Tumor content 45-88%"/>
    <x v="5"/>
    <s v="Vydehi Hospital, Bangalore"/>
    <s v="Dr Amritha Prabha"/>
    <x v="0"/>
    <s v="NA"/>
    <s v="Buccal Mucosa"/>
    <s v="Left Buccal Mucosa"/>
    <s v="Female"/>
    <n v="48"/>
    <s v="N"/>
    <n v="5.7"/>
    <s v="Kalappa"/>
    <s v="Surgery"/>
    <s v="Primary"/>
    <s v="Naïve"/>
    <s v="NA"/>
    <s v="III"/>
    <x v="4"/>
    <n v="2"/>
    <s v="T3N0"/>
    <s v="NA"/>
    <s v="NA"/>
    <s v="NA"/>
    <s v="RT"/>
    <s v="NA"/>
    <d v="2025-02-07T00:00:00"/>
    <s v="0.6*1.2*1.8"/>
    <s v="NA"/>
    <s v="Vibratome"/>
    <n v="14"/>
    <s v="kuberan"/>
    <s v="Y"/>
    <s v="Y"/>
    <s v="N"/>
    <s v="Q2 Passed"/>
    <s v="NA"/>
    <s v="Arm1 (1x7)"/>
    <s v="Base Plate 2: MC RxA (1x7), Nivolumab RxC (1x7), Cisplatin RxF (1x7), Pacli+Carbo RxJ (1x7);_x000a_Flow Plate 3: MC RxA (1x7), Nivolumab RxC (1x7)"/>
    <n v="56"/>
    <s v="Terminated @T72"/>
  </r>
  <r>
    <s v="FBR1K250035"/>
    <n v="250035"/>
    <s v="R&amp;D"/>
    <x v="783"/>
    <s v="FCB-PROTOCOL-01"/>
    <s v="CLN/DBR/227"/>
    <s v="Y"/>
    <s v="DMS_v4(1K)"/>
    <s v="Internal R&amp;D"/>
    <s v="Q1 Passed"/>
    <s v="Q1 Passed"/>
    <s v="Q1.5 Passed"/>
    <s v="Qualified"/>
    <s v="Nil"/>
    <s v="Tumor content 35-75% with high immune component"/>
    <x v="4"/>
    <s v="DBR &amp; SK Hospital, Tirupati"/>
    <s v="Dr C Jayaprakash"/>
    <x v="0"/>
    <s v="NA"/>
    <s v="Tongue"/>
    <s v="Tongue"/>
    <s v="Female"/>
    <n v="53"/>
    <s v="N"/>
    <n v="6.2"/>
    <s v="Maruthi"/>
    <s v="Surgery"/>
    <s v="Primary"/>
    <s v="Naïve"/>
    <s v="NA"/>
    <s v="III"/>
    <x v="4"/>
    <s v="NA"/>
    <s v="T3 N0 MX"/>
    <s v="NA"/>
    <s v="NA"/>
    <s v="consistent with well differentiated squamous cell carcinoma "/>
    <s v="NA"/>
    <s v="NA"/>
    <d v="2025-02-08T00:00:00"/>
    <s v="0.8*0.9*2.0"/>
    <s v="NA"/>
    <s v="Vibratome"/>
    <n v="14"/>
    <s v="kuberan"/>
    <s v="Y"/>
    <s v="Y"/>
    <s v="N"/>
    <s v="Q2 Passed"/>
    <s v="NA"/>
    <s v="Arm1 (1x7)"/>
    <s v="Base Plate 2: MC RxA (1x7), Nivolumab RxC (1x7);_x000a_Flow Plate 3: MC RxA (1x7), Nivolumab RxC (1x7)"/>
    <n v="42"/>
    <s v="Terminated @T72"/>
  </r>
  <r>
    <s v="FBR1K250036"/>
    <n v="250036"/>
    <s v="R&amp;D"/>
    <x v="784"/>
    <s v="FCB-PROTOCOL-01"/>
    <s v="CLN/PRA/289"/>
    <s v="Y"/>
    <s v="DMS_v4(1K)"/>
    <s v="Internal R&amp;D"/>
    <s v="Q1 Passed"/>
    <s v="Q1 Passed"/>
    <s v="Q1 Passed"/>
    <s v="Qualified"/>
    <s v="Nil"/>
    <s v="Tumor content 12-75%"/>
    <x v="0"/>
    <s v="Sri Lakshmi Hospital, Bangalore"/>
    <s v="Dr Prakash BV"/>
    <x v="0"/>
    <s v="NA"/>
    <s v="RMT"/>
    <s v="Left RMT"/>
    <s v="Male"/>
    <n v="49"/>
    <s v="N"/>
    <n v="6.5"/>
    <s v="Kalappa"/>
    <s v="Surgery"/>
    <s v="Primary"/>
    <s v="Naïve"/>
    <s v="NA"/>
    <s v="IVA"/>
    <x v="1"/>
    <n v="2"/>
    <s v="pT4AN0M0"/>
    <s v="NA"/>
    <s v="NA"/>
    <s v="SCC"/>
    <s v="NA"/>
    <s v="NA"/>
    <d v="2025-02-13T00:00:00"/>
    <s v="0.4*2.4*0.9-1.5"/>
    <s v="NA"/>
    <s v="Vibratome"/>
    <n v="14"/>
    <s v="Abdul"/>
    <s v="Y"/>
    <s v="Y"/>
    <s v="N"/>
    <s v="Q2 Passed"/>
    <s v="NA"/>
    <s v="Arm1 (1x7)"/>
    <s v="Base Plate 2: MC RxA (1x7), Nivolumab RxC (1x7);_x000a_Flow Plate 3: MC RxA (1x7), Nivolumab RxC (1x7)"/>
    <n v="42"/>
    <s v="Terminated @T72"/>
  </r>
  <r>
    <s v="FBR1K250037"/>
    <n v="250037"/>
    <s v="R&amp;D"/>
    <x v="784"/>
    <s v="FCB-PROTOCOL-01"/>
    <s v="CLN/PRA/290"/>
    <s v="Y"/>
    <s v="DMS_v4(1K)"/>
    <s v="Internal R&amp;D"/>
    <s v="Q1 Passed"/>
    <s v="Q1 Passed"/>
    <s v="Q1 Passed"/>
    <s v="Qualified"/>
    <s v="Nil"/>
    <s v="Tumor content 12-60%"/>
    <x v="0"/>
    <s v="Sri Lakshmi Hospital, Bangalore"/>
    <s v="Dr Prakash BV"/>
    <x v="0"/>
    <s v="NA"/>
    <s v="Tongue"/>
    <s v="Right Lateral Tongue"/>
    <s v="Male"/>
    <n v="62"/>
    <s v="N"/>
    <n v="6.5"/>
    <s v="Kalappa"/>
    <s v="Surgery"/>
    <s v="Primary"/>
    <s v="Naïve"/>
    <s v="NA"/>
    <s v="IVA"/>
    <x v="1"/>
    <n v="3"/>
    <s v="pT2N2bM0"/>
    <s v="NA"/>
    <s v="NA"/>
    <s v="SCC"/>
    <s v="NA"/>
    <s v="NA"/>
    <d v="2025-02-13T00:00:00"/>
    <s v="0.2-0.4*0.8*2.3"/>
    <s v="NA"/>
    <s v="Vibratome"/>
    <n v="14"/>
    <s v="Syam"/>
    <s v="Y"/>
    <s v="Y"/>
    <s v="N"/>
    <s v="Q2 Passed"/>
    <s v="NA"/>
    <s v="Arm1 (1x7)"/>
    <s v="Base Plate 2: MC RxA (1x7), Nivolumab RxC (1x7);_x000a_Flow Plate 3: MC RxA (1x7), Nivolumab RxC (1x7)"/>
    <n v="42"/>
    <s v="Terminated @T72"/>
  </r>
  <r>
    <n v="250038"/>
    <n v="250038"/>
    <s v="R&amp;D"/>
    <x v="784"/>
    <s v="FCB-PROTOCOL-01"/>
    <s v="CLN/PRA/291"/>
    <s v="Y"/>
    <s v="Biobank"/>
    <s v="Internal R&amp;D"/>
    <s v="Q1 Passed"/>
    <s v="Q1 Passed"/>
    <s v="Q1.5 Rejected"/>
    <s v="Rejected"/>
    <s v="Not Fit For Vibrotome"/>
    <s v="FFPE"/>
    <x v="0"/>
    <s v="Sri Lakshmi Hospital, Bangalore"/>
    <s v="Dr Prakash BV"/>
    <x v="0"/>
    <s v="NA"/>
    <s v="Soft palate"/>
    <s v="Soft Palate"/>
    <s v="Female"/>
    <n v="63"/>
    <s v="N"/>
    <n v="5.8"/>
    <s v="Shashi"/>
    <s v="Surgery"/>
    <s v="Primary"/>
    <s v="Naïve"/>
    <s v="NA"/>
    <s v="IVA"/>
    <x v="1"/>
    <n v="2"/>
    <s v="pT3N1M0"/>
    <s v="NA"/>
    <s v="NA"/>
    <s v="SCC"/>
    <s v="NA"/>
    <s v="NA"/>
    <d v="2025-02-13T00:00:00"/>
    <s v="0.2-0.3*0.4-1.4*2.6"/>
    <s v="NA"/>
    <s v="Vibratome"/>
    <n v="14"/>
    <s v="sai "/>
    <s v="Y"/>
    <s v="Y"/>
    <s v="N"/>
    <s v="Q2 Rejected"/>
    <s v="Not fit for vibrotome"/>
    <s v="NA"/>
    <s v="NA"/>
    <s v="NA"/>
    <s v="Rejected"/>
  </r>
  <r>
    <s v="FBR1J250039"/>
    <n v="250039"/>
    <s v="R&amp;D"/>
    <x v="785"/>
    <s v="FCB-PROTOCOL-01"/>
    <s v="CLN/PRA/292"/>
    <s v="Y"/>
    <s v="COS_v3.0-Gastric (1J)"/>
    <s v="Internal R&amp;D"/>
    <s v="Q1 Passed"/>
    <s v="Q1 Passed"/>
    <s v="Q1.5 Passed"/>
    <s v="Qualified"/>
    <s v="Nil"/>
    <s v="Tumor content 2-8%"/>
    <x v="0"/>
    <s v="Sri Lakshmi Hospital, Bangalore"/>
    <s v="Dr Prakash BV"/>
    <x v="3"/>
    <s v="NA"/>
    <s v="Stomach"/>
    <s v="OG Junction / Fundus of Stomach"/>
    <s v="Female"/>
    <n v="60"/>
    <s v="N"/>
    <n v="5.9"/>
    <s v="Kalappa"/>
    <s v="Surgery"/>
    <s v="Primary"/>
    <s v="Naïve"/>
    <s v="NA"/>
    <s v="II"/>
    <x v="2"/>
    <n v="2"/>
    <s v="pT2N1M0"/>
    <s v="NA"/>
    <s v="NA"/>
    <s v="Adenocarcinoma"/>
    <s v="NA"/>
    <s v="NA"/>
    <d v="2025-02-14T00:00:00"/>
    <s v="0.2*0.2-0.5*0.7_x000a_0.3*0.3-0.6*0.8_x000a_0.2-0.3*0.8-1.1*0.6-1.4"/>
    <s v="NA"/>
    <s v="Manual"/>
    <n v="13"/>
    <s v="Mouniss"/>
    <s v="Y"/>
    <s v="Y"/>
    <s v="N"/>
    <s v="Q2 Passed"/>
    <s v="NA"/>
    <s v="Arm1 (1x5)"/>
    <s v="Base Plate-2: DMEM/F12+NGE  RxA (1x7), DMEM/F12+GE  RxC (1x7)"/>
    <n v="15"/>
    <s v="Terminated @T48"/>
  </r>
  <r>
    <n v="250040"/>
    <n v="250040"/>
    <s v="R&amp;D"/>
    <x v="785"/>
    <s v="FCB-PROTOCOL-01"/>
    <s v="CLN/DBR/228"/>
    <s v="Y"/>
    <s v="Biobank"/>
    <s v="Internal R&amp;D"/>
    <s v="Q1 Passed"/>
    <s v="Q1 Passed"/>
    <s v="Q1.5 Rejected"/>
    <s v="Rejected"/>
    <s v="Nil"/>
    <s v="FFPE"/>
    <x v="4"/>
    <s v="DBR &amp; SK Hospital, Tirupati"/>
    <s v="Dr C Jayaprakash"/>
    <x v="0"/>
    <s v="NA"/>
    <s v="Buccal Mucosa"/>
    <s v="Right Buccal Mucosa"/>
    <s v="Female"/>
    <n v="59"/>
    <s v="N"/>
    <n v="6.3"/>
    <s v="Maruthi"/>
    <s v="Surgery"/>
    <s v="Primary"/>
    <s v="Naïve"/>
    <s v="NA"/>
    <s v="IVB"/>
    <x v="1"/>
    <s v="NA"/>
    <s v="T4b N0 MX "/>
    <s v="NA"/>
    <s v="NA"/>
    <s v="Squamous Cell Carcinoma"/>
    <s v="NA"/>
    <s v="NA"/>
    <d v="2025-02-14T00:00:00"/>
    <s v="0.6/0.8*1.0*2.0/1.8"/>
    <s v="NA"/>
    <s v="Vibratome"/>
    <n v="15"/>
    <s v="chandan"/>
    <s v="Y"/>
    <s v="Y"/>
    <s v="N"/>
    <s v="Q2 Rejected"/>
    <s v="Not fit for vibrotome"/>
    <s v="NA"/>
    <s v="NA"/>
    <s v="NA"/>
    <s v="Rejected"/>
  </r>
  <r>
    <s v="FBR2S250041"/>
    <n v="250041"/>
    <s v="R&amp;D"/>
    <x v="786"/>
    <s v="FCB-PROTOCOL-01"/>
    <s v="CLN/PRA/293"/>
    <s v="Y"/>
    <s v="Cos V1 (2S)"/>
    <s v="Internal R&amp;D"/>
    <s v="Q1 Passed"/>
    <s v="Q1 Passed"/>
    <s v="Q1.5 Passed"/>
    <s v="Qualified"/>
    <s v="Nil"/>
    <s v="Tumor content 15-60%   Signet ring cell carcinoma"/>
    <x v="0"/>
    <s v="Sri Lakshmi Hospital, Bangalore"/>
    <s v="Dr Prakash BV"/>
    <x v="7"/>
    <s v="NA"/>
    <s v="Rectosigmoid"/>
    <s v="Rectosigmoid"/>
    <s v="Male"/>
    <n v="50"/>
    <s v="N"/>
    <n v="6.8"/>
    <s v="Shashi"/>
    <s v="Surgery"/>
    <s v="Primary"/>
    <s v="Naïve"/>
    <s v="NA"/>
    <s v="III"/>
    <x v="4"/>
    <n v="2"/>
    <s v="pT3N1M0"/>
    <s v="NA"/>
    <s v="NA"/>
    <s v="SCC"/>
    <s v="NA"/>
    <s v="NA"/>
    <d v="2025-02-17T00:00:00"/>
    <s v="1.0*1.4*1.8_x000a_1.2*2.8*2.8-3.0"/>
    <s v="NA"/>
    <s v="Vibratome"/>
    <n v="13"/>
    <s v="Syam"/>
    <s v="Y"/>
    <s v="Y"/>
    <s v="N"/>
    <s v="Q2 Passed"/>
    <s v="NA"/>
    <s v="2*4*0.45 (Arm 1 (1x7))"/>
    <s v="Base Plate-2: 2*4*0.45 {MC (DMEM/F12)  RxA (1x7), Tbl Arm1 (1x7)};_x000a_Flow Plate-3: 2*4*0.45 {MC (DMEM/F12)  RxA (1x7), DMEM/F12+AntiCD3+IL2 RxI (1x7), DMEM/F12+Nivolumab RxJ (1x7), Tbl Flow (1x7)}_x000a_"/>
    <n v="42"/>
    <s v="Terminated @T72"/>
  </r>
  <r>
    <s v="FBR1K250042"/>
    <n v="250042"/>
    <s v="R&amp;D"/>
    <x v="787"/>
    <s v="FCB-PROTOCOL-01"/>
    <s v="VYD/357"/>
    <s v="Y"/>
    <s v="DMS_v4(1K)"/>
    <s v="Internal R&amp;D"/>
    <s v="Q1 Passed"/>
    <s v="Q1 Passed"/>
    <s v="Q1.5 Passed"/>
    <s v="Qualified"/>
    <s v="Nil"/>
    <s v="Tumor content 5-65%."/>
    <x v="5"/>
    <s v="Vydehi Hospital, Bangalore"/>
    <s v="Dr Amritha Prabha"/>
    <x v="0"/>
    <s v="NA"/>
    <s v="Supraglottis"/>
    <s v="Left supraglottis"/>
    <s v="Male"/>
    <n v="75"/>
    <s v="N"/>
    <n v="5.2"/>
    <s v="Kalappa"/>
    <s v="Surgery"/>
    <s v="Primary"/>
    <s v="Radiotherapy"/>
    <s v="NA"/>
    <s v="III"/>
    <x v="4"/>
    <n v="2"/>
    <s v="ypT3N0"/>
    <s v="NA"/>
    <s v="NA"/>
    <s v="NA"/>
    <s v="NA"/>
    <s v="NA"/>
    <d v="2025-02-20T00:00:00"/>
    <s v="0.4-0.5*0.2-0.9*1.0-1.8"/>
    <s v="NA"/>
    <s v="Vibratome"/>
    <n v="14"/>
    <s v="Mouniss"/>
    <s v="Y"/>
    <s v="Y"/>
    <s v="N"/>
    <s v="Q2 Passed"/>
    <s v="NA"/>
    <s v="Arm1 (1x7)"/>
    <s v="Base Plate 2: MC RxA (1x7), Nivolumab RxC (1x7);_x000a_Flow Plate 3: MC RxA (1x7), Nivolumab RxC (1x7)"/>
    <n v="49"/>
    <s v="Terminated @T72"/>
  </r>
  <r>
    <s v="FBR2S250043"/>
    <n v="250043"/>
    <s v="R&amp;D"/>
    <x v="788"/>
    <s v="FCB-PROTOCOL-01"/>
    <s v="CLN/PRA/294"/>
    <s v="Y"/>
    <s v="Cos V1 (2S)"/>
    <s v="Internal R&amp;D"/>
    <s v="Q1 Passed"/>
    <s v="Q1 Passed"/>
    <s v="Q1.5 Passed"/>
    <s v="Qualified"/>
    <s v="Nil"/>
    <s v="Tumor content 8-55%"/>
    <x v="0"/>
    <s v="Sri Lakshmi Hospital, Bangalore"/>
    <s v="Dr Prakash BV"/>
    <x v="7"/>
    <s v="NA"/>
    <s v="Rectosigmoid"/>
    <s v="Rectosigmoid"/>
    <s v="Male"/>
    <n v="56"/>
    <s v="N"/>
    <n v="5.8"/>
    <s v="Kalappa"/>
    <s v="Surgery"/>
    <s v="Primary"/>
    <s v="Naïve"/>
    <s v="NA"/>
    <s v="II"/>
    <x v="2"/>
    <n v="2"/>
    <s v="pT2N1M0"/>
    <s v="NA"/>
    <s v="NA"/>
    <s v="Adenocarcinoma"/>
    <s v="NA"/>
    <s v="NA"/>
    <d v="2025-02-24T00:00:00"/>
    <s v="0.6*0.8-1.3*2.0"/>
    <s v="NA"/>
    <s v="Vibratome"/>
    <n v="13"/>
    <s v="Dharani"/>
    <s v="Y"/>
    <s v="Y"/>
    <s v="N"/>
    <s v="Q2 Passed"/>
    <s v="NA"/>
    <s v="2*4*0.45 (Arm 1 (1x7))"/>
    <s v="Base Plate-2: 2*4*0.45 {MC (DMEM/F12)  RxA (1x7), Tbl Arm1 (1x7)};_x000a_Flow Plate-3: 2*4*0.45 {MC (DMEM/F12)  RxA (1x7), DMEM/F12+AntiCD3+IL2 RxI (1x7), DMEM/F12+Nivolumab RxJ (1x7), Tbl Flow (1x7)}_x000a_"/>
    <n v="42"/>
    <s v="Terminated @T72"/>
  </r>
  <r>
    <s v="FBR1K250044"/>
    <n v="250044"/>
    <s v="R&amp;D"/>
    <x v="789"/>
    <s v="FCB-PROTOCOL-01"/>
    <s v="VYD/358"/>
    <s v="Y"/>
    <s v="DMS_v4(1K)"/>
    <s v="Internal R&amp;D"/>
    <s v="Q1 Passed"/>
    <s v="Q1 Passed"/>
    <s v="Q1.5 Passed"/>
    <s v="Qualified"/>
    <s v="Nil"/>
    <s v="Tumor content 40-85%"/>
    <x v="5"/>
    <s v="Vydehi Hospital, Bangalore"/>
    <s v="Dr Amritha Prabha"/>
    <x v="0"/>
    <s v="NA"/>
    <s v="Buccal Mucosa"/>
    <s v="Right Buccal Mucosa"/>
    <s v="Male"/>
    <n v="35"/>
    <s v="N"/>
    <n v="5.3"/>
    <s v="Maruthi"/>
    <s v="Surgery"/>
    <s v="Primary"/>
    <s v="Surgery"/>
    <s v="NA"/>
    <s v="IV"/>
    <x v="1"/>
    <n v="2"/>
    <s v="T4aN0"/>
    <s v="NA"/>
    <s v="NA"/>
    <s v="NA"/>
    <s v="RT"/>
    <s v="NA"/>
    <d v="2025-02-25T00:00:00"/>
    <s v="0.8*1.1*1.4-1.7_x000a_0.6*1.0*0.8-1.3"/>
    <s v="NA"/>
    <s v="Vibratome"/>
    <n v="14"/>
    <s v="Syam"/>
    <s v="Y"/>
    <s v="Y"/>
    <s v="N"/>
    <s v="Q2 Passed"/>
    <s v="NA"/>
    <s v="Arm1 (1x7)"/>
    <s v="Base Plate 2: MC RxA (1x7), Nivolumab RxC (1x7);_x000a_Flow Plate 3: MC RxA (1x7), Nivolumab RxC (1x7)"/>
    <n v="35"/>
    <s v="Terminated @T72"/>
  </r>
  <r>
    <s v="FBR1K250045"/>
    <n v="250045"/>
    <s v="R&amp;D"/>
    <x v="789"/>
    <s v="FCB-PROTOCOL-01"/>
    <s v="CLN/PRA/295"/>
    <s v="Y"/>
    <s v="DMS_v4(1K)"/>
    <s v="Internal R&amp;D"/>
    <s v="Q1 Passed"/>
    <s v="Q1 Passed"/>
    <s v="Q1.5 Passed"/>
    <s v="Qualified"/>
    <s v="Nil"/>
    <s v="Tumor content 30-80%"/>
    <x v="0"/>
    <s v="Sri Lakshmi Hospital, Bangalore"/>
    <s v="Dr Prakash BV"/>
    <x v="0"/>
    <s v="NA"/>
    <s v="Buccal Mucosa"/>
    <s v="Left Buccal Mucosa"/>
    <s v="Male"/>
    <n v="47"/>
    <s v="N"/>
    <n v="5.9"/>
    <s v="Kalappa"/>
    <s v="Surgery"/>
    <s v="Primary"/>
    <s v="Naïve"/>
    <s v="NA"/>
    <s v="IVa "/>
    <x v="1"/>
    <n v="2"/>
    <s v="pT4aN2bM0"/>
    <s v="NA"/>
    <s v="NA"/>
    <s v="SCC"/>
    <s v="NA"/>
    <s v="NA"/>
    <d v="2025-02-25T00:00:00"/>
    <s v="0.1-0.2*0.8-1.0*4.2_x000a_0.2-0.4*0.8-1.0*0.8-1.0_x000a_0.2*0.4-0.6*0.8_x000a_0.2-0.4*0.6-1.0*1.0-1.2"/>
    <s v="0.2*0.6-0.8*1.2_x000a_0.2-0.3*0.6*1.0_x000a_0.2*0.6*0.8_x000a_0.2-0.3*0.4-0.5*0.6"/>
    <s v="Vibratome"/>
    <n v="14"/>
    <s v="sai "/>
    <s v="Y"/>
    <s v="Y"/>
    <s v="N"/>
    <s v="Q2 Passed"/>
    <s v="NA"/>
    <s v="Arm1 (1x7)"/>
    <s v="Base Plate 2: MC RxA (1x7), Nivolumab RxC (1x7);_x000a_Flow Plate 3: MC RxA (1x7), Nivolumab RxC (1x7)"/>
    <n v="49"/>
    <s v="Terminated @T72"/>
  </r>
  <r>
    <s v="FBR2O250046"/>
    <n v="250046"/>
    <s v="R&amp;D"/>
    <x v="789"/>
    <s v="FCB-PROTOCOL-01"/>
    <s v="KH-004"/>
    <s v="Y"/>
    <s v="Prostate Biopsy (2O)"/>
    <s v="Internal R&amp;D"/>
    <s v="Q1 Passed"/>
    <s v="Q1 Passed"/>
    <s v="Q1.5 Passed"/>
    <s v="Qualified"/>
    <s v="Nil"/>
    <s v="Tumor seen only in 2 or 3 explants upto 8%. Others no tumor"/>
    <x v="8"/>
    <s v="Kauvery Hospital, Elelctronic city bangalore"/>
    <s v="Dr Sreeharsha"/>
    <x v="6"/>
    <s v="NA"/>
    <s v="Prostate"/>
    <s v="TURP Chip"/>
    <s v="Male"/>
    <n v="80"/>
    <s v="N"/>
    <n v="5.5"/>
    <s v="Shashi"/>
    <s v="Surgery"/>
    <s v="Primary"/>
    <s v="Naïve"/>
    <s v="NA"/>
    <s v="NA"/>
    <x v="0"/>
    <s v="NA"/>
    <s v="NA"/>
    <s v="NA"/>
    <s v="NA"/>
    <s v="NA"/>
    <s v="NA"/>
    <s v="NA"/>
    <d v="2025-02-25T00:00:00"/>
    <s v="0.1-0.2*0.2-0.4, Approx 50pcs"/>
    <s v="NA"/>
    <s v="Manual"/>
    <n v="14"/>
    <s v="Abdul"/>
    <s v="Y"/>
    <s v="Y"/>
    <s v="N"/>
    <s v="Q2 Passed"/>
    <s v="NA"/>
    <s v="White Hard Arm1 (1x6)_x000a_Pink Soft Arm2 (1x6)"/>
    <s v="Base Plate 2: Advanced DMEM/ F12 RxE (2x3), Advanced DMEM/ F12 RxE (2x3), Advanced DMEM/F12+1nM DHT RxF (2x3), Advanced DMEM/F12+1nM DHT RxF (2x3)"/>
    <n v="36"/>
    <s v="Terminated @T72"/>
  </r>
  <r>
    <s v="FBR2S250047"/>
    <n v="250047"/>
    <s v="R&amp;D"/>
    <x v="789"/>
    <s v="FCB-PROTOCOL-01"/>
    <s v="CLN/PRA/296"/>
    <s v="Y"/>
    <s v="Cos V1 (2S)"/>
    <s v="Internal R&amp;D"/>
    <s v="Q1 Passed"/>
    <s v="Q1 Passed"/>
    <s v="Q1.5 Passed"/>
    <s v="Qualified"/>
    <s v="Nil"/>
    <s v="Tumor content 15-55%"/>
    <x v="0"/>
    <s v="Mallige Hospital"/>
    <s v="Dr Prakash BV"/>
    <x v="7"/>
    <s v="NA"/>
    <s v="Rectosigmoid"/>
    <s v="Rectosigmoid"/>
    <s v="Female"/>
    <n v="56"/>
    <s v="N"/>
    <n v="5.3"/>
    <s v="Kalappa"/>
    <s v="Surgery"/>
    <s v="Primary"/>
    <s v="Naïve"/>
    <s v="NA"/>
    <s v="IV "/>
    <x v="1"/>
    <n v="2"/>
    <s v="pT4N1M0"/>
    <s v="NA"/>
    <s v="NA"/>
    <s v="Adenocarcinoma"/>
    <s v="NA"/>
    <s v="NA"/>
    <d v="2025-02-25T00:00:00"/>
    <s v="0.4-0.8*2.0-2.6*2.8"/>
    <s v="NA"/>
    <s v="Vibratome"/>
    <n v="13"/>
    <s v="Dharani"/>
    <s v="N"/>
    <s v="N"/>
    <s v="N"/>
    <s v="Q2 Passed"/>
    <s v="NA"/>
    <s v="2*4*0.45 (Arm 1 (1x7))_x000a_2*4*0.45 (Arm 2 (1x7))"/>
    <s v="Base Plate-2: 2*4*0.45 {MC (DMEM/F12)  RxA (1x7), DMEM/F12+Nivolumab RxJ (1x7), Tbl Arm1 (1x7), Tbl Arm2 (1x7)};_x000a_Flow Plate-3: 2*4*0.45 {MC (DMEM/F12)  RxA (1x7), DMEM/F12+AntiCD3+IL2 RxI (1x7), DMEM/F12+Nivolumab RxJ (1x7), Tbl Flow (1x7)}_x000a_"/>
    <n v="56"/>
    <s v="Terminated @T72"/>
  </r>
  <r>
    <s v="FBR1K250048"/>
    <n v="250048"/>
    <s v="R&amp;D"/>
    <x v="790"/>
    <s v="FCB-PROTOCOL-01"/>
    <s v="VYD/359"/>
    <s v="Y"/>
    <s v="DMS_v4(1K)"/>
    <s v="Internal R&amp;D"/>
    <s v="Q1 Passed"/>
    <s v="Q1 Passed"/>
    <s v="Q1.5 Passed"/>
    <s v="Qualified"/>
    <s v="Nil"/>
    <s v="Tumor content 60-90%"/>
    <x v="5"/>
    <s v="Vydehi Hospital, Bangalore"/>
    <s v="Dr Amritha Prabha"/>
    <x v="0"/>
    <s v="NA"/>
    <s v="Buccal Mucosa"/>
    <s v="Right Buccal Mucosa"/>
    <s v="Female"/>
    <n v="54"/>
    <s v="N"/>
    <n v="5.8"/>
    <s v="Maruthi"/>
    <s v="Surgery"/>
    <s v="Primary"/>
    <s v="Naïve"/>
    <s v="NA"/>
    <s v="III"/>
    <x v="4"/>
    <n v="1"/>
    <s v="T3N1"/>
    <s v="NA"/>
    <s v="NA"/>
    <s v="SCC"/>
    <s v="RT"/>
    <s v="NA"/>
    <d v="2025-03-03T00:00:00"/>
    <s v="0.6-0.8*1.6*1.8"/>
    <s v="NA"/>
    <s v="Vibratome"/>
    <n v="14"/>
    <s v="chandan"/>
    <s v="Y"/>
    <s v="Y"/>
    <s v="N"/>
    <s v="Q2 Passed"/>
    <s v="NA"/>
    <s v="Arm1 (1x7)"/>
    <s v="Base Plate 2: MC RxA (1x7), Nivolumab RxC (1x7);_x000a_Flow Plate 3: MC RxA (1x7), Nivolumab RxC (1x7)"/>
    <n v="42"/>
    <s v="Terminated @T72"/>
  </r>
  <r>
    <s v="FBR1K250049"/>
    <n v="250049"/>
    <s v="R&amp;D"/>
    <x v="791"/>
    <s v="FCB-PROTOCOL-01"/>
    <s v="CLN/PRA/297"/>
    <s v="Y"/>
    <s v="DMS_v4(1K)"/>
    <s v="Internal R&amp;D"/>
    <s v="Q1 Passed"/>
    <s v="Q1 Passed"/>
    <s v="Q1.5 Passed"/>
    <s v="Qualified"/>
    <s v="Nil"/>
    <s v="tumor content 40-80%"/>
    <x v="0"/>
    <s v="Belaku Hospital"/>
    <s v="Dr Prakash BV"/>
    <x v="0"/>
    <s v="NA"/>
    <s v="Tongue"/>
    <s v="Tongue"/>
    <s v="Male"/>
    <n v="61"/>
    <s v="N"/>
    <n v="6.1"/>
    <s v="Shashi"/>
    <s v="Surgery"/>
    <s v="Primary"/>
    <s v="Naïve"/>
    <s v="NA"/>
    <s v="NA"/>
    <x v="0"/>
    <s v="NA"/>
    <s v="NA"/>
    <s v="NA"/>
    <s v="NA"/>
    <s v="NA"/>
    <s v="NA"/>
    <s v="NA"/>
    <d v="2025-03-06T00:00:00"/>
    <s v="1.0*0.8-1.5*2.8"/>
    <s v="NA"/>
    <s v="Vibratome"/>
    <n v="15"/>
    <s v="Syam"/>
    <s v="Y"/>
    <s v="Y"/>
    <s v="N"/>
    <s v="Q2 Passed"/>
    <s v="NA"/>
    <s v="Arm1 (1x7)"/>
    <s v="Base Plate 2: MC RxA (1x7), Nivolumab RxC (1x7);_x000a_Flow Plate 3: MC RxA (1x7), Nivolumab RxC (1x7)"/>
    <n v="42"/>
    <s v="Terminated @T72"/>
  </r>
  <r>
    <s v="FBR1K250050"/>
    <n v="250050"/>
    <s v="R&amp;D"/>
    <x v="792"/>
    <s v="FCB-PROTOCOL-01"/>
    <s v="CLN/PRA/298"/>
    <s v="Y"/>
    <s v="DMS_v4(1K)"/>
    <s v="Internal R&amp;D"/>
    <s v="Q1 Passed"/>
    <s v="Q1 Passed"/>
    <s v="Q1.5 Passed"/>
    <s v="Qualified"/>
    <s v="Nil"/>
    <s v="Tumor content 40-65%."/>
    <x v="0"/>
    <s v="Sri Lakshmi Hospital, Bangalore"/>
    <s v="Dr Prakash BV"/>
    <x v="0"/>
    <s v="NA"/>
    <s v="Buccal Mucosa"/>
    <s v="Right Buccal Mucosa"/>
    <s v="Female"/>
    <n v="60"/>
    <s v="N"/>
    <n v="5.6"/>
    <s v="Maruthi"/>
    <s v="Surgery"/>
    <s v="Primary"/>
    <s v="Naïve"/>
    <s v="NA"/>
    <s v="IVA"/>
    <x v="1"/>
    <s v="NA"/>
    <s v="pT4AN0M0"/>
    <s v="NA"/>
    <s v="NA"/>
    <s v="SCC"/>
    <s v="NA"/>
    <s v="NA"/>
    <d v="2025-03-10T00:00:00"/>
    <s v="1.5&amp;0.4*2.2*2.6-2.0"/>
    <s v="NA"/>
    <s v="Vibratome"/>
    <n v="15"/>
    <s v="Syam"/>
    <s v="Y"/>
    <s v="Y"/>
    <s v="N"/>
    <s v="Q2 Passed"/>
    <s v="NA"/>
    <s v="Arm1 (1x7)"/>
    <s v="Base Plate 2: MC RxA (1x7), Nivolumab RxC (1x7);_x000a_Flow Plate 3: MC RxA (1x7), Nivolumab RxC (1x7)"/>
    <n v="42"/>
    <s v="Terminated @T72"/>
  </r>
  <r>
    <s v="FBR1Y250051"/>
    <n v="250051"/>
    <s v="R&amp;D"/>
    <x v="792"/>
    <s v="FCB-PROTOCOL-01"/>
    <s v="VYD/360"/>
    <s v="Y"/>
    <s v="CCS Study (1Y)"/>
    <s v="Internal R&amp;D"/>
    <s v="Q1 Passed"/>
    <s v="Q1 Passed"/>
    <s v="Q1.5 Passed"/>
    <s v="Qualified"/>
    <s v="Nil"/>
    <s v="Tumor content 0-65%. Average tumor content 16%"/>
    <x v="5"/>
    <s v="Vydehi Hospital, Bangalore"/>
    <s v="Dr Amritha Prabha"/>
    <x v="0"/>
    <s v="NA"/>
    <s v="Tongue"/>
    <s v="Left Lateral border of Tongue"/>
    <s v="Male"/>
    <n v="34"/>
    <s v="N"/>
    <n v="5.7"/>
    <s v="Kalappa"/>
    <s v="Surgery"/>
    <s v="Primary"/>
    <s v="Chemotherapy"/>
    <s v="NA"/>
    <s v="II"/>
    <x v="2"/>
    <n v="2"/>
    <s v="ypT2N0"/>
    <s v="NA"/>
    <s v="Paclitaxel, Carboplatin, Gefitinib"/>
    <s v="SCC"/>
    <s v="NA"/>
    <s v="NA"/>
    <d v="2025-03-10T00:00:00"/>
    <s v="0.4*1.0*12-0.8"/>
    <s v="NA"/>
    <s v="Vibratome"/>
    <n v="15"/>
    <s v="Syam"/>
    <s v="Y"/>
    <s v="Y"/>
    <s v="N"/>
    <s v="Q2 Passed"/>
    <s v="NA"/>
    <s v=" V Arm 1 (1x6)"/>
    <s v="Base Plate-2: MC RxAI (2x3), Cisplatin RxAN (2x3),  Pacli+Carbo RxAM (2x3), Gemi+Carbo  RxAS (2x3)"/>
    <n v="30"/>
    <s v="Terminated @T72"/>
  </r>
  <r>
    <s v="FBR2S240052"/>
    <n v="250052"/>
    <s v="R&amp;D"/>
    <x v="792"/>
    <s v="FCB-PROTOCOL-01"/>
    <s v="VYD/361"/>
    <s v="Y"/>
    <s v="Cos V1 (2S)"/>
    <s v="Internal R&amp;D"/>
    <s v="Q1 Passed"/>
    <s v="Q1 Passed"/>
    <s v="Q1.5 Passed"/>
    <s v="Rejected"/>
    <s v="Contaminated"/>
    <s v="Tumor content 3-85%"/>
    <x v="5"/>
    <s v="Vydehi Hospital, Bangalore"/>
    <s v="Dr Amritha Prabha"/>
    <x v="7"/>
    <s v="NA"/>
    <s v="Rectum"/>
    <s v="Lower Rectum"/>
    <s v="Female"/>
    <n v="62"/>
    <s v="N"/>
    <n v="5.7"/>
    <s v="Kalappa"/>
    <s v="Surgery"/>
    <s v="Primary"/>
    <s v="Naïve"/>
    <s v="NA"/>
    <s v="NA"/>
    <x v="0"/>
    <s v="NA"/>
    <s v="NA"/>
    <s v="NA"/>
    <s v="NA"/>
    <s v="NA"/>
    <s v="NA"/>
    <s v="NA"/>
    <d v="2025-03-10T00:00:00"/>
    <s v="0.4*0.6*1.0_x000a_0.2*0.4*0.6_x000a_0.4/0.5*0.8*0.8"/>
    <s v="NA"/>
    <s v="Manual"/>
    <n v="13"/>
    <s v="chandan"/>
    <s v="Y"/>
    <s v="Y"/>
    <s v="N"/>
    <s v="Q2 Passed"/>
    <s v="NA"/>
    <s v="2*4*0.45 (Arm 1 (1x7))_x000a_2*4*0.45 (Arm 2 (1x7))"/>
    <s v="Base Plate-2: 2*2*1 {MC (DMEM/F12)  RxA (1x7), DMEM/F12+Nivolumab RxJ (1x7), Tbl Arm1 (1x7), Tbl Arm2 (1x7)};_x000a_Flow Plate-3: 2*2*1 {MC (DMEM/F12)  RxA (1x7), DMEM/F12+AntiCD3+IL2 RxI (1x7), DMEM/F12+Nivolumab RxJ (1x7), Tbl Flow (1x7)}_x000a_"/>
    <n v="63"/>
    <s v="Rejected"/>
  </r>
  <r>
    <s v="FBR1K250053"/>
    <n v="250053"/>
    <s v="R&amp;D"/>
    <x v="793"/>
    <s v="FCB-PROTOCOL-01"/>
    <s v="VYD/362"/>
    <s v="Y"/>
    <s v="DMS_v4(1K)"/>
    <s v="Internal R&amp;D"/>
    <s v="Q1 Passed"/>
    <s v="Q1 Passed"/>
    <s v="Q1.5 Passed"/>
    <s v="Qualified"/>
    <s v="Nil"/>
    <s v="Tumor content 8-95%"/>
    <x v="5"/>
    <s v="Vydehi Hospital, Bangalore"/>
    <s v="Dr Amritha Prabha"/>
    <x v="0"/>
    <s v="NA"/>
    <s v="Buccal Mucosa"/>
    <s v="Left Buccal Mucosa"/>
    <s v="Female"/>
    <n v="42"/>
    <s v="N"/>
    <n v="5.0999999999999996"/>
    <s v="Kalappa"/>
    <s v="Surgery"/>
    <s v="Primary"/>
    <s v="Naïve"/>
    <s v="NA"/>
    <s v="IV"/>
    <x v="1"/>
    <n v="1"/>
    <s v="T4aN3b"/>
    <s v="NA"/>
    <s v="NA"/>
    <s v="SCC"/>
    <s v="CTRT"/>
    <s v="Cisplatin"/>
    <d v="2025-03-11T00:00:00"/>
    <s v="1.0*0.8-1.4*1.2-1.6_x000a_0.4*1.2*1.2-1.3"/>
    <s v="NA"/>
    <s v="Vibratome"/>
    <n v="15"/>
    <s v="Syam"/>
    <s v="Y"/>
    <s v="Y"/>
    <s v="N"/>
    <s v="Q2 Passed"/>
    <s v="NA"/>
    <s v="Arm1 (1x7)"/>
    <s v="Base Plate 2: MC RxA (1x7), Nivolumab RxC (1x7), Cisplatin RxF (1x7);_x000a_Flow Plate 3: MC RxA (1x7), Nivolumab RxC (1x7)"/>
    <n v="49"/>
    <s v="Terminated @T72"/>
  </r>
  <r>
    <n v="250054"/>
    <n v="250054"/>
    <s v="R&amp;D"/>
    <x v="794"/>
    <s v="FCB-PROTOCOL-01"/>
    <s v="CLN/PRA/299"/>
    <s v="Y"/>
    <s v="No Study"/>
    <s v="Internal R&amp;D"/>
    <s v="Q1 Rejected"/>
    <s v="Q1 Passed"/>
    <s v="Q1.5 Rejected"/>
    <s v="Rejected"/>
    <s v="Not Fit For Vibrotome"/>
    <s v="FFPE"/>
    <x v="0"/>
    <s v="Sri Lakshmi Hospital, Bangalore"/>
    <s v="Dr Prakash BV"/>
    <x v="0"/>
    <s v="NA"/>
    <s v="GBS + Buccal Mucosa "/>
    <s v="Left GBS + Left Buccal Mucosa"/>
    <s v="Female"/>
    <n v="60"/>
    <s v="N"/>
    <n v="5.3"/>
    <s v="Kalappa"/>
    <s v="Surgery"/>
    <s v="Primary"/>
    <s v="Naïve"/>
    <s v="NA"/>
    <s v="NA"/>
    <x v="0"/>
    <s v="NA"/>
    <s v="NA"/>
    <s v="NA"/>
    <s v="NA"/>
    <s v="SCC"/>
    <s v="NA"/>
    <s v="NA"/>
    <d v="2024-03-12T00:00:00"/>
    <s v="NA"/>
    <s v="NA"/>
    <s v="Vibratome"/>
    <n v="15"/>
    <s v="Syam"/>
    <s v="Y"/>
    <s v="Y"/>
    <s v="N"/>
    <s v="Q2 Rejected"/>
    <s v="Not fit for vibrotome"/>
    <s v="NA"/>
    <s v="NA"/>
    <s v="NA"/>
    <s v="Rejected"/>
  </r>
  <r>
    <s v="FBR1K250055"/>
    <n v="250055"/>
    <s v="R&amp;D"/>
    <x v="795"/>
    <s v="FCB-PROTOCOL-01"/>
    <s v="CLN/PRA/300"/>
    <s v="Y"/>
    <s v="DMS_v4(1K)"/>
    <s v="Internal R&amp;D"/>
    <s v="Q1 Passed"/>
    <s v="Q1 Passed"/>
    <s v="Q1.5 Passed"/>
    <s v="Qualified"/>
    <s v="Nil"/>
    <s v="Tumor content 30-65%."/>
    <x v="0"/>
    <s v="Sri Lakshmi Hospital, Bangalore"/>
    <s v="Dr Prakash BV"/>
    <x v="0"/>
    <s v="NA"/>
    <s v="Tongue"/>
    <s v="Left Lateral border of Tongue"/>
    <s v="Male"/>
    <n v="60"/>
    <s v="N"/>
    <n v="5.9"/>
    <s v="Shashi"/>
    <s v="Surgery"/>
    <s v="Primary"/>
    <s v="Naïve"/>
    <s v="NA"/>
    <s v="II"/>
    <x v="2"/>
    <n v="2"/>
    <s v="pT2N1M0"/>
    <s v="NA"/>
    <s v="NA"/>
    <s v="SCC"/>
    <s v="NA"/>
    <s v="NA"/>
    <d v="2025-03-13T00:00:00"/>
    <s v="0.6*1.6-2.0*2.6"/>
    <s v="NA"/>
    <s v="Vibratome"/>
    <n v="15"/>
    <s v="Syam"/>
    <s v="Y"/>
    <s v="Y"/>
    <s v="N"/>
    <s v="Q2 Passed"/>
    <s v="NA"/>
    <s v="Arm1 (1x7)"/>
    <s v="Base Plate 2: MC RxA (1x7), Nivolumab RxC (1x7);_x000a_Flow Plate 3: MC RxA (1x7), Nivolumab RxC (1x7)"/>
    <n v="42"/>
    <s v="Terminated @T72"/>
  </r>
  <r>
    <s v="FBR1K250056"/>
    <n v="250056"/>
    <s v="R&amp;D"/>
    <x v="795"/>
    <s v="FCB-PROTOCOL-01"/>
    <s v="VYD/363"/>
    <s v="Y"/>
    <s v="DMS_v4(1K)"/>
    <s v="Internal R&amp;D"/>
    <s v="Q1 Passed"/>
    <s v="Q1 Passed"/>
    <s v="Q1.5 Passed"/>
    <s v="Qualified"/>
    <s v="Nil"/>
    <s v="Tumor content 40-80%"/>
    <x v="5"/>
    <s v="Vydehi Hospital, Bangalore"/>
    <s v="Dr Amritha Prabha"/>
    <x v="0"/>
    <s v="NA"/>
    <s v="Alveolus"/>
    <s v="Right Lower Alveolus"/>
    <s v="Female"/>
    <n v="73"/>
    <s v="N"/>
    <n v="5.0999999999999996"/>
    <s v="Kalappa"/>
    <s v="Surgery"/>
    <s v="Primary"/>
    <s v="Naïve"/>
    <s v="NA"/>
    <s v="IV"/>
    <x v="1"/>
    <n v="3"/>
    <s v="T4aN0"/>
    <s v="NA"/>
    <s v="NA"/>
    <s v="SCC"/>
    <s v="RT"/>
    <s v="NA"/>
    <d v="2025-03-13T00:00:00"/>
    <s v="0.6*1.0*1.6_x000a_0.4*0.8*1.0"/>
    <s v="NA"/>
    <s v="Vibratome"/>
    <n v="15"/>
    <s v="Abdul"/>
    <s v="Y"/>
    <s v="Y"/>
    <s v="N"/>
    <s v="Q2 Passed"/>
    <s v="NA"/>
    <s v="Arm1 (1x7)"/>
    <s v="Base Plate 2: MC RxA (1x7), Nivolumab RxC (1x7), Cisplatin RxF (1x7);_x000a_Flow Plate 3: MC RxA (1x7), Nivolumab RxC (1x7)"/>
    <n v="49"/>
    <s v="Terminated @T72"/>
  </r>
  <r>
    <s v="FBR1J250057"/>
    <n v="250057"/>
    <s v="R&amp;D"/>
    <x v="795"/>
    <s v="FCB-PROTOCOL-01"/>
    <s v="VYD/364"/>
    <s v="Y"/>
    <s v="COS_v3.0-Gastric (1J)"/>
    <s v="Internal R&amp;D"/>
    <s v="Q1 Passed"/>
    <s v="Q1 Passed"/>
    <s v="Compromised"/>
    <s v="Rejected"/>
    <s v="Nil"/>
    <s v="No tumor ,only inflammation"/>
    <x v="5"/>
    <s v="Vydehi Hospital, Bangalore"/>
    <s v="Dr Amritha Prabha"/>
    <x v="3"/>
    <s v="NA"/>
    <s v="Stomach"/>
    <s v="Stomach"/>
    <s v="Female"/>
    <n v="50"/>
    <s v="N"/>
    <n v="5.0999999999999996"/>
    <s v="Kalappa"/>
    <s v="Surgery"/>
    <s v="Primary"/>
    <s v="Chemotherapy"/>
    <s v="NA"/>
    <s v="NA"/>
    <x v="0"/>
    <s v="NA"/>
    <s v="NA"/>
    <n v="4"/>
    <s v="FLOT"/>
    <s v="Adenocarcinoma"/>
    <s v="NA"/>
    <s v="NA"/>
    <d v="2025-03-13T00:00:00"/>
    <s v="0.8*1.2*1.4_x000a_0.6*1.0*2.0"/>
    <s v="NA"/>
    <s v="Manual"/>
    <n v="13"/>
    <s v="chandan"/>
    <s v="Y"/>
    <s v="Y"/>
    <s v="N"/>
    <s v="Q2 Rejected"/>
    <s v="No Tumor"/>
    <s v="Arm1 (1x7)"/>
    <s v="Base Plate-2: DMEM/F12+NGE  RxA (1x7), DMEM/F12+GE  RxC (1x7), (Flow) DMEM/F12+NGE  RxA (1x7), (Flow) DMEM/F12+GE  RxC (1x7), (Flow) AntiCD3+IL2+NGE RxB (1x7), (Flow) AntiCD3+IL2+GE RxD (1x7)"/>
    <n v="56"/>
    <s v="Rejected"/>
  </r>
  <r>
    <s v="FBR1J250058"/>
    <n v="250058"/>
    <s v="R&amp;D"/>
    <x v="795"/>
    <s v="FCB-PROTOCOL-01"/>
    <s v="JSS-034"/>
    <s v="Y"/>
    <s v="COS_v3.0-Gastric (1J)"/>
    <s v="Internal R&amp;D"/>
    <s v="Q1 Passed"/>
    <s v="Q1 Rejected"/>
    <s v="Compromised"/>
    <s v="Rejected"/>
    <s v="Blood clotted"/>
    <s v="Suspicious cells seen in only 1 fragment, others no tumor"/>
    <x v="6"/>
    <s v="JSS Hospital, Mysore"/>
    <s v="Dr Ravi Krishnappa"/>
    <x v="3"/>
    <s v="NA"/>
    <s v="Peritoneal"/>
    <s v="Peritoneal  Deposit"/>
    <s v="Male"/>
    <n v="47"/>
    <s v="N"/>
    <n v="6.8"/>
    <s v="Maruthi"/>
    <s v="Surgery"/>
    <s v="Primary"/>
    <s v="Naïve"/>
    <s v="NA"/>
    <s v="NA"/>
    <x v="0"/>
    <s v="NA"/>
    <s v="NA"/>
    <s v="NA"/>
    <s v="NA"/>
    <s v="Adenocarcinoma_x000a_and Signet ring cell"/>
    <s v="NA"/>
    <s v="NA"/>
    <d v="2025-03-13T00:00:00"/>
    <s v="0.4-0.6*0.4-0.6*0.6_x000a_0.2-0.4*0.8*0.8-1.0_x000a_"/>
    <s v="NA"/>
    <s v="Manual"/>
    <n v="13"/>
    <s v="chandan"/>
    <s v="N"/>
    <s v="N"/>
    <s v="N"/>
    <s v="Q2 Rejected"/>
    <s v="No Tumor"/>
    <s v="Arm1 (1x7)"/>
    <s v="Base Plate-2: DMEM/F12+NGE  RxA (1x7), DMEM/F12+GE  RxC (1x7), (Flow) DMEM/F12+NGE  RxA (1x7)"/>
    <n v="28"/>
    <s v="Rejected"/>
  </r>
  <r>
    <s v="FBR1K250059"/>
    <n v="250059"/>
    <s v="R&amp;D"/>
    <x v="796"/>
    <s v="FCB-PROTOCOL-01"/>
    <s v="VYD/365"/>
    <s v="Y"/>
    <s v="DMS_v4(1K)"/>
    <s v="Internal R&amp;D"/>
    <s v="Q1 Passed"/>
    <s v="Q1 Passed"/>
    <s v="Q1.5 Passed"/>
    <s v="Qualified"/>
    <s v="Nil"/>
    <s v="Tumor content 60-90%"/>
    <x v="5"/>
    <s v="Vydehi Hospital, Bangalore"/>
    <s v="Dr Amritha Prabha"/>
    <x v="0"/>
    <s v="NA"/>
    <s v="Buccal Mucosa"/>
    <s v="Left Buccal Mucosa"/>
    <s v="Female"/>
    <n v="67"/>
    <s v="N"/>
    <n v="4.8"/>
    <s v="Kalappa"/>
    <s v="Surgery"/>
    <s v="Primary"/>
    <s v="Naïve"/>
    <s v="NA"/>
    <s v="IV"/>
    <x v="1"/>
    <n v="2"/>
    <s v="T4aN2b"/>
    <s v="NA"/>
    <s v="NA"/>
    <s v="SCC"/>
    <s v="RT"/>
    <s v="NA"/>
    <d v="2025-03-14T00:00:00"/>
    <s v="0.8*1.4*1.2-2.0_x000a_0.2*0.8*1.2"/>
    <s v="NA"/>
    <s v="Vibratome"/>
    <n v="15"/>
    <s v="Syam"/>
    <s v="Y"/>
    <s v="Y"/>
    <s v="N"/>
    <s v="Q2 Passed"/>
    <s v="NA"/>
    <s v="Arm1 (1x7)"/>
    <s v="Base Plate 2: MC RxA (1x7), Nivolumab RxC (1x7), Cisplatin RxF (1x7);_x000a_Flow Plate 3: MC RxA (1x7), Nivolumab RxC (1x7)"/>
    <n v="49"/>
    <s v="Terminated @T72"/>
  </r>
  <r>
    <s v="FBR1Y250060"/>
    <n v="250060"/>
    <s v="R&amp;D"/>
    <x v="797"/>
    <s v="FCB-PROTOCOL-01"/>
    <s v="VYD/366"/>
    <s v="Y"/>
    <s v="CCS Study (1Y)"/>
    <s v="Internal R&amp;D"/>
    <s v="Q1 Passed"/>
    <s v="Q1 Passed"/>
    <s v="Q1.5 Passed"/>
    <s v="Qualified"/>
    <s v="Nil"/>
    <s v="Tumor content &gt;90%"/>
    <x v="5"/>
    <s v="Vydehi Hospital, Bangalore"/>
    <s v="Dr Amritha Prabha"/>
    <x v="0"/>
    <s v="NA"/>
    <s v="Buccal Mucosa"/>
    <s v="Left Buccal Mucosa"/>
    <s v="Male"/>
    <n v="86"/>
    <s v="N"/>
    <n v="4.2"/>
    <s v="Kalappa"/>
    <s v="Surgery"/>
    <s v="Primary"/>
    <s v="Naïve"/>
    <s v="NA"/>
    <s v="III"/>
    <x v="4"/>
    <n v="1"/>
    <s v="T3N0"/>
    <s v="NA"/>
    <s v="NA"/>
    <s v="SCC"/>
    <s v="RT"/>
    <s v="NA"/>
    <d v="2025-03-17T00:00:00"/>
    <s v="0.6*0.6-0.7*1.4"/>
    <s v="NA"/>
    <s v="Vibratome"/>
    <n v="15"/>
    <s v="Vasanth"/>
    <s v="Y"/>
    <s v="Y"/>
    <s v="N"/>
    <s v="Q2 Passed"/>
    <s v="NA"/>
    <s v=" V Arm 1 (1x6)"/>
    <s v="Base Plate-2: MC RxAI (2x3), Cisplatin RxAN (2x3),  Pacli+Carbo RxAM (2x3), Gemi+Carbo  RxAS (2x3)"/>
    <n v="36"/>
    <s v="Terminated @T72"/>
  </r>
  <r>
    <s v="FBR1K250061"/>
    <n v="250061"/>
    <s v="R&amp;D"/>
    <x v="798"/>
    <s v="FCB-PROTOCOL-01"/>
    <s v="CLN/PRA/301"/>
    <s v="Y"/>
    <s v="DMS_v4(1K)"/>
    <s v="Internal R&amp;D"/>
    <s v="Q1 Passed"/>
    <s v="Q1 Passed"/>
    <s v="Q1.5 Rejected"/>
    <s v="Rejected"/>
    <s v="Nil"/>
    <s v="No tumor"/>
    <x v="0"/>
    <s v="Sri Lakshmi Hospital, Bangalore"/>
    <s v="Dr Prakash BV"/>
    <x v="0"/>
    <s v="NA"/>
    <s v="Tongue"/>
    <s v="Left Lateral border of Tongue"/>
    <s v="Male"/>
    <n v="64"/>
    <s v="N"/>
    <n v="4.5999999999999996"/>
    <s v="Kalappa"/>
    <s v="Surgery"/>
    <s v="Primary"/>
    <s v="Naïve"/>
    <s v="NA"/>
    <s v="II"/>
    <x v="2"/>
    <n v="3"/>
    <s v="pT2N0M0"/>
    <s v="NA"/>
    <s v="NA"/>
    <s v="SCC"/>
    <s v="NA"/>
    <s v="NA"/>
    <d v="2025-03-18T00:00:00"/>
    <s v="1.2*1.0-1.8*2.6"/>
    <s v="NA"/>
    <s v="Vibratome"/>
    <n v="15"/>
    <s v="chandan"/>
    <s v="Y"/>
    <s v="Y"/>
    <s v="N"/>
    <s v="Q2 Rejected"/>
    <s v="No Tumor"/>
    <s v="Arm1 (1x7)"/>
    <s v="Base Plate 2: MC RxA (1x7)"/>
    <n v="56"/>
    <s v="Rejected"/>
  </r>
  <r>
    <s v="FBR1K250062"/>
    <n v="250062"/>
    <s v="R&amp;D"/>
    <x v="798"/>
    <s v="FCB-PROTOCOL-01"/>
    <s v="CLN/DBR/229"/>
    <s v="Y"/>
    <s v="DMS_v4(1K)"/>
    <s v="Internal R&amp;D"/>
    <s v="Q1 Passed"/>
    <s v="Q1 Rejected"/>
    <s v="Q1.5 Passed"/>
    <s v="Qualified"/>
    <s v="Nil"/>
    <s v="Tumor content 0-60%. Average tumor content 23%"/>
    <x v="4"/>
    <s v="DBR &amp; SK Hospital, Tirupati"/>
    <s v="Dr C Jayaprakash"/>
    <x v="0"/>
    <s v="NA"/>
    <s v="Tongue"/>
    <s v="Tongue"/>
    <s v="Female"/>
    <n v="41"/>
    <s v="N"/>
    <n v="5.7"/>
    <s v="Shashi"/>
    <s v="Surgery"/>
    <s v="Primary"/>
    <s v="Naïve"/>
    <s v="NA"/>
    <s v="IVB"/>
    <x v="1"/>
    <s v="NA"/>
    <s v="T3 N3b MX"/>
    <s v="NA"/>
    <s v="NA"/>
    <s v="Squamous Cell Carcinoma"/>
    <s v="NA"/>
    <s v="NA"/>
    <d v="2025-03-19T00:00:00"/>
    <s v="0.8-1.0*1.6*2.0-2.4"/>
    <s v="NA"/>
    <s v="Vibratome"/>
    <n v="15"/>
    <s v="Abdul"/>
    <s v="Y"/>
    <s v="Y"/>
    <s v="N"/>
    <s v="Q2 Passed"/>
    <s v="NA"/>
    <s v="Arm1 (1x7)"/>
    <s v="Base Plate 2: MC RxA (1x7), Nivolumab RxC (1x7);_x000a_Flow Plate 3: MC RxA (1x7), Nivolumab RxC (1x7)"/>
    <n v="35"/>
    <s v="Terminated @T72"/>
  </r>
  <r>
    <s v="FBR1K250063"/>
    <n v="250063"/>
    <s v="R&amp;D"/>
    <x v="799"/>
    <s v="FCB-PROTOCOL-01"/>
    <s v="VYD/367"/>
    <s v="Y"/>
    <s v="DMS_v4(1K)"/>
    <s v="Internal R&amp;D"/>
    <s v="Q1 Passed"/>
    <s v="Q1 Passed"/>
    <s v="Q1.5 Passed"/>
    <s v="Qualified"/>
    <s v="Nil"/>
    <s v="Tumor content 8-65% with good immune component"/>
    <x v="5"/>
    <s v="Vydehi Hospital, Bangalore"/>
    <s v="Dr Amritha Prabha"/>
    <x v="0"/>
    <s v="NA"/>
    <s v="Buccal Mucosa"/>
    <s v="Left Buccal Mucosa"/>
    <s v="Female"/>
    <n v="51"/>
    <s v="N"/>
    <n v="4.5999999999999996"/>
    <s v="Maruthi"/>
    <s v="Surgery"/>
    <s v="Primary"/>
    <s v="Naïve"/>
    <s v="NA"/>
    <s v="IV"/>
    <x v="1"/>
    <n v="2"/>
    <s v="T4aN2b"/>
    <s v="NA"/>
    <s v="NA"/>
    <s v="SCC"/>
    <s v="RT"/>
    <s v="NA"/>
    <d v="2025-03-19T00:00:00"/>
    <s v="1.0*0.9*1.0"/>
    <s v="NA"/>
    <s v="Vibratome"/>
    <n v="15"/>
    <s v="Dharani"/>
    <s v="Y"/>
    <s v="Y"/>
    <s v="N"/>
    <s v="Q2 Passed"/>
    <s v="NA"/>
    <s v="Arm1 (1x7)"/>
    <s v="Base Plate 2: MC RxA (1x7), Nivolumab RxC (1x7), Cisplatin RxF (1x7);_x000a_Flow Plate 3: MC RxA (1x7), Nivolumab RxC (1x7)"/>
    <n v="49"/>
    <s v="Terminated @T72"/>
  </r>
  <r>
    <s v="FBR1J250064"/>
    <n v="250064"/>
    <s v="R&amp;D"/>
    <x v="799"/>
    <s v="FCB-PROTOCOL-01"/>
    <s v="JSS-035"/>
    <s v="Y"/>
    <s v="COS_v3.0-Gastric (1J)"/>
    <s v="Internal R&amp;D"/>
    <s v="Q1 Passed"/>
    <s v="Q1 Passed"/>
    <s v="Q1.5 Passed"/>
    <s v="Rejected"/>
    <s v="Low Tumor content"/>
    <s v="_x0009__x000a_8% tumor in one explant only, others no tumor"/>
    <x v="6"/>
    <s v="JSS Hospital, Mysore"/>
    <s v="Dr Ravi Krishnappa"/>
    <x v="3"/>
    <s v="NA"/>
    <s v="Stomach"/>
    <s v="Stomach"/>
    <s v="Female"/>
    <n v="68"/>
    <s v="N"/>
    <n v="5.2"/>
    <s v="Kalappa"/>
    <s v="Surgery"/>
    <s v="Primary"/>
    <s v="Chemotherapy"/>
    <s v="NA"/>
    <s v="NA"/>
    <x v="0"/>
    <s v="NA"/>
    <s v="NA"/>
    <s v="NA"/>
    <s v="FOLFAX Regimen"/>
    <s v="NA"/>
    <s v="NA"/>
    <s v="NA"/>
    <d v="2025-03-19T00:00:00"/>
    <s v="0.2-0.4*0.6-0.7*0.8_x000a_0.2-0.3*0.4-0.6*1.6"/>
    <s v="NA"/>
    <s v="Manual"/>
    <n v="13"/>
    <s v="sai "/>
    <s v="Y"/>
    <s v="Y"/>
    <s v="N"/>
    <s v="Q2 Passed"/>
    <s v="NA"/>
    <s v="Arm1 (1x7)"/>
    <s v="Base Plate-2: DMEM/F12+NGE  RxA (1x7), DMEM/F12+GE  RxC (1x7), (Flow) DMEM/F12+NGE  RxA (1x7), (Flow) DMEM/F12+GE  RxC (1x7), (Flow) AntiCD3+IL2+NGE RxB (1x7), (Flow) AntiCD3+IL2+GE RxD (1x7)"/>
    <n v="49"/>
    <s v="Terminated @T48"/>
  </r>
  <r>
    <s v="FBR1K250065"/>
    <n v="250065"/>
    <s v="R&amp;D"/>
    <x v="800"/>
    <s v="FCB-PROTOCOL-01"/>
    <s v="VYD/368"/>
    <s v="Y"/>
    <s v="DMS_v4(1K)"/>
    <s v="Internal R&amp;D"/>
    <s v="Q1 Passed"/>
    <s v="Q1 Passed"/>
    <s v="Q1.5 Passed"/>
    <s v="Qualified"/>
    <s v="Nil"/>
    <s v="Tumor content 0-65%. Average tumor content 22%"/>
    <x v="5"/>
    <s v="Vydehi Hospital, Bangalore"/>
    <s v="Dr Amritha Prabha"/>
    <x v="0"/>
    <s v="NA"/>
    <s v="Tongue"/>
    <s v="Right Lateral Tongue"/>
    <s v="Female"/>
    <n v="56"/>
    <s v="N"/>
    <n v="4.8"/>
    <s v="Kalappa"/>
    <s v="Surgery"/>
    <s v="Primary"/>
    <s v="Naïve"/>
    <s v="NA"/>
    <s v="III"/>
    <x v="4"/>
    <n v="1"/>
    <s v="T3N0"/>
    <s v="NA"/>
    <s v="NA"/>
    <s v="SCC"/>
    <s v="RT"/>
    <s v="NA"/>
    <d v="2025-03-20T00:00:00"/>
    <s v="1.0*1.5*1.4"/>
    <s v="NA"/>
    <s v="Vibratome"/>
    <n v="15"/>
    <s v="Vasanth"/>
    <s v="Y"/>
    <s v="Y"/>
    <s v="N"/>
    <s v="Q2 Passed"/>
    <s v="NA"/>
    <s v="Arm1 (1x7)"/>
    <s v="Base Plate 2: MC RxA (1x7), Nivolumab RxC (1x7), Cisplatin RxF (1x7);_x000a_Flow Plate 3: MC RxA (1x7), Nivolumab RxC (1x7)"/>
    <n v="42"/>
    <s v="Terminated @T72"/>
  </r>
  <r>
    <s v="FBR1K250066"/>
    <n v="250066"/>
    <s v="R&amp;D"/>
    <x v="801"/>
    <s v="FCB-PROTOCOL-01"/>
    <s v="VYD/369"/>
    <s v="Y"/>
    <s v="DMS_v4(1K)"/>
    <s v="Internal R&amp;D"/>
    <s v="Q1 Passed"/>
    <s v="Q1 Passed"/>
    <s v="Q1.5 Passed"/>
    <s v="Qualified"/>
    <s v="Nil"/>
    <s v="Tumor content 70-90%"/>
    <x v="5"/>
    <s v="Vydehi Hospital, Bangalore"/>
    <s v="Dr Amritha Prabha"/>
    <x v="0"/>
    <s v="NA"/>
    <s v="Alveolus"/>
    <s v="Left Lower Alveolus"/>
    <s v="Female"/>
    <n v="47"/>
    <s v="N"/>
    <n v="4.5999999999999996"/>
    <s v="Kalappa"/>
    <s v="Surgery"/>
    <s v="Primary"/>
    <s v="Naïve"/>
    <s v="NA"/>
    <s v="IV"/>
    <x v="1"/>
    <n v="2"/>
    <s v="T4aN0"/>
    <s v="NA"/>
    <s v="NA"/>
    <s v="SCC"/>
    <s v="RT"/>
    <s v="NA"/>
    <d v="2025-03-21T00:00:00"/>
    <s v="0.6*0.6-1.1*0.8-1.3"/>
    <s v="NA"/>
    <s v="Vibratome"/>
    <n v="15"/>
    <s v="Syam"/>
    <s v="Y"/>
    <s v="Y"/>
    <s v="N"/>
    <s v="Q2 Passed"/>
    <s v="NA"/>
    <s v="Arm1 (1x7)"/>
    <s v="Base Plate 2: MC RxA (1x7), Nivolumab RxC (1x7), Cisplatin RxF (1x7);_x000a_Flow Plate 3: MC RxA (1x7), Nivolumab RxC (1x7)"/>
    <n v="49"/>
    <s v="Terminated @T72"/>
  </r>
  <r>
    <s v="FBR2O250067"/>
    <n v="250067"/>
    <s v="R&amp;D"/>
    <x v="801"/>
    <s v="FCB-PROTOCOL-01"/>
    <s v="KH-005"/>
    <s v="Y"/>
    <s v="Prostate Biopsy (2O)"/>
    <s v="Internal R&amp;D"/>
    <s v="Q1 Passed"/>
    <s v="Q1 Passed"/>
    <s v="Q1.5 Passed"/>
    <s v="Qualified"/>
    <s v="Nil"/>
    <s v="Tumor content 5-65%"/>
    <x v="8"/>
    <s v="Kauvery Hospital, Elelctronic city bangalore"/>
    <s v="Dr Sreeharsha"/>
    <x v="6"/>
    <s v="NA"/>
    <s v="Prostate"/>
    <s v="Prostate"/>
    <s v="Male"/>
    <n v="82"/>
    <s v="N"/>
    <n v="5.3"/>
    <s v="Shashi"/>
    <s v="Surgery"/>
    <s v="Primary"/>
    <s v="Naïve"/>
    <s v="NA"/>
    <s v="NA"/>
    <x v="0"/>
    <s v="NA"/>
    <s v="NA"/>
    <s v="NA"/>
    <s v="NA"/>
    <s v="NA"/>
    <s v="NA"/>
    <s v="NA"/>
    <d v="2025-03-21T00:00:00"/>
    <s v="0.1-0.2*0.2-0.3_x000a_Approx 20-30pcs"/>
    <s v="NA"/>
    <s v="Manual"/>
    <n v="15"/>
    <s v="sai "/>
    <s v="Y"/>
    <s v="Y"/>
    <s v="N"/>
    <s v="Q2 Passed"/>
    <s v="NA"/>
    <s v="Arm 1 (1x6)"/>
    <s v="Base Plate 2: Advanced DMEM/ F12 RxE (2x3), Advanced DMEM/F12+1nM DHT RxF (2x3), DMEM/F12 RxC (2x3);_x000a_Flow Plate 2: Advanced DMEM/ F12 RxE (2x3), Advanced DMEM/F12+1nM DHT RxF (2x3), DMEM/F12 RxC (2x3)"/>
    <n v="49"/>
    <s v="Terminated @T72"/>
  </r>
  <r>
    <s v="FBR2O250068"/>
    <n v="250068"/>
    <s v="R&amp;D"/>
    <x v="802"/>
    <s v="FCB-PROTOCOL-01"/>
    <s v="KH-006"/>
    <s v="Y"/>
    <s v="Prostate Biopsy (2O)"/>
    <s v="Internal R&amp;D"/>
    <s v="Q1 Passed"/>
    <s v="Q1 Passed"/>
    <s v="Q1.5 Passed"/>
    <s v="Qualified"/>
    <s v="Nil"/>
    <s v="Tumor content 0-40%. Average tumor content 11%"/>
    <x v="8"/>
    <s v="Kauvery Hospital, Elelctronic city bangalore"/>
    <s v="Dr Sreeharsha"/>
    <x v="6"/>
    <s v="NA"/>
    <s v="Prostate"/>
    <s v="Prostate"/>
    <s v="Male"/>
    <n v="86"/>
    <s v="N"/>
    <n v="5.9"/>
    <s v="Shashi"/>
    <s v="Surgery"/>
    <s v="Primary"/>
    <s v="Surgery"/>
    <s v="NA"/>
    <s v="NA"/>
    <x v="0"/>
    <s v="NA"/>
    <s v="NA"/>
    <s v="NA"/>
    <s v="NA"/>
    <s v="Adenocarcinoma"/>
    <s v="NA"/>
    <s v="NA"/>
    <d v="2025-03-26T00:00:00"/>
    <s v="0.1-0.2*0.2-0.6*0.4-2.4"/>
    <s v="NA"/>
    <s v="Manual"/>
    <n v="15"/>
    <s v="Syam"/>
    <s v="Y"/>
    <s v="Y"/>
    <s v="N"/>
    <s v="Q2 Passed"/>
    <s v="NA"/>
    <s v="Arm 1 (1x6)"/>
    <s v="Base Plate 2: Advanced DMEM/ F12 RxE (2x3), Advanced DMEM/F12+1nM DHT RxF (2x3), DMEM/F12 RxC (2x3);_x000a_Flow Plate 2: Advanced DMEM/ F12 RxE (2x3), Advanced DMEM/F12+1nM DHT RxF (2x3), DMEM/F12 RxC (2x3)"/>
    <n v="49"/>
    <s v="Terminated @T72"/>
  </r>
  <r>
    <s v="FBR1K250069"/>
    <n v="250069"/>
    <s v="R&amp;D"/>
    <x v="802"/>
    <s v="FCB-PROTOCOL-01"/>
    <s v="VYD/370"/>
    <s v="Y"/>
    <s v="DMS_v4(1K)"/>
    <s v="Internal R&amp;D"/>
    <s v="Q1 Passed"/>
    <s v="Q1 Passed"/>
    <s v="Q1.5 Passed"/>
    <s v="Qualified"/>
    <s v="Nil"/>
    <s v="_x0009__x000a_Tumor content 0-75%. Average tumor content 30%"/>
    <x v="5"/>
    <s v="Vydehi Hospital, Bangalore"/>
    <s v="Dr Amritha Prabha"/>
    <x v="0"/>
    <s v="NA"/>
    <s v="Buccal Mucosa"/>
    <s v="Right Buccal Mucosa"/>
    <s v="Female"/>
    <n v="72"/>
    <s v="N"/>
    <n v="4.3"/>
    <s v="Maruthi"/>
    <s v="Surgery"/>
    <s v="Primary"/>
    <s v="Naïve"/>
    <s v="NA"/>
    <s v="IV"/>
    <x v="1"/>
    <n v="2"/>
    <s v="T3N2b"/>
    <s v="NA"/>
    <s v="NA"/>
    <s v="SCC"/>
    <s v="RT"/>
    <s v="NA"/>
    <d v="2025-03-26T00:00:00"/>
    <s v="1.2*1.4*1.5"/>
    <s v="NA"/>
    <s v="Vibratome"/>
    <n v="15"/>
    <s v="Dharani"/>
    <s v="Y"/>
    <s v="Y"/>
    <s v="N"/>
    <s v="Q2 Passed"/>
    <s v="NA"/>
    <s v="Arm1 (1x7)"/>
    <s v="Base Plate 2: MC RxA (1x7), Nivolumab RxC (1x7), Cisplatin RxF (1x7);_x000a_Flow Plate 3: MC RxA (1x7), Nivolumab RxC (1x7)"/>
    <n v="42"/>
    <s v="Terminated @T72"/>
  </r>
  <r>
    <s v="FBR1J250070"/>
    <n v="250070"/>
    <s v="R&amp;D"/>
    <x v="803"/>
    <s v="FCB-PROTOCOL-01"/>
    <s v="CLN/PRA/302"/>
    <s v="Y"/>
    <s v="COS_v3.0-Gastric (1J)"/>
    <s v="Internal R&amp;D"/>
    <s v="Q1 Passed"/>
    <s v="Q1 Passed"/>
    <s v="Q1.5 Passed"/>
    <s v="Qualified"/>
    <s v="Nil"/>
    <s v="Tumor content 0-45%. Average tumor content 12%"/>
    <x v="0"/>
    <s v="Sri Lakshmi Hospital, Bangalore"/>
    <s v="Dr Prakash BV"/>
    <x v="3"/>
    <s v="NA"/>
    <s v="Stomach"/>
    <s v="Antrum of Stomach"/>
    <s v="Male"/>
    <n v="42"/>
    <s v="N"/>
    <n v="5.5"/>
    <s v="Shashi"/>
    <s v="Surgery"/>
    <s v="Primary"/>
    <s v="Naïve"/>
    <s v="NA"/>
    <s v="NA"/>
    <x v="0"/>
    <s v="NA"/>
    <s v="NA"/>
    <s v="NA"/>
    <s v="NA"/>
    <s v="Adenocarcinoma"/>
    <s v="NA"/>
    <s v="NA"/>
    <d v="2025-03-27T00:00:00"/>
    <s v="0.2-0.3*1.1*1.6"/>
    <s v="NA"/>
    <s v="Manual"/>
    <n v="13"/>
    <s v="Dharani"/>
    <s v="Y"/>
    <s v="Y"/>
    <s v="N"/>
    <s v="Q2 Passed"/>
    <s v="NA"/>
    <s v="Arm1 (1x6)"/>
    <s v="Base Plate-2: DMEM/F12+NGE  RxA (1x6), DMEM/F12+GE  RxC (1x6), (Flow) DMEM/F12+NGE  RxA (1x6), (Flow) DMEM/F12+GE  RxC (1x6)"/>
    <n v="30"/>
    <s v="Terminated @T48"/>
  </r>
  <r>
    <s v="FBR1K250073"/>
    <n v="250073"/>
    <s v="R&amp;D"/>
    <x v="804"/>
    <s v="FCB-PROTOCOL-01"/>
    <s v="JSS-036"/>
    <s v="Y"/>
    <s v="COS_v3.0-Gastric (1J)"/>
    <s v="Internal R&amp;D"/>
    <s v="Q1 Passed"/>
    <s v="Q1 Passed"/>
    <s v="Compromised"/>
    <s v="Qualified"/>
    <s v="Nil"/>
    <s v="Tumor content 60-85%"/>
    <x v="6"/>
    <s v="JSS Hospital, Mysore"/>
    <s v="Dr Ravi Krishnappa"/>
    <x v="0"/>
    <s v="NA"/>
    <s v="Tongue"/>
    <s v="Tongue &amp; Left lateral border"/>
    <s v="Male"/>
    <n v="71"/>
    <s v="N"/>
    <n v="5.6"/>
    <s v="Kalappa"/>
    <s v="Surgery"/>
    <s v="Primary"/>
    <s v="Naïve"/>
    <s v="cT4aN0"/>
    <s v="NA"/>
    <x v="0"/>
    <s v="NA"/>
    <s v="NA"/>
    <s v="NA"/>
    <s v="NA"/>
    <s v="NA"/>
    <s v="NA"/>
    <s v="NA"/>
    <d v="2025-04-09T00:00:00"/>
    <s v="0.2-0.3*0.8-1.4*1.0-1.6_x000a_0.2*0.4-1.2*0.4-1.4"/>
    <s v="NA"/>
    <s v="Vibratome"/>
    <n v="14"/>
    <s v="Syam"/>
    <s v="Y"/>
    <s v="Y"/>
    <s v="N"/>
    <s v="Q2 Passed"/>
    <s v="NA"/>
    <s v="Arm1 (1x7)"/>
    <s v="Base Plate 2: MC RxA (1x7), Nivolumab RxC (1x7), Cisplatin RxF (1x7), TPF RxG (1x7);_x000a_Flow Plate 3: MC RxA (1x7), Nivolumab RxC (1x7)"/>
    <n v="49"/>
    <s v="Terminated @T72"/>
  </r>
  <r>
    <s v="FBR2O250074"/>
    <n v="250074"/>
    <s v="R&amp;D"/>
    <x v="804"/>
    <s v="FCB-PROTOCOL-01"/>
    <s v="KH-007"/>
    <s v="Y"/>
    <s v="Prostate Biopsy (2O)"/>
    <s v="Internal R&amp;D"/>
    <s v="Q1 Passed"/>
    <s v="Q1 Passed"/>
    <s v="Q1.5 Passed"/>
    <s v="Rejected"/>
    <s v="Contaminated"/>
    <s v="No tumor,mostly inflammation.Occassional suspicious cells seen in 1 or 2 fragments"/>
    <x v="8"/>
    <s v="Kauvery Hospital, Elelctronic city bangalore"/>
    <s v="Dr Sreeharsha"/>
    <x v="6"/>
    <s v="NA"/>
    <s v="Prostate"/>
    <s v="Prostate"/>
    <s v="Male"/>
    <n v="87"/>
    <s v="N"/>
    <n v="4.8"/>
    <s v="Maruthi"/>
    <s v="Surgery"/>
    <s v="Primary"/>
    <s v="Naïve"/>
    <s v="NA"/>
    <s v="NA"/>
    <x v="0"/>
    <s v="NA"/>
    <s v="NA"/>
    <s v="NA"/>
    <s v="NA"/>
    <s v="NA"/>
    <s v="NA"/>
    <s v="NA"/>
    <d v="2025-04-09T00:00:00"/>
    <s v="0.1-0.2"/>
    <s v="NA"/>
    <s v="Manual"/>
    <n v="14"/>
    <s v="Abdul"/>
    <s v="Y"/>
    <s v="Y"/>
    <s v="N"/>
    <s v="Q2 Passed"/>
    <s v="NA"/>
    <s v="Arm 1 (1x7)"/>
    <s v="Base Plate 2: Advanced DMEM/ F12 RxE (2x3), Advanced DMEM/F12+1nM DHT RxF (2x3), DMEM/F12 RxC (2x3);_x000a_Base Plate 3: Advanced DMEM/F12+1nM DHT RxF (2x3)"/>
    <n v="47"/>
    <s v="Rejected"/>
  </r>
  <r>
    <s v="FBB1O250075"/>
    <n v="250075"/>
    <s v="Biopharma"/>
    <x v="805"/>
    <s v="FCB-PROTOCOL-01"/>
    <s v="VYD/371"/>
    <s v="Y"/>
    <s v="BP013(1O)"/>
    <s v="Biopharma"/>
    <s v="Q1 Passed"/>
    <s v="Q1 Passed"/>
    <s v="Q1.5 Passed"/>
    <s v="Qualified"/>
    <s v="Nil"/>
    <s v="Tumor content 4-75%"/>
    <x v="5"/>
    <s v="Vydehi Hospital, Bangalore"/>
    <s v="Dr Amritha Prabha"/>
    <x v="0"/>
    <s v="NA"/>
    <s v="Alveolus"/>
    <s v="Right Lower GB Alveolus"/>
    <s v="Female"/>
    <n v="70"/>
    <s v="N"/>
    <n v="4.5"/>
    <s v="Maruthi"/>
    <s v="Surgery"/>
    <s v="Primary"/>
    <s v="Naïve"/>
    <s v="NA"/>
    <s v="IV"/>
    <x v="1"/>
    <n v="2"/>
    <s v="T4aN3b"/>
    <s v="NA"/>
    <s v="NA"/>
    <s v="SCC"/>
    <s v="CTRT"/>
    <s v="Cisplatin"/>
    <d v="2025-04-10T00:00:00"/>
    <s v="0.4-1.0*1.4"/>
    <s v="NA"/>
    <s v="Vibratome"/>
    <n v="14"/>
    <s v="Syam"/>
    <s v="Y"/>
    <s v="Y"/>
    <s v="N"/>
    <s v="Q2 Passed"/>
    <s v="NA"/>
    <s v="Arm1 (1x7)"/>
    <s v="Base Plate 2: MC+PBNC RxA (1x7), Nivo+PBNC RxB (1x7), Nivo+IMAN+PBNC RxC (1x7);_x000a_Flow Plate 3: MC+PBNC RxA (1x7), Nivo+PBNC RxB (1x7), Nivo+IMAN+PBNC RxC (1x7)"/>
    <n v="49"/>
    <s v="Terminated @T72"/>
  </r>
  <r>
    <n v="250076"/>
    <n v="250076"/>
    <s v="R&amp;D"/>
    <x v="805"/>
    <s v="FCB-PROTOCOL-01"/>
    <s v="CLN/PRA/303"/>
    <s v="Y"/>
    <s v="No Study"/>
    <s v="Internal R&amp;D"/>
    <s v="Q1 Rejected"/>
    <s v="Q1 Rejected"/>
    <s v="Q1.5 Rejected"/>
    <s v="Rejected"/>
    <s v="Low Prestoblue value"/>
    <s v="Tumor content 3-40% ( ? Poorly differentiated SCC)"/>
    <x v="0"/>
    <s v="Sri Lakshmi Hospital, Bangalore"/>
    <s v="Dr Prakash BV"/>
    <x v="0"/>
    <s v="NA"/>
    <s v="Tongue"/>
    <s v="Tongue"/>
    <s v="Male"/>
    <n v="45"/>
    <s v="N"/>
    <n v="4.9000000000000004"/>
    <s v="Kalappa"/>
    <s v="Surgery"/>
    <s v="Primary"/>
    <s v="Naïve"/>
    <s v="NA"/>
    <s v="NA"/>
    <x v="0"/>
    <s v="NA"/>
    <s v="NA"/>
    <s v="NA"/>
    <s v="NA"/>
    <s v="NA"/>
    <s v="NA"/>
    <s v="NA"/>
    <d v="2025-04-10T00:00:00"/>
    <s v="0.8*2.0*3.0_x000a_1.0*1.4*2.0"/>
    <s v="0.8*1.6*2.4_x000a_1.0*1.2*2.0"/>
    <s v="Vibratome"/>
    <n v="14"/>
    <s v="Rajashekhar"/>
    <s v="Y"/>
    <s v="Y"/>
    <s v="N"/>
    <s v="Q2 Rejected"/>
    <s v="Prestoblue value are too low"/>
    <s v="NA"/>
    <s v="NA"/>
    <s v="NA"/>
    <s v="Rejected"/>
  </r>
  <r>
    <s v="FBR1Y250077"/>
    <n v="250077"/>
    <s v="R&amp;D"/>
    <x v="806"/>
    <s v="FCB-PROTOCOL-01"/>
    <s v="VYD/372"/>
    <s v="Y"/>
    <s v="CCS Study (1Y)"/>
    <s v="Internal R&amp;D"/>
    <s v="Q1 Passed"/>
    <s v="Q1 Passed"/>
    <s v="Q1.5 Passed"/>
    <s v="Rejected"/>
    <s v="Contaminated"/>
    <s v="Tumor content 60-75%"/>
    <x v="5"/>
    <s v="Vydehi Hospital, Bangalore"/>
    <s v="Dr Amritha Prabha"/>
    <x v="0"/>
    <s v="NA"/>
    <s v="Alveolus"/>
    <s v="Left Lower Alveolus"/>
    <s v="Female"/>
    <n v="72"/>
    <s v="N"/>
    <n v="5.2"/>
    <s v="Kalappa"/>
    <s v="Surgery"/>
    <s v="Primary"/>
    <s v="Naïve"/>
    <s v="NA"/>
    <s v="NA"/>
    <x v="0"/>
    <s v="NA"/>
    <s v="NA"/>
    <s v="NA"/>
    <s v="NA"/>
    <s v="NA"/>
    <s v="NA"/>
    <s v="NA"/>
    <d v="2025-04-15T00:00:00"/>
    <s v="0.3-0.4*0.8*0.9_x000a_0.1-0.2*0.5*1.2"/>
    <s v="NA"/>
    <s v="Vibratome"/>
    <n v="14"/>
    <s v="Dharani"/>
    <s v="Y"/>
    <s v="Y"/>
    <s v="N"/>
    <s v="Q2 Rejected"/>
    <s v="Contamination observed"/>
    <s v="NA"/>
    <s v="NA"/>
    <s v="NA"/>
    <s v="Rejected"/>
  </r>
  <r>
    <s v="FBB1O250080"/>
    <n v="250080"/>
    <s v="Biopharma"/>
    <x v="807"/>
    <s v="FCB-PROTOCOL-01"/>
    <s v="CLN/PRA/304"/>
    <s v="Y"/>
    <s v="BP013(1O)"/>
    <s v="Biopharma"/>
    <s v="Q1 Passed"/>
    <s v="Q1 Passed"/>
    <s v="Q1.5 Passed"/>
    <s v="Rejected"/>
    <s v="Contaminated"/>
    <s v="Tumor content 55-80%"/>
    <x v="0"/>
    <s v="Sri Lakshmi Hospital, Bangalore"/>
    <s v="Dr Prakash BV"/>
    <x v="0"/>
    <s v="NA"/>
    <s v="Buccal Mucosa"/>
    <s v="Left Buccal Mucosa"/>
    <s v="Male"/>
    <n v="59"/>
    <s v="N"/>
    <n v="3.4"/>
    <s v="Kalappa"/>
    <s v="Surgery"/>
    <s v="Primary"/>
    <s v="Naïve"/>
    <s v="NA"/>
    <s v="IV"/>
    <x v="1"/>
    <n v="2"/>
    <s v="pT4N0M0"/>
    <s v="NA"/>
    <s v="NA"/>
    <s v="SCC"/>
    <s v="NA"/>
    <s v="NA"/>
    <d v="2025-04-17T00:00:00"/>
    <s v="1.0*0.6-1.4*1.4-2.5"/>
    <s v="NA"/>
    <s v="Vibratome"/>
    <n v="14"/>
    <s v="Abdul"/>
    <s v="Y"/>
    <s v="Y"/>
    <s v="N"/>
    <s v="Q2 Rejected"/>
    <s v="Contamination observed"/>
    <s v="Arm1 (1x7)"/>
    <s v="Base Plate 2: MC+PBNC RxA (1x7), Nivo+PBNC RxB (1x7), Nivo+IMAN+PBNC RxC (1x7);_x000a_Flow Plate 3: MC+PBNC RxA (1x7), Nivo+PBNC RxB (1x7), Nivo+IMAN+PBNC RxC (1x7)"/>
    <n v="49"/>
    <s v="Rejected"/>
  </r>
  <r>
    <s v="FBR1Q250081"/>
    <n v="250081"/>
    <s v="R&amp;D"/>
    <x v="808"/>
    <s v="FCB-PROTOCOL-01"/>
    <s v="CLN/DBR/230"/>
    <s v="Y"/>
    <s v="COSv4.2_CaBR(1Q-Unknown)"/>
    <s v="Internal R&amp;D"/>
    <s v="Q1 Passed"/>
    <s v="Q1 Rejected"/>
    <s v="Compromised"/>
    <s v="Rejected"/>
    <s v="Nil"/>
    <s v="Tumor content 0-40%. Average tumor content 10%"/>
    <x v="4"/>
    <s v="DBR &amp; SK Hospital, Tirupati"/>
    <s v="Dr C Jayaprakash"/>
    <x v="1"/>
    <s v="TNBC"/>
    <s v="Breast"/>
    <s v="Left Breast"/>
    <s v="Female"/>
    <n v="42"/>
    <s v="N"/>
    <n v="6.1"/>
    <s v="Kalappa"/>
    <s v="Surgery"/>
    <s v="Primary"/>
    <s v="Naïve"/>
    <s v="NA"/>
    <s v="IIIA"/>
    <x v="4"/>
    <s v="NA"/>
    <s v="T2 N2 MX"/>
    <s v="NA"/>
    <s v="NA"/>
    <s v="invasive duct cell adenocarcinoma "/>
    <s v="NA"/>
    <s v="NA"/>
    <d v="2025-04-22T00:00:00"/>
    <s v="0.8/0.4*1.0*1.8/1.4"/>
    <s v="NA"/>
    <s v="Manual"/>
    <n v="15"/>
    <s v="Jobin"/>
    <s v="Y"/>
    <s v="Y"/>
    <s v="N"/>
    <s v="Q2 Rejected"/>
    <s v="Contamination observed"/>
    <s v="NA"/>
    <s v="NA"/>
    <s v="NA"/>
    <s v="Rejected"/>
  </r>
  <r>
    <s v="FBB1N250082"/>
    <n v="250082"/>
    <s v="Biopharma"/>
    <x v="808"/>
    <s v="FCB-PROTOCOL-01"/>
    <s v="CLN/DBR/231"/>
    <s v="Y"/>
    <s v="BP012(1N)"/>
    <s v="Biopharma"/>
    <s v="Q1 Passed"/>
    <s v="Q1 Passed"/>
    <s v="Q1.5 Passed"/>
    <s v="Qualified"/>
    <s v="Nil"/>
    <s v="Tumor content 35-80%"/>
    <x v="4"/>
    <s v="DBR &amp; SK Hospital, Tirupati"/>
    <s v="Dr C Jayaprakash"/>
    <x v="3"/>
    <s v="NA"/>
    <s v="Stomach"/>
    <s v="Stomach"/>
    <s v="Male"/>
    <n v="73"/>
    <s v="N"/>
    <n v="6.1"/>
    <s v="Kalappa"/>
    <s v="Surgery"/>
    <s v="Primary"/>
    <s v="Naïve"/>
    <s v="NA"/>
    <s v="IB"/>
    <x v="3"/>
    <s v="NA"/>
    <s v="pT2N0Mx"/>
    <s v="NA"/>
    <s v="NA"/>
    <s v="suggestive of adenocarcinoma "/>
    <s v="NA"/>
    <s v="NA"/>
    <d v="2025-04-22T00:00:00"/>
    <s v="0.4*1.0*3.2"/>
    <s v="NA"/>
    <s v="Manual"/>
    <n v="13"/>
    <s v="chandan"/>
    <s v="Y"/>
    <s v="Y"/>
    <s v="N"/>
    <s v="Q2 Passed"/>
    <s v="NA"/>
    <s v="Arm1 (1x7)"/>
    <s v="T48 Base Plate2 : RxA (1x7), RxB (1x7), RxC (1x7), RxD (1x7), RxE (1x7), RxF (1x7)"/>
    <n v="56"/>
    <s v="Terminated @T48"/>
  </r>
  <r>
    <s v="FBB1O250083"/>
    <n v="250083"/>
    <s v="Biopharma"/>
    <x v="809"/>
    <s v="FCB-PROTOCOL-01"/>
    <s v="CLN/DBR/232"/>
    <s v="Y"/>
    <s v="BP013(1O)"/>
    <s v="Biopharma"/>
    <s v="Q1 Passed"/>
    <s v="Q1 Passed"/>
    <s v="Q1.5 Passed"/>
    <s v="Qualified"/>
    <s v="Nil"/>
    <s v="Tumor content 6-80%"/>
    <x v="4"/>
    <s v="DBR &amp; SK Hospital, Tirupati"/>
    <s v="Dr C Jayaprakash"/>
    <x v="0"/>
    <s v="NA"/>
    <s v="Tongue"/>
    <s v="Tongue"/>
    <s v="Male"/>
    <n v="54"/>
    <s v="N"/>
    <n v="5.2"/>
    <s v="Kalappa"/>
    <s v="Surgery"/>
    <s v="Local Recurrent"/>
    <s v="Chemotherapy"/>
    <s v="NA"/>
    <s v="IVA"/>
    <x v="1"/>
    <s v="NA"/>
    <s v="Yp T2 N2 M0"/>
    <n v="4"/>
    <s v="DCF"/>
    <s v="SCC"/>
    <s v="NA"/>
    <s v="NA"/>
    <d v="2025-04-24T00:00:00"/>
    <s v="0.6-0.8*1.3-2.0*1.0-1.8"/>
    <s v="NA"/>
    <s v="Vibratome"/>
    <n v="15"/>
    <s v="chandan"/>
    <s v="Y"/>
    <s v="Y"/>
    <s v="N"/>
    <s v="Q2 Passed"/>
    <s v="NA"/>
    <s v="Arm1 (1x7)"/>
    <s v="Base Plate 2: MC+PBNC RxA (1x7), Nivo+PBNC RxB (1x7), Nivo+IMAN+PBNC RxC (1x7);_x000a_Flow Plate 3: MC+PBNC RxA (1x7), Nivo+PBNC RxB (1x7), Nivo+IMAN+PBNC RxC (1x7)"/>
    <n v="49"/>
    <s v="Terminated @T72"/>
  </r>
  <r>
    <s v="FBB1O250084"/>
    <n v="250084"/>
    <s v="Biopharma"/>
    <x v="810"/>
    <s v="FCB-PROTOCOL-01"/>
    <s v="CLN/DBR/233"/>
    <s v="Y"/>
    <s v="BP013(1O)"/>
    <s v="Biopharma"/>
    <s v="Q1 Passed"/>
    <s v="Q1 Passed"/>
    <s v="Q1.5 Passed"/>
    <s v="Qualified"/>
    <s v="Nil"/>
    <s v="Tumor content 55-90%"/>
    <x v="4"/>
    <s v="DBR &amp; SK Hospital, Tirupati"/>
    <s v="Dr C Jayaprakash"/>
    <x v="0"/>
    <s v="NA"/>
    <s v="GBS"/>
    <s v="GBS"/>
    <s v="Female"/>
    <n v="53"/>
    <s v="N"/>
    <n v="5.9"/>
    <s v="Shashi"/>
    <s v="Surgery"/>
    <s v="Primary"/>
    <s v="Naïve"/>
    <s v="NA"/>
    <s v="IVA"/>
    <x v="1"/>
    <s v="NA"/>
    <s v="pT3N2Mx"/>
    <s v="NA"/>
    <s v="NA"/>
    <s v="SCC"/>
    <s v="NA"/>
    <s v="NA"/>
    <d v="2025-04-25T00:00:00"/>
    <s v="0.4-0.6*1.2*1.4"/>
    <s v="NA"/>
    <s v="Vibratome"/>
    <n v="15"/>
    <s v="chandan"/>
    <s v="Y"/>
    <s v="Y"/>
    <s v="N"/>
    <s v="Q2 Passed"/>
    <s v="NA"/>
    <s v="Arm1 (1x7)"/>
    <s v="Base Plate 2: MC+PBNC RxA (1x7), Nivo+PBNC RxB (1x7), Nivo+IMAN+PBNC RxC (1x7);_x000a_Flow Plate 3: MC+PBNC RxA (1x7), Nivo+PBNC RxB (1x7), Nivo+IMAN+PBNC RxC (1x7)"/>
    <n v="49"/>
    <s v="Terminated @T72"/>
  </r>
  <r>
    <s v="FBR1K250085"/>
    <n v="250085"/>
    <s v="R&amp;D"/>
    <x v="811"/>
    <s v="FCB-PROTOCOL-01"/>
    <s v="CLN/PRA/305"/>
    <s v="Y"/>
    <s v="DMS_v4(1K)"/>
    <s v="Internal R&amp;D"/>
    <s v="Q1 Passed"/>
    <s v="Q1 Passed"/>
    <s v="Q1.5 Passed"/>
    <s v="Qualified"/>
    <s v="Nil"/>
    <s v="Tumor content 12-80% with high immune component"/>
    <x v="0"/>
    <s v="Sri Lakshmi Hospital, Bangalore"/>
    <s v="Dr Prakash BV"/>
    <x v="0"/>
    <s v="NA"/>
    <s v="Tongue"/>
    <s v="Left Lateral border of Tongue"/>
    <s v="Female"/>
    <n v="44"/>
    <s v="N"/>
    <n v="6.2"/>
    <s v="Shashi"/>
    <s v="Surgery"/>
    <s v="Primary"/>
    <s v="Naïve"/>
    <s v="NA"/>
    <s v="NA"/>
    <x v="0"/>
    <s v="NA"/>
    <s v="NA"/>
    <s v="NA"/>
    <s v="NA"/>
    <s v="SCC"/>
    <s v="NA"/>
    <s v="NA"/>
    <d v="2025-04-26T00:00:00"/>
    <s v="0.4-0.6*1.0-1.4*1.8_x000a_0.2-0.3*0.8-1.0*1.2-1.8_x000a_0.2*0.4-0.6*0.8-1.2_x000a_0.1-0.2*0.2-0.3*0.4-0.7"/>
    <s v="NA"/>
    <s v="Vibratome"/>
    <n v="15"/>
    <s v="Abdul"/>
    <s v="Y"/>
    <s v="Y"/>
    <s v="N"/>
    <s v="Q2 Passed"/>
    <s v="NA"/>
    <s v="Arm1 (1x7)"/>
    <s v="Base Plate 2: MC RxA (1x7), Nivolumab RxC (1x7), Cisplatin RxF (1x7);_x000a_Flow Plate 3: MC RxA (1x7), Nivolumab RxC (1x7), Cisplatin RxF (1x7)"/>
    <n v="56"/>
    <s v="Terminated @T72"/>
  </r>
  <r>
    <s v="FBB1N250086"/>
    <n v="250086"/>
    <s v="Biopharma"/>
    <x v="812"/>
    <s v="FCB-PROTOCOL-01"/>
    <s v="CLN/PRA/306"/>
    <s v="Y"/>
    <s v="BP012(1N)"/>
    <s v="Biopharma"/>
    <s v="Q1 Passed"/>
    <s v="Q1 Passed"/>
    <s v="Compromised"/>
    <s v="Qualified"/>
    <s v="Not Fit For Biopharma-OG Junction"/>
    <s v="Tumor content 0-85%.Average tumor content 60% ( Poorly cohesive carcinoma from OG junction)"/>
    <x v="0"/>
    <s v="Sri Lakshmi Hospital, Bangalore"/>
    <s v="Dr Prakash BV"/>
    <x v="3"/>
    <s v="NA"/>
    <s v="Stomach"/>
    <s v="Stomach OG Function"/>
    <s v="Male"/>
    <n v="58"/>
    <s v="N"/>
    <n v="3.6"/>
    <s v="Kalappa"/>
    <s v="Surgery"/>
    <s v="Primary"/>
    <s v="Naïve"/>
    <s v="NA"/>
    <s v="III"/>
    <x v="4"/>
    <n v="2"/>
    <s v="pT3N1M0"/>
    <s v="NA"/>
    <s v="NA"/>
    <s v="Adenocarcinoma"/>
    <s v="NA"/>
    <s v="NA"/>
    <d v="2025-04-28T00:00:00"/>
    <s v="1.0*1.5*2.0"/>
    <s v="NA"/>
    <s v="Manual"/>
    <n v="13"/>
    <s v="Syam"/>
    <s v="Y"/>
    <s v="Y"/>
    <s v="N"/>
    <s v="Q2 Passed"/>
    <s v="NA"/>
    <s v="Arm1 (1x7)"/>
    <s v="T48 Base Plate2 : RxA (1x7), RxB (1x7), RxC (1x7), RxD (1x7), RxE (1x7), RxF (1x7)"/>
    <n v="49"/>
    <s v="Terminated @T48"/>
  </r>
  <r>
    <s v="FBR1K250087"/>
    <n v="250087"/>
    <s v="R&amp;D"/>
    <x v="812"/>
    <s v="FCB-PROTOCOL-01"/>
    <s v="VYD/373"/>
    <s v="Y"/>
    <s v="DMS_v4(1K)"/>
    <s v="Internal R&amp;D"/>
    <s v="Q1 Passed"/>
    <s v="Q1 Passed"/>
    <s v="Q1.5 Passed"/>
    <s v="Qualified"/>
    <s v="Nil"/>
    <s v="Tumor content 12-45%"/>
    <x v="5"/>
    <s v="Vydehi Hospital, Bangalore"/>
    <s v="Dr Amritha Prabha"/>
    <x v="0"/>
    <s v="NA"/>
    <s v="Tongue"/>
    <s v="Left Lateral border of Tongue"/>
    <s v="Female"/>
    <n v="72"/>
    <s v="N"/>
    <n v="5.3"/>
    <s v="Maruthi"/>
    <s v="Surgery"/>
    <s v="Primary"/>
    <s v="Naïve"/>
    <s v="NA"/>
    <s v="II"/>
    <x v="2"/>
    <n v="2"/>
    <s v="T2N0"/>
    <s v="NA"/>
    <s v="NA"/>
    <s v="SCC"/>
    <s v="NA"/>
    <s v="NA"/>
    <d v="2025-04-28T00:00:00"/>
    <s v="0.3-0.4*1.0*1.2"/>
    <s v="NA"/>
    <s v="Vibratome"/>
    <n v="15"/>
    <s v="Dharani"/>
    <s v="Y"/>
    <s v="Y"/>
    <s v="N"/>
    <s v="Q2 Passed"/>
    <s v="NA"/>
    <s v="Arm1 (1x5)"/>
    <s v="Base Plate 2: MC RxA (1x5), Nivolumab RxC (1x5);_x000a_Flow Plate 3: MC RxA (1x5), Nivolumab RxC (1x5)"/>
    <n v="25"/>
    <s v="Terminated @T72"/>
  </r>
  <r>
    <s v="FBB1N250088"/>
    <n v="250088"/>
    <s v="Biopharma"/>
    <x v="812"/>
    <s v="FCB-PROTOCOL-01"/>
    <s v="CLN/PRA/307"/>
    <s v="Y"/>
    <s v="BP012(1N)"/>
    <s v="Biopharma"/>
    <s v="Q1 Passed"/>
    <s v="Q1 Passed"/>
    <s v="Q1.5 Passed"/>
    <s v="Rejected"/>
    <s v="No Tumor"/>
    <s v="Fragments show mucin lakes and occasional tumor cells only"/>
    <x v="0"/>
    <s v="Sri Lakshmi Hospital, Bangalore"/>
    <s v="Dr Prakash BV"/>
    <x v="3"/>
    <s v="NA"/>
    <s v="Stomach"/>
    <s v="Stomach"/>
    <s v="Female"/>
    <n v="50"/>
    <s v="N"/>
    <n v="6.2"/>
    <s v="Shashi"/>
    <s v="Surgery"/>
    <s v="Primary"/>
    <s v="Naïve"/>
    <s v="NA"/>
    <s v="IV"/>
    <x v="1"/>
    <n v="2"/>
    <s v="pT4N2M0"/>
    <s v="NA"/>
    <s v="NA"/>
    <s v="Adenocarcinoma"/>
    <s v="NA"/>
    <s v="NA"/>
    <d v="2025-04-28T00:00:00"/>
    <s v="1.0*2.2*3.7"/>
    <s v="NA"/>
    <s v="Manual"/>
    <n v="13"/>
    <s v="Syam"/>
    <s v="Y"/>
    <s v="Y"/>
    <s v="N"/>
    <s v="Q2 Rejected"/>
    <s v="No Tumor"/>
    <s v="Arm1 (1x7)"/>
    <s v="T48 Base Plate2 : RxA (1x7), RxB (1x7), RxC (1x7), RxD (1x7), RxE (1x7), RxF (1x7)"/>
    <n v="49"/>
    <s v="Rejected"/>
  </r>
  <r>
    <s v="FBR1K250089"/>
    <n v="250089"/>
    <s v="R&amp;D"/>
    <x v="813"/>
    <s v="FCB-PROTOCOL-01"/>
    <s v="CLN/PRA/308"/>
    <s v="Y"/>
    <s v="DMS_v4(1K)"/>
    <s v="Internal R&amp;D"/>
    <s v="Q1 Passed"/>
    <s v="Q1 Passed"/>
    <s v="Q1.5 Passed"/>
    <s v="Qualified"/>
    <s v="NA"/>
    <s v="Tumor content &gt;90%"/>
    <x v="0"/>
    <s v="Sri Lakshmi Hospital, Bangalore"/>
    <s v="Dr Prakash BV"/>
    <x v="0"/>
    <s v="NA"/>
    <s v="Buccal Mucosa"/>
    <s v="Right Buccal Mucosa"/>
    <s v="Male"/>
    <n v="55"/>
    <s v="N"/>
    <n v="4.8"/>
    <s v="Kalappa"/>
    <s v="Surgery"/>
    <s v="Primary"/>
    <s v="Naïve"/>
    <s v="NA"/>
    <s v="III"/>
    <x v="4"/>
    <n v="1"/>
    <s v="pT3N0M0"/>
    <s v="NA"/>
    <s v="NA"/>
    <s v="SCC"/>
    <s v="NA"/>
    <s v="NA"/>
    <s v="29-04-0225"/>
    <s v="0.4-0.6*1.8*2.4"/>
    <s v="NA"/>
    <s v="Vibratome"/>
    <n v="15"/>
    <s v="Dharani"/>
    <s v="Y"/>
    <s v="Y"/>
    <s v="N"/>
    <s v="Q2 Passed"/>
    <s v="NA"/>
    <s v="Arm1 (1x7)"/>
    <s v="Base Plate 2: MC RxA (1x7), Nivolumab RxC (1x7), LDE RxE (1x7);_x000a_Flow Plate 3: MC RxA (1x7), Nivolumab RxC (1x7), LDN RxE (1x7)"/>
    <n v="56"/>
    <s v="Terminated @T72"/>
  </r>
  <r>
    <s v="FBR1K250090"/>
    <n v="250090"/>
    <s v="R&amp;D"/>
    <x v="814"/>
    <s v="FCB-PROTOCOL-01"/>
    <s v="VYD/374"/>
    <s v="Y"/>
    <s v="DMS_v4(1K)"/>
    <s v="Internal R&amp;D"/>
    <s v="Q1 Passed"/>
    <s v="Q1 Passed"/>
    <s v="Q1.5 Passed"/>
    <s v="Qualified"/>
    <s v="NA"/>
    <s v="Tumor content 10-60%"/>
    <x v="5"/>
    <s v="Vydehi Hospital, Bangalore"/>
    <s v="Dr Amritha Prabha"/>
    <x v="0"/>
    <s v="NA"/>
    <s v="Buccal Mucosa"/>
    <s v="Right Buccal Mucosa"/>
    <s v="Female"/>
    <n v="45"/>
    <s v="N"/>
    <n v="5.3"/>
    <s v="Maruthi"/>
    <s v="Surgery"/>
    <s v="Primary"/>
    <s v="Naïve"/>
    <s v="NA"/>
    <s v="IV"/>
    <x v="1"/>
    <n v="1"/>
    <s v="T2N2b"/>
    <s v="NA"/>
    <s v="NA"/>
    <s v="SCC"/>
    <s v="RT"/>
    <s v="NA"/>
    <d v="2025-04-30T00:00:00"/>
    <s v="0.4*0.6*0.8-1.0_x000a_0.2-0.3*0.8*1.0_x000a_0.2*0.2-0.6*0.8"/>
    <s v="NA"/>
    <s v="Vibratome"/>
    <n v="15"/>
    <s v="Jobin"/>
    <s v="Y"/>
    <s v="Y"/>
    <s v="N"/>
    <s v="Q2 Passed"/>
    <s v="NA"/>
    <s v="Arm1 (1x7)"/>
    <s v="Base Plate 2: MC RxA (1x7), Nivolumab RxC (1x7), Cisplatin RxF (1x7);_x000a_Flow Plate 3: MC RxA (1x7), Nivolumab RxC (1x7), Cisplatin RxF (1x7)"/>
    <n v="49"/>
    <s v="Terminated @T72"/>
  </r>
  <r>
    <s v="FBR1Y250091"/>
    <n v="250091"/>
    <s v="R&amp;D"/>
    <x v="815"/>
    <s v="FCB-PROTOCOL-01"/>
    <s v="VYD/375"/>
    <s v="Y"/>
    <s v="CCS Study (1Y)"/>
    <s v="Internal R&amp;D"/>
    <s v="Q1 Passed"/>
    <s v="Q1 Passed"/>
    <s v="Q1.5 Passed"/>
    <s v="Qualified"/>
    <s v="NA"/>
    <s v="Tumor content 6-75%"/>
    <x v="5"/>
    <s v="Vydehi Hospital, Bangalore"/>
    <s v="Dr Amritha Prabha"/>
    <x v="0"/>
    <s v="NA"/>
    <s v="Alveolus"/>
    <s v="Left Lower Alveolus"/>
    <s v="Female"/>
    <n v="68"/>
    <s v="N"/>
    <n v="6.4"/>
    <s v="Shashi"/>
    <s v="Surgery"/>
    <s v="Primary"/>
    <s v="Naïve"/>
    <s v="NA"/>
    <s v="IV"/>
    <x v="1"/>
    <n v="2"/>
    <s v="T4aN2b"/>
    <s v="NA"/>
    <s v="NA"/>
    <s v="NA"/>
    <s v="CTRT"/>
    <s v="NA"/>
    <d v="2025-05-02T00:00:00"/>
    <s v="0.2-0.4*0.5-1.2*0.8-1.2"/>
    <s v="0.2-0.4*0.4-0.6*0.8"/>
    <s v="Vibratome"/>
    <n v="15"/>
    <s v="Mouniss"/>
    <s v="Y"/>
    <s v="Y"/>
    <s v="N"/>
    <s v="Q2 Passed"/>
    <s v="NA"/>
    <s v=" V Arm 1 (1x6)"/>
    <s v="Base Plate-2: MC RxAI (2x3), Cisplatin RxAN (2x3),  Pacli+Carbo RxAM (2x3)"/>
    <n v="24"/>
    <s v="Terminated @T72"/>
  </r>
  <r>
    <s v="FBB1N250092"/>
    <n v="250092"/>
    <s v="Biopharma"/>
    <x v="815"/>
    <s v="FCB-PROTOCOL-01"/>
    <s v="CLN/PRA/309"/>
    <s v="Y"/>
    <s v="BP012(1N)"/>
    <s v="Biopharma"/>
    <s v="Q1 Passed"/>
    <s v="Q1 Passed"/>
    <s v="Q1.5 Passed"/>
    <s v="Qualified"/>
    <s v="NA"/>
    <s v="_x0009__x000a_Tumor content 6-40%"/>
    <x v="0"/>
    <s v="Sri Lakshmi Hospital, Bangalore"/>
    <s v="Dr Prakash BV"/>
    <x v="3"/>
    <s v="NA"/>
    <s v="Stomach"/>
    <s v="Stomach Proximal"/>
    <s v="Male"/>
    <n v="60"/>
    <s v="N"/>
    <n v="7.1"/>
    <s v="Maruthi"/>
    <s v="Surgery"/>
    <s v="Primary"/>
    <s v="Naïve"/>
    <s v="NA"/>
    <s v="II"/>
    <x v="2"/>
    <s v="NA"/>
    <s v="pT3N0M0"/>
    <s v="NA"/>
    <s v="NA"/>
    <s v="Adenocarcinoma"/>
    <s v="NA"/>
    <s v="NA"/>
    <d v="2025-05-02T00:00:00"/>
    <s v="0.6*1.4*2.2_x000a_0.6*1.0*0.9"/>
    <s v="NA"/>
    <s v="Manual"/>
    <n v="13"/>
    <s v="Biswajit"/>
    <s v="Y"/>
    <s v="Y"/>
    <s v="N"/>
    <s v="Q2 Passed"/>
    <s v="NA"/>
    <s v="Arm1 (1x7)"/>
    <s v="T48 Base Plate2 : RxA (1x7), RxB (1x7), RxC (1x7), RxD (1x7), RxE (1x7), RxF (1x7)"/>
    <n v="49"/>
    <s v="Terminated @T48"/>
  </r>
  <r>
    <s v="FBR1K250093"/>
    <n v="250093"/>
    <s v="R&amp;D"/>
    <x v="815"/>
    <s v="FCB-PROTOCOL-01"/>
    <s v="CLN/PRA/310"/>
    <s v="Y"/>
    <s v="DMS_v4(1K)"/>
    <s v="Internal R&amp;D"/>
    <s v="Q1 Passed"/>
    <s v="Q1 Passed"/>
    <s v="Q1.5 Passed"/>
    <s v="Qualified"/>
    <s v="NA"/>
    <s v="Tumor content 10-90%"/>
    <x v="0"/>
    <s v="Sri Lakshmi Hospital, Bangalore"/>
    <s v="Dr Prakash BV"/>
    <x v="0"/>
    <s v="NA"/>
    <s v="Buccal Mucosa"/>
    <s v="Left Buccal Mucosa"/>
    <s v="Female"/>
    <n v="50"/>
    <s v="N"/>
    <n v="7.1"/>
    <s v="Maruthi"/>
    <s v="Surgery"/>
    <s v="Primary"/>
    <s v="Naïve"/>
    <s v="NA"/>
    <s v="II"/>
    <x v="2"/>
    <s v="NA"/>
    <s v="pT2N0M0"/>
    <s v="NA"/>
    <s v="NA"/>
    <s v="SCC"/>
    <s v="NA"/>
    <s v="NA"/>
    <d v="2025-05-02T00:00:00"/>
    <s v="0.6-0.8*0.4-2.2*1.4-2.8"/>
    <s v="NA"/>
    <s v="Vibratome"/>
    <n v="15"/>
    <s v="Kowshik"/>
    <s v="Y"/>
    <s v="Y"/>
    <s v="N"/>
    <s v="Q2 Passed"/>
    <s v="NA"/>
    <s v="Arm1 (1x7)"/>
    <s v="Base Plate 2: MC RxA (1x7), Nivolumab RxC (1x7);_x000a_Flow Plate 3: MC RxA (1x7), Nivolumab RxC (1x7)"/>
    <n v="35"/>
    <s v="Terminated @T72"/>
  </r>
  <r>
    <s v="FBB1N250094"/>
    <n v="250094"/>
    <s v="Biopharma"/>
    <x v="815"/>
    <s v="FCB-PROTOCOL-01"/>
    <s v="CLN/PRA/311"/>
    <s v="Y"/>
    <s v="BP012(1N)"/>
    <s v="Biopharma"/>
    <s v="Q1 Passed"/>
    <s v="Q1 Passed"/>
    <s v="Q1.5 Passed"/>
    <s v="Qualified"/>
    <s v="NA"/>
    <s v="Tumor content 25-55%"/>
    <x v="0"/>
    <s v="Sri Lakshmi Hospital, Bangalore"/>
    <s v="Dr Prakash BV"/>
    <x v="3"/>
    <s v="NA"/>
    <s v="Stomach"/>
    <s v="Stomach-OG Junction"/>
    <s v="Male"/>
    <n v="56"/>
    <s v="N"/>
    <n v="7.1"/>
    <s v="Maruthi"/>
    <s v="Surgery"/>
    <s v="Primary"/>
    <s v="Naïve"/>
    <s v="NA"/>
    <s v="II"/>
    <x v="2"/>
    <s v="NA"/>
    <s v="pT3N1M0"/>
    <s v="NA"/>
    <s v="NA"/>
    <s v="Adenocarcinoma"/>
    <s v="NA"/>
    <s v="NA"/>
    <d v="2025-05-02T00:00:00"/>
    <s v="0.6-0.8*1.6*2.8"/>
    <s v="NA"/>
    <s v="Manual"/>
    <n v="13"/>
    <s v="Syam"/>
    <s v="Y"/>
    <s v="Y"/>
    <s v="N"/>
    <s v="Q2 Passed"/>
    <s v="NA"/>
    <s v="Arm1 (1x7)"/>
    <s v="T48 Base Plate2 : RxA (1x7), RxB (1x7), RxC (1x7), RxD (1x7), RxE (1x7), RxF (1x7)"/>
    <n v="56"/>
    <s v="Terminated @T48"/>
  </r>
  <r>
    <s v="FBR2J250095"/>
    <n v="250095"/>
    <s v="R&amp;D"/>
    <x v="815"/>
    <s v="FCB-PROTOCOL-01"/>
    <s v="CLN/PRA/312"/>
    <s v="Y"/>
    <s v="Lung (2I &amp; 2J)"/>
    <s v="Internal R&amp;D"/>
    <s v="Q1 Passed"/>
    <s v="Q1 Passed"/>
    <s v="Q1.5 Passed"/>
    <s v="Qualified"/>
    <s v="NA"/>
    <s v="_x0009__x000a_Tumor content 55-75%"/>
    <x v="0"/>
    <s v="Sri Lakshmi Hospital, Bangalore"/>
    <s v="Dr Prakash BV"/>
    <x v="5"/>
    <s v="NA"/>
    <s v="Lobe"/>
    <s v="Right upper lobe"/>
    <s v="Male"/>
    <n v="75"/>
    <s v="N"/>
    <n v="5.3"/>
    <s v="Kalappa"/>
    <s v="Surgery"/>
    <s v="Primary"/>
    <s v="Naïve"/>
    <s v="NA"/>
    <s v="II"/>
    <x v="2"/>
    <s v="NA"/>
    <s v="pT2N0M0"/>
    <s v="NA"/>
    <s v="NA"/>
    <s v="Adenocarcinoma"/>
    <s v="NA"/>
    <s v="NA"/>
    <d v="2025-05-02T00:00:00"/>
    <s v="0.8*0.8-1.3*1.0-1.6"/>
    <s v="NA"/>
    <s v="Vibratome"/>
    <n v="15"/>
    <s v="Mouniss"/>
    <s v="Y"/>
    <s v="Y"/>
    <s v="N"/>
    <s v="Q2 Passed"/>
    <s v="NA"/>
    <s v="Arm1 (1x7)"/>
    <s v="T72 Base Plate 2: DMEM/F12 Control RxA (1x7), RPMI Control RxB (1x7), DMEM/F12  RxA (1x7), RPMI RxB (1x7)"/>
    <n v="35"/>
    <s v="Terminated @T72"/>
  </r>
  <r>
    <s v="FBR1Y250096"/>
    <n v="250096"/>
    <s v="R&amp;D"/>
    <x v="816"/>
    <s v="FCB-PROTOCOL-01"/>
    <s v="VYD/376"/>
    <s v="Y"/>
    <s v="CCS Study (1Y)"/>
    <s v="Internal R&amp;D"/>
    <s v="Q1 Passed"/>
    <s v="Q1 Passed"/>
    <s v="Q1.5 Passed"/>
    <s v="Qualified"/>
    <s v="NA"/>
    <s v="Tumor content 4-75%"/>
    <x v="5"/>
    <s v="Vydehi Hospital, Bangalore"/>
    <s v="Dr Amritha Prabha"/>
    <x v="0"/>
    <s v="NA"/>
    <s v="Buccal Mucosa"/>
    <s v="Right Buccal Mucosa"/>
    <s v="Male"/>
    <n v="46"/>
    <s v="N"/>
    <n v="5.5"/>
    <s v="Shashi"/>
    <s v="Surgery"/>
    <s v="Primary"/>
    <s v="Naïve"/>
    <s v="NA"/>
    <s v="III"/>
    <x v="4"/>
    <n v="2"/>
    <s v="T2N1"/>
    <s v="NA"/>
    <s v="NA"/>
    <s v="SCC"/>
    <s v="RT"/>
    <s v="NA"/>
    <d v="2025-05-05T00:00:00"/>
    <s v="0.4-0.6*1.0*1.6"/>
    <s v="NA"/>
    <s v="Vibratome"/>
    <n v="15"/>
    <s v="Syam"/>
    <s v="Y"/>
    <s v="Y"/>
    <s v="N"/>
    <s v="Q2 Passed"/>
    <s v="NA"/>
    <s v=" V Arm 1 (1x7)"/>
    <s v="Base Plate-2: MC RxA (1x7), Cisplatin RxF (1x7),  Pacli+Carbo RxJ (1x7), Gemi+Carbo  RxL (1x7)"/>
    <n v="35"/>
    <s v="Terminated @T72"/>
  </r>
  <r>
    <s v="FBR1Y250097"/>
    <n v="250097"/>
    <s v="R&amp;D"/>
    <x v="817"/>
    <s v="FCB-PROTOCOL-01"/>
    <s v="VYD/377"/>
    <s v="Y"/>
    <s v="CCS Study (1Y)"/>
    <s v="Internal R&amp;D"/>
    <s v="Q1 Passed"/>
    <s v="Q1 Passed"/>
    <s v="Q1.5 Passed"/>
    <s v="Qualified"/>
    <s v="NA"/>
    <s v="Tumor content 4-80%"/>
    <x v="5"/>
    <s v="Vydehi Hospital, Bangalore"/>
    <s v="Dr Amritha Prabha"/>
    <x v="0"/>
    <s v="NA"/>
    <s v="Buccal Mucosa"/>
    <s v="Right Buccal Mucosa"/>
    <s v="Female"/>
    <n v="53"/>
    <s v="N"/>
    <n v="5.3"/>
    <s v="Shashi"/>
    <s v="Surgery"/>
    <s v="Primary"/>
    <s v="Naïve"/>
    <s v="NA"/>
    <s v="III"/>
    <x v="4"/>
    <n v="1"/>
    <s v="T3N0"/>
    <s v="NA"/>
    <s v="NA"/>
    <s v="SCC"/>
    <s v="RT"/>
    <s v="NA"/>
    <d v="2025-05-07T00:00:00"/>
    <s v="0.6*0.6-0.8*0.8-1.4"/>
    <s v="NA"/>
    <s v="Vibratome"/>
    <n v="15"/>
    <s v="Jobin"/>
    <s v="Y"/>
    <s v="Y"/>
    <s v="N"/>
    <s v="Q2 Passed"/>
    <s v="NA"/>
    <s v=" V Arm 1 (1x7)"/>
    <s v="Base Plate-2: MC RxA (1x7), Cisplatin RxF (1x7),  Pacli+Carbo RxJ (1x7)"/>
    <n v="28"/>
    <s v="Terminated @T72"/>
  </r>
  <r>
    <s v="FBB1N250098"/>
    <n v="250098"/>
    <s v="Biopharma"/>
    <x v="817"/>
    <s v="FCB-PROTOCOL-01"/>
    <s v="JSS-037"/>
    <s v="Y"/>
    <s v="BP012(1N)"/>
    <s v="Biopharma"/>
    <s v="Q1 Passed"/>
    <s v="Q1 Passed"/>
    <s v="Q1.5 Passed"/>
    <s v="Rejected"/>
    <s v="No Tumor"/>
    <s v="No tumor"/>
    <x v="6"/>
    <s v="JSS Hospital, Mysore"/>
    <s v="Dr Ravi Krishnappa"/>
    <x v="3"/>
    <s v="NA"/>
    <s v="Stomach"/>
    <s v="Stomach"/>
    <s v="Male"/>
    <n v="49"/>
    <s v="N"/>
    <n v="6.3"/>
    <s v="Maruthi"/>
    <s v="Surgery"/>
    <s v="Primary"/>
    <s v="Chemotherapy"/>
    <s v="NA"/>
    <s v="NA"/>
    <x v="0"/>
    <s v="NA"/>
    <s v="NA"/>
    <n v="4"/>
    <s v="FLOPT"/>
    <s v="Adenocarcinoma"/>
    <s v="NA"/>
    <s v="NA"/>
    <d v="2025-05-07T00:00:00"/>
    <s v="0.2-0.4*1.1*2.0"/>
    <s v="NA"/>
    <s v="Manual"/>
    <n v="13"/>
    <s v="Syam"/>
    <s v="Y"/>
    <s v="Y"/>
    <s v="N"/>
    <s v="Q2 Rejected"/>
    <s v="No Tumor"/>
    <s v="Arm1 (1x7)"/>
    <s v="T48 Base Plate2 : RxA (1x7), RxB (1x7), RxC (1x7), RxD (1x7), RxE (1x7), RxF (1x7)"/>
    <n v="56"/>
    <s v="Rejected"/>
  </r>
  <r>
    <s v="FBR2O250099"/>
    <n v="250099"/>
    <s v="R&amp;D"/>
    <x v="817"/>
    <s v="FCB-PROTOCOL-01"/>
    <s v="KH-008"/>
    <s v="Y"/>
    <s v="Prostate Biopsy (2O)"/>
    <s v="Internal R&amp;D"/>
    <s v="Q1 Passed"/>
    <s v="Q1 Passed"/>
    <s v="Q1.5 Passed"/>
    <s v="Qualified"/>
    <s v="No Tumor"/>
    <s v="No malignant tumor seen"/>
    <x v="8"/>
    <s v="Kauvery Hospital, Elelctronic city bangalore"/>
    <s v="Dr Sreeharsha"/>
    <x v="6"/>
    <s v="NA"/>
    <s v="Prostate"/>
    <s v="Prostate"/>
    <s v="Male"/>
    <n v="69"/>
    <s v="N"/>
    <n v="4.5999999999999996"/>
    <s v="Maruthi"/>
    <s v="Surgery"/>
    <s v="Primary"/>
    <s v="Naïve"/>
    <s v="NA"/>
    <s v="NA"/>
    <x v="0"/>
    <s v="NA"/>
    <s v="NA"/>
    <s v="NA"/>
    <s v="NA"/>
    <s v="Adenocarcinoma"/>
    <s v="NA"/>
    <s v="NA"/>
    <d v="2025-05-08T00:00:00"/>
    <s v="0.4-0.6*06-0.8*0.6-1.2"/>
    <s v="0.4-0.6*06-0.8*0.6-1.2"/>
    <s v="Manual"/>
    <n v="15"/>
    <s v="sai "/>
    <s v="Y"/>
    <s v="Y"/>
    <s v="N"/>
    <s v="Q2 Passed"/>
    <s v="NA"/>
    <s v="Arm1 (1x5)"/>
    <s v="Base Plate 2: Advanced DMEM/ F12 RxN (1x7), Advanced DMEM/F12+1nM DHT RxO (1x7), DMEM/F12 RxP (1x7);_x000a_Base Plate 3: Advanced DMEM/F12+1nM DHT RxQ (1x7)"/>
    <n v="39"/>
    <s v="Terminated @T72"/>
  </r>
  <r>
    <s v="FBR1Q250100"/>
    <n v="250100"/>
    <s v="R&amp;D"/>
    <x v="817"/>
    <s v="FCB-PROTOCOL-01"/>
    <s v="CLN/DBR/234"/>
    <s v="Y"/>
    <s v="COSv4.2_CaBR(1Q-Unknown)"/>
    <s v="Internal R&amp;D"/>
    <s v="Q1 Passed"/>
    <s v="Q1 Passed"/>
    <s v="Q1.5 Passed"/>
    <s v="Qualified"/>
    <s v="NA"/>
    <s v="Tumor content 0-55%.Average tumor content 20%"/>
    <x v="4"/>
    <s v="DBR &amp; SK Hospital, Tirupati"/>
    <s v="Dr C Jayaprakash"/>
    <x v="1"/>
    <s v="Er(P), Pr(P), Her2(N)"/>
    <s v="Breast"/>
    <s v="Right Breast"/>
    <s v="Female"/>
    <n v="41"/>
    <s v="N"/>
    <n v="4.9000000000000004"/>
    <s v="Shashi"/>
    <s v="Surgery"/>
    <s v="Primary"/>
    <s v="Naïve"/>
    <s v="NA"/>
    <s v="IIB"/>
    <x v="2"/>
    <n v="3"/>
    <s v="T3 N0 MX"/>
    <s v="NA"/>
    <s v="NA"/>
    <s v="Invasive duct cell adenocarcinoma "/>
    <s v="NA"/>
    <s v="NA"/>
    <d v="2025-05-08T00:00:00"/>
    <s v="0.2-0.8*0.9*1.6_x000a_1.2*0.4*0.8"/>
    <s v="0.2-0.8*0.5*1.0_x000a_0.2-0.8*0.8*1.0_x000a_0.1-0.2*0.4*0.8"/>
    <s v="Manual"/>
    <n v="15"/>
    <s v="Mouniss"/>
    <s v="Y"/>
    <s v="Y"/>
    <s v="N"/>
    <s v="Q2 Passed"/>
    <s v="NA"/>
    <s v="Arm1 (1x7)"/>
    <s v="Base Plate-2: MC RxA (1x7), AntiCD3+IL2 RxT (1x7);_x000a_Base Plate-3: MC RxAM (1x7), AntiCD3+IL2 RxAR (1x7)"/>
    <n v="37"/>
    <s v="Terminated @T72"/>
  </r>
  <r>
    <s v="FBR1Q250101"/>
    <n v="250101"/>
    <s v="R&amp;D"/>
    <x v="818"/>
    <s v="FCB-PROTOCOL-01"/>
    <s v="VYD/378"/>
    <s v="Y"/>
    <s v="COSv4.1_CaBR(1Q-Known)"/>
    <s v="Internal R&amp;D"/>
    <s v="Q1 Passed"/>
    <s v="Q1 Passed"/>
    <s v="Q1.5 Passed"/>
    <s v="Rejected"/>
    <s v="No Tumor"/>
    <s v="No tumor"/>
    <x v="5"/>
    <s v="Vydehi Hospital, Bangalore"/>
    <s v="Dr Amritha Prabha"/>
    <x v="1"/>
    <s v="Er(N), Pr(N), Her2(P)"/>
    <s v="Breast"/>
    <s v="Right Breast"/>
    <s v="Female"/>
    <n v="60"/>
    <s v="N"/>
    <n v="5.3"/>
    <s v="Kalappa"/>
    <s v="Surgery"/>
    <s v="Primary"/>
    <s v="Chemotherapy"/>
    <s v="NA"/>
    <s v="NA"/>
    <x v="0"/>
    <s v="NA"/>
    <s v="NA"/>
    <n v="6"/>
    <s v="Carboplatin, Docetaxel and Herceptin"/>
    <s v="IDC"/>
    <s v="NA"/>
    <s v="NA"/>
    <d v="2025-05-09T00:00:00"/>
    <s v="0.4-1.0*0.6-1.7*1.2*2.4"/>
    <s v="NA"/>
    <s v="Manual"/>
    <n v="15"/>
    <s v="Mouniss"/>
    <s v="Y"/>
    <s v="Y"/>
    <s v="N"/>
    <s v="Q2 Rejected"/>
    <s v="No Tumor"/>
    <s v="NA"/>
    <s v="NA"/>
    <s v="NA"/>
    <s v="Rejected"/>
  </r>
  <r>
    <s v="FBR1Q250102"/>
    <n v="250102"/>
    <s v="R&amp;D"/>
    <x v="819"/>
    <s v="FCB-PROTOCOL-01"/>
    <s v="VYD/379"/>
    <s v="Y"/>
    <s v="COSv4.2_CaBR(1Q-Unknown)"/>
    <s v="Internal R&amp;D"/>
    <s v="Q1 Passed"/>
    <s v="Q1 Passed"/>
    <s v="Q1.5 Passed"/>
    <s v="Qualified"/>
    <s v="NA"/>
    <s v="Tumor content 6-35%"/>
    <x v="5"/>
    <s v="Vydehi Hospital, Bangalore"/>
    <s v="Dr Amritha Prabha"/>
    <x v="1"/>
    <s v="Er(P), Pr(P), Her2(N)"/>
    <s v="Breast"/>
    <s v="Left Breast"/>
    <s v="Female"/>
    <n v="67"/>
    <s v="N"/>
    <n v="5.8"/>
    <s v="Kalappa"/>
    <s v="Surgery"/>
    <s v="Primary"/>
    <s v="Naïve"/>
    <s v="NA"/>
    <s v="IB"/>
    <x v="3"/>
    <n v="2"/>
    <s v="T2N1a"/>
    <s v="NA"/>
    <s v="NA"/>
    <s v="IDC"/>
    <s v="CT"/>
    <s v="Docetaxel"/>
    <d v="2025-05-10T00:00:00"/>
    <s v="0.4-1.0*1.8*3.4"/>
    <s v="0.2-0.3*0.6-0.4*1.4_x000a_0.2-0.4*0.8-0.4*1.6-1.2_x000a_1.2-0.2*0.4*0.8"/>
    <s v="Manual"/>
    <n v="15"/>
    <s v="Mouniss"/>
    <s v="N"/>
    <s v="N"/>
    <s v="N"/>
    <s v="Q2 Passed"/>
    <s v="NA"/>
    <s v="Arm1 (1x4)"/>
    <s v="Base Plate-2: MC RxA (1x4);_x000a_Base Plate-3: MC RxAM (2x2)"/>
    <n v="12"/>
    <s v="Terminated @T72"/>
  </r>
  <r>
    <s v="FBR1Y250103"/>
    <n v="250103"/>
    <s v="R&amp;D"/>
    <x v="820"/>
    <s v="FCB-PROTOCOL-01"/>
    <s v="VYD/380"/>
    <s v="Y"/>
    <s v="CCS Study (1Y)"/>
    <s v="Internal R&amp;D"/>
    <s v="Q1 Passed"/>
    <s v="Q1 Passed"/>
    <s v="Q1.5 Passed"/>
    <s v="Rejected"/>
    <s v="No Tumor"/>
    <s v="No tumor"/>
    <x v="5"/>
    <s v="Vydehi Hospital, Bangalore"/>
    <s v="Dr Amritha Prabha"/>
    <x v="0"/>
    <s v="NA"/>
    <s v="Supraglottis"/>
    <s v="Supraglottis"/>
    <s v="Male"/>
    <n v="51"/>
    <s v="N"/>
    <n v="4.0999999999999996"/>
    <s v="Kalappa"/>
    <s v="Surgery"/>
    <s v="Primary"/>
    <s v="Surgery"/>
    <s v="NA"/>
    <s v="NA"/>
    <x v="0"/>
    <s v="NA"/>
    <s v="NA"/>
    <s v="NA"/>
    <s v="NA"/>
    <s v="SCC"/>
    <s v="NA"/>
    <s v="NA"/>
    <d v="2025-05-12T00:00:00"/>
    <s v="0.2-0.3*0.8*1.0"/>
    <s v="NA"/>
    <s v="Vibratome"/>
    <n v="15"/>
    <s v="sai "/>
    <s v="Y"/>
    <s v="Y"/>
    <s v="N"/>
    <s v="Q2 Rejected"/>
    <s v="No Tumor"/>
    <s v=" V Arm 1 (1x6)"/>
    <s v="Base Plate-2: MC RxAI (2x3), Cisplatin RxAN (2x3),  Pacli+Carbo RxAM (2x3)"/>
    <n v="30"/>
    <s v="Rejected"/>
  </r>
  <r>
    <s v="FBR1Q250104"/>
    <n v="250104"/>
    <s v="R&amp;D"/>
    <x v="821"/>
    <s v="FCB-PROTOCOL-01"/>
    <s v="CLN/PRA/313"/>
    <s v="Y"/>
    <s v="COSv4.2_CaBR(1Q-Unknown)"/>
    <s v="Internal R&amp;D"/>
    <s v="Q1 Passed"/>
    <s v="Q1 Passed"/>
    <s v="Q1.5 Passed"/>
    <s v="Qualified"/>
    <s v="NA"/>
    <s v="Tumor content 0-45%. Average tumor content 20%"/>
    <x v="0"/>
    <s v="Sri Lakshmi Hospital, Bangalore"/>
    <s v="Dr Prakash BV"/>
    <x v="1"/>
    <s v="Er(N), Pr(N), Her2(P)"/>
    <s v="Breast"/>
    <s v="Right Breast"/>
    <s v="Female"/>
    <n v="56"/>
    <s v="N"/>
    <n v="4.8"/>
    <s v="Maruthi"/>
    <s v="Surgery"/>
    <s v="Primary"/>
    <s v="Naïve"/>
    <s v="NA"/>
    <s v="IV"/>
    <x v="1"/>
    <s v="NA"/>
    <s v="pT4aN2M0"/>
    <s v="NA"/>
    <s v="NA"/>
    <s v="IDC"/>
    <s v="NA"/>
    <s v="NA"/>
    <d v="2025-05-13T00:00:00"/>
    <s v="1.2*1.4-2.2*4.8"/>
    <s v="NA"/>
    <s v="Manual"/>
    <n v="15"/>
    <s v="chandan"/>
    <s v="Y"/>
    <s v="Y"/>
    <s v="N"/>
    <s v="Q2 Passed"/>
    <s v="NA"/>
    <s v="Arm1 (1x7)"/>
    <s v="Base Plate-2: MC RxA (1x7),  Flow arm MC RxA (1x7), Flow arm AntiCD3+IL2 RxT (1x7);_x000a_Base Plate-3: MC RxAM (2x4), Flow arm MC RxA (2x4), Flow arm  AntiCD3+IL2 RxAR (2x4)"/>
    <n v="59"/>
    <s v="Terminated @T72"/>
  </r>
  <r>
    <s v="FBR1Q250105"/>
    <n v="250105"/>
    <s v="R&amp;D"/>
    <x v="822"/>
    <s v="FCB-PROTOCOL-01"/>
    <s v="JSS-038"/>
    <s v="Y"/>
    <s v="COSv4.2_CaBR(1Q-Unknown)"/>
    <s v="Internal R&amp;D"/>
    <s v="Q1 Passed"/>
    <s v="Not Received"/>
    <s v="Compromised"/>
    <s v="Qualified"/>
    <s v="NA"/>
    <s v="Tumor content 5-15%"/>
    <x v="6"/>
    <s v="JSS Hospital, Mysore"/>
    <s v="Dr Ravi Krishnappa"/>
    <x v="1"/>
    <s v="Er(N), Pr(N), Her2(P)"/>
    <s v="Breast"/>
    <s v="Left Breast + Axilla"/>
    <s v="Female"/>
    <n v="59"/>
    <s v="N"/>
    <n v="5.6"/>
    <s v="Shashi"/>
    <s v="Surgery"/>
    <s v="Lymph node"/>
    <s v="Naïve"/>
    <s v="NA"/>
    <s v="NA"/>
    <x v="0"/>
    <s v="NA"/>
    <s v="NA"/>
    <s v="NA"/>
    <s v="NA"/>
    <s v="IDC"/>
    <s v="NA"/>
    <s v="NA"/>
    <d v="2025-05-14T00:00:00"/>
    <s v="2.0-2.2*2.8*4.6"/>
    <s v="0.8*1.1*1.2_x000a_0.3-0.4*0.9*1.1_x000a_0.2*0.6*0.9"/>
    <s v="Manual"/>
    <n v="15"/>
    <s v="Abdul"/>
    <s v="N"/>
    <s v="N"/>
    <s v="N"/>
    <s v="Q2 Passed"/>
    <s v="NA"/>
    <s v="Arm1 (1x7)"/>
    <s v="Base Plate-2: MC RxA (1x7),  Flow arm MC RxA (1x7);_x000a_Base Plate-3: MC RxAM (2x4), Flow arm MC RxA (2x4)"/>
    <n v="44"/>
    <s v="Terminated @T72"/>
  </r>
  <r>
    <s v="FBR1K250106"/>
    <n v="250106"/>
    <s v="R&amp;D"/>
    <x v="822"/>
    <s v="FCB-PROTOCOL-01"/>
    <s v="CLN/DBR/235"/>
    <s v="Y"/>
    <s v="DMS_v4(1K)"/>
    <s v="Internal R&amp;D"/>
    <s v="Q1 Passed"/>
    <s v="Q1 Passed"/>
    <s v="Q1.5 Passed"/>
    <s v="Qualified"/>
    <s v="NA"/>
    <s v="Tumor content 40-65%."/>
    <x v="4"/>
    <s v="DBR &amp; SK Hospital, Tirupati"/>
    <s v="Dr C Jayaprakash"/>
    <x v="0"/>
    <s v="NA"/>
    <s v="Buccal Mucosa"/>
    <s v="Left Buccal Mucosa"/>
    <s v="Female"/>
    <n v="55"/>
    <s v="N"/>
    <n v="5.3"/>
    <s v="Kalappa"/>
    <s v="Surgery"/>
    <s v="Primary"/>
    <s v="Naïve"/>
    <s v="NA"/>
    <s v="IVA"/>
    <x v="1"/>
    <s v="NA"/>
    <s v="T4a N2 MX"/>
    <s v="NA"/>
    <s v="NA"/>
    <s v="Squamous Cell Carcinoma"/>
    <s v="NA"/>
    <s v="NA"/>
    <d v="2025-05-14T00:00:00"/>
    <s v="0.2*0.2-0.6*1.7_x000a_0.5*0.6-1.4*1.0-1.8"/>
    <s v="NA"/>
    <s v="Vibratome"/>
    <n v="15"/>
    <s v="Dharani"/>
    <s v="Y"/>
    <s v="Y"/>
    <s v="N"/>
    <s v="Q2 Passed"/>
    <s v="NA"/>
    <s v="Arm1 (1x7)"/>
    <s v="Base Plate 2: MC RxA (1x7), Nivolumab RxC (1x7);_x000a_Flow Plate 3: MC RxA (1x7), Nivolumab RxC (1x7)"/>
    <n v="56"/>
    <s v="Terminated @T72"/>
  </r>
  <r>
    <s v="FBR1K250107"/>
    <n v="250107"/>
    <s v="R&amp;D"/>
    <x v="823"/>
    <s v="FCB-PROTOCOL-01"/>
    <s v="CLN/PRA/314"/>
    <s v="Y"/>
    <s v="DMS_v4(1K)"/>
    <s v="Internal R&amp;D"/>
    <s v="Q1 Passed"/>
    <s v="Q1 Passed"/>
    <s v="Compromised"/>
    <s v="Qualified"/>
    <s v="Small size tissue"/>
    <s v="Tumor content 40-85%."/>
    <x v="0"/>
    <s v="Sri Lakshmi Hospital, Bangalore"/>
    <s v="Dr Prakash BV"/>
    <x v="0"/>
    <s v="NA"/>
    <s v="Tongue"/>
    <s v="Tongue"/>
    <s v="Male"/>
    <n v="59"/>
    <s v="N"/>
    <n v="6.1"/>
    <s v="Maruthi"/>
    <s v="Surgery"/>
    <s v="Primary"/>
    <s v="Naïve"/>
    <s v="NA"/>
    <s v="NA"/>
    <x v="0"/>
    <s v="NA"/>
    <s v="NA"/>
    <s v="NA"/>
    <s v="NA"/>
    <s v="SCC"/>
    <s v="NA"/>
    <s v="NA"/>
    <d v="2025-05-16T00:00:00"/>
    <s v="0.4-0.7*0.4-1.8*2.8"/>
    <s v="0.4-0.7*0.4-1.6*2.8"/>
    <s v="Vibratome"/>
    <n v="15"/>
    <s v="Mouniss"/>
    <s v="Y"/>
    <s v="Y"/>
    <s v="N"/>
    <s v="Q2 Passed"/>
    <s v="NA"/>
    <s v="Arm1 (1x7)"/>
    <s v="Base Plate 2: MC RxA (1x7), Nivolumab RxC (1x7);_x000a_Flow Plate 3: MC RxA (1x7), Nivolumab RxC (1x7)"/>
    <n v="49"/>
    <s v="Terminated @T72"/>
  </r>
  <r>
    <s v="FBR1Q250108"/>
    <n v="250108"/>
    <s v="R&amp;D"/>
    <x v="824"/>
    <s v="FCB-PROTOCOL-01"/>
    <s v="CLN/DBR/236"/>
    <s v="Y"/>
    <s v="COSv4.2_CaBR(1Q-Unknown)"/>
    <s v="Internal R&amp;D"/>
    <s v="Q1 Passed"/>
    <s v="Q1 Passed"/>
    <s v="Q1.5 Passed"/>
    <s v="Qualified"/>
    <s v="NA"/>
    <s v="Tumor content 1-12%"/>
    <x v="4"/>
    <s v="DBR &amp; SK Hospital, Tirupati"/>
    <s v="Dr C Jayaprakash"/>
    <x v="1"/>
    <s v="Er(N), Pr(N), Her2(P)"/>
    <s v="Breast"/>
    <s v="Left Breast"/>
    <s v="Female"/>
    <n v="49"/>
    <s v="N"/>
    <n v="5.8"/>
    <s v="Maruthi"/>
    <s v="Surgery"/>
    <s v="Primary"/>
    <s v="Naïve"/>
    <s v="NA"/>
    <s v="IIIc  "/>
    <x v="4"/>
    <n v="3"/>
    <s v="T2 N2 MX"/>
    <s v="NA"/>
    <s v="NA"/>
    <s v="invasive duct cell adenocarcinoma "/>
    <s v="NA"/>
    <s v="NA"/>
    <d v="2025-05-18T00:00:00"/>
    <s v="0.4-0.8*1.2-1.4*2.2-2.3"/>
    <s v="0.6-0.8*0.8-1.1*2.0_x000a_0.2-0.3*0.4-0.6*1.5-1.6"/>
    <s v="Manual"/>
    <n v="15"/>
    <s v="sai "/>
    <s v="Y"/>
    <s v="Y"/>
    <s v="N"/>
    <s v="Q2 Passed"/>
    <s v="NA"/>
    <s v="Arm1 (1x7)"/>
    <s v="Base Plate-2: MC RxA (1x7),  Flow arm MC RxA (1x7), Flow arm AntiCD3+IL2 RxT (1x7);_x000a_Base Plate-3: MC RxAM (2x4), Flow arm MC RxA (2x4), Flow arm  AntiCD3+IL2 RxAR (2x4)"/>
    <n v="59"/>
    <s v="Terminated @T72"/>
  </r>
  <r>
    <s v="FBB1N250109"/>
    <n v="250109"/>
    <s v="R&amp;D"/>
    <x v="825"/>
    <s v="FCB-PROTOCOL-01"/>
    <s v="CLN/PRA/315"/>
    <s v="Y"/>
    <s v="BP012(1N)"/>
    <s v="Biopharma"/>
    <s v="Q1 Passed"/>
    <s v="Q1 Passed"/>
    <s v="Q1.5 Passed"/>
    <s v="Rejected"/>
    <s v="NA"/>
    <s v="Tumor content 0-6%. Average tumor content 1%"/>
    <x v="0"/>
    <s v="Sri Lakshmi Hospital, Bangalore"/>
    <s v="Dr Prakash BV"/>
    <x v="3"/>
    <s v="NA"/>
    <s v="Stomach "/>
    <s v="Stomach OG Junction"/>
    <s v="Male"/>
    <n v="46"/>
    <s v="N"/>
    <n v="6.2"/>
    <s v="Maruthi"/>
    <s v="Surgery"/>
    <s v="Primary"/>
    <s v="Naïve"/>
    <s v="NA"/>
    <s v="II"/>
    <x v="2"/>
    <s v="NA"/>
    <s v="pT2N1M0"/>
    <s v="NA"/>
    <s v="NA"/>
    <s v="Adenocarcinoma"/>
    <s v="NA"/>
    <s v="NA"/>
    <d v="2025-05-20T00:00:00"/>
    <s v="0.2-0.6*1.2-1.8*2.2"/>
    <s v="NA"/>
    <s v="Manual"/>
    <n v="13"/>
    <s v="sai "/>
    <s v="Y"/>
    <s v="Y"/>
    <s v="N"/>
    <s v="Q2 Rejected"/>
    <s v="Low Tumor"/>
    <s v="Arm1 (1x7)"/>
    <s v="T48 Base Plate2 : RxA (1x7), RxB (1x7), RxC (1x7), RxD (1x7), RxE (1x7), RxF (1x7)"/>
    <n v="56"/>
    <s v="Rejected"/>
  </r>
  <r>
    <s v="FBR1Q250110"/>
    <n v="250110"/>
    <s v="R&amp;D"/>
    <x v="826"/>
    <s v="FCB-PROTOCOL-01"/>
    <s v="VYD/381"/>
    <s v="Y"/>
    <s v="COSv4.2_CaBR(1Q-Unknown)"/>
    <s v="Internal R&amp;D"/>
    <s v="Q1 Passed"/>
    <s v="Q1 Passed"/>
    <s v="Q1.5 Passed"/>
    <s v="Qualified"/>
    <s v="No Tumor"/>
    <s v="_x0009__x000a_Tumor content &lt;1%"/>
    <x v="5"/>
    <s v="Vydehi Hospital, Bangalore"/>
    <s v="Dr Amritha Prabha"/>
    <x v="1"/>
    <s v="NA"/>
    <s v="Breast"/>
    <s v="Left Breast"/>
    <s v="Female"/>
    <n v="47"/>
    <s v="N"/>
    <n v="5.7"/>
    <s v="Kalappa"/>
    <s v="Surgery"/>
    <s v="Primary"/>
    <s v="Chemotherapy"/>
    <s v="NA"/>
    <s v="NA"/>
    <x v="0"/>
    <s v="NA"/>
    <s v="NA"/>
    <n v="8"/>
    <s v="EC+Pacli"/>
    <s v="IDC"/>
    <s v="NA"/>
    <s v="NA"/>
    <d v="2025-05-21T00:00:00"/>
    <s v="0.2*1.4*1.6_x000a_0.2*1.8*2.6_x000a_0.8*1.7*2.2"/>
    <s v="NA"/>
    <s v="Manual"/>
    <n v="15"/>
    <s v="Dharani"/>
    <s v="Y"/>
    <s v="Y"/>
    <s v="N"/>
    <s v="Q2 Rejected"/>
    <s v="Low Tumor"/>
    <s v="Arm1 (1x7)"/>
    <s v="Base Plate-2: MC RxA (1x7),  Flow arm MC RxA (1x7), Flow arm AntiCD3+IL2 RxT (1x7), MC RxAS (1x7);_x000a_Base Plate-3: MC RxAM (2x4), Flow arm MC RxA (2x4), Flow arm  AntiCD3+IL2 RxAR (2x4)"/>
    <n v="66"/>
    <s v="Terminated @T72"/>
  </r>
  <r>
    <s v="FBR1K250111"/>
    <n v="250111"/>
    <s v="R&amp;D"/>
    <x v="827"/>
    <s v="FCB-PROTOCOL-01"/>
    <s v="CLN/PRA/316"/>
    <s v="Y"/>
    <s v="DMS_v4(1K)"/>
    <s v="Internal R&amp;D"/>
    <s v="Q1 Passed"/>
    <s v="Q1 Passed"/>
    <s v="Compromised"/>
    <s v="Qualified"/>
    <s v="Small size tissue"/>
    <s v="Tumor content 45-75%"/>
    <x v="0"/>
    <s v="Sri Lakshmi Hospital, Bangalore"/>
    <s v="Dr Prakash BV"/>
    <x v="0"/>
    <s v="NA"/>
    <s v="Buccal Mucosa"/>
    <s v="Right Buccal Mucosa"/>
    <s v="Male"/>
    <n v="50"/>
    <s v="N"/>
    <n v="6.1"/>
    <s v="Shashi"/>
    <s v="Surgery"/>
    <s v="Primary"/>
    <s v="Naïve"/>
    <s v="NA"/>
    <s v="IV"/>
    <x v="1"/>
    <n v="2"/>
    <s v="pT4aN1M0"/>
    <s v="NA"/>
    <s v="NA"/>
    <s v="SCC"/>
    <s v="NA"/>
    <s v="NA"/>
    <d v="2025-05-22T00:00:00"/>
    <s v="0.4*0.4-0.6*1.6_x000a_0.2*0.9*1.2-1.4"/>
    <s v="NA"/>
    <s v="Vibratome"/>
    <n v="15"/>
    <s v="Syam"/>
    <s v="Y"/>
    <s v="Y"/>
    <s v="N"/>
    <s v="Q2 Passed"/>
    <s v="NA"/>
    <s v="Arm1 (1x7)"/>
    <s v="Base Plate 2: MC RxA (1x6), Nivolumab RxC (1x6);_x000a_Flow Plate 3: MC RxA (1x6), Nivolumab RxC (1x6)"/>
    <n v="30"/>
    <s v="Terminated @T72"/>
  </r>
  <r>
    <s v="FBR1Y250112"/>
    <n v="250112"/>
    <s v="R&amp;D"/>
    <x v="827"/>
    <s v="FCB-PROTOCOL-01"/>
    <s v="VYD/382"/>
    <s v="Y"/>
    <s v="CCS Study (1Y)"/>
    <s v="Internal R&amp;D"/>
    <s v="Q1 Passed"/>
    <s v="Q1 Passed"/>
    <s v="Compromised"/>
    <s v="Qualified"/>
    <s v="Not Fit For Vibrotome"/>
    <s v="Tumor content 85-90% "/>
    <x v="5"/>
    <s v="Vydehi Hospital, Bangalore"/>
    <s v="Dr Amritha Prabha"/>
    <x v="0"/>
    <s v="NA"/>
    <s v="Supraglottis"/>
    <s v="Left supraglottis"/>
    <s v="Male"/>
    <n v="41"/>
    <s v="N"/>
    <n v="4.3"/>
    <s v="Maruthi"/>
    <s v="Surgery"/>
    <s v="Primary"/>
    <s v="Naïve"/>
    <s v="NA"/>
    <s v="IV"/>
    <x v="1"/>
    <n v="2"/>
    <s v="T4aN0"/>
    <s v="NA"/>
    <s v="NA"/>
    <s v="NA"/>
    <s v="RT"/>
    <s v="NA"/>
    <d v="2025-05-22T00:00:00"/>
    <s v="0.2-0.4*1.2*1.8"/>
    <s v="NA"/>
    <s v="Vibratome"/>
    <n v="15"/>
    <s v="Dharani"/>
    <s v="Y"/>
    <s v="Y"/>
    <s v="N"/>
    <s v="Q2 Passed"/>
    <s v="NA"/>
    <s v=" V Arm 1 (1x6)"/>
    <s v="Base Plate-2: MC RxAI (2x3), Cisplatin RxAN (2x3),  Pacli+Carbo RxAM (2x3)"/>
    <n v="30"/>
    <s v="Terminated @T72"/>
  </r>
  <r>
    <s v="FBR1K250113"/>
    <n v="250113"/>
    <s v="R&amp;D"/>
    <x v="827"/>
    <s v="FCB-PROTOCOL-01"/>
    <s v="CLN/PRA/317"/>
    <s v="Y"/>
    <s v="DMS_v4(1K)"/>
    <s v="Internal R&amp;D"/>
    <s v="Q1 Passed"/>
    <s v="Q1 Rejected"/>
    <s v="Compromised"/>
    <s v="Rejected"/>
    <s v="Blood Hemolysed"/>
    <s v="Tumor content 15-65%"/>
    <x v="0"/>
    <s v="Mallige Hospital"/>
    <s v="Dr Prakash BV"/>
    <x v="0"/>
    <s v="NA"/>
    <s v="GBS"/>
    <s v="Left Lower GBS"/>
    <s v="Male"/>
    <n v="50"/>
    <s v="N"/>
    <n v="6.1"/>
    <s v="Kalappa"/>
    <s v="Surgery"/>
    <s v="Primary"/>
    <s v="Naïve"/>
    <s v="NA"/>
    <s v="II"/>
    <x v="2"/>
    <n v="2"/>
    <s v="pT2N0M0"/>
    <s v="NA"/>
    <s v="NA"/>
    <s v="SCC"/>
    <s v="NA"/>
    <s v="NA"/>
    <d v="2025-05-22T00:00:00"/>
    <s v="0.4-0.6*0.6-1.2*1.2-2.0_x000a_0.4*0.6*1.6"/>
    <s v="NA"/>
    <s v="Vibratome"/>
    <n v="15"/>
    <s v="Abdul"/>
    <s v="Y"/>
    <s v="Y"/>
    <s v="N"/>
    <s v="Q2 Rejected"/>
    <s v="Contamination observed"/>
    <s v="Arm1 (1x5)"/>
    <s v="NA"/>
    <s v="NA"/>
    <s v="Rejected"/>
  </r>
  <r>
    <s v="FBB1O250114"/>
    <n v="250114"/>
    <s v="Biopharma"/>
    <x v="828"/>
    <s v="FCB-PROTOCOL-01"/>
    <s v="VYD/383"/>
    <s v="Y"/>
    <s v="BP013(1O)"/>
    <s v="Biopharma"/>
    <s v="Q1 Passed"/>
    <s v="Q1 Passed"/>
    <s v="Q1.5 Passed"/>
    <s v="Qualified"/>
    <s v="Nil"/>
    <s v="Tumor content 0-90%. Average tumor content 30%"/>
    <x v="5"/>
    <s v="Vydehi Hospital, Bangalore"/>
    <s v="Dr Amritha Prabha"/>
    <x v="0"/>
    <s v="NA"/>
    <s v="Hard Palate"/>
    <s v="Left Hard Palate"/>
    <s v="Female"/>
    <n v="60"/>
    <s v="N"/>
    <n v="4.5999999999999996"/>
    <s v="Maruthi"/>
    <s v="Surgery"/>
    <s v="Primary"/>
    <s v="Naïve"/>
    <s v="NA"/>
    <s v="IV"/>
    <x v="1"/>
    <n v="3"/>
    <s v="T3N2c"/>
    <s v="NA"/>
    <s v="NA"/>
    <s v="SCC"/>
    <s v="RT"/>
    <s v="NA"/>
    <d v="2025-05-26T00:00:00"/>
    <s v="0.3-0.7*0.6-1.0*1.0-1.4"/>
    <s v="NA"/>
    <s v="Vibratome"/>
    <n v="15"/>
    <s v="Mouniss"/>
    <s v="Y"/>
    <s v="Y"/>
    <s v="N"/>
    <s v="Q2 Passed"/>
    <s v="NA"/>
    <s v="Arm1 (1x7)"/>
    <s v="Base Plate 2: MC+PBNC RxA (1x7), Nivo+PBNC RxB (1x7), Nivo+IMAN+PBNC RxC (1x7);_x000a_Flow Plate 3: MC+PBNC RxA (1x7), Nivo+PBNC RxB (1x7), Nivo+IMAN+PBNC RxC (1x7)"/>
    <n v="49"/>
    <s v="Terminated @T72"/>
  </r>
  <r>
    <s v="FBB1O250115"/>
    <n v="250115"/>
    <s v="Biopharma"/>
    <x v="828"/>
    <s v="FCB-PROTOCOL-01"/>
    <s v="CLN/PRA/318"/>
    <s v="Y"/>
    <s v="BP013(1O)"/>
    <s v="Biopharma"/>
    <s v="Q1 Passed"/>
    <s v="Q1 Passed"/>
    <s v="Q1.5 Passed"/>
    <s v="Qualified"/>
    <s v="Nil"/>
    <s v="Tumor content 15-60%"/>
    <x v="0"/>
    <s v="Mallige Hospital"/>
    <s v="Dr Prakash BV"/>
    <x v="0"/>
    <s v="NA"/>
    <s v="Hard Palate"/>
    <s v="Hard Palate"/>
    <s v="Male"/>
    <n v="70"/>
    <s v="N"/>
    <n v="3.8"/>
    <s v="Kalappa"/>
    <s v="Surgery"/>
    <s v="Primary"/>
    <s v="Naïve"/>
    <s v="NA"/>
    <s v="IV"/>
    <x v="1"/>
    <n v="2"/>
    <s v="pT4N1M0"/>
    <s v="NA"/>
    <s v="NA"/>
    <s v="SCC"/>
    <s v="NA"/>
    <s v="NA"/>
    <d v="2025-05-26T00:00:00"/>
    <s v="0.4-0.6*0.6-1.4*2.6"/>
    <s v="NA"/>
    <s v="Vibratome"/>
    <n v="15"/>
    <s v="Syam"/>
    <s v="Y"/>
    <s v="Y"/>
    <s v="N"/>
    <s v="Q2 Passed"/>
    <s v="NA"/>
    <s v="Arm1 (1x7)"/>
    <s v="Base Plate 2: MC+PBNC RxA (1x7), Nivo+PBNC RxB (1x7), Nivo+IMAN+PBNC RxC (1x7);_x000a_Flow Plate 3: MC+PBNC RxA (1x7), Nivo+PBNC RxB (1x7), Nivo+IMAN+PBNC RxC (1x7)"/>
    <n v="49"/>
    <s v="Terminated @T72"/>
  </r>
  <r>
    <s v="FBB1O250116"/>
    <n v="250116"/>
    <s v="Biopharma"/>
    <x v="829"/>
    <s v="FCB-PROTOCOL-01"/>
    <s v="CLN/PRA/319"/>
    <s v="Y"/>
    <s v="BP013(1O)"/>
    <s v="Biopharma"/>
    <s v="Q1 Passed"/>
    <s v="Q1 Passed"/>
    <s v="Q1.5 Passed"/>
    <s v="Qualified"/>
    <s v="Nil"/>
    <s v="Tumor content 0-90% Average tumor content 65% with good immune content"/>
    <x v="0"/>
    <s v="Sri Lakshmi Hospital, Bangalore"/>
    <s v="Dr Prakash BV"/>
    <x v="0"/>
    <s v="NA"/>
    <s v="Tongue"/>
    <s v="Tongue"/>
    <s v="Male"/>
    <n v="42"/>
    <s v="N"/>
    <n v="5.9"/>
    <s v="Shashi"/>
    <s v="Surgery"/>
    <s v="Primary"/>
    <s v="Naïve"/>
    <s v="NA"/>
    <s v="II"/>
    <x v="2"/>
    <s v="NA"/>
    <s v="pT2N0M0"/>
    <s v="NA"/>
    <s v="NA"/>
    <s v="SCC"/>
    <s v="NA"/>
    <s v="NA"/>
    <d v="2025-05-28T00:00:00"/>
    <s v="0.4*0.4-0.7*1.6_x000a_0.4*0.4-1.8*0.6-2.4"/>
    <s v="NA"/>
    <s v="Vibratome"/>
    <n v="15"/>
    <s v="Syam"/>
    <s v="Y"/>
    <s v="Y"/>
    <s v="N"/>
    <s v="Q2 Passed"/>
    <s v="NA"/>
    <s v="Arm1 (1x7)"/>
    <s v="Base Plate 2: MC+PBNC RxA (1x7), Nivo+PBNC RxB (1x7), Nivo+IMAN+PBNC RxC (1x7);_x000a_Flow Plate 3: MC+PBNC RxA (1x7), Nivo+PBNC RxB (1x7), Nivo+IMAN+PBNC RxC (1x7)"/>
    <n v="49"/>
    <s v="Terminated @T72"/>
  </r>
  <r>
    <s v="FBR20250117"/>
    <n v="250117"/>
    <s v="R&amp;D"/>
    <x v="829"/>
    <s v="FCB-PROTOCOL-01"/>
    <s v="KH-009"/>
    <s v="Y"/>
    <s v="Prostate Biopsy (2O)"/>
    <s v="Internal R&amp;D"/>
    <s v="Q1 Passed"/>
    <s v="Q1 Passed"/>
    <s v="Q1.5 Passed"/>
    <s v="Qualified"/>
    <s v="NA"/>
    <s v="Tumor content 1-15% mixed with benign glands"/>
    <x v="8"/>
    <s v="Kauvery Hospital, Elelctronic city bangalore"/>
    <s v="Dr Sreeharsha"/>
    <x v="6"/>
    <s v="NA"/>
    <s v="Prostate"/>
    <s v="Prostate"/>
    <s v="Male"/>
    <n v="70"/>
    <s v="N"/>
    <n v="4.3"/>
    <s v="Maruthi"/>
    <s v="Surgery"/>
    <s v="Primary"/>
    <s v="Naïve"/>
    <s v="NA"/>
    <s v="II"/>
    <x v="2"/>
    <n v="1"/>
    <s v="pT2N0M0"/>
    <s v="NA"/>
    <s v="NA"/>
    <s v="Adenocarcinoma"/>
    <s v="NA"/>
    <s v="NA"/>
    <d v="2025-05-28T00:00:00"/>
    <s v="0.4-0.6*1.2*0.6-1.2"/>
    <s v="NA"/>
    <s v="Manual"/>
    <n v="15"/>
    <s v="Abdul"/>
    <s v="Y"/>
    <s v="Y"/>
    <s v="N"/>
    <s v="Q2 Passed"/>
    <s v="NA"/>
    <s v="Arm1 (1x6)"/>
    <s v="Base Plate 2: Advanced DMEM/ F12 RxN (1x6), Advanced DMEM/F12+1nM DHT RxO (1x6), DMEM/F12 RxP (1x6), DMEM/F1+1nm+DHT RxQ (1x6);_x000a_Base Plate 3: Advanced DMEM/F12+1nM DHT RxQ (1x6)"/>
    <n v="36"/>
    <s v="Terminated @T72"/>
  </r>
  <r>
    <s v="FBR1Q250118"/>
    <n v="250118"/>
    <s v="R&amp;D"/>
    <x v="830"/>
    <s v="FCB-PROTOCOL-01"/>
    <s v="VYD/384"/>
    <s v="Y"/>
    <s v="COSv4.1_CaBR(1Q-Known)"/>
    <s v="Internal R&amp;D"/>
    <s v="Q1 Passed"/>
    <s v="Q1 Passed"/>
    <s v="Q1.5 Passed"/>
    <s v="Qualified"/>
    <s v="NA"/>
    <s v="Tumor content 0-95%. Average tumor content 23%"/>
    <x v="5"/>
    <s v="Vydehi Hospital, Bangalore"/>
    <s v="Dr Amritha Prabha"/>
    <x v="1"/>
    <s v="Er(P), Pr(N), Her2(N)"/>
    <s v="Breast"/>
    <s v="Left Breast"/>
    <s v="Female"/>
    <n v="47"/>
    <s v="N"/>
    <n v="6.1"/>
    <s v="Shashi"/>
    <s v="Surgery"/>
    <s v="Primary"/>
    <s v="Chemotherapy"/>
    <s v="NA"/>
    <s v="IB"/>
    <x v="3"/>
    <n v="3"/>
    <s v="ypT2N0"/>
    <n v="8"/>
    <s v="4AC+ 4Paclitaxel"/>
    <s v="IDC"/>
    <s v="RT &amp; Hormonal Therapy"/>
    <s v="NA"/>
    <d v="2025-05-29T00:00:00"/>
    <s v="0.8*0.4-1.4*1.6"/>
    <s v="NA"/>
    <s v="Manual"/>
    <n v="15"/>
    <s v="Vasanth"/>
    <s v="Y"/>
    <s v="Y"/>
    <s v="N"/>
    <s v="Q2 Passed"/>
    <s v="NA"/>
    <s v="Arm1 (1x6)"/>
    <s v="Base Plate-2: MC RxA (1x6);_x000a_Base Plate-3: MC RxAM (4x2)"/>
    <n v="20"/>
    <s v="Terminated @T72"/>
  </r>
  <r>
    <s v="FBR1K250119"/>
    <n v="250119"/>
    <s v="R&amp;D"/>
    <x v="830"/>
    <s v="FCB-PROTOCOL-01"/>
    <s v="VYD/385"/>
    <s v="Y"/>
    <s v="DMS_v4(1K)"/>
    <s v="Internal R&amp;D"/>
    <s v="Q1 Passed"/>
    <s v="Q1 Passed"/>
    <s v="Q1.5 Passed"/>
    <s v="Qualified"/>
    <s v="NA"/>
    <s v="Tumor content 30-85%"/>
    <x v="5"/>
    <s v="Vydehi Hospital, Bangalore"/>
    <s v="Dr Amritha Prabha"/>
    <x v="0"/>
    <s v="NA"/>
    <s v="Buccal Mucosa"/>
    <s v="Left Buccal Mucosa"/>
    <s v="Male"/>
    <n v="64"/>
    <s v="N"/>
    <n v="6.1"/>
    <s v="Shashi"/>
    <s v="Surgery"/>
    <s v="Primary"/>
    <s v="Naïve"/>
    <s v="NA"/>
    <s v="IV"/>
    <x v="1"/>
    <n v="2"/>
    <s v="T3N2b"/>
    <s v="NA"/>
    <s v="NA"/>
    <s v="SCC"/>
    <s v="RT"/>
    <s v="NA"/>
    <d v="2025-05-29T00:00:00"/>
    <s v="0.2-1.0"/>
    <s v="NA"/>
    <s v="Vibratome"/>
    <n v="15"/>
    <s v="Syam"/>
    <s v="Y"/>
    <s v="Y"/>
    <s v="N"/>
    <s v="Q2 Passed"/>
    <s v="NA"/>
    <s v="Arm1 (1x7)"/>
    <s v="Base Plate 2: MC RxA (1x7), Nivolumab RxC (1x7), Cisplatin RxF (1x7), Pacli+Carbo RxJ (1x7);_x000a_Flow Plate 3: MC RxA (1x7), Nivolumab RxC (1x7)"/>
    <n v="49"/>
    <s v="Terminated @T72"/>
  </r>
  <r>
    <s v="FBR2A250120"/>
    <n v="250120"/>
    <s v="R&amp;D"/>
    <x v="830"/>
    <s v="FCB-PROTOCOL-01"/>
    <s v="CLN/DBR/237"/>
    <s v="Y"/>
    <s v="Ovary CC (2A)"/>
    <s v="Internal R&amp;D"/>
    <s v="Q1 Passed"/>
    <s v="Q1 Passed"/>
    <s v="Q1.5 Passed"/>
    <s v="Qualified"/>
    <s v="NA"/>
    <s v="Tumor content 55-85%"/>
    <x v="4"/>
    <s v="DBR &amp; SK Hospital, Tirupati"/>
    <s v="Dr C Jayaprakash"/>
    <x v="2"/>
    <s v="NA"/>
    <s v="Ovary"/>
    <s v="Ovary"/>
    <s v="Female"/>
    <n v="39"/>
    <s v="N"/>
    <n v="5.8"/>
    <s v="Kalappa"/>
    <s v="Surgery"/>
    <s v="Local Recurrent"/>
    <s v="Chemotherapy"/>
    <s v="NA"/>
    <s v="NA"/>
    <x v="0"/>
    <s v="NA"/>
    <s v="NA"/>
    <n v="9"/>
    <s v="1st six-Pacli+Carbo, and last three Lipodox"/>
    <s v="NA"/>
    <s v="NA"/>
    <s v="NA"/>
    <d v="2025-05-30T00:00:00"/>
    <s v="0.4*1.4*1.8"/>
    <s v="NA"/>
    <s v="Manual"/>
    <n v="15"/>
    <s v="Syam"/>
    <s v="Y"/>
    <s v="Y"/>
    <s v="N"/>
    <s v="Q2 Passed"/>
    <s v="NA"/>
    <s v="2*2*1  Arm 1  (1x7)"/>
    <s v="Base Plate 2: 2*2*1 {MC RxA (1x7), Cisplatin RxAF (1x7), Pacli+Carbo RxC (1x7), Liposomal Doxorubicin RxK (1x7)};_x000a_Base Plate 3: 1*1*1 {MC RxAA (2x3), Cisplatin RxAE (2x3), Pacli+Carbo RxP (2x3), Liposomal Doxorubicin RxW (2x3)}"/>
    <n v="79"/>
    <s v="Terminated @T72"/>
  </r>
  <r>
    <s v="FBR1Q250121"/>
    <n v="250121"/>
    <s v="R&amp;D"/>
    <x v="831"/>
    <s v="FCB-PROTOCOL-01"/>
    <s v="CLN/PRA/320"/>
    <s v="Y"/>
    <s v="COSv4.2_CaBR(1Q-Unknown)"/>
    <s v="Internal R&amp;D"/>
    <s v="Q1 Passed"/>
    <s v="Q1 Passed"/>
    <s v="Q1.5 Passed"/>
    <s v="Qualified"/>
    <s v="NA"/>
    <s v="Tumor content 0-40%. Average tumor content 10%"/>
    <x v="0"/>
    <s v="Sri Lakshmi Hospital, Bangalore"/>
    <s v="Dr Prakash BV"/>
    <x v="1"/>
    <s v="TNBC"/>
    <s v="Breast"/>
    <s v="Right Breast"/>
    <s v="Female"/>
    <n v="47"/>
    <s v="N"/>
    <n v="5.6"/>
    <s v="Kalappa"/>
    <s v="Surgery"/>
    <s v="Primary"/>
    <s v="Naïve"/>
    <s v="NA"/>
    <s v="II"/>
    <x v="2"/>
    <s v="NA"/>
    <s v="pT2N2M0"/>
    <s v="NA"/>
    <s v="NA"/>
    <s v="IDC"/>
    <s v="NA"/>
    <s v="NA"/>
    <d v="2025-06-03T00:00:00"/>
    <s v="1.0*2.6*2.2_x000a_0.8*3.0*1.2-2.2_x000a_0.4*2.2*2.4_x000a_0.6-0.7*1.6*2.0_x000a_0.6*2.0-2.4*3.6"/>
    <s v="NA"/>
    <s v="Manual"/>
    <n v="14"/>
    <s v="Vasanth"/>
    <s v="Y"/>
    <s v="Y"/>
    <s v="N"/>
    <s v="Q2 Passed"/>
    <s v="NA"/>
    <s v="Arm1 (1x7)"/>
    <s v="Base Plate-2: MC RxA (1x7),  Flow arm MC RxA (1x7), Flow arm AntiCD3+IL2 RxT (1x7);_x000a_Base Plate-3: MC RxAM (2x4), Flow arm MC RxA (2x4), Flow arm  AntiCD3+IL2 RxAR (2x4)"/>
    <n v="59"/>
    <s v="Terminated @T72"/>
  </r>
  <r>
    <s v="FBR1Q250122"/>
    <n v="250122"/>
    <s v="R&amp;D"/>
    <x v="832"/>
    <s v="FCB-PROTOCOL-01"/>
    <s v="CLN/PRA/321"/>
    <s v="Y"/>
    <s v="COSv4.2_CaBR(1Q-Unknown)"/>
    <s v="Internal R&amp;D"/>
    <s v="Q1 Passed"/>
    <s v="Q1 Passed"/>
    <s v="Q1.5 Passed"/>
    <s v="Qualified"/>
    <s v="NA"/>
    <s v="Tumor content 1-45%"/>
    <x v="0"/>
    <s v="Sri Lakshmi Hospital, Bangalore"/>
    <s v="Dr Prakash BV"/>
    <x v="1"/>
    <s v="Er(N), Pr(N), Her2(P)"/>
    <s v="Breast"/>
    <s v="Left Breast"/>
    <s v="Female"/>
    <n v="52"/>
    <s v="N"/>
    <n v="5.4"/>
    <s v="Maruthi"/>
    <s v="Surgery"/>
    <s v="Primary"/>
    <s v="Naïve"/>
    <s v="NA"/>
    <s v="NA"/>
    <x v="0"/>
    <s v="NA"/>
    <s v="NA"/>
    <s v="NA"/>
    <s v="NA"/>
    <s v="SCC"/>
    <s v="NA"/>
    <s v="NA"/>
    <d v="2025-06-04T00:00:00"/>
    <s v="0.2-0.6*1.4-2.6*4.4"/>
    <s v="0.2-0.6*0.8-1.0*2.2"/>
    <s v="Manual"/>
    <n v="14"/>
    <s v="Syam"/>
    <s v="Y"/>
    <s v="Y"/>
    <s v="N"/>
    <s v="Q2 Passed"/>
    <s v="NA"/>
    <s v="Arm1 (1x7)"/>
    <s v="Base Plate-2: MC RxA (1x7),  Flow arm MC RxA (1x7);_x000a_Base Plate-3: MC RxAM (2x4), Flow arm MC RxA (2x4)"/>
    <n v="44"/>
    <s v="Terminated @T72"/>
  </r>
  <r>
    <s v="FBR2T250123"/>
    <n v="250123"/>
    <s v="R&amp;D"/>
    <x v="832"/>
    <s v="FCB-PROTOCOL-01"/>
    <s v="JSS-039"/>
    <s v="Y"/>
    <s v="CUL-IMP Ovary (2T)"/>
    <s v="Internal R&amp;D"/>
    <s v="Q1 Passed"/>
    <s v="Q1 Passed"/>
    <s v="Q1.5 Passed"/>
    <s v="Qualified"/>
    <s v="NA"/>
    <s v="Tumor content 75-90% ? Steroid cell tumor"/>
    <x v="6"/>
    <s v="JSS Hospital, Mysore"/>
    <s v="Dr Ravi Krishnappa"/>
    <x v="2"/>
    <s v="NA"/>
    <s v="Ovary"/>
    <s v="Left Ovary"/>
    <s v="Female"/>
    <n v="69"/>
    <s v="N"/>
    <n v="5.5"/>
    <s v="Shashi"/>
    <s v="Surgery"/>
    <s v="Primary"/>
    <s v="Naïve"/>
    <s v="NA"/>
    <s v="I"/>
    <x v="3"/>
    <s v="NA"/>
    <s v="pT1N0Mx"/>
    <s v="NA"/>
    <s v="NA"/>
    <s v="NA"/>
    <s v="NA"/>
    <s v="NA"/>
    <d v="2025-06-04T00:00:00"/>
    <s v="1.0*0.8-2.2*1.2-3.0"/>
    <s v="NA"/>
    <s v="Vibratome"/>
    <n v="14"/>
    <s v="chandan"/>
    <s v="Y"/>
    <s v="Y"/>
    <s v="N"/>
    <s v="Q2 Passed"/>
    <s v="NA"/>
    <s v="Arm 1 (1x7)"/>
    <s v="Base Plate 2: MC RxA (1x7), Pacli+Carbo RxC (1x7), MC RxA (1x7);_x000a_Base Plate 3: Base {CMC RxAA (7x1) &amp; PMC RxAG (7x1)}, Flow {CMC RxAA (7x1) &amp; PMC RxAG (7x1)}"/>
    <n v="56"/>
    <s v="Terminated @T72"/>
  </r>
  <r>
    <s v="FBR1C250124"/>
    <n v="250124"/>
    <s v="R&amp;D"/>
    <x v="833"/>
    <s v="FCB-PROTOCOL-01"/>
    <s v="VYD/386"/>
    <s v="Y"/>
    <s v="Cul Imp (1C)"/>
    <s v="Internal R&amp;D"/>
    <s v="Q1 Passed"/>
    <s v="Q1 Passed"/>
    <s v="Q1.5 Passed"/>
    <s v="Qualified"/>
    <s v="NA"/>
    <s v="Tumor content 40-90%"/>
    <x v="5"/>
    <s v="Vydehi Hospital, Bangalore"/>
    <s v="Dr Amritha Prabha"/>
    <x v="0"/>
    <s v="NA"/>
    <s v="Buccal Mucosa"/>
    <s v="Left Buccal Mucosa"/>
    <s v="Female"/>
    <n v="77"/>
    <s v="N"/>
    <n v="5.8"/>
    <s v="Maruthi"/>
    <s v="Surgery"/>
    <s v="Primary"/>
    <s v="Naïve"/>
    <s v="NA"/>
    <s v="III"/>
    <x v="4"/>
    <n v="1"/>
    <s v="T2N1"/>
    <s v="NA"/>
    <s v="NA"/>
    <s v="SCC"/>
    <s v="RT"/>
    <s v="NA"/>
    <d v="2025-06-05T00:00:00"/>
    <s v="0.4*1.0*1.4_x000a_0.4*0.8-0.9*1.2"/>
    <s v="NA"/>
    <s v="Vibratome"/>
    <n v="14"/>
    <s v="Syam"/>
    <s v="Y"/>
    <s v="Y"/>
    <s v="N"/>
    <s v="Q2 Passed"/>
    <s v="NA"/>
    <s v="Arm1 (1x7)"/>
    <s v="Base Plate 2: MC RxA (1x7), Flow Control RxA (1x7);_x000a_Base plate 3: {CMC RxCR (7*1) &amp; PMC RxCS (7x1)}, {CMC RxCR (7*1) &amp; PMC RxCS (7x1)},"/>
    <n v="28"/>
    <s v="Terminated @T72"/>
  </r>
  <r>
    <s v="FBR1Q250125"/>
    <n v="250125"/>
    <s v="R&amp;D"/>
    <x v="834"/>
    <s v="FCB-PROTOCOL-01"/>
    <s v="JSS-040"/>
    <s v="Y"/>
    <s v="COSv4.2_CaBR(1Q-Unknown)"/>
    <s v="Internal R&amp;D"/>
    <s v="Q1 Passed"/>
    <s v="Q1 Passed"/>
    <s v="Q1.5 Passed"/>
    <s v="Rejected"/>
    <s v="NA"/>
    <s v="Tumor content 25-95%"/>
    <x v="6"/>
    <s v="JSS Hospital, Mysore"/>
    <s v="Dr Ravi Krishnappa"/>
    <x v="1"/>
    <s v="TNBC"/>
    <s v="Breast"/>
    <s v="Right Breast"/>
    <s v="Female"/>
    <n v="65"/>
    <s v="N"/>
    <n v="5.5"/>
    <s v="Kalappa"/>
    <s v="Surgery"/>
    <s v="Primary"/>
    <s v="Naïve"/>
    <s v="NA"/>
    <s v="NA"/>
    <x v="0"/>
    <s v="NA"/>
    <s v="NA"/>
    <s v="NA"/>
    <s v="NA"/>
    <s v="IDC"/>
    <s v="NA"/>
    <s v="NA"/>
    <d v="2025-06-06T00:00:00"/>
    <s v="NA"/>
    <s v="NA"/>
    <s v="Manual"/>
    <n v="14"/>
    <s v="Vasanth"/>
    <s v="N"/>
    <s v="N"/>
    <s v="N"/>
    <s v="Q2 Rejected"/>
    <s v="Powdery tissue"/>
    <s v="Arm1 (1x7)"/>
    <s v="NA"/>
    <n v="7"/>
    <s v="Rejected"/>
  </r>
  <r>
    <s v="_x0009_FBR2T250126"/>
    <n v="250126"/>
    <s v="R&amp;D"/>
    <x v="835"/>
    <s v="FCB-PROTOCOL-01"/>
    <s v="VYD/387"/>
    <s v="Y"/>
    <s v="CUL-IMP Ovary (2T)"/>
    <s v="Internal R&amp;D"/>
    <s v="Q1 Passed"/>
    <s v="Q1 Passed"/>
    <s v="Q1.5 Passed"/>
    <s v="Qualified"/>
    <s v="NA"/>
    <s v="Tumor content 3-30%"/>
    <x v="5"/>
    <s v="Vydehi Hospital, Bangalore"/>
    <s v="Dr Amritha Prabha"/>
    <x v="2"/>
    <s v="NA"/>
    <s v="Ovary"/>
    <s v="Ovary"/>
    <s v="Female"/>
    <n v="45"/>
    <s v="N"/>
    <n v="5.7"/>
    <s v="Kalappa"/>
    <s v="Surgery"/>
    <s v="Primary"/>
    <s v="Chemotherapy"/>
    <s v="NA"/>
    <s v="IV"/>
    <x v="1"/>
    <n v="3"/>
    <s v="T3cN0M1b"/>
    <n v="3"/>
    <s v="Paclitaxel &amp; Carboplatin"/>
    <s v="papillary serous adenocarcinoma"/>
    <s v="CT"/>
    <s v="NA"/>
    <d v="2025-06-09T00:00:00"/>
    <s v="1.8*2.2*2.6-3.5"/>
    <s v="1.6*2.0*2.0"/>
    <s v="Vibratome"/>
    <n v="14"/>
    <s v="Syam"/>
    <s v="Y"/>
    <s v="Y"/>
    <s v="N"/>
    <s v="Q2 Passed"/>
    <s v="NA"/>
    <s v="Refer 2A Study"/>
    <s v="Base Plate 2: MC RxA (1x7);_x000a_Base Plate 3: Base {CMC RxAA (7x1) &amp; PMC RxAG (7x1)}"/>
    <n v="28"/>
    <s v="Terminated @T72"/>
  </r>
  <r>
    <s v="FBB1N250127"/>
    <n v="250127"/>
    <s v="Biopharma"/>
    <x v="836"/>
    <s v="FCB-PROTOCOL-01"/>
    <s v="CLN/PRA/322"/>
    <s v="Y"/>
    <s v="BP012(1N)"/>
    <s v="Biobank"/>
    <s v="Q1 Passed"/>
    <s v="Q1 Passed"/>
    <s v="Q1.5 Passed"/>
    <s v="Rejected"/>
    <s v="NA"/>
    <s v="48% Tumor in one fragment only. Others no tumor"/>
    <x v="0"/>
    <s v="Sri Lakshmi Hospital, Bangalore"/>
    <s v="Dr Prakash BV"/>
    <x v="3"/>
    <s v="NA"/>
    <s v="Stomach"/>
    <s v="Stomach"/>
    <s v="Female"/>
    <n v="60"/>
    <s v="N"/>
    <n v="5.9"/>
    <s v="Shashi"/>
    <s v="Surgery"/>
    <s v="Primary"/>
    <s v="Naïve"/>
    <s v="NA"/>
    <s v="III"/>
    <x v="4"/>
    <n v="2"/>
    <s v="pT3N1"/>
    <s v="NA"/>
    <s v="NA"/>
    <s v="Adenocarcinoma"/>
    <s v="NA"/>
    <s v="NA"/>
    <d v="2025-06-10T00:00:00"/>
    <s v="0.2-0.7*2.4*5.0"/>
    <s v="NA"/>
    <s v="Manual"/>
    <n v="13"/>
    <s v="Mouniss"/>
    <s v="Y"/>
    <s v="Y"/>
    <s v="N"/>
    <s v="Q2 Rejected"/>
    <s v="No Tumor"/>
    <s v="Arm1 (1x7)"/>
    <s v="T48 Base Plate2 : RxA (1x7), RxB (1x7), RxC (1x7), RxD (1x7), RxE (1x7), RxF (1x7)"/>
    <s v="NA"/>
    <s v="Rejected"/>
  </r>
  <r>
    <s v="_x0009_FBB1O250128"/>
    <n v="250128"/>
    <s v="Biopharma"/>
    <x v="836"/>
    <s v="FCB-PROTOCOL-01"/>
    <s v="CLN/DBR/238"/>
    <s v="Y"/>
    <s v="BP013(1O)"/>
    <s v="Biobank"/>
    <s v="Q1 Passed"/>
    <s v="Q1 Passed"/>
    <s v="Q1.5 Passed"/>
    <s v="Rejected"/>
    <s v="Nil"/>
    <s v="Tumor content 5-75%. Immune component high"/>
    <x v="4"/>
    <s v="DBR &amp; SK Hospital, Tirupati"/>
    <s v="Dr C Jayaprakash"/>
    <x v="0"/>
    <s v="NA"/>
    <s v="Tongue"/>
    <s v="Tongue"/>
    <s v="Male"/>
    <n v="68"/>
    <s v="N"/>
    <n v="6.8"/>
    <s v="Maruthi"/>
    <s v="Surgery"/>
    <s v="Primary"/>
    <s v="Naïve"/>
    <s v="NA"/>
    <s v="IVB"/>
    <x v="1"/>
    <s v="NA"/>
    <s v="T3 N3b MX"/>
    <s v="NA"/>
    <s v="NA"/>
    <s v="Squamous Cell Carcinoma"/>
    <s v="NA"/>
    <s v="NA"/>
    <d v="2025-06-10T00:00:00"/>
    <s v="0.2-0.4*0.6-0.8*2.2"/>
    <s v="NA"/>
    <s v="Vibratome"/>
    <n v="15"/>
    <s v="Dharani"/>
    <s v="Y"/>
    <s v="Y"/>
    <s v="N"/>
    <s v="Q2 Rejected"/>
    <s v="Low PBNC count"/>
    <s v="Arm1 (1x7)"/>
    <s v="Base Plate 2: MC+PBNC RxA (1x7), Nivo+PBNC RxB (1x7), Nivo+IMAN+PBNC RxC (1x7);_x000a_Flow Plate 3: MC+PBNC RxA (1x7), Nivo+PBNC RxB (1x7), Nivo+IMAN+PBNC RxC (1x7)"/>
    <n v="49"/>
    <s v="Rejected"/>
  </r>
  <r>
    <s v="FBR2S250129"/>
    <n v="250129"/>
    <s v="R&amp;D"/>
    <x v="837"/>
    <s v="FCB-PROTOCOL-01"/>
    <s v="CLN/PRA/323"/>
    <s v="Y"/>
    <s v="Cos V1 (2S)"/>
    <s v="Internal R&amp;D"/>
    <s v="Q1 Passed"/>
    <s v="Q1 Passed"/>
    <s v="Q1.5 Passed"/>
    <s v="Qualified"/>
    <s v="NA"/>
    <s v="Tumor content 50-90%"/>
    <x v="0"/>
    <s v="Sri Lakshmi Hospital, Bangalore"/>
    <s v="Dr Prakash BV"/>
    <x v="7"/>
    <s v="NA"/>
    <s v="Colon"/>
    <s v="Sigmoid Colon"/>
    <s v="Male"/>
    <n v="50"/>
    <s v="N"/>
    <n v="5.2"/>
    <s v="Kalappa"/>
    <s v="Surgery"/>
    <s v="Primary"/>
    <s v="Naïve"/>
    <s v="NA"/>
    <s v="III"/>
    <x v="4"/>
    <n v="2"/>
    <s v="pT3N1M0"/>
    <s v="NA"/>
    <s v="NA"/>
    <s v="Adenocarcinoma"/>
    <s v="NA"/>
    <s v="NA"/>
    <d v="2025-06-11T00:00:00"/>
    <s v="1.6*1.8*24_x000a_0.6*1.8*1.2"/>
    <s v="NA"/>
    <s v="Vibratome"/>
    <n v="13"/>
    <s v="Vasanth"/>
    <s v="Y"/>
    <s v="Y"/>
    <s v="N"/>
    <s v="Q2 Passed"/>
    <s v="NA"/>
    <s v="2*4*0.45 (Arm 1 (1x7))"/>
    <s v="NA"/>
    <n v="56"/>
    <s v="Terminated @T72"/>
  </r>
  <r>
    <s v="FBB1O250130"/>
    <n v="250130"/>
    <s v="Biopharma"/>
    <x v="837"/>
    <s v="FCB-PROTOCOL-01"/>
    <s v="VYD/388"/>
    <s v="Y"/>
    <s v="BP013(1O)"/>
    <s v="Biobank"/>
    <s v="Q1 Passed"/>
    <s v="Q1 Passed"/>
    <s v="Q1.5 Passed"/>
    <s v="Rejected"/>
    <s v="Nil"/>
    <s v="Tumor content 6-85%"/>
    <x v="5"/>
    <s v="Vydehi Hospital, Bangalore"/>
    <s v="Dr Amritha Prabha"/>
    <x v="0"/>
    <s v="NA"/>
    <s v="Buccal Mucosa"/>
    <s v="Left Buccal Mucosa"/>
    <s v="Female"/>
    <n v="45"/>
    <s v="N"/>
    <n v="5.5"/>
    <s v="Shashi"/>
    <s v="Surgery"/>
    <s v="Primary"/>
    <s v="Naïve"/>
    <s v="NA"/>
    <s v="IV"/>
    <x v="1"/>
    <n v="1"/>
    <s v="T4aN2b"/>
    <s v="NA"/>
    <s v="NA"/>
    <s v="SCC"/>
    <s v="CT"/>
    <s v="NA"/>
    <d v="2025-06-11T00:00:00"/>
    <s v="0.6-0.8*0.6-1.2*1.5"/>
    <s v="NA"/>
    <s v="Vibratome"/>
    <n v="14"/>
    <s v="Syam"/>
    <s v="Y"/>
    <s v="Y"/>
    <s v="N"/>
    <s v="Q2 Rejected"/>
    <s v="Contamination observed"/>
    <s v="Arm1 (1x7)"/>
    <s v="Base Plate 2: MC+PBNC RxA (1x7), Nivo+PBNC RxB (1x7), Nivo+IMAN+PBNC RxC (1x7);_x000a_Flow Plate 3: MC+PBNC RxA (1x7), Nivo+PBNC RxB (1x7), Nivo+IMAN+PBNC RxC (1x7)"/>
    <n v="49"/>
    <s v="Rejected"/>
  </r>
  <r>
    <s v="FBR2S250131"/>
    <n v="250131"/>
    <s v="R&amp;D"/>
    <x v="837"/>
    <s v="FCB-PROTOCOL-01"/>
    <s v="CLN/PRA/324"/>
    <s v="Y"/>
    <s v="Cos V1 (2S)"/>
    <s v="Internal R&amp;D"/>
    <s v="Q1 Passed"/>
    <s v="Q1 Passed"/>
    <s v="Q1.5 Passed"/>
    <s v="Qualified"/>
    <s v="NA"/>
    <s v="Tumor content 15-65%"/>
    <x v="0"/>
    <s v="Sri Lakshmi Hospital, Bangalore"/>
    <s v="Dr Prakash BV"/>
    <x v="7"/>
    <s v="NA"/>
    <s v="Colon"/>
    <s v="Transverse Colon"/>
    <s v="Female"/>
    <n v="68"/>
    <s v="N"/>
    <n v="5.8"/>
    <s v="Kalappa"/>
    <s v="Surgery"/>
    <s v="Primary"/>
    <s v="Naïve"/>
    <s v="NA"/>
    <s v="II"/>
    <x v="2"/>
    <n v="3"/>
    <s v="pT2N1M0"/>
    <s v="NA"/>
    <s v="NA"/>
    <s v="Adenocarcinoma"/>
    <s v="NA"/>
    <s v="NA"/>
    <d v="2025-06-11T00:00:00"/>
    <s v="0.4-0.8*0.8-2.2*2.2"/>
    <s v="NA"/>
    <s v="Vibratome"/>
    <n v="13"/>
    <s v="Dharani"/>
    <s v="Y"/>
    <s v="Y"/>
    <s v="N"/>
    <s v="Q2 Passed"/>
    <s v="NA"/>
    <s v="2*4*0.45 (Arm 1 (1x7))"/>
    <s v="Base Plate-2: 2*2*1 {MC (DMEM/F12)  RxA (1x7), DMEM/F12+Nivolumab RxJ (1x7), DMEM/F12+Leucoverin+5FU+Oxaliplatin RxK (1x7)};_x000a_Flow Plate-3: 2*2*1 {MC (DMEM/F12)  RxA (1x7), DMEM/F12+AntiCD3+IL2 RxI (1x7), DMEM/F12+Nivolumab RxJ (1x7)"/>
    <n v="49"/>
    <s v="Terminated @T72"/>
  </r>
  <r>
    <s v="FBR2S250132 "/>
    <n v="250132"/>
    <s v="R&amp;D"/>
    <x v="838"/>
    <s v="FCB-PROTOCOL-01"/>
    <s v="VYD/389"/>
    <s v="Y"/>
    <s v="Cos V1 (2S)"/>
    <s v="Internal R&amp;D"/>
    <s v="Q1 Passed"/>
    <s v="Q1 Passed"/>
    <s v="Q1.5 Passed"/>
    <s v="Rejected"/>
    <s v="NA"/>
    <s v="Tumor content 15-45%"/>
    <x v="5"/>
    <s v="Vydehi Hospital, Bangalore"/>
    <s v="Dr Amritha Prabha"/>
    <x v="7"/>
    <s v="NA"/>
    <s v="Colon"/>
    <s v="Ascending Colon"/>
    <s v="Female"/>
    <n v="55"/>
    <s v="N"/>
    <n v="5.4"/>
    <s v="Shashi"/>
    <s v="Surgery"/>
    <s v="Primary"/>
    <s v="Naïve"/>
    <s v="NA"/>
    <s v="II"/>
    <x v="2"/>
    <n v="2"/>
    <s v="T3N0"/>
    <s v="NA"/>
    <s v="NA"/>
    <s v="Adenocarcinoma"/>
    <s v="NA"/>
    <s v="NA"/>
    <d v="2025-06-12T00:00:00"/>
    <s v="1.0*1.6*1.5"/>
    <s v="NA"/>
    <s v="Vibratome"/>
    <n v="13"/>
    <s v="Vasanth"/>
    <s v="Y"/>
    <s v="Y"/>
    <s v="N"/>
    <s v="Q2 Rejected"/>
    <s v="Contamination observed"/>
    <s v="2*4*0.45 (Arm 1 (1x5))"/>
    <s v="Base Plate-2: 2*2*1 {MC (DMEM/F12)  RxA (1x5), DMEM/F12+Nivolumab RxJ (1x5), DMEM/F12+Leucoverin+5FU+Oxaliplatin RxK (1x5)};_x000a_Flow Plate-3: 2*2*1 {MC (DMEM/F12)  RxA (1x5), DMEM/F12+AntiCD3+IL2 RxI (1x5), DMEM/F12+Nivolumab RxJ (1x5)"/>
    <n v="35"/>
    <s v="Rejected"/>
  </r>
  <r>
    <s v="FBR1K250133"/>
    <n v="250133"/>
    <s v="R&amp;D"/>
    <x v="838"/>
    <s v="FCB-PROTOCOL-01"/>
    <s v="CLN/PRA/325"/>
    <s v="Y"/>
    <s v="DMS_v4(1K)"/>
    <s v="Internal R&amp;D"/>
    <s v="Q1 Passed"/>
    <s v="Q1 Passed"/>
    <s v="Q1.5 Passed"/>
    <s v="Qualified"/>
    <s v="NA"/>
    <s v=" Tumor content 0-70%. Average tumor content 35%"/>
    <x v="0"/>
    <s v="Sri Lakshmi Hospital, Bangalore"/>
    <s v="Dr Prakash BV"/>
    <x v="0"/>
    <s v="NA"/>
    <s v="Tongue"/>
    <s v="Tongue"/>
    <s v="Male"/>
    <n v="28"/>
    <s v="N"/>
    <n v="5.0999999999999996"/>
    <s v="Kalappa"/>
    <s v="Surgery"/>
    <s v="Primary"/>
    <s v="Naïve"/>
    <s v="NA"/>
    <s v="IVA"/>
    <x v="1"/>
    <n v="2"/>
    <s v="pT4N2bM0"/>
    <s v="NA"/>
    <s v="NA"/>
    <s v="SCC"/>
    <s v="NA"/>
    <s v="NA"/>
    <d v="2025-06-12T00:00:00"/>
    <s v="0.8/1.0*0.4-2.2*1.8"/>
    <s v="NA"/>
    <s v="Vibratome"/>
    <n v="14"/>
    <s v="chandan"/>
    <s v="Y"/>
    <s v="Y"/>
    <s v="N"/>
    <s v="Q2 Passed"/>
    <s v="NA"/>
    <s v="Arm1 (1x7)"/>
    <s v="Base Plate 2: MC RxA (1x7), Nivolumab RxC (1x7), LDN RxE (1x7);_x000a_Flow Plate 3: MC RxA (1x7), Nivolumab RxC (1x7), LDN RxE (1x7)"/>
    <n v="56"/>
    <s v="Terminated @T72"/>
  </r>
  <r>
    <s v="FBB1O250134"/>
    <n v="250134"/>
    <s v="Biopharma"/>
    <x v="839"/>
    <s v="FCB-PROTOCOL-01"/>
    <s v="CLN/PRA/326"/>
    <s v="Y"/>
    <s v="BP013(1O)"/>
    <s v="Biobank"/>
    <s v="Q1 Passed"/>
    <s v="Q1 Passed"/>
    <s v="Q1.5 Passed"/>
    <s v="Qualified"/>
    <s v="Nil"/>
    <s v="Tumor content 0-80%. Average tumor content 40%"/>
    <x v="0"/>
    <s v="Sri Lakshmi Hospital, Bangalore"/>
    <s v="Dr Prakash BV"/>
    <x v="0"/>
    <s v="NA"/>
    <s v="Buccal Mucosa"/>
    <s v="Right Buccal Mucosa"/>
    <s v="Female"/>
    <n v="40"/>
    <s v="N"/>
    <n v="4.8"/>
    <s v="Maruthi"/>
    <s v="Surgery"/>
    <s v="Primary"/>
    <s v="Naïve"/>
    <s v="NA"/>
    <s v="IV"/>
    <x v="1"/>
    <n v="2"/>
    <s v="pT4N1M0"/>
    <s v="NA"/>
    <s v="NA"/>
    <s v="SCC"/>
    <s v="NA"/>
    <s v="NA"/>
    <d v="2025-06-13T00:00:00"/>
    <s v="0.8*1.3*2.1"/>
    <s v="NA"/>
    <s v="Vibratome"/>
    <n v="14"/>
    <s v="Syam"/>
    <s v="Y"/>
    <s v="Y"/>
    <s v="N"/>
    <s v="Q2 Passed"/>
    <s v="NA"/>
    <s v="Arm1 (1x7)"/>
    <s v="Base Plate 2: MC+PBNC RxA (1x7), Nivo+PBNC RxB (1x7), Nivo+IMAN+PBNC RxC (1x7);_x000a_Flow Plate 3: MC+PBNC RxA (1x7), Nivo+PBNC RxB (1x7), Nivo+IMAN+PBNC RxC (1x7)"/>
    <n v="49"/>
    <s v="Terminated @T72"/>
  </r>
  <r>
    <s v="FBB1O250135"/>
    <n v="250135"/>
    <s v="Biopharma"/>
    <x v="839"/>
    <s v="FCB-PROTOCOL-01"/>
    <s v="CLN/PRA/327"/>
    <s v="Y"/>
    <s v="BP013(1O)"/>
    <s v="Biobank"/>
    <s v="Q1 Passed"/>
    <s v="Q1 Passed"/>
    <s v="Q1.5 Passed"/>
    <s v="Qualified"/>
    <s v="Nil"/>
    <s v="Tumor content 40-85%"/>
    <x v="0"/>
    <s v="Sri Lakshmi Hospital, Bangalore"/>
    <s v="Dr Prakash BV"/>
    <x v="0"/>
    <s v="NA"/>
    <s v="RMT"/>
    <s v="Right RMT"/>
    <s v="Female"/>
    <n v="50"/>
    <s v="N"/>
    <n v="4.8"/>
    <s v="Maruthi"/>
    <s v="Surgery"/>
    <s v="Primary"/>
    <s v="Naïve"/>
    <s v="NA"/>
    <s v="II"/>
    <x v="2"/>
    <n v="2"/>
    <s v="pT2N0M0"/>
    <s v="NA"/>
    <s v="NA"/>
    <s v="SCC"/>
    <s v="NA"/>
    <s v="NA"/>
    <d v="2025-06-13T00:00:00"/>
    <s v="0.2-0.4*1.0*2.8_x000a_0.2-0.4*1.6*1.6"/>
    <s v="NA"/>
    <s v="Vibratome"/>
    <n v="14"/>
    <s v="Biswajit"/>
    <s v="Y"/>
    <s v="Y"/>
    <s v="N"/>
    <s v="Q2 Passed"/>
    <s v="NA"/>
    <s v="Arm1 (1x7)"/>
    <s v="Base Plate 2: MC+PBNC RxA (1x7), Nivo+PBNC RxB (1x7), Nivo+IMAN+PBNC RxC (1x7);_x000a_Flow Plate 3: MC+PBNC RxA (1x7), Nivo+PBNC RxB (1x7), Nivo+IMAN+PBNC RxC (1x7)"/>
    <n v="49"/>
    <s v="Terminated @T72"/>
  </r>
  <r>
    <s v="FBR1Q250136"/>
    <n v="250136"/>
    <s v="R&amp;D"/>
    <x v="839"/>
    <s v="FCB-PROTOCOL-01"/>
    <s v="VYD/390"/>
    <s v="Y"/>
    <s v="COSv4.2_CaBR(1Q-Unknown)"/>
    <s v="Internal R&amp;D"/>
    <s v="Q1 Passed"/>
    <s v="Q1 Passed"/>
    <s v="Q1.5 Passed"/>
    <s v="Rejected"/>
    <s v="No Tumor"/>
    <s v="No tumor, benign glands"/>
    <x v="5"/>
    <s v="Vydehi Hospital, Bangalore"/>
    <s v="Dr Amritha Prabha"/>
    <x v="1"/>
    <s v="NA"/>
    <s v="Breast"/>
    <s v="Right Modified Radical Mastectomy"/>
    <s v="Female"/>
    <n v="42"/>
    <s v="N"/>
    <n v="5.0999999999999996"/>
    <s v="Kalappa"/>
    <s v="Surgery"/>
    <s v="Primary"/>
    <s v="Naïve"/>
    <s v="NA"/>
    <s v="NA"/>
    <x v="0"/>
    <s v="NA"/>
    <s v="NA"/>
    <s v="NA"/>
    <s v="NA"/>
    <s v="IDC"/>
    <s v="NA"/>
    <s v="NA"/>
    <d v="2025-06-13T00:00:00"/>
    <s v="0.5-0.6*0.4-1.4*1.0-1.8"/>
    <s v="NA"/>
    <s v="Manual"/>
    <n v="14"/>
    <s v="Vasanth"/>
    <s v="Y"/>
    <s v="Y"/>
    <s v="N"/>
    <s v="Q2 Rejected"/>
    <s v="No Tumor"/>
    <s v="Arm1 (1x7)"/>
    <s v="Base Plate-2: MC RxA (1x7);_x000a_Base Plate-3: MC RxAM (4x2)"/>
    <n v="22"/>
    <s v="Rejected"/>
  </r>
  <r>
    <s v="FBR1K250137"/>
    <n v="250137"/>
    <s v="R&amp;D"/>
    <x v="840"/>
    <s v="FCB-PROTOCOL-01"/>
    <s v="VYD/391"/>
    <s v="Y"/>
    <s v="DMS_v4(1K)"/>
    <s v="Internal R&amp;D"/>
    <s v="Q1 Passed"/>
    <s v="Q1 Passed"/>
    <s v="Q1.5 Passed"/>
    <s v="Qualified"/>
    <s v="NA"/>
    <s v="Tumor content 60-90%"/>
    <x v="5"/>
    <s v="Vydehi Hospital, Bangalore"/>
    <s v="Dr Amritha Prabha"/>
    <x v="0"/>
    <s v="NA"/>
    <s v="Buccal Mucosa"/>
    <s v="Left Buccal Mucosa"/>
    <s v="Female"/>
    <n v="52"/>
    <s v="N"/>
    <n v="4.5999999999999996"/>
    <s v="Kalappa"/>
    <s v="Surgery"/>
    <s v="Primary"/>
    <s v="Naïve"/>
    <s v="NA"/>
    <s v="IV"/>
    <x v="1"/>
    <n v="1"/>
    <s v="T4Nx"/>
    <s v="NA"/>
    <s v="NA"/>
    <s v="SCC"/>
    <s v="RT"/>
    <s v="NA"/>
    <d v="2025-06-16T00:00:00"/>
    <s v="0.8*1.0-1.2*0.9-1.2"/>
    <s v="NA"/>
    <s v="Vibratome"/>
    <n v="14"/>
    <s v="Syam"/>
    <s v="Y"/>
    <s v="Y"/>
    <s v="N"/>
    <s v="Q2 Passed"/>
    <s v="NA"/>
    <s v="Arm1 (1x7)"/>
    <s v="Base Plate 2: MC RxA (1x7), Nivolumab RxC (1x7), Cisplatin RxF (1x7);_x000a_Flow Plate 3: MC RxA (1x7), Nivolumab RxC (1x7)"/>
    <n v="49"/>
    <s v="Terminated @T72"/>
  </r>
  <r>
    <s v="FBR1Q250138"/>
    <n v="250138"/>
    <s v="R&amp;D"/>
    <x v="840"/>
    <s v="FCB-PROTOCOL-01"/>
    <s v="JSS-041"/>
    <s v="Y"/>
    <s v="COSv4.2_CaBR(1Q-Unknown)"/>
    <s v="Internal R&amp;D"/>
    <s v="Q1 Passed"/>
    <s v="Q1 Passed"/>
    <s v="Q1.5 Passed"/>
    <s v="Rejected"/>
    <s v="NA"/>
    <s v="No frank malignancy, benign lesions"/>
    <x v="6"/>
    <s v="JSS Hospital, Mysore"/>
    <s v="Dr Ravi Krishnappa"/>
    <x v="1"/>
    <s v="NA"/>
    <s v="Breast"/>
    <s v="Left Breast"/>
    <s v="Female"/>
    <n v="59"/>
    <s v="N"/>
    <n v="5.5"/>
    <s v="Shashi"/>
    <s v="Surgery"/>
    <s v="Primary"/>
    <s v="Naïve"/>
    <s v="NA"/>
    <s v="NA"/>
    <x v="0"/>
    <s v="NA"/>
    <s v="NA"/>
    <s v="NA"/>
    <s v="NA"/>
    <s v="NA"/>
    <s v="NA"/>
    <s v="NA"/>
    <d v="2025-06-16T00:00:00"/>
    <s v="0.4-0.5*1.2-1.3*1.6"/>
    <s v="NA"/>
    <s v="Manual"/>
    <n v="14"/>
    <s v="Dharani"/>
    <s v="N"/>
    <s v="N"/>
    <s v="N"/>
    <s v="Q2 Rejected"/>
    <s v="No Tumor"/>
    <s v="Arm1 (1x7)"/>
    <s v="Base Plate-2: MC RxA (1x7);_x000a_Base Plate-3: MC RxAM (4x2)"/>
    <n v="29"/>
    <s v="Rejected"/>
  </r>
  <r>
    <s v="FBR2O250141"/>
    <n v="250141"/>
    <s v="R&amp;D"/>
    <x v="841"/>
    <s v="FCB-PROTOCOL-01"/>
    <s v="KH-010"/>
    <s v="Y"/>
    <s v="Prostate Biopsy (2O)"/>
    <s v="Internal R&amp;D"/>
    <s v="Q1 Passed"/>
    <s v="Q1 Passed"/>
    <s v="Q1.5 Passed"/>
    <s v="Rejected"/>
    <s v="NA"/>
    <s v="No tumor"/>
    <x v="8"/>
    <s v="Kauvery Hospital, Elelctronic city bangalore"/>
    <s v="Dr Sreeharsha"/>
    <x v="6"/>
    <s v="NA"/>
    <s v="Prostate"/>
    <s v="Prostate"/>
    <s v="Male"/>
    <n v="90"/>
    <s v="N"/>
    <n v="4.5999999999999996"/>
    <s v="Kalappa"/>
    <s v="Surgery"/>
    <s v="Primary"/>
    <s v="Naïve"/>
    <s v="NA"/>
    <s v="NA"/>
    <x v="0"/>
    <s v="NA"/>
    <s v="NA"/>
    <s v="NA"/>
    <s v="NA"/>
    <s v="NA"/>
    <s v="NA"/>
    <s v="NA"/>
    <d v="2025-06-18T00:00:00"/>
    <s v="0.2-0.3"/>
    <s v="NA"/>
    <s v="Manual"/>
    <n v="14"/>
    <s v="Abdul"/>
    <s v="Y"/>
    <s v="Y"/>
    <s v="N"/>
    <s v="Q2 Rejected"/>
    <s v="No Tumor"/>
    <s v="Arm1 (1x5)"/>
    <s v="NA"/>
    <n v="73"/>
    <s v="Rejected"/>
  </r>
  <r>
    <s v="FBR1K250142"/>
    <n v="250142"/>
    <s v="R&amp;D"/>
    <x v="842"/>
    <s v="FCB-PROTOCOL-01"/>
    <s v="CLN/PRA/328"/>
    <s v="Y"/>
    <s v="DMS_v4(1K)"/>
    <s v="Internal R&amp;D"/>
    <s v="Q1 Passed"/>
    <s v="Q1 Passed"/>
    <s v="Q1.5 Passed"/>
    <s v="Qualified"/>
    <s v="NA"/>
    <s v="Tumor content 5-75%"/>
    <x v="0"/>
    <s v="Sri Lakshmi Hospital, Bangalore"/>
    <s v="Dr Prakash BV"/>
    <x v="0"/>
    <s v="NA"/>
    <s v="Buccal Mucosa"/>
    <s v="Right Buccal Mucosa"/>
    <s v="Male"/>
    <n v="52"/>
    <s v="N"/>
    <n v="5.8"/>
    <s v="Kalappa"/>
    <s v="Surgery"/>
    <s v="Primary"/>
    <s v="Naïve"/>
    <s v="NA"/>
    <s v="II"/>
    <x v="2"/>
    <s v="NA"/>
    <s v="pT2N0M0"/>
    <s v="NA"/>
    <s v="NA"/>
    <s v="SCC"/>
    <s v="NA"/>
    <s v="NA"/>
    <d v="2025-06-20T00:00:00"/>
    <s v="0.6-0.8*0.6-1.0*1.0-1.5_x000a_0.6*0.5-1.0*0.4-1.5"/>
    <s v="NA"/>
    <s v="Vibratome"/>
    <n v="14"/>
    <s v="Vasanth"/>
    <s v="Y"/>
    <s v="Y"/>
    <s v="N"/>
    <s v="Q2 Passed"/>
    <s v="NA"/>
    <s v="Arm1 (1x7)"/>
    <s v="Base Plate 2: MC RxA (1x7), Nivolumab RxC (1x7), LDN RxE (1x7);_x000a_Flow Plate 3: MC RxA (1x7), Nivolumab RxC (1x7), LDN RxE (1x7)"/>
    <n v="49"/>
    <s v="Terminated @T72"/>
  </r>
  <r>
    <s v="FBR2O250143"/>
    <n v="250143"/>
    <s v="R&amp;D"/>
    <x v="843"/>
    <s v="FCB-PROTOCOL-01"/>
    <s v="KH-011"/>
    <s v="Y"/>
    <s v="Prostate Biopsy (2O)"/>
    <s v="Internal R&amp;D"/>
    <s v="Q1 Passed"/>
    <s v="Q1 Passed"/>
    <s v="Q1.5 Passed"/>
    <s v="Rejected"/>
    <s v="NA"/>
    <s v="No tumor"/>
    <x v="8"/>
    <s v="Kauvery Hospital, Elelctronic city bangalore"/>
    <s v="Dr Sreeharsha"/>
    <x v="6"/>
    <s v="NA"/>
    <s v="Prostate"/>
    <s v="Prostate"/>
    <s v="Male"/>
    <n v="82"/>
    <s v="N"/>
    <n v="4.3"/>
    <s v="Maruthi"/>
    <s v="Biopsy"/>
    <s v="Primary"/>
    <s v="Naïve"/>
    <s v="NA"/>
    <s v="NA"/>
    <x v="0"/>
    <s v="NA"/>
    <s v="NA"/>
    <s v="NA"/>
    <s v="NA"/>
    <s v="NA"/>
    <s v="NA"/>
    <s v="NA"/>
    <d v="2025-06-21T00:00:00"/>
    <s v="0.1-0.4, 38 Piece"/>
    <s v="NA"/>
    <s v="Manual"/>
    <n v="14"/>
    <s v="Mouniss"/>
    <s v="Y"/>
    <s v="Y"/>
    <s v="N"/>
    <s v="Q2 Rejected"/>
    <s v="No Tumor"/>
    <s v="Arm1 (1x10)"/>
    <s v="NA"/>
    <n v="100"/>
    <s v="Rejected"/>
  </r>
  <r>
    <s v="FBR1Q250144"/>
    <n v="250144"/>
    <s v="R&amp;D"/>
    <x v="844"/>
    <s v="FCB-PROTOCOL-01"/>
    <s v="VYD/392"/>
    <s v="Y"/>
    <s v="COSv4.2_CaBR(1Q-Unknown)"/>
    <s v="Internal R&amp;D"/>
    <s v="Q1 Passed"/>
    <s v="Q1 Passed"/>
    <s v="Q1.5 Passed"/>
    <s v="Qualified"/>
    <s v="NA"/>
    <s v="Tumor content 60-85%"/>
    <x v="5"/>
    <s v="Vydehi Hospital, Bangalore"/>
    <s v="Dr Amritha Prabha"/>
    <x v="1"/>
    <s v="TNBC"/>
    <s v="Breast"/>
    <s v="Right Breast"/>
    <s v="Female"/>
    <n v="49"/>
    <s v="N"/>
    <n v="5.4"/>
    <s v="Maruthi"/>
    <s v="Surgery"/>
    <s v="Primary"/>
    <s v="Surgery"/>
    <s v="NA"/>
    <s v="IIB"/>
    <x v="2"/>
    <n v="3"/>
    <s v="T3N0"/>
    <s v="NA"/>
    <s v="NA"/>
    <s v="IDC"/>
    <s v="CTRT"/>
    <s v="NA"/>
    <d v="2025-06-23T00:00:00"/>
    <s v="1.0*1.0-1.4*1.8-2.2"/>
    <s v="NA"/>
    <s v="Manual"/>
    <n v="14"/>
    <s v="Jobin"/>
    <s v="Y"/>
    <s v="Y"/>
    <s v="N"/>
    <s v="Q2 Passed"/>
    <s v="NA"/>
    <s v="Arm1 (1x7)"/>
    <s v="Base Plate-2: MC RxA (1x7),  Flow arm MC RxA (1x7), Flow arm AntiCD3+IL2 RxT (1x7);_x000a_Base Plate-3: MC RxAM (2x4), Flow arm MC RxAM (2x4), Flow arm  AntiCD3+IL2 RxAR (2x4)"/>
    <n v="66"/>
    <s v="Terminated @T72"/>
  </r>
  <r>
    <s v="FBR1C250145"/>
    <n v="250145"/>
    <s v="R&amp;D"/>
    <x v="845"/>
    <s v="FCB-PROTOCOL-01"/>
    <s v="VYD/393"/>
    <s v="Y"/>
    <s v="Cul Imp (1C)"/>
    <s v="Internal R&amp;D"/>
    <s v="Q1 Passed"/>
    <s v="Q1 Passed"/>
    <s v="Q1.5 Passed"/>
    <s v="Rejected"/>
    <s v="NA"/>
    <s v="No tumor"/>
    <x v="5"/>
    <s v="Vydehi Hospital, Bangalore"/>
    <s v="Dr Amritha Prabha"/>
    <x v="0"/>
    <s v="NA"/>
    <s v="Buccal Mucosa"/>
    <s v="Right Buccal Mucosa"/>
    <s v="Female"/>
    <n v="42"/>
    <s v="N"/>
    <n v="5.6"/>
    <s v="Shashi"/>
    <s v="Surgery"/>
    <s v="Primary"/>
    <s v="Naïve"/>
    <s v="NA"/>
    <s v="NA"/>
    <x v="0"/>
    <s v="NA"/>
    <s v="NA"/>
    <s v="NA"/>
    <s v="NA"/>
    <s v="SCC"/>
    <s v="NA"/>
    <s v="NA"/>
    <d v="2025-06-24T00:00:00"/>
    <s v="0.3-0.4*1.2*1.4"/>
    <s v="NA"/>
    <s v="Vibratome"/>
    <n v="14"/>
    <s v="Jobin"/>
    <s v="Y"/>
    <s v="Y"/>
    <s v="N"/>
    <s v="Q2 Rejected"/>
    <s v="No Tumor"/>
    <s v="Arm1 (1x7)"/>
    <s v="Base Plate 2: MC RxA (1x7), Flow Control RxA (1x7);_x000a_Base plate 3: {CMC RxCR (7*1) &amp; PMC RxCS (7x1)}, {CMC RxCR (7*1) &amp; PMC RxCS (7x1)},"/>
    <n v="21"/>
    <s v="Rejected"/>
  </r>
  <r>
    <n v="250146"/>
    <n v="250146"/>
    <s v="R&amp;D"/>
    <x v="846"/>
    <s v="FCB-PROTOCOL-01"/>
    <s v="VYD/394"/>
    <s v="Y"/>
    <s v="Biobank"/>
    <s v="Internal R&amp;D"/>
    <s v="Q1 Rejected"/>
    <s v="Q1 Rejected"/>
    <s v="Q1.5 Rejected"/>
    <s v="Rejected"/>
    <s v="Hard Tissue"/>
    <s v="FFPE"/>
    <x v="5"/>
    <s v="Vydehi Hospital, Bangalore"/>
    <s v="Dr Amritha Prabha"/>
    <x v="2"/>
    <s v="NA"/>
    <s v="Ovary"/>
    <s v="Ovary"/>
    <s v="Female"/>
    <n v="67"/>
    <s v="N"/>
    <n v="5.0999999999999996"/>
    <s v="Kalappa"/>
    <s v="Surgery"/>
    <s v="Primary"/>
    <s v="Chemotherapy"/>
    <s v="NA"/>
    <s v="NA"/>
    <x v="0"/>
    <s v="NA"/>
    <s v="NA"/>
    <n v="6"/>
    <s v="Paclitaxel, Carboplatin, Libosome doxorubicin"/>
    <s v="Adenocarcinoma"/>
    <s v="NA"/>
    <s v="NA"/>
    <d v="2025-06-25T00:00:00"/>
    <s v="1.6*1.8-2.0*2.6-3.0"/>
    <s v="NA"/>
    <s v="Vibratome"/>
    <n v="14"/>
    <s v="Syam"/>
    <s v="Y"/>
    <s v="Y"/>
    <s v="N"/>
    <s v="Q2 Rejected"/>
    <s v="Hard Tissue"/>
    <s v="NA"/>
    <s v="NA"/>
    <s v="NA"/>
    <s v="Rejected"/>
  </r>
  <r>
    <s v="FBR1C250147"/>
    <n v="250147"/>
    <s v="R&amp;D"/>
    <x v="847"/>
    <s v="FCB-PROTOCOL-01"/>
    <s v="CLN/PRA/329"/>
    <s v="Y"/>
    <s v="Cul Imp (1C)"/>
    <s v="Internal R&amp;D"/>
    <s v="Q1 Passed"/>
    <s v="Q1 Rejected"/>
    <s v="Q1.5 Passed"/>
    <s v="Qualified"/>
    <s v="NA"/>
    <s v="Tumor content 40-65%"/>
    <x v="0"/>
    <s v="Sri Lakshmi Hospital, Bangalore"/>
    <s v="Dr Prakash BV"/>
    <x v="0"/>
    <s v="NA"/>
    <s v="Pharynx"/>
    <s v="Pharynx"/>
    <s v="Male"/>
    <n v="40"/>
    <s v="N"/>
    <n v="5.6"/>
    <s v="Kalappa"/>
    <s v="Surgery"/>
    <s v="Primary"/>
    <s v="Naïve"/>
    <s v="NA"/>
    <s v="II"/>
    <x v="2"/>
    <s v="NA"/>
    <s v="pT3N1M0"/>
    <s v="NA"/>
    <s v="NA"/>
    <s v="SCC"/>
    <s v="NA"/>
    <s v="NA"/>
    <d v="2025-06-30T00:00:00"/>
    <s v="0.2-0.4*1.6*2.4"/>
    <s v="NA"/>
    <s v="Vibratome"/>
    <n v="14"/>
    <s v="Vasanth"/>
    <s v="N"/>
    <s v="N"/>
    <s v="N"/>
    <s v="Q2 Passed"/>
    <s v="NA"/>
    <s v="Arm1 (1x7)"/>
    <s v="Base Plate 2: MC RxA (1x7), Flow Control RxA (1x7);_x000a_Base plate 3: {CMC RxCR (7*1) &amp; PMC RxCS (7x1)}, {CMC RxCR (7*1) }"/>
    <n v="42"/>
    <s v="Terminated @T72"/>
  </r>
  <r>
    <s v="FBR1C250148"/>
    <n v="250148"/>
    <s v="R&amp;D"/>
    <x v="848"/>
    <s v="FCB-PROTOCOL-01"/>
    <s v="VYD/395"/>
    <s v="Y"/>
    <s v="Cul Imp (1C)"/>
    <s v="Internal R&amp;D"/>
    <s v="Q1 Passed"/>
    <s v="Q1 Passed"/>
    <s v="Q1.5 Passed"/>
    <s v="Qualified"/>
    <s v="NA"/>
    <s v="Tumor content 0-25%.Average tumor content 15%"/>
    <x v="5"/>
    <s v="Vydehi Hospital, Bangalore"/>
    <s v="Dr Amritha Prabha"/>
    <x v="0"/>
    <s v="NA"/>
    <s v="Tongue"/>
    <s v="Right Lateral Tongue"/>
    <s v="Male"/>
    <n v="29"/>
    <s v="N"/>
    <n v="4.5999999999999996"/>
    <s v="Maruthi"/>
    <s v="Surgery"/>
    <s v="Primary"/>
    <s v="Naïve"/>
    <s v="NA"/>
    <s v="III"/>
    <x v="4"/>
    <n v="2"/>
    <s v="T2N1"/>
    <s v="NA"/>
    <s v="NA"/>
    <s v="SCC"/>
    <s v="RT"/>
    <s v="NA"/>
    <d v="2025-07-01T00:00:00"/>
    <s v="0.8*1.2-0.4*1.6"/>
    <s v="NA"/>
    <s v="Vibratome"/>
    <n v="14"/>
    <s v="Vasanth"/>
    <s v="Y"/>
    <s v="Y"/>
    <s v="N"/>
    <s v="Q2 Passed"/>
    <s v="NA"/>
    <s v="Arm1 (1x7)"/>
    <s v="Base Plate 2: MC RxA (1x7), Flow Control RxA (1x7);_x000a_Base plate 3: {CMC RxCR (7*1) &amp; PMC RxCS (7x1)}, {CMC RxCR (7*1) }"/>
    <n v="56"/>
    <s v="Terminated @T72"/>
  </r>
  <r>
    <s v="FBR1J250149"/>
    <n v="250149"/>
    <s v="R&amp;D"/>
    <x v="848"/>
    <s v="FCB-PROTOCOL-01"/>
    <s v="CLN/PRA/330"/>
    <s v="Y"/>
    <s v="COS_v3.0-Gastric (1J)"/>
    <s v="Internal R&amp;D"/>
    <s v="Q1 Passed"/>
    <s v="Q1 Passed"/>
    <s v="Compromised"/>
    <s v="Qualified"/>
    <s v="NA"/>
    <s v="Tumor content 0-12%. Average tunor content 2%"/>
    <x v="0"/>
    <s v="Sri Lakshmi Hospital, Bangalore"/>
    <s v="Dr Prakash BV"/>
    <x v="3"/>
    <s v="NA"/>
    <s v="Stomach"/>
    <s v="Stomach"/>
    <s v="Female"/>
    <n v="55"/>
    <s v="N"/>
    <n v="5.0999999999999996"/>
    <s v="Shashi"/>
    <s v="Surgery"/>
    <s v="Primary"/>
    <s v="Naïve"/>
    <s v="NA"/>
    <s v="III"/>
    <x v="4"/>
    <s v="NA"/>
    <s v="pT3N1M0"/>
    <s v="NA"/>
    <s v="NA"/>
    <s v="Adenocarcinoma"/>
    <s v="NA"/>
    <s v="NA"/>
    <d v="2025-07-01T00:00:00"/>
    <s v="0.2-0.6*1.3-1.8*1.6-2.0"/>
    <s v="NA"/>
    <s v="Manual"/>
    <n v="13"/>
    <s v="Mouniss"/>
    <s v="Y"/>
    <s v="Y"/>
    <s v="N"/>
    <s v="Q2 Passed"/>
    <s v="NA"/>
    <s v="Arm1 (1x7)"/>
    <s v="Base Plate-2: DMEM/F12+NGE  RxA (1x7), DMEM/F12+NGE  RxE (1x7)"/>
    <n v="21"/>
    <s v="Terminated @T48"/>
  </r>
  <r>
    <s v="FBR1Q250150"/>
    <n v="250150"/>
    <s v="R&amp;D"/>
    <x v="848"/>
    <s v="FCB-PROTOCOL-01"/>
    <s v="CLN/DBR/239"/>
    <s v="Y"/>
    <s v="COSv4.2_CaBR(1Q-Unknown)"/>
    <s v="Internal R&amp;D"/>
    <s v="Q1 Passed"/>
    <s v="Q1 Passed"/>
    <s v="Q1.5 Passed"/>
    <s v="Qualified"/>
    <s v="NA"/>
    <s v="Tumor content 0-30%. Average tumor content 12%"/>
    <x v="4"/>
    <s v="DBR &amp; SK Hospital, Tirupati"/>
    <s v="Dr C Jayaprakash"/>
    <x v="1"/>
    <s v="TPBC"/>
    <s v="Breast"/>
    <s v="Left Breast"/>
    <s v="Female"/>
    <n v="49"/>
    <s v="N"/>
    <n v="5.3"/>
    <s v="Kalappa"/>
    <s v="Surgery"/>
    <s v="Primary"/>
    <s v="Naïve"/>
    <s v="NA"/>
    <s v="IIIC"/>
    <x v="4"/>
    <n v="2"/>
    <s v="T3 N3 MX"/>
    <s v="NA"/>
    <s v="NA"/>
    <s v="Invasive duct cell adenocarcinoma "/>
    <s v="NA"/>
    <s v="NA"/>
    <d v="2025-07-01T00:00:00"/>
    <s v="0.6-0.8*2.0*2.0-3.6"/>
    <s v="0.5-0.6*1.0-1.5*1.6-2.4"/>
    <s v="Manual"/>
    <n v="14"/>
    <s v="sai "/>
    <s v="Y"/>
    <s v="Y"/>
    <s v="N"/>
    <s v="Q2 Passed"/>
    <s v="NA"/>
    <s v="Arm1 (1x7)"/>
    <s v="Base Plate-2: MC RxA (1x7),  Flow arm MC RxA (1x7), Flow arm AntiCD3+IL2 RxT (1x7);_x000a_Base Plate-3: MC RxAM (2x4), Flow arm MC RxAM (2x4), Flow arm  AntiCD3+IL2 RxAR (2x4)"/>
    <n v="66"/>
    <s v="Terminated @T72"/>
  </r>
  <r>
    <s v="FBR1Q250151"/>
    <n v="250151"/>
    <s v="R&amp;D"/>
    <x v="849"/>
    <s v="FCB-PROTOCOL-01"/>
    <s v="VYD/396"/>
    <s v="Y"/>
    <s v="COSv4.1_CaBR(1Q-Known)"/>
    <s v="Internal R&amp;D"/>
    <s v="Q1 Passed"/>
    <s v="Q1 Passed"/>
    <s v="Q1.5 Passed"/>
    <s v="Qualified"/>
    <s v="NA"/>
    <s v="Tumor content 4-40%"/>
    <x v="5"/>
    <s v="Vydehi Hospital, Bangalore"/>
    <s v="Dr Amritha Prabha"/>
    <x v="1"/>
    <s v="Er(P), Pr(P), Her2(N)"/>
    <s v="Breast"/>
    <s v="Right Breast"/>
    <s v="Female"/>
    <n v="54"/>
    <s v="N"/>
    <n v="4.5999999999999996"/>
    <s v="Shashi"/>
    <s v="Surgery"/>
    <s v="Primary"/>
    <s v="Naïve"/>
    <s v="NA"/>
    <s v="IIA"/>
    <x v="2"/>
    <n v="2"/>
    <s v="T3N1a"/>
    <s v="NA"/>
    <s v="NA"/>
    <s v="IDC"/>
    <s v="CTRT &amp; Hormonal Therapy"/>
    <s v="Epirubicin, Cyclophosphamide, Paclitaxel"/>
    <d v="2025-07-02T00:00:00"/>
    <s v="0.4-0.6*0.3-0.6*1.2-1.8"/>
    <s v="NA"/>
    <s v="Manual"/>
    <n v="14"/>
    <s v="Jobin"/>
    <s v="Y"/>
    <s v="Y"/>
    <s v="N"/>
    <s v="Q2 Passed"/>
    <s v="NA"/>
    <s v="Arm1 (1x7)"/>
    <s v="Base Plate-2: MC RxA (1x7);_x000a_Base Plate-3: MC RxAM (2x4)"/>
    <n v="22"/>
    <s v="Terminated @T72"/>
  </r>
  <r>
    <s v="FBR1Q250152"/>
    <n v="250152"/>
    <s v="R&amp;D"/>
    <x v="849"/>
    <s v="FCB-PROTOCOL-01"/>
    <s v="VYD/397"/>
    <s v="Y"/>
    <s v="COSv4.1_CaBR(1Q-Known)"/>
    <s v="Internal R&amp;D"/>
    <s v="Q1 Passed"/>
    <s v="Q1 Passed"/>
    <s v="Q1.5 Passed"/>
    <s v="Qualified"/>
    <s v="NA"/>
    <s v="Tumor content 0-35%. Average tumor content 7%"/>
    <x v="5"/>
    <s v="Vydehi Hospital, Bangalore"/>
    <s v="Dr Amritha Prabha"/>
    <x v="1"/>
    <s v="TPBC"/>
    <s v="Breast"/>
    <s v="Left Breast"/>
    <s v="Female"/>
    <n v="56"/>
    <s v="N"/>
    <n v="4.5999999999999996"/>
    <s v="Shashi"/>
    <s v="Surgery"/>
    <s v="Primary"/>
    <s v="Naïve"/>
    <s v="NA"/>
    <s v="IB"/>
    <x v="3"/>
    <n v="2"/>
    <s v="T2N1a"/>
    <s v="NA"/>
    <s v="NA"/>
    <s v="IDC"/>
    <s v="NA"/>
    <s v="NA"/>
    <d v="2025-07-02T00:00:00"/>
    <s v="0.6*1.6-1.8*2.6-3.6"/>
    <s v="NA"/>
    <s v="Manual"/>
    <n v="14"/>
    <s v="Dharani"/>
    <s v="Y"/>
    <s v="Y"/>
    <s v="N"/>
    <s v="Q2 Passed"/>
    <s v="NA"/>
    <s v="Arm1 (1x7)"/>
    <s v="Base Plate-2: MC RxA (1x7),  Flow arm MC RxA (1x7), Flow arm AntiCD3+IL2 RxT (1x7);_x000a_Base Plate-3: MC RxAM (2x4), Flow arm MC RxAM (2x4), Flow arm  AntiCD3+IL2 RxAR (2x4)"/>
    <n v="59"/>
    <s v="Terminated @T72"/>
  </r>
  <r>
    <s v="FBR1Q250153"/>
    <n v="250153"/>
    <s v="R&amp;D"/>
    <x v="850"/>
    <s v="FCB-PROTOCOL-01"/>
    <s v="JSS-042"/>
    <s v="Y"/>
    <s v="COSv4.1_CaBR(1Q-Known)"/>
    <s v="Internal R&amp;D"/>
    <s v="Q1 Passed"/>
    <s v="Q1 Passed"/>
    <s v="Q1.5 Passed"/>
    <s v="Qualified"/>
    <s v="NA"/>
    <s v="Tumor content 0-8%. Average tumor content 3%"/>
    <x v="6"/>
    <s v="JSS Hospital, Mysore"/>
    <s v="Dr Ravi Krishnappa"/>
    <x v="1"/>
    <s v="Er(P), Pr(P), Her2(N)"/>
    <s v="Breast"/>
    <s v="Left Breast"/>
    <s v="Female"/>
    <n v="67"/>
    <s v="N"/>
    <n v="4.8"/>
    <s v="Kalappa"/>
    <s v="Surgery"/>
    <s v="Primary"/>
    <s v="Chemotherapy"/>
    <s v="NA"/>
    <s v="NA"/>
    <x v="0"/>
    <s v="NA"/>
    <s v="NA"/>
    <n v="8"/>
    <s v="AC &amp; Taxanes"/>
    <s v="IDC"/>
    <s v="NA"/>
    <s v="NA"/>
    <d v="2025-07-04T00:00:00"/>
    <s v="0.1*0.4*0.5_x000a_0.2-0.4*0.8*0.9_x000a_0.3*0.2*0.8"/>
    <s v="NA"/>
    <s v="Manual"/>
    <n v="14"/>
    <s v="Dharani"/>
    <s v="Y"/>
    <s v="Y"/>
    <s v="N"/>
    <s v="Q2 Passed"/>
    <s v="NA"/>
    <s v="Arm1 (1x7)"/>
    <s v="Base Plate-2: MC RxA (1x7);_x000a_Base Plate-3: MC RxAM (2x4)"/>
    <n v="22"/>
    <s v="Terminated @T72"/>
  </r>
  <r>
    <s v="FBR1Q250154"/>
    <n v="250154"/>
    <s v="R&amp;D"/>
    <x v="850"/>
    <s v="FCB-PROTOCOL-01"/>
    <s v="JSS-043"/>
    <s v="Y"/>
    <s v="COSv4.2_CaBR(1Q-Unknown)"/>
    <s v="Internal R&amp;D"/>
    <s v="Q1 Passed"/>
    <s v="Q1 Passed"/>
    <s v="Q1.5 Passed"/>
    <s v="Qualified"/>
    <s v="NA"/>
    <s v="Tumor content 55-90%"/>
    <x v="6"/>
    <s v="JSS Hospital, Mysore"/>
    <s v="Dr Ravi Krishnappa"/>
    <x v="1"/>
    <s v="Er(P), Pr(P), Her2(N)"/>
    <s v="Breast"/>
    <s v="Right Breast"/>
    <s v="Female"/>
    <n v="43"/>
    <s v="N"/>
    <n v="4.8"/>
    <s v="Kalappa"/>
    <s v="Surgery"/>
    <s v="Primary"/>
    <s v="Naïve"/>
    <s v="NA"/>
    <s v="NA"/>
    <x v="0"/>
    <s v="NA"/>
    <s v="NA"/>
    <s v="NA"/>
    <s v="NA"/>
    <s v="IDC"/>
    <s v="NA"/>
    <s v="NA"/>
    <d v="2025-07-04T00:00:00"/>
    <s v="0.8-1.0*1.4*1.8"/>
    <s v="0.8*1.0*1.0/1.2"/>
    <s v="Manual"/>
    <n v="14"/>
    <s v="chandan"/>
    <s v="Y"/>
    <s v="Y"/>
    <s v="N"/>
    <s v="Q2 Passed"/>
    <s v="NA"/>
    <s v="Arm1 (1x7)"/>
    <s v="Base Plate-2: MC RxA (1x7),  Flow arm MC RxA (1x7), Flow arm AntiCD3+IL2 RxT (1x7);_x000a_Base Plate-3: MC RxAM (2x4), Flow arm MC RxAM (2x4), Flow arm  AntiCD3+IL2 RxAR (2x4)"/>
    <n v="59"/>
    <s v="Terminated @T72"/>
  </r>
  <r>
    <n v="250155"/>
    <n v="250155"/>
    <s v="R&amp;D"/>
    <x v="851"/>
    <s v="FCB-PROTOCOL-01"/>
    <s v="VYD/398"/>
    <s v="Y"/>
    <s v="No Study"/>
    <s v="1st level attrition"/>
    <s v="Q1 Rejected"/>
    <s v="Q1 Rejected"/>
    <s v="Q1.5 Rejected"/>
    <s v="Rejected"/>
    <s v="NA"/>
    <s v="FFPE"/>
    <x v="5"/>
    <s v="Vydehi Hospital, Bangalore"/>
    <s v="Dr Amritha Prabha"/>
    <x v="1"/>
    <s v="TNBC"/>
    <s v="Breast"/>
    <s v="Right Breast"/>
    <s v="Female"/>
    <n v="53"/>
    <s v="N"/>
    <n v="5.0999999999999996"/>
    <s v="Kalappa"/>
    <s v="Surgery"/>
    <s v="Primary"/>
    <s v="Chemotherapy"/>
    <s v="NA"/>
    <s v="NA"/>
    <x v="0"/>
    <s v="NA"/>
    <s v="NA"/>
    <n v="8"/>
    <s v="AC &amp; Paclitaxel"/>
    <s v="IDC"/>
    <s v="NA"/>
    <s v="NA"/>
    <d v="2025-07-05T00:00:00"/>
    <s v="0.2-0.4*0.4*0.6"/>
    <s v="NA"/>
    <s v="Manual"/>
    <n v="14"/>
    <s v="Jobin"/>
    <s v="N"/>
    <s v="N"/>
    <s v="N"/>
    <s v="Q2 Rejected"/>
    <s v="Difficult to generate explants"/>
    <s v="NA"/>
    <s v="NA"/>
    <s v="NA"/>
    <s v="Rejected"/>
  </r>
  <r>
    <s v="FBR1Y250156"/>
    <n v="250156"/>
    <s v="R&amp;D"/>
    <x v="852"/>
    <s v="FCB-PROTOCOL-01"/>
    <s v="VYD/399"/>
    <s v="Y"/>
    <s v="CCS Study (1Y)"/>
    <s v="Internal R&amp;D"/>
    <s v="Q1 Passed"/>
    <s v="Q1 Passed"/>
    <s v="Q1.5 Passed"/>
    <s v="Rejected"/>
    <s v="NA"/>
    <s v="Tumor content 0-8%. Average tumor content 3%"/>
    <x v="5"/>
    <s v="Vydehi Hospital, Bangalore"/>
    <s v="Dr Amritha Prabha"/>
    <x v="0"/>
    <s v="NA"/>
    <s v="Buccal Mucosa"/>
    <s v="Left Buccal Mucosa"/>
    <s v="Male"/>
    <n v="51"/>
    <s v="N"/>
    <n v="5.3"/>
    <s v="Maruthi"/>
    <s v="Surgery"/>
    <s v="Primary"/>
    <s v="Naïve"/>
    <s v="NA"/>
    <s v="NA"/>
    <x v="0"/>
    <s v="NA"/>
    <s v="NA"/>
    <s v="NA"/>
    <s v="NA"/>
    <s v="SCC"/>
    <s v="NA"/>
    <s v="NA"/>
    <d v="2025-07-07T00:00:00"/>
    <s v="0.6-0.8*0.8*1.6"/>
    <s v="NA"/>
    <s v="Vibratome"/>
    <n v="15"/>
    <s v="Abdul"/>
    <s v="Y"/>
    <s v="Y"/>
    <s v="N"/>
    <s v="Q2 Rejected"/>
    <s v="Low Tumor"/>
    <s v="NA"/>
    <s v="Base Plate-2: MC RxAI (2x3), Cisplatin RxAN (2x3),  Pacli+Carbo RxAM (2x3)"/>
    <n v="30"/>
    <s v="Rejected"/>
  </r>
  <r>
    <s v="FBR1C250157"/>
    <n v="250157"/>
    <s v="R&amp;D"/>
    <x v="852"/>
    <s v="FCB-PROTOCOL-01"/>
    <s v="CLN/PRA/331"/>
    <s v="Y"/>
    <s v="Cul Imp (1C)"/>
    <s v="Internal R&amp;D"/>
    <s v="Q1 Passed"/>
    <s v="Q1 Passed"/>
    <s v="Q1.5 Passed"/>
    <s v="Qualified"/>
    <s v="NA"/>
    <s v="Tumor content 2-40% with high immune component"/>
    <x v="0"/>
    <s v="Mallige Hospital"/>
    <s v="Dr Prakash BV"/>
    <x v="0"/>
    <s v="NA"/>
    <s v="Lip"/>
    <s v="Upper Lip"/>
    <s v="Male"/>
    <n v="50"/>
    <s v="N"/>
    <n v="5.0999999999999996"/>
    <s v="Kalappa"/>
    <s v="Surgery"/>
    <s v="Primary"/>
    <s v="Naïve"/>
    <s v="NA"/>
    <s v="IV"/>
    <x v="1"/>
    <s v="NA"/>
    <s v="pT4N1M0"/>
    <s v="NA"/>
    <s v="NA"/>
    <s v="SCC"/>
    <s v="NA"/>
    <s v="NA"/>
    <d v="2025-07-07T00:00:00"/>
    <s v="0.2-0.7*1.9*2.4"/>
    <s v="NA"/>
    <s v="Vibratome"/>
    <n v="15"/>
    <s v="Vasanth"/>
    <s v="Y"/>
    <s v="Y"/>
    <s v="N"/>
    <s v="Q2 Passed"/>
    <s v="NA"/>
    <s v="Arm1 (1x7)"/>
    <s v="Base Plate 2: MC RxA (1x7), Flow Control RxA (1x7);_x000a_Base plate 3: {CMC RxCR (7*1) &amp; PMC RxCS (7x1)}, {CMC RxCR (7*1) }"/>
    <n v="49"/>
    <s v="Terminated @T72"/>
  </r>
  <r>
    <s v="FBR1Y250158"/>
    <n v="250158"/>
    <s v="R&amp;D"/>
    <x v="853"/>
    <s v="FCB-PROTOCOL-01"/>
    <s v="VYD/400"/>
    <s v="Y"/>
    <s v="CCS Study (1Y)"/>
    <s v="Internal R&amp;D"/>
    <s v="Q1 Passed"/>
    <s v="Q1 Passed"/>
    <s v="Q1.5 Passed"/>
    <s v="Qualified"/>
    <s v="NA"/>
    <s v="Tumor content 0-96%. Average tumor content 60%"/>
    <x v="5"/>
    <s v="Vydehi Hospital, Bangalore"/>
    <s v="Dr Amritha Prabha"/>
    <x v="0"/>
    <s v="NA"/>
    <s v="Buccal Mucosa"/>
    <s v="Right Buccal Mucosa"/>
    <s v="Male"/>
    <n v="54"/>
    <s v="N"/>
    <n v="5.3"/>
    <s v="Maruthi"/>
    <s v="Surgery"/>
    <s v="Primary"/>
    <s v="Naïve"/>
    <s v="NA"/>
    <s v="IV"/>
    <x v="1"/>
    <n v="2"/>
    <s v="T3N3b"/>
    <s v="NA"/>
    <s v="NA"/>
    <s v="SCC"/>
    <s v="RT"/>
    <s v="NA"/>
    <d v="2025-07-08T00:00:00"/>
    <s v="0.4*1.0*0.8"/>
    <s v="NA"/>
    <s v="Vibratome"/>
    <n v="15"/>
    <s v="chandan"/>
    <s v="Y"/>
    <s v="Y"/>
    <s v="N"/>
    <s v="Q2 Passed"/>
    <s v="NA"/>
    <s v=" V Arm 1 (1x6)"/>
    <s v="Base Plate-2: MC RxAI (2x3), Cisplatin RxAN (2x3),  Pacli+Carbo RxAM (2x3)"/>
    <n v="37"/>
    <s v="Terminated @T72"/>
  </r>
  <r>
    <s v="FBR1Q250159"/>
    <n v="250159"/>
    <s v="R&amp;D"/>
    <x v="854"/>
    <s v="FCB-PROTOCOL-01"/>
    <s v="VYD/401"/>
    <s v="Y"/>
    <s v="COSv4.1_CaBR(1Q-Known)"/>
    <s v="Internal R&amp;D"/>
    <s v="Q1 Passed"/>
    <s v="Q1 Passed"/>
    <s v="Q1.5 Passed"/>
    <s v="Rejected"/>
    <s v="NA"/>
    <s v="3-4% Tumor in one fragment only, others no tumor"/>
    <x v="5"/>
    <s v="Vydehi Hospital, Bangalore"/>
    <s v="Dr Amritha Prabha"/>
    <x v="1"/>
    <s v="Er(P), Pr(P), Her2(N)"/>
    <s v="Breast"/>
    <s v="Left Breast"/>
    <s v="Female"/>
    <n v="68"/>
    <s v="N"/>
    <n v="5.0999999999999996"/>
    <s v="Kalappa"/>
    <s v="Surgery"/>
    <s v="Primary"/>
    <s v="Naïve"/>
    <s v="NA"/>
    <s v="NA"/>
    <x v="0"/>
    <s v="NA"/>
    <s v="NA"/>
    <s v="NA"/>
    <s v="NA"/>
    <s v="IDC"/>
    <s v="NA"/>
    <s v="NA"/>
    <d v="2025-07-09T00:00:00"/>
    <s v="0.6-0.8*1.2-1.6*2.6"/>
    <s v="0.6-0.7*1.4*1.3-1.7"/>
    <s v="Manual"/>
    <n v="15"/>
    <s v="Abdul"/>
    <s v="Y"/>
    <s v="Y"/>
    <s v="N"/>
    <s v="Q2 Rejected"/>
    <s v="NA"/>
    <s v="Arm1 (1x7)"/>
    <s v="Base Plate-2: MC RxA (1x7);_x000a_Base Plate-3: MC RxAM (2x3)"/>
    <n v="20"/>
    <s v="Rejected"/>
  </r>
  <r>
    <s v="FBR2S250160"/>
    <n v="250160"/>
    <s v="R&amp;D"/>
    <x v="855"/>
    <s v="FCB-PROTOCOL-01"/>
    <s v="CLN/PRA/332"/>
    <s v="Y"/>
    <s v="Cos V1 (2S)"/>
    <s v="Internal R&amp;D"/>
    <s v="Q1 Passed"/>
    <s v="Q1 Passed"/>
    <s v="Q1.5 Passed"/>
    <s v="Rejected"/>
    <s v="NA"/>
    <s v="1-4% tumor in 2 fragments, others no tumor"/>
    <x v="0"/>
    <s v="Sri Lakshmi Hospital, Bangalore"/>
    <s v="Dr Prakash BV"/>
    <x v="7"/>
    <s v="NA"/>
    <s v="Colon"/>
    <s v="Descending colon"/>
    <s v="Male"/>
    <n v="50"/>
    <s v="N"/>
    <n v="5.4"/>
    <s v="Shashi"/>
    <s v="Surgery"/>
    <s v="Primary"/>
    <s v="Naïve"/>
    <s v="NA"/>
    <s v="NA"/>
    <x v="0"/>
    <s v="NA"/>
    <s v="NA"/>
    <s v="NA"/>
    <s v="NA"/>
    <s v="NA"/>
    <s v="NA"/>
    <s v="NA"/>
    <d v="2025-07-14T00:00:00"/>
    <s v="0.4-0.6*2.4*2.6"/>
    <s v="NA"/>
    <s v="Vibratome"/>
    <n v="13"/>
    <s v="Vasanth"/>
    <s v="Y"/>
    <s v="Y"/>
    <s v="N"/>
    <s v="Q2 Rejected"/>
    <s v="Contamination observed"/>
    <s v="2*2*1 (Arm 1 (1x7))"/>
    <s v="Base Plate-2: 2*2*1 {MC (DMEM/F12)  RxA (1x7), DMEM/F12+Nivolumab RxJ (1x7), DMEM/F12+Leucoverin+5FU+Oxaliplatin RxK (1x7)};_x000a_Flow Plate-3: 2*2*1 {MC (DMEM/F12)  RxA (1x7), DMEM/F12+AntiCD3+IL2 RxI (1x7), DMEM/F12+Nivolumab RxJ (1x7)"/>
    <n v="49"/>
    <s v="Rejected"/>
  </r>
  <r>
    <s v="FBR1C250161"/>
    <n v="250161"/>
    <s v="R&amp;D"/>
    <x v="855"/>
    <s v="FCB-PROTOCOL-01"/>
    <s v="VYD/402"/>
    <s v="Y"/>
    <s v="Cul Imp (1C)"/>
    <s v="Internal R&amp;D"/>
    <s v="Q1 Passed"/>
    <s v="Q1 Passed"/>
    <s v="Q1.5 Passed"/>
    <s v="Rejected"/>
    <s v="NA"/>
    <s v="Tumor content 70-90%"/>
    <x v="5"/>
    <s v="Vydehi Hospital, Bangalore"/>
    <s v="Dr Amritha Prabha"/>
    <x v="0"/>
    <s v="NA"/>
    <s v="Alveolus"/>
    <s v="Left Lower Alveolus"/>
    <s v="Female"/>
    <n v="56"/>
    <s v="N"/>
    <n v="5.8"/>
    <s v="Maruthi"/>
    <s v="Surgery"/>
    <s v="Primary"/>
    <s v="Naïve"/>
    <s v="NA"/>
    <s v="IV"/>
    <x v="1"/>
    <n v="2"/>
    <s v="T4aN2b"/>
    <s v="NA"/>
    <s v="NA"/>
    <s v="SCC"/>
    <s v="RT"/>
    <s v="NA"/>
    <d v="2025-07-14T00:00:00"/>
    <s v="0.6-0.8*1.0*1.6"/>
    <s v="NA"/>
    <s v="Vibratome"/>
    <n v="15"/>
    <s v="chandan"/>
    <s v="Y"/>
    <s v="Y"/>
    <s v="N"/>
    <s v="Q2 Rejected"/>
    <s v="Contamination observed"/>
    <s v="Arm1 (1x7)"/>
    <s v="Base Plate 2: MC RxA (1x7), Flow Control RxA (1x7);_x000a_Base plate 3: {CMC RxCR (7*1) &amp; PMC RxCS (7x1)}, {CMC RxCR (7*1) }"/>
    <n v="49"/>
    <s v="Rejected"/>
  </r>
  <r>
    <s v="FBR1Q250162"/>
    <n v="250162"/>
    <s v="R&amp;D"/>
    <x v="856"/>
    <s v="FCB-PROTOCOL-01"/>
    <s v="VYD/403"/>
    <s v="Y"/>
    <s v="COSv4.1_CaBR(1Q-Known)"/>
    <s v="Internal R&amp;D"/>
    <s v="Q1 Passed"/>
    <s v="Q1 Passed"/>
    <s v="Q1.5 Passed"/>
    <s v="Qualified"/>
    <s v="NA"/>
    <s v="Tumor content 0-45%. Average tumor content 12%"/>
    <x v="5"/>
    <s v="Vydehi Hospital, Bangalore"/>
    <s v="Dr Amritha Prabha"/>
    <x v="1"/>
    <s v="Er(P), Pr(P), Her2(N)"/>
    <s v="Breast"/>
    <s v="Left Breast"/>
    <s v="Female"/>
    <n v="60"/>
    <s v="N"/>
    <n v="6.2"/>
    <s v="Shashi"/>
    <s v="Surgery"/>
    <s v="Primary"/>
    <s v="Naïve"/>
    <s v="NA"/>
    <s v="II/III"/>
    <x v="4"/>
    <n v="2"/>
    <s v="T3N2a"/>
    <s v="NA"/>
    <s v="NA"/>
    <s v="IDC"/>
    <s v="CTRT &amp; Hormonal Therapy"/>
    <s v="Epirubicin, Cyclophosphamide, Paclitaxel"/>
    <d v="2025-07-16T00:00:00"/>
    <s v="0.8*0.9*1.3"/>
    <s v="NA"/>
    <s v="Manual"/>
    <n v="15"/>
    <s v="chandan"/>
    <s v="Y"/>
    <s v="Y"/>
    <s v="N"/>
    <s v="Q2 Passed"/>
    <s v="NA"/>
    <s v="Arm1 (1x8)"/>
    <s v="Base Plate-2: MC RxA (1x8);_x000a_Base Plate-3: MC RxAM (2x4)"/>
    <n v="24"/>
    <s v="Terminated @T72"/>
  </r>
  <r>
    <s v="FBR1Q250163"/>
    <n v="250163"/>
    <s v="R&amp;D"/>
    <x v="856"/>
    <s v="FCB-PROTOCOL-01"/>
    <s v="VYD/404"/>
    <s v="Y"/>
    <s v="COSv4.1_CaBR(1Q-Known)"/>
    <s v="Internal R&amp;D"/>
    <s v="Q1 Passed"/>
    <s v="Q1 Passed"/>
    <s v="Q1.5 Passed"/>
    <s v="Qualified"/>
    <s v="NA"/>
    <s v="Tumor content 6-40%"/>
    <x v="5"/>
    <s v="Vydehi Hospital, Bangalore"/>
    <s v="Dr Amritha Prabha"/>
    <x v="1"/>
    <s v="TPBC"/>
    <s v="Breast"/>
    <s v="Right Breast"/>
    <s v="Female"/>
    <n v="72"/>
    <s v="N"/>
    <n v="6.2"/>
    <s v="Shashi"/>
    <s v="Surgery"/>
    <s v="Primary"/>
    <s v="Chemotherapy"/>
    <s v="NA"/>
    <s v="II"/>
    <x v="2"/>
    <n v="3"/>
    <s v="T2N2a"/>
    <n v="1"/>
    <s v="Docetaxol, Cyclophosphamide and trastuzumab"/>
    <s v="IDC"/>
    <s v="CT"/>
    <s v="NA"/>
    <d v="2025-07-16T00:00:00"/>
    <s v="0.6*1.2*1.6"/>
    <s v="NA"/>
    <s v="Manual"/>
    <n v="15"/>
    <s v="sai "/>
    <s v="Y"/>
    <s v="Y"/>
    <s v="N"/>
    <s v="Q2 Passed"/>
    <s v="NA"/>
    <s v="Arm1 (1x6)"/>
    <s v="Base Plate-2: MC RxA (1x6),  Flow arm MC RxA (1x6), Flow arm AntiCD3+IL2 RxT (1x6);_x000a_Base Plate-3: MC RxAM (2x3), Flow arm MC RxAM (2x3), Flow arm  AntiCD3+IL2 RxAR (2x3)"/>
    <n v="49"/>
    <s v="Terminated @T72"/>
  </r>
  <r>
    <s v="FBR1Q250164"/>
    <n v="250164"/>
    <s v="R&amp;D"/>
    <x v="857"/>
    <s v="FCB-PROTOCOL-01"/>
    <s v="VYD/405"/>
    <s v="Y"/>
    <s v="COSv4.1_CaBR(1Q-Known)"/>
    <s v="Internal R&amp;D"/>
    <s v="Q1 Passed"/>
    <s v="Q1 Passed"/>
    <s v="Q1.5 Passed"/>
    <s v="Qualified"/>
    <s v="NA"/>
    <s v="Tumor content 0-18%. Average tumor content 6%"/>
    <x v="5"/>
    <s v="Vydehi Hospital, Bangalore"/>
    <s v="Dr Amritha Prabha"/>
    <x v="1"/>
    <s v="Er(P), Pr(P), Her2(N)"/>
    <s v="Breast"/>
    <s v="Left Breast"/>
    <s v="Female"/>
    <n v="57"/>
    <s v="N"/>
    <n v="4.4000000000000004"/>
    <s v="Kalappa"/>
    <s v="Surgery"/>
    <s v="Primary"/>
    <s v="Naïve"/>
    <s v="NA"/>
    <s v="II"/>
    <x v="2"/>
    <n v="3"/>
    <s v="T2N0"/>
    <s v="NA"/>
    <s v="NA"/>
    <s v="IDC"/>
    <s v="RT &amp; Hormonal Therapy"/>
    <s v="NA"/>
    <d v="2025-07-18T00:00:00"/>
    <s v="0.5*1.6*2.0"/>
    <s v="0.4*1.0*1.2_x000a_0.4*1.0*1.4"/>
    <s v="Manual"/>
    <n v="15"/>
    <s v="Dharani"/>
    <s v="Y"/>
    <s v="Y"/>
    <s v="N"/>
    <s v="Q2 Passed"/>
    <s v="NA"/>
    <s v="Arm1 (1x7)"/>
    <s v="Base Plate-2: MC RxA (1x7),  Flow arm MC RxA (1x7);_x000a_Base Plate-3: MC RxAM (2x4), Flow arm MC RxAM (2x4)"/>
    <n v="44"/>
    <s v="Terminated @T72"/>
  </r>
  <r>
    <s v="FBB1N250165"/>
    <n v="250165"/>
    <s v="Biopharma"/>
    <x v="858"/>
    <s v="FCB-PROTOCOL-01"/>
    <s v="CLN/PRA/333"/>
    <s v="Y"/>
    <s v="BP012(1N)"/>
    <s v="Biopharma"/>
    <s v="Q1 Passed"/>
    <s v="Q1 Rejected"/>
    <s v="Q1.5 Passed"/>
    <s v="Qualified"/>
    <s v="Blood Hemolysed"/>
    <s v="Tumor content 20-65%"/>
    <x v="0"/>
    <s v="Sri Lakshmi Hospital, Bangalore"/>
    <s v="Dr Prakash BV"/>
    <x v="3"/>
    <s v="NA"/>
    <s v="Stomach"/>
    <s v="Stomach"/>
    <s v="Female"/>
    <n v="60"/>
    <s v="N"/>
    <n v="3.3"/>
    <s v="Kalappa"/>
    <s v="Surgery"/>
    <s v="Primary"/>
    <s v="Naïve"/>
    <s v="NA"/>
    <s v="IV"/>
    <x v="1"/>
    <s v="NA"/>
    <s v="pT4N2M0"/>
    <s v="NA"/>
    <s v="NA"/>
    <s v="Adenocarcinoma"/>
    <s v="NA"/>
    <s v="NA"/>
    <s v="19-07-20250"/>
    <s v="0.6-0.4*1.4*2.6_x000a_0.4*1.8*2.4"/>
    <s v="NA"/>
    <s v="Manual"/>
    <n v="13"/>
    <s v="Dharani"/>
    <s v="N"/>
    <s v="N"/>
    <s v="N"/>
    <s v="Q2 Passed"/>
    <s v="NA"/>
    <s v="Arm1 (1x7)"/>
    <s v="T48 Base Plate2 : RxA (1x7), RxB (1x7), RxC (1x7), RxD (1x7), RxE (1x7), RxF (1x7)"/>
    <n v="56"/>
    <s v="Terminated @T72"/>
  </r>
  <r>
    <s v="FBR1C250166"/>
    <n v="250166"/>
    <s v="R&amp;D"/>
    <x v="859"/>
    <s v="FCB-PROTOCOL-01"/>
    <s v="CLN/DBR/240"/>
    <s v="Y"/>
    <s v="Cul Imp (1C)"/>
    <s v="Internal R&amp;D"/>
    <s v="Q1 Passed"/>
    <s v="Q1 Passed"/>
    <s v="Q1.5 Passed"/>
    <s v="Qualified"/>
    <s v="NA"/>
    <s v="Tumor content 40-80%"/>
    <x v="4"/>
    <s v="DBR &amp; SK Hospital, Tirupati"/>
    <s v="Dr C Jayaprakash"/>
    <x v="0"/>
    <s v="NA"/>
    <s v="Buccal Mucosa"/>
    <s v="Left Buccal Mucosa"/>
    <s v="Female"/>
    <n v="46"/>
    <s v="N"/>
    <n v="6.1"/>
    <s v="Kalappa"/>
    <s v="Surgery"/>
    <s v="Primary"/>
    <s v="Naïve"/>
    <s v="NA"/>
    <s v="IVB"/>
    <x v="1"/>
    <s v="NA"/>
    <s v="T4b N3b MX"/>
    <s v="NA"/>
    <s v="NA"/>
    <s v="Squamous Cell Carcinoma"/>
    <s v="NA"/>
    <s v="NA"/>
    <d v="2025-07-21T00:00:00"/>
    <s v="0.4-0.8*1.4*1.8"/>
    <s v="NA"/>
    <s v="Vibratome"/>
    <n v="15"/>
    <s v="Mouniss"/>
    <s v="Y"/>
    <s v="Y"/>
    <s v="N"/>
    <s v="Q2 Passed"/>
    <s v="NA"/>
    <s v="Arm1 (1x7)"/>
    <s v="Base Plate 2: MC RxA (1x7), Flow Control RxA (1x7);_x000a_Base plate 3: {CMC RxCR (7*1) &amp; PMC RxCS (7x1)}, {CMC RxCR (7*1) }"/>
    <n v="56"/>
    <s v="Terminated @T72"/>
  </r>
  <r>
    <s v="FBR1Q250167"/>
    <n v="250167"/>
    <s v="R&amp;D"/>
    <x v="860"/>
    <s v="FCB-PROTOCOL-01"/>
    <s v="CLN/PRA/334"/>
    <s v="Y"/>
    <s v="COSv4.2_CaBR(1Q-Unknown)"/>
    <s v="Internal R&amp;D"/>
    <s v="Q1 Passed"/>
    <s v="Q1 Passed"/>
    <s v="Q1.5 Passed"/>
    <s v="Qualified"/>
    <s v="NA"/>
    <s v="Tumor content 0-45%.Average tumor content 9%"/>
    <x v="0"/>
    <s v="Mallige Hospital"/>
    <s v="Dr Prakash BV"/>
    <x v="1"/>
    <s v="Er(P), Pr(P), Her2(N)"/>
    <s v="Breast"/>
    <s v="Right Breast"/>
    <s v="Female"/>
    <n v="55"/>
    <s v="N"/>
    <n v="6.5"/>
    <s v="Shashi"/>
    <s v="Surgery"/>
    <s v="Primary"/>
    <s v="Naïve"/>
    <s v="NA"/>
    <s v="NA"/>
    <x v="0"/>
    <s v="NA"/>
    <s v="NA"/>
    <s v="NA"/>
    <s v="NA"/>
    <s v="NA"/>
    <s v="NA"/>
    <s v="NA"/>
    <d v="2025-07-22T00:00:00"/>
    <s v="0.4-0.6*1.2*2.2_x000a_0.3-0.5*0.4-0.8*2.0"/>
    <s v="NA"/>
    <s v="Manual"/>
    <n v="15"/>
    <s v="sai "/>
    <s v="Y"/>
    <s v="Y"/>
    <s v="N"/>
    <s v="Q2 Passed"/>
    <s v="NA"/>
    <s v="Arm1 (1x8)"/>
    <s v="Base Plate-2: MC RxA (1x8),  Flow arm MC RxA (1x8), Flow arm AntiCD3+IL2 RxT (1x8);_x000a_Base Plate-3: MC RxAM (2x4), Flow arm MC RxAM (2x4), Flow arm  AntiCD3+IL2 RxAR (2x4)"/>
    <n v="64"/>
    <s v="Terminated @T72"/>
  </r>
  <r>
    <s v="FBR2S250168"/>
    <n v="250168"/>
    <s v="R&amp;D"/>
    <x v="860"/>
    <s v="FCB-PROTOCOL-01"/>
    <s v="CLN/PRA/335"/>
    <s v="Y"/>
    <s v="Cos V1 (2S)"/>
    <s v="Internal R&amp;D"/>
    <s v="Q1 Passed"/>
    <s v="Q1 Passed"/>
    <s v="Q1.5 Passed"/>
    <s v="Rejected"/>
    <s v="NA"/>
    <s v="Tumor content 0-6%. Average tumor content 1%"/>
    <x v="0"/>
    <s v="Sri Lakshmi Hospital, Bangalore"/>
    <s v="Dr Prakash BV"/>
    <x v="7"/>
    <s v="NA"/>
    <s v="Colon "/>
    <s v="Descending colon"/>
    <s v="Female"/>
    <n v="45"/>
    <s v="N"/>
    <n v="3.7"/>
    <s v="Kalappa"/>
    <s v="Surgery"/>
    <s v="Primary"/>
    <s v="Naïve"/>
    <s v="NA"/>
    <s v="II"/>
    <x v="2"/>
    <s v="NA"/>
    <s v="pT3N1 M0"/>
    <s v="NA"/>
    <s v="NA"/>
    <s v="Adenocarcinoma"/>
    <s v="NA"/>
    <s v="NA"/>
    <d v="2025-07-22T00:00:00"/>
    <s v="0.8-1.0*2.2*4.4"/>
    <s v="0.6-0.8*1.5*2.8_x000a_0.6-0.8*2.1*2.6"/>
    <s v="Vibratome"/>
    <n v="13"/>
    <s v="Jobin"/>
    <s v="Y"/>
    <s v="Y"/>
    <s v="N"/>
    <s v="Q2 Rejected"/>
    <s v="Low Tumor"/>
    <s v="2*2*1 (Arm 1 (1x7))"/>
    <s v="Base Plate-2: 2*2*1 {MC (DMEM/F12)  RxA (1x7), DMEM/F12+Nivolumab RxJ (1x7), DMEM/F12+Leucoverin+5FU+Oxaliplatin RxK (1x7)};_x000a_Flow Plate-3: 2*2*1 {MC (DMEM/F12)  RxA (1x7), DMEM/F12+AntiCD3+IL2 RxI (1x7), DMEM/F12+Nivolumab RxJ (1x7)"/>
    <n v="63"/>
    <s v="Rejected"/>
  </r>
  <r>
    <s v="FBR1Q250169"/>
    <n v="250169"/>
    <s v="R&amp;D"/>
    <x v="861"/>
    <s v="FCB-PROTOCOL-01"/>
    <s v="JSS-044"/>
    <s v="Y"/>
    <s v="COSv4.1_CaBR(1Q-Known)"/>
    <s v="Internal R&amp;D"/>
    <s v="Q1 Passed"/>
    <s v="Q1 Rejected"/>
    <s v="Q1.5 Passed"/>
    <s v="Rejected"/>
    <s v="Blood Clotted"/>
    <s v="Tumor content 2-15%"/>
    <x v="6"/>
    <s v="JSS Hospital, Mysore"/>
    <s v="Dr Ravi Krishnappa"/>
    <x v="1"/>
    <s v="Er(P), Pr(P), Her2(N)"/>
    <s v="Breast"/>
    <s v="Right Breast"/>
    <s v="Female"/>
    <n v="76"/>
    <s v="N"/>
    <n v="6.5"/>
    <s v="Shashi"/>
    <s v="Surgery"/>
    <s v="Primary"/>
    <s v="Naïve"/>
    <s v="NA"/>
    <s v="II"/>
    <x v="2"/>
    <n v="2"/>
    <s v="pT4bN2M0"/>
    <s v="NA"/>
    <s v="NA"/>
    <s v="IDC"/>
    <s v="NA"/>
    <s v="NA"/>
    <d v="2025-07-23T00:00:00"/>
    <s v="0.4*0.8*0.4_x000a_0.4*0.4*0.4"/>
    <s v="NA"/>
    <s v="Manual"/>
    <n v="15"/>
    <s v="Dharani"/>
    <s v="N"/>
    <s v="N"/>
    <s v="N"/>
    <s v="Q2 Rejected"/>
    <s v="Very Small Size Tissue"/>
    <s v="Arm1 (1x6)"/>
    <s v="NA"/>
    <n v="6"/>
    <s v="Rejected"/>
  </r>
  <r>
    <s v="FBR1Q250170"/>
    <n v="250170"/>
    <s v="R&amp;D"/>
    <x v="861"/>
    <s v="FCB-PROTOCOL-01"/>
    <s v="JSS-045"/>
    <s v="Y"/>
    <s v="COSv4.2_CaBR(1Q-Unknown)"/>
    <s v="Internal R&amp;D"/>
    <s v="Q1 Passed"/>
    <s v="Q1 Passed"/>
    <s v="Q1.5 Passed"/>
    <s v="Qualified"/>
    <s v="NA"/>
    <s v="Tumor content 1-40%"/>
    <x v="6"/>
    <s v="JSS Hospital, Mysore"/>
    <s v="Dr Ravi Krishnappa"/>
    <x v="1"/>
    <s v="TPBC"/>
    <s v="Breast"/>
    <s v="Right Breast"/>
    <s v="Female"/>
    <n v="59"/>
    <s v="N"/>
    <n v="6.5"/>
    <s v="Shashi"/>
    <s v="Surgery"/>
    <s v="Primary"/>
    <s v="Naïve"/>
    <s v="NA"/>
    <s v="II"/>
    <x v="2"/>
    <s v="NA"/>
    <s v="pT2N0M0"/>
    <s v="NA"/>
    <s v="NA"/>
    <s v="NA"/>
    <s v="NA"/>
    <s v="NA"/>
    <d v="2025-07-23T00:00:00"/>
    <s v="0.2*0.9*1.2_x000a_0.4*1.1*1.4"/>
    <s v="NA"/>
    <s v="Manual"/>
    <n v="15"/>
    <s v="Dharani"/>
    <s v="Y"/>
    <s v="Y"/>
    <s v="N"/>
    <s v="Q2 Passed"/>
    <s v="NA"/>
    <s v="Arm1 (1x7)"/>
    <s v="Base Plate-2: MC RxA (1x7),  MC RxA (1x7);_x000a_Base Plate-3: MC RxAM (7x2)"/>
    <n v="40"/>
    <s v="Terminated @T72"/>
  </r>
  <r>
    <s v="FBR1C250171"/>
    <n v="250171"/>
    <s v="R&amp;D"/>
    <x v="861"/>
    <s v="FCB-PROTOCOL-01"/>
    <s v="CLN/DBR/241"/>
    <s v="Y"/>
    <s v="Cul Imp (1C)"/>
    <s v="Internal R&amp;D"/>
    <s v="Q1 Passed"/>
    <s v="Q1 Passed"/>
    <s v="Q1.5 Passed"/>
    <s v="Qualified"/>
    <s v="NA"/>
    <s v="Tumor content 40-80%"/>
    <x v="4"/>
    <s v="DBR &amp; SK Hospital, Tirupati"/>
    <s v="Dr C Jayaprakash"/>
    <x v="0"/>
    <s v="NA"/>
    <s v="Tongue"/>
    <s v="Tongue"/>
    <s v="Male"/>
    <n v="52"/>
    <s v="N"/>
    <n v="5.6"/>
    <s v="Kalappa"/>
    <s v="Surgery"/>
    <s v="Primary"/>
    <s v="Naïve"/>
    <s v="NA"/>
    <s v="II"/>
    <x v="2"/>
    <s v="NA"/>
    <s v="T2 N0 MX"/>
    <s v="NA"/>
    <s v="NA"/>
    <s v="Squamous Cell Carcinoma"/>
    <s v="NA"/>
    <s v="NA"/>
    <d v="2025-07-23T00:00:00"/>
    <s v="0.4-0.6*0.8-1.0*2.0-2.2"/>
    <s v="NA"/>
    <s v="Vibratome"/>
    <n v="15"/>
    <s v="Abdul"/>
    <s v="Y"/>
    <s v="Y"/>
    <s v="N"/>
    <s v="Q2 Passed"/>
    <s v="NA"/>
    <s v="Arm1 (1x7)"/>
    <s v="Base Plate 2: MC RxA (1x7), Flow Control RxA (1x7), FMO RxA (1x7), FMO Rxa (1x7);_x000a_Base plate 3: {CMC RxCR (7*1) &amp; PMC RxCS (7x1)}"/>
    <n v="56"/>
    <s v="Terminated @T72"/>
  </r>
  <r>
    <s v="FBR1C250172"/>
    <n v="250172"/>
    <s v="R&amp;D"/>
    <x v="862"/>
    <s v="FCB-PROTOCOL-01"/>
    <s v="CLN/PRA/336"/>
    <s v="Y"/>
    <s v="Cul Imp (1C)"/>
    <s v="Internal R&amp;D"/>
    <s v="Q1 Passed"/>
    <s v="Q1 Passed"/>
    <s v="Q1.5 Passed"/>
    <s v="Qualified"/>
    <s v="NA"/>
    <s v="Tumor content 45-82%"/>
    <x v="0"/>
    <s v="Sri Lakshmi Hospital, Bangalore"/>
    <s v="Dr Prakash BV"/>
    <x v="0"/>
    <s v="NA"/>
    <s v="Buccal Mucosa"/>
    <s v="Left Buccal Mucosa"/>
    <s v="Female"/>
    <n v="50"/>
    <s v="N"/>
    <n v="4.7"/>
    <s v="Shashi"/>
    <s v="Surgery"/>
    <s v="Primary"/>
    <s v="Naïve"/>
    <s v="NA"/>
    <s v="I"/>
    <x v="3"/>
    <s v="NA"/>
    <s v="pT2N0M0"/>
    <s v="NA"/>
    <s v="NA"/>
    <s v="SCC"/>
    <s v="NA"/>
    <s v="NA"/>
    <d v="2025-07-24T00:00:00"/>
    <s v="0.6/0.8*1.0*2.0"/>
    <s v="NA"/>
    <s v="Vibratome"/>
    <n v="15"/>
    <s v="chandan"/>
    <s v="Y"/>
    <s v="Y"/>
    <s v="N"/>
    <s v="Q2 Passed"/>
    <s v="NA"/>
    <s v="Arm1 (1x7)"/>
    <s v="Base Plate 2: MC RxA (1x7), Flow Control RxA (1x7);_x000a_Base plate 3: {CMC RxCR (7*1) &amp; PMC RxCS (7x1)}, {CMC RxCR (7*1) }"/>
    <n v="49"/>
    <s v="Terminated @T72"/>
  </r>
  <r>
    <s v="FBR1Q250173"/>
    <n v="250173"/>
    <s v="R&amp;D"/>
    <x v="863"/>
    <s v="FCB-PROTOCOL-01"/>
    <s v="VYD/406"/>
    <s v="Y"/>
    <s v="COSv4.1_CaBR(1Q-Known)"/>
    <s v="Internal R&amp;D"/>
    <s v="Q1 Passed"/>
    <s v="Q1 Passed"/>
    <s v="Q1.5 Passed"/>
    <s v="Qualified"/>
    <s v="NA"/>
    <s v="Tumor content 6-40%"/>
    <x v="5"/>
    <s v="Vydehi Hospital, Bangalore"/>
    <s v="Dr Amritha Prabha"/>
    <x v="1"/>
    <s v="Er(P), Pr(P), Her2(N)"/>
    <s v="Breast"/>
    <s v="Right Breast"/>
    <s v="Female"/>
    <n v="46"/>
    <s v="N"/>
    <n v="5.6"/>
    <s v="Kalappa"/>
    <s v="Surgery"/>
    <s v="Primary"/>
    <s v="Naïve"/>
    <s v="NA"/>
    <s v="I"/>
    <x v="3"/>
    <n v="2"/>
    <s v="T1cN0"/>
    <s v="NA"/>
    <s v="NA"/>
    <s v="IDC"/>
    <s v="RT &amp; Hormonal Therapy"/>
    <s v="NA"/>
    <d v="2025-05-25T00:00:00"/>
    <s v="0.8*0.8-0.9*1.4-2.0"/>
    <s v="0.5-0.6*0.9*1.2"/>
    <s v="Manual"/>
    <n v="15"/>
    <s v="Abdul"/>
    <s v="N"/>
    <s v="N"/>
    <s v="N"/>
    <s v="Q2 Passed"/>
    <s v="NA"/>
    <s v="Arm1 (1x5)"/>
    <s v="Base Plate-2: MC RxA (1x5),  MC RxA (1x5);_x000a_Base Plate-3: MC RxAM (5x2)"/>
    <n v="25"/>
    <s v="Terminated @T72"/>
  </r>
  <r>
    <s v="FBR1Q250174"/>
    <n v="250174"/>
    <s v="R&amp;D"/>
    <x v="864"/>
    <s v="FCB-PROTOCOL-01"/>
    <s v="VYD/407"/>
    <s v="Y"/>
    <s v="COSv4.2_CaBR(1Q-Unknown)"/>
    <s v="Internal R&amp;D"/>
    <s v="Q1 Passed"/>
    <s v="Q1 Passed"/>
    <s v="Q1.5 Passed"/>
    <s v="Qualified"/>
    <s v="NA"/>
    <s v="Tumor content 45-65%"/>
    <x v="5"/>
    <s v="Vydehi Hospital, Bangalore"/>
    <s v="Dr Amritha Prabha"/>
    <x v="1"/>
    <s v="Er(P), Pr(P), Her2(N)"/>
    <s v="Breast"/>
    <s v="Left Breast"/>
    <s v="Female"/>
    <n v="33"/>
    <s v="N"/>
    <n v="6.2"/>
    <s v="Maruthi"/>
    <s v="Surgery"/>
    <s v="Primary"/>
    <s v="Chemotherapy"/>
    <s v="NA"/>
    <s v="I"/>
    <x v="3"/>
    <n v="2"/>
    <s v="T2N0"/>
    <n v="11"/>
    <s v="4AC, 4Pacli &amp; 3Trazstuzumab"/>
    <s v="IDC"/>
    <s v="CTRT &amp; Hormonal Therapy"/>
    <s v="NA"/>
    <d v="2025-07-26T00:00:00"/>
    <s v="0.6*0.4-0.9*1.4-1.6"/>
    <s v="NA"/>
    <s v="Manual"/>
    <n v="15"/>
    <s v="Mouniss"/>
    <s v="Y"/>
    <s v="Y"/>
    <s v="N"/>
    <s v="Q2 Passed"/>
    <s v="NA"/>
    <s v="Arm1 (1x5)"/>
    <s v="Base Plate-2: MC RxA (1x5),  MC RxA (1x5);_x000a_Base Plate-3: MC RxAM (5x2)"/>
    <n v="25"/>
    <s v="Terminated @T72"/>
  </r>
  <r>
    <s v="FBR1Y250175"/>
    <n v="250175"/>
    <s v="R&amp;D"/>
    <x v="865"/>
    <s v="FCB-PROTOCOL-01"/>
    <s v="VYD/408"/>
    <s v="Y"/>
    <s v="CCS Study (1Y)"/>
    <s v="Internal R&amp;D"/>
    <s v="Q1 Passed"/>
    <s v="Q1 Passed"/>
    <s v="Q1.5 Passed"/>
    <s v="Qualified"/>
    <s v="NA"/>
    <s v="Tumor content 35-85%"/>
    <x v="5"/>
    <s v="Vydehi Hospital, Bangalore"/>
    <s v="Dr Amritha Prabha"/>
    <x v="0"/>
    <s v="NA"/>
    <s v="Arch"/>
    <s v="Central Arch"/>
    <s v="Male"/>
    <n v="56"/>
    <s v="N"/>
    <n v="4.8"/>
    <s v="Kalappa"/>
    <s v="Surgery"/>
    <s v="Primary"/>
    <s v="Naïve"/>
    <s v="NA"/>
    <s v="IV"/>
    <x v="1"/>
    <n v="2"/>
    <s v="T4aN2b"/>
    <s v="NA"/>
    <s v="NA"/>
    <s v="SCC"/>
    <s v="RT"/>
    <s v="NA"/>
    <d v="2025-07-28T00:00:00"/>
    <s v="0.6*0.9*1.3"/>
    <s v="NA"/>
    <s v="Vibratome"/>
    <n v="15"/>
    <s v="Abdul"/>
    <s v="Y"/>
    <s v="Y"/>
    <s v="N"/>
    <s v="Q2 Passed"/>
    <s v="NA"/>
    <s v=" V Arm 1 (1x6)"/>
    <s v="Base Plate-2: MC RxAI (2x3), Cisplatin RxAN (2x3),  Pacli+Carbo RxAM (2x3), Gemi+Carbo  RxAS (2x3)"/>
    <n v="30"/>
    <s v="Terminated @T72"/>
  </r>
  <r>
    <s v="FBR1W250176"/>
    <n v="250176"/>
    <s v="R&amp;D"/>
    <x v="866"/>
    <s v="FCB-PROTOCOL-01"/>
    <s v="SIMS-001"/>
    <s v="Y"/>
    <s v="Biopsy Cabr-BSS (1W)"/>
    <s v="Internal R&amp;D"/>
    <s v="Q1 Passed"/>
    <s v="Q1 Passed"/>
    <s v="Q1.5 Passed"/>
    <s v="Qualified"/>
    <s v="NA"/>
    <s v="Tumor content 40-65%."/>
    <x v="9"/>
    <s v="Sapthagiri Institute of Medical Sciences"/>
    <s v="Dr Nataraj"/>
    <x v="1"/>
    <s v="NA"/>
    <s v="Breast"/>
    <s v="Left Breast"/>
    <s v="Female"/>
    <n v="33"/>
    <s v="N"/>
    <n v="4.9000000000000004"/>
    <s v="Kalappa"/>
    <s v="Biopsy"/>
    <s v="Primary"/>
    <s v="Naïve"/>
    <s v="NA"/>
    <s v="NA"/>
    <x v="0"/>
    <s v="NA"/>
    <s v="NA"/>
    <s v="NA"/>
    <s v="NA"/>
    <s v="NA"/>
    <s v="NA"/>
    <s v="NA"/>
    <d v="2025-07-30T00:00:00"/>
    <s v="0.1*0.6*0.6_x000a_0.1*0.8*0.7_x000a_0.1*0.8*0.5"/>
    <s v="NA"/>
    <s v="Manual"/>
    <n v="15"/>
    <s v="Jobin"/>
    <s v="Y"/>
    <s v="Y"/>
    <s v="N"/>
    <s v="Q2 Passed"/>
    <s v="NA"/>
    <s v="Arm 1 (1x6)"/>
    <s v="Base Plate 2: MC RxBP (2x3), 5FU RxBQ (2x3), Epirubicin RxBR (2x3), Cyclophosphamide RxBS (2x3)"/>
    <n v="36"/>
    <s v="Terminated @T72"/>
  </r>
  <r>
    <s v="FBB1O250177"/>
    <n v="250177"/>
    <s v="Biopharma"/>
    <x v="866"/>
    <s v="FCB-PROTOCOL-01"/>
    <s v="VYD/409"/>
    <s v="Y"/>
    <s v="BP013(1O)"/>
    <s v="Biopharma"/>
    <s v="Q1 Passed"/>
    <s v="Q1 Passed"/>
    <s v="Q1.5 Passed"/>
    <s v="Qualified"/>
    <s v="Nil"/>
    <s v="Tumor content 15-75%"/>
    <x v="5"/>
    <s v="Vydehi Hospital, Bangalore"/>
    <s v="Dr Amritha Prabha"/>
    <x v="0"/>
    <s v="NA"/>
    <s v="Alveolus"/>
    <s v="Left Lower Alveolus"/>
    <s v="Male"/>
    <n v="65"/>
    <s v="N"/>
    <n v="5.5"/>
    <s v="Shashi"/>
    <s v="Surgery"/>
    <s v="Primary"/>
    <s v="Naïve"/>
    <s v="NA"/>
    <s v="IV"/>
    <x v="1"/>
    <n v="1"/>
    <s v="T4aN2b"/>
    <s v="NA"/>
    <s v="NA"/>
    <s v="SCC"/>
    <s v="RT"/>
    <s v="NA"/>
    <d v="2025-07-30T00:00:00"/>
    <s v="0.6-0.8*1.2*1.4"/>
    <s v="NA"/>
    <s v="Vibratome"/>
    <n v="15"/>
    <s v="Abdul"/>
    <s v="Y"/>
    <s v="Y"/>
    <s v="N"/>
    <s v="Q2 Passed"/>
    <s v="NA"/>
    <s v="Arm1 (1x7)"/>
    <s v="Base Plate 2: MC+PBNC RxA (1x7), Nivo+PBNC RxB (1x7), Nivo+IMAN+PBNC RxC (1x7), IMAN+PBNC RxD (1x7);_x000a_Flow Plate 3: MC+PBNC RxA (1x7), Nivo+IMAN+PBNC RxC (1x7)"/>
    <n v="49"/>
    <s v="Terminated @T72"/>
  </r>
  <r>
    <s v="FBR2S250178"/>
    <n v="250178"/>
    <s v="R&amp;D"/>
    <x v="866"/>
    <s v="FCB-PROTOCOL-01"/>
    <s v="VYD/410"/>
    <s v="Y"/>
    <s v="Cos V1 (2S)"/>
    <s v="Internal R&amp;D"/>
    <s v="Q1 Passed"/>
    <s v="Q1 Passed"/>
    <s v="Q1.5 Passed"/>
    <s v="Qualified"/>
    <s v="NA"/>
    <s v="Tumor content 15-60%"/>
    <x v="5"/>
    <s v="Vydehi Hospital, Bangalore"/>
    <s v="Dr Amritha Prabha"/>
    <x v="7"/>
    <s v="NA"/>
    <s v="Colon"/>
    <s v="Caecum"/>
    <s v="Female"/>
    <n v="38"/>
    <s v="N"/>
    <n v="5.5"/>
    <s v="Shashi"/>
    <s v="Surgery"/>
    <s v="Primary"/>
    <s v="Naïve"/>
    <s v="NA"/>
    <s v="IV"/>
    <x v="1"/>
    <n v="2"/>
    <s v="T3N0M1a"/>
    <s v="NA"/>
    <s v="NA"/>
    <s v="Adenocarcinoma"/>
    <s v="CT"/>
    <s v="Capacitabine"/>
    <d v="2025-07-30T00:00:00"/>
    <s v="0.2-0.3*0.6-0.9*0.9_x000a_0.2-0.4*0.4-1.0*1.4-2.0_x000a_0.4-0.6*1.0-1.2*1.0-2.2"/>
    <s v="NA"/>
    <s v="Vibratome"/>
    <n v="13"/>
    <s v="sai "/>
    <s v="Y"/>
    <s v="Y"/>
    <s v="N"/>
    <s v="Q2 Passed"/>
    <s v="NA"/>
    <s v="2*4*0.45 (Arm 1 (1x7))"/>
    <s v="Base Plate-2: 2*4*0.45 {MC (DMEM/F12)  RxA (1x7), DMEM/F12+Nivolumab RxJ (1x7)};_x000a_Flow Plate-3: 2*4*0.45 {MC (DMEM/F12)  RxA (1x7), DMEM/F12+AntiCD3+IL2 RxI (1x7), DMEM/F12+Nivolumab RxJ (1x7)}_x000a_"/>
    <n v="49"/>
    <s v="Terminated @T72"/>
  </r>
  <r>
    <s v="FBR1Q250179"/>
    <n v="250179"/>
    <s v="R&amp;D"/>
    <x v="866"/>
    <s v="FCB-PROTOCOL-01"/>
    <s v="VYD/411"/>
    <s v="Y"/>
    <s v="COSv4.2_CaBR(1Q-Unknown)"/>
    <s v="Internal R&amp;D"/>
    <s v="Q1 Passed"/>
    <s v="Q1 Passed"/>
    <s v="Q1.5 Passed"/>
    <s v="Qualified"/>
    <s v="NA"/>
    <s v="Tumor content 30-60%"/>
    <x v="5"/>
    <s v="Vydehi Hospital, Bangalore"/>
    <s v="Dr Amritha Prabha"/>
    <x v="1"/>
    <s v="TNBC"/>
    <s v="Breast"/>
    <s v="Left Breast"/>
    <s v="Female"/>
    <n v="49"/>
    <s v="N"/>
    <n v="5.5"/>
    <s v="Shashi"/>
    <s v="Surgery"/>
    <s v="Primary"/>
    <s v="Naïve"/>
    <s v="NA"/>
    <s v="III"/>
    <x v="4"/>
    <n v="3"/>
    <s v="T4bN0"/>
    <s v="NA"/>
    <s v="NA"/>
    <s v="IDC"/>
    <s v="CTRT"/>
    <s v="NA"/>
    <d v="2025-07-30T00:00:00"/>
    <s v="0.2-0.6*1.4*1.6_x000a_0.5-0.8*0.8*1.8_x000a_1.2*1.5*1.6"/>
    <s v="NA"/>
    <s v="Manual"/>
    <n v="15"/>
    <s v="Mouniss"/>
    <s v="Y"/>
    <s v="Y"/>
    <s v="N"/>
    <s v="Q2 Passed"/>
    <s v="NA"/>
    <s v="Arm1 (1x7)"/>
    <s v="Base Plate-2: MC RxA (1x7), MC RxA (1x7), Flow arm MC RxA (1x7), DMEM/F12+NEAA RxBT (1x7), DMEM/F12+NEAA+EGFR RxBU (1x7);_x000a_Base Plate-3: MC RxAM (7x2), Flow arm MC RxAM (7x1)"/>
    <n v="70"/>
    <s v="Terminated @T72"/>
  </r>
  <r>
    <s v="FBR1Q250180"/>
    <n v="250180"/>
    <s v="R&amp;D"/>
    <x v="866"/>
    <s v="FCB-PROTOCOL-01"/>
    <s v="CLN/DBR/242"/>
    <s v="Y"/>
    <s v="COSv4.2_CaBR(1Q-Unknown)"/>
    <s v="Internal R&amp;D"/>
    <s v="Q1 Passed"/>
    <s v="Q1 Passed"/>
    <s v="Q1.5 Passed"/>
    <s v="Qualified"/>
    <s v="NA"/>
    <s v="Tumor content 8-55%"/>
    <x v="4"/>
    <s v="DBR &amp; SK Hospital, Tirupati"/>
    <s v="Dr C Jayaprakash"/>
    <x v="1"/>
    <s v="Er(P), Pr(P), Her2(N)"/>
    <s v="Breast"/>
    <s v="Right Breast"/>
    <s v="Female"/>
    <n v="61"/>
    <s v="N"/>
    <n v="6.5"/>
    <s v="Maruthi"/>
    <s v="Surgery"/>
    <s v="Primary"/>
    <s v="Naïve"/>
    <s v="NA"/>
    <s v="IIIa "/>
    <x v="4"/>
    <n v="1"/>
    <s v="T2 N2 MX"/>
    <s v="NA"/>
    <s v="NA"/>
    <s v="invasive duct cell adenocarcinoma "/>
    <s v="NA"/>
    <s v="NA"/>
    <d v="2025-07-30T00:00:00"/>
    <s v="0.8*2.6*2.2_x000a_1.0*2.0*2.6"/>
    <s v="NA"/>
    <s v="Manual"/>
    <n v="15"/>
    <s v="chandan"/>
    <s v="Y"/>
    <s v="Y"/>
    <s v="N"/>
    <s v="Q2 Passed"/>
    <s v="NA"/>
    <s v="Arm1 (1x7)"/>
    <s v="Base Plate-2: MC RxA (1x7), MC RxA (1x7), Flow arm MC RxA (1x7);_x000a_Base Plate-3: MC RxAM (7x2), Flow arm MC RxAM (7x1)"/>
    <n v="56"/>
    <s v="Terminated @T72"/>
  </r>
  <r>
    <s v="FBR1Q250181"/>
    <n v="250181"/>
    <s v="R&amp;D"/>
    <x v="867"/>
    <s v="FCB-PROTOCOL-01"/>
    <s v="VYD/412"/>
    <s v="Y"/>
    <s v="COSv4.2_CaBR(1Q-Unknown)"/>
    <s v="Internal R&amp;D"/>
    <s v="Q1 Passed"/>
    <s v="Q1 Passed"/>
    <s v="Q1.5 Passed"/>
    <s v="Qualified"/>
    <s v="NA"/>
    <s v="Tumor content 0-45%.Average tumor content 22%"/>
    <x v="5"/>
    <s v="Vydehi Hospital, Bangalore"/>
    <s v="Dr Amritha Prabha"/>
    <x v="1"/>
    <s v="TNBC"/>
    <s v="Breast"/>
    <s v="Right Breast"/>
    <s v="Female"/>
    <n v="75"/>
    <s v="N"/>
    <n v="4.8"/>
    <s v="Maruthi"/>
    <s v="Surgery"/>
    <s v="Primary"/>
    <s v="Naïve"/>
    <s v="NA"/>
    <s v="III"/>
    <x v="4"/>
    <n v="2"/>
    <s v="T4bN3a"/>
    <s v="NA"/>
    <s v="NA"/>
    <s v="IDC"/>
    <s v="CTRT"/>
    <s v="Tab Endoxan"/>
    <d v="2025-07-31T00:00:00"/>
    <s v="1.4*2.0*2.4_x000a_1.2*1.8*1.7"/>
    <s v="NA"/>
    <s v="Manual"/>
    <n v="15"/>
    <s v="Syam"/>
    <s v="Y"/>
    <s v="Y"/>
    <s v="N"/>
    <s v="Q2 Passed"/>
    <s v="NA"/>
    <s v="Arm1 (1x7)"/>
    <s v="Base Plate-2: MC RxA (1x7), MC RxA (1x7), Flow arm MC RxA (1x7);_x000a_Base Plate-3: MC RxAM (7x2), Flow arm MC RxAM (7x1)"/>
    <n v="56"/>
    <s v="Terminated @T72"/>
  </r>
  <r>
    <s v="FBB1O250182"/>
    <n v="250182"/>
    <s v="Biopharma"/>
    <x v="867"/>
    <s v="FCB-PROTOCOL-01"/>
    <s v="CLN/DBR/243"/>
    <s v="Y"/>
    <s v="BP013(1O)"/>
    <s v="Biopharma"/>
    <s v="Q1 Passed"/>
    <s v="Q1 Passed"/>
    <s v="Q1.5 Passed"/>
    <s v="Qualified"/>
    <s v="Nil"/>
    <s v="Tumor content 8-80%. Necrotic areas in each fragment"/>
    <x v="4"/>
    <s v="DBR &amp; SK Hospital, Tirupati"/>
    <s v="Dr C Jayaprakash"/>
    <x v="0"/>
    <s v="NA"/>
    <s v="Buccal Mucosa"/>
    <s v="Right Buccal Mucosa"/>
    <s v="Female"/>
    <n v="59"/>
    <s v="N"/>
    <n v="5.7"/>
    <s v="Kalappa"/>
    <s v="Surgery"/>
    <s v="Primary"/>
    <s v="Naïve"/>
    <s v="NA"/>
    <s v="IVB"/>
    <x v="1"/>
    <s v="NA"/>
    <s v="T3 N3b MX"/>
    <s v="NA"/>
    <s v="NA"/>
    <s v="Squamous Cell Carcinoma"/>
    <s v="NA"/>
    <s v="NA"/>
    <d v="2025-07-31T00:00:00"/>
    <s v="02-04*1.4-1.6*2.2"/>
    <s v="NA"/>
    <s v="Vibratome"/>
    <n v="15"/>
    <s v="sai "/>
    <s v="Y"/>
    <s v="Y"/>
    <s v="N"/>
    <s v="Q2 Passed"/>
    <s v="NA"/>
    <s v="Arm1 (1x7)"/>
    <s v="Base Plate 2: MC+PBNC RxA (1x7), Nivo+PBNC RxB (1x7), Nivo+IMAN+PBNC RxC (1x7), IMAN+PBNC RxD (1x7);_x000a_Flow Plate 3: MC+PBNC RxA (1x7), Nivo+IMAN+PBNC RxC (1x7)"/>
    <n v="49"/>
    <s v="Terminated @T72"/>
  </r>
  <r>
    <n v="250183"/>
    <n v="250183"/>
    <s v="R&amp;D"/>
    <x v="868"/>
    <s v="FCB-PROTOCOL-01"/>
    <s v="VYD/413"/>
    <s v="Y"/>
    <s v="Biobank"/>
    <s v="Internal R&amp;D"/>
    <s v="Q1 Rejected"/>
    <s v="Q1 Rejected"/>
    <s v="Q1.5 Rejected"/>
    <s v="Rejected"/>
    <s v="Not Fit For Vibrotome"/>
    <s v="NA"/>
    <x v="5"/>
    <s v="Vydehi Hospital, Bangalore"/>
    <s v="Dr Amritha Prabha"/>
    <x v="0"/>
    <s v="NA"/>
    <s v="Buccal Mucosa"/>
    <s v="Left Buccal Mucosa"/>
    <s v="Female"/>
    <n v="56"/>
    <s v="N"/>
    <n v="6.1"/>
    <s v="Shashi"/>
    <s v="Surgery"/>
    <s v="Primary"/>
    <s v="Naïve"/>
    <s v="NA"/>
    <s v="NA"/>
    <x v="0"/>
    <s v="NA"/>
    <s v="NA"/>
    <s v="NA"/>
    <s v="NA"/>
    <s v="NA"/>
    <s v="NA"/>
    <s v="NA"/>
    <d v="2025-08-01T00:00:00"/>
    <s v="0.3-0.4*0.5*0.9"/>
    <s v="NA"/>
    <s v="Manual"/>
    <n v="15"/>
    <s v="Syam"/>
    <s v="N"/>
    <s v="N"/>
    <s v="N"/>
    <s v="Q2 Rejected"/>
    <s v="NA"/>
    <s v="NA"/>
    <s v="NA"/>
    <s v="NA"/>
    <s v="Rejected"/>
  </r>
  <r>
    <s v="FBB1N250184"/>
    <n v="250184"/>
    <s v="Biopharma"/>
    <x v="868"/>
    <s v="FCB-PROTOCOL-01"/>
    <s v="CLN/PRA/337"/>
    <s v="Y"/>
    <s v="BP012(1N)"/>
    <s v="Biobank"/>
    <s v="Q1 Passed"/>
    <s v="Q1 Passed"/>
    <s v="Q1.5 Passed"/>
    <s v="Qualified"/>
    <s v="NA"/>
    <s v="Tumor content 0-60%. Average tumor content 9%"/>
    <x v="0"/>
    <s v="Sri Lakshmi Hospital, Bangalore"/>
    <s v="Dr Prakash BV"/>
    <x v="3"/>
    <s v="NA"/>
    <s v="Stomach"/>
    <s v="Stomach"/>
    <s v="Female"/>
    <n v="60"/>
    <s v="N"/>
    <n v="4.0999999999999996"/>
    <s v="Kalappa"/>
    <s v="Surgery"/>
    <s v="Primary"/>
    <s v="Naïve"/>
    <s v="NA"/>
    <s v="II"/>
    <x v="2"/>
    <n v="3"/>
    <s v="pT2N1M0"/>
    <s v="NA"/>
    <s v="NA"/>
    <s v="Adenocarcinoma"/>
    <s v="NA"/>
    <s v="NA"/>
    <d v="2025-08-01T00:00:00"/>
    <s v="0.4*0.6-1.3*3.3"/>
    <s v="NA"/>
    <s v="Manual"/>
    <n v="13"/>
    <s v="Syam"/>
    <s v="Y"/>
    <s v="Y"/>
    <s v="N"/>
    <s v="Q2 Passed"/>
    <s v="NA"/>
    <s v="Arm1 (1x7)"/>
    <s v="T48 Base Plate2 : RxA (1x7), RxB (1x7), RxC (1x7), RxD (1x7), RxE (1x7), RxF (1x7)"/>
    <n v="56"/>
    <s v="Terminated @T72"/>
  </r>
  <r>
    <s v="FBR2S250185"/>
    <n v="250185"/>
    <s v="R&amp;D"/>
    <x v="868"/>
    <s v="FCB-PROTOCOL-01"/>
    <s v="CLN/PRA/338"/>
    <s v="Y"/>
    <s v="Cos V1 (2S)"/>
    <s v="Internal R&amp;D"/>
    <s v="Q1 Passed"/>
    <s v="Q1 Passed"/>
    <s v="Q1.5 Passed"/>
    <s v="Qualified"/>
    <s v="NA"/>
    <s v="Tumor content 35-70%."/>
    <x v="0"/>
    <s v="Sri Lakshmi Hospital, Bangalore"/>
    <s v="Dr Prakash BV"/>
    <x v="7"/>
    <s v="NA"/>
    <s v="Colon"/>
    <s v="Caecum"/>
    <s v="Female"/>
    <n v="40"/>
    <s v="N"/>
    <n v="4.0999999999999996"/>
    <s v="Kalappa"/>
    <s v="Surgery"/>
    <s v="Primary"/>
    <s v="Naïve"/>
    <s v="NA"/>
    <s v="III"/>
    <x v="4"/>
    <n v="2"/>
    <s v="pT3N0M0"/>
    <s v="NA"/>
    <s v="NA"/>
    <s v="Adenocarcinoma"/>
    <s v="NA"/>
    <s v="NA"/>
    <d v="2025-08-01T00:00:00"/>
    <s v="1.6*1.0-3.2*1.6-2.2"/>
    <s v="NA"/>
    <s v="Vibratome"/>
    <n v="13"/>
    <s v="Syam"/>
    <s v="Y"/>
    <s v="Y"/>
    <s v="N"/>
    <s v="Q2 Passed"/>
    <s v="NA"/>
    <s v="2*4*0.45 (Arm 1 (1x7))"/>
    <s v="Base Plate-2: 2*4*0.45 {MC (DMEM/F12)  RxA (1x7), DMEM/F12+Nivolumab RxJ (1x7), DMEM/F12+Leucovorin+5FU+Oxialiplatin RxK (1x7)};_x000a_Flow Plate-3: 2*4*0.45 {MC (DMEM/F12)  RxA (1x7), DMEM/F12+AntiCD3+IL2 RxI (1x7), DMEM/F12+Nivolumab RxJ (1x7)}_x000a_"/>
    <n v="56"/>
    <s v="Terminated @T72"/>
  </r>
  <r>
    <s v="FBB1O250186"/>
    <n v="250186"/>
    <s v="Biopharma"/>
    <x v="868"/>
    <s v="FCB-PROTOCOL-01"/>
    <s v="CLN/DBR/244"/>
    <s v="Y"/>
    <s v="BP013(1O)"/>
    <s v="Biobank"/>
    <s v="Q1 Passed"/>
    <s v="Q1 Passed"/>
    <s v="Q1.5 Passed"/>
    <s v="Qualified"/>
    <s v="Nil"/>
    <s v="Tumor content 75-90%"/>
    <x v="4"/>
    <s v="DBR &amp; SK Hospital, Tirupati"/>
    <s v="Dr C Jayaprakash"/>
    <x v="0"/>
    <s v="NA"/>
    <s v="Buccal Mucosa"/>
    <s v="Left Buccal Mucosa"/>
    <s v="Female"/>
    <n v="66"/>
    <s v="N"/>
    <n v="5.9"/>
    <s v="Shashi"/>
    <s v="Surgery"/>
    <s v="Primary"/>
    <s v="Naïve"/>
    <s v="NA"/>
    <s v="II"/>
    <x v="2"/>
    <s v="NA"/>
    <s v="T2 N0 MX"/>
    <s v="NA"/>
    <s v="NA"/>
    <s v="Squamous Cell Carcinoma"/>
    <s v="NA"/>
    <s v="NA"/>
    <d v="2025-08-01T00:00:00"/>
    <s v="0.2-0.8*1.2*1.6_x000a_0.2-0.4*0.2-0.4*1.8"/>
    <s v="NA"/>
    <s v="Vibratome"/>
    <n v="15"/>
    <s v="Vasanth"/>
    <s v="Y"/>
    <s v="Y"/>
    <s v="N"/>
    <s v="Q2 Passed"/>
    <s v="NA"/>
    <s v="Arm1 (1x7)"/>
    <s v="Base Plate 2: MC+PBNC RxA (1x7), Nivo+PBNC RxB (1x7), Nivo+IMAN+PBNC RxC (1x7), IMAN+PBNC RxD (1x7);_x000a_Flow Plate 3: MC+PBNC RxA (1x7), Nivo+IMAN+PBNC RxC (1x7)"/>
    <n v="49"/>
    <s v="Terminated @T72"/>
  </r>
  <r>
    <s v="FBR2S250187"/>
    <n v="250187"/>
    <s v="R&amp;D"/>
    <x v="869"/>
    <s v="FCB-PROTOCOL-01"/>
    <s v="CLN/PRA/339"/>
    <s v="Y"/>
    <s v="Cos V1 (2S)"/>
    <s v="Internal R&amp;D"/>
    <s v="Q1 Passed"/>
    <s v="Q1 Passed"/>
    <s v="Q1.5 Passed"/>
    <s v="Qualified"/>
    <s v="NA"/>
    <s v="Tumor content 4-40%"/>
    <x v="0"/>
    <s v="Sri Lakshmi Hospital, Bangalore"/>
    <s v="Dr Prakash BV"/>
    <x v="7"/>
    <s v="NA"/>
    <s v="Colon"/>
    <s v="Redo sigmoid"/>
    <s v="Male"/>
    <n v="79"/>
    <s v="N"/>
    <n v="6.8"/>
    <s v="Maruthi"/>
    <s v="Surgery"/>
    <s v="Primary"/>
    <s v="Naïve"/>
    <s v="NA"/>
    <s v="III"/>
    <x v="4"/>
    <n v="2"/>
    <s v="pT3N0M0"/>
    <s v="NA"/>
    <s v="NA"/>
    <s v="Adenocarcinoma"/>
    <s v="NA"/>
    <s v="NA"/>
    <d v="2025-08-02T00:00:00"/>
    <s v="1.0*1.8*2.8"/>
    <s v="NA"/>
    <s v="Vibratome"/>
    <n v="13"/>
    <s v="Jobin"/>
    <s v="Y"/>
    <s v="Y"/>
    <s v="N"/>
    <s v="Q2 Passed"/>
    <s v="NA"/>
    <s v="2*2*1 (Arm 1 (1x5))"/>
    <s v="Base Plate-2: 2*2*1 {MC (DMEM/F12)  RxA (1x6), DMEM/F12+Nivolumab RxJ (1x6)};_x000a_Flow Plate-3: 2*2*1 {MC (DMEM/F12)  RxA (1x6), DMEM/F12+AntiCD3+IL2 RxI (1x6), DMEM/F12+Nivolumab RxJ (1x6)"/>
    <n v="35"/>
    <s v="Terminated @T72"/>
  </r>
  <r>
    <s v="FBR1Q250188"/>
    <n v="250188"/>
    <s v="R&amp;D"/>
    <x v="870"/>
    <s v="FCB-PROTOCOL-01"/>
    <s v="VYD/414"/>
    <s v="Y"/>
    <s v="COSv4.1_CaBR(1Q-Known)"/>
    <s v="Internal R&amp;D"/>
    <s v="Q1 Passed"/>
    <s v="Q1 Passed"/>
    <s v="Q1.5 Passed"/>
    <s v="Qualified"/>
    <s v="NA"/>
    <s v="Tumor content 3-40%"/>
    <x v="5"/>
    <s v="Vydehi Hospital, Bangalore"/>
    <s v="Dr Amritha Prabha"/>
    <x v="1"/>
    <s v="TPBC"/>
    <s v="Breast"/>
    <s v="Left Breast"/>
    <s v="Female"/>
    <n v="47"/>
    <s v="N"/>
    <n v="5.8"/>
    <s v="Maruthi"/>
    <s v="Surgery"/>
    <s v="Primary"/>
    <s v="Chemotherapy"/>
    <s v="NA"/>
    <s v="III"/>
    <x v="4"/>
    <n v="2"/>
    <s v="T2N3a"/>
    <n v="11"/>
    <s v="4AC, 4Pacli &amp; 3Trazstuzumab"/>
    <s v="IDC"/>
    <s v="CTRT &amp; Hormonal Therapy"/>
    <s v="NA"/>
    <d v="2025-08-04T00:00:00"/>
    <s v="06*1.1*1.3"/>
    <s v="NA"/>
    <s v="Manual"/>
    <n v="15"/>
    <s v="Syam"/>
    <s v="Y"/>
    <s v="Y"/>
    <s v="N"/>
    <s v="Q2 Passed"/>
    <s v="NA"/>
    <s v="Arm1 (1x7)"/>
    <s v="Base Plate-2: MC RxA (1x7), MC RxA (1x7), Flow arm MC RxA (1x7);_x000a_Base Plate-3: MC RxAM (7x1)"/>
    <n v="42"/>
    <s v="Terminated @T72"/>
  </r>
  <r>
    <s v="FBR1K250189"/>
    <n v="250189"/>
    <s v="R&amp;D"/>
    <x v="870"/>
    <s v="FCB-PROTOCOL-01"/>
    <s v="CLN/DBR/245"/>
    <s v="Y"/>
    <s v="DMS_v4(1K)"/>
    <s v="Internal R&amp;D"/>
    <s v="Q1 Passed"/>
    <s v="Q1 Passed"/>
    <s v="Q1.5 Passed"/>
    <s v="Qualified"/>
    <s v="NA"/>
    <s v="Tumor content 60-90%"/>
    <x v="4"/>
    <s v="DBR &amp; SK Hospital, Tirupati"/>
    <s v="Dr C Jayaprakash"/>
    <x v="0"/>
    <s v="NA"/>
    <s v="Buccal Mucosa"/>
    <s v="Right Buccal Mucosa"/>
    <s v="Male"/>
    <n v="59"/>
    <s v="N"/>
    <n v="5.2"/>
    <s v="Kalappa"/>
    <s v="Surgery"/>
    <s v="Primary"/>
    <s v="Naïve"/>
    <s v="NA"/>
    <s v="III"/>
    <x v="4"/>
    <s v="NA"/>
    <s v="T3 N0 MX"/>
    <s v="NA"/>
    <s v="NA"/>
    <s v="Squamous Cell Carcinoma"/>
    <s v="NA"/>
    <s v="NA"/>
    <d v="2025-08-04T00:00:00"/>
    <s v="0.4-0.6*1.7*2.1"/>
    <s v="NA"/>
    <s v="Vibratome"/>
    <n v="15"/>
    <s v="Biswajit"/>
    <s v="N"/>
    <s v="N"/>
    <s v="N"/>
    <s v="Q2 Passed"/>
    <s v="NA"/>
    <s v="Arm1 (1x7)"/>
    <s v="Base Plate 2: MC RxA (1x7), Nivolumab RxC (1x7);_x000a_Flow Plate 3: MC RxA (1x7), Nivolumab RxC (1x7)"/>
    <n v="43"/>
    <s v="Terminated @T72"/>
  </r>
  <r>
    <s v="FBR1Q250190"/>
    <n v="250190"/>
    <s v="R&amp;D"/>
    <x v="871"/>
    <s v="FCB-PROTOCOL-01"/>
    <s v="VYD/415"/>
    <s v="Y"/>
    <s v="COSv4.2_CaBR(1Q-Unknown)"/>
    <s v="Internal R&amp;D"/>
    <s v="Q1 Passed"/>
    <s v="Q1 Passed"/>
    <s v="Q1.5 Passed"/>
    <s v="Qualified"/>
    <s v="NA"/>
    <s v="Tumor content 4-75%"/>
    <x v="5"/>
    <s v="Vydehi Hospital, Bangalore"/>
    <s v="Dr Amritha Prabha"/>
    <x v="1"/>
    <s v="Er(P), Pr(P), Her2(N)"/>
    <s v="Breast"/>
    <s v="Left Breast"/>
    <s v="Female"/>
    <n v="50"/>
    <s v="N"/>
    <n v="6.1"/>
    <s v="Maruthi"/>
    <s v="Surgery"/>
    <s v="Primary"/>
    <s v="Chemotherapy"/>
    <s v="NA"/>
    <s v="IIIA"/>
    <x v="4"/>
    <n v="2"/>
    <s v="T3N1a"/>
    <n v="8"/>
    <s v="4AC+ 4Paclitaxel"/>
    <s v="IDC"/>
    <s v="RT &amp; Hormonal Therapy"/>
    <s v="NA"/>
    <d v="2025-08-05T00:00:00"/>
    <s v="0.4-0.6*1.6*2.1"/>
    <s v="0.4-0.6*0.5-1.5*1.8"/>
    <s v="Manual"/>
    <n v="15"/>
    <s v="Abdul"/>
    <s v="Y"/>
    <s v="Y"/>
    <s v="N"/>
    <s v="Q2 Passed"/>
    <s v="NA"/>
    <s v="Arm1 (1x7)"/>
    <s v="Base Plate-2: MC RxA (1x7), MC RxA (1x7), Flow arm MC RxA (1x7), NEAA RxBT (1x7)"/>
    <n v="42"/>
    <s v="Terminated @T72"/>
  </r>
  <r>
    <s v="FBR1J250191"/>
    <n v="250191"/>
    <s v="R&amp;D"/>
    <x v="872"/>
    <s v="FCB-PROTOCOL-01"/>
    <s v="SIMS-002"/>
    <s v="Y"/>
    <s v="COS_v3.0-Gastric (1J)"/>
    <s v="Internal R&amp;D"/>
    <s v="Q1 Passed"/>
    <s v="Q1 Passed"/>
    <s v="Q1.5 Passed"/>
    <s v="Qualified"/>
    <s v="NA"/>
    <s v="Tumor content 30-85%"/>
    <x v="9"/>
    <s v="Sapthagiri Institute of Medical Sciences"/>
    <s v="Dr Nataraj"/>
    <x v="3"/>
    <s v="NA"/>
    <s v="Retroperitoneal"/>
    <s v="Retroperitoneal"/>
    <s v="Male"/>
    <n v="73"/>
    <s v="N"/>
    <n v="4.5999999999999996"/>
    <s v="Kalappa"/>
    <s v="Surgery"/>
    <s v="Primary"/>
    <s v="Naïve"/>
    <s v="NA"/>
    <s v="NA"/>
    <x v="0"/>
    <s v="NA"/>
    <s v="NA"/>
    <s v="NA"/>
    <s v="NA"/>
    <s v="NA"/>
    <s v="NA"/>
    <s v="NA"/>
    <d v="2025-08-06T00:00:00"/>
    <s v="0.4*0.8-0.9*1.0"/>
    <s v="NA"/>
    <s v="Manual"/>
    <n v="13"/>
    <s v="Abdul"/>
    <s v="N"/>
    <s v="N"/>
    <s v="N"/>
    <s v="Q2 Passed"/>
    <s v="NA"/>
    <s v="Arm1 (1x6)"/>
    <s v="Base Plate-2: DMEM/F12+NGE  RxA (1x6);_x000a_Flow Plate 3:  DMEM/F12+NGE  RxA (2x3), DMEM/F12+NGE  RxE (2x3)"/>
    <n v="24"/>
    <s v="Terminated @T48"/>
  </r>
  <r>
    <s v="FBR2A250192"/>
    <n v="250192"/>
    <s v="R&amp;D"/>
    <x v="872"/>
    <s v="FCB-PROTOCOL-01"/>
    <s v="JSS-046"/>
    <s v="Y"/>
    <s v="Ovary CC (2A)"/>
    <s v="Internal R&amp;D"/>
    <s v="Q1 Passed"/>
    <s v="Q1 Passed"/>
    <s v="Q1.5 Passed"/>
    <s v="Rejected"/>
    <s v="NA"/>
    <s v="No tumor"/>
    <x v="6"/>
    <s v="JSS Hospital, Mysore"/>
    <s v="Dr Ravi Krishnappa"/>
    <x v="2"/>
    <s v="NA"/>
    <s v="Ovary"/>
    <s v="Right Ovary"/>
    <s v="Female"/>
    <n v="56"/>
    <s v="N"/>
    <n v="7.1"/>
    <s v="Maruthi"/>
    <s v="Surgery"/>
    <s v="Primary"/>
    <s v="Chemotherapy"/>
    <s v="NA"/>
    <s v="IIIC"/>
    <x v="4"/>
    <s v="NA"/>
    <s v="NA"/>
    <n v="6"/>
    <s v="Paclitaxel+Carboplatin"/>
    <s v="NA"/>
    <s v="NA"/>
    <s v="NA"/>
    <d v="2025-08-06T00:00:00"/>
    <s v="0.1*0.5*1.3_x000a_0.2*1.0*1.4_x000a_0.2*0.9*1.2"/>
    <s v="NA"/>
    <s v="Manual"/>
    <n v="14"/>
    <s v="Dharani"/>
    <s v="Y"/>
    <s v="Y"/>
    <s v="N"/>
    <s v="Q2 Rejected"/>
    <s v="No Tumor"/>
    <s v="Arm1 (1x7)"/>
    <s v="Base Plate-2: MC RxA (1x7),  Pacli+Carbo RxC (1x7), Liposomal dox+Carboplatin RxO (1x7), Gemicitabine+Carboplatin RxF (1x7) "/>
    <n v="42"/>
    <s v="Rejected"/>
  </r>
  <r>
    <s v="FBB1O250193"/>
    <n v="250193"/>
    <s v="Biopharma"/>
    <x v="873"/>
    <s v="FCB-PROTOCOL-01"/>
    <s v="CLN/PRA/340"/>
    <s v="Y"/>
    <s v="BP013(1O)"/>
    <s v="Biopharma"/>
    <s v="Q1 Passed"/>
    <s v="Q1 Passed"/>
    <s v="Q1.5 Passed"/>
    <s v="Qualified"/>
    <s v="Nil"/>
    <s v="Tumor content 30-75%"/>
    <x v="0"/>
    <s v="Sri Lakshmi Hospital, Bangalore"/>
    <s v="Dr Prakash BV"/>
    <x v="0"/>
    <s v="NA"/>
    <s v="Tongue"/>
    <s v="Tongue"/>
    <s v="Male"/>
    <n v="50"/>
    <s v="N"/>
    <n v="4.3"/>
    <s v="Kalappa"/>
    <s v="Surgery"/>
    <s v="Primary"/>
    <s v="Naïve"/>
    <s v="NA"/>
    <s v="NA"/>
    <x v="0"/>
    <s v="NA"/>
    <s v="NA"/>
    <s v="NA"/>
    <s v="NA"/>
    <s v="SCC"/>
    <s v="NA"/>
    <s v="NA"/>
    <d v="2025-08-07T00:00:00"/>
    <s v="0.6-0.6*1.6-2.0*2.1"/>
    <s v="NA"/>
    <s v="Vibratome"/>
    <n v="14"/>
    <s v="Syam"/>
    <s v="Y"/>
    <s v="Y"/>
    <s v="N"/>
    <s v="Q2 Passed"/>
    <s v="NA"/>
    <s v="Arm1 (1x7)"/>
    <s v="Base Plate 2: MC+PBNC RxA (1x7), Nivo+PBNC RxB (1x7), Nivo+IMAN+PBNC RxC (1x7), IMAN+PBNC RxD (1x7);_x000a_Flow Plate 3: MC+PBNC RxA (1x7), Nivo+IMAN+PBNC RxC (1x7)"/>
    <n v="49"/>
    <s v="Terminated @T72"/>
  </r>
  <r>
    <s v="FBB1N250194"/>
    <n v="250194"/>
    <s v="Biopharma"/>
    <x v="874"/>
    <s v="FCB-PROTOCOL-01"/>
    <s v="CLN/PRA/341"/>
    <s v="Y"/>
    <s v="BP012(1N)"/>
    <s v="Biopharma"/>
    <s v="Q1 Passed"/>
    <s v="Q1 Passed"/>
    <s v="Q1.5 Passed"/>
    <s v="Rejected"/>
    <s v="NA"/>
    <s v="Tumor content 5-35%"/>
    <x v="0"/>
    <s v="Sri Lakshmi Hospital, Bangalore"/>
    <s v="Dr Prakash BV"/>
    <x v="3"/>
    <s v="NA"/>
    <s v="Stomach"/>
    <s v="Stomach"/>
    <s v="Male"/>
    <n v="50"/>
    <s v="N"/>
    <n v="4"/>
    <s v="Kalappa"/>
    <s v="Surgery"/>
    <s v="Primary"/>
    <s v="Naïve"/>
    <s v="NA"/>
    <s v="III"/>
    <x v="4"/>
    <s v="NA"/>
    <s v="pT3N0M0"/>
    <s v="NA"/>
    <s v="NA"/>
    <s v="NA"/>
    <s v="NA"/>
    <s v="NA"/>
    <d v="2025-08-09T00:00:00"/>
    <s v="0.4-0.5*1.2-1.6*1.8-2.4"/>
    <s v="NA"/>
    <s v="Manual"/>
    <n v="13"/>
    <s v="Abdul"/>
    <s v="Y"/>
    <s v="Y"/>
    <s v="N"/>
    <s v="Q2 Rejected"/>
    <s v="Contamination observed"/>
    <s v="Arm1 (1x7)"/>
    <s v="T48 Base Plate2 : RxA (1x7), RxB (1x7), RxC (1x7), RxD (1x7), RxE (1x7), RxF (1x7)"/>
    <n v="56"/>
    <s v="Rejected"/>
  </r>
  <r>
    <s v="FBB1N250195"/>
    <n v="250195"/>
    <s v="Biopharma"/>
    <x v="875"/>
    <s v="FCB-PROTOCOL-01"/>
    <s v="CLN/PRA/342"/>
    <s v="Y"/>
    <s v="BP012(1N)"/>
    <s v="Biopharma"/>
    <s v="Q1 Passed"/>
    <s v="Q1 Passed"/>
    <s v="Q1.5 Passed"/>
    <s v="Qualified"/>
    <s v="NA"/>
    <s v="Tumor content 5-18%"/>
    <x v="0"/>
    <s v="Sri Lakshmi Hospital, Bangalore"/>
    <s v="Dr Prakash BV"/>
    <x v="3"/>
    <s v="NA"/>
    <s v="Stomach"/>
    <s v="Antrum of Stomach"/>
    <s v="Male"/>
    <n v="70"/>
    <s v="N"/>
    <n v="5.6"/>
    <s v="Kalappa"/>
    <s v="Surgery"/>
    <s v="Primary"/>
    <s v="Naïve"/>
    <s v="NA"/>
    <s v="III"/>
    <x v="4"/>
    <s v="NA"/>
    <s v="pT3N0M0"/>
    <s v="NA"/>
    <s v="NA"/>
    <s v="Adenocarcinoma"/>
    <s v="NA"/>
    <s v="NA"/>
    <d v="2025-08-11T00:00:00"/>
    <s v="0.4-1.0*1.2-1.4*1.8-1.9"/>
    <s v="NA"/>
    <s v="Manual"/>
    <n v="13"/>
    <s v="Abdul"/>
    <s v="Y"/>
    <s v="Y"/>
    <s v="N"/>
    <s v="Q2 Passed"/>
    <s v="NA"/>
    <s v="Arm1 (1x7)"/>
    <s v="T48 Base Plate2 : RxA (1x7), RxB (1x7), RxC (1x7), RxD (1x7), RxE (1x7), RxF (1x7)"/>
    <n v="56"/>
    <s v="Terminated @T72"/>
  </r>
  <r>
    <s v="FBR2S250196"/>
    <n v="250196"/>
    <s v="R&amp;D"/>
    <x v="876"/>
    <s v="FCB-PROTOCOL-01"/>
    <s v="CLN/PRA/343"/>
    <s v="Y"/>
    <s v="Cos V1 (2S)"/>
    <s v="Internal R&amp;D"/>
    <s v="Q1 Passed"/>
    <s v="Q1 Passed"/>
    <s v="Q1.5 Passed"/>
    <s v="Rejected"/>
    <s v="NA"/>
    <s v="No frank malignancy, Granulomatous lesions"/>
    <x v="0"/>
    <s v="Sri Lakshmi Hospital, Bangalore"/>
    <s v="Dr Prakash BV"/>
    <x v="7"/>
    <s v="NA"/>
    <s v="Colon"/>
    <s v="Colorectum acending colon"/>
    <s v="Male"/>
    <n v="59"/>
    <s v="N"/>
    <n v="5.8"/>
    <s v="Shashi"/>
    <s v="Surgery"/>
    <s v="Primary"/>
    <s v="Naïve"/>
    <s v="NA"/>
    <s v="II"/>
    <x v="2"/>
    <s v="NA"/>
    <s v="pT2N2M0"/>
    <s v="NA"/>
    <s v="NA"/>
    <s v="Adenocarcinoma"/>
    <s v="NA"/>
    <s v="NA"/>
    <d v="2025-08-12T00:00:00"/>
    <s v="0.6-0.8*1.6*3.4"/>
    <s v="0.6-0.8*1.6*3.2"/>
    <s v="Manual"/>
    <n v="13"/>
    <s v="sai "/>
    <s v="Y"/>
    <s v="Y"/>
    <s v="N"/>
    <s v="Q2 Passed"/>
    <s v="NA"/>
    <s v="2*2*1 (Arm 1 (1x7))"/>
    <s v="Base Plate-2: 2*2*1 {MC (DMEM/F12)  RxA (1x7), DMEM/F12+Nivolumab RxJ (1x7), DMEM/F12+Leucoverin+5FU+Oxaliplatin RxK (1x7)};_x000a_Flow Plate-3: 2*2*1 {MC (DMEM/F12)  RxA (1x7), DMEM/F12+AntiCD3+IL2 RxI (1x7), DMEM/F12+Nivolumab RxJ (1x7)"/>
    <n v="56"/>
    <s v="Rejected"/>
  </r>
  <r>
    <s v="FBB1O250197"/>
    <n v="250197"/>
    <s v="Biopharma"/>
    <x v="876"/>
    <s v="FCB-PROTOCOL-01"/>
    <s v="VYD/416"/>
    <s v="Y"/>
    <s v="BP013(1O)"/>
    <s v="Biobank"/>
    <s v="Q1 Passed"/>
    <s v="Q1 Passed"/>
    <s v="Q1.5 Passed"/>
    <s v="Qualified"/>
    <s v="Nil"/>
    <s v="Tumor content 60-95%"/>
    <x v="5"/>
    <s v="Vydehi Hospital, Bangalore"/>
    <s v="Dr Amritha Prabha"/>
    <x v="0"/>
    <s v="NA"/>
    <s v="Buccal Mucosa"/>
    <s v="Left Buccal Mucosa"/>
    <s v="Female"/>
    <n v="61"/>
    <s v="N"/>
    <n v="5.3"/>
    <s v="Maruthi"/>
    <s v="Surgery"/>
    <s v="Primary"/>
    <s v="Naïve"/>
    <s v="NA"/>
    <s v="IV"/>
    <x v="1"/>
    <n v="2"/>
    <s v="T3N3b"/>
    <s v="NA"/>
    <s v="NA"/>
    <s v="SCC"/>
    <s v="palliative chemotherapy"/>
    <s v="Paclitaxel+ Carboplatin"/>
    <d v="2025-08-12T00:00:00"/>
    <s v="0.8*1.0*1.3"/>
    <s v="NA"/>
    <s v="Vibratome"/>
    <n v="14"/>
    <s v="Mouniss"/>
    <s v="Y"/>
    <s v="Y"/>
    <s v="N"/>
    <s v="Q2 Passed"/>
    <s v="NA"/>
    <s v="Arm1 (1x7)"/>
    <s v="Base Plate 2: MC+PBNC RxA (1x7), Nivo+PBNC RxB (1x7), Nivo+IMAN+PBNC RxC (1x7), IMAN+PBNC RxD (1x7);_x000a_Flow Plate 3: MC+PBNC RxA (1x7), Nivo+IMAN+PBNC RxC (1x7)"/>
    <n v="49"/>
    <s v="Terminated @T72"/>
  </r>
  <r>
    <s v="FBB1O250198"/>
    <n v="250198"/>
    <s v="Biopharma"/>
    <x v="876"/>
    <s v="FCB-PROTOCOL-01"/>
    <s v="CLN/DBR/246"/>
    <s v="Y"/>
    <s v="BP013(1O)"/>
    <s v="Biobank"/>
    <s v="Q1 Passed"/>
    <s v="Q1 Passed"/>
    <s v="Q1.5 Passed"/>
    <s v="Qualified"/>
    <s v="Nil"/>
    <s v="Tumor content 15-85%"/>
    <x v="4"/>
    <s v="DBR &amp; SK Hospital, Tirupati"/>
    <s v="Dr C Jayaprakash"/>
    <x v="0"/>
    <s v="NA"/>
    <s v="Buccal Mucosa"/>
    <s v="Right Buccal Mucosa"/>
    <s v="Female"/>
    <n v="65"/>
    <s v="N"/>
    <n v="4.9000000000000004"/>
    <s v="Kalappa"/>
    <s v="Surgery"/>
    <s v="Primary"/>
    <s v="Naïve"/>
    <s v="NA"/>
    <s v="III"/>
    <x v="4"/>
    <s v="NA"/>
    <s v="T3 N0 MX"/>
    <s v="NA"/>
    <s v="NA"/>
    <s v="Squamous Cell Carcinoma"/>
    <s v="NA"/>
    <s v="NA"/>
    <d v="2025-08-12T00:00:00"/>
    <s v="0.6*1.4*1.8"/>
    <s v="NA"/>
    <s v="Vibratome"/>
    <n v="14"/>
    <s v="Abdul"/>
    <s v="Y"/>
    <s v="Y"/>
    <s v="N"/>
    <s v="Q2 Passed"/>
    <s v="NA"/>
    <s v="Arm1 (1x7)"/>
    <s v="Base Plate 2: MC+PBNC RxA (1x7), Nivo+PBNC RxB (1x7), Nivo+IMAN+PBNC RxC (1x7), IMAN+PBNC RxD (1x7);_x000a_Flow Plate 3: MC+PBNC RxA (1x7), Nivo+IMAN+PBNC RxC (1x7)"/>
    <n v="49"/>
    <s v="Terminated @T72"/>
  </r>
  <r>
    <s v="FBR1Q250199"/>
    <n v="250199"/>
    <s v="R&amp;D"/>
    <x v="877"/>
    <s v="FCB-PROTOCOL-01"/>
    <s v="JSS-047"/>
    <s v="Y"/>
    <s v="COSv4.2_CaBR(1Q-Unknown)"/>
    <s v="Internal R&amp;D"/>
    <s v="Q1 Passed"/>
    <s v="Q1 Passed"/>
    <s v="Q1.5 Passed"/>
    <s v="Rejected"/>
    <s v="NA"/>
    <s v="Mostly DCIS .Tumor in some fragments"/>
    <x v="6"/>
    <s v="JSS Hospital, Mysore"/>
    <s v="Dr Ravi Krishnappa"/>
    <x v="1"/>
    <s v="NA"/>
    <s v="Breast"/>
    <s v="Right Breast"/>
    <s v="Female"/>
    <n v="67"/>
    <s v="N"/>
    <n v="6.1"/>
    <s v="Kalappa"/>
    <s v="Surgery"/>
    <s v="Primary"/>
    <s v="Chemotherapy"/>
    <s v="NA"/>
    <s v="NA"/>
    <x v="0"/>
    <s v="NA"/>
    <s v="NA"/>
    <n v="8"/>
    <s v="AC+Paclitaxel"/>
    <s v="NA"/>
    <s v="NA"/>
    <s v="NA"/>
    <d v="2025-08-13T00:00:00"/>
    <s v="0.2-0.8*1.5*1.1-2.2"/>
    <s v="0.2-0.4*0.7*1.9"/>
    <s v="Manual"/>
    <n v="14"/>
    <s v="Mouniss"/>
    <s v="Y"/>
    <s v="Y"/>
    <s v="N"/>
    <s v="Q2 Rejected"/>
    <s v="No Tumor"/>
    <s v="Arm1 (1x5)"/>
    <s v="Base Plate-2:  MC RxA (1x6);_x000a_Base Plate-3: MC RxAM (6x1)"/>
    <n v="17"/>
    <s v="Rejected"/>
  </r>
  <r>
    <s v="FBR1Q250200"/>
    <n v="250200"/>
    <s v="R&amp;D"/>
    <x v="877"/>
    <s v="FCB-PROTOCOL-01"/>
    <s v="JSS-048"/>
    <s v="Y"/>
    <s v="COSv4.2_CaBR(1Q-Unknown)"/>
    <s v="Internal R&amp;D"/>
    <s v="Q1 Passed"/>
    <s v="Q1 Passed"/>
    <s v="Q1.5 Passed"/>
    <s v="Rejected"/>
    <s v="NA"/>
    <s v="Tumor content 0-10%. Average tumor content 3%"/>
    <x v="6"/>
    <s v="JSS Hospital, Mysore"/>
    <s v="Dr Ravi Krishnappa"/>
    <x v="1"/>
    <s v="Er(P), Pr(P), Her2(N)"/>
    <s v="Breast"/>
    <s v="Right Breast"/>
    <s v="Female"/>
    <n v="74"/>
    <s v="N"/>
    <n v="6.1"/>
    <s v="Kalappa"/>
    <s v="Surgery"/>
    <s v="Primary"/>
    <s v="Naïve"/>
    <s v="NA"/>
    <s v="NA"/>
    <x v="0"/>
    <s v="NA"/>
    <s v="NA"/>
    <s v="NA"/>
    <s v="NA"/>
    <s v="NA"/>
    <s v="NA"/>
    <s v="NA"/>
    <d v="2025-08-13T00:00:00"/>
    <s v="0.2*0.8*1.5_x000a_0.2-0.4-1.0*1.9"/>
    <s v="0.2*1.0*1.4_x000a_0.2-0.4*0.7*1.2"/>
    <s v="Manual"/>
    <n v="14"/>
    <s v="sai "/>
    <s v="Y"/>
    <s v="Y"/>
    <s v="N"/>
    <s v="Q2 Rejected"/>
    <s v="No Tumor"/>
    <s v="Arm1 (1x7)"/>
    <s v="Base Plate-2:  MC RxA (1x7);_x000a_Base Plate-3: MC RxAM (7x1)"/>
    <n v="21"/>
    <s v="Rejected"/>
  </r>
  <r>
    <s v="FBR1Y250201"/>
    <n v="250201"/>
    <s v="R&amp;D"/>
    <x v="878"/>
    <s v="FCB-PROTOCOL-01"/>
    <s v="VYD/417"/>
    <s v="Y"/>
    <s v="CCS Study (1Y)"/>
    <s v="Internal R&amp;D"/>
    <s v="Q1 Passed"/>
    <s v="Q1 Passed"/>
    <s v="Q1.5 Passed"/>
    <s v="Qualified"/>
    <s v="NA"/>
    <s v="Tumor content 65-95%"/>
    <x v="5"/>
    <s v="Vydehi Hospital, Bangalore"/>
    <s v="Dr Amritha Prabha"/>
    <x v="0"/>
    <s v="NA"/>
    <s v="Buccal Mucosa"/>
    <s v="Left Buccal Mucosa"/>
    <s v="Male"/>
    <n v="72"/>
    <s v="N"/>
    <n v="5.8"/>
    <s v="Maruthi"/>
    <s v="Surgery"/>
    <s v="Primary"/>
    <s v="Naïve"/>
    <s v="NA"/>
    <s v="I"/>
    <x v="3"/>
    <n v="2"/>
    <s v="T2N0"/>
    <s v="NA"/>
    <s v="NA"/>
    <s v="SCC"/>
    <s v="NA"/>
    <s v="NA"/>
    <d v="2025-08-14T00:00:00"/>
    <s v="0.2-0.4*1.2*1.2_x000a_0.1-0.2*0.5*1.2"/>
    <s v="NA"/>
    <s v="Vibratome"/>
    <n v="14"/>
    <s v="Dharani"/>
    <s v="Y"/>
    <s v="Y"/>
    <s v="N"/>
    <s v="Q2 Passed"/>
    <s v="NA"/>
    <s v=" V Arm 1 (1x7)"/>
    <s v="Base Plate-2: MC RxA (1x7), Cisplatin RxF (1x7),  Pacli+Carbo RxJ (1x7)"/>
    <n v="28"/>
    <s v="Terminated @T72"/>
  </r>
  <r>
    <s v="FBR1K250202"/>
    <n v="250202"/>
    <s v="R&amp;D"/>
    <x v="878"/>
    <s v="FCB-PROTOCOL-01"/>
    <s v="CLN/PRA/344"/>
    <s v="Y"/>
    <s v="DMS_v4(1K)"/>
    <s v="Internal R&amp;D"/>
    <s v="Q1 Passed"/>
    <s v="Q1 Rejected"/>
    <s v="Q1.5 Passed"/>
    <s v="Rejected"/>
    <s v="Very small size tissue"/>
    <s v="Tumor content 40-75% with high immune component"/>
    <x v="0"/>
    <s v="Sri Lakshmi Hospital, Bangalore"/>
    <s v="Dr Prakash BV"/>
    <x v="0"/>
    <s v="NA"/>
    <s v="Tongue"/>
    <s v="Left Lateral border of Tongue"/>
    <s v="Female"/>
    <n v="50"/>
    <s v="N"/>
    <n v="5.0999999999999996"/>
    <s v="Shashi"/>
    <s v="Surgery"/>
    <s v="Primary"/>
    <s v="Naïve"/>
    <s v="NA"/>
    <s v="II"/>
    <x v="2"/>
    <s v="NA"/>
    <s v="pT2N2M0"/>
    <s v="NA"/>
    <s v="NA"/>
    <s v="SCC"/>
    <s v="NA"/>
    <s v="NA"/>
    <d v="2025-08-14T00:00:00"/>
    <s v="0.2-0.4*0.9*1.2"/>
    <s v="NA"/>
    <s v="Vibratome"/>
    <n v="14"/>
    <s v="Syam"/>
    <s v="N"/>
    <s v="N"/>
    <s v="N"/>
    <s v="Q2 Rejected"/>
    <s v="Less No of explats"/>
    <s v="Arm1 (1x7)"/>
    <s v="NA"/>
    <n v="14"/>
    <s v="Rejected"/>
  </r>
  <r>
    <s v="FBR2J250203"/>
    <n v="250203"/>
    <s v="R&amp;D"/>
    <x v="879"/>
    <s v="FCB-PROTOCOL-01"/>
    <s v="CLN/PRA/345"/>
    <s v="Y"/>
    <s v="Lung (2I &amp; 2J)"/>
    <s v="Internal R&amp;D"/>
    <s v="Q1 Passed"/>
    <s v="Q1 Passed"/>
    <s v="Q1.5 Passed"/>
    <s v="Qualified"/>
    <s v="NA"/>
    <s v="Tumor content 55-80%"/>
    <x v="0"/>
    <s v="Sri Lakshmi Hospital, Bangalore"/>
    <s v="Dr Prakash BV"/>
    <x v="5"/>
    <s v="NA"/>
    <s v="Lung"/>
    <s v="Right Lung"/>
    <s v="Female"/>
    <n v="25"/>
    <s v="N"/>
    <n v="6.2"/>
    <s v="Shashi"/>
    <s v="Surgery"/>
    <s v="Primary"/>
    <s v="Naïve"/>
    <s v="NA"/>
    <s v="II"/>
    <x v="2"/>
    <s v="NA"/>
    <s v="pT2N2M0"/>
    <s v="NA"/>
    <s v="NA"/>
    <s v="SCC"/>
    <s v="NA"/>
    <s v="NA"/>
    <d v="2025-08-15T00:00:00"/>
    <s v="1.4*1.0-1.4*2.0-2.2"/>
    <s v="NA"/>
    <s v="Vibratome"/>
    <n v="14"/>
    <s v="Abdul"/>
    <s v="Y"/>
    <s v="Y"/>
    <s v="N"/>
    <s v="Q2 Passed"/>
    <s v="NA"/>
    <s v="Arm1 (1x7)"/>
    <s v="Base Plate-2: DMEM/F12 RxA (1x7), DMEM/F12 ACD3+IL2 RxK (1x7), DMEM/F12 Nivo RxM (1x7) ;_x000a_Flow Plate 3:  DMEM/F12 RxA (1x7), DMEM/F12 ACD3+IL2 RxK (1x7), DMEM/F12 Nivo RxM (1x7)"/>
    <n v="56"/>
    <s v="Terminated @T72"/>
  </r>
  <r>
    <s v="FBR1Y250204"/>
    <n v="250204"/>
    <s v="R&amp;D"/>
    <x v="880"/>
    <s v="FCB-PROTOCOL-01"/>
    <s v="VYD/418"/>
    <s v="Y"/>
    <s v="CCS Study (1Y)"/>
    <s v="Internal R&amp;D"/>
    <s v="Q1 Passed"/>
    <s v="Q1 Passed"/>
    <s v="Q1.5 Passed"/>
    <s v="Qualified"/>
    <s v="NA"/>
    <s v="Tumor content 10-70%"/>
    <x v="5"/>
    <s v="Vydehi Hospital, Bangalore"/>
    <s v="Dr Amritha Prabha"/>
    <x v="0"/>
    <s v="NA"/>
    <s v="Alveolus"/>
    <s v="Lower Alveolus"/>
    <s v="Male"/>
    <n v="49"/>
    <s v="N"/>
    <n v="6.3"/>
    <s v="Kalappa"/>
    <s v="Surgery"/>
    <s v="Primary"/>
    <s v="Naïve"/>
    <s v="NA"/>
    <s v="IV"/>
    <x v="1"/>
    <n v="1"/>
    <s v="T4aN1"/>
    <s v="NA"/>
    <s v="NA"/>
    <s v="SCC"/>
    <s v="CT"/>
    <s v="Cis"/>
    <d v="2025-08-18T00:00:00"/>
    <s v="0.2-0.4*0.6*0.7_x000a_0.2*0.8*0.5_x000a_0.2*0.4*0.6_x000a_0.2*0.5*0.4"/>
    <s v="NA"/>
    <s v="Vibratome"/>
    <n v="14"/>
    <s v="Vasanth"/>
    <s v="Y"/>
    <s v="Y"/>
    <s v="N"/>
    <s v="Q2 Passed"/>
    <s v="NA"/>
    <s v=" V Arm 1 (1x6)"/>
    <s v="Base Plate-2: MC RxAI (2x3), Cisplatin RxAN (2x3),  Pacli+Carbo RxAM (2x3)"/>
    <n v="24"/>
    <s v="Terminated @T72"/>
  </r>
  <r>
    <s v="FBR2A250205"/>
    <n v="250205"/>
    <s v="R&amp;D"/>
    <x v="880"/>
    <s v="FCB-PROTOCOL-01"/>
    <s v="JSS-049"/>
    <s v="Y"/>
    <s v="Ovary CC (2A)"/>
    <s v="Internal R&amp;D"/>
    <s v="Q1 Passed"/>
    <s v="Q1 Passed"/>
    <s v="Q1.5 Passed"/>
    <s v="Qualified"/>
    <s v="NA"/>
    <s v="Tumor content 0-55%.Average tumor content 30%"/>
    <x v="6"/>
    <s v="JSS Hospital, Mysore"/>
    <s v="Dr Ravi Krishnappa"/>
    <x v="2"/>
    <s v="NA"/>
    <s v="Ovary"/>
    <s v="Bilateral Ovary"/>
    <s v="Female"/>
    <n v="78"/>
    <s v="N"/>
    <n v="7.1"/>
    <s v="Maruthi"/>
    <s v="Surgery"/>
    <s v="Primary"/>
    <s v="Chemotherapy"/>
    <s v="NA"/>
    <s v="NA"/>
    <x v="0"/>
    <s v="NA"/>
    <s v="NA"/>
    <n v="3"/>
    <s v="Paclitaxel+Carboplatin"/>
    <s v="IDC"/>
    <s v="NA"/>
    <s v="NA"/>
    <d v="2025-08-18T00:00:00"/>
    <s v="0.6-0.8*1.6-2.0*2.2-2.4_x000a_0.2-0.6*0.8-1.3*2.0-2.6"/>
    <s v="0.6-0.8*0.6-1.2*2.4_x000a_0.2-0.4*0.4-0.6*1.2-1.6_x000a_0.2-0.6*0.6-1.0*1.3-1.4"/>
    <s v="Vibratome"/>
    <n v="14"/>
    <s v="Vasanth"/>
    <s v="Y"/>
    <s v="Y"/>
    <s v="N"/>
    <s v="Q2 Passed"/>
    <s v="NA"/>
    <s v=" V Arm 1 (1x7)"/>
    <s v="Base Plate-2: MC RxA (1x7),  Pacli+Carbo RxC (1x7), Liposomal dox+Carboplatin RxO (1x7), Gemicitabine+Carboplatin RxF (1x7) "/>
    <n v="35"/>
    <s v="Terminated @T72"/>
  </r>
  <r>
    <n v="250206"/>
    <n v="250206"/>
    <s v="R&amp;D"/>
    <x v="881"/>
    <s v="FCB-PROTOCOL-01"/>
    <s v="SIMS-003"/>
    <s v="Y"/>
    <s v="Biobank"/>
    <s v="Internal R&amp;D"/>
    <s v="Q1 Rejected"/>
    <s v="Q1 Passed"/>
    <s v="Q1.5 Rejected"/>
    <s v="Rejected"/>
    <s v="Very soft and spongy"/>
    <s v="NA"/>
    <x v="9"/>
    <s v="Sapthagiri Institute of Medical Sciences"/>
    <s v="Dr Nataraj"/>
    <x v="1"/>
    <s v="NA"/>
    <s v="Breast"/>
    <s v="Left Breast"/>
    <s v="Female"/>
    <n v="56"/>
    <s v="N"/>
    <n v="4.5999999999999996"/>
    <s v="Kalappa"/>
    <s v="Surgery"/>
    <s v="Primary"/>
    <s v="Naïve"/>
    <s v="NA"/>
    <s v="NA"/>
    <x v="0"/>
    <s v="NA"/>
    <s v="NA"/>
    <s v="NA"/>
    <s v="NA"/>
    <s v="NA"/>
    <s v="NA"/>
    <s v="NA"/>
    <d v="2025-08-19T00:00:00"/>
    <s v="0.4*0.6-1.2*0.7-1.6"/>
    <s v="NA"/>
    <s v="Manual"/>
    <n v="14"/>
    <s v="Jobin"/>
    <s v="N"/>
    <s v="N"/>
    <s v="N"/>
    <s v="Q2 Rejected"/>
    <s v="NA"/>
    <s v="NA"/>
    <s v="NA"/>
    <s v="NA"/>
    <s v="Rejected"/>
  </r>
  <r>
    <s v="FBR1C250207"/>
    <n v="250207"/>
    <s v="R&amp;D"/>
    <x v="881"/>
    <s v="FCB-PROTOCOL-01"/>
    <s v="CLN/DBR/247"/>
    <s v="Y"/>
    <s v="Cul Imp (1C)"/>
    <s v="Internal R&amp;D"/>
    <s v="Q1 Passed"/>
    <s v="Q1 Rejected"/>
    <s v="Q1.5 Passed"/>
    <s v="Qualified"/>
    <s v="Blood Hemolysed"/>
    <s v="Tumor content 35-85% with good immune component"/>
    <x v="4"/>
    <s v="DBR &amp; SK Hospital, Tirupati"/>
    <s v="Dr C Jayaprakash"/>
    <x v="0"/>
    <s v="NA"/>
    <s v="Tongue"/>
    <s v="Tongue"/>
    <s v="Female"/>
    <n v="69"/>
    <s v="N"/>
    <n v="5.4"/>
    <s v="Shashi"/>
    <s v="Surgery"/>
    <s v="Primary"/>
    <s v="Naïve"/>
    <s v="NA"/>
    <s v="IVB"/>
    <x v="1"/>
    <s v="NA"/>
    <s v="T3 N3b MX"/>
    <s v="NA"/>
    <s v="NA"/>
    <s v="Squamous Cell Carcinoma"/>
    <s v="NA"/>
    <s v="NA"/>
    <d v="2025-08-20T00:00:00"/>
    <s v="0.6/0.8*1.4/1.6*1.6"/>
    <s v="NA"/>
    <s v="Vibratome"/>
    <n v="14"/>
    <s v="chandan"/>
    <s v="N"/>
    <s v="N"/>
    <s v="N"/>
    <s v="Q2 Passed"/>
    <s v="NA"/>
    <s v="Arm1 (1x7)"/>
    <s v="Base Plate 2: MC RxA (1x7), Nivolumab RxC (1x7);_x000a_Base plate 3: MC RxA (1x7), Flow ACD3+IL2 RxT (1x7), Flow Nivo RxC (1x7);_x000a_Plate 4: MC RxCS &amp; Nivo RxCU (7*2), MC RxCS &amp; Anti CD3 +IL2 RxCT &amp; Nivo RxCU (7*3) "/>
    <n v="70"/>
    <s v="Terminated @T72"/>
  </r>
  <r>
    <s v="FBR1Y250208"/>
    <n v="250208"/>
    <s v="R&amp;D"/>
    <x v="882"/>
    <s v="FCB-PROTOCOL-01"/>
    <s v="VYD/419"/>
    <s v="Y"/>
    <s v="CCS Study (1Y)"/>
    <s v="Internal R&amp;D"/>
    <s v="Q1 Passed"/>
    <s v="Q1 Passed"/>
    <s v="Q1.5 Passed"/>
    <s v="Qualified"/>
    <s v="NA"/>
    <s v="Tumor content 0-90%. Average tumor content 60%"/>
    <x v="5"/>
    <s v="Vydehi Hospital, Bangalore"/>
    <s v="Dr Amritha Prabha"/>
    <x v="0"/>
    <s v="NA"/>
    <s v="Tongue"/>
    <s v="Tongue"/>
    <s v="Male"/>
    <n v="57"/>
    <s v="N"/>
    <n v="3.8"/>
    <s v="Kalappa"/>
    <s v="Surgery"/>
    <s v="Primary"/>
    <s v="Naïve"/>
    <s v="NA"/>
    <s v="IV"/>
    <x v="1"/>
    <n v="2"/>
    <s v="T2N2"/>
    <s v="NA"/>
    <s v="NA"/>
    <s v="SCC"/>
    <s v="palliative chemotherapy"/>
    <s v="Paclitaxel+ Carboplatin"/>
    <d v="2025-08-20T00:00:00"/>
    <s v="0.2-0.4*0.8-1.5*1.2-2.2"/>
    <s v="NA"/>
    <s v="Vibratome"/>
    <n v="14"/>
    <s v="Syam"/>
    <s v="Y"/>
    <s v="Y"/>
    <s v="N"/>
    <s v="Q2 Passed"/>
    <s v="NA"/>
    <s v=" V Arm 1 (1x7)"/>
    <s v="Base Plate-2: MC RxAI (2x3), Cisplatin RxAN (2x3),  Pacli+Carbo RxAM (2x3)"/>
    <n v="31"/>
    <s v="Terminated @T72"/>
  </r>
  <r>
    <n v="250209"/>
    <n v="250209"/>
    <s v="R&amp;D"/>
    <x v="883"/>
    <s v="FCB-PROTOCOL-01"/>
    <s v="SIMS-004"/>
    <s v="Y"/>
    <s v="Biobank"/>
    <s v="Internal R&amp;D"/>
    <s v="Q1 Rejected"/>
    <s v="Q1 Passed"/>
    <s v="Q1.5 Rejected"/>
    <s v="Rejected"/>
    <s v="tissue portion is less and mostly upper palate"/>
    <s v="NA"/>
    <x v="9"/>
    <s v="Sapthagiri Institute of Medical Sciences"/>
    <s v="Dr Nataraj"/>
    <x v="0"/>
    <s v="NA"/>
    <s v="Buccal Mucosa"/>
    <s v="Buccal Mucosa and Floor of Mouth"/>
    <s v="Male"/>
    <n v="43"/>
    <s v="N"/>
    <n v="5.5"/>
    <s v="Shashi"/>
    <s v="Surgery"/>
    <s v="Primary"/>
    <s v="Naïve"/>
    <s v="NA"/>
    <s v="NA"/>
    <x v="0"/>
    <s v="NA"/>
    <s v="NA"/>
    <s v="NA"/>
    <s v="NA"/>
    <s v="NA"/>
    <s v="NA"/>
    <s v="NA"/>
    <d v="2025-08-21T00:00:00"/>
    <s v="1.2-1.4*2.4*3.0"/>
    <s v="NA"/>
    <s v="Manual"/>
    <n v="14"/>
    <s v="sai "/>
    <s v="Y"/>
    <s v="Y"/>
    <s v="N"/>
    <s v="Q2 Rejected"/>
    <s v="NA"/>
    <s v="NA"/>
    <s v="NA"/>
    <s v="NA"/>
    <s v="Rejected"/>
  </r>
  <r>
    <s v="FBR1Q250210"/>
    <n v="250210"/>
    <s v="R&amp;D"/>
    <x v="884"/>
    <s v="FCB-PROTOCOL-01"/>
    <s v="JSS-050"/>
    <s v="Y"/>
    <s v="COSv4.2_CaBR(1Q-Unknown)"/>
    <s v="Internal R&amp;D"/>
    <s v="Q1 Passed"/>
    <s v="Q1 Passed"/>
    <s v="Q1.5 Passed"/>
    <s v="Rejected"/>
    <s v="NA"/>
    <s v="Fragments show axillary lymphoid structures only with only 1 fragment showing ?4%metatstatic breast tumor"/>
    <x v="6"/>
    <s v="JSS Hospital, Mysore"/>
    <s v="Dr Ravi Krishnappa"/>
    <x v="1"/>
    <s v="TPBC"/>
    <s v="Breast"/>
    <s v="Right Axilla"/>
    <s v="Female"/>
    <n v="52"/>
    <s v="N"/>
    <n v="6.5"/>
    <s v="Maruthi"/>
    <s v="Surgery"/>
    <s v="Lymph node"/>
    <s v="Chemotherapy"/>
    <s v="NA"/>
    <s v="NA"/>
    <x v="0"/>
    <s v="NA"/>
    <s v="NA"/>
    <n v="6"/>
    <s v="TCH"/>
    <s v="NA"/>
    <s v="NA"/>
    <s v="NA"/>
    <d v="2025-08-22T00:00:00"/>
    <s v="0.2*0.9*1.2_x000a_0.4*1.5*1.4"/>
    <s v="0.2*0.5*0.8_x000a_0.3*1.2*1.4"/>
    <s v="Manual"/>
    <n v="14"/>
    <s v="Dharani"/>
    <s v="Y"/>
    <s v="Y"/>
    <s v="N"/>
    <s v="Q2 Rejected"/>
    <s v="Due to delay in Plate preparation"/>
    <s v="Arm1 (1x7)"/>
    <s v="Base Plate-2: MC RxA (1x7), MC RxA (1x7);_x000a_Base Plate-3: MC RxAM (7x2)"/>
    <n v="42"/>
    <s v="Rejected"/>
  </r>
  <r>
    <s v="FBR1K250211 "/>
    <n v="250211"/>
    <s v="R&amp;D"/>
    <x v="884"/>
    <s v="FCB-PROTOCOL-01"/>
    <s v="CLN/DBR/248"/>
    <s v="Y"/>
    <s v="DMS_v4(1K)"/>
    <s v="Internal R&amp;D"/>
    <s v="Q1 Passed"/>
    <s v="Q1 Passed"/>
    <s v="Q1.5 Passed"/>
    <s v="Qualified"/>
    <s v="NA"/>
    <s v="Tumor content 45-85%"/>
    <x v="4"/>
    <s v="DBR &amp; SK Hospital, Tirupati"/>
    <s v="Dr C Jayaprakash"/>
    <x v="0"/>
    <s v="NA"/>
    <s v="Buccal Mucosa"/>
    <s v="Right Buccal Mucosa"/>
    <s v="Female"/>
    <n v="44"/>
    <s v="N"/>
    <n v="5.4"/>
    <s v="Shashi"/>
    <s v="Surgery"/>
    <s v="Primary"/>
    <s v="Chemotherapy"/>
    <s v="NA"/>
    <s v="NA"/>
    <x v="0"/>
    <s v="NA"/>
    <s v="NA"/>
    <n v="4"/>
    <s v="5-Flurouracil, Cisplatin, PEG-Pilgrastim"/>
    <s v="Squamous Cell Carcinoma"/>
    <s v="NA"/>
    <s v="NA"/>
    <d v="2025-08-22T00:00:00"/>
    <s v="0.7*0.8-1.0*2.6"/>
    <s v="0.6-0.7*0.8-1.0*2.4"/>
    <s v="Vibratome"/>
    <n v="14"/>
    <s v="sai "/>
    <s v="Y"/>
    <s v="Y"/>
    <s v="N"/>
    <s v="Q2 Passed"/>
    <s v="NA"/>
    <s v="Arm1 (1x7)"/>
    <s v="Base Plate 2: MC RxA (1x7), Nivolumab RxC (1x7);_x000a_Flow Plate 3: MC RxA (1x7), Nivolumab RxC (1x7)"/>
    <n v="42"/>
    <s v="Terminated @T72"/>
  </r>
  <r>
    <s v="FBR1J250212"/>
    <n v="250212"/>
    <s v="R&amp;D"/>
    <x v="885"/>
    <s v="FCB-PROTOCOL-01"/>
    <s v="CLN/PRA/346"/>
    <s v="Y"/>
    <s v="COS_v3.0-Gastric (1J)"/>
    <s v="Internal R&amp;D"/>
    <s v="Q1 Passed"/>
    <s v="Q1 Passed"/>
    <s v="Q1.5 Passed"/>
    <s v="Qualified"/>
    <s v="NA"/>
    <s v="Tumor content 1-80% ( Squamous Cell)"/>
    <x v="0"/>
    <s v="Sri Lakshmi Hospital, Bangalore"/>
    <s v="Dr Prakash BV"/>
    <x v="3"/>
    <s v="NA"/>
    <s v="Antrum"/>
    <s v="Antrum of Stomach"/>
    <s v="Female"/>
    <n v="55"/>
    <s v="N"/>
    <n v="6.1"/>
    <s v="Kalappa"/>
    <s v="Surgery"/>
    <s v="Primary"/>
    <s v="Naïve"/>
    <s v="NA"/>
    <s v="III"/>
    <x v="4"/>
    <s v="NA"/>
    <s v="pT2N1M0"/>
    <s v="NA"/>
    <s v="NA"/>
    <s v="Adenocarcinoma"/>
    <s v="NA"/>
    <s v="NA"/>
    <d v="2025-08-25T00:00:00"/>
    <s v="06-1.0*1.9*2.5"/>
    <s v="NA"/>
    <s v="Manual"/>
    <n v="13"/>
    <s v="Mouniss"/>
    <s v="Y"/>
    <s v="Y"/>
    <s v="N"/>
    <s v="Q2 Passed"/>
    <s v="NA"/>
    <s v="Arm1 (1x7)"/>
    <s v="Base Plate-2: DMEM/F12+NGE  RxA (1x7), Flow DMEM/F12+NGE  RxA (1x7);_x000a_Flow Plate 3:  DMEM/F12+NGE  RxA (7x1), DMEM/F12+NGE Flow  RxE (7x1)"/>
    <n v="42"/>
    <s v="Terminated @T48"/>
  </r>
  <r>
    <s v="FBR2J250213"/>
    <n v="250213"/>
    <s v="R&amp;D"/>
    <x v="885"/>
    <s v="FCB-PROTOCOL-01"/>
    <s v="CLN/PRA/347"/>
    <s v="Y"/>
    <s v="Lung (2I &amp; 2J)"/>
    <s v="Internal R&amp;D"/>
    <s v="Q1 Passed"/>
    <s v="Q1 Passed"/>
    <s v="Q1.5 Passed"/>
    <s v="Qualified"/>
    <s v="NA"/>
    <s v="Tumor content 30-80%"/>
    <x v="0"/>
    <s v="Sri Lakshmi Hospital, Bangalore"/>
    <s v="Dr Prakash BV"/>
    <x v="5"/>
    <s v="NA"/>
    <s v="Lung"/>
    <s v="Right Lung"/>
    <s v="Male"/>
    <n v="40"/>
    <s v="N"/>
    <n v="6.1"/>
    <s v="Kalappa"/>
    <s v="Surgery"/>
    <s v="Primary"/>
    <s v="Naïve"/>
    <s v="NA"/>
    <s v="II"/>
    <x v="2"/>
    <s v="NA"/>
    <s v="pT2N0M0"/>
    <s v="NA"/>
    <s v="NA"/>
    <s v="Adenocarcinoma"/>
    <s v="NA"/>
    <s v="NA"/>
    <d v="2025-08-25T00:00:00"/>
    <s v="1.2*1.7*2.6"/>
    <s v="NA"/>
    <s v="Vibratome"/>
    <n v="14"/>
    <s v="chandan"/>
    <s v="Y"/>
    <s v="Y"/>
    <s v="N"/>
    <s v="Q2 Passed"/>
    <s v="NA"/>
    <s v="Arm1 (1x7)"/>
    <s v="Base Plate-2: 2*2*1  DMEM/F12 RxA (1x7),  2*2*1 DMEM/F12 ACD3+IL2 RxK (1x7), 2*2*1  DMEM/F12 Nivo RxM (1x7) ;_x000a_Flow Plate 3:   2*2*1 DMEM/F12 RxA (1x7),  2*2*1 DMEM/F12 ACD3+IL2 RxK (1x7),  2*2*1 DMEM/F12 Nivo RxM (1x7)"/>
    <n v="56"/>
    <s v="Terminated @T72"/>
  </r>
  <r>
    <s v="FBR1Q250214 "/>
    <n v="250214"/>
    <s v="R&amp;D"/>
    <x v="885"/>
    <s v="FCB-PROTOCOL-01"/>
    <s v="JSS-051"/>
    <s v="Y"/>
    <s v="COSv4.2_CaBR(1Q-Unknown)"/>
    <s v="Internal R&amp;D"/>
    <s v="Q1 Passed"/>
    <s v="Q1 Passed"/>
    <s v="Q1.5 Passed"/>
    <s v="Qualified"/>
    <s v="NA"/>
    <s v="Tumor content 6-40%"/>
    <x v="6"/>
    <s v="JSS Hospital, Mysore"/>
    <s v="Dr Ravi Krishnappa"/>
    <x v="1"/>
    <s v="Er(P), Pr(P), Her2(N)"/>
    <s v="Breast"/>
    <s v="Left Breast"/>
    <s v="Male"/>
    <n v="87"/>
    <s v="N"/>
    <n v="7.2"/>
    <s v="Maruthi"/>
    <s v="Surgery"/>
    <s v="Primary"/>
    <s v="Naïve"/>
    <s v="NA"/>
    <s v="NA"/>
    <x v="0"/>
    <s v="NA"/>
    <s v="NA"/>
    <s v="NA"/>
    <s v="NA"/>
    <s v="NA"/>
    <s v="NA"/>
    <s v="NA"/>
    <d v="2025-08-25T00:00:00"/>
    <s v="0.2-0.4*0.4-0.9*1.3"/>
    <s v="NA"/>
    <s v="Manual"/>
    <n v="14"/>
    <s v="Jobin"/>
    <s v="Y"/>
    <s v="Y"/>
    <s v="N"/>
    <s v="Q2 Passed"/>
    <s v="NA"/>
    <s v="Arm1 (1x7)"/>
    <s v="Base Plate-2:  MC RxA (1x7);_x000a_Base Plate-3: MC RxAM (7x1)"/>
    <n v="21"/>
    <s v="Terminated @T72"/>
  </r>
  <r>
    <s v="FBR2O250215"/>
    <n v="250215"/>
    <s v="R&amp;D"/>
    <x v="886"/>
    <s v="FCB-PROTOCOL-01"/>
    <s v="KH-012"/>
    <s v="Y"/>
    <s v="Prostate Biopsy (2O)"/>
    <s v="Internal R&amp;D"/>
    <s v="Q1 Passed"/>
    <s v="Q1 Passed"/>
    <s v="Q1.5 Passed"/>
    <s v="Rejected"/>
    <s v="NA"/>
    <s v="Only 2 fragments show glands suspicious of malignancy, needs IHC for confirmation"/>
    <x v="8"/>
    <s v="Kauvery Hospital, Elelctronic city bangalore"/>
    <s v="Dr Sreeharsha"/>
    <x v="6"/>
    <s v="NA"/>
    <s v="Prostate"/>
    <s v="Prostate"/>
    <s v="Male"/>
    <n v="77"/>
    <s v="N"/>
    <n v="2.2999999999999998"/>
    <s v="Kalappa"/>
    <s v="Surgery"/>
    <s v="Primary"/>
    <s v="Naïve"/>
    <s v="NA"/>
    <s v="NA"/>
    <x v="0"/>
    <s v="NA"/>
    <s v="pT2N0M0"/>
    <s v="NA"/>
    <s v="NA"/>
    <s v="Adenocarcinoma"/>
    <s v="NA"/>
    <s v="NA"/>
    <d v="2025-08-29T00:00:00"/>
    <s v="5fragments 0.1*0.1*0.1_x000a_17 fragments 0.1*0.2*0.6-2.0"/>
    <s v="NA"/>
    <s v="Manual"/>
    <n v="15"/>
    <s v="chandan"/>
    <s v="Y"/>
    <s v="Y"/>
    <s v="N"/>
    <s v="Q2 Passed"/>
    <s v="NA"/>
    <s v="Arm 1 (1x7)"/>
    <s v="Base Plate 2: Advanced DMEM/ F12 RxN (1x7), Advanced DMEM/F12+1nM DHT RxO (1x7), DMEM/F12 RxP (1x7), DMEM/F12+1nM DHT RxQ (1x7), TBL Flow (1x7);_x000a_Base Plate 3: Advanced DMEM/F12 RxE (1x7);_x000a_Flow Plate 5: Advanced DMEM/ F12 RxN (1x7), Advanced DMEM/F12+1nM DHT RxO (1x7), DMEM/F12 RxP (1x7);_x000a_Flow Plate 6: DMEM/F12+1nM DHT RxQ (1x7)"/>
    <n v="87"/>
    <s v="Terminated @T72"/>
  </r>
  <r>
    <s v="FBR2O250216"/>
    <n v="250216"/>
    <s v="R&amp;D"/>
    <x v="887"/>
    <s v="FCB-PROTOCOL-01"/>
    <s v="KH-013"/>
    <s v="Y"/>
    <s v="Prostate Biopsy (2O)"/>
    <s v="Internal R&amp;D"/>
    <s v="Q1 Passed"/>
    <s v="Q1 Passed"/>
    <s v="Q1.5 Passed"/>
    <s v="Rejected"/>
    <s v="NA"/>
    <s v="Fragments show features of BPH, no malignancy"/>
    <x v="8"/>
    <s v="Kauvery Hospital, Elelctronic city bangalore"/>
    <s v="Dr Sreeharsha"/>
    <x v="6"/>
    <s v="NA"/>
    <s v="Prostate"/>
    <s v="Prostate"/>
    <s v="Male"/>
    <n v="53"/>
    <s v="N"/>
    <n v="3.2"/>
    <s v="Kalappa"/>
    <s v="Surgery"/>
    <s v="Primary"/>
    <s v="Naïve"/>
    <s v="NA"/>
    <s v="NA"/>
    <x v="0"/>
    <s v="NA"/>
    <s v="pT2N0M0"/>
    <s v="NA"/>
    <s v="NA"/>
    <s v="Adenocarcinoma"/>
    <s v="NA"/>
    <s v="NA"/>
    <d v="2025-08-30T00:00:00"/>
    <s v="0.4*1.0-0.6*1.1"/>
    <s v="NA"/>
    <s v="Manual"/>
    <n v="14"/>
    <s v="Dharani"/>
    <s v="Y"/>
    <s v="Y"/>
    <s v="N"/>
    <s v="Q2 Rejected"/>
    <s v="No Tumor"/>
    <s v="Arm 1 (1x7)"/>
    <s v="Base Plate 2: Advanced DMEM/ F12 RxN (1x7), Advanced DMEM/F12+1nM DHT RxO (1x7), DMEM/F12 RxP (1x7)"/>
    <n v="28"/>
    <s v="Rejected"/>
  </r>
  <r>
    <s v="FBR2S250217"/>
    <n v="250217"/>
    <s v="R&amp;D"/>
    <x v="888"/>
    <s v="FCB-PROTOCOL-01"/>
    <s v="CLN/PRA/348"/>
    <s v="Y"/>
    <s v="Cos V1 (2S)"/>
    <s v="Internal R&amp;D"/>
    <s v="Q1 Passed"/>
    <s v="Q1 Passed"/>
    <s v="Q1.5 Passed"/>
    <s v="Rejected"/>
    <s v="NA"/>
    <s v="Tumor content 0-20%. Average tumor content 5%"/>
    <x v="0"/>
    <s v="Sri Lakshmi Hospital, Bangalore"/>
    <s v="Dr Prakash BV"/>
    <x v="7"/>
    <s v="NA"/>
    <s v="Rectum"/>
    <s v="Rectum"/>
    <s v="Male"/>
    <n v="60"/>
    <s v="N"/>
    <n v="6.3"/>
    <s v="Kalappa"/>
    <s v="Surgery"/>
    <s v="Primary"/>
    <s v="Naïve"/>
    <s v="NA"/>
    <s v="II"/>
    <x v="2"/>
    <s v="NA"/>
    <s v="pT2N0M0"/>
    <s v="NA"/>
    <s v="NA"/>
    <s v="Adenocarcinoma"/>
    <s v="NA"/>
    <s v="NA"/>
    <d v="2025-09-01T00:00:00"/>
    <s v="1.6-1.8*2.0*2.8"/>
    <s v="NA"/>
    <s v="Manual"/>
    <n v="13"/>
    <s v="Syam"/>
    <s v="Y"/>
    <s v="Y"/>
    <s v="N"/>
    <s v="Q2 Rejected"/>
    <s v="No Tumor"/>
    <s v="2*2*1 (Arm 1 (1x7))"/>
    <s v="Base Plate-2: 2*2*1 {MC (DMEM/F12)  RxA (1x7), DMEM/F12+Nivolumab RxJ (1x7), DMEM/F12+Leucoverin+5FU+Oxaliplatin RxK (1x7)};_x000a_Flow Plate-3: 2*2*1 {MC (DMEM/F12)  RxA (1x7), DMEM/F12+AntiCD3+IL2 RxI (1x7), DMEM/F12+Nivolumab RxJ (1x7)"/>
    <n v="56"/>
    <s v="Rejected"/>
  </r>
  <r>
    <s v="FBR1C250218 "/>
    <n v="250218"/>
    <s v="R&amp;D"/>
    <x v="888"/>
    <s v="FCB-PROTOCOL-01"/>
    <s v="CLN/PRA/349"/>
    <s v="Y"/>
    <s v="Cul Imp (1C)"/>
    <s v="Internal R&amp;D"/>
    <s v="Q1 Passed"/>
    <s v="Q1 Passed"/>
    <s v="Q1.5 Passed"/>
    <s v="Qualified"/>
    <s v="NA"/>
    <s v="Tumor content 15-80%"/>
    <x v="0"/>
    <s v="Sri Lakshmi Hospital, Bangalore"/>
    <s v="Dr Prakash BV"/>
    <x v="0"/>
    <s v="NA"/>
    <s v="Tongue"/>
    <s v="Left Lateral border of Tongue"/>
    <s v="Male"/>
    <n v="40"/>
    <s v="N"/>
    <n v="6.2"/>
    <s v="Kalappa"/>
    <s v="Surgery"/>
    <s v="Primary"/>
    <s v="Naïve"/>
    <s v="NA"/>
    <s v="II"/>
    <x v="2"/>
    <s v="NA"/>
    <s v="pT4N2bM0"/>
    <s v="NA"/>
    <s v="NA"/>
    <s v="SCC"/>
    <s v="NA"/>
    <s v="NA"/>
    <d v="2025-09-01T00:00:00"/>
    <s v="0.4-1.2*1.1*1.8"/>
    <s v="NA"/>
    <s v="Vibratome"/>
    <n v="15"/>
    <s v="Mano"/>
    <s v="Y"/>
    <s v="Y"/>
    <s v="N"/>
    <s v="Q2 Passed"/>
    <s v="NA"/>
    <s v="Arm1 (1x7)"/>
    <s v="Base Plate 2: MC RxA (1x7), Nivolumab RxC (1x7);_x000a_Base plate 3: MC RxA (1x7), Flow ACD3+IL2 RxT (1x7), Flow Nivo RxC (1x7);_x000a_Plate 4: MC RxCS &amp; Nivo RxCU (7*2), MC RxCS &amp; Anti CD3 +IL2 RxCT &amp; Nivo RxCU (7*3) "/>
    <n v="77"/>
    <s v="Terminated @T72"/>
  </r>
  <r>
    <s v="FBR1J250219"/>
    <n v="250219"/>
    <s v="R&amp;D"/>
    <x v="888"/>
    <s v="FCB-PROTOCOL-01"/>
    <s v="CLN/PRA/350"/>
    <s v="Y"/>
    <s v="COS_v3.0-Gastric (1J)"/>
    <s v="Internal R&amp;D"/>
    <s v="Q1 Passed"/>
    <s v="Q1 Rejected"/>
    <s v="Q1.5 Passed"/>
    <s v="Rejected"/>
    <s v="NA"/>
    <s v="Tumor content 0-30%. Average tumor content 10%"/>
    <x v="0"/>
    <s v="Sri Lakshmi Hospital, Bangalore"/>
    <s v="Dr Prakash BV"/>
    <x v="3"/>
    <s v="NA"/>
    <s v="Stomach"/>
    <s v="Antrum of Stomach"/>
    <s v="Female"/>
    <n v="60"/>
    <s v="N"/>
    <n v="6.2"/>
    <s v="Kalappa"/>
    <s v="Surgery"/>
    <s v="Primary"/>
    <s v="Naïve"/>
    <s v="NA"/>
    <s v="III"/>
    <x v="4"/>
    <s v="NA"/>
    <s v="pT3N1"/>
    <s v="NA"/>
    <s v="NA"/>
    <s v="Adenocarcinoma"/>
    <s v="NA"/>
    <s v="NA"/>
    <d v="2025-09-01T00:00:00"/>
    <s v="0.8-1.0*0.4-1.2*0.8-1.4"/>
    <s v="NA"/>
    <s v="Manual"/>
    <n v="13"/>
    <s v="Jobin"/>
    <s v="N"/>
    <s v="N"/>
    <s v="N"/>
    <s v="Q2 Rejected"/>
    <s v="Contamination observed"/>
    <s v="Arm1 (1x7)"/>
    <s v="Base Plate-2:  DMEM/F12 NGE RxA (1x7),   (Flow) DMEM/F12 ACD3+NGE RxA (1x7) ;_x000a_Flow Plate 3:    Base  and Flow RxA (7x2)"/>
    <n v="35"/>
    <s v="Rejected"/>
  </r>
  <r>
    <s v="FBR1Q250220"/>
    <n v="250220"/>
    <s v="R&amp;D"/>
    <x v="888"/>
    <s v="FCB-PROTOCOL-01"/>
    <s v="JSS-052"/>
    <s v="Y"/>
    <s v="COSv4.2_CaBR(1Q-Unknown)"/>
    <s v="Internal R&amp;D"/>
    <s v="Q1 Passed"/>
    <s v="Q1 Passed"/>
    <s v="Q1.5 Passed"/>
    <s v="Qualified"/>
    <s v="NA"/>
    <s v="Tumor content 4-40%"/>
    <x v="6"/>
    <s v="JSS Hospital, Mysore"/>
    <s v="Dr Ravi Krishnappa"/>
    <x v="1"/>
    <s v="TPBC"/>
    <s v="Breast"/>
    <s v="Right Breast"/>
    <s v="Female"/>
    <n v="60"/>
    <s v="N"/>
    <n v="6.8"/>
    <s v="Maruthi"/>
    <s v="Surgery"/>
    <s v="Primary"/>
    <s v="Naïve"/>
    <s v="NA"/>
    <s v="NA"/>
    <x v="0"/>
    <s v="NA"/>
    <s v="NA"/>
    <s v="NA"/>
    <s v="NA"/>
    <s v="IDC"/>
    <s v="NA"/>
    <s v="NA"/>
    <d v="2025-09-02T00:00:00"/>
    <s v="0.1-0.3*0.4-0.8*1.2-1.4_x000a_0.1-0.2*0.4-0.8*1.2-1.7"/>
    <s v="NA"/>
    <s v="Manual"/>
    <n v="15"/>
    <s v="Mouniss"/>
    <s v="Y"/>
    <s v="Y"/>
    <s v="N"/>
    <s v="Q2 Passed"/>
    <s v="NA"/>
    <s v="Arm1 (1x7)"/>
    <s v="Base Plate-2: T72 bMC RxA (1x7), NEAA RxBT (1x7)"/>
    <n v="21"/>
    <s v="Terminated @T72"/>
  </r>
  <r>
    <s v="FBR1Y250222"/>
    <n v="250222"/>
    <s v="R&amp;D"/>
    <x v="889"/>
    <s v="FCB-PROTOCOL-01"/>
    <s v="VYD/420"/>
    <s v="Y"/>
    <s v="CCS Study (1Y)"/>
    <s v="Internal R&amp;D"/>
    <s v="Q1 Passed"/>
    <s v="Q1 Passed"/>
    <s v="Q1.5 Passed"/>
    <s v="Qualified"/>
    <s v="NA"/>
    <s v="Tumor content 30-75%"/>
    <x v="5"/>
    <s v="Vydehi Hospital, Bangalore"/>
    <s v="Dr Amritha Prabha"/>
    <x v="0"/>
    <s v="NA"/>
    <s v="Tongue"/>
    <s v="Left Lateral border of Tongue"/>
    <s v="Female"/>
    <n v="41"/>
    <s v="N"/>
    <n v="5.6"/>
    <s v="Kalappa"/>
    <s v="Surgery"/>
    <s v="Primary"/>
    <s v="Naïve"/>
    <s v="NA"/>
    <s v="IV"/>
    <x v="1"/>
    <n v="2"/>
    <s v="T2N2"/>
    <s v="NA"/>
    <s v="NA"/>
    <s v="SCC"/>
    <s v="RT"/>
    <s v="NA"/>
    <d v="2025-09-02T00:00:00"/>
    <s v="0.4*0.7*1.0_x000a_0.6*0.8*1.4"/>
    <s v="NA"/>
    <s v="Vibratome"/>
    <n v="15"/>
    <s v="Syam"/>
    <s v="Y"/>
    <s v="Y"/>
    <s v="N"/>
    <s v="Q2 Passed"/>
    <s v="NA"/>
    <s v=" V Arm 1 (1x7)"/>
    <s v="Base Plate-2: MC RxA (1x7), Cisplatin RxF (1x7),  Pacli+Carbo RxJ (1x7), Gemi+Carbo  RxL (1x7)"/>
    <n v="35"/>
    <s v="Terminated @T72"/>
  </r>
  <r>
    <s v="FBR2S250223"/>
    <n v="250223"/>
    <s v="R&amp;D"/>
    <x v="890"/>
    <s v="FCB-PROTOCOL-01"/>
    <s v="CLN/PRA/351"/>
    <s v="Y"/>
    <s v="Cos V1 (2S)"/>
    <s v="Internal R&amp;D"/>
    <s v="Q1 Passed"/>
    <s v="Q1 Passed"/>
    <s v="Q1.5 Passed"/>
    <s v="Qualified"/>
    <s v="NA"/>
    <s v="Tumor content 0-40%. Average tumor content 15%"/>
    <x v="0"/>
    <s v="Sri Lakshmi Hospital, Bangalore"/>
    <s v="Dr Prakash BV"/>
    <x v="7"/>
    <s v="NA"/>
    <s v="Colon"/>
    <s v="Sigmoid Colon"/>
    <s v="Female"/>
    <n v="70"/>
    <s v="N"/>
    <n v="6.8"/>
    <s v="Maruthi"/>
    <s v="Surgery"/>
    <s v="Primary"/>
    <s v="Naïve"/>
    <s v="NA"/>
    <s v="II"/>
    <x v="2"/>
    <s v="NA"/>
    <s v="pT2N2M0"/>
    <s v="NA"/>
    <s v="NA"/>
    <s v="Adenocarcinoma"/>
    <s v="NA"/>
    <s v="NA"/>
    <d v="2025-09-03T00:00:00"/>
    <s v="0.8-1.0*1.0-1.2*2.6-2.8"/>
    <s v="0.8*0.8-1.0*2.4-2.6"/>
    <s v="Vibratome"/>
    <n v="13"/>
    <s v="sai "/>
    <s v="Y"/>
    <s v="Y"/>
    <s v="N"/>
    <s v="Q2 Passed"/>
    <s v="NA"/>
    <s v="2*2*1 (Arm 1 (1x7))"/>
    <s v="Base Plate-2: 2*2*1 {MC (DMEM/F12)  RxA (1x7), DMEM/F12+Nivolumab RxJ (1x7)};_x000a_Flow Plate-3: 2*2*1 {MC (DMEM/F12)  RxA (1x7), DMEM/F12+AntiCD3+IL2 RxI (1x7), DMEM/F12+Nivolumab RxJ (1x7)}"/>
    <n v="42"/>
    <s v="Terminated @T72"/>
  </r>
  <r>
    <s v="FBR2A250224"/>
    <n v="250224"/>
    <s v="R&amp;D"/>
    <x v="890"/>
    <s v="FCB-PROTOCOL-01"/>
    <s v="SIMS-005"/>
    <s v="Y"/>
    <s v="Ovary CC (2A)"/>
    <s v="Internal R&amp;D"/>
    <s v="Q1 Passed"/>
    <s v="Q1 Passed"/>
    <s v="Q1.5 Passed"/>
    <s v="Qualified"/>
    <s v="NA"/>
    <s v="Tumor content 2-75%.?Metastatic/Serous"/>
    <x v="9"/>
    <s v="Sapthagiri Institute of Medical Sciences"/>
    <s v="Dr Nataraj"/>
    <x v="2"/>
    <s v="NA"/>
    <s v="Ovary"/>
    <s v="Ovary"/>
    <s v="Female"/>
    <n v="55"/>
    <s v="N"/>
    <n v="6.1"/>
    <s v="Kalappa"/>
    <s v="Surgery"/>
    <s v="Primary"/>
    <s v="Naïve"/>
    <s v="NA"/>
    <s v="NA"/>
    <x v="0"/>
    <s v="NA"/>
    <s v="NA"/>
    <s v="NA"/>
    <s v="NA"/>
    <s v="NA"/>
    <s v="NA"/>
    <s v="NA"/>
    <d v="2025-09-03T00:00:00"/>
    <s v="0.2*0.8*0.7_x000a_0.3*0.6*0.8-1.2_x000a_0.2*0.5-0.9*1.6_x000a_0.2*0.8*1.6"/>
    <s v="NA"/>
    <s v="Manual"/>
    <n v="15"/>
    <s v="Vasanth"/>
    <s v="Y"/>
    <s v="Y"/>
    <s v="N"/>
    <s v="Q2 Passed"/>
    <s v="NA"/>
    <s v="M Arm1 (1x7)"/>
    <s v="Base Plate-2: MC RxA (1x7),  Pacli+Carbo RxC (1x7)"/>
    <n v="21"/>
    <s v="Terminated @T72"/>
  </r>
  <r>
    <n v="250225"/>
    <n v="250225"/>
    <s v="R&amp;D"/>
    <x v="890"/>
    <s v="FCB-PROTOCOL-01"/>
    <s v="JSS-053"/>
    <s v="Y"/>
    <s v="Biobank"/>
    <s v="Internal R&amp;D"/>
    <s v="Q1 Rejected"/>
    <s v="Not Received"/>
    <s v="Q1.5 Rejected"/>
    <s v="Rejected"/>
    <s v="Mostly Fatty tissue"/>
    <s v="NA"/>
    <x v="6"/>
    <s v="JSS Hospital, Mysore"/>
    <s v="Dr Ravi Krishnappa"/>
    <x v="1"/>
    <s v="NA"/>
    <s v="Breast"/>
    <s v="Right Breast"/>
    <s v="Female"/>
    <n v="47"/>
    <s v="N"/>
    <n v="5.5"/>
    <s v="Shashi"/>
    <s v="Surgery"/>
    <s v="Primary"/>
    <s v="Naïve"/>
    <s v="NA"/>
    <s v="NA"/>
    <x v="0"/>
    <s v="NA"/>
    <s v="NA"/>
    <s v="NA"/>
    <s v="NA"/>
    <s v="NA"/>
    <s v="NA"/>
    <s v="NA"/>
    <d v="2025-09-03T00:00:00"/>
    <s v="0.7*0.4-0.6*0.4-0.7_x000a_0.2*0.4-0.7*1.2"/>
    <s v="NA"/>
    <s v="Manual"/>
    <n v="15"/>
    <s v="Mouniss"/>
    <s v="N"/>
    <s v="N"/>
    <s v="N"/>
    <s v="Q2 Rejected"/>
    <s v="NA"/>
    <s v="NA"/>
    <s v="NA"/>
    <s v="NA"/>
    <s v="Rejected"/>
  </r>
  <r>
    <n v="220226"/>
    <n v="250226"/>
    <s v="R&amp;D"/>
    <x v="890"/>
    <s v="FCB-PROTOCOL-01"/>
    <s v="JSS-054"/>
    <s v="Y"/>
    <s v="Biobank"/>
    <s v="Internal R&amp;D"/>
    <s v="Q1 Rejected"/>
    <s v="Q1 Passed"/>
    <s v="Q1.5 Rejected"/>
    <s v="Rejected"/>
    <s v="Mostly Fatty tissue"/>
    <s v="NA"/>
    <x v="6"/>
    <s v="JSS Hospital, Mysore"/>
    <s v="Dr Ravi Krishnappa"/>
    <x v="1"/>
    <s v="NA"/>
    <s v="Breast"/>
    <s v="Left Breast"/>
    <s v="Female"/>
    <n v="77"/>
    <s v="N"/>
    <n v="5.5"/>
    <s v="Shashi"/>
    <s v="Surgery"/>
    <s v="Primary"/>
    <s v="Naïve"/>
    <s v="NA"/>
    <s v="NA"/>
    <x v="0"/>
    <s v="NA"/>
    <s v="NA"/>
    <s v="NA"/>
    <s v="NA"/>
    <s v="IDC"/>
    <s v="NA"/>
    <s v="NA"/>
    <d v="2025-09-03T00:00:00"/>
    <s v="NA"/>
    <s v="NA"/>
    <s v="Manual"/>
    <n v="15"/>
    <s v="NA"/>
    <s v="N"/>
    <s v="N"/>
    <s v="N"/>
    <s v="Q2 Rejected"/>
    <s v="NA"/>
    <s v="NA"/>
    <s v="NA"/>
    <s v="NA"/>
    <s v="Rejected"/>
  </r>
  <r>
    <s v="FBR1Q250227"/>
    <n v="250227"/>
    <s v="R&amp;D"/>
    <x v="890"/>
    <s v="FCB-PROTOCOL-01"/>
    <s v="JSS-055"/>
    <s v="Y"/>
    <s v="COSv4.2_CaBR(1Q-Unknown)"/>
    <s v="Internal R&amp;D"/>
    <s v="Q1 Passed"/>
    <s v="Q1 Passed"/>
    <s v="Q1.5 Passed"/>
    <s v="Qualified"/>
    <s v="NA"/>
    <s v="Tumor content 1-40%"/>
    <x v="6"/>
    <s v="JSS Hospital, Mysore"/>
    <s v="Dr Ravi Krishnappa"/>
    <x v="1"/>
    <s v="TPBC"/>
    <s v="Breast"/>
    <s v="Right Breast"/>
    <s v="Female"/>
    <n v="37"/>
    <s v="N"/>
    <n v="5.5"/>
    <s v="Shashi"/>
    <s v="Surgery"/>
    <s v="Primary"/>
    <s v="Naïve"/>
    <s v="NA"/>
    <s v="NA"/>
    <x v="0"/>
    <s v="NA"/>
    <s v="NA"/>
    <s v="NA"/>
    <s v="NA"/>
    <s v="NA"/>
    <s v="NA"/>
    <s v="NA"/>
    <d v="2025-09-03T00:00:00"/>
    <s v="0.2-0.3*1.2-0.6*1.0"/>
    <s v="NA"/>
    <s v="Manual"/>
    <n v="15"/>
    <s v="Dharani"/>
    <s v="Y"/>
    <s v="Y"/>
    <s v="N"/>
    <s v="Q2 Passed"/>
    <s v="NA"/>
    <s v="Arm1 (1x4)"/>
    <s v="Base Plate-2: T72 MC RxA (1x5);_x000a_Base Plate-3: T72 arm RxAM (5x1)"/>
    <n v="14"/>
    <s v="Terminated @T72"/>
  </r>
  <r>
    <s v="FBR1C250228"/>
    <n v="250228"/>
    <s v="R&amp;D"/>
    <x v="890"/>
    <s v="FCB-PROTOCOL-01"/>
    <s v="CLN/DBR/249"/>
    <s v="Y"/>
    <s v="Cul Imp (1C)"/>
    <s v="Internal R&amp;D"/>
    <s v="Q1 Passed"/>
    <s v="Q1 Passed"/>
    <s v="Q1.5 Passed"/>
    <s v="Qualified"/>
    <s v="NA"/>
    <s v="Tumor content 55-80%"/>
    <x v="4"/>
    <s v="DBR &amp; SK Hospital, Tirupati"/>
    <s v="Dr C Jayaprakash"/>
    <x v="0"/>
    <s v="NA"/>
    <s v="Buccal Mucosa"/>
    <s v="Left Buccal Mucosa"/>
    <s v="Female"/>
    <n v="74"/>
    <s v="N"/>
    <n v="6.8"/>
    <s v="Maruthi"/>
    <s v="Surgery"/>
    <s v="Primary"/>
    <s v="Radiotherapy"/>
    <s v="NA"/>
    <s v="NA"/>
    <x v="0"/>
    <s v="NA"/>
    <s v="NA"/>
    <s v="NA"/>
    <s v="NA"/>
    <s v="Squamous Cell Carcinoma"/>
    <s v="NA"/>
    <s v="NA"/>
    <d v="2025-09-04T00:00:00"/>
    <s v="0.6*1.4*2.2"/>
    <s v="NA"/>
    <s v="Vibratome"/>
    <n v="15"/>
    <s v="Syam"/>
    <s v="Y"/>
    <s v="Y"/>
    <s v="N"/>
    <s v="Q2 Passed"/>
    <s v="NA"/>
    <s v="Arm1 (1x7)"/>
    <s v="Base Plate 2: MC RxA (1x7), Nivolumab RxC (1x7);_x000a_Base plate 3: MC RxA (1x7), Flow ACD3+IL2 RxT (1x7), Flow Nivo RxC (1x7);_x000a_Plate 4: MC RxCS &amp; Nivo RxCU (7*2), MC RxCS &amp; Anti CD3 +IL2 RxCT &amp; Nivo RxCU (7*3) "/>
    <n v="77"/>
    <s v="Terminated @T72"/>
  </r>
  <r>
    <s v="FBR1K250229"/>
    <n v="250229"/>
    <s v="R&amp;D"/>
    <x v="891"/>
    <s v="FCB-PROTOCOL-01"/>
    <s v="VYD/421"/>
    <s v="Y"/>
    <s v="DMS_v4(1K)"/>
    <s v="Internal R&amp;D"/>
    <s v="Q1 Passed"/>
    <s v="Q1 Passed"/>
    <s v="Q1.5 Passed"/>
    <s v="Qualified"/>
    <s v="NA"/>
    <s v="Tumor content 6-45% with good immune presence"/>
    <x v="5"/>
    <s v="Vydehi Hospital, Bangalore"/>
    <s v="Dr Amritha Prabha"/>
    <x v="0"/>
    <s v="NA"/>
    <s v="Buccal Mucosa"/>
    <s v="Left Buccal Mucosa"/>
    <s v="Male"/>
    <n v="45"/>
    <s v="N"/>
    <n v="6.6"/>
    <s v="Kalappa"/>
    <s v="Surgery"/>
    <s v="Primary"/>
    <s v="Naïve"/>
    <s v="NA"/>
    <s v="IV"/>
    <x v="1"/>
    <n v="2"/>
    <s v="T3N2b"/>
    <s v="NA"/>
    <s v="NA"/>
    <s v="SCC"/>
    <s v="RT"/>
    <s v="NA"/>
    <d v="2025-09-04T00:00:00"/>
    <s v="0.4-0.8*1.2*1.5"/>
    <s v="NA"/>
    <s v="Vibratome"/>
    <n v="15"/>
    <s v="Mouniss"/>
    <s v="Y"/>
    <s v="Y"/>
    <s v="N"/>
    <s v="Q2 Passed"/>
    <s v="NA"/>
    <s v="Arm1 (1x7)"/>
    <s v="Base Plate 2: MC RxA (1x7), Nivolumab RxC (1x7);_x000a_Flow Plate 3: MC RxA (1x7), Nivolumab RxC (1x7)"/>
    <n v="49"/>
    <s v="Terminated @T72"/>
  </r>
  <r>
    <s v="FBR1K250230"/>
    <n v="250230"/>
    <s v="R&amp;D"/>
    <x v="892"/>
    <s v="FCB-PROTOCOL-01"/>
    <s v="CLN/DBR/250"/>
    <s v="Y"/>
    <s v="DMS_v4(1K)"/>
    <s v="Internal R&amp;D"/>
    <s v="Q1 Passed"/>
    <s v="Q1 Passed"/>
    <s v="Q1.5 Passed"/>
    <s v="Qualified"/>
    <s v="NA"/>
    <s v="Tumor content 75-90%"/>
    <x v="4"/>
    <s v="DBR &amp; SK Hospital, Tirupati"/>
    <s v="Dr C Jayaprakash"/>
    <x v="0"/>
    <s v="NA"/>
    <s v="Buccal Mucosa"/>
    <s v="Right Buccal Mucosa"/>
    <s v="Male"/>
    <n v="51"/>
    <s v="N"/>
    <n v="6.2"/>
    <s v="Kalappa"/>
    <s v="Surgery"/>
    <s v="Primary"/>
    <s v="Naïve"/>
    <s v="NA"/>
    <s v="IVA"/>
    <x v="1"/>
    <s v="NA"/>
    <s v="T4a N1 MX"/>
    <s v="NA"/>
    <s v="NA"/>
    <s v="Squamous Cell Carcinoma"/>
    <s v="NA"/>
    <s v="NA"/>
    <d v="2025-09-05T00:00:00"/>
    <s v="0.9-1.0*1.2*1.6"/>
    <s v="NA"/>
    <s v="Vibratome"/>
    <n v="15"/>
    <s v="Vasanth"/>
    <s v="Y"/>
    <s v="Y"/>
    <s v="N"/>
    <s v="Q2 Passed"/>
    <s v="NA"/>
    <s v="Arm1 (1x7)"/>
    <s v="Base Plate 2: MC RxA (1x7), Nivolumab RxC (1x7);_x000a_Flow Plate 3: MC RxA (1x7), Nivolumab RxC (1x7)"/>
    <n v="42"/>
    <s v="Terminated @T72"/>
  </r>
  <r>
    <s v="FBR1J250231"/>
    <n v="250231"/>
    <s v="R&amp;D"/>
    <x v="893"/>
    <s v="FCB-PROTOCOL-01"/>
    <s v="CLN/PRA/352"/>
    <s v="Y"/>
    <s v="COS_v3.0-Gastric (1J)"/>
    <s v="Internal R&amp;D"/>
    <s v="Q1 Passed"/>
    <s v="Q1 Passed"/>
    <s v="Q1.5 Passed"/>
    <s v="Rejected"/>
    <s v="NA"/>
    <s v="Tumor content 0-55%. Average tumor content 28%"/>
    <x v="0"/>
    <s v="Sri Lakshmi Hospital, Bangalore"/>
    <s v="Dr Prakash BV"/>
    <x v="3"/>
    <s v="NA"/>
    <s v="Stomach"/>
    <s v="Stomach"/>
    <s v="Female"/>
    <n v="54"/>
    <s v="N"/>
    <n v="6.4"/>
    <s v="Maruthi"/>
    <s v="Surgery"/>
    <s v="Primary"/>
    <s v="Naïve"/>
    <s v="NA"/>
    <s v="II"/>
    <x v="2"/>
    <s v="NA"/>
    <s v="pT3N2M0"/>
    <s v="NA"/>
    <s v="NA"/>
    <s v="Adenocarcinoma"/>
    <s v="NA"/>
    <s v="NA"/>
    <d v="2025-09-06T00:00:00"/>
    <s v="0.4-1.2*0.8-1.8*1.6-3.0"/>
    <s v="NA"/>
    <s v="Manual"/>
    <n v="13"/>
    <s v="Mouniss"/>
    <s v="Y"/>
    <s v="Y"/>
    <s v="N"/>
    <s v="Q2 Rejected"/>
    <s v="Contamination observed"/>
    <s v="Arm1 (1x7)"/>
    <s v="Base Plate-2:  DMEM/F12 NGE RxA (1x7),   (Flow) DMEM/F12 ACD3+NGE RxA (1x7) ;_x000a_Flow Plate 3:    Base  and Flow RxA (7x2)"/>
    <n v="49"/>
    <s v="Rejected"/>
  </r>
  <r>
    <s v="FBR2S250232"/>
    <n v="250232"/>
    <s v="R&amp;D"/>
    <x v="893"/>
    <s v="FCB-PROTOCOL-01"/>
    <s v="CLN/PRA/353"/>
    <s v="Y"/>
    <s v="Cos V1 (2S)"/>
    <s v="Internal R&amp;D"/>
    <s v="Q1 Passed"/>
    <s v="Q1 Passed"/>
    <s v="Q1.5 Passed"/>
    <s v="Qualified"/>
    <s v="NA"/>
    <s v="Tumor content 35-60%"/>
    <x v="0"/>
    <s v="Sri Lakshmi Hospital, Bangalore"/>
    <s v="Dr Prakash BV"/>
    <x v="7"/>
    <s v="NA"/>
    <s v="Colon"/>
    <s v="Descending colon"/>
    <s v="Female"/>
    <n v="70"/>
    <s v="N"/>
    <n v="6.4"/>
    <s v="Maruthi"/>
    <s v="Surgery"/>
    <s v="Primary"/>
    <s v="Naïve"/>
    <s v="NA"/>
    <s v="II"/>
    <x v="2"/>
    <s v="NA"/>
    <s v="pT2N2M0"/>
    <s v="NA"/>
    <s v="NA"/>
    <s v="Adenocarcinoma"/>
    <s v="NA"/>
    <s v="NA"/>
    <d v="2025-09-06T00:00:00"/>
    <s v="0.6-0.7*0.8-1.6*1.0-1.9"/>
    <s v="NA"/>
    <s v="Vibratome"/>
    <n v="13"/>
    <s v="Vasanth"/>
    <s v="Y"/>
    <s v="Y"/>
    <s v="N"/>
    <s v="Q2 Passed"/>
    <s v="NA"/>
    <s v="2*4*0.45 (Arm 1 (1x7))"/>
    <s v="Base Plate-2: 2*4*0.45 {MC (DMEM/F12)  RxA (1x7), DMEM/F12+Nivolumab RxJ (1x7)};_x000a_Flow Plate-3: 2*4*0.45 {MC (DMEM/F12)  RxA (1x7), DMEM/F12+AntiCD3+IL2 RxI (1x7)}_x000a_"/>
    <n v="49"/>
    <s v="Terminated @T72"/>
  </r>
  <r>
    <s v="FBR1Q250233"/>
    <n v="250233"/>
    <s v="R&amp;D"/>
    <x v="894"/>
    <s v="FCB-PROTOCOL-01"/>
    <s v="VYD/422"/>
    <s v="Y"/>
    <s v="COSv4.2_CaBR(1Q-Unknown)"/>
    <s v="Internal R&amp;D"/>
    <s v="Q1 Passed"/>
    <s v="Q1 Rejected"/>
    <s v="Compromised"/>
    <s v="Rejected"/>
    <s v="NA"/>
    <s v="No tumor"/>
    <x v="5"/>
    <s v="Vydehi Hospital, Bangalore"/>
    <s v="Dr Amritha Prabha"/>
    <x v="1"/>
    <s v="NA"/>
    <s v="Breast"/>
    <s v="Right Breast"/>
    <s v="Female"/>
    <n v="64"/>
    <s v="N"/>
    <n v="4.5"/>
    <s v="Kalappa"/>
    <s v="Surgery"/>
    <s v="Primary"/>
    <s v="Naïve"/>
    <s v="NA"/>
    <s v="NA"/>
    <x v="0"/>
    <s v="NA"/>
    <s v="NA"/>
    <s v="NA"/>
    <s v="NA"/>
    <s v="IDC"/>
    <s v="NA"/>
    <s v="NA"/>
    <d v="2025-09-08T00:00:00"/>
    <s v="0.4-0.8*1.2*1.4-1.6_x000a_0.2*0.6-0.8*0.6-1.0"/>
    <s v="NA"/>
    <s v="Manual"/>
    <n v="15"/>
    <s v="sai "/>
    <s v="N"/>
    <s v="N"/>
    <s v="N"/>
    <s v="Q2 Passed"/>
    <s v="NA"/>
    <s v="Arm1 (1x6)"/>
    <s v="Base Plate-2: MC RxA (1x6),  MC RxA (1x6);_x000a_Base Plate-3: MC RxAM (6x2)"/>
    <n v="36"/>
    <s v="Rejected"/>
  </r>
  <r>
    <s v="FBR2A250234"/>
    <n v="250234"/>
    <s v="R&amp;D"/>
    <x v="895"/>
    <s v="FCB-PROTOCOL-01"/>
    <s v="JSS-056"/>
    <s v="Y"/>
    <s v="Ovary CC (2A)"/>
    <s v="Internal R&amp;D"/>
    <s v="Q1 Passed"/>
    <s v="Q1 Passed"/>
    <s v="Q1.5 Passed"/>
    <s v="Qualified"/>
    <s v="NA"/>
    <s v="Tumor content 5-55%"/>
    <x v="6"/>
    <s v="JSS Hospital, Mysore"/>
    <s v="Dr Ravi Krishnappa"/>
    <x v="2"/>
    <s v="NA"/>
    <s v="Ovary"/>
    <s v="Right Ovary"/>
    <s v="Female"/>
    <n v="36"/>
    <s v="N"/>
    <n v="5.6"/>
    <s v="Kalappa"/>
    <s v="Surgery"/>
    <s v="Primary"/>
    <s v="Chemotherapy"/>
    <s v="NA"/>
    <s v="IIIC"/>
    <x v="4"/>
    <s v="NA"/>
    <s v="NA"/>
    <n v="6"/>
    <s v="Paclitaxel+Carboplatin"/>
    <s v="NA"/>
    <s v="NA"/>
    <s v="NA"/>
    <d v="2025-09-10T00:00:00"/>
    <s v="1.0*3.4*4.2_x000a_0.4-0.8*2.4*3.0"/>
    <s v="1.0*1.4*3.0_x000a_0.4-0.8*1.8*2.8"/>
    <s v="Manual"/>
    <n v="15"/>
    <s v="Dharani"/>
    <s v="Y"/>
    <s v="Y"/>
    <s v="N"/>
    <s v="Q2 Passed"/>
    <s v="NA"/>
    <s v="Arm1 (1x7)"/>
    <s v="Base Plate-2: MC RxA (1x7),  Pacli+Carbo RxC (1x7), Liposomal dox+Carboplatin RxO (1x7), Gemicitabine+Carboplatin RxF (1x7), Control Flow RxA (1x7)"/>
    <n v="63"/>
    <s v="Terminated @T72"/>
  </r>
  <r>
    <s v="FBR2A250235"/>
    <n v="250235"/>
    <s v="R&amp;D"/>
    <x v="895"/>
    <s v="FCB-PROTOCOL-01"/>
    <s v="SIMS-006"/>
    <s v="Y"/>
    <s v="Ovary CC (2A)"/>
    <s v="Internal R&amp;D"/>
    <s v="Q1 Passed"/>
    <s v="Q1 Passed"/>
    <s v="Q1.5 Passed"/>
    <s v="Rejected"/>
    <s v="NA"/>
    <s v="Fragments show features of mature teratoma( Germ cell tumor). No malignant features in fragments"/>
    <x v="9"/>
    <s v="Sapthagiri Institute of Medical Sciences"/>
    <s v="Dr Nataraj"/>
    <x v="2"/>
    <s v="NA"/>
    <s v="Ovary"/>
    <s v="Left Immature Ovarian Teratoma"/>
    <s v="Female"/>
    <n v="33"/>
    <s v="N"/>
    <n v="6.3"/>
    <s v="Kalappa"/>
    <s v="Surgery"/>
    <s v="Primary"/>
    <s v="Naïve"/>
    <s v="NA"/>
    <s v="NA"/>
    <x v="0"/>
    <s v="NA"/>
    <s v="NA"/>
    <s v="NA"/>
    <s v="NA"/>
    <s v="NA"/>
    <s v="NA"/>
    <s v="NA"/>
    <d v="2025-09-10T00:00:00"/>
    <s v="0.2*0.2-1.0*0.4-1.0_x000a_0.4-0.6*0.2-1.0*0.6-1.4"/>
    <s v="NA"/>
    <s v="Manual"/>
    <n v="15"/>
    <s v="Jobin"/>
    <s v="Y"/>
    <s v="Y"/>
    <s v="N"/>
    <s v="Q2 Rejected"/>
    <s v="No Tumor"/>
    <s v=" V Arm 1 (1x7)"/>
    <s v="Base Plate-2: MC RxA (1x7),  Pacli+Carbo RxC (1x7)"/>
    <n v="21"/>
    <s v="Rejected"/>
  </r>
  <r>
    <s v="FBR1Q250236"/>
    <n v="250236"/>
    <s v="R&amp;D"/>
    <x v="895"/>
    <s v="FCB-PROTOCOL-01"/>
    <s v="CLN/PRA/354"/>
    <s v="Y"/>
    <s v="COSv4.2_CaBR(1Q-Unknown)"/>
    <s v="Internal R&amp;D"/>
    <s v="Q1 Passed"/>
    <s v="Q1 Passed"/>
    <s v="Q1.5 Rejected"/>
    <s v="Qualified"/>
    <s v="NA"/>
    <s v="Tumor content 2-15%"/>
    <x v="0"/>
    <s v="Sri Lakshmi Hospital, Bangalore"/>
    <s v="Dr Prakash BV"/>
    <x v="1"/>
    <s v="Er(P), Pr(P), Her2(N)"/>
    <s v="Breast"/>
    <s v="Left Breast"/>
    <s v="Female"/>
    <n v="38"/>
    <s v="N"/>
    <n v="6.4"/>
    <s v="Maruthi"/>
    <s v="Surgery"/>
    <s v="Primary"/>
    <s v="Naïve"/>
    <s v="NA"/>
    <s v="NA"/>
    <x v="0"/>
    <s v="NA"/>
    <s v="NA"/>
    <s v="NA"/>
    <s v="NA"/>
    <s v="NA"/>
    <s v="NA"/>
    <s v="NA"/>
    <d v="2025-09-10T00:00:00"/>
    <s v="0.4-1.0*1.2-1.6*3.8-4.0"/>
    <s v="NA"/>
    <s v="Manual"/>
    <n v="15"/>
    <s v="Mouniss"/>
    <s v="N"/>
    <s v="N"/>
    <s v="N"/>
    <s v="Q2 Passed"/>
    <s v="NA"/>
    <s v="Arm1 (1x7)"/>
    <s v="Base Plate-2: T48 MC RxA (1x7), T72 MC RxA (1x7), Flow arm T72 MC RxA (1x7), NEAA RxBT (1x7);_x000a_Base Plate-3: MC RxAM (7x2), Flow arm MC RxAM (7x1)"/>
    <n v="63"/>
    <s v="Terminated @T72"/>
  </r>
  <r>
    <s v="FBR1K250237"/>
    <n v="250237"/>
    <s v="R&amp;D"/>
    <x v="896"/>
    <s v="FCB-PROTOCOL-01"/>
    <s v="CLN/PRA/355"/>
    <s v="Y"/>
    <s v="DMS_v4(1K)"/>
    <s v="Internal R&amp;D"/>
    <s v="Q1 Passed"/>
    <s v="Q1 Passed"/>
    <s v="Q1.5 Passed"/>
    <s v="Qualified"/>
    <s v="NA"/>
    <s v="Tumor content 15-45%"/>
    <x v="0"/>
    <s v="Sri Lakshmi Hospital, Bangalore"/>
    <s v="Dr Prakash BV"/>
    <x v="0"/>
    <s v="NA"/>
    <s v="Pharynx"/>
    <s v="Hyphopharynx"/>
    <s v="Female"/>
    <n v="80"/>
    <s v="N"/>
    <n v="6.5"/>
    <s v="Kalappa"/>
    <s v="Surgery"/>
    <s v="Primary"/>
    <s v="Naïve"/>
    <s v="NA"/>
    <s v="III"/>
    <x v="4"/>
    <s v="NA"/>
    <s v="pT3N2M0"/>
    <s v="NA"/>
    <s v="NA"/>
    <s v="SCC"/>
    <s v="NA"/>
    <s v="NA"/>
    <d v="2025-09-11T00:00:00"/>
    <s v="0.4-0.8*0.9*1.8"/>
    <s v="NA"/>
    <s v="Vibratome"/>
    <n v="15"/>
    <s v="Mano"/>
    <s v="Y"/>
    <s v="Y"/>
    <s v="N"/>
    <s v="Q2 Passed"/>
    <s v="NA"/>
    <s v="Arm1 (1x7)"/>
    <s v="Base Plate 2: MC RxA (1x7), Nivolumab RxC (1x7);_x000a_Flow Plate 3: MC RxA (1x7), Nivolumab RxC (1x7)"/>
    <n v="42"/>
    <s v="Terminated @T72"/>
  </r>
  <r>
    <s v="FBR1K250238"/>
    <n v="250238"/>
    <s v="R&amp;D"/>
    <x v="897"/>
    <s v="FCB-PROTOCOL-01"/>
    <s v="SIMS-007"/>
    <s v="Y"/>
    <s v="DMS_v4(1K)"/>
    <s v="Internal R&amp;D"/>
    <s v="Q1 Passed"/>
    <s v="Q1 Passed"/>
    <s v="Q1.5 Passed"/>
    <s v="Qualified"/>
    <s v="NA"/>
    <s v="Tumor content 12-40%"/>
    <x v="9"/>
    <s v="Sapthagiri Institute of Medical Sciences"/>
    <s v="Dr Nataraj"/>
    <x v="0"/>
    <s v="NA"/>
    <s v="Alveolus"/>
    <s v="Lower Alveolus + Floor of mouth"/>
    <s v="Male"/>
    <n v="80"/>
    <s v="N"/>
    <n v="5.5"/>
    <s v="Kalappa"/>
    <s v="Surgery"/>
    <s v="Primary"/>
    <s v="Naïve"/>
    <s v="NA"/>
    <s v="NA"/>
    <x v="0"/>
    <s v="NA"/>
    <s v="NA"/>
    <s v="NA"/>
    <s v="NA"/>
    <s v="NA"/>
    <s v="NA"/>
    <s v="NA"/>
    <d v="2025-09-12T00:00:00"/>
    <s v="0.4*0.8*1.6_x000a_0.4-0.8*0.4-1.0*1.4_x000a_0.1-0.2*1.2*1.8"/>
    <s v="NA"/>
    <s v="Vibratome"/>
    <n v="15"/>
    <s v="Vasanth"/>
    <s v="N"/>
    <s v="N"/>
    <s v="N"/>
    <s v="Q2 Passed"/>
    <s v="NA"/>
    <s v="Arm1 (1x7)"/>
    <s v="Base Plate 2: MC RxA (1x7), Nivolumab RxC (1x7);_x000a_Flow Plate 3: MC RxA (1x7), Nivolumab RxC (1x7)"/>
    <n v="35"/>
    <s v="Terminated @T72"/>
  </r>
  <r>
    <s v="FBR1K250239"/>
    <n v="250239"/>
    <s v="R&amp;D"/>
    <x v="897"/>
    <s v="FCB-PROTOCOL-01"/>
    <s v="CLN/DBR/251"/>
    <s v="Y"/>
    <s v="DMS_v4(1K)"/>
    <s v="Internal R&amp;D"/>
    <s v="Q1 Passed"/>
    <s v="Q1 Passed"/>
    <s v="Q1.5 Passed"/>
    <s v="Qualified"/>
    <s v="NA"/>
    <s v="Tumor content 15-75% with good immune presence"/>
    <x v="4"/>
    <s v="DBR &amp; SK Hospital, Tirupati"/>
    <s v="Dr C Jayaprakash"/>
    <x v="0"/>
    <s v="NA"/>
    <s v="Buccal Mucosa"/>
    <s v="Left Buccal Mucosa"/>
    <s v="Female"/>
    <n v="49"/>
    <s v="N"/>
    <n v="4.9000000000000004"/>
    <s v="Shashi"/>
    <s v="Surgery"/>
    <s v="Primary"/>
    <s v="Naïve"/>
    <s v="NA"/>
    <s v="IVB"/>
    <x v="1"/>
    <s v="NA"/>
    <s v="T3 N3b MX"/>
    <s v="NA"/>
    <s v="NA"/>
    <s v="Squamous Cell Carcinoma"/>
    <s v="NA"/>
    <s v="NA"/>
    <d v="2025-09-13T00:00:00"/>
    <s v="0.3-0.6*0.6-1.2*1.2-1.8"/>
    <s v="NA"/>
    <s v="Vibratome"/>
    <n v="15"/>
    <s v="Mouniss"/>
    <s v="Y"/>
    <s v="Y"/>
    <s v="N"/>
    <s v="Q2 Passed"/>
    <s v="NA"/>
    <s v="Arm1 (1x7)"/>
    <s v="Base Plate 2: MC RxA (1x7), Nivolumab RxC (1x7);_x000a_Flow Plate 3: MC RxA (1x7), Nivolumab RxC (1x7)"/>
    <n v="49"/>
    <s v="Terminated @T72"/>
  </r>
  <r>
    <s v="FBR1Y250240"/>
    <n v="250240"/>
    <s v="R&amp;D"/>
    <x v="898"/>
    <s v="FCB-PROTOCOL-01"/>
    <s v="VYD/423"/>
    <s v="Y"/>
    <s v="CCS Study (1Y)"/>
    <s v="Internal R&amp;D"/>
    <s v="Q1 Passed"/>
    <s v="Q1 Passed"/>
    <s v="Q1.5 Passed"/>
    <s v="Qualified"/>
    <s v="NA"/>
    <s v="Tumor content 60-80%"/>
    <x v="5"/>
    <s v="Vydehi Hospital, Bangalore"/>
    <s v="Dr Amritha Prabha"/>
    <x v="0"/>
    <s v="NA"/>
    <s v="Buccal Mucosa"/>
    <s v="Right Buccal Mucosa"/>
    <s v="Female"/>
    <n v="77"/>
    <s v="N"/>
    <n v="4.5999999999999996"/>
    <s v="Kalappa"/>
    <s v="Surgery"/>
    <s v="Primary"/>
    <s v="Naïve"/>
    <s v="NA"/>
    <s v="I"/>
    <x v="3"/>
    <n v="1"/>
    <s v="T2N0"/>
    <s v="NA"/>
    <s v="NA"/>
    <s v="Verrucous carcinoma"/>
    <s v="NA"/>
    <s v="NA"/>
    <d v="2025-09-15T00:00:00"/>
    <s v="0.2-0.4*1.0*1.0-1.2"/>
    <s v="NA"/>
    <s v="Vibratome"/>
    <n v="15"/>
    <s v="Mano"/>
    <s v="Y"/>
    <s v="Y"/>
    <s v="N"/>
    <s v="Q2 Passed"/>
    <s v="NA"/>
    <s v=" V Arm 1 (1x6)"/>
    <s v="Base Plate-2: MC RxAI (2x3), Cisplatin RxAN (2x3),  Pacli+Carbo RxAM (2x3), Gemi+Carbo  RxAS (2x3)"/>
    <n v="36"/>
    <s v="Terminated @T72"/>
  </r>
  <r>
    <s v="FBR1K250241"/>
    <n v="250241"/>
    <s v="R&amp;D"/>
    <x v="899"/>
    <s v="FCB-PROTOCOL-01"/>
    <s v="VYD/424"/>
    <s v="Y"/>
    <s v="DMS_v4(1K)"/>
    <s v="Internal R&amp;D"/>
    <s v="Q1 Passed"/>
    <s v="Q1 Passed"/>
    <s v="Q1.5 Passed"/>
    <s v="Qualified"/>
    <s v="NA"/>
    <s v="Tumor content 15-60%"/>
    <x v="5"/>
    <s v="Vydehi Hospital, Bangalore"/>
    <s v="Dr Amritha Prabha"/>
    <x v="0"/>
    <s v="NA"/>
    <s v="Alveolus"/>
    <s v="Lower Alveolus"/>
    <s v="Female"/>
    <n v="60"/>
    <s v="N"/>
    <n v="5.2"/>
    <s v="Shashi"/>
    <s v="Surgery"/>
    <s v="Primary"/>
    <s v="Naïve"/>
    <s v="NA"/>
    <s v="IV"/>
    <x v="1"/>
    <n v="2"/>
    <s v="T3N2b"/>
    <s v="NA"/>
    <s v="NA"/>
    <s v="SCC"/>
    <s v="RT"/>
    <s v="NA"/>
    <d v="2025-09-16T00:00:00"/>
    <s v="0.6-1.0*0.6-1.2*1.0-1.8"/>
    <s v="NA"/>
    <s v="Vibratome"/>
    <n v="15"/>
    <s v="Jobin"/>
    <s v="Y"/>
    <s v="Y"/>
    <s v="N"/>
    <s v="Q2 Passed"/>
    <s v="NA"/>
    <s v="Arm1 (1x7)"/>
    <s v="Base Plate 2: MC RxA (1x7), Nivolumab RxC (1x7);_x000a_Flow Plate 3: MC RxA (1x7), Nivolumab RxC (1x7)"/>
    <n v="35"/>
    <s v="Terminated @T72"/>
  </r>
  <r>
    <s v="FBR1K250242"/>
    <n v="250242"/>
    <s v="R&amp;D"/>
    <x v="899"/>
    <s v="FCB-PROTOCOL-01"/>
    <s v="CLN/DBR/252"/>
    <s v="Y"/>
    <s v="DMS_v4(1K)"/>
    <s v="Internal R&amp;D"/>
    <s v="Q1 Passed"/>
    <s v="Q1 Passed"/>
    <s v="Q1.5 Passed"/>
    <s v="Rejected"/>
    <s v="NA"/>
    <s v=" Tumor content 40-80%"/>
    <x v="4"/>
    <s v="DBR &amp; SK Hospital, Tirupati"/>
    <s v="Dr C Jayaprakash"/>
    <x v="0"/>
    <s v="NA"/>
    <s v="Buccal Mucosa"/>
    <s v="Left Buccal Mucosa"/>
    <s v="Female"/>
    <n v="49"/>
    <s v="N"/>
    <n v="6.5"/>
    <s v="Shashi"/>
    <s v="Surgery"/>
    <s v="Primary"/>
    <s v="Naïve"/>
    <s v="NA"/>
    <s v="IVA"/>
    <x v="1"/>
    <s v="NA"/>
    <s v="T3 N2 MX"/>
    <s v="NA"/>
    <s v="NA"/>
    <s v="Squamous Cell Carcinoma"/>
    <s v="NA"/>
    <s v="NA"/>
    <d v="2025-09-17T00:00:00"/>
    <s v="0.6/0.8*1.0*2.2"/>
    <s v="NA"/>
    <s v="Vibratome"/>
    <n v="15"/>
    <s v="chandan"/>
    <s v="Y"/>
    <s v="Y"/>
    <s v="N"/>
    <s v="Q2 Passed"/>
    <s v="NA"/>
    <s v="Arm1 (1x7)"/>
    <s v="Base Plate 2: MC RxA (1x7), Nivolumab RxC (1x7);_x000a_Flow Plate 3: MC RxA (1x7), Nivolumab RxC (1x7)"/>
    <n v="35"/>
    <s v="Rejected"/>
  </r>
  <r>
    <s v="FBR1Q250243"/>
    <n v="250243"/>
    <s v="R&amp;D"/>
    <x v="900"/>
    <s v="FCB-PROTOCOL-01"/>
    <s v="JSS-057"/>
    <s v="Y"/>
    <s v="COSv4.2_CaBR(1Q-Unknown)"/>
    <s v="Internal R&amp;D"/>
    <s v="Q1 Passed"/>
    <s v="Q1 Rejected"/>
    <s v="Compromised"/>
    <s v="Rejected"/>
    <s v="NA"/>
    <s v="No tumor"/>
    <x v="6"/>
    <s v="JSS Hospital, Mysore"/>
    <s v="Dr Ravi Krishnappa"/>
    <x v="1"/>
    <s v="TPBC"/>
    <s v="Breast"/>
    <s v="Left Breast"/>
    <s v="Female"/>
    <n v="62"/>
    <s v="N"/>
    <n v="6.1"/>
    <s v="Shashi"/>
    <s v="Surgery"/>
    <s v="Primary"/>
    <s v="Chemotherapy"/>
    <s v="NA"/>
    <s v="NA"/>
    <x v="0"/>
    <s v="NA"/>
    <s v="pT4bN2M0"/>
    <n v="8"/>
    <s v="Adriyamycin+ Cyclophosphamide +Paclitaxel"/>
    <s v="NA"/>
    <s v="NA"/>
    <s v="NA"/>
    <d v="2025-09-17T00:00:00"/>
    <s v="0.2-0.3*3.0*2.2"/>
    <s v="NA"/>
    <s v="Manual"/>
    <n v="15"/>
    <s v="Mouniss"/>
    <s v="N"/>
    <s v="N"/>
    <s v="N"/>
    <s v="Q2 Rejected"/>
    <s v="No Tumor"/>
    <s v="Arm1 (1x5)"/>
    <s v="Base Plate-2: T72 MC RxA (1x6);_x000a_Base Plate-3: T72 arm RxAM (6x1)"/>
    <n v="17"/>
    <s v="Rejected"/>
  </r>
  <r>
    <s v="FBR1K250244"/>
    <n v="250244"/>
    <s v="R&amp;D"/>
    <x v="901"/>
    <s v="FCB-PROTOCOL-01"/>
    <s v="VYD/425"/>
    <s v="Y"/>
    <s v="DMS_v4(1K)"/>
    <s v="Internal R&amp;D"/>
    <s v="Q1 Passed"/>
    <s v="Q1 Passed"/>
    <s v="Q1.5 Passed"/>
    <s v="Qualified"/>
    <s v="NA"/>
    <s v="Tumor content 10-75%"/>
    <x v="5"/>
    <s v="Vydehi Hospital, Bangalore"/>
    <s v="Dr Amritha Prabha"/>
    <x v="0"/>
    <s v="NA"/>
    <s v="Alveolus"/>
    <s v="Central Alveolus"/>
    <s v="Male"/>
    <n v="55"/>
    <s v="N"/>
    <n v="5.8"/>
    <s v="Maruthi"/>
    <s v="Surgery"/>
    <s v="Primary"/>
    <s v="Naïve"/>
    <s v="NA"/>
    <s v="IV"/>
    <x v="1"/>
    <n v="2"/>
    <s v="T4aN0"/>
    <s v="NA"/>
    <s v="NA"/>
    <s v="SCC"/>
    <s v="NA"/>
    <s v="NA"/>
    <d v="2025-09-18T00:00:00"/>
    <s v="0.2-0.8*1.0-1.2*1.5"/>
    <s v="NA"/>
    <s v="Vibratome"/>
    <n v="15"/>
    <s v="Mano"/>
    <s v="Y"/>
    <s v="Y"/>
    <s v="N"/>
    <s v="Q2 Passed"/>
    <s v="NA"/>
    <s v="Arm1 (1x7)"/>
    <s v="Base Plate 2: MC RxA (1x7), Nivolumab RxC (1x7);_x000a_Flow Plate 3: MC RxA (1x7), Nivolumab RxC (1x7)"/>
    <n v="49"/>
    <s v="Terminated @T72"/>
  </r>
  <r>
    <s v="FBR1J250245"/>
    <n v="250245"/>
    <s v="R&amp;D"/>
    <x v="901"/>
    <s v="FCB-PROTOCOL-01"/>
    <s v="CLN/DBR/253"/>
    <s v="Y"/>
    <s v="COS_v3.0-Gastric (1J)"/>
    <s v="Internal R&amp;D"/>
    <s v="Q1 Passed"/>
    <s v="Q1 Passed"/>
    <s v="Q1.5 Passed"/>
    <s v="Rejected"/>
    <s v="NA"/>
    <s v="No tumor"/>
    <x v="4"/>
    <s v="DBR &amp; SK Hospital, Tirupati"/>
    <s v="Dr C Jayaprakash"/>
    <x v="3"/>
    <s v="NA"/>
    <s v="Stomach"/>
    <s v="Stomach"/>
    <s v="Female"/>
    <n v="42"/>
    <s v="N"/>
    <n v="6.6"/>
    <s v="Kalappa"/>
    <s v="Surgery"/>
    <s v="Primary"/>
    <s v="Naïve"/>
    <s v="NA"/>
    <s v="NA"/>
    <x v="0"/>
    <s v="NA"/>
    <s v="NA"/>
    <s v="NA"/>
    <s v="NA"/>
    <s v="NA"/>
    <s v="NA"/>
    <s v="NA"/>
    <d v="2025-09-19T00:00:00"/>
    <s v="0.6-1.0*2.0-2.6*3.4-3.8"/>
    <s v="NA"/>
    <s v="Manual"/>
    <n v="13"/>
    <s v="sai "/>
    <s v="Y"/>
    <s v="Y"/>
    <s v="N"/>
    <s v="Q2 Passed"/>
    <s v="No Tumor"/>
    <s v="Arm1 (1x7)"/>
    <s v="Base Plate-2:  DMEM/F12 NGE RxA (1x7),   (Flow) DMEM/F12 ACD3+NGE RxA (1x7), DMEM/F12 ACD3+NGE+Primocin RxA (1x7)  ;_x000a_Flow Plate 3:    Base  and Flow RxA (7x2), PMC RxG (7x1)"/>
    <n v="49"/>
    <s v="Rejected"/>
  </r>
  <r>
    <s v="FBR2A250247"/>
    <n v="250247"/>
    <s v="R&amp;D"/>
    <x v="902"/>
    <s v="FCB-PROTOCOL-01"/>
    <s v="SIMS-008"/>
    <s v="Y"/>
    <s v="Ovary CC (2A)"/>
    <s v="Internal R&amp;D"/>
    <s v="Q1 Passed"/>
    <s v="Q1 Passed"/>
    <s v="Q1.5 Passed"/>
    <s v="Qualified"/>
    <s v="NA"/>
    <s v="Tumor content 35-70%"/>
    <x v="9"/>
    <s v="Sapthagiri Institute of Medical Sciences"/>
    <s v="Dr Nataraj"/>
    <x v="2"/>
    <s v="NA"/>
    <s v="Ovary"/>
    <s v="B/C Ovary"/>
    <s v="Female"/>
    <n v="35"/>
    <s v="N"/>
    <n v="5.5"/>
    <s v="Kalappa"/>
    <s v="Surgery"/>
    <s v="Primary"/>
    <s v="Naïve"/>
    <s v="NA"/>
    <s v="NA"/>
    <x v="0"/>
    <s v="NA"/>
    <s v="NA"/>
    <s v="NA"/>
    <s v="NA"/>
    <s v="NA"/>
    <s v="NA"/>
    <s v="NA"/>
    <d v="2025-09-22T00:00:00"/>
    <s v="1.0*1.0-1.2*1.6-1.8"/>
    <s v="NA"/>
    <s v="Vibratome"/>
    <n v="15"/>
    <s v="Syam"/>
    <s v="Y"/>
    <s v="Y"/>
    <s v="N"/>
    <s v="Q2 Passed"/>
    <s v="NA"/>
    <s v=" V Arm 1 (1x7)"/>
    <s v="Base Plate-2: MC RxA (1x7),  Pacli+Carbo RxC (1x7)"/>
    <n v="21"/>
    <s v="Terminated @T72"/>
  </r>
  <r>
    <s v="FBR1X250246"/>
    <n v="250246"/>
    <s v="R&amp;D"/>
    <x v="902"/>
    <s v="FCB-PROTOCOL-01"/>
    <s v="SIMS-009"/>
    <s v="Y"/>
    <s v="Biopsy HNSCC (1X)"/>
    <s v="Internal R&amp;D"/>
    <s v="Q1 Passed"/>
    <s v="Q1 Passed"/>
    <s v="Q1.5 Passed"/>
    <s v="Qualified"/>
    <s v="NA"/>
    <s v="Tumor content 15-85%"/>
    <x v="9"/>
    <s v="Sapthagiri Institute of Medical Sciences"/>
    <s v="Dr Nataraj"/>
    <x v="0"/>
    <s v="NA"/>
    <s v="Buccal Mucosa"/>
    <s v="Right Buccal Mucosa"/>
    <s v="Male"/>
    <n v="42"/>
    <s v="N"/>
    <n v="5.5"/>
    <s v="Kalappa"/>
    <s v="Biopsy"/>
    <s v="Primary"/>
    <s v="Surgery"/>
    <s v="NA"/>
    <s v="NA"/>
    <x v="0"/>
    <s v="NA"/>
    <s v="NA"/>
    <s v="NA"/>
    <s v="NA"/>
    <s v="NA"/>
    <s v="NA"/>
    <s v="NA"/>
    <d v="2025-09-22T00:00:00"/>
    <s v="0.1*0.6*1.0_x000a_0.1*0.6*1.2"/>
    <s v="NA"/>
    <s v="Manual"/>
    <n v="15"/>
    <s v="Syam"/>
    <s v="Y"/>
    <s v="Y"/>
    <s v="N"/>
    <s v="Q2 Passed"/>
    <s v="NA"/>
    <s v="Arm1 (1x6)"/>
    <s v="Base Plate-2:  MC RxAI (2x3),   Paclitaxel+Carboplatin RxAM (1x7)"/>
    <n v="18"/>
    <s v="Terminated @T72"/>
  </r>
  <r>
    <s v="FBR1Q250248"/>
    <n v="250248"/>
    <s v="R&amp;D"/>
    <x v="902"/>
    <s v="FCB-PROTOCOL-01"/>
    <s v="JSS-058"/>
    <s v="Y"/>
    <s v="COSv4.2_CaBR(1Q-Unknown)"/>
    <s v="Internal R&amp;D"/>
    <s v="Q1 Passed"/>
    <s v="Q1 Passed"/>
    <s v="Q1.5 Passed"/>
    <s v="Rejected"/>
    <s v="NA"/>
    <s v="Suspicious glands seen in only 1 fragment, others no tumor"/>
    <x v="6"/>
    <s v="JSS Hospital, Mysore"/>
    <s v="Dr Ravi Krishnappa"/>
    <x v="1"/>
    <s v="Er(P), Pr(P), Her2(N)"/>
    <s v="Breast"/>
    <s v="Right Breast"/>
    <s v="Female"/>
    <n v="59"/>
    <s v="N"/>
    <n v="6.1"/>
    <s v="Kalappa"/>
    <s v="Surgery"/>
    <s v="Primary"/>
    <s v="Chemotherapy"/>
    <s v="NA"/>
    <s v="II"/>
    <x v="2"/>
    <s v="NA"/>
    <s v="pT2N2M0"/>
    <n v="8"/>
    <s v="Adriyamycin+ Cyclophosphamide +Paclitaxel"/>
    <s v="NA"/>
    <s v="NA"/>
    <s v="NA"/>
    <d v="2025-09-22T00:00:00"/>
    <s v="0.1-0.2*0.2-0.6*0.6-1.0_x000a_0.1*0.2-0.4*0.6-0.8"/>
    <s v="NA"/>
    <s v="Manual"/>
    <n v="15"/>
    <s v="sai "/>
    <s v="Y"/>
    <s v="Y"/>
    <s v="N"/>
    <s v="Q2 Rejected"/>
    <s v="Very Small Size Tissue"/>
    <s v="NA"/>
    <s v="NA"/>
    <s v="NA"/>
    <s v="Rejected"/>
  </r>
  <r>
    <s v="FBR1Q250249"/>
    <n v="250249"/>
    <s v="R&amp;D"/>
    <x v="902"/>
    <s v="FCB-PROTOCOL-01"/>
    <s v="JSS-059"/>
    <s v="Y"/>
    <s v="COSv4.2_CaBR(1Q-Unknown)"/>
    <s v="Internal R&amp;D"/>
    <s v="Q1 Passed"/>
    <s v="Q1 Passed"/>
    <s v="Q1.5 Passed"/>
    <s v="Qualified"/>
    <s v="NA"/>
    <s v="Tumor content 5-35%"/>
    <x v="6"/>
    <s v="JSS Hospital, Mysore"/>
    <s v="Dr Ravi Krishnappa"/>
    <x v="1"/>
    <s v="Er(P), Pr(P), Her2(N)"/>
    <s v="Breast"/>
    <s v="Right Breast"/>
    <s v="Female"/>
    <n v="58"/>
    <s v="N"/>
    <n v="6.1"/>
    <s v="Kalappa"/>
    <s v="Surgery"/>
    <s v="Proximal Lymph Node"/>
    <s v="Naïve"/>
    <s v="NA"/>
    <s v="II"/>
    <x v="2"/>
    <s v="NA"/>
    <s v="pT2N1M0"/>
    <s v="NA"/>
    <s v="NA"/>
    <s v="NA"/>
    <s v="NA"/>
    <s v="NA"/>
    <d v="2025-09-22T00:00:00"/>
    <s v="0.7*1.3*2.4"/>
    <s v="0.7*1.3*1.7"/>
    <s v="Manual"/>
    <n v="15"/>
    <s v="Dharani"/>
    <s v="Y"/>
    <s v="Y"/>
    <s v="N"/>
    <s v="Q2 Passed"/>
    <s v="NA"/>
    <s v="Arm1 (1x7)"/>
    <s v="Base Plate-2: T48 MC RxA (1x7), T72 MC RxA (1x7), Flow arm T72 MC RxA (1x7);_x000a_Base Plate-3: MC RxAM (7x2), Flow arm MC RxAM (7x1)"/>
    <n v="56"/>
    <s v="Terminated @T72"/>
  </r>
  <r>
    <s v="FBR1K250250"/>
    <n v="250250"/>
    <s v="R&amp;D"/>
    <x v="903"/>
    <s v="FCB-PROTOCOL-01"/>
    <s v="VYD/426"/>
    <s v="Y"/>
    <s v="DMS_v4(1K)"/>
    <s v="Internal R&amp;D"/>
    <s v="Q1 Passed"/>
    <s v="Q1 Passed"/>
    <s v="Q1.5 Passed"/>
    <s v="Qualified"/>
    <s v="NA"/>
    <s v="Tumor content 35-55%"/>
    <x v="5"/>
    <s v="Vydehi Hospital, Bangalore"/>
    <s v="Dr Amritha Prabha"/>
    <x v="0"/>
    <s v="NA"/>
    <s v="Alveolus"/>
    <s v="Left upper Alveolus"/>
    <s v="Female"/>
    <n v="66"/>
    <s v="N"/>
    <n v="6.7"/>
    <s v="Kalappa"/>
    <s v="Surgery"/>
    <s v="Primary"/>
    <s v="Naïve"/>
    <s v="NA"/>
    <s v="IV"/>
    <x v="1"/>
    <n v="1"/>
    <s v="T4aN2b"/>
    <s v="NA"/>
    <s v="NA"/>
    <s v="SCC"/>
    <s v="CTRT"/>
    <s v="Cis"/>
    <d v="2025-09-23T00:00:00"/>
    <s v="0.4*0.5*0.8_x000a_0.2*1.0*0.6-1.4"/>
    <s v="NA"/>
    <s v="Vibratome"/>
    <n v="15"/>
    <s v="Mano"/>
    <s v="Y"/>
    <s v="Y"/>
    <s v="N"/>
    <s v="Q2 Passed"/>
    <s v="NA"/>
    <s v="Arm1 (1x6)"/>
    <s v="Base Plate 2: MC RxA (1x6), Nivolumab RxC (1x6);_x000a_Flow Plate 3: MC RxA (1x6), Nivolumab RxC (1x6)"/>
    <n v="30"/>
    <s v="Terminated @T72"/>
  </r>
  <r>
    <s v="FBR2T250251"/>
    <n v="250251"/>
    <s v="R&amp;D"/>
    <x v="903"/>
    <s v="FCB-PROTOCOL-01"/>
    <s v="CLN/PRA/356"/>
    <s v="Y"/>
    <s v="CUL-IMP Ovary (2T)"/>
    <s v="Internal R&amp;D"/>
    <s v="Q1 Passed"/>
    <s v="Q1 Rejected"/>
    <s v="Q1.5 Passed"/>
    <s v="Qualified"/>
    <s v="NA"/>
    <s v="Tumor content 45-75%"/>
    <x v="0"/>
    <s v="Sri Lakshmi Hospital, Bangalore"/>
    <s v="Dr Prakash BV"/>
    <x v="2"/>
    <s v="NA"/>
    <s v="Ovary"/>
    <s v="Right Ovary"/>
    <s v="Female"/>
    <n v="43"/>
    <s v="N"/>
    <n v="5.3"/>
    <s v="Shashi"/>
    <s v="Surgery"/>
    <s v="Primary"/>
    <s v="Naïve"/>
    <s v="NA"/>
    <s v="II"/>
    <x v="2"/>
    <s v="NA"/>
    <s v="pT2N1M1"/>
    <s v="NA"/>
    <s v="NA"/>
    <s v="Serous cyst adenocarcinoma"/>
    <s v="NA"/>
    <s v="NA"/>
    <d v="2025-09-23T00:00:00"/>
    <s v="1.0-1.2*2.9*2.4"/>
    <s v="NA"/>
    <s v="Vibratome"/>
    <n v="15"/>
    <s v="Vasanth"/>
    <s v="N"/>
    <s v="N"/>
    <s v="N"/>
    <s v="Q2 Passed"/>
    <s v="NA"/>
    <s v="Arm 1 (1x7)"/>
    <s v="Base Plate 2: MC RxA (1x7), Flow Control RxA (1x7), Flow AntiCD3+IL2 RxT,  Pacli+Carbo RxC (1x7);_x000a_Base Plate 3: Base {CMC RxAA (7x1) &amp; PMC RxAG (7x1)}, Flow {CMC RxAA (7x1) &amp; PMC RxAG (7x1)}"/>
    <n v="70"/>
    <s v="Terminated @T72"/>
  </r>
  <r>
    <s v="FBR1Q250252"/>
    <n v="250252"/>
    <s v="R&amp;D"/>
    <x v="904"/>
    <s v="FCB-PROTOCOL-01"/>
    <s v="VYD/427"/>
    <s v="Y"/>
    <s v="COSv4.2_CaBR(1Q-Unknown)"/>
    <s v="Internal R&amp;D"/>
    <s v="Q1 Passed"/>
    <s v="Q1 Passed"/>
    <s v="Q1.5 Passed"/>
    <s v="Qualified"/>
    <s v="NA"/>
    <s v="Tumor content 6-60%"/>
    <x v="5"/>
    <s v="Vydehi Hospital, Bangalore"/>
    <s v="Dr Amritha Prabha"/>
    <x v="1"/>
    <s v="TPBC"/>
    <s v="Breast"/>
    <s v="Right Breast"/>
    <s v="Female"/>
    <n v="42"/>
    <s v="N"/>
    <n v="5.3"/>
    <s v="Kalappa"/>
    <s v="Surgery"/>
    <s v="Primary"/>
    <s v="Chemotherapy"/>
    <s v="NA"/>
    <s v="III"/>
    <x v="4"/>
    <n v="2"/>
    <s v="T4bN3a"/>
    <n v="8"/>
    <s v="4AC, 4Pacli+Trastuzumab"/>
    <s v="IDC"/>
    <s v="CTRT"/>
    <s v="NA"/>
    <d v="2025-09-24T00:00:00"/>
    <s v="0.2-0.3*1.0*1.8_x000a_0.1*0.2*1.0_x000a_0.1*0.6*0.6"/>
    <s v="NA"/>
    <s v="Manual"/>
    <n v="15"/>
    <s v="Dharani"/>
    <s v="Y"/>
    <s v="Y"/>
    <s v="N"/>
    <s v="Q2 Passed"/>
    <s v="NA"/>
    <s v="Arm1 (1x7)"/>
    <s v="Base Plate-2: T48 MC RxA (1x7), T72 MC RxA (1x7);_x000a_Base Plate-3: MC RxAM (7x2)"/>
    <n v="42"/>
    <s v="Terminated @T72"/>
  </r>
  <r>
    <s v="FBR1Y250253"/>
    <n v="250253"/>
    <s v="R&amp;D"/>
    <x v="905"/>
    <s v="FCB-PROTOCOL-01"/>
    <s v="VYD/428"/>
    <s v="Y"/>
    <s v="CCS Study (1Y)"/>
    <s v="Internal R&amp;D"/>
    <s v="Q1 Passed"/>
    <s v="Q1 Passed"/>
    <s v="Q1.5 Passed"/>
    <s v="Qualified"/>
    <s v="NA"/>
    <s v="Tumor content 55-80%"/>
    <x v="5"/>
    <s v="Vydehi Hospital, Bangalore"/>
    <s v="Dr Amritha Prabha"/>
    <x v="0"/>
    <s v="NA"/>
    <s v="RMT"/>
    <s v="Left RMT and antrum tonsilar pillar"/>
    <s v="Male"/>
    <n v="61"/>
    <s v="N"/>
    <n v="5.3"/>
    <s v="Kalappa"/>
    <s v="Surgery"/>
    <s v="Primary"/>
    <s v="Naïve"/>
    <s v="NA"/>
    <s v="II"/>
    <x v="2"/>
    <n v="2"/>
    <s v="T2N0"/>
    <s v="NA"/>
    <s v="NA"/>
    <s v="SCC"/>
    <s v="NA"/>
    <s v="NA"/>
    <d v="2025-09-25T00:00:00"/>
    <s v="0.4-0.6*0.9-1.0*1.0-1.2"/>
    <s v="NA"/>
    <s v="Vibratome"/>
    <n v="15"/>
    <s v="Mano"/>
    <s v="Y"/>
    <s v="Y"/>
    <s v="N"/>
    <s v="Q2 Passed"/>
    <s v="NA"/>
    <s v=" V Arm 1 (1x7)"/>
    <s v="Base Plate-2: MC RxA (1x7), Cisplatin RxF (1x7),  Pacli+Carbo RxJ (1x7), Gemi+Carbo  RxL (1x7)"/>
    <n v="35"/>
    <s v="Terminated @T72"/>
  </r>
  <r>
    <s v="FBR2T250254"/>
    <n v="250254"/>
    <s v="R&amp;D"/>
    <x v="906"/>
    <s v="FCB-PROTOCOL-01"/>
    <s v="JSS-060"/>
    <s v="Y"/>
    <s v="CUL-IMP Ovary (2T)"/>
    <s v="Internal R&amp;D"/>
    <s v="Q1 Passed"/>
    <s v="Q1 Passed"/>
    <s v="Q1.5 Passed"/>
    <s v="Rejected"/>
    <s v="NA"/>
    <s v="No tumor"/>
    <x v="6"/>
    <s v="JSS Hospital, Mysore"/>
    <s v="Dr Ravi Krishnappa"/>
    <x v="2"/>
    <s v="NA"/>
    <s v="Ovary"/>
    <s v="Left Ovary"/>
    <s v="Female"/>
    <n v="46"/>
    <s v="N"/>
    <n v="6.5"/>
    <s v="Kalappa"/>
    <s v="Surgery"/>
    <s v="Proximal Lymph Node"/>
    <s v="Chemotherapy"/>
    <s v="NA"/>
    <s v="IIIC"/>
    <x v="4"/>
    <s v="High grade tumor. "/>
    <s v="NA"/>
    <n v="6"/>
    <s v="Paclitaxel+Carboplatin"/>
    <s v="High Grade Serous Carcinoma"/>
    <s v="NA"/>
    <s v="NA"/>
    <d v="2025-09-26T00:00:00"/>
    <s v="0.2-0.4*1.1*1.8_x000a_0.2-0.4*1.7*2.1"/>
    <s v="NA"/>
    <s v="Vibratome"/>
    <n v="15"/>
    <s v="chandan"/>
    <s v="Y"/>
    <s v="Y"/>
    <s v="N"/>
    <s v="Q2 Rejected"/>
    <s v="No Tumor"/>
    <s v="Arm 1 (1x7)"/>
    <s v="Base Plate 2: MC RxA (1x7), Flow Control RxA (1x7), Flow AntiCD3+IL2 RxT,  Pacli+Carbo RxC (1x7);_x000a_Base Plate 3: Base {CMC RxAA (7x1) &amp; PMC RxAG (7x1)}, Flow {CMC RxAA (7x1) &amp; PMC RxAG (7x1)}"/>
    <n v="77"/>
    <s v="Rejected"/>
  </r>
  <r>
    <s v="FBR1K250255"/>
    <n v="250255"/>
    <s v="R&amp;D"/>
    <x v="907"/>
    <s v="FCB-PROTOCOL-01"/>
    <s v="VYD/429"/>
    <s v="Y"/>
    <s v="DMS_v4(1K)"/>
    <s v="Internal R&amp;D"/>
    <s v="Q1 Passed"/>
    <s v="Q1 Passed"/>
    <s v="Q1.5 Passed"/>
    <s v="Qualified"/>
    <s v="NA"/>
    <s v="Tumor content 25-75% with good immune presence"/>
    <x v="5"/>
    <s v="Vydehi Hospital, Bangalore"/>
    <s v="Dr Amritha Prabha"/>
    <x v="0"/>
    <s v="NA"/>
    <s v="Larynx"/>
    <s v="Larynx"/>
    <s v="Female"/>
    <n v="65"/>
    <s v="N"/>
    <n v="4.0999999999999996"/>
    <s v="Kalappa"/>
    <s v="Surgery"/>
    <s v="Primary"/>
    <s v="Naïve"/>
    <s v="NA"/>
    <s v="IV"/>
    <x v="1"/>
    <n v="2"/>
    <s v="T4aN1"/>
    <s v="NA"/>
    <s v="NA"/>
    <s v="SCC"/>
    <s v="RT"/>
    <s v="NA"/>
    <d v="2025-09-27T00:00:00"/>
    <s v="0.2-0.4*0.3-0.7*2.0-2.6"/>
    <s v="NA"/>
    <s v="Vibratome"/>
    <n v="15"/>
    <s v="Mouniss"/>
    <s v="Y"/>
    <s v="Y"/>
    <s v="N"/>
    <s v="Q2 Passed"/>
    <s v="NA"/>
    <s v="Arm1 (1x7)"/>
    <s v="Base Plate 2: MC RxA (1x7), Nivolumab RxC (1x7);_x000a_Flow Plate 3: MC RxA (1x7), Nivolumab RxC (1x7)"/>
    <n v="35"/>
    <s v="Terminated @T72"/>
  </r>
  <r>
    <s v="FBR1Y250256"/>
    <n v="250256"/>
    <s v="R&amp;D"/>
    <x v="908"/>
    <s v="FCB-PROTOCOL-01"/>
    <s v="VYD/430"/>
    <s v="Y"/>
    <s v="DMS_v4(1K)"/>
    <s v="Internal R&amp;D"/>
    <s v="Q1 Passed"/>
    <s v="Q1 Passed"/>
    <s v="Q1.5 Passed"/>
    <s v="Qualified"/>
    <s v="NA"/>
    <s v="Tumor content 30-75% with good immune presence"/>
    <x v="5"/>
    <s v="Vydehi Hospital, Bangalore"/>
    <s v="Dr Amritha Prabha"/>
    <x v="0"/>
    <s v="NA"/>
    <s v="Buccal Mucosa"/>
    <s v="Right Buccal Mucosa"/>
    <s v="Female"/>
    <n v="60"/>
    <s v="N"/>
    <n v="5.2"/>
    <s v="Kalappa"/>
    <s v="Surgery"/>
    <s v="Primary"/>
    <s v="Naïve"/>
    <s v="NA"/>
    <s v="IV"/>
    <x v="1"/>
    <n v="1"/>
    <s v="T2N2b"/>
    <s v="NA"/>
    <s v="NA"/>
    <s v="SCC"/>
    <s v="RT"/>
    <s v="NA"/>
    <d v="2025-09-29T00:00:00"/>
    <s v="0.4-0.6*1.0*1.4"/>
    <s v="NA"/>
    <s v="Vibratome"/>
    <n v="15"/>
    <s v="Dharani"/>
    <s v="Y"/>
    <s v="Y"/>
    <s v="N"/>
    <s v="Q2 Passed"/>
    <s v="NA"/>
    <s v="Submitted FBR1K250266"/>
    <s v="Base Plate-2: MC RxA (1x7), Cisplatin RxF (1x7),  Pacli+Carbo RxJ (1x7)"/>
    <n v="21"/>
    <s v="Terminated @T72"/>
  </r>
  <r>
    <s v="FBR2T250257"/>
    <n v="250257"/>
    <s v="R&amp;D"/>
    <x v="909"/>
    <s v="FCB-PROTOCOL-01"/>
    <s v="SIMS-010"/>
    <s v="Y"/>
    <s v="CUL-IMP Ovary (2T)"/>
    <s v="Internal R&amp;D"/>
    <s v="Q1 Passed"/>
    <s v="Q1 Passed"/>
    <s v="Q1.5 Passed"/>
    <s v="Rejected"/>
    <s v="NA"/>
    <s v="1% Tumor in one explant, others no tumor"/>
    <x v="9"/>
    <s v="Sapthagiri Institute of Medical Sciences"/>
    <s v="Dr Nataraj"/>
    <x v="2"/>
    <s v="NA"/>
    <s v="Ovary"/>
    <s v="Ovary"/>
    <s v="Female"/>
    <n v="50"/>
    <s v="N"/>
    <n v="6.8"/>
    <s v="Maruthi"/>
    <s v="Surgery"/>
    <s v="Primary"/>
    <s v="Naïve"/>
    <s v="NA"/>
    <s v="NA"/>
    <x v="0"/>
    <s v="NA"/>
    <s v="NA"/>
    <s v="NA"/>
    <s v="NA"/>
    <s v="NA"/>
    <s v="NA"/>
    <s v="NA"/>
    <d v="2025-10-01T00:00:00"/>
    <s v="0.4-0.6*0.6-0.8*1.1"/>
    <s v="NA"/>
    <s v="Vibratome"/>
    <n v="15"/>
    <s v="chandan"/>
    <s v="Y"/>
    <s v="Y"/>
    <s v="N"/>
    <s v="Q2 Rejected"/>
    <s v="No Tumor"/>
    <s v="Arm 1 (1x7)"/>
    <s v="Base Plate 2: MC RxA (1x7), Pacli+Carbo RxC (1x7);_x000a_Base Plate 3: Base {CMC RxAA (7x1) &amp; PMC RxAG (7x1)}"/>
    <n v="35"/>
    <s v="Rejected"/>
  </r>
  <r>
    <s v="FBR1Q250258"/>
    <n v="250258"/>
    <s v="R&amp;D"/>
    <x v="910"/>
    <s v="FCB-PROTOCOL-01"/>
    <s v="CLN/PRA/357"/>
    <s v="Y"/>
    <s v="COSv4.2_CaBR(1Q-Unknown)"/>
    <s v="Internal R&amp;D"/>
    <s v="Q1 Passed"/>
    <s v="Q1 Passed"/>
    <s v="Q1.5 Passed"/>
    <s v="Qualified"/>
    <s v="NA"/>
    <s v="Tumor content 4-75%"/>
    <x v="0"/>
    <s v="Sri Lakshmi Hospital, Bangalore"/>
    <s v="Dr Prakash BV"/>
    <x v="1"/>
    <s v="Er(N), Pr(N), Her2(P)"/>
    <s v="Breast"/>
    <s v="Right Breast"/>
    <s v="Female"/>
    <n v="53"/>
    <s v="N"/>
    <n v="5.4"/>
    <s v="Shashi"/>
    <s v="Surgery"/>
    <s v="Primary"/>
    <s v="Naïve"/>
    <s v="NA"/>
    <s v="NA"/>
    <x v="0"/>
    <s v="NA"/>
    <s v="NA"/>
    <s v="NA"/>
    <s v="NA"/>
    <s v="NA"/>
    <s v="NA"/>
    <s v="NA"/>
    <d v="2025-10-06T00:00:00"/>
    <s v="0.8*1.8*3.2"/>
    <s v="NA"/>
    <s v="Manual"/>
    <n v="14"/>
    <s v="Abdul"/>
    <s v="Y"/>
    <s v="Y"/>
    <s v="N"/>
    <s v="Q2 Passed"/>
    <s v="NA"/>
    <s v="Arm1 (1x7)"/>
    <s v="Base Plate-2: MC (DMEM/F12+NEAA) RxBT (1x7), MEBM MC RxBV (1x7), MC (DMEM/F12+NEAA) RxBT (1x7), MEBM MC RxBV (1x7), MC (DMEM/F12+NEAA+AntiCD3+IL2) RxBX (1x7), MEBM+AntiCD3+IL2 MC RxBW (1x7)"/>
    <n v="83"/>
    <s v="Terminated @T72"/>
  </r>
  <r>
    <s v="FBR2S250259"/>
    <n v="250259"/>
    <s v="R&amp;D"/>
    <x v="910"/>
    <s v="FCB-PROTOCOL-01"/>
    <s v="CLN/PRA/358"/>
    <s v="Y"/>
    <s v="Cos V1 (2S)"/>
    <s v="Internal R&amp;D"/>
    <s v="Q1 Passed"/>
    <s v="Q1 Passed"/>
    <s v="Q1.5 Passed"/>
    <s v="Rejected"/>
    <s v="NA"/>
    <s v="Tumor content 1-75%"/>
    <x v="0"/>
    <s v="Sri Lakshmi Hospital, Bangalore"/>
    <s v="Dr Prakash BV"/>
    <x v="7"/>
    <s v="NA"/>
    <s v="colon"/>
    <s v="Ascending Colon"/>
    <s v="Female"/>
    <n v="58"/>
    <s v="N"/>
    <n v="5.4"/>
    <s v="Shashi"/>
    <s v="Surgery"/>
    <s v="Primary"/>
    <s v="Naïve"/>
    <s v="NA"/>
    <s v="NA"/>
    <x v="0"/>
    <s v="NA"/>
    <s v="NA"/>
    <s v="NA"/>
    <s v="NA"/>
    <s v="NA"/>
    <s v="NA"/>
    <s v="NA"/>
    <d v="2025-10-06T00:00:00"/>
    <s v="0.6-0.8*1.8-2.0*2.6"/>
    <s v="NA"/>
    <s v="Vibratome"/>
    <n v="13"/>
    <s v="Jobin"/>
    <s v="Y"/>
    <s v="Y"/>
    <s v="N"/>
    <s v="Q2 Rejected"/>
    <s v="Contamination observed"/>
    <s v="2*4*0.45 (Arm 1 (1x7))"/>
    <s v="Base Plate-2: 2*4*0.45 {MC (DMEM/F12)  RxA (1x7), DMEM/F12+Nivolumab RxJ (1x7), DMEM/F12 + Leucovorin+5FU+Oxialiplatin RxK (1x7)};_x000a_Flow Plate-3: 2*4*0.45 {MC (DMEM/F12)  RxA (1x7), DMEM/F12+AntiCD3+IL2 RxI (1x7), DMEM/F12+Nivolumab RxJ (1x7)}_x000a_"/>
    <n v="49"/>
    <s v="Rejected"/>
  </r>
  <r>
    <s v="FBR2A250260"/>
    <n v="250260"/>
    <s v="R&amp;D"/>
    <x v="910"/>
    <s v="FCB-PROTOCOL-01"/>
    <s v="JSS-061"/>
    <s v="Y"/>
    <s v="Ovary CC (2A)"/>
    <s v="Internal R&amp;D"/>
    <s v="Q1 Passed"/>
    <s v="Q1 Passed"/>
    <s v="Q1.5 Passed"/>
    <s v="Rejected"/>
    <s v="NA"/>
    <s v="No tumor"/>
    <x v="6"/>
    <s v="JSS Hospital, Mysore"/>
    <s v="Dr Ravi Krishnappa"/>
    <x v="2"/>
    <s v="NA"/>
    <s v="Ovary"/>
    <s v="Left Ovary"/>
    <s v="Female"/>
    <n v="46"/>
    <s v="N"/>
    <n v="6.3"/>
    <s v="Maruthi"/>
    <s v="Surgery"/>
    <s v="Primary"/>
    <s v="Chemotherapy"/>
    <s v="NA"/>
    <s v="NA"/>
    <x v="0"/>
    <s v="NA"/>
    <s v="NA"/>
    <n v="6"/>
    <s v="Paclitaxel+Carboplatin"/>
    <s v="Adenocarcinoma"/>
    <s v="NA"/>
    <s v="NA"/>
    <d v="2025-10-06T00:00:00"/>
    <s v="0.2-0.4*0.6-1.0*1.0-1.4_x000a_0.2-0.4*0.7-1.2*1.8-2.6"/>
    <s v="NA"/>
    <s v="Vibratome"/>
    <n v="14"/>
    <s v="Mouniss"/>
    <s v="Y"/>
    <s v="Y"/>
    <s v="N"/>
    <s v="Q2 Rejected"/>
    <s v="No Tumor"/>
    <s v=" V Arm 1 (1x7)"/>
    <s v="Base Plate-2: MC RxA (1x7),  Pacli+Carbo RxC (1x7), Liposomal dox+Carboplatin RxO (1x7), Gemicitabine+Carboplatin RxF (1x7) "/>
    <n v="35"/>
    <s v="Rejected"/>
  </r>
  <r>
    <s v="FBR1K250261"/>
    <n v="250261"/>
    <s v="R&amp;D"/>
    <x v="911"/>
    <s v="FCB-PROTOCOL-01"/>
    <s v="CLN/DBR/254"/>
    <s v="Y"/>
    <s v="DMS_v4(1K)"/>
    <s v="Internal R&amp;D"/>
    <s v="Q1 Passed"/>
    <s v="Q1 Passed"/>
    <s v="Q1.5 Passed"/>
    <s v="Qualified"/>
    <s v="NA"/>
    <s v="Tumor content 15-85%"/>
    <x v="4"/>
    <s v="DBR &amp; SK Hospital, Tirupati"/>
    <s v="Dr C Jayaprakash"/>
    <x v="0"/>
    <s v="NA"/>
    <s v="Buccal Mucosa"/>
    <s v="Left Buccal Mucosa"/>
    <s v="Male"/>
    <n v="59"/>
    <s v="N"/>
    <n v="4.9000000000000004"/>
    <s v="Kalappa"/>
    <s v="Surgery"/>
    <s v="Primary"/>
    <s v="Naïve"/>
    <s v="NA"/>
    <s v="NA"/>
    <x v="0"/>
    <s v="NA"/>
    <s v="NA"/>
    <s v="NA"/>
    <s v="NA"/>
    <s v="NA"/>
    <s v="NA"/>
    <s v="NA"/>
    <d v="2025-10-07T00:00:00"/>
    <s v="0.2-0.4*0.6-0.8*1.6-1.8"/>
    <s v="NA"/>
    <s v="Vibratome"/>
    <n v="14"/>
    <s v="sai "/>
    <s v="Y"/>
    <s v="Y"/>
    <s v="N"/>
    <s v="Q2 Passed"/>
    <s v="NA"/>
    <s v="Arm1 (1x7)"/>
    <s v="Base Plate 2: MC RxA (1x7), Nivolumab RxC (1x7);_x000a_Flow Plate 3: MC RxA (1x7), Nivolumab RxC (1x7)"/>
    <n v="35"/>
    <s v="Terminated @T72"/>
  </r>
  <r>
    <s v="FBB1P250262"/>
    <n v="250262"/>
    <s v="Biopharma"/>
    <x v="912"/>
    <s v="FCB-PROTOCOL-01"/>
    <s v="VYD/431"/>
    <s v="Y"/>
    <s v="BP014_SOW-1 (1P)"/>
    <s v="Biopharma"/>
    <s v="Q1 Passed"/>
    <s v="Q1 Passed"/>
    <s v="Q1.5 Passed"/>
    <s v="Qualified"/>
    <s v="NA"/>
    <s v="Tumor content 30-90%"/>
    <x v="5"/>
    <s v="Vydehi Hospital, Bangalore"/>
    <s v="Dr Amritha Prabha"/>
    <x v="0"/>
    <s v="NA"/>
    <s v="Buccal Mucosa"/>
    <s v="Left Buccal Mucosa"/>
    <s v="Male"/>
    <n v="40"/>
    <s v="N"/>
    <n v="4"/>
    <s v="Kalappa"/>
    <s v="Surgery"/>
    <s v="Primary"/>
    <s v="Naïve"/>
    <s v="NA"/>
    <s v="IV"/>
    <x v="1"/>
    <n v="1"/>
    <s v="T4aN2b"/>
    <s v="NA"/>
    <s v="NA"/>
    <s v="SCC"/>
    <s v="RT"/>
    <s v="NA"/>
    <d v="2025-10-08T00:00:00"/>
    <s v="0.4-0.8*1.8*1.8"/>
    <s v="NA"/>
    <s v="Vibratome"/>
    <n v="14"/>
    <s v="Abdul"/>
    <s v="Y"/>
    <s v="Y"/>
    <s v="N"/>
    <s v="Q2 Passed"/>
    <s v="NA"/>
    <s v="Arm1 (1x7)"/>
    <s v="Base Plate 2: MC RxA (1x7), P340-DL-055 (4ug/ml) RxB (1x7), P342+DL-055 (4ug/ml) RxC (1x7), P500-DL-055 (6ug/ml) RxD (1x7), P500-DL-055 (2ug/ml) RxD (1x7), Enhertu (4ug/ml) "/>
    <n v="49"/>
    <s v="Terminated @T72"/>
  </r>
  <r>
    <s v="FBR1Q250263"/>
    <n v="250263"/>
    <s v="R&amp;D"/>
    <x v="912"/>
    <s v="FCB-PROTOCOL-01"/>
    <s v="JSS-062"/>
    <s v="Y"/>
    <s v="COSv4.2_CaBR(1Q-Unknown)"/>
    <s v="Internal R&amp;D"/>
    <s v="Q1 Passed"/>
    <s v="Q1 Passed"/>
    <s v="Q1.5 Passed"/>
    <s v="Rejected"/>
    <s v="NA"/>
    <s v="Tumor content 8-55%"/>
    <x v="6"/>
    <s v="JSS Hospital, Mysore"/>
    <s v="Dr Ravi Krishnappa"/>
    <x v="1"/>
    <s v="Er(P), Pr(P), Her2(N)"/>
    <s v="Breast"/>
    <s v="Left Breast"/>
    <s v="Female"/>
    <n v="77"/>
    <s v="N"/>
    <n v="5.5"/>
    <s v="Maruthi"/>
    <s v="Surgery"/>
    <s v="Primary"/>
    <s v="Surgery"/>
    <s v="NA"/>
    <s v="NA"/>
    <x v="0"/>
    <s v="NA"/>
    <s v="NA"/>
    <s v="NA"/>
    <s v="NA"/>
    <s v="NA"/>
    <s v="NA"/>
    <s v="NA"/>
    <d v="2025-10-08T00:00:00"/>
    <s v="0.05*0.3-0.5*0.8_x000a_0.1*0.4-0.5*0.8_x000a_0.2-0.6*0.6-1.5*0.4-1.5_x000a_0.2-0.6*0.6-2.0*0.4-2.0"/>
    <s v="NA"/>
    <s v="Manual"/>
    <n v="14"/>
    <s v="Abdul"/>
    <s v="Y"/>
    <s v="Y"/>
    <s v="N"/>
    <s v="Q2 Rejected"/>
    <s v="Contamination observed"/>
    <s v="Arm1 (1x7)"/>
    <s v="Base Plate-2: MC (DMEM/F12+NEAA) RxBT (1x7), MEBM MC RxBV (1x7), MC (DMEM/F12+NEAA) RxBT (1x7), MEBM MC RxBV (1x7)"/>
    <n v="42"/>
    <s v="Rejected"/>
  </r>
  <r>
    <s v="FBB1P250264"/>
    <n v="250264"/>
    <s v="Biopharma"/>
    <x v="913"/>
    <s v="FCB-PROTOCOL-01"/>
    <s v="VYD/432"/>
    <s v="Y"/>
    <s v="BP014_SOW-1 (1P)"/>
    <s v="Biopharma"/>
    <s v="Q1 Passed"/>
    <s v="Q1 Passed"/>
    <s v="Q1.5 Passed"/>
    <s v="Qualified"/>
    <s v="NA"/>
    <s v="Tumor content 35-70%"/>
    <x v="5"/>
    <s v="Vydehi Hospital, Bangalore"/>
    <s v="Dr Amritha Prabha"/>
    <x v="0"/>
    <s v="NA"/>
    <s v="Alveolus"/>
    <s v="Left Lower Alveolus"/>
    <s v="Male"/>
    <n v="60"/>
    <s v="N"/>
    <n v="5"/>
    <s v="Kalappa"/>
    <s v="Surgery"/>
    <s v="Primary"/>
    <s v="Naïve"/>
    <s v="NA"/>
    <s v="IV"/>
    <x v="1"/>
    <n v="1"/>
    <s v="T4aN0"/>
    <s v="NA"/>
    <s v="NA"/>
    <s v="SCC"/>
    <s v="RT"/>
    <s v="NA"/>
    <d v="2025-10-10T00:00:00"/>
    <s v="0.4*0.6-1.1*1.0-1.1_x000a_0.4*0.4-0.8*1.2"/>
    <s v="NA"/>
    <s v="Vibratome"/>
    <n v="14"/>
    <s v="Syam"/>
    <s v="Y"/>
    <s v="Y"/>
    <s v="N"/>
    <s v="Q2 Passed"/>
    <s v="NA"/>
    <s v="Arm1 (1x7)"/>
    <s v="Base Plate 2: MC RxA (1x7), P340-DL-055 (4ug/ml) RxB (1x7), P342+DL-055 (4ug/ml) RxC (1x7), P500-DL-055 (6ug/ml) RxD (1x7), P500-DL-055 (2ug/ml) RxD (1x7), Enhertu (4ug/ml) "/>
    <n v="49"/>
    <s v="Terminated @T72"/>
  </r>
  <r>
    <s v="FBR1Q250265"/>
    <n v="250265"/>
    <s v="R&amp;D"/>
    <x v="913"/>
    <s v="FCB-PROTOCOL-01"/>
    <s v="VYD/433"/>
    <s v="Y"/>
    <s v="COSv4.2_CaBR(1Q-Unknown)"/>
    <s v="Internal R&amp;D"/>
    <s v="Q1 Passed"/>
    <s v="Q1 Passed"/>
    <s v="Q1.5 Passed"/>
    <s v="Rejected"/>
    <s v="Very small size tissue"/>
    <s v="Tumor content 6-45%"/>
    <x v="5"/>
    <s v="Vydehi Hospital, Bangalore"/>
    <s v="Dr Amritha Prabha"/>
    <x v="1"/>
    <s v="Er(N), Pr(N), Her2(Equivocal)"/>
    <s v="Breast"/>
    <s v="Right Breast"/>
    <s v="Female"/>
    <n v="76"/>
    <s v="N"/>
    <n v="4.8"/>
    <s v="Maruthi"/>
    <s v="Surgery"/>
    <s v="Primary"/>
    <s v="Chemotherapy"/>
    <s v="NA"/>
    <s v="NA"/>
    <x v="0"/>
    <s v="NA"/>
    <s v="NA"/>
    <n v="6"/>
    <s v="Docetaxel. Cyclophosphamide and Herceptin"/>
    <s v="IDC"/>
    <s v="NA"/>
    <s v="NA"/>
    <d v="2025-10-10T00:00:00"/>
    <s v="0.2-0.3*0.2-0.6*1.0_x000a_0.2*0.4*0.3-0.7"/>
    <s v="NA"/>
    <s v="Manual"/>
    <n v="14"/>
    <s v="Abdul"/>
    <s v="Y"/>
    <s v="Y"/>
    <s v="N"/>
    <s v="Q2 Rejected"/>
    <s v="Very Small Size Tissue"/>
    <s v="NA"/>
    <s v="NA"/>
    <s v="NA"/>
    <s v="Rejected"/>
  </r>
  <r>
    <s v="FBR1K250266"/>
    <n v="250266"/>
    <s v="R&amp;D"/>
    <x v="914"/>
    <s v="FCB-PROTOCOL-01"/>
    <s v="CLN/DBR/255"/>
    <s v="Y"/>
    <s v="DMS_v4(1K)"/>
    <s v="Internal R&amp;D"/>
    <s v="Q1 Passed"/>
    <s v="Q1 Passed"/>
    <s v="Q1.5 Passed"/>
    <s v="Qualified"/>
    <s v="NA"/>
    <s v="Tumor content 4-75% with good immune presence"/>
    <x v="4"/>
    <s v="DBR &amp; SK Hospital, Tirupati"/>
    <s v="Dr C Jayaprakash"/>
    <x v="0"/>
    <s v="NA"/>
    <s v="Tongue"/>
    <s v="Tongue"/>
    <s v="Male"/>
    <n v="46"/>
    <s v="N"/>
    <n v="6.1"/>
    <s v="Maruthi"/>
    <s v="Surgery"/>
    <s v="Primary"/>
    <s v="Naïve"/>
    <s v="NA"/>
    <s v="NA"/>
    <x v="0"/>
    <s v="NA"/>
    <s v="NA"/>
    <s v="NA"/>
    <s v="NA"/>
    <s v="NA"/>
    <s v="NA"/>
    <s v="NA"/>
    <d v="2025-10-12T00:00:00"/>
    <s v="0.8*1.4*1.6"/>
    <s v="NA"/>
    <s v="Vibratome"/>
    <n v="14"/>
    <s v="Dharani"/>
    <s v="Y"/>
    <s v="Y"/>
    <s v="N"/>
    <s v="Q2 Passed"/>
    <s v="NA"/>
    <s v="Arm1 (1x7)"/>
    <s v="Base Plate 2: MC RxA (1x7), Nivolumab RxC (1x7);_x000a_Flow Plate 3: MC RxA (1x7), Nivolumab RxC (1x7)"/>
    <n v="42"/>
    <s v="Terminated @T72"/>
  </r>
  <r>
    <s v="FBR1Y250267"/>
    <n v="250267"/>
    <s v="R&amp;D"/>
    <x v="915"/>
    <s v="FCB-PROTOCOL-01"/>
    <s v="VYD/434"/>
    <s v="Y"/>
    <s v="CCS Study (1Y)"/>
    <s v="Internal R&amp;D"/>
    <s v="Q1 Passed"/>
    <s v="Q1 Passed"/>
    <s v="Q1.5 Passed"/>
    <s v="Rejected"/>
    <s v="Not Fit For Vibrotome"/>
    <s v="Tumor content 30-85%"/>
    <x v="5"/>
    <s v="Vydehi Hospital, Bangalore"/>
    <s v="Dr Amritha Prabha"/>
    <x v="0"/>
    <s v="NA"/>
    <s v="Buccal Mucosa"/>
    <s v="Left Buccal Mucosa"/>
    <s v="Female"/>
    <n v="60"/>
    <s v="N"/>
    <n v="5.0999999999999996"/>
    <s v="Kalappa"/>
    <s v="Surgery"/>
    <s v="Primary"/>
    <s v="Naïve"/>
    <s v="NA"/>
    <s v="NA"/>
    <x v="0"/>
    <s v="NA"/>
    <s v="NA"/>
    <s v="NA"/>
    <s v="NA"/>
    <s v="SCC"/>
    <s v="NA"/>
    <s v="NA"/>
    <d v="2025-10-13T00:00:00"/>
    <s v="0.2*0.4*0.6_x000a_0.2-0.4*0.2-0.6*1.4-1.5_x000a_0.2*0.2-0.4*0.4-0.6"/>
    <s v="NA"/>
    <s v="Manual"/>
    <n v="14"/>
    <s v="sai "/>
    <s v="Y"/>
    <s v="Y"/>
    <s v="N"/>
    <s v="Q2 Rejected"/>
    <s v="Not fit for vibrotome"/>
    <s v="M Arm 2 (1x7)"/>
    <s v="NA"/>
    <n v="35"/>
    <s v="Rejected"/>
  </r>
  <r>
    <s v="FBR1X250268"/>
    <n v="250268"/>
    <s v="R&amp;D"/>
    <x v="915"/>
    <s v="FCB-PROTOCOL-01"/>
    <s v="SIMS-011"/>
    <s v="Y"/>
    <s v="Biopsy HNSCC (1X)"/>
    <s v="Internal R&amp;D"/>
    <s v="Q1 Passed"/>
    <s v="Q1 Passed"/>
    <s v="Compromised"/>
    <s v="Rejected"/>
    <s v="Very small size tissue"/>
    <s v="Tumor content 65-80%"/>
    <x v="9"/>
    <s v="Sapthagiri Institute of Medical Sciences"/>
    <s v="Dr Nataraj"/>
    <x v="0"/>
    <s v="NA"/>
    <s v="Pyriform fossa growth in throat"/>
    <s v="Pyriform fossa growth in throat"/>
    <s v="Male"/>
    <n v="50"/>
    <s v="N"/>
    <n v="6.3"/>
    <s v="Maruthi"/>
    <s v="Biopsy"/>
    <s v="Primary"/>
    <s v="Naïve"/>
    <s v="NA"/>
    <s v="NA"/>
    <x v="0"/>
    <s v="NA"/>
    <s v="NA"/>
    <s v="NA"/>
    <s v="NA"/>
    <s v="NA"/>
    <s v="NA"/>
    <s v="NA"/>
    <d v="2025-10-13T00:00:00"/>
    <s v="0.1*0.3*0.3"/>
    <s v="NA"/>
    <s v="Manual"/>
    <n v="14"/>
    <s v="Abdul"/>
    <s v="Y"/>
    <s v="Y"/>
    <s v="N"/>
    <s v="Q2 Rejected"/>
    <s v="Due to samll size"/>
    <s v="Arm1 (1x3)"/>
    <s v="NA"/>
    <n v="3"/>
    <s v="Rejected"/>
  </r>
  <r>
    <s v="FBR1Y250269"/>
    <n v="250269"/>
    <s v="R&amp;D"/>
    <x v="916"/>
    <s v="FCB-PROTOCOL-01"/>
    <s v="VYD/435"/>
    <s v="Y"/>
    <s v="CCS Study (1Y)"/>
    <s v="Internal R&amp;D"/>
    <s v="Q1 Passed"/>
    <s v="Q1 Passed"/>
    <s v="Compromised"/>
    <s v="Qualified"/>
    <s v="Blood disqualified"/>
    <s v="Tumor content 2-40%"/>
    <x v="5"/>
    <s v="Vydehi Hospital, Bangalore"/>
    <s v="Dr Amritha Prabha"/>
    <x v="0"/>
    <s v="NA"/>
    <s v="Tongue"/>
    <s v="Left Lateral border of Tongue"/>
    <s v="Female"/>
    <n v="55"/>
    <s v="N"/>
    <n v="5.5"/>
    <s v="Shashi"/>
    <s v="Surgery"/>
    <s v="Primary"/>
    <s v="Naïve"/>
    <s v="NA"/>
    <s v="III"/>
    <x v="4"/>
    <n v="2"/>
    <s v="T3N1"/>
    <s v="NA"/>
    <s v="NA"/>
    <s v="SCC"/>
    <s v="RT"/>
    <s v="NA"/>
    <d v="2025-10-14T00:00:00"/>
    <s v="0.1-0.2*0.2-0.4*0.8-0.9_x000a_0.2*0.2-0.8*1.2_x000a_0.1*0.4*0.6"/>
    <s v="NA"/>
    <s v="Vibratome"/>
    <n v="14"/>
    <s v="Mouniss"/>
    <s v="Y"/>
    <s v="Y"/>
    <s v="N"/>
    <s v="Q2 Passed"/>
    <s v="NA"/>
    <s v=" V Arm 1 (1x6)"/>
    <s v="Base Plate-2: MC RxAI (2x3), Cisplatin RxAN (2x3),  Pacli+Carbo RxAM (2x3)"/>
    <n v="66"/>
    <s v="Terminated @T72"/>
  </r>
  <r>
    <s v="FBR2S250270"/>
    <n v="250270"/>
    <s v="R&amp;D"/>
    <x v="916"/>
    <s v="FCB-PROTOCOL-01"/>
    <s v="CLN/PRA/359"/>
    <s v="Y"/>
    <s v="Cos V1 (2S)"/>
    <s v="Internal R&amp;D"/>
    <s v="Q1 Passed"/>
    <s v="Q1 Rejected"/>
    <s v="Compromised"/>
    <s v="Rejected"/>
    <s v="Contaminated"/>
    <s v="Tumor content 0-40%. Average tumor content 7%"/>
    <x v="0"/>
    <s v="Sri Lakshmi Hospital, Bangalore"/>
    <s v="Dr Prakash BV"/>
    <x v="7"/>
    <s v="NA"/>
    <s v="colon"/>
    <s v="Sigmoid Colon"/>
    <s v="Male"/>
    <n v="65"/>
    <s v="N"/>
    <n v="6.4"/>
    <s v="Kalappa"/>
    <s v="Surgery"/>
    <s v="Primary"/>
    <s v="Naïve"/>
    <s v="NA"/>
    <s v="II"/>
    <x v="2"/>
    <s v="NA"/>
    <s v="pT3N1M0"/>
    <s v="NA"/>
    <s v="NA"/>
    <s v="Adenocarcinoma"/>
    <s v="NA"/>
    <s v="NA"/>
    <d v="2025-10-14T00:00:00"/>
    <s v="0.2-0.3*0.6*1.0_x000a_0.6-0.8*1.3*2.0"/>
    <s v="NA"/>
    <s v="Manual"/>
    <n v="13"/>
    <s v="Dharani"/>
    <s v="N"/>
    <s v="N"/>
    <s v="N"/>
    <s v="Q2 Rejected"/>
    <s v="Contamination observed"/>
    <s v="2*2*1 (Arm 1 (1x7))"/>
    <s v="Base Plate-2: 2*2*1 {MC (DMEM/F12)  RxA (1x7), DMEM/F12+Nivolumab RxJ (1x7), DMEM/F12+Leucoverin+5FU+Oxaliplatin RxK (1x7)};_x000a_Flow Plate-3: 2*2*1 {MC (DMEM/F12)  RxA (1x7),  DMEM/F12+Nivolumab RxJ (1x7), DMEM/F12+AntiCD3+IL2 RxI (1x7)}"/>
    <n v="56"/>
    <s v="Rejected"/>
  </r>
  <r>
    <s v="FBR1Q250271"/>
    <n v="250271"/>
    <s v="R&amp;D"/>
    <x v="916"/>
    <s v="FCB-PROTOCOL-01"/>
    <s v="SIMS-012"/>
    <s v="Y"/>
    <s v="COSv4.2_CaBR(1Q-Unknown)"/>
    <s v="Internal R&amp;D"/>
    <s v="Q1 Passed"/>
    <s v="Q1 Rejected"/>
    <s v="Compromised"/>
    <s v="Rejected"/>
    <s v="NA"/>
    <s v="Tumor content 0-45%. Average tumor content 18%"/>
    <x v="9"/>
    <s v="Sapthagiri Institute of Medical Sciences"/>
    <s v="Dr Nataraj"/>
    <x v="1"/>
    <s v="NA"/>
    <s v="Breast"/>
    <s v="Left Breast"/>
    <s v="Female"/>
    <n v="53"/>
    <s v="N"/>
    <n v="3.5"/>
    <s v="Kalappa"/>
    <s v="Surgery"/>
    <s v="Primary"/>
    <s v="Chemotherapy"/>
    <s v="NA"/>
    <s v="NA"/>
    <x v="0"/>
    <s v="NA"/>
    <s v="NA"/>
    <n v="13"/>
    <s v="Carbo+ Pacli, Trastuzumab"/>
    <s v="Duct Carcinoma"/>
    <s v="NA"/>
    <s v="NA"/>
    <d v="2025-10-14T00:00:00"/>
    <s v="0.4-0.6*1.2*1.6_x000a_0.4-0.8*0.4*1.5"/>
    <s v="NA"/>
    <s v="Manual"/>
    <n v="14"/>
    <s v="Jobin"/>
    <s v="N"/>
    <s v="N"/>
    <s v="N"/>
    <s v="Q2 Passed"/>
    <s v="Contamination observed"/>
    <s v="Arm1 (1x7)"/>
    <s v="Base Plate-2: MC (DMEM/F12+NEAA) RxBT (1x7), MEBM MC RxBV (1x7),  MC (DMEM/F12+NEAAAdriyamycin+Pacli+Cyclophosphamide) RxBY (1x7), MC (DMEM/F12+NEAA) RxBT (1x7), MEBM MC RxBV (1x7)"/>
    <n v="49"/>
    <s v="Rejected"/>
  </r>
  <r>
    <s v="FBR1Y250272"/>
    <n v="250272"/>
    <s v="R&amp;D"/>
    <x v="917"/>
    <s v="FCB-PROTOCOL-01"/>
    <s v="VYD/436"/>
    <s v="Y"/>
    <s v="CCS Study (1Y)"/>
    <s v="Internal R&amp;D"/>
    <s v="Q1 Passed"/>
    <s v="Q1 Passed"/>
    <s v="Q1.5 Passed"/>
    <s v="Qualified"/>
    <s v="NA"/>
    <s v="NA"/>
    <x v="5"/>
    <s v="Vydehi Hospital, Bangalore"/>
    <s v="Dr Amritha Prabha"/>
    <x v="0"/>
    <s v="NA"/>
    <s v="GBS"/>
    <s v="Left Lower GBS"/>
    <s v="Female"/>
    <n v="65"/>
    <s v="N"/>
    <n v="5.3"/>
    <s v="Maruthi"/>
    <s v="Surgery"/>
    <s v="Primary"/>
    <s v="Surgery"/>
    <s v="NA"/>
    <s v="II"/>
    <x v="2"/>
    <n v="2"/>
    <s v="T2N0"/>
    <s v="NA"/>
    <s v="NA"/>
    <s v="SCC"/>
    <s v="NA"/>
    <s v="NA"/>
    <d v="2025-10-15T00:00:00"/>
    <s v="0.6*1.2*1.3"/>
    <s v="NA"/>
    <s v="Vibratome"/>
    <n v="15"/>
    <s v="Dharani"/>
    <s v="Y"/>
    <s v="Y"/>
    <s v="N"/>
    <s v="Q2 Passed"/>
    <s v="NA"/>
    <s v=" V Arm 1 (1x7)"/>
    <s v="Base Plate-2: MC RxA (1x7), Cisplatin RxF (1x7),  Pacli+Carbo RxJ (1x7)"/>
    <n v="42"/>
    <s v="Terminated @T72"/>
  </r>
  <r>
    <s v="FBR1Q250273"/>
    <n v="250273"/>
    <s v="R&amp;D"/>
    <x v="917"/>
    <s v="FCB-PROTOCOL-01"/>
    <s v="JSS-063"/>
    <s v="Y"/>
    <s v="COSv4.1_CaBR(1Q-Known)"/>
    <s v="Internal R&amp;D"/>
    <s v="Q1 Passed"/>
    <s v="Q1 Rejected"/>
    <s v="Compromised"/>
    <s v="Rejected"/>
    <s v="Blood Clot Observed_x000a_No Tumor"/>
    <s v="No tumor"/>
    <x v="6"/>
    <s v="JSS Hospital, Mysore"/>
    <s v="Dr Ravi Krishnappa"/>
    <x v="1"/>
    <s v="TPBC"/>
    <s v="Breast"/>
    <s v="Left Breast"/>
    <s v="Female"/>
    <n v="48"/>
    <s v="N"/>
    <n v="5.6"/>
    <s v="Shashi"/>
    <s v="Surgery"/>
    <s v="Proximal Lymph Node"/>
    <s v="Chemotherapy"/>
    <s v="NA"/>
    <s v="II"/>
    <x v="2"/>
    <s v="NA"/>
    <s v="pT3N1M0"/>
    <n v="6"/>
    <s v="TCH"/>
    <s v="IDC"/>
    <s v="NA"/>
    <s v="NA"/>
    <d v="2025-10-15T00:00:00"/>
    <s v="0.2-0.6*0.4-0.8*1.6-1.8"/>
    <s v="0.2-0.6*0.6-0.8*1.0"/>
    <s v="Vibratome"/>
    <n v="14"/>
    <s v="Mouniss"/>
    <s v="N"/>
    <s v="N"/>
    <s v="N"/>
    <s v="Q2 Rejected"/>
    <s v="No Tumor"/>
    <s v="Arm1 (1x6)"/>
    <s v="Base Plate-2: DMEM/F12+NEAA RxCA (2x3), DMEM/F12+NEAA Adriya+Cyclophosphamide RxCB (2x3);_x000a_Plate 3: MEBM MC RxBZ (2x3)"/>
    <n v="30"/>
    <s v="Rejected"/>
  </r>
  <r>
    <s v="FBR1Q250274"/>
    <n v="250274"/>
    <s v="R&amp;D"/>
    <x v="918"/>
    <s v="FCB-PROTOCOL-01"/>
    <s v="VYD/437"/>
    <s v="Y"/>
    <s v="COSv4.1_CaBR(1Q-Known)"/>
    <s v="Internal R&amp;D"/>
    <s v="Q1 Passed"/>
    <s v="Q1 Passed"/>
    <s v="Q1.5 Passed"/>
    <s v="Qualified"/>
    <s v="NA"/>
    <s v="Tumor content 8-45%"/>
    <x v="5"/>
    <s v="Vydehi Hospital, Bangalore"/>
    <s v="Dr Amritha Prabha"/>
    <x v="1"/>
    <s v="Er(P), Pr(P), Her2(N)"/>
    <s v="Breast"/>
    <s v="Right Breast"/>
    <s v="Female"/>
    <n v="43"/>
    <s v="N"/>
    <n v="4.9000000000000004"/>
    <s v="Shashi"/>
    <s v="Surgery"/>
    <s v="Primary"/>
    <s v="Naïve"/>
    <s v="NA"/>
    <s v="IA"/>
    <x v="3"/>
    <n v="2"/>
    <s v="T1cN0"/>
    <s v="NA"/>
    <s v="NA"/>
    <s v="IDC"/>
    <s v="CTRT &amp; Hormonal Therapy"/>
    <s v="Docetaxel, Cyclophosphamide, Temoxifen"/>
    <d v="2025-10-16T00:00:00"/>
    <s v="0.2-0.6*1.4-1.6*1.8"/>
    <s v="0.2-0.6*1.2*1.6"/>
    <s v="Manual"/>
    <n v="14"/>
    <s v="Mouniss"/>
    <s v="N"/>
    <s v="N"/>
    <s v="N"/>
    <s v="Q2 Passed"/>
    <s v="NA"/>
    <s v="Arm1 (1x7)"/>
    <s v="Base Plate-2: MC (DMEM/F12+NEAA) RxBT (1x7), MEBM MC RxBV (1x7), DMEM/F12+NEAA Adriya+Cyclophosphamide+Pacli RxBY (1x7)"/>
    <n v="35"/>
    <s v="Terminated @T72"/>
  </r>
  <r>
    <s v="FBR2S250275"/>
    <n v="250275"/>
    <s v="R&amp;D"/>
    <x v="918"/>
    <s v="FCB-PROTOCOL-01"/>
    <s v="CLN/DBR/256"/>
    <s v="Y"/>
    <s v="Cos V1 (2S)"/>
    <s v="Internal R&amp;D"/>
    <s v="Q1 Passed"/>
    <s v="Q1 Passed"/>
    <s v="Q1.5 Passed"/>
    <s v="Qualified"/>
    <s v="NA"/>
    <s v="Tumor content 0-75%. Average tumor content 24%"/>
    <x v="4"/>
    <s v="DBR &amp; SK Hospital, Tirupati"/>
    <s v="Dr C Jayaprakash"/>
    <x v="7"/>
    <s v="NA"/>
    <s v="Colon"/>
    <s v="Colon"/>
    <s v="Male"/>
    <n v="60"/>
    <s v="N"/>
    <n v="4.8"/>
    <s v="Kalappa"/>
    <s v="Surgery"/>
    <s v="Primary"/>
    <s v="Naïve"/>
    <s v="NA"/>
    <s v="NA"/>
    <x v="0"/>
    <s v="NA"/>
    <s v="NA"/>
    <s v="NA"/>
    <s v="NA"/>
    <s v="NA"/>
    <s v="NA"/>
    <s v="NA"/>
    <d v="2025-10-17T00:00:00"/>
    <s v="1.0*1.4*2.0"/>
    <s v="NA"/>
    <s v="Vibratome"/>
    <n v="13"/>
    <s v="Dharani"/>
    <s v="Y"/>
    <s v="Y"/>
    <s v="N"/>
    <s v="Q2 Passed"/>
    <s v="NA"/>
    <s v="2*4*0.45 (Arm 1 (1x7))"/>
    <s v="Base Plate-2: 2*4*0.45 {MC (DMEM/F12)  RxA (1x7), DMEM/F12+Nivolumab RxJ (1x7), DMEM/F12+Leucoverin+5FU+Oxaliplatin RxK (1x7)};_x000a_Flow Plate-3: 2*4*0.45 {MC (DMEM/F12)  RxA (1x7),  DMEM/F12+Nivolumab RxJ (1x7), DMEM/F12+AntiCD3+IL2 RxI (1x7)}"/>
    <n v="63"/>
    <s v="Terminated @T72"/>
  </r>
  <r>
    <s v="FBR1Y250276"/>
    <n v="250276"/>
    <s v="R&amp;D"/>
    <x v="919"/>
    <s v="FCB-PROTOCOL-01"/>
    <s v="VYD/438"/>
    <s v="Y"/>
    <s v="CCS Study (1Y)"/>
    <s v="Internal R&amp;D"/>
    <s v="Q1 Passed"/>
    <s v="Q1 Passed"/>
    <s v="Q1.5 Passed"/>
    <s v="Qualified"/>
    <s v="NA"/>
    <s v="NA"/>
    <x v="5"/>
    <s v="Vydehi Hospital, Bangalore"/>
    <s v="Dr Amritha Prabha"/>
    <x v="0"/>
    <s v="NA"/>
    <s v="Tongue"/>
    <s v="Right Lateral border of tongue"/>
    <s v="Male"/>
    <n v="50"/>
    <s v="N"/>
    <n v="4.5"/>
    <s v="Maruthi"/>
    <s v="Surgery"/>
    <s v="Primary"/>
    <s v="Naïve"/>
    <s v="NA"/>
    <s v="IV"/>
    <x v="1"/>
    <n v="3"/>
    <s v="T4aN2b"/>
    <s v="NA"/>
    <s v="NA"/>
    <s v="SCC"/>
    <s v="RT"/>
    <s v="NA"/>
    <d v="2025-10-17T00:00:00"/>
    <s v="0.8*1.0*1.0-1.2"/>
    <s v="NA"/>
    <s v="Vibratome"/>
    <n v="14"/>
    <s v="Vasanth"/>
    <s v="Y"/>
    <s v="Y"/>
    <s v="N"/>
    <s v="Q2 Passed"/>
    <s v="NA"/>
    <s v="Refer 1K study"/>
    <s v="Base Plate-2: MC RxA (1x7), Cisplatin RxF (1x7),  Pacli+Carbo RxJ (1x7)"/>
    <n v="21"/>
    <s v="Terminated @T72"/>
  </r>
  <r>
    <s v=" FBR1Y250277"/>
    <n v="250277"/>
    <s v="R&amp;D"/>
    <x v="919"/>
    <s v="FCB-PROTOCOL-01"/>
    <s v="SIMS-013"/>
    <s v="Y"/>
    <s v="CCS Study (1Y)"/>
    <s v="Internal R&amp;D"/>
    <s v="Q1 Passed"/>
    <s v="Q1 Passed"/>
    <s v="Q1.5 Passed"/>
    <s v="Qualified"/>
    <s v="NA"/>
    <s v="NA"/>
    <x v="9"/>
    <s v="Sapthagiri Institute of Medical Sciences"/>
    <s v="Dr Nataraj"/>
    <x v="0"/>
    <s v="NA"/>
    <s v="Tongue"/>
    <s v="Right Anterior aspect of Tongue"/>
    <s v="Male"/>
    <n v="50"/>
    <s v="N"/>
    <n v="4.8"/>
    <s v="Maruthi"/>
    <s v="Surgery"/>
    <s v="Primary"/>
    <s v="Naïve"/>
    <s v="NA"/>
    <s v="NA"/>
    <x v="0"/>
    <s v="NA"/>
    <s v="NA"/>
    <s v="NA"/>
    <s v="NA"/>
    <s v="NA"/>
    <s v="NA"/>
    <s v="NA"/>
    <d v="2025-10-17T00:00:00"/>
    <s v="0.2-0.3*1.2*1.1_x000a_0.2-0.8*1.9*0.4-2.0"/>
    <s v="0.2-0.3*1.2*1.1_x000a_0.2-0.6*1.1*1.5"/>
    <s v="Vibratome"/>
    <n v="14"/>
    <s v="Mouniss"/>
    <s v="Y"/>
    <s v="Y"/>
    <s v="N"/>
    <s v="Q2 Passed"/>
    <s v="NA"/>
    <s v=" V Arm 1 (1x7)"/>
    <s v="Base Plate-2: MC RxA (1x7), Cisplatin RxF (1x7),  Pacli+Carbo RxJ (1x7), Gemi+Cisplatin RxCU (1x7)"/>
    <n v="56"/>
    <s v="Terminated @T72"/>
  </r>
  <r>
    <s v="FBR1Q250278"/>
    <n v="250278"/>
    <s v="R&amp;D"/>
    <x v="919"/>
    <s v="FCB-PROTOCOL-01"/>
    <s v="JSS-064"/>
    <s v="Y"/>
    <s v="COSv4.2_CaBR(1Q-Unknown)"/>
    <s v="Internal R&amp;D"/>
    <s v="Q1 Passed"/>
    <s v="Q1 Passed"/>
    <s v="Q1.5 Passed"/>
    <s v="Qualified"/>
    <s v="NA"/>
    <s v="Tumor content 15-85%"/>
    <x v="6"/>
    <s v="JSS Hospital, Mysore"/>
    <s v="Dr Ravi Krishnappa"/>
    <x v="1"/>
    <s v="TNBC"/>
    <s v="Breast"/>
    <s v="Right Breast"/>
    <s v="Female"/>
    <n v="48"/>
    <s v="N"/>
    <n v="4.9000000000000004"/>
    <s v="Shashi"/>
    <s v="Surgery"/>
    <s v="Primary"/>
    <s v="Naïve"/>
    <s v="NA"/>
    <s v="I"/>
    <x v="3"/>
    <s v="NA"/>
    <s v="pT2N0"/>
    <s v="NA"/>
    <s v="NA"/>
    <s v="IDC"/>
    <s v="NA"/>
    <s v="NA"/>
    <d v="2025-10-17T00:00:00"/>
    <s v="0.6-0.8*1.2*1.8_x000a_0.3*0.9*1.0"/>
    <s v="NA"/>
    <s v="Manual"/>
    <n v="14"/>
    <s v="Dharani"/>
    <s v="Y"/>
    <s v="Y"/>
    <s v="N"/>
    <s v="Q2 Passed"/>
    <s v="NA"/>
    <s v="Arm1 (1x7)"/>
    <s v="Base Plate-2: MC (DMEM/F12+NEAA) RxBT (1x7), MEBM MC RxBV (1x7),  DMEM/F12+NEAA Adriya+Cyclophosphamide RxCC (1x7), MC (DMEM/F12+NEAA) RxBT (1x7), MEBM MC RxBV (1x7), MC (DMEM/F12+NEAA+AntiCD3+IL2) RxBX (1x7), MEBM+AntiCD3+IL2 MC RxBW (1x7)"/>
    <n v="70"/>
    <s v="Terminated @T72"/>
  </r>
  <r>
    <s v="FBR1K250280"/>
    <n v="250280"/>
    <s v="R&amp;D"/>
    <x v="920"/>
    <s v="FCB-PROTOCOL-01"/>
    <s v="CLN/PRA/360"/>
    <s v="Y"/>
    <s v="DMS_v4(1K)"/>
    <s v="Internal R&amp;D"/>
    <s v="Q1 Passed"/>
    <s v="Not Received"/>
    <s v="Compromised"/>
    <s v="Qualified"/>
    <s v="NA"/>
    <s v="Tumor content 15-80%"/>
    <x v="0"/>
    <s v="Sri Lakshmi Hospital, Bangalore"/>
    <s v="Dr Prakash BV"/>
    <x v="0"/>
    <s v="NA"/>
    <s v="Buccal Mucosa"/>
    <s v="Right Buccal Mucosa"/>
    <s v="Female"/>
    <n v="55"/>
    <s v="N"/>
    <n v="4.3"/>
    <s v="Kalappa"/>
    <s v="Surgery"/>
    <s v="Primary"/>
    <s v="Naïve"/>
    <s v="NA"/>
    <s v="II"/>
    <x v="2"/>
    <s v="NA"/>
    <s v="pT3N1M0"/>
    <s v="NA"/>
    <s v="NA"/>
    <s v="SCC"/>
    <s v="NA"/>
    <s v="NA"/>
    <d v="2025-10-23T00:00:00"/>
    <s v="0.4-0.8*0.6-1.6*1.4"/>
    <s v="NA"/>
    <s v="Vibratome"/>
    <n v="14"/>
    <s v="Mano"/>
    <s v="N"/>
    <s v="N"/>
    <s v="N"/>
    <s v="Q2 Passed"/>
    <s v="NA"/>
    <s v="Arm1 (1x7)"/>
    <s v="Base Plate 2: MC RxA (1x7), Nivolumab RxC (1x7);_x000a_Flow Plate 3: MC RxA (1x7), Nivolumab RxC (1x7);_x000a_Base Plate 4: Base Arm {MC RxCS (1x7), Nivo RxCV (1x7)}, Flow Arm {MC RxCS (1x7), Nivo RxCV (1x7)}"/>
    <n v="63"/>
    <s v="Terminated @T72"/>
  </r>
  <r>
    <s v="FBR1Y250281"/>
    <n v="250281"/>
    <s v="R&amp;D"/>
    <x v="921"/>
    <s v="FCB-PROTOCOL-01"/>
    <s v="VYD/439"/>
    <s v="Y"/>
    <s v="CCS Study (1Y)"/>
    <s v="Internal R&amp;D"/>
    <s v="Q1 Passed"/>
    <s v="Q1 Passed"/>
    <s v="Q1.5 Passed"/>
    <s v="Rejected"/>
    <s v="NA"/>
    <s v="Tumor content 3-30%"/>
    <x v="5"/>
    <s v="Vydehi Hospital, Bangalore"/>
    <s v="Dr Amritha Prabha"/>
    <x v="0"/>
    <s v="NA"/>
    <s v="Tongue"/>
    <s v="Tongue"/>
    <s v="Male"/>
    <n v="71"/>
    <s v="N"/>
    <n v="4.5"/>
    <s v="Kalappa"/>
    <s v="Surgery"/>
    <s v="Primary"/>
    <s v="Naïve"/>
    <s v="NA"/>
    <s v="IVA"/>
    <x v="1"/>
    <n v="2"/>
    <s v="T2N2c"/>
    <s v="NA"/>
    <s v="NA"/>
    <s v="SCC"/>
    <s v="RT"/>
    <s v="NA"/>
    <d v="2025-10-24T00:00:00"/>
    <s v="0.2-0.4*0.6*0.7_x000a_0.2-0.4*0.8*0.2-0.6"/>
    <s v="NA"/>
    <s v="Manual"/>
    <n v="14"/>
    <s v="Vasanth"/>
    <s v="Y"/>
    <s v="Y"/>
    <s v="N"/>
    <s v="Q2 Rejected"/>
    <s v="Very Small Size Tissue"/>
    <s v=" V Arm 1 (1x4)"/>
    <s v="NA"/>
    <n v="32"/>
    <s v="Rejected"/>
  </r>
  <r>
    <n v="250282"/>
    <n v="250282"/>
    <s v="R&amp;D"/>
    <x v="921"/>
    <s v="FCB-PROTOCOL-01"/>
    <s v="SIMS-014"/>
    <s v="Y"/>
    <s v="No Study"/>
    <s v="Internal R&amp;D"/>
    <s v="Q1 Rejected"/>
    <s v="Not Received"/>
    <s v="Compromised"/>
    <s v="Rejected"/>
    <s v="Tissue was frozan"/>
    <s v="FFPE"/>
    <x v="9"/>
    <s v="Sapthagiri Institute of Medical Sciences"/>
    <s v="Dr Nataraj"/>
    <x v="2"/>
    <s v="NA"/>
    <s v="Ovary"/>
    <s v="Ovary"/>
    <s v="Female"/>
    <n v="68"/>
    <s v="N"/>
    <n v="4.5"/>
    <s v="Kalappa"/>
    <s v="Surgery"/>
    <s v="Primary"/>
    <s v="Chemotherapy"/>
    <s v="NA"/>
    <s v="NA"/>
    <x v="0"/>
    <s v="NA"/>
    <s v="NA"/>
    <n v="6"/>
    <s v="Carboplatin+Paclitaxel"/>
    <s v="NA"/>
    <s v="NA"/>
    <s v="NA"/>
    <d v="2025-10-24T00:00:00"/>
    <s v="NA"/>
    <s v="NA"/>
    <s v="NA"/>
    <s v="NA"/>
    <s v="NA"/>
    <s v="NA"/>
    <s v="NA"/>
    <s v="N"/>
    <s v="Q2 Rejected"/>
    <s v="Tissue was frozen"/>
    <s v="NA"/>
    <s v="NA"/>
    <s v="NA"/>
    <s v="Rejected"/>
  </r>
  <r>
    <s v="FBR1Q250283"/>
    <n v="250283"/>
    <s v="R&amp;D"/>
    <x v="921"/>
    <s v="FCB-PROTOCOL-01"/>
    <s v="VH-001"/>
    <s v="Y"/>
    <s v="COSv4.1_CaBR(1Q-Known)"/>
    <s v="Internal R&amp;D"/>
    <s v="Q1 Passed"/>
    <s v="Q1 Passed"/>
    <s v="Q1.5 Passed"/>
    <s v="Qualified"/>
    <s v="NA"/>
    <s v="Tumor content 1-90%"/>
    <x v="10"/>
    <s v="Vijay Multispeciality Hospital, Dharmapuri"/>
    <s v="Dr Vijayamurugan"/>
    <x v="1"/>
    <s v="TNBC"/>
    <s v="Breast"/>
    <s v="Left Breast"/>
    <s v="Female"/>
    <n v="60"/>
    <s v="N"/>
    <n v="6.1"/>
    <s v="Maruthi"/>
    <s v="Surgery"/>
    <s v="Primary"/>
    <s v="Chemotherapy"/>
    <s v="NA"/>
    <s v="NA"/>
    <x v="0"/>
    <s v="NA"/>
    <s v="NA"/>
    <n v="2"/>
    <s v="Carboplatin+Paclitaxel"/>
    <s v="NA"/>
    <s v="NA"/>
    <s v="NA"/>
    <d v="2025-10-25T00:00:00"/>
    <s v="1.6-2.0*2.0*2.6"/>
    <s v="NA"/>
    <s v="Manual"/>
    <n v="14"/>
    <s v="Mouniss"/>
    <s v="Y"/>
    <s v="Y"/>
    <s v="N"/>
    <s v="Q2 Passed"/>
    <s v="NA"/>
    <s v="Arm1 (1x7)"/>
    <s v="Base Plate-2: MC (DMEM/F12+NEAA) RxBT (1x7), MEBM MC RxBV (1x7),  DMEM/F12+NEAA Gemi + Carbo RxCD (1x7);_x000a_Flow Plate 3: MC (DMEM/F12+NEAA) RxBT (1x7), MEBM MC RxBV (1x7), MC (DMEM/F12+NEAA+AntiCD3+IL2) RxBX (1x7), MEBM+AntiCD3+IL2 MC RxBW (1x7)"/>
    <n v="70"/>
    <s v="Terminated @T72"/>
  </r>
  <r>
    <s v="FBR1K250284"/>
    <n v="250284"/>
    <s v="R&amp;D"/>
    <x v="922"/>
    <s v="FCB-PROTOCOL-01"/>
    <s v="VYD/440"/>
    <s v="Y"/>
    <s v="DMS_v4(1K)"/>
    <s v="Internal R&amp;D"/>
    <s v="Q1 Passed"/>
    <s v="Q1 Passed"/>
    <s v="Q1.5 Passed"/>
    <s v="Qualified"/>
    <s v="NA"/>
    <s v="Tumor content 4-45%"/>
    <x v="5"/>
    <s v="Vydehi Hospital, Bangalore"/>
    <s v="Dr Amritha Prabha"/>
    <x v="0"/>
    <s v="NA"/>
    <s v="Buccal Mucosa"/>
    <s v="Right Buccal Mucosa"/>
    <s v="Female"/>
    <n v="42"/>
    <s v="N"/>
    <n v="4.7"/>
    <s v="Kalappa"/>
    <s v="Surgery"/>
    <s v="Primary"/>
    <s v="Naïve"/>
    <s v="NA"/>
    <s v="IVA"/>
    <x v="1"/>
    <n v="2"/>
    <s v="T4aN2b"/>
    <s v="NA"/>
    <s v="NA"/>
    <s v="SCC"/>
    <s v="RT"/>
    <s v="NA"/>
    <d v="2025-10-27T00:00:00"/>
    <s v="0.4-0.8*1.6*1.8"/>
    <s v="0.8*1.0*1.0_x000a_0.4-0.6*0.8*0.8"/>
    <s v="Vibratome"/>
    <n v="14"/>
    <s v="Vasanth"/>
    <s v="Y"/>
    <s v="Y"/>
    <s v="N"/>
    <s v="Q2 Passed"/>
    <s v="NA"/>
    <s v="Arm1 (1x6)"/>
    <s v="Base Plate 2: MC RxA (1x6), Nivolumab RxC (1x6);_x000a_Flow Plate 3: MC RxA (1x6), Nivolumab RxC (1x6)"/>
    <n v="36"/>
    <s v="Terminated @T72"/>
  </r>
  <r>
    <s v="FBR1K250285"/>
    <n v="250285"/>
    <s v="R&amp;D"/>
    <x v="923"/>
    <s v="FCB-PROTOCOL-01"/>
    <s v="CLN/PRA/361"/>
    <s v="Y"/>
    <s v="DMS_v4(1K)"/>
    <s v="Internal R&amp;D"/>
    <s v="Q1 Passed"/>
    <s v="Q1 Passed"/>
    <s v="Q1.5 Passed"/>
    <s v="Qualified"/>
    <s v="NA"/>
    <s v="Tumor content 30-70%"/>
    <x v="0"/>
    <s v="Sri Lakshmi Hospital, Bangalore"/>
    <s v="Dr Prakash BV"/>
    <x v="0"/>
    <s v="NA"/>
    <s v="Larynx"/>
    <s v="Larynx"/>
    <s v="Male"/>
    <n v="66"/>
    <s v="N"/>
    <n v="5.0999999999999996"/>
    <s v="Kalappa"/>
    <s v="Surgery"/>
    <s v="Primary"/>
    <s v="Naïve"/>
    <s v="NA"/>
    <s v="II"/>
    <x v="2"/>
    <s v="NA"/>
    <s v="pT2N1M0"/>
    <s v="NA"/>
    <s v="NA"/>
    <s v="SCC"/>
    <s v="NA"/>
    <s v="NA"/>
    <d v="2025-10-29T00:00:00"/>
    <s v="0.6-0.7*1.7*1.8-2.4"/>
    <s v="NA"/>
    <s v="Vibratome"/>
    <n v="15"/>
    <s v="Dharani"/>
    <s v="Y"/>
    <s v="Y"/>
    <s v="N"/>
    <s v="Q2 Passed"/>
    <s v="NA"/>
    <s v="Arm1 (1x7)"/>
    <s v="Base Plate 2: MC RxA (1x7), Nivolumab RxC (1x7);_x000a_Flow Plate 3: MC RxA (1x7), Nivolumab RxC (1x7)"/>
    <n v="35"/>
    <s v="Terminated @T72"/>
  </r>
  <r>
    <s v="FBR1Y250286"/>
    <n v="250286"/>
    <s v="R&amp;D"/>
    <x v="924"/>
    <s v="FCB-PROTOCOL-01"/>
    <s v="VYD/441"/>
    <s v="Y"/>
    <s v="CCS Study (1Y)"/>
    <s v="Internal R&amp;D"/>
    <s v="Q1 Passed"/>
    <s v="Q1 Passed"/>
    <s v="Q1.5 Passed"/>
    <s v="Qualified"/>
    <s v="NA"/>
    <s v="Tumor content 15-88%"/>
    <x v="5"/>
    <s v="Vydehi Hospital, Bangalore"/>
    <s v="Dr Amritha Prabha"/>
    <x v="0"/>
    <s v="NA"/>
    <s v="Buccal Mucosa"/>
    <s v="Left Buccal Mucosa"/>
    <s v="Male"/>
    <n v="78"/>
    <s v="N"/>
    <n v="5.5"/>
    <s v="Shashi"/>
    <s v="Surgery"/>
    <s v="Primary"/>
    <s v="Naïve"/>
    <s v="NA"/>
    <s v="III"/>
    <x v="4"/>
    <n v="2"/>
    <s v="T3N0"/>
    <s v="NA"/>
    <s v="NA"/>
    <s v="SCC"/>
    <s v="RT"/>
    <s v="NA"/>
    <d v="2025-10-30T00:00:00"/>
    <s v="0.8*1.2*1.8"/>
    <s v="NA"/>
    <s v="Vibratome"/>
    <n v="15"/>
    <s v="Jobin"/>
    <s v="Y"/>
    <s v="Y"/>
    <s v="N"/>
    <s v="Q2 Passed"/>
    <s v="NA"/>
    <s v=" V Arm 1 (1x7)"/>
    <s v="Base Plate-2: MC RxA (1x7), Cisplatin RxF (1x7),  Pacli+Carbo RxJ (1x7), Gemi+Carboplatin RxL (1x7)"/>
    <n v="56"/>
    <s v="Terminated @T72"/>
  </r>
  <r>
    <s v="FBR1Y250288"/>
    <n v="250288"/>
    <s v="R&amp;D"/>
    <x v="924"/>
    <s v="FCB-PROTOCOL-01"/>
    <s v="SIMS-015"/>
    <s v="Y"/>
    <s v="CCS Study (1Y)"/>
    <s v="Internal R&amp;D"/>
    <s v="Q1 Passed"/>
    <s v="Not Received"/>
    <s v="Compromised"/>
    <s v="Qualified"/>
    <s v="NA"/>
    <s v="Tumor content 40-95%"/>
    <x v="9"/>
    <s v="Sapthagiri Institute of Medical Sciences"/>
    <s v="Dr Nataraj"/>
    <x v="0"/>
    <s v="NA"/>
    <s v="Lip"/>
    <s v="Lower Lip"/>
    <s v="Female"/>
    <n v="82"/>
    <s v="N"/>
    <n v="4.5999999999999996"/>
    <s v="Kalappa"/>
    <s v="Surgery"/>
    <s v="Primary"/>
    <s v="Naïve"/>
    <s v="NA"/>
    <s v="NA"/>
    <x v="0"/>
    <s v="NA"/>
    <s v="NA"/>
    <s v="NA"/>
    <s v="NA"/>
    <s v="NA"/>
    <s v="NA"/>
    <s v="NA"/>
    <d v="2025-10-30T00:00:00"/>
    <s v="0.2-0.6*1.2*2.6"/>
    <s v="NA"/>
    <s v="Vibratome"/>
    <n v="15"/>
    <s v="Mouniss"/>
    <s v="N"/>
    <s v="N"/>
    <s v="N"/>
    <s v="Q2 Passed"/>
    <s v="NA"/>
    <s v=" V Arm 1 (1x7)"/>
    <s v="Base Plate-2: MC RxA (1x7), Cisplatin RxF (1x7),  Pacli+Carbo RxJ (1x7), Gemi+Cisplatin RxCU (1x7)"/>
    <n v="77"/>
    <s v="Terminated @T72"/>
  </r>
  <r>
    <s v="FBR1K250287"/>
    <n v="250287"/>
    <s v="R&amp;D"/>
    <x v="924"/>
    <s v="FCB-PROTOCOL-01"/>
    <s v="CLN/PRA/362"/>
    <s v="Y"/>
    <s v="DMS_v4(1K)"/>
    <s v="Internal R&amp;D"/>
    <s v="Q1 Passed"/>
    <s v="Q1 Passed"/>
    <s v="Q1.5 Passed"/>
    <s v="Qualified"/>
    <s v="NA"/>
    <s v="Tumor content 12-55%"/>
    <x v="0"/>
    <s v="Sri Lakshmi Hospital, Bangalore"/>
    <s v="Dr Prakash BV"/>
    <x v="0"/>
    <s v="NA"/>
    <s v="Buccal Mucosa"/>
    <s v="Right Buccal Mucosa"/>
    <s v="Male"/>
    <n v="37"/>
    <s v="N"/>
    <n v="4.9000000000000004"/>
    <s v="Kalappa"/>
    <s v="Surgery"/>
    <s v="Primary"/>
    <s v="Naïve"/>
    <s v="NA"/>
    <s v="I"/>
    <x v="3"/>
    <s v="NA"/>
    <s v="pT1N0M0"/>
    <s v="NA"/>
    <s v="NA"/>
    <s v="SCC"/>
    <s v="NA"/>
    <s v="NA"/>
    <d v="2025-10-30T00:00:00"/>
    <s v="0.6-1.2*1.8*1.8"/>
    <s v="0.8*1.2*1.4"/>
    <s v="Vibratome"/>
    <n v="15"/>
    <s v="Vasanth"/>
    <s v="Y"/>
    <s v="Y"/>
    <s v="N"/>
    <s v="Q2 Passed"/>
    <s v="NA"/>
    <s v="Arm1 (1x7)"/>
    <s v="Base Plate 2: MC RxA (1x7), Nivolumab RxC (1x7);_x000a_Flow Plate 3: MC RxA (1x7), Nivolumab RxC (1x7)"/>
    <n v="35"/>
    <s v="Terminated @T72"/>
  </r>
  <r>
    <s v="FBR1K250289"/>
    <n v="250289"/>
    <s v="R&amp;D"/>
    <x v="925"/>
    <s v="FCB-PROTOCOL-01"/>
    <s v="CLN/PRA/363"/>
    <s v="Y"/>
    <s v="DMS_v4(1K)"/>
    <s v="Internal R&amp;D"/>
    <s v="Q1 Passed"/>
    <s v="Q1 Passed"/>
    <s v="Q1.5 Passed"/>
    <s v="Qualified"/>
    <s v="NA"/>
    <s v="Tumor content 3-60%"/>
    <x v="0"/>
    <s v="Sri Lakshmi Hospital, Bangalore"/>
    <s v="Dr Prakash BV"/>
    <x v="0"/>
    <s v="NA"/>
    <s v="Buccal Mucosa"/>
    <s v="Left Buccal Mucosa"/>
    <s v="Male"/>
    <n v="65"/>
    <s v="N"/>
    <n v="5.3"/>
    <s v="Kalappa"/>
    <s v="Surgery"/>
    <s v="Primary"/>
    <s v="Naïve"/>
    <s v="NA"/>
    <s v="NA"/>
    <x v="0"/>
    <s v="NA"/>
    <s v="NA"/>
    <s v="NA"/>
    <s v="NA"/>
    <s v="NA"/>
    <s v="NA"/>
    <s v="NA"/>
    <d v="2025-10-31T00:00:00"/>
    <s v="0.4*0.6*0.8_x000a_0.6*0.6-0.8*0.9_x000a_0.2-0.8*1.2*1.6"/>
    <s v="NA"/>
    <s v="Vibratome"/>
    <n v="15"/>
    <s v="Jobin"/>
    <s v="Y"/>
    <s v="Y"/>
    <s v="N"/>
    <s v="Q2 Passed"/>
    <s v="NA"/>
    <s v="Arm1 (1x7)"/>
    <s v="Base Plate 2: MC RxA (1x7), Nivolumab RxC (1x7);_x000a_Flow Plate 3: MC RxA (1x7), Nivolumab RxC (1x7)"/>
    <n v="63"/>
    <s v="Terminated @T72"/>
  </r>
  <r>
    <s v="FBR2S250290"/>
    <n v="250290"/>
    <s v="R&amp;D"/>
    <x v="925"/>
    <s v="FCB-PROTOCOL-01"/>
    <s v="JSS-065"/>
    <s v="Y"/>
    <s v="Cos V1 (2S)"/>
    <s v="Internal R&amp;D"/>
    <s v="Q1 Passed"/>
    <s v="Q1 Passed"/>
    <s v="Q1.5 Passed"/>
    <s v="Rejected"/>
    <s v="NA"/>
    <s v="No tumor. Reactive stroma"/>
    <x v="6"/>
    <s v="JSS Hospital, Mysore"/>
    <s v="Dr Ravi Krishnappa"/>
    <x v="7"/>
    <s v="NA"/>
    <s v="Colon"/>
    <s v="Right Colon"/>
    <s v="Male"/>
    <n v="65"/>
    <s v="N"/>
    <n v="4.9000000000000004"/>
    <s v="Shashi"/>
    <s v="Surgery"/>
    <s v="Primary"/>
    <s v="Naïve"/>
    <s v="NA"/>
    <s v="NA"/>
    <x v="0"/>
    <s v="NA"/>
    <s v="NA"/>
    <s v="NA"/>
    <s v="NA"/>
    <s v="NA"/>
    <s v="NA"/>
    <s v="NA"/>
    <d v="2025-10-31T00:00:00"/>
    <s v="0.3*1.4*1.8_x000a_0.4*1.4*2.8_x000a_0.6*2.2*3.2_x000a_0.4*0.8-1.0*1.7"/>
    <s v="NA"/>
    <s v="Vibratome"/>
    <n v="13"/>
    <s v="Dharani"/>
    <s v="Y"/>
    <s v="Y"/>
    <s v="N"/>
    <s v="Q2 Rejected"/>
    <s v="No Tumor"/>
    <s v="2*4*0.45 (Arm 1 (1x7))"/>
    <s v="Base Plate-2: 2*4*0.45 {MC (DMEM/F12)  RxA (1x7), DMEM/F12+Nivolumab RxJ (1x7), DMEM/F12+5FU+Oxaliplatin RxL (1x7)};_x000a_Flow Plate-3: 2*4*0.45 {MC (DMEM/F12)  RxA (1x7),  DMEM/F12+Nivolumab RxJ (1x7), DMEM/F12+AntiCD3+IL2 RxI (1x7)}"/>
    <n v="77"/>
    <s v="Rejected"/>
  </r>
  <r>
    <s v="FBR1Y250291"/>
    <n v="250291"/>
    <s v="R&amp;D"/>
    <x v="926"/>
    <s v="FCB-PROTOCOL-01"/>
    <s v="VYD/442"/>
    <s v="Y"/>
    <s v="CCS Study (1Y)"/>
    <s v="Internal R&amp;D"/>
    <s v="Q1 Passed"/>
    <s v="Q1 Passed"/>
    <s v="Q1.5 Passed"/>
    <s v="Qualified"/>
    <s v="NA"/>
    <s v="Tumor content 45-85%"/>
    <x v="5"/>
    <s v="Vydehi Hospital, Bangalore"/>
    <s v="Dr Amritha Prabha"/>
    <x v="0"/>
    <s v="NA"/>
    <s v="Buccal Mucosa"/>
    <s v="Left Buccal Mucosa"/>
    <s v="Female"/>
    <n v="55"/>
    <s v="N"/>
    <n v="5.3"/>
    <s v="Shashi"/>
    <s v="Surgery"/>
    <s v="Primary"/>
    <s v="Naïve"/>
    <s v="NA"/>
    <s v="IV"/>
    <x v="1"/>
    <n v="1"/>
    <s v="T3N2b"/>
    <s v="NA"/>
    <s v="NA"/>
    <s v="SCC"/>
    <s v="RT"/>
    <s v="NA"/>
    <d v="2025-11-04T00:00:00"/>
    <s v="0.4-0.6*1.0-1.2*1.5"/>
    <s v="NA"/>
    <s v="Vibratome"/>
    <n v="15"/>
    <s v="Vasanth"/>
    <s v="Y"/>
    <s v="Y"/>
    <s v="N"/>
    <s v="Q2 Passed"/>
    <s v="NA"/>
    <s v=" V Arm 1 (1x7)"/>
    <s v="Base Plate-2: MC RxA (1x7), Cisplatin RxF (1x7),  Pacli+Carbo RxJ (1x7), Gemi+Carboplatin RxL (1x7)"/>
    <n v="35"/>
    <s v="Terminated @T72"/>
  </r>
  <r>
    <s v="FBR1K250292"/>
    <n v="250292"/>
    <s v="R&amp;D"/>
    <x v="926"/>
    <s v="FCB-PROTOCOL-01"/>
    <s v="CLN/DBR/257"/>
    <s v="Y"/>
    <s v="DMS_v4(1K)"/>
    <s v="Internal R&amp;D"/>
    <s v="Q1 Passed"/>
    <s v="Q1 Passed"/>
    <s v="Q1.5 Passed"/>
    <s v="Qualified"/>
    <s v="NA"/>
    <s v="Tumor content 2-80%"/>
    <x v="4"/>
    <s v="DBR &amp; SK Hospital, Tirupati"/>
    <s v="Dr C Jayaprakash"/>
    <x v="0"/>
    <s v="NA"/>
    <s v="Buccal Mucosa"/>
    <s v="Left Buccal Mucosa"/>
    <s v="Female"/>
    <n v="42"/>
    <s v="N"/>
    <n v="5.5"/>
    <s v="Kalappa"/>
    <s v="Surgery"/>
    <s v="Primary"/>
    <s v="Naïve"/>
    <s v="NA"/>
    <s v="NA"/>
    <x v="0"/>
    <s v="NA"/>
    <s v="NA"/>
    <s v="NA"/>
    <s v="NA"/>
    <s v="NA"/>
    <s v="NA"/>
    <s v="NA"/>
    <d v="2025-11-05T00:00:00"/>
    <s v="0.4*1.2*1.8"/>
    <s v="NA"/>
    <s v="Vibratome"/>
    <n v="15"/>
    <s v="Dharani"/>
    <s v="Y"/>
    <s v="Y"/>
    <s v="N"/>
    <s v="Q2 Passed"/>
    <s v="NA"/>
    <s v="Arm1 (1x7)"/>
    <s v="Base Plate 2: Base Arm {MC RxCS (7x1), Nivo RxCV (7x1)}, Flow Arm {MC RxCS (7x1), Nivo RxCV (7x1)}"/>
    <n v="42"/>
    <s v="Terminated @T72"/>
  </r>
  <r>
    <s v="FBR1Q250293"/>
    <n v="250293"/>
    <s v="R&amp;D"/>
    <x v="927"/>
    <s v="FCB-PROTOCOL-01"/>
    <s v="VYD/443"/>
    <s v="Y"/>
    <s v="COSv4.1_CaBR(1Q-Known)"/>
    <s v="Internal R&amp;D"/>
    <s v="Q1 Passed"/>
    <s v="Q1 Passed"/>
    <s v="Q1.5 Passed"/>
    <s v="Qualified"/>
    <s v="NA"/>
    <s v="Tumor content 2-60%"/>
    <x v="5"/>
    <s v="Vydehi Hospital, Bangalore"/>
    <s v="Dr Amritha Prabha"/>
    <x v="1"/>
    <s v="TNBC"/>
    <s v="Breast"/>
    <s v="Left Breast"/>
    <s v="Female"/>
    <n v="26"/>
    <s v="N"/>
    <n v="6.2"/>
    <s v="Maruthi"/>
    <s v="Surgery"/>
    <s v="Primary"/>
    <s v="Chemotherapy"/>
    <s v="NA"/>
    <s v="IIB"/>
    <x v="2"/>
    <n v="2"/>
    <s v="T3N0"/>
    <n v="8"/>
    <s v="4AC+4Pacli&amp;Carbo"/>
    <s v="IDC"/>
    <s v="CTRT, Immunotherapy"/>
    <s v="Capacitabine, Olaparib"/>
    <d v="2025-11-05T00:00:00"/>
    <s v="0.4-0.6*1.2*1.3"/>
    <s v="NA"/>
    <s v="Manual"/>
    <n v="15"/>
    <s v="sai "/>
    <s v="Y"/>
    <s v="Y"/>
    <s v="N"/>
    <s v="Q2 Passed"/>
    <s v="NA"/>
    <s v="Arm1 (1x7)"/>
    <s v="Base Plate-2: MC (DMEM/F12+NEAA) RxBT (1x7), MEBM MC RxBV (1x7),  DMEM/F12+NEAA Adriya+Cyclophosphamide+Pacli RxBY (1x7), NEAA Pacli+Carbo RxCE (1x7)"/>
    <n v="35"/>
    <s v="Terminated @T72"/>
  </r>
  <r>
    <s v="FBR1K250294"/>
    <n v="250294"/>
    <s v="R&amp;D"/>
    <x v="928"/>
    <s v="FCB-PROTOCOL-01"/>
    <s v="CLN/DBR/258"/>
    <s v="Y"/>
    <s v="DMS_v4(1K)"/>
    <s v="Internal R&amp;D"/>
    <s v="Q1 Passed"/>
    <s v="Q1 Passed"/>
    <s v="Q1.5 Passed"/>
    <s v="Qualified"/>
    <s v="NA"/>
    <s v="Tumor content 0-70%. Average tumor content 40% with good immune presence"/>
    <x v="4"/>
    <s v="DBR &amp; SK Hospital, Tirupati"/>
    <s v="Dr C Jayaprakash"/>
    <x v="0"/>
    <s v="NA"/>
    <s v="Buccal Mucosa"/>
    <s v="Left Buccal Mucosa"/>
    <s v="Female"/>
    <n v="64"/>
    <s v="N"/>
    <n v="5.7"/>
    <s v="Kalappa"/>
    <s v="Surgery"/>
    <s v="Primary"/>
    <s v="Naïve"/>
    <s v="NA"/>
    <s v="NA"/>
    <x v="0"/>
    <s v="NA"/>
    <s v="NA"/>
    <s v="NA"/>
    <s v="NA"/>
    <s v="NA"/>
    <s v="NA"/>
    <s v="NA"/>
    <d v="2025-11-06T00:00:00"/>
    <s v="0.2-0.8*2.0*1.0-1.7"/>
    <s v="0.2-0.8*0.9-1.2*1.5"/>
    <s v="Vibratome"/>
    <n v="15"/>
    <s v="Vasanth"/>
    <s v="Y"/>
    <s v="Y"/>
    <s v="N"/>
    <s v="Q2 Passed"/>
    <s v="NA"/>
    <s v="Arm1 (1x7)"/>
    <s v="Base Plate 2: Base Arm {MC RxCS (7x1), Nivo RxCV (7x1)}, Flow Arm {MC RxCS (7x1), Nivo RxCV (7x1)}"/>
    <n v="77"/>
    <s v="Terminated @T72"/>
  </r>
  <r>
    <s v="FBR1J250295"/>
    <n v="250295"/>
    <s v="R&amp;D"/>
    <x v="929"/>
    <s v="FCB-PROTOCOL-01"/>
    <s v="SIMS-016"/>
    <s v="Y"/>
    <s v="COS_v3.0-Gastric (1J)"/>
    <s v="Internal R&amp;D"/>
    <s v="Q1 Passed"/>
    <s v="Q1 Rejected"/>
    <s v="Compromised"/>
    <s v="Rejected"/>
    <s v="Only 3ml blood"/>
    <s v="Only 1 fragment shows area suggestive of a GIST( Gastro Intestinal Stromal Tumor) No adenocarcinoma"/>
    <x v="9"/>
    <s v="Sapthagiri Institute of Medical Sciences"/>
    <s v="Dr Nataraj"/>
    <x v="3"/>
    <s v="NA"/>
    <s v="GIST, _x000a_Posted for exploratory Laportomy"/>
    <s v="GIST, _x000a_Posted for exploratory Laportomy"/>
    <s v="Female"/>
    <n v="62"/>
    <s v="N"/>
    <n v="6.5"/>
    <s v="Maruthi"/>
    <s v="Surgery"/>
    <s v="Primary"/>
    <s v="Naïve"/>
    <s v="NA"/>
    <s v="NA"/>
    <x v="0"/>
    <s v="NA"/>
    <s v="NA"/>
    <s v="NA"/>
    <s v="NA"/>
    <s v="NA"/>
    <s v="NA"/>
    <s v="NA"/>
    <d v="2025-11-07T00:00:00"/>
    <s v="0.4-1.8*0.8-1.8*4.6"/>
    <s v="NA"/>
    <s v="Manual"/>
    <n v="13"/>
    <s v="Mouniss"/>
    <s v="N"/>
    <s v="N"/>
    <s v="N"/>
    <s v="Q2 Rejected"/>
    <s v="No Tumor"/>
    <s v="Arm1 (1x7)"/>
    <s v="Base Plate-2: DMEM/F12+NGE  RxA (1x7), DMEM/F12+NGE+FOLFOX RxF (1x7), DMEM/F12+NGE+Carboplatin  RxG (1x7), (Flow) DMEM/F12+NGE  RxA (1x7)"/>
    <n v="75"/>
    <s v="Rejected"/>
  </r>
  <r>
    <s v="FBR2M250296"/>
    <n v="250296"/>
    <s v="R&amp;D"/>
    <x v="930"/>
    <s v="FCB-PROTOCOL-01"/>
    <s v="SIMS-017"/>
    <s v="Y"/>
    <s v="MSS (2M)"/>
    <s v="Internal R&amp;D"/>
    <s v="Q1 Passed"/>
    <s v="Q1 Passed"/>
    <s v="Q1.5 Passed"/>
    <s v="Qualified"/>
    <s v="NA"/>
    <s v="Fragments show spindle cells with foamy macrophages only. Probably adjacent to actual tumor."/>
    <x v="9"/>
    <s v="Sapthagiri Institute of Medical Sciences"/>
    <s v="Dr Nataraj"/>
    <x v="0"/>
    <s v="NA"/>
    <s v="Melanoma"/>
    <s v="Mlaignant melvas Melanoma"/>
    <s v="Male"/>
    <n v="53"/>
    <s v="N"/>
    <n v="6.7"/>
    <s v="Maruthi"/>
    <s v="Surgery"/>
    <s v="Primary"/>
    <s v="Naïve"/>
    <s v="NA"/>
    <s v="NA"/>
    <x v="0"/>
    <s v="NA"/>
    <s v="NA"/>
    <s v="NA"/>
    <s v="NA"/>
    <s v="NA"/>
    <s v="NA"/>
    <s v="NA"/>
    <d v="2025-11-08T00:00:00"/>
    <s v="0.6-1.8*1.6*2.6"/>
    <s v="0.6-0.8*1.4*2.0_x000a_0.2-0.4*1.0*1.6"/>
    <s v="Manual"/>
    <n v="15"/>
    <s v="sai "/>
    <s v="Y"/>
    <s v="Y"/>
    <s v="N"/>
    <s v="Q2 Passed"/>
    <s v="NA"/>
    <s v="Arm1 (1x7)_x000a_Arm2 (1x7)_x000a_Arm3 (1x7)"/>
    <s v="Base Plate-2: RPMI MC  RxA (2x3), DMEM MC RxB (2x3), DMEM+Nivolumab  RxC (2x3);_x000a_Flow Plate-3: RPMI MC  RxA (2x3), DMEM MC RxB (2x3), DMEM+Nivolumab  RxC (2x3)"/>
    <n v="70"/>
    <s v="Terminated @T72"/>
  </r>
  <r>
    <s v="FBR1K250297 "/>
    <n v="250297"/>
    <s v="R&amp;D"/>
    <x v="931"/>
    <s v="FCB-PROTOCOL-01"/>
    <s v="CLN/PRA/364"/>
    <s v="Y"/>
    <s v="DMS_v4(1K)"/>
    <s v="Internal R&amp;D"/>
    <s v="Q1 Passed"/>
    <s v="Q1 Passed"/>
    <s v="Q1.5 Passed"/>
    <s v="Qualified"/>
    <s v="NA"/>
    <s v="Tumor content 0-35%. Average tumor content 10%"/>
    <x v="0"/>
    <s v="Sri Lakshmi Hospital, Bangalore"/>
    <s v="Dr Prakash BV"/>
    <x v="0"/>
    <s v="NA"/>
    <s v="RMT"/>
    <s v="Left RMT"/>
    <s v="Male"/>
    <n v="39"/>
    <s v="N"/>
    <n v="5.5"/>
    <s v="Kalappa"/>
    <s v="Surgery"/>
    <s v="Primary"/>
    <s v="Naïve"/>
    <s v="NA"/>
    <s v="I"/>
    <x v="3"/>
    <s v="NA"/>
    <s v="pT1N0M0"/>
    <s v="NA"/>
    <s v="NA"/>
    <s v="SCC"/>
    <s v="NA"/>
    <s v="NA"/>
    <d v="2025-11-10T00:00:00"/>
    <s v="0.4-0.6*1.2*2.0"/>
    <s v="NA"/>
    <s v="Vibratome"/>
    <n v="15"/>
    <s v="Dharani"/>
    <s v="Y"/>
    <s v="Y"/>
    <s v="N"/>
    <s v="Q2 Passed"/>
    <s v="NA"/>
    <s v="Arm1 (1x7)"/>
    <s v="Base Plate 2: Base Arm {MC RxCS (7x1), Nivo RxCV (7x1)}, Flow Arm {MC RxCS (7x1), Nivo RxCV (7x1)}"/>
    <n v="35"/>
    <s v="Terminated @T72"/>
  </r>
  <r>
    <s v="FBR1Q250298"/>
    <n v="250298"/>
    <s v="R&amp;D"/>
    <x v="931"/>
    <s v="FCB-PROTOCOL-01"/>
    <s v="JSS-066"/>
    <s v="Y"/>
    <s v="COSv4.2_CaBR(1Q-Unknown)"/>
    <s v="Internal R&amp;D"/>
    <s v="Q1 Passed"/>
    <s v="Q1 Rejected"/>
    <s v="Q1.5 Rejected"/>
    <s v="Rejected"/>
    <s v="Blood Hemolysed"/>
    <s v="Tumor content 0-55%.Average tumor content 20%"/>
    <x v="6"/>
    <s v="JSS Hospital, Mysore"/>
    <s v="Dr Ravi Krishnappa"/>
    <x v="1"/>
    <s v="Er(P), Pr(P), Her2(N)"/>
    <s v="Breast"/>
    <s v="Right Breast"/>
    <s v="Female"/>
    <n v="55"/>
    <s v="N"/>
    <n v="6.8"/>
    <s v="Maruthi"/>
    <s v="Surgery"/>
    <s v="Primary"/>
    <s v="Naïve"/>
    <s v="NA"/>
    <s v="NA"/>
    <x v="0"/>
    <s v="NA"/>
    <s v="NA"/>
    <s v="NA"/>
    <s v="NA"/>
    <s v="NA"/>
    <s v="NA"/>
    <s v="NA"/>
    <d v="2025-11-10T00:00:00"/>
    <s v="0.2*0.4-0.6*0.8-0.9_x000a_0.2-0.3*0.4*0.8"/>
    <s v="NA"/>
    <s v="Manual"/>
    <n v="15"/>
    <s v="Jobin"/>
    <s v="Y"/>
    <s v="Y"/>
    <s v="N"/>
    <s v="Q2 Rejected"/>
    <s v="Very Small Size Tissue"/>
    <s v="Arm1 (1x7)"/>
    <s v="NA"/>
    <n v="7"/>
    <s v="Rejected"/>
  </r>
  <r>
    <s v="FBR1Q250299"/>
    <n v="250299"/>
    <s v="R&amp;D"/>
    <x v="932"/>
    <s v="FCB-PROTOCOL-01"/>
    <s v="VYD/444"/>
    <s v="Y"/>
    <s v="COSv4.1_CaBR(1Q-Known)"/>
    <s v="Internal R&amp;D"/>
    <s v="Q1 Passed"/>
    <s v="Q1 Passed"/>
    <s v="Q1.5 Passed"/>
    <s v="Qualified"/>
    <s v="NA"/>
    <s v="NA"/>
    <x v="5"/>
    <s v="Vydehi Hospital, Bangalore"/>
    <s v="Dr Amritha Prabha"/>
    <x v="1"/>
    <s v="TNBC"/>
    <s v="Breast"/>
    <s v="Left Breast"/>
    <s v="Female"/>
    <n v="63"/>
    <s v="N"/>
    <n v="6.3"/>
    <s v="Maruthi"/>
    <s v="Surgery"/>
    <s v="Primary"/>
    <s v="Chemotherapy"/>
    <s v="NA"/>
    <s v="IIA"/>
    <x v="2"/>
    <n v="2"/>
    <s v="T2N0"/>
    <n v="8"/>
    <s v="4AC+ 4Paclitaxel"/>
    <s v="IDC"/>
    <s v="CTRT"/>
    <s v="Capacitabine"/>
    <d v="2025-11-11T00:00:00"/>
    <s v="0.8-1.0*0.8-1.4*0.8-1.5"/>
    <s v="NA"/>
    <s v="Manual"/>
    <n v="15"/>
    <s v="Jobin"/>
    <s v="Y"/>
    <s v="Y"/>
    <s v="N"/>
    <s v="Q2 Passed"/>
    <s v="NA"/>
    <s v="Arm1 (1x7)"/>
    <s v="Base Plate-2: MC (DMEM/F12+NEAA) RxBT (1x7), MEBM MC RxBV (1x7),  DMEM/F12+NEAA Adriya+Cyclophosphamide+Pacli RxBY (1x7), NEAA Pacli+Carbo RxCE (1x7),  DMEM/F12+NEAA Eribulin RxCF (1x7)"/>
    <n v="63"/>
    <s v="Terminated @T72"/>
  </r>
  <r>
    <s v="FBR1J250300"/>
    <n v="250300"/>
    <s v="R&amp;D"/>
    <x v="933"/>
    <s v="FCB-PROTOCOL-01"/>
    <s v="JSS-067"/>
    <s v="Y"/>
    <s v="COS_v3.0-Gastric (1J)"/>
    <s v="Internal R&amp;D"/>
    <s v="Q1 Rejected"/>
    <s v="Q1 Passed"/>
    <s v="Q1.5 Passed"/>
    <s v="Rejected"/>
    <s v="small size tissue used for organoid study"/>
    <s v="Tumor content 25-70%"/>
    <x v="6"/>
    <s v="JSS Hospital, Mysore"/>
    <s v="Dr Ravi Krishnappa"/>
    <x v="3"/>
    <s v="NA"/>
    <s v="Stomach"/>
    <s v="Stomach"/>
    <s v="Female"/>
    <n v="75"/>
    <s v="N"/>
    <n v="5.4"/>
    <s v="Kalappa"/>
    <s v="Surgery"/>
    <s v="Primary"/>
    <s v="Naïve"/>
    <s v="NA"/>
    <s v="NA"/>
    <x v="0"/>
    <s v="NA"/>
    <s v="NA"/>
    <s v="NA"/>
    <s v="NA"/>
    <s v="NA"/>
    <s v="NA"/>
    <s v="NA"/>
    <d v="2025-11-12T00:00:00"/>
    <s v="0.1-0.2*0.4-0.6*0.8-0.9_x000a_0.1-0.2*0.4-0.6*1.8"/>
    <s v="NA"/>
    <s v="Manual"/>
    <n v="13"/>
    <s v="Jobin"/>
    <s v="Y"/>
    <s v="Y"/>
    <s v="N"/>
    <s v="Q2 Rejected"/>
    <s v="Very Small Size Tissue"/>
    <s v="NA"/>
    <s v="NA"/>
    <s v="NA"/>
    <s v="Rejected"/>
  </r>
  <r>
    <s v="FBR2S250301"/>
    <n v="250301"/>
    <s v="R&amp;D"/>
    <x v="933"/>
    <s v="FCB-PROTOCOL-01"/>
    <s v="JSS-068"/>
    <s v="Y"/>
    <s v="Cos V1 (2S)"/>
    <s v="Internal R&amp;D"/>
    <s v="Q1 Passed"/>
    <s v="Q1 Passed"/>
    <s v="Q1.5 Passed"/>
    <s v="Rejected"/>
    <s v="Contaminated"/>
    <s v="Tumor content 12-45%"/>
    <x v="6"/>
    <s v="JSS Hospital, Mysore"/>
    <s v="Dr Ravi Krishnappa"/>
    <x v="7"/>
    <s v="NA"/>
    <s v="colon"/>
    <s v="Right Accending Colon"/>
    <s v="Female"/>
    <n v="65"/>
    <s v="N"/>
    <n v="5.4"/>
    <s v="Kalappa"/>
    <s v="Surgery"/>
    <s v="Primary"/>
    <s v="Naïve"/>
    <s v="NA"/>
    <s v="NA"/>
    <x v="0"/>
    <s v="NA"/>
    <s v="NA"/>
    <s v="NA"/>
    <s v="NA"/>
    <s v="NA"/>
    <s v="NA"/>
    <s v="NA"/>
    <d v="2025-11-12T00:00:00"/>
    <s v="0.6-0.8*0.6-1.4*2.8_x000a_0.4-0.6*1.0*3.0"/>
    <s v="NA"/>
    <s v="Vibratome"/>
    <n v="13"/>
    <s v="Dharani"/>
    <s v="Y"/>
    <s v="Y"/>
    <s v="N"/>
    <s v="Q2 Rejected"/>
    <s v="Contamination observed"/>
    <s v="2*4*0.45 (Arm 1 (1x7))"/>
    <s v="Base Plate-2: 2*2*1 {MC (DMEM/F12)  RxA (1x7), DMEM/F12+Nivolumab RxJ (1x7), DMEM/F12+Leucoverin+5FU+Oxaliplatin RxK (1x7), MC (DMEM/F12)  RxA (1x7)};_x000a_Base Plate-3: Base {PMC RxM (7x1), PMC RxN (7x1)},  Flow RxM (7x1)"/>
    <n v="63"/>
    <s v="Rejected"/>
  </r>
  <r>
    <s v="FBR1Q250302"/>
    <n v="250302"/>
    <s v="R&amp;D"/>
    <x v="933"/>
    <s v="FCB-PROTOCOL-01"/>
    <s v="JSS-069"/>
    <s v="Y"/>
    <s v="COSv4.2_CaBR(1Q-Unknown)"/>
    <s v="Internal R&amp;D"/>
    <s v="Q1 Passed"/>
    <s v="Q1 Passed"/>
    <s v="Q1.5 Passed"/>
    <s v="Qualified"/>
    <s v="NA"/>
    <s v="Tumor content 4-52%"/>
    <x v="6"/>
    <s v="JSS Hospital, Mysore"/>
    <s v="Dr Ravi Krishnappa"/>
    <x v="1"/>
    <s v="Er(P), Pr(P), Her2(N)"/>
    <s v="Breast"/>
    <s v="Right Breast"/>
    <s v="Female"/>
    <n v="49"/>
    <s v="N"/>
    <n v="6.5"/>
    <s v="Kalappa"/>
    <s v="Surgery"/>
    <s v="Primary"/>
    <s v="Naïve"/>
    <s v="NA"/>
    <s v="NA"/>
    <x v="0"/>
    <s v="NA"/>
    <s v="NA"/>
    <s v="NA"/>
    <s v="NA"/>
    <s v="IDC"/>
    <s v="NA"/>
    <s v="NA"/>
    <d v="2025-11-12T00:00:00"/>
    <s v="0.2-0.6*0.4-1.8*1.0-1.9_x000a_0.2-0.6*0.8-1.4*1.6"/>
    <s v="NA"/>
    <s v="Manual"/>
    <n v="15"/>
    <s v="Vasanth"/>
    <s v="Y"/>
    <s v="Y"/>
    <s v="N"/>
    <s v="Q2 Passed"/>
    <s v="NA"/>
    <s v="Arm1 (1x7)"/>
    <s v="Base Plate-2: MC (DMEM/F12+NEAA) RxBT (1x7), MEBM MC RxBV (1x7),  DMEM/F12+NEAA Doxorubicin+Cyclophosphamide RxCC (1x7), NEAA Pacli RxCG (1x7),  DMEM/F12+NEAA Gemi+Carbo RxCG (1x7),   DMEM/F12+NEAA Eribulin RxCF (1x7)"/>
    <n v="91"/>
    <s v="Terminated @T72"/>
  </r>
  <r>
    <s v="FBR1K250303"/>
    <n v="250303"/>
    <s v="R&amp;D"/>
    <x v="934"/>
    <s v="FCB-PROTOCOL-01"/>
    <s v="CLN/PRA/365"/>
    <s v="Y"/>
    <s v="DMS_v4(1K)"/>
    <s v="Internal R&amp;D"/>
    <s v="Q1 Passed"/>
    <s v="Q1 Passed"/>
    <s v="Q1.5 Rejected"/>
    <s v="Rejected"/>
    <s v="NA"/>
    <s v="Tumor content 45-90%"/>
    <x v="0"/>
    <s v="Sri Lakshmi Hospital, Bangalore"/>
    <s v="Dr Prakash BV"/>
    <x v="0"/>
    <s v="NA"/>
    <s v="Buccal Mucosa"/>
    <s v="Left Buccal Mucosa"/>
    <s v="Female"/>
    <n v="50"/>
    <s v="N"/>
    <n v="5.9"/>
    <s v="Kalappa"/>
    <s v="Surgery"/>
    <s v="Primary"/>
    <s v="Naïve"/>
    <s v="NA"/>
    <s v="II"/>
    <x v="2"/>
    <s v="NA"/>
    <s v="pT2N0M0"/>
    <s v="NA"/>
    <s v="NA"/>
    <s v="SCC"/>
    <s v="NA"/>
    <s v="NA"/>
    <d v="2025-11-14T00:00:00"/>
    <s v="0.4-0.6*0.4-0.8*0.8-1.0_x000a_0.2-0.4*0.7*1.1_x000a_0.4-0.6*1.0*1.3"/>
    <s v="NA"/>
    <s v="Manual"/>
    <n v="15"/>
    <s v="Jobin"/>
    <s v="Y"/>
    <s v="Y"/>
    <s v="N"/>
    <s v="Q2 Rejected"/>
    <s v="Very Small Size Tissue"/>
    <s v="Arm1 (1x7)"/>
    <s v="NA"/>
    <n v="77"/>
    <s v="Rejected"/>
  </r>
  <r>
    <s v="FBR2O250304"/>
    <n v="250304"/>
    <s v="R&amp;D"/>
    <x v="934"/>
    <s v="FCB-PROTOCOL-01"/>
    <s v="KH-014"/>
    <s v="Y"/>
    <s v="Prostate Biopsy (2O)"/>
    <s v="Internal R&amp;D"/>
    <s v="Q1 Passed"/>
    <s v="Q1 Passed"/>
    <s v="Q1.5 Passed"/>
    <s v="Qualified"/>
    <s v="NA"/>
    <s v="Tumor content 3-55%"/>
    <x v="8"/>
    <s v="Kauvery Hospital, Elelctronic city bangalore"/>
    <s v="Dr Sreeharsha"/>
    <x v="6"/>
    <s v="NA"/>
    <s v="Prostate"/>
    <s v="prostate"/>
    <s v="Male"/>
    <n v="66"/>
    <s v="N"/>
    <n v="3.8"/>
    <s v="Maruthi"/>
    <s v="Surgery"/>
    <s v="Primary"/>
    <s v="Naïve"/>
    <s v="NA"/>
    <s v="NA"/>
    <x v="0"/>
    <s v="NA"/>
    <s v="NA"/>
    <s v="NA"/>
    <s v="NA"/>
    <s v="NA"/>
    <s v="NA"/>
    <s v="NA"/>
    <d v="2025-11-14T00:00:00"/>
    <s v="0.6*1.4*1.0"/>
    <s v="NA"/>
    <s v="Manual"/>
    <n v="15"/>
    <s v="Abdul"/>
    <s v="Y"/>
    <s v="Y"/>
    <s v="N"/>
    <s v="Q2 Passed"/>
    <s v="NA"/>
    <s v="2*2*2 Arm 1 (1x7)"/>
    <s v="Base Plate 2: 2*2*2 Advanced DMEM/ F12 RxN (1x7), Advanced DMEM/F12+1nM DHT RxO (1x7), DMEM/F12 RxP (1x7), DMEM/F12+1nM DHT RxQ (1x7)"/>
    <n v="35"/>
    <s v="Terminated @T72"/>
  </r>
  <r>
    <s v="FBR1Q250305"/>
    <n v="250305"/>
    <s v="R&amp;D"/>
    <x v="934"/>
    <s v="FCB-PROTOCOL-01"/>
    <s v="JSS-070"/>
    <s v="Y"/>
    <s v="COSv4.1_CaBR(1Q-Known)"/>
    <s v="Internal R&amp;D"/>
    <s v="Q1 Rejected"/>
    <s v="Q1 Passed"/>
    <s v="Q1.5 Passed"/>
    <s v="Rejected"/>
    <s v="small size tissue used for organoid study"/>
    <s v="Tumor content 15-35%"/>
    <x v="6"/>
    <s v="JSS Hospital, Mysore"/>
    <s v="Dr Ravi Krishnappa"/>
    <x v="1"/>
    <s v="Er(P), Pr(P), Her2(N)"/>
    <s v="Breast"/>
    <s v="Left Breast+Axilla"/>
    <s v="Female"/>
    <n v="45"/>
    <s v="N"/>
    <n v="6.4"/>
    <s v="Maruthi"/>
    <s v="Surgery"/>
    <s v="Proximal Lymph Node"/>
    <s v="Chemotherapy"/>
    <s v="NA"/>
    <s v="II"/>
    <x v="2"/>
    <s v="NA"/>
    <s v="pT4bN1M0"/>
    <n v="8"/>
    <s v="Doxorubicin + cyclophosphamide+ Paclitaxel"/>
    <s v="IDC"/>
    <s v="NA"/>
    <s v="NA"/>
    <d v="2025-11-14T00:00:00"/>
    <s v="0.2-0.6*0.4-1.0*0.4-1.2"/>
    <s v="NA"/>
    <s v="Manual"/>
    <n v="15"/>
    <s v="Mano"/>
    <s v="Y"/>
    <s v="Y"/>
    <s v="N"/>
    <s v="Q2 Rejected"/>
    <s v="NA"/>
    <s v="Arm1 (1x4)"/>
    <s v="NA"/>
    <n v="4"/>
    <s v="Rejected"/>
  </r>
  <r>
    <s v="FBR1Q250306"/>
    <n v="250306"/>
    <s v="R&amp;D"/>
    <x v="934"/>
    <s v="FCB-PROTOCOL-01"/>
    <s v="JSS-071"/>
    <s v="Y"/>
    <s v="COSv4.1_CaBR(1Q-Known)"/>
    <s v="Internal R&amp;D"/>
    <s v="Q1 Rejected"/>
    <s v="Q1 Passed"/>
    <s v="Q1.5 Passed"/>
    <s v="FFPE-Used Organoid"/>
    <s v="small size tissue used for organoid study"/>
    <s v="Tumor content 0-6%. Average tumor content 1%"/>
    <x v="6"/>
    <s v="JSS Hospital, Mysore"/>
    <s v="Dr Ravi Krishnappa"/>
    <x v="1"/>
    <s v="Er(N), Pr(N), Her2(P)"/>
    <s v="Breast"/>
    <s v="Right Breast"/>
    <s v="Female"/>
    <n v="41"/>
    <s v="N"/>
    <n v="6.4"/>
    <s v="Maruthi"/>
    <s v="Surgery"/>
    <s v="Primary"/>
    <s v="Naïve"/>
    <s v="NA"/>
    <s v="NA"/>
    <x v="0"/>
    <s v="NA"/>
    <s v="NA"/>
    <s v="NA"/>
    <s v="NA"/>
    <s v="NA"/>
    <s v="NA"/>
    <s v="NA"/>
    <d v="2025-11-14T00:00:00"/>
    <s v="0.1-0.2*0.6*0.6_x000a_0.1-0.2*0.2*0.2_x000a_0.1-0.2*0.2*0.2"/>
    <s v="NA"/>
    <s v="Manual"/>
    <n v="15"/>
    <s v="Vasanth"/>
    <s v="Y"/>
    <s v="Y"/>
    <s v="N"/>
    <s v="Q2 Rejected"/>
    <s v="Very Small Size Tissue"/>
    <s v="Arm1 (1x7)"/>
    <s v="NA"/>
    <n v="7"/>
    <s v="Rejected"/>
  </r>
  <r>
    <s v="FBR1Y250307"/>
    <n v="250307"/>
    <s v="R&amp;D"/>
    <x v="935"/>
    <s v="FCB-PROTOCOL-01"/>
    <s v="CLN/PRA/366"/>
    <s v="Y"/>
    <s v="CCS Study (1Y)"/>
    <s v="Internal R&amp;D"/>
    <s v="Q1 Passed"/>
    <s v="Not Received"/>
    <s v="Q1.5 Passed"/>
    <s v="Qualified"/>
    <s v="NA"/>
    <s v="Tumor content 70-90%"/>
    <x v="0"/>
    <s v="Sri Lakshmi Hospital, Bangalore"/>
    <s v="Dr Prakash BV"/>
    <x v="0"/>
    <s v="NA"/>
    <s v="Buccal Mucosa"/>
    <s v="Left Buccal Mucosa"/>
    <s v="Female"/>
    <n v="55"/>
    <s v="N"/>
    <n v="5"/>
    <s v="Kalappa"/>
    <s v="Surgery"/>
    <s v="Primary"/>
    <s v="Naïve"/>
    <s v="NA"/>
    <s v="II"/>
    <x v="2"/>
    <s v="NA"/>
    <s v="pT2N0M0"/>
    <s v="NA"/>
    <s v="NA"/>
    <s v="SCC"/>
    <s v="NA"/>
    <s v="NA"/>
    <d v="2025-11-17T00:00:00"/>
    <s v="0.2-0.4*0.8-1.0*1.6-1.8_x000a_0.2*0.6*1.0"/>
    <s v="NA"/>
    <s v="Vibratome"/>
    <n v="15"/>
    <s v="sai "/>
    <s v="N"/>
    <s v="N"/>
    <s v="N"/>
    <s v="Q2 Passed"/>
    <s v="NA"/>
    <s v=" V Arm 1 (1x7)"/>
    <s v="Base Plate 2: PMC RxA (7x1), PMC RxF (7x1), PMC RxJ (7x1)"/>
    <n v="28"/>
    <s v="Terminated @T72"/>
  </r>
  <r>
    <s v="FBR1Y250308"/>
    <n v="250308"/>
    <s v="R&amp;D"/>
    <x v="935"/>
    <s v="FCB-PROTOCOL-01"/>
    <s v="SIMS-018"/>
    <s v="Y"/>
    <s v="CCS Study (1Y)"/>
    <s v="Internal R&amp;D"/>
    <s v="Q1 Passed"/>
    <s v="Q1 Passed"/>
    <s v="Q1.5 Passed"/>
    <s v="Qualified"/>
    <s v="NA"/>
    <s v="Tumor content 0-60%.Average tumor content 15%"/>
    <x v="9"/>
    <s v="Sapthagiri Institute of Medical Sciences"/>
    <s v="Dr Nataraj"/>
    <x v="0"/>
    <s v="NA"/>
    <s v="Tongue"/>
    <s v="Left Lateral border of Tongue"/>
    <s v="Male"/>
    <n v="49"/>
    <s v="N"/>
    <n v="4.0999999999999996"/>
    <s v="Kalappa"/>
    <s v="Surgery"/>
    <s v="Primary"/>
    <s v="Naïve"/>
    <s v="NA"/>
    <s v="NA"/>
    <x v="0"/>
    <s v="NA"/>
    <s v="NA"/>
    <s v="NA"/>
    <s v="NA"/>
    <s v="NA"/>
    <s v="CT"/>
    <s v="Cisplatin+RT"/>
    <d v="2025-11-17T00:00:00"/>
    <s v="0.4-0.8*0.8-1.2*2.2_x000a_0.2-0.4*1.0-1.2*1.8-2.0"/>
    <s v="NA"/>
    <s v="Vibratome"/>
    <n v="15"/>
    <s v="Mano"/>
    <s v="Y"/>
    <s v="Y"/>
    <s v="N"/>
    <s v="Q2 Passed"/>
    <s v="NA"/>
    <s v=" V Arm 1 (1x7)"/>
    <s v="Base Plate 2: PMC RxA (7x1), PMC RxF (7x1),PMC RxCU (7x1), PMC RxJ (7x1)"/>
    <n v="70"/>
    <s v="Terminated @T72"/>
  </r>
  <r>
    <s v="FBR2J250309"/>
    <n v="250309"/>
    <s v="R&amp;D"/>
    <x v="935"/>
    <s v="FCB-PROTOCOL-01"/>
    <s v="JSS-072"/>
    <s v="Y"/>
    <s v="Lung (2I &amp; 2J)"/>
    <s v="Internal R&amp;D"/>
    <s v="Q1 Passed"/>
    <s v="Q1 Passed"/>
    <s v="Q1.5 Passed"/>
    <s v="Qualified"/>
    <s v="NA"/>
    <s v="Tumor content 0-15%. Average tumor content 5%"/>
    <x v="6"/>
    <s v="JSS Hospital, Mysore"/>
    <s v="Dr Ravi Krishnappa"/>
    <x v="5"/>
    <s v="NA"/>
    <s v="Lobe"/>
    <s v="Left upper lobe"/>
    <s v="Male"/>
    <n v="59"/>
    <s v="N"/>
    <n v="5.5"/>
    <s v="Shashi"/>
    <s v="Surgery"/>
    <s v="Primary"/>
    <s v="Naïve"/>
    <s v="NA"/>
    <s v="NA"/>
    <x v="0"/>
    <s v="NA"/>
    <s v="NA"/>
    <s v="NA"/>
    <s v="NA"/>
    <s v="NA"/>
    <s v="NA"/>
    <s v="NA"/>
    <d v="2025-11-17T00:00:00"/>
    <s v="0.4-0.6*1.0*1.2_x000a_0.2-0.4*1.6*2.4"/>
    <s v="0.2*0.8*1.8"/>
    <s v="Manual"/>
    <n v="15"/>
    <s v="Syam"/>
    <s v="Y"/>
    <s v="Y"/>
    <s v="N"/>
    <s v="Q2 Passed"/>
    <s v="NA"/>
    <s v="Arm1 (1x6)"/>
    <s v="Base Plate-2: DMEM+F12 MC RxA (1x5), Cisplatin RxF (1x5)"/>
    <n v="16"/>
    <s v="Terminated @T72"/>
  </r>
  <r>
    <s v="FBR1Q250310"/>
    <n v="250310"/>
    <s v="R&amp;D"/>
    <x v="936"/>
    <s v="FCB-PROTOCOL-01"/>
    <s v="SIMS-019"/>
    <s v="Y"/>
    <s v="COSv4.2_CaBR(1Q-Unknown)"/>
    <s v="Internal R&amp;D"/>
    <s v="Q1 Passed"/>
    <s v="Q1 Passed"/>
    <s v="Q1.5 Passed"/>
    <s v="Qualified"/>
    <s v="NA"/>
    <s v="Tumor content 4-20%"/>
    <x v="9"/>
    <s v="Sapthagiri Institute of Medical Sciences"/>
    <s v="Dr Nataraj"/>
    <x v="1"/>
    <s v="Er(P), Pr(P), Her2(N)"/>
    <s v="Breast"/>
    <s v="Left Breast"/>
    <s v="Female"/>
    <n v="47"/>
    <s v="N"/>
    <n v="5.4"/>
    <s v="Kalappa"/>
    <s v="Surgery"/>
    <s v="Primary"/>
    <s v="Naïve"/>
    <s v="NA"/>
    <s v="NA"/>
    <x v="0"/>
    <s v="NA"/>
    <s v="NA"/>
    <s v="NA"/>
    <s v="NA"/>
    <s v="NA"/>
    <s v="CT"/>
    <s v="Adria+Cyclo+Pacli"/>
    <d v="2025-11-18T00:00:00"/>
    <s v="0.2-0.8*1.2-2.4*3.0_x000a_0.2-0.4*0.8-1.2*2.0"/>
    <s v="NA"/>
    <s v="Manual"/>
    <n v="15"/>
    <s v="Mano"/>
    <s v="Y"/>
    <s v="Y"/>
    <s v="N"/>
    <s v="Q2 Passed"/>
    <s v="NA"/>
    <s v="Arm1 (1x7)"/>
    <s v="Base Plate-2: MC (DMEM/F12+NEAA) RxBT (1x7), MEBM MC RxBV (1x7), DMEM/F12+NEAA Adriya+Cyclophosphamide+Pacli RxBY (1x7), DMEM/F12+Epirubicin+Cyclophosphamide+NEAA RxCH (1x7)"/>
    <n v="84"/>
    <s v="Terminated @T72"/>
  </r>
  <r>
    <s v="FBR1Y250312"/>
    <n v="250312"/>
    <s v="R&amp;D"/>
    <x v="937"/>
    <s v="FCB-PROTOCOL-01"/>
    <s v="VYD/445"/>
    <s v="Y"/>
    <s v="CCS Study (1Y)"/>
    <s v="Internal R&amp;D"/>
    <s v="Q1 Passed"/>
    <s v="Q1 Passed"/>
    <s v="Q1.5 Passed"/>
    <s v="Qualified"/>
    <s v="NA"/>
    <s v="Tumor content 50-70%"/>
    <x v="5"/>
    <s v="Vydehi Hospital, Bangalore"/>
    <s v="Dr Amritha Prabha"/>
    <x v="0"/>
    <s v="NA"/>
    <s v="Buccal Mucosa"/>
    <s v="Right Buccal Mucosa"/>
    <s v="Female"/>
    <n v="54"/>
    <s v="N"/>
    <n v="5.4"/>
    <s v="Kalappa"/>
    <s v="Surgery"/>
    <s v="Primary"/>
    <s v="Naïve"/>
    <s v="NA"/>
    <s v="III"/>
    <x v="4"/>
    <n v="2"/>
    <s v="T2N1"/>
    <s v="NA"/>
    <s v="NA"/>
    <s v="SCC"/>
    <s v="RT"/>
    <s v="NA"/>
    <d v="2025-11-19T00:00:00"/>
    <s v="0.4*1.2*1.6"/>
    <s v="NA"/>
    <s v="Vibratome"/>
    <n v="15"/>
    <s v="Abdul"/>
    <s v="Y"/>
    <s v="Y"/>
    <s v="N"/>
    <s v="Q2 Passed"/>
    <s v="NA"/>
    <s v=" V Arm 1 (1x7)"/>
    <s v="Base Plate-2: MC RxA (7x1), Cisplatin RxF  (7x1),  Pacli+Carbo RxJ  (7x1), Gemi+Carboplatin RxL  (7x1)"/>
    <n v="35"/>
    <s v="Terminated @T72"/>
  </r>
  <r>
    <s v="FBR1Q250311"/>
    <n v="250311"/>
    <s v="R&amp;D"/>
    <x v="937"/>
    <s v="FCB-PROTOCOL-01"/>
    <s v="JSS-073"/>
    <s v="Y"/>
    <s v="No Study"/>
    <s v="Internal R&amp;D"/>
    <s v="Q1 Passed"/>
    <s v="Q1 Passed"/>
    <s v="Q1.5 Rejected"/>
    <s v="Rejected"/>
    <s v="small size tissue used for organoid study"/>
    <s v="Tumor content 1-6%"/>
    <x v="6"/>
    <s v="JSS Hospital, Mysore"/>
    <s v="Dr Ravi Krishnappa"/>
    <x v="1"/>
    <s v="Er(P), Pr(P), Her2(N)"/>
    <s v="Breast"/>
    <s v="Left Breast"/>
    <s v="Female"/>
    <n v="28"/>
    <s v="N"/>
    <n v="7.8"/>
    <s v="Kalappa"/>
    <s v="Surgery"/>
    <s v="Primary"/>
    <s v="Naïve"/>
    <s v="NA"/>
    <s v="NA"/>
    <x v="0"/>
    <s v="NA"/>
    <s v="NA"/>
    <s v="NA"/>
    <s v="NA"/>
    <s v="IDC"/>
    <s v="NA"/>
    <s v="NA"/>
    <d v="2025-11-19T00:00:00"/>
    <s v="0.2*0.2-0.6*1.2_x000a_0.2-0.4*0.4-0.6*0.6-0.8"/>
    <s v="NA"/>
    <s v="Manual"/>
    <n v="15"/>
    <s v="Vasanth"/>
    <s v="Y"/>
    <s v="Y"/>
    <s v="N"/>
    <s v="Q2 Rejected"/>
    <s v="Very Small Size Tissue"/>
    <s v="Arm1 (1x3)"/>
    <s v="NA"/>
    <n v="3"/>
    <s v="Rejected"/>
  </r>
  <r>
    <s v="FBR2S250313"/>
    <n v="250313"/>
    <s v="R&amp;D"/>
    <x v="938"/>
    <s v="FCB-PROTOCOL-01"/>
    <s v="CLN/PRA/367"/>
    <s v="Y"/>
    <s v="Cos V1 (2S)"/>
    <s v="Internal R&amp;D"/>
    <s v="Q1 Passed"/>
    <s v="Q1 Passed"/>
    <s v="Q1.5 Passed"/>
    <s v="Qualified"/>
    <s v="NA"/>
    <s v="Tumor content 15-60%"/>
    <x v="0"/>
    <s v="Sri Lakshmi Hospital, Bangalore"/>
    <s v="Dr Prakash BV"/>
    <x v="7"/>
    <s v="NA"/>
    <s v="colon"/>
    <s v="Sigmoid Colon"/>
    <s v="Female"/>
    <n v="65"/>
    <s v="N"/>
    <n v="5"/>
    <s v="Kalappa"/>
    <s v="Surgery"/>
    <s v="Primary"/>
    <s v="Naïve"/>
    <s v="NA"/>
    <s v="I"/>
    <x v="3"/>
    <s v="NA"/>
    <s v="pT2N0M0"/>
    <s v="NA"/>
    <s v="NA"/>
    <s v="Adenocarcinoma"/>
    <s v="NA"/>
    <s v="NA"/>
    <d v="2025-11-20T00:00:00"/>
    <s v="0.4-0.8*2.0*3.0"/>
    <s v="NA"/>
    <s v="Vibratome"/>
    <n v="13"/>
    <s v="Vasanth"/>
    <s v="Y"/>
    <s v="Y"/>
    <s v="N"/>
    <s v="Q2 Passed"/>
    <s v="NA"/>
    <s v="2*4*0.45 (Arm 1 (1x7))"/>
    <s v="Base Plate-2: 2*2*0.45 {MC (DMEM/F12)  RxA (1x7), DMEM/F12+Leucoverin+5FU+Oxaliplatin RxK (1x7), DMEM/F12+Nivolumab RxJ (1x7)};_x000a_Base Plate-3: Base {PMC RxM (7x1), PMC RxN (7x1)}"/>
    <n v="116"/>
    <s v="Terminated @T72"/>
  </r>
  <r>
    <s v="FBR1Q250314"/>
    <n v="250314"/>
    <s v="R&amp;D"/>
    <x v="939"/>
    <s v="FCB-PROTOCOL-01"/>
    <s v="VYD/446"/>
    <s v="Y"/>
    <s v="COSv4.2_CaBR(1Q-Unknown)"/>
    <s v="Internal R&amp;D"/>
    <s v="Q1 Passed"/>
    <s v="Q1 Rejected"/>
    <s v="Q1.5 Passed"/>
    <s v="Qualified"/>
    <s v="Hemolysed"/>
    <s v="Tumor content 0-30%. Average tumor content 6%"/>
    <x v="5"/>
    <s v="Vydehi Hospital, Bangalore"/>
    <s v="Dr Amritha Prabha"/>
    <x v="1"/>
    <s v="Er(P), Pr(P), Her2(N)"/>
    <s v="Breast"/>
    <s v="Left Breast"/>
    <s v="Female"/>
    <n v="36"/>
    <s v="N"/>
    <n v="5.6"/>
    <s v="Kalappa"/>
    <s v="Surgery"/>
    <s v="Primary"/>
    <s v="Naïve"/>
    <s v="NA"/>
    <s v="IA"/>
    <x v="3"/>
    <n v="2"/>
    <s v="T2N0"/>
    <s v="NA"/>
    <s v="NA"/>
    <s v="IDC"/>
    <s v="CTRT &amp; Hormonal Therapy"/>
    <s v="Adriyamycin, Cyclophosphamide, Temoxifen"/>
    <d v="2025-11-21T00:00:00"/>
    <s v="0.2-0.6*0.9*1.2_x000a_0.6*1.2*1.5"/>
    <s v="NA"/>
    <s v="Manual"/>
    <n v="15"/>
    <s v="Jobin"/>
    <s v="N"/>
    <s v="N"/>
    <s v="N"/>
    <s v="Q2 Passed"/>
    <s v="NA"/>
    <s v="Arm1 (1x7)"/>
    <s v="Base Plate-2: MC (DMEM/F12+NEAA) RxBT (1x7), MEBM MC RxBV (1x7), DMEM/F12+NEAA Adriya+Cyclophosphamide+Pacli RxBY (1x7), Pacli+Carbo+NEAA RxCE (1x7), Ebirubicin+NEAA RxCF (1x7)"/>
    <n v="49"/>
    <s v="Terminated @T72"/>
  </r>
  <r>
    <s v="FBR2S250315"/>
    <n v="250315"/>
    <s v="R&amp;D"/>
    <x v="939"/>
    <s v="FCB-PROTOCOL-01"/>
    <s v="JSS-074"/>
    <s v="Y"/>
    <s v="Cos V1 (2S)"/>
    <s v="Internal R&amp;D"/>
    <s v="Q1 Rejected"/>
    <s v="Q1 Passed"/>
    <s v="Q1.5 Passed"/>
    <s v="FFPE-Used Organoid"/>
    <s v="small size tissue used for Tumoroid study"/>
    <s v="Tumor content 4-35%"/>
    <x v="6"/>
    <s v="JSS Hospital, Mysore"/>
    <s v="Dr Ravi Krishnappa"/>
    <x v="7"/>
    <s v="NA"/>
    <s v="colon"/>
    <s v="Sigmoid Colon"/>
    <s v="Female"/>
    <n v="63"/>
    <s v="N"/>
    <n v="7.1"/>
    <s v="Kalappa"/>
    <s v="Surgery"/>
    <s v="Primary"/>
    <s v="Naïve"/>
    <s v="NA"/>
    <s v="NA"/>
    <x v="0"/>
    <s v="NA"/>
    <s v="NA"/>
    <s v="NA"/>
    <s v="NA"/>
    <s v="NA"/>
    <s v="NA"/>
    <s v="NA"/>
    <d v="2025-11-21T00:00:00"/>
    <s v="0.2*0.4*0.8_x000a_0.1*0.4*0.6"/>
    <s v="NA"/>
    <s v="Manual"/>
    <n v="13"/>
    <s v="Abdul"/>
    <s v="Y"/>
    <s v="Y"/>
    <s v="N"/>
    <s v="Q2 Rejected"/>
    <s v="Very Small Size Tissue"/>
    <s v="NA"/>
    <s v="NA"/>
    <s v="NA"/>
    <s v="Rejected"/>
  </r>
  <r>
    <s v="FBR1Q250316"/>
    <n v="250316"/>
    <s v="R&amp;D"/>
    <x v="939"/>
    <s v="FCB-PROTOCOL-01"/>
    <s v="VYD/447"/>
    <s v="Y"/>
    <s v="COSv4.1_CaBR(1Q-Known)"/>
    <s v="Internal R&amp;D"/>
    <s v="Q1 Passed"/>
    <s v="Q1 Passed"/>
    <s v="Q1.5 Passed"/>
    <s v="Qualified"/>
    <s v="NA"/>
    <s v="Tumor content 40-75%"/>
    <x v="5"/>
    <s v="Vydehi Hospital, Bangalore"/>
    <s v="Dr Amritha Prabha"/>
    <x v="1"/>
    <s v="Er(P), Pr(N), Her2(N)"/>
    <s v="Breast"/>
    <s v="Left Breast"/>
    <s v="Female"/>
    <n v="64"/>
    <s v="N"/>
    <n v="5.8"/>
    <s v="Kalappa"/>
    <s v="Surgery"/>
    <s v="Primary"/>
    <s v="Surgery"/>
    <s v="NA"/>
    <s v="1B"/>
    <x v="3"/>
    <n v="2"/>
    <s v="T2N0"/>
    <s v="NA"/>
    <s v="NA"/>
    <s v="invasive lobular carcinoma"/>
    <s v="CT"/>
    <s v="Letrozole"/>
    <d v="2025-11-21T00:00:00"/>
    <s v="0.5*1.2*1.1_x000a_0.6*1.2*1.4"/>
    <s v="0.5*1.0*1.1_x000a_0.5*1.0*1.4"/>
    <s v="Manual"/>
    <n v="15"/>
    <s v="Abdul"/>
    <s v="Y"/>
    <s v="Y"/>
    <s v="N"/>
    <s v="Q2 Passed"/>
    <s v="NA"/>
    <s v="Arm1 (1x7)"/>
    <s v="Base Plate-2: MC (DMEM/F12+NEAA) RxBT (1x7), MEBM MC RxBV (1x7), DMEM/F12+NEAA Adriya+Cyclophosphamide+Pacli RxBY (1x7), Pacli+Carbo+NEAA RxCE (1x7), Ebirubicin+NEAA RxCF (1x7)"/>
    <n v="56"/>
    <s v="Terminated @T72"/>
  </r>
  <r>
    <s v="FBR1Y250317"/>
    <n v="250317"/>
    <s v="R&amp;D"/>
    <x v="940"/>
    <s v="FCB-PROTOCOL-01"/>
    <s v="VYD/448"/>
    <s v="Y"/>
    <s v="CCS Study (1Y)"/>
    <s v="Internal R&amp;D"/>
    <s v="Q1 Passed"/>
    <s v="Q1 Passed"/>
    <s v="Q1.5 Passed"/>
    <s v="Qualified"/>
    <s v="NA"/>
    <s v="Tumor content 4-40%"/>
    <x v="5"/>
    <s v="Vydehi Hospital, Bangalore"/>
    <s v="Dr Amritha Prabha"/>
    <x v="0"/>
    <s v="NA"/>
    <s v="Buccal Mucosa"/>
    <s v="Left Buccal Mucosa"/>
    <s v="Male"/>
    <n v="58"/>
    <s v="N"/>
    <n v="5.0999999999999996"/>
    <s v="Kalappa"/>
    <s v="Surgery"/>
    <s v="Primary"/>
    <s v="Naïve"/>
    <s v="NA"/>
    <s v="II"/>
    <x v="2"/>
    <n v="2"/>
    <s v="T2N0"/>
    <s v="NA"/>
    <s v="NA"/>
    <s v="SCC"/>
    <s v="RT"/>
    <s v="NA"/>
    <d v="2025-11-24T00:00:00"/>
    <s v="0.2-0.4*0.2-1.2*1.8-2.0"/>
    <s v="NA"/>
    <s v="Vibratome"/>
    <n v="15"/>
    <s v="Mano"/>
    <s v="Y"/>
    <s v="Y"/>
    <s v="N"/>
    <s v="Q2 Passed"/>
    <s v="NA"/>
    <s v=" V Arm 1 (1x7)"/>
    <s v="Base Plate-2: MC RxA (7x1), Cisplatin RxF  (7x1),  Pacli+Carbo RxJ  (7x1), Gemi+Carboplatin RxL  (7x1)"/>
    <n v="105"/>
    <s v="Terminated @T72"/>
  </r>
  <r>
    <s v="FBR1Y250318"/>
    <n v="250318"/>
    <s v="R&amp;D"/>
    <x v="941"/>
    <s v="FCB-PROTOCOL-01"/>
    <s v="VYD/449"/>
    <s v="Y"/>
    <s v="CCS Study (1Y)"/>
    <s v="Internal R&amp;D"/>
    <s v="Q1 Passed"/>
    <s v="Q1 Passed"/>
    <s v="Q1.5 Passed"/>
    <s v="Qualified"/>
    <s v="NA"/>
    <s v="Tumor content 65-80%"/>
    <x v="5"/>
    <s v="Vydehi Hospital, Bangalore"/>
    <s v="Dr Amritha Prabha"/>
    <x v="0"/>
    <s v="NA"/>
    <s v="Buccal Mucosa"/>
    <s v="Left Buccal Mucosa"/>
    <s v="Male"/>
    <n v="64"/>
    <s v="N"/>
    <n v="4.9000000000000004"/>
    <s v="Shashi"/>
    <s v="Surgery"/>
    <s v="Primary"/>
    <s v="Naïve"/>
    <s v="NA"/>
    <s v="II"/>
    <x v="2"/>
    <n v="2"/>
    <s v="T2N0"/>
    <s v="NA"/>
    <s v="NA"/>
    <s v="SCC"/>
    <s v="RT"/>
    <s v="NA"/>
    <d v="2025-11-25T00:00:00"/>
    <s v="0.4*0.5*0.9_x000a_0.4*0.5*1.0"/>
    <s v="NA"/>
    <s v="Vibratome"/>
    <n v="15"/>
    <s v="Mano"/>
    <s v="N"/>
    <s v="N"/>
    <s v="N"/>
    <s v="Q2 Passed"/>
    <s v="NA"/>
    <s v=" V Arm 2 (1x6)"/>
    <s v="Base Plate-2: MC RxAI (2x3), Cisplatin RxAN  (2x3)"/>
    <n v="18"/>
    <s v="Terminated @T72"/>
  </r>
  <r>
    <s v="FBR1J250319"/>
    <n v="250319"/>
    <s v="R&amp;D"/>
    <x v="942"/>
    <s v="FCB-PROTOCOL-01"/>
    <s v="VYD/450"/>
    <s v="Y"/>
    <s v="COS_v3.0-Gastric (1J)"/>
    <s v="Internal R&amp;D"/>
    <s v="Q1 Passed"/>
    <s v="Q1 Passed"/>
    <s v="Q1.5 Passed"/>
    <s v="Qualified"/>
    <s v="NA"/>
    <s v="Tumor content 75-95%"/>
    <x v="5"/>
    <s v="Vydehi Hospital, Bangalore"/>
    <s v="Dr Amritha Prabha"/>
    <x v="3"/>
    <s v="NA"/>
    <s v="Stomach"/>
    <s v="Stomach"/>
    <s v="Female"/>
    <n v="47"/>
    <s v="N"/>
    <n v="6.7"/>
    <s v="Maruthi"/>
    <s v="Surgery"/>
    <s v="Primary"/>
    <s v="Chemotherapy"/>
    <s v="NA"/>
    <s v="IV"/>
    <x v="1"/>
    <n v="3"/>
    <s v="T4N2M1"/>
    <n v="4"/>
    <s v="FLOT"/>
    <s v="Adenocarcinoma"/>
    <s v="CT"/>
    <s v="FLOT-4Cycle"/>
    <d v="2025-11-26T00:00:00"/>
    <s v="Multiple tissue_x000a_0.2-0.3"/>
    <s v="NA"/>
    <s v="Manual"/>
    <n v="13"/>
    <s v="Vasanth"/>
    <s v="Y"/>
    <s v="Y"/>
    <s v="N"/>
    <s v="Q2 Passed"/>
    <s v="NA"/>
    <s v="Arm1 (1x7)"/>
    <s v="Base Plate-2: DMEM/F12+NGE  RxA (1x7), DMEM/F12+NGE+FOLT RxH (1x7), DMEM/F12+NGE+Carboplatin  RxG (1x7)"/>
    <n v="49"/>
    <s v="Terminated @T48"/>
  </r>
  <r>
    <s v="FBR1Y250320"/>
    <n v="250320"/>
    <s v="R&amp;D"/>
    <x v="943"/>
    <s v="FCB-PROTOCOL-01"/>
    <s v="VYD/451"/>
    <s v="Y"/>
    <s v="CCS Study (1Y)"/>
    <s v="Internal R&amp;D"/>
    <s v="Q1 Passed"/>
    <s v="Q1 Passed"/>
    <s v="Q1.5 Passed"/>
    <s v="Qualified"/>
    <s v="NA"/>
    <s v="Tumor content 5-55%"/>
    <x v="5"/>
    <s v="Vydehi Hospital, Bangalore"/>
    <s v="Dr Amritha Prabha"/>
    <x v="0"/>
    <s v="NA"/>
    <s v="Tongue"/>
    <s v="Left Lateral border of Tongue"/>
    <s v="Male"/>
    <n v="57"/>
    <s v="N"/>
    <n v="4.7"/>
    <s v="Kalappa"/>
    <s v="Surgery"/>
    <s v="Primary"/>
    <s v="Naïve"/>
    <s v="NA"/>
    <s v="II"/>
    <x v="2"/>
    <n v="1"/>
    <s v="T2N0"/>
    <s v="NA"/>
    <s v="NA"/>
    <s v="SCC"/>
    <s v="NA"/>
    <s v="NA"/>
    <d v="2025-11-27T00:00:00"/>
    <s v="0.4-0.5/0.2*0.4-0.8*1.2"/>
    <s v="NA"/>
    <s v="Vibratome"/>
    <n v="15"/>
    <s v="Abdul"/>
    <s v="Y"/>
    <s v="Y"/>
    <s v="N"/>
    <s v="Q2 Passed"/>
    <s v="NA"/>
    <s v=" V Arm 1 (1x7)"/>
    <s v="Base Plate-2: MC RxA (7x1), Cisplatin RxF  (7x1),  Pacli+Carbo RxJ  (7x1)"/>
    <n v="28"/>
    <s v="Terminated @T72"/>
  </r>
  <r>
    <s v="FBR1Y250321"/>
    <n v="250321"/>
    <s v="R&amp;D"/>
    <x v="943"/>
    <s v="FCB-PROTOCOL-01"/>
    <s v="SIMS-020"/>
    <s v="Y"/>
    <s v="CCS Study (1Y)"/>
    <s v="Internal R&amp;D"/>
    <s v="Q1 Passed"/>
    <s v="Q1 Passed"/>
    <s v="Q1.5 Passed"/>
    <s v="Qualified"/>
    <s v="NA"/>
    <s v="Tumor content 0-15%. Average tumor content 5%"/>
    <x v="9"/>
    <s v="Sapthagiri Institute of Medical Sciences"/>
    <s v="Dr Nataraj"/>
    <x v="0"/>
    <s v="NA"/>
    <s v="Tongue"/>
    <s v="Left Lateral border of Tongue"/>
    <s v="Male"/>
    <n v="64"/>
    <s v="N"/>
    <n v="5.3"/>
    <s v="Shashi"/>
    <s v="Surgery"/>
    <s v="Primary"/>
    <s v="Naïve"/>
    <s v="NA"/>
    <s v="NA"/>
    <x v="0"/>
    <s v="NA"/>
    <s v="NA"/>
    <s v="NA"/>
    <s v="NA"/>
    <s v="NA"/>
    <s v="CT"/>
    <s v="Based on Histopath"/>
    <d v="2025-11-27T00:00:00"/>
    <s v="0.6*0.8-1.2*1.7"/>
    <s v="NA"/>
    <s v="Vibratome"/>
    <n v="15"/>
    <s v="Jobin"/>
    <s v="Y"/>
    <s v="Y"/>
    <s v="N"/>
    <s v="Q2 Passed"/>
    <s v="NA"/>
    <s v=" 2*4*0.45 V Arm 1 (1x7)"/>
    <s v="Base Plate-2: 2*4*0.45 {MC RxA (7x1), Cisplatin RxF  (7x1),  Pacli+Carbo RxJ  (7x1), Gemi+Carboplatin RxL  (7x1)}"/>
    <n v="42"/>
    <s v="Terminated @T72"/>
  </r>
  <r>
    <s v="FBR2U250322"/>
    <n v="250322"/>
    <s v="R&amp;D"/>
    <x v="943"/>
    <s v="FCB-PROTOCOL-01"/>
    <s v="CLN/DBR/259"/>
    <s v="Y"/>
    <s v="NIC (2U)"/>
    <s v="Internal R&amp;D"/>
    <s v="Q1 Passed"/>
    <s v="Q1 Rejected"/>
    <s v="Q1.5 Passed"/>
    <s v="Qualified"/>
    <s v="Blood Clotted"/>
    <s v="Tumor content 3-80%"/>
    <x v="4"/>
    <s v="DBR &amp; SK Hospital, Tirupati"/>
    <s v="Dr C Jayaprakash"/>
    <x v="0"/>
    <s v="NA"/>
    <s v="Buccal Mucosa"/>
    <s v="Right Buccal Mucosa"/>
    <s v="Male"/>
    <n v="47"/>
    <s v="N"/>
    <n v="6.5"/>
    <s v="Maruthi"/>
    <s v="Surgery"/>
    <s v="Primary"/>
    <s v="Naïve"/>
    <s v="NA"/>
    <s v="NA"/>
    <x v="0"/>
    <s v="NA"/>
    <s v="NA"/>
    <s v="NA"/>
    <s v="NA"/>
    <s v="NA"/>
    <s v="NA"/>
    <s v="NA"/>
    <d v="2025-11-27T00:00:00"/>
    <s v="0.2*0.2-0.4*0.9_x000a_0.2-0.6*1.0-1.2*2.0"/>
    <s v="NA"/>
    <s v="Vibratome"/>
    <n v="15"/>
    <s v="Mouniss"/>
    <s v="N"/>
    <s v="N"/>
    <s v="N"/>
    <s v="Q2 Passed"/>
    <s v="NA"/>
    <s v="Arm1 (1x7)"/>
    <s v="Base Plate-2: Base Arm {MC RxA (7x1), Nivo RxF  (7x1),  Nivo+Ipili RxJ  (7x1)}, Flow Arm {MC RxA (7x1), Nivo RxF  (7x1),  Nivo+Ipili RxJ  (7x1)}"/>
    <n v="63"/>
    <s v="Terminated @T72"/>
  </r>
  <r>
    <s v="FBR1K250323"/>
    <n v="250323"/>
    <s v="R&amp;D"/>
    <x v="944"/>
    <s v="FCB-PROTOCOL-01"/>
    <s v="VYD/452"/>
    <s v="Y"/>
    <s v="DMS_v4(1K)"/>
    <s v="Internal R&amp;D"/>
    <s v="Q1 Passed"/>
    <s v="Q1 Passed"/>
    <s v="Q1.5 Passed"/>
    <s v="Qualified"/>
    <s v="NA"/>
    <s v="Tumor content 40-75%"/>
    <x v="5"/>
    <s v="Vydehi Hospital, Bangalore"/>
    <s v="Dr Amritha Prabha"/>
    <x v="0"/>
    <s v="NA"/>
    <s v="Tongue"/>
    <s v="Right Buccal Mucosa"/>
    <s v="Male"/>
    <n v="55"/>
    <s v="N"/>
    <n v="4.2"/>
    <s v="Kalappa"/>
    <s v="Surgery"/>
    <s v="Primary"/>
    <s v="Naïve"/>
    <s v="NA"/>
    <s v="II"/>
    <x v="2"/>
    <n v="2"/>
    <s v="T2N0"/>
    <s v="NA"/>
    <s v="NA"/>
    <s v="NA"/>
    <s v="NA"/>
    <s v="NA"/>
    <d v="2025-11-28T00:00:00"/>
    <s v="0.2-0.6*0.6-0.9*0.6-1.1"/>
    <s v="NA"/>
    <s v="Vibratome"/>
    <n v="15"/>
    <s v="Mouniss"/>
    <s v="Y"/>
    <s v="Y"/>
    <s v="N"/>
    <s v="Q2 Passed"/>
    <s v="NA"/>
    <s v="Arm1 (1x7)"/>
    <s v="Base Plate 2: Base Arm {MC RxCS (7x1), Nivo RxCV (7x1)}, Flow Arm {MC RxCS (7x1), Nivo RxCV (7x1)}"/>
    <n v="49"/>
    <s v="Terminated @T72"/>
  </r>
  <r>
    <s v="FBR2A250324"/>
    <n v="250324"/>
    <s v="R&amp;D"/>
    <x v="945"/>
    <s v="FCB-PROTOCOL-01"/>
    <s v="VYD/453"/>
    <s v="Y"/>
    <s v="Ovary CC (2A)"/>
    <s v="Internal R&amp;D"/>
    <s v="Q1 Passed"/>
    <s v="Q1 Passed"/>
    <s v="Q1.5 Passed"/>
    <s v="Rejected"/>
    <s v="No Tumor"/>
    <s v="Occasional cells seen in 1-2 fragments, others no tumor"/>
    <x v="5"/>
    <s v="Vydehi Hospital, Bangalore"/>
    <s v="Dr Amritha Prabha"/>
    <x v="2"/>
    <s v="NA"/>
    <s v="Omentum"/>
    <s v="Omentum"/>
    <s v="Female"/>
    <n v="52"/>
    <s v="N"/>
    <n v="5.8"/>
    <s v="Maruthi"/>
    <s v="Surgery"/>
    <s v="Primary"/>
    <s v="Chemotherapy"/>
    <s v="NA"/>
    <s v="NA"/>
    <x v="0"/>
    <s v="NA"/>
    <s v="NA"/>
    <n v="3"/>
    <s v="Paclitaxel &amp; Carboplatin"/>
    <s v="High Grade Adenocarcinoma"/>
    <s v="NA"/>
    <s v="NA"/>
    <d v="2025-12-01T00:00:00"/>
    <s v="1.0*1.9*3.2_x000a_0.6*1.0-1.3*2.2"/>
    <s v="0.4-0.8*1.3*1.1_x000a_0.4-0.6*1.2*1.2-1.4_x000a_0.2*0.7*0.7-0.8"/>
    <s v="Vibratome"/>
    <n v="14"/>
    <s v="Jobin"/>
    <s v="Y"/>
    <s v="Y"/>
    <s v="N"/>
    <s v="Q2 Rejected"/>
    <s v="No Tumor"/>
    <s v=" Arm 1 (1x7)"/>
    <s v="Base Plate-2: MC RxA (1x7),  Pacli+Carbo RxC (1x7), Liposomal dox RxK (1x7), Docetaxel+Carbo RxD (1x7), Gemicitabine+Carboplatin RxF (1x7) "/>
    <n v="84"/>
    <s v="Rejected"/>
  </r>
  <r>
    <s v="FBR2A250325"/>
    <n v="250325"/>
    <s v="R&amp;D"/>
    <x v="945"/>
    <s v="FCB-PROTOCOL-01"/>
    <s v="JSS-075"/>
    <s v="Y"/>
    <s v="Ovary CC (2A)"/>
    <s v="Internal R&amp;D"/>
    <s v="Q1 Passed"/>
    <s v="Q1 Passed"/>
    <s v="Q1.5 Passed"/>
    <s v="Qualified"/>
    <s v="NA"/>
    <s v="Tumor content 0-38%. Average tumor content 18%"/>
    <x v="6"/>
    <s v="JSS Hospital, Mysore"/>
    <s v="Dr Ravi Krishnappa"/>
    <x v="2"/>
    <s v="NA"/>
    <s v="Ovary"/>
    <s v="Left Ovary"/>
    <s v="Female"/>
    <n v="56"/>
    <s v="N"/>
    <n v="5.3"/>
    <s v="Shashi"/>
    <s v="Surgery"/>
    <s v="Primary"/>
    <s v="Naïve"/>
    <s v="NA"/>
    <s v="NA"/>
    <x v="0"/>
    <s v="High grade tumor. "/>
    <s v="NA"/>
    <s v="NA"/>
    <s v="NA"/>
    <s v="NA"/>
    <s v="NA"/>
    <s v="NA"/>
    <d v="2025-12-01T00:00:00"/>
    <s v="0.4-1.0*1.8*1.9"/>
    <s v="NA"/>
    <s v="Vibratome"/>
    <n v="14"/>
    <s v="Vasanth"/>
    <s v="Y"/>
    <s v="Y"/>
    <s v="N"/>
    <s v="Q2 Passed"/>
    <s v="NA"/>
    <s v=" Arm 1 (1x7)"/>
    <s v="Base Plate-2: MC RxA (1x7),  Pacli+Carbo RxC (1x7), Liposomal dox+Carboplatin RxO (1x7), Gemicitabine+Carboplatin RxF (1x7) "/>
    <n v="84"/>
    <s v="Terminated @T72"/>
  </r>
  <r>
    <s v="FBR1A250326"/>
    <n v="250326"/>
    <s v="R&amp;D"/>
    <x v="946"/>
    <s v="FCB-PROTOCOL-01"/>
    <s v="SIMS-021"/>
    <s v="Y"/>
    <s v="Other Indication (1A)"/>
    <s v="Internal R&amp;D"/>
    <s v="Q1 Passed"/>
    <s v="Q1 Passed"/>
    <s v="Q1.5 Passed"/>
    <s v="Rejected"/>
    <s v="Plate Contaminated"/>
    <s v="No tumor"/>
    <x v="9"/>
    <s v="Sapthagiri Institute of Medical Sciences"/>
    <s v="Dr Nataraj"/>
    <x v="8"/>
    <s v="NA"/>
    <s v="Pancreas"/>
    <s v="Pancreas"/>
    <s v="Female"/>
    <n v="46"/>
    <s v="N"/>
    <n v="5.8"/>
    <s v="Kalappa"/>
    <s v="Surgery"/>
    <s v="Primary"/>
    <s v="Naïve"/>
    <s v="NA"/>
    <s v="NA"/>
    <x v="0"/>
    <s v="NA"/>
    <s v="NA"/>
    <s v="NA"/>
    <s v="NA"/>
    <s v="NA"/>
    <s v="NA"/>
    <s v="NA"/>
    <d v="2025-12-02T00:00:00"/>
    <s v="0.4*1.2-1.4*2.2"/>
    <s v="NA"/>
    <s v="Manual"/>
    <n v="14"/>
    <s v="Dharani"/>
    <s v="Y"/>
    <s v="Y"/>
    <s v="N"/>
    <s v="Q2 Passed"/>
    <s v="NA"/>
    <s v=" Arm 1 (1x7)"/>
    <s v="Base Plate-2:MC (DMEM/F12)  RxA (7x1), MC (DMEM/F12) RxB (7x1)"/>
    <n v="98"/>
    <s v="Rejected"/>
  </r>
  <r>
    <s v="FBR2U250327"/>
    <n v="250327"/>
    <s v="R&amp;D"/>
    <x v="947"/>
    <s v="FCB-PROTOCOL-01"/>
    <s v="CLN/DBR/260"/>
    <s v="Y"/>
    <s v="NIC (2U)"/>
    <s v="Internal R&amp;D"/>
    <s v="Q1 Passed"/>
    <s v="Q1 Passed"/>
    <s v="Q1.5 Passed"/>
    <s v="Rejected"/>
    <s v="Plate Contaminated"/>
    <s v="Tumor content 70-90%"/>
    <x v="4"/>
    <s v="DBR &amp; SK Hospital, Tirupati"/>
    <s v="Dr C Jayaprakash"/>
    <x v="0"/>
    <s v="NA"/>
    <s v="Buccal Mucosa"/>
    <s v="Right Buccal Mucosa"/>
    <s v="Female"/>
    <n v="74"/>
    <s v="N"/>
    <n v="5.5"/>
    <s v="Kalappa"/>
    <s v="Surgery"/>
    <s v="Primary"/>
    <s v="Naïve"/>
    <s v="NA"/>
    <s v="NA"/>
    <x v="0"/>
    <s v="NA"/>
    <s v="NA"/>
    <s v="NA"/>
    <s v="NA"/>
    <s v="NA"/>
    <s v="NA"/>
    <s v="NA"/>
    <d v="2025-12-03T00:00:00"/>
    <s v="0.2-0.8*0.7-0.8*2.2_x000a_0.2-0.4*1.4*1.5-1.6"/>
    <s v="NA"/>
    <s v="Vibratome"/>
    <n v="14"/>
    <s v="Jobin"/>
    <s v="N"/>
    <s v="N"/>
    <s v="N"/>
    <s v="Q2 Rejected"/>
    <s v="Contamination observed"/>
    <s v="Arm1 (1x7)"/>
    <s v="Base Plate-2: Base Arm {MC RxA (7x1), Nivo RxF  (7x1),  Nivo+Ipili RxJ  (7x1)}, Flow Arm {MC RxA (7x1), Nivo RxF  (7x1),  Nivo+Ipili RxJ  (7x1)}"/>
    <n v="74"/>
    <s v="Rejected"/>
  </r>
  <r>
    <s v="FBR2S250328"/>
    <n v="250328"/>
    <s v="R&amp;D"/>
    <x v="948"/>
    <s v="FCB-PROTOCOL-01"/>
    <s v="CLN/PRA/368"/>
    <s v="Y"/>
    <s v="Cos V1 (2S)"/>
    <s v="Internal R&amp;D"/>
    <s v="Q1 Passed"/>
    <s v="Q1 Passed"/>
    <s v="Q1.5 Passed"/>
    <s v="Qualified"/>
    <s v="NA"/>
    <s v="Tumor content 0-15%. Average tumor content 7%"/>
    <x v="0"/>
    <s v="Sri Lakshmi Hospital, Bangalore"/>
    <s v="Dr Prakash BV"/>
    <x v="7"/>
    <s v="NA"/>
    <s v="colon"/>
    <s v="Sigmoid Colon"/>
    <s v="Male"/>
    <n v="48"/>
    <s v="N"/>
    <n v="5.0999999999999996"/>
    <s v="Kalappa"/>
    <s v="Surgery"/>
    <s v="Primary"/>
    <s v="Naïve"/>
    <s v="NA"/>
    <s v="I"/>
    <x v="3"/>
    <s v="NA"/>
    <s v="pT2N0M0"/>
    <s v="NA"/>
    <s v="NA"/>
    <s v="Adenocarcinoma"/>
    <s v="NA"/>
    <s v="NA"/>
    <d v="2025-12-04T00:00:00"/>
    <s v="0.8-1.0*1.0-1.8*2.0-3.2"/>
    <s v="0.8-1.0*1.0-1.8*2.0-3.2"/>
    <s v="Manual"/>
    <n v="13"/>
    <s v="Mano"/>
    <s v="Y"/>
    <s v="Y"/>
    <s v="N"/>
    <s v="Q2 Passed"/>
    <s v="NA"/>
    <s v="2*2*1 (Arm 1 (1x5))"/>
    <s v="Base Plate-2: 2*2*1 {MC (DMEM/F12)  RxA (1x7), DMEM/F12+Leucoverin+5FU+Oxaliplatin RxK (1x7), DMEM/F12+Nivolumab RxJ (1x7), MC DMEM/F12 RxA (1x7), DMEM/F12+Anti CD3+IL2 RxI (1x7)};_x000a_Base Plate-3: Base {PMC RxM (7x1), PMC RxN (7x1)}, Flow PMC RxM (7x1)"/>
    <n v="91"/>
    <s v="Terminated @T72"/>
  </r>
  <r>
    <s v="FBR2S250329"/>
    <n v="250329"/>
    <s v="R&amp;D"/>
    <x v="949"/>
    <s v="FCB-PROTOCOL-01"/>
    <s v="CLN/PRA/369"/>
    <s v="Y"/>
    <s v="Cos V1 (2S)"/>
    <s v="Internal R&amp;D"/>
    <s v="Q1 Passed"/>
    <s v="Q1 Passed"/>
    <s v="Q1.5 Passed"/>
    <s v="Rejected"/>
    <s v="NA"/>
    <s v="Tumor content 0-4%. Average tumor content 1%.Mucinous areas present"/>
    <x v="0"/>
    <s v="Sri Lakshmi Hospital, Bangalore"/>
    <s v="Dr Prakash BV"/>
    <x v="7"/>
    <s v="NA"/>
    <s v="colon"/>
    <s v="Sigmoid Colon"/>
    <s v="Male"/>
    <n v="50"/>
    <s v="N"/>
    <n v="5.6"/>
    <s v="Kalappa"/>
    <s v="Surgery"/>
    <s v="Primary"/>
    <s v="Naïve"/>
    <s v="NA"/>
    <s v="II"/>
    <x v="2"/>
    <s v="NA"/>
    <s v="pT4N1M0"/>
    <s v="NA"/>
    <s v="NA"/>
    <s v="Adenocarcinoma"/>
    <s v="NA"/>
    <s v="NA"/>
    <d v="2025-12-05T00:00:00"/>
    <s v="0.8-1.0*1.4-1.8*2.2"/>
    <s v="NA"/>
    <s v="Vibratome"/>
    <n v="13"/>
    <s v="sai "/>
    <s v="Y"/>
    <s v="Y"/>
    <s v="N"/>
    <s v="Q2 Rejected"/>
    <s v="Low Tumor"/>
    <s v="2*4*0.45 (Arm 1 (1x7))"/>
    <s v="Base Plate-2: 2*2*0.45 {MC (DMEM/F12)  RxA (1x7), DMEM/F12+Leucoverin+5FU+Oxaliplatin RxK (1x7), DMEM/F12  MC  RxA (1x7)}"/>
    <n v="49"/>
    <s v="Rejected"/>
  </r>
  <r>
    <s v="FBR1Q250330"/>
    <n v="250330"/>
    <s v="R&amp;D"/>
    <x v="949"/>
    <s v="FCB-PROTOCOL-01"/>
    <s v="JSS-076"/>
    <s v="Y"/>
    <s v="COSv4.1_CaBR(1Q-Known)"/>
    <s v="Internal R&amp;D"/>
    <s v="Q1 Passed"/>
    <s v="Q1 Rejected"/>
    <s v="Q1.5 Passed"/>
    <s v="Qualified"/>
    <s v="Bood Clotted"/>
    <s v="Tumor content 0-60%. Average tumor content15%.(Lymph node metastasis)"/>
    <x v="6"/>
    <s v="JSS Hospital, Mysore"/>
    <s v="Dr Ravi Krishnappa"/>
    <x v="1"/>
    <s v="Er(P), Pr(P), Her2(N)"/>
    <s v="Breast"/>
    <s v="Right Breast"/>
    <s v="Female"/>
    <n v="63"/>
    <s v="N"/>
    <n v="5.3"/>
    <s v="Shashi"/>
    <s v="Surgery"/>
    <s v="Primary"/>
    <s v="Chemotherapy"/>
    <s v="NA"/>
    <s v="II"/>
    <x v="2"/>
    <s v="NA"/>
    <s v="pT4aN1M0"/>
    <n v="8"/>
    <s v="4AC+ 4Paclitaxel"/>
    <s v="NA"/>
    <s v="NA"/>
    <s v="NA"/>
    <d v="2025-12-05T00:00:00"/>
    <s v="0.4-0.6*2.2*2.0"/>
    <s v="0.2-0.4*0.6-0.8*1.8"/>
    <s v="Manual"/>
    <n v="14"/>
    <s v="Jobin"/>
    <s v="N"/>
    <s v="N"/>
    <s v="N"/>
    <s v="Q2 Passed"/>
    <s v="NA"/>
    <s v="Arm1 (1x7)"/>
    <s v="Base Plate-2: MC (DMEM/F12+NEAA) RxA (1x7), Adriya+Cyclophosphamide+NEAA RxH (1x7), Pacli+NEAA RxB (1x7)"/>
    <n v="28"/>
    <s v="Terminated @T72"/>
  </r>
  <r>
    <s v="FBR2A250331"/>
    <n v="250331"/>
    <s v="R&amp;D"/>
    <x v="950"/>
    <s v="FCB-PROTOCOL-01"/>
    <s v="JSS-077"/>
    <s v="Y"/>
    <s v="Ovary CC (2A)"/>
    <s v="Internal R&amp;D"/>
    <s v="Q1 Passed"/>
    <s v="Not Received"/>
    <s v="Q1.5 Rejected"/>
    <s v="Rejected"/>
    <s v="NA"/>
    <s v="Tumor content 0-8%. Average tumor content 1%"/>
    <x v="6"/>
    <s v="JSS Hospital, Mysore"/>
    <s v="Dr Ravi Krishnappa"/>
    <x v="2"/>
    <s v="NA"/>
    <s v="Peritoneal"/>
    <s v="Peritoneal"/>
    <s v="Female"/>
    <n v="50"/>
    <s v="N"/>
    <n v="3.5"/>
    <s v="Kalappa"/>
    <s v="Surgery"/>
    <s v="Metastatic"/>
    <s v="Naïve"/>
    <s v="NA"/>
    <s v="NA"/>
    <x v="0"/>
    <s v="High grade tumor. "/>
    <s v="NA"/>
    <s v="NA"/>
    <s v="NA"/>
    <s v="Adenocarcinoma"/>
    <s v="NA"/>
    <s v="NA"/>
    <d v="2025-12-08T00:00:00"/>
    <s v="0.2*0.4-1.0*1.2_x000a_0.2-0.4*1.0*1.4_x000a_0.2*1.6*2.0_x000a_0.2*0.8*1.6"/>
    <s v="0.2*0.4*1.4_x000a_0.2-0.3*0.3-0.4*0.4"/>
    <s v="Manual"/>
    <n v="14"/>
    <s v="Vasanth"/>
    <s v="N"/>
    <s v="N"/>
    <s v="N"/>
    <s v="Q2 Rejected"/>
    <s v="Low Tumor"/>
    <s v=" Arm 1 (1x6)"/>
    <s v="Base Plate-2: MC RxA (1x6),  Pacli+Carbo RxC (1x6)"/>
    <n v="15"/>
    <s v="Rejected"/>
  </r>
  <r>
    <s v="FBR1Q250332"/>
    <n v="250332"/>
    <s v="R&amp;D"/>
    <x v="950"/>
    <s v="FCB-PROTOCOL-01"/>
    <s v="CLN/DBR/261"/>
    <s v="Y"/>
    <s v="COSv4.2_CaBR(1Q-Unknown)"/>
    <s v="Internal R&amp;D"/>
    <s v="Q1 Passed"/>
    <s v="Q1 Passed"/>
    <s v="Q1.5 Passed"/>
    <s v="Qualified"/>
    <s v="NA"/>
    <s v="Tumor content 1-15%"/>
    <x v="4"/>
    <s v="DBR &amp; SK Hospital, Tirupati"/>
    <s v="Dr C Jayaprakash"/>
    <x v="1"/>
    <s v="TNBC"/>
    <s v="Breast"/>
    <s v="Left Breast"/>
    <s v="Female"/>
    <n v="50"/>
    <s v="N"/>
    <n v="5.5"/>
    <s v="Shashi"/>
    <s v="Surgery"/>
    <s v="Primary"/>
    <s v="Naïve"/>
    <s v="NA"/>
    <s v="NA"/>
    <x v="0"/>
    <s v="NA"/>
    <s v="NA"/>
    <s v="NA"/>
    <s v="NA"/>
    <s v="NA"/>
    <s v="NA"/>
    <s v="NA"/>
    <d v="2025-12-08T00:00:00"/>
    <s v="0.2-0.8*1.6*2.8"/>
    <s v="0.2-0.8*1.4*2.6"/>
    <s v="Manual"/>
    <n v="14"/>
    <s v="Mouniss"/>
    <s v="Y"/>
    <s v="Y"/>
    <s v="N"/>
    <s v="Q2 Passed"/>
    <s v="NA"/>
    <s v="Arm1 (1x7)"/>
    <s v="Base Plate-2: MC RxA (1x7), Adriya+Cyclophosphamide RxH (1x7), Pacli RxB (1x7), Docetaxel RxN (1x7), Gemi+Carbo RxK (1x7)"/>
    <n v="56"/>
    <s v="Terminated @T72"/>
  </r>
  <r>
    <s v="FBR2S250333"/>
    <n v="250333"/>
    <s v="R&amp;D"/>
    <x v="951"/>
    <s v="FCB-PROTOCOL-01"/>
    <s v="CLN/PRA/370"/>
    <s v="Y"/>
    <s v="Cos V1 (2S)"/>
    <s v="Internal R&amp;D"/>
    <s v="Q1 Passed"/>
    <s v="Q1 Passed"/>
    <s v="Q1.5 Passed"/>
    <s v="Rejected"/>
    <s v="NA"/>
    <s v="1% Tumor in one explant, others no tumor"/>
    <x v="0"/>
    <s v="Sri Lakshmi Hospital, Bangalore"/>
    <s v="Dr Prakash BV"/>
    <x v="7"/>
    <s v="NA"/>
    <s v="colon"/>
    <s v="Sigmoid Colon"/>
    <s v="Male"/>
    <n v="55"/>
    <s v="N"/>
    <n v="4.9000000000000004"/>
    <s v="Kalappa"/>
    <s v="Surgery"/>
    <s v="Primary"/>
    <s v="Naïve"/>
    <s v="NA"/>
    <s v="II"/>
    <x v="2"/>
    <s v="NA"/>
    <s v="pT3N1M0"/>
    <s v="NA"/>
    <s v="NA"/>
    <s v="Adenocarcinoma"/>
    <s v="NA"/>
    <s v="NA"/>
    <d v="2025-12-09T00:00:00"/>
    <s v="0.6-0.8*0.8-1.2*1.9_x000a_0.8-1.0*0.8-1.0*2.2"/>
    <s v="NA"/>
    <s v="Vibratome"/>
    <n v="13"/>
    <s v="sai "/>
    <s v="Y"/>
    <s v="T"/>
    <s v="N"/>
    <s v="Q2 Rejected"/>
    <s v="No Tumor"/>
    <s v="2*4*0.45 (Arm 1 (1x7))"/>
    <s v="Base Plate-2: =2*4*0.45 {MC (DMEM/F12)  RxA (1x7), DMEM/F12+Leucoverin+5FU+Oxaliplatin RxK (1x7), DMEM/F12+Nivolumab RxJ (1x7), MC DMEM/F12 RxA (1x7), DMEM/F12+Anti CD3+IL2 RxI (1x7)};_x000a_Base Plate-3: Base {PMC RxM (7x1), PMC RxN (7x1)}, Flow PMC RxM (7x1)"/>
    <n v="63"/>
    <s v="Rejected"/>
  </r>
  <r>
    <s v="FBR1Y250334"/>
    <n v="250334"/>
    <s v="R&amp;D"/>
    <x v="951"/>
    <s v="FCB-PROTOCOL-01"/>
    <s v="SIMS-022"/>
    <s v="Y"/>
    <s v="CCS Study (1Y)"/>
    <s v="Internal R&amp;D"/>
    <s v="Q1 Passed"/>
    <s v="Q1 Passed"/>
    <s v="Q1.5 Passed"/>
    <s v="Qualified"/>
    <s v="NA"/>
    <s v="95% Tumor in 1 explant only. Others No tumor"/>
    <x v="9"/>
    <s v="Sapthagiri Institute of Medical Sciences"/>
    <s v="Dr Nataraj"/>
    <x v="0"/>
    <s v="NA"/>
    <s v="Buccal Mucosa"/>
    <s v="Left Buccal Mucosa"/>
    <s v="Male"/>
    <n v="48"/>
    <s v="N"/>
    <n v="5.8"/>
    <s v="Kalappa"/>
    <s v="Surgery"/>
    <s v="Primary"/>
    <s v="Naïve"/>
    <s v="NA"/>
    <s v="NA"/>
    <x v="0"/>
    <s v="NA"/>
    <s v="NA"/>
    <s v="NA"/>
    <s v="NA"/>
    <s v="NA"/>
    <s v="NA"/>
    <s v="NA"/>
    <d v="2025-12-09T00:00:00"/>
    <s v="0.2*0.4-0.8*1.3"/>
    <s v="NA"/>
    <s v="Manual"/>
    <n v="14"/>
    <s v="Vasanth"/>
    <s v="Y"/>
    <s v="Y"/>
    <s v="N"/>
    <s v="Q2 Passed"/>
    <s v="NA"/>
    <s v="1*1*0.85/1*1*1 Arm (1x6)"/>
    <s v="Base Plate 2: MC RxAI (2x6), Cisplatin RxAN (2x6), Gemi+Cis Rx AR (2x6)"/>
    <n v="24"/>
    <s v="Terminated @T72"/>
  </r>
  <r>
    <s v="FBR1Q250335"/>
    <n v="250335"/>
    <s v="R&amp;D"/>
    <x v="951"/>
    <s v="FCB-PROTOCOL-01"/>
    <s v="CLN/DBR/262"/>
    <s v="Y"/>
    <s v="COSv4.2_CaBR(1Q-Unknown)"/>
    <s v="Internal R&amp;D"/>
    <s v="Q1 Passed"/>
    <s v="Q1 Passed"/>
    <s v="Q1.5 Passed"/>
    <s v="Qualified"/>
    <s v="NA"/>
    <s v="Tumor content 3-15%"/>
    <x v="4"/>
    <s v="DBR &amp; SK Hospital, Tirupati"/>
    <s v="Dr C Jayaprakash"/>
    <x v="1"/>
    <s v="TPBC"/>
    <s v="Breast"/>
    <s v="Right Breast"/>
    <s v="Female"/>
    <n v="42"/>
    <s v="N"/>
    <n v="6.4"/>
    <s v="Maruthi"/>
    <s v="Surgery"/>
    <s v="Primary"/>
    <s v="Naïve"/>
    <s v="NA"/>
    <s v="NA"/>
    <x v="0"/>
    <s v="NA"/>
    <s v="NA"/>
    <s v="NA"/>
    <s v="NA"/>
    <s v="NA"/>
    <s v="NA"/>
    <s v="NA"/>
    <d v="2025-12-10T00:00:00"/>
    <s v="0.4-0.6*1.4*2.2"/>
    <s v="NA"/>
    <s v="Manual"/>
    <n v="14"/>
    <s v="chandan"/>
    <s v="Y"/>
    <s v="Y"/>
    <s v="N"/>
    <s v="Q2 Passed"/>
    <s v="NA"/>
    <s v="Arm1 (1x7)"/>
    <s v="Base Plate-2: MC RxA (1x7), Adriya+Cyclophosphamide RxH (1x7), Pacli RxB (1x7)"/>
    <n v="28"/>
    <s v="Terminated @T72"/>
  </r>
  <r>
    <s v="FBR2S250336"/>
    <n v="250336"/>
    <s v="R&amp;D"/>
    <x v="952"/>
    <s v="FCB-PROTOCOL-01"/>
    <s v="CLN/PRA/371"/>
    <s v="Y"/>
    <s v="Cos V1 (2S)"/>
    <s v="Internal R&amp;D"/>
    <s v="Q1 Passed"/>
    <s v="Q1 Passed"/>
    <s v="Q1.5 Passed"/>
    <s v="Rejected"/>
    <s v="NA"/>
    <s v="No tumor, only normal colonic glands"/>
    <x v="0"/>
    <s v="Sri Lakshmi Hospital, Bangalore"/>
    <s v="Dr Prakash BV"/>
    <x v="7"/>
    <s v="NA"/>
    <s v="colon"/>
    <s v="Sigmoid Colon"/>
    <s v="Female"/>
    <n v="45"/>
    <s v="N"/>
    <n v="4.8"/>
    <s v="Kalappa"/>
    <s v="Surgery"/>
    <s v="Primary"/>
    <s v="Naïve"/>
    <s v="NA"/>
    <s v="II"/>
    <x v="2"/>
    <s v="NA"/>
    <s v="pT2N1M0"/>
    <s v="NA"/>
    <s v="NA"/>
    <s v="Adenocarcinoma"/>
    <s v="NA"/>
    <s v="NA"/>
    <d v="2025-12-11T00:00:00"/>
    <s v="1.0-1.2*1.8*1.0-1.6"/>
    <s v="NA"/>
    <s v="Manual"/>
    <n v="13"/>
    <s v="sai "/>
    <s v="Y"/>
    <s v="Y"/>
    <s v="N"/>
    <s v="Q2 Passed"/>
    <s v="NA"/>
    <s v="2*2*1 (Arm 1 (1x7)"/>
    <s v="Base Plate-2: = {MC (DMEM/F12)  RxA (1x7), DMEM/F12+Leucoverin+5FU+Oxaliplatin RxK (1x7), DMEM/F12+Nivolumab RxJ (1x7), MC DMEM/F12 RxA (1x7), DMEM/F12+Anti CD3+IL2 RxI (1x7)};_x000a_Base Plate-3: Base {PMC RxM (7x1), PMC RxN (7x1)}, Flow PMC RxM (7x1)"/>
    <n v="70"/>
    <s v="Rejected"/>
  </r>
  <r>
    <n v="250337"/>
    <n v="250337"/>
    <s v="R&amp;D"/>
    <x v="952"/>
    <s v="FCB-PROTOCOL-01"/>
    <s v="SIMS-008_CT01"/>
    <s v="Y"/>
    <s v="Biobank"/>
    <s v="Internal R&amp;D"/>
    <s v="Not Received"/>
    <s v="Q1 Passed"/>
    <s v="Q1.5 Passed"/>
    <s v="Qualified"/>
    <s v="NA"/>
    <s v="NA"/>
    <x v="9"/>
    <s v="Sapthagiri Institute of Medical Sciences"/>
    <s v="Dr Nataraj"/>
    <x v="2"/>
    <s v="NA"/>
    <s v="Ovary"/>
    <s v="B/C Ovary"/>
    <s v="Female"/>
    <n v="35"/>
    <s v="N"/>
    <n v="4.8"/>
    <s v="Kalappa"/>
    <s v="Surgery"/>
    <s v="Primary"/>
    <s v="Chemotherapy"/>
    <s v="NA"/>
    <s v="NA"/>
    <x v="0"/>
    <s v="NA"/>
    <s v="NA"/>
    <s v="NA"/>
    <s v="NA"/>
    <s v="NA"/>
    <s v="CT"/>
    <s v="Paclitaxel+ Carboplatin"/>
    <d v="2025-12-11T00:00:00"/>
    <s v="NA"/>
    <s v="NA"/>
    <s v="NA"/>
    <n v="14"/>
    <s v="NA"/>
    <s v="Y"/>
    <s v="Y"/>
    <s v="N"/>
    <s v="Q2 Passed"/>
    <s v="NA"/>
    <s v="NA"/>
    <s v="NA"/>
    <s v="NA"/>
    <s v="CT-Blood"/>
  </r>
  <r>
    <s v="FBR2A250338"/>
    <n v="250338"/>
    <s v="R&amp;D"/>
    <x v="953"/>
    <s v="FCB-PROTOCOL-01"/>
    <s v="JSS-078"/>
    <s v="Y"/>
    <s v="Ovary CC (2A)"/>
    <s v="Internal R&amp;D"/>
    <s v="Q1 Passed"/>
    <s v="Q1 Passed"/>
    <s v="Q1.5 Rejected"/>
    <s v="Rejected"/>
    <s v="NA"/>
    <s v="No tumor"/>
    <x v="6"/>
    <s v="JSS Hospital, Mysore"/>
    <s v="Dr Ravi Krishnappa"/>
    <x v="2"/>
    <s v="NA"/>
    <s v="Ovary"/>
    <s v="Ovary"/>
    <s v="Female"/>
    <n v="54"/>
    <s v="N"/>
    <n v="6.9"/>
    <s v="Kalappa"/>
    <s v="Surgery"/>
    <s v="Metastatic"/>
    <s v="Chemotherapy"/>
    <s v="NA"/>
    <s v="IIIC"/>
    <x v="4"/>
    <n v="2"/>
    <s v="NA"/>
    <n v="6"/>
    <s v="Pacli+Carbo"/>
    <s v="Adenocarcinoma"/>
    <s v="NA"/>
    <s v="NA"/>
    <d v="2025-12-12T00:00:00"/>
    <s v="0.6-1.2*2.6*3.8"/>
    <s v="0.6-1.2*2.2*2.6"/>
    <s v="Manual"/>
    <n v="14"/>
    <s v="Jobin"/>
    <s v="Y"/>
    <s v="Y"/>
    <s v="N"/>
    <s v="Q2 Rejected"/>
    <s v="No Tumor"/>
    <s v=" Arm 1 (1x7)"/>
    <s v="Base Plate-2: MC RxA (7x1),  Pacli+Carbo RxC (7x1), Liposomal dox RxK (7x1), Docetaxel+Carbo RxD (1x7), Gemicitabine+Carboplatin RxF (7x1), Flow Control RxA (7x1) "/>
    <n v="63"/>
    <s v="Rejected"/>
  </r>
  <r>
    <s v="FBR2S250341"/>
    <n v="250341"/>
    <s v="R&amp;D"/>
    <x v="954"/>
    <s v="FCB-PROTOCOL-01"/>
    <s v="CLN/PRA/373"/>
    <s v="Y"/>
    <s v="Cos V1 (2S)"/>
    <s v="Internal R&amp;D"/>
    <s v="Q1 Passed"/>
    <s v="Not Received"/>
    <s v="Q1.5 Passed"/>
    <s v="Rejected"/>
    <s v="Contaminated"/>
    <s v="Tumor content 4-45%"/>
    <x v="0"/>
    <s v="Sri Lakshmi Hospital, Bangalore"/>
    <s v="Dr Prakash BV"/>
    <x v="7"/>
    <s v="NA"/>
    <s v="colon"/>
    <s v="Sigmoid Colon"/>
    <s v="Female"/>
    <n v="48"/>
    <s v="N"/>
    <n v="5.9"/>
    <s v="Kalappa"/>
    <s v="Surgery"/>
    <s v="Primary"/>
    <s v="Naïve"/>
    <s v="NA"/>
    <s v="II"/>
    <x v="2"/>
    <s v="NA"/>
    <s v="pT2N1M0"/>
    <s v="NA"/>
    <s v="NA"/>
    <s v="Adenocarcinoma"/>
    <s v="NA"/>
    <s v="NA"/>
    <d v="2025-12-22T00:00:00"/>
    <s v="04-0.8*1.5*1.7"/>
    <s v="NA"/>
    <s v="Vibratome"/>
    <n v="13"/>
    <s v="Vasanth"/>
    <s v="N"/>
    <s v="N"/>
    <s v="N"/>
    <s v="Q2 Rejected"/>
    <s v="No Tumor"/>
    <s v="2*4*0.45 (Arm 1 (1x6))"/>
    <s v="Base Plate-2: 2*4*0.45 {MC (DMEM/F12)  RxA (1x7), DMEM/F12+Leucoverin+5FU+Oxaliplatin RxK (1x7), DMEM/F12+Nivolumab RxJ (1x7), MC DMEM/F12 RxA (1x7)}"/>
    <n v="49"/>
    <s v="Rejected"/>
  </r>
  <r>
    <s v="FBR2U250342"/>
    <n v="250342"/>
    <s v="R&amp;D"/>
    <x v="954"/>
    <s v="FCB-PROTOCOL-01"/>
    <s v="CLN/PRA/372"/>
    <s v="Y"/>
    <s v="NIC (2U)"/>
    <s v="Internal R&amp;D"/>
    <s v="Q1 Passed"/>
    <s v="Not Received"/>
    <s v="Q1.5 Passed"/>
    <s v="Qualified"/>
    <s v="NA"/>
    <s v="Tumor content 35-90%"/>
    <x v="0"/>
    <s v="Sri Lakshmi Hospital, Bangalore"/>
    <s v="Dr Prakash BV"/>
    <x v="0"/>
    <s v="NA"/>
    <s v="Buccal Mucosa"/>
    <s v="Right Buccal Mucosa"/>
    <s v="Male"/>
    <n v="55"/>
    <s v="N"/>
    <n v="6.5"/>
    <s v="Kalappa"/>
    <s v="Surgery"/>
    <s v="Primary"/>
    <s v="Naïve"/>
    <s v="NA"/>
    <s v="II"/>
    <x v="2"/>
    <s v="NA"/>
    <s v="PT4N1M0"/>
    <s v="NA"/>
    <s v="NA"/>
    <s v="SCC"/>
    <s v="NA"/>
    <s v="NA"/>
    <d v="2025-12-22T00:00:00"/>
    <s v="0.2/1.4*1.0-1.8*2.2-2.4"/>
    <s v="0.2-0.8*0.4-1.4*1.4-1.6_x000a_0.2-1.2*0.8-1.8*1.4-2.0"/>
    <s v="Vibratome"/>
    <n v="14"/>
    <s v="Mouniss"/>
    <s v="N"/>
    <s v="N"/>
    <s v="N"/>
    <s v="Q2 Passed"/>
    <s v="NA"/>
    <s v=" Arm 1 (1x7)"/>
    <s v="Base Plate-2: Base (MC RxA (7x1),  Nivo RxC (7x1), Nivo+Ipili RxDD (7x1)), Flow ( MC RxA (7x1),  Nivo RxC (7x1), Nivo+Ipili RxDD (7x1))"/>
    <n v="70"/>
    <s v="Terminated @T72"/>
  </r>
  <r>
    <s v="FBR1J250343"/>
    <n v="250343"/>
    <s v="R&amp;D"/>
    <x v="954"/>
    <s v="FCB-PROTOCOL-01"/>
    <s v="JSS-079"/>
    <s v="Y"/>
    <s v="COS_v3.0-Gastric (1J)"/>
    <s v="Internal R&amp;D"/>
    <s v="Q1 Passed"/>
    <s v="Q1 Passed"/>
    <s v="Q1.5 Passed"/>
    <s v="Rejected"/>
    <s v="No Tumor"/>
    <s v="No tumor"/>
    <x v="6"/>
    <s v="JSS Hospital, Mysore"/>
    <s v="Dr Ravi Krishnappa"/>
    <x v="2"/>
    <s v="NA"/>
    <s v="Ovary"/>
    <s v="Ovary"/>
    <s v="Female"/>
    <n v="54"/>
    <s v="N"/>
    <n v="6.9"/>
    <s v="Shashi"/>
    <s v="Surgery"/>
    <s v="Primary"/>
    <s v="Naïve"/>
    <s v="NA"/>
    <s v="II"/>
    <x v="2"/>
    <s v="NA"/>
    <s v="pT4"/>
    <n v="4"/>
    <s v="FLOT"/>
    <s v="Adenocarcinoma"/>
    <s v="NA"/>
    <s v="NA"/>
    <d v="2025-12-22T00:00:00"/>
    <s v="0.8*1.0-1.2*1.2/1.4"/>
    <s v="NA"/>
    <s v="Manual"/>
    <n v="13"/>
    <s v="chandan"/>
    <s v="Y"/>
    <s v="Y"/>
    <s v="N"/>
    <s v="Q2 Rejected"/>
    <s v="NA"/>
    <s v=" Arm 1 (1x7)"/>
    <s v="Base Plate-2: DMEM/F12+NGE  RxA (1x7), DMEM/F12+NGE+FOLFOX RxF (1x7)_x000a_Base Plate 3: PMC RxE (7x1)"/>
    <n v="28"/>
    <s v="Rejected"/>
  </r>
  <r>
    <s v="FBR1Y250344"/>
    <n v="250344"/>
    <s v="R&amp;D"/>
    <x v="954"/>
    <s v="FCB-PROTOCOL-01"/>
    <s v="SIMS-023"/>
    <s v="Y"/>
    <s v="CCS Study (1Y)"/>
    <s v="Internal R&amp;D"/>
    <s v="Q1 Passed"/>
    <s v="Q1 Passed"/>
    <s v="Q1.5 Passed"/>
    <s v="Qualified"/>
    <s v="NA"/>
    <s v="Tumor content 0-80%. Average tumor content30%"/>
    <x v="9"/>
    <s v="Sapthagiri Institute of Medical Sciences"/>
    <s v="Dr Nataraj"/>
    <x v="0"/>
    <s v="NA"/>
    <s v="Buccal Mucosa"/>
    <s v="Left Buccal Mucosa"/>
    <s v="Female"/>
    <n v="72"/>
    <s v="N"/>
    <n v="6.5"/>
    <s v="Kalappa"/>
    <s v="Surgery"/>
    <s v="Primary"/>
    <s v="Naïve"/>
    <s v="NA"/>
    <s v="NA"/>
    <x v="0"/>
    <s v="NA"/>
    <s v="NA"/>
    <s v="NA"/>
    <s v="NA"/>
    <s v="NA"/>
    <s v="NA"/>
    <s v="NA"/>
    <d v="2025-12-22T00:00:00"/>
    <s v="0.2-0.4*1.0*1.4"/>
    <s v="NA"/>
    <s v="Manual"/>
    <n v="14"/>
    <s v="Mano"/>
    <s v="Y"/>
    <s v="Y"/>
    <s v="N"/>
    <s v="Q2 Passed"/>
    <s v="NA"/>
    <s v="1*1*1 Arm 1 (1x6)"/>
    <s v="Plate 2: 1*1*1 (MC RxAI (1x7), Cisplatin RxAN (1x7))"/>
    <n v="32"/>
    <s v="Terminated @T72"/>
  </r>
  <r>
    <s v="FBR2S250345"/>
    <n v="250345"/>
    <s v="R&amp;D"/>
    <x v="955"/>
    <s v="FCB-PROTOCOL-01"/>
    <s v="SIMS-024"/>
    <s v="Y"/>
    <s v="Cos V1 (2S)"/>
    <s v="Internal R&amp;D"/>
    <s v="Q1 Passed"/>
    <s v="Not Received"/>
    <s v="Q1.5 Rejected"/>
    <s v="Rejected"/>
    <s v="small size tissue"/>
    <s v="No tumor"/>
    <x v="9"/>
    <s v="Sapthagiri Institute of Medical Sciences"/>
    <s v="Dr Nataraj"/>
    <x v="3"/>
    <s v="NA"/>
    <s v="Rectum"/>
    <s v="Rectum"/>
    <s v="Male"/>
    <n v="63"/>
    <s v="N"/>
    <n v="5.3"/>
    <s v="Shashi"/>
    <s v="Surgery"/>
    <s v="Primary"/>
    <s v="Naïve"/>
    <s v="NA"/>
    <s v="NA"/>
    <x v="0"/>
    <s v="NA"/>
    <s v="NA"/>
    <s v="NA"/>
    <s v="NA"/>
    <s v="NA"/>
    <s v="NA"/>
    <s v="NA"/>
    <d v="2025-12-23T00:00:00"/>
    <s v="0.1-0.2*0.4-0.9*0.9-1.3"/>
    <s v="NA"/>
    <s v="Manual"/>
    <n v="13"/>
    <s v="Vasanth"/>
    <s v="N"/>
    <s v="N"/>
    <s v="N"/>
    <s v="Q2 Rejected"/>
    <s v="Very Small Size Tissue"/>
    <s v="2*2*1 (Arm 1 (1x5))"/>
    <s v="NA"/>
    <n v="5"/>
    <s v="Rejected"/>
  </r>
  <r>
    <s v="FBR2S250346"/>
    <n v="250346"/>
    <s v="R&amp;D"/>
    <x v="956"/>
    <s v="FCB-PROTOCOL-01"/>
    <s v="JSS-080"/>
    <s v="Y"/>
    <s v="Cos V1 (2S)"/>
    <s v="Internal R&amp;D"/>
    <s v="Q1 Passed"/>
    <s v="Q1 Passed"/>
    <s v="Q1.5 Passed"/>
    <s v="Rejected"/>
    <s v="Contaminated"/>
    <s v="Tumor content 15-45%"/>
    <x v="6"/>
    <s v="JSS Hospital, Mysore"/>
    <s v="Dr Ravi Krishnappa"/>
    <x v="7"/>
    <s v="NA"/>
    <s v="Rectosigmoid"/>
    <s v="Rectosigmoid"/>
    <s v="Male"/>
    <n v="64"/>
    <s v="N"/>
    <n v="6.5"/>
    <s v="Maruthi"/>
    <s v="Surgery"/>
    <s v="Primary"/>
    <s v="Naïve"/>
    <s v="NA"/>
    <s v="NA"/>
    <x v="0"/>
    <s v="NA"/>
    <s v="NA"/>
    <s v="NA"/>
    <s v="NA"/>
    <s v="NA"/>
    <s v="NA"/>
    <s v="NA"/>
    <d v="2025-12-24T00:00:00"/>
    <s v="0.6-0.8*0.4-0.6*1.0-1.2_x000a_0.6-0.8*0.4-0.6*0.8-1.0"/>
    <s v="NA"/>
    <s v="Vibratome"/>
    <n v="13"/>
    <s v="sai "/>
    <s v="Y"/>
    <s v="Y"/>
    <s v="N"/>
    <s v="Q2 Rejected"/>
    <s v="Contamination observed"/>
    <s v="2*4*0.45 (Arm 1 (1x7))"/>
    <s v="Base Plate-2: 2*4*0.45 {MC (DMEM/F12)  RxA (1x7), DMEM/F12+Leucoverin+5FU+Oxaliplatin RxK (1x7),  Flow RxA (1x7)}"/>
    <n v="49"/>
    <s v="Rejected"/>
  </r>
  <r>
    <s v="FBR2S250347"/>
    <n v="250347"/>
    <s v="R&amp;D"/>
    <x v="957"/>
    <s v="FCB-PROTOCOL-01"/>
    <s v="CLN/PRA/374"/>
    <s v="Y"/>
    <s v="Cos V1 (2S)"/>
    <s v="Internal R&amp;D"/>
    <s v="Q1 Passed"/>
    <s v="Q1 Passed"/>
    <s v="Q1.5 Passed"/>
    <s v="Rejected"/>
    <s v="Contaminated"/>
    <s v="Less than 1% tumor in one explant. Others no tumor"/>
    <x v="0"/>
    <s v="Sri Lakshmi Hospital, Bangalore"/>
    <s v="Dr Prakash BV"/>
    <x v="7"/>
    <s v="NA"/>
    <s v="colon"/>
    <s v="Sigmoid Colon"/>
    <s v="Female"/>
    <n v="45"/>
    <s v="N"/>
    <n v="4.5999999999999996"/>
    <s v="Kalappa"/>
    <s v="Surgery"/>
    <s v="Primary"/>
    <s v="Naïve"/>
    <s v="NA"/>
    <s v="II"/>
    <x v="2"/>
    <s v="NA"/>
    <s v="pT3N1M0"/>
    <s v="NA"/>
    <s v="NA"/>
    <s v="Adenocarcinoma"/>
    <s v="NA"/>
    <s v="NA"/>
    <d v="2025-12-26T00:00:00"/>
    <s v="0.8-1.2*2.4-2.8*3.8-4.0"/>
    <s v="0.4-1.0*1.4*2.6-2.8_x000a_0.2-0.6*1.2*1.6"/>
    <s v="Vibratome"/>
    <n v="13"/>
    <s v="Mouniss"/>
    <s v="Y"/>
    <s v="Y"/>
    <s v="N"/>
    <s v="Q2 Rejected"/>
    <s v="Contamination observed"/>
    <s v="2*2*1 (Arm 1 (1x7))"/>
    <s v="Base Plate-2: 2*2*1 {MC (DMEM/F12)  RxA (1x7), DMEM/F12+Leucoverin+5FU+Oxaliplatin RxK (1x7), DMEM/F12+Nivolumab RxJ (1x7), MC DMEM/F12 RxA (1x7)}"/>
    <n v="63"/>
    <s v="Rejected"/>
  </r>
  <r>
    <s v="FBR2A250348"/>
    <n v="250348"/>
    <s v="R&amp;D"/>
    <x v="958"/>
    <s v="FCB-PROTOCOL-01"/>
    <s v="SIMS-025"/>
    <s v="Y"/>
    <s v="Ovary CC (2A)"/>
    <s v="Internal R&amp;D"/>
    <s v="Q1 Passed"/>
    <s v="Not Received"/>
    <s v="Q1.5 Passed"/>
    <s v="Rejected"/>
    <s v="NA"/>
    <s v="No tumor"/>
    <x v="9"/>
    <s v="Sapthagiri Institute of Medical Sciences"/>
    <s v="Dr Nataraj"/>
    <x v="2"/>
    <s v="NA"/>
    <s v="Ovary"/>
    <s v="Ovary Neoplasm"/>
    <s v="Female"/>
    <n v="68"/>
    <s v="N"/>
    <n v="5.2"/>
    <s v="Kalappa"/>
    <s v="Surgery"/>
    <s v="Primary"/>
    <s v="Naïve"/>
    <s v="NA"/>
    <s v="NA"/>
    <x v="0"/>
    <s v="NA"/>
    <s v="NA"/>
    <s v="NA"/>
    <s v="NA"/>
    <s v="NA"/>
    <s v="NA"/>
    <s v="NA"/>
    <d v="2025-12-31T00:00:00"/>
    <s v="0.8-1.2*0.8-2.0*4.6"/>
    <s v="NA"/>
    <s v="Manual"/>
    <n v="14"/>
    <s v="sai "/>
    <s v="N"/>
    <s v="N"/>
    <s v="N"/>
    <s v="Q2 Passed"/>
    <s v="NA"/>
    <s v=" Arm 1 (1x7)"/>
    <s v="Base Plate-2: MC RxA (7x1),  Pacli+Carbo RxC (7x1), Flow Control RxA (7x1) "/>
    <n v="49"/>
    <s v="Rejected"/>
  </r>
  <r>
    <s v="FBR2U260001"/>
    <n v="260001"/>
    <s v="R&amp;D"/>
    <x v="959"/>
    <s v="FCB-PROTOCOL-01"/>
    <s v="CLN/DBR/263"/>
    <s v="Y"/>
    <s v="NIC (2U)"/>
    <s v="Internal R&amp;D"/>
    <s v="Q1 Passed"/>
    <s v="Q1 Passed"/>
    <s v="Q1.5 Passed"/>
    <s v="Qualified"/>
    <s v="NA"/>
    <s v="Tumor content 45-90%"/>
    <x v="4"/>
    <s v="DBR &amp; SK Hospital, Tirupati"/>
    <s v="Dr C Jayaprakash"/>
    <x v="0"/>
    <s v="NA"/>
    <s v="Buccal Mucosa"/>
    <s v="Right Buccal Mucosa"/>
    <s v="Female"/>
    <n v="42"/>
    <s v="N"/>
    <n v="5.3"/>
    <s v="Shashi"/>
    <s v="Surgery"/>
    <s v="Primary"/>
    <s v="Naïve"/>
    <s v="NA"/>
    <s v="III"/>
    <x v="4"/>
    <s v="NA"/>
    <s v="yp T3 N0 MX"/>
    <s v="NA"/>
    <s v="NA"/>
    <s v="Squamous Cell Carcinoma"/>
    <s v="NA"/>
    <s v="NA"/>
    <d v="2026-01-05T00:00:00"/>
    <s v="0.2-0.8*0.4-1.0*2.2"/>
    <s v="NA"/>
    <s v="Vibratome"/>
    <n v="15"/>
    <s v="Abdul"/>
    <s v="Y"/>
    <s v="Y"/>
    <s v="N"/>
    <s v="Q2 Passed"/>
    <s v="NA"/>
    <s v="Arm1 RxA (1x7)"/>
    <s v="Plate 2: Base arm {MC RxA (7x1), Nivo RxC (7x1), Nivo+Ipili RxDD (7x1)}, Flow Arm {MC RxA (7x1), Nivo RxC (7x1), Nivo+Ipili RxDD (7x1)}"/>
    <n v="77"/>
    <s v="Terminated @T72"/>
  </r>
  <r>
    <s v="FBR2U260002"/>
    <n v="260002"/>
    <s v="R&amp;D"/>
    <x v="960"/>
    <s v="FCB-PROTOCOL-01"/>
    <s v="CLN/PRA/375"/>
    <s v="Y"/>
    <s v="NIC (2U)"/>
    <s v="Internal R&amp;D"/>
    <s v="Q1 Passed"/>
    <s v="Q1 Passed"/>
    <s v="Q1.5 Passed"/>
    <s v="Qualified"/>
    <s v="NA"/>
    <s v="Tumor content 50-85%"/>
    <x v="0"/>
    <s v="Sri Lakshmi Hospital, Bangalore"/>
    <s v="Dr Prakash BV"/>
    <x v="0"/>
    <s v="NA"/>
    <s v="Buccal Mucosa"/>
    <s v="Right Buccal Mucosa"/>
    <s v="Female"/>
    <n v="50"/>
    <s v="N"/>
    <n v="4.8"/>
    <s v="Kalappa"/>
    <s v="Surgery"/>
    <s v="Primary"/>
    <s v="Naïve"/>
    <s v="NA"/>
    <s v="NA"/>
    <x v="0"/>
    <s v="NA"/>
    <s v="NA"/>
    <s v="NA"/>
    <s v="NA"/>
    <s v="NA"/>
    <s v="NA"/>
    <s v="NA"/>
    <d v="2026-01-06T00:00:00"/>
    <s v="0.2-0.4*0.8-1.3*1.2-1.8_x000a_0.4-0.8*0.4-0.9*2.2"/>
    <s v="0.2-0.4*0.5-1.2*1.0-1.8_x000a_0.4-0.8*0.4-0.9*1.8"/>
    <s v="Vibratome"/>
    <n v="15"/>
    <s v="Mano"/>
    <s v="Y"/>
    <s v="Y"/>
    <s v="N"/>
    <s v="Q2 Passed"/>
    <s v="NA"/>
    <s v="Arm1 RxA (1x6)"/>
    <s v="Plate 2: Base arm {MC RxA (6x1), Nivo RxC (6x1), Nivo+Ipili RxDD (6x1)}, Flow Arm {MC RxA (6x1), Nivo RxC (6x1), Nivo+Ipili RxDD (6x1)}"/>
    <n v="42"/>
    <s v="Terminated @T72"/>
  </r>
  <r>
    <s v="FBR2S260003"/>
    <n v="260003"/>
    <s v="R&amp;D"/>
    <x v="961"/>
    <s v="FCB-PROTOCOL-01"/>
    <s v="CLN/PRA/376"/>
    <s v="Y"/>
    <s v="Cos V1 (2S)"/>
    <s v="Internal R&amp;D"/>
    <s v="Q1 Passed"/>
    <s v="Q1 Rejected"/>
    <s v="Q1.5 Passed"/>
    <s v="Rejected"/>
    <s v="Contaminated"/>
    <s v="Tumor content 1-25%"/>
    <x v="0"/>
    <s v="Sri Lakshmi Hospital, Bangalore"/>
    <s v="Dr Prakash BV"/>
    <x v="7"/>
    <s v="NA"/>
    <s v="Colon"/>
    <s v="Sigmoid Colon"/>
    <s v="Female"/>
    <n v="57"/>
    <s v="N"/>
    <n v="5.3"/>
    <s v="Maruthi"/>
    <s v="Surgery"/>
    <s v="Primary"/>
    <s v="Naïve"/>
    <s v="NA"/>
    <s v="NA"/>
    <x v="0"/>
    <s v="NA"/>
    <s v="NA"/>
    <s v="NA"/>
    <s v="NA"/>
    <s v="NA"/>
    <s v="NA"/>
    <s v="NA"/>
    <d v="2026-01-08T00:00:00"/>
    <s v="0.8*1.0-1.2*1.8-2.2"/>
    <s v="NA"/>
    <s v="Vibratome"/>
    <n v="13"/>
    <s v="Vasanth"/>
    <s v="N"/>
    <s v="N"/>
    <s v="N"/>
    <s v="Q2 Passed"/>
    <s v="NA"/>
    <s v="2*2*1 Arm 1 (1x7)"/>
    <s v="Base Plate 2: 2*2*1 {MC (DMEM/F12) RxA (1x7), DMEM/F12+Leucovorin+5FU Oxaliplatin RxK (1x7);_x000a_Base Plate 3: PMC RxM (7x1)"/>
    <n v="35"/>
    <s v="Rejected"/>
  </r>
  <r>
    <s v="FBR1K260004"/>
    <n v="260004"/>
    <s v="R&amp;D"/>
    <x v="962"/>
    <s v="FCB-PROTOCOL-01"/>
    <s v="VYD/454"/>
    <s v="Y"/>
    <s v="DMS_v4(1K)"/>
    <s v="Internal R&amp;D"/>
    <s v="Q1 Passed"/>
    <s v="Not Received"/>
    <s v="Q1.5 Passed"/>
    <s v="Qualified"/>
    <s v="NA"/>
    <s v="Tumor content 55-75%"/>
    <x v="5"/>
    <s v="Vydehi Hospital, Bangalore"/>
    <s v="Dr Amritha Prabha"/>
    <x v="0"/>
    <s v="NA"/>
    <s v="Buccal Mucosa"/>
    <s v="Right Buccal Mucosa"/>
    <s v="Female"/>
    <n v="49"/>
    <s v="N"/>
    <n v="5.0999999999999996"/>
    <s v="Shashi"/>
    <s v="Surgery"/>
    <s v="Primary"/>
    <s v="Naïve"/>
    <s v="NA"/>
    <s v="IV"/>
    <x v="1"/>
    <n v="1"/>
    <s v="T4aN2b"/>
    <s v="NA"/>
    <s v="NA"/>
    <s v="SCC"/>
    <s v="RT"/>
    <s v="NA"/>
    <d v="2026-01-09T00:00:00"/>
    <s v="0.6*0.3-1.1*1.6-1.8"/>
    <s v="NA"/>
    <s v="Vibratome"/>
    <n v="15"/>
    <s v="Jobin"/>
    <s v="N"/>
    <s v="N"/>
    <s v="N"/>
    <s v="Q2 Passed"/>
    <s v="NA"/>
    <s v="Arm 1 (1x6)"/>
    <s v="Base Plate 2: Base Arm {MC RxA (7x1), Nivo RxC (7x1)}, Flow Arm {MC RxA (7x1), Nivo RxC (7x1)}"/>
    <n v="30"/>
    <s v="Terminated @T72"/>
  </r>
  <r>
    <s v="FBR2U260005"/>
    <n v="260005"/>
    <s v="R&amp;D"/>
    <x v="962"/>
    <s v="FCB-PROTOCOL-01"/>
    <s v="CLN/DBR/264"/>
    <s v="Y"/>
    <s v="NIC (2U)"/>
    <s v="Internal R&amp;D"/>
    <s v="Q1 Passed"/>
    <s v="Q1 Passed"/>
    <s v="Q1.5 Passed"/>
    <s v="Qualified"/>
    <s v="NA"/>
    <s v="Tumor content 45-90%"/>
    <x v="4"/>
    <s v="DBR &amp; SK Hospital, Tirupati"/>
    <s v="Dr C Jayaprakash"/>
    <x v="0"/>
    <s v="NA"/>
    <s v="Buccal Mucosa"/>
    <s v="Left Buccal Mucosa"/>
    <s v="Male"/>
    <n v="64"/>
    <s v="N"/>
    <n v="6.8"/>
    <s v="Maruthi"/>
    <s v="Surgery"/>
    <s v="Primary"/>
    <s v="Naïve"/>
    <s v="NA"/>
    <s v="II"/>
    <x v="2"/>
    <s v="NA"/>
    <s v="T2 N0 Mx"/>
    <s v="NA"/>
    <s v="NA"/>
    <s v="Squamous Cell Carcinoma"/>
    <s v="NA"/>
    <s v="NA"/>
    <d v="2026-01-09T00:00:00"/>
    <s v="0.6-1.2*0.6-0.8*0.6-1.2*1.8-2.0"/>
    <s v="NA"/>
    <s v="Vibratome"/>
    <n v="15"/>
    <s v="Vasanth"/>
    <s v="Y"/>
    <s v="Y"/>
    <s v="N"/>
    <s v="Q2 Passed"/>
    <s v="NA"/>
    <s v="Arm1 RxA (1x7)"/>
    <s v="Plate 2: Base arm {MC RxA (7x1), Nivo RxC (7x1), Nivo+Ipili RxDD (7x1)}, Flow Arm {MC RxA (7x1), Nivo RxC (7x1), Nivo+Ipili RxDD (7x1)}"/>
    <n v="49"/>
    <s v="Terminated @T72"/>
  </r>
  <r>
    <s v="FBR2S260006"/>
    <n v="260006"/>
    <s v="R&amp;D"/>
    <x v="963"/>
    <s v="FCB-PROTOCOL-01"/>
    <s v="CLN/PRA/377"/>
    <s v="Y"/>
    <s v="Cos V1 (2S)"/>
    <s v="Internal R&amp;D"/>
    <s v="Q1 Passed"/>
    <s v="Q1 Passed"/>
    <s v="Q1.5 Passed"/>
    <s v="Rejected"/>
    <s v="NA"/>
    <s v="Most fragments show pools of mucin with scattered tumor cells"/>
    <x v="0"/>
    <s v="Sri Lakshmi Hospital, Bangalore"/>
    <s v="Dr Prakash BV"/>
    <x v="7"/>
    <s v="NA"/>
    <s v="Colon"/>
    <s v="Caecum"/>
    <s v="Male"/>
    <n v="68"/>
    <s v="N"/>
    <n v="4.9000000000000004"/>
    <s v="Shashi"/>
    <s v="Surgery"/>
    <s v="Primary"/>
    <s v="Naïve"/>
    <s v="NA"/>
    <s v="II"/>
    <x v="2"/>
    <s v="NA"/>
    <s v="pT4N2M0"/>
    <s v="NA"/>
    <s v="NA"/>
    <s v="Adenocarcinoma"/>
    <s v="NA"/>
    <s v="NA"/>
    <d v="2026-01-12T00:00:00"/>
    <s v="1.2*1.2*1.4"/>
    <s v="NA"/>
    <s v="Vibratome"/>
    <n v="13"/>
    <s v="Abdul"/>
    <s v="Y"/>
    <s v="Y"/>
    <s v="N"/>
    <s v="Q2 Passed"/>
    <s v="NA"/>
    <s v="2*4*0.45 Arm 1 (1x7)"/>
    <s v="Base Plate 2: 2*4*0.45 {MC (DMEM/F12) RxA (1x7), DMEM/F12+Leucovorin+5FU Oxaliplatin RxK (1x7), DMEM/F12+Nivolumab RxJ (1x7);_x000a_Flow Plate 3: DMEM/F12) RxA (1x7)_x000a_Base Plate 4: Base arm {PMC RxM (7x1), PMC RxN (7x1)}, Flow Arm {PMC RxM (1x7)} "/>
    <n v="56"/>
    <s v="Rejected"/>
  </r>
  <r>
    <s v="FBR2U250007"/>
    <n v="260007"/>
    <s v="R&amp;D"/>
    <x v="964"/>
    <s v="FCB-PROTOCOL-01"/>
    <s v="VYD/455"/>
    <s v="Y"/>
    <s v="NIC (2U)"/>
    <s v="Internal R&amp;D"/>
    <s v="Q1 Passed"/>
    <s v="Q1 Passed"/>
    <s v="Q1.5 Passed"/>
    <s v="Qualified"/>
    <s v="NA"/>
    <s v="Tumor content 2-65%"/>
    <x v="5"/>
    <s v="Vydehi Hospital, Bangalore"/>
    <s v="Dr Amritha Prabha"/>
    <x v="0"/>
    <s v="NA"/>
    <s v="Tongue"/>
    <s v="Left border of tongue"/>
    <s v="Male"/>
    <n v="48"/>
    <s v="N"/>
    <n v="5.0999999999999996"/>
    <s v="Kalappa"/>
    <s v="Surgery"/>
    <s v="Primary"/>
    <s v="Naïve"/>
    <s v="NA"/>
    <s v="III"/>
    <x v="4"/>
    <n v="2"/>
    <s v="T3N0"/>
    <s v="NA"/>
    <s v="NA"/>
    <s v="SCC"/>
    <s v="RT"/>
    <s v="NA"/>
    <d v="2026-01-13T00:00:00"/>
    <s v="0.2-0.6*0.9*1.0-1.1"/>
    <s v="NA"/>
    <s v="Vibratome"/>
    <n v="15"/>
    <s v="Vasanth"/>
    <s v="Y"/>
    <s v="Y"/>
    <s v="N"/>
    <s v="Q2 Passed"/>
    <s v="NA"/>
    <s v="Arm1 RxA (1x7)"/>
    <s v="Plate 2: Base arm {MC RxA (7x1), Nivo RxC (7x1), Nivo+Ipili RxDD (7x1)}, Flow Arm {MC RxA (7x1), Nivo RxC (7x1), Nivo+Ipili RxDD (7x1)}"/>
    <n v="49"/>
    <s v="Terminated @T72"/>
  </r>
  <r>
    <s v="FBR2S260009 "/>
    <n v="260009"/>
    <s v="R&amp;D"/>
    <x v="965"/>
    <s v="FCB-PROTOCOL-01"/>
    <s v="JSS-081"/>
    <s v="Y"/>
    <s v="Cos V1 (2S)"/>
    <s v="Internal R&amp;D"/>
    <s v="Q1 Passed"/>
    <s v="Q1 Passed"/>
    <s v="Q1.5 Passed"/>
    <s v="Qualified"/>
    <s v="NA"/>
    <s v="Tumor content 1-45%"/>
    <x v="6"/>
    <s v="JSS Hospital, Mysore"/>
    <s v="Dr Ravi Krishnappa"/>
    <x v="7"/>
    <s v="NA"/>
    <s v="Colon"/>
    <s v="Sigmoid Colon"/>
    <s v="Male"/>
    <n v="80"/>
    <s v="N"/>
    <n v="6.8"/>
    <s v="Maruthi"/>
    <s v="Surgery"/>
    <s v="Primary"/>
    <s v="Naïve"/>
    <s v="NA"/>
    <s v="NA"/>
    <x v="0"/>
    <s v="NA"/>
    <s v="NA"/>
    <s v="NA"/>
    <s v="NA"/>
    <s v="NA"/>
    <s v="NA"/>
    <s v="NA"/>
    <d v="2026-01-14T00:00:00"/>
    <s v="0.2*0.4-0.8*0.-1.2_x000a_0.6-0.8*0.8-1.6*1.0-2.0_x000a_0.2-0.3*0.6-0.8*1.0-1.8"/>
    <s v="NA"/>
    <s v="Vibratome"/>
    <n v="13"/>
    <s v="sai "/>
    <s v="Y"/>
    <s v="Y"/>
    <s v="N"/>
    <s v="Q2 Passed"/>
    <s v="NA"/>
    <s v="2*4*0.45 Arm 1 (1x7)"/>
    <s v="Base Plate 2: 2*4*0.45 {MC (DMEM/F12) RxA (1x7), DMEM/F12+Leucovorin+5FU Oxaliplatin RxK (1x7), DMEM/F12+Nivolumab RxJ (1x7);_x000a_Base Plate 3: {MC (DMEM/F12) RxO (1x7),  Flow MC (DMEM/F12) RxO (1x7),  DMEM/F12+Leucovorin+5FU Oxaliplatin RxP (1x7)"/>
    <n v="56"/>
    <s v="Terminated @T72"/>
  </r>
  <r>
    <s v="FBR1Y260010"/>
    <n v="260010"/>
    <s v="R&amp;D"/>
    <x v="966"/>
    <s v="FCB-PROTOCOL-01"/>
    <s v="JSS-082"/>
    <s v="Y"/>
    <s v="CCS Study (1Y)"/>
    <s v="Internal R&amp;D"/>
    <s v="Q1 Passed"/>
    <s v="Q1 Passed"/>
    <s v="Q1.5 Passed"/>
    <s v="Qualified"/>
    <s v="NA"/>
    <s v="Tumor content 0-98%.Average tumor content 80%"/>
    <x v="6"/>
    <s v="JSS Hospital, Mysore"/>
    <s v="Dr Ravi Krishnappa"/>
    <x v="0"/>
    <s v="NA"/>
    <s v="Buccal Mucosa"/>
    <s v="Left Buccal Mucosa"/>
    <s v="Female"/>
    <n v="65"/>
    <s v="N"/>
    <n v="5.3"/>
    <s v="Shashi"/>
    <s v="Surgery"/>
    <s v="Primary"/>
    <s v="Naïve"/>
    <s v="NA"/>
    <s v="NA"/>
    <x v="0"/>
    <s v="NA"/>
    <s v="NA"/>
    <s v="NA"/>
    <s v="NA"/>
    <s v="NA"/>
    <s v="NA"/>
    <s v="NA"/>
    <d v="2026-01-16T00:00:00"/>
    <s v="0.2-0.4*0.6*1.0"/>
    <s v="NA"/>
    <s v="Manual"/>
    <n v="15"/>
    <s v="Jobin"/>
    <s v="Y"/>
    <s v="Y"/>
    <s v="N"/>
    <s v="Q2 Passed"/>
    <s v="NA"/>
    <s v="Arm 2 (1x6)"/>
    <s v="`Base Plate 2: 1*1*1 MC RxAI (2x3), Carboplatin+5FU RxDE (2x3)"/>
    <n v="36"/>
    <s v="Terminated @T72"/>
  </r>
  <r>
    <s v="FBR1Q260011"/>
    <n v="260011"/>
    <s v="R&amp;D"/>
    <x v="967"/>
    <s v="FCB-PROTOCOL-01"/>
    <s v="VYD/456"/>
    <s v="Y"/>
    <s v="COSv4.1_CaBR(1Q-Known)"/>
    <s v="Internal R&amp;D"/>
    <s v="Q1 Passed"/>
    <s v="Q1 Passed"/>
    <s v="Q1.5 Passed"/>
    <s v="Qualified"/>
    <s v="NA"/>
    <s v="Tumor content 5-95%"/>
    <x v="5"/>
    <s v="Vydehi Hospital, Bangalore"/>
    <s v="Dr Amritha Prabha"/>
    <x v="1"/>
    <s v="TNBC"/>
    <s v="Breast"/>
    <s v=" Left Breast"/>
    <s v="Female"/>
    <n v="42"/>
    <s v="N"/>
    <n v="5.2"/>
    <s v="Kalappa"/>
    <s v="Surgery"/>
    <s v="Primary"/>
    <s v="Chemotherapy"/>
    <s v="NA"/>
    <s v="IIIC"/>
    <x v="4"/>
    <n v="2"/>
    <s v="ypT4bN0"/>
    <n v="8"/>
    <s v="4AC+ 4Paclitaxel"/>
    <s v="IDC, _x000a_signet ring cell"/>
    <s v="CTRT"/>
    <s v="Capacitabine"/>
    <d v="2026-01-17T00:00:00"/>
    <s v="0.3-0.4*0.2-1.2*0.4-2.0"/>
    <s v="NA"/>
    <s v="Manual"/>
    <n v="15"/>
    <s v="Abdul"/>
    <s v="Y"/>
    <s v="Y"/>
    <s v="N"/>
    <s v="Q2 Passed"/>
    <s v="NA"/>
    <s v="Arm 1 (1X7)"/>
    <s v="Base Plate 2: MC RxA (1x7), Adriyamycin+Cyclophosphamide+Paclitaxel RxF (1x7), Paclitaxel+Carboplatin RxC (1x7), Eribulin RxM (1x7)"/>
    <n v="42"/>
    <s v="Terminated @T72"/>
  </r>
  <r>
    <s v="FBR1K260012"/>
    <n v="260012"/>
    <s v="R&amp;D"/>
    <x v="968"/>
    <s v="FCB-PROTOCOL-01"/>
    <s v="VYD/457"/>
    <s v="Y"/>
    <s v="DMS_v4(1K)"/>
    <s v="Internal R&amp;D"/>
    <s v="Q1 Passed"/>
    <s v="Q1 Passed"/>
    <s v="Q1.5 Passed"/>
    <s v="Qualified"/>
    <s v="NA"/>
    <s v="Tumor content 10-70%"/>
    <x v="5"/>
    <s v="Vydehi Hospital, Bangalore"/>
    <s v="Dr Amritha Prabha"/>
    <x v="0"/>
    <s v="NA"/>
    <s v="Buccal Mucosa"/>
    <s v="Right Buccal Mucosa"/>
    <s v="Female"/>
    <n v="48"/>
    <s v="N"/>
    <n v="4.3"/>
    <s v="Kalappa"/>
    <s v="Surgery"/>
    <s v="Primary"/>
    <s v="Naïve"/>
    <s v="NA"/>
    <s v="IV"/>
    <x v="1"/>
    <n v="2"/>
    <s v="T4aN2b"/>
    <s v="NA"/>
    <s v="NA"/>
    <s v="SCC"/>
    <s v="RT"/>
    <s v="NA"/>
    <d v="2026-01-19T00:00:00"/>
    <s v="0.6-0.8*1.8*2.6"/>
    <s v="0.6-0.8*1.2*1.4_x000a_0.6-0.8*1.6*1.8"/>
    <s v="Vibratome"/>
    <n v="15"/>
    <s v="Vasanth"/>
    <s v="Y"/>
    <s v="Y"/>
    <s v="N"/>
    <s v="Q2 Passed"/>
    <s v="NA"/>
    <s v="Arm 1 (1x7)"/>
    <s v="Base Plate 2: Base Arm {MC RxA (7x1), Nivo RxC (7x1), Cisplatin RxF (7x1) }, Flow Arm {MC RxA (7x1), Nivo RxC (7x1), Pacli+Carbo RxJ (1x7)}"/>
    <n v="63"/>
    <s v="Terminated @T72"/>
  </r>
  <r>
    <s v="FBR2S260013"/>
    <n v="260013"/>
    <s v="R&amp;D"/>
    <x v="968"/>
    <s v="FCB-PROTOCOL-01"/>
    <s v="JSS-083"/>
    <s v="Y"/>
    <s v="Cos V1 (2S)"/>
    <s v="Internal R&amp;D"/>
    <s v="Q1 Passed"/>
    <s v="Q1 Passed"/>
    <s v="Q1.5 Passed"/>
    <s v="Qualified"/>
    <s v="NA"/>
    <s v="Tumor content 4-45%"/>
    <x v="6"/>
    <s v="JSS Hospital, Mysore"/>
    <s v="Dr Ravi Krishnappa"/>
    <x v="7"/>
    <s v="NA"/>
    <s v="Colon"/>
    <s v="Sigmoid Colon"/>
    <s v="Female"/>
    <n v="32"/>
    <s v="N"/>
    <n v="5.0999999999999996"/>
    <s v="Kalappa"/>
    <s v="Surgery"/>
    <s v="Primary"/>
    <s v="Naïve"/>
    <s v="NA"/>
    <s v="NA"/>
    <x v="0"/>
    <n v="2"/>
    <s v="pT3N1"/>
    <s v="NA"/>
    <s v="NA"/>
    <s v="Adenocarcinoma"/>
    <s v="NA"/>
    <s v="NA"/>
    <d v="2026-01-19T00:00:00"/>
    <s v="0.2-0.5*0.4-1.2*1.9"/>
    <s v="NA"/>
    <s v="Manual"/>
    <n v="13"/>
    <s v="Mouniss"/>
    <s v="Y"/>
    <s v="Y"/>
    <s v="N"/>
    <s v="Q2 Passed"/>
    <s v="NA"/>
    <s v="2*2*1 Arm 1 (1x7)"/>
    <s v="Base Plate 2: 2*2*1 {MC (DMEM/F12) RxA (1x7)};_x000a_Base Plate 3: MC (DMEM/F12) RxO (1x7)"/>
    <n v="21"/>
    <s v="Terminated @T72"/>
  </r>
  <r>
    <s v="FBR2S260014 "/>
    <n v="260014"/>
    <s v="R&amp;D"/>
    <x v="968"/>
    <s v="FCB-PROTOCOL-01"/>
    <s v="VYD/458"/>
    <s v="Y"/>
    <s v="COSv4.2_CaBR(1Q-Unknown)"/>
    <s v="Internal R&amp;D"/>
    <s v="Q1 Passed"/>
    <s v="Q1 Rejected"/>
    <s v="Compromised"/>
    <s v="Qualified"/>
    <s v="NA"/>
    <s v="Tumor content 15-85%"/>
    <x v="5"/>
    <s v="Vydehi Hospital, Bangalore"/>
    <s v="Dr Amritha Prabha"/>
    <x v="7"/>
    <s v="NA"/>
    <s v="Rectum"/>
    <s v="Lower Rectum"/>
    <s v="Male"/>
    <n v="31"/>
    <s v="N"/>
    <n v="6.3"/>
    <s v="Kalappa"/>
    <s v="Surgery"/>
    <s v="Primary"/>
    <s v="Naïve"/>
    <s v="NA"/>
    <s v="III"/>
    <x v="4"/>
    <n v="1"/>
    <s v="T2N1a"/>
    <s v="NA"/>
    <s v="NA"/>
    <s v="Adenocarcinoma"/>
    <s v="CTRT"/>
    <s v="Capacitabine, Oxaliplatin"/>
    <d v="2026-01-19T00:00:00"/>
    <s v="0.2-0.4*0.8*1.0-1.2_x000a_0.6-0.8*0.6-1.8*1.0-1.5"/>
    <s v="NA"/>
    <s v="Manual"/>
    <n v="13"/>
    <s v="Vasanth"/>
    <s v="N"/>
    <s v="N"/>
    <s v="N"/>
    <s v="Q2 Passed"/>
    <s v="NA"/>
    <s v="2*4*0.45 Arm 1 (1x7)"/>
    <s v="Base Plate 2: 2*2*1 {MC (DMEM/F12) RxA (1x7), Flow MC (DMEM/F12) RxO (1x7), DMEM/F12+Leucovorin+5FU Oxaliplatin RxK (1x7);_x000a_Base Plate 3: {MC (DMEM/F12) RxO (1x7),  Flow MC (DMEM/F12) RxO (1x7),  DMEM/F12+Leucovorin+5FU Oxaliplatin RxP (1x7)"/>
    <n v="56"/>
    <s v="Terminated @T72"/>
  </r>
  <r>
    <s v="FBR1Q260015"/>
    <n v="260015"/>
    <s v="R&amp;D"/>
    <x v="969"/>
    <s v="FCB-PROTOCOL-01"/>
    <s v="CLN/DBR/265"/>
    <s v="Y"/>
    <s v="COSv4.2_CaBR(1Q-Unknown)"/>
    <s v="Internal R&amp;D"/>
    <s v="Q1 Passed"/>
    <s v="Q1 Passed"/>
    <s v="Q1.5 Passed"/>
    <s v="Qualified"/>
    <s v="NA"/>
    <s v="Tumor content 0-8%. Average tumor content 2%"/>
    <x v="4"/>
    <s v="DBR &amp; SK Hospital, Tirupati"/>
    <s v="Dr C Jayaprakash"/>
    <x v="1"/>
    <s v="TNBC"/>
    <s v="Breast"/>
    <s v="Right Breast"/>
    <s v="Female"/>
    <n v="65"/>
    <s v="N"/>
    <n v="4.9000000000000004"/>
    <s v="Kalappa"/>
    <s v="Surgery"/>
    <s v="Primary"/>
    <s v="Naïve"/>
    <s v="NA"/>
    <s v="IIIA"/>
    <x v="4"/>
    <s v="NA"/>
    <s v="T2 N2 Mx"/>
    <s v="NA"/>
    <s v="NA"/>
    <s v="invasive duct cell adenocarcinoma "/>
    <s v="NA"/>
    <s v="NA"/>
    <d v="2026-01-20T00:00:00"/>
    <s v="0.2-0.8*1.4-2.0*2.4"/>
    <s v="0.2-0.6*1.6-1.8*1.7"/>
    <s v="Manual"/>
    <n v="15"/>
    <s v="Vasanth"/>
    <s v="Y"/>
    <s v="Y"/>
    <s v="N"/>
    <s v="Q2 Passed"/>
    <s v="NA"/>
    <s v="Arm 1 (1X7)"/>
    <s v="Base Plate 2: MC RxA (1x7), Adriyamycin+Cyclophosphamide RxH (1x7), Paclitaxel RxB (1x7), Docetaxel RxN (1x7), Gemicitabine++Carboplatin RxK (1x7)"/>
    <n v="49"/>
    <s v="Terminated @T72"/>
  </r>
  <r>
    <s v="FBR1K260016"/>
    <n v="260016"/>
    <s v="R&amp;D"/>
    <x v="970"/>
    <s v="FCB-PROTOCOL-01"/>
    <s v="CLN/PRA/378"/>
    <s v="Y"/>
    <s v="DMS_v4(1K)"/>
    <s v="Internal R&amp;D"/>
    <s v="Q1 Passed"/>
    <s v="Q1 Passed"/>
    <s v="Q1.5 Passed"/>
    <s v="Qualified"/>
    <s v="NA"/>
    <s v="Tumor content 45-85%"/>
    <x v="0"/>
    <s v="Sri Lakshmi Hospital, Bangalore"/>
    <s v="Dr Prakash BV"/>
    <x v="0"/>
    <s v="NA"/>
    <s v="Buccal Mucosa"/>
    <s v="Right Buccal Mucosa"/>
    <s v="Female"/>
    <n v="45"/>
    <s v="N"/>
    <n v="4.8"/>
    <s v="Kalappa"/>
    <s v="Surgery"/>
    <s v="Primary"/>
    <s v="Naïve"/>
    <s v="NA"/>
    <s v="II"/>
    <x v="2"/>
    <s v="NA"/>
    <s v="pT2N0M0"/>
    <s v="NA"/>
    <s v="NA"/>
    <s v="SCC"/>
    <s v="NA"/>
    <s v="NA"/>
    <d v="2026-01-21T00:00:00"/>
    <s v="0.5-0.6*0.2-1.0*1.0-1.4"/>
    <s v="NA"/>
    <s v="Vibratome"/>
    <n v="15"/>
    <s v="Abdul"/>
    <s v="Y"/>
    <s v="Y"/>
    <s v="N"/>
    <s v="Q2 Passed"/>
    <s v="NA"/>
    <s v="Arm 1 (1x6)"/>
    <s v="Base Plate 2: Base Arm {MC RxA (6x1), Nivo RxC (6x1)}, Flow Arm {MC RxA (6x1), Nivo RxC (6x1)}"/>
    <n v="42"/>
    <s v="Terminated @T72"/>
  </r>
  <r>
    <s v="FBR1J260017"/>
    <n v="260017"/>
    <s v="R&amp;D"/>
    <x v="971"/>
    <s v="FCB-PROTOCOL-01"/>
    <s v="CLN/PRA/379"/>
    <s v="Y"/>
    <s v="COS_v3.0-Gastric (1J)"/>
    <s v="Internal R&amp;D"/>
    <s v="Q1 Passed"/>
    <s v="Q1 Passed"/>
    <s v="Q1.5 Passed"/>
    <s v="Qualified"/>
    <s v="NA"/>
    <s v="Tumor content 1-25%"/>
    <x v="0"/>
    <s v="Sri Lakshmi Hospital, Bangalore"/>
    <s v="Dr Prakash BV"/>
    <x v="3"/>
    <s v="NA"/>
    <s v="cyanoacrylate"/>
    <s v="cyanoacrylate"/>
    <s v="Male"/>
    <n v="45"/>
    <s v="N"/>
    <n v="5.0999999999999996"/>
    <s v="Kalappa"/>
    <s v="Surgery"/>
    <s v="Primary"/>
    <s v="Naïve"/>
    <s v="NA"/>
    <s v="II"/>
    <x v="2"/>
    <s v="NA"/>
    <s v="pT3N2M0"/>
    <s v="NA"/>
    <s v="NA"/>
    <s v="Adenocarcinoma"/>
    <s v="NA"/>
    <s v="NA"/>
    <d v="2026-01-22T00:00:00"/>
    <s v="0.6-0.8*1.2-1.4*1.6-2.9"/>
    <s v="NA"/>
    <s v="Manual"/>
    <n v="13"/>
    <s v="sai "/>
    <s v="Y"/>
    <s v="Y"/>
    <s v="N"/>
    <s v="Q2 Passed"/>
    <s v="NA"/>
    <s v="Arm 1 (1x7)"/>
    <s v="Base Plate 2: DMEM/F12+NGE RxA (1x7), DMEM/F12+NGE+FOLFOX RxF (1x7), Flow DMEM/F12+NGE RxA (1x7);_x000a_Base Plate 3: Base Arm PMC RxE (7x1), Flow Arm PMC RxE (7x1)"/>
    <n v="56"/>
    <s v="Terminated @T72"/>
  </r>
  <r>
    <s v="FBR2U260018"/>
    <n v="260018"/>
    <s v="R&amp;D"/>
    <x v="971"/>
    <s v="FCB-PROTOCOL-01"/>
    <s v="CLN/DBR/266"/>
    <s v="Y"/>
    <s v="NIC (2U)"/>
    <s v="Internal R&amp;D"/>
    <s v="Q1 Passed"/>
    <s v="Q1 Passed"/>
    <s v="Q1.5 Passed"/>
    <s v="Qualified"/>
    <s v="NA"/>
    <s v="Tumor content 40-65% with good immune presence"/>
    <x v="4"/>
    <s v="DBR &amp; SK Hospital, Tirupati"/>
    <s v="Dr C Jayaprakash"/>
    <x v="0"/>
    <s v="NA"/>
    <s v="Buccal Mucosa"/>
    <s v="Left Buccal Mucosa"/>
    <s v="Female"/>
    <n v="66"/>
    <s v="N"/>
    <n v="4.8"/>
    <s v="Shashi"/>
    <s v="Surgery"/>
    <s v="Primary"/>
    <s v="Naïve"/>
    <s v="NA"/>
    <s v="IVA"/>
    <x v="1"/>
    <s v="NA"/>
    <s v="T4a N0 Mx"/>
    <s v="NA"/>
    <s v="NA"/>
    <s v="Squamous Cell Carcinoma"/>
    <s v="NA"/>
    <s v="NA"/>
    <d v="2026-01-23T00:00:00"/>
    <s v="0.8*1.2-1.8*2.2_x000a_0.4-0.6*0.4-1.2*2.0"/>
    <s v="NA"/>
    <s v="Vibratome"/>
    <n v="15"/>
    <s v="chandan"/>
    <s v="Y"/>
    <s v="Y"/>
    <s v="N"/>
    <s v="Q2 Passed"/>
    <s v="NA"/>
    <s v="Arm1 RxA (1x7)"/>
    <s v="Plate 2: Base arm {MC RxA (7x1), Nivo RxC (7x1), Nivo+Ipili RxDD (7x1)}, Flow Arm {MC RxA (7x1), Nivo RxC (7x1), Nivo+Ipili RxDD (7x1)}"/>
    <n v="49"/>
    <s v="Terminated @T72"/>
  </r>
  <r>
    <s v="FBR1J260019"/>
    <n v="260019"/>
    <s v="R&amp;D"/>
    <x v="972"/>
    <s v="FCB-PROTOCOL-01"/>
    <s v="VYD/459"/>
    <s v="Y"/>
    <s v="COS_v3.0-Gastric (1J)"/>
    <s v="Internal R&amp;D"/>
    <s v="Q1 Passed"/>
    <s v="Q1 Passed"/>
    <s v="Q1.5 Passed"/>
    <s v="Qualified"/>
    <s v="NA"/>
    <s v="Tumor content 0-65%. Average tumor content 20%"/>
    <x v="5"/>
    <s v="Vydehi Hospital, Bangalore"/>
    <s v="Dr Amritha Prabha"/>
    <x v="3"/>
    <s v="NA"/>
    <s v="Stomach"/>
    <s v="Stomach"/>
    <s v="Male"/>
    <n v="60"/>
    <s v="N"/>
    <n v="4.0999999999999996"/>
    <s v="Kalappa"/>
    <s v="Surgery"/>
    <s v="Primary"/>
    <s v="Naïve"/>
    <s v="NA"/>
    <s v="IV"/>
    <x v="1"/>
    <n v="3"/>
    <s v="T4aN3aM1"/>
    <s v="NA"/>
    <s v="NA"/>
    <s v="poorly differentiated,signet ring cell 45%,tubuar component 35%,squamous cell component 20%"/>
    <s v="CT/Immunotherapy"/>
    <s v="NA"/>
    <d v="2026-01-27T00:00:00"/>
    <s v="0.2-0.3*0.4-0.6*1.0_x000a_0.6-0.7*1.0*1.0-1.4_x000a_0.6-0.7*0.8*1.2"/>
    <s v="NA"/>
    <s v="Manual"/>
    <n v="13"/>
    <s v="Vasanth"/>
    <s v="Y"/>
    <s v="Y"/>
    <s v="N"/>
    <s v="Q2 Passed"/>
    <s v="NA"/>
    <s v="Arm 1 (1x7)"/>
    <s v="Base Plate 2: DMEM/F12+NGE RxA (1x7), DMEM/F12+NGE+FOLFOX RxF (1x7), Flow DMEM/F12+NGE RxA (1x7);_x000a_Base Plate 3: Base Arm PMC RxE (7x1), Flow Arm PMC RxE (7x1)"/>
    <n v="49"/>
    <s v="Terminated @T48"/>
  </r>
  <r>
    <s v="FBR1J260020"/>
    <n v="260020"/>
    <s v="R&amp;D"/>
    <x v="973"/>
    <s v="FCB-PROTOCOL-01"/>
    <s v="JSS-084"/>
    <s v="Y"/>
    <s v="COS_v3.0-Gastric (1J)"/>
    <s v="Internal R&amp;D"/>
    <s v="Q1 Passed"/>
    <s v="Q1 Rejected"/>
    <s v="Q1.5 Passed"/>
    <s v="Rejected"/>
    <s v="IV Fluid mixed"/>
    <s v="No tumor"/>
    <x v="6"/>
    <s v="JSS Hospital, Mysore"/>
    <s v="Dr Ravi Krishnappa"/>
    <x v="3"/>
    <s v="NA"/>
    <s v="Stomach"/>
    <s v="Stomach"/>
    <s v="Male"/>
    <n v="56"/>
    <s v="N"/>
    <n v="6.8"/>
    <s v="Maruthi"/>
    <s v="Surgery"/>
    <s v="Primary"/>
    <s v="Chemotherapy"/>
    <s v="NA"/>
    <s v="II"/>
    <x v="2"/>
    <s v="NA"/>
    <s v="pT4a"/>
    <s v="NA"/>
    <s v="NA"/>
    <s v="Adenocarcinoma"/>
    <s v="NA"/>
    <s v="NA"/>
    <d v="2026-01-30T00:00:00"/>
    <s v="0.5-0.9*0.6-0.8*1.2-1.6"/>
    <s v="NA"/>
    <s v="Manual"/>
    <n v="13"/>
    <s v="Priyanka"/>
    <s v="N"/>
    <s v="N"/>
    <s v="N"/>
    <s v="Q2 Rejected"/>
    <s v="No Tumor"/>
    <s v="Arm 1 (1x6)"/>
    <s v="Base Plate 2: DMEM/F12+NGE RxA (1x7);_x000a_Base Plate 3: Base Arm PMC RxE (7x1)"/>
    <n v="26"/>
    <s v="Rejected"/>
  </r>
  <r>
    <s v="FBR2S260021"/>
    <n v="260021"/>
    <s v="R&amp;D"/>
    <x v="974"/>
    <s v="FCB-PROTOCOL-01"/>
    <s v="CLN/PRA/380"/>
    <s v="Y"/>
    <s v="COS_v3.0-Gastric (1J)"/>
    <s v="Internal R&amp;D"/>
    <s v="Q1 Passed"/>
    <s v="Q1 Passed"/>
    <s v="Q1.5 Passed"/>
    <s v="Qualified"/>
    <s v="NA"/>
    <s v="Tumor content 0-40%. Average tumor content 5%"/>
    <x v="0"/>
    <s v="Sri Lakshmi Hospital, Bangalore"/>
    <s v="Dr Prakash BV"/>
    <x v="7"/>
    <s v="NA"/>
    <s v="Colon"/>
    <s v="Sigmoid Colon"/>
    <s v="Male"/>
    <n v="60"/>
    <s v="N"/>
    <n v="4.3"/>
    <s v="Kalappa"/>
    <s v="Surgery"/>
    <s v="Primary"/>
    <s v="Naïve"/>
    <s v="NA"/>
    <s v="II"/>
    <x v="2"/>
    <s v="NA"/>
    <s v="pT4N2M0"/>
    <s v="NA"/>
    <s v="NA"/>
    <s v="Adenocarcinoma"/>
    <s v="NA"/>
    <s v="NA"/>
    <d v="2026-02-02T00:00:00"/>
    <s v="0.3-0.4*1.0-2.2*0.8-2.0"/>
    <s v="NA"/>
    <s v="Manual"/>
    <n v="13"/>
    <s v="Abdul"/>
    <s v="Y"/>
    <s v="Y"/>
    <s v="N"/>
    <s v="Q2 Passed"/>
    <s v="NA"/>
    <s v="2*2*1 Arm 1 (1x7)"/>
    <s v="Base Plate 2: 2*2*1 {MC (DMEM/F12) RxA (1x7), DMEM/F12+Leucovorin+5FU Oxaliplatin RxK (1x7), MC (DMEM/F12) RxA (1x7)(Flow)}"/>
    <n v="70"/>
    <s v="Terminated @T72"/>
  </r>
  <r>
    <s v="FBR1Q260022"/>
    <n v="260022"/>
    <s v="R&amp;D"/>
    <x v="975"/>
    <s v="FCB-PROTOCOL-01"/>
    <s v="CLN/PRA/381"/>
    <s v="Y"/>
    <s v="COSv4.2_CaBR(1Q-Unknown)"/>
    <s v="Internal R&amp;D"/>
    <s v="Q1 Passed"/>
    <s v="Not Received"/>
    <s v="Q1.5 Passed"/>
    <s v="Qualified"/>
    <s v="NA"/>
    <s v="Tumor content 8-45%"/>
    <x v="0"/>
    <s v="Sri Lakshmi Hospital, Bangalore"/>
    <s v="Dr Prakash BV"/>
    <x v="1"/>
    <s v="Er(P), Pr(P), Her2(N)"/>
    <s v="Breast"/>
    <s v="Left Breast"/>
    <s v="Female"/>
    <n v="55"/>
    <s v="N"/>
    <n v="5.4"/>
    <s v="Shashi"/>
    <s v="Surgery"/>
    <s v="Primary"/>
    <s v="Naïve"/>
    <s v="NA"/>
    <s v="II"/>
    <x v="2"/>
    <s v="NA"/>
    <s v="pT3N2M0"/>
    <s v="NA"/>
    <s v="NA"/>
    <s v="Ductal Carcinoma"/>
    <s v="NA"/>
    <s v="NA"/>
    <d v="2026-02-03T00:00:00"/>
    <s v="1.0*1.6-2.4*1.4-3.6"/>
    <s v="1.0*1.6*1.0-3.4"/>
    <s v="Manual"/>
    <n v="14"/>
    <s v="Jobin"/>
    <s v="N"/>
    <s v="N"/>
    <s v="N"/>
    <s v="Q2 Passed"/>
    <s v="NA"/>
    <s v="Arm 1 (1X6)"/>
    <s v="Base Plate 2: MC RxA (1x6), Adriyamycin+Cyclophosphamide+Paclitaxel RxF (1x6), Docetaxel RxN (1x6)"/>
    <n v="36"/>
    <s v="Terminated @T72"/>
  </r>
  <r>
    <s v="FBR1Q260023"/>
    <n v="260023"/>
    <s v="R&amp;D"/>
    <x v="975"/>
    <s v="FCB-PROTOCOL-01"/>
    <s v="CLN/DBR/267"/>
    <s v="Y"/>
    <s v="COSv4.2_CaBR(1Q-Unknown)"/>
    <s v="Internal R&amp;D"/>
    <s v="Q1 Passed"/>
    <s v="Q1 Passed"/>
    <s v="Q1.5 Passed"/>
    <s v="Qualified"/>
    <s v="NA"/>
    <s v="Tumor content 8-75%"/>
    <x v="4"/>
    <s v="DBR &amp; SK Hospital, Tirupati"/>
    <s v="Dr C Jayaprakash"/>
    <x v="1"/>
    <s v="TNBC"/>
    <s v="Breast"/>
    <s v="Left Breast"/>
    <s v="Female"/>
    <n v="64"/>
    <s v="N"/>
    <n v="5.3"/>
    <s v="Kalappa"/>
    <s v="Surgery"/>
    <s v="Primary"/>
    <s v="Naïve"/>
    <s v="NA"/>
    <s v="IIA"/>
    <x v="2"/>
    <s v="NA"/>
    <s v="T2 N0 Mx"/>
    <s v="NA"/>
    <s v="NA"/>
    <s v="Invasive duct cell adenocarcinoma "/>
    <s v="NA"/>
    <s v="NA"/>
    <d v="2026-02-03T00:00:00"/>
    <s v="0.2-0.4*1.6*2.2"/>
    <s v="NA"/>
    <s v="Manual"/>
    <n v="14"/>
    <s v="Mano"/>
    <s v="Y"/>
    <s v="Y"/>
    <s v="N"/>
    <s v="Q2 Passed"/>
    <s v="NA"/>
    <s v="Arm 1 (1X7)"/>
    <s v="Base Plate 2: MC RxA (1x7), Adriyamycin+Cyclophosphamide RxH (1x7), Paclitaxel RxB (1x7)"/>
    <n v="56"/>
    <s v="Terminated @T72"/>
  </r>
  <r>
    <s v="FBR2S260024"/>
    <n v="260024"/>
    <s v="R&amp;D"/>
    <x v="976"/>
    <s v="FCB-PROTOCOL-01"/>
    <s v="JSS-085"/>
    <s v="Y"/>
    <s v="Cos V1 (2S)"/>
    <s v="Internal R&amp;D"/>
    <s v="Q1 Passed"/>
    <s v="Q1 Rejected"/>
    <s v="Q1.5 Passed"/>
    <s v="Contaminated"/>
    <s v="NA"/>
    <s v="Tumor content 0-70%.Average tumor content 28%"/>
    <x v="6"/>
    <s v="JSS Hospital, Mysore"/>
    <s v="Dr Ravi Krishnappa"/>
    <x v="7"/>
    <s v="NA"/>
    <s v="Colon"/>
    <s v="Sigmoid Colon"/>
    <s v="Female"/>
    <n v="78"/>
    <s v="N"/>
    <n v="5.5"/>
    <s v="Kalappa"/>
    <s v="Surgery"/>
    <s v="Primary"/>
    <s v="Naïve"/>
    <s v="NA"/>
    <s v="II"/>
    <x v="2"/>
    <s v="NA"/>
    <s v="pT4N1M0"/>
    <s v="NA"/>
    <s v="NA"/>
    <s v="Adenocarcinoma"/>
    <s v="NA"/>
    <s v="NA"/>
    <d v="2026-02-04T00:00:00"/>
    <s v="0.8*0.6-1.0*1.8-2.0"/>
    <s v="NA"/>
    <s v="Manual"/>
    <n v="13"/>
    <s v="sai "/>
    <s v="Y"/>
    <s v="Y"/>
    <s v="N"/>
    <s v="Q2 Rejected"/>
    <s v="Contamination observed"/>
    <s v="2*2*1 Arm 1 (1x7)"/>
    <s v="Base Plate 2: 2*2*1 {MC (DMEM/F12) RxA (1x7), DMEM/F12+Leucovorin+5FU Oxaliplatin RxK (1x7)};_x000a_Base Plate 3: MC DMEM/F12  RxA (7x1);_x000a_Base Plate 4: MC DMEM/F12  RxA (7x1)"/>
    <n v="42"/>
    <s v="Rejected"/>
  </r>
  <r>
    <s v="FBR2Q260025"/>
    <n v="260025"/>
    <s v="R&amp;D"/>
    <x v="977"/>
    <s v="FCB-PROTOCOL-01"/>
    <s v="VYD/460"/>
    <s v="Y"/>
    <s v="MFS (2Q)"/>
    <s v="Internal R&amp;D"/>
    <s v="Q1 Passed"/>
    <s v="Q1 Rejected"/>
    <s v="Q1.5 Passed"/>
    <s v="Qualified"/>
    <s v="NA"/>
    <s v="Tumor content 0-85%.Average tumor content 30%"/>
    <x v="5"/>
    <s v="Vydehi Hospital, Bangalore"/>
    <s v="Dr Amritha Prabha"/>
    <x v="0"/>
    <s v="NA"/>
    <s v="Tongue"/>
    <s v="Right Lateral border of tongue"/>
    <s v="Female"/>
    <n v="37"/>
    <s v="N"/>
    <n v="5.6"/>
    <s v="Kalappa"/>
    <s v="Surgery"/>
    <s v="Primary"/>
    <s v="Naïve"/>
    <s v="NA"/>
    <s v="III"/>
    <x v="4"/>
    <n v="1"/>
    <s v="T3N1"/>
    <s v="NA"/>
    <s v="NA"/>
    <s v="NA"/>
    <s v="RT"/>
    <s v="NA"/>
    <d v="2026-02-05T00:00:00"/>
    <s v="0.4-0.6*0.6-1.20.4-1.6"/>
    <s v="NA"/>
    <s v="Vibratome"/>
    <n v="14"/>
    <s v="Priyanka"/>
    <s v="Y"/>
    <s v="Y"/>
    <s v="N"/>
    <s v="Q2 Passed"/>
    <s v="NA"/>
    <s v="Arm 1 (1x7)_x000a_Arm 2 (1x7)"/>
    <s v="Base Plate 2: Control RxCO (7x1), Control (Duplicate) RxDF (7x1),  Control (Triplicate) RxDF (7x1), Cisplatin RxDH (7x1);_x000a_Base Plate 3: Control RxA (7x1), Cisplatin RxF (7x1)"/>
    <n v="56"/>
    <s v="Terminated @T72"/>
  </r>
  <r>
    <s v="FBR2U260026"/>
    <n v="260026"/>
    <s v="R&amp;D"/>
    <x v="978"/>
    <s v="FCB-PROTOCOL-01"/>
    <s v="CLN/DBR/268"/>
    <s v="Y"/>
    <s v="NIC (2U)"/>
    <s v="Internal R&amp;D"/>
    <s v="Q1 Passed"/>
    <s v="Q1 Passed"/>
    <s v="Q1.5 Passed"/>
    <s v="Qualified"/>
    <s v="NA"/>
    <s v="Tumor content 45-70% with good immune presence"/>
    <x v="4"/>
    <s v="DBR &amp; SK Hospital, Tirupati"/>
    <s v="Dr C Jayaprakash"/>
    <x v="0"/>
    <s v="NA"/>
    <s v="Buccal Mucosa"/>
    <s v="Left Buccal Mucosa"/>
    <s v="Female"/>
    <n v="68"/>
    <s v="N"/>
    <n v="6.8"/>
    <s v="Maruthi"/>
    <s v="Surgery"/>
    <s v="Primary"/>
    <s v="Naïve"/>
    <s v="NA"/>
    <s v="IVA"/>
    <x v="1"/>
    <s v="NA"/>
    <s v="T4a N2 MX"/>
    <s v="NA"/>
    <s v="NA"/>
    <s v="Consistent with well differentiated squamous cell carcinoma "/>
    <s v="NA"/>
    <s v="NA"/>
    <d v="2026-02-06T00:00:00"/>
    <s v="0.2-0.8*0.6-2.2*0.8-1.9"/>
    <s v="NA"/>
    <s v="Vibratome"/>
    <n v="14"/>
    <s v="Vasanth"/>
    <s v="Y"/>
    <s v="Y"/>
    <s v="N"/>
    <s v="Q2 Passed"/>
    <s v="NA"/>
    <s v="Arm1 RxA (1x7)"/>
    <s v="Plate 2: Base arm {MC RxA (7x1), Nivo RxC (7x1), Nivo+Ipili RxDD (7x1)}, Flow Arm {MC RxA (7x1), Nivo RxC (7x1), Nivo+Ipili RxDD (7x1)}"/>
    <n v="49"/>
    <s v="Terminated @T72"/>
  </r>
  <r>
    <s v="FBR1Q260027"/>
    <n v="260027"/>
    <s v="R&amp;D"/>
    <x v="979"/>
    <s v="FCB-PROTOCOL-01"/>
    <s v="CLN/PRA/382"/>
    <s v="Y"/>
    <s v="COSv4.2_CaBR(1Q-Unknown)"/>
    <s v="Internal R&amp;D"/>
    <s v="Q1 Passed"/>
    <s v="Q1 Passed"/>
    <s v="Q1.5 Passed"/>
    <s v="Qualified"/>
    <s v="NA"/>
    <s v="Tumor content 55-85%"/>
    <x v="0"/>
    <s v="Sri Lakshmi Hospital, Bangalore"/>
    <s v="Dr Prakash BV"/>
    <x v="1"/>
    <s v="TPBC"/>
    <s v="Breast"/>
    <s v="Left Breast"/>
    <s v="Female"/>
    <n v="35"/>
    <s v="N"/>
    <n v="4.8"/>
    <s v="Kalappa"/>
    <s v="Surgery"/>
    <s v="Primary"/>
    <s v="Naïve"/>
    <s v="NA"/>
    <s v="II"/>
    <x v="2"/>
    <s v="NA"/>
    <s v="pT2N1M0"/>
    <s v="NA"/>
    <s v="NA"/>
    <s v="Ductal Carcinoma"/>
    <s v="NA"/>
    <s v="NA"/>
    <d v="2026-02-09T00:00:00"/>
    <s v="0.6-1.2*0.4-2.2*0.6-4.2"/>
    <s v="0.6-1.2*1.4*3.2"/>
    <s v="Manual"/>
    <n v="14"/>
    <s v="Priyanka"/>
    <s v="Y"/>
    <s v="Y"/>
    <s v="N"/>
    <s v="Q2 Passed"/>
    <s v="NA"/>
    <s v="Arm 1 (1x7)"/>
    <s v="Base Plate 2: MC RxA (1x6), Adriyamycin+Cyclophosphamide+Paclitaxel RxF (1x7), Docetaxel RxN (1x7)"/>
    <n v="42"/>
    <s v="Terminated @T72"/>
  </r>
  <r>
    <s v="FBR1Q260028"/>
    <n v="260028"/>
    <s v="R&amp;D"/>
    <x v="979"/>
    <s v="FCB-PROTOCOL-01"/>
    <s v="VYD/461"/>
    <s v="Y"/>
    <s v="COSv4.2_CaBR(1Q-Unknown)"/>
    <s v="Internal R&amp;D"/>
    <s v="Q1 Passed"/>
    <s v="Q1 Passed"/>
    <s v="Q1.5 Passed"/>
    <s v="Qualified"/>
    <s v="NA"/>
    <s v="Tumor content 0-10%.Average tumor content 3%"/>
    <x v="5"/>
    <s v="Vydehi Hospital, Bangalore"/>
    <s v="Dr Amritha Prabha"/>
    <x v="1"/>
    <s v="Er(P), Pr(P), Her2(N)"/>
    <s v="Breast"/>
    <s v="Left Breast"/>
    <s v="Female"/>
    <n v="57"/>
    <s v="N"/>
    <n v="5.6"/>
    <s v="Maruthi"/>
    <s v="Surgery"/>
    <s v="Primary"/>
    <s v="Naïve"/>
    <s v="NA"/>
    <s v="IA"/>
    <x v="3"/>
    <n v="2"/>
    <s v="T2N0"/>
    <s v="NA"/>
    <s v="NA"/>
    <s v="IDC"/>
    <s v="CTRT &amp; Hormonal Therapy"/>
    <s v="NA"/>
    <d v="2026-02-09T00:00:00"/>
    <s v="0.8*0.6-1.2*2.4-4.0"/>
    <s v="0.8*0.8*1.0-1.6_x000a_0.8*0.4-1.1*1.5"/>
    <s v="Manual"/>
    <n v="14"/>
    <s v="Jobin"/>
    <s v="Y"/>
    <s v="Y"/>
    <s v="N"/>
    <s v="Q2 Passed"/>
    <s v="NA"/>
    <s v="Arm 1 (1X7)"/>
    <s v="Base Plate 2: MC RxA (1x7), Adriyamycin+Cyclophosphamide+Paclitaxel RxF (1x7), Paclitaxel+Carboplatin RxC (1x7)"/>
    <n v="28"/>
    <s v="Terminated @T72"/>
  </r>
  <r>
    <s v="FBR2U260029"/>
    <n v="260029"/>
    <s v="R&amp;D"/>
    <x v="979"/>
    <s v="FCB-PROTOCOL-01"/>
    <s v="CLN/DBR/269"/>
    <s v="Y"/>
    <s v="NIC (2U)"/>
    <s v="Internal R&amp;D"/>
    <s v="Q1 Passed"/>
    <s v="Q1 Passed"/>
    <s v="Q1.5 Passed"/>
    <s v="Qualified"/>
    <s v="NA"/>
    <s v="Tumor content 1-90%"/>
    <x v="4"/>
    <s v="DBR &amp; SK Hospital, Tirupati"/>
    <s v="Dr C Jayaprakash"/>
    <x v="0"/>
    <s v="NA"/>
    <s v="Tongue"/>
    <s v="Right Tongue"/>
    <s v="Female"/>
    <n v="59"/>
    <s v="N"/>
    <n v="5.0999999999999996"/>
    <s v="Shashi"/>
    <s v="Surgery"/>
    <s v="Primary"/>
    <s v="Naïve"/>
    <s v="NA"/>
    <s v="II"/>
    <x v="2"/>
    <s v="NA"/>
    <s v="T2 N0 Mx"/>
    <s v="NA"/>
    <s v="NA"/>
    <s v="Squamous Cell Carcinoma"/>
    <s v="NA"/>
    <s v="NA"/>
    <d v="2026-02-10T00:00:00"/>
    <s v="0.4-0.8*1.0-1.6*2.0"/>
    <s v="NA"/>
    <s v="Vibratome"/>
    <n v="14"/>
    <s v="Abdul"/>
    <s v="N"/>
    <s v="N"/>
    <s v="N"/>
    <s v="Q2 Passed"/>
    <s v="NA"/>
    <s v="Arm1 RxA (1x7)"/>
    <s v="Plate 2: Base arm {MC RxA (7x1), Nivo RxC (7x1), Nivo+Ipili RxDD (7x1)}, Flow Arm {MC RxA (7x1), Nivo RxC (7x1), Nivo+Ipili RxDD (7x1)}"/>
    <n v="49"/>
    <s v="Terminated @T72"/>
  </r>
  <r>
    <s v="BLB260030"/>
    <n v="260030"/>
    <s v="R&amp;D"/>
    <x v="980"/>
    <s v="FCB-PROTOCOL-01"/>
    <s v="SIMC-19 (CT-01)"/>
    <s v="N"/>
    <s v="Biobank"/>
    <s v="Internal R&amp;D"/>
    <s v="Not Received"/>
    <s v="Q1 Passed"/>
    <s v="Q1.5 Passed"/>
    <s v="Qualified"/>
    <s v="NA"/>
    <s v="NA"/>
    <x v="9"/>
    <s v="Sapthagiri Institute of Medical Sciences"/>
    <s v="Dr Nataraj"/>
    <x v="1"/>
    <s v="NA"/>
    <s v="Breast"/>
    <s v="Breast"/>
    <s v="Female"/>
    <n v="47"/>
    <s v="N"/>
    <s v="NA"/>
    <s v="Kalappa"/>
    <s v="Surgery"/>
    <s v="Primary"/>
    <s v="Naïve"/>
    <s v="NA"/>
    <s v="NA"/>
    <x v="0"/>
    <s v="NA"/>
    <s v="NA"/>
    <s v="NA"/>
    <s v="NA"/>
    <s v="NA"/>
    <s v="NA"/>
    <s v="NA"/>
    <d v="2026-02-10T00:00:00"/>
    <s v="NA"/>
    <s v="NA"/>
    <s v="NA"/>
    <n v="14"/>
    <s v="NA"/>
    <s v="NA"/>
    <s v="NA"/>
    <s v="N"/>
    <s v="NA"/>
    <s v="NA"/>
    <s v="NA"/>
    <s v="NA"/>
    <s v="NA"/>
    <s v="CT-Blood"/>
  </r>
  <r>
    <s v="FBR2A260031"/>
    <n v="260031"/>
    <s v="R&amp;D"/>
    <x v="981"/>
    <s v="FCB-PROTOCOL-01"/>
    <s v="JSS-086"/>
    <s v="Y"/>
    <s v="Ovary CC (2A)"/>
    <s v="Internal R&amp;D"/>
    <s v="Q1 Passed"/>
    <s v="Q1 Rejected"/>
    <s v="Q1.5 Rejected"/>
    <s v="Rejected"/>
    <s v="Low Hb value"/>
    <s v="No tumor"/>
    <x v="6"/>
    <s v="JSS Hospital, Mysore"/>
    <s v="Dr Ravi Krishnappa"/>
    <x v="2"/>
    <s v="NA"/>
    <s v="Ovary"/>
    <s v="B/L Ovary"/>
    <s v="Female"/>
    <n v="65"/>
    <s v="N"/>
    <n v="6.8"/>
    <s v="Kalappa"/>
    <s v="Surgery"/>
    <s v="Primary"/>
    <s v="Chemotherapy"/>
    <s v="NA"/>
    <s v="II"/>
    <x v="2"/>
    <s v="NA"/>
    <s v="NA"/>
    <n v="6"/>
    <s v="Pacli+Crabo"/>
    <s v="Adenocarcinoma"/>
    <s v="NA"/>
    <s v="NA"/>
    <d v="2026-02-11T00:00:00"/>
    <s v="0.2-0.8*0.6-1.8*1.4-3.4"/>
    <s v="0.2-0.8*0.6-1.0*0.4-1.6"/>
    <s v="Vibratome"/>
    <n v="14"/>
    <s v="Vasanth"/>
    <s v="N"/>
    <s v="N"/>
    <s v="N"/>
    <s v="Q2 Rejected"/>
    <s v="No Tumor"/>
    <s v="Arm 1 (1x7)"/>
    <s v="Base Plate 2: MC RxA (7x1), Pacli+Carbo RxC (7x1), Flow MC RxA (7x1)"/>
    <n v="28"/>
    <s v="Rejected"/>
  </r>
  <r>
    <s v="FBR1Y260032"/>
    <n v="260032"/>
    <s v="R&amp;D"/>
    <x v="982"/>
    <s v="FCB-PROTOCOL-01"/>
    <s v="VYD/462"/>
    <s v="Y"/>
    <s v="CCS Study (1Y)"/>
    <s v="Internal R&amp;D"/>
    <s v="Q1 Passed"/>
    <s v="Q1 Rejected"/>
    <s v="Q1.5 Passed"/>
    <s v="Qualified"/>
    <s v="Blood Heamolysed"/>
    <s v="Tumor content 65-85% with good immune presence"/>
    <x v="5"/>
    <s v="Vydehi Hospital, Bangalore"/>
    <s v="Dr Amritha Prabha"/>
    <x v="0"/>
    <s v="NA"/>
    <s v="Buccal Mucosa"/>
    <s v="Left Buccal Mucosa"/>
    <s v="Female"/>
    <n v="42"/>
    <s v="N"/>
    <n v="6.2"/>
    <s v="Kalappa"/>
    <s v="Surgery"/>
    <s v="Primary"/>
    <s v="Surgery"/>
    <s v="NA"/>
    <s v="III"/>
    <x v="4"/>
    <n v="2"/>
    <s v="T3N0"/>
    <s v="NA"/>
    <s v="NA"/>
    <s v="SCC"/>
    <s v="RT"/>
    <s v="NA"/>
    <d v="2026-02-12T00:00:00"/>
    <s v="0.4-0.8*0.4-1.1*0.4-1.0_x000a_0.2*0.2-0.4*0.2-0.6"/>
    <s v="NA"/>
    <s v="Vibratome"/>
    <n v="14"/>
    <s v="Noor"/>
    <s v="N"/>
    <s v="N"/>
    <s v="N"/>
    <s v="Q2 Passed"/>
    <s v="NA"/>
    <s v="Arm 1 (1x7)"/>
    <s v="Base Plate 2: 2*4*0.45 { MC RxA (7x1), Cisplatin RxF (7x1) }, {Pacli+Carbo RxJ (7x1), Gemi+Carbo RxL (7x1)}"/>
    <n v="49"/>
    <s v="Terminated @T72"/>
  </r>
  <r>
    <s v="FBR1Q260033"/>
    <n v="260033"/>
    <s v="R&amp;D"/>
    <x v="983"/>
    <s v="FCB-PROTOCOL-01"/>
    <s v="CLN/PRA/383"/>
    <s v="Y"/>
    <s v="COSv4.2_CaBR(1Q-Unknown)"/>
    <s v="Internal R&amp;D"/>
    <s v="Q1 Passed"/>
    <s v="Q1 Passed"/>
    <s v="Q1.5 Passed"/>
    <s v="Rejected"/>
    <s v="NA"/>
    <s v="No tumor"/>
    <x v="0"/>
    <s v="Sri Lakshmi Hospital, Bangalore"/>
    <s v="Dr Prakash BV"/>
    <x v="1"/>
    <s v="NA"/>
    <s v="Breast"/>
    <s v="Left Breast"/>
    <s v="Female"/>
    <n v="56"/>
    <s v="N"/>
    <n v="5.9"/>
    <s v="Shashi"/>
    <s v="Surgery"/>
    <s v="Primary"/>
    <s v="Naïve"/>
    <s v="NA"/>
    <s v="II"/>
    <x v="2"/>
    <s v="NA"/>
    <s v="pT3N1M0"/>
    <s v="NA"/>
    <s v="NA"/>
    <s v="NA"/>
    <s v="NA"/>
    <s v="NA"/>
    <d v="2026-02-17T00:00:00"/>
    <s v="0.4-0.6*0.8-2.0*4.0"/>
    <s v="0.4*0.6-1.2*2.8_x000a_0.4*0.6*1.6_x000a_0.4*1.0*1.2_x000a_0.4*0.6*1.2"/>
    <s v="Manual"/>
    <n v="14"/>
    <s v="Priyanka"/>
    <s v="Y"/>
    <s v="Y"/>
    <s v="N"/>
    <s v="Q2 Rejected"/>
    <s v="No Tumor"/>
    <s v="Arm 1 (1X7)"/>
    <s v="Base Plate 2: MC RxA (1x7), Adriyamycin+Cyclophosphamide+Paclitaxel RxF (1x7)"/>
    <n v="35"/>
    <s v="Rejected"/>
  </r>
  <r>
    <s v="FBR2S260034"/>
    <n v="260034"/>
    <s v="R&amp;D"/>
    <x v="983"/>
    <s v="FCB-PROTOCOL-01"/>
    <s v="CLN/PRA/384"/>
    <s v="Y"/>
    <s v="Cos V1 (2S)"/>
    <s v="Internal R&amp;D"/>
    <s v="Q1 Passed"/>
    <s v="Q1 Passed"/>
    <s v="Q1.5 Passed"/>
    <s v="Qualified"/>
    <s v="NA"/>
    <s v="Tumor content 0-35%.Average tumor content 9%"/>
    <x v="0"/>
    <s v="Sri Lakshmi Hospital, Bangalore"/>
    <s v="Dr Prakash BV"/>
    <x v="7"/>
    <s v="NA"/>
    <s v="Colon"/>
    <s v="Sigmoid Colon"/>
    <s v="Male"/>
    <n v="48"/>
    <s v="N"/>
    <n v="4.7"/>
    <s v="Kalappa"/>
    <s v="Surgery"/>
    <s v="Primary"/>
    <s v="Naïve"/>
    <s v="NA"/>
    <s v="II"/>
    <x v="2"/>
    <s v="NA"/>
    <s v="pT2N0M0"/>
    <s v="NA"/>
    <s v="NA"/>
    <s v="Adenocarcinoma"/>
    <s v="NA"/>
    <s v="NA"/>
    <d v="2026-02-17T00:00:00"/>
    <s v="0.8-1.4*0.6-1.6*3.4"/>
    <s v="NA"/>
    <s v="Vibratome"/>
    <n v="13"/>
    <s v="Noor"/>
    <s v="Y"/>
    <s v="Y"/>
    <s v="N"/>
    <s v="Q2 Passed"/>
    <s v="NA"/>
    <s v="2*4*0.45 Arm 1 (1x7)"/>
    <s v="Base Plate 2: 2*4*0.45 {MC (DMEM/F12) RxA (1x7), DMEM/F12+Leucovorin+5FU Oxaliplatin RxK (1x7)};_x000a_Base Plate 3: {MC (DMEM/F12) RxA (1x7)}  "/>
    <n v="42"/>
    <s v="Terminated @T72"/>
  </r>
  <r>
    <s v="FBR2U260035"/>
    <n v="260035"/>
    <s v="R&amp;D"/>
    <x v="984"/>
    <s v="FCB-PROTOCOL-01"/>
    <s v="VYD/463"/>
    <s v="Y"/>
    <s v="NIC (2U)"/>
    <s v="Internal R&amp;D"/>
    <s v="Q1 Passed"/>
    <s v="Q1 Passed"/>
    <s v="Q1.5 Passed"/>
    <s v="Qualified"/>
    <s v="NA"/>
    <s v="Tumor content 5-75%"/>
    <x v="5"/>
    <s v="Vydehi Hospital, Bangalore"/>
    <s v="Dr Amritha Prabha"/>
    <x v="0"/>
    <s v="NA"/>
    <s v="Buccal Mucosa"/>
    <s v="Left Buccal Mucosa"/>
    <s v="Male"/>
    <n v="47"/>
    <s v="N"/>
    <n v="5.0999999999999996"/>
    <s v="Kalappa"/>
    <s v="Surgery"/>
    <s v="Primary"/>
    <s v="Naïve"/>
    <s v="NA"/>
    <s v="IV"/>
    <x v="1"/>
    <n v="2"/>
    <s v="T4aN2b"/>
    <s v="NA"/>
    <s v="NA"/>
    <s v="SCC"/>
    <s v="RT"/>
    <s v="NA"/>
    <d v="2026-02-18T00:00:00"/>
    <s v="0.2-0.6*0.4-1.0*1.0-1.4"/>
    <s v="NA"/>
    <s v="Vibratome"/>
    <n v="14"/>
    <s v="Vasanth"/>
    <s v="Y"/>
    <s v="Y"/>
    <s v="N"/>
    <s v="Q2 Passed"/>
    <s v="NA"/>
    <s v="Arm1 RxA (1x7)"/>
    <s v="Plate 2: Base arm {MC RxA (7x1), Nivo RxC (7x1), Nivo+Ipili RxDD (7x1)}, Flow Arm {MC RxA (7x1), Nivo RxC (7x1), Nivo+Ipili RxDD (7x1)}"/>
    <n v="49"/>
    <s v="Terminated @T72"/>
  </r>
  <r>
    <n v="260036"/>
    <n v="260036"/>
    <s v="R&amp;D"/>
    <x v="984"/>
    <s v="FCB-PROTOCOL-01"/>
    <s v="SIMC-026"/>
    <s v="Y"/>
    <s v="Biobank"/>
    <s v="Internal R&amp;D"/>
    <s v="Q1 Rejected"/>
    <s v="Q1 Rejected"/>
    <s v="Q1.5 Rejected"/>
    <s v="Rejected"/>
    <s v="Tissue was Floating"/>
    <s v="NA"/>
    <x v="9"/>
    <s v="Sapthagiri Institute of Medical Sciences"/>
    <s v="Dr Nataraj"/>
    <x v="7"/>
    <s v="NA"/>
    <s v="Caecum"/>
    <s v="Caecum"/>
    <s v="Female"/>
    <n v="70"/>
    <s v="N"/>
    <n v="4.2"/>
    <s v="Kalappa"/>
    <s v="Surgery"/>
    <s v="Primary"/>
    <s v="Naïve"/>
    <s v="NA"/>
    <s v="NA"/>
    <x v="0"/>
    <s v="NA"/>
    <s v="NA"/>
    <s v="NA"/>
    <s v="NA"/>
    <s v="NA"/>
    <s v="NA"/>
    <s v="NA"/>
    <d v="2026-02-18T00:00:00"/>
    <s v="0.2-0.6*0.6-0.8*0.5-0.9"/>
    <s v="NA"/>
    <s v="Manual"/>
    <n v="13"/>
    <s v="Dhusyanth"/>
    <s v="N"/>
    <s v="N"/>
    <s v="N"/>
    <s v="Q2 Rejected"/>
    <s v="NA"/>
    <s v="NA"/>
    <s v="NA"/>
    <s v="NA"/>
    <s v="Rejected"/>
  </r>
  <r>
    <s v="FBR2U260037"/>
    <n v="260037"/>
    <s v="R&amp;D"/>
    <x v="985"/>
    <s v="FCB-PROTOCOL-01"/>
    <s v="VYD/464"/>
    <s v="Y"/>
    <s v="NIC (2U)"/>
    <s v="Internal R&amp;D"/>
    <s v="Q1 Passed"/>
    <s v="Q1 Passed"/>
    <s v="Q1.5 Passed"/>
    <s v="Qualified"/>
    <s v="NA"/>
    <s v="Tumor content 12-45%"/>
    <x v="5"/>
    <s v="Vydehi Hospital, Bangalore"/>
    <s v="Dr Amritha Prabha"/>
    <x v="0"/>
    <s v="NA"/>
    <s v="Buccal Mucosa"/>
    <s v="Left Buccal Mucosa"/>
    <s v="Female"/>
    <n v="56"/>
    <s v="N"/>
    <n v="5.6"/>
    <s v="Kalappa"/>
    <s v="Surgery"/>
    <s v="Primary"/>
    <s v="Naïve"/>
    <s v="NA"/>
    <s v="II"/>
    <x v="2"/>
    <n v="1"/>
    <s v="T2N0"/>
    <s v="NA"/>
    <s v="NA"/>
    <s v="SCC"/>
    <s v="NA"/>
    <s v="NA"/>
    <d v="2026-02-20T00:00:00"/>
    <s v="0.4-0.5*0.8-0.9*1.0"/>
    <s v="NA"/>
    <s v="Vibratome"/>
    <n v="14"/>
    <s v="Vasanth"/>
    <s v="Y"/>
    <s v="Y"/>
    <s v="N"/>
    <s v="Q2 Passed"/>
    <s v="NA"/>
    <s v="Arm1 RxA (1x7)"/>
    <s v="Plate 2: Base arm {MC RxA (7x1), Nivo RxC (7x1), Nivo+Ipili RxDD (7x1)}, Flow Arm {MC RxA (7x1), Nivo RxC (7x1), Nivo+Ipili RxDD (7x1)}"/>
    <n v="49"/>
    <s v="Terminated @T72"/>
  </r>
  <r>
    <n v="260038"/>
    <n v="260038"/>
    <s v="R&amp;D"/>
    <x v="985"/>
    <s v="FCB-PROTOCOL-01"/>
    <s v="CLN/DBR/270"/>
    <s v="Y"/>
    <s v="Biobank"/>
    <s v="Internal R&amp;D"/>
    <s v="Q1 Rejected"/>
    <s v="Q1 Passed"/>
    <s v="Q1.5 Rejected"/>
    <s v="Rejected"/>
    <s v=" transport buffer is frozen as ice"/>
    <s v="NA"/>
    <x v="4"/>
    <s v="DBR &amp; SK Hospital, Tirupati"/>
    <s v="Dr C Jayaprakash"/>
    <x v="0"/>
    <s v="NA"/>
    <s v="Buccal Mucosa"/>
    <s v="Right Buccal Mucosa"/>
    <s v="Female"/>
    <n v="73"/>
    <s v="N"/>
    <n v="5.3"/>
    <s v="Shashi"/>
    <s v="Surgery"/>
    <s v="Primary"/>
    <s v="Naïve"/>
    <s v="NA"/>
    <s v="NA"/>
    <x v="0"/>
    <s v="NA"/>
    <s v="NA"/>
    <s v="NA"/>
    <s v="NA"/>
    <s v="NA"/>
    <s v="NA"/>
    <s v="NA"/>
    <d v="2026-02-20T00:00:00"/>
    <s v="NA"/>
    <s v="NA"/>
    <s v="NA"/>
    <s v="NA"/>
    <s v="NA"/>
    <s v="NA"/>
    <s v="NA"/>
    <s v="N"/>
    <s v="NA"/>
    <s v="NA"/>
    <s v="NA"/>
    <s v="NA"/>
    <s v="NA"/>
    <s v="Rejected"/>
  </r>
  <r>
    <s v="FBR2U260039"/>
    <n v="260039"/>
    <s v="R&amp;D"/>
    <x v="986"/>
    <s v="FCB-PROTOCOL-01"/>
    <s v="CLN/PRA/385"/>
    <s v="Y"/>
    <s v="NIC (2U)"/>
    <s v="Internal R&amp;D"/>
    <s v="Q1 Passed"/>
    <s v="Not Received"/>
    <s v="Q1.5 Passed"/>
    <s v="Rejected"/>
    <s v="NA"/>
    <s v="Tumor content 15-70%"/>
    <x v="0"/>
    <s v="Sri Lakshmi Hospital, Bangalore"/>
    <s v="Dr Prakash BV"/>
    <x v="0"/>
    <s v="NA"/>
    <s v="Buccal Mucosa"/>
    <s v="Left Buccal Mucosa"/>
    <s v="Male"/>
    <n v="40"/>
    <s v="N"/>
    <n v="6"/>
    <s v="Shashi"/>
    <s v="Surgery"/>
    <s v="Primary"/>
    <s v="Naïve"/>
    <s v="NA"/>
    <s v="III"/>
    <x v="4"/>
    <s v="NA"/>
    <s v="pT4N1M0"/>
    <s v="NA"/>
    <s v="NA"/>
    <s v="SCC"/>
    <s v="NA"/>
    <s v="NA"/>
    <d v="2026-02-23T00:00:00"/>
    <s v="0.4-0.8*2.6*3.0"/>
    <s v="NA"/>
    <s v="Vibratome"/>
    <n v="14"/>
    <s v="Dharani"/>
    <s v="N"/>
    <s v="N"/>
    <s v="N"/>
    <s v="Q2 Rejected"/>
    <s v="Contamination observed"/>
    <s v="NA"/>
    <s v="NA"/>
    <s v="NA"/>
    <s v="Rejected"/>
  </r>
  <r>
    <s v="FBR1Y260040"/>
    <n v="260040"/>
    <s v="R&amp;D"/>
    <x v="986"/>
    <s v="FCB-PROTOCOL-01"/>
    <s v="VYD/465"/>
    <s v="Y"/>
    <s v="CCS Study (1Y)"/>
    <s v="Internal R&amp;D"/>
    <s v="Q1 Passed"/>
    <s v="Q1 Passed"/>
    <s v="Q1.5 Passed"/>
    <s v="Qualified"/>
    <s v="NA"/>
    <s v="Tumor content 50-70%"/>
    <x v="5"/>
    <s v="Vydehi Hospital, Bangalore"/>
    <s v="Dr Amritha Prabha"/>
    <x v="0"/>
    <s v="NA"/>
    <s v="Tongue"/>
    <s v="Left Lateral Border of Tongue"/>
    <s v="Male"/>
    <n v="61"/>
    <s v="N"/>
    <n v="6.3"/>
    <s v="Maruthi"/>
    <s v="Surgery"/>
    <s v="Primary"/>
    <s v="Naïve"/>
    <s v="NA"/>
    <s v="II"/>
    <x v="2"/>
    <n v="1"/>
    <s v="T2N0"/>
    <s v="NA"/>
    <s v="NA"/>
    <s v="SCC"/>
    <s v="RT"/>
    <s v="NA"/>
    <d v="2026-02-23T00:00:00"/>
    <s v="0.4*1.4*1.4"/>
    <s v="NA"/>
    <s v="Vibratome"/>
    <n v="14"/>
    <s v="Syam"/>
    <s v="Y"/>
    <s v="Y"/>
    <s v="N"/>
    <s v="Q2 Passed"/>
    <s v="NA"/>
    <s v="Arm 1 (1x7)"/>
    <s v="Base Plate 2: 2*4*0.45 { MC RxA (7x1), Cisplatin RxF (7x1) }, {Pacli+Carbo RxJ (7x1) }"/>
    <n v="28"/>
    <s v="Terminated @T72"/>
  </r>
  <r>
    <n v="260041"/>
    <n v="260041"/>
    <s v="R&amp;D"/>
    <x v="986"/>
    <s v="FCB-PROTOCOL-01"/>
    <s v="CLN/DBR/271"/>
    <s v="Y"/>
    <s v="Biobank"/>
    <s v="Internal R&amp;D"/>
    <s v="Q1 Rejected"/>
    <s v="Q1 Rejected"/>
    <s v="Q1.5 Rejected"/>
    <s v="Rejected"/>
    <s v="Tissue was frozen"/>
    <s v="FFPE"/>
    <x v="4"/>
    <s v="DBR &amp; SK Hospital, Tirupati"/>
    <s v="Dr C Jayaprakash"/>
    <x v="0"/>
    <s v="NA"/>
    <s v="Buccal Mucosa"/>
    <s v="Right Buccal Mucosa"/>
    <s v="Female"/>
    <n v="60"/>
    <s v="N"/>
    <n v="5.6"/>
    <s v="Kalappa"/>
    <s v="Surgery"/>
    <s v="Primary"/>
    <s v="Naïve"/>
    <s v="NA"/>
    <s v="NA"/>
    <x v="0"/>
    <s v="NA"/>
    <s v="NA"/>
    <s v="NA"/>
    <s v="NA"/>
    <s v="NA"/>
    <s v="NA"/>
    <s v="NA"/>
    <d v="2026-02-23T00:00:00"/>
    <s v="0.1-0.2*0.6*1.8"/>
    <s v="NA"/>
    <s v="Manual"/>
    <n v="14"/>
    <s v="Dharani"/>
    <s v="Y"/>
    <s v="N"/>
    <s v="N"/>
    <s v="Q2 Rejected"/>
    <s v="NA"/>
    <s v="NA"/>
    <s v="NA"/>
    <s v="NA"/>
    <s v="Rejected"/>
  </r>
  <r>
    <s v="FBB1T260043"/>
    <n v="260043"/>
    <s v="Biopharma"/>
    <x v="987"/>
    <s v="FCB-PROTOCOL-01"/>
    <s v="CLN/PRA/386"/>
    <s v="Y"/>
    <s v="BP018(1T)"/>
    <s v="Biopharma"/>
    <s v="Q1 Passed"/>
    <s v="Q1 Passed"/>
    <s v="Q1.5 Passed"/>
    <s v="Qualified"/>
    <s v="NA"/>
    <s v="Tumor content 20-60% with good immune presence"/>
    <x v="0"/>
    <s v="Sri Lakshmi Hospital, Bangalore"/>
    <s v="Dr Prakash BV"/>
    <x v="0"/>
    <s v="NA"/>
    <s v="GBS"/>
    <s v="Right Lower GBS"/>
    <s v="Female"/>
    <n v="68"/>
    <s v="N"/>
    <n v="6.2"/>
    <s v="Kalappa"/>
    <s v="Surgery"/>
    <s v="Primary"/>
    <s v="Naïve"/>
    <s v="NA"/>
    <s v="III"/>
    <x v="4"/>
    <s v="NA"/>
    <s v="pT3N1M0"/>
    <s v="NA"/>
    <s v="NA"/>
    <s v="SCC"/>
    <s v="NA"/>
    <s v="NA"/>
    <d v="2026-02-24T00:00:00"/>
    <s v="0.2-0.6*0.2-1.0*1.0-1.8"/>
    <s v="NA"/>
    <s v="Vibratome"/>
    <n v="14"/>
    <s v="Vasanth"/>
    <s v="Y"/>
    <s v="Y"/>
    <s v="N"/>
    <s v="Q2 Passed"/>
    <s v="NA"/>
    <s v="Arm 1 (1x7)"/>
    <s v="Base Plate 2: Base Arm {MC RxA (7x1), UNC0642 RxB (7x1)}, Flow Arm {MC RxA (7x1), UNC0642 RxB (7x1)}"/>
    <n v="42"/>
    <s v="Terminated @T72"/>
  </r>
  <r>
    <s v="FBR1Y260042"/>
    <n v="260042"/>
    <s v="R&amp;D"/>
    <x v="987"/>
    <s v="FCB-PROTOCOL-01"/>
    <s v="VYD/466"/>
    <s v="Y"/>
    <s v="CCS Study (1Y)"/>
    <s v="Internal R&amp;D"/>
    <s v="Q1 Passed"/>
    <s v="Q1 Passed"/>
    <s v="Q1.5 Passed"/>
    <s v="Qualified"/>
    <s v="NA"/>
    <s v="Tumor content 5-90%"/>
    <x v="5"/>
    <s v="Vydehi Hospital, Bangalore"/>
    <s v="Dr Amritha Prabha"/>
    <x v="0"/>
    <s v="NA"/>
    <s v="Buccal Mucosa"/>
    <s v="Left Buccal Mucosa"/>
    <s v="Male"/>
    <n v="43"/>
    <s v="N"/>
    <n v="6.1"/>
    <s v="Maruthi"/>
    <s v="Surgery"/>
    <s v="Primary"/>
    <s v="Naïve"/>
    <s v="NA"/>
    <s v="IV"/>
    <x v="1"/>
    <n v="1"/>
    <s v="T2N2b"/>
    <s v="NA"/>
    <s v="NA"/>
    <s v="SCC"/>
    <s v="RT"/>
    <s v="NA"/>
    <d v="2026-02-24T00:00:00"/>
    <s v="0.2*0.4-0.6*0.4-1.2"/>
    <s v="NA"/>
    <s v="Vibratome"/>
    <n v="14"/>
    <s v="Syam"/>
    <s v="Y"/>
    <s v="Y"/>
    <s v="N"/>
    <s v="Q2 Passed"/>
    <s v="NA"/>
    <s v="Arm 1 (1x5)"/>
    <s v="Base Plate 2: 2*4*0.45 { MC RxA (1x7), Cisplatin RxF (1x7) }"/>
    <n v="15"/>
    <s v="Terminated @T72"/>
  </r>
  <r>
    <s v="FBR1J260044"/>
    <n v="260044"/>
    <s v="R&amp;D"/>
    <x v="987"/>
    <s v="FCB-PROTOCOL-01"/>
    <s v="CLN/DBR/272"/>
    <s v="Y"/>
    <s v="COS_v3.0-Gastric (1J)"/>
    <s v="Internal R&amp;D"/>
    <s v="Q1 Passed"/>
    <s v="Q1 Passed"/>
    <s v="Q1.5 Passed"/>
    <s v="Qualified"/>
    <s v="NA"/>
    <s v="Tumor content 10-75%"/>
    <x v="4"/>
    <s v="DBR &amp; SK Hospital, Tirupati"/>
    <s v="Dr C Jayaprakash"/>
    <x v="3"/>
    <s v="NA"/>
    <s v="Stomach"/>
    <s v="Stomach"/>
    <s v="Male"/>
    <n v="52"/>
    <s v="N"/>
    <n v="5.5"/>
    <s v="Shashi"/>
    <s v="Surgery"/>
    <s v="Primary"/>
    <s v="Chemotherapy"/>
    <s v="NA"/>
    <s v="IB"/>
    <x v="3"/>
    <s v="NA"/>
    <s v="ypT1a N1a Mx"/>
    <n v="3"/>
    <s v="Oxaliplatin, 5FU, Leucovorin"/>
    <s v="Squamous Cell Carcinoma"/>
    <s v="NA"/>
    <s v="NA"/>
    <d v="2026-02-24T00:00:00"/>
    <s v="0.8*0.6-1.5*1.2-2.4"/>
    <s v="NA"/>
    <s v="Manual"/>
    <n v="13"/>
    <s v="Dharani"/>
    <s v="Y"/>
    <s v="Y"/>
    <s v="N"/>
    <s v="Q2 Passed"/>
    <s v="NA"/>
    <s v="Arm 1 (1x7)"/>
    <s v="Base Plate 2: DMEM/F12+NGE RxA (1x7), DMEM/F12+NGE+FOLFOX RxF (1x7), Flow DMEM/F12+NGE RxA (1x7);_x000a_Base Plate 3: Base Arm PMC RxE (7x1), Flow Arm PMC RxE (7x1)"/>
    <n v="56"/>
    <s v="Terminated @T48"/>
  </r>
  <r>
    <s v="FBR1Q260045"/>
    <n v="260045"/>
    <s v="R&amp;D"/>
    <x v="988"/>
    <s v="FCB-PROTOCOL-01"/>
    <s v="VYD/467"/>
    <s v="Y"/>
    <s v="COSv4.1_CaBR(1Q-Known)"/>
    <s v="Internal R&amp;D"/>
    <s v="Q1 Passed"/>
    <s v="Q1 Passed"/>
    <s v="Q1.5 Passed"/>
    <s v="Qualified"/>
    <s v="NA"/>
    <s v="Tumor content 0-15%. Average tumor content 3%"/>
    <x v="5"/>
    <s v="Vydehi Hospital, Bangalore"/>
    <s v="Dr Amritha Prabha"/>
    <x v="1"/>
    <s v="TPBC"/>
    <s v="Breast"/>
    <s v="Right Breast"/>
    <s v="Female"/>
    <n v="49"/>
    <s v="N"/>
    <n v="4.9000000000000004"/>
    <s v="Kalappa"/>
    <s v="Surgery"/>
    <s v="Primary"/>
    <s v="Naïve"/>
    <s v="NA"/>
    <s v="IB"/>
    <x v="3"/>
    <n v="3"/>
    <s v="T2N1a"/>
    <s v="NA"/>
    <s v="NA"/>
    <s v="NA"/>
    <s v="CTRT &amp; Hormonal Therapy"/>
    <s v="NA"/>
    <d v="2026-02-26T00:00:00"/>
    <s v="0.2-0.8*0.8-1.2*1.8"/>
    <s v="NA"/>
    <s v="Manual"/>
    <n v="14"/>
    <s v="Susmitha"/>
    <s v="Y"/>
    <s v="Y"/>
    <s v="N"/>
    <s v="Q2 Passed"/>
    <s v="NA"/>
    <s v="Arm 1 (1X7)"/>
    <s v="Base Plate 2: MC RxA (1x7), Adriyamycin+Cyclophosphamide+Paclitaxel RxF (1x7), Paclitaxel+Carboplatin RxC (1x7), Eribulin RxM (1x7)"/>
    <n v="49"/>
    <s v="Terminated @T72"/>
  </r>
  <r>
    <s v="FBR2S260046"/>
    <n v="260046"/>
    <s v="R&amp;D"/>
    <x v="988"/>
    <s v="FCB-PROTOCOL-01"/>
    <s v="SIMC-027"/>
    <s v="Y"/>
    <s v="Cos V1 (2S)"/>
    <s v="Internal R&amp;D"/>
    <s v="Q1 Rejected"/>
    <s v="Q1 Rejected"/>
    <s v="Q1.5 Rejected"/>
    <s v="Qualified"/>
    <s v="Very small size tissue butv used for organoid"/>
    <s v="FFPE"/>
    <x v="9"/>
    <s v="Sapthagiri Institute of Medical Sciences"/>
    <s v="Dr Nataraj"/>
    <x v="7"/>
    <s v="NA"/>
    <s v="Colon"/>
    <s v="Ascending Colon"/>
    <s v="Male"/>
    <n v="47"/>
    <s v="N"/>
    <n v="6.2"/>
    <s v="Maruthi"/>
    <s v="Surgery"/>
    <s v="Primary"/>
    <s v="Naïve"/>
    <s v="NA"/>
    <s v="NA"/>
    <x v="0"/>
    <s v="NA"/>
    <s v="NA"/>
    <s v="NA"/>
    <s v="NA"/>
    <s v="NA"/>
    <s v="NA"/>
    <s v="NA"/>
    <d v="2026-02-27T00:00:00"/>
    <s v="0.2*0.6*1.0_x000a_0.2*0.6*0.8_x000a_0.1*0.4*0.6"/>
    <s v="NA"/>
    <s v="Manual"/>
    <n v="14"/>
    <s v="chandan"/>
    <s v="N"/>
    <s v="N"/>
    <s v="N"/>
    <s v="Q2 Rejected"/>
    <s v="Very Small Size Tissue"/>
    <s v="NA"/>
    <s v="NA"/>
    <s v="NA"/>
    <s v="Rejected"/>
  </r>
  <r>
    <s v="FBR1Q260047"/>
    <n v="260047"/>
    <s v="R&amp;D"/>
    <x v="988"/>
    <s v="FCB-PROTOCOL-01"/>
    <s v="CLN/DBR/273"/>
    <s v="Y"/>
    <s v="COSv4.2_CaBR(1Q-Unknown)"/>
    <s v="Internal R&amp;D"/>
    <s v="Q1 Passed"/>
    <s v="Q1 Passed"/>
    <s v="Q1.5 Passed"/>
    <s v="Qualified"/>
    <s v="NA"/>
    <s v="Tumor content 0-35%.Average tumor content 7%"/>
    <x v="4"/>
    <s v="DBR &amp; SK Hospital, Tirupati"/>
    <s v="Dr C Jayaprakash"/>
    <x v="1"/>
    <s v="Er(P), Pr(P), Her2(N)"/>
    <s v="Breast"/>
    <s v="Right Breast"/>
    <s v="Female"/>
    <n v="61"/>
    <s v="N"/>
    <n v="6.8"/>
    <s v="Maruthi"/>
    <s v="Surgery"/>
    <s v="Primary"/>
    <s v="Naïve"/>
    <s v="NA"/>
    <s v="IIA"/>
    <x v="2"/>
    <s v="NA"/>
    <s v="T2 N0 Mx"/>
    <s v="NA"/>
    <s v="NA"/>
    <s v="Invasive duct cell adenocarcinoma "/>
    <s v="NA"/>
    <s v="NA"/>
    <d v="2026-02-27T00:00:00"/>
    <s v="0.1-1.2*0.8-1.8*1.0-3.2"/>
    <s v="NA"/>
    <s v="Manual"/>
    <n v="14"/>
    <s v="chandan"/>
    <s v="Y"/>
    <s v="Y"/>
    <s v="N"/>
    <s v="Q2 Passed"/>
    <s v="NA"/>
    <s v="Arm 1 (1X7)"/>
    <s v="Base Plate 2: MC RxA (1x7), Adriyamycin+Cyclophosphamide RxH (1x7), Paclitaxel RxB (1x7)"/>
    <n v="56"/>
    <s v="Terminated @T72"/>
  </r>
  <r>
    <s v="FBB1T260048"/>
    <n v="260048"/>
    <s v="Biopharma"/>
    <x v="988"/>
    <s v="FCB-PROTOCOL-01"/>
    <s v="CLN/DBR/274"/>
    <s v="Y"/>
    <s v="BP018(1T)"/>
    <s v="Biopharma"/>
    <s v="Q1 Passed"/>
    <s v="Q1 Passed"/>
    <s v="Q1.5 Passed"/>
    <s v="Qualified"/>
    <s v="NA"/>
    <s v="Tumor content 80-94%"/>
    <x v="4"/>
    <s v="DBR &amp; SK Hospital, Tirupati"/>
    <s v="Dr C Jayaprakash"/>
    <x v="0"/>
    <s v="NA"/>
    <s v="Buccal Mucosa"/>
    <s v="Left Buccal Mucosa"/>
    <s v="Male"/>
    <n v="43"/>
    <s v="N"/>
    <n v="6.8"/>
    <s v="Maruthi"/>
    <s v="Surgery"/>
    <s v="Primary"/>
    <s v="Naïve"/>
    <s v="NA"/>
    <s v="IVA"/>
    <x v="1"/>
    <s v="NA"/>
    <s v="T4a N1 Mx"/>
    <n v="3"/>
    <s v="Oxaliplatin, 5FU, Leucovorin"/>
    <s v="consistent with well differentiated squamous cell carcinoma "/>
    <s v="NA"/>
    <s v="NA"/>
    <d v="2026-02-26T00:00:00"/>
    <s v="0.4-0.6*1.0-1.6*1.6-2.3"/>
    <s v="NA"/>
    <s v="Vibratome"/>
    <n v="14"/>
    <s v="Jobin"/>
    <s v="Y"/>
    <s v="Y"/>
    <s v="N"/>
    <s v="Q2 Passed"/>
    <s v="NA"/>
    <s v="Arm 1 (1x7)"/>
    <s v="Base Plate 2: Base Arm {MC RxA (7x1), UNC0642 RxB (7x1)}, Flow Arm {MC RxA (7x1), UNC0642 RxB (7x1)}"/>
    <n v="49"/>
    <s v="Terminated @T72"/>
  </r>
  <r>
    <s v="FBB1T260049"/>
    <n v="260049"/>
    <s v="Biopharma"/>
    <x v="989"/>
    <s v="FCB-PROTOCOL-01"/>
    <s v="CLN/PRA/387"/>
    <s v="Y"/>
    <s v="BP018(1T)"/>
    <s v="Biopharma"/>
    <s v="Q1 Passed"/>
    <s v="Q1 Passed"/>
    <s v="Q1.5 Passed"/>
    <s v="Rejected"/>
    <s v="NA"/>
    <s v="Tumor content 55-90% with good immune presence"/>
    <x v="0"/>
    <s v="Sri Lakshmi Hospital, Bangalore"/>
    <s v="Dr Prakash BV"/>
    <x v="0"/>
    <s v="NA"/>
    <s v="Hard Palate"/>
    <s v="Left Hard Palate"/>
    <s v="Male"/>
    <n v="65"/>
    <s v="N"/>
    <n v="4.7"/>
    <s v="Kalappa"/>
    <s v="Surgery"/>
    <s v="Primary"/>
    <s v="Naïve"/>
    <s v="NA"/>
    <s v="NA"/>
    <x v="0"/>
    <s v="NA"/>
    <s v="pT4AN0M0"/>
    <s v="NA"/>
    <s v="NA"/>
    <s v="SCC"/>
    <s v="NA"/>
    <s v="NA"/>
    <d v="2026-02-27T00:00:00"/>
    <s v="0.4*1.0*2.0_x000a_0.2*0.8*1.6_x000a_0.2*1.0*1.4_x000a_0.2*0.8*1.8"/>
    <s v="NA"/>
    <s v="Vibratome"/>
    <n v="14"/>
    <s v="Syam"/>
    <s v="Y"/>
    <s v="Y"/>
    <s v="N"/>
    <s v="Q2 Passed"/>
    <s v="NA"/>
    <s v="Arm 1 (1x7)"/>
    <s v="Base Plate 2: Base Arm {MC RxA (7x1), UNC0642 RxB (7x1)}, Flow Arm {MC RxA (7x1), UNC0642 RxB (7x1)}"/>
    <n v="42"/>
    <s v="Terminated @T72"/>
  </r>
  <r>
    <n v="260050"/>
    <n v="260050"/>
    <s v="R&amp;D"/>
    <x v="990"/>
    <s v="FCB-PROTOCOL-01"/>
    <s v="VYD/468"/>
    <s v="Y"/>
    <s v="Biobank"/>
    <s v="Internal R&amp;D"/>
    <s v="Q1 Rejected"/>
    <s v="Q1 Rejected"/>
    <s v="Q1.5 Rejected"/>
    <s v="Rejected"/>
    <s v="Very small size tissue"/>
    <s v="FFPE"/>
    <x v="5"/>
    <s v="Vydehi Hospital, Bangalore"/>
    <s v="Dr Amritha Prabha"/>
    <x v="0"/>
    <s v="NA"/>
    <s v="Buccal Mucosa"/>
    <s v="Right Buccal Mucosa"/>
    <s v="Male"/>
    <n v="49"/>
    <s v="N"/>
    <n v="5.0999999999999996"/>
    <s v="Kalappa"/>
    <s v="Surgery"/>
    <s v="Primary"/>
    <s v="Naïve"/>
    <s v="NA"/>
    <s v="NA"/>
    <x v="0"/>
    <s v="NA"/>
    <s v="NA"/>
    <s v="NA"/>
    <s v="NA"/>
    <s v="SCC"/>
    <s v="NA"/>
    <s v="NA"/>
    <d v="2026-02-28T00:00:00"/>
    <s v="0.1*0.4-0.6*0.6_x000a_0.1*0.5*0.5"/>
    <s v="NA"/>
    <s v="Manual"/>
    <n v="14"/>
    <s v="Mano"/>
    <s v="N"/>
    <s v="N"/>
    <s v="N"/>
    <s v="Q2 Rejected"/>
    <s v="NA"/>
    <s v="NA"/>
    <s v="NA"/>
    <s v="NA"/>
    <s v="Rejected"/>
  </r>
  <r>
    <s v="FBB1T260051"/>
    <n v="260051"/>
    <s v="Biopharma"/>
    <x v="991"/>
    <s v="FCB-PROTOCOL-01"/>
    <s v="VYD/469"/>
    <s v="Y"/>
    <s v="BP018(1T)"/>
    <s v="Biopharma"/>
    <s v="Q1 Passed"/>
    <s v="Q1 Passed"/>
    <s v="Q1.5 Passed"/>
    <s v="Qualified"/>
    <s v="NA"/>
    <s v="Tumor content 60-75%"/>
    <x v="5"/>
    <s v="Vydehi Hospital, Bangalore"/>
    <s v="Dr Amritha Prabha"/>
    <x v="0"/>
    <s v="NA"/>
    <s v="Buccal Mucosa"/>
    <s v="Left Buccal Mucosa"/>
    <s v="Female"/>
    <n v="51"/>
    <s v="N"/>
    <n v="5.0999999999999996"/>
    <s v="Kalappa"/>
    <s v="Surgery"/>
    <s v="Primary"/>
    <s v="Naïve"/>
    <s v="NA"/>
    <s v="IV"/>
    <x v="1"/>
    <n v="1"/>
    <s v="T4aN0"/>
    <s v="NA"/>
    <s v="NA"/>
    <s v="SCC"/>
    <s v="NA"/>
    <s v="NA"/>
    <d v="2026-03-02T00:00:00"/>
    <s v="0.2-0.4*1.0*1.2_x000a_0.2-0.4*1.2*1.2_x000a_0.2-0.4*1.4*2.0"/>
    <s v="NA"/>
    <s v="Vibratome"/>
    <n v="14"/>
    <s v="Biswajit"/>
    <s v="Y"/>
    <s v="Y"/>
    <s v="N"/>
    <s v="Q2 Passed"/>
    <s v="NA"/>
    <s v="Arm 1 (1x7)"/>
    <s v="Base Plate 2: Base Arm {MC RxA (7x1), UNC0642 RxB (7x1)}, Flow Arm {MC RxA (7x1), UNC0642 RxB (7x1)}"/>
    <n v="35"/>
    <s v="Rejected"/>
  </r>
  <r>
    <s v="FBR2U260052"/>
    <n v="260052"/>
    <s v="R&amp;D"/>
    <x v="991"/>
    <s v="FCB-PROTOCOL-01"/>
    <s v="CLN/PRA/388"/>
    <s v="Y"/>
    <s v="NIC (2U)"/>
    <s v="Internal R&amp;D"/>
    <s v="Q1 Passed"/>
    <s v="Not Received"/>
    <s v="Compromised"/>
    <s v="Contaminated"/>
    <s v="NA"/>
    <s v="Tumor content 30-45%"/>
    <x v="0"/>
    <s v="Sri Lakshmi Hospital, Bangalore"/>
    <s v="Dr Prakash BV"/>
    <x v="0"/>
    <s v="NA"/>
    <s v="Lip"/>
    <s v="Lip"/>
    <s v="Male"/>
    <n v="62"/>
    <s v="N"/>
    <n v="4.7"/>
    <s v="Kalappa"/>
    <s v="Surgery"/>
    <s v="Primary"/>
    <s v="Naïve"/>
    <s v="NA"/>
    <s v="NA"/>
    <x v="0"/>
    <s v="NA"/>
    <s v="pT4N1M0"/>
    <s v="NA"/>
    <s v="NA"/>
    <s v="SCC"/>
    <s v="NA"/>
    <s v="NA"/>
    <d v="2026-03-02T00:00:00"/>
    <s v="0.2-0.4*0.6-1.0*0.6-1.4_x000a_0.2-0.6*1.6-1.8*0.4-2.0"/>
    <s v="NA"/>
    <s v="Vibratome"/>
    <n v="14"/>
    <s v="Jobin"/>
    <s v="N"/>
    <s v="N"/>
    <s v="N"/>
    <s v="Q2 Rejected"/>
    <s v="Contamination observed"/>
    <s v="Arm1 RxA (1x7)"/>
    <s v="Plate 2: Base arm {MC RxA (7x1), Nivo RxC (7x1), Nivo+Ipili RxDD (7x1)}, Flow Arm {MC RxA (7x1), Nivo RxC (7x1), Nivo+Ipili RxDD (7x1)}"/>
    <n v="49"/>
    <s v="Rejected"/>
  </r>
  <r>
    <s v="FBR1Q260053"/>
    <n v="260053"/>
    <s v="R&amp;D"/>
    <x v="991"/>
    <s v="FCB-PROTOCOL-01"/>
    <s v="JSS-087"/>
    <s v="Y"/>
    <s v="COSv4.2_CaBR(1Q-Unknown)"/>
    <s v="Internal R&amp;D"/>
    <s v="Q1 Passed"/>
    <s v="Not Received"/>
    <s v="Q1.5 Passed"/>
    <s v="Qualified"/>
    <s v="only tumoroid"/>
    <s v="Tumor content 1-40%"/>
    <x v="6"/>
    <s v="JSS Hospital, Mysore"/>
    <s v="Dr Ravi Krishnappa"/>
    <x v="1"/>
    <s v="Er(P), Pr(P), Her2(N)"/>
    <s v="Breast"/>
    <s v="Left Breast"/>
    <s v="Female"/>
    <n v="61"/>
    <s v="N"/>
    <n v="5.6"/>
    <s v="Maruthi"/>
    <s v="Surgery"/>
    <s v="Primary"/>
    <s v="Naïve"/>
    <s v="NA"/>
    <s v="II"/>
    <x v="2"/>
    <s v="NA"/>
    <s v="pT1N0M0"/>
    <s v="NA"/>
    <s v="NA"/>
    <s v="IDC"/>
    <s v="NA"/>
    <s v="NA"/>
    <d v="2026-03-02T00:00:00"/>
    <s v="0.2*0.8-1.0*1.0-1.1"/>
    <s v="NA"/>
    <s v="Manual"/>
    <n v="15"/>
    <s v="sai "/>
    <s v="N"/>
    <s v="N"/>
    <s v="N"/>
    <s v="Q2 Rejected"/>
    <s v="used for Tumoroid study"/>
    <s v="Arm 1 (1X5)"/>
    <s v="NA"/>
    <s v="NA"/>
    <s v="Rejected"/>
  </r>
  <r>
    <s v="FBR1J260054"/>
    <n v="260054"/>
    <s v="R&amp;D"/>
    <x v="991"/>
    <s v="FCB-PROTOCOL-01"/>
    <s v="VYD/470"/>
    <s v="Y"/>
    <s v="COS_v3.0-Gastric (1J)"/>
    <s v="Internal R&amp;D"/>
    <s v="Q1 Passed"/>
    <s v="Q1 Passed"/>
    <s v="Compromised"/>
    <s v="Qualified"/>
    <s v="only tumoroid"/>
    <s v="Tumor content 0-25%. Average tumor content 4%"/>
    <x v="5"/>
    <s v="Vydehi Hospital, Bangalore"/>
    <s v="Dr Amritha Prabha"/>
    <x v="3"/>
    <s v="NA"/>
    <s v="Pyloric antrum"/>
    <s v="Pyloric antrum"/>
    <s v="Male"/>
    <n v="55"/>
    <s v="N"/>
    <n v="7.1"/>
    <s v="Shashi"/>
    <s v="Surgery"/>
    <s v="Primary"/>
    <s v="Naïve"/>
    <s v="NA"/>
    <s v="NA"/>
    <x v="0"/>
    <s v="NA"/>
    <s v="NA"/>
    <s v="NA"/>
    <s v="NA"/>
    <s v="Adenocarcinoma"/>
    <s v="RT"/>
    <s v="NA"/>
    <d v="2026-03-02T00:00:00"/>
    <s v="0.1-0.2*0.4*0.7_x000a_0.1-0.2*0.4*0.4_x000a_0.1-0.2*1.0*2.2_x000a_0.1-0.2*0.6*1.0_x000a_0.1-0.2*0.4*0.8"/>
    <s v="NA"/>
    <s v="Manual"/>
    <n v="13"/>
    <s v="Jobin"/>
    <s v="Y"/>
    <s v="Y"/>
    <s v="N"/>
    <s v="Q2 Passed"/>
    <s v="NA"/>
    <s v="Arm 1 (1x5)"/>
    <s v="NA"/>
    <n v="5"/>
    <s v="Rejected"/>
  </r>
  <r>
    <s v="FBB1R260055"/>
    <n v="260055"/>
    <s v="Biopharma"/>
    <x v="992"/>
    <s v="FCB-PROTOCOL-01"/>
    <s v="CLN/PRA/389"/>
    <s v="Y"/>
    <s v="BP016(1R)"/>
    <s v="Biopharma"/>
    <s v="Q1 Passed"/>
    <s v="Q1 Passed"/>
    <s v="Q1.5 Passed"/>
    <s v="Rejected"/>
    <s v="High necrosis"/>
    <s v="Tumor content 65-85%"/>
    <x v="0"/>
    <s v="Sri Lakshmi Hospital, Bangalore"/>
    <s v="Dr Prakash BV"/>
    <x v="0"/>
    <s v="NA"/>
    <s v="Buccal Mucosa"/>
    <s v="Right Buccal Mucosa"/>
    <s v="Female"/>
    <n v="40"/>
    <s v="N"/>
    <n v="5.9"/>
    <s v="Shashi"/>
    <s v="Surgery"/>
    <s v="Primary"/>
    <s v="Naïve"/>
    <s v="NA"/>
    <s v="IVA"/>
    <x v="1"/>
    <s v="NA"/>
    <s v="pT4N2bM0"/>
    <s v="NA"/>
    <s v="NA"/>
    <s v="SCC"/>
    <s v="NA"/>
    <s v="NA"/>
    <d v="2026-03-03T00:00:00"/>
    <s v="0.4-0.7*1.1*1.4_x000a_0.3-0.5*0.7*0.8_x000a_0.2*0.4*0.4"/>
    <s v="NA"/>
    <s v="Vibratome"/>
    <n v="15"/>
    <s v="Mouniss"/>
    <s v="Y"/>
    <s v="Y"/>
    <s v="N"/>
    <s v="Q2 Passed"/>
    <s v="NA"/>
    <s v="Arm 1 (1x7)"/>
    <s v="Base Plate 2: MC RxA (1x7), B1+B2+B3 RxB (1x7), C1+C2+C3 RxC (1x7), D1+D2+D3 RxD (1x7), E1+E2+E3 RxE (1x7), F1+F2+F3 RxF (1x7)"/>
    <n v="63"/>
    <s v="Terminated @T72"/>
  </r>
  <r>
    <s v="FBB1T260056"/>
    <n v="260056"/>
    <s v="Biopharma"/>
    <x v="992"/>
    <s v="FCB-PROTOCOL-01"/>
    <s v="CLN/DBR/275"/>
    <s v="Y"/>
    <s v="BP018(1T)"/>
    <s v="Biopharma"/>
    <s v="Q1 Passed"/>
    <s v="Q1 Passed"/>
    <s v="Q1.5 Passed"/>
    <s v="Qualified"/>
    <s v="NA"/>
    <s v="Tumor content 55-85%"/>
    <x v="4"/>
    <s v="DBR &amp; SK Hospital, Tirupati"/>
    <s v="Dr C Jayaprakash"/>
    <x v="0"/>
    <s v="NA"/>
    <s v="Buccal Mucosa"/>
    <s v="Right Buccal Mucosa"/>
    <s v="Female"/>
    <n v="85"/>
    <s v="N"/>
    <n v="5.9"/>
    <s v="Kalappa"/>
    <s v="Surgery"/>
    <s v="Primary"/>
    <s v="Naïve"/>
    <s v="NA"/>
    <s v="IVA"/>
    <x v="1"/>
    <s v="NA"/>
    <s v="NA"/>
    <s v="NA"/>
    <s v="NA"/>
    <s v="NA"/>
    <s v="NA"/>
    <s v="NA"/>
    <d v="2026-03-03T00:00:00"/>
    <s v="0.4/0.6*0.6/0.8*2.0"/>
    <s v="NA"/>
    <s v="Vibratome"/>
    <n v="15"/>
    <s v="chandan"/>
    <s v="Y"/>
    <s v="Y"/>
    <s v="N"/>
    <s v="Q2 Passed"/>
    <s v="NA"/>
    <s v="Arm 1 (1x7)"/>
    <s v="Base Plate 2: Base Arm {MC RxA (7x1), UNC0642 RxB (7x1)}, Flow Arm {MC RxA (7x1), UNC0642 RxB (7x1)}"/>
    <n v="35"/>
    <s v="Terminated @T72"/>
  </r>
  <r>
    <s v="FBR1Y260057"/>
    <n v="260057"/>
    <s v="R&amp;D"/>
    <x v="993"/>
    <s v="FCB-PROTOCOL-01"/>
    <s v="CLN/PRA/390"/>
    <s v="Y"/>
    <s v="CCS Study (1Y)"/>
    <s v="Internal R&amp;D"/>
    <s v="Q1 Passed"/>
    <s v="Q1 Passed"/>
    <s v="Compromised"/>
    <s v="Rejected"/>
    <s v="Powdery Tissue"/>
    <s v="Tumor content 35-80%"/>
    <x v="0"/>
    <s v="Sri Lakshmi Hospital, Bangalore"/>
    <s v="Dr Prakash BV"/>
    <x v="0"/>
    <s v="NA"/>
    <s v="Buccal Mucosa"/>
    <s v="Left Buccal Mucosa"/>
    <s v="Female"/>
    <n v="50"/>
    <s v="N"/>
    <n v="6.6"/>
    <s v="Kalappa"/>
    <s v="Surgery"/>
    <s v="Primary"/>
    <s v="Naïve"/>
    <s v="NA"/>
    <s v="NA"/>
    <x v="0"/>
    <s v="NA"/>
    <s v="pT3N1M0"/>
    <s v="NA"/>
    <s v="NA"/>
    <s v="SCC"/>
    <s v="NA"/>
    <s v="NA"/>
    <d v="2026-03-04T00:00:00"/>
    <s v="0.4-0.5*0.6-0.8*1.4_x000a_0.2-0.5*0.6-0.8*1.0-1.2_x000a_0.3*0.6*0.4-0.6_x000a_0.2*0.4*0.6"/>
    <s v="NA"/>
    <s v="Vibratome"/>
    <n v="15"/>
    <s v="Mouniss"/>
    <s v="Y"/>
    <s v="Y"/>
    <s v="N"/>
    <s v="Q2 Passed"/>
    <s v="NA"/>
    <s v="Arm 1 (1x7)"/>
    <s v="NA"/>
    <n v="7"/>
    <s v="Rejected"/>
  </r>
  <r>
    <s v="FBB1T260058"/>
    <n v="260058"/>
    <s v="Biopharma"/>
    <x v="994"/>
    <s v="FCB-PROTOCOL-01"/>
    <s v="CLN/PRA/391"/>
    <s v="Y"/>
    <s v="BP018(1T)"/>
    <s v="Biopharma"/>
    <s v="Q1 Passed"/>
    <s v="Q1 Passed"/>
    <s v="Q1.5 Passed"/>
    <s v="Qualified"/>
    <s v="NA"/>
    <s v="Tumor content 0-35%. Average tumor content 10%. Two fragments without tumor."/>
    <x v="0"/>
    <s v="Belaku Hospital"/>
    <s v="Dr Prakash BV"/>
    <x v="0"/>
    <s v="NA"/>
    <s v="Buccal Mucosa"/>
    <s v="Left Buccal Mucosa"/>
    <s v="Male"/>
    <n v="68"/>
    <s v="N"/>
    <n v="3.6"/>
    <s v="Kalappa"/>
    <s v="Surgery"/>
    <s v="Primary"/>
    <s v="Naïve"/>
    <s v="NA"/>
    <s v="III"/>
    <x v="4"/>
    <s v="NA"/>
    <s v="pT3N1M0"/>
    <s v="NA"/>
    <s v="NA"/>
    <s v="SCC"/>
    <s v="NA"/>
    <s v="NA"/>
    <d v="2026-03-05T00:00:00"/>
    <s v="0.2-0.3*0.4-0.8*1.2-1.4"/>
    <s v="NA"/>
    <s v="Vibratome"/>
    <n v="15"/>
    <s v="Dharani"/>
    <s v="Y"/>
    <s v="Y"/>
    <s v="N"/>
    <s v="Q2 Rejected"/>
    <s v="NA"/>
    <s v="Arm 1 (1x7)"/>
    <s v="Base Plate 2: Base Arm {MC RxA (7x1), UNC0642 RxB (7x1)}, Flow Arm {MC RxA (7x1), UNC0642 RxB (7x1)}"/>
    <n v="35"/>
    <s v="Rejected"/>
  </r>
  <r>
    <s v="FBR1K260059"/>
    <n v="260059"/>
    <s v="R&amp;D"/>
    <x v="995"/>
    <s v="FCB-PROTOCOL-01"/>
    <s v="CLN/PRA/392"/>
    <s v="Y"/>
    <s v="DMS_v4(1K)"/>
    <s v="Internal R&amp;D"/>
    <s v="Q1 Passed"/>
    <s v="Not Received"/>
    <s v="Compromised"/>
    <s v="Qualified"/>
    <s v="NA"/>
    <s v="Tumor content 3-75%"/>
    <x v="0"/>
    <s v="Belaku Hospital"/>
    <s v="Dr Prakash BV"/>
    <x v="0"/>
    <s v="NA"/>
    <s v="Buccal Mucosa"/>
    <s v="Left Buccal Mucosa"/>
    <s v="Female"/>
    <n v="40"/>
    <s v="N"/>
    <n v="5.5"/>
    <s v="Shashi"/>
    <s v="Surgery"/>
    <s v="Primary"/>
    <s v="Naïve"/>
    <s v="NA"/>
    <s v="NA"/>
    <x v="0"/>
    <s v="NA"/>
    <s v="pT4N2M0"/>
    <s v="NA"/>
    <s v="NA"/>
    <s v="SCC"/>
    <s v="NA"/>
    <s v="NA"/>
    <d v="2026-03-06T00:00:00"/>
    <s v="0.2-0.4*0.4-1.4*0.2-1.0_x000a_0.2-0.4*0.4-1.2*0.4-1.6_x000a_0.2-0.4*0.6*1.0_x000a_0.2-0.4*0.6-1.6*0.8-2.0"/>
    <s v="NA"/>
    <s v="Vibratome"/>
    <n v="15"/>
    <s v="Jobin"/>
    <s v="N"/>
    <s v="N"/>
    <s v="N"/>
    <s v="Q2 Passed"/>
    <s v="NA"/>
    <s v="Arm 1 (1x7)"/>
    <s v="Base Plate 2: Base Arm {MC RxA (7x1), Nivo RxC (7x1)}, Flow Arm {MC RxA (7x1), Nivo RxC (7x1)}"/>
    <n v="35"/>
    <s v="Terminated @T72"/>
  </r>
  <r>
    <s v="FBB1R260060"/>
    <n v="260060"/>
    <s v="Biopharma"/>
    <x v="996"/>
    <s v="FCB-PROTOCOL-01"/>
    <s v="CLN/PRA/393"/>
    <s v="Y"/>
    <s v="BP016(1R)"/>
    <s v="Biopharma"/>
    <s v="Q1 Passed"/>
    <s v="Q1 Passed"/>
    <s v="Q1.5 Passed"/>
    <s v="Rejected"/>
    <s v="Low Tumor"/>
    <s v="Tumor content 0-30%. Average tumor content 10%"/>
    <x v="0"/>
    <s v="Sri Lakshmi Hospital, Bangalore"/>
    <s v="Dr Prakash BV"/>
    <x v="0"/>
    <s v="NA"/>
    <s v="Buccal Mucosa"/>
    <s v="Left Buccal Mucosa"/>
    <s v="Female"/>
    <n v="50"/>
    <s v="N"/>
    <n v="5.3"/>
    <s v="Shashi"/>
    <s v="Surgery"/>
    <s v="Primary"/>
    <s v="Naïve"/>
    <s v="NA"/>
    <s v="NA"/>
    <x v="0"/>
    <s v="NA"/>
    <s v="pT4N2M0"/>
    <s v="NA"/>
    <s v="NA"/>
    <s v="SCC"/>
    <s v="NA"/>
    <s v="NA"/>
    <d v="2026-03-07T00:00:00"/>
    <s v="0.6-0.8*2.4*2.8"/>
    <s v="0.6-0.8*1.0-1.8*2.6"/>
    <s v="Vibratome"/>
    <n v="15"/>
    <s v="Jobin"/>
    <s v="Y"/>
    <s v="Y"/>
    <s v="N"/>
    <s v="Q2 Rejected"/>
    <s v="Low Tumor"/>
    <s v="Arm 1 (1x7)"/>
    <s v="Base Plate 2: MC RxA (1x7), B1+B2+B3 RxB (1x7), C1+C2+C3 RxC (1x7), D1+D2+D3 RxD (1x7), E1+E2+E3 RxE (1x7), F1+F2+F3 RxF (1x7)"/>
    <n v="63"/>
    <s v="Rejected"/>
  </r>
  <r>
    <s v="FBB1R260062"/>
    <n v="260062"/>
    <s v="Biopharma"/>
    <x v="997"/>
    <s v="FCB-PROTOCOL-01"/>
    <s v="CLN/PRA/394"/>
    <s v="Y"/>
    <s v="BP016(1R)"/>
    <s v="Biopharma"/>
    <s v="Q1 Passed"/>
    <s v="Q1 Passed"/>
    <s v="Q1.5 Passed"/>
    <s v="Qualified"/>
    <s v="NA"/>
    <s v="Tumor content 6-78%"/>
    <x v="0"/>
    <s v="Sri Lakshmi Hospital, Bangalore"/>
    <s v="Dr Prakash BV"/>
    <x v="0"/>
    <s v="NA"/>
    <s v="Tongue"/>
    <s v="Left Lateral Border of Tongue"/>
    <s v="Male"/>
    <n v="52"/>
    <s v="N"/>
    <n v="6.9"/>
    <s v="Kalappa"/>
    <s v="Surgery"/>
    <s v="Primary"/>
    <s v="Naïve"/>
    <s v="NA"/>
    <s v="NA"/>
    <x v="0"/>
    <s v="NA"/>
    <s v="pT4N2M0"/>
    <s v="NA"/>
    <s v="NA"/>
    <s v="SCC"/>
    <s v="NA"/>
    <s v="NA"/>
    <d v="2026-03-11T00:00:00"/>
    <s v="0.6*0.6-1.2*3.6"/>
    <s v="NA"/>
    <s v="Vibratome"/>
    <n v="15"/>
    <s v="Jobin"/>
    <s v="Y"/>
    <s v="Y"/>
    <s v="N"/>
    <s v="Q2 Passed"/>
    <s v="NA"/>
    <s v="Arm 1 (1x7)"/>
    <s v="Base Plate 2: MC RxA (1x7), B1+B2+B3 RxB (1x7), C1+C2+C3 RxC (1x7), D1+D2+D3 RxD (1x7), E1+E2+E3 RxE (1x7), F1+F2+F3 RxF (1x7)"/>
    <n v="63"/>
    <s v="Terminated @T72"/>
  </r>
  <r>
    <s v="FBB1T260061"/>
    <n v="260061"/>
    <s v="Biopharma"/>
    <x v="997"/>
    <s v="FCB-PROTOCOL-01"/>
    <s v="VYD/471"/>
    <s v="Y"/>
    <s v="BP018(1T)"/>
    <s v="Biopharma"/>
    <s v="Q1 Passed"/>
    <s v="Q1 Passed"/>
    <s v="Q1.5 Passed"/>
    <s v="Rejected"/>
    <s v="Low Tumor"/>
    <s v="Tumor content 0-90%. Average tumor content is 29%. 3 fragments without tumor"/>
    <x v="5"/>
    <s v="Vydehi Hospital, Bangalore"/>
    <s v="Dr Amritha Prabha"/>
    <x v="0"/>
    <s v="NA"/>
    <s v="Buccal Mucosa"/>
    <s v="Left Buccal Mucosa"/>
    <s v="Female"/>
    <n v="67"/>
    <s v="N"/>
    <n v="6.3"/>
    <s v="Kalappa"/>
    <s v="Surgery"/>
    <s v="Primary"/>
    <s v="Naïve"/>
    <s v="NA"/>
    <s v="I"/>
    <x v="3"/>
    <n v="1"/>
    <s v="T1N0"/>
    <s v="NA"/>
    <s v="NA"/>
    <s v="Carcinoma"/>
    <s v="NA"/>
    <s v="NA"/>
    <d v="2026-03-11T00:00:00"/>
    <s v="0.4*0.8*1.4"/>
    <s v="NA"/>
    <s v="Vibratome"/>
    <n v="15"/>
    <s v="Syam"/>
    <s v="Y"/>
    <s v="Y"/>
    <s v="N"/>
    <s v="Q2 Rejected"/>
    <s v="NA"/>
    <s v="Arm 1 (1x7)"/>
    <s v="Base Plate 2: Base Arm {MC RxA (7x1), UNC0642 RxB (7x1)}, Flow Arm {MC RxA (7x1), UNC0642 RxB (7x1)}"/>
    <n v="35"/>
    <s v="Rejected"/>
  </r>
  <r>
    <s v="FBR2A260063"/>
    <n v="260063"/>
    <s v="R&amp;D"/>
    <x v="997"/>
    <s v="FCB-PROTOCOL-01"/>
    <s v="JSS-088"/>
    <s v="Y"/>
    <s v="Ovary CC (2A)"/>
    <s v="Internal R&amp;D"/>
    <s v="Q1 Passed"/>
    <s v="Not Received"/>
    <s v="Q1.5 Passed"/>
    <s v="Rejected"/>
    <s v="No Tumor"/>
    <s v="No tumor"/>
    <x v="6"/>
    <s v="JSS Hospital, Mysore"/>
    <s v="Dr Ravi Krishnappa"/>
    <x v="2"/>
    <s v="NA"/>
    <s v="Ovary"/>
    <s v="Left Ovary"/>
    <s v="Female"/>
    <n v="62"/>
    <s v="N"/>
    <n v="5.9"/>
    <s v="Kalappa"/>
    <s v="Surgery"/>
    <s v="Primary"/>
    <s v="Chemotherapy"/>
    <s v="NA"/>
    <s v="IIIC"/>
    <x v="4"/>
    <s v="NA"/>
    <s v="NA"/>
    <n v="6"/>
    <s v="Paclitaxel+Carboplatin"/>
    <s v="Adenocarcinoma"/>
    <s v="NA"/>
    <s v="NA"/>
    <d v="2026-03-11T00:00:00"/>
    <s v="0.3*0.6-0.7*0.4-0.6_x000a_0.4*0.2-0.8*0.2-1.0"/>
    <s v="NA"/>
    <s v="Vibratome"/>
    <n v="15"/>
    <s v="Dhusyanth"/>
    <s v="Y"/>
    <s v="Y"/>
    <s v="N"/>
    <s v="Q2 Rejected"/>
    <s v="No Tumor"/>
    <s v="Arm 1 (1x7)"/>
    <s v="Base Plate 2: MC RxA (7x1), Pacli+Carbo RxC (7x1)"/>
    <n v="28"/>
    <s v="Rejected"/>
  </r>
  <r>
    <s v="FBB1R260064"/>
    <n v="260064"/>
    <s v="Biopharma"/>
    <x v="997"/>
    <s v="FCB-PROTOCOL-01"/>
    <s v="CLN/DBR/276"/>
    <s v="Y"/>
    <s v="BP016(1R)"/>
    <s v="Biopharma"/>
    <s v="Q1 Passed"/>
    <s v="Q1 Passed"/>
    <s v="Q1.5 Passed"/>
    <s v="Qualified"/>
    <s v="NA"/>
    <s v="Tumor content 45-70%"/>
    <x v="4"/>
    <s v="DBR &amp; SK Hospital, Tirupati"/>
    <s v="Dr C Jayaprakash"/>
    <x v="0"/>
    <s v="NA"/>
    <s v="Tongue"/>
    <s v="Right Tongue"/>
    <s v="Male"/>
    <n v="50"/>
    <s v="N"/>
    <n v="7.6"/>
    <s v="Kalappa"/>
    <s v="Surgery"/>
    <s v="Primary"/>
    <s v="Naïve"/>
    <s v="NA"/>
    <s v="III"/>
    <x v="4"/>
    <s v="NA"/>
    <s v="NA"/>
    <s v="NA"/>
    <s v="NA"/>
    <s v="NA"/>
    <s v="NA"/>
    <s v="NA"/>
    <d v="2026-03-11T00:00:00"/>
    <s v="0.2-0.6*2.0*1.0"/>
    <s v="NA"/>
    <s v="Vibratome"/>
    <n v="15"/>
    <s v="Vasanth"/>
    <s v="Y"/>
    <s v="Y"/>
    <s v="N"/>
    <s v="Q2 Passed"/>
    <s v="NA"/>
    <s v="Arm 1 (1x7)"/>
    <s v="Base Plate 2: MC RxA (1x7), B1+B2+B3 RxB (1x7), C1+C2+C3 RxC (1x7), D1+D2+D3 RxD (1x7), E1+E2+E3 RxE (1x7), F1+F2+F3 RxF (1x7)"/>
    <n v="49"/>
    <s v="Terminated @T72"/>
  </r>
  <r>
    <s v="FBR1Q260065"/>
    <n v="260065"/>
    <s v="R&amp;D"/>
    <x v="998"/>
    <s v="FCB-PROTOCOL-01"/>
    <s v="CLN/PRA/395"/>
    <s v="Y"/>
    <s v="COSv4.2_CaBR(1Q-Unknown)"/>
    <s v="Internal R&amp;D"/>
    <s v="Q1 Passed"/>
    <s v="Q1 Passed"/>
    <s v="Q1.5 Passed"/>
    <s v="Qualified"/>
    <s v="Only Organoid"/>
    <s v="Tumor content 2-15%"/>
    <x v="0"/>
    <s v="Sri Lakshmi Hospital, Bangalore"/>
    <s v="Dr Prakash BV"/>
    <x v="1"/>
    <s v="Er(P), Pr(P), Her2(N)"/>
    <s v="Breast"/>
    <s v="Left Breast"/>
    <s v="Female"/>
    <n v="52"/>
    <s v="N"/>
    <n v="5.6"/>
    <s v="Kalappa"/>
    <s v="Surgery"/>
    <s v="Primary"/>
    <s v="Naïve"/>
    <s v="NA"/>
    <s v="NA"/>
    <x v="0"/>
    <s v="NA"/>
    <s v="pT2N1M0"/>
    <s v="NA"/>
    <s v="NA"/>
    <s v="NA"/>
    <s v="NA"/>
    <s v="NA"/>
    <d v="2026-03-12T00:00:00"/>
    <s v="0.8-0.6*0.6-0.8*0.6-2.5_x000a_0.2-0.4*0.4-1.0*0.4-1.7"/>
    <s v="0.2-0.6*0.4-1.8*0.6-1.4_x000a_0.2-0.4*0.4-1.2*1.0-1.0"/>
    <s v="Manual"/>
    <n v="15"/>
    <s v="Susmitha"/>
    <s v="N"/>
    <s v="N"/>
    <s v="N"/>
    <s v="Q2 Rejected"/>
    <s v="used for Tumoroid study"/>
    <s v="Arm 1 (1X7)"/>
    <s v="NA"/>
    <s v="NA"/>
    <s v="Rejected"/>
  </r>
  <r>
    <s v="FBR1Q260066"/>
    <n v="260066"/>
    <s v="R&amp;D"/>
    <x v="999"/>
    <s v="FCB-PROTOCOL-01"/>
    <s v="VYD/472"/>
    <s v="Y"/>
    <s v="COSv4.1_CaBR(1Q-Known)"/>
    <s v="Internal R&amp;D"/>
    <s v="Q1 Passed"/>
    <s v="Q1 Passed"/>
    <s v="Q1.5 Passed"/>
    <s v="Qualified"/>
    <s v="NA"/>
    <s v="Tumor content 4-35%"/>
    <x v="5"/>
    <s v="Vydehi Hospital, Bangalore"/>
    <s v="Dr Amritha Prabha"/>
    <x v="1"/>
    <s v="Er(P), Pr(P), Her2(N)"/>
    <s v="Breast"/>
    <s v="Right Breast"/>
    <s v="Female"/>
    <n v="67"/>
    <s v="N"/>
    <n v="5.5"/>
    <s v="Kalappa"/>
    <s v="Surgery"/>
    <s v="Primary"/>
    <s v="Naïve"/>
    <s v="NA"/>
    <s v="IA"/>
    <x v="3"/>
    <n v="2"/>
    <s v="T2N0"/>
    <s v="NA"/>
    <s v="NA"/>
    <s v="IDC"/>
    <s v="NA"/>
    <s v="NA"/>
    <d v="2026-03-16T00:00:00"/>
    <s v="0.6-0.8*0.6-1.7*1.0-2.4"/>
    <s v="0.6-0.8*0.6-1.2*0.6-1.7"/>
    <s v="Manual"/>
    <n v="15"/>
    <s v="Susmitha"/>
    <s v="Y"/>
    <s v="Y"/>
    <s v="N"/>
    <s v="Q2 Passed"/>
    <s v="NA"/>
    <s v="Arm 1 (1X7)"/>
    <s v="Base Plate 2: MC RxA (1x7), Adriyamycin+Cyclophosphamide RxH (1x7), Paclitaxel RxB (1x7)"/>
    <n v="45"/>
    <s v="Terminated @T72"/>
  </r>
  <r>
    <s v="FBR2S260067"/>
    <n v="260067"/>
    <s v="R&amp;D"/>
    <x v="999"/>
    <s v="FCB-PROTOCOL-01"/>
    <s v="JSS-089"/>
    <s v="Y"/>
    <s v="Cos V1 (2S)"/>
    <s v="Internal R&amp;D"/>
    <s v="Q1 Passed"/>
    <s v="Q1 Passed"/>
    <s v="Q1.5 Passed"/>
    <s v="Qualified"/>
    <s v="Only Organoid"/>
    <s v="Tumor content 0-40%. Average tumor content 10%"/>
    <x v="6"/>
    <s v="JSS Hospital, Mysore"/>
    <s v="Dr Ravi Krishnappa"/>
    <x v="7"/>
    <s v="NA"/>
    <s v="Colon"/>
    <s v="Descending colon"/>
    <s v="Male"/>
    <n v="40"/>
    <s v="N"/>
    <n v="6.3"/>
    <s v="Maruthi"/>
    <s v="Surgery"/>
    <s v="Primary"/>
    <s v="Naïve"/>
    <s v="NA"/>
    <s v="NA"/>
    <x v="0"/>
    <s v="NA"/>
    <s v="pT4N2M0"/>
    <s v="NA"/>
    <s v="NA"/>
    <s v="Adenocarcinoma"/>
    <s v="NA"/>
    <s v="NA"/>
    <d v="2026-03-16T00:00:00"/>
    <s v="0.4-0.6*1.3*1.0-1.2"/>
    <s v="NA"/>
    <s v="Manual"/>
    <n v="13"/>
    <s v="Noor"/>
    <s v="N"/>
    <s v="N"/>
    <s v="N"/>
    <s v="Q2 Rejected"/>
    <s v="NA"/>
    <s v="NA"/>
    <s v="NA"/>
    <s v="NA"/>
    <s v="Qualified"/>
  </r>
  <r>
    <s v="FBR1Q260068"/>
    <n v="260068"/>
    <s v="R&amp;D"/>
    <x v="999"/>
    <s v="FCB-PROTOCOL-01"/>
    <s v="JSS-090"/>
    <s v="Y"/>
    <s v="COSv4.1_CaBR(1Q-Known)"/>
    <s v="Internal R&amp;D"/>
    <s v="Q1 Passed"/>
    <s v="Q1 Passed"/>
    <s v="Compromised"/>
    <s v="Qualified"/>
    <s v="Only Organoid"/>
    <s v="Tumor content 1-70%"/>
    <x v="6"/>
    <s v="JSS Hospital, Mysore"/>
    <s v="Dr Ravi Krishnappa"/>
    <x v="1"/>
    <s v="Er(P), Pr(P), Her2(N)"/>
    <s v="Breast"/>
    <s v="Left Breast"/>
    <s v="Female"/>
    <n v="48"/>
    <s v="N"/>
    <n v="6.3"/>
    <s v="Maruthi"/>
    <s v="Surgery"/>
    <s v="Primary"/>
    <s v="Naïve"/>
    <s v="NA"/>
    <s v="NA"/>
    <x v="0"/>
    <s v="NA"/>
    <s v="pT2N1M1"/>
    <s v="NA"/>
    <s v="NA"/>
    <s v="NA"/>
    <s v="NA"/>
    <s v="NA"/>
    <d v="2026-03-16T00:00:00"/>
    <s v="0.2-0.3*0.2-0.4*1.3"/>
    <s v="NA"/>
    <s v="Manual"/>
    <n v="15"/>
    <s v="Mano"/>
    <s v="N"/>
    <s v="N"/>
    <s v="N"/>
    <s v="Q2 Passed"/>
    <s v="NA"/>
    <s v="Arm 1 (1X7)"/>
    <s v="NA"/>
    <s v="NA"/>
    <s v="Rejected"/>
  </r>
  <r>
    <s v="FBB1R260069"/>
    <n v="260069"/>
    <s v="Biopharma"/>
    <x v="999"/>
    <s v="FCB-PROTOCOL-01"/>
    <s v="SIMC-028"/>
    <s v="Y"/>
    <s v="BP016(1R)"/>
    <s v="Biopharma"/>
    <s v="Q1 Passed"/>
    <s v="Q1 Passed"/>
    <s v="Q1.5 Passed"/>
    <s v="Qualified"/>
    <s v="NA"/>
    <s v="Tumor content 0-85%.Average tumor content45%"/>
    <x v="9"/>
    <s v="Sapthagiri Institute of Medical Sciences"/>
    <s v="Dr Nataraj"/>
    <x v="0"/>
    <s v="NA"/>
    <s v="Tongue"/>
    <s v="Right Lateral border of tongue"/>
    <s v="Female"/>
    <n v="63"/>
    <s v="N"/>
    <n v="7.8"/>
    <s v="Kalappa"/>
    <s v="Surgery"/>
    <s v="Primary"/>
    <s v="Naïve"/>
    <s v="NA"/>
    <s v="NA"/>
    <x v="0"/>
    <s v="NA"/>
    <s v="NA"/>
    <s v="NA"/>
    <s v="NA"/>
    <s v="NA"/>
    <s v="NA"/>
    <s v="NA"/>
    <d v="2026-03-16T00:00:00"/>
    <s v="0.2-0.6*1.1*2.2"/>
    <s v="NA"/>
    <s v="Vibratome"/>
    <n v="15"/>
    <s v="Vasanth"/>
    <s v="Y"/>
    <s v="Y"/>
    <s v="N"/>
    <s v="Q2 Passed"/>
    <s v="NA"/>
    <s v="Arm 1 (1x7)"/>
    <s v="Base Plate 2: MC RxA (1x7), B1+B2+B3 RxB (1x7), C1+C2+C3 RxC (1x7), D1+D2+D3 RxD (1x7), E1+E2+E3 RxE (1x7), F1+F2+F3 RxF (1x7)"/>
    <n v="63"/>
    <s v="Terminated @T72"/>
  </r>
  <r>
    <s v="FBR1Y260070"/>
    <n v="260070"/>
    <s v="R&amp;D"/>
    <x v="1000"/>
    <s v="FCB-PROTOCOL-01"/>
    <s v="VYD/473"/>
    <s v="Y"/>
    <s v="CCS Study (1Y)"/>
    <s v="Internal R&amp;D"/>
    <s v="Q1 Passed"/>
    <s v="Q1 Passed"/>
    <s v="Compromised"/>
    <s v="Qualified"/>
    <s v="NA"/>
    <s v="Tumor content 15-55%"/>
    <x v="5"/>
    <s v="Vydehi Hospital, Bangalore"/>
    <s v="Dr Amritha Prabha"/>
    <x v="0"/>
    <s v="NA"/>
    <s v="Buccal Mucosa"/>
    <s v="Right Buccal Mucosa"/>
    <s v="Female"/>
    <n v="50"/>
    <s v="N"/>
    <n v="4.4000000000000004"/>
    <s v="Kalappa"/>
    <s v="Surgery"/>
    <s v="Primary"/>
    <s v="Naïve"/>
    <s v="NA"/>
    <s v="II"/>
    <x v="2"/>
    <n v="2"/>
    <s v="T2N0"/>
    <s v="NA"/>
    <s v="NA"/>
    <s v="scc"/>
    <s v="Hormonal therapy"/>
    <s v="NA"/>
    <d v="2026-03-17T00:00:00"/>
    <s v="0.2-0.4*0.3-0.9*0.4-1.4_x000a_0.2-0.4*0.4-0.7*0.4-1.0"/>
    <s v="NA"/>
    <s v="Vibratome"/>
    <n v="15"/>
    <s v="Vasanth"/>
    <s v="Y"/>
    <s v="Y"/>
    <s v="N"/>
    <s v="Q2 Passed"/>
    <s v="NA"/>
    <s v="Arm 1 (1x5)"/>
    <s v="Base Plate 2: 2*4*0.45 { MC RxA (1x5), Cisplatin RxF (1x5) }"/>
    <n v="15"/>
    <s v="Terminated @T72"/>
  </r>
  <r>
    <s v="FBR1Q260071"/>
    <n v="260071"/>
    <s v="R&amp;D"/>
    <x v="1001"/>
    <s v="FCB-PROTOCOL-01"/>
    <s v="VYD/474"/>
    <s v="Y"/>
    <s v="COSv4.1_CaBR(1Q-Known)"/>
    <s v="Internal R&amp;D"/>
    <s v="Q1 Passed"/>
    <s v="Q1 Passed"/>
    <s v="Q1.5 Passed"/>
    <s v="Qualified"/>
    <s v="NA"/>
    <s v="Tumor content 4-15%"/>
    <x v="5"/>
    <s v="Vydehi Hospital, Bangalore"/>
    <s v="Dr Amritha Prabha"/>
    <x v="1"/>
    <s v="TPBC"/>
    <s v="Breast"/>
    <s v="Right Breast"/>
    <s v="Female"/>
    <n v="57"/>
    <s v="N"/>
    <n v="5.3"/>
    <s v="Maruthi"/>
    <s v="Surgery"/>
    <s v="Primary"/>
    <s v="Chemotherapy"/>
    <s v="NA"/>
    <s v="IB"/>
    <x v="3"/>
    <n v="2"/>
    <s v="T2N2a"/>
    <n v="8"/>
    <s v="4 AC + $ Pacli, trastuzumab"/>
    <s v="IDC"/>
    <s v="NA"/>
    <s v="NA"/>
    <d v="2026-03-20T00:00:00"/>
    <s v="0.4*1.2*2.8_x000a_0.4*1.0*1.4_x000a_0.4*1.0*1.2"/>
    <s v="0.4*1.2*2.0_x000a_0.4*1.0*1.4_x000a_0.4*1.0*1.2"/>
    <s v="Manual"/>
    <n v="15"/>
    <s v="Syam"/>
    <s v="Y"/>
    <s v="Y"/>
    <s v="N"/>
    <s v="Q2 Passed"/>
    <s v="NA"/>
    <s v="Arm 1 (1X7)"/>
    <s v="Base Plate 2: MC RxA (1x7), Adriyamycin+Cyclophosphamide+Paclitaxel RxF (1x7), Paclitaxel+Carboplatin RxC (1x7)"/>
    <n v="42"/>
    <s v="Terminated @T72"/>
  </r>
  <r>
    <s v="FBR2U260072"/>
    <n v="260072"/>
    <s v="R&amp;D"/>
    <x v="1001"/>
    <s v="FCB-PROTOCOL-01"/>
    <s v="CLN/DBR/277"/>
    <s v="Y"/>
    <s v="NIC (2U)"/>
    <s v="Internal R&amp;D"/>
    <s v="Q1 Passed"/>
    <s v="Q1 Rejected"/>
    <s v="Compromised"/>
    <s v="Qualified"/>
    <s v="NA"/>
    <s v="Tumor content 12-50% with high immune component"/>
    <x v="4"/>
    <s v="DBR &amp; SK Hospital, Tirupati"/>
    <s v="Dr C Jayaprakash"/>
    <x v="0"/>
    <s v="NA"/>
    <s v="Tongue"/>
    <s v="Left Tongue"/>
    <s v="Male"/>
    <n v="60"/>
    <s v="N"/>
    <n v="4.5"/>
    <s v="Shashi"/>
    <s v="Surgery"/>
    <s v="Primary"/>
    <s v="Naïve"/>
    <s v="NA"/>
    <s v="NA"/>
    <x v="0"/>
    <s v="NA"/>
    <s v="NA"/>
    <s v="NA"/>
    <s v="NA"/>
    <s v="NA"/>
    <s v="NA"/>
    <s v="NA"/>
    <d v="2026-03-20T00:00:00"/>
    <s v="0.2-0.3*0.9*1.4"/>
    <s v="NA"/>
    <s v="Vibratome"/>
    <n v="15"/>
    <s v="Dharani"/>
    <s v="N"/>
    <s v="N"/>
    <s v="N"/>
    <s v="Q2 Passed"/>
    <s v="NA"/>
    <s v="Arm1 RxA (1x7)"/>
    <s v="Plate 2: Base arm {MC RxA (7x1), Nivo RxC (7x1), Nivo+Ipili RxDD (7x1)}, Flow Arm {MC RxA (7x1), Nivo RxC (7x1), Nivo+Ipili RxDD (7x1)}"/>
    <n v="49"/>
    <s v="Terminated @T72"/>
  </r>
  <r>
    <s v="FBR1K260073"/>
    <n v="260073"/>
    <s v="R&amp;D"/>
    <x v="1002"/>
    <s v="FCB-PROTOCOL-01"/>
    <s v="CLN/PRA/396"/>
    <s v="Y"/>
    <s v="DMS_v4(1K)"/>
    <s v="Internal R&amp;D"/>
    <s v="Q1 Passed"/>
    <s v="Q1 Rejected"/>
    <s v="Compromised"/>
    <s v="Qualified"/>
    <s v="NA"/>
    <s v="Tumor content 8-80%"/>
    <x v="0"/>
    <s v="Sri Lakshmi Hospital, Bangalore"/>
    <s v="Dr Prakash BV"/>
    <x v="0"/>
    <s v="NA"/>
    <s v="Tongue"/>
    <s v="Tongue"/>
    <s v="Male"/>
    <n v="61"/>
    <s v="N"/>
    <n v="5.6"/>
    <s v="Kalappa"/>
    <s v="Surgery"/>
    <s v="Primary"/>
    <s v="Naïve"/>
    <s v="NA"/>
    <s v="III"/>
    <x v="4"/>
    <s v="NA"/>
    <s v="pT3N1M0"/>
    <s v="NA"/>
    <s v="NA"/>
    <s v="SCC"/>
    <s v="NA"/>
    <s v="NA"/>
    <d v="2026-03-23T00:00:00"/>
    <s v="0.6-0.8*0.3-1.0*0.5-2.2"/>
    <s v="NA"/>
    <s v="Vibratome"/>
    <n v="15"/>
    <s v="Syam"/>
    <s v="N"/>
    <s v="N"/>
    <s v="N"/>
    <s v="Q2 Passed"/>
    <s v="NA"/>
    <s v="Arm 1 (1x7)"/>
    <s v="Base Plate 2: Base Arm {MC RxA (7x1), Nivo RxC (7x1)}, Flow Arm {MC RxA (7x1), Nivo RxC (7x1)}"/>
    <n v="35"/>
    <s v="Terminated @T72"/>
  </r>
  <r>
    <s v="FBB1T260074"/>
    <n v="260074"/>
    <s v="Biopharma"/>
    <x v="1002"/>
    <s v="FCB-PROTOCOL-01"/>
    <s v="VYD/475"/>
    <s v="Y"/>
    <s v="BP018(1T)"/>
    <s v="Biopharma"/>
    <s v="Q1 Passed"/>
    <s v="Q1 Passed"/>
    <s v="Q1.5 Passed"/>
    <s v="Qualified"/>
    <s v="NA"/>
    <s v="Tumor content 55-90%"/>
    <x v="5"/>
    <s v="Vydehi Hospital, Bangalore"/>
    <s v="Dr Amritha Prabha"/>
    <x v="0"/>
    <s v="NA"/>
    <s v="Buccal Mucosa"/>
    <s v="Left Buccal Mucosa"/>
    <s v="Male"/>
    <n v="61"/>
    <s v="N"/>
    <n v="5"/>
    <s v="Shashi"/>
    <s v="Surgery"/>
    <s v="Primary"/>
    <s v="Naïve"/>
    <s v="NA"/>
    <s v="IV"/>
    <x v="1"/>
    <n v="3"/>
    <s v="T2N2b"/>
    <s v="NA"/>
    <s v="NA"/>
    <s v="SCC"/>
    <s v="Targeted therapy"/>
    <s v="NA"/>
    <d v="2026-03-23T00:00:00"/>
    <s v="0.4-0.7*0.6-1.0*0.8-1.7_x000a_0.2-0.4*0.4-0.9*0.6-1.0_x000a_0.2-0.3*0.2-0.4*0.5-0.8_x000a_0.2-0.3*0.2-0.6*0.4-1.0"/>
    <s v="NA"/>
    <s v="Vibratome"/>
    <n v="15"/>
    <s v="Mouniss"/>
    <s v="Y"/>
    <s v="Y"/>
    <s v="N"/>
    <s v="Q2 Passed"/>
    <s v="NA"/>
    <s v="Arm 1 (1x7)"/>
    <s v="Base Plate 2: Base Arm {MC RxA (7x1), UNC0642 RxB (7x1)}, Flow Arm {MC RxA (7x1), UNC0642 RxB (7x1)}"/>
    <n v="49"/>
    <s v="Terminated @T72"/>
  </r>
  <r>
    <s v="FBR1Q260075"/>
    <n v="260075"/>
    <s v="R&amp;D"/>
    <x v="1002"/>
    <s v="FCB-PROTOCOL-01"/>
    <s v="JSS-091"/>
    <s v="Y"/>
    <s v="COSv4.1_CaBR(1Q-Known)"/>
    <s v="Internal R&amp;D"/>
    <s v="Q1 Passed"/>
    <s v="Not Received"/>
    <s v="Compromised"/>
    <s v="Qualified"/>
    <s v="Only Organoid"/>
    <s v="Tumor content 70-95%"/>
    <x v="6"/>
    <s v="JSS Hospital, Mysore"/>
    <s v="Dr Ravi Krishnappa"/>
    <x v="1"/>
    <s v="TNBC"/>
    <s v="Breast"/>
    <s v="Left Breast"/>
    <s v="Female"/>
    <n v="41"/>
    <s v="N"/>
    <n v="6.1"/>
    <s v="Maruthi"/>
    <s v="Surgery"/>
    <s v="Primary"/>
    <s v="Naïve"/>
    <s v="NA"/>
    <s v="NA"/>
    <x v="0"/>
    <s v="NA"/>
    <s v="pT1N0M0"/>
    <s v="NA"/>
    <s v="NA"/>
    <s v="NA"/>
    <s v="NA"/>
    <s v="NA"/>
    <d v="2026-03-23T00:00:00"/>
    <s v="0.4-0.6*0.2-0.6*1.0"/>
    <s v="NA"/>
    <s v="Manual"/>
    <n v="15"/>
    <s v="Noor"/>
    <s v="N"/>
    <s v="N"/>
    <s v="N"/>
    <s v="Q2 Rejected"/>
    <s v="used for Tumoroid study"/>
    <s v="Arm 1 (1X7)"/>
    <s v="NA"/>
    <s v="NA"/>
    <s v="Rejected"/>
  </r>
  <r>
    <s v="FBR2A260076"/>
    <n v="260076"/>
    <s v="R&amp;D"/>
    <x v="1002"/>
    <s v="FCB-PROTOCOL-01"/>
    <s v="JSS-092"/>
    <s v="Y"/>
    <s v="Ovary CC (2A)"/>
    <s v="Internal R&amp;D"/>
    <s v="Q1 Passed"/>
    <s v="Q1 Passed"/>
    <s v="Compromised"/>
    <s v="Rejected"/>
    <s v="Only Organoid- samll size tissue"/>
    <s v="Tumor content 0-5%. Average tumor content 1%"/>
    <x v="6"/>
    <s v="JSS Hospital, Mysore"/>
    <s v="Dr Ravi Krishnappa"/>
    <x v="2"/>
    <s v="NA"/>
    <s v="Peritoneal"/>
    <s v="Peritoneal"/>
    <s v="Female"/>
    <n v="50"/>
    <s v="N"/>
    <n v="6.1"/>
    <s v="Maruthi"/>
    <s v="Surgery"/>
    <s v="Primary"/>
    <s v="Chemotherapy"/>
    <s v="NA"/>
    <s v="NA"/>
    <x v="0"/>
    <s v="NA"/>
    <s v="NA"/>
    <n v="6"/>
    <s v="Paclitaxel+Carboplatin"/>
    <s v="Adenocarcinoma"/>
    <s v="NA"/>
    <s v="NA"/>
    <d v="2026-03-23T00:00:00"/>
    <s v="0.4*2.2*2.4"/>
    <s v="NA"/>
    <s v="Vibratome"/>
    <n v="15"/>
    <s v="Dhusyanth"/>
    <s v="Y"/>
    <s v="Y"/>
    <s v="N"/>
    <s v="Q2 Passed"/>
    <s v="NA"/>
    <s v="Arm 1 (1x7)"/>
    <s v="Base Plate 2: Flow MC RxA (7x1)"/>
    <n v="78"/>
    <s v="Terminated @T72"/>
  </r>
  <r>
    <s v="FBR1K260077"/>
    <n v="260077"/>
    <s v="R&amp;D"/>
    <x v="1002"/>
    <s v="FCB-PROTOCOL-01"/>
    <s v="CLN/DBR/278"/>
    <s v="Y"/>
    <s v="DMS_v4(1K)"/>
    <s v="Internal R&amp;D"/>
    <s v="Q1 Passed"/>
    <s v="Q1 Rejected"/>
    <s v="Compromised"/>
    <s v="Qualified"/>
    <s v="NA"/>
    <s v="Tumor content 55-90%"/>
    <x v="4"/>
    <s v="DBR &amp; SK Hospital, Tirupati"/>
    <s v="Dr C Jayaprakash"/>
    <x v="0"/>
    <s v="NA"/>
    <s v="Buccal Mucosa"/>
    <s v="Right Buccal Mucosa"/>
    <s v="Female"/>
    <n v="59"/>
    <s v="N"/>
    <n v="5.8"/>
    <s v="Kalappa"/>
    <s v="Surgery"/>
    <s v="Primary"/>
    <s v="Naïve"/>
    <s v="NA"/>
    <s v="NA"/>
    <x v="0"/>
    <s v="NA"/>
    <s v="NA"/>
    <s v="NA"/>
    <s v="NA"/>
    <s v="NA"/>
    <s v="NA"/>
    <s v="NA"/>
    <d v="2026-03-23T00:00:00"/>
    <s v="0.2*0.2-0.4*0.7_x000a_0.2-0.3*0.4-1.0*1.2_x000a_0.4*0.6*1.0_x000a_0.4-0.6*0.4-0.5*1.1_x000a_0.8*1.5*1.6"/>
    <s v="NA"/>
    <s v="Vibratome"/>
    <n v="15"/>
    <s v="Jobin"/>
    <s v="N"/>
    <s v="N"/>
    <s v="N"/>
    <s v="Q2 Passed"/>
    <s v="NA"/>
    <s v="Arm 1 (1x7)"/>
    <s v="Base Plate 2: Base Arm {MC RxA (7x1), Nivo RxC (7x1)}, Flow Arm {MC RxA (7x1), Nivo RxC (7x1)}"/>
    <n v="42"/>
    <s v="Terminated @T72"/>
  </r>
  <r>
    <s v="FBB1R260078"/>
    <n v="260078"/>
    <s v="Biopharma"/>
    <x v="1003"/>
    <s v="FCB-PROTOCOL-01"/>
    <s v="CLN/PRA/397"/>
    <s v="Y"/>
    <s v="BP016(1R)"/>
    <s v="Biopharma"/>
    <s v="Q1 Passed"/>
    <s v="Q1 Passed"/>
    <s v="Q1.5 Passed"/>
    <s v="Qualified"/>
    <s v="NA"/>
    <s v="Tumor content 50-85%"/>
    <x v="0"/>
    <s v="Sri Lakshmi Hospital, Bangalore"/>
    <s v="Dr Prakash BV"/>
    <x v="0"/>
    <s v="NA"/>
    <s v="Buccal Mucosa"/>
    <s v="Left Buccal Mucosa"/>
    <s v="Female"/>
    <n v="82"/>
    <s v="N"/>
    <n v="5.0999999999999996"/>
    <s v="Kalappa"/>
    <s v="Surgery"/>
    <s v="Primary"/>
    <s v="Naïve"/>
    <s v="NA"/>
    <s v="II"/>
    <x v="2"/>
    <s v="NA"/>
    <s v="pT2N0M0"/>
    <s v="NA"/>
    <s v="NA"/>
    <s v="SCC"/>
    <s v="NA"/>
    <s v="NA"/>
    <d v="2026-03-24T00:00:00"/>
    <s v="0.4-0.6*1.4*1.8-2.0"/>
    <s v="NA"/>
    <s v="Vibratome"/>
    <n v="15"/>
    <s v="Jobin"/>
    <s v="Y"/>
    <s v="Y"/>
    <s v="N"/>
    <s v="Q2 Passed"/>
    <s v="NA"/>
    <s v="Arm 1 (1x7)"/>
    <s v="Base Plate 2: MC RxA (1x7), B1+B2+B3 RxB (1x7), C1+C2+C3 RxC (1x7), D1+D2+D3 RxD (1x7), E1+E2+E3 RxE (1x7), F1+F2+F3 RxF (1x7)"/>
    <n v="56"/>
    <s v="Terminated @T72"/>
  </r>
  <r>
    <s v="FBR1K260079"/>
    <n v="260079"/>
    <s v="R&amp;D"/>
    <x v="1004"/>
    <s v="FCB-PROTOCOL-01"/>
    <s v="CLN/PRA/398"/>
    <s v="Y"/>
    <s v="DMS_v4(1K)"/>
    <s v="Internal R&amp;D"/>
    <s v="Q1 Passed"/>
    <s v="Q1 Passed"/>
    <s v="Compromised"/>
    <s v="Qualified"/>
    <s v="NA"/>
    <s v="Tumor content 0-45%. Average tumor content 15%. Immune component high"/>
    <x v="0"/>
    <s v="Sri Lakshmi Hospital, Bangalore"/>
    <s v="Dr Prakash BV"/>
    <x v="0"/>
    <s v="NA"/>
    <s v="Buccal Mucosa"/>
    <s v="Right Buccal Mucosa"/>
    <s v="Female"/>
    <n v="47"/>
    <s v="N"/>
    <n v="3.7"/>
    <s v="Kalappa"/>
    <s v="Surgery"/>
    <s v="Primary"/>
    <s v="Naïve"/>
    <s v="NA"/>
    <s v="III"/>
    <x v="4"/>
    <s v="NA"/>
    <s v="pT3N1M0"/>
    <s v="NA"/>
    <s v="NA"/>
    <s v="SCC"/>
    <s v="NA"/>
    <s v="NA"/>
    <d v="2026-03-25T00:00:00"/>
    <s v="0.*0.8*1.6"/>
    <s v="NA"/>
    <s v="Vibratome"/>
    <n v="15"/>
    <s v="sai "/>
    <s v="Y"/>
    <s v="Y"/>
    <s v="N"/>
    <s v="Q2 Rejected"/>
    <s v="Stored as cryo"/>
    <s v="Arm 1 (1x7)"/>
    <s v="NA"/>
    <n v="14"/>
    <s v="Rejected"/>
  </r>
  <r>
    <s v="FBR2A260080"/>
    <n v="260080"/>
    <s v="R&amp;D"/>
    <x v="1004"/>
    <s v="FCB-PROTOCOL-01"/>
    <s v="JSS-093"/>
    <s v="Y"/>
    <s v="Ovary CC (2A)"/>
    <s v="Internal R&amp;D"/>
    <s v="Q1 Passed"/>
    <s v="Q1 Passed"/>
    <s v="Q1.5 Passed"/>
    <s v="Qualified"/>
    <s v="NA"/>
    <s v="Tumor content 2-35%"/>
    <x v="6"/>
    <s v="JSS Hospital, Mysore"/>
    <s v="Dr Ravi Krishnappa"/>
    <x v="2"/>
    <s v="NA"/>
    <s v="Ovary"/>
    <s v="Right Ovary"/>
    <s v="Female"/>
    <n v="48"/>
    <s v="N"/>
    <n v="5.5"/>
    <s v="Shashi"/>
    <s v="Surgery"/>
    <s v="Primary"/>
    <s v="Chemotherapy"/>
    <s v="NA"/>
    <s v="IIIC"/>
    <x v="4"/>
    <s v="NA"/>
    <s v="NA"/>
    <n v="6"/>
    <s v="Paclitaxel+Carboplatin"/>
    <s v="Adenocarcinoma"/>
    <s v="NA"/>
    <s v="NA"/>
    <d v="2026-03-25T00:00:00"/>
    <s v="0.2-0.4*0.4-1.1*0.4-1.7"/>
    <s v="NA"/>
    <s v="Manual"/>
    <n v="15"/>
    <s v="Mano"/>
    <s v="Y"/>
    <s v="Y"/>
    <s v="N"/>
    <s v="Q2 Passed"/>
    <s v="NA"/>
    <s v="Arm 1 (1x7)"/>
    <s v="Base Plate 2: Flow MC RxA (7x1)"/>
    <n v="42"/>
    <s v="Terminated @T72"/>
  </r>
  <r>
    <n v="260081"/>
    <n v="260081"/>
    <s v="R&amp;D"/>
    <x v="1004"/>
    <s v="FCB-PROTOCOL-01"/>
    <s v="JSS-094"/>
    <s v="Y"/>
    <s v="Biobank"/>
    <s v="Internal R&amp;D"/>
    <s v="Q1 Passed"/>
    <s v="Q1 Passed"/>
    <s v="Compromised"/>
    <s v="Qualified"/>
    <s v="Only Organoid- samll size tissue"/>
    <s v="NA"/>
    <x v="6"/>
    <s v="JSS Hospital, Mysore"/>
    <s v="Dr Ravi Krishnappa"/>
    <x v="1"/>
    <s v="Er(P), Pr(P), Her2(N)"/>
    <s v="Breast"/>
    <s v="Left Breast"/>
    <s v="Female"/>
    <n v="57"/>
    <s v="N"/>
    <n v="5.5"/>
    <s v="Shashi"/>
    <s v="Surgery"/>
    <s v="Primary"/>
    <s v="Naïve"/>
    <s v="NA"/>
    <s v="NA"/>
    <x v="0"/>
    <s v="NA"/>
    <s v="pT2N0M0"/>
    <s v="NA"/>
    <s v="NA"/>
    <s v="NA"/>
    <s v="NA"/>
    <s v="NA"/>
    <d v="2026-03-25T00:00:00"/>
    <s v="NA"/>
    <s v="NA"/>
    <s v="NA"/>
    <s v="NA"/>
    <s v="NA"/>
    <s v="NA"/>
    <s v="NA"/>
    <s v="N"/>
    <s v="NA"/>
    <s v="NA"/>
    <s v="NA"/>
    <s v="NA"/>
    <s v="NA"/>
    <s v="Rejected"/>
  </r>
  <r>
    <s v="FBR2A260082"/>
    <n v="260082"/>
    <s v="R&amp;D"/>
    <x v="1005"/>
    <s v="FCB-PROTOCOL-01"/>
    <s v="JSS-095"/>
    <s v="Y"/>
    <s v="Ovary CC (2A)"/>
    <s v="Internal R&amp;D"/>
    <s v="Q1 Passed"/>
    <s v="Q1 Passed"/>
    <s v="Q1.5 Passed"/>
    <s v="Rejected"/>
    <s v="NA"/>
    <s v="Tumor content 0-12%. Average tumor content 2%"/>
    <x v="6"/>
    <s v="JSS Hospital, Mysore"/>
    <s v="Dr Ravi Krishnappa"/>
    <x v="2"/>
    <s v="NA"/>
    <s v="Omentum"/>
    <s v="Omentum"/>
    <s v="Female"/>
    <n v="55"/>
    <s v="N"/>
    <n v="5.8"/>
    <s v="Kalappa"/>
    <s v="Surgery"/>
    <s v="Metastatic"/>
    <s v="Chemotherapy"/>
    <s v="NA"/>
    <s v="NA"/>
    <x v="0"/>
    <s v="NA"/>
    <s v="NA"/>
    <n v="6"/>
    <s v="Paclitaxel+Carboplatin"/>
    <s v="Adenocarcinoma"/>
    <s v="NA"/>
    <s v="NA"/>
    <d v="2026-03-27T00:00:00"/>
    <s v="1.4*2.4*3.8"/>
    <s v="0.2-0.4*0.6*1.0_x000a_0.4-0.6*1.2*2.2"/>
    <s v="Vibratome"/>
    <n v="15"/>
    <s v="Dhusyanth"/>
    <s v="Y"/>
    <s v="Y"/>
    <s v="N"/>
    <s v="Q2 Passed"/>
    <s v="NA"/>
    <s v="Arm 1 (1x7)"/>
    <s v="NA"/>
    <n v="53"/>
    <s v="Rejected"/>
  </r>
  <r>
    <s v="FBB1R260083"/>
    <n v="260083"/>
    <s v="Biopharma"/>
    <x v="1006"/>
    <s v="FCB-PROTOCOL-01"/>
    <s v="VYD/476"/>
    <s v="Y"/>
    <s v="BP016(1R)"/>
    <s v="Biopharma"/>
    <s v="Q1 Passed"/>
    <s v="Q1 Passed"/>
    <s v="Q1.5 Passed"/>
    <s v="Rejected"/>
    <s v="NA"/>
    <s v="Tumor content 0-45%. Average tumor content 16%."/>
    <x v="5"/>
    <s v="Vydehi Hospital, Bangalore"/>
    <s v="Dr Amritha Prabha"/>
    <x v="0"/>
    <s v="NA"/>
    <s v="Buccal Mucosa"/>
    <s v="Right Buccal Mucosa"/>
    <s v="Male"/>
    <n v="61"/>
    <s v="N"/>
    <n v="5.4"/>
    <s v="Shashi"/>
    <s v="Surgery"/>
    <s v="Primary"/>
    <s v="Naïve"/>
    <s v="NA"/>
    <s v="IV"/>
    <x v="1"/>
    <n v="2"/>
    <s v="T4aN3b"/>
    <s v="NA"/>
    <s v="NA"/>
    <s v="SCC"/>
    <s v="RT"/>
    <s v="NA"/>
    <d v="2026-03-30T00:00:00"/>
    <s v="0.8*1.2*1.4"/>
    <s v="NA"/>
    <s v="Vibratome"/>
    <n v="15"/>
    <s v="Syam"/>
    <s v="Y"/>
    <s v="Y"/>
    <s v="N"/>
    <s v="Q2 Rejected"/>
    <s v="Low Tumor"/>
    <s v="Arm 1 (1x7)"/>
    <s v="Base Plate 2: MC RxA (1x7), B1+B2+B3 RxB (1x7), C1+C2+C3 RxC (1x7), D1+D2+D3 RxD (1x7), E1+E2+E3 RxE (1x7), F1+F2+F3 RxF (1x7)"/>
    <n v="56"/>
    <s v="Rejected"/>
  </r>
  <r>
    <s v="FBB1T260084"/>
    <n v="260084"/>
    <s v="Biopharma"/>
    <x v="1006"/>
    <s v="FCB-PROTOCOL-01"/>
    <s v="CLN/DBR/279"/>
    <s v="Y"/>
    <s v="BP018(1T)"/>
    <s v="Biopharma"/>
    <s v="Q1 Passed"/>
    <s v="Q1 Passed"/>
    <s v="Q1.5 Passed"/>
    <s v="Rejected"/>
    <s v="NA"/>
    <s v="Tumor content 0-90%. Average tumor content 52%. 2 fragments without tumor. Immune component high in some fragments."/>
    <x v="4"/>
    <s v="DBR &amp; SK Hospital, Tirupati"/>
    <s v="Dr C Jayaprakash"/>
    <x v="0"/>
    <s v="NA"/>
    <s v="Buccal Mucosa"/>
    <s v="Left Buccal Mucosa"/>
    <s v="Female"/>
    <n v="48"/>
    <s v="N"/>
    <n v="5.5"/>
    <s v="Kalappa"/>
    <s v="Surgery"/>
    <s v="Primary"/>
    <s v="Naïve"/>
    <s v="NA"/>
    <s v="IVA"/>
    <x v="1"/>
    <s v="NA"/>
    <s v="NA"/>
    <s v="NA"/>
    <s v="NA"/>
    <s v="NA"/>
    <s v="NA"/>
    <s v="NA"/>
    <d v="2026-03-30T00:00:00"/>
    <s v="0.2-0.6*1.2*1.4"/>
    <s v="0.2-0.5*1.0*1.2"/>
    <s v="Vibratome"/>
    <n v="15"/>
    <s v="Mouniss"/>
    <s v="Y"/>
    <s v="Y"/>
    <s v="N"/>
    <s v="Q2 Passed"/>
    <s v="NA"/>
    <s v="Arm 1 (1x7)"/>
    <s v="Base Plate 2: Base Arm {MC RxA (7x1), UNC0642 RxB (7x1)}, Flow Arm {MC RxA (7x1), UNC0642 RxB (7x1)}"/>
    <n v="49"/>
    <s v="Terminated @T72"/>
  </r>
  <r>
    <s v="FBB1R260085"/>
    <n v="260085"/>
    <s v="Biopharma"/>
    <x v="1007"/>
    <s v="FCB-PROTOCOL-01"/>
    <s v="CLN/PRA/399"/>
    <s v="Y"/>
    <s v="BP016(1R)"/>
    <s v="Biopharma"/>
    <s v="Q1 Passed"/>
    <s v="Q1 Passed"/>
    <s v="Q1.5 Passed"/>
    <s v="Rejected"/>
    <s v="Low Tumor"/>
    <s v="Tumor content 3-6%"/>
    <x v="0"/>
    <s v="Sri Lakshmi Hospital, Bangalore"/>
    <s v="Dr Prakash BV"/>
    <x v="0"/>
    <s v="NA"/>
    <s v="Tongue"/>
    <s v="Right Lateral border of tongue"/>
    <s v="Female"/>
    <n v="77"/>
    <s v="N"/>
    <n v="4.8"/>
    <s v="Kalappa"/>
    <s v="Surgery"/>
    <s v="Primary"/>
    <s v="Naïve"/>
    <s v="NA"/>
    <s v="IVA"/>
    <x v="1"/>
    <s v="NA"/>
    <s v="pT4N2M0"/>
    <s v="NA"/>
    <s v="NA"/>
    <s v="SCC"/>
    <s v="NA"/>
    <s v="NA"/>
    <d v="2026-03-31T00:00:00"/>
    <s v="0.8*1.2*1.8"/>
    <s v="NA"/>
    <s v="Vibratome"/>
    <n v="15"/>
    <s v="Syam"/>
    <s v="Y"/>
    <s v="Y"/>
    <s v="N"/>
    <s v="Q2 Rejected"/>
    <s v="Low Tumor"/>
    <s v="Arm 1 (1x7)"/>
    <s v="Base Plate 2: MC RxA (1x7), B1+B2+B3 RxB (1x7), C1+C2+C3 RxC (1x7), D1+D2+D3 RxD (1x7), E1+E2+E3 RxE (1x7), F1+F2+F3 RxF (1x7)"/>
    <n v="56"/>
    <s v="Rejected"/>
  </r>
  <r>
    <s v="FBR2S260086"/>
    <n v="260086"/>
    <s v="R&amp;D"/>
    <x v="1007"/>
    <s v="FCB-PROTOCOL-01"/>
    <s v="VYD/477"/>
    <s v="Y"/>
    <s v="Cos V1 (2S)"/>
    <s v="Internal R&amp;D"/>
    <s v="Q1 Passed"/>
    <s v="Q1 Passed"/>
    <s v="Q1.5 Passed"/>
    <s v="Rejected"/>
    <s v="Low Tumor"/>
    <s v="A:Tumor content 0-20%. Average tumor content 7%_x000a_B:Tumor content 0-1%"/>
    <x v="5"/>
    <s v="Vydehi Hospital, Bangalore"/>
    <s v="Dr Amritha Prabha"/>
    <x v="7"/>
    <s v="NA"/>
    <s v="Colon"/>
    <s v="Sigmoid Colon"/>
    <s v="Female"/>
    <n v="55"/>
    <s v="N"/>
    <n v="5.6"/>
    <s v="Shashi"/>
    <s v="Surgery"/>
    <s v="Primary"/>
    <s v="Naïve"/>
    <s v="NA"/>
    <s v="NA"/>
    <x v="0"/>
    <s v="NA"/>
    <s v="NA"/>
    <s v="NA"/>
    <s v="NA"/>
    <s v="Adenocarcinoma"/>
    <s v="NA"/>
    <s v="NA"/>
    <d v="2026-03-31T00:00:00"/>
    <s v="0.4-0.8*1.4*1.4"/>
    <s v="NA"/>
    <s v="Vibratome"/>
    <n v="13"/>
    <s v="Noor"/>
    <s v="Y"/>
    <s v="Y"/>
    <s v="N"/>
    <s v="Q2 Passed"/>
    <s v="NA"/>
    <s v="2*4*0.45 Arm 1 (1x7)"/>
    <s v="Base Plate 2: 2*4*0.45 {MC (DMEM/F12) RxA (1x7), DMEM/F12+Leucovorin+5FU Oxaliplatin RxK (1x7)};_x000a_Base Plate 3: {MC (DMEM/F12) RxA (1x7)} ;_x000a_Base Plate 4: {MC (DMEM/F12) RxA (1x4)}  "/>
    <n v="39"/>
    <s v="Terminated @T72"/>
  </r>
  <r>
    <s v="FBB1R260087"/>
    <n v="260087"/>
    <s v="Biopharma"/>
    <x v="1008"/>
    <s v="FCB-PROTOCOL-01"/>
    <s v="CLN/PRA/400"/>
    <s v="Y"/>
    <s v="BP016(1R)"/>
    <s v="Biopharma"/>
    <s v="Q1 Passed"/>
    <s v="Q1 Passed"/>
    <s v="Q1.5 Passed"/>
    <s v="Rejected"/>
    <s v="Low Tumor"/>
    <s v="Tumor content 0-10%.Average tumor content 4%"/>
    <x v="0"/>
    <s v="Sri Lakshmi Hospital, Bangalore"/>
    <s v="Dr Prakash BV"/>
    <x v="0"/>
    <s v="NA"/>
    <s v="Mouth"/>
    <s v="Floor of mouth"/>
    <s v="Female"/>
    <n v="65"/>
    <s v="N"/>
    <n v="3.6"/>
    <s v="Kalappa"/>
    <s v="Surgery"/>
    <s v="Primary"/>
    <s v="Naïve"/>
    <s v="NA"/>
    <s v="III"/>
    <x v="4"/>
    <s v="NA"/>
    <s v="pT3N1M0"/>
    <s v="NA"/>
    <s v="NA"/>
    <s v="SCC"/>
    <s v="NA"/>
    <s v="NA"/>
    <d v="2026-04-01T00:00:00"/>
    <s v="0.2-0.6*1.0-1.8*3.2"/>
    <s v="NA"/>
    <s v="Vibratome"/>
    <n v="15"/>
    <s v="Mano"/>
    <s v="Y"/>
    <s v="Y"/>
    <s v="N"/>
    <s v="Q2 Rejected"/>
    <s v="Low Tumor"/>
    <s v="Arm 1 (1x7)"/>
    <s v="Base Plate 2: MC RxA (1x7), B1+B2+B3 RxB (1x7), C1+C2+C3 RxC (1x7), D1+D2+D3 RxD (1x7), E1+E2+E3 RxE (1x7), F1+F2+F3 RxF (1x7)"/>
    <n v="56"/>
    <s v="Rejected"/>
  </r>
  <r>
    <s v="FBR1Y260088"/>
    <n v="260088"/>
    <s v="R&amp;D"/>
    <x v="1009"/>
    <s v="FCB-PROTOCOL-01"/>
    <s v="VYD/478"/>
    <s v="Y"/>
    <s v="CCS Study (1Y)"/>
    <s v="Internal R&amp;D"/>
    <s v="Q1 Passed"/>
    <s v="Q1 Passed"/>
    <s v="Q1.5 Passed"/>
    <s v="Qualified"/>
    <s v="NA"/>
    <s v="umor content 35-75%"/>
    <x v="5"/>
    <s v="Vydehi Hospital, Bangalore"/>
    <s v="Dr Amritha Prabha"/>
    <x v="0"/>
    <s v="NA"/>
    <s v="Alveolus"/>
    <s v="Right Lower Alveolus"/>
    <s v="Female"/>
    <n v="75"/>
    <s v="N"/>
    <n v="3.7"/>
    <s v="Maruthi"/>
    <s v="Surgery"/>
    <s v="Primary"/>
    <s v="Naïve"/>
    <s v="NA"/>
    <s v="IV"/>
    <x v="1"/>
    <n v="2"/>
    <s v="T4aN1"/>
    <s v="NA"/>
    <s v="NA"/>
    <s v="SCC"/>
    <s v="RT"/>
    <s v="NA"/>
    <d v="2026-04-02T00:00:00"/>
    <s v="0.4*0.4-1.2*0.5-1.8"/>
    <s v="0.2-0.3*0.2-0.6*0.4-1.6"/>
    <s v="Vibratome"/>
    <n v="15"/>
    <s v="Susmitha"/>
    <s v="Y"/>
    <s v="Y"/>
    <s v="N"/>
    <s v="Q2 Passed"/>
    <s v="NA"/>
    <s v="Arm 1 (1x5)"/>
    <s v="Base Plate 2: 2*4*0.45 { MC RxA (1x5), Cisplatin RxF (1x5) }"/>
    <n v="15"/>
    <s v="Terminated @T72"/>
  </r>
  <r>
    <s v="FBB1R260089"/>
    <n v="260089"/>
    <s v="Biopharma"/>
    <x v="1009"/>
    <s v="FCB-PROTOCOL-01"/>
    <s v="CLN/PRA/401"/>
    <s v="Y"/>
    <s v="BP016(1R)"/>
    <s v="Biopharma"/>
    <s v="Q1 Passed"/>
    <s v="Q1 Passed"/>
    <s v="Q1.5 Passed"/>
    <s v="Rejected"/>
    <s v="Low Tumor"/>
    <s v="Tumor content 4-12%"/>
    <x v="0"/>
    <s v="Sri Lakshmi Hospital, Bangalore"/>
    <s v="Dr Prakash BV"/>
    <x v="0"/>
    <s v="NA"/>
    <s v="Tongue"/>
    <s v="Tongue"/>
    <s v="Female"/>
    <n v="82"/>
    <s v="N"/>
    <n v="5.5"/>
    <s v="Shashi"/>
    <s v="Surgery"/>
    <s v="Primary"/>
    <s v="Naïve"/>
    <s v="NA"/>
    <s v="II"/>
    <x v="2"/>
    <s v="NA"/>
    <s v="pT2N0M0"/>
    <s v="NA"/>
    <s v="NA"/>
    <s v="SCC"/>
    <s v="NA"/>
    <s v="NA"/>
    <d v="2026-04-02T00:00:00"/>
    <s v="1.0*1.6*1.6"/>
    <s v="NA"/>
    <s v="Vibratome"/>
    <n v="15"/>
    <s v="Syam"/>
    <s v="Y"/>
    <s v="Y"/>
    <s v="N"/>
    <s v="Q2 Rejected"/>
    <s v="Low Tumor"/>
    <s v="Arm 1 (1x7)"/>
    <s v="Base Plate 2: MC RxA (1x7), B1+B2+B3 RxB (1x7), C1+C2+C3 RxC (1x7), D1+D2+D3 RxD (1x7), E1+E2+E3 RxE (1x7), F1+F2+F3 RxF (1x7)"/>
    <n v="56"/>
    <s v="Rejected"/>
  </r>
  <r>
    <n v="260090"/>
    <n v="260090"/>
    <s v="R&amp;D"/>
    <x v="1009"/>
    <s v="FCB-PROTOCOL-01"/>
    <s v="CLN/DBR/280"/>
    <s v="Y"/>
    <s v="Biobank"/>
    <s v="Internal R&amp;D"/>
    <s v="Q1 Rejected"/>
    <s v="Q1 Passed"/>
    <s v="Q1.5 Rejected"/>
    <s v="Rejected"/>
    <s v="Tissue having height of 6mm and the texture is fluffy and soft"/>
    <s v="NA"/>
    <x v="4"/>
    <s v="DBR &amp; SK Hospital, Tirupati"/>
    <s v="Dr C Jayaprakash"/>
    <x v="0"/>
    <s v="NA"/>
    <s v="Buccal Mucosa"/>
    <s v="Right Buccal Mucosa"/>
    <s v="Male"/>
    <n v="75"/>
    <s v="N"/>
    <n v="6.8"/>
    <s v="Maruthi"/>
    <s v="Surgery"/>
    <s v="Primary"/>
    <s v="Naïve"/>
    <s v="NA"/>
    <s v="NA"/>
    <x v="0"/>
    <s v="NA"/>
    <s v="NA"/>
    <s v="NA"/>
    <s v="NA"/>
    <s v="NA"/>
    <s v="NA"/>
    <s v="NA"/>
    <d v="2026-04-02T00:00:00"/>
    <s v="NA"/>
    <s v="NA"/>
    <s v="NA"/>
    <s v="NA"/>
    <s v="NA"/>
    <s v="NA"/>
    <s v="NA"/>
    <s v="N"/>
    <s v="NA"/>
    <s v="NA"/>
    <s v="NA"/>
    <s v="NA"/>
    <s v="NA"/>
    <s v="Rejected"/>
  </r>
  <r>
    <s v="FBR2Q260091"/>
    <n v="260091"/>
    <s v="R&amp;D"/>
    <x v="1010"/>
    <s v="FCB-PROTOCOL-01"/>
    <s v="VYD/479"/>
    <s v="Y"/>
    <s v="MFS (2Q)"/>
    <s v="Internal R&amp;D"/>
    <s v="Q1 Passed"/>
    <s v="Q1 Passed"/>
    <s v="Compromised"/>
    <s v="Qualified"/>
    <s v="NA"/>
    <s v="A:Tumor content 0-90%. Average tumor content 68%_x000a_B:Tumor content 0-90%. Average tumor content 70%"/>
    <x v="5"/>
    <s v="Vydehi Hospital, Bangalore"/>
    <s v="Dr Amritha Prabha"/>
    <x v="0"/>
    <s v="NA"/>
    <s v="Tongue"/>
    <s v="Left Lateral Border of Tongue"/>
    <s v="Male"/>
    <n v="50"/>
    <s v="N"/>
    <n v="5.6"/>
    <s v="Shashi"/>
    <s v="Surgery"/>
    <s v="Primary"/>
    <s v="Naïve"/>
    <s v="NA"/>
    <s v="II"/>
    <x v="2"/>
    <n v="1"/>
    <s v="T2N0"/>
    <s v="NA"/>
    <s v="NA"/>
    <s v="SCC"/>
    <s v="RT"/>
    <s v="NA"/>
    <d v="2026-04-04T00:00:00"/>
    <s v="0.4-0.8*0.9*1.0"/>
    <s v="NA"/>
    <s v="Vibratome"/>
    <n v="15"/>
    <s v="Mouniss"/>
    <s v="N"/>
    <s v="N"/>
    <s v="N"/>
    <s v="Q2 Passed"/>
    <s v="NA"/>
    <s v="2*2*0.45 Arm 1 (1x7)_x000a_2*2*0.45 Arm 2 (1x7)"/>
    <s v="Base Plate 2: Control RxA(7x1), Cisplatin RxF (7x1);_x000a_Plate 3: Control RxCO (1x7), Cisplatin RxDH (1x7)"/>
    <n v="63"/>
    <s v="Terminated @T72"/>
  </r>
  <r>
    <s v="FBB1R260092"/>
    <n v="260092"/>
    <s v="Biopharma"/>
    <x v="1011"/>
    <s v="FCB-PROTOCOL-01"/>
    <s v="CLN/PRA/402"/>
    <s v="Y"/>
    <s v="BP016(1R)"/>
    <s v="Biopharma"/>
    <s v="Q1 Passed"/>
    <s v="Q1 Passed"/>
    <s v="Q1.5 Passed"/>
    <s v="Qualified"/>
    <s v="NA"/>
    <s v="Tumor content 8-65%. High Grade tumor. Areas of necrosis present"/>
    <x v="0"/>
    <s v="Sri Lakshmi Hospital, Bangalore"/>
    <s v="Dr Prakash BV"/>
    <x v="0"/>
    <s v="NA"/>
    <s v="GBS"/>
    <s v="Right Lower GBS"/>
    <s v="Male"/>
    <n v="41"/>
    <s v="N"/>
    <n v="5.3"/>
    <s v="Kalappa"/>
    <s v="Surgery"/>
    <s v="Primary"/>
    <s v="Naïve"/>
    <s v="NA"/>
    <s v="IV"/>
    <x v="1"/>
    <s v="NA"/>
    <s v="pT4aN1M0"/>
    <s v="NA"/>
    <s v="NA"/>
    <s v="SCC"/>
    <s v="NA"/>
    <s v="NA"/>
    <d v="2026-04-06T00:00:00"/>
    <s v="0.2-0.6*1.0*1.6"/>
    <s v="NA"/>
    <s v="Vibratome"/>
    <n v="14"/>
    <s v="Jobin"/>
    <s v="Y"/>
    <s v="Y"/>
    <s v="N"/>
    <s v="Q2 Passed"/>
    <s v="NA"/>
    <s v="Arm 1 (1x7)"/>
    <s v="Base Plate 2: MC RxA (1x7), B1+B2+B3 RxB (1x7), C1+C2+C3 RxC (1x7), D1+D2+D3 RxD (1x7), E1+E2+E3 RxE (1x7), F1+F2+F3 RxF (1x7)"/>
    <n v="56"/>
    <s v="Terminated @T72"/>
  </r>
  <r>
    <s v="FBR2Q260093"/>
    <n v="260093"/>
    <s v="R&amp;D"/>
    <x v="1012"/>
    <s v="FCB-PROTOCOL-01"/>
    <s v="CLN/PRA/403"/>
    <s v="Y"/>
    <s v="MFS (2Q)"/>
    <s v="Internal R&amp;D"/>
    <s v="Q1 Passed"/>
    <s v="Q1 Passed"/>
    <s v="Q1.5 Passed"/>
    <s v="Rejected"/>
    <s v="Low Tumor Content"/>
    <s v="Tumor content 0-30%. Average tumor content 8%"/>
    <x v="0"/>
    <s v="Sri Lakshmi Hospital, Bangalore"/>
    <s v="Dr Prakash BV"/>
    <x v="0"/>
    <s v="NA"/>
    <s v="Tongue"/>
    <s v="Base of Tongue"/>
    <s v="Male"/>
    <n v="53"/>
    <s v="N"/>
    <n v="5.4"/>
    <s v="Shashi"/>
    <s v="Surgery"/>
    <s v="Primary"/>
    <s v="Naïve"/>
    <s v="NA"/>
    <s v="IVa "/>
    <x v="1"/>
    <s v="NA"/>
    <s v="pT4aN2bM0"/>
    <s v="NA"/>
    <s v="NA"/>
    <s v="SCC"/>
    <s v="NA"/>
    <s v="NA"/>
    <d v="2026-04-07T00:00:00"/>
    <s v="0.2-0.6*1.4*1.6_x000a_0.2-0.4*0.6-0.8*1.6"/>
    <s v="NA"/>
    <s v="Vibratome"/>
    <n v="14"/>
    <s v="Vasanth"/>
    <s v="Y"/>
    <s v="Y"/>
    <s v="N"/>
    <s v="Q2 Rejected"/>
    <s v="No Tumor"/>
    <s v="2*2*0.45 Arm 1 (1x7)_x000a_2*4*0.45 Arm 2 (1x7)"/>
    <s v="Base Plate 2: Control RxA (7x1), Cisplatin RxF (7x1);_x000a_Plate 3: Control RxCO (1x7), Cisplatin RxDH (1x7);_x000a_Plate : Control RxA (1x7), Cisplatin RxF (1x7)"/>
    <n v="35"/>
    <s v="Rejected"/>
  </r>
  <r>
    <s v="FBB1R260094"/>
    <n v="260094"/>
    <s v="Biopharma"/>
    <x v="1013"/>
    <s v="FCB-PROTOCOL-01"/>
    <s v="CLN/PRA/404"/>
    <s v="Y"/>
    <s v="BP016(1R)"/>
    <s v="Biopharma"/>
    <s v="Q1 Passed"/>
    <s v="Q1 Passed"/>
    <s v="Q1.5 Passed"/>
    <s v="Rejected"/>
    <s v="Low Tumor Content"/>
    <s v="Tumor content 3-45%. Average tumor content 12%"/>
    <x v="0"/>
    <s v="Sri Lakshmi Hospital, Bangalore"/>
    <s v="Dr Prakash BV"/>
    <x v="0"/>
    <s v="NA"/>
    <s v="Parynx"/>
    <s v="Parynx"/>
    <s v="Male"/>
    <n v="55"/>
    <s v="N"/>
    <n v="5.0999999999999996"/>
    <s v="Kalappa"/>
    <s v="Surgery"/>
    <s v="Primary"/>
    <s v="Naïve"/>
    <s v="NA"/>
    <s v="IVa "/>
    <x v="1"/>
    <s v="NA"/>
    <s v="pT4N0M0"/>
    <s v="NA"/>
    <s v="NA"/>
    <s v="SCC"/>
    <s v="NA"/>
    <s v="NA"/>
    <d v="2026-04-08T00:00:00"/>
    <s v="0.3-0.4*0.9*1.5"/>
    <s v="NA"/>
    <s v="Vibratome"/>
    <n v="14"/>
    <s v="Dharani"/>
    <s v="Y"/>
    <s v="Y"/>
    <s v="N"/>
    <s v="Q2 Rejected"/>
    <s v="Low Tumor"/>
    <s v="Arm 1 (1x7)"/>
    <s v="Base Plate 2: MC RxA (1x7), B1+B2+B3 RxB (1x7), C1+C2+C3 RxC (1x7), D1+D2+D3 RxD (1x7), E1+E2+E3 RxE (1x7), F1+F2+F3 RxF (1x7)"/>
    <n v="63"/>
    <s v="Rejected"/>
  </r>
  <r>
    <s v="FBR2Q260095"/>
    <n v="260095"/>
    <s v="R&amp;D"/>
    <x v="1013"/>
    <s v="FCB-PROTOCOL-01"/>
    <s v="VYD/480"/>
    <s v="Y"/>
    <s v="MFS (2Q)"/>
    <s v="Internal R&amp;D"/>
    <s v="Q1 Passed"/>
    <s v="Q1 Passed"/>
    <s v="Q1.5 Passed"/>
    <s v="Qualified"/>
    <s v="NA"/>
    <s v="Tumor content 70-88%"/>
    <x v="5"/>
    <s v="Vydehi Hospital, Bangalore"/>
    <s v="Dr Amritha Prabha"/>
    <x v="0"/>
    <s v="NA"/>
    <s v="Buccal Mucosa"/>
    <s v="Left Buccal Mucosa"/>
    <s v="Male"/>
    <n v="52"/>
    <s v="N"/>
    <n v="4.3"/>
    <s v="Maruthi"/>
    <s v="Surgery"/>
    <s v="Primary"/>
    <s v="Naïve"/>
    <s v="NA"/>
    <s v="III"/>
    <x v="4"/>
    <n v="1"/>
    <s v="T3N0"/>
    <s v="NA"/>
    <s v="NA"/>
    <s v="SCC"/>
    <s v="RT"/>
    <s v="NA"/>
    <d v="2026-04-08T00:00:00"/>
    <s v="0.2-0.6*1.0*1.6_x000a_0.4*1.2*1.2"/>
    <s v="NA"/>
    <s v="Vibratome"/>
    <n v="14"/>
    <s v="Dhusyanth"/>
    <s v="Y"/>
    <s v="Y"/>
    <s v="N"/>
    <s v="Q2 Passed"/>
    <s v="NA"/>
    <s v="2*2*0.45 Arm 1 (1x7)"/>
    <s v="Base Plate 2: Control RxA (7x1), Cisplatin RxF (7x1), Pacli+Carbo RxJ (7x1);_x000a_Plate 3: Control RxCO (1x7), Cisplatin RxDH (1x7);_x000a_Plate : Control RxA (1x7), Cisplatin RxF (1x7)"/>
    <n v="63"/>
    <s v="Terminated @T72"/>
  </r>
  <r>
    <s v="FBR2Q260096"/>
    <n v="260096"/>
    <s v="R&amp;D"/>
    <x v="1014"/>
    <s v="FCB-PROTOCOL-01"/>
    <s v="CLN/PRA/405"/>
    <s v="Y"/>
    <s v="MFS (2Q)"/>
    <s v="Internal R&amp;D"/>
    <s v="Q1 Passed"/>
    <s v="Q1 Passed"/>
    <s v="Q1.5 Passed"/>
    <s v="Qualified"/>
    <s v="NA"/>
    <s v="Tumor content 12-70%"/>
    <x v="0"/>
    <s v="Sri Lakshmi Hospital, Bangalore"/>
    <s v="Dr Prakash BV"/>
    <x v="0"/>
    <s v="NA"/>
    <s v="Buccal Mucosa"/>
    <s v="Left Buccal Mucosa"/>
    <s v="Female"/>
    <n v="47"/>
    <s v="N"/>
    <n v="5.9"/>
    <s v="Kalappa"/>
    <s v="Surgery"/>
    <s v="Primary"/>
    <s v="Naïve"/>
    <s v="NA"/>
    <s v="III"/>
    <x v="4"/>
    <s v="NA"/>
    <s v="pT3N1M0"/>
    <s v="NA"/>
    <s v="NA"/>
    <s v="SCC"/>
    <s v="NA"/>
    <s v="NA"/>
    <d v="2026-04-09T00:00:00"/>
    <s v="1.2-1.4*2.4-2.8*1.8-2.6"/>
    <s v="1.2-1.4*2.4-2.8*1.8-2.4"/>
    <s v="Vibratome"/>
    <n v="14"/>
    <s v="Dhusyanth"/>
    <s v="Y"/>
    <s v="Y"/>
    <s v="N"/>
    <s v="Q2 Passed"/>
    <s v="NA"/>
    <s v="2*2*0.45 Arm 1 (1x7)"/>
    <s v="Base Plate 2: Control RxA (7x1), Cisplatin RxF (7x1);_x000a_Plate 3: Control RxCO (1x7), Cisplatin RxDH (1x7);_x000a_Plate : Control RxA (1x7), Cisplatin RxF (1x7)"/>
    <n v="63"/>
    <s v="Terminated @T72"/>
  </r>
  <r>
    <s v="FBR2Q260097"/>
    <n v="260097"/>
    <s v="R&amp;D"/>
    <x v="1015"/>
    <s v="FCB-PROTOCOL-01"/>
    <s v="CLN/PRA/406"/>
    <s v="Y"/>
    <s v="MFS (2Q)"/>
    <s v="Internal R&amp;D"/>
    <s v="Q1 Passed"/>
    <s v="Q1 Passed"/>
    <s v="Q1.5 Passed"/>
    <s v="Qualified"/>
    <s v="NA"/>
    <s v="Tumor content 20-65%"/>
    <x v="0"/>
    <s v="Sri Lakshmi Hospital, Bangalore"/>
    <s v="Dr Prakash BV"/>
    <x v="0"/>
    <s v="NA"/>
    <s v="Buccal Mucosa"/>
    <s v="Right Buccal Mucosa"/>
    <s v="Female"/>
    <n v="55"/>
    <s v="N"/>
    <n v="5.3"/>
    <s v="Kalappa"/>
    <s v="Surgery"/>
    <s v="Primary"/>
    <s v="Naïve"/>
    <s v="NA"/>
    <s v="II"/>
    <x v="2"/>
    <s v="NA"/>
    <s v="pT3N1M0"/>
    <s v="NA"/>
    <s v="NA"/>
    <s v="SCC"/>
    <s v="NA"/>
    <s v="NA"/>
    <d v="2026-04-10T00:00:00"/>
    <s v="1.4*1.2-1.8*1.6-3.4_x000a_0.8*0.4-1.2*2.2-3.6"/>
    <s v="1.4*0.2-1.4*1.4-2.6_x000a_0.6*0.4-0.6*2.2"/>
    <s v="Vibratome"/>
    <n v="14"/>
    <s v="Dhusyanth"/>
    <s v="Y"/>
    <s v="Y"/>
    <s v="N"/>
    <s v="Q2 Passed"/>
    <s v="NA"/>
    <s v="2*2*0.45 Arm 1 (1x7)"/>
    <s v="Base Plate 2: Control RxA (7x1), Cisplatin RxF (7x1);_x000a_Plate 3: Control RxCO (1x7), Cisplatin RxDH (1x7);_x000a_Plate : Control RxA (1x7), Cisplatin RxF (1x7)"/>
    <n v="56"/>
    <s v="Terminated @T72"/>
  </r>
  <r>
    <s v="FBR2A260098"/>
    <n v="260098"/>
    <s v="R&amp;D"/>
    <x v="1015"/>
    <s v="FCB-PROTOCOL-01"/>
    <s v="JSS-096"/>
    <s v="Y"/>
    <s v="Ovary CC (2A)"/>
    <s v="Internal R&amp;D"/>
    <s v="Q1 Rejected"/>
    <s v="Q1 Passed"/>
    <s v="Q1.5 Rejected"/>
    <s v="Rejected"/>
    <s v="NA"/>
    <s v="Tumor content 5-60%"/>
    <x v="6"/>
    <s v="JSS Hospital, Mysore"/>
    <s v="Dr Ravi Krishnappa"/>
    <x v="2"/>
    <s v="NA"/>
    <s v="Ovary"/>
    <s v="Left Ovary"/>
    <s v="Female"/>
    <n v="49"/>
    <s v="N"/>
    <n v="6.7"/>
    <s v="Maruthi"/>
    <s v="Surgery"/>
    <s v="Primary"/>
    <s v="Chemotherapy"/>
    <s v="NA"/>
    <s v="NA"/>
    <x v="0"/>
    <s v="NA"/>
    <s v="NA"/>
    <n v="6"/>
    <s v="Paclitaxel+Carboplatin"/>
    <s v="Adenocarcinoma"/>
    <s v="NA"/>
    <s v="NA"/>
    <d v="2026-04-10T00:00:00"/>
    <s v="0.8*0.4-1.2*0.9-1.4"/>
    <s v="NA"/>
    <s v="Vibratome"/>
    <n v="15"/>
    <s v="Dhusyanth"/>
    <s v="Y"/>
    <s v="Y"/>
    <s v="N"/>
    <s v="Q2 Passed"/>
    <s v="NA"/>
    <s v="Arm 1 (1x6)"/>
    <s v="NA"/>
    <n v="25"/>
    <s v="Rejected"/>
  </r>
  <r>
    <s v="FBR1J260099"/>
    <n v="260099"/>
    <s v="R&amp;D"/>
    <x v="1016"/>
    <s v="FCB-PROTOCOL-01"/>
    <s v="JSS-097"/>
    <s v="Y"/>
    <s v="COS_v3.0-Gastric (1J)"/>
    <s v="Internal R&amp;D"/>
    <s v="Q1 Passed"/>
    <s v="Q1 Passed"/>
    <s v="Q1.5 Passed"/>
    <s v="Rejected"/>
    <s v="NA"/>
    <s v="No tumor"/>
    <x v="6"/>
    <s v="JSS Hospital, Mysore"/>
    <s v="Dr Ravi Krishnappa"/>
    <x v="3"/>
    <s v="NA"/>
    <s v="Stomach"/>
    <s v="Antrum"/>
    <s v="Male"/>
    <n v="43"/>
    <s v="N"/>
    <n v="5.8"/>
    <s v="Kalappa"/>
    <s v="Surgery"/>
    <s v="Primary"/>
    <s v="Chemotherapy"/>
    <s v="NA"/>
    <s v="NA"/>
    <x v="0"/>
    <s v="NA"/>
    <s v="NA"/>
    <n v="4"/>
    <s v="FLOT"/>
    <s v="Adenocarcinoma"/>
    <s v="NA"/>
    <s v="NA"/>
    <d v="2026-04-15T00:00:00"/>
    <s v="0.3*0.4-0.6*1.4_x000a_0.2*0.4*1.2_x000a_0.3*0.2-0.5*1.4"/>
    <s v="NA"/>
    <s v="Manual"/>
    <n v="13"/>
    <s v="Mano"/>
    <s v="Y"/>
    <s v="Y"/>
    <s v="N"/>
    <s v="Q2 Rejected"/>
    <s v="No Tumor"/>
    <s v="Arm 1 (1x7)"/>
    <s v="Base Plate 2: DMEM/F12+NGE RxA (1x7), DMEM/F12+NGE+FOLT RxF (1x7);_x000a_Base Plate 3: Base Arm PMC RxE (7x1)"/>
    <n v="28"/>
    <s v="Rejected"/>
  </r>
  <r>
    <s v="FBR2U260101"/>
    <n v="260101"/>
    <s v="R&amp;D"/>
    <x v="1017"/>
    <s v="FCB-PROTOCOL-01"/>
    <s v="CLN/DBR/281"/>
    <s v="Y"/>
    <s v="NIC (2U)"/>
    <s v="Internal R&amp;D"/>
    <s v="Q1 Passed"/>
    <s v="Q1 Passed"/>
    <s v="Q1.5 Passed"/>
    <s v="Qualified"/>
    <s v="NA"/>
    <s v="Tumor content 35-90%"/>
    <x v="4"/>
    <s v="DBR &amp; SK Hospital, Tirupati"/>
    <s v="Dr C Jayaprakash"/>
    <x v="0"/>
    <s v="NA"/>
    <s v="Buccal Mucosa"/>
    <s v="Left Buccal Mucosa"/>
    <s v="Female"/>
    <n v="55"/>
    <s v="N"/>
    <n v="5.9"/>
    <s v="Kalappa"/>
    <s v="Surgery"/>
    <s v="Primary"/>
    <s v="Naïve"/>
    <s v="NA"/>
    <s v="NA"/>
    <x v="0"/>
    <s v="NA"/>
    <s v="NA"/>
    <s v="NA"/>
    <s v="NA"/>
    <s v="NA"/>
    <s v="NA"/>
    <s v="NA"/>
    <d v="2026-04-17T00:00:00"/>
    <s v="0.4-0.1*0.8*1.2_x000a_0.4*1.0*1.2-1.4"/>
    <s v="NA"/>
    <s v="Vibratome"/>
    <n v="14"/>
    <s v="Noor"/>
    <s v="Y"/>
    <s v="Y"/>
    <s v="N"/>
    <s v="Q2 Passed"/>
    <s v="NA"/>
    <s v="Arm1 RxA (1x7)"/>
    <s v="Plate 2: Base arm {MC RxA (7x1), Nivo RxC (7x1), Nivo+Ipili RxDD (7x1)}, Flow Arm {MC RxA (7x1), Nivo RxC (7x1), Nivo+Ipili RxDD (7x1)}"/>
    <n v="63"/>
    <s v="Terminated @T72"/>
  </r>
  <r>
    <s v="FBR2U260102"/>
    <n v="260102"/>
    <s v="R&amp;D"/>
    <x v="1018"/>
    <s v="FCB-PROTOCOL-01"/>
    <s v="VYD/481"/>
    <s v="Y"/>
    <s v="NIC (2U)"/>
    <s v="Internal R&amp;D"/>
    <s v="Q1 Passed"/>
    <s v="Q1 Passed"/>
    <s v="Q1.5 Passed"/>
    <s v="Qualified"/>
    <s v="NA"/>
    <s v="Tumor content 40-80%"/>
    <x v="5"/>
    <s v="Vydehi Hospital, Bangalore"/>
    <s v="Dr Amritha Prabha"/>
    <x v="0"/>
    <s v="NA"/>
    <s v="Buccal Mucosa"/>
    <s v="Right Buccal Mucosa"/>
    <s v="Female"/>
    <n v="43"/>
    <s v="N"/>
    <n v="3.9"/>
    <s v="Kalappa"/>
    <s v="Surgery"/>
    <s v="Primary"/>
    <s v="Naïve"/>
    <s v="NA"/>
    <s v="IV"/>
    <x v="1"/>
    <n v="2"/>
    <s v="T4aN3b(soft tissue deposit("/>
    <s v="NA"/>
    <s v="NA"/>
    <s v="SCC"/>
    <s v="CT"/>
    <s v="NA"/>
    <d v="2026-04-20T00:00:00"/>
    <s v="0.2-0.8*0.4-1.4*0.4-1.6"/>
    <s v="NA"/>
    <s v="Vibratome"/>
    <n v="14"/>
    <s v="Susmitha"/>
    <s v="Y"/>
    <s v="Y"/>
    <s v="N"/>
    <s v="Q2 Passed"/>
    <s v="NA"/>
    <s v="Arm1 RxA (1x7)"/>
    <s v="Plate 2: Base arm {MC RxA (7x1), Nivo RxC (7x1), Nivo+Ipili RxDD (7x1)}, Flow Arm {MC RxA (7x1), Nivo RxC (7x1), Nivo+Ipili RxDD (7x1)}"/>
    <n v="49"/>
    <s v="Terminated @T72"/>
  </r>
  <r>
    <s v="FBR1Y260103"/>
    <n v="260103"/>
    <s v="R&amp;D"/>
    <x v="1019"/>
    <s v="FCB-PROTOCOL-01"/>
    <s v="VYD/482"/>
    <s v="Y"/>
    <s v="CCS Study (1Y)"/>
    <s v="Internal R&amp;D"/>
    <s v="Q1 Passed"/>
    <s v="Q1 Passed"/>
    <s v="Q1.5 Passed"/>
    <s v="Qualified"/>
    <s v="NA"/>
    <s v="Tumor content 60-95%"/>
    <x v="5"/>
    <s v="Vydehi Hospital, Bangalore"/>
    <s v="Dr Amritha Prabha"/>
    <x v="0"/>
    <s v="NA"/>
    <s v="Central Arch"/>
    <s v="Central Arch"/>
    <s v="Female"/>
    <n v="51"/>
    <s v="N"/>
    <n v="4.8"/>
    <s v="Maruthi"/>
    <s v="Surgery"/>
    <s v="Primary"/>
    <s v="Naïve"/>
    <s v="NA"/>
    <s v="III"/>
    <x v="4"/>
    <n v="2"/>
    <s v="T2N1"/>
    <s v="NA"/>
    <s v="NA"/>
    <s v="SCC"/>
    <s v="RT"/>
    <s v="NA"/>
    <d v="2026-04-21T00:00:00"/>
    <s v="0.4-0.6*0.9*0.8"/>
    <s v="NA"/>
    <s v="Vibratome"/>
    <n v="14"/>
    <s v="Mano"/>
    <s v="Y"/>
    <s v="Y"/>
    <s v="N"/>
    <s v="Q2 Passed"/>
    <s v="NA"/>
    <s v="Arm 1 (1x7)"/>
    <s v="Base Plate 2: 2*4*0.45 { MC RxA (7x1), Cisplatin RxF (7x1) }, {Pacli+Carbo RxJ (7x1), Gemi+Carbo RxL (7x1)}"/>
    <n v="42"/>
    <s v="Terminated @T72"/>
  </r>
  <r>
    <s v="FBR1A260104"/>
    <n v="260104"/>
    <s v="R&amp;D"/>
    <x v="1019"/>
    <s v="FCB-PROTOCOL-01"/>
    <s v="CLN/DBR/282"/>
    <s v="Y"/>
    <s v="Other Indication (1A)"/>
    <s v="Internal R&amp;D"/>
    <s v="Q1 Passed"/>
    <s v="Q1 Passed"/>
    <s v="Q1.5 Passed"/>
    <s v="Qualified"/>
    <s v="NA"/>
    <s v="Tumor content 0-70%.Average tumor content 18%"/>
    <x v="4"/>
    <s v="DBR &amp; SK Hospital, Tirupati"/>
    <s v="Dr C Jayaprakash"/>
    <x v="8"/>
    <s v="NA"/>
    <s v="Whipple"/>
    <s v="Whipple"/>
    <s v="Female"/>
    <n v="50"/>
    <s v="N"/>
    <n v="5.0999999999999996"/>
    <s v="Kalappa"/>
    <s v="Surgery"/>
    <s v="Primary"/>
    <s v="Naïve"/>
    <s v="NA"/>
    <s v="NA"/>
    <x v="0"/>
    <s v="NA"/>
    <s v="NA"/>
    <s v="NA"/>
    <s v="NA"/>
    <s v="NA"/>
    <s v="NA"/>
    <s v="NA"/>
    <d v="2026-04-22T00:00:00"/>
    <s v="0.4-0.6*1.8*2.4"/>
    <s v="NA"/>
    <s v="Vibratome"/>
    <n v="14"/>
    <s v="Abdul"/>
    <s v="Y"/>
    <s v="Y"/>
    <s v="N"/>
    <s v="Q2 Passed"/>
    <s v="NA"/>
    <s v="2*4*0.45 Arm 1 (1x7)"/>
    <s v="Base Plate 2: 2*4*0.45 { MC DMEM/F12 RxA (7x1),  Flow  DMEM/F12 RxA (7x1),  MC RPMI12 RxB (7x1) }"/>
    <n v="35"/>
    <s v="Terminated @T72"/>
  </r>
  <r>
    <s v="FBR1Q260105"/>
    <n v="260105"/>
    <s v="R&amp;D"/>
    <x v="1020"/>
    <s v="FCB-PROTOCOL-01"/>
    <s v="JSS-098"/>
    <s v="Y"/>
    <s v="COSv4.2_CaBR(1Q-Unknown)"/>
    <s v="Internal R&amp;D"/>
    <s v="Q1 Passed"/>
    <s v="Q1 Passed"/>
    <s v="Q1.5 Passed"/>
    <s v="Qualified"/>
    <s v="Not using for culture, Ceyo stored"/>
    <s v="Tumor content 12-45%"/>
    <x v="6"/>
    <s v="JSS Hospital, Mysore"/>
    <s v="Dr Ravi Krishnappa"/>
    <x v="1"/>
    <s v="Er(P), Pr(P), Her2(N)"/>
    <s v="Breast"/>
    <s v="Right Breast"/>
    <s v="Female"/>
    <n v="47"/>
    <s v="N"/>
    <n v="6.4"/>
    <s v="Maruthi"/>
    <s v="Surgery"/>
    <s v="Primary"/>
    <s v="Naïve"/>
    <s v="NA"/>
    <s v="NA"/>
    <x v="0"/>
    <s v="NA"/>
    <s v="pT2N0M0"/>
    <s v="NA"/>
    <s v="NA"/>
    <s v="NA"/>
    <s v="NA"/>
    <s v="NA"/>
    <d v="2026-04-22T00:00:00"/>
    <s v="0.4*2.2*2.8"/>
    <s v="NA"/>
    <s v="Manual"/>
    <n v="15"/>
    <s v="Dhusyanth"/>
    <s v="Y"/>
    <s v="Y"/>
    <s v="N"/>
    <s v="Q2 Passed"/>
    <s v="Used Cryo preservation"/>
    <s v="Arm 1 (1X7)"/>
    <s v="NA"/>
    <s v="NA"/>
    <s v="Rejected"/>
  </r>
  <r>
    <s v="FBR2S260106"/>
    <n v="260106"/>
    <s v="R&amp;D"/>
    <x v="1020"/>
    <s v="FCB-PROTOCOL-01"/>
    <s v="JSS-099"/>
    <s v="Y"/>
    <s v="Cos V1 (2S)"/>
    <s v="Internal R&amp;D"/>
    <s v="Q1 Passed"/>
    <s v="Q1 Rejected"/>
    <s v="Q1.5 Passed"/>
    <s v="Qualified"/>
    <s v="Hemolysed"/>
    <s v="Tumor content 40-80%"/>
    <x v="6"/>
    <s v="JSS Hospital, Mysore"/>
    <s v="Dr Ravi Krishnappa"/>
    <x v="7"/>
    <s v="NA"/>
    <s v="Colon "/>
    <s v="Ascending Colon"/>
    <s v="Male"/>
    <n v="76"/>
    <s v="N"/>
    <n v="6.4"/>
    <s v="Maruthi"/>
    <s v="Surgery"/>
    <s v="Primary"/>
    <s v="Naïve"/>
    <s v="cT4N2M0"/>
    <s v="NA"/>
    <x v="0"/>
    <s v="NA"/>
    <s v="NA"/>
    <s v="NA"/>
    <s v="NA"/>
    <s v="Adenocarcinoma"/>
    <s v="NA"/>
    <s v="NA"/>
    <d v="2026-04-22T00:00:00"/>
    <s v="0.4-0.8*0.8*1.2_x000a_0.4*1.2-1.4*3.2"/>
    <s v="NA"/>
    <s v="Vibratome"/>
    <n v="13"/>
    <s v="Jobin"/>
    <s v="N"/>
    <s v="N"/>
    <s v="N"/>
    <s v="Q2 Passed"/>
    <s v="NA"/>
    <s v="2*4*0.45 Arm 1 (1x7)"/>
    <s v="Base Plate 2: 2*4*0.45 {MC (DMEM/F12) RxA (1x7)};_x000a_Base Plate 3: {MC (DMEM/F12) RxA (1x4)}  "/>
    <n v="84"/>
    <s v="Terminated @T72"/>
  </r>
  <r>
    <n v="260107"/>
    <n v="260107"/>
    <s v="R&amp;D"/>
    <x v="1021"/>
    <s v="FCB-PROTOCOL-01"/>
    <s v="VYD/483"/>
    <s v="Y"/>
    <s v="Biobank"/>
    <s v="Internal R&amp;D"/>
    <s v="Q1 Rejected"/>
    <s v="Q1 Passed"/>
    <s v="Q1.5 Rejected"/>
    <s v="Rejected"/>
    <s v=" powdery and soft, the Z sections were fragile and the generated explants are not sufficient for culture. Tissue didn't qualify for any R&amp;D study."/>
    <s v="NA"/>
    <x v="5"/>
    <s v="Vydehi Hospital, Bangalore"/>
    <s v="Dr Amritha Prabha"/>
    <x v="0"/>
    <s v="NA"/>
    <s v="Buccal Mucosa"/>
    <s v="Left Buccal Mucosa"/>
    <s v="Male"/>
    <n v="52"/>
    <s v="N"/>
    <n v="5.3"/>
    <s v="Maruthi"/>
    <s v="Surgery"/>
    <s v="Primary"/>
    <s v="Naïve"/>
    <s v="NA"/>
    <s v="NA"/>
    <x v="0"/>
    <s v="NA"/>
    <s v="NA"/>
    <s v="NA"/>
    <s v="NA"/>
    <s v="SCC"/>
    <s v="NA"/>
    <s v="NA"/>
    <d v="2026-04-23T00:00:00"/>
    <s v="0.2*0.6-1.0*0.6-0.8_x000a_0.2*0.2-0.4*1.0_x000a_0.1*0.4*0.8"/>
    <s v="NA"/>
    <s v="Manual"/>
    <n v="14"/>
    <s v="Syam"/>
    <s v="N"/>
    <s v="N"/>
    <s v="N"/>
    <s v="Q2 Rejected"/>
    <s v="Very Small Size Tissue"/>
    <s v="NA"/>
    <s v="NA"/>
    <s v="NA"/>
    <s v="Rejected"/>
  </r>
  <r>
    <s v="FBR1Y260108"/>
    <n v="260108"/>
    <s v="R&amp;D"/>
    <x v="1022"/>
    <s v="FCB-PROTOCOL-01"/>
    <s v="VYD/484"/>
    <s v="Y"/>
    <s v="CCS Study (1Y)"/>
    <s v="Internal R&amp;D"/>
    <s v="Q1 Passed"/>
    <s v="Q1 Passed"/>
    <s v="Q1.5 Passed"/>
    <s v="Qualified"/>
    <s v="NA"/>
    <s v="Tumor content 45-70% "/>
    <x v="5"/>
    <s v="Vydehi Hospital, Bangalore"/>
    <s v="Dr Amritha Prabha"/>
    <x v="0"/>
    <s v="NA"/>
    <s v="Alveolus"/>
    <s v="Right upper alveolus"/>
    <s v="Female"/>
    <n v="89"/>
    <s v="N"/>
    <n v="4.9000000000000004"/>
    <s v="Kalappa"/>
    <s v="Surgery"/>
    <s v="Primary"/>
    <s v="Naïve"/>
    <s v="NA"/>
    <s v="II"/>
    <x v="2"/>
    <n v="2"/>
    <s v="T2N0"/>
    <s v="NA"/>
    <s v="NA"/>
    <s v="NA"/>
    <s v="NA"/>
    <s v="NA"/>
    <d v="2026-04-24T00:00:00"/>
    <s v="0.4-0.5*0.8-0.9*1.2-1.4_x000a_0.4*1.0-1.1*1.2-1.4"/>
    <s v="NA"/>
    <s v="Vibratome"/>
    <n v="14"/>
    <s v="sai "/>
    <s v="Y"/>
    <s v="Y"/>
    <s v="N"/>
    <s v="Q2 Passed"/>
    <s v="NA"/>
    <s v="Arm 1 (1x3)"/>
    <s v="Base Plate 2: 2*4*0.45 { MC RxA (1x6), Cisplatin RxF (1x6) }"/>
    <n v="15"/>
    <s v="Terminated @T72"/>
  </r>
  <r>
    <s v="FBR1Q260109"/>
    <n v="260109"/>
    <s v="R&amp;D"/>
    <x v="1022"/>
    <s v="FCB-PROTOCOL-01"/>
    <s v="JSS-100"/>
    <s v="Y"/>
    <s v="COSv4.2_CaBR(1Q-Unknown)"/>
    <s v="Internal R&amp;D"/>
    <s v="Q1 Rejected"/>
    <s v="Q1 Rejected"/>
    <s v="Q1.5 Rejected"/>
    <s v="Rejected"/>
    <s v="sample size small and generated explants cryo preserved,_x000a_hemolysed and clump observed"/>
    <s v="Tumor content 8-40%"/>
    <x v="6"/>
    <s v="JSS Hospital, Mysore"/>
    <s v="Dr Ravi Krishnappa"/>
    <x v="1"/>
    <s v="Er(P), Pr(P), Her2(N)"/>
    <s v="Breast"/>
    <s v="Right Breast"/>
    <s v="Female"/>
    <n v="68"/>
    <s v="N"/>
    <n v="5.0999999999999996"/>
    <s v="Shashi"/>
    <s v="Surgery"/>
    <s v="Primary"/>
    <s v="Naïve"/>
    <s v="NA"/>
    <s v="pT1N0"/>
    <x v="3"/>
    <s v="NA"/>
    <s v="pT1N0"/>
    <s v="NA"/>
    <s v="NA"/>
    <s v="IDC"/>
    <s v="NA"/>
    <s v="NA"/>
    <d v="2026-04-24T00:00:00"/>
    <s v="0.2/0.3*0.4*0.6/0.7"/>
    <s v="NA"/>
    <s v="Manual"/>
    <n v="14"/>
    <s v="chandan"/>
    <s v="Y"/>
    <s v="Y"/>
    <s v="N"/>
    <s v="Q2 Passed"/>
    <s v="Used Cryo preservation"/>
    <s v="Arm 1 (1X7)"/>
    <s v="NA"/>
    <s v="NA"/>
    <s v="Rejected"/>
  </r>
  <r>
    <s v="FBR1Y260110"/>
    <n v="260110"/>
    <s v="R&amp;D"/>
    <x v="1023"/>
    <s v="FCB-PROTOCOL-01"/>
    <s v="VYD/485"/>
    <s v="Y"/>
    <s v="CCS Study (1Y)"/>
    <s v="Internal R&amp;D"/>
    <s v="Q1 Passed"/>
    <s v="Q1 Passed"/>
    <s v="Q1.5 Passed"/>
    <s v="Qualified"/>
    <s v="NA"/>
    <s v="Tumor content 0-60%. Average tumor content 18%. Immune component high"/>
    <x v="5"/>
    <s v="Vydehi Hospital, Bangalore"/>
    <s v="Dr Amritha Prabha"/>
    <x v="0"/>
    <s v="NA"/>
    <s v="Buccal Mucosa"/>
    <s v="Left Buccal Mucosa"/>
    <s v="Male"/>
    <n v="51"/>
    <s v="N"/>
    <n v="6.6"/>
    <s v="Kalappa"/>
    <s v="Surgery"/>
    <s v="Primary"/>
    <s v="Naïve"/>
    <s v="NA"/>
    <s v="II"/>
    <x v="2"/>
    <n v="2"/>
    <s v="T2N0"/>
    <s v="NA"/>
    <s v="NA"/>
    <s v="SCC"/>
    <s v="NA"/>
    <s v="NA"/>
    <d v="2026-04-27T00:00:00"/>
    <s v="0.2-0.6*0.4-0.8*1.2"/>
    <s v="NA"/>
    <s v="Vibratome"/>
    <n v="14"/>
    <s v="Susmitha"/>
    <s v="Y"/>
    <s v="Y"/>
    <s v="N"/>
    <s v="Q2 Passed"/>
    <s v="NA"/>
    <s v="Arm 1 (1x7)"/>
    <s v="Base Plate 2: 2*4*0.45 { MC RxA (7x1), Cisplatin RxF (7x1) }"/>
    <n v="28"/>
    <s v="Terminated @T72"/>
  </r>
  <r>
    <s v="FBR2U260111"/>
    <n v="260111"/>
    <s v="R&amp;D"/>
    <x v="1024"/>
    <s v="FCB-PROTOCOL-01"/>
    <s v="CLN/PRA/407"/>
    <s v="Y"/>
    <s v="NIC (2U)"/>
    <s v="Internal R&amp;D"/>
    <s v="Q1 Passed"/>
    <s v="Q1 Passed"/>
    <s v="Q1.5 Passed"/>
    <s v="Qualified"/>
    <s v="NA"/>
    <s v="Tumor content 8-80%"/>
    <x v="0"/>
    <s v="Sri Lakshmi Hospital, Bangalore"/>
    <s v="Dr Prakash BV"/>
    <x v="0"/>
    <s v="NA"/>
    <s v="Buccal Mucosa"/>
    <s v="Right Buccal Mucosa"/>
    <s v="Male"/>
    <n v="41"/>
    <s v="N"/>
    <n v="5.0999999999999996"/>
    <s v="Kalappa"/>
    <s v="Surgery"/>
    <s v="Primary"/>
    <s v="Naïve"/>
    <s v="NA"/>
    <s v="IVA"/>
    <x v="1"/>
    <s v="NA"/>
    <s v="pT4N2M0"/>
    <s v="NA"/>
    <s v="NA"/>
    <s v="SCC"/>
    <s v="NA"/>
    <s v="NA"/>
    <d v="2026-04-28T00:00:00"/>
    <s v="0.2-0.6*0.2-1.0*2.4"/>
    <s v="NA"/>
    <s v="Vibratome"/>
    <n v="14"/>
    <s v="Syam"/>
    <s v="Y"/>
    <s v="Y"/>
    <s v="N"/>
    <s v="Q2 Passed"/>
    <s v="NA"/>
    <s v="Arm1 RxA (1x7)"/>
    <s v="Plate 2: Base arm {MC RxA (7x1), Nivo RxC (7x1), Nivo+Ipili RxDD (7x1)}, Flow Arm {MC RxA (7x1), Nivo RxC (7x1), Nivo+Ipili RxDD (7x1)}"/>
    <n v="56"/>
    <s v="Terminated @T72"/>
  </r>
  <r>
    <s v="FBR1Q260112"/>
    <n v="260112"/>
    <s v="R&amp;D"/>
    <x v="1024"/>
    <s v="FCB-PROTOCOL-01"/>
    <s v="VYD/486"/>
    <s v="Y"/>
    <s v="COSv4.2_CaBR(1Q-Unknown)"/>
    <s v="Internal R&amp;D"/>
    <s v="Q1 Passed"/>
    <s v="Q1 Passed"/>
    <s v="Q1.5 Passed"/>
    <s v="Qualified"/>
    <s v="NA"/>
    <s v="Tumor content 0-15%. Average tumor content 2%"/>
    <x v="5"/>
    <s v="Vydehi Hospital, Bangalore"/>
    <s v="Dr Amritha Prabha"/>
    <x v="1"/>
    <s v="Er(P), Pr(P), Her2(N)"/>
    <s v="Breast"/>
    <s v="Left Breast"/>
    <s v="Female"/>
    <n v="47"/>
    <s v="N"/>
    <n v="5.3"/>
    <s v="Shashi"/>
    <s v="Surgery"/>
    <s v="Primary"/>
    <s v="Chemotherapy"/>
    <s v="NA"/>
    <s v="NA"/>
    <x v="0"/>
    <n v="3"/>
    <s v="pT1N3a"/>
    <n v="8"/>
    <s v="4AC+ 4Paclitaxel"/>
    <s v="IDC"/>
    <s v="RT"/>
    <s v="NA"/>
    <d v="2026-04-28T00:00:00"/>
    <s v="0.2*0.4-0.6*0.8_x000a_0.2-0.4*0.8-1.4*1.8"/>
    <s v="0.2-0.3*0.6*1.2"/>
    <s v="Manual"/>
    <n v="14"/>
    <s v="sai "/>
    <s v="Y"/>
    <s v="Y"/>
    <s v="N"/>
    <s v="Q2 Passed"/>
    <s v="NA"/>
    <s v="Arm 1 (1X5)"/>
    <s v="Base Plate 2: MC RxA (1x5), Adriyamycin+Cyclophosphamide+Paclitaxel RxF (1x5)"/>
    <n v="15"/>
    <s v="Terminated @T72"/>
  </r>
  <r>
    <s v="FBR1Q260113"/>
    <n v="260113"/>
    <s v="R&amp;D"/>
    <x v="1024"/>
    <s v="FCB-PROTOCOL-01"/>
    <s v="CLN/DBR/283"/>
    <s v="Y"/>
    <s v="COSv4.2_CaBR(1Q-Unknown)"/>
    <s v="Internal R&amp;D"/>
    <s v="Q1 Passed"/>
    <s v="Q1 Passed"/>
    <s v="Q1.5 Passed"/>
    <s v="Qualified"/>
    <s v="Cryo Stored"/>
    <s v="Tumor content 5-45%"/>
    <x v="4"/>
    <s v="DBR &amp; SK Hospital, Tirupati"/>
    <s v="Dr C Jayaprakash"/>
    <x v="1"/>
    <s v="TNBC"/>
    <s v="Breast"/>
    <s v="Left Breast"/>
    <s v="Female"/>
    <n v="81"/>
    <s v="N"/>
    <n v="6.1"/>
    <s v="Kalappa"/>
    <s v="Surgery"/>
    <s v="Primary"/>
    <s v="Naïve"/>
    <s v="NA"/>
    <s v="NA"/>
    <x v="0"/>
    <s v="NA"/>
    <s v="NA"/>
    <s v="NA"/>
    <s v="NA"/>
    <s v="NA"/>
    <s v="NA"/>
    <s v="NA"/>
    <d v="2026-04-28T00:00:00"/>
    <s v="0.2-0.8*0.4-1.4*2.6"/>
    <s v="NA"/>
    <s v="Manual"/>
    <n v="14"/>
    <s v="Mano"/>
    <s v="Y"/>
    <s v="Y"/>
    <s v="N"/>
    <s v="Q2 Passed"/>
    <s v="Used Cryo preservation"/>
    <s v="Arm 1 (1X7)"/>
    <s v="NA"/>
    <s v="NA"/>
    <s v="Rejected"/>
  </r>
  <r>
    <s v="FBR2A260114"/>
    <n v="260114"/>
    <s v="R&amp;D"/>
    <x v="1025"/>
    <s v="FCB-PROTOCOL-01"/>
    <s v="JSS-101"/>
    <s v="Y"/>
    <s v="Ovary CC (2A)"/>
    <s v="Internal R&amp;D"/>
    <s v="Q1 Passed"/>
    <s v="Q1 Passed"/>
    <s v="Q1.5 Passed"/>
    <s v="Rejected"/>
    <s v="NA"/>
    <s v="No tumor"/>
    <x v="6"/>
    <s v="JSS Hospital, Mysore"/>
    <s v="Dr Ravi Krishnappa"/>
    <x v="2"/>
    <s v="NA"/>
    <s v="Ovary"/>
    <s v="Right Ovary"/>
    <s v="Female"/>
    <n v="60"/>
    <s v="N"/>
    <n v="4.8"/>
    <s v="Kalappa"/>
    <s v="Surgery"/>
    <s v="Primary"/>
    <s v="Chemotherapy"/>
    <s v="NA"/>
    <s v="NA"/>
    <x v="0"/>
    <s v="NA"/>
    <s v="NA"/>
    <n v="6"/>
    <s v="Pacli+Carbo"/>
    <s v="Adenocarcinoma"/>
    <s v="NA"/>
    <s v="NA"/>
    <d v="2026-04-29T00:00:00"/>
    <s v="0.4-0.7*0.4-0.9*0.2-0.8"/>
    <s v="NA"/>
    <s v="Vibratome"/>
    <n v="14"/>
    <s v="Noor"/>
    <s v="Y"/>
    <s v="Y"/>
    <s v="N"/>
    <s v="Q2 Passed"/>
    <s v="NA"/>
    <s v="Arm 1 (1x5)"/>
    <s v="NA"/>
    <n v="26"/>
    <s v="Rejected"/>
  </r>
  <r>
    <s v="FBR2U260115"/>
    <n v="260115"/>
    <s v="R&amp;D"/>
    <x v="1026"/>
    <s v="FCB-PROTOCOL-01"/>
    <s v="CLN/PRA/408"/>
    <s v="Y"/>
    <s v="NIC (2U)"/>
    <s v="Internal R&amp;D"/>
    <s v="Q1 Passed"/>
    <s v="Q1 Passed"/>
    <s v="Q1.5 Passed"/>
    <s v="Qualified"/>
    <s v="NA"/>
    <s v="Tumor content 75-90%"/>
    <x v="0"/>
    <s v="Sri Lakshmi Hospital, Bangalore"/>
    <s v="Dr Prakash BV"/>
    <x v="0"/>
    <s v="NA"/>
    <s v="Buccal Mucosa"/>
    <s v="Left Buccal Mucosa"/>
    <s v="Female"/>
    <n v="68"/>
    <s v="N"/>
    <n v="5.6"/>
    <s v="Kalappa"/>
    <s v="Surgery"/>
    <s v="Primary"/>
    <s v="Naïve"/>
    <s v="NA"/>
    <s v="IVA"/>
    <x v="1"/>
    <s v="NA"/>
    <s v="pT4aN2bM0"/>
    <s v="NA"/>
    <s v="NA"/>
    <s v="SCC"/>
    <s v="NA"/>
    <s v="NA"/>
    <d v="2026-04-30T00:00:00"/>
    <s v="0.4-0.6*1.2*0.5_x000a_0.6*1.7*2.8"/>
    <s v="0.6*1.7*2.6"/>
    <s v="Vibratome"/>
    <n v="14"/>
    <s v="Dhusyanth"/>
    <s v="Y"/>
    <s v="Y"/>
    <s v="N"/>
    <s v="Q2 Passed"/>
    <s v="NA"/>
    <s v="Arm1 RxA (1x7)"/>
    <s v="Plate 2: Base arm {MC RxA (7x1), Nivo RxC (7x1), Nivo+Ipili RxDD (7x1)}, Flow Arm {MC RxA (7x1), Nivo RxC (7x1), Nivo+Ipili RxDD (7x1)}"/>
    <n v="70"/>
    <s v="Terminated @T72"/>
  </r>
  <r>
    <s v="FBR1K260116"/>
    <n v="260116"/>
    <s v="R&amp;D"/>
    <x v="1027"/>
    <s v="FCB-PROTOCOL-01"/>
    <s v="CLN/PRA/409"/>
    <s v="Y"/>
    <s v="DMS_v4(1K)"/>
    <s v="Internal R&amp;D"/>
    <s v="Q1 Passed"/>
    <s v="Not Received"/>
    <s v="Q1.5 Passed"/>
    <s v="Qualified"/>
    <s v="NA"/>
    <s v="Tumor content 60-80%"/>
    <x v="0"/>
    <s v="Sri Lakshmi Hospital, Bangalore"/>
    <s v="Dr Prakash BV"/>
    <x v="0"/>
    <s v="NA"/>
    <s v="Buccal Mucosa"/>
    <s v="Left Buccal Mucosa"/>
    <s v="Female"/>
    <n v="55"/>
    <s v="N"/>
    <n v="4.8"/>
    <s v="Kalappa"/>
    <s v="Surgery"/>
    <s v="Primary"/>
    <s v="Naïve"/>
    <s v="NA"/>
    <s v="II"/>
    <x v="2"/>
    <s v="NA"/>
    <s v="pT2N0M0"/>
    <s v="NA"/>
    <s v="NA"/>
    <s v="SCC"/>
    <s v="NA"/>
    <s v="NA"/>
    <d v="2026-05-04T00:00:00"/>
    <s v="0.4-0.8*1.0-1.4*1.7"/>
    <s v="NA"/>
    <s v="Vibratome"/>
    <n v="15"/>
    <s v="sai "/>
    <s v="N"/>
    <s v="N"/>
    <s v="N"/>
    <s v="Q2 Passed"/>
    <s v="NA"/>
    <s v="Arm 1 (1x7)"/>
    <s v="Base Plate 2: Base Arm {MC RxA (7x1), Nivo RxC (7x1)}, Flow Arm {MC RxA (7x1), Nivo RxC (7x1)}"/>
    <n v="35"/>
    <s v="Terminated @T72"/>
  </r>
  <r>
    <s v="FBR2S260117"/>
    <n v="260117"/>
    <s v="R&amp;D"/>
    <x v="1027"/>
    <s v="FCB-PROTOCOL-01"/>
    <s v="JSS-102"/>
    <s v="Y"/>
    <s v="Cos V1 (2S)"/>
    <s v="Internal R&amp;D"/>
    <s v="Q1 Passed"/>
    <s v="Q1 Passed"/>
    <s v="Q1.5 Passed"/>
    <s v="Qualified"/>
    <s v="NA"/>
    <s v="Tumor content 0-10%. Average tumor content 3%"/>
    <x v="6"/>
    <s v="JSS Hospital, Mysore"/>
    <s v="Dr Ravi Krishnappa"/>
    <x v="7"/>
    <s v="NA"/>
    <s v="Colon"/>
    <s v="Descending colon"/>
    <s v="Female"/>
    <n v="49"/>
    <s v="N"/>
    <n v="6.4"/>
    <s v="Maruthi"/>
    <s v="Surgery"/>
    <s v="Primary"/>
    <s v="Naïve"/>
    <s v="NA"/>
    <s v="NA"/>
    <x v="0"/>
    <s v="NA"/>
    <s v="NA"/>
    <s v="NA"/>
    <s v="NA"/>
    <s v="Adenocarcinoma"/>
    <s v="NA"/>
    <s v="NA"/>
    <d v="2026-05-04T00:00:00"/>
    <s v="0.4-0.6*1.4*2.2"/>
    <s v="NA"/>
    <s v="Vibratome"/>
    <n v="13"/>
    <s v="Jobin"/>
    <s v="Y"/>
    <s v="Y"/>
    <s v="N"/>
    <s v="Q2 Passed"/>
    <s v="Cryo Stored"/>
    <s v="2*4*0.45 Arm 1 (1x7)"/>
    <s v="NA"/>
    <n v="28"/>
    <s v="Rejected"/>
  </r>
  <r>
    <s v="FBR1K260118"/>
    <n v="260118"/>
    <s v="R&amp;D"/>
    <x v="1028"/>
    <s v="FCB-PROTOCOL-01"/>
    <s v="CLN/PRA/410"/>
    <s v="Y"/>
    <s v="DMS_v4(1K)"/>
    <s v="Internal R&amp;D"/>
    <s v="Q1 Rejected"/>
    <s v="Q1 Passed"/>
    <s v="Q1.5 Rejected"/>
    <s v="Rejected"/>
    <s v="Powdery Tissue"/>
    <s v="Tumor content 60-80%"/>
    <x v="0"/>
    <s v="Sri Lakshmi Hospital, Bangalore"/>
    <s v="Dr Prakash BV"/>
    <x v="0"/>
    <s v="NA"/>
    <s v="Buccal Mucosa"/>
    <s v="Left Buccal Mucosa"/>
    <s v="Male"/>
    <n v="50"/>
    <s v="N"/>
    <n v="5.6"/>
    <s v="Shashi"/>
    <s v="Surgery"/>
    <s v="Primary"/>
    <s v="Naïve"/>
    <s v="NA"/>
    <s v="NA"/>
    <x v="0"/>
    <s v="NA"/>
    <s v="pT2N0M0"/>
    <s v="NA"/>
    <s v="NA"/>
    <s v="SCC"/>
    <s v="NA"/>
    <s v="NA"/>
    <d v="2026-05-05T00:00:00"/>
    <s v="0.6*1.2*1.0_x000a_0.6*1.4*1.8"/>
    <s v="NA"/>
    <s v="Vibratome"/>
    <n v="15"/>
    <s v="sai "/>
    <s v="N"/>
    <s v="N"/>
    <s v="N"/>
    <s v="Q2 Rejected"/>
    <s v="Stored as cryo"/>
    <s v="Arm 1 (1x5)"/>
    <s v="NA"/>
    <n v="5"/>
    <s v="Rejected"/>
  </r>
  <r>
    <s v="FBR1Q260119"/>
    <n v="260119"/>
    <s v="R&amp;D"/>
    <x v="1029"/>
    <s v="FCB-PROTOCOL-01"/>
    <s v="VYD/487"/>
    <s v="Y"/>
    <s v="COSv4.2_CaBR(1Q-Unknown)"/>
    <s v="Internal R&amp;D"/>
    <s v="Q1 Passed"/>
    <s v="Q1 Passed"/>
    <s v="Q1.5 Passed"/>
    <s v="Qualified"/>
    <s v="NA"/>
    <s v="Tumor content 5-75%"/>
    <x v="5"/>
    <s v="Vydehi Hospital, Bangalore"/>
    <s v="Dr Amritha Prabha"/>
    <x v="1"/>
    <s v="Er(P), Pr(P), Her2(N)"/>
    <s v="Breast"/>
    <s v="Left Breast"/>
    <s v="Female"/>
    <n v="61"/>
    <s v="N"/>
    <n v="6.3"/>
    <s v="Maruthi"/>
    <s v="Surgery"/>
    <s v="Primary"/>
    <s v="Naïve"/>
    <s v="NA"/>
    <s v="  IB"/>
    <x v="3"/>
    <n v="3"/>
    <s v="T1cN1a"/>
    <s v="NA"/>
    <s v="NA"/>
    <s v="NA"/>
    <s v="CTRT &amp; Hormonal Therapy"/>
    <s v="NA"/>
    <d v="2026-05-06T00:00:00"/>
    <s v="0.2-0.7*0.8-1.4*1.0-2.4"/>
    <s v="0.2-0.7*1.0-1.2*1.6"/>
    <s v="Manual"/>
    <n v="15"/>
    <s v="Mano"/>
    <s v="Y"/>
    <s v="Y"/>
    <s v="N"/>
    <s v="Q2 Passed"/>
    <s v="NA"/>
    <s v="Arm 1 (1X7)"/>
    <s v="Base Plate 2: MC RxA (1x7), Adriyamycin+Cyclophosphamide RxH (1x7), Paclitaxel RxB (1x7)"/>
    <n v="35"/>
    <s v="Terminated @T72"/>
  </r>
  <r>
    <s v="FBR2S260120"/>
    <n v="260120"/>
    <s v="R&amp;D"/>
    <x v="1029"/>
    <s v="FCB-PROTOCOL-01"/>
    <s v="JSS-103"/>
    <s v="Y"/>
    <s v="Cos V1 (2S)"/>
    <s v="Internal R&amp;D"/>
    <s v="Q1 Passed"/>
    <s v="Q1 Passed"/>
    <s v="Q1.5 Passed"/>
    <s v="Qualified"/>
    <s v="Cryo Stored"/>
    <s v="tumor content 45-75%"/>
    <x v="6"/>
    <s v="JSS Hospital, Mysore"/>
    <s v="Dr Ravi Krishnappa"/>
    <x v="7"/>
    <s v="NA"/>
    <s v="Colon"/>
    <s v="Ascending Colon"/>
    <s v="Female"/>
    <n v="75"/>
    <s v="N"/>
    <n v="5.9"/>
    <s v="Shashi"/>
    <s v="Surgery"/>
    <s v="Primary"/>
    <s v="Naïve"/>
    <s v="NA"/>
    <s v="NA"/>
    <x v="0"/>
    <s v="NA"/>
    <s v="NA"/>
    <s v="NA"/>
    <s v="NA"/>
    <s v="Adenocarcinoma"/>
    <s v="NA"/>
    <s v="NA"/>
    <d v="2026-05-06T00:00:00"/>
    <s v="0.3*0.4*0.8_x000a_0.8*0.8*1.0_x000a_0.2-0.8*1.0-1.2*2.2"/>
    <s v="NA"/>
    <s v="Vibratome"/>
    <n v="13"/>
    <s v="Noor"/>
    <s v="Y"/>
    <s v="Y"/>
    <s v="N"/>
    <s v="Q2 Passed"/>
    <s v="Cryo Stored"/>
    <s v="2*4*0.45 Arm 1 (1x7)"/>
    <s v="NA"/>
    <n v="42"/>
    <s v="Rejected"/>
  </r>
  <r>
    <s v="FBR1Q260121"/>
    <n v="260121"/>
    <s v="R&amp;D"/>
    <x v="1030"/>
    <s v="FCB-PROTOCOL-01"/>
    <s v="VYD/488"/>
    <s v="Y"/>
    <s v="COSv4.2_CaBR(1Q-Unknown)"/>
    <s v="Internal R&amp;D"/>
    <s v="Q1 Passed"/>
    <s v="Q1 Rejected"/>
    <s v="Compromised"/>
    <s v="Qualified"/>
    <s v="Blood Heamolysed"/>
    <s v="Tumor content 6-35%"/>
    <x v="5"/>
    <s v="Vydehi Hospital, Bangalore"/>
    <s v="Dr Amritha Prabha"/>
    <x v="1"/>
    <s v="Er(P), Pr(P), Her2(N)"/>
    <s v="Breast"/>
    <s v="Left Breast"/>
    <s v="Female"/>
    <n v="46"/>
    <s v="N"/>
    <n v="5.5"/>
    <s v="Shashi"/>
    <s v="Surgery"/>
    <s v="Primary"/>
    <s v="Naïve"/>
    <s v="NA"/>
    <s v="IA"/>
    <x v="3"/>
    <n v="2"/>
    <s v="T2N0"/>
    <s v="NA"/>
    <s v="NA"/>
    <s v="IDC"/>
    <s v="CTRT &amp; Hormonal Therapy"/>
    <s v="NA"/>
    <d v="2026-05-07T00:00:00"/>
    <s v="0.2-0.5*0.6-1.0*1.8"/>
    <s v="0.2-0.5*0.2-1.0*1.4"/>
    <s v="Manual"/>
    <n v="15"/>
    <s v="Mano"/>
    <s v="N"/>
    <s v="N"/>
    <s v="N"/>
    <s v="Q2 Passed"/>
    <s v="NA"/>
    <s v="Arm 1 (1X7)"/>
    <s v="Base Plate 2: MC RxA (1x7), Adriyamycin+Cyclophosphamide+Pacli  RxF (1x7), Paclitaxel+Carbo RxC (1x7)"/>
    <n v="28"/>
    <s v="Terminated @T72"/>
  </r>
  <r>
    <s v="FBR1Y260122"/>
    <n v="260122"/>
    <s v="R&amp;D"/>
    <x v="1031"/>
    <s v="FCB-PROTOCOL-01"/>
    <s v="VYD/489"/>
    <s v="Y"/>
    <s v="CCS Study (1Y)"/>
    <s v="Internal R&amp;D"/>
    <s v="Q1 Passed"/>
    <s v="Q1 Passed"/>
    <s v="Q1.5 Passed"/>
    <s v="Qualified"/>
    <s v="NA"/>
    <s v="Tumor content 0-80%. Average tumor content 28%"/>
    <x v="5"/>
    <s v="Vydehi Hospital, Bangalore"/>
    <s v="Dr Amritha Prabha"/>
    <x v="0"/>
    <s v="NA"/>
    <s v="Buccal Mucosa"/>
    <s v="Right Buccal Mucosa"/>
    <s v="Female"/>
    <n v="65"/>
    <s v="N"/>
    <n v="6.1"/>
    <s v="Shashi"/>
    <s v="Surgery"/>
    <s v="Primary"/>
    <s v="Naïve"/>
    <s v="NA"/>
    <s v="IV"/>
    <x v="1"/>
    <n v="1"/>
    <s v="T4aN0"/>
    <s v="NA"/>
    <s v="NA"/>
    <s v="SCC"/>
    <s v="RT"/>
    <s v="NA"/>
    <d v="2026-05-08T00:00:00"/>
    <s v="0.4-0.6*1.0-1.6*1.6-1.9"/>
    <s v="NA"/>
    <s v="Vibratome"/>
    <n v="15"/>
    <s v="Mano"/>
    <s v="Y"/>
    <s v="Y"/>
    <s v="N"/>
    <s v="Q2 Passed"/>
    <s v="NA"/>
    <s v="Arm 1 (1X7)"/>
    <s v="Base Plate 2: 2*4*0.45 { MC RxA (7x1), Cisplatin RxF (7x1) }, {Pacli+Carbo RxJ (7x1), Nivo RxC (7x1)}"/>
    <n v="49"/>
    <s v="Terminated @T72"/>
  </r>
  <r>
    <s v="FBR1Q260123"/>
    <n v="260123"/>
    <s v="R&amp;D"/>
    <x v="1031"/>
    <s v="FCB-PROTOCOL-01"/>
    <s v="VYD/490"/>
    <s v="Y"/>
    <s v="COSv4.2_CaBR(1Q-Unknown)"/>
    <s v="Internal R&amp;D"/>
    <s v="Q1 Passed"/>
    <s v="Q1 Passed"/>
    <s v="Q1.5 Passed"/>
    <s v="Qualified"/>
    <s v="NA"/>
    <s v="Tumor content 25-85%"/>
    <x v="5"/>
    <s v="Vydehi Hospital, Bangalore"/>
    <s v="Dr Amritha Prabha"/>
    <x v="1"/>
    <s v="Er(P), Pr(P), Her2(N)"/>
    <s v="Breast"/>
    <s v="Right Breast"/>
    <s v="Female"/>
    <n v="51"/>
    <s v="N"/>
    <n v="5.8"/>
    <s v="Maruthi"/>
    <s v="Surgery"/>
    <s v="Primary"/>
    <s v="Chemotherapy"/>
    <s v="NA"/>
    <s v="IA"/>
    <x v="3"/>
    <n v="1"/>
    <s v="T3N0"/>
    <n v="8"/>
    <s v="4AC+ 4Paclitaxel"/>
    <s v="IDC"/>
    <s v="RT"/>
    <s v="NA"/>
    <d v="2026-05-08T00:00:00"/>
    <s v="0.4-0.5*0.7-1.0*0.8-1.0_x000a_0.4-0.6*1.0-1.2*0.6-1.2"/>
    <s v="NA"/>
    <s v="Manual"/>
    <n v="15"/>
    <s v="Dhusyanth"/>
    <s v="Y"/>
    <s v="Y"/>
    <s v="N"/>
    <s v="Q2 Passed"/>
    <s v="NA"/>
    <s v="Arm 1 (1X7)"/>
    <s v="Base Plate 2: MC RxA (1x7), Adriyamycin+Cyclophosphamide+Pacli  RxF (1x7), Paclitaxel+Carbo RxC (1x7)"/>
    <n v="41"/>
    <s v="Terminated @T72"/>
  </r>
  <r>
    <s v="FBR1C260124"/>
    <n v="260124"/>
    <s v="R&amp;D"/>
    <x v="1032"/>
    <s v="FCB-PROTOCOL-01"/>
    <s v="CLN/PRA/411"/>
    <s v="Y"/>
    <s v="Cul Imp (1C)"/>
    <s v="Internal R&amp;D"/>
    <s v="Q1 Passed"/>
    <s v="Q1 Passed"/>
    <s v="Q1.5 Passed"/>
    <s v="Qualified"/>
    <s v="NA"/>
    <s v="Tumor content 10-60%. Immune component high"/>
    <x v="0"/>
    <s v="Sri Lakshmi Hospital, Bangalore"/>
    <s v="Dr Prakash BV"/>
    <x v="0"/>
    <s v="NA"/>
    <s v="Buccal Mucosa"/>
    <s v="Left Buccal Mucosa"/>
    <s v="Female"/>
    <n v="65"/>
    <s v="N"/>
    <n v="4.8"/>
    <s v="Kalappa"/>
    <s v="Surgery"/>
    <s v="Primary"/>
    <s v="Naïve"/>
    <s v="NA"/>
    <s v="NA"/>
    <x v="0"/>
    <s v="NA"/>
    <s v="NA"/>
    <s v="NA"/>
    <s v="NA"/>
    <s v="SCC"/>
    <s v="NA"/>
    <s v="NA"/>
    <d v="2026-05-11T00:00:00"/>
    <s v="0.2-0.8*1.4*1.4"/>
    <s v="0.2-0.8*1.4*1.4"/>
    <s v="Vibratome"/>
    <n v="15"/>
    <s v="Susmitha"/>
    <s v="Y"/>
    <s v="Y"/>
    <s v="N"/>
    <s v="Q2 Passed"/>
    <s v="NA"/>
    <s v="Arm 1 (1X7)"/>
    <s v="Flow Plate 2: Control+PBMC RxCY (7x1), ACD3+IL2+PBMC RxDI (7x1);_x000a_Flow Plate 3: Control+PBMC RxCY (7x1), ACD3+IL2+PBMC RxDI (7x1);_x000a_Flow Plate 4: Control+PBMC RxCW (1x7), ACD3+IL2+PBMC RxDJ (1x7);_x000a_Flow Plate 5: Control+PBMC RxCY (7x1),Control+PBMC RxCY (1x7)"/>
    <n v="63"/>
    <s v="Terminated @T72"/>
  </r>
  <r>
    <s v="FBR1Y260125"/>
    <n v="260125"/>
    <s v="R&amp;D"/>
    <x v="1032"/>
    <s v="FCB-PROTOCOL-01"/>
    <s v="VYD/491"/>
    <s v="Y"/>
    <s v="CCS Study (1Y)"/>
    <s v="Internal R&amp;D"/>
    <s v="Q1 Passed"/>
    <s v="Q1 Passed"/>
    <s v="Q1.5 Passed"/>
    <s v="Qualified"/>
    <s v="NA"/>
    <s v="Tumor content 55-75%"/>
    <x v="5"/>
    <s v="Vydehi Hospital, Bangalore"/>
    <s v="Dr Amritha Prabha"/>
    <x v="0"/>
    <s v="NA"/>
    <s v="Tongue"/>
    <s v="Right Lateral border of tongue"/>
    <s v="Female"/>
    <n v="51"/>
    <s v="N"/>
    <n v="5.3"/>
    <s v="Shashi"/>
    <s v="Surgery"/>
    <s v="Primary"/>
    <s v="Naïve"/>
    <s v="NA"/>
    <s v="II"/>
    <x v="2"/>
    <n v="1"/>
    <s v="T2N0"/>
    <s v="NA"/>
    <s v="NA"/>
    <s v="SCC"/>
    <s v="NA"/>
    <s v="NA"/>
    <d v="2026-05-11T00:00:00"/>
    <s v="0.2-0.4*0.8*1.0"/>
    <s v="NA"/>
    <s v="Manual"/>
    <n v="15"/>
    <s v="sai "/>
    <s v="Y"/>
    <s v="Y"/>
    <s v="N"/>
    <s v="Q2 Passed"/>
    <s v="NA"/>
    <s v="Arm 1 (1X7)"/>
    <s v="Base Plate 2: 2*4*0.45 { MC RxA (7x1), Cisplatin RxF (7x1) }, {Pacli+Carbo RxJ (7x1)}"/>
    <n v="28"/>
    <s v="Terminated @T72"/>
  </r>
  <r>
    <s v="FBR2W260126"/>
    <n v="260126"/>
    <s v="R&amp;D"/>
    <x v="1032"/>
    <s v="FCB-PROTOCOL-01"/>
    <s v="VYD/492"/>
    <s v="Y"/>
    <s v="DMSv9 (2W)"/>
    <s v="Internal R&amp;D"/>
    <s v="Q1 Passed"/>
    <s v="Q1 Rejected"/>
    <s v="Compromised"/>
    <s v="Qualified"/>
    <s v="Blood Hemlyded"/>
    <s v="Tumor content 0-65%. Average tumor content 40%"/>
    <x v="5"/>
    <s v="Vydehi Hospital, Bangalore"/>
    <s v="Dr Amritha Prabha"/>
    <x v="7"/>
    <s v="NA"/>
    <s v="Colon"/>
    <s v="Sigmoid Colon"/>
    <s v="Female"/>
    <n v="66"/>
    <s v="N"/>
    <n v="5.3"/>
    <s v="Shashi"/>
    <s v="Surgery"/>
    <s v="Primary"/>
    <s v="Naïve"/>
    <s v="NA"/>
    <s v="III"/>
    <x v="4"/>
    <n v="1"/>
    <s v="T3N1"/>
    <s v="NA"/>
    <s v="NA"/>
    <s v="Adenocarcinoma"/>
    <s v="CT"/>
    <s v="NA"/>
    <d v="2026-05-11T00:00:00"/>
    <s v="0.2-0.8*0.4-0.8*1.2"/>
    <s v="NA"/>
    <s v="Vibratome"/>
    <n v="13"/>
    <s v="Noor"/>
    <s v="N"/>
    <s v="N"/>
    <s v="N"/>
    <s v="Q2 Passed"/>
    <s v="NA"/>
    <s v="Arm 1 (1X7)"/>
    <s v="Base Plate 2:  Control RxA (1x7), Nivo RxQ 1x7), Nivo+Ipili RxK (1x7)"/>
    <n v="42"/>
    <s v="Terminated @T72"/>
  </r>
  <r>
    <s v="FBR2X260127"/>
    <n v="260127"/>
    <s v="R&amp;D"/>
    <x v="1032"/>
    <s v="FCB-PROTOCOL-01"/>
    <s v="JSS-104"/>
    <s v="Y"/>
    <s v="DMSv8 (2X)"/>
    <s v="Internal R&amp;D"/>
    <s v="Q1 Passed"/>
    <s v="Q1 Passed"/>
    <s v="Q1.5 Passed"/>
    <s v="Qualified"/>
    <s v="NA"/>
    <s v="Tumor content 3-6%"/>
    <x v="6"/>
    <s v="JSS Hospital, Mysore"/>
    <s v="Dr Ravi Krishnappa"/>
    <x v="2"/>
    <s v="NA"/>
    <s v="Ovary"/>
    <s v="Ovary"/>
    <s v="Female"/>
    <n v="60"/>
    <s v="N"/>
    <n v="6.8"/>
    <s v="Maruthi"/>
    <s v="Surgery"/>
    <s v="Primary"/>
    <s v="Chemotherapy"/>
    <s v="NA"/>
    <s v="NA"/>
    <x v="0"/>
    <s v="NA"/>
    <s v="NA"/>
    <n v="6"/>
    <s v="Pac;itaxel &amp; Carboplatin"/>
    <s v="NA"/>
    <s v="NA"/>
    <s v="NA"/>
    <d v="2026-05-11T00:00:00"/>
    <s v="0.6*1.2-2.6*4.0"/>
    <s v="0.6*1.4*2.8"/>
    <s v="Manual"/>
    <n v="15"/>
    <s v="Jobin"/>
    <s v="Y"/>
    <s v="Y"/>
    <s v="N"/>
    <s v="Q2 Passed"/>
    <s v="NA"/>
    <s v="Arm 1 (1X7)"/>
    <s v="Base Plate 2:  {Control RxA (7x1), Pacli+Carbo RxP (7x1), LDN+Pacli+Carbo RxAJ (1x7)"/>
    <n v="28"/>
    <s v="Terminated @T72"/>
  </r>
  <r>
    <s v="FBR1Q260128"/>
    <n v="260128"/>
    <s v="R&amp;D"/>
    <x v="1033"/>
    <s v="FCB-PROTOCOL-01"/>
    <s v="VYD/493"/>
    <s v="Y"/>
    <s v="COSv4.2_CaBR(1Q-Unknown)"/>
    <s v="Internal R&amp;D"/>
    <s v="Q1 Passed"/>
    <s v="Q1 Passed"/>
    <s v="Q1.5 Passed"/>
    <s v="Qualified"/>
    <s v="NA"/>
    <s v="Tumor content 1-8%"/>
    <x v="5"/>
    <s v="Vydehi Hospital, Bangalore"/>
    <s v="Dr Amritha Prabha"/>
    <x v="1"/>
    <s v="Er(P), Pr(P), Her2(N)"/>
    <s v="Breast"/>
    <s v="Right Breast"/>
    <s v="Female"/>
    <n v="58"/>
    <s v="N"/>
    <n v="5.7"/>
    <s v="Maruthi"/>
    <s v="Surgery"/>
    <s v="Primary"/>
    <s v="Chemotherapy"/>
    <s v="NA"/>
    <s v="IA"/>
    <x v="3"/>
    <n v="2"/>
    <s v="T2N0"/>
    <n v="6"/>
    <s v="Docetaxel, Cyclophosphamide &amp; Trastuzumab"/>
    <s v="IDC"/>
    <s v="RT"/>
    <s v="NA"/>
    <d v="2026-05-12T00:00:00"/>
    <s v="0.2-0.3*0.4-0.6*1.3_x000a_0.2*0.4-0.8*1.2"/>
    <s v="NA"/>
    <s v="Manual"/>
    <n v="15"/>
    <s v="Mano"/>
    <s v="Y"/>
    <s v="Y"/>
    <s v="N"/>
    <s v="Q2 Passed"/>
    <s v="NA"/>
    <s v="Arm 1 (1X5)"/>
    <s v="Base Plate 2: MC RxA (1x5), Adriyamycin+Cyclophosphamide+Pacli  RxF (1x5), Paclitaxel+Carbo RxC (1x5)"/>
    <n v="20"/>
    <s v="Terminated @T72"/>
  </r>
  <r>
    <s v="FBR2W260129"/>
    <n v="260129"/>
    <s v="R&amp;D"/>
    <x v="1033"/>
    <s v="FCB-PROTOCOL-01"/>
    <s v="CLN/PRA/412"/>
    <s v="Y"/>
    <s v="DMSv9 (2W)"/>
    <s v="Internal R&amp;D"/>
    <s v="Q1 Passed"/>
    <s v="Q1 Passed"/>
    <s v="Q1.5 Passed"/>
    <s v="Contaminated"/>
    <s v="NA"/>
    <s v="Tumor content 6-90%"/>
    <x v="0"/>
    <s v="Sri Lakshmi Hospital, Bangalore"/>
    <s v="Dr Prakash BV"/>
    <x v="7"/>
    <s v="NA"/>
    <s v="Colon"/>
    <s v="Sigmoid Colon"/>
    <s v="Male"/>
    <n v="71"/>
    <s v="N"/>
    <n v="5.0999999999999996"/>
    <s v="Kalappa"/>
    <s v="Surgery"/>
    <s v="Primary"/>
    <s v="Naïve"/>
    <s v="NA"/>
    <s v="III"/>
    <x v="4"/>
    <n v="2"/>
    <s v="pT3N1M0"/>
    <s v="NA"/>
    <s v="NA"/>
    <s v="Adenocarcinoma"/>
    <s v="NA"/>
    <s v="NA"/>
    <d v="2026-05-12T00:00:00"/>
    <s v="0.2-0.6*2.0*3.6"/>
    <s v="NA"/>
    <s v="Manual"/>
    <n v="13"/>
    <s v="Dhusyanth"/>
    <s v="Y"/>
    <s v="Y"/>
    <s v="N"/>
    <s v="Q2 Rejected"/>
    <s v="Contamination observed"/>
    <s v="2*2*1 Arm 1 (1X7)"/>
    <s v="Base Plate 2: 2*2*1 {Control RxA (7x1), Nivo RxJ (7x1), Nivo+Ipili RxQ (1x7), Folfox RxK (1x7), NLD+Folfox  RxR (1x7)"/>
    <n v="53"/>
    <s v="Rejected"/>
  </r>
  <r>
    <s v="FBR1Q260130"/>
    <n v="260130"/>
    <s v="R&amp;D"/>
    <x v="1034"/>
    <s v="FCB-PROTOCOL-01"/>
    <s v="VYD/494"/>
    <s v="Y"/>
    <s v="COSv4.2_CaBR(1Q-Unknown)"/>
    <s v="Internal R&amp;D"/>
    <s v="Q1 Passed"/>
    <s v="Q1 Passed"/>
    <s v="Q1.5 Passed"/>
    <s v="Qualified"/>
    <s v="NA"/>
    <s v="Tumor content 5-35%"/>
    <x v="5"/>
    <s v="Vydehi Hospital, Bangalore"/>
    <s v="Dr Amritha Prabha"/>
    <x v="1"/>
    <s v="Er(N), Pr(N), Her2(P)"/>
    <s v="Breast"/>
    <s v="Left Breast"/>
    <s v="Female"/>
    <n v="51"/>
    <s v="N"/>
    <n v="3.7"/>
    <s v="Kalappa"/>
    <s v="Surgery"/>
    <s v="Primary"/>
    <s v="Chemotherapy"/>
    <s v="NA"/>
    <s v="IIB"/>
    <x v="2"/>
    <n v="2"/>
    <s v="T2N1"/>
    <n v="6"/>
    <s v="4 AC , 2 Cycle docetaxel and trastuzumab"/>
    <s v="IDC"/>
    <s v="NA"/>
    <s v="NA"/>
    <d v="2026-05-13T00:00:00"/>
    <s v="0.4-0.8*0.8-1.6*0.4-2.2_x000a_0.4-1.0*0.4-1.2*0.9-1.6"/>
    <s v="0.2-0.8*0.6-1.0*0.4-1.7_x000a_0.4-1.0*0.4-0.8*0.8-1.3"/>
    <s v="Manual"/>
    <n v="15"/>
    <s v="Noor"/>
    <s v="Y"/>
    <s v="Y"/>
    <s v="N"/>
    <s v="Q2 Passed"/>
    <s v="NA"/>
    <s v="Arm 1 (1X7)"/>
    <s v="Base Plate 2: MC RxA (1x7), Adriyamycin+Cyclophosphamide+Pacli  RxF (1x7), Paclitaxel+Carbo RxC (1x7), Eribulin RxM (1x7)"/>
    <n v="63"/>
    <s v="Terminated @T72"/>
  </r>
  <r>
    <s v="FBB1S260131"/>
    <n v="260131"/>
    <s v="Biopharma"/>
    <x v="1035"/>
    <s v="FCB-PROTOCOL-01"/>
    <s v="CLN/DBR/284"/>
    <s v="Y"/>
    <s v="BP017(1S)"/>
    <s v="Biopharma"/>
    <s v="Q1 Passed"/>
    <s v="Q1 Passed"/>
    <s v="Q1.5 Passed"/>
    <s v="Qualified"/>
    <s v="NA"/>
    <s v="Tumor content 60-80%"/>
    <x v="4"/>
    <s v="DBR &amp; SK Hospital, Tirupati"/>
    <s v="Dr C Jayaprakash"/>
    <x v="0"/>
    <s v="NA"/>
    <s v="Buccal Mucosa"/>
    <s v="Right Buccal Mucosa"/>
    <s v="Female"/>
    <n v="63"/>
    <s v="N"/>
    <n v="6.3"/>
    <s v="Maruthi"/>
    <s v="Surgery"/>
    <s v="Primary"/>
    <s v="Naïve"/>
    <s v="NA"/>
    <s v="II"/>
    <x v="2"/>
    <s v="NA"/>
    <s v="NA"/>
    <s v="NA"/>
    <s v="NA"/>
    <s v="NA"/>
    <s v="NA"/>
    <s v="NA"/>
    <d v="2026-05-19T00:00:00"/>
    <s v="NA"/>
    <s v="NA"/>
    <s v="NA"/>
    <s v="NA"/>
    <s v="NA"/>
    <s v="NA"/>
    <s v="NA"/>
    <s v="N"/>
    <s v="NA"/>
    <s v="NA"/>
    <s v="NA"/>
    <s v="NA"/>
    <s v="NA"/>
    <s v="Terminated @T72"/>
  </r>
  <r>
    <s v="FBR2P260132"/>
    <n v="260132"/>
    <s v="R&amp;D"/>
    <x v="1036"/>
    <s v="FCB-PROTOCOL-01"/>
    <s v="CLN/PRA/413"/>
    <s v="Y"/>
    <s v="Ca Br-SE (2P)"/>
    <s v="Internal R&amp;D"/>
    <s v="Q1 Passed"/>
    <s v="Q1 Passed"/>
    <s v="Q1.5 Passed"/>
    <s v="Qualified"/>
    <s v="NA"/>
    <s v="Tumor content 4-40%"/>
    <x v="0"/>
    <s v="Sri Lakshmi Hospital, Bangalore"/>
    <s v="Dr Prakash BV"/>
    <x v="1"/>
    <s v="NA"/>
    <s v="Breast"/>
    <s v="Right Breast"/>
    <s v="Female"/>
    <n v="47"/>
    <s v="N"/>
    <n v="4.7"/>
    <s v="Kalappa"/>
    <s v="Surgery"/>
    <s v="Primary"/>
    <s v="Naïve"/>
    <s v="NA"/>
    <s v="III"/>
    <x v="4"/>
    <n v="2"/>
    <s v="pT3N1M0"/>
    <s v="NA"/>
    <s v="NA"/>
    <s v="IDC"/>
    <s v="NA"/>
    <s v="NA"/>
    <d v="2026-05-20T00:00:00"/>
    <s v="NA"/>
    <s v="NA"/>
    <s v="NA"/>
    <s v="NA"/>
    <s v="NA"/>
    <s v="NA"/>
    <s v="NA"/>
    <s v="N"/>
    <s v="NA"/>
    <s v="NA"/>
    <s v="NA"/>
    <s v="NA"/>
    <s v="NA"/>
    <s v="Terminated @T72"/>
  </r>
  <r>
    <s v="FBR2W260133"/>
    <n v="260133"/>
    <s v="R&amp;D"/>
    <x v="1037"/>
    <s v="FCB-PROTOCOL-01"/>
    <s v="CLN/PRA/414"/>
    <s v="Y"/>
    <s v="DMS_v4(1K)"/>
    <s v="Internal R&amp;D"/>
    <s v="Q1 Passed"/>
    <s v="Q1 Rejected"/>
    <s v="Compromised"/>
    <s v="Qualified"/>
    <s v="NA"/>
    <s v="Tumor content 0-75%. Average tumor content 29%"/>
    <x v="0"/>
    <s v="Sri Lakshmi Hospital, Bangalore"/>
    <s v="Dr Prakash BV"/>
    <x v="7"/>
    <s v="NA"/>
    <s v="Rectum"/>
    <s v="Rectum"/>
    <s v="Male"/>
    <n v="71"/>
    <s v="N"/>
    <n v="4.8"/>
    <s v="Shashi"/>
    <s v="Surgery"/>
    <s v="Primary"/>
    <s v="Naïve"/>
    <s v="NA"/>
    <s v="I"/>
    <x v="3"/>
    <n v="1"/>
    <s v="pT2N0M0"/>
    <s v="NA"/>
    <s v="NA"/>
    <s v="Adenocarcinoma"/>
    <s v="NA"/>
    <s v="NA"/>
    <d v="2026-05-21T00:00:00"/>
    <s v="NA"/>
    <s v="NA"/>
    <s v="NA"/>
    <s v="NA"/>
    <s v="NA"/>
    <s v="NA"/>
    <s v="NA"/>
    <s v="N"/>
    <s v="NA"/>
    <s v="NA"/>
    <s v="NA"/>
    <s v="NA"/>
    <s v="NA"/>
    <s v="Terminated @T72"/>
  </r>
  <r>
    <s v="FBR1K260134"/>
    <n v="260134"/>
    <s v="R&amp;D"/>
    <x v="1038"/>
    <s v="FCB-PROTOCOL-01"/>
    <s v="CLN/PRA/415"/>
    <s v="Y"/>
    <s v="DMS_v4(1K)"/>
    <s v="Internal R&amp;D"/>
    <s v="Q1 Passed"/>
    <s v="Q1 Passed"/>
    <s v="Compromised"/>
    <s v="Qualified"/>
    <s v="NA"/>
    <s v="Tumor content 6-60%"/>
    <x v="0"/>
    <s v="Sri Lakshmi Hospital, Bangalore"/>
    <s v="Dr Prakash BV"/>
    <x v="0"/>
    <s v="NA"/>
    <s v="Buccal Mucosa"/>
    <s v="Right Buccal Mucosa"/>
    <s v="Male"/>
    <n v="56"/>
    <s v="N"/>
    <n v="6.2"/>
    <s v="Maruthi"/>
    <s v="Surgery"/>
    <s v="Primary"/>
    <s v="Naïve"/>
    <s v="NA"/>
    <s v="II"/>
    <x v="2"/>
    <n v="2"/>
    <s v="pT2N1M0"/>
    <s v="NA"/>
    <s v="NA"/>
    <s v="SCC"/>
    <s v="NA"/>
    <s v="NA"/>
    <d v="2026-05-22T00:00:00"/>
    <s v="0.2-0.7*0.4-0.7*2.0_x000a_0.2-0.5*0.2-1.0*0.4-1.8"/>
    <s v="NA"/>
    <s v="Vibratome"/>
    <n v="15"/>
    <s v="Mouniss"/>
    <s v="Y"/>
    <s v="Y"/>
    <s v="N"/>
    <s v="Q2 Passed"/>
    <s v="NA"/>
    <s v="Arm 1 (1x5)"/>
    <s v="Base Plate 2: Base Arm {MC RxA (1x5), Nivo RxC (1x5)}, Flow Arm {MC RxA (1x5), Nivo RxC (1x5)}"/>
    <n v="25"/>
    <s v="Terminated @T72"/>
  </r>
  <r>
    <s v="FBR1K260135"/>
    <n v="260135"/>
    <s v="R&amp;D"/>
    <x v="1039"/>
    <s v="FCB-PROTOCOL-01"/>
    <s v="CLN/PRA/416"/>
    <s v="Y"/>
    <s v="DMS_v4(1K)"/>
    <s v="Internal R&amp;D"/>
    <s v="Q1 Passed"/>
    <s v="Q1 Passed"/>
    <s v="Compromised"/>
    <s v="Qualified"/>
    <s v="NA"/>
    <s v="Tumor content 25-55% with good immune presence"/>
    <x v="0"/>
    <s v="Sri Lakshmi Hospital, Bangalore"/>
    <s v="Dr Prakash BV"/>
    <x v="0"/>
    <s v="NA"/>
    <s v="Buccal Mucosa"/>
    <s v="Buccal Mucosa"/>
    <s v="Male"/>
    <n v="56"/>
    <s v="N"/>
    <n v="4.5"/>
    <s v="Shashi"/>
    <s v="Surgery"/>
    <s v="Primary"/>
    <s v="Naïve"/>
    <s v="NA"/>
    <s v="I"/>
    <x v="3"/>
    <n v="2"/>
    <s v="pT1M0N0"/>
    <s v="NA"/>
    <s v="NA"/>
    <s v="SCC"/>
    <s v="NA"/>
    <s v="NA"/>
    <d v="2026-05-23T00:00:00"/>
    <s v="0.2-0.6*0.4-1.3*1.4-1.6_x000a_0.2-0.4*0.2-0.6*1.0_x000a_0.2-0.4*0.4-0.8*1.4"/>
    <s v="NA"/>
    <s v="Vibratome"/>
    <n v="15"/>
    <s v="Vasanth"/>
    <s v="Y"/>
    <s v="Y"/>
    <s v="N"/>
    <s v="Q2 Passed"/>
    <s v="NA"/>
    <s v="Arm 1 (1x5)"/>
    <s v="Base Plate 2: Base Arm {MC RxA (1x5), Nivo RxC (1x5)}, Flow Arm {MC RxA (1x5), Nivo RxC (1x5)}"/>
    <n v="25"/>
    <s v="Terminated @T72"/>
  </r>
  <r>
    <s v="FBR1K260136"/>
    <n v="260136"/>
    <s v="R&amp;D"/>
    <x v="1040"/>
    <s v="FCB-PROTOCOL-01"/>
    <s v="CLN/PRA/417"/>
    <s v="Y"/>
    <s v="DMS_v4(1K)"/>
    <s v="Internal R&amp;D"/>
    <s v="Q1 Passed"/>
    <s v="Q1 Passed"/>
    <s v="Compromised"/>
    <s v="Qualified"/>
    <s v="NA"/>
    <s v="Tumor content 65-80%"/>
    <x v="0"/>
    <s v="Sri Lakshmi Hospital, Bangalore"/>
    <s v="Dr Prakash BV"/>
    <x v="0"/>
    <s v="NA"/>
    <s v="Buccal Mucosa"/>
    <s v="Right Buccal Mucosa {RMT)"/>
    <s v="Male"/>
    <n v="44"/>
    <s v="N"/>
    <n v="5.3"/>
    <s v="Shashi"/>
    <s v="Surgery"/>
    <s v="Primary"/>
    <s v="Naïve"/>
    <s v="NA"/>
    <s v="III"/>
    <x v="4"/>
    <s v="NA"/>
    <s v="pT3N1M0"/>
    <s v="NA"/>
    <s v="NA"/>
    <s v="SCC"/>
    <s v="NA"/>
    <s v="NA"/>
    <d v="2026-05-27T00:00:00"/>
    <s v="0.4-0.8*1.4*2.0_x000a_0.2-0.4*0.6*1.4"/>
    <s v="NA"/>
    <s v="Vibratome"/>
    <n v="15"/>
    <s v="Syam"/>
    <s v="Y"/>
    <s v="Y"/>
    <s v="N"/>
    <s v="Q2 Rejected"/>
    <s v="Stored as cryo"/>
    <s v="Arm 1 (1x4)"/>
    <s v="NA"/>
    <n v="18"/>
    <s v="Rejected"/>
  </r>
  <r>
    <s v="FBB1S260137"/>
    <n v="260137"/>
    <s v="Biopharma"/>
    <x v="1041"/>
    <s v="FCB-PROTOCOL-01"/>
    <s v="CLN/PRA/418"/>
    <s v="Y"/>
    <s v="DMS_v5 (1S)"/>
    <s v="Internal R&amp;D"/>
    <s v="Q1 Passed"/>
    <s v="Q1 Passed"/>
    <s v="Q1.5 Passed"/>
    <s v="Contaminated"/>
    <s v="NA"/>
    <s v="NA"/>
    <x v="0"/>
    <s v="Sri Lakshmi Hospital, Bangalore"/>
    <s v="Dr Prakash BV"/>
    <x v="0"/>
    <s v="NA"/>
    <s v="Pyriform fossa"/>
    <s v="Pyriform fossa"/>
    <s v="Male"/>
    <n v="60"/>
    <s v="N"/>
    <n v="5.3"/>
    <s v="Shashi"/>
    <s v="Surgery"/>
    <s v="Primary"/>
    <s v="Naïve"/>
    <s v="NA"/>
    <s v="I Va "/>
    <x v="3"/>
    <n v="3"/>
    <s v="pT2N2bM0"/>
    <s v="NA"/>
    <s v="NA"/>
    <s v="SCC"/>
    <s v="NA"/>
    <s v="NA"/>
    <d v="2026-05-28T00:00:00"/>
    <s v="NA"/>
    <s v="NA"/>
    <s v="NA"/>
    <s v="NA"/>
    <s v="NA"/>
    <s v="NA"/>
    <s v="NA"/>
    <s v="N"/>
    <s v="NA"/>
    <s v="NA"/>
    <s v="NA"/>
    <s v="NA"/>
    <s v="NA"/>
    <s v="Rejected"/>
  </r>
  <r>
    <s v="FBR1Y260138"/>
    <n v="260138"/>
    <s v="R&amp;D"/>
    <x v="1042"/>
    <s v="FCB-PROTOCOL-01"/>
    <s v="VYD/495"/>
    <s v="Y"/>
    <s v="CCS Study (1Y)"/>
    <s v="Internal R&amp;D"/>
    <s v="Q1 Passed"/>
    <s v="Q1 Passed"/>
    <s v="Compromised"/>
    <s v="Qualified"/>
    <s v="Cryo Stored"/>
    <s v="Tumor content 55-70%"/>
    <x v="5"/>
    <s v="Vydehi Hospital, Bangalore"/>
    <s v="Dr Amritha Prabha"/>
    <x v="0"/>
    <s v="NA"/>
    <s v="Buccal Mucosa"/>
    <s v="Right Buccal Mucosa"/>
    <s v="Female"/>
    <n v="59"/>
    <s v="N"/>
    <n v="5.9"/>
    <s v="Kalappa"/>
    <s v="Surgery"/>
    <s v="Primary"/>
    <s v="Naïve"/>
    <s v="NA"/>
    <s v="III"/>
    <x v="4"/>
    <n v="2"/>
    <s v="T3N0"/>
    <s v="NA"/>
    <s v="NA"/>
    <s v="SCC"/>
    <s v="RT"/>
    <s v="NA"/>
    <d v="2026-05-29T00:00:00"/>
    <s v="0.4-0.6*1.6*2.4_x000a_0.4*0.4-1.2*1.3"/>
    <s v="NA"/>
    <s v="Manual+Vibratome"/>
    <n v="15"/>
    <s v="Dhusyanth"/>
    <s v="Y"/>
    <s v="Y"/>
    <s v="N"/>
    <s v="Q2 Rejected"/>
    <s v="Stored Cryo"/>
    <s v="Arm 1 (1X4)"/>
    <s v="NA"/>
    <n v="4"/>
    <s v="Rejected"/>
  </r>
  <r>
    <s v="FBR1Q260139"/>
    <n v="260139"/>
    <s v="R&amp;D"/>
    <x v="1042"/>
    <s v="FCB-PROTOCOL-01"/>
    <s v="VYD/496"/>
    <s v="Y"/>
    <s v="COSv4.2_CaBR(1Q-Unknown)"/>
    <s v="Internal R&amp;D"/>
    <s v="Q1 Passed"/>
    <s v="Q1 Passed"/>
    <s v="Compromised"/>
    <s v="Qualified"/>
    <s v="Cryo Stored"/>
    <s v="Tumor content 1-40%"/>
    <x v="5"/>
    <s v="Vydehi Hospital, Bangalore"/>
    <s v="Dr Amritha Prabha"/>
    <x v="1"/>
    <s v="Er(P), Pr(P), Her2(N)"/>
    <s v="Breast"/>
    <s v="Left Breast"/>
    <s v="Female"/>
    <n v="79"/>
    <s v="N"/>
    <n v="5.9"/>
    <s v="Kalappa"/>
    <s v="Surgery"/>
    <s v="Primary"/>
    <s v="Naïve"/>
    <s v="NA"/>
    <s v="IB"/>
    <x v="3"/>
    <n v="2"/>
    <s v="T2N1a"/>
    <s v="NA"/>
    <s v="NA"/>
    <s v="IDC"/>
    <s v="RT &amp; Hormonal Therapy"/>
    <s v="NA"/>
    <d v="2026-05-29T00:00:00"/>
    <s v="NA"/>
    <s v="NA"/>
    <s v="NA"/>
    <s v="NA"/>
    <s v="NA"/>
    <s v="NA"/>
    <s v="NA"/>
    <s v="N"/>
    <s v="NA"/>
    <s v="NA"/>
    <s v="NA"/>
    <s v="NA"/>
    <s v="NA"/>
    <s v="Rejected"/>
  </r>
  <r>
    <s v="FBB1S260140"/>
    <n v="260140"/>
    <s v="Biopharma"/>
    <x v="1042"/>
    <s v="FCB-PROTOCOL-01"/>
    <s v="CLN/DBR/285"/>
    <s v="Y"/>
    <s v="BP017(1S)"/>
    <s v="Biopharma"/>
    <s v="Q1 Passed"/>
    <s v="Q1 Passed"/>
    <s v="Q1.5 Passed"/>
    <s v="Qualified"/>
    <s v="NA"/>
    <s v="Tumor content 40-80% with good immune presence"/>
    <x v="4"/>
    <s v="DBR &amp; SK Hospital, Tirupati"/>
    <s v="Dr C Jayaprakash"/>
    <x v="0"/>
    <s v="NA"/>
    <s v="Buccal Mucosa"/>
    <s v="Right Buccal Mucosa"/>
    <s v="Female"/>
    <n v="50"/>
    <s v="N"/>
    <n v="5.4"/>
    <s v="Shashi"/>
    <s v="Surgery"/>
    <s v="Primary"/>
    <s v="Naïve"/>
    <s v="NA"/>
    <s v="NA"/>
    <x v="0"/>
    <s v="NA"/>
    <s v="NA"/>
    <s v="NA"/>
    <s v="NA"/>
    <s v="NA"/>
    <s v="NA"/>
    <s v="NA"/>
    <d v="2026-05-29T00:00:00"/>
    <s v="NA"/>
    <s v="NA"/>
    <s v="NA"/>
    <s v="NA"/>
    <s v="NA"/>
    <s v="NA"/>
    <s v="NA"/>
    <s v="N"/>
    <s v="NA"/>
    <s v="NA"/>
    <s v="NA"/>
    <s v="NA"/>
    <s v="NA"/>
    <s v="Terminated @T72"/>
  </r>
  <r>
    <s v="FBB1S260141"/>
    <n v="260141"/>
    <s v="Biopharma"/>
    <x v="1043"/>
    <s v="FCB-PROTOCOL-01"/>
    <s v="CLN/PRA/419"/>
    <s v="Y"/>
    <s v="BP017(1S)"/>
    <s v="Biopharma"/>
    <s v="Q1 Passed"/>
    <s v="Q1 Passed"/>
    <s v="Q1.5 Passed"/>
    <s v="Rejected"/>
    <s v="Low Tumor in post culture"/>
    <s v="Tumor content 8-70%"/>
    <x v="0"/>
    <s v="Sri Lakshmi Hospital, Bangalore"/>
    <s v="Dr Prakash BV"/>
    <x v="0"/>
    <s v="NA"/>
    <s v="Buccal Mucosa"/>
    <s v="Right Buccal Mucosa"/>
    <s v="Male"/>
    <n v="46"/>
    <s v="N"/>
    <n v="4.8"/>
    <s v="Kalappa"/>
    <s v="Surgery"/>
    <s v="Primary"/>
    <s v="Naïve"/>
    <s v="NA"/>
    <s v="I Va "/>
    <x v="3"/>
    <n v="2"/>
    <s v="pT4N2M0"/>
    <s v="NA"/>
    <s v="NA"/>
    <s v="SCC"/>
    <s v="NA"/>
    <s v="NA"/>
    <d v="2026-06-01T00:00:00"/>
    <s v="NA"/>
    <s v="NA"/>
    <s v="NA"/>
    <s v="NA"/>
    <s v="NA"/>
    <s v="NA"/>
    <s v="NA"/>
    <s v="N"/>
    <s v="NA"/>
    <s v="NA"/>
    <s v="NA"/>
    <s v="NA"/>
    <s v="NA"/>
    <s v="Terminated @T72"/>
  </r>
  <r>
    <s v="FBR1Y260142"/>
    <n v="260142"/>
    <s v="R&amp;D"/>
    <x v="1044"/>
    <s v="FCB-PROTOCOL-01"/>
    <s v="VYD/497"/>
    <s v="Y"/>
    <s v="CCS Study (1Y)"/>
    <s v="Internal R&amp;D"/>
    <s v="Q1 Passed"/>
    <s v="Q1 Rejected"/>
    <s v="Compromised"/>
    <s v="Qualified"/>
    <s v="NA"/>
    <s v="Tumor content 80-85%"/>
    <x v="5"/>
    <s v="Vydehi Hospital, Bangalore"/>
    <s v="Dr Amritha Prabha"/>
    <x v="0"/>
    <s v="NA"/>
    <s v="Buccal Mucosa"/>
    <s v="Right Buccal Mucosa"/>
    <s v="Male"/>
    <n v="57"/>
    <s v="N"/>
    <n v="4.9000000000000004"/>
    <s v="Kalappa"/>
    <s v="Surgery"/>
    <s v="Primary"/>
    <s v="Naïve"/>
    <s v="NA"/>
    <s v="NA"/>
    <x v="0"/>
    <s v="NA"/>
    <s v="NA"/>
    <s v="NA"/>
    <s v="NA"/>
    <s v="SCC"/>
    <s v="NA"/>
    <s v="NA"/>
    <d v="2026-06-02T00:00:00"/>
    <s v="0.2-1.0*1.3*1.8"/>
    <s v="NA"/>
    <s v="Manual+Vibratome"/>
    <n v="14"/>
    <s v="Noor"/>
    <s v="N"/>
    <s v="N"/>
    <s v="N"/>
    <s v="Q2 Passed"/>
    <s v="NA"/>
    <s v="Arm 1 (1X7)"/>
    <s v="Base Plate 2: MC RxA (1x7),  RxA (1x7),  RxA (1x7),  RxA (1x7),  RxA (1x7)"/>
    <n v="63"/>
    <s v="Terminated @T72"/>
  </r>
  <r>
    <s v="FBR2P260144"/>
    <n v="260144"/>
    <s v="R&amp;D"/>
    <x v="1045"/>
    <s v="FCB-PROTOCOL-01"/>
    <s v="JSS-105"/>
    <s v="Y"/>
    <s v="Ca Br-SE (2P)"/>
    <s v="Internal R&amp;D"/>
    <s v="Q1 Rejected"/>
    <s v="Not Received"/>
    <s v="Q1.5 Rejected"/>
    <s v="Rejected"/>
    <s v="NA"/>
    <s v="Tumor content 0-15%. Average tumor content 5%"/>
    <x v="6"/>
    <s v="JSS Hospital, Mysore"/>
    <s v="Dr Ravi Krishnappa"/>
    <x v="1"/>
    <s v="Er(P), Pr(P), Her2(N)"/>
    <s v="Breast"/>
    <s v="Left Breast"/>
    <s v="Female"/>
    <n v="55"/>
    <s v="N"/>
    <n v="5.8"/>
    <s v="Kalappa"/>
    <s v="Surgery"/>
    <s v="Primary"/>
    <s v="Naïve"/>
    <s v="NA"/>
    <s v="NA"/>
    <x v="0"/>
    <s v="NA"/>
    <s v="NA"/>
    <s v="NA"/>
    <s v="NA"/>
    <s v="IDC"/>
    <s v="NA"/>
    <s v="NA"/>
    <d v="2026-06-03T00:00:00"/>
    <s v="NA"/>
    <s v="NA"/>
    <s v="NA"/>
    <s v="NA"/>
    <s v="NA"/>
    <s v="NA"/>
    <s v="NA"/>
    <s v="N"/>
    <s v="NA"/>
    <s v="NA"/>
    <s v="NA"/>
    <s v="NA"/>
    <s v="NA"/>
    <s v="Rejected"/>
  </r>
  <r>
    <s v="FBR2W260145"/>
    <n v="260145"/>
    <s v="R&amp;D"/>
    <x v="1046"/>
    <s v="FCB-PROTOCOL-01"/>
    <s v="VYD/498"/>
    <s v="Y"/>
    <s v="DMSv9 (2W)"/>
    <s v="Internal R&amp;D"/>
    <s v="Q1 Passed"/>
    <s v="Q1 Rejected"/>
    <s v="Compromised"/>
    <s v="Rejected"/>
    <s v="NA"/>
    <s v="Tumor content 0-4%. Average tumor content 1%"/>
    <x v="5"/>
    <s v="Vydehi Hospital, Bangalore"/>
    <s v="Dr Amritha Prabha"/>
    <x v="7"/>
    <s v="NA"/>
    <s v="Colon"/>
    <s v="Sigmoid Colon"/>
    <s v="Male"/>
    <n v="79"/>
    <s v="N"/>
    <n v="5.4"/>
    <s v="Maruthi"/>
    <s v="Surgery"/>
    <s v="Primary"/>
    <s v="Naïve"/>
    <s v="NA"/>
    <s v="NA"/>
    <x v="0"/>
    <s v="NA"/>
    <s v="NA"/>
    <s v="NA"/>
    <s v="NA"/>
    <s v="Adenocarcinoma"/>
    <s v="NA"/>
    <s v="NA"/>
    <d v="2026-06-04T00:00:00"/>
    <s v="NA"/>
    <s v="NA"/>
    <s v="NA"/>
    <s v="NA"/>
    <s v="NA"/>
    <s v="NA"/>
    <s v="NA"/>
    <s v="N"/>
    <s v="NA"/>
    <s v="NA"/>
    <s v="NA"/>
    <s v="NA"/>
    <s v="NA"/>
    <s v="Rejected"/>
  </r>
  <r>
    <s v="FBR1K260146"/>
    <n v="260146"/>
    <s v="R&amp;D"/>
    <x v="1046"/>
    <s v="FCB-PROTOCOL-01"/>
    <s v="CLN/DBR/286"/>
    <s v="Y"/>
    <s v="DMS_v4(1K)"/>
    <s v="Internal R&amp;D"/>
    <s v="Q1 Passed"/>
    <s v="Q1 Rejected"/>
    <s v="Compromised"/>
    <s v="Qualified"/>
    <s v="Blood Hemolysed"/>
    <s v="NA"/>
    <x v="4"/>
    <s v="DBR &amp; SK Hospital, Tirupati"/>
    <s v="Dr C Jayaprakash"/>
    <x v="0"/>
    <s v="NA"/>
    <s v="Buccal Mucosa"/>
    <s v="Left Buccal Mucosa"/>
    <s v="Female"/>
    <n v="55"/>
    <s v="N"/>
    <n v="5.8"/>
    <s v="Kalappa"/>
    <s v="Surgery"/>
    <s v="Primary"/>
    <s v="Naïve"/>
    <s v="NA"/>
    <s v="III"/>
    <x v="4"/>
    <s v="NA"/>
    <s v="NA"/>
    <s v="NA"/>
    <s v="NA"/>
    <s v="NA"/>
    <s v="NA"/>
    <s v="NA"/>
    <d v="2026-06-05T00:00:00"/>
    <s v="0.4-0.7*1.9*0.8-1.4"/>
    <s v="NA"/>
    <s v="Vibratome"/>
    <n v="15"/>
    <s v="Mouniss"/>
    <s v="N"/>
    <s v="N"/>
    <s v="N"/>
    <s v="Q2 Passed"/>
    <s v="NA"/>
    <s v="Arm 1 (1x6)"/>
    <s v="Base Plate 2: Base Arm {MC RxA (1x6), Nivo RxC (1x6)}, Flow Arm {MC RxA (1x6), Nivo RxC (1x6)}"/>
    <n v="30"/>
    <s v="Terminated @T72"/>
  </r>
  <r>
    <s v="FBR1Y260147"/>
    <n v="260147"/>
    <s v="R&amp;D"/>
    <x v="1047"/>
    <s v="FCB-PROTOCOL-01"/>
    <s v="VYD/499"/>
    <s v="Y"/>
    <s v="CCS Study (1Y)"/>
    <s v="Internal R&amp;D"/>
    <s v="Q1 Rejected"/>
    <s v="Q1 Rejected"/>
    <s v="Q1.5 Rejected"/>
    <s v="Rejected"/>
    <s v="Blood Clotted &amp; Small Size tissue"/>
    <s v="No tumor"/>
    <x v="5"/>
    <s v="Vydehi Hospital, Bangalore"/>
    <s v="Dr Amritha Prabha"/>
    <x v="0"/>
    <s v="NA"/>
    <s v="Buccal Mucosa"/>
    <s v="Left Buccal Mucosa"/>
    <s v="Male"/>
    <n v="50"/>
    <s v="N"/>
    <n v="5.0999999999999996"/>
    <s v="Kalappa"/>
    <s v="Surgery"/>
    <s v="Local Recurrent"/>
    <s v="Surgery"/>
    <s v="NA"/>
    <s v="NA"/>
    <x v="0"/>
    <s v="NA"/>
    <s v="NA"/>
    <s v="NA"/>
    <s v="NA"/>
    <s v="SCC"/>
    <s v="NA"/>
    <s v="NA"/>
    <d v="2026-06-08T00:00:00"/>
    <s v="0.2*0.2*0.5"/>
    <s v="NA"/>
    <s v="Manual+Vibratome"/>
    <n v="14"/>
    <s v="Abdul"/>
    <s v="N"/>
    <s v="N"/>
    <s v="N"/>
    <s v="Q2 Rejected"/>
    <s v="Stored Cryo"/>
    <s v="Arm 1 (1X5)"/>
    <s v="NA"/>
    <n v="5"/>
    <s v="Rejected"/>
  </r>
  <r>
    <s v="FBR2W260148"/>
    <n v="260148"/>
    <s v="R&amp;D"/>
    <x v="1047"/>
    <s v="FCB-PROTOCOL-01"/>
    <s v="CLN/PRA/420"/>
    <s v="Y"/>
    <s v="DMSv9 (2W)"/>
    <s v="Internal R&amp;D"/>
    <s v="Q1 Passed"/>
    <s v="Q1 Passed"/>
    <s v="Q1.5 Passed"/>
    <s v="Qualified"/>
    <s v="NA"/>
    <s v="Tumor content 40-70%"/>
    <x v="0"/>
    <s v="Sri Lakshmi Hospital, Bangalore"/>
    <s v="Dr Prakash BV"/>
    <x v="7"/>
    <s v="NA"/>
    <s v="Colon"/>
    <s v="Caecum"/>
    <s v="Male"/>
    <n v="46"/>
    <s v="N"/>
    <n v="5.5"/>
    <s v="Shashi"/>
    <s v="Surgery"/>
    <s v="Primary"/>
    <s v="Naïve"/>
    <s v="NA"/>
    <s v="III"/>
    <x v="4"/>
    <n v="2"/>
    <s v="pT3N1M0"/>
    <s v="NA"/>
    <s v="NA"/>
    <s v="Adenocarcinoma"/>
    <s v="NA"/>
    <s v="NA"/>
    <d v="2026-06-08T00:00:00"/>
    <s v="NA"/>
    <s v="NA"/>
    <s v="NA"/>
    <s v="NA"/>
    <s v="NA"/>
    <s v="NA"/>
    <s v="NA"/>
    <s v="N"/>
    <s v="NA"/>
    <s v="NA"/>
    <s v="NA"/>
    <s v="NA"/>
    <s v="NA"/>
    <s v="Terminated @T72"/>
  </r>
  <r>
    <s v="FBR1Q260149"/>
    <n v="260149"/>
    <s v="R&amp;D"/>
    <x v="1048"/>
    <s v="FCB-PROTOCOL-01"/>
    <s v="VYD/500"/>
    <s v="Y"/>
    <s v="COSv4.2_CaBR(1Q-Unknown)"/>
    <s v="Internal R&amp;D"/>
    <s v="Q1 Passed"/>
    <s v="Q1 Passed"/>
    <s v="Q1.5 Passed"/>
    <s v="Qualified"/>
    <s v="NA"/>
    <s v="Tumor content 4-55%"/>
    <x v="5"/>
    <s v="Vydehi Hospital, Bangalore"/>
    <s v="Dr Amritha Prabha"/>
    <x v="1"/>
    <s v="Er(P), Pr(P), Her2(N)"/>
    <s v="Breast"/>
    <s v="Right Breast"/>
    <s v="Female"/>
    <n v="34"/>
    <s v="N"/>
    <n v="5.6"/>
    <s v="Kalappa"/>
    <s v="Surgery"/>
    <s v="Primary"/>
    <s v="Naïve"/>
    <s v="NA"/>
    <s v="NA"/>
    <x v="0"/>
    <s v="NA"/>
    <s v="NA"/>
    <s v="NA"/>
    <s v="NA"/>
    <s v="IDC"/>
    <s v="NA"/>
    <s v="NA"/>
    <d v="2026-06-09T00:00:00"/>
    <s v="NA"/>
    <s v="NA"/>
    <s v="NA"/>
    <s v="NA"/>
    <s v="NA"/>
    <s v="NA"/>
    <s v="NA"/>
    <s v="N"/>
    <s v="NA"/>
    <s v="NA"/>
    <s v="NA"/>
    <s v="NA"/>
    <s v="NA"/>
    <s v="Terminated @T72"/>
  </r>
  <r>
    <s v="FBR1Y260151"/>
    <n v="260151"/>
    <s v="R&amp;D"/>
    <x v="1049"/>
    <s v="FCB-PROTOCOL-01"/>
    <s v="VYD/501"/>
    <s v="Y"/>
    <s v="CCS Study (1Y)"/>
    <s v="Internal R&amp;D"/>
    <s v="Q1 Passed"/>
    <s v="Q1 Passed"/>
    <s v="Compromised"/>
    <s v="Qualified"/>
    <s v="NA"/>
    <s v="Tumor content 12-55%"/>
    <x v="5"/>
    <s v="Vydehi Hospital, Bangalore"/>
    <s v="Dr Amritha Prabha"/>
    <x v="0"/>
    <s v="NA"/>
    <s v="Tongue"/>
    <s v="Right Lateral border of tongue"/>
    <s v="Male"/>
    <n v="43"/>
    <s v="N"/>
    <n v="4.5999999999999996"/>
    <s v="Kalappa"/>
    <s v="Surgery"/>
    <s v="Primary"/>
    <s v="Naïve"/>
    <s v="NA"/>
    <s v="NA"/>
    <x v="0"/>
    <s v="NA"/>
    <s v="NA"/>
    <s v="NA"/>
    <s v="NA"/>
    <s v="SCC"/>
    <s v="NA"/>
    <s v="NA"/>
    <d v="2026-06-10T00:00:00"/>
    <s v="0.3*1.0*0.6_x000a_0.2*0.6*0.6_x000a_0.2*0.6*0.4_x000a_0.2*0.6*0.6_x000a_0.2*0.4*0.6_x000a_0.2*0.6*0.6_x000a_ "/>
    <s v="NA"/>
    <s v="Manual+Vibratome"/>
    <n v="14"/>
    <s v="Abdul"/>
    <s v="Y"/>
    <s v="Y"/>
    <s v="N"/>
    <s v="Q2 Passed"/>
    <s v="Used Biopharma FMO Study"/>
    <s v="Arm 1 (1X6)"/>
    <s v="Base Plate 2: MC RxA (1x7),  RxA (1x7),  RxA (1x7)"/>
    <n v="27"/>
    <s v="Qualified"/>
  </r>
  <r>
    <s v="FBR2W260152"/>
    <n v="260152"/>
    <s v="R&amp;D"/>
    <x v="1049"/>
    <s v="FCB-PROTOCOL-01"/>
    <s v="VYD/502"/>
    <s v="Y"/>
    <s v="DMSv9 (2W)"/>
    <s v="Internal R&amp;D"/>
    <s v="Q1 Passed"/>
    <s v="Q1 Passed"/>
    <s v="Q1.5 Passed"/>
    <s v="Qualified"/>
    <s v="NA"/>
    <s v="Tumor content 5-40%"/>
    <x v="5"/>
    <s v="Vydehi Hospital, Bangalore"/>
    <s v="Dr Amritha Prabha"/>
    <x v="7"/>
    <s v="NA"/>
    <s v="Colon"/>
    <s v="Sigmoid Colon"/>
    <s v="Male"/>
    <n v="51"/>
    <s v="N"/>
    <n v="6.3"/>
    <s v="Kalappa"/>
    <s v="Surgery"/>
    <s v="Primary"/>
    <s v="Naïve"/>
    <s v="NA"/>
    <s v="NA"/>
    <x v="0"/>
    <s v="NA"/>
    <s v="NA"/>
    <s v="NA"/>
    <s v="NA"/>
    <s v="Adenocarcinoma"/>
    <s v="NA"/>
    <s v="NA"/>
    <d v="2026-06-10T00:00:00"/>
    <s v="NA"/>
    <s v="NA"/>
    <s v="NA"/>
    <s v="NA"/>
    <s v="NA"/>
    <s v="NA"/>
    <s v="NA"/>
    <s v="N"/>
    <s v="NA"/>
    <s v="NA"/>
    <s v="NA"/>
    <s v="NA"/>
    <s v="NA"/>
    <s v="Terminated @T72"/>
  </r>
  <r>
    <s v="FBB1S260153"/>
    <n v="260153"/>
    <s v="Biopharma"/>
    <x v="1050"/>
    <s v="FCB-PROTOCOL-01"/>
    <s v="CLN/PRA/421"/>
    <s v="Y"/>
    <s v="BP017(1S)"/>
    <s v="Biopharma"/>
    <s v="Q1 Passed"/>
    <s v="Q1 Rejected"/>
    <s v="Compromised"/>
    <s v="Qualified"/>
    <s v="NA"/>
    <s v="Tumor content 65-80%"/>
    <x v="0"/>
    <s v="Sri Lakshmi Hospital, Bangalore"/>
    <s v="Dr Prakash BV"/>
    <x v="0"/>
    <s v="NA"/>
    <s v="Buccal Mucosa"/>
    <s v="Left Buccal Mucosa"/>
    <s v="Male"/>
    <n v="52"/>
    <s v="N"/>
    <n v="5.7"/>
    <s v="Kalappa"/>
    <s v="Surgery"/>
    <s v="Primary"/>
    <s v="Naïve"/>
    <s v="NA"/>
    <s v="IVA"/>
    <x v="1"/>
    <n v="3"/>
    <s v="pT4N1M0"/>
    <s v="NA"/>
    <s v="NA"/>
    <s v="SCC"/>
    <s v="NA"/>
    <s v="NA"/>
    <d v="2026-06-15T00:00:00"/>
    <s v="NA"/>
    <s v="NA"/>
    <s v="NA"/>
    <s v="NA"/>
    <s v="NA"/>
    <s v="NA"/>
    <s v="NA"/>
    <s v="N"/>
    <s v="NA"/>
    <s v="NA"/>
    <s v="NA"/>
    <s v="NA"/>
    <s v="NA"/>
    <s v="Terminated @T72"/>
  </r>
  <r>
    <s v="FBR2U260154"/>
    <n v="260154"/>
    <s v="R&amp;D"/>
    <x v="1051"/>
    <s v="FCB-PROTOCOL-01"/>
    <s v="CLN/PRA/422"/>
    <s v="Y"/>
    <s v="NIC (2U)"/>
    <s v="Internal R&amp;D"/>
    <s v="Q1 Passed"/>
    <s v="Q1 Passed"/>
    <s v="Q1.5 Passed"/>
    <s v="Qualified"/>
    <s v="NA"/>
    <s v="Tumor content 45-75%"/>
    <x v="0"/>
    <s v="Sri Lakshmi Hospital, Bangalore"/>
    <s v="Dr Prakash BV"/>
    <x v="0"/>
    <s v="NA"/>
    <s v="Buccal Mucosa"/>
    <s v="Right Buccal Mucosa"/>
    <s v="Male"/>
    <n v="38"/>
    <s v="N"/>
    <n v="4.9000000000000004"/>
    <s v="Kalappa"/>
    <s v="Surgery"/>
    <s v="Primary"/>
    <s v="Naïve"/>
    <s v="NA"/>
    <s v="IIIa "/>
    <x v="4"/>
    <n v="3"/>
    <s v="pT4N1M0"/>
    <s v="NA"/>
    <s v="NA"/>
    <s v="SCC"/>
    <s v="NA"/>
    <s v="NA"/>
    <d v="2026-06-16T00:00:00"/>
    <s v="NA"/>
    <s v="NA"/>
    <s v="NA"/>
    <s v="NA"/>
    <s v="NA"/>
    <s v="NA"/>
    <s v="NA"/>
    <s v="N"/>
    <s v="NA"/>
    <s v="NA"/>
    <s v="NA"/>
    <s v="NA"/>
    <s v="NA"/>
    <s v="Terminated @T72"/>
  </r>
  <r>
    <s v="FBB1U260155"/>
    <n v="260155"/>
    <s v="Biopharma"/>
    <x v="1051"/>
    <s v="FCB-PROTOCOL-01"/>
    <s v="CLN/DBR/287"/>
    <s v="Y"/>
    <s v="BP013_SOW-2 (1U)"/>
    <s v="Biopharma"/>
    <s v="Q1 Passed"/>
    <s v="Q1 Passed"/>
    <s v="Q1.5 Passed"/>
    <s v="Qualified"/>
    <s v="NA"/>
    <s v="Tumor content 60-75%"/>
    <x v="4"/>
    <s v="DBR &amp; SK Hospital, Tirupati"/>
    <s v="Dr C Jayaprakash"/>
    <x v="0"/>
    <s v="NA"/>
    <s v="Buccal Mucosa"/>
    <s v="Right Buccal Mucosa"/>
    <s v="Female"/>
    <n v="57"/>
    <s v="N"/>
    <n v="6.8"/>
    <s v="Maruthi"/>
    <s v="Surgery"/>
    <s v="Primary"/>
    <s v="Naïve"/>
    <s v="NA"/>
    <s v="IV"/>
    <x v="1"/>
    <s v="NA"/>
    <s v="NA"/>
    <s v="NA"/>
    <s v="NA"/>
    <s v="NA"/>
    <s v="NA"/>
    <s v="NA"/>
    <d v="2026-06-16T00:00:00"/>
    <s v="NA"/>
    <s v="NA"/>
    <s v="NA"/>
    <s v="NA"/>
    <s v="NA"/>
    <s v="NA"/>
    <s v="NA"/>
    <s v="N"/>
    <s v="NA"/>
    <s v="NA"/>
    <s v="NA"/>
    <s v="NA"/>
    <s v="NA"/>
    <s v="Terminated @T72"/>
  </r>
  <r>
    <s v="FBR2U260156"/>
    <n v="260156"/>
    <s v="R&amp;D"/>
    <x v="1052"/>
    <s v="FCB-PROTOCOL-01"/>
    <s v="CLN/PRA/423"/>
    <s v="Y"/>
    <s v="NIC (2U)"/>
    <s v="Internal R&amp;D"/>
    <s v="Q1 Passed"/>
    <s v="Q1 Passed"/>
    <s v="Compromised"/>
    <s v="Qualified"/>
    <s v="NA"/>
    <s v="Tumor content 55-70%"/>
    <x v="0"/>
    <s v="Belaku Hospital"/>
    <s v="Dr Prakash BV"/>
    <x v="0"/>
    <s v="NA"/>
    <s v="Buccal Mucosa"/>
    <s v="Right Buccal Mucosa"/>
    <s v="Male"/>
    <n v="45"/>
    <s v="N"/>
    <n v="5.0999999999999996"/>
    <s v="Kalappa"/>
    <s v="Surgery"/>
    <s v="Primary"/>
    <s v="Naïve"/>
    <s v="NA"/>
    <s v="I"/>
    <x v="3"/>
    <n v="2"/>
    <s v="pT1N0M0"/>
    <s v="NA"/>
    <s v="NA"/>
    <s v="SCC"/>
    <s v="NA"/>
    <s v="NA"/>
    <d v="2026-06-17T00:00:00"/>
    <s v="NA"/>
    <s v="NA"/>
    <s v="NA"/>
    <s v="NA"/>
    <s v="NA"/>
    <s v="NA"/>
    <s v="NA"/>
    <s v="N"/>
    <s v="NA"/>
    <s v="NA"/>
    <s v="NA"/>
    <s v="NA"/>
    <s v="NA"/>
    <s v="Rejected"/>
  </r>
  <r>
    <s v="FBR1Y260157"/>
    <n v="260157"/>
    <s v="R&amp;D"/>
    <x v="1053"/>
    <s v="FCB-PROTOCOL-01"/>
    <s v="VYD/503"/>
    <s v="Y"/>
    <s v="CCS Study (1Y)"/>
    <s v="Internal R&amp;D"/>
    <s v="Q1 Passed"/>
    <s v="Q1 Passed"/>
    <s v="Compromised"/>
    <s v="Qualified"/>
    <s v="NA"/>
    <s v="Tumor content 2-35%"/>
    <x v="5"/>
    <s v="Vydehi Hospital, Bangalore"/>
    <s v="Dr Amritha Prabha"/>
    <x v="0"/>
    <s v="NA"/>
    <s v="RMT"/>
    <s v="Left RMT"/>
    <s v="Female"/>
    <n v="47"/>
    <s v="N"/>
    <n v="4.4000000000000004"/>
    <s v="Kalappa"/>
    <s v="Surgery"/>
    <s v="Primary"/>
    <s v="Naïve"/>
    <s v="NA"/>
    <s v="NA"/>
    <x v="0"/>
    <s v="NA"/>
    <s v="NA"/>
    <s v="NA"/>
    <s v="NA"/>
    <s v="NA"/>
    <s v="NA"/>
    <s v="NA"/>
    <d v="2026-06-19T00:00:00"/>
    <s v="0.2-0.6*0.7*0.9"/>
    <s v="NA"/>
    <s v="Manual+Vibratome"/>
    <n v="14"/>
    <s v="Mano"/>
    <s v="Y"/>
    <s v="Y"/>
    <s v="N"/>
    <s v="Q2 Passed"/>
    <s v="NA"/>
    <s v="Arm 1 (1X6)"/>
    <s v="Base Plate 2: 2*4*0.45 { MC RxA (1x7), Cisplatin RxF (1x7), Pacli+Carbo RxJ (1x7), Gemi+Carbo RxL (1x7) }"/>
    <n v="30"/>
    <s v="Terminated @T72"/>
  </r>
  <r>
    <s v="FBB1U260158"/>
    <n v="260158"/>
    <s v="Biopharma"/>
    <x v="1054"/>
    <s v="FCB-PROTOCOL-01"/>
    <s v="VYD/504"/>
    <s v="Y"/>
    <s v="AES (1U)"/>
    <s v="Biopharma"/>
    <s v="Q1 Passed"/>
    <s v="Q1 Passed"/>
    <s v="Q1.5 Passed"/>
    <s v="Qualified"/>
    <s v="NA"/>
    <s v="Tumor content 30-80%"/>
    <x v="5"/>
    <s v="Vydehi Hospital, Bangalore"/>
    <s v="Dr Amritha Prabha"/>
    <x v="0"/>
    <s v="NA"/>
    <s v="Buccal Mucosa"/>
    <s v="Left Buccal Mucosa"/>
    <s v="Female"/>
    <n v="56"/>
    <s v="N"/>
    <n v="4.5"/>
    <s v="Kalappa"/>
    <s v="Surgery"/>
    <s v="Primary"/>
    <s v="Naïve"/>
    <s v="NA"/>
    <s v="NA"/>
    <x v="0"/>
    <s v="NA"/>
    <s v="NA"/>
    <s v="NA"/>
    <s v="NA"/>
    <s v="SCC"/>
    <s v="NA"/>
    <s v="NA"/>
    <d v="2026-06-22T00:00:00"/>
    <s v="NA"/>
    <s v="NA"/>
    <s v="NA"/>
    <s v="NA"/>
    <s v="NA"/>
    <s v="NA"/>
    <s v="NA"/>
    <s v="N"/>
    <s v="NA"/>
    <s v="NA"/>
    <s v="NA"/>
    <s v="NA"/>
    <s v="NA"/>
    <s v="Terminated @T72"/>
  </r>
  <r>
    <s v="FBR1Q260160"/>
    <n v="260160"/>
    <s v="R&amp;D"/>
    <x v="1055"/>
    <s v="FCB-PROTOCOL-01"/>
    <s v="VYD/505"/>
    <s v="Y"/>
    <s v="COSv4.2_CaBR(1Q-Unknown)"/>
    <s v="Internal R&amp;D"/>
    <s v="Q1 Passed"/>
    <s v="Q1 Passed"/>
    <s v="Q1.5 Passed"/>
    <s v="Qualified"/>
    <s v="NA"/>
    <s v="Tumor content 2-40%"/>
    <x v="5"/>
    <s v="Vydehi Hospital, Bangalore"/>
    <s v="Dr Amritha Prabha"/>
    <x v="1"/>
    <s v="TNBC"/>
    <s v="Breast"/>
    <s v="Right Breast"/>
    <s v="Female"/>
    <n v="64"/>
    <s v="N"/>
    <n v="5.3"/>
    <s v="Maruthi"/>
    <s v="Surgery"/>
    <s v="Primary"/>
    <s v="Naïve"/>
    <s v="NA"/>
    <s v="NA"/>
    <x v="0"/>
    <s v="NA"/>
    <s v="NA"/>
    <s v="NA"/>
    <s v="NA"/>
    <s v="IDC"/>
    <s v="NA"/>
    <s v="NA"/>
    <d v="2026-06-24T00:00:00"/>
    <s v="NA"/>
    <s v="NA"/>
    <s v="NA"/>
    <s v="NA"/>
    <s v="NA"/>
    <s v="NA"/>
    <s v="NA"/>
    <s v="N"/>
    <s v="NA"/>
    <s v="NA"/>
    <s v="NA"/>
    <s v="NA"/>
    <s v="NA"/>
    <s v="Terminated @T72"/>
  </r>
  <r>
    <s v="FBR1Y260161"/>
    <n v="260161"/>
    <s v="R&amp;D"/>
    <x v="1056"/>
    <s v="FCB-PROTOCOL-01"/>
    <s v="VYD/506"/>
    <s v="Y"/>
    <s v="CCS Study (1Y)"/>
    <s v="Internal R&amp;D"/>
    <s v="Q1 Passed"/>
    <s v="Q1 Passed"/>
    <s v="Compromised"/>
    <s v="Qualified"/>
    <s v="small size"/>
    <s v="Tumor content 60-80%"/>
    <x v="5"/>
    <s v="Vydehi Hospital, Bangalore"/>
    <s v="Dr Amritha Prabha"/>
    <x v="0"/>
    <s v="NA"/>
    <s v="Tongue"/>
    <s v="left side of the tongue tip"/>
    <s v="Male"/>
    <n v="63"/>
    <s v="N"/>
    <n v="5.0999999999999996"/>
    <s v="Kalappa"/>
    <s v="Surgery"/>
    <s v="Primary"/>
    <s v="Naïve"/>
    <s v="NA"/>
    <s v="NA"/>
    <x v="0"/>
    <s v="NA"/>
    <s v="NA"/>
    <s v="NA"/>
    <s v="NA"/>
    <s v="SCC"/>
    <s v="NA"/>
    <s v="NA"/>
    <d v="2026-06-25T00:00:00"/>
    <s v="0.2-0.4*0.6-1.0*0.8-1.2"/>
    <s v="NA"/>
    <s v="Vibratome"/>
    <n v="14"/>
    <s v="Jobin"/>
    <s v="Y"/>
    <s v="Y"/>
    <s v="N"/>
    <s v="Q2 Passed"/>
    <s v="NA"/>
    <s v="Arm 1 (1X5)"/>
    <s v="Base Plate 2: 2*4*0.45 { MC RxA (1x5), Cisplatin RxF (1x5) }"/>
    <n v="15"/>
    <s v="Terminated @T72"/>
  </r>
  <r>
    <s v="FBB1U260162"/>
    <n v="260162"/>
    <s v="Biopharma"/>
    <x v="1057"/>
    <s v="FCB-PROTOCOL-01"/>
    <s v="CLN/DBR/288"/>
    <s v="Y"/>
    <s v="BP013_SOW-2 (1U)"/>
    <s v="Biopharma"/>
    <s v="Q1 Passed"/>
    <s v="Q1 Passed"/>
    <s v="Q1.5 Passed"/>
    <s v="Qualified"/>
    <s v="NA"/>
    <s v="Tumor content 40-90%"/>
    <x v="4"/>
    <s v="DBR &amp; SK Hospital, Tirupati"/>
    <s v="Dr C Jayaprakash"/>
    <x v="0"/>
    <s v="NA"/>
    <s v="Buccal Mucosa"/>
    <s v="Left Buccal Mucosa"/>
    <s v="Female"/>
    <n v="63"/>
    <s v="N"/>
    <n v="5.5"/>
    <s v="Kalappa"/>
    <s v="Surgery"/>
    <s v="Primary"/>
    <s v="Naïve"/>
    <s v="NA"/>
    <s v="IV"/>
    <x v="1"/>
    <s v="NA"/>
    <s v="NA"/>
    <s v="NA"/>
    <s v="NA"/>
    <s v="SCC"/>
    <s v="NA"/>
    <s v="NA"/>
    <d v="2026-06-26T00:00:00"/>
    <s v="NA"/>
    <s v="NA"/>
    <s v="NA"/>
    <s v="NA"/>
    <s v="NA"/>
    <s v="NA"/>
    <s v="NA"/>
    <s v="N"/>
    <s v="NA"/>
    <s v="NA"/>
    <s v="NA"/>
    <s v="NA"/>
    <s v="NA"/>
    <s v="Terminated @T72"/>
  </r>
  <r>
    <s v="FBB1U260163"/>
    <n v="260163"/>
    <s v="Biopharma"/>
    <x v="1058"/>
    <s v="FCB-PROTOCOL-01"/>
    <s v="CLN/PRA/424"/>
    <s v="Y"/>
    <s v="BP013_SOW-2 (1U)"/>
    <s v="Biopharma"/>
    <s v="Q1 Passed"/>
    <s v="Q1 Passed"/>
    <s v="Q1.5 Passed"/>
    <s v="Rejected"/>
    <s v="Low Tumor in post culture"/>
    <s v="Tumor content 8-55%"/>
    <x v="0"/>
    <s v="Sri Lakshmi Hospital, Bangalore"/>
    <s v="Dr Prakash BV"/>
    <x v="0"/>
    <s v="NA"/>
    <s v="GBS"/>
    <s v="Left Lower GBS"/>
    <s v="Female"/>
    <n v="45"/>
    <s v="N"/>
    <n v="4.8"/>
    <s v="Kalappa"/>
    <s v="Surgery"/>
    <s v="Primary"/>
    <s v="Naïve"/>
    <s v="NA"/>
    <s v="IVA"/>
    <x v="1"/>
    <n v="2"/>
    <s v="pT2N2bM0"/>
    <s v="NA"/>
    <s v="NA"/>
    <s v="SCC"/>
    <s v="NA"/>
    <s v="NA"/>
    <d v="2026-06-27T00:00:00"/>
    <s v="NA"/>
    <s v="NA"/>
    <s v="NA"/>
    <s v="NA"/>
    <s v="NA"/>
    <s v="NA"/>
    <s v="NA"/>
    <s v="N"/>
    <s v="NA"/>
    <s v="NA"/>
    <s v="NA"/>
    <s v="NA"/>
    <s v="NA"/>
    <s v="Terminated @T72"/>
  </r>
  <r>
    <s v="FBB1U260164"/>
    <n v="260164"/>
    <s v="Biopharma"/>
    <x v="1058"/>
    <s v="FCB-PROTOCOL-01"/>
    <s v="VYD/507"/>
    <s v="Y"/>
    <s v="BP013_SOW-2 (1U)"/>
    <s v="Biopharma"/>
    <s v="Q1 Passed"/>
    <s v="Q1 Passed"/>
    <s v="Q1.5 Passed"/>
    <s v="Qualified"/>
    <s v="NA"/>
    <s v="Tumor contentn65-85% with high immune infiltration"/>
    <x v="5"/>
    <s v="Vydehi Hospital, Bangalore"/>
    <s v="Dr Amritha Prabha"/>
    <x v="0"/>
    <s v="NA"/>
    <s v="Buccal Mucosa"/>
    <s v="Left Buccal Mucosa"/>
    <s v="Male"/>
    <n v="51"/>
    <s v="N"/>
    <n v="5.2"/>
    <s v="Kalappa"/>
    <s v="Surgery"/>
    <s v="Primary"/>
    <s v="Naïve"/>
    <s v="NA"/>
    <s v="NA"/>
    <x v="0"/>
    <s v="NA"/>
    <s v="NA"/>
    <s v="NA"/>
    <s v="NA"/>
    <s v="SCC"/>
    <s v="NA"/>
    <s v="NA"/>
    <d v="2026-06-27T00:00:00"/>
    <s v="NA"/>
    <s v="NA"/>
    <s v="NA"/>
    <s v="NA"/>
    <s v="NA"/>
    <s v="NA"/>
    <s v="NA"/>
    <s v="N"/>
    <s v="NA"/>
    <s v="NA"/>
    <s v="NA"/>
    <s v="NA"/>
    <s v="NA"/>
    <s v="Terminated @T72"/>
  </r>
  <r>
    <s v="FBR1Q260165"/>
    <n v="260165"/>
    <s v="R&amp;D"/>
    <x v="1059"/>
    <s v="FCB-PROTOCOL-01"/>
    <s v="VYD/508"/>
    <s v="Y"/>
    <s v="COSv4.2_CaBR(1Q-Unknown)"/>
    <s v="Internal R&amp;D"/>
    <s v="Q1 Passed"/>
    <s v="Q1 Passed"/>
    <s v="Q1.5 Passed"/>
    <s v="Qualified"/>
    <s v="NA"/>
    <s v="Tumor content 10-65%"/>
    <x v="5"/>
    <s v="Vydehi Hospital, Bangalore"/>
    <s v="Dr Amritha Prabha"/>
    <x v="1"/>
    <s v="TNBC"/>
    <s v="Breast"/>
    <s v="Left Breast"/>
    <s v="Female"/>
    <n v="56"/>
    <s v="N"/>
    <n v="5"/>
    <s v="Shashi"/>
    <s v="Surgery"/>
    <s v="Primary"/>
    <s v="Chemotherapy"/>
    <s v="NA"/>
    <s v="NA"/>
    <x v="0"/>
    <s v="NA"/>
    <s v="NA"/>
    <n v="6"/>
    <s v="2x Pacli/ Carbo &amp; 4 AC"/>
    <s v="NA"/>
    <s v="NA"/>
    <s v="NA"/>
    <d v="2026-06-29T00:00:00"/>
    <s v="NA"/>
    <s v="NA"/>
    <s v="NA"/>
    <s v="NA"/>
    <s v="NA"/>
    <s v="NA"/>
    <s v="NA"/>
    <s v="N"/>
    <s v="NA"/>
    <s v="NA"/>
    <s v="NA"/>
    <s v="NA"/>
    <s v="NA"/>
    <s v="Terminated @T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8F45D-600D-422D-9DE9-A040FC46E436}" name="PivotTable1" cacheId="9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53" firstHeaderRow="1" firstDataRow="5" firstDataCol="1"/>
  <pivotFields count="58">
    <pivotField showAll="0"/>
    <pivotField dataField="1" showAll="0"/>
    <pivotField showAll="0"/>
    <pivotField axis="axisCol" numFmtId="14" showAll="0">
      <items count="10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7"/>
        <item x="3"/>
        <item x="0"/>
        <item x="5"/>
        <item x="8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10">
        <item sd="0" x="0"/>
        <item sd="0" x="1"/>
        <item sd="0" x="2"/>
        <item sd="0" x="3"/>
        <item sd="0" x="4"/>
        <item sd="0" x="5"/>
        <item sd="0" x="6"/>
        <item x="7"/>
        <item sd="0" x="8"/>
        <item t="default"/>
      </items>
    </pivotField>
  </pivotFields>
  <rowFields count="2">
    <field x="18"/>
    <field x="32"/>
  </rowFields>
  <rowItems count="46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 v="1"/>
    </i>
    <i r="1">
      <x v="2"/>
    </i>
    <i r="1">
      <x v="4"/>
    </i>
    <i>
      <x v="6"/>
    </i>
    <i r="1">
      <x v="4"/>
    </i>
    <i>
      <x v="7"/>
    </i>
    <i r="1">
      <x v="1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 t="grand">
      <x/>
    </i>
  </rowItems>
  <colFields count="4">
    <field x="57"/>
    <field x="56"/>
    <field x="55"/>
    <field x="3"/>
  </colFields>
  <colItems count="10">
    <i>
      <x v="1"/>
    </i>
    <i>
      <x v="2"/>
    </i>
    <i>
      <x v="3"/>
    </i>
    <i>
      <x v="4"/>
    </i>
    <i>
      <x v="5"/>
    </i>
    <i>
      <x v="6"/>
    </i>
    <i>
      <x v="7"/>
      <x v="1"/>
    </i>
    <i r="1">
      <x v="2"/>
    </i>
    <i t="default">
      <x v="7"/>
    </i>
    <i t="grand">
      <x/>
    </i>
  </colItems>
  <dataFields count="1">
    <dataField name="Count of CASE N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83855-222B-45C0-A09D-41EDD674611C}" name="PivotTable3" cacheId="9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58">
    <pivotField showAll="0"/>
    <pivotField dataField="1" showAll="0"/>
    <pivotField showAll="0"/>
    <pivotField numFmtId="14" showAll="0">
      <items count="10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m="1" x="14"/>
        <item x="1"/>
        <item x="4"/>
        <item m="1" x="11"/>
        <item m="1" x="13"/>
        <item x="2"/>
        <item x="3"/>
        <item m="1" x="12"/>
        <item x="0"/>
        <item x="6"/>
        <item x="8"/>
        <item x="7"/>
        <item x="9"/>
        <item x="10"/>
        <item x="5"/>
        <item t="default"/>
      </items>
    </pivotField>
    <pivotField showAll="0"/>
    <pivotField showAll="0"/>
    <pivotField multipleItemSelectionAllowed="1" showAll="0"/>
    <pivotField showAll="0"/>
    <pivotField showAll="0" sortType="ascending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9">
        <item sd="0" x="0"/>
        <item sd="0" x="1"/>
        <item sd="0" x="2"/>
        <item sd="0" x="3"/>
        <item sd="0" x="4"/>
        <item sd="0" x="5"/>
        <item sd="0" x="6"/>
        <item sd="0" x="7"/>
        <item sd="0" x="8"/>
      </items>
    </pivotField>
  </pivotFields>
  <rowFields count="1">
    <field x="15"/>
  </rowFields>
  <rowItems count="12">
    <i>
      <x v="1"/>
    </i>
    <i>
      <x v="2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CASE N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N1" dT="2022-04-27T11:36:26.09" personId="{B41C457F-668A-4E34-919F-4D8AAFD549B7}" id="{02A033D2-3EB0-4EEB-99AB-679BE30E9521}">
    <text>Column S, U and remarks column</text>
  </threadedComment>
  <threadedComment ref="BO1" dT="2022-04-27T11:36:10.81" personId="{B41C457F-668A-4E34-919F-4D8AAFD549B7}" id="{01399967-7B5D-4324-8041-EF5530ED880C}">
    <text>Column Z in R&amp;D and BP Tracker</text>
  </threadedComment>
  <threadedComment ref="BP1" dT="2022-04-27T11:49:25.26" personId="{B41C457F-668A-4E34-919F-4D8AAFD549B7}" id="{0B02E06F-CEFA-4B95-9D8A-907FD60FDB90}">
    <text>Remarks column in R&amp;D and BP Tracker</text>
  </threadedComment>
  <threadedComment ref="M10" dT="2020-10-05T05:32:02.37" personId="{8A97FB8A-DA32-4F67-A8A1-A047C9D66F16}" id="{C4AC16EF-7379-44C5-B100-02A619753EAA}">
    <text>Ask Dr Prakash to sign an undertaking- since there is no ICF</text>
  </threadedComment>
  <threadedComment ref="M11" dT="2020-10-05T05:33:19.53" personId="{8A97FB8A-DA32-4F67-A8A1-A047C9D66F16}" id="{CECCAC42-028F-406A-AB14-26390BA81484}">
    <text>Ask Dr Prakash to sign an undertaking- since there is no ICF</text>
  </threadedComment>
  <threadedComment ref="AV148" dT="2021-08-09T16:42:44.63" personId="{25F278EE-7B9E-4CCF-A64F-1FE684E619B0}" id="{59F6D323-25EB-4D7A-9B95-755F970333B2}">
    <text>Not enetered in SDF</text>
  </threadedComment>
  <threadedComment ref="AO182" dT="2021-09-27T05:43:32.43" personId="{25F278EE-7B9E-4CCF-A64F-1FE684E619B0}" id="{9BCE93A8-A3B0-4E22-AFF5-A21F4C5F4388}">
    <text>27/9- 
CRF and CDS info does not match- awaiting clarification from site</text>
  </threadedComment>
  <threadedComment ref="BM245" dT="2021-11-23T07:36:58.67" personId="{25F278EE-7B9E-4CCF-A64F-1FE684E619B0}" id="{23A07C44-B06E-4BA7-9F4C-3D7B00FB0FCE}">
    <text>96 explants in storage</text>
  </threadedComment>
  <threadedComment ref="AJ320" dT="2022-01-18T11:34:29.40" personId="{25F278EE-7B9E-4CCF-A64F-1FE684E619B0}" id="{B996B4B0-9665-42BA-8E6E-47A69BA27363}">
    <text>Dr Amritha confirmed on message it is a recurrent sample</text>
  </threadedComment>
  <threadedComment ref="AJ321" dT="2022-01-18T11:34:29.40" personId="{25F278EE-7B9E-4CCF-A64F-1FE684E619B0}" id="{4CBB2964-5375-4948-BF99-852F0FD43EA7}">
    <text>Dr Amritha confirmed on message it is a recurrent sample</text>
  </threadedComment>
  <threadedComment ref="AJ335" dT="2022-01-31T06:35:31.99" personId="{25F278EE-7B9E-4CCF-A64F-1FE684E619B0}" id="{8CF2DA0C-53FB-4A56-8180-10C50F79FA08}">
    <text>Confirmed with Site- not mentioned in CRF</text>
  </threadedComment>
  <threadedComment ref="BK394" dT="2022-04-19T10:57:52.64" personId="{B41C457F-668A-4E34-919F-4D8AAFD549B7}" id="{4F2DE3FC-345F-4F3D-85B9-83D68E41A429}">
    <text>kindly confirm the replicates</text>
  </threadedComment>
  <threadedComment ref="A518" dT="2023-03-02T11:50:33.29" personId="{32141E09-26B9-4597-AB8A-9942DD61F417}" id="{432E2958-8F0C-4F87-800B-212F33C05A58}">
    <text>Possibly contaminated, Refer SDF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7" dT="2020-10-05T05:32:02.37" personId="{8A97FB8A-DA32-4F67-A8A1-A047C9D66F16}" id="{B087AE01-4F2C-493A-895A-49D16F47531D}">
    <text>Ask Dr Prakash to sign an undertaking- since there is no ICF</text>
  </threadedComment>
  <threadedComment ref="G8" dT="2020-10-05T05:33:19.53" personId="{8A97FB8A-DA32-4F67-A8A1-A047C9D66F16}" id="{BC8EC64B-2851-4B00-A5FD-E001792E626E}">
    <text>Ask Dr Prakash to sign an undertaking- since there is no ICF</text>
  </threadedComment>
  <threadedComment ref="AH165" dT="2021-09-27T05:43:32.43" personId="{25F278EE-7B9E-4CCF-A64F-1FE684E619B0}" id="{E8774A08-D88B-46FB-9CE0-F67BBD73CC4E}">
    <text>27/9- 
CRF and CDS info does not match- awaiting clarification from site</text>
  </threadedComment>
  <threadedComment ref="BA228" dT="2021-11-23T07:36:58.67" personId="{25F278EE-7B9E-4CCF-A64F-1FE684E619B0}" id="{F6A3E9AF-06E4-4217-A753-6868B5D8ED94}">
    <text>96 explants in storage</text>
  </threadedComment>
  <threadedComment ref="AC291" dT="2022-01-18T11:34:29.40" personId="{25F278EE-7B9E-4CCF-A64F-1FE684E619B0}" id="{F84D9396-685D-446D-8085-25CC4F0C2F8A}">
    <text>Dr Amritha confirmed on message it is a recurrent sample</text>
  </threadedComment>
  <threadedComment ref="AC303" dT="2022-01-31T06:35:31.99" personId="{25F278EE-7B9E-4CCF-A64F-1FE684E619B0}" id="{7266FF32-E947-40EE-9C1D-779AA7D45B89}">
    <text>Confirmed with Site- not mentioned in CRF</text>
  </threadedComment>
  <threadedComment ref="A440" dT="2023-03-02T11:50:33.29" personId="{32141E09-26B9-4597-AB8A-9942DD61F417}" id="{91B56CF7-A04D-4D90-851F-57323D16B530}">
    <text>Possibly contaminated, Refer SDF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2194"/>
  <sheetViews>
    <sheetView tabSelected="1" zoomScale="98" workbookViewId="0">
      <pane xSplit="3" ySplit="1" topLeftCell="H17" activePane="bottomRight" state="frozen"/>
      <selection pane="bottomRight" activeCell="N60" sqref="N60:N589"/>
      <selection pane="bottomLeft" activeCell="A2" sqref="A2"/>
      <selection pane="topRight" activeCell="D1" sqref="D1"/>
    </sheetView>
  </sheetViews>
  <sheetFormatPr defaultColWidth="8.85546875" defaultRowHeight="20.45" customHeight="1"/>
  <cols>
    <col min="1" max="1" width="17.42578125" style="16" customWidth="1"/>
    <col min="2" max="2" width="11.85546875" style="16" customWidth="1"/>
    <col min="3" max="3" width="12.5703125" style="16" customWidth="1"/>
    <col min="4" max="4" width="10.7109375" style="16" customWidth="1"/>
    <col min="5" max="6" width="9" style="16" bestFit="1" customWidth="1"/>
    <col min="7" max="7" width="12.7109375" style="16" customWidth="1"/>
    <col min="8" max="10" width="9" style="16" bestFit="1" customWidth="1"/>
    <col min="11" max="11" width="17.5703125" style="16" customWidth="1"/>
    <col min="12" max="12" width="21.28515625" style="16" customWidth="1"/>
    <col min="13" max="13" width="8.85546875" style="16"/>
    <col min="14" max="14" width="15.28515625" style="16" customWidth="1"/>
    <col min="15" max="15" width="13.140625" style="16" customWidth="1"/>
    <col min="16" max="19" width="12.140625" style="16" customWidth="1"/>
    <col min="20" max="20" width="8.85546875" style="16"/>
    <col min="21" max="21" width="20.28515625" style="16" customWidth="1"/>
    <col min="22" max="22" width="12.28515625" style="16" customWidth="1"/>
    <col min="23" max="23" width="29.7109375" style="16" customWidth="1"/>
    <col min="24" max="24" width="22.5703125" style="16" customWidth="1"/>
    <col min="25" max="25" width="23.7109375" style="16" customWidth="1"/>
    <col min="26" max="26" width="14.5703125" style="16" customWidth="1"/>
    <col min="27" max="27" width="23.7109375" style="16" customWidth="1"/>
    <col min="28" max="28" width="13.28515625" style="16" customWidth="1"/>
    <col min="29" max="29" width="19.28515625" style="16" customWidth="1"/>
    <col min="30" max="30" width="8.85546875" style="16"/>
    <col min="31" max="31" width="9" style="16" bestFit="1" customWidth="1"/>
    <col min="32" max="32" width="8.85546875" style="16"/>
    <col min="33" max="33" width="9" style="16" bestFit="1" customWidth="1"/>
    <col min="34" max="35" width="8.85546875" style="16"/>
    <col min="36" max="36" width="18.7109375" style="16" customWidth="1"/>
    <col min="37" max="37" width="18.28515625" style="16" customWidth="1"/>
    <col min="38" max="38" width="8.85546875" style="16"/>
    <col min="39" max="39" width="9" style="16" customWidth="1"/>
    <col min="40" max="40" width="9" style="16" bestFit="1" customWidth="1"/>
    <col min="41" max="41" width="8.85546875" style="16"/>
    <col min="42" max="42" width="9" style="16" bestFit="1" customWidth="1"/>
    <col min="43" max="43" width="17.28515625" style="16" customWidth="1"/>
    <col min="44" max="44" width="19.7109375" style="16" customWidth="1"/>
    <col min="45" max="45" width="9" style="16" bestFit="1" customWidth="1"/>
    <col min="46" max="46" width="20.85546875" style="16" customWidth="1"/>
    <col min="47" max="47" width="11.42578125" style="16" customWidth="1"/>
    <col min="48" max="48" width="9" style="16" bestFit="1" customWidth="1"/>
    <col min="49" max="49" width="9" style="16" hidden="1" customWidth="1"/>
    <col min="50" max="50" width="12.140625" style="16" hidden="1" customWidth="1"/>
    <col min="51" max="51" width="11.42578125" style="16" hidden="1" customWidth="1"/>
    <col min="52" max="52" width="12.140625" style="16" hidden="1" customWidth="1"/>
    <col min="53" max="54" width="9" style="16" bestFit="1" customWidth="1"/>
    <col min="55" max="55" width="8.85546875" style="16"/>
    <col min="56" max="56" width="9" style="16" bestFit="1" customWidth="1"/>
    <col min="57" max="58" width="8.85546875" style="16"/>
    <col min="59" max="59" width="9" style="16" bestFit="1" customWidth="1"/>
    <col min="60" max="60" width="8.85546875" style="16"/>
    <col min="61" max="61" width="11.42578125" style="16" customWidth="1"/>
    <col min="62" max="63" width="8.85546875" style="16"/>
    <col min="64" max="64" width="23.28515625" style="76" customWidth="1"/>
    <col min="65" max="65" width="9" style="16" bestFit="1" customWidth="1"/>
    <col min="66" max="68" width="8.85546875" style="16"/>
    <col min="69" max="69" width="34.42578125" style="16" customWidth="1"/>
    <col min="70" max="70" width="38" style="16" customWidth="1"/>
    <col min="71" max="16384" width="8.85546875" style="16"/>
  </cols>
  <sheetData>
    <row r="1" spans="1:111" ht="20.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9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31" t="s">
        <v>46</v>
      </c>
      <c r="AV1" s="31" t="s">
        <v>47</v>
      </c>
      <c r="AW1" s="31" t="s">
        <v>48</v>
      </c>
      <c r="AX1" s="32" t="s">
        <v>49</v>
      </c>
      <c r="AY1" s="31" t="s">
        <v>50</v>
      </c>
      <c r="AZ1" s="31" t="s">
        <v>51</v>
      </c>
      <c r="BA1" s="31" t="s">
        <v>52</v>
      </c>
      <c r="BB1" s="31" t="s">
        <v>53</v>
      </c>
      <c r="BC1" s="31" t="s">
        <v>54</v>
      </c>
      <c r="BD1" s="31" t="s">
        <v>55</v>
      </c>
      <c r="BE1" s="31" t="s">
        <v>56</v>
      </c>
      <c r="BF1" s="31" t="s">
        <v>57</v>
      </c>
      <c r="BG1" s="31" t="s">
        <v>58</v>
      </c>
      <c r="BH1" s="31" t="s">
        <v>59</v>
      </c>
      <c r="BI1" s="31" t="s">
        <v>60</v>
      </c>
      <c r="BJ1" s="31" t="s">
        <v>61</v>
      </c>
      <c r="BK1" s="31" t="s">
        <v>62</v>
      </c>
      <c r="BL1" s="31" t="s">
        <v>63</v>
      </c>
      <c r="BM1" s="31" t="s">
        <v>64</v>
      </c>
      <c r="BN1" s="33" t="s">
        <v>65</v>
      </c>
      <c r="BO1" s="33" t="s">
        <v>66</v>
      </c>
      <c r="BP1" s="33" t="s">
        <v>67</v>
      </c>
      <c r="BQ1" s="31" t="s">
        <v>18</v>
      </c>
      <c r="BR1" s="31" t="s">
        <v>68</v>
      </c>
    </row>
    <row r="2" spans="1:111" s="1" customFormat="1" ht="20.45" customHeight="1">
      <c r="A2" s="1" t="s">
        <v>69</v>
      </c>
      <c r="B2" s="1" t="s">
        <v>70</v>
      </c>
      <c r="C2" s="1" t="s">
        <v>71</v>
      </c>
      <c r="D2" s="3">
        <v>44055</v>
      </c>
      <c r="E2" s="4">
        <v>0.9375</v>
      </c>
      <c r="F2" s="5">
        <v>44044</v>
      </c>
      <c r="G2" s="3">
        <v>44056</v>
      </c>
      <c r="H2" s="4">
        <v>0.33333333333333331</v>
      </c>
      <c r="I2" s="4">
        <v>0.39583333333333331</v>
      </c>
      <c r="J2" s="1" t="s">
        <v>72</v>
      </c>
      <c r="K2" s="1" t="s">
        <v>73</v>
      </c>
      <c r="L2" s="1" t="s">
        <v>74</v>
      </c>
      <c r="M2" s="1" t="s">
        <v>75</v>
      </c>
      <c r="N2" s="1" t="s">
        <v>76</v>
      </c>
      <c r="O2" s="1" t="s">
        <v>77</v>
      </c>
      <c r="P2" s="1" t="s">
        <v>78</v>
      </c>
      <c r="Q2" s="1" t="s">
        <v>79</v>
      </c>
      <c r="R2" s="1" t="s">
        <v>78</v>
      </c>
      <c r="S2" s="1" t="s">
        <v>78</v>
      </c>
      <c r="T2" s="34" t="s">
        <v>72</v>
      </c>
      <c r="U2" s="75" t="s">
        <v>72</v>
      </c>
      <c r="V2" s="1" t="s">
        <v>80</v>
      </c>
      <c r="W2" s="1" t="s">
        <v>81</v>
      </c>
      <c r="X2" s="1" t="s">
        <v>82</v>
      </c>
      <c r="Y2" s="1" t="s">
        <v>83</v>
      </c>
      <c r="Z2" s="1" t="s">
        <v>84</v>
      </c>
      <c r="AA2" s="1" t="s">
        <v>72</v>
      </c>
      <c r="AB2" s="1" t="s">
        <v>85</v>
      </c>
      <c r="AC2" s="1" t="s">
        <v>86</v>
      </c>
      <c r="AD2" s="1" t="s">
        <v>87</v>
      </c>
      <c r="AE2" s="1">
        <v>62</v>
      </c>
      <c r="AF2" s="1" t="s">
        <v>88</v>
      </c>
      <c r="AG2" s="1" t="s">
        <v>72</v>
      </c>
      <c r="AH2" s="1" t="s">
        <v>89</v>
      </c>
      <c r="AI2" s="1" t="s">
        <v>90</v>
      </c>
      <c r="AJ2" s="1" t="s">
        <v>91</v>
      </c>
      <c r="AK2" s="1" t="s">
        <v>92</v>
      </c>
      <c r="AL2" s="1" t="s">
        <v>72</v>
      </c>
      <c r="AM2" s="1" t="s">
        <v>72</v>
      </c>
      <c r="AN2" s="1" t="s">
        <v>72</v>
      </c>
      <c r="AO2" s="1" t="s">
        <v>72</v>
      </c>
      <c r="AP2" s="1" t="s">
        <v>72</v>
      </c>
      <c r="AQ2" s="1" t="s">
        <v>72</v>
      </c>
      <c r="AR2" s="1" t="s">
        <v>72</v>
      </c>
      <c r="AS2" s="1" t="s">
        <v>72</v>
      </c>
      <c r="AT2" s="1" t="s">
        <v>72</v>
      </c>
      <c r="AU2" s="3">
        <v>44056</v>
      </c>
      <c r="AV2" s="6">
        <v>0.41666666666666669</v>
      </c>
      <c r="AW2" s="6">
        <v>0.55208333333333337</v>
      </c>
      <c r="AX2" s="6" t="s">
        <v>72</v>
      </c>
      <c r="AY2" s="6" t="s">
        <v>72</v>
      </c>
      <c r="AZ2" s="6" t="s">
        <v>72</v>
      </c>
      <c r="BA2" s="1" t="s">
        <v>93</v>
      </c>
      <c r="BB2" s="1" t="s">
        <v>93</v>
      </c>
      <c r="BC2" s="1" t="s">
        <v>94</v>
      </c>
      <c r="BD2" s="21">
        <v>4</v>
      </c>
      <c r="BE2" s="21" t="s">
        <v>95</v>
      </c>
      <c r="BF2" s="1" t="s">
        <v>75</v>
      </c>
      <c r="BG2" s="1" t="s">
        <v>72</v>
      </c>
      <c r="BH2" s="1" t="s">
        <v>88</v>
      </c>
      <c r="BI2" s="1" t="s">
        <v>96</v>
      </c>
      <c r="BJ2" s="1" t="s">
        <v>72</v>
      </c>
      <c r="BK2" s="1" t="s">
        <v>97</v>
      </c>
      <c r="BL2" s="1" t="s">
        <v>98</v>
      </c>
      <c r="BM2" s="1" t="s">
        <v>72</v>
      </c>
      <c r="BN2" s="1" t="s">
        <v>72</v>
      </c>
      <c r="BO2" s="1" t="s">
        <v>72</v>
      </c>
      <c r="BP2" s="1" t="s">
        <v>72</v>
      </c>
      <c r="BQ2" s="21" t="s">
        <v>99</v>
      </c>
      <c r="BR2" s="21" t="s">
        <v>100</v>
      </c>
      <c r="CJ2" s="3"/>
      <c r="CN2" s="3"/>
      <c r="CO2" s="3"/>
      <c r="CQ2" s="21"/>
    </row>
    <row r="3" spans="1:111" s="1" customFormat="1" ht="20.45" customHeight="1">
      <c r="A3" s="1" t="s">
        <v>101</v>
      </c>
      <c r="B3" s="1" t="s">
        <v>102</v>
      </c>
      <c r="C3" s="1" t="s">
        <v>71</v>
      </c>
      <c r="D3" s="3">
        <v>44055</v>
      </c>
      <c r="E3" s="4">
        <v>0.91666666666666663</v>
      </c>
      <c r="F3" s="5">
        <v>44044</v>
      </c>
      <c r="G3" s="3">
        <v>44056</v>
      </c>
      <c r="H3" s="4">
        <v>0.33333333333333331</v>
      </c>
      <c r="I3" s="4">
        <v>0.41666666666666669</v>
      </c>
      <c r="J3" s="1" t="s">
        <v>72</v>
      </c>
      <c r="K3" s="1" t="s">
        <v>73</v>
      </c>
      <c r="L3" s="1" t="s">
        <v>103</v>
      </c>
      <c r="M3" s="1" t="s">
        <v>75</v>
      </c>
      <c r="N3" s="1" t="s">
        <v>76</v>
      </c>
      <c r="O3" s="1" t="s">
        <v>77</v>
      </c>
      <c r="P3" s="1" t="s">
        <v>78</v>
      </c>
      <c r="Q3" s="1" t="s">
        <v>79</v>
      </c>
      <c r="R3" s="1" t="s">
        <v>78</v>
      </c>
      <c r="S3" s="1" t="s">
        <v>78</v>
      </c>
      <c r="T3" s="34" t="s">
        <v>72</v>
      </c>
      <c r="U3" s="75" t="s">
        <v>72</v>
      </c>
      <c r="V3" s="1" t="s">
        <v>80</v>
      </c>
      <c r="W3" s="1" t="s">
        <v>81</v>
      </c>
      <c r="X3" s="1" t="s">
        <v>82</v>
      </c>
      <c r="Y3" s="1" t="s">
        <v>83</v>
      </c>
      <c r="Z3" s="1" t="s">
        <v>84</v>
      </c>
      <c r="AA3" s="1" t="s">
        <v>72</v>
      </c>
      <c r="AB3" s="1" t="s">
        <v>104</v>
      </c>
      <c r="AC3" s="1" t="s">
        <v>104</v>
      </c>
      <c r="AD3" s="1" t="s">
        <v>87</v>
      </c>
      <c r="AE3" s="1">
        <v>45</v>
      </c>
      <c r="AF3" s="1" t="s">
        <v>88</v>
      </c>
      <c r="AG3" s="1" t="s">
        <v>72</v>
      </c>
      <c r="AH3" s="1" t="s">
        <v>89</v>
      </c>
      <c r="AI3" s="1" t="s">
        <v>105</v>
      </c>
      <c r="AJ3" s="1" t="s">
        <v>91</v>
      </c>
      <c r="AK3" s="1" t="s">
        <v>92</v>
      </c>
      <c r="AL3" s="1" t="s">
        <v>72</v>
      </c>
      <c r="AM3" s="1" t="s">
        <v>72</v>
      </c>
      <c r="AN3" s="1" t="s">
        <v>72</v>
      </c>
      <c r="AO3" s="1" t="s">
        <v>72</v>
      </c>
      <c r="AP3" s="1" t="s">
        <v>72</v>
      </c>
      <c r="AQ3" s="1" t="s">
        <v>72</v>
      </c>
      <c r="AR3" s="1" t="s">
        <v>72</v>
      </c>
      <c r="AS3" s="1" t="s">
        <v>72</v>
      </c>
      <c r="AT3" s="1" t="s">
        <v>72</v>
      </c>
      <c r="AU3" s="3">
        <v>44056</v>
      </c>
      <c r="AV3" s="6">
        <v>0.41666666666666669</v>
      </c>
      <c r="AW3" s="6">
        <v>0.55208333333333337</v>
      </c>
      <c r="AX3" s="6" t="s">
        <v>72</v>
      </c>
      <c r="AY3" s="6" t="s">
        <v>72</v>
      </c>
      <c r="AZ3" s="6" t="s">
        <v>72</v>
      </c>
      <c r="BA3" s="1" t="s">
        <v>106</v>
      </c>
      <c r="BB3" s="1" t="s">
        <v>106</v>
      </c>
      <c r="BC3" s="1" t="s">
        <v>94</v>
      </c>
      <c r="BD3" s="21">
        <v>4</v>
      </c>
      <c r="BE3" s="21" t="s">
        <v>107</v>
      </c>
      <c r="BF3" s="1" t="s">
        <v>75</v>
      </c>
      <c r="BG3" s="1" t="s">
        <v>72</v>
      </c>
      <c r="BH3" s="1" t="s">
        <v>88</v>
      </c>
      <c r="BI3" s="1" t="s">
        <v>96</v>
      </c>
      <c r="BJ3" s="1" t="s">
        <v>72</v>
      </c>
      <c r="BK3" s="1" t="s">
        <v>97</v>
      </c>
      <c r="BL3" s="1" t="s">
        <v>98</v>
      </c>
      <c r="BM3" s="1" t="s">
        <v>72</v>
      </c>
      <c r="BN3" s="1" t="s">
        <v>72</v>
      </c>
      <c r="BO3" s="1" t="s">
        <v>72</v>
      </c>
      <c r="BP3" s="1" t="s">
        <v>72</v>
      </c>
      <c r="BQ3" s="21" t="s">
        <v>99</v>
      </c>
      <c r="BR3" s="21" t="s">
        <v>100</v>
      </c>
      <c r="CJ3" s="3"/>
      <c r="CN3" s="3"/>
      <c r="CO3" s="3"/>
      <c r="CQ3" s="21"/>
    </row>
    <row r="4" spans="1:111" s="1" customFormat="1" ht="20.45" customHeight="1">
      <c r="A4" s="1" t="s">
        <v>108</v>
      </c>
      <c r="B4" s="1" t="s">
        <v>109</v>
      </c>
      <c r="C4" s="1" t="s">
        <v>71</v>
      </c>
      <c r="D4" s="3">
        <v>44060</v>
      </c>
      <c r="E4" s="4">
        <v>0.66666666666666663</v>
      </c>
      <c r="F4" s="5">
        <v>44044</v>
      </c>
      <c r="G4" s="3">
        <v>44056</v>
      </c>
      <c r="H4" s="4">
        <v>0.72916666666666663</v>
      </c>
      <c r="I4" s="4">
        <f t="shared" ref="I4:I22" si="0">H4-E4</f>
        <v>6.25E-2</v>
      </c>
      <c r="J4" s="1" t="s">
        <v>72</v>
      </c>
      <c r="K4" s="1" t="s">
        <v>73</v>
      </c>
      <c r="L4" s="1" t="s">
        <v>110</v>
      </c>
      <c r="M4" s="1" t="s">
        <v>75</v>
      </c>
      <c r="N4" s="1" t="s">
        <v>76</v>
      </c>
      <c r="O4" s="1" t="s">
        <v>77</v>
      </c>
      <c r="P4" s="1" t="s">
        <v>78</v>
      </c>
      <c r="Q4" s="1" t="s">
        <v>96</v>
      </c>
      <c r="R4" s="1" t="s">
        <v>78</v>
      </c>
      <c r="S4" s="1" t="s">
        <v>78</v>
      </c>
      <c r="T4" s="34" t="s">
        <v>72</v>
      </c>
      <c r="U4" s="75" t="s">
        <v>72</v>
      </c>
      <c r="V4" s="1" t="s">
        <v>80</v>
      </c>
      <c r="W4" s="1" t="s">
        <v>81</v>
      </c>
      <c r="X4" s="1" t="s">
        <v>82</v>
      </c>
      <c r="Y4" s="1" t="s">
        <v>83</v>
      </c>
      <c r="Z4" s="1" t="s">
        <v>84</v>
      </c>
      <c r="AA4" s="1" t="s">
        <v>72</v>
      </c>
      <c r="AB4" s="1" t="s">
        <v>111</v>
      </c>
      <c r="AC4" s="1" t="s">
        <v>112</v>
      </c>
      <c r="AD4" s="1" t="s">
        <v>87</v>
      </c>
      <c r="AE4" s="1">
        <v>57</v>
      </c>
      <c r="AF4" s="1" t="s">
        <v>88</v>
      </c>
      <c r="AG4" s="1" t="s">
        <v>72</v>
      </c>
      <c r="AH4" s="1" t="s">
        <v>89</v>
      </c>
      <c r="AI4" s="1" t="s">
        <v>90</v>
      </c>
      <c r="AJ4" s="1" t="s">
        <v>91</v>
      </c>
      <c r="AK4" s="1" t="s">
        <v>92</v>
      </c>
      <c r="AL4" s="1" t="s">
        <v>72</v>
      </c>
      <c r="AM4" s="1" t="s">
        <v>72</v>
      </c>
      <c r="AN4" s="1" t="s">
        <v>72</v>
      </c>
      <c r="AO4" s="1" t="s">
        <v>72</v>
      </c>
      <c r="AP4" s="1" t="s">
        <v>72</v>
      </c>
      <c r="AQ4" s="1" t="s">
        <v>72</v>
      </c>
      <c r="AR4" s="1" t="s">
        <v>72</v>
      </c>
      <c r="AS4" s="1" t="s">
        <v>72</v>
      </c>
      <c r="AT4" s="1" t="s">
        <v>72</v>
      </c>
      <c r="AU4" s="3">
        <v>44060</v>
      </c>
      <c r="AV4" s="6">
        <v>0.74305555555555547</v>
      </c>
      <c r="AW4" s="4" t="s">
        <v>72</v>
      </c>
      <c r="AX4" s="4" t="s">
        <v>72</v>
      </c>
      <c r="AY4" s="6" t="s">
        <v>72</v>
      </c>
      <c r="AZ4" s="6" t="s">
        <v>72</v>
      </c>
      <c r="BA4" s="1" t="s">
        <v>113</v>
      </c>
      <c r="BB4" s="1" t="s">
        <v>113</v>
      </c>
      <c r="BC4" s="1" t="s">
        <v>114</v>
      </c>
      <c r="BD4" s="21">
        <v>4</v>
      </c>
      <c r="BE4" s="21" t="s">
        <v>115</v>
      </c>
      <c r="BF4" s="1" t="s">
        <v>88</v>
      </c>
      <c r="BG4" s="1" t="s">
        <v>72</v>
      </c>
      <c r="BH4" s="1" t="s">
        <v>88</v>
      </c>
      <c r="BI4" s="1" t="s">
        <v>96</v>
      </c>
      <c r="BJ4" s="1" t="s">
        <v>72</v>
      </c>
      <c r="BK4" s="1" t="s">
        <v>116</v>
      </c>
      <c r="BL4" s="1" t="s">
        <v>72</v>
      </c>
      <c r="BM4" s="1" t="s">
        <v>72</v>
      </c>
      <c r="BN4" s="1" t="s">
        <v>72</v>
      </c>
      <c r="BO4" s="1" t="s">
        <v>72</v>
      </c>
      <c r="BP4" s="1" t="s">
        <v>72</v>
      </c>
      <c r="BQ4" s="21" t="s">
        <v>99</v>
      </c>
      <c r="BR4" s="21" t="s">
        <v>100</v>
      </c>
      <c r="CJ4" s="3"/>
      <c r="CN4" s="3"/>
      <c r="CO4" s="3"/>
      <c r="CQ4" s="21"/>
    </row>
    <row r="5" spans="1:111" s="1" customFormat="1" ht="20.45" customHeight="1">
      <c r="A5" s="8" t="s">
        <v>117</v>
      </c>
      <c r="B5" s="8" t="s">
        <v>118</v>
      </c>
      <c r="C5" s="1" t="s">
        <v>71</v>
      </c>
      <c r="D5" s="3">
        <v>44060</v>
      </c>
      <c r="E5" s="4">
        <v>0.66666666666666663</v>
      </c>
      <c r="F5" s="5">
        <v>44044</v>
      </c>
      <c r="G5" s="3">
        <v>44056</v>
      </c>
      <c r="H5" s="4">
        <v>0.72916666666666663</v>
      </c>
      <c r="I5" s="4">
        <f t="shared" si="0"/>
        <v>6.25E-2</v>
      </c>
      <c r="J5" s="1" t="s">
        <v>72</v>
      </c>
      <c r="K5" s="1" t="s">
        <v>73</v>
      </c>
      <c r="L5" s="1" t="s">
        <v>110</v>
      </c>
      <c r="M5" s="1" t="s">
        <v>75</v>
      </c>
      <c r="N5" s="1" t="s">
        <v>76</v>
      </c>
      <c r="O5" s="1" t="s">
        <v>77</v>
      </c>
      <c r="P5" s="1" t="s">
        <v>78</v>
      </c>
      <c r="Q5" s="1" t="s">
        <v>96</v>
      </c>
      <c r="R5" s="1" t="s">
        <v>78</v>
      </c>
      <c r="S5" s="1" t="s">
        <v>78</v>
      </c>
      <c r="T5" s="34" t="s">
        <v>72</v>
      </c>
      <c r="U5" s="75" t="s">
        <v>72</v>
      </c>
      <c r="V5" s="1" t="s">
        <v>80</v>
      </c>
      <c r="W5" s="1" t="s">
        <v>81</v>
      </c>
      <c r="X5" s="1" t="s">
        <v>82</v>
      </c>
      <c r="Y5" s="1" t="s">
        <v>83</v>
      </c>
      <c r="Z5" s="1" t="s">
        <v>84</v>
      </c>
      <c r="AA5" s="1" t="s">
        <v>72</v>
      </c>
      <c r="AB5" s="1" t="s">
        <v>112</v>
      </c>
      <c r="AC5" s="1" t="s">
        <v>112</v>
      </c>
      <c r="AD5" s="1" t="s">
        <v>87</v>
      </c>
      <c r="AE5" s="1">
        <v>57</v>
      </c>
      <c r="AF5" s="1" t="s">
        <v>88</v>
      </c>
      <c r="AG5" s="1" t="s">
        <v>72</v>
      </c>
      <c r="AH5" s="1" t="s">
        <v>89</v>
      </c>
      <c r="AI5" s="1" t="s">
        <v>90</v>
      </c>
      <c r="AJ5" s="1" t="s">
        <v>91</v>
      </c>
      <c r="AK5" s="1" t="s">
        <v>92</v>
      </c>
      <c r="AL5" s="1" t="s">
        <v>72</v>
      </c>
      <c r="AM5" s="1" t="s">
        <v>72</v>
      </c>
      <c r="AN5" s="1" t="s">
        <v>72</v>
      </c>
      <c r="AO5" s="1" t="s">
        <v>72</v>
      </c>
      <c r="AP5" s="1" t="s">
        <v>72</v>
      </c>
      <c r="AQ5" s="1" t="s">
        <v>72</v>
      </c>
      <c r="AR5" s="1" t="s">
        <v>72</v>
      </c>
      <c r="AS5" s="1" t="s">
        <v>72</v>
      </c>
      <c r="AT5" s="1" t="s">
        <v>72</v>
      </c>
      <c r="AU5" s="3">
        <v>44061</v>
      </c>
      <c r="AV5" s="1" t="s">
        <v>72</v>
      </c>
      <c r="AW5" s="1" t="s">
        <v>72</v>
      </c>
      <c r="AX5" s="6" t="s">
        <v>72</v>
      </c>
      <c r="AY5" s="6" t="s">
        <v>72</v>
      </c>
      <c r="AZ5" s="6" t="s">
        <v>72</v>
      </c>
      <c r="BA5" s="1" t="s">
        <v>72</v>
      </c>
      <c r="BB5" s="1" t="s">
        <v>72</v>
      </c>
      <c r="BC5" s="1" t="s">
        <v>114</v>
      </c>
      <c r="BD5" s="21">
        <v>4</v>
      </c>
      <c r="BE5" s="21" t="s">
        <v>119</v>
      </c>
      <c r="BF5" s="1" t="s">
        <v>88</v>
      </c>
      <c r="BG5" s="1" t="s">
        <v>72</v>
      </c>
      <c r="BH5" s="1" t="s">
        <v>88</v>
      </c>
      <c r="BI5" s="1" t="s">
        <v>96</v>
      </c>
      <c r="BJ5" s="1" t="s">
        <v>72</v>
      </c>
      <c r="BK5" s="1" t="s">
        <v>72</v>
      </c>
      <c r="BL5" s="1" t="s">
        <v>98</v>
      </c>
      <c r="BM5" s="1" t="s">
        <v>72</v>
      </c>
      <c r="BN5" s="1" t="s">
        <v>72</v>
      </c>
      <c r="BO5" s="1" t="s">
        <v>72</v>
      </c>
      <c r="BP5" s="1" t="s">
        <v>72</v>
      </c>
      <c r="BQ5" s="21" t="s">
        <v>99</v>
      </c>
      <c r="BR5" s="21" t="s">
        <v>100</v>
      </c>
      <c r="CJ5" s="3"/>
      <c r="CQ5" s="21"/>
    </row>
    <row r="6" spans="1:111" s="8" customFormat="1" ht="20.45" customHeight="1">
      <c r="A6" s="21" t="s">
        <v>120</v>
      </c>
      <c r="B6" s="21" t="s">
        <v>121</v>
      </c>
      <c r="C6" s="21" t="s">
        <v>71</v>
      </c>
      <c r="D6" s="34">
        <v>44060</v>
      </c>
      <c r="E6" s="35">
        <v>0.27083333333333331</v>
      </c>
      <c r="F6" s="36">
        <v>44044</v>
      </c>
      <c r="G6" s="34">
        <v>44060</v>
      </c>
      <c r="H6" s="35">
        <v>0.375</v>
      </c>
      <c r="I6" s="4">
        <f t="shared" si="0"/>
        <v>0.10416666666666669</v>
      </c>
      <c r="J6" s="1" t="s">
        <v>72</v>
      </c>
      <c r="K6" s="21" t="s">
        <v>73</v>
      </c>
      <c r="L6" s="21" t="s">
        <v>122</v>
      </c>
      <c r="M6" s="21" t="s">
        <v>75</v>
      </c>
      <c r="N6" s="1" t="s">
        <v>76</v>
      </c>
      <c r="O6" s="1" t="s">
        <v>77</v>
      </c>
      <c r="P6" s="21" t="s">
        <v>78</v>
      </c>
      <c r="Q6" s="1" t="s">
        <v>96</v>
      </c>
      <c r="R6" s="1" t="s">
        <v>78</v>
      </c>
      <c r="S6" s="1" t="s">
        <v>78</v>
      </c>
      <c r="T6" s="34" t="s">
        <v>72</v>
      </c>
      <c r="U6" s="75" t="s">
        <v>72</v>
      </c>
      <c r="V6" s="21" t="s">
        <v>80</v>
      </c>
      <c r="W6" s="21" t="s">
        <v>81</v>
      </c>
      <c r="X6" s="21" t="s">
        <v>123</v>
      </c>
      <c r="Y6" s="21" t="s">
        <v>83</v>
      </c>
      <c r="Z6" s="21" t="s">
        <v>84</v>
      </c>
      <c r="AA6" s="1" t="s">
        <v>72</v>
      </c>
      <c r="AB6" s="1" t="s">
        <v>124</v>
      </c>
      <c r="AC6" s="21" t="s">
        <v>125</v>
      </c>
      <c r="AD6" s="21" t="s">
        <v>126</v>
      </c>
      <c r="AE6" s="21">
        <v>74</v>
      </c>
      <c r="AF6" s="1" t="s">
        <v>88</v>
      </c>
      <c r="AG6" s="1" t="s">
        <v>72</v>
      </c>
      <c r="AH6" s="21" t="s">
        <v>89</v>
      </c>
      <c r="AI6" s="21" t="s">
        <v>90</v>
      </c>
      <c r="AJ6" s="21" t="s">
        <v>91</v>
      </c>
      <c r="AK6" s="1" t="s">
        <v>92</v>
      </c>
      <c r="AL6" s="1" t="s">
        <v>72</v>
      </c>
      <c r="AM6" s="1" t="s">
        <v>72</v>
      </c>
      <c r="AN6" s="1" t="s">
        <v>72</v>
      </c>
      <c r="AO6" s="1" t="s">
        <v>72</v>
      </c>
      <c r="AP6" s="1" t="s">
        <v>72</v>
      </c>
      <c r="AQ6" s="1" t="s">
        <v>72</v>
      </c>
      <c r="AR6" s="1" t="s">
        <v>72</v>
      </c>
      <c r="AS6" s="1" t="s">
        <v>72</v>
      </c>
      <c r="AT6" s="1" t="s">
        <v>72</v>
      </c>
      <c r="AU6" s="34">
        <v>44069</v>
      </c>
      <c r="AV6" s="6">
        <v>0.41666666666666669</v>
      </c>
      <c r="AW6" s="37">
        <v>0.54166666666666663</v>
      </c>
      <c r="AX6" s="6" t="s">
        <v>72</v>
      </c>
      <c r="AY6" s="6" t="s">
        <v>72</v>
      </c>
      <c r="AZ6" s="6" t="s">
        <v>72</v>
      </c>
      <c r="BA6" s="21" t="s">
        <v>127</v>
      </c>
      <c r="BB6" s="21" t="s">
        <v>127</v>
      </c>
      <c r="BC6" s="1" t="s">
        <v>128</v>
      </c>
      <c r="BD6" s="21">
        <v>3</v>
      </c>
      <c r="BE6" s="21" t="s">
        <v>129</v>
      </c>
      <c r="BF6" s="1" t="s">
        <v>75</v>
      </c>
      <c r="BG6" s="1" t="s">
        <v>72</v>
      </c>
      <c r="BH6" s="1" t="s">
        <v>88</v>
      </c>
      <c r="BI6" s="1" t="s">
        <v>96</v>
      </c>
      <c r="BJ6" s="1" t="s">
        <v>72</v>
      </c>
      <c r="BK6" s="21" t="s">
        <v>130</v>
      </c>
      <c r="BL6" s="1" t="s">
        <v>131</v>
      </c>
      <c r="BM6" s="1" t="s">
        <v>72</v>
      </c>
      <c r="BN6" s="1" t="s">
        <v>72</v>
      </c>
      <c r="BO6" s="1" t="s">
        <v>72</v>
      </c>
      <c r="BP6" s="1" t="s">
        <v>72</v>
      </c>
      <c r="BQ6" s="21" t="s">
        <v>99</v>
      </c>
      <c r="BR6" s="21" t="s">
        <v>100</v>
      </c>
      <c r="BS6" s="1"/>
      <c r="BT6" s="1"/>
      <c r="BU6" s="1"/>
      <c r="BV6" s="1"/>
      <c r="BW6" s="1"/>
      <c r="BY6" s="1"/>
      <c r="CA6" s="1"/>
      <c r="CB6" s="1"/>
      <c r="CC6" s="1"/>
      <c r="CD6" s="1"/>
      <c r="CE6" s="21"/>
      <c r="CF6" s="1"/>
      <c r="CG6" s="1"/>
      <c r="CH6" s="1"/>
      <c r="CI6" s="1"/>
      <c r="CJ6" s="34"/>
      <c r="CK6" s="22"/>
      <c r="CL6" s="1"/>
      <c r="CM6" s="1"/>
      <c r="CN6" s="3"/>
      <c r="CO6" s="3"/>
      <c r="CP6" s="1"/>
      <c r="CQ6" s="21"/>
      <c r="CS6" s="1"/>
      <c r="CT6" s="1"/>
      <c r="CX6" s="1"/>
      <c r="CY6" s="1"/>
      <c r="DA6" s="1"/>
      <c r="DG6" s="1"/>
    </row>
    <row r="7" spans="1:111" s="8" customFormat="1" ht="20.45" customHeight="1">
      <c r="A7" s="8" t="s">
        <v>132</v>
      </c>
      <c r="B7" s="8" t="s">
        <v>133</v>
      </c>
      <c r="C7" s="21" t="s">
        <v>71</v>
      </c>
      <c r="D7" s="34">
        <v>44060</v>
      </c>
      <c r="E7" s="35">
        <v>0.27083333333333331</v>
      </c>
      <c r="F7" s="36">
        <v>44044</v>
      </c>
      <c r="G7" s="34">
        <v>44060</v>
      </c>
      <c r="H7" s="35">
        <v>0.375</v>
      </c>
      <c r="I7" s="4">
        <f t="shared" si="0"/>
        <v>0.10416666666666669</v>
      </c>
      <c r="J7" s="1" t="s">
        <v>72</v>
      </c>
      <c r="K7" s="21" t="s">
        <v>73</v>
      </c>
      <c r="L7" s="21" t="s">
        <v>122</v>
      </c>
      <c r="M7" s="21" t="s">
        <v>75</v>
      </c>
      <c r="N7" s="1" t="s">
        <v>76</v>
      </c>
      <c r="O7" s="1" t="s">
        <v>77</v>
      </c>
      <c r="P7" s="21" t="s">
        <v>78</v>
      </c>
      <c r="Q7" s="1" t="s">
        <v>96</v>
      </c>
      <c r="R7" s="1" t="s">
        <v>78</v>
      </c>
      <c r="S7" s="1" t="s">
        <v>78</v>
      </c>
      <c r="T7" s="34" t="s">
        <v>72</v>
      </c>
      <c r="U7" s="75" t="s">
        <v>72</v>
      </c>
      <c r="V7" s="21" t="s">
        <v>80</v>
      </c>
      <c r="W7" s="21" t="s">
        <v>81</v>
      </c>
      <c r="X7" s="21" t="s">
        <v>123</v>
      </c>
      <c r="Y7" s="21" t="s">
        <v>83</v>
      </c>
      <c r="Z7" s="21" t="s">
        <v>84</v>
      </c>
      <c r="AA7" s="1" t="s">
        <v>72</v>
      </c>
      <c r="AB7" s="1" t="s">
        <v>124</v>
      </c>
      <c r="AC7" s="21" t="s">
        <v>125</v>
      </c>
      <c r="AD7" s="21" t="s">
        <v>126</v>
      </c>
      <c r="AE7" s="21">
        <v>74</v>
      </c>
      <c r="AF7" s="1" t="s">
        <v>88</v>
      </c>
      <c r="AG7" s="1" t="s">
        <v>72</v>
      </c>
      <c r="AH7" s="21" t="s">
        <v>89</v>
      </c>
      <c r="AI7" s="21" t="s">
        <v>90</v>
      </c>
      <c r="AJ7" s="21" t="s">
        <v>91</v>
      </c>
      <c r="AK7" s="1" t="s">
        <v>92</v>
      </c>
      <c r="AL7" s="1" t="s">
        <v>72</v>
      </c>
      <c r="AM7" s="1" t="s">
        <v>72</v>
      </c>
      <c r="AN7" s="1" t="s">
        <v>72</v>
      </c>
      <c r="AO7" s="1" t="s">
        <v>72</v>
      </c>
      <c r="AP7" s="1" t="s">
        <v>72</v>
      </c>
      <c r="AQ7" s="1" t="s">
        <v>72</v>
      </c>
      <c r="AR7" s="1" t="s">
        <v>72</v>
      </c>
      <c r="AS7" s="1" t="s">
        <v>72</v>
      </c>
      <c r="AT7" s="1" t="s">
        <v>72</v>
      </c>
      <c r="AU7" s="34">
        <v>44070</v>
      </c>
      <c r="AV7" s="1" t="s">
        <v>72</v>
      </c>
      <c r="AW7" s="1" t="s">
        <v>72</v>
      </c>
      <c r="AX7" s="6" t="s">
        <v>72</v>
      </c>
      <c r="AY7" s="6" t="s">
        <v>72</v>
      </c>
      <c r="AZ7" s="6" t="s">
        <v>72</v>
      </c>
      <c r="BA7" s="1" t="s">
        <v>72</v>
      </c>
      <c r="BB7" s="1" t="s">
        <v>72</v>
      </c>
      <c r="BC7" s="1" t="s">
        <v>128</v>
      </c>
      <c r="BD7" s="21">
        <v>3</v>
      </c>
      <c r="BE7" s="21" t="s">
        <v>129</v>
      </c>
      <c r="BF7" s="1" t="s">
        <v>75</v>
      </c>
      <c r="BG7" s="1" t="s">
        <v>72</v>
      </c>
      <c r="BH7" s="1" t="s">
        <v>88</v>
      </c>
      <c r="BI7" s="1" t="s">
        <v>96</v>
      </c>
      <c r="BJ7" s="1" t="s">
        <v>72</v>
      </c>
      <c r="BK7" s="21" t="s">
        <v>134</v>
      </c>
      <c r="BL7" s="1" t="s">
        <v>135</v>
      </c>
      <c r="BM7" s="1" t="s">
        <v>72</v>
      </c>
      <c r="BN7" s="1" t="s">
        <v>72</v>
      </c>
      <c r="BO7" s="1" t="s">
        <v>72</v>
      </c>
      <c r="BP7" s="1" t="s">
        <v>72</v>
      </c>
      <c r="BQ7" s="21" t="s">
        <v>99</v>
      </c>
      <c r="BR7" s="21" t="s">
        <v>100</v>
      </c>
      <c r="BS7" s="1"/>
      <c r="BT7" s="1"/>
      <c r="BU7" s="1"/>
      <c r="BV7" s="1"/>
      <c r="BW7" s="1"/>
      <c r="BY7" s="1"/>
      <c r="CA7" s="1"/>
      <c r="CB7" s="1"/>
      <c r="CC7" s="1"/>
      <c r="CD7" s="1"/>
      <c r="CE7" s="21"/>
      <c r="CF7" s="1"/>
      <c r="CG7" s="1"/>
      <c r="CH7" s="1"/>
      <c r="CI7" s="1"/>
      <c r="CJ7" s="34"/>
      <c r="CK7" s="22"/>
      <c r="CL7" s="1"/>
      <c r="CM7" s="1"/>
      <c r="CP7" s="1"/>
      <c r="CQ7" s="21"/>
      <c r="DA7" s="1"/>
      <c r="DG7" s="1"/>
    </row>
    <row r="8" spans="1:111" s="1" customFormat="1" ht="20.45" customHeight="1">
      <c r="A8" s="1" t="s">
        <v>136</v>
      </c>
      <c r="B8" s="1" t="s">
        <v>137</v>
      </c>
      <c r="C8" s="1" t="s">
        <v>71</v>
      </c>
      <c r="D8" s="3">
        <v>44060</v>
      </c>
      <c r="E8" s="4">
        <v>0.3125</v>
      </c>
      <c r="F8" s="5">
        <v>44044</v>
      </c>
      <c r="G8" s="3">
        <v>44060</v>
      </c>
      <c r="H8" s="4">
        <v>0.375</v>
      </c>
      <c r="I8" s="4">
        <f t="shared" si="0"/>
        <v>6.25E-2</v>
      </c>
      <c r="J8" s="1" t="s">
        <v>72</v>
      </c>
      <c r="K8" s="1" t="s">
        <v>73</v>
      </c>
      <c r="L8" s="1" t="s">
        <v>138</v>
      </c>
      <c r="M8" s="1" t="s">
        <v>75</v>
      </c>
      <c r="N8" s="1" t="s">
        <v>76</v>
      </c>
      <c r="O8" s="1" t="s">
        <v>77</v>
      </c>
      <c r="P8" s="1" t="s">
        <v>78</v>
      </c>
      <c r="Q8" s="1" t="s">
        <v>79</v>
      </c>
      <c r="R8" s="1" t="s">
        <v>139</v>
      </c>
      <c r="S8" s="1" t="s">
        <v>78</v>
      </c>
      <c r="T8" s="34" t="s">
        <v>72</v>
      </c>
      <c r="U8" s="75" t="s">
        <v>72</v>
      </c>
      <c r="V8" s="1" t="s">
        <v>80</v>
      </c>
      <c r="W8" s="1" t="s">
        <v>81</v>
      </c>
      <c r="X8" s="1" t="s">
        <v>123</v>
      </c>
      <c r="Y8" s="1" t="s">
        <v>83</v>
      </c>
      <c r="Z8" s="1" t="s">
        <v>84</v>
      </c>
      <c r="AA8" s="1" t="s">
        <v>72</v>
      </c>
      <c r="AB8" s="1" t="s">
        <v>140</v>
      </c>
      <c r="AC8" s="1" t="s">
        <v>141</v>
      </c>
      <c r="AD8" s="1" t="s">
        <v>126</v>
      </c>
      <c r="AE8" s="1">
        <v>52</v>
      </c>
      <c r="AF8" s="1" t="s">
        <v>88</v>
      </c>
      <c r="AG8" s="1" t="s">
        <v>72</v>
      </c>
      <c r="AH8" s="1" t="s">
        <v>89</v>
      </c>
      <c r="AI8" s="1" t="s">
        <v>105</v>
      </c>
      <c r="AJ8" s="1" t="s">
        <v>91</v>
      </c>
      <c r="AK8" s="1" t="s">
        <v>92</v>
      </c>
      <c r="AL8" s="1" t="s">
        <v>72</v>
      </c>
      <c r="AM8" s="1" t="s">
        <v>72</v>
      </c>
      <c r="AN8" s="1" t="s">
        <v>72</v>
      </c>
      <c r="AO8" s="1" t="s">
        <v>72</v>
      </c>
      <c r="AP8" s="1" t="s">
        <v>72</v>
      </c>
      <c r="AQ8" s="1" t="s">
        <v>72</v>
      </c>
      <c r="AR8" s="1" t="s">
        <v>72</v>
      </c>
      <c r="AS8" s="1" t="s">
        <v>72</v>
      </c>
      <c r="AT8" s="1" t="s">
        <v>72</v>
      </c>
      <c r="AU8" s="3">
        <v>44069</v>
      </c>
      <c r="AV8" s="6">
        <v>0.41666666666666669</v>
      </c>
      <c r="AW8" s="6">
        <v>0.54166666666666663</v>
      </c>
      <c r="AX8" s="6" t="s">
        <v>72</v>
      </c>
      <c r="AY8" s="6" t="s">
        <v>72</v>
      </c>
      <c r="AZ8" s="6" t="s">
        <v>72</v>
      </c>
      <c r="BA8" s="1" t="s">
        <v>142</v>
      </c>
      <c r="BB8" s="1" t="s">
        <v>142</v>
      </c>
      <c r="BC8" s="1" t="s">
        <v>94</v>
      </c>
      <c r="BD8" s="21">
        <v>3</v>
      </c>
      <c r="BE8" s="21" t="s">
        <v>107</v>
      </c>
      <c r="BF8" s="1" t="s">
        <v>75</v>
      </c>
      <c r="BG8" s="1" t="s">
        <v>72</v>
      </c>
      <c r="BH8" s="1" t="s">
        <v>88</v>
      </c>
      <c r="BI8" s="1" t="s">
        <v>96</v>
      </c>
      <c r="BJ8" s="1" t="s">
        <v>72</v>
      </c>
      <c r="BK8" s="1" t="s">
        <v>143</v>
      </c>
      <c r="BL8" s="1" t="s">
        <v>144</v>
      </c>
      <c r="BM8" s="1" t="s">
        <v>72</v>
      </c>
      <c r="BN8" s="1" t="s">
        <v>72</v>
      </c>
      <c r="BO8" s="1" t="s">
        <v>72</v>
      </c>
      <c r="BP8" s="1" t="s">
        <v>72</v>
      </c>
      <c r="BQ8" s="21" t="s">
        <v>99</v>
      </c>
      <c r="BR8" s="21" t="s">
        <v>100</v>
      </c>
      <c r="CJ8" s="3"/>
      <c r="CK8" s="22"/>
      <c r="CN8" s="3"/>
      <c r="CQ8" s="21"/>
    </row>
    <row r="9" spans="1:111" s="1" customFormat="1" ht="20.45" customHeight="1">
      <c r="A9" s="8" t="s">
        <v>145</v>
      </c>
      <c r="B9" s="8" t="s">
        <v>146</v>
      </c>
      <c r="C9" s="1" t="s">
        <v>71</v>
      </c>
      <c r="D9" s="3">
        <v>44060</v>
      </c>
      <c r="E9" s="4">
        <v>0.3125</v>
      </c>
      <c r="F9" s="5">
        <v>44044</v>
      </c>
      <c r="G9" s="3">
        <v>44060</v>
      </c>
      <c r="H9" s="4">
        <v>0.375</v>
      </c>
      <c r="I9" s="4">
        <f t="shared" si="0"/>
        <v>6.25E-2</v>
      </c>
      <c r="J9" s="1" t="s">
        <v>72</v>
      </c>
      <c r="K9" s="1" t="s">
        <v>73</v>
      </c>
      <c r="L9" s="1" t="s">
        <v>138</v>
      </c>
      <c r="M9" s="1" t="s">
        <v>75</v>
      </c>
      <c r="N9" s="1" t="s">
        <v>76</v>
      </c>
      <c r="O9" s="1" t="s">
        <v>77</v>
      </c>
      <c r="P9" s="1" t="s">
        <v>78</v>
      </c>
      <c r="Q9" s="1" t="s">
        <v>79</v>
      </c>
      <c r="R9" s="1" t="s">
        <v>139</v>
      </c>
      <c r="S9" s="1" t="s">
        <v>78</v>
      </c>
      <c r="T9" s="34" t="s">
        <v>72</v>
      </c>
      <c r="U9" s="75" t="s">
        <v>72</v>
      </c>
      <c r="V9" s="1" t="s">
        <v>80</v>
      </c>
      <c r="W9" s="1" t="s">
        <v>81</v>
      </c>
      <c r="X9" s="1" t="s">
        <v>123</v>
      </c>
      <c r="Y9" s="1" t="s">
        <v>83</v>
      </c>
      <c r="Z9" s="1" t="s">
        <v>84</v>
      </c>
      <c r="AA9" s="1" t="s">
        <v>72</v>
      </c>
      <c r="AB9" s="1" t="s">
        <v>140</v>
      </c>
      <c r="AC9" s="1" t="s">
        <v>141</v>
      </c>
      <c r="AD9" s="1" t="s">
        <v>126</v>
      </c>
      <c r="AE9" s="1">
        <v>52</v>
      </c>
      <c r="AF9" s="1" t="s">
        <v>88</v>
      </c>
      <c r="AG9" s="1" t="s">
        <v>72</v>
      </c>
      <c r="AH9" s="1" t="s">
        <v>89</v>
      </c>
      <c r="AI9" s="1" t="s">
        <v>105</v>
      </c>
      <c r="AJ9" s="1" t="s">
        <v>91</v>
      </c>
      <c r="AK9" s="1" t="s">
        <v>92</v>
      </c>
      <c r="AL9" s="1" t="s">
        <v>72</v>
      </c>
      <c r="AM9" s="1" t="s">
        <v>72</v>
      </c>
      <c r="AN9" s="1" t="s">
        <v>72</v>
      </c>
      <c r="AO9" s="1" t="s">
        <v>72</v>
      </c>
      <c r="AP9" s="1" t="s">
        <v>72</v>
      </c>
      <c r="AQ9" s="1" t="s">
        <v>72</v>
      </c>
      <c r="AR9" s="1" t="s">
        <v>72</v>
      </c>
      <c r="AS9" s="1" t="s">
        <v>72</v>
      </c>
      <c r="AT9" s="1" t="s">
        <v>72</v>
      </c>
      <c r="AU9" s="34">
        <v>44070</v>
      </c>
      <c r="AV9" s="1" t="s">
        <v>72</v>
      </c>
      <c r="AW9" s="1" t="s">
        <v>72</v>
      </c>
      <c r="AX9" s="6" t="s">
        <v>72</v>
      </c>
      <c r="AY9" s="6" t="s">
        <v>72</v>
      </c>
      <c r="AZ9" s="6" t="s">
        <v>72</v>
      </c>
      <c r="BA9" s="1" t="s">
        <v>72</v>
      </c>
      <c r="BB9" s="1" t="s">
        <v>72</v>
      </c>
      <c r="BC9" s="1" t="s">
        <v>94</v>
      </c>
      <c r="BD9" s="21">
        <v>3</v>
      </c>
      <c r="BE9" s="21" t="s">
        <v>107</v>
      </c>
      <c r="BF9" s="1" t="s">
        <v>75</v>
      </c>
      <c r="BG9" s="1" t="s">
        <v>72</v>
      </c>
      <c r="BH9" s="1" t="s">
        <v>88</v>
      </c>
      <c r="BI9" s="1" t="s">
        <v>96</v>
      </c>
      <c r="BJ9" s="1" t="s">
        <v>72</v>
      </c>
      <c r="BK9" s="1" t="s">
        <v>147</v>
      </c>
      <c r="BL9" s="1" t="s">
        <v>148</v>
      </c>
      <c r="BM9" s="1" t="s">
        <v>72</v>
      </c>
      <c r="BN9" s="1" t="s">
        <v>72</v>
      </c>
      <c r="BO9" s="1" t="s">
        <v>72</v>
      </c>
      <c r="BP9" s="1" t="s">
        <v>72</v>
      </c>
      <c r="BQ9" s="21" t="s">
        <v>99</v>
      </c>
      <c r="BR9" s="21" t="s">
        <v>100</v>
      </c>
      <c r="CJ9" s="34"/>
      <c r="CK9" s="22"/>
      <c r="CQ9" s="21"/>
    </row>
    <row r="10" spans="1:111" s="1" customFormat="1" ht="20.45" customHeight="1">
      <c r="A10" s="1" t="s">
        <v>149</v>
      </c>
      <c r="B10" s="1" t="s">
        <v>150</v>
      </c>
      <c r="C10" s="1" t="s">
        <v>71</v>
      </c>
      <c r="D10" s="3">
        <v>44074</v>
      </c>
      <c r="E10" s="4">
        <v>0.79166666666666663</v>
      </c>
      <c r="F10" s="5">
        <v>44044</v>
      </c>
      <c r="G10" s="3">
        <v>44074</v>
      </c>
      <c r="H10" s="4">
        <v>0.875</v>
      </c>
      <c r="I10" s="4">
        <f t="shared" si="0"/>
        <v>8.333333333333337E-2</v>
      </c>
      <c r="J10" s="1" t="s">
        <v>72</v>
      </c>
      <c r="K10" s="1" t="s">
        <v>73</v>
      </c>
      <c r="L10" s="1" t="s">
        <v>151</v>
      </c>
      <c r="M10" s="1" t="s">
        <v>88</v>
      </c>
      <c r="N10" s="1" t="s">
        <v>76</v>
      </c>
      <c r="O10" s="1" t="s">
        <v>77</v>
      </c>
      <c r="P10" s="1" t="s">
        <v>78</v>
      </c>
      <c r="Q10" s="1" t="s">
        <v>79</v>
      </c>
      <c r="R10" s="1" t="s">
        <v>139</v>
      </c>
      <c r="S10" s="1" t="s">
        <v>78</v>
      </c>
      <c r="T10" s="34" t="s">
        <v>72</v>
      </c>
      <c r="U10" s="75" t="s">
        <v>72</v>
      </c>
      <c r="V10" s="1" t="s">
        <v>80</v>
      </c>
      <c r="W10" s="1" t="s">
        <v>81</v>
      </c>
      <c r="X10" s="1" t="s">
        <v>82</v>
      </c>
      <c r="Y10" s="1" t="s">
        <v>83</v>
      </c>
      <c r="Z10" s="1" t="s">
        <v>152</v>
      </c>
      <c r="AA10" s="1" t="s">
        <v>72</v>
      </c>
      <c r="AB10" s="1" t="s">
        <v>153</v>
      </c>
      <c r="AC10" s="1" t="s">
        <v>154</v>
      </c>
      <c r="AD10" s="1" t="s">
        <v>126</v>
      </c>
      <c r="AE10" s="1">
        <v>50</v>
      </c>
      <c r="AF10" s="1" t="s">
        <v>88</v>
      </c>
      <c r="AG10" s="1" t="s">
        <v>72</v>
      </c>
      <c r="AH10" s="1" t="s">
        <v>155</v>
      </c>
      <c r="AI10" s="1" t="s">
        <v>105</v>
      </c>
      <c r="AJ10" s="1" t="s">
        <v>91</v>
      </c>
      <c r="AK10" s="1" t="s">
        <v>92</v>
      </c>
      <c r="AL10" s="1" t="s">
        <v>72</v>
      </c>
      <c r="AM10" s="1" t="s">
        <v>72</v>
      </c>
      <c r="AN10" s="1" t="s">
        <v>72</v>
      </c>
      <c r="AO10" s="1" t="s">
        <v>72</v>
      </c>
      <c r="AP10" s="1" t="s">
        <v>72</v>
      </c>
      <c r="AQ10" s="1" t="s">
        <v>72</v>
      </c>
      <c r="AR10" s="1" t="s">
        <v>72</v>
      </c>
      <c r="AS10" s="1" t="s">
        <v>72</v>
      </c>
      <c r="AT10" s="1" t="s">
        <v>72</v>
      </c>
      <c r="AU10" s="3">
        <v>44075</v>
      </c>
      <c r="AV10" s="6">
        <v>0.4375</v>
      </c>
      <c r="AW10" s="6">
        <v>0.54166666666666663</v>
      </c>
      <c r="AX10" s="6" t="s">
        <v>72</v>
      </c>
      <c r="AY10" s="6" t="s">
        <v>72</v>
      </c>
      <c r="AZ10" s="6" t="s">
        <v>72</v>
      </c>
      <c r="BA10" s="1" t="s">
        <v>156</v>
      </c>
      <c r="BB10" s="1" t="s">
        <v>157</v>
      </c>
      <c r="BC10" s="1" t="s">
        <v>94</v>
      </c>
      <c r="BD10" s="21">
        <v>3</v>
      </c>
      <c r="BE10" s="21" t="s">
        <v>158</v>
      </c>
      <c r="BF10" s="1" t="s">
        <v>75</v>
      </c>
      <c r="BG10" s="1" t="s">
        <v>72</v>
      </c>
      <c r="BH10" s="1" t="s">
        <v>88</v>
      </c>
      <c r="BI10" s="1" t="s">
        <v>79</v>
      </c>
      <c r="BJ10" s="1" t="s">
        <v>72</v>
      </c>
      <c r="BK10" s="1" t="s">
        <v>159</v>
      </c>
      <c r="BL10" s="1" t="s">
        <v>144</v>
      </c>
      <c r="BM10" s="1" t="s">
        <v>72</v>
      </c>
      <c r="BN10" s="1" t="s">
        <v>72</v>
      </c>
      <c r="BO10" s="1" t="s">
        <v>72</v>
      </c>
      <c r="BP10" s="1" t="s">
        <v>72</v>
      </c>
      <c r="BQ10" s="21" t="s">
        <v>160</v>
      </c>
      <c r="BR10" s="21"/>
      <c r="CJ10" s="3"/>
      <c r="CK10" s="22"/>
    </row>
    <row r="11" spans="1:111" s="1" customFormat="1" ht="20.45" customHeight="1">
      <c r="A11" s="1" t="s">
        <v>161</v>
      </c>
      <c r="B11" s="1" t="s">
        <v>162</v>
      </c>
      <c r="C11" s="1" t="s">
        <v>71</v>
      </c>
      <c r="D11" s="3">
        <v>44074</v>
      </c>
      <c r="E11" s="4">
        <v>0.8125</v>
      </c>
      <c r="F11" s="5">
        <v>44044</v>
      </c>
      <c r="G11" s="3">
        <v>44074</v>
      </c>
      <c r="H11" s="4">
        <v>0.875</v>
      </c>
      <c r="I11" s="4">
        <f t="shared" si="0"/>
        <v>6.25E-2</v>
      </c>
      <c r="J11" s="1" t="s">
        <v>72</v>
      </c>
      <c r="K11" s="1" t="s">
        <v>73</v>
      </c>
      <c r="L11" s="1" t="s">
        <v>163</v>
      </c>
      <c r="M11" s="1" t="s">
        <v>88</v>
      </c>
      <c r="N11" s="1" t="s">
        <v>76</v>
      </c>
      <c r="O11" s="1" t="s">
        <v>77</v>
      </c>
      <c r="P11" s="1" t="s">
        <v>78</v>
      </c>
      <c r="Q11" s="1" t="s">
        <v>79</v>
      </c>
      <c r="R11" s="1" t="s">
        <v>139</v>
      </c>
      <c r="S11" s="1" t="s">
        <v>78</v>
      </c>
      <c r="T11" s="34" t="s">
        <v>72</v>
      </c>
      <c r="U11" s="75" t="s">
        <v>72</v>
      </c>
      <c r="V11" s="1" t="s">
        <v>80</v>
      </c>
      <c r="W11" s="1" t="s">
        <v>81</v>
      </c>
      <c r="X11" s="1" t="s">
        <v>82</v>
      </c>
      <c r="Y11" s="1" t="s">
        <v>83</v>
      </c>
      <c r="Z11" s="1" t="s">
        <v>152</v>
      </c>
      <c r="AA11" s="1" t="s">
        <v>72</v>
      </c>
      <c r="AB11" s="1" t="s">
        <v>153</v>
      </c>
      <c r="AC11" s="1" t="s">
        <v>164</v>
      </c>
      <c r="AD11" s="1" t="s">
        <v>126</v>
      </c>
      <c r="AE11" s="1">
        <v>35</v>
      </c>
      <c r="AF11" s="1" t="s">
        <v>88</v>
      </c>
      <c r="AG11" s="1" t="s">
        <v>72</v>
      </c>
      <c r="AH11" s="1" t="s">
        <v>155</v>
      </c>
      <c r="AI11" s="1" t="s">
        <v>90</v>
      </c>
      <c r="AJ11" s="1" t="s">
        <v>91</v>
      </c>
      <c r="AK11" s="1" t="s">
        <v>92</v>
      </c>
      <c r="AL11" s="1" t="s">
        <v>72</v>
      </c>
      <c r="AM11" s="1" t="s">
        <v>72</v>
      </c>
      <c r="AN11" s="1" t="s">
        <v>72</v>
      </c>
      <c r="AO11" s="1" t="s">
        <v>72</v>
      </c>
      <c r="AP11" s="1" t="s">
        <v>72</v>
      </c>
      <c r="AQ11" s="1" t="s">
        <v>72</v>
      </c>
      <c r="AR11" s="1" t="s">
        <v>72</v>
      </c>
      <c r="AS11" s="1" t="s">
        <v>72</v>
      </c>
      <c r="AT11" s="1" t="s">
        <v>72</v>
      </c>
      <c r="AU11" s="3">
        <v>44075</v>
      </c>
      <c r="AV11" s="6">
        <v>0.4375</v>
      </c>
      <c r="AW11" s="6">
        <v>0.54166666666666663</v>
      </c>
      <c r="AX11" s="6" t="s">
        <v>72</v>
      </c>
      <c r="AY11" s="6" t="s">
        <v>72</v>
      </c>
      <c r="AZ11" s="6" t="s">
        <v>72</v>
      </c>
      <c r="BA11" s="1" t="s">
        <v>165</v>
      </c>
      <c r="BB11" s="1" t="s">
        <v>166</v>
      </c>
      <c r="BC11" s="1" t="s">
        <v>94</v>
      </c>
      <c r="BD11" s="21">
        <v>3</v>
      </c>
      <c r="BE11" s="21" t="s">
        <v>95</v>
      </c>
      <c r="BF11" s="1" t="s">
        <v>75</v>
      </c>
      <c r="BG11" s="1" t="s">
        <v>72</v>
      </c>
      <c r="BH11" s="1" t="s">
        <v>88</v>
      </c>
      <c r="BI11" s="1" t="s">
        <v>96</v>
      </c>
      <c r="BJ11" s="1" t="s">
        <v>72</v>
      </c>
      <c r="BK11" s="1" t="s">
        <v>159</v>
      </c>
      <c r="BL11" s="1" t="s">
        <v>144</v>
      </c>
      <c r="BM11" s="1" t="s">
        <v>72</v>
      </c>
      <c r="BN11" s="1" t="s">
        <v>72</v>
      </c>
      <c r="BO11" s="1" t="s">
        <v>72</v>
      </c>
      <c r="BP11" s="1" t="s">
        <v>72</v>
      </c>
      <c r="BQ11" s="21" t="s">
        <v>99</v>
      </c>
      <c r="BR11" s="21" t="s">
        <v>100</v>
      </c>
      <c r="CJ11" s="3"/>
      <c r="CK11" s="22"/>
      <c r="CN11" s="3"/>
    </row>
    <row r="12" spans="1:111" s="1" customFormat="1" ht="20.45" customHeight="1">
      <c r="A12" s="1" t="s">
        <v>167</v>
      </c>
      <c r="B12" s="1" t="s">
        <v>168</v>
      </c>
      <c r="C12" s="1" t="s">
        <v>71</v>
      </c>
      <c r="D12" s="3">
        <v>44086</v>
      </c>
      <c r="E12" s="4">
        <v>0.5625</v>
      </c>
      <c r="F12" s="5">
        <v>44075</v>
      </c>
      <c r="G12" s="3">
        <v>44086</v>
      </c>
      <c r="H12" s="4">
        <v>0.60416666666666663</v>
      </c>
      <c r="I12" s="4">
        <f t="shared" si="0"/>
        <v>4.166666666666663E-2</v>
      </c>
      <c r="J12" s="1" t="s">
        <v>72</v>
      </c>
      <c r="K12" s="1" t="s">
        <v>73</v>
      </c>
      <c r="L12" s="1" t="s">
        <v>169</v>
      </c>
      <c r="M12" s="1" t="s">
        <v>75</v>
      </c>
      <c r="N12" s="1" t="s">
        <v>170</v>
      </c>
      <c r="O12" s="1" t="s">
        <v>171</v>
      </c>
      <c r="P12" s="1" t="s">
        <v>172</v>
      </c>
      <c r="Q12" s="1" t="s">
        <v>79</v>
      </c>
      <c r="R12" s="1" t="s">
        <v>79</v>
      </c>
      <c r="S12" s="1" t="s">
        <v>78</v>
      </c>
      <c r="T12" s="34" t="s">
        <v>72</v>
      </c>
      <c r="U12" s="75" t="s">
        <v>72</v>
      </c>
      <c r="V12" s="1" t="s">
        <v>80</v>
      </c>
      <c r="W12" s="1" t="s">
        <v>81</v>
      </c>
      <c r="X12" s="1" t="s">
        <v>82</v>
      </c>
      <c r="Y12" s="1" t="s">
        <v>83</v>
      </c>
      <c r="Z12" s="1" t="s">
        <v>152</v>
      </c>
      <c r="AA12" s="1" t="s">
        <v>72</v>
      </c>
      <c r="AB12" s="1" t="s">
        <v>153</v>
      </c>
      <c r="AC12" s="1" t="s">
        <v>173</v>
      </c>
      <c r="AD12" s="1" t="s">
        <v>126</v>
      </c>
      <c r="AE12" s="1">
        <v>54</v>
      </c>
      <c r="AF12" s="1" t="s">
        <v>88</v>
      </c>
      <c r="AG12" s="1" t="s">
        <v>72</v>
      </c>
      <c r="AH12" s="1" t="s">
        <v>89</v>
      </c>
      <c r="AI12" s="1" t="s">
        <v>105</v>
      </c>
      <c r="AJ12" s="1" t="s">
        <v>174</v>
      </c>
      <c r="AK12" s="1" t="s">
        <v>175</v>
      </c>
      <c r="AL12" s="1" t="s">
        <v>176</v>
      </c>
      <c r="AM12" s="1" t="s">
        <v>72</v>
      </c>
      <c r="AN12" s="1" t="s">
        <v>72</v>
      </c>
      <c r="AO12" s="1" t="s">
        <v>72</v>
      </c>
      <c r="AP12" s="1">
        <v>6</v>
      </c>
      <c r="AQ12" s="1" t="s">
        <v>177</v>
      </c>
      <c r="AR12" s="1" t="s">
        <v>72</v>
      </c>
      <c r="AS12" s="1" t="s">
        <v>72</v>
      </c>
      <c r="AT12" s="1" t="s">
        <v>72</v>
      </c>
      <c r="AU12" s="1" t="s">
        <v>72</v>
      </c>
      <c r="AV12" s="1" t="s">
        <v>72</v>
      </c>
      <c r="AW12" s="1" t="s">
        <v>72</v>
      </c>
      <c r="AX12" s="1" t="s">
        <v>72</v>
      </c>
      <c r="AY12" s="1" t="s">
        <v>72</v>
      </c>
      <c r="AZ12" s="1" t="s">
        <v>72</v>
      </c>
      <c r="BA12" s="1" t="s">
        <v>72</v>
      </c>
      <c r="BB12" s="1" t="s">
        <v>72</v>
      </c>
      <c r="BC12" s="1" t="s">
        <v>72</v>
      </c>
      <c r="BD12" s="1" t="s">
        <v>72</v>
      </c>
      <c r="BE12" s="1" t="s">
        <v>72</v>
      </c>
      <c r="BF12" s="1" t="s">
        <v>72</v>
      </c>
      <c r="BG12" s="1" t="s">
        <v>72</v>
      </c>
      <c r="BH12" s="1" t="s">
        <v>88</v>
      </c>
      <c r="BI12" s="1" t="s">
        <v>96</v>
      </c>
      <c r="BJ12" s="1" t="s">
        <v>72</v>
      </c>
      <c r="BK12" s="1" t="s">
        <v>72</v>
      </c>
      <c r="BL12" s="1" t="s">
        <v>72</v>
      </c>
      <c r="BM12" s="1" t="s">
        <v>72</v>
      </c>
      <c r="BN12" s="1" t="s">
        <v>72</v>
      </c>
      <c r="BO12" s="1" t="s">
        <v>72</v>
      </c>
      <c r="BP12" s="1" t="s">
        <v>72</v>
      </c>
      <c r="BQ12" s="21" t="s">
        <v>99</v>
      </c>
      <c r="BR12" s="21" t="s">
        <v>100</v>
      </c>
    </row>
    <row r="13" spans="1:111" s="1" customFormat="1" ht="20.45" customHeight="1">
      <c r="A13" s="1" t="s">
        <v>178</v>
      </c>
      <c r="B13" s="1" t="s">
        <v>179</v>
      </c>
      <c r="C13" s="1" t="s">
        <v>71</v>
      </c>
      <c r="D13" s="3">
        <v>44087</v>
      </c>
      <c r="E13" s="4">
        <v>0.16666666666666666</v>
      </c>
      <c r="F13" s="5">
        <v>44075</v>
      </c>
      <c r="G13" s="3">
        <v>44087</v>
      </c>
      <c r="H13" s="4">
        <v>0.3125</v>
      </c>
      <c r="I13" s="4">
        <f t="shared" si="0"/>
        <v>0.14583333333333334</v>
      </c>
      <c r="J13" s="1" t="s">
        <v>72</v>
      </c>
      <c r="K13" s="1" t="s">
        <v>73</v>
      </c>
      <c r="L13" s="1" t="s">
        <v>180</v>
      </c>
      <c r="M13" s="1" t="s">
        <v>75</v>
      </c>
      <c r="N13" s="1" t="s">
        <v>76</v>
      </c>
      <c r="O13" s="1" t="s">
        <v>77</v>
      </c>
      <c r="P13" s="1" t="s">
        <v>78</v>
      </c>
      <c r="Q13" s="1" t="s">
        <v>79</v>
      </c>
      <c r="R13" s="1" t="s">
        <v>139</v>
      </c>
      <c r="S13" s="1" t="s">
        <v>78</v>
      </c>
      <c r="T13" s="34" t="s">
        <v>72</v>
      </c>
      <c r="U13" s="75" t="s">
        <v>72</v>
      </c>
      <c r="V13" s="1" t="s">
        <v>80</v>
      </c>
      <c r="W13" s="1" t="s">
        <v>81</v>
      </c>
      <c r="X13" s="1" t="s">
        <v>123</v>
      </c>
      <c r="Y13" s="1" t="s">
        <v>83</v>
      </c>
      <c r="Z13" s="1" t="s">
        <v>84</v>
      </c>
      <c r="AA13" s="1" t="s">
        <v>72</v>
      </c>
      <c r="AB13" s="1" t="s">
        <v>140</v>
      </c>
      <c r="AC13" s="1" t="s">
        <v>181</v>
      </c>
      <c r="AD13" s="1" t="s">
        <v>87</v>
      </c>
      <c r="AE13" s="1">
        <v>40</v>
      </c>
      <c r="AF13" s="1" t="s">
        <v>88</v>
      </c>
      <c r="AG13" s="1" t="s">
        <v>72</v>
      </c>
      <c r="AH13" s="1" t="s">
        <v>155</v>
      </c>
      <c r="AI13" s="1" t="s">
        <v>90</v>
      </c>
      <c r="AJ13" s="1" t="s">
        <v>91</v>
      </c>
      <c r="AK13" s="1" t="s">
        <v>92</v>
      </c>
      <c r="AL13" s="1" t="s">
        <v>72</v>
      </c>
      <c r="AM13" s="1" t="s">
        <v>72</v>
      </c>
      <c r="AN13" s="1" t="s">
        <v>72</v>
      </c>
      <c r="AO13" s="1" t="s">
        <v>72</v>
      </c>
      <c r="AP13" s="1" t="s">
        <v>72</v>
      </c>
      <c r="AQ13" s="1" t="s">
        <v>72</v>
      </c>
      <c r="AR13" s="1" t="s">
        <v>72</v>
      </c>
      <c r="AS13" s="1" t="s">
        <v>72</v>
      </c>
      <c r="AT13" s="1" t="s">
        <v>72</v>
      </c>
      <c r="AU13" s="3">
        <v>44087</v>
      </c>
      <c r="AV13" s="6">
        <v>0.4236111111111111</v>
      </c>
      <c r="AW13" s="6">
        <v>0.60763888888888895</v>
      </c>
      <c r="AX13" s="6" t="s">
        <v>72</v>
      </c>
      <c r="AY13" s="6" t="s">
        <v>72</v>
      </c>
      <c r="AZ13" s="6" t="s">
        <v>72</v>
      </c>
      <c r="BA13" s="1" t="s">
        <v>182</v>
      </c>
      <c r="BB13" s="1" t="s">
        <v>72</v>
      </c>
      <c r="BC13" s="1" t="s">
        <v>94</v>
      </c>
      <c r="BD13" s="1">
        <v>3</v>
      </c>
      <c r="BE13" s="1" t="s">
        <v>183</v>
      </c>
      <c r="BF13" s="1" t="s">
        <v>88</v>
      </c>
      <c r="BG13" s="1" t="s">
        <v>72</v>
      </c>
      <c r="BH13" s="1" t="s">
        <v>88</v>
      </c>
      <c r="BI13" s="1" t="s">
        <v>96</v>
      </c>
      <c r="BJ13" s="1" t="s">
        <v>72</v>
      </c>
      <c r="BK13" s="1" t="s">
        <v>184</v>
      </c>
      <c r="BL13" s="1" t="s">
        <v>185</v>
      </c>
      <c r="BM13" s="1" t="s">
        <v>72</v>
      </c>
      <c r="BN13" s="1" t="s">
        <v>72</v>
      </c>
      <c r="BO13" s="1" t="s">
        <v>72</v>
      </c>
      <c r="BP13" s="1" t="s">
        <v>72</v>
      </c>
      <c r="BQ13" s="21" t="s">
        <v>99</v>
      </c>
      <c r="BR13" s="21" t="s">
        <v>100</v>
      </c>
    </row>
    <row r="14" spans="1:111" s="1" customFormat="1" ht="20.45" customHeight="1">
      <c r="A14" s="1" t="s">
        <v>186</v>
      </c>
      <c r="B14" s="1" t="s">
        <v>187</v>
      </c>
      <c r="C14" s="1" t="s">
        <v>71</v>
      </c>
      <c r="D14" s="3">
        <v>44087</v>
      </c>
      <c r="E14" s="4">
        <v>0.27083333333333331</v>
      </c>
      <c r="F14" s="5">
        <v>44075</v>
      </c>
      <c r="G14" s="3">
        <v>44087</v>
      </c>
      <c r="H14" s="4">
        <v>0.3125</v>
      </c>
      <c r="I14" s="4">
        <f t="shared" si="0"/>
        <v>4.1666666666666685E-2</v>
      </c>
      <c r="J14" s="1" t="s">
        <v>72</v>
      </c>
      <c r="K14" s="1" t="s">
        <v>73</v>
      </c>
      <c r="L14" s="1" t="s">
        <v>188</v>
      </c>
      <c r="M14" s="1" t="s">
        <v>75</v>
      </c>
      <c r="N14" s="1" t="s">
        <v>76</v>
      </c>
      <c r="O14" s="1" t="s">
        <v>77</v>
      </c>
      <c r="P14" s="1" t="s">
        <v>78</v>
      </c>
      <c r="Q14" s="1" t="s">
        <v>96</v>
      </c>
      <c r="R14" s="1" t="s">
        <v>78</v>
      </c>
      <c r="S14" s="1" t="s">
        <v>78</v>
      </c>
      <c r="T14" s="34" t="s">
        <v>72</v>
      </c>
      <c r="U14" s="75" t="s">
        <v>72</v>
      </c>
      <c r="V14" s="1" t="s">
        <v>80</v>
      </c>
      <c r="W14" s="1" t="s">
        <v>81</v>
      </c>
      <c r="X14" s="1" t="s">
        <v>123</v>
      </c>
      <c r="Y14" s="1" t="s">
        <v>83</v>
      </c>
      <c r="Z14" s="1" t="s">
        <v>84</v>
      </c>
      <c r="AA14" s="1" t="s">
        <v>72</v>
      </c>
      <c r="AB14" s="1" t="s">
        <v>189</v>
      </c>
      <c r="AC14" s="1" t="s">
        <v>189</v>
      </c>
      <c r="AD14" s="1" t="s">
        <v>126</v>
      </c>
      <c r="AE14" s="1">
        <v>68</v>
      </c>
      <c r="AF14" s="1" t="s">
        <v>88</v>
      </c>
      <c r="AG14" s="1" t="s">
        <v>72</v>
      </c>
      <c r="AH14" s="1" t="s">
        <v>155</v>
      </c>
      <c r="AI14" s="1" t="s">
        <v>90</v>
      </c>
      <c r="AJ14" s="1" t="s">
        <v>91</v>
      </c>
      <c r="AK14" s="1" t="s">
        <v>92</v>
      </c>
      <c r="AL14" s="1" t="s">
        <v>72</v>
      </c>
      <c r="AM14" s="1" t="s">
        <v>72</v>
      </c>
      <c r="AN14" s="1" t="s">
        <v>72</v>
      </c>
      <c r="AO14" s="1" t="s">
        <v>72</v>
      </c>
      <c r="AP14" s="1" t="s">
        <v>72</v>
      </c>
      <c r="AQ14" s="1" t="s">
        <v>72</v>
      </c>
      <c r="AR14" s="1" t="s">
        <v>72</v>
      </c>
      <c r="AS14" s="1" t="s">
        <v>72</v>
      </c>
      <c r="AT14" s="1" t="s">
        <v>72</v>
      </c>
      <c r="AU14" s="3">
        <v>44087</v>
      </c>
      <c r="AV14" s="6">
        <v>0.4236111111111111</v>
      </c>
      <c r="AW14" s="6">
        <v>0.45833333333333331</v>
      </c>
      <c r="AX14" s="6" t="s">
        <v>72</v>
      </c>
      <c r="AY14" s="6" t="s">
        <v>72</v>
      </c>
      <c r="AZ14" s="6" t="s">
        <v>72</v>
      </c>
      <c r="BA14" s="1" t="s">
        <v>190</v>
      </c>
      <c r="BB14" s="1" t="s">
        <v>72</v>
      </c>
      <c r="BC14" s="1" t="s">
        <v>128</v>
      </c>
      <c r="BD14" s="1">
        <v>3</v>
      </c>
      <c r="BE14" s="1" t="s">
        <v>183</v>
      </c>
      <c r="BF14" s="1" t="s">
        <v>88</v>
      </c>
      <c r="BG14" s="1" t="s">
        <v>72</v>
      </c>
      <c r="BH14" s="1" t="s">
        <v>88</v>
      </c>
      <c r="BI14" s="1" t="s">
        <v>96</v>
      </c>
      <c r="BJ14" s="1" t="s">
        <v>72</v>
      </c>
      <c r="BK14" s="1" t="s">
        <v>191</v>
      </c>
      <c r="BL14" s="1" t="s">
        <v>192</v>
      </c>
      <c r="BM14" s="1" t="s">
        <v>72</v>
      </c>
      <c r="BN14" s="1" t="s">
        <v>72</v>
      </c>
      <c r="BO14" s="1" t="s">
        <v>72</v>
      </c>
      <c r="BP14" s="1" t="s">
        <v>72</v>
      </c>
      <c r="BQ14" s="21" t="s">
        <v>99</v>
      </c>
      <c r="BR14" s="21" t="s">
        <v>100</v>
      </c>
    </row>
    <row r="15" spans="1:111" s="1" customFormat="1" ht="20.45" customHeight="1">
      <c r="A15" s="1" t="s">
        <v>193</v>
      </c>
      <c r="B15" s="1" t="s">
        <v>194</v>
      </c>
      <c r="C15" s="1" t="s">
        <v>71</v>
      </c>
      <c r="D15" s="3">
        <v>44087</v>
      </c>
      <c r="E15" s="4">
        <v>0.20833333333333334</v>
      </c>
      <c r="F15" s="5">
        <v>44075</v>
      </c>
      <c r="G15" s="3">
        <v>44087</v>
      </c>
      <c r="H15" s="4">
        <v>0.3125</v>
      </c>
      <c r="I15" s="4">
        <f t="shared" si="0"/>
        <v>0.10416666666666666</v>
      </c>
      <c r="J15" s="1" t="s">
        <v>72</v>
      </c>
      <c r="K15" s="1" t="s">
        <v>73</v>
      </c>
      <c r="L15" s="1" t="s">
        <v>195</v>
      </c>
      <c r="M15" s="1" t="s">
        <v>75</v>
      </c>
      <c r="N15" s="1" t="s">
        <v>76</v>
      </c>
      <c r="O15" s="1" t="s">
        <v>77</v>
      </c>
      <c r="P15" s="1" t="s">
        <v>78</v>
      </c>
      <c r="Q15" s="1" t="s">
        <v>96</v>
      </c>
      <c r="R15" s="1" t="s">
        <v>78</v>
      </c>
      <c r="S15" s="1" t="s">
        <v>78</v>
      </c>
      <c r="T15" s="34" t="s">
        <v>72</v>
      </c>
      <c r="U15" s="75" t="s">
        <v>72</v>
      </c>
      <c r="V15" s="1" t="s">
        <v>80</v>
      </c>
      <c r="W15" s="1" t="s">
        <v>81</v>
      </c>
      <c r="X15" s="1" t="s">
        <v>123</v>
      </c>
      <c r="Y15" s="1" t="s">
        <v>83</v>
      </c>
      <c r="Z15" s="1" t="s">
        <v>84</v>
      </c>
      <c r="AA15" s="1" t="s">
        <v>72</v>
      </c>
      <c r="AB15" s="1" t="s">
        <v>196</v>
      </c>
      <c r="AC15" s="1" t="s">
        <v>197</v>
      </c>
      <c r="AD15" s="1" t="s">
        <v>87</v>
      </c>
      <c r="AE15" s="1">
        <v>65</v>
      </c>
      <c r="AF15" s="1" t="s">
        <v>88</v>
      </c>
      <c r="AG15" s="1" t="s">
        <v>72</v>
      </c>
      <c r="AH15" s="1" t="s">
        <v>155</v>
      </c>
      <c r="AI15" s="1" t="s">
        <v>90</v>
      </c>
      <c r="AJ15" s="1" t="s">
        <v>91</v>
      </c>
      <c r="AK15" s="1" t="s">
        <v>92</v>
      </c>
      <c r="AL15" s="1" t="s">
        <v>72</v>
      </c>
      <c r="AM15" s="1" t="s">
        <v>72</v>
      </c>
      <c r="AN15" s="1" t="s">
        <v>72</v>
      </c>
      <c r="AO15" s="1" t="s">
        <v>72</v>
      </c>
      <c r="AP15" s="1" t="s">
        <v>72</v>
      </c>
      <c r="AQ15" s="1" t="s">
        <v>72</v>
      </c>
      <c r="AR15" s="1" t="s">
        <v>72</v>
      </c>
      <c r="AS15" s="1" t="s">
        <v>72</v>
      </c>
      <c r="AT15" s="1" t="s">
        <v>72</v>
      </c>
      <c r="AU15" s="3">
        <v>44087</v>
      </c>
      <c r="AV15" s="6">
        <v>0.4236111111111111</v>
      </c>
      <c r="AW15" s="6">
        <v>0.52430555555555558</v>
      </c>
      <c r="AX15" s="6" t="s">
        <v>72</v>
      </c>
      <c r="AY15" s="6" t="s">
        <v>72</v>
      </c>
      <c r="AZ15" s="6" t="s">
        <v>72</v>
      </c>
      <c r="BA15" s="1" t="s">
        <v>198</v>
      </c>
      <c r="BB15" s="1" t="s">
        <v>72</v>
      </c>
      <c r="BC15" s="1" t="s">
        <v>128</v>
      </c>
      <c r="BD15" s="1">
        <v>3</v>
      </c>
      <c r="BE15" s="1" t="s">
        <v>183</v>
      </c>
      <c r="BF15" s="1" t="s">
        <v>88</v>
      </c>
      <c r="BG15" s="1" t="s">
        <v>72</v>
      </c>
      <c r="BH15" s="1" t="s">
        <v>88</v>
      </c>
      <c r="BI15" s="1" t="s">
        <v>96</v>
      </c>
      <c r="BJ15" s="1" t="s">
        <v>72</v>
      </c>
      <c r="BK15" s="1" t="s">
        <v>191</v>
      </c>
      <c r="BL15" s="1" t="s">
        <v>192</v>
      </c>
      <c r="BM15" s="1" t="s">
        <v>72</v>
      </c>
      <c r="BN15" s="1" t="s">
        <v>72</v>
      </c>
      <c r="BO15" s="1" t="s">
        <v>72</v>
      </c>
      <c r="BP15" s="1" t="s">
        <v>72</v>
      </c>
      <c r="BQ15" s="21" t="s">
        <v>99</v>
      </c>
      <c r="BR15" s="21" t="s">
        <v>100</v>
      </c>
    </row>
    <row r="16" spans="1:111" s="1" customFormat="1" ht="20.45" customHeight="1">
      <c r="A16" s="1" t="s">
        <v>199</v>
      </c>
      <c r="B16" s="1" t="s">
        <v>200</v>
      </c>
      <c r="C16" s="1" t="s">
        <v>71</v>
      </c>
      <c r="D16" s="3">
        <v>44089</v>
      </c>
      <c r="E16" s="4">
        <v>0.25</v>
      </c>
      <c r="F16" s="5">
        <v>44075</v>
      </c>
      <c r="G16" s="3">
        <v>44089</v>
      </c>
      <c r="H16" s="4">
        <v>0.375</v>
      </c>
      <c r="I16" s="4">
        <f t="shared" si="0"/>
        <v>0.125</v>
      </c>
      <c r="J16" s="1" t="s">
        <v>72</v>
      </c>
      <c r="K16" s="1" t="s">
        <v>73</v>
      </c>
      <c r="L16" s="1" t="s">
        <v>201</v>
      </c>
      <c r="M16" s="1" t="s">
        <v>75</v>
      </c>
      <c r="N16" s="1" t="s">
        <v>76</v>
      </c>
      <c r="O16" s="1" t="s">
        <v>77</v>
      </c>
      <c r="P16" s="1" t="s">
        <v>78</v>
      </c>
      <c r="Q16" s="1" t="s">
        <v>96</v>
      </c>
      <c r="R16" s="1" t="s">
        <v>78</v>
      </c>
      <c r="S16" s="1" t="s">
        <v>78</v>
      </c>
      <c r="T16" s="34" t="s">
        <v>72</v>
      </c>
      <c r="U16" s="75" t="s">
        <v>72</v>
      </c>
      <c r="V16" s="1" t="s">
        <v>80</v>
      </c>
      <c r="W16" s="1" t="s">
        <v>81</v>
      </c>
      <c r="X16" s="1" t="s">
        <v>123</v>
      </c>
      <c r="Y16" s="1" t="s">
        <v>83</v>
      </c>
      <c r="Z16" s="1" t="s">
        <v>152</v>
      </c>
      <c r="AA16" s="1" t="s">
        <v>72</v>
      </c>
      <c r="AB16" s="1" t="s">
        <v>153</v>
      </c>
      <c r="AC16" s="1" t="s">
        <v>154</v>
      </c>
      <c r="AD16" s="1" t="s">
        <v>126</v>
      </c>
      <c r="AE16" s="1">
        <v>60</v>
      </c>
      <c r="AF16" s="1" t="s">
        <v>88</v>
      </c>
      <c r="AG16" s="1" t="s">
        <v>72</v>
      </c>
      <c r="AH16" s="1" t="s">
        <v>89</v>
      </c>
      <c r="AI16" s="1" t="s">
        <v>90</v>
      </c>
      <c r="AJ16" s="1" t="s">
        <v>91</v>
      </c>
      <c r="AK16" s="1" t="s">
        <v>92</v>
      </c>
      <c r="AL16" s="1" t="s">
        <v>72</v>
      </c>
      <c r="AM16" s="1" t="s">
        <v>72</v>
      </c>
      <c r="AN16" s="1" t="s">
        <v>72</v>
      </c>
      <c r="AO16" s="1" t="s">
        <v>72</v>
      </c>
      <c r="AP16" s="1" t="s">
        <v>72</v>
      </c>
      <c r="AQ16" s="1" t="s">
        <v>72</v>
      </c>
      <c r="AR16" s="1" t="s">
        <v>72</v>
      </c>
      <c r="AS16" s="1" t="s">
        <v>72</v>
      </c>
      <c r="AT16" s="1" t="s">
        <v>72</v>
      </c>
      <c r="AU16" s="3">
        <v>44089</v>
      </c>
      <c r="AV16" s="6">
        <v>0.40625</v>
      </c>
      <c r="AW16" s="6">
        <v>0.43055555555555558</v>
      </c>
      <c r="AX16" s="6" t="s">
        <v>72</v>
      </c>
      <c r="AY16" s="6" t="s">
        <v>72</v>
      </c>
      <c r="AZ16" s="6" t="s">
        <v>72</v>
      </c>
      <c r="BA16" s="1" t="s">
        <v>202</v>
      </c>
      <c r="BB16" s="1" t="s">
        <v>203</v>
      </c>
      <c r="BC16" s="1" t="s">
        <v>204</v>
      </c>
      <c r="BD16" s="1">
        <v>3</v>
      </c>
      <c r="BE16" s="1" t="s">
        <v>95</v>
      </c>
      <c r="BF16" s="1" t="s">
        <v>75</v>
      </c>
      <c r="BG16" s="1" t="s">
        <v>72</v>
      </c>
      <c r="BH16" s="1" t="s">
        <v>88</v>
      </c>
      <c r="BI16" s="1" t="s">
        <v>79</v>
      </c>
      <c r="BJ16" s="1" t="s">
        <v>72</v>
      </c>
      <c r="BK16" s="1" t="s">
        <v>191</v>
      </c>
      <c r="BL16" s="1" t="s">
        <v>192</v>
      </c>
      <c r="BM16" s="1" t="s">
        <v>72</v>
      </c>
      <c r="BN16" s="1" t="s">
        <v>72</v>
      </c>
      <c r="BO16" s="1" t="s">
        <v>72</v>
      </c>
      <c r="BP16" s="1" t="s">
        <v>72</v>
      </c>
      <c r="BQ16" s="1" t="s">
        <v>160</v>
      </c>
    </row>
    <row r="17" spans="1:93" s="1" customFormat="1" ht="20.45" customHeight="1">
      <c r="A17" s="1" t="s">
        <v>205</v>
      </c>
      <c r="B17" s="1" t="s">
        <v>206</v>
      </c>
      <c r="C17" s="1" t="s">
        <v>71</v>
      </c>
      <c r="D17" s="3">
        <v>44090</v>
      </c>
      <c r="E17" s="4">
        <v>0.27083333333333331</v>
      </c>
      <c r="F17" s="5">
        <v>44075</v>
      </c>
      <c r="G17" s="3">
        <v>44090</v>
      </c>
      <c r="H17" s="4">
        <v>0.375</v>
      </c>
      <c r="I17" s="4">
        <f t="shared" si="0"/>
        <v>0.10416666666666669</v>
      </c>
      <c r="J17" s="1" t="s">
        <v>72</v>
      </c>
      <c r="K17" s="1" t="s">
        <v>73</v>
      </c>
      <c r="L17" s="1" t="s">
        <v>207</v>
      </c>
      <c r="M17" s="1" t="s">
        <v>75</v>
      </c>
      <c r="N17" s="1" t="s">
        <v>208</v>
      </c>
      <c r="O17" s="1" t="s">
        <v>209</v>
      </c>
      <c r="P17" s="1" t="s">
        <v>78</v>
      </c>
      <c r="Q17" s="1" t="s">
        <v>79</v>
      </c>
      <c r="R17" s="1" t="s">
        <v>139</v>
      </c>
      <c r="S17" s="1" t="s">
        <v>78</v>
      </c>
      <c r="T17" s="34" t="s">
        <v>72</v>
      </c>
      <c r="U17" s="75" t="s">
        <v>72</v>
      </c>
      <c r="V17" s="1" t="s">
        <v>80</v>
      </c>
      <c r="W17" s="1" t="s">
        <v>81</v>
      </c>
      <c r="X17" s="1" t="s">
        <v>123</v>
      </c>
      <c r="Y17" s="1" t="s">
        <v>83</v>
      </c>
      <c r="Z17" s="1" t="s">
        <v>152</v>
      </c>
      <c r="AA17" s="1" t="s">
        <v>72</v>
      </c>
      <c r="AB17" s="1" t="s">
        <v>153</v>
      </c>
      <c r="AC17" s="1" t="s">
        <v>164</v>
      </c>
      <c r="AD17" s="1" t="s">
        <v>126</v>
      </c>
      <c r="AE17" s="1">
        <v>58</v>
      </c>
      <c r="AF17" s="1" t="s">
        <v>88</v>
      </c>
      <c r="AG17" s="1" t="s">
        <v>72</v>
      </c>
      <c r="AH17" s="1" t="s">
        <v>89</v>
      </c>
      <c r="AI17" s="1" t="s">
        <v>90</v>
      </c>
      <c r="AJ17" s="1" t="s">
        <v>91</v>
      </c>
      <c r="AK17" s="1" t="s">
        <v>92</v>
      </c>
      <c r="AL17" s="1" t="s">
        <v>72</v>
      </c>
      <c r="AM17" s="1" t="s">
        <v>72</v>
      </c>
      <c r="AN17" s="1" t="s">
        <v>72</v>
      </c>
      <c r="AO17" s="1" t="s">
        <v>72</v>
      </c>
      <c r="AP17" s="1" t="s">
        <v>72</v>
      </c>
      <c r="AQ17" s="1" t="s">
        <v>72</v>
      </c>
      <c r="AR17" s="1" t="s">
        <v>72</v>
      </c>
      <c r="AS17" s="1" t="s">
        <v>72</v>
      </c>
      <c r="AT17" s="1" t="s">
        <v>72</v>
      </c>
      <c r="AU17" s="1" t="s">
        <v>72</v>
      </c>
      <c r="AV17" s="1" t="s">
        <v>72</v>
      </c>
      <c r="AW17" s="1" t="s">
        <v>72</v>
      </c>
      <c r="AX17" s="1" t="s">
        <v>72</v>
      </c>
      <c r="AY17" s="1" t="s">
        <v>72</v>
      </c>
      <c r="AZ17" s="1" t="s">
        <v>72</v>
      </c>
      <c r="BA17" s="1" t="s">
        <v>72</v>
      </c>
      <c r="BB17" s="1" t="s">
        <v>72</v>
      </c>
      <c r="BC17" s="1" t="s">
        <v>72</v>
      </c>
      <c r="BD17" s="1" t="s">
        <v>72</v>
      </c>
      <c r="BE17" s="1" t="s">
        <v>72</v>
      </c>
      <c r="BF17" s="1" t="s">
        <v>72</v>
      </c>
      <c r="BG17" s="1" t="s">
        <v>72</v>
      </c>
      <c r="BH17" s="1" t="s">
        <v>88</v>
      </c>
      <c r="BI17" s="1" t="s">
        <v>79</v>
      </c>
      <c r="BJ17" s="1" t="s">
        <v>72</v>
      </c>
      <c r="BK17" s="1" t="s">
        <v>72</v>
      </c>
      <c r="BL17" s="1" t="s">
        <v>72</v>
      </c>
      <c r="BM17" s="1" t="s">
        <v>72</v>
      </c>
      <c r="BN17" s="1" t="s">
        <v>72</v>
      </c>
      <c r="BO17" s="1" t="s">
        <v>72</v>
      </c>
      <c r="BP17" s="1" t="s">
        <v>72</v>
      </c>
      <c r="BQ17" s="1" t="s">
        <v>160</v>
      </c>
    </row>
    <row r="18" spans="1:93" s="1" customFormat="1" ht="20.45" customHeight="1">
      <c r="A18" s="1" t="s">
        <v>210</v>
      </c>
      <c r="B18" s="1" t="s">
        <v>211</v>
      </c>
      <c r="C18" s="1" t="s">
        <v>71</v>
      </c>
      <c r="D18" s="3">
        <v>44110</v>
      </c>
      <c r="E18" s="4">
        <v>0.20833333333333334</v>
      </c>
      <c r="F18" s="5">
        <v>44105</v>
      </c>
      <c r="G18" s="3">
        <v>44110</v>
      </c>
      <c r="H18" s="4">
        <v>0.32291666666666669</v>
      </c>
      <c r="I18" s="4">
        <f t="shared" si="0"/>
        <v>0.11458333333333334</v>
      </c>
      <c r="J18" s="1" t="s">
        <v>72</v>
      </c>
      <c r="K18" s="1" t="s">
        <v>73</v>
      </c>
      <c r="L18" s="1" t="s">
        <v>212</v>
      </c>
      <c r="M18" s="1" t="s">
        <v>75</v>
      </c>
      <c r="N18" s="1" t="s">
        <v>213</v>
      </c>
      <c r="O18" s="1" t="s">
        <v>77</v>
      </c>
      <c r="P18" s="1" t="s">
        <v>78</v>
      </c>
      <c r="Q18" s="1" t="s">
        <v>96</v>
      </c>
      <c r="R18" s="1" t="s">
        <v>78</v>
      </c>
      <c r="S18" s="1" t="s">
        <v>78</v>
      </c>
      <c r="T18" s="34" t="s">
        <v>72</v>
      </c>
      <c r="U18" s="75" t="s">
        <v>72</v>
      </c>
      <c r="V18" s="1" t="s">
        <v>80</v>
      </c>
      <c r="W18" s="1" t="s">
        <v>81</v>
      </c>
      <c r="X18" s="1" t="s">
        <v>123</v>
      </c>
      <c r="Y18" s="1" t="s">
        <v>83</v>
      </c>
      <c r="Z18" s="1" t="s">
        <v>84</v>
      </c>
      <c r="AA18" s="1" t="s">
        <v>72</v>
      </c>
      <c r="AB18" s="1" t="s">
        <v>214</v>
      </c>
      <c r="AC18" s="1" t="s">
        <v>215</v>
      </c>
      <c r="AD18" s="1" t="s">
        <v>126</v>
      </c>
      <c r="AE18" s="1">
        <v>50</v>
      </c>
      <c r="AF18" s="1" t="s">
        <v>88</v>
      </c>
      <c r="AG18" s="1" t="s">
        <v>72</v>
      </c>
      <c r="AH18" s="1" t="s">
        <v>89</v>
      </c>
      <c r="AI18" s="1" t="s">
        <v>90</v>
      </c>
      <c r="AJ18" s="1" t="s">
        <v>91</v>
      </c>
      <c r="AK18" s="1" t="s">
        <v>216</v>
      </c>
      <c r="AL18" s="1" t="s">
        <v>72</v>
      </c>
      <c r="AM18" s="1" t="s">
        <v>217</v>
      </c>
      <c r="AN18" s="1">
        <v>3</v>
      </c>
      <c r="AO18" s="1" t="s">
        <v>218</v>
      </c>
      <c r="AP18" s="1">
        <v>3</v>
      </c>
      <c r="AQ18" s="1" t="s">
        <v>219</v>
      </c>
      <c r="AR18" s="1" t="s">
        <v>220</v>
      </c>
      <c r="AS18" s="1" t="s">
        <v>72</v>
      </c>
      <c r="AT18" s="1" t="s">
        <v>72</v>
      </c>
      <c r="AU18" s="3">
        <v>44110</v>
      </c>
      <c r="AV18" s="6">
        <v>0.40972222222222227</v>
      </c>
      <c r="AW18" s="6">
        <v>0.5708333333333333</v>
      </c>
      <c r="AX18" s="6" t="s">
        <v>72</v>
      </c>
      <c r="AY18" s="6" t="s">
        <v>72</v>
      </c>
      <c r="AZ18" s="6" t="s">
        <v>72</v>
      </c>
      <c r="BA18" s="1" t="s">
        <v>221</v>
      </c>
      <c r="BB18" s="1" t="s">
        <v>222</v>
      </c>
      <c r="BC18" s="1" t="s">
        <v>204</v>
      </c>
      <c r="BD18" s="1">
        <v>3</v>
      </c>
      <c r="BE18" s="21" t="s">
        <v>129</v>
      </c>
      <c r="BF18" s="1" t="s">
        <v>75</v>
      </c>
      <c r="BG18" s="1" t="s">
        <v>72</v>
      </c>
      <c r="BH18" s="1" t="s">
        <v>88</v>
      </c>
      <c r="BI18" s="1" t="s">
        <v>96</v>
      </c>
      <c r="BJ18" s="1" t="s">
        <v>72</v>
      </c>
      <c r="BK18" s="1" t="s">
        <v>223</v>
      </c>
      <c r="BL18" s="1" t="s">
        <v>224</v>
      </c>
      <c r="BM18" s="1" t="s">
        <v>72</v>
      </c>
      <c r="BN18" s="1" t="s">
        <v>72</v>
      </c>
      <c r="BO18" s="1" t="s">
        <v>72</v>
      </c>
      <c r="BP18" s="1" t="s">
        <v>72</v>
      </c>
      <c r="BQ18" s="21" t="s">
        <v>99</v>
      </c>
      <c r="BR18" s="21" t="s">
        <v>100</v>
      </c>
      <c r="CN18" s="3"/>
    </row>
    <row r="19" spans="1:93" s="1" customFormat="1" ht="20.45" customHeight="1">
      <c r="A19" s="1" t="s">
        <v>225</v>
      </c>
      <c r="B19" s="1" t="s">
        <v>226</v>
      </c>
      <c r="C19" s="1" t="s">
        <v>71</v>
      </c>
      <c r="D19" s="3">
        <v>44110</v>
      </c>
      <c r="E19" s="4">
        <v>0.27083333333333331</v>
      </c>
      <c r="F19" s="5">
        <v>44105</v>
      </c>
      <c r="G19" s="3">
        <v>44110</v>
      </c>
      <c r="H19" s="4">
        <v>0.32291666666666669</v>
      </c>
      <c r="I19" s="4">
        <f t="shared" si="0"/>
        <v>5.208333333333337E-2</v>
      </c>
      <c r="J19" s="1" t="s">
        <v>72</v>
      </c>
      <c r="K19" s="1" t="s">
        <v>73</v>
      </c>
      <c r="L19" s="1" t="s">
        <v>227</v>
      </c>
      <c r="M19" s="1" t="s">
        <v>75</v>
      </c>
      <c r="N19" s="1" t="s">
        <v>213</v>
      </c>
      <c r="O19" s="1" t="s">
        <v>77</v>
      </c>
      <c r="P19" s="1" t="s">
        <v>78</v>
      </c>
      <c r="Q19" s="1" t="s">
        <v>96</v>
      </c>
      <c r="R19" s="1" t="s">
        <v>78</v>
      </c>
      <c r="S19" s="1" t="s">
        <v>78</v>
      </c>
      <c r="T19" s="34" t="s">
        <v>72</v>
      </c>
      <c r="U19" s="75" t="s">
        <v>72</v>
      </c>
      <c r="V19" s="1" t="s">
        <v>80</v>
      </c>
      <c r="W19" s="1" t="s">
        <v>81</v>
      </c>
      <c r="X19" s="1" t="s">
        <v>123</v>
      </c>
      <c r="Y19" s="1" t="s">
        <v>83</v>
      </c>
      <c r="Z19" s="1" t="s">
        <v>84</v>
      </c>
      <c r="AA19" s="1" t="s">
        <v>72</v>
      </c>
      <c r="AB19" s="1" t="s">
        <v>196</v>
      </c>
      <c r="AC19" s="1" t="s">
        <v>228</v>
      </c>
      <c r="AD19" s="1" t="s">
        <v>126</v>
      </c>
      <c r="AE19" s="1">
        <v>55</v>
      </c>
      <c r="AF19" s="1" t="s">
        <v>88</v>
      </c>
      <c r="AG19" s="1" t="s">
        <v>72</v>
      </c>
      <c r="AH19" s="1" t="s">
        <v>89</v>
      </c>
      <c r="AI19" s="1" t="s">
        <v>90</v>
      </c>
      <c r="AJ19" s="1" t="s">
        <v>91</v>
      </c>
      <c r="AK19" s="1" t="s">
        <v>216</v>
      </c>
      <c r="AL19" s="1" t="s">
        <v>72</v>
      </c>
      <c r="AM19" s="1" t="s">
        <v>229</v>
      </c>
      <c r="AN19" s="1">
        <v>2</v>
      </c>
      <c r="AO19" s="1" t="s">
        <v>230</v>
      </c>
      <c r="AP19" s="1">
        <v>2</v>
      </c>
      <c r="AQ19" s="1" t="s">
        <v>231</v>
      </c>
      <c r="AR19" s="1" t="s">
        <v>220</v>
      </c>
      <c r="AS19" s="1" t="s">
        <v>72</v>
      </c>
      <c r="AT19" s="1" t="s">
        <v>72</v>
      </c>
      <c r="AU19" s="3">
        <v>44110</v>
      </c>
      <c r="AV19" s="6">
        <v>0.41666666666666669</v>
      </c>
      <c r="AW19" s="6">
        <v>0.58333333333333337</v>
      </c>
      <c r="AX19" s="6" t="s">
        <v>72</v>
      </c>
      <c r="AY19" s="6" t="s">
        <v>72</v>
      </c>
      <c r="AZ19" s="6" t="s">
        <v>72</v>
      </c>
      <c r="BA19" s="1" t="s">
        <v>232</v>
      </c>
      <c r="BB19" s="1" t="s">
        <v>232</v>
      </c>
      <c r="BC19" s="1" t="s">
        <v>204</v>
      </c>
      <c r="BD19" s="1">
        <v>3</v>
      </c>
      <c r="BE19" s="21" t="s">
        <v>129</v>
      </c>
      <c r="BF19" s="1" t="s">
        <v>75</v>
      </c>
      <c r="BG19" s="1" t="s">
        <v>72</v>
      </c>
      <c r="BH19" s="1" t="s">
        <v>88</v>
      </c>
      <c r="BI19" s="1" t="s">
        <v>96</v>
      </c>
      <c r="BJ19" s="1" t="s">
        <v>72</v>
      </c>
      <c r="BK19" s="1" t="s">
        <v>233</v>
      </c>
      <c r="BL19" s="1" t="s">
        <v>224</v>
      </c>
      <c r="BM19" s="1" t="s">
        <v>72</v>
      </c>
      <c r="BN19" s="1" t="s">
        <v>72</v>
      </c>
      <c r="BO19" s="1" t="s">
        <v>72</v>
      </c>
      <c r="BP19" s="1" t="s">
        <v>72</v>
      </c>
      <c r="BQ19" s="21" t="s">
        <v>99</v>
      </c>
      <c r="BR19" s="21" t="s">
        <v>100</v>
      </c>
      <c r="CN19" s="3"/>
    </row>
    <row r="20" spans="1:93" s="1" customFormat="1" ht="20.45" customHeight="1">
      <c r="A20" s="1" t="s">
        <v>234</v>
      </c>
      <c r="B20" s="1" t="s">
        <v>235</v>
      </c>
      <c r="C20" s="1" t="s">
        <v>71</v>
      </c>
      <c r="D20" s="3">
        <v>44112</v>
      </c>
      <c r="E20" s="4">
        <v>0.33333333333333331</v>
      </c>
      <c r="F20" s="5">
        <v>44105</v>
      </c>
      <c r="G20" s="3">
        <v>44112</v>
      </c>
      <c r="H20" s="4">
        <v>0.41666666666666669</v>
      </c>
      <c r="I20" s="4">
        <f t="shared" si="0"/>
        <v>8.333333333333337E-2</v>
      </c>
      <c r="J20" s="1" t="s">
        <v>72</v>
      </c>
      <c r="K20" s="1" t="s">
        <v>73</v>
      </c>
      <c r="L20" s="1" t="s">
        <v>236</v>
      </c>
      <c r="M20" s="1" t="s">
        <v>75</v>
      </c>
      <c r="N20" s="1" t="s">
        <v>213</v>
      </c>
      <c r="O20" s="1" t="s">
        <v>77</v>
      </c>
      <c r="P20" s="1" t="s">
        <v>78</v>
      </c>
      <c r="Q20" s="1" t="s">
        <v>79</v>
      </c>
      <c r="R20" s="1" t="s">
        <v>139</v>
      </c>
      <c r="S20" s="1" t="s">
        <v>78</v>
      </c>
      <c r="T20" s="34" t="s">
        <v>72</v>
      </c>
      <c r="U20" s="75" t="s">
        <v>72</v>
      </c>
      <c r="V20" s="1" t="s">
        <v>80</v>
      </c>
      <c r="W20" s="1" t="s">
        <v>81</v>
      </c>
      <c r="X20" s="1" t="s">
        <v>82</v>
      </c>
      <c r="Y20" s="1" t="s">
        <v>83</v>
      </c>
      <c r="Z20" s="1" t="s">
        <v>84</v>
      </c>
      <c r="AA20" s="1" t="s">
        <v>72</v>
      </c>
      <c r="AB20" s="1" t="s">
        <v>214</v>
      </c>
      <c r="AC20" s="1" t="s">
        <v>237</v>
      </c>
      <c r="AD20" s="1" t="s">
        <v>126</v>
      </c>
      <c r="AE20" s="1">
        <v>75</v>
      </c>
      <c r="AF20" s="1" t="s">
        <v>88</v>
      </c>
      <c r="AG20" s="1" t="s">
        <v>72</v>
      </c>
      <c r="AH20" s="1" t="s">
        <v>89</v>
      </c>
      <c r="AI20" s="1" t="s">
        <v>90</v>
      </c>
      <c r="AJ20" s="1" t="s">
        <v>91</v>
      </c>
      <c r="AK20" s="1" t="s">
        <v>92</v>
      </c>
      <c r="AL20" s="1" t="s">
        <v>72</v>
      </c>
      <c r="AM20" s="1" t="s">
        <v>217</v>
      </c>
      <c r="AN20" s="1">
        <v>3</v>
      </c>
      <c r="AO20" s="1" t="s">
        <v>218</v>
      </c>
      <c r="AP20" s="1" t="s">
        <v>72</v>
      </c>
      <c r="AQ20" s="1" t="s">
        <v>72</v>
      </c>
      <c r="AR20" s="1" t="s">
        <v>220</v>
      </c>
      <c r="AS20" s="1" t="s">
        <v>72</v>
      </c>
      <c r="AT20" s="1" t="s">
        <v>72</v>
      </c>
      <c r="AU20" s="3">
        <v>44112</v>
      </c>
      <c r="AV20" s="6">
        <v>0.41666666666666669</v>
      </c>
      <c r="AW20" s="6">
        <v>0.5</v>
      </c>
      <c r="AX20" s="6" t="s">
        <v>72</v>
      </c>
      <c r="AY20" s="6" t="s">
        <v>72</v>
      </c>
      <c r="AZ20" s="6" t="s">
        <v>72</v>
      </c>
      <c r="BA20" s="1" t="s">
        <v>238</v>
      </c>
      <c r="BB20" s="1" t="s">
        <v>238</v>
      </c>
      <c r="BC20" s="1" t="s">
        <v>204</v>
      </c>
      <c r="BD20" s="1">
        <v>3</v>
      </c>
      <c r="BE20" s="21" t="s">
        <v>129</v>
      </c>
      <c r="BF20" s="1" t="s">
        <v>88</v>
      </c>
      <c r="BG20" s="1" t="s">
        <v>72</v>
      </c>
      <c r="BH20" s="1" t="s">
        <v>88</v>
      </c>
      <c r="BI20" s="1" t="s">
        <v>96</v>
      </c>
      <c r="BJ20" s="1" t="s">
        <v>72</v>
      </c>
      <c r="BK20" s="1" t="s">
        <v>239</v>
      </c>
      <c r="BL20" s="1" t="s">
        <v>224</v>
      </c>
      <c r="BM20" s="1" t="s">
        <v>72</v>
      </c>
      <c r="BN20" s="1" t="s">
        <v>72</v>
      </c>
      <c r="BO20" s="1" t="s">
        <v>72</v>
      </c>
      <c r="BP20" s="1" t="s">
        <v>72</v>
      </c>
      <c r="BQ20" s="21" t="s">
        <v>99</v>
      </c>
      <c r="BR20" s="21" t="s">
        <v>100</v>
      </c>
    </row>
    <row r="21" spans="1:93" s="1" customFormat="1" ht="20.45" customHeight="1">
      <c r="A21" s="1" t="s">
        <v>240</v>
      </c>
      <c r="B21" s="1" t="s">
        <v>241</v>
      </c>
      <c r="C21" s="1" t="s">
        <v>71</v>
      </c>
      <c r="D21" s="3">
        <v>44126</v>
      </c>
      <c r="E21" s="4">
        <v>0.83333333333333337</v>
      </c>
      <c r="F21" s="5">
        <v>44105</v>
      </c>
      <c r="G21" s="3">
        <v>44126</v>
      </c>
      <c r="H21" s="4">
        <v>0.97916666666666663</v>
      </c>
      <c r="I21" s="4">
        <f t="shared" si="0"/>
        <v>0.14583333333333326</v>
      </c>
      <c r="J21" s="1" t="s">
        <v>72</v>
      </c>
      <c r="K21" s="1" t="s">
        <v>73</v>
      </c>
      <c r="L21" s="1" t="s">
        <v>242</v>
      </c>
      <c r="M21" s="1" t="s">
        <v>75</v>
      </c>
      <c r="N21" s="1" t="s">
        <v>213</v>
      </c>
      <c r="O21" s="1" t="s">
        <v>77</v>
      </c>
      <c r="P21" s="1" t="s">
        <v>78</v>
      </c>
      <c r="Q21" s="1" t="s">
        <v>96</v>
      </c>
      <c r="R21" s="1" t="s">
        <v>78</v>
      </c>
      <c r="S21" s="1" t="s">
        <v>78</v>
      </c>
      <c r="T21" s="34" t="s">
        <v>72</v>
      </c>
      <c r="U21" s="75" t="s">
        <v>72</v>
      </c>
      <c r="V21" s="1" t="s">
        <v>80</v>
      </c>
      <c r="W21" s="1" t="s">
        <v>81</v>
      </c>
      <c r="X21" s="1" t="s">
        <v>123</v>
      </c>
      <c r="Y21" s="1" t="s">
        <v>83</v>
      </c>
      <c r="Z21" s="1" t="s">
        <v>84</v>
      </c>
      <c r="AA21" s="1" t="s">
        <v>72</v>
      </c>
      <c r="AB21" s="1" t="s">
        <v>140</v>
      </c>
      <c r="AC21" s="1" t="s">
        <v>181</v>
      </c>
      <c r="AD21" s="1" t="s">
        <v>87</v>
      </c>
      <c r="AE21" s="1">
        <v>60</v>
      </c>
      <c r="AF21" s="1" t="s">
        <v>88</v>
      </c>
      <c r="AG21" s="1" t="s">
        <v>72</v>
      </c>
      <c r="AH21" s="1" t="s">
        <v>243</v>
      </c>
      <c r="AI21" s="1" t="s">
        <v>90</v>
      </c>
      <c r="AJ21" s="1" t="s">
        <v>91</v>
      </c>
      <c r="AK21" s="1" t="s">
        <v>92</v>
      </c>
      <c r="AL21" s="1" t="s">
        <v>72</v>
      </c>
      <c r="AM21" s="1" t="s">
        <v>244</v>
      </c>
      <c r="AN21" s="1">
        <v>2</v>
      </c>
      <c r="AO21" s="1" t="s">
        <v>245</v>
      </c>
      <c r="AP21" s="1" t="s">
        <v>72</v>
      </c>
      <c r="AQ21" s="1" t="s">
        <v>72</v>
      </c>
      <c r="AR21" s="1" t="s">
        <v>220</v>
      </c>
      <c r="AS21" s="1" t="s">
        <v>72</v>
      </c>
      <c r="AT21" s="1" t="s">
        <v>72</v>
      </c>
      <c r="AU21" s="3">
        <v>44127</v>
      </c>
      <c r="AV21" s="1" t="s">
        <v>72</v>
      </c>
      <c r="AW21" s="1" t="s">
        <v>72</v>
      </c>
      <c r="AX21" s="6" t="s">
        <v>72</v>
      </c>
      <c r="AY21" s="6" t="s">
        <v>72</v>
      </c>
      <c r="AZ21" s="6" t="s">
        <v>72</v>
      </c>
      <c r="BA21" s="1" t="s">
        <v>246</v>
      </c>
      <c r="BB21" s="1" t="s">
        <v>246</v>
      </c>
      <c r="BC21" s="1" t="s">
        <v>247</v>
      </c>
      <c r="BD21" s="1">
        <v>3</v>
      </c>
      <c r="BE21" s="1" t="s">
        <v>183</v>
      </c>
      <c r="BF21" s="1" t="s">
        <v>88</v>
      </c>
      <c r="BG21" s="1" t="s">
        <v>72</v>
      </c>
      <c r="BH21" s="1" t="s">
        <v>88</v>
      </c>
      <c r="BI21" s="1" t="s">
        <v>96</v>
      </c>
      <c r="BJ21" s="1" t="s">
        <v>72</v>
      </c>
      <c r="BK21" s="1" t="s">
        <v>248</v>
      </c>
      <c r="BL21" s="1" t="s">
        <v>249</v>
      </c>
      <c r="BM21" s="1" t="s">
        <v>72</v>
      </c>
      <c r="BN21" s="1" t="s">
        <v>72</v>
      </c>
      <c r="BO21" s="1" t="s">
        <v>72</v>
      </c>
      <c r="BP21" s="1" t="s">
        <v>72</v>
      </c>
      <c r="BQ21" s="21" t="s">
        <v>99</v>
      </c>
      <c r="BR21" s="21" t="s">
        <v>100</v>
      </c>
      <c r="CN21" s="3"/>
      <c r="CO21" s="3"/>
    </row>
    <row r="22" spans="1:93" s="1" customFormat="1" ht="20.45" customHeight="1">
      <c r="A22" s="1" t="s">
        <v>250</v>
      </c>
      <c r="B22" s="1" t="s">
        <v>251</v>
      </c>
      <c r="C22" s="1" t="s">
        <v>71</v>
      </c>
      <c r="D22" s="3">
        <v>44126</v>
      </c>
      <c r="E22" s="4">
        <v>0.85416666666666663</v>
      </c>
      <c r="F22" s="5">
        <v>44105</v>
      </c>
      <c r="G22" s="3">
        <v>44126</v>
      </c>
      <c r="H22" s="4">
        <v>0.97916666666666663</v>
      </c>
      <c r="I22" s="4">
        <f t="shared" si="0"/>
        <v>0.125</v>
      </c>
      <c r="J22" s="1" t="s">
        <v>72</v>
      </c>
      <c r="K22" s="1" t="s">
        <v>73</v>
      </c>
      <c r="L22" s="1" t="s">
        <v>252</v>
      </c>
      <c r="M22" s="1" t="s">
        <v>75</v>
      </c>
      <c r="N22" s="1" t="s">
        <v>213</v>
      </c>
      <c r="O22" s="1" t="s">
        <v>77</v>
      </c>
      <c r="P22" s="1" t="s">
        <v>78</v>
      </c>
      <c r="Q22" s="1" t="s">
        <v>96</v>
      </c>
      <c r="R22" s="1" t="s">
        <v>78</v>
      </c>
      <c r="S22" s="1" t="s">
        <v>78</v>
      </c>
      <c r="T22" s="34" t="s">
        <v>72</v>
      </c>
      <c r="U22" s="75" t="s">
        <v>72</v>
      </c>
      <c r="V22" s="1" t="s">
        <v>80</v>
      </c>
      <c r="W22" s="1" t="s">
        <v>81</v>
      </c>
      <c r="X22" s="1" t="s">
        <v>123</v>
      </c>
      <c r="Y22" s="1" t="s">
        <v>83</v>
      </c>
      <c r="Z22" s="1" t="s">
        <v>84</v>
      </c>
      <c r="AA22" s="1" t="s">
        <v>72</v>
      </c>
      <c r="AB22" s="1" t="s">
        <v>214</v>
      </c>
      <c r="AC22" s="1" t="s">
        <v>253</v>
      </c>
      <c r="AD22" s="1" t="s">
        <v>126</v>
      </c>
      <c r="AE22" s="1">
        <v>50</v>
      </c>
      <c r="AF22" s="1" t="s">
        <v>88</v>
      </c>
      <c r="AG22" s="1" t="s">
        <v>72</v>
      </c>
      <c r="AH22" s="1" t="s">
        <v>243</v>
      </c>
      <c r="AI22" s="1" t="s">
        <v>90</v>
      </c>
      <c r="AJ22" s="1" t="s">
        <v>91</v>
      </c>
      <c r="AK22" s="1" t="s">
        <v>92</v>
      </c>
      <c r="AL22" s="1" t="s">
        <v>72</v>
      </c>
      <c r="AM22" s="1" t="s">
        <v>254</v>
      </c>
      <c r="AN22" s="1">
        <v>2</v>
      </c>
      <c r="AO22" s="1" t="s">
        <v>255</v>
      </c>
      <c r="AP22" s="1" t="s">
        <v>72</v>
      </c>
      <c r="AQ22" s="1" t="s">
        <v>72</v>
      </c>
      <c r="AR22" s="1" t="s">
        <v>220</v>
      </c>
      <c r="AS22" s="1" t="s">
        <v>72</v>
      </c>
      <c r="AT22" s="1" t="s">
        <v>72</v>
      </c>
      <c r="AU22" s="3">
        <v>44127</v>
      </c>
      <c r="AV22" s="6">
        <v>0.33333333333333331</v>
      </c>
      <c r="AW22" s="4" t="s">
        <v>72</v>
      </c>
      <c r="AX22" s="4" t="s">
        <v>72</v>
      </c>
      <c r="AY22" s="6" t="s">
        <v>72</v>
      </c>
      <c r="AZ22" s="6" t="s">
        <v>72</v>
      </c>
      <c r="BA22" s="1" t="s">
        <v>256</v>
      </c>
      <c r="BB22" s="1" t="s">
        <v>256</v>
      </c>
      <c r="BC22" s="1" t="s">
        <v>247</v>
      </c>
      <c r="BD22" s="1">
        <v>3</v>
      </c>
      <c r="BE22" s="1" t="s">
        <v>183</v>
      </c>
      <c r="BF22" s="1" t="s">
        <v>75</v>
      </c>
      <c r="BG22" s="1" t="s">
        <v>72</v>
      </c>
      <c r="BH22" s="1" t="s">
        <v>88</v>
      </c>
      <c r="BI22" s="1" t="s">
        <v>96</v>
      </c>
      <c r="BJ22" s="1" t="s">
        <v>72</v>
      </c>
      <c r="BK22" s="1" t="s">
        <v>257</v>
      </c>
      <c r="BL22" s="1" t="s">
        <v>258</v>
      </c>
      <c r="BM22" s="1" t="s">
        <v>72</v>
      </c>
      <c r="BN22" s="1" t="s">
        <v>72</v>
      </c>
      <c r="BO22" s="1" t="s">
        <v>72</v>
      </c>
      <c r="BP22" s="1" t="s">
        <v>72</v>
      </c>
      <c r="BQ22" s="21" t="s">
        <v>99</v>
      </c>
      <c r="BR22" s="21" t="s">
        <v>100</v>
      </c>
      <c r="CN22" s="3"/>
      <c r="CO22" s="3"/>
    </row>
    <row r="23" spans="1:93" s="1" customFormat="1" ht="20.45" customHeight="1">
      <c r="A23" s="1" t="s">
        <v>259</v>
      </c>
      <c r="B23" s="1" t="s">
        <v>260</v>
      </c>
      <c r="C23" s="1" t="s">
        <v>71</v>
      </c>
      <c r="D23" s="3">
        <v>44127</v>
      </c>
      <c r="E23" s="4">
        <v>0.83333333333333337</v>
      </c>
      <c r="F23" s="5">
        <v>44105</v>
      </c>
      <c r="G23" s="3">
        <v>44127</v>
      </c>
      <c r="H23" s="4">
        <v>0.9375</v>
      </c>
      <c r="I23" s="4">
        <v>0.10416666666666667</v>
      </c>
      <c r="J23" s="1" t="s">
        <v>72</v>
      </c>
      <c r="K23" s="1" t="s">
        <v>73</v>
      </c>
      <c r="L23" s="1" t="s">
        <v>261</v>
      </c>
      <c r="M23" s="1" t="s">
        <v>75</v>
      </c>
      <c r="N23" s="1" t="s">
        <v>213</v>
      </c>
      <c r="O23" s="1" t="s">
        <v>77</v>
      </c>
      <c r="P23" s="1" t="s">
        <v>78</v>
      </c>
      <c r="Q23" s="1" t="s">
        <v>96</v>
      </c>
      <c r="R23" s="1" t="s">
        <v>78</v>
      </c>
      <c r="S23" s="1" t="s">
        <v>78</v>
      </c>
      <c r="T23" s="34" t="s">
        <v>72</v>
      </c>
      <c r="U23" s="75" t="s">
        <v>72</v>
      </c>
      <c r="V23" s="1" t="s">
        <v>80</v>
      </c>
      <c r="W23" s="1" t="s">
        <v>81</v>
      </c>
      <c r="X23" s="1" t="s">
        <v>123</v>
      </c>
      <c r="Y23" s="1" t="s">
        <v>83</v>
      </c>
      <c r="Z23" s="1" t="s">
        <v>152</v>
      </c>
      <c r="AA23" s="1" t="s">
        <v>72</v>
      </c>
      <c r="AB23" s="1" t="s">
        <v>153</v>
      </c>
      <c r="AC23" s="1" t="s">
        <v>164</v>
      </c>
      <c r="AD23" s="1" t="s">
        <v>126</v>
      </c>
      <c r="AE23" s="1">
        <v>55</v>
      </c>
      <c r="AF23" s="1" t="s">
        <v>88</v>
      </c>
      <c r="AG23" s="1" t="s">
        <v>72</v>
      </c>
      <c r="AH23" s="1" t="s">
        <v>243</v>
      </c>
      <c r="AI23" s="1" t="s">
        <v>90</v>
      </c>
      <c r="AJ23" s="1" t="s">
        <v>91</v>
      </c>
      <c r="AK23" s="1" t="s">
        <v>92</v>
      </c>
      <c r="AL23" s="1" t="s">
        <v>72</v>
      </c>
      <c r="AM23" s="1" t="s">
        <v>229</v>
      </c>
      <c r="AN23" s="1">
        <v>2</v>
      </c>
      <c r="AO23" s="1" t="s">
        <v>230</v>
      </c>
      <c r="AP23" s="1" t="s">
        <v>72</v>
      </c>
      <c r="AQ23" s="1" t="s">
        <v>72</v>
      </c>
      <c r="AR23" s="1" t="s">
        <v>262</v>
      </c>
      <c r="AS23" s="1" t="s">
        <v>263</v>
      </c>
      <c r="AT23" s="1" t="s">
        <v>264</v>
      </c>
      <c r="AU23" s="3">
        <v>44128</v>
      </c>
      <c r="AV23" s="6">
        <v>0.69444444444444453</v>
      </c>
      <c r="AW23" s="6">
        <v>0.82291666666666663</v>
      </c>
      <c r="AX23" s="6" t="s">
        <v>72</v>
      </c>
      <c r="AY23" s="6" t="s">
        <v>72</v>
      </c>
      <c r="AZ23" s="6" t="s">
        <v>72</v>
      </c>
      <c r="BA23" s="1" t="s">
        <v>265</v>
      </c>
      <c r="BB23" s="1" t="s">
        <v>266</v>
      </c>
      <c r="BC23" s="1" t="s">
        <v>247</v>
      </c>
      <c r="BD23" s="1">
        <v>3</v>
      </c>
      <c r="BE23" s="1" t="s">
        <v>267</v>
      </c>
      <c r="BF23" s="1" t="s">
        <v>75</v>
      </c>
      <c r="BG23" s="1" t="s">
        <v>72</v>
      </c>
      <c r="BH23" s="1" t="s">
        <v>88</v>
      </c>
      <c r="BI23" s="1" t="s">
        <v>96</v>
      </c>
      <c r="BJ23" s="1" t="s">
        <v>72</v>
      </c>
      <c r="BK23" s="1" t="s">
        <v>268</v>
      </c>
      <c r="BL23" s="1" t="s">
        <v>269</v>
      </c>
      <c r="BM23" s="1" t="s">
        <v>72</v>
      </c>
      <c r="BN23" s="1" t="s">
        <v>72</v>
      </c>
      <c r="BO23" s="1" t="s">
        <v>72</v>
      </c>
      <c r="BP23" s="1" t="s">
        <v>72</v>
      </c>
      <c r="BQ23" s="21" t="s">
        <v>99</v>
      </c>
      <c r="BR23" s="21" t="s">
        <v>100</v>
      </c>
      <c r="CN23" s="3"/>
      <c r="CO23" s="3"/>
    </row>
    <row r="24" spans="1:93" s="1" customFormat="1" ht="20.45" customHeight="1">
      <c r="A24" s="1" t="s">
        <v>270</v>
      </c>
      <c r="B24" s="1" t="s">
        <v>271</v>
      </c>
      <c r="C24" s="1" t="s">
        <v>71</v>
      </c>
      <c r="D24" s="3">
        <v>44127</v>
      </c>
      <c r="E24" s="4">
        <v>0.875</v>
      </c>
      <c r="F24" s="5">
        <v>44105</v>
      </c>
      <c r="G24" s="3">
        <v>44127</v>
      </c>
      <c r="H24" s="4">
        <v>0.9375</v>
      </c>
      <c r="I24" s="4">
        <v>6.25E-2</v>
      </c>
      <c r="J24" s="1" t="s">
        <v>72</v>
      </c>
      <c r="K24" s="1" t="s">
        <v>73</v>
      </c>
      <c r="L24" s="1" t="s">
        <v>272</v>
      </c>
      <c r="M24" s="1" t="s">
        <v>75</v>
      </c>
      <c r="N24" s="1" t="s">
        <v>213</v>
      </c>
      <c r="O24" s="1" t="s">
        <v>77</v>
      </c>
      <c r="P24" s="1" t="s">
        <v>78</v>
      </c>
      <c r="Q24" s="1" t="s">
        <v>96</v>
      </c>
      <c r="R24" s="1" t="s">
        <v>78</v>
      </c>
      <c r="S24" s="1" t="s">
        <v>78</v>
      </c>
      <c r="T24" s="34" t="s">
        <v>72</v>
      </c>
      <c r="U24" s="75" t="s">
        <v>72</v>
      </c>
      <c r="V24" s="1" t="s">
        <v>80</v>
      </c>
      <c r="W24" s="1" t="s">
        <v>81</v>
      </c>
      <c r="X24" s="1" t="s">
        <v>123</v>
      </c>
      <c r="Y24" s="1" t="s">
        <v>83</v>
      </c>
      <c r="Z24" s="1" t="s">
        <v>84</v>
      </c>
      <c r="AA24" s="1" t="s">
        <v>72</v>
      </c>
      <c r="AB24" s="1" t="s">
        <v>140</v>
      </c>
      <c r="AC24" s="1" t="s">
        <v>181</v>
      </c>
      <c r="AD24" s="1" t="s">
        <v>126</v>
      </c>
      <c r="AE24" s="1">
        <v>55</v>
      </c>
      <c r="AF24" s="1" t="s">
        <v>88</v>
      </c>
      <c r="AG24" s="1" t="s">
        <v>72</v>
      </c>
      <c r="AH24" s="1" t="s">
        <v>243</v>
      </c>
      <c r="AI24" s="1" t="s">
        <v>90</v>
      </c>
      <c r="AJ24" s="1" t="s">
        <v>91</v>
      </c>
      <c r="AK24" s="1" t="s">
        <v>92</v>
      </c>
      <c r="AL24" s="1" t="s">
        <v>72</v>
      </c>
      <c r="AM24" s="1" t="s">
        <v>229</v>
      </c>
      <c r="AN24" s="1">
        <v>2</v>
      </c>
      <c r="AO24" s="1" t="s">
        <v>230</v>
      </c>
      <c r="AP24" s="1" t="s">
        <v>72</v>
      </c>
      <c r="AQ24" s="1" t="s">
        <v>72</v>
      </c>
      <c r="AR24" s="1" t="s">
        <v>220</v>
      </c>
      <c r="AS24" s="1" t="s">
        <v>72</v>
      </c>
      <c r="AT24" s="1" t="s">
        <v>72</v>
      </c>
      <c r="AU24" s="3">
        <v>44128</v>
      </c>
      <c r="AV24" s="6">
        <v>0.42708333333333331</v>
      </c>
      <c r="AW24" s="4" t="s">
        <v>72</v>
      </c>
      <c r="AX24" s="4" t="s">
        <v>72</v>
      </c>
      <c r="AY24" s="6" t="s">
        <v>72</v>
      </c>
      <c r="AZ24" s="6" t="s">
        <v>72</v>
      </c>
      <c r="BA24" s="1" t="s">
        <v>246</v>
      </c>
      <c r="BB24" s="6" t="s">
        <v>72</v>
      </c>
      <c r="BC24" s="6" t="s">
        <v>72</v>
      </c>
      <c r="BD24" s="1">
        <v>3</v>
      </c>
      <c r="BE24" s="1" t="s">
        <v>183</v>
      </c>
      <c r="BF24" s="1" t="s">
        <v>75</v>
      </c>
      <c r="BG24" s="1" t="s">
        <v>72</v>
      </c>
      <c r="BH24" s="1" t="s">
        <v>88</v>
      </c>
      <c r="BI24" s="1" t="s">
        <v>96</v>
      </c>
      <c r="BJ24" s="1" t="s">
        <v>72</v>
      </c>
      <c r="BK24" s="1" t="s">
        <v>273</v>
      </c>
      <c r="BL24" s="1" t="s">
        <v>274</v>
      </c>
      <c r="BM24" s="1" t="s">
        <v>72</v>
      </c>
      <c r="BN24" s="1" t="s">
        <v>72</v>
      </c>
      <c r="BO24" s="1" t="s">
        <v>72</v>
      </c>
      <c r="BP24" s="1" t="s">
        <v>72</v>
      </c>
      <c r="BQ24" s="21" t="s">
        <v>99</v>
      </c>
      <c r="BR24" s="21" t="s">
        <v>100</v>
      </c>
      <c r="CO24" s="3"/>
    </row>
    <row r="25" spans="1:93" s="1" customFormat="1" ht="20.45" customHeight="1">
      <c r="A25" s="1" t="s">
        <v>275</v>
      </c>
      <c r="B25" s="1" t="s">
        <v>276</v>
      </c>
      <c r="C25" s="1" t="s">
        <v>71</v>
      </c>
      <c r="D25" s="3">
        <v>44128</v>
      </c>
      <c r="E25" s="4">
        <v>0.35416666666666669</v>
      </c>
      <c r="F25" s="5">
        <v>44105</v>
      </c>
      <c r="G25" s="3">
        <v>44128</v>
      </c>
      <c r="H25" s="4">
        <v>0.45833333333333331</v>
      </c>
      <c r="I25" s="4">
        <v>0.10416666666666667</v>
      </c>
      <c r="J25" s="1" t="s">
        <v>72</v>
      </c>
      <c r="K25" s="1" t="s">
        <v>73</v>
      </c>
      <c r="L25" s="1" t="s">
        <v>277</v>
      </c>
      <c r="M25" s="1" t="s">
        <v>75</v>
      </c>
      <c r="N25" s="1" t="s">
        <v>213</v>
      </c>
      <c r="O25" s="1" t="s">
        <v>77</v>
      </c>
      <c r="P25" s="1" t="s">
        <v>78</v>
      </c>
      <c r="Q25" s="1" t="s">
        <v>96</v>
      </c>
      <c r="R25" s="1" t="s">
        <v>78</v>
      </c>
      <c r="S25" s="1" t="s">
        <v>78</v>
      </c>
      <c r="T25" s="34" t="s">
        <v>72</v>
      </c>
      <c r="U25" s="75" t="s">
        <v>72</v>
      </c>
      <c r="V25" s="1" t="s">
        <v>80</v>
      </c>
      <c r="W25" s="1" t="s">
        <v>81</v>
      </c>
      <c r="X25" s="1" t="s">
        <v>82</v>
      </c>
      <c r="Y25" s="1" t="s">
        <v>83</v>
      </c>
      <c r="Z25" s="1" t="s">
        <v>84</v>
      </c>
      <c r="AA25" s="1" t="s">
        <v>72</v>
      </c>
      <c r="AB25" s="1" t="s">
        <v>104</v>
      </c>
      <c r="AC25" s="1" t="s">
        <v>278</v>
      </c>
      <c r="AD25" s="1" t="s">
        <v>87</v>
      </c>
      <c r="AE25" s="1">
        <v>77</v>
      </c>
      <c r="AF25" s="1" t="s">
        <v>88</v>
      </c>
      <c r="AG25" s="1" t="s">
        <v>72</v>
      </c>
      <c r="AH25" s="1" t="s">
        <v>243</v>
      </c>
      <c r="AI25" s="1" t="s">
        <v>90</v>
      </c>
      <c r="AJ25" s="1" t="s">
        <v>91</v>
      </c>
      <c r="AK25" s="1" t="s">
        <v>92</v>
      </c>
      <c r="AL25" s="1" t="s">
        <v>72</v>
      </c>
      <c r="AM25" s="1" t="s">
        <v>229</v>
      </c>
      <c r="AN25" s="1">
        <v>1</v>
      </c>
      <c r="AO25" s="1" t="s">
        <v>255</v>
      </c>
      <c r="AP25" s="1" t="s">
        <v>72</v>
      </c>
      <c r="AQ25" s="1" t="s">
        <v>72</v>
      </c>
      <c r="AR25" s="1" t="s">
        <v>220</v>
      </c>
      <c r="AS25" s="1" t="s">
        <v>72</v>
      </c>
      <c r="AT25" s="1" t="s">
        <v>72</v>
      </c>
      <c r="AU25" s="3">
        <v>44128</v>
      </c>
      <c r="AV25" s="1" t="s">
        <v>72</v>
      </c>
      <c r="AW25" s="1" t="s">
        <v>72</v>
      </c>
      <c r="AX25" s="6" t="s">
        <v>72</v>
      </c>
      <c r="AY25" s="6" t="s">
        <v>72</v>
      </c>
      <c r="AZ25" s="6" t="s">
        <v>72</v>
      </c>
      <c r="BA25" s="1" t="s">
        <v>279</v>
      </c>
      <c r="BB25" s="1" t="s">
        <v>279</v>
      </c>
      <c r="BC25" s="1" t="s">
        <v>247</v>
      </c>
      <c r="BD25" s="1">
        <v>3</v>
      </c>
      <c r="BE25" s="1" t="s">
        <v>183</v>
      </c>
      <c r="BF25" s="1" t="s">
        <v>75</v>
      </c>
      <c r="BG25" s="1" t="s">
        <v>72</v>
      </c>
      <c r="BH25" s="1" t="s">
        <v>88</v>
      </c>
      <c r="BI25" s="1" t="s">
        <v>96</v>
      </c>
      <c r="BJ25" s="1" t="s">
        <v>72</v>
      </c>
      <c r="BK25" s="1" t="s">
        <v>273</v>
      </c>
      <c r="BL25" s="1" t="s">
        <v>280</v>
      </c>
      <c r="BM25" s="1" t="s">
        <v>72</v>
      </c>
      <c r="BN25" s="1" t="s">
        <v>72</v>
      </c>
      <c r="BO25" s="1" t="s">
        <v>72</v>
      </c>
      <c r="BP25" s="1" t="s">
        <v>72</v>
      </c>
      <c r="BQ25" s="21" t="s">
        <v>99</v>
      </c>
      <c r="BR25" s="21" t="s">
        <v>100</v>
      </c>
      <c r="CN25" s="3"/>
      <c r="CO25" s="3"/>
    </row>
    <row r="26" spans="1:93" s="1" customFormat="1" ht="20.45" customHeight="1">
      <c r="A26" s="1" t="s">
        <v>281</v>
      </c>
      <c r="B26" s="1" t="s">
        <v>282</v>
      </c>
      <c r="C26" s="1" t="s">
        <v>71</v>
      </c>
      <c r="D26" s="3">
        <v>44128</v>
      </c>
      <c r="E26" s="4">
        <v>0.25</v>
      </c>
      <c r="F26" s="5">
        <v>44105</v>
      </c>
      <c r="G26" s="3">
        <v>44128</v>
      </c>
      <c r="H26" s="4">
        <v>0.45833333333333331</v>
      </c>
      <c r="I26" s="4">
        <v>0.20833333333333334</v>
      </c>
      <c r="J26" s="1" t="s">
        <v>72</v>
      </c>
      <c r="K26" s="1" t="s">
        <v>73</v>
      </c>
      <c r="L26" s="1" t="s">
        <v>283</v>
      </c>
      <c r="M26" s="1" t="s">
        <v>75</v>
      </c>
      <c r="N26" s="1" t="s">
        <v>213</v>
      </c>
      <c r="O26" s="1" t="s">
        <v>77</v>
      </c>
      <c r="P26" s="1" t="s">
        <v>78</v>
      </c>
      <c r="Q26" s="1" t="s">
        <v>96</v>
      </c>
      <c r="R26" s="1" t="s">
        <v>78</v>
      </c>
      <c r="S26" s="1" t="s">
        <v>78</v>
      </c>
      <c r="T26" s="34" t="s">
        <v>72</v>
      </c>
      <c r="U26" s="75" t="s">
        <v>72</v>
      </c>
      <c r="V26" s="1" t="s">
        <v>80</v>
      </c>
      <c r="W26" s="1" t="s">
        <v>81</v>
      </c>
      <c r="X26" s="1" t="s">
        <v>82</v>
      </c>
      <c r="Y26" s="1" t="s">
        <v>83</v>
      </c>
      <c r="Z26" s="1" t="s">
        <v>152</v>
      </c>
      <c r="AA26" s="1" t="s">
        <v>72</v>
      </c>
      <c r="AB26" s="1" t="s">
        <v>153</v>
      </c>
      <c r="AC26" s="1" t="s">
        <v>164</v>
      </c>
      <c r="AD26" s="1" t="s">
        <v>126</v>
      </c>
      <c r="AE26" s="1">
        <v>45</v>
      </c>
      <c r="AF26" s="1" t="s">
        <v>88</v>
      </c>
      <c r="AG26" s="1" t="s">
        <v>72</v>
      </c>
      <c r="AH26" s="1" t="s">
        <v>243</v>
      </c>
      <c r="AI26" s="1" t="s">
        <v>90</v>
      </c>
      <c r="AJ26" s="1" t="s">
        <v>91</v>
      </c>
      <c r="AK26" s="1" t="s">
        <v>92</v>
      </c>
      <c r="AL26" s="1" t="s">
        <v>72</v>
      </c>
      <c r="AM26" s="1" t="s">
        <v>229</v>
      </c>
      <c r="AN26" s="1">
        <v>2</v>
      </c>
      <c r="AO26" s="1" t="s">
        <v>255</v>
      </c>
      <c r="AP26" s="1" t="s">
        <v>72</v>
      </c>
      <c r="AQ26" s="1" t="s">
        <v>72</v>
      </c>
      <c r="AR26" s="1" t="s">
        <v>262</v>
      </c>
      <c r="AS26" s="1" t="s">
        <v>263</v>
      </c>
      <c r="AT26" s="1" t="s">
        <v>264</v>
      </c>
      <c r="AU26" s="3">
        <v>44128</v>
      </c>
      <c r="AV26" s="1" t="s">
        <v>72</v>
      </c>
      <c r="AW26" s="1" t="s">
        <v>72</v>
      </c>
      <c r="AX26" s="6" t="s">
        <v>72</v>
      </c>
      <c r="AY26" s="6" t="s">
        <v>72</v>
      </c>
      <c r="AZ26" s="6" t="s">
        <v>72</v>
      </c>
      <c r="BA26" s="1" t="s">
        <v>284</v>
      </c>
      <c r="BB26" s="1" t="s">
        <v>285</v>
      </c>
      <c r="BC26" s="1" t="s">
        <v>247</v>
      </c>
      <c r="BD26" s="1">
        <v>3</v>
      </c>
      <c r="BE26" s="1" t="s">
        <v>183</v>
      </c>
      <c r="BF26" s="1" t="s">
        <v>75</v>
      </c>
      <c r="BG26" s="1" t="s">
        <v>72</v>
      </c>
      <c r="BH26" s="1" t="s">
        <v>88</v>
      </c>
      <c r="BI26" s="1" t="s">
        <v>96</v>
      </c>
      <c r="BJ26" s="1" t="s">
        <v>72</v>
      </c>
      <c r="BK26" s="1" t="s">
        <v>286</v>
      </c>
      <c r="BL26" s="1" t="s">
        <v>287</v>
      </c>
      <c r="BM26" s="1" t="s">
        <v>72</v>
      </c>
      <c r="BN26" s="1" t="s">
        <v>72</v>
      </c>
      <c r="BO26" s="1" t="s">
        <v>72</v>
      </c>
      <c r="BP26" s="1" t="s">
        <v>72</v>
      </c>
      <c r="BQ26" s="21" t="s">
        <v>99</v>
      </c>
      <c r="BR26" s="21" t="s">
        <v>100</v>
      </c>
    </row>
    <row r="27" spans="1:93" s="1" customFormat="1" ht="20.45" customHeight="1">
      <c r="A27" s="1" t="s">
        <v>288</v>
      </c>
      <c r="B27" s="1" t="s">
        <v>289</v>
      </c>
      <c r="C27" s="1" t="s">
        <v>71</v>
      </c>
      <c r="D27" s="3">
        <v>44132</v>
      </c>
      <c r="E27" s="4">
        <v>0.3125</v>
      </c>
      <c r="F27" s="5">
        <v>44105</v>
      </c>
      <c r="G27" s="3">
        <v>44132</v>
      </c>
      <c r="H27" s="4">
        <v>0.375</v>
      </c>
      <c r="I27" s="4">
        <v>6.25E-2</v>
      </c>
      <c r="J27" s="1" t="s">
        <v>72</v>
      </c>
      <c r="K27" s="1" t="s">
        <v>73</v>
      </c>
      <c r="L27" s="1" t="s">
        <v>290</v>
      </c>
      <c r="M27" s="1" t="s">
        <v>75</v>
      </c>
      <c r="N27" s="1" t="s">
        <v>213</v>
      </c>
      <c r="O27" s="1" t="s">
        <v>77</v>
      </c>
      <c r="P27" s="1" t="s">
        <v>78</v>
      </c>
      <c r="Q27" s="1" t="s">
        <v>96</v>
      </c>
      <c r="R27" s="1" t="s">
        <v>78</v>
      </c>
      <c r="S27" s="1" t="s">
        <v>78</v>
      </c>
      <c r="T27" s="34" t="s">
        <v>72</v>
      </c>
      <c r="U27" s="75" t="s">
        <v>72</v>
      </c>
      <c r="V27" s="1" t="s">
        <v>80</v>
      </c>
      <c r="W27" s="1" t="s">
        <v>81</v>
      </c>
      <c r="X27" s="1" t="s">
        <v>123</v>
      </c>
      <c r="Y27" s="1" t="s">
        <v>83</v>
      </c>
      <c r="Z27" s="1" t="s">
        <v>291</v>
      </c>
      <c r="AA27" s="1" t="s">
        <v>72</v>
      </c>
      <c r="AB27" s="1" t="s">
        <v>292</v>
      </c>
      <c r="AC27" s="1" t="s">
        <v>293</v>
      </c>
      <c r="AD27" s="1" t="s">
        <v>126</v>
      </c>
      <c r="AE27" s="1">
        <v>65</v>
      </c>
      <c r="AF27" s="1" t="s">
        <v>88</v>
      </c>
      <c r="AG27" s="1" t="s">
        <v>72</v>
      </c>
      <c r="AH27" s="1" t="s">
        <v>243</v>
      </c>
      <c r="AI27" s="1" t="s">
        <v>90</v>
      </c>
      <c r="AJ27" s="1" t="s">
        <v>91</v>
      </c>
      <c r="AK27" s="1" t="s">
        <v>92</v>
      </c>
      <c r="AL27" s="1" t="s">
        <v>72</v>
      </c>
      <c r="AM27" s="1" t="s">
        <v>229</v>
      </c>
      <c r="AN27" s="1">
        <v>1</v>
      </c>
      <c r="AO27" s="1" t="s">
        <v>72</v>
      </c>
      <c r="AP27" s="1" t="s">
        <v>72</v>
      </c>
      <c r="AQ27" s="1" t="s">
        <v>72</v>
      </c>
      <c r="AR27" s="1" t="s">
        <v>294</v>
      </c>
      <c r="AS27" s="1" t="s">
        <v>263</v>
      </c>
      <c r="AT27" s="1" t="s">
        <v>219</v>
      </c>
      <c r="AU27" s="3">
        <v>44132</v>
      </c>
      <c r="AV27" s="1" t="s">
        <v>72</v>
      </c>
      <c r="AW27" s="1" t="s">
        <v>72</v>
      </c>
      <c r="AX27" s="6" t="s">
        <v>72</v>
      </c>
      <c r="AY27" s="6" t="s">
        <v>72</v>
      </c>
      <c r="AZ27" s="6" t="s">
        <v>72</v>
      </c>
      <c r="BA27" s="1" t="s">
        <v>72</v>
      </c>
      <c r="BB27" s="1" t="s">
        <v>72</v>
      </c>
      <c r="BC27" s="1" t="s">
        <v>72</v>
      </c>
      <c r="BD27" s="1" t="s">
        <v>72</v>
      </c>
      <c r="BE27" s="1" t="s">
        <v>267</v>
      </c>
      <c r="BF27" s="1" t="s">
        <v>72</v>
      </c>
      <c r="BG27" s="1" t="s">
        <v>72</v>
      </c>
      <c r="BH27" s="1" t="s">
        <v>88</v>
      </c>
      <c r="BI27" s="1" t="s">
        <v>79</v>
      </c>
      <c r="BJ27" s="1" t="s">
        <v>72</v>
      </c>
      <c r="BK27" s="1" t="s">
        <v>72</v>
      </c>
      <c r="BL27" s="1" t="s">
        <v>72</v>
      </c>
      <c r="BM27" s="1" t="s">
        <v>72</v>
      </c>
      <c r="BN27" s="1" t="s">
        <v>72</v>
      </c>
      <c r="BO27" s="1" t="s">
        <v>72</v>
      </c>
      <c r="BP27" s="1" t="s">
        <v>72</v>
      </c>
      <c r="BQ27" s="1" t="s">
        <v>160</v>
      </c>
    </row>
    <row r="28" spans="1:93" s="1" customFormat="1" ht="20.45" customHeight="1">
      <c r="A28" s="1" t="s">
        <v>295</v>
      </c>
      <c r="B28" s="1" t="s">
        <v>296</v>
      </c>
      <c r="C28" s="1" t="s">
        <v>71</v>
      </c>
      <c r="D28" s="3">
        <v>44137</v>
      </c>
      <c r="E28" s="4">
        <v>0.29166666666666669</v>
      </c>
      <c r="F28" s="5">
        <v>44136</v>
      </c>
      <c r="G28" s="3">
        <v>44137</v>
      </c>
      <c r="H28" s="4">
        <v>0.375</v>
      </c>
      <c r="I28" s="4">
        <v>8.3333333333333329E-2</v>
      </c>
      <c r="J28" s="1" t="s">
        <v>72</v>
      </c>
      <c r="K28" s="1" t="s">
        <v>73</v>
      </c>
      <c r="L28" s="1" t="s">
        <v>297</v>
      </c>
      <c r="M28" s="1" t="s">
        <v>75</v>
      </c>
      <c r="N28" s="1" t="s">
        <v>213</v>
      </c>
      <c r="O28" s="1" t="s">
        <v>77</v>
      </c>
      <c r="P28" s="1" t="s">
        <v>78</v>
      </c>
      <c r="Q28" s="1" t="s">
        <v>96</v>
      </c>
      <c r="R28" s="1" t="s">
        <v>78</v>
      </c>
      <c r="S28" s="1" t="s">
        <v>78</v>
      </c>
      <c r="T28" s="34" t="s">
        <v>72</v>
      </c>
      <c r="U28" s="75" t="s">
        <v>72</v>
      </c>
      <c r="V28" s="1" t="s">
        <v>80</v>
      </c>
      <c r="W28" s="1" t="s">
        <v>81</v>
      </c>
      <c r="X28" s="1" t="s">
        <v>123</v>
      </c>
      <c r="Y28" s="1" t="s">
        <v>83</v>
      </c>
      <c r="Z28" s="1" t="s">
        <v>84</v>
      </c>
      <c r="AA28" s="1" t="s">
        <v>72</v>
      </c>
      <c r="AB28" s="1" t="s">
        <v>214</v>
      </c>
      <c r="AC28" s="1" t="s">
        <v>298</v>
      </c>
      <c r="AD28" s="1" t="s">
        <v>87</v>
      </c>
      <c r="AE28" s="1">
        <v>50</v>
      </c>
      <c r="AF28" s="1" t="s">
        <v>88</v>
      </c>
      <c r="AG28" s="1" t="s">
        <v>72</v>
      </c>
      <c r="AH28" s="1" t="s">
        <v>299</v>
      </c>
      <c r="AI28" s="1" t="s">
        <v>90</v>
      </c>
      <c r="AJ28" s="1" t="s">
        <v>91</v>
      </c>
      <c r="AK28" s="1" t="s">
        <v>92</v>
      </c>
      <c r="AL28" s="1" t="s">
        <v>72</v>
      </c>
      <c r="AM28" s="1" t="s">
        <v>254</v>
      </c>
      <c r="AN28" s="1">
        <v>2</v>
      </c>
      <c r="AO28" s="1" t="s">
        <v>300</v>
      </c>
      <c r="AP28" s="1" t="s">
        <v>72</v>
      </c>
      <c r="AQ28" s="1" t="s">
        <v>72</v>
      </c>
      <c r="AR28" s="1" t="s">
        <v>220</v>
      </c>
      <c r="AS28" s="1" t="s">
        <v>72</v>
      </c>
      <c r="AT28" s="1" t="s">
        <v>72</v>
      </c>
      <c r="AU28" s="3">
        <v>44137</v>
      </c>
      <c r="AV28" s="6">
        <v>0.46597222222222223</v>
      </c>
      <c r="AW28" s="6">
        <v>0.56597222222222221</v>
      </c>
      <c r="AX28" s="6" t="s">
        <v>72</v>
      </c>
      <c r="AY28" s="6" t="s">
        <v>72</v>
      </c>
      <c r="AZ28" s="6" t="s">
        <v>72</v>
      </c>
      <c r="BA28" s="6" t="s">
        <v>72</v>
      </c>
      <c r="BB28" s="6" t="s">
        <v>72</v>
      </c>
      <c r="BC28" s="1" t="s">
        <v>247</v>
      </c>
      <c r="BD28" s="6" t="s">
        <v>72</v>
      </c>
      <c r="BE28" s="1" t="s">
        <v>183</v>
      </c>
      <c r="BF28" s="1" t="s">
        <v>75</v>
      </c>
      <c r="BG28" s="1" t="s">
        <v>72</v>
      </c>
      <c r="BH28" s="1" t="s">
        <v>88</v>
      </c>
      <c r="BI28" s="1" t="s">
        <v>96</v>
      </c>
      <c r="BJ28" s="1" t="s">
        <v>72</v>
      </c>
      <c r="BK28" s="6" t="s">
        <v>72</v>
      </c>
      <c r="BL28" s="1" t="s">
        <v>301</v>
      </c>
      <c r="BM28" s="1" t="s">
        <v>72</v>
      </c>
      <c r="BN28" s="1" t="s">
        <v>72</v>
      </c>
      <c r="BO28" s="1" t="s">
        <v>72</v>
      </c>
      <c r="BP28" s="1" t="s">
        <v>72</v>
      </c>
      <c r="BQ28" s="21" t="s">
        <v>99</v>
      </c>
      <c r="BR28" s="21" t="s">
        <v>100</v>
      </c>
    </row>
    <row r="29" spans="1:93" s="1" customFormat="1" ht="20.45" customHeight="1">
      <c r="A29" s="1" t="s">
        <v>302</v>
      </c>
      <c r="B29" s="1" t="s">
        <v>303</v>
      </c>
      <c r="C29" s="1" t="s">
        <v>71</v>
      </c>
      <c r="D29" s="3">
        <v>44137</v>
      </c>
      <c r="E29" s="4">
        <v>0.33333333333333331</v>
      </c>
      <c r="F29" s="5">
        <v>44136</v>
      </c>
      <c r="G29" s="3">
        <v>44137</v>
      </c>
      <c r="H29" s="4">
        <v>0.375</v>
      </c>
      <c r="I29" s="4">
        <v>4.1666666666666664E-2</v>
      </c>
      <c r="J29" s="1" t="s">
        <v>72</v>
      </c>
      <c r="K29" s="1" t="s">
        <v>73</v>
      </c>
      <c r="L29" s="1" t="s">
        <v>304</v>
      </c>
      <c r="M29" s="1" t="s">
        <v>75</v>
      </c>
      <c r="N29" s="1" t="s">
        <v>213</v>
      </c>
      <c r="O29" s="1" t="s">
        <v>77</v>
      </c>
      <c r="P29" s="1" t="s">
        <v>78</v>
      </c>
      <c r="Q29" s="1" t="s">
        <v>96</v>
      </c>
      <c r="R29" s="1" t="s">
        <v>78</v>
      </c>
      <c r="S29" s="1" t="s">
        <v>78</v>
      </c>
      <c r="T29" s="34" t="s">
        <v>72</v>
      </c>
      <c r="U29" s="75" t="s">
        <v>72</v>
      </c>
      <c r="V29" s="1" t="s">
        <v>80</v>
      </c>
      <c r="W29" s="1" t="s">
        <v>81</v>
      </c>
      <c r="X29" s="1" t="s">
        <v>123</v>
      </c>
      <c r="Y29" s="1" t="s">
        <v>83</v>
      </c>
      <c r="Z29" s="1" t="s">
        <v>84</v>
      </c>
      <c r="AA29" s="1" t="s">
        <v>72</v>
      </c>
      <c r="AB29" s="1" t="s">
        <v>140</v>
      </c>
      <c r="AC29" s="1" t="s">
        <v>141</v>
      </c>
      <c r="AD29" s="1" t="s">
        <v>126</v>
      </c>
      <c r="AE29" s="1">
        <v>48</v>
      </c>
      <c r="AF29" s="1" t="s">
        <v>88</v>
      </c>
      <c r="AG29" s="1" t="s">
        <v>72</v>
      </c>
      <c r="AH29" s="1" t="s">
        <v>299</v>
      </c>
      <c r="AI29" s="1" t="s">
        <v>90</v>
      </c>
      <c r="AJ29" s="1" t="s">
        <v>91</v>
      </c>
      <c r="AK29" s="1" t="s">
        <v>92</v>
      </c>
      <c r="AL29" s="1" t="s">
        <v>72</v>
      </c>
      <c r="AM29" s="1" t="s">
        <v>254</v>
      </c>
      <c r="AN29" s="1">
        <v>1</v>
      </c>
      <c r="AO29" s="1" t="s">
        <v>230</v>
      </c>
      <c r="AP29" s="1" t="s">
        <v>72</v>
      </c>
      <c r="AQ29" s="1" t="s">
        <v>72</v>
      </c>
      <c r="AR29" s="1" t="s">
        <v>220</v>
      </c>
      <c r="AS29" s="1" t="s">
        <v>72</v>
      </c>
      <c r="AT29" s="1" t="s">
        <v>72</v>
      </c>
      <c r="AU29" s="3">
        <v>44137</v>
      </c>
      <c r="AV29" s="6">
        <v>0.5</v>
      </c>
      <c r="AW29" s="6">
        <v>0.61458333333333337</v>
      </c>
      <c r="AX29" s="6" t="s">
        <v>72</v>
      </c>
      <c r="AY29" s="6" t="s">
        <v>72</v>
      </c>
      <c r="AZ29" s="6" t="s">
        <v>72</v>
      </c>
      <c r="BA29" s="6" t="s">
        <v>72</v>
      </c>
      <c r="BB29" s="6" t="s">
        <v>72</v>
      </c>
      <c r="BC29" s="1" t="s">
        <v>247</v>
      </c>
      <c r="BD29" s="6" t="s">
        <v>72</v>
      </c>
      <c r="BE29" s="1" t="s">
        <v>95</v>
      </c>
      <c r="BF29" s="1" t="s">
        <v>75</v>
      </c>
      <c r="BG29" s="1" t="s">
        <v>72</v>
      </c>
      <c r="BH29" s="1" t="s">
        <v>88</v>
      </c>
      <c r="BI29" s="1" t="s">
        <v>96</v>
      </c>
      <c r="BJ29" s="1" t="s">
        <v>72</v>
      </c>
      <c r="BK29" s="6" t="s">
        <v>72</v>
      </c>
      <c r="BL29" s="6" t="s">
        <v>72</v>
      </c>
      <c r="BM29" s="1" t="s">
        <v>72</v>
      </c>
      <c r="BN29" s="1" t="s">
        <v>72</v>
      </c>
      <c r="BO29" s="1" t="s">
        <v>72</v>
      </c>
      <c r="BP29" s="1" t="s">
        <v>72</v>
      </c>
      <c r="BQ29" s="21" t="s">
        <v>99</v>
      </c>
      <c r="BR29" s="21" t="s">
        <v>100</v>
      </c>
    </row>
    <row r="30" spans="1:93" s="1" customFormat="1" ht="20.45" customHeight="1">
      <c r="A30" s="1" t="s">
        <v>305</v>
      </c>
      <c r="B30" s="1" t="s">
        <v>306</v>
      </c>
      <c r="C30" s="1" t="s">
        <v>71</v>
      </c>
      <c r="D30" s="3">
        <v>44139</v>
      </c>
      <c r="E30" s="4">
        <v>0.35416666666666669</v>
      </c>
      <c r="F30" s="5">
        <v>44136</v>
      </c>
      <c r="G30" s="3">
        <v>44139</v>
      </c>
      <c r="H30" s="4">
        <v>0.4375</v>
      </c>
      <c r="I30" s="4">
        <f t="shared" ref="I30:I47" si="1">H30-E30</f>
        <v>8.3333333333333315E-2</v>
      </c>
      <c r="J30" s="1" t="s">
        <v>72</v>
      </c>
      <c r="K30" s="1" t="s">
        <v>73</v>
      </c>
      <c r="L30" s="1" t="s">
        <v>307</v>
      </c>
      <c r="M30" s="1" t="s">
        <v>75</v>
      </c>
      <c r="N30" s="1" t="s">
        <v>308</v>
      </c>
      <c r="O30" s="1" t="s">
        <v>77</v>
      </c>
      <c r="P30" s="1" t="s">
        <v>78</v>
      </c>
      <c r="Q30" s="1" t="s">
        <v>96</v>
      </c>
      <c r="R30" s="1" t="s">
        <v>78</v>
      </c>
      <c r="S30" s="1" t="s">
        <v>78</v>
      </c>
      <c r="T30" s="34" t="s">
        <v>72</v>
      </c>
      <c r="U30" s="75" t="s">
        <v>72</v>
      </c>
      <c r="V30" s="1" t="s">
        <v>80</v>
      </c>
      <c r="W30" s="1" t="s">
        <v>81</v>
      </c>
      <c r="X30" s="1" t="s">
        <v>309</v>
      </c>
      <c r="Y30" s="1" t="s">
        <v>83</v>
      </c>
      <c r="Z30" s="1" t="s">
        <v>84</v>
      </c>
      <c r="AA30" s="1" t="s">
        <v>72</v>
      </c>
      <c r="AB30" s="1" t="s">
        <v>104</v>
      </c>
      <c r="AC30" s="1" t="s">
        <v>310</v>
      </c>
      <c r="AD30" s="1" t="s">
        <v>87</v>
      </c>
      <c r="AE30" s="1">
        <v>83</v>
      </c>
      <c r="AF30" s="1" t="s">
        <v>88</v>
      </c>
      <c r="AG30" s="1" t="s">
        <v>72</v>
      </c>
      <c r="AH30" s="1" t="s">
        <v>243</v>
      </c>
      <c r="AI30" s="1" t="s">
        <v>90</v>
      </c>
      <c r="AJ30" s="1" t="s">
        <v>91</v>
      </c>
      <c r="AK30" s="1" t="s">
        <v>92</v>
      </c>
      <c r="AL30" s="1" t="s">
        <v>72</v>
      </c>
      <c r="AM30" s="1" t="s">
        <v>229</v>
      </c>
      <c r="AN30" s="1">
        <v>2</v>
      </c>
      <c r="AO30" s="1" t="s">
        <v>230</v>
      </c>
      <c r="AP30" s="1" t="s">
        <v>72</v>
      </c>
      <c r="AQ30" s="1" t="s">
        <v>72</v>
      </c>
      <c r="AR30" s="1" t="s">
        <v>220</v>
      </c>
      <c r="AS30" s="1" t="s">
        <v>72</v>
      </c>
      <c r="AT30" s="1" t="s">
        <v>72</v>
      </c>
      <c r="AU30" s="3">
        <v>44139</v>
      </c>
      <c r="AV30" s="6">
        <v>0.45416666666666666</v>
      </c>
      <c r="AW30" s="6">
        <v>0.5625</v>
      </c>
      <c r="AX30" s="6" t="s">
        <v>72</v>
      </c>
      <c r="AY30" s="6" t="s">
        <v>72</v>
      </c>
      <c r="AZ30" s="6" t="s">
        <v>72</v>
      </c>
      <c r="BA30" s="1" t="s">
        <v>311</v>
      </c>
      <c r="BB30" s="1" t="s">
        <v>311</v>
      </c>
      <c r="BC30" s="1" t="s">
        <v>247</v>
      </c>
      <c r="BD30" s="1">
        <v>3</v>
      </c>
      <c r="BE30" s="1" t="s">
        <v>183</v>
      </c>
      <c r="BF30" s="1" t="s">
        <v>75</v>
      </c>
      <c r="BG30" s="1" t="s">
        <v>72</v>
      </c>
      <c r="BH30" s="1" t="s">
        <v>88</v>
      </c>
      <c r="BI30" s="1" t="s">
        <v>96</v>
      </c>
      <c r="BJ30" s="1" t="s">
        <v>72</v>
      </c>
      <c r="BK30" s="1" t="s">
        <v>312</v>
      </c>
      <c r="BL30" s="1" t="s">
        <v>313</v>
      </c>
      <c r="BM30" s="1" t="s">
        <v>72</v>
      </c>
      <c r="BN30" s="1" t="s">
        <v>72</v>
      </c>
      <c r="BO30" s="1" t="s">
        <v>72</v>
      </c>
      <c r="BP30" s="1" t="s">
        <v>72</v>
      </c>
      <c r="BQ30" s="21" t="s">
        <v>99</v>
      </c>
      <c r="BR30" s="21" t="s">
        <v>100</v>
      </c>
    </row>
    <row r="31" spans="1:93" s="1" customFormat="1" ht="20.45" customHeight="1">
      <c r="A31" s="1" t="s">
        <v>314</v>
      </c>
      <c r="B31" s="1" t="s">
        <v>315</v>
      </c>
      <c r="C31" s="1" t="s">
        <v>71</v>
      </c>
      <c r="D31" s="3">
        <v>44139</v>
      </c>
      <c r="E31" s="4">
        <v>0.375</v>
      </c>
      <c r="F31" s="5">
        <v>44136</v>
      </c>
      <c r="G31" s="3">
        <v>44139</v>
      </c>
      <c r="H31" s="4">
        <v>0.4375</v>
      </c>
      <c r="I31" s="4">
        <f t="shared" si="1"/>
        <v>6.25E-2</v>
      </c>
      <c r="J31" s="1" t="s">
        <v>72</v>
      </c>
      <c r="K31" s="1" t="s">
        <v>73</v>
      </c>
      <c r="L31" s="1" t="s">
        <v>316</v>
      </c>
      <c r="M31" s="1" t="s">
        <v>75</v>
      </c>
      <c r="N31" s="1" t="s">
        <v>308</v>
      </c>
      <c r="O31" s="1" t="s">
        <v>77</v>
      </c>
      <c r="P31" s="1" t="s">
        <v>78</v>
      </c>
      <c r="Q31" s="1" t="s">
        <v>96</v>
      </c>
      <c r="R31" s="1" t="s">
        <v>78</v>
      </c>
      <c r="S31" s="1" t="s">
        <v>78</v>
      </c>
      <c r="T31" s="34" t="s">
        <v>72</v>
      </c>
      <c r="U31" s="75" t="s">
        <v>72</v>
      </c>
      <c r="V31" s="1" t="s">
        <v>80</v>
      </c>
      <c r="W31" s="1" t="s">
        <v>81</v>
      </c>
      <c r="X31" s="1" t="s">
        <v>309</v>
      </c>
      <c r="Y31" s="1" t="s">
        <v>83</v>
      </c>
      <c r="Z31" s="1" t="s">
        <v>84</v>
      </c>
      <c r="AA31" s="1" t="s">
        <v>72</v>
      </c>
      <c r="AB31" s="1" t="s">
        <v>104</v>
      </c>
      <c r="AC31" s="1" t="s">
        <v>317</v>
      </c>
      <c r="AD31" s="1" t="s">
        <v>126</v>
      </c>
      <c r="AE31" s="1">
        <v>50</v>
      </c>
      <c r="AF31" s="1" t="s">
        <v>88</v>
      </c>
      <c r="AG31" s="1" t="s">
        <v>72</v>
      </c>
      <c r="AH31" s="1" t="s">
        <v>243</v>
      </c>
      <c r="AI31" s="1" t="s">
        <v>90</v>
      </c>
      <c r="AJ31" s="1" t="s">
        <v>91</v>
      </c>
      <c r="AK31" s="1" t="s">
        <v>92</v>
      </c>
      <c r="AL31" s="1" t="s">
        <v>72</v>
      </c>
      <c r="AM31" s="1" t="s">
        <v>217</v>
      </c>
      <c r="AN31" s="1">
        <v>2</v>
      </c>
      <c r="AO31" s="1" t="s">
        <v>218</v>
      </c>
      <c r="AP31" s="1" t="s">
        <v>72</v>
      </c>
      <c r="AQ31" s="1" t="s">
        <v>72</v>
      </c>
      <c r="AR31" s="1" t="s">
        <v>220</v>
      </c>
      <c r="AS31" s="1" t="s">
        <v>72</v>
      </c>
      <c r="AT31" s="1" t="s">
        <v>72</v>
      </c>
      <c r="AU31" s="3">
        <v>44139</v>
      </c>
      <c r="AV31" s="1" t="s">
        <v>72</v>
      </c>
      <c r="AW31" s="6">
        <v>0.60416666666666663</v>
      </c>
      <c r="AX31" s="6" t="s">
        <v>72</v>
      </c>
      <c r="AY31" s="6" t="s">
        <v>72</v>
      </c>
      <c r="AZ31" s="6" t="s">
        <v>72</v>
      </c>
      <c r="BA31" s="1" t="s">
        <v>318</v>
      </c>
      <c r="BB31" s="1" t="s">
        <v>319</v>
      </c>
      <c r="BC31" s="1" t="s">
        <v>247</v>
      </c>
      <c r="BD31" s="1">
        <v>3</v>
      </c>
      <c r="BE31" s="1" t="s">
        <v>183</v>
      </c>
      <c r="BF31" s="1" t="s">
        <v>75</v>
      </c>
      <c r="BG31" s="1" t="s">
        <v>72</v>
      </c>
      <c r="BH31" s="1" t="s">
        <v>88</v>
      </c>
      <c r="BI31" s="1" t="s">
        <v>96</v>
      </c>
      <c r="BJ31" s="1" t="s">
        <v>72</v>
      </c>
      <c r="BK31" s="1" t="s">
        <v>312</v>
      </c>
      <c r="BL31" s="1" t="s">
        <v>313</v>
      </c>
      <c r="BM31" s="1" t="s">
        <v>72</v>
      </c>
      <c r="BN31" s="1" t="s">
        <v>72</v>
      </c>
      <c r="BO31" s="1" t="s">
        <v>72</v>
      </c>
      <c r="BP31" s="1" t="s">
        <v>72</v>
      </c>
      <c r="BQ31" s="21" t="s">
        <v>99</v>
      </c>
      <c r="BR31" s="21" t="s">
        <v>100</v>
      </c>
    </row>
    <row r="32" spans="1:93" s="1" customFormat="1" ht="20.45" customHeight="1">
      <c r="A32" s="1" t="s">
        <v>320</v>
      </c>
      <c r="B32" s="1" t="s">
        <v>321</v>
      </c>
      <c r="C32" s="1" t="s">
        <v>71</v>
      </c>
      <c r="D32" s="3">
        <v>44139</v>
      </c>
      <c r="E32" s="4">
        <v>0.70833333333333337</v>
      </c>
      <c r="F32" s="5">
        <v>44136</v>
      </c>
      <c r="G32" s="3">
        <v>44139</v>
      </c>
      <c r="H32" s="4">
        <v>0.79166666666666663</v>
      </c>
      <c r="I32" s="4">
        <f t="shared" si="1"/>
        <v>8.3333333333333259E-2</v>
      </c>
      <c r="J32" s="1" t="s">
        <v>72</v>
      </c>
      <c r="K32" s="1" t="s">
        <v>73</v>
      </c>
      <c r="L32" s="1" t="s">
        <v>322</v>
      </c>
      <c r="M32" s="1" t="s">
        <v>75</v>
      </c>
      <c r="N32" s="1" t="s">
        <v>308</v>
      </c>
      <c r="O32" s="1" t="s">
        <v>77</v>
      </c>
      <c r="P32" s="1" t="s">
        <v>78</v>
      </c>
      <c r="Q32" s="1" t="s">
        <v>96</v>
      </c>
      <c r="R32" s="1" t="s">
        <v>78</v>
      </c>
      <c r="S32" s="1" t="s">
        <v>78</v>
      </c>
      <c r="T32" s="34" t="s">
        <v>72</v>
      </c>
      <c r="U32" s="75" t="s">
        <v>72</v>
      </c>
      <c r="V32" s="1" t="s">
        <v>80</v>
      </c>
      <c r="W32" s="1" t="s">
        <v>81</v>
      </c>
      <c r="X32" s="1" t="s">
        <v>123</v>
      </c>
      <c r="Y32" s="1" t="s">
        <v>83</v>
      </c>
      <c r="Z32" s="1" t="s">
        <v>84</v>
      </c>
      <c r="AA32" s="1" t="s">
        <v>72</v>
      </c>
      <c r="AB32" s="1" t="s">
        <v>323</v>
      </c>
      <c r="AC32" s="1" t="s">
        <v>324</v>
      </c>
      <c r="AD32" s="1" t="s">
        <v>126</v>
      </c>
      <c r="AE32" s="1">
        <v>52</v>
      </c>
      <c r="AF32" s="1" t="s">
        <v>88</v>
      </c>
      <c r="AG32" s="1" t="s">
        <v>72</v>
      </c>
      <c r="AH32" s="1" t="s">
        <v>299</v>
      </c>
      <c r="AI32" s="1" t="s">
        <v>90</v>
      </c>
      <c r="AJ32" s="1" t="s">
        <v>91</v>
      </c>
      <c r="AK32" s="1" t="s">
        <v>92</v>
      </c>
      <c r="AL32" s="1" t="s">
        <v>72</v>
      </c>
      <c r="AM32" s="1" t="s">
        <v>229</v>
      </c>
      <c r="AN32" s="1">
        <v>2</v>
      </c>
      <c r="AO32" s="1" t="s">
        <v>230</v>
      </c>
      <c r="AP32" s="1" t="s">
        <v>72</v>
      </c>
      <c r="AQ32" s="1" t="s">
        <v>72</v>
      </c>
      <c r="AR32" s="1" t="s">
        <v>220</v>
      </c>
      <c r="AS32" s="1" t="s">
        <v>72</v>
      </c>
      <c r="AT32" s="1" t="s">
        <v>72</v>
      </c>
      <c r="AU32" s="3">
        <v>44140</v>
      </c>
      <c r="AV32" s="6">
        <v>0.3125</v>
      </c>
      <c r="AW32" s="6">
        <v>0.39930555555555558</v>
      </c>
      <c r="AX32" s="6" t="s">
        <v>72</v>
      </c>
      <c r="AY32" s="6" t="s">
        <v>72</v>
      </c>
      <c r="AZ32" s="6" t="s">
        <v>72</v>
      </c>
      <c r="BA32" s="1" t="s">
        <v>325</v>
      </c>
      <c r="BB32" s="1" t="s">
        <v>325</v>
      </c>
      <c r="BC32" s="1" t="s">
        <v>247</v>
      </c>
      <c r="BD32" s="1">
        <v>3</v>
      </c>
      <c r="BE32" s="1" t="s">
        <v>183</v>
      </c>
      <c r="BF32" s="1" t="s">
        <v>75</v>
      </c>
      <c r="BG32" s="1" t="s">
        <v>72</v>
      </c>
      <c r="BH32" s="1" t="s">
        <v>88</v>
      </c>
      <c r="BI32" s="1" t="s">
        <v>96</v>
      </c>
      <c r="BJ32" s="1" t="s">
        <v>72</v>
      </c>
      <c r="BK32" s="1" t="s">
        <v>312</v>
      </c>
      <c r="BL32" s="1" t="s">
        <v>313</v>
      </c>
      <c r="BM32" s="1" t="s">
        <v>72</v>
      </c>
      <c r="BN32" s="1" t="s">
        <v>72</v>
      </c>
      <c r="BO32" s="1" t="s">
        <v>72</v>
      </c>
      <c r="BP32" s="1" t="s">
        <v>72</v>
      </c>
      <c r="BQ32" s="21" t="s">
        <v>99</v>
      </c>
      <c r="BR32" s="21" t="s">
        <v>100</v>
      </c>
    </row>
    <row r="33" spans="1:93" s="1" customFormat="1" ht="20.45" customHeight="1">
      <c r="A33" s="1" t="s">
        <v>326</v>
      </c>
      <c r="B33" s="1" t="s">
        <v>327</v>
      </c>
      <c r="C33" s="1" t="s">
        <v>71</v>
      </c>
      <c r="D33" s="3">
        <v>44144</v>
      </c>
      <c r="E33" s="4">
        <v>0.83333333333333337</v>
      </c>
      <c r="F33" s="5">
        <v>44136</v>
      </c>
      <c r="G33" s="3">
        <v>44144</v>
      </c>
      <c r="H33" s="4">
        <v>0.91666666666666663</v>
      </c>
      <c r="I33" s="4">
        <f t="shared" si="1"/>
        <v>8.3333333333333259E-2</v>
      </c>
      <c r="J33" s="1" t="s">
        <v>72</v>
      </c>
      <c r="K33" s="1" t="s">
        <v>73</v>
      </c>
      <c r="L33" s="1" t="s">
        <v>328</v>
      </c>
      <c r="M33" s="1" t="s">
        <v>75</v>
      </c>
      <c r="N33" s="1" t="s">
        <v>308</v>
      </c>
      <c r="O33" s="1" t="s">
        <v>77</v>
      </c>
      <c r="P33" s="1" t="s">
        <v>78</v>
      </c>
      <c r="Q33" s="1" t="s">
        <v>79</v>
      </c>
      <c r="R33" s="1" t="s">
        <v>139</v>
      </c>
      <c r="S33" s="1" t="s">
        <v>160</v>
      </c>
      <c r="T33" s="34" t="s">
        <v>72</v>
      </c>
      <c r="U33" s="75" t="s">
        <v>72</v>
      </c>
      <c r="V33" s="1" t="s">
        <v>80</v>
      </c>
      <c r="W33" s="1" t="s">
        <v>81</v>
      </c>
      <c r="X33" s="1" t="s">
        <v>123</v>
      </c>
      <c r="Y33" s="1" t="s">
        <v>83</v>
      </c>
      <c r="Z33" s="1" t="s">
        <v>84</v>
      </c>
      <c r="AA33" s="1" t="s">
        <v>72</v>
      </c>
      <c r="AB33" s="1" t="s">
        <v>140</v>
      </c>
      <c r="AC33" s="1" t="s">
        <v>141</v>
      </c>
      <c r="AD33" s="1" t="s">
        <v>126</v>
      </c>
      <c r="AE33" s="1">
        <v>53</v>
      </c>
      <c r="AF33" s="1" t="s">
        <v>88</v>
      </c>
      <c r="AG33" s="1" t="s">
        <v>72</v>
      </c>
      <c r="AH33" s="1" t="s">
        <v>299</v>
      </c>
      <c r="AI33" s="1" t="s">
        <v>90</v>
      </c>
      <c r="AJ33" s="1" t="s">
        <v>91</v>
      </c>
      <c r="AK33" s="1" t="s">
        <v>92</v>
      </c>
      <c r="AL33" s="1" t="s">
        <v>72</v>
      </c>
      <c r="AM33" s="1" t="s">
        <v>229</v>
      </c>
      <c r="AN33" s="1">
        <v>1</v>
      </c>
      <c r="AO33" s="1" t="s">
        <v>230</v>
      </c>
      <c r="AP33" s="1" t="s">
        <v>72</v>
      </c>
      <c r="AQ33" s="1" t="s">
        <v>72</v>
      </c>
      <c r="AR33" s="1" t="s">
        <v>220</v>
      </c>
      <c r="AS33" s="1" t="s">
        <v>72</v>
      </c>
      <c r="AT33" s="1" t="s">
        <v>72</v>
      </c>
      <c r="AU33" s="3">
        <v>44145</v>
      </c>
      <c r="AV33" s="6">
        <v>0.3263888888888889</v>
      </c>
      <c r="AW33" s="6">
        <v>0.34722222222222227</v>
      </c>
      <c r="AX33" s="6" t="s">
        <v>72</v>
      </c>
      <c r="AY33" s="6" t="s">
        <v>72</v>
      </c>
      <c r="AZ33" s="6" t="s">
        <v>72</v>
      </c>
      <c r="BA33" s="1" t="s">
        <v>329</v>
      </c>
      <c r="BB33" s="1" t="s">
        <v>329</v>
      </c>
      <c r="BC33" s="1" t="s">
        <v>94</v>
      </c>
      <c r="BD33" s="1">
        <v>3</v>
      </c>
      <c r="BE33" s="1" t="s">
        <v>183</v>
      </c>
      <c r="BF33" s="1" t="s">
        <v>72</v>
      </c>
      <c r="BG33" s="1" t="s">
        <v>72</v>
      </c>
      <c r="BH33" s="1" t="s">
        <v>88</v>
      </c>
      <c r="BI33" s="1" t="s">
        <v>79</v>
      </c>
      <c r="BJ33" s="1" t="s">
        <v>72</v>
      </c>
      <c r="BK33" s="1" t="s">
        <v>330</v>
      </c>
      <c r="BL33" s="1" t="s">
        <v>331</v>
      </c>
      <c r="BM33" s="1" t="s">
        <v>72</v>
      </c>
      <c r="BN33" s="1" t="s">
        <v>72</v>
      </c>
      <c r="BO33" s="1" t="s">
        <v>72</v>
      </c>
      <c r="BP33" s="1" t="s">
        <v>72</v>
      </c>
      <c r="BQ33" s="1" t="s">
        <v>160</v>
      </c>
    </row>
    <row r="34" spans="1:93" s="1" customFormat="1" ht="20.45" customHeight="1">
      <c r="A34" s="1" t="s">
        <v>332</v>
      </c>
      <c r="B34" s="1" t="s">
        <v>333</v>
      </c>
      <c r="C34" s="1" t="s">
        <v>71</v>
      </c>
      <c r="D34" s="3">
        <v>44155</v>
      </c>
      <c r="E34" s="4">
        <v>0.25</v>
      </c>
      <c r="F34" s="5">
        <v>44136</v>
      </c>
      <c r="G34" s="3">
        <v>44155</v>
      </c>
      <c r="H34" s="4">
        <v>0.375</v>
      </c>
      <c r="I34" s="4">
        <f t="shared" si="1"/>
        <v>0.125</v>
      </c>
      <c r="J34" s="1" t="s">
        <v>72</v>
      </c>
      <c r="K34" s="1" t="s">
        <v>73</v>
      </c>
      <c r="L34" s="1" t="s">
        <v>334</v>
      </c>
      <c r="M34" s="1" t="s">
        <v>75</v>
      </c>
      <c r="N34" s="1" t="s">
        <v>308</v>
      </c>
      <c r="O34" s="1" t="s">
        <v>77</v>
      </c>
      <c r="P34" s="1" t="s">
        <v>78</v>
      </c>
      <c r="Q34" s="1" t="s">
        <v>79</v>
      </c>
      <c r="R34" s="1" t="s">
        <v>139</v>
      </c>
      <c r="S34" s="1" t="s">
        <v>78</v>
      </c>
      <c r="T34" s="34" t="s">
        <v>72</v>
      </c>
      <c r="U34" s="75" t="s">
        <v>72</v>
      </c>
      <c r="V34" s="1" t="s">
        <v>80</v>
      </c>
      <c r="W34" s="1" t="s">
        <v>81</v>
      </c>
      <c r="X34" s="1" t="s">
        <v>123</v>
      </c>
      <c r="Y34" s="1" t="s">
        <v>83</v>
      </c>
      <c r="Z34" s="1" t="s">
        <v>84</v>
      </c>
      <c r="AA34" s="1" t="s">
        <v>72</v>
      </c>
      <c r="AB34" s="1" t="s">
        <v>140</v>
      </c>
      <c r="AC34" s="1" t="s">
        <v>141</v>
      </c>
      <c r="AD34" s="1" t="s">
        <v>126</v>
      </c>
      <c r="AE34" s="1">
        <v>51</v>
      </c>
      <c r="AF34" s="1" t="s">
        <v>88</v>
      </c>
      <c r="AG34" s="1" t="s">
        <v>72</v>
      </c>
      <c r="AH34" s="1" t="s">
        <v>299</v>
      </c>
      <c r="AI34" s="1" t="s">
        <v>90</v>
      </c>
      <c r="AJ34" s="1" t="s">
        <v>91</v>
      </c>
      <c r="AK34" s="1" t="s">
        <v>92</v>
      </c>
      <c r="AL34" s="1" t="s">
        <v>72</v>
      </c>
      <c r="AM34" s="1" t="s">
        <v>229</v>
      </c>
      <c r="AN34" s="1">
        <v>2</v>
      </c>
      <c r="AO34" s="1" t="s">
        <v>230</v>
      </c>
      <c r="AP34" s="1" t="s">
        <v>72</v>
      </c>
      <c r="AQ34" s="1" t="s">
        <v>72</v>
      </c>
      <c r="AR34" s="1" t="s">
        <v>220</v>
      </c>
      <c r="AS34" s="1" t="s">
        <v>72</v>
      </c>
      <c r="AT34" s="1" t="s">
        <v>72</v>
      </c>
      <c r="AU34" s="3">
        <v>44155</v>
      </c>
      <c r="AV34" s="6">
        <v>0.43055555555555558</v>
      </c>
      <c r="AW34" s="6">
        <v>0.56944444444444442</v>
      </c>
      <c r="AX34" s="6" t="s">
        <v>72</v>
      </c>
      <c r="AY34" s="6" t="s">
        <v>72</v>
      </c>
      <c r="AZ34" s="6" t="s">
        <v>72</v>
      </c>
      <c r="BA34" s="1" t="s">
        <v>335</v>
      </c>
      <c r="BB34" s="1" t="s">
        <v>336</v>
      </c>
      <c r="BC34" s="1" t="s">
        <v>247</v>
      </c>
      <c r="BD34" s="1">
        <v>4</v>
      </c>
      <c r="BE34" s="1" t="s">
        <v>183</v>
      </c>
      <c r="BF34" s="1" t="s">
        <v>88</v>
      </c>
      <c r="BG34" s="1" t="s">
        <v>72</v>
      </c>
      <c r="BH34" s="1" t="s">
        <v>88</v>
      </c>
      <c r="BI34" s="1" t="s">
        <v>96</v>
      </c>
      <c r="BJ34" s="1" t="s">
        <v>72</v>
      </c>
      <c r="BK34" s="1" t="s">
        <v>312</v>
      </c>
      <c r="BL34" s="1" t="s">
        <v>337</v>
      </c>
      <c r="BM34" s="1" t="s">
        <v>72</v>
      </c>
      <c r="BN34" s="1" t="s">
        <v>72</v>
      </c>
      <c r="BO34" s="1" t="s">
        <v>72</v>
      </c>
      <c r="BP34" s="1" t="s">
        <v>72</v>
      </c>
      <c r="BQ34" s="21" t="s">
        <v>99</v>
      </c>
      <c r="BR34" s="21" t="s">
        <v>100</v>
      </c>
    </row>
    <row r="35" spans="1:93" s="1" customFormat="1" ht="20.45" customHeight="1">
      <c r="A35" s="1" t="s">
        <v>338</v>
      </c>
      <c r="B35" s="1" t="s">
        <v>339</v>
      </c>
      <c r="C35" s="1" t="s">
        <v>71</v>
      </c>
      <c r="D35" s="3">
        <v>44155</v>
      </c>
      <c r="E35" s="4">
        <v>0.29166666666666669</v>
      </c>
      <c r="F35" s="5">
        <v>44136</v>
      </c>
      <c r="G35" s="3">
        <v>44155</v>
      </c>
      <c r="H35" s="4">
        <v>0.375</v>
      </c>
      <c r="I35" s="4">
        <f t="shared" si="1"/>
        <v>8.3333333333333315E-2</v>
      </c>
      <c r="J35" s="1" t="s">
        <v>72</v>
      </c>
      <c r="K35" s="1" t="s">
        <v>73</v>
      </c>
      <c r="L35" s="1" t="s">
        <v>340</v>
      </c>
      <c r="M35" s="1" t="s">
        <v>75</v>
      </c>
      <c r="N35" s="1" t="s">
        <v>308</v>
      </c>
      <c r="O35" s="1" t="s">
        <v>77</v>
      </c>
      <c r="P35" s="1" t="s">
        <v>78</v>
      </c>
      <c r="Q35" s="1" t="s">
        <v>79</v>
      </c>
      <c r="R35" s="1" t="s">
        <v>139</v>
      </c>
      <c r="S35" s="1" t="s">
        <v>78</v>
      </c>
      <c r="T35" s="34" t="s">
        <v>72</v>
      </c>
      <c r="U35" s="75" t="s">
        <v>72</v>
      </c>
      <c r="V35" s="1" t="s">
        <v>80</v>
      </c>
      <c r="W35" s="1" t="s">
        <v>81</v>
      </c>
      <c r="X35" s="1" t="s">
        <v>123</v>
      </c>
      <c r="Y35" s="1" t="s">
        <v>83</v>
      </c>
      <c r="Z35" s="1" t="s">
        <v>84</v>
      </c>
      <c r="AA35" s="1" t="s">
        <v>72</v>
      </c>
      <c r="AB35" s="1" t="s">
        <v>124</v>
      </c>
      <c r="AC35" s="1" t="s">
        <v>341</v>
      </c>
      <c r="AD35" s="1" t="s">
        <v>87</v>
      </c>
      <c r="AE35" s="1">
        <v>65</v>
      </c>
      <c r="AF35" s="1" t="s">
        <v>88</v>
      </c>
      <c r="AG35" s="1" t="s">
        <v>72</v>
      </c>
      <c r="AH35" s="1" t="s">
        <v>299</v>
      </c>
      <c r="AI35" s="1" t="s">
        <v>90</v>
      </c>
      <c r="AJ35" s="1" t="s">
        <v>91</v>
      </c>
      <c r="AK35" s="1" t="s">
        <v>92</v>
      </c>
      <c r="AL35" s="1" t="s">
        <v>72</v>
      </c>
      <c r="AM35" s="1" t="s">
        <v>217</v>
      </c>
      <c r="AN35" s="1">
        <v>2</v>
      </c>
      <c r="AO35" s="1" t="s">
        <v>218</v>
      </c>
      <c r="AP35" s="1" t="s">
        <v>72</v>
      </c>
      <c r="AQ35" s="1" t="s">
        <v>72</v>
      </c>
      <c r="AR35" s="1" t="s">
        <v>220</v>
      </c>
      <c r="AS35" s="1" t="s">
        <v>72</v>
      </c>
      <c r="AT35" s="1" t="s">
        <v>72</v>
      </c>
      <c r="AU35" s="3">
        <v>44155</v>
      </c>
      <c r="AV35" s="6">
        <v>0.4375</v>
      </c>
      <c r="AW35" s="6">
        <v>0.60069444444444442</v>
      </c>
      <c r="AX35" s="6" t="s">
        <v>72</v>
      </c>
      <c r="AY35" s="6" t="s">
        <v>72</v>
      </c>
      <c r="AZ35" s="6" t="s">
        <v>72</v>
      </c>
      <c r="BA35" s="1" t="s">
        <v>342</v>
      </c>
      <c r="BB35" s="1" t="s">
        <v>342</v>
      </c>
      <c r="BC35" s="1" t="s">
        <v>247</v>
      </c>
      <c r="BD35" s="1">
        <v>4</v>
      </c>
      <c r="BE35" s="1" t="s">
        <v>183</v>
      </c>
      <c r="BF35" s="1" t="s">
        <v>88</v>
      </c>
      <c r="BG35" s="1" t="s">
        <v>72</v>
      </c>
      <c r="BH35" s="1" t="s">
        <v>88</v>
      </c>
      <c r="BI35" s="1" t="s">
        <v>96</v>
      </c>
      <c r="BJ35" s="1" t="s">
        <v>72</v>
      </c>
      <c r="BK35" s="1" t="s">
        <v>312</v>
      </c>
      <c r="BL35" s="1" t="s">
        <v>337</v>
      </c>
      <c r="BM35" s="1" t="s">
        <v>72</v>
      </c>
      <c r="BN35" s="1" t="s">
        <v>72</v>
      </c>
      <c r="BO35" s="1" t="s">
        <v>72</v>
      </c>
      <c r="BP35" s="1" t="s">
        <v>72</v>
      </c>
      <c r="BQ35" s="21" t="s">
        <v>99</v>
      </c>
      <c r="BR35" s="21" t="s">
        <v>100</v>
      </c>
    </row>
    <row r="36" spans="1:93" s="1" customFormat="1" ht="20.45" customHeight="1">
      <c r="A36" s="1" t="s">
        <v>343</v>
      </c>
      <c r="B36" s="1" t="s">
        <v>344</v>
      </c>
      <c r="C36" s="1" t="s">
        <v>71</v>
      </c>
      <c r="D36" s="3">
        <v>44155</v>
      </c>
      <c r="E36" s="4">
        <v>0.20833333333333334</v>
      </c>
      <c r="F36" s="5">
        <v>44136</v>
      </c>
      <c r="G36" s="3">
        <v>44155</v>
      </c>
      <c r="H36" s="4">
        <v>0.375</v>
      </c>
      <c r="I36" s="4">
        <f t="shared" si="1"/>
        <v>0.16666666666666666</v>
      </c>
      <c r="J36" s="1" t="s">
        <v>72</v>
      </c>
      <c r="K36" s="1" t="s">
        <v>73</v>
      </c>
      <c r="L36" s="1" t="s">
        <v>345</v>
      </c>
      <c r="M36" s="1" t="s">
        <v>75</v>
      </c>
      <c r="N36" s="1" t="s">
        <v>308</v>
      </c>
      <c r="O36" s="1" t="s">
        <v>77</v>
      </c>
      <c r="P36" s="1" t="s">
        <v>172</v>
      </c>
      <c r="Q36" s="1" t="s">
        <v>79</v>
      </c>
      <c r="R36" s="1" t="s">
        <v>79</v>
      </c>
      <c r="S36" s="1" t="s">
        <v>78</v>
      </c>
      <c r="T36" s="34" t="s">
        <v>72</v>
      </c>
      <c r="U36" s="75" t="s">
        <v>72</v>
      </c>
      <c r="V36" s="1" t="s">
        <v>80</v>
      </c>
      <c r="W36" s="1" t="s">
        <v>81</v>
      </c>
      <c r="X36" s="1" t="s">
        <v>123</v>
      </c>
      <c r="Y36" s="1" t="s">
        <v>83</v>
      </c>
      <c r="Z36" s="1" t="s">
        <v>84</v>
      </c>
      <c r="AA36" s="1" t="s">
        <v>72</v>
      </c>
      <c r="AB36" s="1" t="s">
        <v>140</v>
      </c>
      <c r="AC36" s="1" t="s">
        <v>181</v>
      </c>
      <c r="AD36" s="1" t="s">
        <v>87</v>
      </c>
      <c r="AE36" s="1">
        <v>40</v>
      </c>
      <c r="AF36" s="1" t="s">
        <v>88</v>
      </c>
      <c r="AG36" s="1" t="s">
        <v>72</v>
      </c>
      <c r="AH36" s="1" t="s">
        <v>299</v>
      </c>
      <c r="AI36" s="1" t="s">
        <v>90</v>
      </c>
      <c r="AJ36" s="1" t="s">
        <v>91</v>
      </c>
      <c r="AK36" s="1" t="s">
        <v>92</v>
      </c>
      <c r="AL36" s="1" t="s">
        <v>72</v>
      </c>
      <c r="AM36" s="1" t="s">
        <v>229</v>
      </c>
      <c r="AN36" s="1">
        <v>3</v>
      </c>
      <c r="AO36" s="1" t="s">
        <v>230</v>
      </c>
      <c r="AP36" s="1" t="s">
        <v>72</v>
      </c>
      <c r="AQ36" s="1" t="s">
        <v>72</v>
      </c>
      <c r="AR36" s="1" t="s">
        <v>220</v>
      </c>
      <c r="AS36" s="1" t="s">
        <v>72</v>
      </c>
      <c r="AT36" s="1" t="s">
        <v>72</v>
      </c>
      <c r="AU36" s="3">
        <v>44155</v>
      </c>
      <c r="AV36" s="6">
        <v>0.68055555555555547</v>
      </c>
      <c r="AW36" s="6">
        <v>0.73611111111111116</v>
      </c>
      <c r="AX36" s="6" t="s">
        <v>72</v>
      </c>
      <c r="AY36" s="6" t="s">
        <v>72</v>
      </c>
      <c r="AZ36" s="6" t="s">
        <v>72</v>
      </c>
      <c r="BA36" s="1" t="s">
        <v>346</v>
      </c>
      <c r="BB36" s="1" t="s">
        <v>346</v>
      </c>
      <c r="BC36" s="1" t="s">
        <v>247</v>
      </c>
      <c r="BD36" s="1">
        <v>4</v>
      </c>
      <c r="BE36" s="1" t="s">
        <v>183</v>
      </c>
      <c r="BF36" s="1" t="s">
        <v>88</v>
      </c>
      <c r="BG36" s="1" t="s">
        <v>72</v>
      </c>
      <c r="BH36" s="1" t="s">
        <v>88</v>
      </c>
      <c r="BI36" s="1" t="s">
        <v>96</v>
      </c>
      <c r="BJ36" s="1" t="s">
        <v>72</v>
      </c>
      <c r="BK36" s="1" t="s">
        <v>312</v>
      </c>
      <c r="BL36" s="1" t="s">
        <v>347</v>
      </c>
      <c r="BM36" s="1" t="s">
        <v>72</v>
      </c>
      <c r="BN36" s="1" t="s">
        <v>72</v>
      </c>
      <c r="BO36" s="1" t="s">
        <v>72</v>
      </c>
      <c r="BP36" s="1" t="s">
        <v>72</v>
      </c>
      <c r="BQ36" s="21" t="s">
        <v>99</v>
      </c>
      <c r="BR36" s="21" t="s">
        <v>100</v>
      </c>
    </row>
    <row r="37" spans="1:93" s="1" customFormat="1" ht="20.45" customHeight="1">
      <c r="A37" s="1" t="s">
        <v>348</v>
      </c>
      <c r="B37" s="1" t="s">
        <v>349</v>
      </c>
      <c r="C37" s="1" t="s">
        <v>71</v>
      </c>
      <c r="D37" s="3">
        <v>44159</v>
      </c>
      <c r="E37" s="4">
        <v>0.25</v>
      </c>
      <c r="F37" s="5">
        <v>44136</v>
      </c>
      <c r="G37" s="3">
        <v>44159</v>
      </c>
      <c r="H37" s="4">
        <v>0.4375</v>
      </c>
      <c r="I37" s="4">
        <f t="shared" si="1"/>
        <v>0.1875</v>
      </c>
      <c r="J37" s="1" t="s">
        <v>72</v>
      </c>
      <c r="K37" s="1" t="s">
        <v>73</v>
      </c>
      <c r="L37" s="1" t="s">
        <v>350</v>
      </c>
      <c r="M37" s="1" t="s">
        <v>75</v>
      </c>
      <c r="N37" s="1" t="s">
        <v>308</v>
      </c>
      <c r="O37" s="1" t="s">
        <v>77</v>
      </c>
      <c r="P37" s="1" t="s">
        <v>78</v>
      </c>
      <c r="Q37" s="1" t="s">
        <v>79</v>
      </c>
      <c r="R37" s="1" t="s">
        <v>139</v>
      </c>
      <c r="S37" s="1" t="s">
        <v>78</v>
      </c>
      <c r="T37" s="34" t="s">
        <v>72</v>
      </c>
      <c r="U37" s="75" t="s">
        <v>72</v>
      </c>
      <c r="V37" s="1" t="s">
        <v>80</v>
      </c>
      <c r="W37" s="1" t="s">
        <v>81</v>
      </c>
      <c r="X37" s="1" t="s">
        <v>123</v>
      </c>
      <c r="Y37" s="1" t="s">
        <v>83</v>
      </c>
      <c r="Z37" s="1" t="s">
        <v>84</v>
      </c>
      <c r="AA37" s="1" t="s">
        <v>72</v>
      </c>
      <c r="AB37" s="1" t="s">
        <v>140</v>
      </c>
      <c r="AC37" s="1" t="s">
        <v>141</v>
      </c>
      <c r="AD37" s="1" t="s">
        <v>126</v>
      </c>
      <c r="AE37" s="1">
        <v>60</v>
      </c>
      <c r="AF37" s="1" t="s">
        <v>88</v>
      </c>
      <c r="AG37" s="1" t="s">
        <v>72</v>
      </c>
      <c r="AH37" s="1" t="s">
        <v>299</v>
      </c>
      <c r="AI37" s="1" t="s">
        <v>90</v>
      </c>
      <c r="AJ37" s="1" t="s">
        <v>91</v>
      </c>
      <c r="AK37" s="1" t="s">
        <v>92</v>
      </c>
      <c r="AL37" s="1" t="s">
        <v>72</v>
      </c>
      <c r="AM37" s="1" t="s">
        <v>229</v>
      </c>
      <c r="AN37" s="1">
        <v>1</v>
      </c>
      <c r="AO37" s="1" t="s">
        <v>230</v>
      </c>
      <c r="AP37" s="1" t="s">
        <v>72</v>
      </c>
      <c r="AQ37" s="1" t="s">
        <v>72</v>
      </c>
      <c r="AR37" s="1" t="s">
        <v>220</v>
      </c>
      <c r="AS37" s="1" t="s">
        <v>72</v>
      </c>
      <c r="AT37" s="1" t="s">
        <v>72</v>
      </c>
      <c r="AU37" s="3">
        <v>44159</v>
      </c>
      <c r="AV37" s="6">
        <v>0.48958333333333331</v>
      </c>
      <c r="AW37" s="6">
        <v>0.5625</v>
      </c>
      <c r="AX37" s="6" t="s">
        <v>72</v>
      </c>
      <c r="AY37" s="6" t="s">
        <v>72</v>
      </c>
      <c r="AZ37" s="6" t="s">
        <v>72</v>
      </c>
      <c r="BA37" s="1" t="s">
        <v>351</v>
      </c>
      <c r="BB37" s="1" t="s">
        <v>351</v>
      </c>
      <c r="BC37" s="1" t="s">
        <v>247</v>
      </c>
      <c r="BD37" s="1">
        <v>4</v>
      </c>
      <c r="BE37" s="1" t="s">
        <v>183</v>
      </c>
      <c r="BF37" s="1" t="s">
        <v>88</v>
      </c>
      <c r="BG37" s="1" t="s">
        <v>72</v>
      </c>
      <c r="BH37" s="1" t="s">
        <v>88</v>
      </c>
      <c r="BI37" s="1" t="s">
        <v>96</v>
      </c>
      <c r="BJ37" s="1" t="s">
        <v>72</v>
      </c>
      <c r="BK37" s="1" t="s">
        <v>312</v>
      </c>
      <c r="BL37" s="1" t="s">
        <v>352</v>
      </c>
      <c r="BM37" s="1" t="s">
        <v>72</v>
      </c>
      <c r="BN37" s="1" t="s">
        <v>72</v>
      </c>
      <c r="BO37" s="1" t="s">
        <v>72</v>
      </c>
      <c r="BP37" s="1" t="s">
        <v>72</v>
      </c>
      <c r="BQ37" s="21" t="s">
        <v>99</v>
      </c>
      <c r="BR37" s="21" t="s">
        <v>100</v>
      </c>
      <c r="CN37" s="3"/>
      <c r="CO37" s="3"/>
    </row>
    <row r="38" spans="1:93" s="1" customFormat="1" ht="20.45" customHeight="1">
      <c r="A38" s="1" t="s">
        <v>353</v>
      </c>
      <c r="B38" s="1" t="s">
        <v>354</v>
      </c>
      <c r="C38" s="1" t="s">
        <v>71</v>
      </c>
      <c r="D38" s="3">
        <v>44159</v>
      </c>
      <c r="E38" s="4">
        <v>0.29166666666666669</v>
      </c>
      <c r="F38" s="5">
        <v>44136</v>
      </c>
      <c r="G38" s="3">
        <v>44159</v>
      </c>
      <c r="H38" s="4">
        <v>0.4375</v>
      </c>
      <c r="I38" s="4">
        <f t="shared" si="1"/>
        <v>0.14583333333333331</v>
      </c>
      <c r="J38" s="1" t="s">
        <v>72</v>
      </c>
      <c r="K38" s="1" t="s">
        <v>73</v>
      </c>
      <c r="L38" s="1" t="s">
        <v>355</v>
      </c>
      <c r="M38" s="1" t="s">
        <v>75</v>
      </c>
      <c r="N38" s="1" t="s">
        <v>308</v>
      </c>
      <c r="O38" s="1" t="s">
        <v>77</v>
      </c>
      <c r="P38" s="1" t="s">
        <v>78</v>
      </c>
      <c r="Q38" s="1" t="s">
        <v>79</v>
      </c>
      <c r="R38" s="1" t="s">
        <v>139</v>
      </c>
      <c r="S38" s="1" t="s">
        <v>78</v>
      </c>
      <c r="T38" s="34" t="s">
        <v>72</v>
      </c>
      <c r="U38" s="75" t="s">
        <v>72</v>
      </c>
      <c r="V38" s="1" t="s">
        <v>80</v>
      </c>
      <c r="W38" s="1" t="s">
        <v>81</v>
      </c>
      <c r="X38" s="1" t="s">
        <v>123</v>
      </c>
      <c r="Y38" s="1" t="s">
        <v>83</v>
      </c>
      <c r="Z38" s="1" t="s">
        <v>84</v>
      </c>
      <c r="AA38" s="1" t="s">
        <v>72</v>
      </c>
      <c r="AB38" s="1" t="s">
        <v>124</v>
      </c>
      <c r="AC38" s="1" t="s">
        <v>341</v>
      </c>
      <c r="AD38" s="1" t="s">
        <v>87</v>
      </c>
      <c r="AE38" s="1">
        <v>55</v>
      </c>
      <c r="AF38" s="1" t="s">
        <v>88</v>
      </c>
      <c r="AG38" s="1" t="s">
        <v>72</v>
      </c>
      <c r="AH38" s="1" t="s">
        <v>299</v>
      </c>
      <c r="AI38" s="1" t="s">
        <v>90</v>
      </c>
      <c r="AJ38" s="1" t="s">
        <v>91</v>
      </c>
      <c r="AK38" s="1" t="s">
        <v>92</v>
      </c>
      <c r="AL38" s="1" t="s">
        <v>72</v>
      </c>
      <c r="AM38" s="1" t="s">
        <v>217</v>
      </c>
      <c r="AN38" s="1">
        <v>3</v>
      </c>
      <c r="AO38" s="1" t="s">
        <v>218</v>
      </c>
      <c r="AP38" s="1" t="s">
        <v>72</v>
      </c>
      <c r="AQ38" s="1" t="s">
        <v>72</v>
      </c>
      <c r="AR38" s="1" t="s">
        <v>220</v>
      </c>
      <c r="AS38" s="1" t="s">
        <v>72</v>
      </c>
      <c r="AT38" s="1" t="s">
        <v>72</v>
      </c>
      <c r="AU38" s="3">
        <v>44159</v>
      </c>
      <c r="AV38" s="6">
        <v>0.53125</v>
      </c>
      <c r="AW38" s="6">
        <v>0.60763888888888895</v>
      </c>
      <c r="AX38" s="6" t="s">
        <v>72</v>
      </c>
      <c r="AY38" s="6" t="s">
        <v>72</v>
      </c>
      <c r="AZ38" s="6" t="s">
        <v>72</v>
      </c>
      <c r="BA38" s="1" t="s">
        <v>356</v>
      </c>
      <c r="BB38" s="1" t="s">
        <v>356</v>
      </c>
      <c r="BC38" s="1" t="s">
        <v>247</v>
      </c>
      <c r="BD38" s="1">
        <v>4</v>
      </c>
      <c r="BE38" s="1" t="s">
        <v>183</v>
      </c>
      <c r="BF38" s="1" t="s">
        <v>88</v>
      </c>
      <c r="BG38" s="1" t="s">
        <v>72</v>
      </c>
      <c r="BH38" s="1" t="s">
        <v>88</v>
      </c>
      <c r="BI38" s="1" t="s">
        <v>96</v>
      </c>
      <c r="BJ38" s="1" t="s">
        <v>72</v>
      </c>
      <c r="BK38" s="1" t="s">
        <v>312</v>
      </c>
      <c r="BL38" s="1" t="s">
        <v>337</v>
      </c>
      <c r="BM38" s="1" t="s">
        <v>72</v>
      </c>
      <c r="BN38" s="1" t="s">
        <v>72</v>
      </c>
      <c r="BO38" s="1" t="s">
        <v>72</v>
      </c>
      <c r="BP38" s="1" t="s">
        <v>72</v>
      </c>
      <c r="BQ38" s="21" t="s">
        <v>99</v>
      </c>
      <c r="BR38" s="21" t="s">
        <v>100</v>
      </c>
      <c r="CN38" s="3"/>
      <c r="CO38" s="3"/>
    </row>
    <row r="39" spans="1:93" s="1" customFormat="1" ht="20.45" customHeight="1">
      <c r="A39" s="1" t="s">
        <v>357</v>
      </c>
      <c r="B39" s="1" t="s">
        <v>358</v>
      </c>
      <c r="C39" s="1" t="s">
        <v>71</v>
      </c>
      <c r="D39" s="3">
        <v>44163</v>
      </c>
      <c r="E39" s="4">
        <v>0.58333333333333337</v>
      </c>
      <c r="F39" s="5">
        <v>44136</v>
      </c>
      <c r="G39" s="3">
        <v>44163</v>
      </c>
      <c r="H39" s="4">
        <v>0.70833333333333337</v>
      </c>
      <c r="I39" s="4">
        <f t="shared" si="1"/>
        <v>0.125</v>
      </c>
      <c r="J39" s="1" t="s">
        <v>72</v>
      </c>
      <c r="K39" s="1" t="s">
        <v>73</v>
      </c>
      <c r="L39" s="1" t="s">
        <v>359</v>
      </c>
      <c r="M39" s="1" t="s">
        <v>75</v>
      </c>
      <c r="N39" s="1" t="s">
        <v>208</v>
      </c>
      <c r="O39" s="1" t="s">
        <v>77</v>
      </c>
      <c r="P39" s="1" t="s">
        <v>78</v>
      </c>
      <c r="Q39" s="1" t="s">
        <v>96</v>
      </c>
      <c r="R39" s="1" t="s">
        <v>78</v>
      </c>
      <c r="S39" s="1" t="s">
        <v>78</v>
      </c>
      <c r="T39" s="34" t="s">
        <v>72</v>
      </c>
      <c r="U39" s="75" t="s">
        <v>72</v>
      </c>
      <c r="V39" s="1" t="s">
        <v>80</v>
      </c>
      <c r="W39" s="1" t="s">
        <v>81</v>
      </c>
      <c r="X39" s="1" t="s">
        <v>123</v>
      </c>
      <c r="Y39" s="1" t="s">
        <v>83</v>
      </c>
      <c r="Z39" s="1" t="s">
        <v>152</v>
      </c>
      <c r="AA39" s="1" t="s">
        <v>72</v>
      </c>
      <c r="AB39" s="1" t="s">
        <v>153</v>
      </c>
      <c r="AC39" s="1" t="s">
        <v>164</v>
      </c>
      <c r="AD39" s="1" t="s">
        <v>126</v>
      </c>
      <c r="AE39" s="1">
        <v>56</v>
      </c>
      <c r="AF39" s="1" t="s">
        <v>88</v>
      </c>
      <c r="AG39" s="1" t="s">
        <v>72</v>
      </c>
      <c r="AH39" s="1" t="s">
        <v>299</v>
      </c>
      <c r="AI39" s="1" t="s">
        <v>90</v>
      </c>
      <c r="AJ39" s="1" t="s">
        <v>91</v>
      </c>
      <c r="AK39" s="1" t="s">
        <v>92</v>
      </c>
      <c r="AL39" s="1" t="s">
        <v>72</v>
      </c>
      <c r="AM39" s="1" t="s">
        <v>229</v>
      </c>
      <c r="AN39" s="1">
        <v>1</v>
      </c>
      <c r="AO39" s="1" t="s">
        <v>230</v>
      </c>
      <c r="AP39" s="1" t="s">
        <v>72</v>
      </c>
      <c r="AQ39" s="1" t="s">
        <v>72</v>
      </c>
      <c r="AR39" s="1" t="s">
        <v>262</v>
      </c>
      <c r="AS39" s="1" t="s">
        <v>263</v>
      </c>
      <c r="AT39" s="1" t="s">
        <v>360</v>
      </c>
      <c r="AU39" s="3">
        <v>44163</v>
      </c>
      <c r="AV39" s="6">
        <v>0.71180555555555547</v>
      </c>
      <c r="AW39" s="6">
        <v>0.79166666666666663</v>
      </c>
      <c r="AX39" s="6" t="s">
        <v>72</v>
      </c>
      <c r="AY39" s="6" t="s">
        <v>72</v>
      </c>
      <c r="AZ39" s="6" t="s">
        <v>72</v>
      </c>
      <c r="BA39" s="1" t="s">
        <v>361</v>
      </c>
      <c r="BB39" s="1" t="s">
        <v>361</v>
      </c>
      <c r="BC39" s="1" t="s">
        <v>247</v>
      </c>
      <c r="BD39" s="1">
        <v>4</v>
      </c>
      <c r="BE39" s="1" t="s">
        <v>183</v>
      </c>
      <c r="BF39" s="1" t="s">
        <v>75</v>
      </c>
      <c r="BG39" s="1" t="s">
        <v>72</v>
      </c>
      <c r="BH39" s="1" t="s">
        <v>88</v>
      </c>
      <c r="BI39" s="1" t="s">
        <v>96</v>
      </c>
      <c r="BJ39" s="1" t="s">
        <v>72</v>
      </c>
      <c r="BK39" s="1" t="s">
        <v>362</v>
      </c>
      <c r="BL39" s="1" t="s">
        <v>363</v>
      </c>
      <c r="BM39" s="1" t="s">
        <v>72</v>
      </c>
      <c r="BN39" s="1" t="s">
        <v>72</v>
      </c>
      <c r="BO39" s="1" t="s">
        <v>72</v>
      </c>
      <c r="BP39" s="1" t="s">
        <v>72</v>
      </c>
      <c r="BQ39" s="21" t="s">
        <v>99</v>
      </c>
      <c r="BR39" s="21" t="s">
        <v>100</v>
      </c>
      <c r="CN39" s="3"/>
      <c r="CO39" s="3"/>
    </row>
    <row r="40" spans="1:93" s="1" customFormat="1" ht="20.45" customHeight="1">
      <c r="A40" s="1" t="s">
        <v>364</v>
      </c>
      <c r="B40" s="1" t="s">
        <v>365</v>
      </c>
      <c r="C40" s="1" t="s">
        <v>71</v>
      </c>
      <c r="D40" s="3">
        <v>44163</v>
      </c>
      <c r="E40" s="4">
        <v>0.625</v>
      </c>
      <c r="F40" s="5">
        <v>44136</v>
      </c>
      <c r="G40" s="3">
        <v>44163</v>
      </c>
      <c r="H40" s="4">
        <v>0.70833333333333337</v>
      </c>
      <c r="I40" s="4">
        <f t="shared" si="1"/>
        <v>8.333333333333337E-2</v>
      </c>
      <c r="J40" s="1" t="s">
        <v>72</v>
      </c>
      <c r="K40" s="1" t="s">
        <v>73</v>
      </c>
      <c r="L40" s="1" t="s">
        <v>366</v>
      </c>
      <c r="M40" s="1" t="s">
        <v>75</v>
      </c>
      <c r="N40" s="1" t="s">
        <v>208</v>
      </c>
      <c r="O40" s="1" t="s">
        <v>77</v>
      </c>
      <c r="P40" s="1" t="s">
        <v>78</v>
      </c>
      <c r="Q40" s="1" t="s">
        <v>96</v>
      </c>
      <c r="R40" s="1" t="s">
        <v>78</v>
      </c>
      <c r="S40" s="1" t="s">
        <v>78</v>
      </c>
      <c r="T40" s="34" t="s">
        <v>72</v>
      </c>
      <c r="U40" s="75" t="s">
        <v>72</v>
      </c>
      <c r="V40" s="1" t="s">
        <v>80</v>
      </c>
      <c r="W40" s="1" t="s">
        <v>81</v>
      </c>
      <c r="X40" s="1" t="s">
        <v>123</v>
      </c>
      <c r="Y40" s="1" t="s">
        <v>83</v>
      </c>
      <c r="Z40" s="1" t="s">
        <v>152</v>
      </c>
      <c r="AA40" s="1" t="s">
        <v>72</v>
      </c>
      <c r="AB40" s="1" t="s">
        <v>153</v>
      </c>
      <c r="AC40" s="1" t="s">
        <v>154</v>
      </c>
      <c r="AD40" s="1" t="s">
        <v>126</v>
      </c>
      <c r="AE40" s="1">
        <v>60</v>
      </c>
      <c r="AF40" s="1" t="s">
        <v>88</v>
      </c>
      <c r="AG40" s="1" t="s">
        <v>72</v>
      </c>
      <c r="AH40" s="1" t="s">
        <v>299</v>
      </c>
      <c r="AI40" s="1" t="s">
        <v>90</v>
      </c>
      <c r="AJ40" s="1" t="s">
        <v>91</v>
      </c>
      <c r="AK40" s="1" t="s">
        <v>92</v>
      </c>
      <c r="AL40" s="1" t="s">
        <v>72</v>
      </c>
      <c r="AM40" s="1" t="s">
        <v>254</v>
      </c>
      <c r="AN40" s="1">
        <v>3</v>
      </c>
      <c r="AO40" s="1" t="s">
        <v>367</v>
      </c>
      <c r="AP40" s="1" t="s">
        <v>72</v>
      </c>
      <c r="AQ40" s="1" t="s">
        <v>72</v>
      </c>
      <c r="AR40" s="1" t="s">
        <v>262</v>
      </c>
      <c r="AS40" s="1" t="s">
        <v>263</v>
      </c>
      <c r="AT40" s="1" t="s">
        <v>360</v>
      </c>
      <c r="AU40" s="3">
        <v>44163</v>
      </c>
      <c r="AV40" s="6">
        <v>0.75</v>
      </c>
      <c r="AW40" s="6">
        <v>0.8256944444444444</v>
      </c>
      <c r="AX40" s="6" t="s">
        <v>72</v>
      </c>
      <c r="AY40" s="6" t="s">
        <v>72</v>
      </c>
      <c r="AZ40" s="6" t="s">
        <v>72</v>
      </c>
      <c r="BA40" s="1" t="s">
        <v>368</v>
      </c>
      <c r="BB40" s="1" t="s">
        <v>368</v>
      </c>
      <c r="BC40" s="1" t="s">
        <v>247</v>
      </c>
      <c r="BD40" s="1">
        <v>4</v>
      </c>
      <c r="BE40" s="1" t="s">
        <v>183</v>
      </c>
      <c r="BF40" s="1" t="s">
        <v>75</v>
      </c>
      <c r="BG40" s="1" t="s">
        <v>72</v>
      </c>
      <c r="BH40" s="1" t="s">
        <v>88</v>
      </c>
      <c r="BI40" s="1" t="s">
        <v>96</v>
      </c>
      <c r="BJ40" s="1" t="s">
        <v>72</v>
      </c>
      <c r="BK40" s="1" t="s">
        <v>362</v>
      </c>
      <c r="BL40" s="1" t="s">
        <v>363</v>
      </c>
      <c r="BM40" s="1" t="s">
        <v>72</v>
      </c>
      <c r="BN40" s="1" t="s">
        <v>72</v>
      </c>
      <c r="BO40" s="1" t="s">
        <v>72</v>
      </c>
      <c r="BP40" s="1" t="s">
        <v>72</v>
      </c>
      <c r="BQ40" s="21" t="s">
        <v>99</v>
      </c>
      <c r="BR40" s="21" t="s">
        <v>100</v>
      </c>
      <c r="CN40" s="3"/>
      <c r="CO40" s="3"/>
    </row>
    <row r="41" spans="1:93" s="1" customFormat="1" ht="20.45" customHeight="1">
      <c r="A41" s="1" t="s">
        <v>369</v>
      </c>
      <c r="B41" s="1" t="s">
        <v>370</v>
      </c>
      <c r="C41" s="1" t="s">
        <v>71</v>
      </c>
      <c r="D41" s="3">
        <v>44164</v>
      </c>
      <c r="E41" s="4">
        <v>0.375</v>
      </c>
      <c r="F41" s="5">
        <v>44136</v>
      </c>
      <c r="G41" s="3">
        <v>44164</v>
      </c>
      <c r="H41" s="4">
        <v>0.44791666666666669</v>
      </c>
      <c r="I41" s="4">
        <f t="shared" si="1"/>
        <v>7.2916666666666685E-2</v>
      </c>
      <c r="J41" s="1" t="s">
        <v>72</v>
      </c>
      <c r="K41" s="1" t="s">
        <v>73</v>
      </c>
      <c r="L41" s="1" t="s">
        <v>371</v>
      </c>
      <c r="M41" s="1" t="s">
        <v>75</v>
      </c>
      <c r="N41" s="1" t="s">
        <v>308</v>
      </c>
      <c r="O41" s="1" t="s">
        <v>77</v>
      </c>
      <c r="P41" s="1" t="s">
        <v>78</v>
      </c>
      <c r="Q41" s="1" t="s">
        <v>96</v>
      </c>
      <c r="R41" s="1" t="s">
        <v>78</v>
      </c>
      <c r="S41" s="1" t="s">
        <v>78</v>
      </c>
      <c r="T41" s="34" t="s">
        <v>72</v>
      </c>
      <c r="U41" s="75" t="s">
        <v>72</v>
      </c>
      <c r="V41" s="1" t="s">
        <v>80</v>
      </c>
      <c r="W41" s="1" t="s">
        <v>81</v>
      </c>
      <c r="X41" s="1" t="s">
        <v>123</v>
      </c>
      <c r="Y41" s="1" t="s">
        <v>83</v>
      </c>
      <c r="Z41" s="1" t="s">
        <v>84</v>
      </c>
      <c r="AA41" s="1" t="s">
        <v>72</v>
      </c>
      <c r="AB41" s="1" t="s">
        <v>85</v>
      </c>
      <c r="AC41" s="1" t="s">
        <v>86</v>
      </c>
      <c r="AD41" s="1" t="s">
        <v>126</v>
      </c>
      <c r="AE41" s="1">
        <v>58</v>
      </c>
      <c r="AF41" s="1" t="s">
        <v>88</v>
      </c>
      <c r="AG41" s="1" t="s">
        <v>72</v>
      </c>
      <c r="AH41" s="1" t="s">
        <v>299</v>
      </c>
      <c r="AI41" s="1" t="s">
        <v>90</v>
      </c>
      <c r="AJ41" s="1" t="s">
        <v>91</v>
      </c>
      <c r="AK41" s="1" t="s">
        <v>92</v>
      </c>
      <c r="AL41" s="1" t="s">
        <v>72</v>
      </c>
      <c r="AM41" s="1" t="s">
        <v>217</v>
      </c>
      <c r="AN41" s="1">
        <v>2</v>
      </c>
      <c r="AO41" s="1" t="s">
        <v>372</v>
      </c>
      <c r="AP41" s="1" t="s">
        <v>72</v>
      </c>
      <c r="AQ41" s="1" t="s">
        <v>72</v>
      </c>
      <c r="AR41" s="1" t="s">
        <v>220</v>
      </c>
      <c r="AS41" s="1" t="s">
        <v>72</v>
      </c>
      <c r="AT41" s="1" t="s">
        <v>72</v>
      </c>
      <c r="AU41" s="3">
        <v>44164</v>
      </c>
      <c r="AV41" s="6">
        <v>0.51388888888888895</v>
      </c>
      <c r="AW41" s="6">
        <v>0.6</v>
      </c>
      <c r="AX41" s="6" t="s">
        <v>72</v>
      </c>
      <c r="AY41" s="6" t="s">
        <v>72</v>
      </c>
      <c r="AZ41" s="6" t="s">
        <v>72</v>
      </c>
      <c r="BA41" s="1" t="s">
        <v>373</v>
      </c>
      <c r="BB41" s="1" t="s">
        <v>373</v>
      </c>
      <c r="BC41" s="1" t="s">
        <v>247</v>
      </c>
      <c r="BD41" s="1">
        <v>4</v>
      </c>
      <c r="BE41" s="1" t="s">
        <v>183</v>
      </c>
      <c r="BF41" s="1" t="s">
        <v>75</v>
      </c>
      <c r="BG41" s="1" t="s">
        <v>72</v>
      </c>
      <c r="BH41" s="1" t="s">
        <v>88</v>
      </c>
      <c r="BI41" s="1" t="s">
        <v>96</v>
      </c>
      <c r="BJ41" s="1" t="s">
        <v>72</v>
      </c>
      <c r="BK41" s="1" t="s">
        <v>312</v>
      </c>
      <c r="BL41" s="1" t="s">
        <v>374</v>
      </c>
      <c r="BM41" s="1" t="s">
        <v>72</v>
      </c>
      <c r="BN41" s="1" t="s">
        <v>72</v>
      </c>
      <c r="BO41" s="1" t="s">
        <v>72</v>
      </c>
      <c r="BP41" s="1" t="s">
        <v>72</v>
      </c>
      <c r="BQ41" s="21" t="s">
        <v>99</v>
      </c>
      <c r="BR41" s="21" t="s">
        <v>100</v>
      </c>
    </row>
    <row r="42" spans="1:93" s="1" customFormat="1" ht="20.45" customHeight="1">
      <c r="A42" s="1" t="s">
        <v>375</v>
      </c>
      <c r="B42" s="1" t="s">
        <v>376</v>
      </c>
      <c r="C42" s="1" t="s">
        <v>71</v>
      </c>
      <c r="D42" s="3">
        <v>44164</v>
      </c>
      <c r="E42" s="4">
        <v>0.39583333333333331</v>
      </c>
      <c r="F42" s="5">
        <v>44136</v>
      </c>
      <c r="G42" s="3">
        <v>44164</v>
      </c>
      <c r="H42" s="4">
        <v>0.44791666666666669</v>
      </c>
      <c r="I42" s="4">
        <f t="shared" si="1"/>
        <v>5.208333333333337E-2</v>
      </c>
      <c r="J42" s="1" t="s">
        <v>72</v>
      </c>
      <c r="K42" s="1" t="s">
        <v>73</v>
      </c>
      <c r="L42" s="1" t="s">
        <v>377</v>
      </c>
      <c r="M42" s="1" t="s">
        <v>75</v>
      </c>
      <c r="N42" s="1" t="s">
        <v>308</v>
      </c>
      <c r="O42" s="1" t="s">
        <v>77</v>
      </c>
      <c r="P42" s="1" t="s">
        <v>78</v>
      </c>
      <c r="Q42" s="1" t="s">
        <v>96</v>
      </c>
      <c r="R42" s="1" t="s">
        <v>78</v>
      </c>
      <c r="S42" s="1" t="s">
        <v>78</v>
      </c>
      <c r="T42" s="34" t="s">
        <v>72</v>
      </c>
      <c r="U42" s="75" t="s">
        <v>72</v>
      </c>
      <c r="V42" s="1" t="s">
        <v>80</v>
      </c>
      <c r="W42" s="1" t="s">
        <v>81</v>
      </c>
      <c r="X42" s="1" t="s">
        <v>123</v>
      </c>
      <c r="Y42" s="1" t="s">
        <v>83</v>
      </c>
      <c r="Z42" s="1" t="s">
        <v>84</v>
      </c>
      <c r="AA42" s="1" t="s">
        <v>72</v>
      </c>
      <c r="AB42" s="1" t="s">
        <v>196</v>
      </c>
      <c r="AC42" s="1" t="s">
        <v>228</v>
      </c>
      <c r="AD42" s="1" t="s">
        <v>126</v>
      </c>
      <c r="AE42" s="1">
        <v>60</v>
      </c>
      <c r="AF42" s="1" t="s">
        <v>88</v>
      </c>
      <c r="AG42" s="1" t="s">
        <v>72</v>
      </c>
      <c r="AH42" s="1" t="s">
        <v>299</v>
      </c>
      <c r="AI42" s="1" t="s">
        <v>90</v>
      </c>
      <c r="AJ42" s="1" t="s">
        <v>91</v>
      </c>
      <c r="AK42" s="1" t="s">
        <v>92</v>
      </c>
      <c r="AL42" s="1" t="s">
        <v>72</v>
      </c>
      <c r="AM42" s="1" t="s">
        <v>229</v>
      </c>
      <c r="AN42" s="1">
        <v>1</v>
      </c>
      <c r="AO42" s="1" t="s">
        <v>230</v>
      </c>
      <c r="AP42" s="1" t="s">
        <v>72</v>
      </c>
      <c r="AQ42" s="1" t="s">
        <v>72</v>
      </c>
      <c r="AR42" s="1" t="s">
        <v>220</v>
      </c>
      <c r="AS42" s="1" t="s">
        <v>72</v>
      </c>
      <c r="AT42" s="1" t="s">
        <v>72</v>
      </c>
      <c r="AU42" s="3">
        <v>44164</v>
      </c>
      <c r="AV42" s="6">
        <v>0.5625</v>
      </c>
      <c r="AW42" s="6">
        <v>0.64374999999999993</v>
      </c>
      <c r="AX42" s="6" t="s">
        <v>72</v>
      </c>
      <c r="AY42" s="6" t="s">
        <v>72</v>
      </c>
      <c r="AZ42" s="6" t="s">
        <v>72</v>
      </c>
      <c r="BA42" s="1" t="s">
        <v>378</v>
      </c>
      <c r="BB42" s="1" t="s">
        <v>378</v>
      </c>
      <c r="BC42" s="1" t="s">
        <v>247</v>
      </c>
      <c r="BD42" s="1">
        <v>4</v>
      </c>
      <c r="BE42" s="1" t="s">
        <v>183</v>
      </c>
      <c r="BF42" s="1" t="s">
        <v>75</v>
      </c>
      <c r="BG42" s="1" t="s">
        <v>72</v>
      </c>
      <c r="BH42" s="1" t="s">
        <v>88</v>
      </c>
      <c r="BI42" s="1" t="s">
        <v>96</v>
      </c>
      <c r="BJ42" s="1" t="s">
        <v>72</v>
      </c>
      <c r="BK42" s="1" t="s">
        <v>312</v>
      </c>
      <c r="BL42" s="1" t="s">
        <v>374</v>
      </c>
      <c r="BM42" s="1" t="s">
        <v>72</v>
      </c>
      <c r="BN42" s="1" t="s">
        <v>72</v>
      </c>
      <c r="BO42" s="1" t="s">
        <v>72</v>
      </c>
      <c r="BP42" s="1" t="s">
        <v>72</v>
      </c>
      <c r="BQ42" s="21" t="s">
        <v>99</v>
      </c>
      <c r="BR42" s="21" t="s">
        <v>100</v>
      </c>
    </row>
    <row r="43" spans="1:93" s="1" customFormat="1" ht="20.45" customHeight="1">
      <c r="A43" s="1" t="s">
        <v>379</v>
      </c>
      <c r="B43" s="1" t="s">
        <v>380</v>
      </c>
      <c r="C43" s="1" t="s">
        <v>71</v>
      </c>
      <c r="D43" s="3">
        <v>44166</v>
      </c>
      <c r="E43" s="4">
        <v>0.3125</v>
      </c>
      <c r="F43" s="5">
        <v>44166</v>
      </c>
      <c r="G43" s="3">
        <v>44166</v>
      </c>
      <c r="H43" s="4">
        <v>0.40972222222222227</v>
      </c>
      <c r="I43" s="4">
        <f t="shared" si="1"/>
        <v>9.7222222222222265E-2</v>
      </c>
      <c r="J43" s="1" t="s">
        <v>72</v>
      </c>
      <c r="K43" s="1" t="s">
        <v>73</v>
      </c>
      <c r="L43" s="1" t="s">
        <v>381</v>
      </c>
      <c r="M43" s="1" t="s">
        <v>75</v>
      </c>
      <c r="N43" s="1" t="s">
        <v>308</v>
      </c>
      <c r="O43" s="1" t="s">
        <v>77</v>
      </c>
      <c r="P43" s="1" t="s">
        <v>78</v>
      </c>
      <c r="Q43" s="1" t="s">
        <v>96</v>
      </c>
      <c r="R43" s="1" t="s">
        <v>78</v>
      </c>
      <c r="S43" s="1" t="s">
        <v>78</v>
      </c>
      <c r="T43" s="34" t="s">
        <v>72</v>
      </c>
      <c r="U43" s="75" t="s">
        <v>72</v>
      </c>
      <c r="V43" s="1" t="s">
        <v>80</v>
      </c>
      <c r="W43" s="1" t="s">
        <v>81</v>
      </c>
      <c r="X43" s="1" t="s">
        <v>123</v>
      </c>
      <c r="Y43" s="1" t="s">
        <v>83</v>
      </c>
      <c r="Z43" s="1" t="s">
        <v>84</v>
      </c>
      <c r="AA43" s="1" t="s">
        <v>72</v>
      </c>
      <c r="AB43" s="1" t="s">
        <v>214</v>
      </c>
      <c r="AC43" s="1" t="s">
        <v>382</v>
      </c>
      <c r="AD43" s="1" t="s">
        <v>87</v>
      </c>
      <c r="AE43" s="1">
        <v>55</v>
      </c>
      <c r="AF43" s="1" t="s">
        <v>88</v>
      </c>
      <c r="AG43" s="1" t="s">
        <v>72</v>
      </c>
      <c r="AH43" s="1" t="s">
        <v>299</v>
      </c>
      <c r="AI43" s="1" t="s">
        <v>90</v>
      </c>
      <c r="AJ43" s="1" t="s">
        <v>91</v>
      </c>
      <c r="AK43" s="1" t="s">
        <v>92</v>
      </c>
      <c r="AL43" s="1" t="s">
        <v>72</v>
      </c>
      <c r="AM43" s="1" t="s">
        <v>217</v>
      </c>
      <c r="AN43" s="1">
        <v>3</v>
      </c>
      <c r="AO43" s="1" t="s">
        <v>372</v>
      </c>
      <c r="AP43" s="1" t="s">
        <v>72</v>
      </c>
      <c r="AQ43" s="1" t="s">
        <v>72</v>
      </c>
      <c r="AR43" s="1" t="s">
        <v>220</v>
      </c>
      <c r="AS43" s="1" t="s">
        <v>72</v>
      </c>
      <c r="AT43" s="1" t="s">
        <v>72</v>
      </c>
      <c r="AU43" s="3">
        <v>44166</v>
      </c>
      <c r="AV43" s="6">
        <v>0.48958333333333331</v>
      </c>
      <c r="AW43" s="6">
        <v>0.5805555555555556</v>
      </c>
      <c r="AX43" s="6" t="s">
        <v>72</v>
      </c>
      <c r="AY43" s="6" t="s">
        <v>72</v>
      </c>
      <c r="AZ43" s="6" t="s">
        <v>72</v>
      </c>
      <c r="BA43" s="1" t="s">
        <v>383</v>
      </c>
      <c r="BB43" s="1" t="s">
        <v>384</v>
      </c>
      <c r="BC43" s="1" t="s">
        <v>247</v>
      </c>
      <c r="BD43" s="1">
        <v>4</v>
      </c>
      <c r="BE43" s="1" t="s">
        <v>183</v>
      </c>
      <c r="BF43" s="1" t="s">
        <v>75</v>
      </c>
      <c r="BG43" s="1" t="s">
        <v>72</v>
      </c>
      <c r="BH43" s="1" t="s">
        <v>88</v>
      </c>
      <c r="BI43" s="1" t="s">
        <v>96</v>
      </c>
      <c r="BJ43" s="1" t="s">
        <v>72</v>
      </c>
      <c r="BK43" s="1" t="s">
        <v>312</v>
      </c>
      <c r="BL43" s="1" t="s">
        <v>385</v>
      </c>
      <c r="BM43" s="1" t="s">
        <v>72</v>
      </c>
      <c r="BN43" s="1" t="s">
        <v>72</v>
      </c>
      <c r="BO43" s="1" t="s">
        <v>72</v>
      </c>
      <c r="BP43" s="1" t="s">
        <v>72</v>
      </c>
      <c r="BQ43" s="21" t="s">
        <v>99</v>
      </c>
      <c r="BR43" s="21" t="s">
        <v>100</v>
      </c>
    </row>
    <row r="44" spans="1:93" s="1" customFormat="1" ht="20.45" customHeight="1">
      <c r="A44" s="1" t="s">
        <v>386</v>
      </c>
      <c r="B44" s="1" t="s">
        <v>387</v>
      </c>
      <c r="C44" s="1" t="s">
        <v>71</v>
      </c>
      <c r="D44" s="3">
        <v>44166</v>
      </c>
      <c r="E44" s="4">
        <v>0.33333333333333331</v>
      </c>
      <c r="F44" s="5">
        <v>44166</v>
      </c>
      <c r="G44" s="3">
        <v>44166</v>
      </c>
      <c r="H44" s="4">
        <v>0.40972222222222227</v>
      </c>
      <c r="I44" s="4">
        <f t="shared" si="1"/>
        <v>7.6388888888888951E-2</v>
      </c>
      <c r="J44" s="1" t="s">
        <v>72</v>
      </c>
      <c r="K44" s="1" t="s">
        <v>73</v>
      </c>
      <c r="L44" s="1" t="s">
        <v>388</v>
      </c>
      <c r="M44" s="1" t="s">
        <v>75</v>
      </c>
      <c r="N44" s="1" t="s">
        <v>308</v>
      </c>
      <c r="O44" s="1" t="s">
        <v>77</v>
      </c>
      <c r="P44" s="1" t="s">
        <v>78</v>
      </c>
      <c r="Q44" s="1" t="s">
        <v>96</v>
      </c>
      <c r="R44" s="1" t="s">
        <v>78</v>
      </c>
      <c r="S44" s="1" t="s">
        <v>78</v>
      </c>
      <c r="T44" s="34" t="s">
        <v>72</v>
      </c>
      <c r="U44" s="75" t="s">
        <v>72</v>
      </c>
      <c r="V44" s="1" t="s">
        <v>80</v>
      </c>
      <c r="W44" s="1" t="s">
        <v>81</v>
      </c>
      <c r="X44" s="1" t="s">
        <v>123</v>
      </c>
      <c r="Y44" s="1" t="s">
        <v>83</v>
      </c>
      <c r="Z44" s="1" t="s">
        <v>84</v>
      </c>
      <c r="AA44" s="1" t="s">
        <v>72</v>
      </c>
      <c r="AB44" s="1" t="s">
        <v>140</v>
      </c>
      <c r="AC44" s="1" t="s">
        <v>141</v>
      </c>
      <c r="AD44" s="1" t="s">
        <v>126</v>
      </c>
      <c r="AE44" s="1">
        <v>50</v>
      </c>
      <c r="AF44" s="1" t="s">
        <v>88</v>
      </c>
      <c r="AG44" s="1" t="s">
        <v>72</v>
      </c>
      <c r="AH44" s="1" t="s">
        <v>299</v>
      </c>
      <c r="AI44" s="1" t="s">
        <v>90</v>
      </c>
      <c r="AJ44" s="1" t="s">
        <v>91</v>
      </c>
      <c r="AK44" s="1" t="s">
        <v>92</v>
      </c>
      <c r="AL44" s="1" t="s">
        <v>72</v>
      </c>
      <c r="AM44" s="1" t="s">
        <v>217</v>
      </c>
      <c r="AN44" s="1">
        <v>3</v>
      </c>
      <c r="AO44" s="1" t="s">
        <v>372</v>
      </c>
      <c r="AP44" s="1" t="s">
        <v>72</v>
      </c>
      <c r="AQ44" s="1" t="s">
        <v>72</v>
      </c>
      <c r="AR44" s="1" t="s">
        <v>220</v>
      </c>
      <c r="AS44" s="1" t="s">
        <v>72</v>
      </c>
      <c r="AT44" s="1" t="s">
        <v>72</v>
      </c>
      <c r="AU44" s="3">
        <v>44166</v>
      </c>
      <c r="AV44" s="6">
        <v>0.51736111111111105</v>
      </c>
      <c r="AW44" s="6">
        <v>0.6875</v>
      </c>
      <c r="AX44" s="6" t="s">
        <v>72</v>
      </c>
      <c r="AY44" s="6" t="s">
        <v>72</v>
      </c>
      <c r="AZ44" s="6" t="s">
        <v>72</v>
      </c>
      <c r="BA44" s="1" t="s">
        <v>389</v>
      </c>
      <c r="BB44" s="1" t="s">
        <v>389</v>
      </c>
      <c r="BC44" s="1" t="s">
        <v>247</v>
      </c>
      <c r="BD44" s="1">
        <v>4</v>
      </c>
      <c r="BE44" s="1" t="s">
        <v>183</v>
      </c>
      <c r="BF44" s="1" t="s">
        <v>75</v>
      </c>
      <c r="BG44" s="1" t="s">
        <v>72</v>
      </c>
      <c r="BH44" s="1" t="s">
        <v>88</v>
      </c>
      <c r="BI44" s="1" t="s">
        <v>96</v>
      </c>
      <c r="BJ44" s="1" t="s">
        <v>72</v>
      </c>
      <c r="BK44" s="1" t="s">
        <v>312</v>
      </c>
      <c r="BL44" s="1" t="s">
        <v>385</v>
      </c>
      <c r="BM44" s="1" t="s">
        <v>72</v>
      </c>
      <c r="BN44" s="1" t="s">
        <v>72</v>
      </c>
      <c r="BO44" s="1" t="s">
        <v>72</v>
      </c>
      <c r="BP44" s="1" t="s">
        <v>72</v>
      </c>
      <c r="BQ44" s="21" t="s">
        <v>99</v>
      </c>
      <c r="BR44" s="21" t="s">
        <v>100</v>
      </c>
    </row>
    <row r="45" spans="1:93" s="1" customFormat="1" ht="20.45" customHeight="1">
      <c r="A45" s="1" t="s">
        <v>390</v>
      </c>
      <c r="B45" s="1" t="s">
        <v>391</v>
      </c>
      <c r="C45" s="1" t="s">
        <v>71</v>
      </c>
      <c r="D45" s="3">
        <v>44167</v>
      </c>
      <c r="E45" s="4">
        <v>0.51180555555555551</v>
      </c>
      <c r="F45" s="5">
        <v>44166</v>
      </c>
      <c r="G45" s="3">
        <v>44167</v>
      </c>
      <c r="H45" s="4">
        <v>0.60416666666666663</v>
      </c>
      <c r="I45" s="4">
        <f t="shared" si="1"/>
        <v>9.2361111111111116E-2</v>
      </c>
      <c r="J45" s="1" t="s">
        <v>72</v>
      </c>
      <c r="K45" s="1" t="s">
        <v>73</v>
      </c>
      <c r="L45" s="1" t="s">
        <v>392</v>
      </c>
      <c r="M45" s="1" t="s">
        <v>75</v>
      </c>
      <c r="N45" s="1" t="s">
        <v>308</v>
      </c>
      <c r="O45" s="1" t="s">
        <v>77</v>
      </c>
      <c r="P45" s="1" t="s">
        <v>78</v>
      </c>
      <c r="Q45" s="1" t="s">
        <v>79</v>
      </c>
      <c r="R45" s="1" t="s">
        <v>139</v>
      </c>
      <c r="S45" s="1" t="s">
        <v>78</v>
      </c>
      <c r="T45" s="34" t="s">
        <v>72</v>
      </c>
      <c r="U45" s="75" t="s">
        <v>72</v>
      </c>
      <c r="V45" s="1" t="s">
        <v>393</v>
      </c>
      <c r="W45" s="1" t="s">
        <v>394</v>
      </c>
      <c r="X45" s="1" t="s">
        <v>394</v>
      </c>
      <c r="Y45" s="1" t="s">
        <v>395</v>
      </c>
      <c r="Z45" s="1" t="s">
        <v>84</v>
      </c>
      <c r="AA45" s="1" t="s">
        <v>72</v>
      </c>
      <c r="AB45" s="1" t="s">
        <v>323</v>
      </c>
      <c r="AC45" s="1" t="s">
        <v>324</v>
      </c>
      <c r="AD45" s="1" t="s">
        <v>126</v>
      </c>
      <c r="AE45" s="1">
        <v>59</v>
      </c>
      <c r="AF45" s="1" t="s">
        <v>88</v>
      </c>
      <c r="AG45" s="1" t="s">
        <v>72</v>
      </c>
      <c r="AH45" s="1" t="s">
        <v>396</v>
      </c>
      <c r="AI45" s="1" t="s">
        <v>90</v>
      </c>
      <c r="AJ45" s="1" t="s">
        <v>91</v>
      </c>
      <c r="AK45" s="1" t="s">
        <v>92</v>
      </c>
      <c r="AL45" s="1" t="s">
        <v>72</v>
      </c>
      <c r="AM45" s="1" t="s">
        <v>72</v>
      </c>
      <c r="AN45" s="1" t="s">
        <v>72</v>
      </c>
      <c r="AO45" s="1" t="s">
        <v>72</v>
      </c>
      <c r="AP45" s="1" t="s">
        <v>72</v>
      </c>
      <c r="AQ45" s="1" t="s">
        <v>72</v>
      </c>
      <c r="AR45" s="1" t="s">
        <v>220</v>
      </c>
      <c r="AS45" s="1" t="s">
        <v>72</v>
      </c>
      <c r="AT45" s="1" t="s">
        <v>72</v>
      </c>
      <c r="AU45" s="3">
        <v>44168</v>
      </c>
      <c r="AV45" s="6">
        <v>0.36319444444444443</v>
      </c>
      <c r="AW45" s="6">
        <v>0.4375</v>
      </c>
      <c r="AX45" s="6" t="s">
        <v>72</v>
      </c>
      <c r="AY45" s="6" t="s">
        <v>72</v>
      </c>
      <c r="AZ45" s="6" t="s">
        <v>72</v>
      </c>
      <c r="BA45" s="1" t="s">
        <v>397</v>
      </c>
      <c r="BB45" s="1" t="s">
        <v>398</v>
      </c>
      <c r="BC45" s="1" t="s">
        <v>247</v>
      </c>
      <c r="BD45" s="1">
        <v>4</v>
      </c>
      <c r="BE45" s="1" t="s">
        <v>399</v>
      </c>
      <c r="BF45" s="1" t="s">
        <v>88</v>
      </c>
      <c r="BG45" s="1" t="s">
        <v>72</v>
      </c>
      <c r="BH45" s="1" t="s">
        <v>88</v>
      </c>
      <c r="BI45" s="1" t="s">
        <v>96</v>
      </c>
      <c r="BJ45" s="1" t="s">
        <v>72</v>
      </c>
      <c r="BK45" s="1" t="s">
        <v>312</v>
      </c>
      <c r="BL45" s="1" t="s">
        <v>400</v>
      </c>
      <c r="BM45" s="1" t="s">
        <v>72</v>
      </c>
      <c r="BN45" s="1" t="s">
        <v>72</v>
      </c>
      <c r="BO45" s="1" t="s">
        <v>72</v>
      </c>
      <c r="BP45" s="1" t="s">
        <v>72</v>
      </c>
      <c r="BQ45" s="21" t="s">
        <v>99</v>
      </c>
      <c r="BR45" s="21" t="s">
        <v>100</v>
      </c>
    </row>
    <row r="46" spans="1:93" s="1" customFormat="1" ht="20.45" customHeight="1">
      <c r="A46" s="1" t="s">
        <v>401</v>
      </c>
      <c r="B46" s="1" t="s">
        <v>402</v>
      </c>
      <c r="C46" s="1" t="s">
        <v>71</v>
      </c>
      <c r="D46" s="3">
        <v>44175</v>
      </c>
      <c r="E46" s="4">
        <v>0.625</v>
      </c>
      <c r="F46" s="5">
        <v>44166</v>
      </c>
      <c r="G46" s="3">
        <v>44175</v>
      </c>
      <c r="H46" s="4">
        <v>0.70833333333333337</v>
      </c>
      <c r="I46" s="4">
        <f t="shared" si="1"/>
        <v>8.333333333333337E-2</v>
      </c>
      <c r="J46" s="1" t="s">
        <v>72</v>
      </c>
      <c r="K46" s="1" t="s">
        <v>73</v>
      </c>
      <c r="L46" s="1" t="s">
        <v>403</v>
      </c>
      <c r="M46" s="1" t="s">
        <v>75</v>
      </c>
      <c r="N46" s="1" t="s">
        <v>308</v>
      </c>
      <c r="O46" s="1" t="s">
        <v>77</v>
      </c>
      <c r="P46" s="1" t="s">
        <v>78</v>
      </c>
      <c r="Q46" s="1" t="s">
        <v>79</v>
      </c>
      <c r="R46" s="1" t="s">
        <v>139</v>
      </c>
      <c r="S46" s="1" t="s">
        <v>78</v>
      </c>
      <c r="T46" s="34" t="s">
        <v>72</v>
      </c>
      <c r="U46" s="75" t="s">
        <v>72</v>
      </c>
      <c r="V46" s="1" t="s">
        <v>80</v>
      </c>
      <c r="W46" s="1" t="s">
        <v>81</v>
      </c>
      <c r="X46" s="1" t="s">
        <v>123</v>
      </c>
      <c r="Y46" s="1" t="s">
        <v>83</v>
      </c>
      <c r="Z46" s="1" t="s">
        <v>84</v>
      </c>
      <c r="AA46" s="1" t="s">
        <v>72</v>
      </c>
      <c r="AB46" s="1" t="s">
        <v>104</v>
      </c>
      <c r="AC46" s="1" t="s">
        <v>310</v>
      </c>
      <c r="AD46" s="1" t="s">
        <v>126</v>
      </c>
      <c r="AE46" s="1">
        <v>60</v>
      </c>
      <c r="AF46" s="1" t="s">
        <v>88</v>
      </c>
      <c r="AG46" s="1" t="s">
        <v>72</v>
      </c>
      <c r="AH46" s="1" t="s">
        <v>299</v>
      </c>
      <c r="AI46" s="1" t="s">
        <v>90</v>
      </c>
      <c r="AJ46" s="1" t="s">
        <v>91</v>
      </c>
      <c r="AK46" s="1" t="s">
        <v>92</v>
      </c>
      <c r="AL46" s="1" t="s">
        <v>72</v>
      </c>
      <c r="AM46" s="1" t="s">
        <v>229</v>
      </c>
      <c r="AN46" s="1">
        <v>1</v>
      </c>
      <c r="AO46" s="1" t="s">
        <v>230</v>
      </c>
      <c r="AP46" s="1" t="s">
        <v>72</v>
      </c>
      <c r="AQ46" s="1" t="s">
        <v>72</v>
      </c>
      <c r="AR46" s="1" t="s">
        <v>220</v>
      </c>
      <c r="AS46" s="1" t="s">
        <v>72</v>
      </c>
      <c r="AT46" s="1" t="s">
        <v>72</v>
      </c>
      <c r="AU46" s="3">
        <v>44176</v>
      </c>
      <c r="AV46" s="6">
        <v>0.3444444444444445</v>
      </c>
      <c r="AW46" s="6">
        <v>0.4513888888888889</v>
      </c>
      <c r="AX46" s="6" t="s">
        <v>72</v>
      </c>
      <c r="AY46" s="6" t="s">
        <v>72</v>
      </c>
      <c r="AZ46" s="6" t="s">
        <v>72</v>
      </c>
      <c r="BA46" s="1" t="s">
        <v>404</v>
      </c>
      <c r="BB46" s="1" t="s">
        <v>404</v>
      </c>
      <c r="BC46" s="1" t="s">
        <v>247</v>
      </c>
      <c r="BD46" s="1">
        <v>3</v>
      </c>
      <c r="BE46" s="1" t="s">
        <v>183</v>
      </c>
      <c r="BF46" s="1" t="s">
        <v>88</v>
      </c>
      <c r="BG46" s="1" t="s">
        <v>72</v>
      </c>
      <c r="BH46" s="1" t="s">
        <v>88</v>
      </c>
      <c r="BI46" s="1" t="s">
        <v>96</v>
      </c>
      <c r="BJ46" s="1" t="s">
        <v>72</v>
      </c>
      <c r="BK46" s="1" t="s">
        <v>312</v>
      </c>
      <c r="BL46" s="1" t="s">
        <v>405</v>
      </c>
      <c r="BM46" s="1" t="s">
        <v>72</v>
      </c>
      <c r="BN46" s="1" t="s">
        <v>72</v>
      </c>
      <c r="BO46" s="1" t="s">
        <v>72</v>
      </c>
      <c r="BP46" s="1" t="s">
        <v>72</v>
      </c>
      <c r="BQ46" s="21" t="s">
        <v>99</v>
      </c>
      <c r="BR46" s="21" t="s">
        <v>100</v>
      </c>
    </row>
    <row r="47" spans="1:93" s="1" customFormat="1" ht="20.45" customHeight="1">
      <c r="A47" s="1" t="s">
        <v>406</v>
      </c>
      <c r="B47" s="1" t="s">
        <v>407</v>
      </c>
      <c r="C47" s="1" t="s">
        <v>71</v>
      </c>
      <c r="D47" s="3">
        <v>44182</v>
      </c>
      <c r="E47" s="4">
        <v>0.62916666666666665</v>
      </c>
      <c r="F47" s="5">
        <v>44166</v>
      </c>
      <c r="G47" s="3">
        <v>44182</v>
      </c>
      <c r="H47" s="4">
        <v>0.86458333333333337</v>
      </c>
      <c r="I47" s="4">
        <f t="shared" si="1"/>
        <v>0.23541666666666672</v>
      </c>
      <c r="J47" s="1" t="s">
        <v>72</v>
      </c>
      <c r="K47" s="1" t="s">
        <v>73</v>
      </c>
      <c r="L47" s="1" t="s">
        <v>408</v>
      </c>
      <c r="M47" s="1" t="s">
        <v>75</v>
      </c>
      <c r="N47" s="1" t="s">
        <v>308</v>
      </c>
      <c r="O47" s="1" t="s">
        <v>77</v>
      </c>
      <c r="P47" s="1" t="s">
        <v>78</v>
      </c>
      <c r="Q47" s="1" t="s">
        <v>79</v>
      </c>
      <c r="R47" s="1" t="s">
        <v>139</v>
      </c>
      <c r="S47" s="1" t="s">
        <v>160</v>
      </c>
      <c r="T47" s="34" t="s">
        <v>72</v>
      </c>
      <c r="U47" s="75" t="s">
        <v>72</v>
      </c>
      <c r="V47" s="1" t="s">
        <v>80</v>
      </c>
      <c r="W47" s="1" t="s">
        <v>409</v>
      </c>
      <c r="X47" s="1" t="s">
        <v>410</v>
      </c>
      <c r="Y47" s="1" t="s">
        <v>411</v>
      </c>
      <c r="Z47" s="1" t="s">
        <v>84</v>
      </c>
      <c r="AA47" s="1" t="s">
        <v>72</v>
      </c>
      <c r="AB47" s="1" t="s">
        <v>412</v>
      </c>
      <c r="AC47" s="1" t="s">
        <v>413</v>
      </c>
      <c r="AD47" s="1" t="s">
        <v>87</v>
      </c>
      <c r="AE47" s="1">
        <v>68</v>
      </c>
      <c r="AF47" s="1" t="s">
        <v>88</v>
      </c>
      <c r="AG47" s="1" t="s">
        <v>72</v>
      </c>
      <c r="AH47" s="1" t="s">
        <v>414</v>
      </c>
      <c r="AI47" s="1" t="s">
        <v>90</v>
      </c>
      <c r="AJ47" s="1" t="s">
        <v>91</v>
      </c>
      <c r="AK47" s="1" t="s">
        <v>92</v>
      </c>
      <c r="AL47" s="1" t="s">
        <v>72</v>
      </c>
      <c r="AM47" s="1" t="s">
        <v>72</v>
      </c>
      <c r="AN47" s="1" t="s">
        <v>72</v>
      </c>
      <c r="AO47" s="1" t="s">
        <v>415</v>
      </c>
      <c r="AP47" s="1" t="s">
        <v>72</v>
      </c>
      <c r="AQ47" s="1" t="s">
        <v>72</v>
      </c>
      <c r="AR47" s="1" t="s">
        <v>220</v>
      </c>
      <c r="AS47" s="1" t="s">
        <v>72</v>
      </c>
      <c r="AT47" s="1" t="s">
        <v>72</v>
      </c>
      <c r="AU47" s="3">
        <v>44183</v>
      </c>
      <c r="AV47" s="6">
        <v>0.32569444444444445</v>
      </c>
      <c r="AW47" s="6">
        <v>0.41666666666666669</v>
      </c>
      <c r="AX47" s="6" t="s">
        <v>72</v>
      </c>
      <c r="AY47" s="6" t="s">
        <v>72</v>
      </c>
      <c r="AZ47" s="6" t="s">
        <v>72</v>
      </c>
      <c r="BA47" s="1" t="s">
        <v>416</v>
      </c>
      <c r="BB47" s="1" t="s">
        <v>417</v>
      </c>
      <c r="BC47" s="1" t="s">
        <v>247</v>
      </c>
      <c r="BD47" s="1">
        <v>3</v>
      </c>
      <c r="BE47" s="1" t="s">
        <v>183</v>
      </c>
      <c r="BF47" s="1" t="s">
        <v>75</v>
      </c>
      <c r="BG47" s="1" t="s">
        <v>72</v>
      </c>
      <c r="BH47" s="1" t="s">
        <v>88</v>
      </c>
      <c r="BI47" s="1" t="s">
        <v>79</v>
      </c>
      <c r="BJ47" s="1" t="s">
        <v>72</v>
      </c>
      <c r="BK47" s="1" t="s">
        <v>312</v>
      </c>
      <c r="BL47" s="1" t="s">
        <v>418</v>
      </c>
      <c r="BM47" s="1" t="s">
        <v>72</v>
      </c>
      <c r="BN47" s="1" t="s">
        <v>72</v>
      </c>
      <c r="BO47" s="1" t="s">
        <v>72</v>
      </c>
      <c r="BP47" s="1" t="s">
        <v>72</v>
      </c>
      <c r="BQ47" s="1" t="s">
        <v>160</v>
      </c>
    </row>
    <row r="48" spans="1:93" ht="20.45" customHeight="1">
      <c r="A48" s="1" t="s">
        <v>419</v>
      </c>
      <c r="B48" s="1">
        <v>210001</v>
      </c>
      <c r="C48" s="1" t="s">
        <v>71</v>
      </c>
      <c r="D48" s="3">
        <v>44203</v>
      </c>
      <c r="E48" s="4">
        <v>0.16666666666666666</v>
      </c>
      <c r="F48" s="5">
        <v>44197</v>
      </c>
      <c r="G48" s="3">
        <v>44203</v>
      </c>
      <c r="H48" s="4">
        <v>0.33333333333333331</v>
      </c>
      <c r="I48" s="4">
        <v>0.16666666666666666</v>
      </c>
      <c r="J48" s="1" t="s">
        <v>72</v>
      </c>
      <c r="K48" s="1" t="s">
        <v>73</v>
      </c>
      <c r="L48" s="1" t="s">
        <v>420</v>
      </c>
      <c r="M48" s="1" t="s">
        <v>75</v>
      </c>
      <c r="N48" s="1" t="s">
        <v>308</v>
      </c>
      <c r="O48" s="1" t="s">
        <v>77</v>
      </c>
      <c r="P48" s="1" t="s">
        <v>78</v>
      </c>
      <c r="Q48" s="1" t="s">
        <v>78</v>
      </c>
      <c r="R48" s="1" t="s">
        <v>78</v>
      </c>
      <c r="S48" s="1" t="s">
        <v>96</v>
      </c>
      <c r="T48" s="1" t="s">
        <v>72</v>
      </c>
      <c r="U48" s="75" t="s">
        <v>72</v>
      </c>
      <c r="V48" s="1" t="s">
        <v>80</v>
      </c>
      <c r="W48" s="1" t="s">
        <v>81</v>
      </c>
      <c r="X48" s="1" t="s">
        <v>123</v>
      </c>
      <c r="Y48" s="1" t="s">
        <v>83</v>
      </c>
      <c r="Z48" s="1" t="s">
        <v>84</v>
      </c>
      <c r="AA48" s="1" t="s">
        <v>72</v>
      </c>
      <c r="AB48" s="1" t="s">
        <v>140</v>
      </c>
      <c r="AC48" s="1" t="s">
        <v>181</v>
      </c>
      <c r="AD48" s="1" t="s">
        <v>126</v>
      </c>
      <c r="AE48" s="1">
        <v>65</v>
      </c>
      <c r="AF48" s="1" t="s">
        <v>88</v>
      </c>
      <c r="AG48" s="1" t="s">
        <v>72</v>
      </c>
      <c r="AH48" s="1" t="s">
        <v>299</v>
      </c>
      <c r="AI48" s="1" t="s">
        <v>90</v>
      </c>
      <c r="AJ48" s="1" t="s">
        <v>91</v>
      </c>
      <c r="AK48" s="1" t="s">
        <v>216</v>
      </c>
      <c r="AL48" s="1" t="s">
        <v>72</v>
      </c>
      <c r="AM48" s="1" t="s">
        <v>217</v>
      </c>
      <c r="AN48" s="1">
        <v>3</v>
      </c>
      <c r="AO48" s="1" t="s">
        <v>372</v>
      </c>
      <c r="AP48" s="1">
        <v>3</v>
      </c>
      <c r="AQ48" s="1" t="s">
        <v>421</v>
      </c>
      <c r="AR48" s="1" t="s">
        <v>220</v>
      </c>
      <c r="AS48" s="1" t="s">
        <v>72</v>
      </c>
      <c r="AT48" s="1" t="s">
        <v>72</v>
      </c>
      <c r="AU48" s="3">
        <v>44203</v>
      </c>
      <c r="AV48" s="6">
        <v>0.34722222222222227</v>
      </c>
      <c r="AW48" s="6">
        <v>0.4694444444444445</v>
      </c>
      <c r="AX48" s="6">
        <v>0.12222222222222223</v>
      </c>
      <c r="AY48" s="6">
        <v>1.3888888888888951E-2</v>
      </c>
      <c r="AZ48" s="7" t="s">
        <v>422</v>
      </c>
      <c r="BA48" s="1" t="s">
        <v>423</v>
      </c>
      <c r="BB48" s="1" t="s">
        <v>424</v>
      </c>
      <c r="BC48" s="1" t="s">
        <v>247</v>
      </c>
      <c r="BD48" s="1">
        <v>3</v>
      </c>
      <c r="BE48" s="1" t="s">
        <v>183</v>
      </c>
      <c r="BF48" s="1" t="s">
        <v>75</v>
      </c>
      <c r="BG48" s="1" t="s">
        <v>72</v>
      </c>
      <c r="BH48" s="1" t="s">
        <v>88</v>
      </c>
      <c r="BI48" s="1" t="s">
        <v>96</v>
      </c>
      <c r="BJ48" s="1" t="s">
        <v>72</v>
      </c>
      <c r="BK48" s="1" t="s">
        <v>425</v>
      </c>
      <c r="BL48" s="1" t="s">
        <v>426</v>
      </c>
      <c r="BM48" s="1" t="s">
        <v>72</v>
      </c>
      <c r="BN48" s="1" t="s">
        <v>75</v>
      </c>
      <c r="BO48" s="1" t="s">
        <v>75</v>
      </c>
      <c r="BP48" s="1" t="s">
        <v>75</v>
      </c>
      <c r="BQ48" s="21" t="s">
        <v>99</v>
      </c>
      <c r="BR48" s="21" t="s">
        <v>100</v>
      </c>
    </row>
    <row r="49" spans="1:70" ht="20.45" customHeight="1">
      <c r="A49" s="1" t="s">
        <v>427</v>
      </c>
      <c r="B49" s="1">
        <v>210002</v>
      </c>
      <c r="C49" s="1" t="s">
        <v>71</v>
      </c>
      <c r="D49" s="3">
        <v>44206</v>
      </c>
      <c r="E49" s="4">
        <v>0.25</v>
      </c>
      <c r="F49" s="5">
        <v>44197</v>
      </c>
      <c r="G49" s="3">
        <v>44206</v>
      </c>
      <c r="H49" s="4">
        <v>0.35416666666666669</v>
      </c>
      <c r="I49" s="4">
        <v>0.10416666666666669</v>
      </c>
      <c r="J49" s="1" t="s">
        <v>72</v>
      </c>
      <c r="K49" s="1" t="s">
        <v>73</v>
      </c>
      <c r="L49" s="1" t="s">
        <v>428</v>
      </c>
      <c r="M49" s="1" t="s">
        <v>75</v>
      </c>
      <c r="N49" s="1" t="s">
        <v>308</v>
      </c>
      <c r="O49" s="1" t="s">
        <v>77</v>
      </c>
      <c r="P49" s="1" t="s">
        <v>78</v>
      </c>
      <c r="Q49" s="1" t="s">
        <v>78</v>
      </c>
      <c r="R49" s="1" t="s">
        <v>78</v>
      </c>
      <c r="S49" s="1" t="s">
        <v>96</v>
      </c>
      <c r="T49" s="1" t="s">
        <v>72</v>
      </c>
      <c r="U49" s="75" t="s">
        <v>72</v>
      </c>
      <c r="V49" s="1" t="s">
        <v>80</v>
      </c>
      <c r="W49" s="1" t="s">
        <v>81</v>
      </c>
      <c r="X49" s="1" t="s">
        <v>123</v>
      </c>
      <c r="Y49" s="1" t="s">
        <v>83</v>
      </c>
      <c r="Z49" s="1" t="s">
        <v>84</v>
      </c>
      <c r="AA49" s="1" t="s">
        <v>72</v>
      </c>
      <c r="AB49" s="1" t="s">
        <v>124</v>
      </c>
      <c r="AC49" s="1" t="s">
        <v>341</v>
      </c>
      <c r="AD49" s="1" t="s">
        <v>126</v>
      </c>
      <c r="AE49" s="1">
        <v>65</v>
      </c>
      <c r="AF49" s="1" t="s">
        <v>88</v>
      </c>
      <c r="AG49" s="1" t="s">
        <v>72</v>
      </c>
      <c r="AH49" s="1" t="s">
        <v>299</v>
      </c>
      <c r="AI49" s="1" t="s">
        <v>90</v>
      </c>
      <c r="AJ49" s="1" t="s">
        <v>91</v>
      </c>
      <c r="AK49" s="1" t="s">
        <v>429</v>
      </c>
      <c r="AL49" s="1" t="s">
        <v>72</v>
      </c>
      <c r="AM49" s="1" t="s">
        <v>217</v>
      </c>
      <c r="AN49" s="1">
        <v>3</v>
      </c>
      <c r="AO49" s="1" t="s">
        <v>372</v>
      </c>
      <c r="AP49" s="1" t="s">
        <v>72</v>
      </c>
      <c r="AQ49" s="1" t="s">
        <v>430</v>
      </c>
      <c r="AR49" s="1" t="s">
        <v>220</v>
      </c>
      <c r="AS49" s="1" t="s">
        <v>72</v>
      </c>
      <c r="AT49" s="1" t="s">
        <v>72</v>
      </c>
      <c r="AU49" s="3">
        <v>44206</v>
      </c>
      <c r="AV49" s="6">
        <v>0.36458333333333331</v>
      </c>
      <c r="AW49" s="6">
        <v>0.45833333333333331</v>
      </c>
      <c r="AX49" s="6">
        <v>9.375E-2</v>
      </c>
      <c r="AY49" s="6">
        <v>1.041666666666663E-2</v>
      </c>
      <c r="AZ49" s="7" t="s">
        <v>431</v>
      </c>
      <c r="BA49" s="1" t="s">
        <v>432</v>
      </c>
      <c r="BB49" s="1" t="s">
        <v>432</v>
      </c>
      <c r="BC49" s="1" t="s">
        <v>247</v>
      </c>
      <c r="BD49" s="1">
        <v>3</v>
      </c>
      <c r="BE49" s="1" t="s">
        <v>95</v>
      </c>
      <c r="BF49" s="1" t="s">
        <v>75</v>
      </c>
      <c r="BG49" s="1" t="s">
        <v>72</v>
      </c>
      <c r="BH49" s="1" t="s">
        <v>88</v>
      </c>
      <c r="BI49" s="1" t="s">
        <v>96</v>
      </c>
      <c r="BJ49" s="1" t="s">
        <v>72</v>
      </c>
      <c r="BK49" s="1" t="s">
        <v>425</v>
      </c>
      <c r="BL49" s="1" t="s">
        <v>426</v>
      </c>
      <c r="BM49" s="1" t="s">
        <v>72</v>
      </c>
      <c r="BN49" s="1" t="s">
        <v>75</v>
      </c>
      <c r="BO49" s="1" t="s">
        <v>75</v>
      </c>
      <c r="BP49" s="1" t="s">
        <v>75</v>
      </c>
      <c r="BQ49" s="21" t="s">
        <v>99</v>
      </c>
      <c r="BR49" s="21" t="s">
        <v>100</v>
      </c>
    </row>
    <row r="50" spans="1:70" ht="20.45" customHeight="1">
      <c r="A50" s="1" t="s">
        <v>433</v>
      </c>
      <c r="B50" s="1">
        <v>210003</v>
      </c>
      <c r="C50" s="1" t="s">
        <v>71</v>
      </c>
      <c r="D50" s="3">
        <v>44208</v>
      </c>
      <c r="E50" s="4">
        <v>0.25</v>
      </c>
      <c r="F50" s="5">
        <v>44197</v>
      </c>
      <c r="G50" s="3">
        <v>44208</v>
      </c>
      <c r="H50" s="4">
        <v>0.35416666666666669</v>
      </c>
      <c r="I50" s="4">
        <v>0.10416666666666669</v>
      </c>
      <c r="J50" s="1" t="s">
        <v>72</v>
      </c>
      <c r="K50" s="1" t="s">
        <v>73</v>
      </c>
      <c r="L50" s="1" t="s">
        <v>434</v>
      </c>
      <c r="M50" s="1" t="s">
        <v>75</v>
      </c>
      <c r="N50" s="1" t="s">
        <v>208</v>
      </c>
      <c r="O50" s="1" t="s">
        <v>77</v>
      </c>
      <c r="P50" s="1" t="s">
        <v>78</v>
      </c>
      <c r="Q50" s="1" t="s">
        <v>78</v>
      </c>
      <c r="R50" s="1" t="s">
        <v>78</v>
      </c>
      <c r="S50" s="1" t="s">
        <v>79</v>
      </c>
      <c r="T50" s="1" t="s">
        <v>72</v>
      </c>
      <c r="U50" s="75" t="s">
        <v>72</v>
      </c>
      <c r="V50" s="1" t="s">
        <v>80</v>
      </c>
      <c r="W50" s="1" t="s">
        <v>81</v>
      </c>
      <c r="X50" s="1" t="s">
        <v>123</v>
      </c>
      <c r="Y50" s="1" t="s">
        <v>83</v>
      </c>
      <c r="Z50" s="1" t="s">
        <v>152</v>
      </c>
      <c r="AA50" s="1" t="s">
        <v>72</v>
      </c>
      <c r="AB50" s="1" t="s">
        <v>153</v>
      </c>
      <c r="AC50" s="1" t="s">
        <v>164</v>
      </c>
      <c r="AD50" s="1" t="s">
        <v>126</v>
      </c>
      <c r="AE50" s="1">
        <v>60</v>
      </c>
      <c r="AF50" s="1" t="s">
        <v>88</v>
      </c>
      <c r="AG50" s="1" t="s">
        <v>72</v>
      </c>
      <c r="AH50" s="1" t="s">
        <v>299</v>
      </c>
      <c r="AI50" s="1" t="s">
        <v>90</v>
      </c>
      <c r="AJ50" s="1" t="s">
        <v>91</v>
      </c>
      <c r="AK50" s="1" t="s">
        <v>92</v>
      </c>
      <c r="AL50" s="1" t="s">
        <v>72</v>
      </c>
      <c r="AM50" s="1" t="s">
        <v>229</v>
      </c>
      <c r="AN50" s="1">
        <v>1</v>
      </c>
      <c r="AO50" s="1" t="s">
        <v>230</v>
      </c>
      <c r="AP50" s="1" t="s">
        <v>72</v>
      </c>
      <c r="AQ50" s="1" t="s">
        <v>72</v>
      </c>
      <c r="AR50" s="1" t="s">
        <v>262</v>
      </c>
      <c r="AS50" s="1" t="s">
        <v>263</v>
      </c>
      <c r="AT50" s="1" t="s">
        <v>360</v>
      </c>
      <c r="AU50" s="3">
        <v>44208</v>
      </c>
      <c r="AV50" s="6">
        <v>0.36458333333333331</v>
      </c>
      <c r="AW50" s="6">
        <v>0.4826388888888889</v>
      </c>
      <c r="AX50" s="6">
        <v>0.11805555555555558</v>
      </c>
      <c r="AY50" s="6">
        <v>1.041666666666663E-2</v>
      </c>
      <c r="AZ50" s="7" t="s">
        <v>431</v>
      </c>
      <c r="BA50" s="1" t="s">
        <v>435</v>
      </c>
      <c r="BB50" s="1" t="s">
        <v>436</v>
      </c>
      <c r="BC50" s="1" t="s">
        <v>247</v>
      </c>
      <c r="BD50" s="1">
        <v>3</v>
      </c>
      <c r="BE50" s="1" t="s">
        <v>95</v>
      </c>
      <c r="BF50" s="1" t="s">
        <v>75</v>
      </c>
      <c r="BG50" s="1" t="s">
        <v>72</v>
      </c>
      <c r="BH50" s="1" t="s">
        <v>88</v>
      </c>
      <c r="BI50" s="1" t="s">
        <v>79</v>
      </c>
      <c r="BJ50" s="1" t="s">
        <v>437</v>
      </c>
      <c r="BK50" s="1" t="s">
        <v>438</v>
      </c>
      <c r="BL50" s="1" t="s">
        <v>439</v>
      </c>
      <c r="BM50" s="1" t="s">
        <v>72</v>
      </c>
      <c r="BN50" s="1" t="s">
        <v>88</v>
      </c>
      <c r="BO50" s="1" t="s">
        <v>88</v>
      </c>
      <c r="BP50" s="1" t="s">
        <v>88</v>
      </c>
      <c r="BQ50" s="1" t="s">
        <v>160</v>
      </c>
      <c r="BR50" s="1" t="s">
        <v>440</v>
      </c>
    </row>
    <row r="51" spans="1:70" ht="20.45" customHeight="1">
      <c r="A51" s="1" t="s">
        <v>441</v>
      </c>
      <c r="B51" s="1">
        <v>210004</v>
      </c>
      <c r="C51" s="1" t="s">
        <v>71</v>
      </c>
      <c r="D51" s="3">
        <v>44209</v>
      </c>
      <c r="E51" s="4">
        <v>0.25</v>
      </c>
      <c r="F51" s="5">
        <v>44197</v>
      </c>
      <c r="G51" s="3">
        <v>44209</v>
      </c>
      <c r="H51" s="4">
        <v>0.375</v>
      </c>
      <c r="I51" s="4">
        <v>0.125</v>
      </c>
      <c r="J51" s="1" t="s">
        <v>72</v>
      </c>
      <c r="K51" s="1" t="s">
        <v>73</v>
      </c>
      <c r="L51" s="1" t="s">
        <v>442</v>
      </c>
      <c r="M51" s="1" t="s">
        <v>75</v>
      </c>
      <c r="N51" s="1" t="s">
        <v>208</v>
      </c>
      <c r="O51" s="1" t="s">
        <v>77</v>
      </c>
      <c r="P51" s="1" t="s">
        <v>78</v>
      </c>
      <c r="Q51" s="1" t="s">
        <v>78</v>
      </c>
      <c r="R51" s="1" t="s">
        <v>78</v>
      </c>
      <c r="S51" s="1" t="s">
        <v>79</v>
      </c>
      <c r="T51" s="1" t="s">
        <v>72</v>
      </c>
      <c r="U51" s="75" t="s">
        <v>72</v>
      </c>
      <c r="V51" s="1" t="s">
        <v>80</v>
      </c>
      <c r="W51" s="1" t="s">
        <v>81</v>
      </c>
      <c r="X51" s="1" t="s">
        <v>123</v>
      </c>
      <c r="Y51" s="1" t="s">
        <v>83</v>
      </c>
      <c r="Z51" s="1" t="s">
        <v>443</v>
      </c>
      <c r="AA51" s="1" t="s">
        <v>444</v>
      </c>
      <c r="AB51" s="1" t="s">
        <v>445</v>
      </c>
      <c r="AC51" s="1" t="s">
        <v>446</v>
      </c>
      <c r="AD51" s="1" t="s">
        <v>126</v>
      </c>
      <c r="AE51" s="1">
        <v>65</v>
      </c>
      <c r="AF51" s="1" t="s">
        <v>88</v>
      </c>
      <c r="AG51" s="1" t="s">
        <v>72</v>
      </c>
      <c r="AH51" s="1" t="s">
        <v>299</v>
      </c>
      <c r="AI51" s="1" t="s">
        <v>90</v>
      </c>
      <c r="AJ51" s="1" t="s">
        <v>91</v>
      </c>
      <c r="AK51" s="1" t="s">
        <v>92</v>
      </c>
      <c r="AL51" s="1" t="s">
        <v>72</v>
      </c>
      <c r="AM51" s="1" t="s">
        <v>254</v>
      </c>
      <c r="AN51" s="1">
        <v>2</v>
      </c>
      <c r="AO51" s="1" t="s">
        <v>367</v>
      </c>
      <c r="AP51" s="1" t="s">
        <v>72</v>
      </c>
      <c r="AQ51" s="1" t="s">
        <v>72</v>
      </c>
      <c r="AR51" s="1" t="s">
        <v>447</v>
      </c>
      <c r="AS51" s="1" t="s">
        <v>263</v>
      </c>
      <c r="AT51" s="1" t="s">
        <v>448</v>
      </c>
      <c r="AU51" s="3">
        <v>44209</v>
      </c>
      <c r="AV51" s="6">
        <v>0.40277777777777773</v>
      </c>
      <c r="AW51" s="6">
        <v>0.46875</v>
      </c>
      <c r="AX51" s="6">
        <v>6.5972222222222265E-2</v>
      </c>
      <c r="AY51" s="6">
        <v>2.7777777777777735E-2</v>
      </c>
      <c r="AZ51" s="7" t="s">
        <v>449</v>
      </c>
      <c r="BA51" s="1" t="s">
        <v>450</v>
      </c>
      <c r="BB51" s="1" t="s">
        <v>451</v>
      </c>
      <c r="BC51" s="1" t="s">
        <v>247</v>
      </c>
      <c r="BD51" s="1">
        <v>3</v>
      </c>
      <c r="BE51" s="1" t="s">
        <v>95</v>
      </c>
      <c r="BF51" s="1" t="s">
        <v>75</v>
      </c>
      <c r="BG51" s="1" t="s">
        <v>72</v>
      </c>
      <c r="BH51" s="1" t="s">
        <v>88</v>
      </c>
      <c r="BI51" s="1" t="s">
        <v>79</v>
      </c>
      <c r="BJ51" s="1" t="s">
        <v>437</v>
      </c>
      <c r="BK51" s="1" t="s">
        <v>452</v>
      </c>
      <c r="BL51" s="1" t="s">
        <v>453</v>
      </c>
      <c r="BM51" s="1" t="s">
        <v>72</v>
      </c>
      <c r="BN51" s="1" t="s">
        <v>88</v>
      </c>
      <c r="BO51" s="1" t="s">
        <v>88</v>
      </c>
      <c r="BP51" s="1" t="s">
        <v>88</v>
      </c>
      <c r="BQ51" s="1" t="s">
        <v>160</v>
      </c>
      <c r="BR51" s="1" t="s">
        <v>440</v>
      </c>
    </row>
    <row r="52" spans="1:70" ht="20.45" customHeight="1">
      <c r="A52" s="1" t="s">
        <v>454</v>
      </c>
      <c r="B52" s="1">
        <v>210005</v>
      </c>
      <c r="C52" s="1" t="s">
        <v>71</v>
      </c>
      <c r="D52" s="3">
        <v>44210</v>
      </c>
      <c r="E52" s="4">
        <v>0.375</v>
      </c>
      <c r="F52" s="5">
        <v>44197</v>
      </c>
      <c r="G52" s="3">
        <v>44210</v>
      </c>
      <c r="H52" s="4">
        <v>0.5</v>
      </c>
      <c r="I52" s="4">
        <v>0.125</v>
      </c>
      <c r="J52" s="1">
        <v>5</v>
      </c>
      <c r="K52" s="1" t="s">
        <v>73</v>
      </c>
      <c r="L52" s="1" t="s">
        <v>455</v>
      </c>
      <c r="M52" s="1" t="s">
        <v>75</v>
      </c>
      <c r="N52" s="1" t="s">
        <v>308</v>
      </c>
      <c r="O52" s="1" t="s">
        <v>77</v>
      </c>
      <c r="P52" s="1" t="s">
        <v>78</v>
      </c>
      <c r="Q52" s="8" t="s">
        <v>172</v>
      </c>
      <c r="R52" s="8" t="s">
        <v>172</v>
      </c>
      <c r="S52" s="1" t="s">
        <v>96</v>
      </c>
      <c r="T52" s="1" t="s">
        <v>456</v>
      </c>
      <c r="U52" s="75" t="s">
        <v>72</v>
      </c>
      <c r="V52" s="1" t="s">
        <v>80</v>
      </c>
      <c r="W52" s="1" t="s">
        <v>81</v>
      </c>
      <c r="X52" s="1" t="s">
        <v>123</v>
      </c>
      <c r="Y52" s="1" t="s">
        <v>83</v>
      </c>
      <c r="Z52" s="1" t="s">
        <v>84</v>
      </c>
      <c r="AA52" s="1" t="s">
        <v>72</v>
      </c>
      <c r="AB52" s="1" t="s">
        <v>124</v>
      </c>
      <c r="AC52" s="1" t="s">
        <v>341</v>
      </c>
      <c r="AD52" s="1" t="s">
        <v>126</v>
      </c>
      <c r="AE52" s="1">
        <v>60</v>
      </c>
      <c r="AF52" s="1" t="s">
        <v>88</v>
      </c>
      <c r="AG52" s="1" t="s">
        <v>72</v>
      </c>
      <c r="AH52" s="1" t="s">
        <v>299</v>
      </c>
      <c r="AI52" s="1" t="s">
        <v>90</v>
      </c>
      <c r="AJ52" s="1" t="s">
        <v>91</v>
      </c>
      <c r="AK52" s="1" t="s">
        <v>92</v>
      </c>
      <c r="AL52" s="1" t="s">
        <v>72</v>
      </c>
      <c r="AM52" s="1" t="s">
        <v>217</v>
      </c>
      <c r="AN52" s="1">
        <v>3</v>
      </c>
      <c r="AO52" s="1" t="s">
        <v>372</v>
      </c>
      <c r="AP52" s="1" t="s">
        <v>72</v>
      </c>
      <c r="AQ52" s="1" t="s">
        <v>72</v>
      </c>
      <c r="AR52" s="1" t="s">
        <v>220</v>
      </c>
      <c r="AS52" s="1" t="s">
        <v>72</v>
      </c>
      <c r="AT52" s="1" t="s">
        <v>72</v>
      </c>
      <c r="AU52" s="3">
        <v>44210</v>
      </c>
      <c r="AV52" s="6">
        <v>0.5625</v>
      </c>
      <c r="AW52" s="6">
        <v>0.62847222222222221</v>
      </c>
      <c r="AX52" s="6">
        <v>6.597222222222221E-2</v>
      </c>
      <c r="AY52" s="6">
        <v>6.25E-2</v>
      </c>
      <c r="AZ52" s="1" t="s">
        <v>457</v>
      </c>
      <c r="BA52" s="1" t="s">
        <v>458</v>
      </c>
      <c r="BB52" s="1" t="s">
        <v>458</v>
      </c>
      <c r="BC52" s="1" t="s">
        <v>247</v>
      </c>
      <c r="BD52" s="1">
        <v>3</v>
      </c>
      <c r="BE52" s="1" t="s">
        <v>95</v>
      </c>
      <c r="BF52" s="1" t="s">
        <v>88</v>
      </c>
      <c r="BG52" s="1" t="s">
        <v>72</v>
      </c>
      <c r="BH52" s="1" t="s">
        <v>88</v>
      </c>
      <c r="BI52" s="1" t="s">
        <v>96</v>
      </c>
      <c r="BJ52" s="1" t="s">
        <v>72</v>
      </c>
      <c r="BK52" s="1" t="s">
        <v>425</v>
      </c>
      <c r="BL52" s="1" t="s">
        <v>459</v>
      </c>
      <c r="BM52" s="1" t="s">
        <v>72</v>
      </c>
      <c r="BN52" s="1" t="s">
        <v>75</v>
      </c>
      <c r="BO52" s="1" t="s">
        <v>75</v>
      </c>
      <c r="BP52" s="1" t="s">
        <v>75</v>
      </c>
      <c r="BQ52" s="21" t="s">
        <v>99</v>
      </c>
      <c r="BR52" s="21" t="s">
        <v>100</v>
      </c>
    </row>
    <row r="53" spans="1:70" ht="20.45" customHeight="1">
      <c r="A53" s="1" t="s">
        <v>460</v>
      </c>
      <c r="B53" s="1">
        <v>210006</v>
      </c>
      <c r="C53" s="1" t="s">
        <v>71</v>
      </c>
      <c r="D53" s="3">
        <v>44211</v>
      </c>
      <c r="E53" s="4">
        <v>0.29166666666666669</v>
      </c>
      <c r="F53" s="5">
        <v>44197</v>
      </c>
      <c r="G53" s="3">
        <v>44211</v>
      </c>
      <c r="H53" s="4">
        <v>0.39583333333333331</v>
      </c>
      <c r="I53" s="4">
        <v>0.10416666666666663</v>
      </c>
      <c r="J53" s="1" t="s">
        <v>72</v>
      </c>
      <c r="K53" s="1" t="s">
        <v>73</v>
      </c>
      <c r="L53" s="1" t="s">
        <v>461</v>
      </c>
      <c r="M53" s="1" t="s">
        <v>75</v>
      </c>
      <c r="N53" s="1" t="s">
        <v>308</v>
      </c>
      <c r="O53" s="1" t="s">
        <v>77</v>
      </c>
      <c r="P53" s="1" t="s">
        <v>78</v>
      </c>
      <c r="Q53" s="1" t="s">
        <v>78</v>
      </c>
      <c r="R53" s="1" t="s">
        <v>78</v>
      </c>
      <c r="S53" s="1" t="s">
        <v>96</v>
      </c>
      <c r="T53" s="1" t="s">
        <v>72</v>
      </c>
      <c r="U53" s="75" t="s">
        <v>72</v>
      </c>
      <c r="V53" s="1" t="s">
        <v>80</v>
      </c>
      <c r="W53" s="1" t="s">
        <v>81</v>
      </c>
      <c r="X53" s="1" t="s">
        <v>123</v>
      </c>
      <c r="Y53" s="1" t="s">
        <v>83</v>
      </c>
      <c r="Z53" s="1" t="s">
        <v>84</v>
      </c>
      <c r="AA53" s="1" t="s">
        <v>72</v>
      </c>
      <c r="AB53" s="1" t="s">
        <v>104</v>
      </c>
      <c r="AC53" s="1" t="s">
        <v>462</v>
      </c>
      <c r="AD53" s="1" t="s">
        <v>87</v>
      </c>
      <c r="AE53" s="1">
        <v>45</v>
      </c>
      <c r="AF53" s="1" t="s">
        <v>88</v>
      </c>
      <c r="AG53" s="1" t="s">
        <v>72</v>
      </c>
      <c r="AH53" s="1" t="s">
        <v>299</v>
      </c>
      <c r="AI53" s="1" t="s">
        <v>90</v>
      </c>
      <c r="AJ53" s="1" t="s">
        <v>91</v>
      </c>
      <c r="AK53" s="1" t="s">
        <v>92</v>
      </c>
      <c r="AL53" s="1" t="s">
        <v>72</v>
      </c>
      <c r="AM53" s="1" t="s">
        <v>217</v>
      </c>
      <c r="AN53" s="1">
        <v>3</v>
      </c>
      <c r="AO53" s="1" t="s">
        <v>372</v>
      </c>
      <c r="AP53" s="1" t="s">
        <v>72</v>
      </c>
      <c r="AQ53" s="1" t="s">
        <v>72</v>
      </c>
      <c r="AR53" s="1" t="s">
        <v>220</v>
      </c>
      <c r="AS53" s="1" t="s">
        <v>72</v>
      </c>
      <c r="AT53" s="1" t="s">
        <v>72</v>
      </c>
      <c r="AU53" s="3">
        <v>44211</v>
      </c>
      <c r="AV53" s="6">
        <v>0.40277777777777773</v>
      </c>
      <c r="AW53" s="6">
        <v>0.5</v>
      </c>
      <c r="AX53" s="6">
        <v>9.7222222222222265E-2</v>
      </c>
      <c r="AY53" s="6">
        <v>6.9444444444444198E-3</v>
      </c>
      <c r="AZ53" s="1" t="s">
        <v>463</v>
      </c>
      <c r="BA53" s="1" t="s">
        <v>464</v>
      </c>
      <c r="BB53" s="1" t="s">
        <v>465</v>
      </c>
      <c r="BC53" s="1" t="s">
        <v>247</v>
      </c>
      <c r="BD53" s="1">
        <v>4</v>
      </c>
      <c r="BE53" s="1" t="s">
        <v>95</v>
      </c>
      <c r="BF53" s="1" t="s">
        <v>75</v>
      </c>
      <c r="BG53" s="1" t="s">
        <v>72</v>
      </c>
      <c r="BH53" s="1" t="s">
        <v>88</v>
      </c>
      <c r="BI53" s="1" t="s">
        <v>96</v>
      </c>
      <c r="BJ53" s="1" t="s">
        <v>72</v>
      </c>
      <c r="BK53" s="1" t="s">
        <v>425</v>
      </c>
      <c r="BL53" s="1" t="s">
        <v>459</v>
      </c>
      <c r="BM53" s="1" t="s">
        <v>72</v>
      </c>
      <c r="BN53" s="1" t="s">
        <v>75</v>
      </c>
      <c r="BO53" s="1" t="s">
        <v>75</v>
      </c>
      <c r="BP53" s="1" t="s">
        <v>75</v>
      </c>
      <c r="BQ53" s="21" t="s">
        <v>99</v>
      </c>
      <c r="BR53" s="21" t="s">
        <v>100</v>
      </c>
    </row>
    <row r="54" spans="1:70" ht="20.45" customHeight="1">
      <c r="A54" s="1" t="s">
        <v>466</v>
      </c>
      <c r="B54" s="1">
        <v>210007</v>
      </c>
      <c r="C54" s="1" t="s">
        <v>71</v>
      </c>
      <c r="D54" s="3">
        <v>44212</v>
      </c>
      <c r="E54" s="4">
        <v>0.35416666666666669</v>
      </c>
      <c r="F54" s="5">
        <v>44197</v>
      </c>
      <c r="G54" s="3">
        <v>44212</v>
      </c>
      <c r="H54" s="4">
        <v>0.4375</v>
      </c>
      <c r="I54" s="4">
        <v>8.3333333333333315E-2</v>
      </c>
      <c r="J54" s="1" t="s">
        <v>72</v>
      </c>
      <c r="K54" s="1" t="s">
        <v>73</v>
      </c>
      <c r="L54" s="1" t="s">
        <v>467</v>
      </c>
      <c r="M54" s="1" t="s">
        <v>75</v>
      </c>
      <c r="N54" s="1" t="s">
        <v>208</v>
      </c>
      <c r="O54" s="1" t="s">
        <v>77</v>
      </c>
      <c r="P54" s="1" t="s">
        <v>78</v>
      </c>
      <c r="Q54" s="1" t="s">
        <v>78</v>
      </c>
      <c r="R54" s="1" t="s">
        <v>78</v>
      </c>
      <c r="S54" s="1" t="s">
        <v>79</v>
      </c>
      <c r="T54" s="1" t="s">
        <v>72</v>
      </c>
      <c r="U54" s="75" t="s">
        <v>72</v>
      </c>
      <c r="V54" s="1" t="s">
        <v>80</v>
      </c>
      <c r="W54" s="1" t="s">
        <v>81</v>
      </c>
      <c r="X54" s="1" t="s">
        <v>123</v>
      </c>
      <c r="Y54" s="1" t="s">
        <v>83</v>
      </c>
      <c r="Z54" s="1" t="s">
        <v>443</v>
      </c>
      <c r="AA54" s="1" t="s">
        <v>444</v>
      </c>
      <c r="AB54" s="1" t="s">
        <v>444</v>
      </c>
      <c r="AC54" s="1" t="s">
        <v>444</v>
      </c>
      <c r="AD54" s="1" t="s">
        <v>126</v>
      </c>
      <c r="AE54" s="1">
        <v>88</v>
      </c>
      <c r="AF54" s="1" t="s">
        <v>88</v>
      </c>
      <c r="AG54" s="1" t="s">
        <v>72</v>
      </c>
      <c r="AH54" s="1" t="s">
        <v>299</v>
      </c>
      <c r="AI54" s="1" t="s">
        <v>90</v>
      </c>
      <c r="AJ54" s="1" t="s">
        <v>91</v>
      </c>
      <c r="AK54" s="1" t="s">
        <v>92</v>
      </c>
      <c r="AL54" s="1" t="s">
        <v>72</v>
      </c>
      <c r="AM54" s="1" t="s">
        <v>254</v>
      </c>
      <c r="AN54" s="1">
        <v>2</v>
      </c>
      <c r="AO54" s="1" t="s">
        <v>367</v>
      </c>
      <c r="AP54" s="1" t="s">
        <v>72</v>
      </c>
      <c r="AQ54" s="1" t="s">
        <v>72</v>
      </c>
      <c r="AR54" s="1" t="s">
        <v>447</v>
      </c>
      <c r="AS54" s="1" t="s">
        <v>263</v>
      </c>
      <c r="AT54" s="1" t="s">
        <v>448</v>
      </c>
      <c r="AU54" s="3">
        <v>44212</v>
      </c>
      <c r="AV54" s="6">
        <v>0.45833333333333331</v>
      </c>
      <c r="AW54" s="6">
        <v>0.53472222222222221</v>
      </c>
      <c r="AX54" s="6">
        <v>7.6388888888888895E-2</v>
      </c>
      <c r="AY54" s="6">
        <v>2.0833333333333315E-2</v>
      </c>
      <c r="AZ54" s="1" t="s">
        <v>468</v>
      </c>
      <c r="BA54" s="1" t="s">
        <v>469</v>
      </c>
      <c r="BB54" s="1" t="s">
        <v>470</v>
      </c>
      <c r="BC54" s="1" t="s">
        <v>247</v>
      </c>
      <c r="BD54" s="1">
        <v>4</v>
      </c>
      <c r="BE54" s="1" t="s">
        <v>95</v>
      </c>
      <c r="BF54" s="1" t="s">
        <v>75</v>
      </c>
      <c r="BG54" s="1" t="s">
        <v>72</v>
      </c>
      <c r="BH54" s="1" t="s">
        <v>88</v>
      </c>
      <c r="BI54" s="1" t="s">
        <v>79</v>
      </c>
      <c r="BJ54" s="1" t="s">
        <v>437</v>
      </c>
      <c r="BK54" s="1" t="s">
        <v>452</v>
      </c>
      <c r="BL54" s="1" t="s">
        <v>453</v>
      </c>
      <c r="BM54" s="1">
        <f>7*8</f>
        <v>56</v>
      </c>
      <c r="BN54" s="1" t="s">
        <v>88</v>
      </c>
      <c r="BO54" s="1" t="s">
        <v>88</v>
      </c>
      <c r="BP54" s="1" t="s">
        <v>88</v>
      </c>
      <c r="BQ54" s="1" t="s">
        <v>160</v>
      </c>
      <c r="BR54" s="1" t="s">
        <v>440</v>
      </c>
    </row>
    <row r="55" spans="1:70" ht="20.45" customHeight="1">
      <c r="A55" s="1" t="s">
        <v>471</v>
      </c>
      <c r="B55" s="1">
        <v>210008</v>
      </c>
      <c r="C55" s="1" t="s">
        <v>71</v>
      </c>
      <c r="D55" s="3">
        <v>44214</v>
      </c>
      <c r="E55" s="4">
        <v>0.25</v>
      </c>
      <c r="F55" s="5">
        <v>44197</v>
      </c>
      <c r="G55" s="3">
        <v>44214</v>
      </c>
      <c r="H55" s="4">
        <v>0.35416666666666669</v>
      </c>
      <c r="I55" s="4">
        <v>0.10416666666666669</v>
      </c>
      <c r="J55" s="1" t="s">
        <v>72</v>
      </c>
      <c r="K55" s="1" t="s">
        <v>73</v>
      </c>
      <c r="L55" s="1" t="s">
        <v>472</v>
      </c>
      <c r="M55" s="1" t="s">
        <v>75</v>
      </c>
      <c r="N55" s="1" t="s">
        <v>170</v>
      </c>
      <c r="O55" s="1" t="s">
        <v>473</v>
      </c>
      <c r="P55" s="1" t="s">
        <v>78</v>
      </c>
      <c r="Q55" s="1" t="s">
        <v>78</v>
      </c>
      <c r="R55" s="8" t="s">
        <v>474</v>
      </c>
      <c r="S55" s="1" t="s">
        <v>79</v>
      </c>
      <c r="T55" s="1" t="s">
        <v>475</v>
      </c>
      <c r="U55" s="75" t="s">
        <v>72</v>
      </c>
      <c r="V55" s="1" t="s">
        <v>80</v>
      </c>
      <c r="W55" s="1" t="s">
        <v>81</v>
      </c>
      <c r="X55" s="1" t="s">
        <v>123</v>
      </c>
      <c r="Y55" s="1" t="s">
        <v>83</v>
      </c>
      <c r="Z55" s="1" t="s">
        <v>443</v>
      </c>
      <c r="AA55" s="1" t="s">
        <v>72</v>
      </c>
      <c r="AB55" s="1" t="s">
        <v>476</v>
      </c>
      <c r="AC55" s="1" t="s">
        <v>476</v>
      </c>
      <c r="AD55" s="1" t="s">
        <v>87</v>
      </c>
      <c r="AE55" s="1">
        <v>60</v>
      </c>
      <c r="AF55" s="1" t="s">
        <v>88</v>
      </c>
      <c r="AG55" s="1" t="s">
        <v>72</v>
      </c>
      <c r="AH55" s="1" t="s">
        <v>299</v>
      </c>
      <c r="AI55" s="1" t="s">
        <v>90</v>
      </c>
      <c r="AJ55" s="1" t="s">
        <v>91</v>
      </c>
      <c r="AK55" s="1" t="s">
        <v>92</v>
      </c>
      <c r="AL55" s="1" t="s">
        <v>72</v>
      </c>
      <c r="AM55" s="1" t="s">
        <v>254</v>
      </c>
      <c r="AN55" s="1">
        <v>2</v>
      </c>
      <c r="AO55" s="1" t="s">
        <v>367</v>
      </c>
      <c r="AP55" s="1" t="s">
        <v>72</v>
      </c>
      <c r="AQ55" s="1" t="s">
        <v>72</v>
      </c>
      <c r="AR55" s="1" t="s">
        <v>220</v>
      </c>
      <c r="AS55" s="1" t="s">
        <v>72</v>
      </c>
      <c r="AT55" s="1" t="s">
        <v>72</v>
      </c>
      <c r="AU55" s="1" t="s">
        <v>72</v>
      </c>
      <c r="AV55" s="1" t="s">
        <v>72</v>
      </c>
      <c r="AW55" s="1" t="s">
        <v>72</v>
      </c>
      <c r="AX55" s="1" t="s">
        <v>72</v>
      </c>
      <c r="AY55" s="1" t="s">
        <v>72</v>
      </c>
      <c r="AZ55" s="1" t="s">
        <v>72</v>
      </c>
      <c r="BA55" s="1" t="s">
        <v>72</v>
      </c>
      <c r="BB55" s="1" t="s">
        <v>72</v>
      </c>
      <c r="BC55" s="1" t="s">
        <v>72</v>
      </c>
      <c r="BD55" s="1" t="s">
        <v>72</v>
      </c>
      <c r="BE55" s="1" t="s">
        <v>72</v>
      </c>
      <c r="BF55" s="1" t="s">
        <v>72</v>
      </c>
      <c r="BG55" s="1" t="s">
        <v>72</v>
      </c>
      <c r="BH55" s="1" t="s">
        <v>88</v>
      </c>
      <c r="BI55" s="1" t="s">
        <v>79</v>
      </c>
      <c r="BJ55" s="1" t="s">
        <v>477</v>
      </c>
      <c r="BK55" s="1" t="s">
        <v>72</v>
      </c>
      <c r="BL55" s="1" t="s">
        <v>72</v>
      </c>
      <c r="BM55" s="1" t="s">
        <v>72</v>
      </c>
      <c r="BN55" s="1" t="s">
        <v>72</v>
      </c>
      <c r="BO55" s="1" t="s">
        <v>72</v>
      </c>
      <c r="BP55" s="1" t="s">
        <v>72</v>
      </c>
      <c r="BQ55" s="1" t="s">
        <v>160</v>
      </c>
    </row>
    <row r="56" spans="1:70" ht="20.45" customHeight="1">
      <c r="A56" s="1" t="s">
        <v>478</v>
      </c>
      <c r="B56" s="1">
        <v>210009</v>
      </c>
      <c r="C56" s="1" t="s">
        <v>71</v>
      </c>
      <c r="D56" s="3">
        <v>44218</v>
      </c>
      <c r="E56" s="4">
        <v>0.33333333333333331</v>
      </c>
      <c r="F56" s="5">
        <v>44197</v>
      </c>
      <c r="G56" s="3">
        <v>44218</v>
      </c>
      <c r="H56" s="4">
        <v>0.5625</v>
      </c>
      <c r="I56" s="4">
        <v>0.22916666666666669</v>
      </c>
      <c r="J56" s="1" t="s">
        <v>72</v>
      </c>
      <c r="K56" s="1" t="s">
        <v>73</v>
      </c>
      <c r="L56" s="1" t="s">
        <v>479</v>
      </c>
      <c r="M56" s="1" t="s">
        <v>75</v>
      </c>
      <c r="N56" s="1" t="s">
        <v>208</v>
      </c>
      <c r="O56" s="1" t="s">
        <v>77</v>
      </c>
      <c r="P56" s="1" t="s">
        <v>78</v>
      </c>
      <c r="Q56" s="1" t="s">
        <v>78</v>
      </c>
      <c r="R56" s="1" t="s">
        <v>78</v>
      </c>
      <c r="S56" s="1" t="s">
        <v>96</v>
      </c>
      <c r="T56" s="1" t="s">
        <v>72</v>
      </c>
      <c r="U56" s="75" t="s">
        <v>72</v>
      </c>
      <c r="V56" s="1" t="s">
        <v>80</v>
      </c>
      <c r="W56" s="1" t="s">
        <v>81</v>
      </c>
      <c r="X56" s="1" t="s">
        <v>123</v>
      </c>
      <c r="Y56" s="1" t="s">
        <v>83</v>
      </c>
      <c r="Z56" s="1" t="s">
        <v>443</v>
      </c>
      <c r="AA56" s="1" t="s">
        <v>444</v>
      </c>
      <c r="AB56" s="1" t="s">
        <v>444</v>
      </c>
      <c r="AC56" s="1" t="s">
        <v>445</v>
      </c>
      <c r="AD56" s="1" t="s">
        <v>87</v>
      </c>
      <c r="AE56" s="1">
        <v>70</v>
      </c>
      <c r="AF56" s="1" t="s">
        <v>88</v>
      </c>
      <c r="AG56" s="1" t="s">
        <v>72</v>
      </c>
      <c r="AH56" s="1" t="s">
        <v>299</v>
      </c>
      <c r="AI56" s="1" t="s">
        <v>90</v>
      </c>
      <c r="AJ56" s="1" t="s">
        <v>91</v>
      </c>
      <c r="AK56" s="1" t="s">
        <v>92</v>
      </c>
      <c r="AL56" s="1" t="s">
        <v>72</v>
      </c>
      <c r="AM56" s="1" t="s">
        <v>254</v>
      </c>
      <c r="AN56" s="1">
        <v>2</v>
      </c>
      <c r="AO56" s="1" t="s">
        <v>367</v>
      </c>
      <c r="AP56" s="1" t="s">
        <v>72</v>
      </c>
      <c r="AQ56" s="1" t="s">
        <v>72</v>
      </c>
      <c r="AR56" s="1" t="s">
        <v>447</v>
      </c>
      <c r="AS56" s="1" t="s">
        <v>263</v>
      </c>
      <c r="AT56" s="1" t="s">
        <v>448</v>
      </c>
      <c r="AU56" s="3">
        <v>44218</v>
      </c>
      <c r="AV56" s="6">
        <v>0.67013888888888884</v>
      </c>
      <c r="AW56" s="6">
        <v>0.76041666666666663</v>
      </c>
      <c r="AX56" s="6">
        <v>9.027777777777779E-2</v>
      </c>
      <c r="AY56" s="6">
        <v>0.10763888888888884</v>
      </c>
      <c r="AZ56" s="1" t="s">
        <v>480</v>
      </c>
      <c r="BA56" s="1" t="s">
        <v>481</v>
      </c>
      <c r="BB56" s="1" t="s">
        <v>481</v>
      </c>
      <c r="BC56" s="1" t="s">
        <v>247</v>
      </c>
      <c r="BD56" s="1">
        <v>4</v>
      </c>
      <c r="BE56" s="1" t="s">
        <v>183</v>
      </c>
      <c r="BF56" s="1" t="s">
        <v>75</v>
      </c>
      <c r="BG56" s="1" t="s">
        <v>72</v>
      </c>
      <c r="BH56" s="1" t="s">
        <v>88</v>
      </c>
      <c r="BI56" s="1" t="s">
        <v>96</v>
      </c>
      <c r="BJ56" s="1" t="s">
        <v>72</v>
      </c>
      <c r="BK56" s="1" t="s">
        <v>452</v>
      </c>
      <c r="BL56" s="1" t="s">
        <v>453</v>
      </c>
      <c r="BM56" s="1">
        <f>7*8</f>
        <v>56</v>
      </c>
      <c r="BN56" s="1" t="s">
        <v>75</v>
      </c>
      <c r="BO56" s="1" t="s">
        <v>75</v>
      </c>
      <c r="BP56" s="1" t="s">
        <v>75</v>
      </c>
      <c r="BQ56" s="21" t="s">
        <v>99</v>
      </c>
      <c r="BR56" s="21" t="s">
        <v>100</v>
      </c>
    </row>
    <row r="57" spans="1:70" ht="20.45" customHeight="1">
      <c r="A57" s="1" t="s">
        <v>482</v>
      </c>
      <c r="B57" s="1">
        <v>210010</v>
      </c>
      <c r="C57" s="1" t="s">
        <v>71</v>
      </c>
      <c r="D57" s="3">
        <v>44218</v>
      </c>
      <c r="E57" s="4">
        <v>0.29166666666666669</v>
      </c>
      <c r="F57" s="5">
        <v>44197</v>
      </c>
      <c r="G57" s="3">
        <v>44218</v>
      </c>
      <c r="H57" s="4">
        <v>0.5625</v>
      </c>
      <c r="I57" s="4">
        <v>0.27083333333333331</v>
      </c>
      <c r="J57" s="1" t="s">
        <v>72</v>
      </c>
      <c r="K57" s="1" t="s">
        <v>73</v>
      </c>
      <c r="L57" s="1" t="s">
        <v>483</v>
      </c>
      <c r="M57" s="1" t="s">
        <v>75</v>
      </c>
      <c r="N57" s="1" t="s">
        <v>208</v>
      </c>
      <c r="O57" s="1" t="s">
        <v>77</v>
      </c>
      <c r="P57" s="1" t="s">
        <v>78</v>
      </c>
      <c r="Q57" s="8" t="s">
        <v>172</v>
      </c>
      <c r="R57" s="1" t="s">
        <v>78</v>
      </c>
      <c r="S57" s="1" t="s">
        <v>96</v>
      </c>
      <c r="T57" s="1" t="s">
        <v>456</v>
      </c>
      <c r="U57" s="75" t="s">
        <v>72</v>
      </c>
      <c r="V57" s="1" t="s">
        <v>80</v>
      </c>
      <c r="W57" s="1" t="s">
        <v>81</v>
      </c>
      <c r="X57" s="1" t="s">
        <v>123</v>
      </c>
      <c r="Y57" s="1" t="s">
        <v>83</v>
      </c>
      <c r="Z57" s="1" t="s">
        <v>152</v>
      </c>
      <c r="AA57" s="1" t="s">
        <v>72</v>
      </c>
      <c r="AB57" s="1" t="s">
        <v>153</v>
      </c>
      <c r="AC57" s="1" t="s">
        <v>164</v>
      </c>
      <c r="AD57" s="1" t="s">
        <v>126</v>
      </c>
      <c r="AE57" s="1">
        <v>50</v>
      </c>
      <c r="AF57" s="1" t="s">
        <v>88</v>
      </c>
      <c r="AG57" s="1" t="s">
        <v>72</v>
      </c>
      <c r="AH57" s="1" t="s">
        <v>299</v>
      </c>
      <c r="AI57" s="1" t="s">
        <v>90</v>
      </c>
      <c r="AJ57" s="1" t="s">
        <v>91</v>
      </c>
      <c r="AK57" s="1" t="s">
        <v>92</v>
      </c>
      <c r="AL57" s="1" t="s">
        <v>72</v>
      </c>
      <c r="AM57" s="1" t="s">
        <v>229</v>
      </c>
      <c r="AN57" s="1">
        <v>1</v>
      </c>
      <c r="AO57" s="1" t="s">
        <v>230</v>
      </c>
      <c r="AP57" s="1" t="s">
        <v>72</v>
      </c>
      <c r="AQ57" s="1" t="s">
        <v>72</v>
      </c>
      <c r="AR57" s="1" t="s">
        <v>262</v>
      </c>
      <c r="AS57" s="1" t="s">
        <v>263</v>
      </c>
      <c r="AT57" s="1" t="s">
        <v>360</v>
      </c>
      <c r="AU57" s="3">
        <v>44218</v>
      </c>
      <c r="AV57" s="6">
        <v>0.64236111111111105</v>
      </c>
      <c r="AW57" s="6">
        <v>0.76388888888888884</v>
      </c>
      <c r="AX57" s="6">
        <v>0.12152777777777779</v>
      </c>
      <c r="AY57" s="6">
        <v>7.9861111111111049E-2</v>
      </c>
      <c r="AZ57" s="1" t="s">
        <v>484</v>
      </c>
      <c r="BA57" s="1" t="s">
        <v>485</v>
      </c>
      <c r="BB57" s="1" t="s">
        <v>486</v>
      </c>
      <c r="BC57" s="1" t="s">
        <v>247</v>
      </c>
      <c r="BD57" s="1">
        <v>4</v>
      </c>
      <c r="BE57" s="1" t="s">
        <v>399</v>
      </c>
      <c r="BF57" s="1" t="s">
        <v>88</v>
      </c>
      <c r="BG57" s="1" t="s">
        <v>72</v>
      </c>
      <c r="BH57" s="1" t="s">
        <v>88</v>
      </c>
      <c r="BI57" s="1" t="s">
        <v>96</v>
      </c>
      <c r="BJ57" s="1" t="s">
        <v>72</v>
      </c>
      <c r="BK57" s="1" t="s">
        <v>487</v>
      </c>
      <c r="BL57" s="1" t="s">
        <v>439</v>
      </c>
      <c r="BM57" s="1">
        <f>7*8</f>
        <v>56</v>
      </c>
      <c r="BN57" s="1" t="s">
        <v>75</v>
      </c>
      <c r="BO57" s="1" t="s">
        <v>75</v>
      </c>
      <c r="BP57" s="1" t="s">
        <v>75</v>
      </c>
      <c r="BQ57" s="21" t="s">
        <v>99</v>
      </c>
      <c r="BR57" s="21" t="s">
        <v>100</v>
      </c>
    </row>
    <row r="58" spans="1:70" ht="20.45" customHeight="1">
      <c r="A58" s="1" t="s">
        <v>488</v>
      </c>
      <c r="B58" s="1">
        <v>210011</v>
      </c>
      <c r="C58" s="1" t="s">
        <v>71</v>
      </c>
      <c r="D58" s="3">
        <v>44219</v>
      </c>
      <c r="E58" s="4">
        <v>0.29166666666666669</v>
      </c>
      <c r="F58" s="5">
        <v>44197</v>
      </c>
      <c r="G58" s="3">
        <v>44219</v>
      </c>
      <c r="H58" s="4">
        <v>0.45833333333333331</v>
      </c>
      <c r="I58" s="4">
        <v>0.16666666666666663</v>
      </c>
      <c r="J58" s="1" t="s">
        <v>72</v>
      </c>
      <c r="K58" s="1" t="s">
        <v>73</v>
      </c>
      <c r="L58" s="1" t="s">
        <v>489</v>
      </c>
      <c r="M58" s="1" t="s">
        <v>75</v>
      </c>
      <c r="N58" s="1" t="s">
        <v>208</v>
      </c>
      <c r="O58" s="1" t="s">
        <v>77</v>
      </c>
      <c r="P58" s="1" t="s">
        <v>78</v>
      </c>
      <c r="Q58" s="1" t="s">
        <v>78</v>
      </c>
      <c r="R58" s="1" t="s">
        <v>78</v>
      </c>
      <c r="S58" s="1" t="s">
        <v>96</v>
      </c>
      <c r="T58" s="1" t="s">
        <v>72</v>
      </c>
      <c r="U58" s="75" t="s">
        <v>72</v>
      </c>
      <c r="V58" s="1" t="s">
        <v>80</v>
      </c>
      <c r="W58" s="1" t="s">
        <v>81</v>
      </c>
      <c r="X58" s="1" t="s">
        <v>123</v>
      </c>
      <c r="Y58" s="1" t="s">
        <v>83</v>
      </c>
      <c r="Z58" s="1" t="s">
        <v>490</v>
      </c>
      <c r="AA58" s="1" t="s">
        <v>72</v>
      </c>
      <c r="AB58" s="1" t="s">
        <v>491</v>
      </c>
      <c r="AC58" s="1" t="s">
        <v>492</v>
      </c>
      <c r="AD58" s="1" t="s">
        <v>87</v>
      </c>
      <c r="AE58" s="1">
        <v>55</v>
      </c>
      <c r="AF58" s="1" t="s">
        <v>88</v>
      </c>
      <c r="AG58" s="1" t="s">
        <v>72</v>
      </c>
      <c r="AH58" s="1" t="s">
        <v>299</v>
      </c>
      <c r="AI58" s="1" t="s">
        <v>90</v>
      </c>
      <c r="AJ58" s="1" t="s">
        <v>91</v>
      </c>
      <c r="AK58" s="1" t="s">
        <v>92</v>
      </c>
      <c r="AL58" s="1" t="s">
        <v>72</v>
      </c>
      <c r="AM58" s="1" t="s">
        <v>229</v>
      </c>
      <c r="AN58" s="1">
        <v>1</v>
      </c>
      <c r="AO58" s="1" t="s">
        <v>230</v>
      </c>
      <c r="AP58" s="1" t="s">
        <v>72</v>
      </c>
      <c r="AQ58" s="1" t="s">
        <v>72</v>
      </c>
      <c r="AR58" s="1" t="s">
        <v>493</v>
      </c>
      <c r="AS58" s="1" t="s">
        <v>72</v>
      </c>
      <c r="AT58" s="1" t="s">
        <v>72</v>
      </c>
      <c r="AU58" s="3">
        <v>44219</v>
      </c>
      <c r="AV58" s="6">
        <v>0.50763888888888886</v>
      </c>
      <c r="AW58" s="6">
        <v>0.58333333333333337</v>
      </c>
      <c r="AX58" s="6">
        <v>7.5694444444444509E-2</v>
      </c>
      <c r="AY58" s="6">
        <v>4.9305555555555547E-2</v>
      </c>
      <c r="AZ58" s="1" t="s">
        <v>494</v>
      </c>
      <c r="BA58" s="1" t="s">
        <v>495</v>
      </c>
      <c r="BB58" s="1" t="s">
        <v>495</v>
      </c>
      <c r="BC58" s="1" t="s">
        <v>247</v>
      </c>
      <c r="BD58" s="1">
        <v>4</v>
      </c>
      <c r="BE58" s="1" t="s">
        <v>183</v>
      </c>
      <c r="BF58" s="1" t="s">
        <v>75</v>
      </c>
      <c r="BG58" s="1" t="s">
        <v>72</v>
      </c>
      <c r="BH58" s="1" t="s">
        <v>88</v>
      </c>
      <c r="BI58" s="1" t="s">
        <v>96</v>
      </c>
      <c r="BJ58" s="1" t="s">
        <v>72</v>
      </c>
      <c r="BK58" s="1" t="s">
        <v>452</v>
      </c>
      <c r="BL58" s="1" t="s">
        <v>453</v>
      </c>
      <c r="BM58" s="1">
        <v>63</v>
      </c>
      <c r="BN58" s="1" t="s">
        <v>75</v>
      </c>
      <c r="BO58" s="1" t="s">
        <v>75</v>
      </c>
      <c r="BP58" s="1" t="s">
        <v>75</v>
      </c>
      <c r="BQ58" s="21" t="s">
        <v>99</v>
      </c>
      <c r="BR58" s="21" t="s">
        <v>100</v>
      </c>
    </row>
    <row r="59" spans="1:70" ht="20.45" customHeight="1">
      <c r="A59" s="1" t="s">
        <v>496</v>
      </c>
      <c r="B59" s="1">
        <v>210012</v>
      </c>
      <c r="C59" s="1" t="s">
        <v>497</v>
      </c>
      <c r="D59" s="3">
        <v>44224</v>
      </c>
      <c r="E59" s="4">
        <v>0.4375</v>
      </c>
      <c r="F59" s="5">
        <v>44197</v>
      </c>
      <c r="G59" s="3">
        <v>44224</v>
      </c>
      <c r="H59" s="4">
        <v>0.54166666666666663</v>
      </c>
      <c r="I59" s="4">
        <v>0.10416666666666663</v>
      </c>
      <c r="J59" s="1">
        <v>1</v>
      </c>
      <c r="K59" s="1" t="s">
        <v>498</v>
      </c>
      <c r="L59" s="1" t="s">
        <v>499</v>
      </c>
      <c r="M59" s="1" t="s">
        <v>75</v>
      </c>
      <c r="N59" s="1" t="s">
        <v>500</v>
      </c>
      <c r="O59" s="1" t="s">
        <v>497</v>
      </c>
      <c r="P59" s="1" t="s">
        <v>78</v>
      </c>
      <c r="Q59" s="1" t="s">
        <v>172</v>
      </c>
      <c r="R59" s="1" t="s">
        <v>78</v>
      </c>
      <c r="S59" s="1" t="s">
        <v>79</v>
      </c>
      <c r="T59" s="1" t="s">
        <v>501</v>
      </c>
      <c r="U59" s="75" t="s">
        <v>72</v>
      </c>
      <c r="V59" s="1" t="s">
        <v>393</v>
      </c>
      <c r="W59" s="1" t="s">
        <v>394</v>
      </c>
      <c r="X59" s="1" t="s">
        <v>394</v>
      </c>
      <c r="Y59" s="1" t="s">
        <v>395</v>
      </c>
      <c r="Z59" s="1" t="s">
        <v>84</v>
      </c>
      <c r="AA59" s="1" t="s">
        <v>72</v>
      </c>
      <c r="AB59" s="1" t="s">
        <v>124</v>
      </c>
      <c r="AC59" s="1" t="s">
        <v>341</v>
      </c>
      <c r="AD59" s="1" t="s">
        <v>126</v>
      </c>
      <c r="AE59" s="1">
        <v>61</v>
      </c>
      <c r="AF59" s="1" t="s">
        <v>88</v>
      </c>
      <c r="AG59" s="1" t="s">
        <v>72</v>
      </c>
      <c r="AH59" s="1" t="s">
        <v>299</v>
      </c>
      <c r="AI59" s="1" t="s">
        <v>90</v>
      </c>
      <c r="AJ59" s="1" t="s">
        <v>91</v>
      </c>
      <c r="AK59" s="1" t="s">
        <v>92</v>
      </c>
      <c r="AL59" s="1" t="s">
        <v>502</v>
      </c>
      <c r="AM59" s="1" t="s">
        <v>217</v>
      </c>
      <c r="AN59" s="1" t="s">
        <v>72</v>
      </c>
      <c r="AO59" s="1" t="s">
        <v>503</v>
      </c>
      <c r="AP59" s="1" t="s">
        <v>72</v>
      </c>
      <c r="AQ59" s="1" t="s">
        <v>72</v>
      </c>
      <c r="AR59" s="1" t="s">
        <v>220</v>
      </c>
      <c r="AS59" s="1" t="s">
        <v>72</v>
      </c>
      <c r="AT59" s="1" t="s">
        <v>72</v>
      </c>
      <c r="AU59" s="3">
        <v>44224</v>
      </c>
      <c r="AV59" s="6">
        <v>0.54513888888888895</v>
      </c>
      <c r="AW59" s="6">
        <v>0.61111111111111105</v>
      </c>
      <c r="AX59" s="6">
        <v>6.5972222222222099E-2</v>
      </c>
      <c r="AY59" s="6">
        <v>3.4722222222223209E-3</v>
      </c>
      <c r="AZ59" s="1" t="s">
        <v>504</v>
      </c>
      <c r="BA59" s="1" t="s">
        <v>505</v>
      </c>
      <c r="BB59" s="1" t="s">
        <v>506</v>
      </c>
      <c r="BC59" s="1" t="s">
        <v>247</v>
      </c>
      <c r="BD59" s="1">
        <v>4</v>
      </c>
      <c r="BE59" s="1" t="s">
        <v>95</v>
      </c>
      <c r="BF59" s="1" t="s">
        <v>75</v>
      </c>
      <c r="BG59" s="1" t="s">
        <v>72</v>
      </c>
      <c r="BH59" s="1" t="s">
        <v>88</v>
      </c>
      <c r="BI59" s="1" t="s">
        <v>79</v>
      </c>
      <c r="BJ59" s="1" t="s">
        <v>72</v>
      </c>
      <c r="BK59" s="1" t="s">
        <v>507</v>
      </c>
      <c r="BL59" s="1" t="s">
        <v>72</v>
      </c>
      <c r="BM59" s="1">
        <v>20</v>
      </c>
      <c r="BN59" s="1" t="s">
        <v>88</v>
      </c>
      <c r="BO59" s="1" t="s">
        <v>88</v>
      </c>
      <c r="BP59" s="1" t="s">
        <v>88</v>
      </c>
      <c r="BQ59" s="1" t="s">
        <v>160</v>
      </c>
      <c r="BR59" s="1" t="s">
        <v>508</v>
      </c>
    </row>
    <row r="60" spans="1:70" ht="20.45" customHeight="1">
      <c r="A60" s="1" t="s">
        <v>509</v>
      </c>
      <c r="B60" s="1">
        <v>210013</v>
      </c>
      <c r="C60" s="1" t="s">
        <v>71</v>
      </c>
      <c r="D60" s="3">
        <v>44224</v>
      </c>
      <c r="E60" s="4">
        <v>0.29166666666666669</v>
      </c>
      <c r="F60" s="5">
        <v>44197</v>
      </c>
      <c r="G60" s="3">
        <v>44224</v>
      </c>
      <c r="H60" s="4">
        <v>0.5625</v>
      </c>
      <c r="I60" s="4">
        <v>0.27083333333333331</v>
      </c>
      <c r="J60" s="1" t="s">
        <v>72</v>
      </c>
      <c r="K60" s="1" t="s">
        <v>73</v>
      </c>
      <c r="L60" s="1" t="s">
        <v>510</v>
      </c>
      <c r="M60" s="1" t="s">
        <v>75</v>
      </c>
      <c r="N60" s="1" t="s">
        <v>209</v>
      </c>
      <c r="O60" s="1" t="s">
        <v>209</v>
      </c>
      <c r="P60" s="1" t="s">
        <v>78</v>
      </c>
      <c r="Q60" s="1" t="s">
        <v>78</v>
      </c>
      <c r="R60" s="1" t="s">
        <v>78</v>
      </c>
      <c r="S60" s="1" t="s">
        <v>79</v>
      </c>
      <c r="T60" s="1" t="s">
        <v>511</v>
      </c>
      <c r="U60" s="75" t="s">
        <v>72</v>
      </c>
      <c r="V60" s="1" t="s">
        <v>80</v>
      </c>
      <c r="W60" s="1" t="s">
        <v>81</v>
      </c>
      <c r="X60" s="1" t="s">
        <v>123</v>
      </c>
      <c r="Y60" s="1" t="s">
        <v>83</v>
      </c>
      <c r="Z60" s="1" t="s">
        <v>152</v>
      </c>
      <c r="AA60" s="1" t="s">
        <v>72</v>
      </c>
      <c r="AB60" s="1" t="s">
        <v>153</v>
      </c>
      <c r="AC60" s="1" t="s">
        <v>154</v>
      </c>
      <c r="AD60" s="1" t="s">
        <v>126</v>
      </c>
      <c r="AE60" s="1">
        <v>50</v>
      </c>
      <c r="AF60" s="1" t="s">
        <v>88</v>
      </c>
      <c r="AG60" s="1" t="s">
        <v>72</v>
      </c>
      <c r="AH60" s="1" t="s">
        <v>155</v>
      </c>
      <c r="AI60" s="1" t="s">
        <v>90</v>
      </c>
      <c r="AJ60" s="1" t="s">
        <v>91</v>
      </c>
      <c r="AK60" s="1" t="s">
        <v>216</v>
      </c>
      <c r="AL60" s="1" t="s">
        <v>72</v>
      </c>
      <c r="AM60" s="1" t="s">
        <v>229</v>
      </c>
      <c r="AN60" s="1">
        <v>1</v>
      </c>
      <c r="AO60" s="1" t="s">
        <v>230</v>
      </c>
      <c r="AP60" s="1">
        <v>3</v>
      </c>
      <c r="AQ60" s="1" t="s">
        <v>512</v>
      </c>
      <c r="AR60" s="1" t="s">
        <v>262</v>
      </c>
      <c r="AS60" s="1" t="s">
        <v>263</v>
      </c>
      <c r="AT60" s="1" t="s">
        <v>360</v>
      </c>
      <c r="AU60" s="1" t="s">
        <v>72</v>
      </c>
      <c r="AV60" s="1" t="s">
        <v>72</v>
      </c>
      <c r="AW60" s="1" t="s">
        <v>72</v>
      </c>
      <c r="AX60" s="1" t="s">
        <v>72</v>
      </c>
      <c r="AY60" s="1" t="s">
        <v>72</v>
      </c>
      <c r="AZ60" s="1" t="s">
        <v>72</v>
      </c>
      <c r="BA60" s="1" t="s">
        <v>72</v>
      </c>
      <c r="BB60" s="1" t="s">
        <v>72</v>
      </c>
      <c r="BC60" s="1" t="s">
        <v>72</v>
      </c>
      <c r="BD60" s="1" t="s">
        <v>72</v>
      </c>
      <c r="BE60" s="1" t="s">
        <v>72</v>
      </c>
      <c r="BF60" s="1" t="s">
        <v>72</v>
      </c>
      <c r="BG60" s="1" t="s">
        <v>72</v>
      </c>
      <c r="BH60" s="1" t="s">
        <v>88</v>
      </c>
      <c r="BI60" s="1" t="s">
        <v>79</v>
      </c>
      <c r="BJ60" s="1" t="s">
        <v>72</v>
      </c>
      <c r="BK60" s="1" t="s">
        <v>72</v>
      </c>
      <c r="BL60" s="1" t="s">
        <v>72</v>
      </c>
      <c r="BM60" s="1" t="s">
        <v>72</v>
      </c>
      <c r="BN60" s="1" t="s">
        <v>72</v>
      </c>
      <c r="BO60" s="1" t="s">
        <v>72</v>
      </c>
      <c r="BP60" s="1" t="s">
        <v>72</v>
      </c>
      <c r="BQ60" s="1" t="s">
        <v>160</v>
      </c>
    </row>
    <row r="61" spans="1:70" ht="20.45" customHeight="1">
      <c r="A61" s="1" t="s">
        <v>513</v>
      </c>
      <c r="B61" s="1">
        <v>210014</v>
      </c>
      <c r="C61" s="1" t="s">
        <v>71</v>
      </c>
      <c r="D61" s="3">
        <v>44231</v>
      </c>
      <c r="E61" s="4">
        <v>0.81944444444444453</v>
      </c>
      <c r="F61" s="5">
        <v>44228</v>
      </c>
      <c r="G61" s="3">
        <v>44232</v>
      </c>
      <c r="H61" s="4">
        <v>0.5625</v>
      </c>
      <c r="I61" s="4">
        <v>0.74305555555555547</v>
      </c>
      <c r="J61" s="1">
        <v>5</v>
      </c>
      <c r="K61" s="1" t="s">
        <v>73</v>
      </c>
      <c r="L61" s="1" t="s">
        <v>514</v>
      </c>
      <c r="M61" s="1" t="s">
        <v>75</v>
      </c>
      <c r="N61" s="1" t="s">
        <v>170</v>
      </c>
      <c r="O61" s="1" t="s">
        <v>473</v>
      </c>
      <c r="P61" s="1" t="s">
        <v>78</v>
      </c>
      <c r="Q61" s="1" t="s">
        <v>172</v>
      </c>
      <c r="R61" s="8" t="s">
        <v>172</v>
      </c>
      <c r="S61" s="1" t="s">
        <v>79</v>
      </c>
      <c r="T61" s="1" t="s">
        <v>515</v>
      </c>
      <c r="U61" s="75" t="s">
        <v>72</v>
      </c>
      <c r="V61" s="1" t="s">
        <v>80</v>
      </c>
      <c r="W61" s="1" t="s">
        <v>516</v>
      </c>
      <c r="X61" s="1" t="s">
        <v>517</v>
      </c>
      <c r="Y61" s="1" t="s">
        <v>518</v>
      </c>
      <c r="Z61" s="1" t="s">
        <v>84</v>
      </c>
      <c r="AA61" s="1" t="s">
        <v>72</v>
      </c>
      <c r="AB61" s="1" t="s">
        <v>140</v>
      </c>
      <c r="AC61" s="1" t="s">
        <v>181</v>
      </c>
      <c r="AD61" s="1" t="s">
        <v>87</v>
      </c>
      <c r="AE61" s="1">
        <v>32</v>
      </c>
      <c r="AF61" s="1" t="s">
        <v>88</v>
      </c>
      <c r="AG61" s="1" t="s">
        <v>72</v>
      </c>
      <c r="AH61" s="1" t="s">
        <v>414</v>
      </c>
      <c r="AI61" s="1" t="s">
        <v>90</v>
      </c>
      <c r="AJ61" s="1" t="s">
        <v>91</v>
      </c>
      <c r="AK61" s="1" t="s">
        <v>216</v>
      </c>
      <c r="AL61" s="1" t="s">
        <v>519</v>
      </c>
      <c r="AM61" s="1" t="s">
        <v>72</v>
      </c>
      <c r="AN61" s="1" t="s">
        <v>72</v>
      </c>
      <c r="AO61" s="1" t="s">
        <v>72</v>
      </c>
      <c r="AP61" s="1">
        <v>1</v>
      </c>
      <c r="AQ61" s="1" t="s">
        <v>231</v>
      </c>
      <c r="AR61" s="1" t="s">
        <v>72</v>
      </c>
      <c r="AS61" s="1" t="s">
        <v>72</v>
      </c>
      <c r="AT61" s="1" t="s">
        <v>72</v>
      </c>
      <c r="AU61" s="1" t="s">
        <v>72</v>
      </c>
      <c r="AV61" s="1" t="s">
        <v>72</v>
      </c>
      <c r="AW61" s="1" t="s">
        <v>72</v>
      </c>
      <c r="AX61" s="1" t="s">
        <v>72</v>
      </c>
      <c r="AY61" s="1" t="s">
        <v>72</v>
      </c>
      <c r="AZ61" s="1" t="s">
        <v>72</v>
      </c>
      <c r="BA61" s="1" t="s">
        <v>72</v>
      </c>
      <c r="BB61" s="1" t="s">
        <v>72</v>
      </c>
      <c r="BC61" s="1" t="s">
        <v>72</v>
      </c>
      <c r="BD61" s="1" t="s">
        <v>72</v>
      </c>
      <c r="BE61" s="1" t="s">
        <v>72</v>
      </c>
      <c r="BF61" s="1" t="s">
        <v>72</v>
      </c>
      <c r="BG61" s="1" t="s">
        <v>72</v>
      </c>
      <c r="BH61" s="1" t="s">
        <v>88</v>
      </c>
      <c r="BI61" s="1" t="s">
        <v>79</v>
      </c>
      <c r="BJ61" s="1" t="s">
        <v>72</v>
      </c>
      <c r="BK61" s="1" t="s">
        <v>72</v>
      </c>
      <c r="BL61" s="1" t="s">
        <v>72</v>
      </c>
      <c r="BM61" s="1" t="s">
        <v>72</v>
      </c>
      <c r="BN61" s="1" t="s">
        <v>72</v>
      </c>
      <c r="BO61" s="1" t="s">
        <v>72</v>
      </c>
      <c r="BP61" s="1" t="s">
        <v>72</v>
      </c>
      <c r="BQ61" s="1" t="s">
        <v>160</v>
      </c>
    </row>
    <row r="62" spans="1:70" ht="20.45" customHeight="1">
      <c r="A62" s="1" t="s">
        <v>520</v>
      </c>
      <c r="B62" s="1">
        <v>210015</v>
      </c>
      <c r="C62" s="1" t="s">
        <v>497</v>
      </c>
      <c r="D62" s="3">
        <v>44234</v>
      </c>
      <c r="E62" s="4">
        <v>0.25</v>
      </c>
      <c r="F62" s="5">
        <v>44228</v>
      </c>
      <c r="G62" s="3">
        <v>44234</v>
      </c>
      <c r="H62" s="4">
        <v>0.33333333333333331</v>
      </c>
      <c r="I62" s="4">
        <v>8.3333333333333315E-2</v>
      </c>
      <c r="J62" s="1" t="s">
        <v>72</v>
      </c>
      <c r="K62" s="1" t="s">
        <v>73</v>
      </c>
      <c r="L62" s="1" t="s">
        <v>521</v>
      </c>
      <c r="M62" s="1" t="s">
        <v>75</v>
      </c>
      <c r="N62" s="1" t="s">
        <v>500</v>
      </c>
      <c r="O62" s="1" t="s">
        <v>497</v>
      </c>
      <c r="P62" s="1" t="s">
        <v>78</v>
      </c>
      <c r="Q62" s="1" t="s">
        <v>78</v>
      </c>
      <c r="R62" s="1" t="s">
        <v>78</v>
      </c>
      <c r="S62" s="1" t="s">
        <v>79</v>
      </c>
      <c r="T62" s="1" t="s">
        <v>72</v>
      </c>
      <c r="U62" s="75" t="s">
        <v>72</v>
      </c>
      <c r="V62" s="1" t="s">
        <v>80</v>
      </c>
      <c r="W62" s="1" t="s">
        <v>81</v>
      </c>
      <c r="X62" s="1" t="s">
        <v>123</v>
      </c>
      <c r="Y62" s="1" t="s">
        <v>83</v>
      </c>
      <c r="Z62" s="1" t="s">
        <v>84</v>
      </c>
      <c r="AA62" s="1" t="s">
        <v>72</v>
      </c>
      <c r="AB62" s="1" t="s">
        <v>124</v>
      </c>
      <c r="AC62" s="1" t="s">
        <v>341</v>
      </c>
      <c r="AD62" s="1" t="s">
        <v>126</v>
      </c>
      <c r="AE62" s="1">
        <v>65</v>
      </c>
      <c r="AF62" s="1" t="s">
        <v>88</v>
      </c>
      <c r="AG62" s="1" t="s">
        <v>72</v>
      </c>
      <c r="AH62" s="1" t="s">
        <v>299</v>
      </c>
      <c r="AI62" s="1" t="s">
        <v>90</v>
      </c>
      <c r="AJ62" s="1" t="s">
        <v>91</v>
      </c>
      <c r="AK62" s="1" t="s">
        <v>92</v>
      </c>
      <c r="AL62" s="1" t="s">
        <v>72</v>
      </c>
      <c r="AM62" s="1" t="s">
        <v>217</v>
      </c>
      <c r="AN62" s="1">
        <v>3</v>
      </c>
      <c r="AO62" s="1" t="s">
        <v>372</v>
      </c>
      <c r="AP62" s="1" t="s">
        <v>72</v>
      </c>
      <c r="AQ62" s="1" t="s">
        <v>72</v>
      </c>
      <c r="AR62" s="1" t="s">
        <v>220</v>
      </c>
      <c r="AS62" s="1" t="s">
        <v>72</v>
      </c>
      <c r="AT62" s="1" t="s">
        <v>72</v>
      </c>
      <c r="AU62" s="3">
        <v>44234</v>
      </c>
      <c r="AV62" s="6">
        <v>0.42708333333333331</v>
      </c>
      <c r="AW62" s="6">
        <v>0.52083333333333337</v>
      </c>
      <c r="AX62" s="6">
        <v>9.3750000000000056E-2</v>
      </c>
      <c r="AY62" s="6">
        <v>9.375E-2</v>
      </c>
      <c r="AZ62" s="1" t="s">
        <v>522</v>
      </c>
      <c r="BA62" s="1" t="s">
        <v>523</v>
      </c>
      <c r="BB62" s="1" t="s">
        <v>524</v>
      </c>
      <c r="BC62" s="1" t="s">
        <v>247</v>
      </c>
      <c r="BD62" s="1">
        <v>4</v>
      </c>
      <c r="BE62" s="1" t="s">
        <v>95</v>
      </c>
      <c r="BF62" s="1" t="s">
        <v>75</v>
      </c>
      <c r="BG62" s="1" t="s">
        <v>72</v>
      </c>
      <c r="BH62" s="1" t="s">
        <v>88</v>
      </c>
      <c r="BI62" s="1" t="s">
        <v>79</v>
      </c>
      <c r="BJ62" s="1" t="s">
        <v>72</v>
      </c>
      <c r="BK62" s="1" t="s">
        <v>525</v>
      </c>
      <c r="BL62" s="1" t="s">
        <v>72</v>
      </c>
      <c r="BM62" s="1">
        <v>30</v>
      </c>
      <c r="BN62" s="1" t="s">
        <v>88</v>
      </c>
      <c r="BO62" s="1" t="s">
        <v>88</v>
      </c>
      <c r="BP62" s="1" t="s">
        <v>88</v>
      </c>
      <c r="BQ62" s="1" t="s">
        <v>160</v>
      </c>
      <c r="BR62" s="1" t="s">
        <v>508</v>
      </c>
    </row>
    <row r="63" spans="1:70" ht="20.45" customHeight="1">
      <c r="A63" s="1" t="s">
        <v>526</v>
      </c>
      <c r="B63" s="1">
        <v>210015</v>
      </c>
      <c r="C63" s="1" t="s">
        <v>71</v>
      </c>
      <c r="D63" s="3">
        <v>44234</v>
      </c>
      <c r="E63" s="4">
        <v>0.25</v>
      </c>
      <c r="F63" s="5">
        <v>44228</v>
      </c>
      <c r="G63" s="3">
        <v>44234</v>
      </c>
      <c r="H63" s="4">
        <v>0.33333333333333331</v>
      </c>
      <c r="I63" s="4">
        <v>8.3333333333333315E-2</v>
      </c>
      <c r="J63" s="1" t="s">
        <v>72</v>
      </c>
      <c r="K63" s="1" t="s">
        <v>73</v>
      </c>
      <c r="L63" s="1" t="s">
        <v>521</v>
      </c>
      <c r="M63" s="1" t="s">
        <v>75</v>
      </c>
      <c r="N63" s="1" t="s">
        <v>527</v>
      </c>
      <c r="O63" s="1" t="s">
        <v>77</v>
      </c>
      <c r="P63" s="1" t="s">
        <v>78</v>
      </c>
      <c r="Q63" s="1" t="s">
        <v>78</v>
      </c>
      <c r="R63" s="1" t="s">
        <v>78</v>
      </c>
      <c r="S63" s="1" t="s">
        <v>96</v>
      </c>
      <c r="T63" s="1" t="s">
        <v>72</v>
      </c>
      <c r="U63" s="75" t="s">
        <v>72</v>
      </c>
      <c r="V63" s="1" t="s">
        <v>80</v>
      </c>
      <c r="W63" s="1" t="s">
        <v>81</v>
      </c>
      <c r="X63" s="1" t="s">
        <v>123</v>
      </c>
      <c r="Y63" s="1" t="s">
        <v>83</v>
      </c>
      <c r="Z63" s="1" t="s">
        <v>84</v>
      </c>
      <c r="AA63" s="1" t="s">
        <v>72</v>
      </c>
      <c r="AB63" s="1" t="s">
        <v>124</v>
      </c>
      <c r="AC63" s="1" t="s">
        <v>341</v>
      </c>
      <c r="AD63" s="1" t="s">
        <v>126</v>
      </c>
      <c r="AE63" s="1">
        <v>65</v>
      </c>
      <c r="AF63" s="1" t="s">
        <v>88</v>
      </c>
      <c r="AG63" s="1" t="s">
        <v>72</v>
      </c>
      <c r="AH63" s="1" t="s">
        <v>299</v>
      </c>
      <c r="AI63" s="1" t="s">
        <v>90</v>
      </c>
      <c r="AJ63" s="1" t="s">
        <v>91</v>
      </c>
      <c r="AK63" s="1" t="s">
        <v>92</v>
      </c>
      <c r="AL63" s="1" t="s">
        <v>72</v>
      </c>
      <c r="AM63" s="1" t="s">
        <v>217</v>
      </c>
      <c r="AN63" s="1">
        <v>3</v>
      </c>
      <c r="AO63" s="1" t="s">
        <v>372</v>
      </c>
      <c r="AP63" s="1" t="s">
        <v>72</v>
      </c>
      <c r="AQ63" s="1" t="s">
        <v>72</v>
      </c>
      <c r="AR63" s="1" t="s">
        <v>220</v>
      </c>
      <c r="AS63" s="1" t="s">
        <v>72</v>
      </c>
      <c r="AT63" s="1" t="s">
        <v>72</v>
      </c>
      <c r="AU63" s="3">
        <v>44234</v>
      </c>
      <c r="AV63" s="6">
        <v>0.42708333333333331</v>
      </c>
      <c r="AW63" s="6">
        <v>0.52083333333333337</v>
      </c>
      <c r="AX63" s="6">
        <v>9.3750000000000056E-2</v>
      </c>
      <c r="AY63" s="6">
        <v>9.375E-2</v>
      </c>
      <c r="AZ63" s="1" t="s">
        <v>522</v>
      </c>
      <c r="BA63" s="1" t="s">
        <v>523</v>
      </c>
      <c r="BB63" s="1" t="s">
        <v>524</v>
      </c>
      <c r="BC63" s="1" t="s">
        <v>247</v>
      </c>
      <c r="BD63" s="1">
        <v>4</v>
      </c>
      <c r="BE63" s="1" t="s">
        <v>95</v>
      </c>
      <c r="BF63" s="1" t="s">
        <v>75</v>
      </c>
      <c r="BG63" s="1" t="s">
        <v>72</v>
      </c>
      <c r="BH63" s="1" t="s">
        <v>88</v>
      </c>
      <c r="BI63" s="1" t="s">
        <v>96</v>
      </c>
      <c r="BJ63" s="1" t="s">
        <v>72</v>
      </c>
      <c r="BK63" s="1" t="s">
        <v>312</v>
      </c>
      <c r="BL63" s="1" t="s">
        <v>528</v>
      </c>
      <c r="BM63" s="1">
        <v>47</v>
      </c>
      <c r="BN63" s="1" t="s">
        <v>75</v>
      </c>
      <c r="BO63" s="1" t="s">
        <v>75</v>
      </c>
      <c r="BP63" s="1" t="s">
        <v>75</v>
      </c>
      <c r="BQ63" s="21" t="s">
        <v>99</v>
      </c>
      <c r="BR63" s="21" t="s">
        <v>100</v>
      </c>
    </row>
    <row r="64" spans="1:70" ht="20.45" customHeight="1">
      <c r="A64" s="1" t="s">
        <v>529</v>
      </c>
      <c r="B64" s="1">
        <v>210016</v>
      </c>
      <c r="C64" s="1" t="s">
        <v>71</v>
      </c>
      <c r="D64" s="3">
        <v>44238</v>
      </c>
      <c r="E64" s="4">
        <v>0.25</v>
      </c>
      <c r="F64" s="5">
        <v>44228</v>
      </c>
      <c r="G64" s="3">
        <v>44238</v>
      </c>
      <c r="H64" s="4">
        <v>0.58333333333333337</v>
      </c>
      <c r="I64" s="4">
        <v>0.33333333333333337</v>
      </c>
      <c r="J64" s="1" t="s">
        <v>72</v>
      </c>
      <c r="K64" s="1" t="s">
        <v>73</v>
      </c>
      <c r="L64" s="1" t="s">
        <v>530</v>
      </c>
      <c r="M64" s="1" t="s">
        <v>75</v>
      </c>
      <c r="N64" s="1" t="s">
        <v>208</v>
      </c>
      <c r="O64" s="1" t="s">
        <v>77</v>
      </c>
      <c r="P64" s="1" t="s">
        <v>78</v>
      </c>
      <c r="Q64" s="1" t="s">
        <v>78</v>
      </c>
      <c r="R64" s="1" t="s">
        <v>78</v>
      </c>
      <c r="S64" s="1" t="s">
        <v>96</v>
      </c>
      <c r="T64" s="1" t="s">
        <v>72</v>
      </c>
      <c r="U64" s="75" t="s">
        <v>72</v>
      </c>
      <c r="V64" s="1" t="s">
        <v>80</v>
      </c>
      <c r="W64" s="1" t="s">
        <v>81</v>
      </c>
      <c r="X64" s="1" t="s">
        <v>123</v>
      </c>
      <c r="Y64" s="1" t="s">
        <v>83</v>
      </c>
      <c r="Z64" s="1" t="s">
        <v>443</v>
      </c>
      <c r="AA64" s="1" t="s">
        <v>444</v>
      </c>
      <c r="AB64" s="1" t="s">
        <v>444</v>
      </c>
      <c r="AC64" s="1" t="s">
        <v>444</v>
      </c>
      <c r="AD64" s="1" t="s">
        <v>87</v>
      </c>
      <c r="AE64" s="1">
        <v>65</v>
      </c>
      <c r="AF64" s="1" t="s">
        <v>88</v>
      </c>
      <c r="AG64" s="1" t="s">
        <v>72</v>
      </c>
      <c r="AH64" s="1" t="s">
        <v>299</v>
      </c>
      <c r="AI64" s="1" t="s">
        <v>90</v>
      </c>
      <c r="AJ64" s="1" t="s">
        <v>91</v>
      </c>
      <c r="AK64" s="1" t="s">
        <v>92</v>
      </c>
      <c r="AL64" s="1" t="s">
        <v>72</v>
      </c>
      <c r="AM64" s="1" t="s">
        <v>254</v>
      </c>
      <c r="AN64" s="1">
        <v>3</v>
      </c>
      <c r="AO64" s="1" t="s">
        <v>367</v>
      </c>
      <c r="AP64" s="1" t="s">
        <v>72</v>
      </c>
      <c r="AQ64" s="1" t="s">
        <v>72</v>
      </c>
      <c r="AR64" s="1" t="s">
        <v>447</v>
      </c>
      <c r="AS64" s="1" t="s">
        <v>263</v>
      </c>
      <c r="AT64" s="1" t="s">
        <v>448</v>
      </c>
      <c r="AU64" s="3">
        <v>44238</v>
      </c>
      <c r="AV64" s="6">
        <v>0.60416666666666663</v>
      </c>
      <c r="AW64" s="6">
        <v>0.67708333333333337</v>
      </c>
      <c r="AX64" s="6">
        <v>7.2916666666666741E-2</v>
      </c>
      <c r="AY64" s="6">
        <v>2.0833333333333259E-2</v>
      </c>
      <c r="AZ64" s="1" t="s">
        <v>531</v>
      </c>
      <c r="BA64" s="1" t="s">
        <v>532</v>
      </c>
      <c r="BB64" s="1" t="s">
        <v>532</v>
      </c>
      <c r="BC64" s="1" t="s">
        <v>247</v>
      </c>
      <c r="BD64" s="1">
        <v>4</v>
      </c>
      <c r="BE64" s="1" t="s">
        <v>95</v>
      </c>
      <c r="BF64" s="1" t="s">
        <v>75</v>
      </c>
      <c r="BG64" s="1" t="s">
        <v>72</v>
      </c>
      <c r="BH64" s="1" t="s">
        <v>88</v>
      </c>
      <c r="BI64" s="1" t="s">
        <v>96</v>
      </c>
      <c r="BJ64" s="1" t="s">
        <v>72</v>
      </c>
      <c r="BK64" s="1" t="s">
        <v>362</v>
      </c>
      <c r="BL64" s="1" t="s">
        <v>533</v>
      </c>
      <c r="BM64" s="1">
        <f>7*8</f>
        <v>56</v>
      </c>
      <c r="BN64" s="1" t="s">
        <v>75</v>
      </c>
      <c r="BO64" s="1" t="s">
        <v>75</v>
      </c>
      <c r="BP64" s="1" t="s">
        <v>75</v>
      </c>
      <c r="BQ64" s="21" t="s">
        <v>99</v>
      </c>
      <c r="BR64" s="21" t="s">
        <v>100</v>
      </c>
    </row>
    <row r="65" spans="1:70" ht="20.45" customHeight="1">
      <c r="A65" s="1" t="s">
        <v>534</v>
      </c>
      <c r="B65" s="1">
        <v>210017</v>
      </c>
      <c r="C65" s="1" t="s">
        <v>71</v>
      </c>
      <c r="D65" s="3">
        <v>44239</v>
      </c>
      <c r="E65" s="4">
        <v>0.91666666666666663</v>
      </c>
      <c r="F65" s="5">
        <v>44228</v>
      </c>
      <c r="G65" s="3">
        <v>44239</v>
      </c>
      <c r="H65" s="4">
        <v>0.99652777777777779</v>
      </c>
      <c r="I65" s="4">
        <v>7.986111111111116E-2</v>
      </c>
      <c r="J65" s="1" t="s">
        <v>72</v>
      </c>
      <c r="K65" s="1" t="s">
        <v>73</v>
      </c>
      <c r="L65" s="1" t="s">
        <v>535</v>
      </c>
      <c r="M65" s="1" t="s">
        <v>75</v>
      </c>
      <c r="N65" s="1" t="s">
        <v>536</v>
      </c>
      <c r="O65" s="1" t="s">
        <v>77</v>
      </c>
      <c r="P65" s="1" t="s">
        <v>78</v>
      </c>
      <c r="Q65" s="8" t="s">
        <v>172</v>
      </c>
      <c r="R65" s="1" t="s">
        <v>78</v>
      </c>
      <c r="S65" s="1" t="s">
        <v>96</v>
      </c>
      <c r="T65" s="1" t="s">
        <v>456</v>
      </c>
      <c r="U65" s="9" t="s">
        <v>537</v>
      </c>
      <c r="V65" s="1" t="s">
        <v>80</v>
      </c>
      <c r="W65" s="1" t="s">
        <v>81</v>
      </c>
      <c r="X65" s="1" t="s">
        <v>123</v>
      </c>
      <c r="Y65" s="1" t="s">
        <v>83</v>
      </c>
      <c r="Z65" s="1" t="s">
        <v>84</v>
      </c>
      <c r="AA65" s="1" t="s">
        <v>72</v>
      </c>
      <c r="AB65" s="1" t="s">
        <v>214</v>
      </c>
      <c r="AC65" s="1" t="s">
        <v>253</v>
      </c>
      <c r="AD65" s="1" t="s">
        <v>126</v>
      </c>
      <c r="AE65" s="1">
        <v>35</v>
      </c>
      <c r="AF65" s="1" t="s">
        <v>88</v>
      </c>
      <c r="AG65" s="1" t="s">
        <v>72</v>
      </c>
      <c r="AH65" s="1" t="s">
        <v>155</v>
      </c>
      <c r="AI65" s="1" t="s">
        <v>90</v>
      </c>
      <c r="AJ65" s="1" t="s">
        <v>91</v>
      </c>
      <c r="AK65" s="1" t="s">
        <v>92</v>
      </c>
      <c r="AL65" s="1" t="s">
        <v>72</v>
      </c>
      <c r="AM65" s="1" t="s">
        <v>229</v>
      </c>
      <c r="AN65" s="1">
        <v>2</v>
      </c>
      <c r="AO65" s="1" t="s">
        <v>367</v>
      </c>
      <c r="AP65" s="1" t="s">
        <v>72</v>
      </c>
      <c r="AQ65" s="1" t="s">
        <v>72</v>
      </c>
      <c r="AR65" s="1" t="s">
        <v>220</v>
      </c>
      <c r="AS65" s="1" t="s">
        <v>72</v>
      </c>
      <c r="AT65" s="1" t="s">
        <v>72</v>
      </c>
      <c r="AU65" s="3">
        <v>44240</v>
      </c>
      <c r="AV65" s="6">
        <v>0.375</v>
      </c>
      <c r="AW65" s="6">
        <v>0.59722222222222221</v>
      </c>
      <c r="AX65" s="6">
        <v>0.22222222222222221</v>
      </c>
      <c r="AY65" s="6">
        <v>0.37847222222222227</v>
      </c>
      <c r="AZ65" s="4">
        <v>0.45833333333333331</v>
      </c>
      <c r="BA65" s="1" t="s">
        <v>538</v>
      </c>
      <c r="BB65" s="1" t="s">
        <v>538</v>
      </c>
      <c r="BC65" s="1" t="s">
        <v>247</v>
      </c>
      <c r="BD65" s="1">
        <v>4</v>
      </c>
      <c r="BE65" s="1" t="s">
        <v>399</v>
      </c>
      <c r="BF65" s="1" t="s">
        <v>88</v>
      </c>
      <c r="BG65" s="1" t="s">
        <v>72</v>
      </c>
      <c r="BH65" s="1" t="s">
        <v>88</v>
      </c>
      <c r="BI65" s="1" t="s">
        <v>96</v>
      </c>
      <c r="BJ65" s="1" t="s">
        <v>72</v>
      </c>
      <c r="BK65" s="1" t="s">
        <v>312</v>
      </c>
      <c r="BL65" s="1" t="s">
        <v>539</v>
      </c>
      <c r="BM65" s="1">
        <f>56+18+36</f>
        <v>110</v>
      </c>
      <c r="BN65" s="1" t="s">
        <v>75</v>
      </c>
      <c r="BO65" s="1" t="s">
        <v>75</v>
      </c>
      <c r="BP65" s="1" t="s">
        <v>75</v>
      </c>
      <c r="BQ65" s="21" t="s">
        <v>99</v>
      </c>
      <c r="BR65" s="21" t="s">
        <v>100</v>
      </c>
    </row>
    <row r="66" spans="1:70" ht="20.45" customHeight="1">
      <c r="A66" s="1" t="s">
        <v>540</v>
      </c>
      <c r="B66" s="1">
        <v>210018</v>
      </c>
      <c r="C66" s="1" t="s">
        <v>71</v>
      </c>
      <c r="D66" s="3">
        <v>44239</v>
      </c>
      <c r="E66" s="4">
        <v>0.875</v>
      </c>
      <c r="F66" s="5">
        <v>44228</v>
      </c>
      <c r="G66" s="3">
        <v>44239</v>
      </c>
      <c r="H66" s="4">
        <v>0.99652777777777779</v>
      </c>
      <c r="I66" s="4">
        <v>0.12152777777777779</v>
      </c>
      <c r="J66" s="1" t="s">
        <v>72</v>
      </c>
      <c r="K66" s="1" t="s">
        <v>73</v>
      </c>
      <c r="L66" s="1" t="s">
        <v>541</v>
      </c>
      <c r="M66" s="1" t="s">
        <v>75</v>
      </c>
      <c r="N66" s="1" t="s">
        <v>208</v>
      </c>
      <c r="O66" s="1" t="s">
        <v>77</v>
      </c>
      <c r="P66" s="1" t="s">
        <v>78</v>
      </c>
      <c r="Q66" s="1" t="s">
        <v>78</v>
      </c>
      <c r="R66" s="1" t="s">
        <v>78</v>
      </c>
      <c r="S66" s="1" t="s">
        <v>96</v>
      </c>
      <c r="T66" s="1" t="s">
        <v>72</v>
      </c>
      <c r="U66" s="9" t="s">
        <v>542</v>
      </c>
      <c r="V66" s="1" t="s">
        <v>80</v>
      </c>
      <c r="W66" s="1" t="s">
        <v>81</v>
      </c>
      <c r="X66" s="1" t="s">
        <v>123</v>
      </c>
      <c r="Y66" s="1" t="s">
        <v>83</v>
      </c>
      <c r="Z66" s="1" t="s">
        <v>443</v>
      </c>
      <c r="AA66" s="1" t="s">
        <v>444</v>
      </c>
      <c r="AB66" s="1" t="s">
        <v>444</v>
      </c>
      <c r="AC66" s="1" t="s">
        <v>444</v>
      </c>
      <c r="AD66" s="1" t="s">
        <v>126</v>
      </c>
      <c r="AE66" s="1">
        <v>60</v>
      </c>
      <c r="AF66" s="1" t="s">
        <v>88</v>
      </c>
      <c r="AG66" s="1" t="s">
        <v>72</v>
      </c>
      <c r="AH66" s="1" t="s">
        <v>155</v>
      </c>
      <c r="AI66" s="1" t="s">
        <v>90</v>
      </c>
      <c r="AJ66" s="1" t="s">
        <v>91</v>
      </c>
      <c r="AK66" s="1" t="s">
        <v>92</v>
      </c>
      <c r="AL66" s="1" t="s">
        <v>72</v>
      </c>
      <c r="AM66" s="1" t="s">
        <v>229</v>
      </c>
      <c r="AN66" s="1">
        <v>2</v>
      </c>
      <c r="AO66" s="1" t="s">
        <v>367</v>
      </c>
      <c r="AP66" s="1" t="s">
        <v>72</v>
      </c>
      <c r="AQ66" s="1" t="s">
        <v>72</v>
      </c>
      <c r="AR66" s="1" t="s">
        <v>447</v>
      </c>
      <c r="AS66" s="1" t="s">
        <v>263</v>
      </c>
      <c r="AT66" s="1" t="s">
        <v>448</v>
      </c>
      <c r="AU66" s="3">
        <v>44240</v>
      </c>
      <c r="AV66" s="6">
        <v>0.5</v>
      </c>
      <c r="AW66" s="6">
        <v>0.64583333333333337</v>
      </c>
      <c r="AX66" s="6">
        <v>0.14583333333333337</v>
      </c>
      <c r="AY66" s="6">
        <v>0.50347222222222221</v>
      </c>
      <c r="AZ66" s="4">
        <v>0.625</v>
      </c>
      <c r="BA66" s="1" t="s">
        <v>543</v>
      </c>
      <c r="BB66" s="1" t="s">
        <v>543</v>
      </c>
      <c r="BC66" s="1" t="s">
        <v>247</v>
      </c>
      <c r="BD66" s="1">
        <v>4</v>
      </c>
      <c r="BE66" s="1" t="s">
        <v>399</v>
      </c>
      <c r="BF66" s="1" t="s">
        <v>75</v>
      </c>
      <c r="BG66" s="1" t="s">
        <v>72</v>
      </c>
      <c r="BH66" s="1" t="s">
        <v>88</v>
      </c>
      <c r="BI66" s="1" t="s">
        <v>96</v>
      </c>
      <c r="BJ66" s="1" t="s">
        <v>72</v>
      </c>
      <c r="BK66" s="1" t="s">
        <v>362</v>
      </c>
      <c r="BL66" s="1" t="s">
        <v>544</v>
      </c>
      <c r="BM66" s="1">
        <v>56</v>
      </c>
      <c r="BN66" s="1" t="s">
        <v>75</v>
      </c>
      <c r="BO66" s="1" t="s">
        <v>75</v>
      </c>
      <c r="BP66" s="1" t="s">
        <v>75</v>
      </c>
      <c r="BQ66" s="21" t="s">
        <v>99</v>
      </c>
      <c r="BR66" s="21" t="s">
        <v>100</v>
      </c>
    </row>
    <row r="67" spans="1:70" ht="20.45" customHeight="1">
      <c r="A67" s="10" t="s">
        <v>545</v>
      </c>
      <c r="B67" s="10">
        <v>210019</v>
      </c>
      <c r="C67" s="10" t="s">
        <v>71</v>
      </c>
      <c r="D67" s="11">
        <v>44240</v>
      </c>
      <c r="E67" s="12">
        <v>0.6875</v>
      </c>
      <c r="F67" s="13">
        <v>44228</v>
      </c>
      <c r="G67" s="11">
        <v>44240</v>
      </c>
      <c r="H67" s="12">
        <v>0.77083333333333337</v>
      </c>
      <c r="I67" s="12">
        <v>8.333333333333337E-2</v>
      </c>
      <c r="J67" s="1" t="s">
        <v>72</v>
      </c>
      <c r="K67" s="10" t="s">
        <v>73</v>
      </c>
      <c r="L67" s="10" t="s">
        <v>546</v>
      </c>
      <c r="M67" s="10" t="s">
        <v>75</v>
      </c>
      <c r="N67" s="10" t="s">
        <v>536</v>
      </c>
      <c r="O67" s="10" t="s">
        <v>77</v>
      </c>
      <c r="P67" s="1" t="s">
        <v>78</v>
      </c>
      <c r="Q67" s="1" t="s">
        <v>78</v>
      </c>
      <c r="R67" s="10" t="s">
        <v>78</v>
      </c>
      <c r="S67" s="10" t="s">
        <v>96</v>
      </c>
      <c r="T67" s="1" t="s">
        <v>72</v>
      </c>
      <c r="U67" s="14" t="s">
        <v>537</v>
      </c>
      <c r="V67" s="10" t="s">
        <v>80</v>
      </c>
      <c r="W67" s="10" t="s">
        <v>81</v>
      </c>
      <c r="X67" s="10" t="s">
        <v>123</v>
      </c>
      <c r="Y67" s="10" t="s">
        <v>83</v>
      </c>
      <c r="Z67" s="10" t="s">
        <v>84</v>
      </c>
      <c r="AA67" s="1" t="s">
        <v>72</v>
      </c>
      <c r="AB67" s="10" t="s">
        <v>140</v>
      </c>
      <c r="AC67" s="1" t="s">
        <v>141</v>
      </c>
      <c r="AD67" s="10" t="s">
        <v>87</v>
      </c>
      <c r="AE67" s="10">
        <v>45</v>
      </c>
      <c r="AF67" s="1" t="s">
        <v>88</v>
      </c>
      <c r="AG67" s="1" t="s">
        <v>72</v>
      </c>
      <c r="AH67" s="10" t="s">
        <v>155</v>
      </c>
      <c r="AI67" s="10" t="s">
        <v>90</v>
      </c>
      <c r="AJ67" s="10" t="s">
        <v>91</v>
      </c>
      <c r="AK67" s="1" t="s">
        <v>92</v>
      </c>
      <c r="AL67" s="1" t="s">
        <v>72</v>
      </c>
      <c r="AM67" s="1" t="s">
        <v>244</v>
      </c>
      <c r="AN67" s="1">
        <v>1</v>
      </c>
      <c r="AO67" s="10" t="s">
        <v>245</v>
      </c>
      <c r="AP67" s="1" t="s">
        <v>72</v>
      </c>
      <c r="AQ67" s="1" t="s">
        <v>72</v>
      </c>
      <c r="AR67" s="1" t="s">
        <v>220</v>
      </c>
      <c r="AS67" s="1" t="s">
        <v>72</v>
      </c>
      <c r="AT67" s="1" t="s">
        <v>72</v>
      </c>
      <c r="AU67" s="1" t="s">
        <v>72</v>
      </c>
      <c r="AV67" s="1" t="s">
        <v>72</v>
      </c>
      <c r="AW67" s="1" t="s">
        <v>72</v>
      </c>
      <c r="AX67" s="1" t="s">
        <v>72</v>
      </c>
      <c r="AY67" s="1" t="s">
        <v>72</v>
      </c>
      <c r="AZ67" s="1" t="s">
        <v>72</v>
      </c>
      <c r="BA67" s="1" t="s">
        <v>72</v>
      </c>
      <c r="BB67" s="1" t="s">
        <v>72</v>
      </c>
      <c r="BC67" s="1" t="s">
        <v>72</v>
      </c>
      <c r="BD67" s="1" t="s">
        <v>72</v>
      </c>
      <c r="BE67" s="1" t="s">
        <v>72</v>
      </c>
      <c r="BF67" s="1" t="s">
        <v>72</v>
      </c>
      <c r="BG67" s="1" t="s">
        <v>72</v>
      </c>
      <c r="BH67" s="1" t="s">
        <v>88</v>
      </c>
      <c r="BI67" s="1" t="s">
        <v>72</v>
      </c>
      <c r="BJ67" s="1" t="s">
        <v>72</v>
      </c>
      <c r="BK67" s="1" t="s">
        <v>72</v>
      </c>
      <c r="BL67" s="1" t="s">
        <v>72</v>
      </c>
      <c r="BM67" s="1" t="s">
        <v>72</v>
      </c>
      <c r="BN67" s="1" t="s">
        <v>72</v>
      </c>
      <c r="BO67" s="1" t="s">
        <v>72</v>
      </c>
      <c r="BP67" s="1" t="s">
        <v>72</v>
      </c>
      <c r="BQ67" s="1" t="s">
        <v>547</v>
      </c>
    </row>
    <row r="68" spans="1:70" ht="20.45" customHeight="1">
      <c r="A68" s="1" t="s">
        <v>548</v>
      </c>
      <c r="B68" s="1">
        <v>210020</v>
      </c>
      <c r="C68" s="1" t="s">
        <v>71</v>
      </c>
      <c r="D68" s="3">
        <v>44240</v>
      </c>
      <c r="E68" s="4">
        <v>0.70833333333333337</v>
      </c>
      <c r="F68" s="5">
        <v>44228</v>
      </c>
      <c r="G68" s="3">
        <v>44240</v>
      </c>
      <c r="H68" s="4">
        <v>0.77083333333333337</v>
      </c>
      <c r="I68" s="4">
        <v>6.25E-2</v>
      </c>
      <c r="J68" s="1" t="s">
        <v>72</v>
      </c>
      <c r="K68" s="1" t="s">
        <v>73</v>
      </c>
      <c r="L68" s="1" t="s">
        <v>549</v>
      </c>
      <c r="M68" s="1" t="s">
        <v>75</v>
      </c>
      <c r="N68" s="1" t="s">
        <v>208</v>
      </c>
      <c r="O68" s="1" t="s">
        <v>77</v>
      </c>
      <c r="P68" s="1" t="s">
        <v>78</v>
      </c>
      <c r="Q68" s="1" t="s">
        <v>78</v>
      </c>
      <c r="R68" s="1" t="s">
        <v>78</v>
      </c>
      <c r="S68" s="1" t="s">
        <v>96</v>
      </c>
      <c r="T68" s="1" t="s">
        <v>72</v>
      </c>
      <c r="U68" s="9" t="s">
        <v>537</v>
      </c>
      <c r="V68" s="1" t="s">
        <v>80</v>
      </c>
      <c r="W68" s="1" t="s">
        <v>81</v>
      </c>
      <c r="X68" s="1" t="s">
        <v>123</v>
      </c>
      <c r="Y68" s="1" t="s">
        <v>83</v>
      </c>
      <c r="Z68" s="1" t="s">
        <v>152</v>
      </c>
      <c r="AA68" s="1" t="s">
        <v>72</v>
      </c>
      <c r="AB68" s="1" t="s">
        <v>153</v>
      </c>
      <c r="AC68" s="1" t="s">
        <v>154</v>
      </c>
      <c r="AD68" s="1" t="s">
        <v>126</v>
      </c>
      <c r="AE68" s="1">
        <v>60</v>
      </c>
      <c r="AF68" s="1" t="s">
        <v>88</v>
      </c>
      <c r="AG68" s="1" t="s">
        <v>72</v>
      </c>
      <c r="AH68" s="1" t="s">
        <v>155</v>
      </c>
      <c r="AI68" s="1" t="s">
        <v>90</v>
      </c>
      <c r="AJ68" s="1" t="s">
        <v>91</v>
      </c>
      <c r="AK68" s="1" t="s">
        <v>92</v>
      </c>
      <c r="AL68" s="1" t="s">
        <v>72</v>
      </c>
      <c r="AM68" s="1" t="s">
        <v>229</v>
      </c>
      <c r="AN68" s="1">
        <v>2</v>
      </c>
      <c r="AO68" s="1" t="s">
        <v>230</v>
      </c>
      <c r="AP68" s="1" t="s">
        <v>72</v>
      </c>
      <c r="AQ68" s="1" t="s">
        <v>72</v>
      </c>
      <c r="AR68" s="1" t="s">
        <v>262</v>
      </c>
      <c r="AS68" s="1" t="s">
        <v>263</v>
      </c>
      <c r="AT68" s="1" t="s">
        <v>360</v>
      </c>
      <c r="AU68" s="3">
        <v>44240</v>
      </c>
      <c r="AV68" s="6">
        <v>0.77222222222222225</v>
      </c>
      <c r="AW68" s="6">
        <v>0.875</v>
      </c>
      <c r="AX68" s="6">
        <v>0.10277777777777775</v>
      </c>
      <c r="AY68" s="6">
        <v>1.388888888888884E-3</v>
      </c>
      <c r="AZ68" s="1" t="s">
        <v>550</v>
      </c>
      <c r="BA68" s="1" t="s">
        <v>551</v>
      </c>
      <c r="BB68" s="1" t="s">
        <v>552</v>
      </c>
      <c r="BC68" s="1" t="s">
        <v>247</v>
      </c>
      <c r="BD68" s="1">
        <v>4</v>
      </c>
      <c r="BE68" s="1" t="s">
        <v>183</v>
      </c>
      <c r="BF68" s="1" t="s">
        <v>88</v>
      </c>
      <c r="BG68" s="1" t="s">
        <v>72</v>
      </c>
      <c r="BH68" s="1" t="s">
        <v>88</v>
      </c>
      <c r="BI68" s="1" t="s">
        <v>96</v>
      </c>
      <c r="BJ68" s="1" t="s">
        <v>72</v>
      </c>
      <c r="BK68" s="1" t="s">
        <v>553</v>
      </c>
      <c r="BL68" s="1" t="s">
        <v>554</v>
      </c>
      <c r="BM68" s="1">
        <v>80</v>
      </c>
      <c r="BN68" s="1" t="s">
        <v>75</v>
      </c>
      <c r="BO68" s="1" t="s">
        <v>75</v>
      </c>
      <c r="BP68" s="1" t="s">
        <v>75</v>
      </c>
      <c r="BQ68" s="21" t="s">
        <v>99</v>
      </c>
      <c r="BR68" s="21" t="s">
        <v>100</v>
      </c>
    </row>
    <row r="69" spans="1:70" ht="20.45" customHeight="1">
      <c r="A69" s="1" t="s">
        <v>555</v>
      </c>
      <c r="B69" s="1">
        <v>210021</v>
      </c>
      <c r="C69" s="1" t="s">
        <v>497</v>
      </c>
      <c r="D69" s="3">
        <v>44241</v>
      </c>
      <c r="E69" s="4">
        <v>0.4375</v>
      </c>
      <c r="F69" s="5">
        <v>44228</v>
      </c>
      <c r="G69" s="3">
        <v>44241</v>
      </c>
      <c r="H69" s="4">
        <v>0.60416666666666663</v>
      </c>
      <c r="I69" s="4">
        <v>0.16666666666666663</v>
      </c>
      <c r="J69" s="1" t="s">
        <v>72</v>
      </c>
      <c r="K69" s="1" t="s">
        <v>73</v>
      </c>
      <c r="L69" s="1" t="s">
        <v>556</v>
      </c>
      <c r="M69" s="1" t="s">
        <v>75</v>
      </c>
      <c r="N69" s="1" t="s">
        <v>536</v>
      </c>
      <c r="O69" s="1" t="s">
        <v>77</v>
      </c>
      <c r="P69" s="1" t="s">
        <v>78</v>
      </c>
      <c r="Q69" s="1" t="s">
        <v>78</v>
      </c>
      <c r="R69" s="1" t="s">
        <v>78</v>
      </c>
      <c r="S69" s="1" t="s">
        <v>79</v>
      </c>
      <c r="T69" s="1" t="s">
        <v>72</v>
      </c>
      <c r="U69" s="75" t="s">
        <v>72</v>
      </c>
      <c r="V69" s="1" t="s">
        <v>80</v>
      </c>
      <c r="W69" s="1" t="s">
        <v>81</v>
      </c>
      <c r="X69" s="1" t="s">
        <v>123</v>
      </c>
      <c r="Y69" s="1" t="s">
        <v>83</v>
      </c>
      <c r="Z69" s="1" t="s">
        <v>84</v>
      </c>
      <c r="AA69" s="1" t="s">
        <v>72</v>
      </c>
      <c r="AB69" s="1" t="s">
        <v>104</v>
      </c>
      <c r="AC69" s="1" t="s">
        <v>557</v>
      </c>
      <c r="AD69" s="1" t="s">
        <v>126</v>
      </c>
      <c r="AE69" s="1">
        <v>40</v>
      </c>
      <c r="AF69" s="1" t="s">
        <v>88</v>
      </c>
      <c r="AG69" s="1" t="s">
        <v>72</v>
      </c>
      <c r="AH69" s="1" t="s">
        <v>299</v>
      </c>
      <c r="AI69" s="1" t="s">
        <v>90</v>
      </c>
      <c r="AJ69" s="1" t="s">
        <v>91</v>
      </c>
      <c r="AK69" s="1" t="s">
        <v>92</v>
      </c>
      <c r="AL69" s="1" t="s">
        <v>72</v>
      </c>
      <c r="AM69" s="1" t="s">
        <v>229</v>
      </c>
      <c r="AN69" s="1">
        <v>2</v>
      </c>
      <c r="AO69" s="1" t="s">
        <v>230</v>
      </c>
      <c r="AP69" s="1" t="s">
        <v>72</v>
      </c>
      <c r="AQ69" s="1" t="s">
        <v>72</v>
      </c>
      <c r="AR69" s="1" t="s">
        <v>220</v>
      </c>
      <c r="AS69" s="1" t="s">
        <v>72</v>
      </c>
      <c r="AT69" s="1" t="s">
        <v>72</v>
      </c>
      <c r="AU69" s="3">
        <v>44241</v>
      </c>
      <c r="AV69" s="6">
        <v>0.63194444444444442</v>
      </c>
      <c r="AW69" s="6">
        <v>0.70833333333333337</v>
      </c>
      <c r="AX69" s="6">
        <v>7.6388888888888951E-2</v>
      </c>
      <c r="AY69" s="6">
        <v>2.777777777777779E-2</v>
      </c>
      <c r="AZ69" s="1" t="s">
        <v>558</v>
      </c>
      <c r="BA69" s="1" t="s">
        <v>559</v>
      </c>
      <c r="BB69" s="1" t="s">
        <v>559</v>
      </c>
      <c r="BC69" s="1" t="s">
        <v>247</v>
      </c>
      <c r="BD69" s="1">
        <v>4</v>
      </c>
      <c r="BE69" s="1" t="s">
        <v>183</v>
      </c>
      <c r="BF69" s="1" t="s">
        <v>75</v>
      </c>
      <c r="BG69" s="1" t="s">
        <v>72</v>
      </c>
      <c r="BH69" s="1" t="s">
        <v>88</v>
      </c>
      <c r="BI69" s="1" t="s">
        <v>79</v>
      </c>
      <c r="BJ69" s="1" t="s">
        <v>72</v>
      </c>
      <c r="BK69" s="1" t="s">
        <v>560</v>
      </c>
      <c r="BL69" s="1" t="s">
        <v>72</v>
      </c>
      <c r="BM69" s="1">
        <v>10</v>
      </c>
      <c r="BN69" s="1" t="s">
        <v>88</v>
      </c>
      <c r="BO69" s="1" t="s">
        <v>88</v>
      </c>
      <c r="BP69" s="1" t="s">
        <v>88</v>
      </c>
      <c r="BQ69" s="1" t="s">
        <v>160</v>
      </c>
      <c r="BR69" s="1" t="s">
        <v>508</v>
      </c>
    </row>
    <row r="70" spans="1:70" ht="20.45" customHeight="1">
      <c r="A70" s="1" t="s">
        <v>561</v>
      </c>
      <c r="B70" s="1">
        <v>210021</v>
      </c>
      <c r="C70" s="1" t="s">
        <v>71</v>
      </c>
      <c r="D70" s="3">
        <v>44241</v>
      </c>
      <c r="E70" s="4">
        <v>0.4375</v>
      </c>
      <c r="F70" s="5">
        <v>44228</v>
      </c>
      <c r="G70" s="3">
        <v>44241</v>
      </c>
      <c r="H70" s="4">
        <v>0.60416666666666663</v>
      </c>
      <c r="I70" s="4">
        <v>0.16666666666666663</v>
      </c>
      <c r="J70" s="1" t="s">
        <v>72</v>
      </c>
      <c r="K70" s="1" t="s">
        <v>73</v>
      </c>
      <c r="L70" s="1" t="s">
        <v>556</v>
      </c>
      <c r="M70" s="1" t="s">
        <v>75</v>
      </c>
      <c r="N70" s="1" t="s">
        <v>536</v>
      </c>
      <c r="O70" s="1" t="s">
        <v>77</v>
      </c>
      <c r="P70" s="1" t="s">
        <v>78</v>
      </c>
      <c r="Q70" s="1" t="s">
        <v>78</v>
      </c>
      <c r="R70" s="1" t="s">
        <v>78</v>
      </c>
      <c r="S70" s="1" t="s">
        <v>96</v>
      </c>
      <c r="T70" s="1" t="s">
        <v>72</v>
      </c>
      <c r="U70" s="9" t="s">
        <v>537</v>
      </c>
      <c r="V70" s="1" t="s">
        <v>80</v>
      </c>
      <c r="W70" s="1" t="s">
        <v>81</v>
      </c>
      <c r="X70" s="1" t="s">
        <v>123</v>
      </c>
      <c r="Y70" s="1" t="s">
        <v>83</v>
      </c>
      <c r="Z70" s="1" t="s">
        <v>84</v>
      </c>
      <c r="AA70" s="1" t="s">
        <v>72</v>
      </c>
      <c r="AB70" s="1" t="s">
        <v>104</v>
      </c>
      <c r="AC70" s="1" t="s">
        <v>557</v>
      </c>
      <c r="AD70" s="1" t="s">
        <v>126</v>
      </c>
      <c r="AE70" s="1">
        <v>40</v>
      </c>
      <c r="AF70" s="1" t="s">
        <v>88</v>
      </c>
      <c r="AG70" s="1" t="s">
        <v>72</v>
      </c>
      <c r="AH70" s="1" t="s">
        <v>299</v>
      </c>
      <c r="AI70" s="1" t="s">
        <v>90</v>
      </c>
      <c r="AJ70" s="1" t="s">
        <v>91</v>
      </c>
      <c r="AK70" s="1" t="s">
        <v>92</v>
      </c>
      <c r="AL70" s="1" t="s">
        <v>72</v>
      </c>
      <c r="AM70" s="1" t="s">
        <v>229</v>
      </c>
      <c r="AN70" s="1">
        <v>2</v>
      </c>
      <c r="AO70" s="1" t="s">
        <v>230</v>
      </c>
      <c r="AP70" s="1" t="s">
        <v>72</v>
      </c>
      <c r="AQ70" s="1" t="s">
        <v>72</v>
      </c>
      <c r="AR70" s="1" t="s">
        <v>220</v>
      </c>
      <c r="AS70" s="1" t="s">
        <v>72</v>
      </c>
      <c r="AT70" s="1" t="s">
        <v>72</v>
      </c>
      <c r="AU70" s="3">
        <v>44241</v>
      </c>
      <c r="AV70" s="6">
        <v>0.63194444444444442</v>
      </c>
      <c r="AW70" s="6">
        <v>0.70833333333333337</v>
      </c>
      <c r="AX70" s="6">
        <v>7.6388888888888951E-2</v>
      </c>
      <c r="AY70" s="6">
        <v>2.777777777777779E-2</v>
      </c>
      <c r="AZ70" s="1" t="s">
        <v>558</v>
      </c>
      <c r="BA70" s="1" t="s">
        <v>559</v>
      </c>
      <c r="BB70" s="1" t="s">
        <v>559</v>
      </c>
      <c r="BC70" s="1" t="s">
        <v>247</v>
      </c>
      <c r="BD70" s="1">
        <v>4</v>
      </c>
      <c r="BE70" s="1" t="s">
        <v>183</v>
      </c>
      <c r="BF70" s="1" t="s">
        <v>75</v>
      </c>
      <c r="BG70" s="1" t="s">
        <v>72</v>
      </c>
      <c r="BH70" s="1" t="s">
        <v>88</v>
      </c>
      <c r="BI70" s="1" t="s">
        <v>96</v>
      </c>
      <c r="BJ70" s="1" t="s">
        <v>72</v>
      </c>
      <c r="BK70" s="1" t="s">
        <v>312</v>
      </c>
      <c r="BL70" s="1" t="s">
        <v>562</v>
      </c>
      <c r="BM70" s="1">
        <v>110</v>
      </c>
      <c r="BN70" s="1" t="s">
        <v>75</v>
      </c>
      <c r="BO70" s="1" t="s">
        <v>75</v>
      </c>
      <c r="BP70" s="1" t="s">
        <v>75</v>
      </c>
      <c r="BQ70" s="21" t="s">
        <v>99</v>
      </c>
      <c r="BR70" s="21" t="s">
        <v>100</v>
      </c>
    </row>
    <row r="71" spans="1:70" ht="20.45" customHeight="1">
      <c r="A71" s="1" t="s">
        <v>563</v>
      </c>
      <c r="B71" s="1">
        <v>210022</v>
      </c>
      <c r="C71" s="1" t="s">
        <v>71</v>
      </c>
      <c r="D71" s="3">
        <v>44246</v>
      </c>
      <c r="E71" s="4">
        <v>0.375</v>
      </c>
      <c r="F71" s="5">
        <v>44228</v>
      </c>
      <c r="G71" s="3">
        <v>44246</v>
      </c>
      <c r="H71" s="4">
        <v>0.5625</v>
      </c>
      <c r="I71" s="4">
        <v>0.1875</v>
      </c>
      <c r="J71" s="1" t="s">
        <v>72</v>
      </c>
      <c r="K71" s="1" t="s">
        <v>73</v>
      </c>
      <c r="L71" s="1" t="s">
        <v>564</v>
      </c>
      <c r="M71" s="1" t="s">
        <v>75</v>
      </c>
      <c r="N71" s="1" t="s">
        <v>565</v>
      </c>
      <c r="O71" s="1" t="s">
        <v>77</v>
      </c>
      <c r="P71" s="1" t="s">
        <v>78</v>
      </c>
      <c r="Q71" s="1" t="s">
        <v>78</v>
      </c>
      <c r="R71" s="1" t="s">
        <v>78</v>
      </c>
      <c r="S71" s="1" t="s">
        <v>79</v>
      </c>
      <c r="T71" s="1" t="s">
        <v>72</v>
      </c>
      <c r="U71" s="16" t="s">
        <v>566</v>
      </c>
      <c r="V71" s="1" t="s">
        <v>80</v>
      </c>
      <c r="W71" s="1" t="s">
        <v>81</v>
      </c>
      <c r="X71" s="1" t="s">
        <v>123</v>
      </c>
      <c r="Y71" s="1" t="s">
        <v>83</v>
      </c>
      <c r="Z71" s="1" t="s">
        <v>84</v>
      </c>
      <c r="AA71" s="1" t="s">
        <v>72</v>
      </c>
      <c r="AB71" s="1" t="s">
        <v>567</v>
      </c>
      <c r="AC71" s="1" t="s">
        <v>568</v>
      </c>
      <c r="AD71" s="1" t="s">
        <v>87</v>
      </c>
      <c r="AE71" s="1">
        <v>60</v>
      </c>
      <c r="AF71" s="1" t="s">
        <v>88</v>
      </c>
      <c r="AG71" s="1" t="s">
        <v>72</v>
      </c>
      <c r="AH71" s="1" t="s">
        <v>299</v>
      </c>
      <c r="AI71" s="1" t="s">
        <v>90</v>
      </c>
      <c r="AJ71" s="1" t="s">
        <v>91</v>
      </c>
      <c r="AK71" s="1" t="s">
        <v>92</v>
      </c>
      <c r="AL71" s="1" t="s">
        <v>72</v>
      </c>
      <c r="AM71" s="1" t="s">
        <v>217</v>
      </c>
      <c r="AN71" s="1">
        <v>3</v>
      </c>
      <c r="AO71" s="1" t="s">
        <v>519</v>
      </c>
      <c r="AP71" s="1" t="s">
        <v>72</v>
      </c>
      <c r="AQ71" s="1" t="s">
        <v>72</v>
      </c>
      <c r="AR71" s="1" t="s">
        <v>220</v>
      </c>
      <c r="AS71" s="1" t="s">
        <v>72</v>
      </c>
      <c r="AT71" s="1" t="s">
        <v>72</v>
      </c>
      <c r="AU71" s="3">
        <v>44246</v>
      </c>
      <c r="AV71" s="6">
        <v>0.56944444444444442</v>
      </c>
      <c r="AW71" s="6">
        <v>0.68055555555555547</v>
      </c>
      <c r="AX71" s="6">
        <v>0.11111111111111105</v>
      </c>
      <c r="AY71" s="6">
        <v>6.9444444444444198E-3</v>
      </c>
      <c r="AZ71" s="1" t="s">
        <v>558</v>
      </c>
      <c r="BA71" s="6" t="s">
        <v>72</v>
      </c>
      <c r="BB71" s="6" t="s">
        <v>72</v>
      </c>
      <c r="BC71" s="1" t="s">
        <v>247</v>
      </c>
      <c r="BD71" s="1">
        <v>4</v>
      </c>
      <c r="BE71" s="1" t="s">
        <v>399</v>
      </c>
      <c r="BF71" s="1" t="s">
        <v>75</v>
      </c>
      <c r="BG71" s="1" t="s">
        <v>72</v>
      </c>
      <c r="BH71" s="1" t="s">
        <v>88</v>
      </c>
      <c r="BI71" s="1" t="s">
        <v>79</v>
      </c>
      <c r="BJ71" s="1" t="s">
        <v>72</v>
      </c>
      <c r="BK71" s="1" t="s">
        <v>312</v>
      </c>
      <c r="BL71" s="1" t="s">
        <v>569</v>
      </c>
      <c r="BM71" s="1">
        <v>47</v>
      </c>
      <c r="BN71" s="1" t="s">
        <v>88</v>
      </c>
      <c r="BO71" s="1" t="s">
        <v>88</v>
      </c>
      <c r="BP71" s="1" t="s">
        <v>88</v>
      </c>
      <c r="BQ71" s="1" t="s">
        <v>160</v>
      </c>
      <c r="BR71" s="1" t="s">
        <v>570</v>
      </c>
    </row>
    <row r="72" spans="1:70" ht="20.45" customHeight="1">
      <c r="A72" s="10" t="s">
        <v>571</v>
      </c>
      <c r="B72" s="10">
        <v>210023</v>
      </c>
      <c r="C72" s="10" t="s">
        <v>71</v>
      </c>
      <c r="D72" s="11">
        <v>44246</v>
      </c>
      <c r="E72" s="12">
        <v>0.33333333333333331</v>
      </c>
      <c r="F72" s="13">
        <v>44228</v>
      </c>
      <c r="G72" s="11">
        <v>44246</v>
      </c>
      <c r="H72" s="12">
        <v>0.5625</v>
      </c>
      <c r="I72" s="12">
        <v>0.22916666666666669</v>
      </c>
      <c r="J72" s="1" t="s">
        <v>72</v>
      </c>
      <c r="K72" s="10" t="s">
        <v>73</v>
      </c>
      <c r="L72" s="10" t="s">
        <v>572</v>
      </c>
      <c r="M72" s="10" t="s">
        <v>75</v>
      </c>
      <c r="N72" s="10" t="s">
        <v>208</v>
      </c>
      <c r="O72" s="10" t="s">
        <v>77</v>
      </c>
      <c r="P72" s="1" t="s">
        <v>78</v>
      </c>
      <c r="Q72" s="1" t="s">
        <v>78</v>
      </c>
      <c r="R72" s="10" t="s">
        <v>78</v>
      </c>
      <c r="S72" s="10" t="s">
        <v>96</v>
      </c>
      <c r="T72" s="1" t="s">
        <v>72</v>
      </c>
      <c r="U72" s="17" t="s">
        <v>573</v>
      </c>
      <c r="V72" s="10" t="s">
        <v>80</v>
      </c>
      <c r="W72" s="10" t="s">
        <v>81</v>
      </c>
      <c r="X72" s="10" t="s">
        <v>123</v>
      </c>
      <c r="Y72" s="10" t="s">
        <v>83</v>
      </c>
      <c r="Z72" s="10" t="s">
        <v>152</v>
      </c>
      <c r="AA72" s="1" t="s">
        <v>72</v>
      </c>
      <c r="AB72" s="10" t="s">
        <v>153</v>
      </c>
      <c r="AC72" s="10" t="s">
        <v>153</v>
      </c>
      <c r="AD72" s="10" t="s">
        <v>126</v>
      </c>
      <c r="AE72" s="10">
        <v>40</v>
      </c>
      <c r="AF72" s="1" t="s">
        <v>88</v>
      </c>
      <c r="AG72" s="1" t="s">
        <v>72</v>
      </c>
      <c r="AH72" s="1" t="s">
        <v>299</v>
      </c>
      <c r="AI72" s="10" t="s">
        <v>90</v>
      </c>
      <c r="AJ72" s="10" t="s">
        <v>91</v>
      </c>
      <c r="AK72" s="1" t="s">
        <v>92</v>
      </c>
      <c r="AL72" s="1" t="s">
        <v>72</v>
      </c>
      <c r="AM72" s="1" t="s">
        <v>254</v>
      </c>
      <c r="AN72" s="1">
        <v>2</v>
      </c>
      <c r="AO72" s="10" t="s">
        <v>300</v>
      </c>
      <c r="AP72" s="1" t="s">
        <v>72</v>
      </c>
      <c r="AQ72" s="1" t="s">
        <v>72</v>
      </c>
      <c r="AR72" s="10" t="s">
        <v>262</v>
      </c>
      <c r="AS72" s="1" t="s">
        <v>263</v>
      </c>
      <c r="AT72" s="10" t="s">
        <v>360</v>
      </c>
      <c r="AU72" s="1" t="s">
        <v>72</v>
      </c>
      <c r="AV72" s="1" t="s">
        <v>72</v>
      </c>
      <c r="AW72" s="1" t="s">
        <v>72</v>
      </c>
      <c r="AX72" s="1" t="s">
        <v>72</v>
      </c>
      <c r="AY72" s="1" t="s">
        <v>72</v>
      </c>
      <c r="AZ72" s="1" t="s">
        <v>72</v>
      </c>
      <c r="BA72" s="1" t="s">
        <v>72</v>
      </c>
      <c r="BB72" s="1" t="s">
        <v>72</v>
      </c>
      <c r="BC72" s="1" t="s">
        <v>72</v>
      </c>
      <c r="BD72" s="1" t="s">
        <v>72</v>
      </c>
      <c r="BE72" s="1" t="s">
        <v>72</v>
      </c>
      <c r="BF72" s="1" t="s">
        <v>72</v>
      </c>
      <c r="BG72" s="1" t="s">
        <v>72</v>
      </c>
      <c r="BH72" s="1" t="s">
        <v>88</v>
      </c>
      <c r="BI72" s="1" t="s">
        <v>72</v>
      </c>
      <c r="BJ72" s="1" t="s">
        <v>72</v>
      </c>
      <c r="BK72" s="1" t="s">
        <v>72</v>
      </c>
      <c r="BL72" s="1" t="s">
        <v>72</v>
      </c>
      <c r="BM72" s="1" t="s">
        <v>72</v>
      </c>
      <c r="BN72" s="1" t="s">
        <v>72</v>
      </c>
      <c r="BO72" s="1" t="s">
        <v>72</v>
      </c>
      <c r="BP72" s="1" t="s">
        <v>72</v>
      </c>
      <c r="BQ72" s="1" t="s">
        <v>547</v>
      </c>
    </row>
    <row r="73" spans="1:70" ht="20.45" customHeight="1">
      <c r="A73" s="10" t="s">
        <v>574</v>
      </c>
      <c r="B73" s="10">
        <v>210024</v>
      </c>
      <c r="C73" s="10" t="s">
        <v>497</v>
      </c>
      <c r="D73" s="11">
        <v>44249</v>
      </c>
      <c r="E73" s="12">
        <v>0.6020833333333333</v>
      </c>
      <c r="F73" s="13">
        <v>44228</v>
      </c>
      <c r="G73" s="11">
        <v>44249</v>
      </c>
      <c r="H73" s="12">
        <v>0.7006944444444444</v>
      </c>
      <c r="I73" s="12">
        <v>9.8611111111111094E-2</v>
      </c>
      <c r="J73" s="10">
        <v>0</v>
      </c>
      <c r="K73" s="10" t="s">
        <v>498</v>
      </c>
      <c r="L73" s="10" t="s">
        <v>575</v>
      </c>
      <c r="M73" s="10" t="s">
        <v>75</v>
      </c>
      <c r="N73" s="10" t="s">
        <v>500</v>
      </c>
      <c r="O73" s="10" t="s">
        <v>497</v>
      </c>
      <c r="P73" s="1" t="s">
        <v>78</v>
      </c>
      <c r="Q73" s="1" t="s">
        <v>78</v>
      </c>
      <c r="R73" s="10" t="s">
        <v>78</v>
      </c>
      <c r="S73" s="10" t="s">
        <v>96</v>
      </c>
      <c r="T73" s="1" t="s">
        <v>72</v>
      </c>
      <c r="U73" s="10" t="s">
        <v>537</v>
      </c>
      <c r="V73" s="10" t="s">
        <v>393</v>
      </c>
      <c r="W73" s="10" t="s">
        <v>394</v>
      </c>
      <c r="X73" s="10" t="s">
        <v>394</v>
      </c>
      <c r="Y73" s="10" t="s">
        <v>395</v>
      </c>
      <c r="Z73" s="10" t="s">
        <v>84</v>
      </c>
      <c r="AA73" s="1" t="s">
        <v>72</v>
      </c>
      <c r="AB73" s="10" t="s">
        <v>323</v>
      </c>
      <c r="AC73" s="10" t="s">
        <v>576</v>
      </c>
      <c r="AD73" s="10" t="s">
        <v>87</v>
      </c>
      <c r="AE73" s="10">
        <v>62</v>
      </c>
      <c r="AF73" s="1" t="s">
        <v>88</v>
      </c>
      <c r="AG73" s="1" t="s">
        <v>72</v>
      </c>
      <c r="AH73" s="1" t="s">
        <v>299</v>
      </c>
      <c r="AI73" s="10" t="s">
        <v>90</v>
      </c>
      <c r="AJ73" s="10" t="s">
        <v>91</v>
      </c>
      <c r="AK73" s="1" t="s">
        <v>92</v>
      </c>
      <c r="AL73" s="1" t="s">
        <v>72</v>
      </c>
      <c r="AM73" s="1" t="s">
        <v>72</v>
      </c>
      <c r="AN73" s="1">
        <v>2</v>
      </c>
      <c r="AO73" s="10" t="s">
        <v>300</v>
      </c>
      <c r="AP73" s="1" t="s">
        <v>72</v>
      </c>
      <c r="AQ73" s="1" t="s">
        <v>72</v>
      </c>
      <c r="AR73" s="1" t="s">
        <v>220</v>
      </c>
      <c r="AS73" s="1" t="s">
        <v>72</v>
      </c>
      <c r="AT73" s="1" t="s">
        <v>72</v>
      </c>
      <c r="AU73" s="11">
        <v>44249</v>
      </c>
      <c r="AV73" s="15">
        <v>0.70833333333333337</v>
      </c>
      <c r="AW73" s="15">
        <v>0.80208333333333337</v>
      </c>
      <c r="AX73" s="15">
        <v>9.375E-2</v>
      </c>
      <c r="AY73" s="15">
        <v>7.6388888888889728E-3</v>
      </c>
      <c r="AZ73" s="10" t="s">
        <v>577</v>
      </c>
      <c r="BA73" s="10" t="s">
        <v>578</v>
      </c>
      <c r="BB73" s="10" t="s">
        <v>578</v>
      </c>
      <c r="BC73" s="10" t="s">
        <v>247</v>
      </c>
      <c r="BD73" s="10">
        <v>4</v>
      </c>
      <c r="BE73" s="10" t="s">
        <v>183</v>
      </c>
      <c r="BF73" s="1" t="s">
        <v>75</v>
      </c>
      <c r="BG73" s="1" t="s">
        <v>72</v>
      </c>
      <c r="BH73" s="1" t="s">
        <v>88</v>
      </c>
      <c r="BI73" s="1" t="s">
        <v>72</v>
      </c>
      <c r="BJ73" s="1" t="s">
        <v>72</v>
      </c>
      <c r="BK73" s="10" t="s">
        <v>312</v>
      </c>
      <c r="BL73" s="10" t="s">
        <v>569</v>
      </c>
      <c r="BM73" s="1" t="s">
        <v>72</v>
      </c>
      <c r="BN73" s="1" t="s">
        <v>72</v>
      </c>
      <c r="BO73" s="1" t="s">
        <v>72</v>
      </c>
      <c r="BP73" s="1" t="s">
        <v>72</v>
      </c>
      <c r="BQ73" s="1" t="s">
        <v>72</v>
      </c>
    </row>
    <row r="74" spans="1:70" ht="20.45" customHeight="1">
      <c r="A74" s="1" t="s">
        <v>579</v>
      </c>
      <c r="B74" s="1">
        <v>210024</v>
      </c>
      <c r="C74" s="1" t="s">
        <v>71</v>
      </c>
      <c r="D74" s="3">
        <v>44249</v>
      </c>
      <c r="E74" s="4">
        <v>0.6020833333333333</v>
      </c>
      <c r="F74" s="5">
        <v>44228</v>
      </c>
      <c r="G74" s="3">
        <v>44249</v>
      </c>
      <c r="H74" s="4">
        <v>0.7006944444444444</v>
      </c>
      <c r="I74" s="4">
        <v>9.8611111111111094E-2</v>
      </c>
      <c r="J74" s="1">
        <v>0</v>
      </c>
      <c r="K74" s="1" t="s">
        <v>498</v>
      </c>
      <c r="L74" s="1" t="s">
        <v>575</v>
      </c>
      <c r="M74" s="1" t="s">
        <v>75</v>
      </c>
      <c r="N74" s="1" t="s">
        <v>565</v>
      </c>
      <c r="O74" s="1" t="s">
        <v>77</v>
      </c>
      <c r="P74" s="1" t="s">
        <v>78</v>
      </c>
      <c r="Q74" s="1" t="s">
        <v>78</v>
      </c>
      <c r="R74" s="1" t="s">
        <v>78</v>
      </c>
      <c r="S74" s="1" t="s">
        <v>96</v>
      </c>
      <c r="T74" s="1" t="s">
        <v>72</v>
      </c>
      <c r="U74" s="75" t="s">
        <v>72</v>
      </c>
      <c r="V74" s="1" t="s">
        <v>393</v>
      </c>
      <c r="W74" s="1" t="s">
        <v>394</v>
      </c>
      <c r="X74" s="1" t="s">
        <v>394</v>
      </c>
      <c r="Y74" s="1" t="s">
        <v>395</v>
      </c>
      <c r="Z74" s="1" t="s">
        <v>84</v>
      </c>
      <c r="AA74" s="1" t="s">
        <v>72</v>
      </c>
      <c r="AB74" s="1" t="s">
        <v>323</v>
      </c>
      <c r="AC74" s="1" t="s">
        <v>576</v>
      </c>
      <c r="AD74" s="1" t="s">
        <v>87</v>
      </c>
      <c r="AE74" s="1">
        <v>62</v>
      </c>
      <c r="AF74" s="1" t="s">
        <v>88</v>
      </c>
      <c r="AG74" s="1" t="s">
        <v>72</v>
      </c>
      <c r="AH74" s="1" t="s">
        <v>299</v>
      </c>
      <c r="AI74" s="1" t="s">
        <v>90</v>
      </c>
      <c r="AJ74" s="1" t="s">
        <v>91</v>
      </c>
      <c r="AK74" s="1" t="s">
        <v>92</v>
      </c>
      <c r="AL74" s="1" t="s">
        <v>72</v>
      </c>
      <c r="AM74" s="1" t="s">
        <v>254</v>
      </c>
      <c r="AN74" s="1">
        <v>2</v>
      </c>
      <c r="AO74" s="1" t="s">
        <v>300</v>
      </c>
      <c r="AP74" s="1" t="s">
        <v>72</v>
      </c>
      <c r="AQ74" s="1" t="s">
        <v>72</v>
      </c>
      <c r="AR74" s="1" t="s">
        <v>220</v>
      </c>
      <c r="AS74" s="1" t="s">
        <v>72</v>
      </c>
      <c r="AT74" s="1" t="s">
        <v>72</v>
      </c>
      <c r="AU74" s="3">
        <v>44249</v>
      </c>
      <c r="AV74" s="6">
        <v>0.70833333333333337</v>
      </c>
      <c r="AW74" s="6">
        <v>0.80208333333333337</v>
      </c>
      <c r="AX74" s="6">
        <v>9.375E-2</v>
      </c>
      <c r="AY74" s="6">
        <v>7.6388888888889728E-3</v>
      </c>
      <c r="AZ74" s="1" t="s">
        <v>577</v>
      </c>
      <c r="BA74" s="1" t="s">
        <v>578</v>
      </c>
      <c r="BB74" s="1" t="s">
        <v>578</v>
      </c>
      <c r="BC74" s="1" t="s">
        <v>247</v>
      </c>
      <c r="BD74" s="1">
        <v>4</v>
      </c>
      <c r="BE74" s="1" t="s">
        <v>183</v>
      </c>
      <c r="BF74" s="1" t="s">
        <v>75</v>
      </c>
      <c r="BG74" s="1" t="s">
        <v>72</v>
      </c>
      <c r="BH74" s="1" t="s">
        <v>88</v>
      </c>
      <c r="BI74" s="1" t="s">
        <v>96</v>
      </c>
      <c r="BJ74" s="1" t="s">
        <v>72</v>
      </c>
      <c r="BK74" s="1" t="s">
        <v>312</v>
      </c>
      <c r="BL74" s="1" t="s">
        <v>569</v>
      </c>
      <c r="BM74" s="1">
        <v>47</v>
      </c>
      <c r="BN74" s="1" t="s">
        <v>75</v>
      </c>
      <c r="BO74" s="1" t="s">
        <v>75</v>
      </c>
      <c r="BP74" s="1" t="s">
        <v>75</v>
      </c>
      <c r="BQ74" s="21" t="s">
        <v>99</v>
      </c>
      <c r="BR74" s="21" t="s">
        <v>100</v>
      </c>
    </row>
    <row r="75" spans="1:70" ht="20.45" customHeight="1">
      <c r="A75" s="1" t="s">
        <v>580</v>
      </c>
      <c r="B75" s="1">
        <v>210025</v>
      </c>
      <c r="C75" s="1" t="s">
        <v>71</v>
      </c>
      <c r="D75" s="3">
        <v>44250</v>
      </c>
      <c r="E75" s="4">
        <v>0.9375</v>
      </c>
      <c r="F75" s="5">
        <v>44228</v>
      </c>
      <c r="G75" s="3">
        <v>44251</v>
      </c>
      <c r="H75" s="4">
        <v>0</v>
      </c>
      <c r="I75" s="4">
        <v>6.25E-2</v>
      </c>
      <c r="J75" s="1" t="s">
        <v>72</v>
      </c>
      <c r="K75" s="1" t="s">
        <v>73</v>
      </c>
      <c r="L75" s="1" t="s">
        <v>581</v>
      </c>
      <c r="M75" s="1" t="s">
        <v>75</v>
      </c>
      <c r="N75" s="1" t="s">
        <v>170</v>
      </c>
      <c r="O75" s="1" t="s">
        <v>473</v>
      </c>
      <c r="P75" s="1" t="s">
        <v>78</v>
      </c>
      <c r="Q75" s="1" t="s">
        <v>78</v>
      </c>
      <c r="R75" s="8" t="s">
        <v>172</v>
      </c>
      <c r="S75" s="1" t="s">
        <v>79</v>
      </c>
      <c r="T75" s="1" t="s">
        <v>582</v>
      </c>
      <c r="U75" s="16" t="s">
        <v>537</v>
      </c>
      <c r="V75" s="1" t="s">
        <v>80</v>
      </c>
      <c r="W75" s="1" t="s">
        <v>81</v>
      </c>
      <c r="X75" s="1" t="s">
        <v>123</v>
      </c>
      <c r="Y75" s="1" t="s">
        <v>83</v>
      </c>
      <c r="Z75" s="1" t="s">
        <v>84</v>
      </c>
      <c r="AA75" s="1" t="s">
        <v>72</v>
      </c>
      <c r="AB75" s="1" t="s">
        <v>214</v>
      </c>
      <c r="AC75" s="1" t="s">
        <v>583</v>
      </c>
      <c r="AD75" s="1" t="s">
        <v>87</v>
      </c>
      <c r="AE75" s="1">
        <v>56</v>
      </c>
      <c r="AF75" s="1" t="s">
        <v>88</v>
      </c>
      <c r="AG75" s="1" t="s">
        <v>72</v>
      </c>
      <c r="AH75" s="1" t="s">
        <v>299</v>
      </c>
      <c r="AI75" s="1" t="s">
        <v>90</v>
      </c>
      <c r="AJ75" s="1" t="s">
        <v>91</v>
      </c>
      <c r="AK75" s="1" t="s">
        <v>92</v>
      </c>
      <c r="AL75" s="1" t="s">
        <v>72</v>
      </c>
      <c r="AM75" s="1" t="s">
        <v>229</v>
      </c>
      <c r="AN75" s="1">
        <v>1</v>
      </c>
      <c r="AO75" s="1" t="s">
        <v>230</v>
      </c>
      <c r="AP75" s="1" t="s">
        <v>72</v>
      </c>
      <c r="AQ75" s="1" t="s">
        <v>72</v>
      </c>
      <c r="AR75" s="1" t="s">
        <v>220</v>
      </c>
      <c r="AS75" s="1" t="s">
        <v>72</v>
      </c>
      <c r="AT75" s="1" t="s">
        <v>72</v>
      </c>
      <c r="AU75" s="3">
        <v>44251</v>
      </c>
      <c r="AV75" s="6">
        <v>0.32291666666666669</v>
      </c>
      <c r="AW75" s="6">
        <v>0.40972222222222221</v>
      </c>
      <c r="AX75" s="6" t="s">
        <v>72</v>
      </c>
      <c r="AY75" s="6" t="s">
        <v>72</v>
      </c>
      <c r="AZ75" s="6" t="s">
        <v>72</v>
      </c>
      <c r="BA75" s="6" t="s">
        <v>72</v>
      </c>
      <c r="BB75" s="6" t="s">
        <v>72</v>
      </c>
      <c r="BC75" s="6" t="s">
        <v>72</v>
      </c>
      <c r="BD75" s="6" t="s">
        <v>72</v>
      </c>
      <c r="BE75" s="6" t="s">
        <v>72</v>
      </c>
      <c r="BF75" s="6" t="s">
        <v>72</v>
      </c>
      <c r="BG75" s="1" t="s">
        <v>72</v>
      </c>
      <c r="BH75" s="1" t="s">
        <v>88</v>
      </c>
      <c r="BI75" s="1" t="s">
        <v>79</v>
      </c>
      <c r="BJ75" s="1" t="s">
        <v>72</v>
      </c>
      <c r="BK75" s="6" t="s">
        <v>72</v>
      </c>
      <c r="BL75" s="6" t="s">
        <v>72</v>
      </c>
      <c r="BM75" s="6" t="s">
        <v>72</v>
      </c>
      <c r="BN75" s="1" t="s">
        <v>88</v>
      </c>
      <c r="BO75" s="1" t="s">
        <v>88</v>
      </c>
      <c r="BP75" s="1" t="s">
        <v>88</v>
      </c>
      <c r="BQ75" s="1" t="s">
        <v>160</v>
      </c>
      <c r="BR75" s="1" t="s">
        <v>584</v>
      </c>
    </row>
    <row r="76" spans="1:70" ht="20.45" customHeight="1">
      <c r="A76" s="1" t="s">
        <v>585</v>
      </c>
      <c r="B76" s="1">
        <v>210026</v>
      </c>
      <c r="C76" s="1" t="s">
        <v>71</v>
      </c>
      <c r="D76" s="3">
        <v>44251</v>
      </c>
      <c r="E76" s="4">
        <v>0.29166666666666669</v>
      </c>
      <c r="F76" s="5">
        <v>44228</v>
      </c>
      <c r="G76" s="3">
        <v>44251</v>
      </c>
      <c r="H76" s="4">
        <v>0.375</v>
      </c>
      <c r="I76" s="4">
        <v>8.3333333333333315E-2</v>
      </c>
      <c r="J76" s="1" t="s">
        <v>72</v>
      </c>
      <c r="K76" s="1" t="s">
        <v>73</v>
      </c>
      <c r="L76" s="1" t="s">
        <v>586</v>
      </c>
      <c r="M76" s="1" t="s">
        <v>75</v>
      </c>
      <c r="N76" s="1" t="s">
        <v>565</v>
      </c>
      <c r="O76" s="1" t="s">
        <v>77</v>
      </c>
      <c r="P76" s="1" t="s">
        <v>78</v>
      </c>
      <c r="Q76" s="1" t="s">
        <v>78</v>
      </c>
      <c r="R76" s="1" t="s">
        <v>78</v>
      </c>
      <c r="S76" s="1" t="s">
        <v>96</v>
      </c>
      <c r="T76" s="1" t="s">
        <v>72</v>
      </c>
      <c r="U76" s="16" t="s">
        <v>587</v>
      </c>
      <c r="V76" s="1" t="s">
        <v>80</v>
      </c>
      <c r="W76" s="1" t="s">
        <v>81</v>
      </c>
      <c r="X76" s="1" t="s">
        <v>123</v>
      </c>
      <c r="Y76" s="1" t="s">
        <v>83</v>
      </c>
      <c r="Z76" s="1" t="s">
        <v>84</v>
      </c>
      <c r="AA76" s="1" t="s">
        <v>72</v>
      </c>
      <c r="AB76" s="1" t="s">
        <v>104</v>
      </c>
      <c r="AC76" s="1" t="s">
        <v>310</v>
      </c>
      <c r="AD76" s="1" t="s">
        <v>87</v>
      </c>
      <c r="AE76" s="1">
        <v>51</v>
      </c>
      <c r="AF76" s="1" t="s">
        <v>88</v>
      </c>
      <c r="AG76" s="1" t="s">
        <v>72</v>
      </c>
      <c r="AH76" s="1" t="s">
        <v>414</v>
      </c>
      <c r="AI76" s="1" t="s">
        <v>90</v>
      </c>
      <c r="AJ76" s="1" t="s">
        <v>91</v>
      </c>
      <c r="AK76" s="1" t="s">
        <v>92</v>
      </c>
      <c r="AL76" s="1" t="s">
        <v>72</v>
      </c>
      <c r="AM76" s="1" t="s">
        <v>229</v>
      </c>
      <c r="AN76" s="1">
        <v>1</v>
      </c>
      <c r="AO76" s="1" t="s">
        <v>230</v>
      </c>
      <c r="AP76" s="1">
        <v>2</v>
      </c>
      <c r="AQ76" s="1" t="s">
        <v>219</v>
      </c>
      <c r="AR76" s="1" t="s">
        <v>220</v>
      </c>
      <c r="AS76" s="1" t="s">
        <v>72</v>
      </c>
      <c r="AT76" s="1" t="s">
        <v>72</v>
      </c>
      <c r="AU76" s="3">
        <v>44251</v>
      </c>
      <c r="AV76" s="6">
        <v>0.37708333333333333</v>
      </c>
      <c r="AW76" s="6">
        <v>0.4909722222222222</v>
      </c>
      <c r="AX76" s="6" t="s">
        <v>72</v>
      </c>
      <c r="AY76" s="6" t="s">
        <v>72</v>
      </c>
      <c r="AZ76" s="6" t="s">
        <v>72</v>
      </c>
      <c r="BA76" s="1" t="s">
        <v>588</v>
      </c>
      <c r="BB76" s="1" t="s">
        <v>588</v>
      </c>
      <c r="BC76" s="1" t="s">
        <v>247</v>
      </c>
      <c r="BD76" s="1">
        <v>4</v>
      </c>
      <c r="BE76" s="1" t="s">
        <v>589</v>
      </c>
      <c r="BF76" s="1" t="s">
        <v>75</v>
      </c>
      <c r="BG76" s="1" t="s">
        <v>72</v>
      </c>
      <c r="BH76" s="1" t="s">
        <v>88</v>
      </c>
      <c r="BI76" s="1" t="s">
        <v>96</v>
      </c>
      <c r="BJ76" s="1" t="s">
        <v>72</v>
      </c>
      <c r="BK76" s="1" t="s">
        <v>312</v>
      </c>
      <c r="BL76" s="1" t="s">
        <v>590</v>
      </c>
      <c r="BM76" s="1">
        <v>47</v>
      </c>
      <c r="BN76" s="1" t="s">
        <v>75</v>
      </c>
      <c r="BO76" s="1" t="s">
        <v>75</v>
      </c>
      <c r="BP76" s="1" t="s">
        <v>75</v>
      </c>
      <c r="BQ76" s="21" t="s">
        <v>99</v>
      </c>
      <c r="BR76" s="21" t="s">
        <v>100</v>
      </c>
    </row>
    <row r="77" spans="1:70" ht="20.45" customHeight="1">
      <c r="A77" s="1" t="s">
        <v>591</v>
      </c>
      <c r="B77" s="1">
        <v>210027</v>
      </c>
      <c r="C77" s="1" t="s">
        <v>71</v>
      </c>
      <c r="D77" s="3">
        <v>44253</v>
      </c>
      <c r="E77" s="4">
        <v>0.79166666666666663</v>
      </c>
      <c r="F77" s="5">
        <v>44228</v>
      </c>
      <c r="G77" s="3">
        <v>44254</v>
      </c>
      <c r="H77" s="4">
        <v>0.52430555555555558</v>
      </c>
      <c r="I77" s="4">
        <v>0.73263888888888884</v>
      </c>
      <c r="J77" s="1">
        <v>24</v>
      </c>
      <c r="K77" s="1" t="s">
        <v>73</v>
      </c>
      <c r="L77" s="1" t="s">
        <v>592</v>
      </c>
      <c r="M77" s="1" t="s">
        <v>75</v>
      </c>
      <c r="N77" s="1" t="s">
        <v>565</v>
      </c>
      <c r="O77" s="1" t="s">
        <v>77</v>
      </c>
      <c r="P77" s="1" t="s">
        <v>78</v>
      </c>
      <c r="Q77" s="8" t="s">
        <v>172</v>
      </c>
      <c r="R77" s="8" t="s">
        <v>172</v>
      </c>
      <c r="S77" s="1" t="s">
        <v>96</v>
      </c>
      <c r="T77" s="1" t="s">
        <v>456</v>
      </c>
      <c r="U77" s="75" t="s">
        <v>72</v>
      </c>
      <c r="V77" s="1" t="s">
        <v>80</v>
      </c>
      <c r="W77" s="1" t="s">
        <v>409</v>
      </c>
      <c r="X77" s="1" t="s">
        <v>410</v>
      </c>
      <c r="Y77" s="1" t="s">
        <v>411</v>
      </c>
      <c r="Z77" s="1" t="s">
        <v>84</v>
      </c>
      <c r="AA77" s="1" t="s">
        <v>72</v>
      </c>
      <c r="AB77" s="1" t="s">
        <v>140</v>
      </c>
      <c r="AC77" s="1" t="s">
        <v>140</v>
      </c>
      <c r="AD77" s="1" t="s">
        <v>126</v>
      </c>
      <c r="AE77" s="1">
        <v>55</v>
      </c>
      <c r="AF77" s="1" t="s">
        <v>88</v>
      </c>
      <c r="AG77" s="1" t="s">
        <v>72</v>
      </c>
      <c r="AH77" s="1" t="s">
        <v>414</v>
      </c>
      <c r="AI77" s="1" t="s">
        <v>90</v>
      </c>
      <c r="AJ77" s="1" t="s">
        <v>91</v>
      </c>
      <c r="AK77" s="1" t="s">
        <v>92</v>
      </c>
      <c r="AL77" s="1" t="s">
        <v>72</v>
      </c>
      <c r="AM77" s="1" t="s">
        <v>72</v>
      </c>
      <c r="AN77" s="1" t="s">
        <v>72</v>
      </c>
      <c r="AO77" s="1" t="s">
        <v>72</v>
      </c>
      <c r="AP77" s="1" t="s">
        <v>72</v>
      </c>
      <c r="AQ77" s="1" t="s">
        <v>72</v>
      </c>
      <c r="AR77" s="1" t="s">
        <v>72</v>
      </c>
      <c r="AS77" s="1" t="s">
        <v>72</v>
      </c>
      <c r="AT77" s="1" t="s">
        <v>72</v>
      </c>
      <c r="AU77" s="3">
        <v>44254</v>
      </c>
      <c r="AV77" s="6">
        <v>1.5277777777777777</v>
      </c>
      <c r="AW77" s="6">
        <v>1.6041666666666667</v>
      </c>
      <c r="AX77" s="6" t="s">
        <v>72</v>
      </c>
      <c r="AY77" s="6" t="s">
        <v>72</v>
      </c>
      <c r="AZ77" s="6" t="s">
        <v>72</v>
      </c>
      <c r="BA77" s="1" t="s">
        <v>593</v>
      </c>
      <c r="BB77" s="1" t="s">
        <v>594</v>
      </c>
      <c r="BC77" s="1" t="s">
        <v>247</v>
      </c>
      <c r="BD77" s="1">
        <v>4</v>
      </c>
      <c r="BE77" s="1" t="s">
        <v>595</v>
      </c>
      <c r="BF77" s="1" t="s">
        <v>88</v>
      </c>
      <c r="BG77" s="1" t="s">
        <v>72</v>
      </c>
      <c r="BH77" s="1" t="s">
        <v>88</v>
      </c>
      <c r="BI77" s="1" t="s">
        <v>96</v>
      </c>
      <c r="BJ77" s="1" t="s">
        <v>72</v>
      </c>
      <c r="BK77" s="1" t="s">
        <v>312</v>
      </c>
      <c r="BL77" s="1" t="s">
        <v>596</v>
      </c>
      <c r="BM77" s="1">
        <v>28</v>
      </c>
      <c r="BN77" s="1" t="s">
        <v>75</v>
      </c>
      <c r="BO77" s="1" t="s">
        <v>75</v>
      </c>
      <c r="BP77" s="1" t="s">
        <v>75</v>
      </c>
      <c r="BQ77" s="21" t="s">
        <v>99</v>
      </c>
      <c r="BR77" s="21" t="s">
        <v>100</v>
      </c>
    </row>
    <row r="78" spans="1:70" ht="20.45" customHeight="1">
      <c r="A78" s="1" t="s">
        <v>597</v>
      </c>
      <c r="B78" s="1">
        <v>210028</v>
      </c>
      <c r="C78" s="1" t="s">
        <v>71</v>
      </c>
      <c r="D78" s="3">
        <v>44260</v>
      </c>
      <c r="E78" s="4">
        <v>0.82986111111111116</v>
      </c>
      <c r="F78" s="5">
        <v>44256</v>
      </c>
      <c r="G78" s="3">
        <v>44261</v>
      </c>
      <c r="H78" s="4">
        <v>1.3680555555555556</v>
      </c>
      <c r="I78" s="4">
        <v>0.53819444444444442</v>
      </c>
      <c r="J78" s="1">
        <v>10</v>
      </c>
      <c r="K78" s="1" t="s">
        <v>73</v>
      </c>
      <c r="L78" s="1" t="s">
        <v>598</v>
      </c>
      <c r="M78" s="1" t="s">
        <v>75</v>
      </c>
      <c r="N78" s="1" t="s">
        <v>208</v>
      </c>
      <c r="O78" s="1" t="s">
        <v>77</v>
      </c>
      <c r="P78" s="1" t="s">
        <v>78</v>
      </c>
      <c r="Q78" s="1" t="s">
        <v>78</v>
      </c>
      <c r="R78" s="1" t="s">
        <v>78</v>
      </c>
      <c r="S78" s="1" t="s">
        <v>96</v>
      </c>
      <c r="T78" s="1" t="s">
        <v>72</v>
      </c>
      <c r="U78" s="16" t="s">
        <v>599</v>
      </c>
      <c r="V78" s="1" t="s">
        <v>80</v>
      </c>
      <c r="W78" s="1" t="s">
        <v>409</v>
      </c>
      <c r="X78" s="1" t="s">
        <v>410</v>
      </c>
      <c r="Y78" s="1" t="s">
        <v>411</v>
      </c>
      <c r="Z78" s="1" t="s">
        <v>152</v>
      </c>
      <c r="AA78" s="1" t="s">
        <v>72</v>
      </c>
      <c r="AB78" s="1" t="s">
        <v>153</v>
      </c>
      <c r="AC78" s="1" t="s">
        <v>164</v>
      </c>
      <c r="AD78" s="1" t="s">
        <v>126</v>
      </c>
      <c r="AE78" s="1">
        <v>60</v>
      </c>
      <c r="AF78" s="1" t="s">
        <v>88</v>
      </c>
      <c r="AG78" s="1" t="s">
        <v>72</v>
      </c>
      <c r="AH78" s="1" t="s">
        <v>414</v>
      </c>
      <c r="AI78" s="1" t="s">
        <v>90</v>
      </c>
      <c r="AJ78" s="1" t="s">
        <v>91</v>
      </c>
      <c r="AK78" s="1" t="s">
        <v>92</v>
      </c>
      <c r="AL78" s="1" t="s">
        <v>72</v>
      </c>
      <c r="AM78" s="1" t="s">
        <v>72</v>
      </c>
      <c r="AN78" s="1">
        <v>2</v>
      </c>
      <c r="AO78" s="1" t="s">
        <v>600</v>
      </c>
      <c r="AP78" s="1" t="s">
        <v>72</v>
      </c>
      <c r="AQ78" s="1" t="s">
        <v>72</v>
      </c>
      <c r="AR78" s="1" t="s">
        <v>601</v>
      </c>
      <c r="AS78" s="1" t="s">
        <v>72</v>
      </c>
      <c r="AT78" s="1" t="s">
        <v>72</v>
      </c>
      <c r="AU78" s="3">
        <v>44261</v>
      </c>
      <c r="AV78" s="6">
        <v>1.375</v>
      </c>
      <c r="AW78" s="6">
        <v>1.4791666666666667</v>
      </c>
      <c r="AX78" s="6">
        <v>0.10416666666666674</v>
      </c>
      <c r="AY78" s="6">
        <v>6.9444444444444198E-3</v>
      </c>
      <c r="AZ78" s="4">
        <v>0.54513888888888895</v>
      </c>
      <c r="BA78" s="1" t="s">
        <v>602</v>
      </c>
      <c r="BB78" s="1" t="s">
        <v>603</v>
      </c>
      <c r="BC78" s="1" t="s">
        <v>247</v>
      </c>
      <c r="BD78" s="1">
        <v>4</v>
      </c>
      <c r="BE78" s="1" t="s">
        <v>95</v>
      </c>
      <c r="BF78" s="1" t="s">
        <v>75</v>
      </c>
      <c r="BG78" s="1" t="s">
        <v>72</v>
      </c>
      <c r="BH78" s="1" t="s">
        <v>88</v>
      </c>
      <c r="BI78" s="1" t="s">
        <v>96</v>
      </c>
      <c r="BJ78" s="1" t="s">
        <v>72</v>
      </c>
      <c r="BK78" s="1" t="s">
        <v>604</v>
      </c>
      <c r="BL78" s="1" t="s">
        <v>605</v>
      </c>
      <c r="BM78" s="1">
        <v>65</v>
      </c>
      <c r="BN78" s="1" t="s">
        <v>75</v>
      </c>
      <c r="BO78" s="1" t="s">
        <v>75</v>
      </c>
      <c r="BP78" s="1" t="s">
        <v>75</v>
      </c>
      <c r="BQ78" s="21" t="s">
        <v>99</v>
      </c>
      <c r="BR78" s="21" t="s">
        <v>100</v>
      </c>
    </row>
    <row r="79" spans="1:70" ht="20.45" customHeight="1">
      <c r="A79" s="10" t="s">
        <v>606</v>
      </c>
      <c r="B79" s="10">
        <v>210029</v>
      </c>
      <c r="C79" s="10" t="s">
        <v>497</v>
      </c>
      <c r="D79" s="11">
        <v>44261</v>
      </c>
      <c r="E79" s="12">
        <v>0.36458333333333331</v>
      </c>
      <c r="F79" s="13">
        <v>44256</v>
      </c>
      <c r="G79" s="11">
        <v>44261</v>
      </c>
      <c r="H79" s="12">
        <v>0.4513888888888889</v>
      </c>
      <c r="I79" s="12">
        <v>8.680555555555558E-2</v>
      </c>
      <c r="J79" s="1" t="s">
        <v>72</v>
      </c>
      <c r="K79" s="10" t="s">
        <v>73</v>
      </c>
      <c r="L79" s="10" t="s">
        <v>607</v>
      </c>
      <c r="M79" s="10" t="s">
        <v>75</v>
      </c>
      <c r="N79" s="10" t="s">
        <v>500</v>
      </c>
      <c r="O79" s="10" t="s">
        <v>497</v>
      </c>
      <c r="P79" s="1" t="s">
        <v>78</v>
      </c>
      <c r="Q79" s="1" t="s">
        <v>78</v>
      </c>
      <c r="R79" s="10" t="s">
        <v>78</v>
      </c>
      <c r="S79" s="10" t="s">
        <v>96</v>
      </c>
      <c r="T79" s="1" t="s">
        <v>72</v>
      </c>
      <c r="U79" s="17" t="s">
        <v>537</v>
      </c>
      <c r="V79" s="10" t="s">
        <v>80</v>
      </c>
      <c r="W79" s="10" t="s">
        <v>81</v>
      </c>
      <c r="X79" s="10" t="s">
        <v>123</v>
      </c>
      <c r="Y79" s="10" t="s">
        <v>83</v>
      </c>
      <c r="Z79" s="10" t="s">
        <v>84</v>
      </c>
      <c r="AA79" s="1" t="s">
        <v>72</v>
      </c>
      <c r="AB79" s="10" t="s">
        <v>124</v>
      </c>
      <c r="AC79" s="10" t="s">
        <v>125</v>
      </c>
      <c r="AD79" s="10" t="s">
        <v>126</v>
      </c>
      <c r="AE79" s="10">
        <v>55</v>
      </c>
      <c r="AF79" s="1" t="s">
        <v>88</v>
      </c>
      <c r="AG79" s="1" t="s">
        <v>72</v>
      </c>
      <c r="AH79" s="1" t="s">
        <v>299</v>
      </c>
      <c r="AI79" s="10" t="s">
        <v>90</v>
      </c>
      <c r="AJ79" s="10" t="s">
        <v>91</v>
      </c>
      <c r="AK79" s="1" t="s">
        <v>92</v>
      </c>
      <c r="AL79" s="1" t="s">
        <v>72</v>
      </c>
      <c r="AM79" s="1" t="s">
        <v>217</v>
      </c>
      <c r="AN79" s="1">
        <v>1</v>
      </c>
      <c r="AO79" s="10" t="s">
        <v>519</v>
      </c>
      <c r="AP79" s="1" t="s">
        <v>72</v>
      </c>
      <c r="AQ79" s="1" t="s">
        <v>72</v>
      </c>
      <c r="AR79" s="1" t="s">
        <v>220</v>
      </c>
      <c r="AS79" s="1" t="s">
        <v>72</v>
      </c>
      <c r="AT79" s="1" t="s">
        <v>72</v>
      </c>
      <c r="AU79" s="11">
        <v>44261</v>
      </c>
      <c r="AV79" s="15">
        <v>0.45833333333333331</v>
      </c>
      <c r="AW79" s="15">
        <v>0.52500000000000002</v>
      </c>
      <c r="AX79" s="15">
        <v>6.6666666666666707E-2</v>
      </c>
      <c r="AY79" s="15">
        <v>6.9444444444444198E-3</v>
      </c>
      <c r="AZ79" s="10" t="s">
        <v>608</v>
      </c>
      <c r="BA79" s="10" t="s">
        <v>609</v>
      </c>
      <c r="BB79" s="10" t="s">
        <v>610</v>
      </c>
      <c r="BC79" s="10" t="s">
        <v>247</v>
      </c>
      <c r="BD79" s="10">
        <v>4</v>
      </c>
      <c r="BE79" s="10" t="s">
        <v>399</v>
      </c>
      <c r="BF79" s="1" t="s">
        <v>75</v>
      </c>
      <c r="BG79" s="1" t="s">
        <v>72</v>
      </c>
      <c r="BH79" s="1" t="s">
        <v>88</v>
      </c>
      <c r="BI79" s="1" t="s">
        <v>72</v>
      </c>
      <c r="BJ79" s="1" t="s">
        <v>72</v>
      </c>
      <c r="BK79" s="10" t="s">
        <v>312</v>
      </c>
      <c r="BL79" s="1" t="s">
        <v>72</v>
      </c>
      <c r="BM79" s="1" t="s">
        <v>72</v>
      </c>
      <c r="BN79" s="1" t="s">
        <v>72</v>
      </c>
      <c r="BO79" s="1" t="s">
        <v>72</v>
      </c>
      <c r="BP79" s="1" t="s">
        <v>72</v>
      </c>
      <c r="BQ79" s="1" t="s">
        <v>547</v>
      </c>
      <c r="BR79" s="10"/>
    </row>
    <row r="80" spans="1:70" ht="20.45" customHeight="1">
      <c r="A80" s="1" t="s">
        <v>611</v>
      </c>
      <c r="B80" s="1">
        <v>210029</v>
      </c>
      <c r="C80" s="1" t="s">
        <v>71</v>
      </c>
      <c r="D80" s="3">
        <v>44261</v>
      </c>
      <c r="E80" s="4">
        <v>0.36458333333333331</v>
      </c>
      <c r="F80" s="5">
        <v>44256</v>
      </c>
      <c r="G80" s="3">
        <v>44261</v>
      </c>
      <c r="H80" s="4">
        <v>0.4513888888888889</v>
      </c>
      <c r="I80" s="4">
        <v>8.680555555555558E-2</v>
      </c>
      <c r="J80" s="1" t="s">
        <v>72</v>
      </c>
      <c r="K80" s="1" t="s">
        <v>73</v>
      </c>
      <c r="L80" s="1" t="s">
        <v>607</v>
      </c>
      <c r="M80" s="1" t="s">
        <v>75</v>
      </c>
      <c r="N80" s="1" t="s">
        <v>612</v>
      </c>
      <c r="O80" s="1" t="s">
        <v>77</v>
      </c>
      <c r="P80" s="1" t="s">
        <v>78</v>
      </c>
      <c r="Q80" s="1" t="s">
        <v>78</v>
      </c>
      <c r="R80" s="1" t="s">
        <v>78</v>
      </c>
      <c r="S80" s="1" t="s">
        <v>96</v>
      </c>
      <c r="T80" s="1" t="s">
        <v>72</v>
      </c>
      <c r="U80" s="16" t="s">
        <v>613</v>
      </c>
      <c r="V80" s="1" t="s">
        <v>80</v>
      </c>
      <c r="W80" s="1" t="s">
        <v>81</v>
      </c>
      <c r="X80" s="1" t="s">
        <v>123</v>
      </c>
      <c r="Y80" s="1" t="s">
        <v>83</v>
      </c>
      <c r="Z80" s="1" t="s">
        <v>84</v>
      </c>
      <c r="AA80" s="1" t="s">
        <v>72</v>
      </c>
      <c r="AB80" s="1" t="s">
        <v>124</v>
      </c>
      <c r="AC80" s="1" t="s">
        <v>125</v>
      </c>
      <c r="AD80" s="1" t="s">
        <v>126</v>
      </c>
      <c r="AE80" s="1">
        <v>55</v>
      </c>
      <c r="AF80" s="1" t="s">
        <v>88</v>
      </c>
      <c r="AG80" s="1" t="s">
        <v>72</v>
      </c>
      <c r="AH80" s="1" t="s">
        <v>299</v>
      </c>
      <c r="AI80" s="1" t="s">
        <v>90</v>
      </c>
      <c r="AJ80" s="1" t="s">
        <v>91</v>
      </c>
      <c r="AK80" s="1" t="s">
        <v>92</v>
      </c>
      <c r="AL80" s="1" t="s">
        <v>72</v>
      </c>
      <c r="AM80" s="1" t="s">
        <v>217</v>
      </c>
      <c r="AN80" s="1">
        <v>1</v>
      </c>
      <c r="AO80" s="1" t="s">
        <v>519</v>
      </c>
      <c r="AP80" s="1" t="s">
        <v>72</v>
      </c>
      <c r="AQ80" s="1" t="s">
        <v>72</v>
      </c>
      <c r="AR80" s="1" t="s">
        <v>220</v>
      </c>
      <c r="AS80" s="1" t="s">
        <v>72</v>
      </c>
      <c r="AT80" s="1" t="s">
        <v>72</v>
      </c>
      <c r="AU80" s="3">
        <v>44261</v>
      </c>
      <c r="AV80" s="6">
        <v>0.45833333333333331</v>
      </c>
      <c r="AW80" s="6">
        <v>0.52500000000000002</v>
      </c>
      <c r="AX80" s="6">
        <v>6.6666666666666707E-2</v>
      </c>
      <c r="AY80" s="6">
        <v>6.9444444444444198E-3</v>
      </c>
      <c r="AZ80" s="1" t="s">
        <v>608</v>
      </c>
      <c r="BA80" s="1" t="s">
        <v>609</v>
      </c>
      <c r="BB80" s="1" t="s">
        <v>610</v>
      </c>
      <c r="BC80" s="1" t="s">
        <v>247</v>
      </c>
      <c r="BD80" s="1">
        <v>4</v>
      </c>
      <c r="BE80" s="1" t="s">
        <v>399</v>
      </c>
      <c r="BF80" s="1" t="s">
        <v>75</v>
      </c>
      <c r="BG80" s="1" t="s">
        <v>72</v>
      </c>
      <c r="BH80" s="1" t="s">
        <v>88</v>
      </c>
      <c r="BI80" s="1" t="s">
        <v>96</v>
      </c>
      <c r="BJ80" s="1" t="s">
        <v>72</v>
      </c>
      <c r="BK80" s="1" t="s">
        <v>312</v>
      </c>
      <c r="BL80" s="1" t="s">
        <v>614</v>
      </c>
      <c r="BM80" s="1">
        <v>21</v>
      </c>
      <c r="BN80" s="1" t="s">
        <v>75</v>
      </c>
      <c r="BO80" s="1" t="s">
        <v>75</v>
      </c>
      <c r="BP80" s="1" t="s">
        <v>75</v>
      </c>
      <c r="BQ80" s="21" t="s">
        <v>99</v>
      </c>
      <c r="BR80" s="21" t="s">
        <v>100</v>
      </c>
    </row>
    <row r="81" spans="1:70" ht="20.45" customHeight="1">
      <c r="A81" s="1" t="s">
        <v>615</v>
      </c>
      <c r="B81" s="1">
        <v>210030</v>
      </c>
      <c r="C81" s="1" t="s">
        <v>71</v>
      </c>
      <c r="D81" s="3">
        <v>44263</v>
      </c>
      <c r="E81" s="4">
        <v>0.97916666666666663</v>
      </c>
      <c r="F81" s="5">
        <v>44256</v>
      </c>
      <c r="G81" s="3">
        <v>44264</v>
      </c>
      <c r="H81" s="4">
        <v>3.125E-2</v>
      </c>
      <c r="I81" s="4">
        <v>5.2083333333333336E-2</v>
      </c>
      <c r="J81" s="1" t="s">
        <v>72</v>
      </c>
      <c r="K81" s="1" t="s">
        <v>73</v>
      </c>
      <c r="L81" s="1" t="s">
        <v>616</v>
      </c>
      <c r="M81" s="1" t="s">
        <v>75</v>
      </c>
      <c r="N81" s="1" t="s">
        <v>617</v>
      </c>
      <c r="O81" s="1" t="s">
        <v>77</v>
      </c>
      <c r="P81" s="1" t="s">
        <v>78</v>
      </c>
      <c r="Q81" s="1" t="s">
        <v>78</v>
      </c>
      <c r="R81" s="1" t="s">
        <v>78</v>
      </c>
      <c r="S81" s="1" t="s">
        <v>96</v>
      </c>
      <c r="T81" s="1" t="s">
        <v>72</v>
      </c>
      <c r="U81" s="16" t="s">
        <v>618</v>
      </c>
      <c r="V81" s="1" t="s">
        <v>80</v>
      </c>
      <c r="W81" s="1" t="s">
        <v>81</v>
      </c>
      <c r="X81" s="1" t="s">
        <v>123</v>
      </c>
      <c r="Y81" s="1" t="s">
        <v>83</v>
      </c>
      <c r="Z81" s="1" t="s">
        <v>84</v>
      </c>
      <c r="AA81" s="1" t="s">
        <v>72</v>
      </c>
      <c r="AB81" s="1" t="s">
        <v>140</v>
      </c>
      <c r="AC81" s="1" t="s">
        <v>181</v>
      </c>
      <c r="AD81" s="1" t="s">
        <v>126</v>
      </c>
      <c r="AE81" s="1">
        <v>48</v>
      </c>
      <c r="AF81" s="1" t="s">
        <v>88</v>
      </c>
      <c r="AG81" s="1" t="s">
        <v>72</v>
      </c>
      <c r="AH81" s="1" t="s">
        <v>619</v>
      </c>
      <c r="AI81" s="1" t="s">
        <v>90</v>
      </c>
      <c r="AJ81" s="1" t="s">
        <v>91</v>
      </c>
      <c r="AK81" s="1" t="s">
        <v>92</v>
      </c>
      <c r="AL81" s="1" t="s">
        <v>72</v>
      </c>
      <c r="AM81" s="1" t="s">
        <v>254</v>
      </c>
      <c r="AN81" s="1">
        <v>2</v>
      </c>
      <c r="AO81" s="1" t="s">
        <v>300</v>
      </c>
      <c r="AP81" s="1" t="s">
        <v>72</v>
      </c>
      <c r="AQ81" s="1" t="s">
        <v>72</v>
      </c>
      <c r="AR81" s="1" t="s">
        <v>220</v>
      </c>
      <c r="AS81" s="1" t="s">
        <v>72</v>
      </c>
      <c r="AT81" s="1" t="s">
        <v>72</v>
      </c>
      <c r="AU81" s="3">
        <v>44264</v>
      </c>
      <c r="AV81" s="6">
        <v>0.3611111111111111</v>
      </c>
      <c r="AW81" s="6">
        <v>0.47638888888888892</v>
      </c>
      <c r="AX81" s="6">
        <v>0.11527777777777781</v>
      </c>
      <c r="AY81" s="6">
        <v>0.3298611111111111</v>
      </c>
      <c r="AZ81" s="4">
        <v>0.38194444444444442</v>
      </c>
      <c r="BA81" s="1" t="s">
        <v>620</v>
      </c>
      <c r="BB81" s="1" t="s">
        <v>620</v>
      </c>
      <c r="BC81" s="1" t="s">
        <v>247</v>
      </c>
      <c r="BD81" s="1">
        <v>4</v>
      </c>
      <c r="BE81" s="1" t="s">
        <v>183</v>
      </c>
      <c r="BF81" s="1" t="s">
        <v>75</v>
      </c>
      <c r="BG81" s="1" t="s">
        <v>72</v>
      </c>
      <c r="BH81" s="1" t="s">
        <v>88</v>
      </c>
      <c r="BI81" s="1" t="s">
        <v>96</v>
      </c>
      <c r="BJ81" s="1" t="s">
        <v>72</v>
      </c>
      <c r="BK81" s="1" t="s">
        <v>312</v>
      </c>
      <c r="BL81" s="1" t="s">
        <v>621</v>
      </c>
      <c r="BM81" s="1">
        <v>37</v>
      </c>
      <c r="BN81" s="1" t="s">
        <v>75</v>
      </c>
      <c r="BO81" s="1" t="s">
        <v>75</v>
      </c>
      <c r="BP81" s="1" t="s">
        <v>75</v>
      </c>
      <c r="BQ81" s="21" t="s">
        <v>99</v>
      </c>
      <c r="BR81" s="21" t="s">
        <v>100</v>
      </c>
    </row>
    <row r="82" spans="1:70" ht="20.45" customHeight="1">
      <c r="A82" s="1" t="s">
        <v>622</v>
      </c>
      <c r="B82" s="1">
        <v>210030</v>
      </c>
      <c r="C82" s="1" t="s">
        <v>71</v>
      </c>
      <c r="D82" s="3">
        <v>44263</v>
      </c>
      <c r="E82" s="4">
        <v>0.97916666666666663</v>
      </c>
      <c r="F82" s="5">
        <v>44256</v>
      </c>
      <c r="G82" s="3">
        <v>44264</v>
      </c>
      <c r="H82" s="4">
        <v>3.125E-2</v>
      </c>
      <c r="I82" s="4">
        <v>5.2083333333333336E-2</v>
      </c>
      <c r="J82" s="1" t="s">
        <v>72</v>
      </c>
      <c r="K82" s="1" t="s">
        <v>73</v>
      </c>
      <c r="L82" s="1" t="s">
        <v>616</v>
      </c>
      <c r="M82" s="1" t="s">
        <v>75</v>
      </c>
      <c r="N82" s="1" t="s">
        <v>617</v>
      </c>
      <c r="O82" s="1" t="s">
        <v>77</v>
      </c>
      <c r="P82" s="1" t="s">
        <v>78</v>
      </c>
      <c r="Q82" s="1" t="s">
        <v>78</v>
      </c>
      <c r="R82" s="1" t="s">
        <v>78</v>
      </c>
      <c r="S82" s="1" t="s">
        <v>96</v>
      </c>
      <c r="T82" s="1" t="s">
        <v>72</v>
      </c>
      <c r="U82" s="16" t="s">
        <v>618</v>
      </c>
      <c r="V82" s="1" t="s">
        <v>80</v>
      </c>
      <c r="W82" s="1" t="s">
        <v>81</v>
      </c>
      <c r="X82" s="1" t="s">
        <v>123</v>
      </c>
      <c r="Y82" s="1" t="s">
        <v>83</v>
      </c>
      <c r="Z82" s="1" t="s">
        <v>84</v>
      </c>
      <c r="AA82" s="1" t="s">
        <v>72</v>
      </c>
      <c r="AB82" s="1" t="s">
        <v>140</v>
      </c>
      <c r="AC82" s="1" t="s">
        <v>181</v>
      </c>
      <c r="AD82" s="1" t="s">
        <v>126</v>
      </c>
      <c r="AE82" s="1">
        <v>48</v>
      </c>
      <c r="AF82" s="1" t="s">
        <v>88</v>
      </c>
      <c r="AG82" s="1" t="s">
        <v>72</v>
      </c>
      <c r="AH82" s="1" t="s">
        <v>619</v>
      </c>
      <c r="AI82" s="1" t="s">
        <v>90</v>
      </c>
      <c r="AJ82" s="1" t="s">
        <v>91</v>
      </c>
      <c r="AK82" s="1" t="s">
        <v>92</v>
      </c>
      <c r="AL82" s="1" t="s">
        <v>72</v>
      </c>
      <c r="AM82" s="1" t="s">
        <v>254</v>
      </c>
      <c r="AN82" s="1">
        <v>2</v>
      </c>
      <c r="AO82" s="1" t="s">
        <v>300</v>
      </c>
      <c r="AP82" s="1" t="s">
        <v>72</v>
      </c>
      <c r="AQ82" s="1" t="s">
        <v>72</v>
      </c>
      <c r="AR82" s="1" t="s">
        <v>220</v>
      </c>
      <c r="AS82" s="1" t="s">
        <v>72</v>
      </c>
      <c r="AT82" s="1" t="s">
        <v>72</v>
      </c>
      <c r="AU82" s="3">
        <v>44264</v>
      </c>
      <c r="AV82" s="6">
        <v>0.3611111111111111</v>
      </c>
      <c r="AW82" s="6">
        <v>0.47638888888888892</v>
      </c>
      <c r="AX82" s="6">
        <v>0.11527777777777781</v>
      </c>
      <c r="AY82" s="6">
        <v>0.3298611111111111</v>
      </c>
      <c r="AZ82" s="4">
        <v>0.38194444444444442</v>
      </c>
      <c r="BA82" s="1" t="s">
        <v>620</v>
      </c>
      <c r="BB82" s="1" t="s">
        <v>620</v>
      </c>
      <c r="BC82" s="1" t="s">
        <v>247</v>
      </c>
      <c r="BD82" s="1">
        <v>4</v>
      </c>
      <c r="BE82" s="1" t="s">
        <v>183</v>
      </c>
      <c r="BF82" s="1" t="s">
        <v>75</v>
      </c>
      <c r="BG82" s="1" t="s">
        <v>72</v>
      </c>
      <c r="BH82" s="1" t="s">
        <v>88</v>
      </c>
      <c r="BI82" s="1" t="s">
        <v>96</v>
      </c>
      <c r="BJ82" s="1" t="s">
        <v>72</v>
      </c>
      <c r="BK82" s="1" t="s">
        <v>623</v>
      </c>
      <c r="BL82" s="1" t="s">
        <v>624</v>
      </c>
      <c r="BM82" s="1">
        <v>18</v>
      </c>
      <c r="BN82" s="1" t="s">
        <v>75</v>
      </c>
      <c r="BO82" s="1" t="s">
        <v>75</v>
      </c>
      <c r="BP82" s="1" t="s">
        <v>75</v>
      </c>
      <c r="BQ82" s="21" t="s">
        <v>99</v>
      </c>
      <c r="BR82" s="21" t="s">
        <v>100</v>
      </c>
    </row>
    <row r="83" spans="1:70" ht="20.45" customHeight="1">
      <c r="A83" s="1" t="s">
        <v>625</v>
      </c>
      <c r="B83" s="1">
        <v>210031</v>
      </c>
      <c r="C83" s="1" t="s">
        <v>71</v>
      </c>
      <c r="D83" s="3">
        <v>44264</v>
      </c>
      <c r="E83" s="4">
        <v>0.25</v>
      </c>
      <c r="F83" s="5">
        <v>44256</v>
      </c>
      <c r="G83" s="3">
        <v>44264</v>
      </c>
      <c r="H83" s="4">
        <v>0.39583333333333331</v>
      </c>
      <c r="I83" s="4">
        <v>0.14583333333333331</v>
      </c>
      <c r="J83" s="1" t="s">
        <v>72</v>
      </c>
      <c r="K83" s="1" t="s">
        <v>73</v>
      </c>
      <c r="L83" s="1" t="s">
        <v>626</v>
      </c>
      <c r="M83" s="1" t="s">
        <v>75</v>
      </c>
      <c r="N83" s="1" t="s">
        <v>208</v>
      </c>
      <c r="O83" s="1" t="s">
        <v>77</v>
      </c>
      <c r="P83" s="1" t="s">
        <v>78</v>
      </c>
      <c r="Q83" s="1" t="s">
        <v>78</v>
      </c>
      <c r="R83" s="1" t="s">
        <v>78</v>
      </c>
      <c r="S83" s="1" t="s">
        <v>96</v>
      </c>
      <c r="T83" s="1" t="s">
        <v>72</v>
      </c>
      <c r="U83" s="16" t="s">
        <v>627</v>
      </c>
      <c r="V83" s="1" t="s">
        <v>80</v>
      </c>
      <c r="W83" s="1" t="s">
        <v>81</v>
      </c>
      <c r="X83" s="1" t="s">
        <v>123</v>
      </c>
      <c r="Y83" s="1" t="s">
        <v>83</v>
      </c>
      <c r="Z83" s="1" t="s">
        <v>443</v>
      </c>
      <c r="AA83" s="1" t="s">
        <v>444</v>
      </c>
      <c r="AB83" s="1" t="s">
        <v>444</v>
      </c>
      <c r="AC83" s="1" t="s">
        <v>444</v>
      </c>
      <c r="AD83" s="1" t="s">
        <v>87</v>
      </c>
      <c r="AE83" s="1">
        <v>36</v>
      </c>
      <c r="AF83" s="1" t="s">
        <v>88</v>
      </c>
      <c r="AG83" s="1" t="s">
        <v>72</v>
      </c>
      <c r="AH83" s="1" t="s">
        <v>299</v>
      </c>
      <c r="AI83" s="1" t="s">
        <v>90</v>
      </c>
      <c r="AJ83" s="1" t="s">
        <v>91</v>
      </c>
      <c r="AK83" s="1" t="s">
        <v>92</v>
      </c>
      <c r="AL83" s="1" t="s">
        <v>72</v>
      </c>
      <c r="AM83" s="1" t="s">
        <v>229</v>
      </c>
      <c r="AN83" s="1">
        <v>2</v>
      </c>
      <c r="AO83" s="1" t="s">
        <v>367</v>
      </c>
      <c r="AP83" s="1" t="s">
        <v>72</v>
      </c>
      <c r="AQ83" s="1" t="s">
        <v>72</v>
      </c>
      <c r="AR83" s="1" t="s">
        <v>447</v>
      </c>
      <c r="AS83" s="1" t="s">
        <v>263</v>
      </c>
      <c r="AT83" s="1" t="s">
        <v>628</v>
      </c>
      <c r="AU83" s="3">
        <v>44264</v>
      </c>
      <c r="AV83" s="6">
        <v>0.47916666666666669</v>
      </c>
      <c r="AW83" s="6">
        <v>0.59513888888888888</v>
      </c>
      <c r="AX83" s="6">
        <v>0.1159722222222222</v>
      </c>
      <c r="AY83" s="6">
        <v>8.333333333333337E-2</v>
      </c>
      <c r="AZ83" s="1" t="s">
        <v>629</v>
      </c>
      <c r="BA83" s="1" t="s">
        <v>630</v>
      </c>
      <c r="BB83" s="1" t="s">
        <v>630</v>
      </c>
      <c r="BC83" s="1" t="s">
        <v>247</v>
      </c>
      <c r="BD83" s="1">
        <v>4</v>
      </c>
      <c r="BE83" s="1" t="s">
        <v>95</v>
      </c>
      <c r="BF83" s="1" t="s">
        <v>75</v>
      </c>
      <c r="BG83" s="1" t="s">
        <v>72</v>
      </c>
      <c r="BH83" s="1" t="s">
        <v>88</v>
      </c>
      <c r="BI83" s="1" t="s">
        <v>96</v>
      </c>
      <c r="BJ83" s="1" t="s">
        <v>72</v>
      </c>
      <c r="BK83" s="1" t="s">
        <v>362</v>
      </c>
      <c r="BL83" s="1" t="s">
        <v>631</v>
      </c>
      <c r="BM83" s="1">
        <v>61</v>
      </c>
      <c r="BN83" s="1" t="s">
        <v>75</v>
      </c>
      <c r="BO83" s="1" t="s">
        <v>75</v>
      </c>
      <c r="BP83" s="1" t="s">
        <v>75</v>
      </c>
      <c r="BQ83" s="21" t="s">
        <v>99</v>
      </c>
      <c r="BR83" s="21" t="s">
        <v>100</v>
      </c>
    </row>
    <row r="84" spans="1:70" ht="20.45" customHeight="1">
      <c r="A84" s="10" t="s">
        <v>632</v>
      </c>
      <c r="B84" s="10">
        <v>210032</v>
      </c>
      <c r="C84" s="10" t="s">
        <v>71</v>
      </c>
      <c r="D84" s="11">
        <v>44264</v>
      </c>
      <c r="E84" s="12">
        <v>0.33333333333333331</v>
      </c>
      <c r="F84" s="13">
        <v>44256</v>
      </c>
      <c r="G84" s="11">
        <v>44264</v>
      </c>
      <c r="H84" s="12">
        <v>0.39583333333333331</v>
      </c>
      <c r="I84" s="12">
        <v>6.25E-2</v>
      </c>
      <c r="J84" s="1" t="s">
        <v>72</v>
      </c>
      <c r="K84" s="10" t="s">
        <v>73</v>
      </c>
      <c r="L84" s="10" t="s">
        <v>633</v>
      </c>
      <c r="M84" s="10" t="s">
        <v>75</v>
      </c>
      <c r="N84" s="10" t="s">
        <v>208</v>
      </c>
      <c r="O84" s="10" t="s">
        <v>77</v>
      </c>
      <c r="P84" s="18" t="s">
        <v>172</v>
      </c>
      <c r="Q84" s="1" t="s">
        <v>78</v>
      </c>
      <c r="R84" s="18" t="s">
        <v>172</v>
      </c>
      <c r="S84" s="1" t="s">
        <v>79</v>
      </c>
      <c r="T84" s="10" t="s">
        <v>634</v>
      </c>
      <c r="U84" s="75" t="s">
        <v>72</v>
      </c>
      <c r="V84" s="10" t="s">
        <v>80</v>
      </c>
      <c r="W84" s="10" t="s">
        <v>81</v>
      </c>
      <c r="X84" s="10" t="s">
        <v>123</v>
      </c>
      <c r="Y84" s="10" t="s">
        <v>83</v>
      </c>
      <c r="Z84" s="10" t="s">
        <v>152</v>
      </c>
      <c r="AA84" s="1" t="s">
        <v>72</v>
      </c>
      <c r="AB84" s="10" t="s">
        <v>153</v>
      </c>
      <c r="AC84" s="10" t="s">
        <v>154</v>
      </c>
      <c r="AD84" s="10" t="s">
        <v>126</v>
      </c>
      <c r="AE84" s="10">
        <v>50</v>
      </c>
      <c r="AF84" s="1" t="s">
        <v>88</v>
      </c>
      <c r="AG84" s="1" t="s">
        <v>72</v>
      </c>
      <c r="AH84" s="1" t="s">
        <v>299</v>
      </c>
      <c r="AI84" s="10" t="s">
        <v>90</v>
      </c>
      <c r="AJ84" s="10" t="s">
        <v>91</v>
      </c>
      <c r="AK84" s="1" t="s">
        <v>216</v>
      </c>
      <c r="AL84" s="1" t="s">
        <v>72</v>
      </c>
      <c r="AM84" s="1" t="s">
        <v>254</v>
      </c>
      <c r="AN84" s="1">
        <v>2</v>
      </c>
      <c r="AO84" s="10" t="s">
        <v>230</v>
      </c>
      <c r="AP84" s="1">
        <v>6</v>
      </c>
      <c r="AQ84" s="10" t="s">
        <v>635</v>
      </c>
      <c r="AR84" s="10" t="s">
        <v>262</v>
      </c>
      <c r="AS84" s="1" t="s">
        <v>263</v>
      </c>
      <c r="AT84" s="10" t="s">
        <v>636</v>
      </c>
      <c r="AU84" s="1" t="s">
        <v>72</v>
      </c>
      <c r="AV84" s="1" t="s">
        <v>72</v>
      </c>
      <c r="AW84" s="1" t="s">
        <v>72</v>
      </c>
      <c r="AX84" s="1" t="s">
        <v>72</v>
      </c>
      <c r="AY84" s="1" t="s">
        <v>72</v>
      </c>
      <c r="AZ84" s="1" t="s">
        <v>72</v>
      </c>
      <c r="BA84" s="1" t="s">
        <v>72</v>
      </c>
      <c r="BB84" s="1" t="s">
        <v>72</v>
      </c>
      <c r="BC84" s="1" t="s">
        <v>72</v>
      </c>
      <c r="BD84" s="1" t="s">
        <v>72</v>
      </c>
      <c r="BE84" s="1" t="s">
        <v>72</v>
      </c>
      <c r="BF84" s="1" t="s">
        <v>72</v>
      </c>
      <c r="BG84" s="1" t="s">
        <v>72</v>
      </c>
      <c r="BH84" s="1" t="s">
        <v>88</v>
      </c>
      <c r="BI84" s="1" t="s">
        <v>72</v>
      </c>
      <c r="BJ84" s="1" t="s">
        <v>72</v>
      </c>
      <c r="BK84" s="1" t="s">
        <v>72</v>
      </c>
      <c r="BL84" s="1" t="s">
        <v>72</v>
      </c>
      <c r="BM84" s="1" t="s">
        <v>72</v>
      </c>
      <c r="BN84" s="1" t="s">
        <v>72</v>
      </c>
      <c r="BO84" s="1" t="s">
        <v>72</v>
      </c>
      <c r="BP84" s="1" t="s">
        <v>72</v>
      </c>
      <c r="BQ84" s="1" t="s">
        <v>547</v>
      </c>
    </row>
    <row r="85" spans="1:70" ht="20.45" customHeight="1">
      <c r="A85" s="1" t="s">
        <v>637</v>
      </c>
      <c r="B85" s="1">
        <v>210033</v>
      </c>
      <c r="C85" s="1" t="s">
        <v>71</v>
      </c>
      <c r="D85" s="3">
        <v>44264</v>
      </c>
      <c r="E85" s="4">
        <v>0.875</v>
      </c>
      <c r="F85" s="5">
        <v>44256</v>
      </c>
      <c r="G85" s="3">
        <v>44264</v>
      </c>
      <c r="H85" s="4">
        <v>0.91666666666666663</v>
      </c>
      <c r="I85" s="4">
        <v>4.166666666666663E-2</v>
      </c>
      <c r="J85" s="1" t="s">
        <v>72</v>
      </c>
      <c r="K85" s="1" t="s">
        <v>73</v>
      </c>
      <c r="L85" s="1" t="s">
        <v>638</v>
      </c>
      <c r="M85" s="1" t="s">
        <v>75</v>
      </c>
      <c r="N85" s="1" t="s">
        <v>208</v>
      </c>
      <c r="O85" s="1" t="s">
        <v>77</v>
      </c>
      <c r="P85" s="1" t="s">
        <v>78</v>
      </c>
      <c r="Q85" s="1" t="s">
        <v>78</v>
      </c>
      <c r="R85" s="1" t="s">
        <v>78</v>
      </c>
      <c r="S85" s="1" t="s">
        <v>96</v>
      </c>
      <c r="T85" s="1" t="s">
        <v>72</v>
      </c>
      <c r="U85" s="16" t="s">
        <v>639</v>
      </c>
      <c r="V85" s="1" t="s">
        <v>80</v>
      </c>
      <c r="W85" s="1" t="s">
        <v>81</v>
      </c>
      <c r="X85" s="1" t="s">
        <v>123</v>
      </c>
      <c r="Y85" s="1" t="s">
        <v>83</v>
      </c>
      <c r="Z85" s="1" t="s">
        <v>291</v>
      </c>
      <c r="AA85" s="1" t="s">
        <v>72</v>
      </c>
      <c r="AB85" s="1" t="s">
        <v>292</v>
      </c>
      <c r="AC85" s="1" t="s">
        <v>292</v>
      </c>
      <c r="AD85" s="1" t="s">
        <v>126</v>
      </c>
      <c r="AE85" s="1">
        <v>56</v>
      </c>
      <c r="AF85" s="1" t="s">
        <v>88</v>
      </c>
      <c r="AG85" s="1" t="s">
        <v>72</v>
      </c>
      <c r="AH85" s="1" t="s">
        <v>619</v>
      </c>
      <c r="AI85" s="1" t="s">
        <v>90</v>
      </c>
      <c r="AJ85" s="1" t="s">
        <v>91</v>
      </c>
      <c r="AK85" s="1" t="s">
        <v>92</v>
      </c>
      <c r="AL85" s="1" t="s">
        <v>72</v>
      </c>
      <c r="AM85" s="1" t="s">
        <v>254</v>
      </c>
      <c r="AN85" s="1">
        <v>2</v>
      </c>
      <c r="AO85" s="1" t="s">
        <v>300</v>
      </c>
      <c r="AP85" s="1">
        <v>6</v>
      </c>
      <c r="AQ85" s="1" t="s">
        <v>640</v>
      </c>
      <c r="AR85" s="1" t="s">
        <v>294</v>
      </c>
      <c r="AS85" s="1" t="s">
        <v>263</v>
      </c>
      <c r="AT85" s="1" t="s">
        <v>219</v>
      </c>
      <c r="AU85" s="3">
        <v>44265</v>
      </c>
      <c r="AV85" s="6">
        <v>0.40625</v>
      </c>
      <c r="AW85" s="6">
        <v>0.52083333333333337</v>
      </c>
      <c r="AX85" s="6">
        <v>0.11458333333333337</v>
      </c>
      <c r="AY85" s="6">
        <v>0.48958333333333331</v>
      </c>
      <c r="AZ85" s="4">
        <v>0.53125</v>
      </c>
      <c r="BA85" s="1" t="s">
        <v>641</v>
      </c>
      <c r="BB85" s="1" t="s">
        <v>641</v>
      </c>
      <c r="BC85" s="1" t="s">
        <v>247</v>
      </c>
      <c r="BD85" s="1">
        <v>4</v>
      </c>
      <c r="BE85" s="1" t="s">
        <v>95</v>
      </c>
      <c r="BF85" s="1" t="s">
        <v>75</v>
      </c>
      <c r="BG85" s="1" t="s">
        <v>72</v>
      </c>
      <c r="BH85" s="1" t="s">
        <v>88</v>
      </c>
      <c r="BI85" s="1" t="s">
        <v>96</v>
      </c>
      <c r="BJ85" s="1" t="s">
        <v>72</v>
      </c>
      <c r="BK85" s="1" t="s">
        <v>642</v>
      </c>
      <c r="BL85" s="1" t="s">
        <v>643</v>
      </c>
      <c r="BM85" s="1">
        <v>21</v>
      </c>
      <c r="BN85" s="1" t="s">
        <v>75</v>
      </c>
      <c r="BO85" s="1" t="s">
        <v>75</v>
      </c>
      <c r="BP85" s="1" t="s">
        <v>75</v>
      </c>
      <c r="BQ85" s="21" t="s">
        <v>99</v>
      </c>
      <c r="BR85" s="21" t="s">
        <v>100</v>
      </c>
    </row>
    <row r="86" spans="1:70" ht="20.45" customHeight="1">
      <c r="A86" s="1" t="s">
        <v>644</v>
      </c>
      <c r="B86" s="1">
        <v>210034</v>
      </c>
      <c r="C86" s="1" t="s">
        <v>71</v>
      </c>
      <c r="D86" s="3">
        <v>44265</v>
      </c>
      <c r="E86" s="4">
        <v>0.78194444444444444</v>
      </c>
      <c r="F86" s="5">
        <v>44256</v>
      </c>
      <c r="G86" s="3">
        <v>44266</v>
      </c>
      <c r="H86" s="4">
        <v>1.3333333333333333</v>
      </c>
      <c r="I86" s="4">
        <v>0.55138888888888882</v>
      </c>
      <c r="J86" s="1">
        <v>61</v>
      </c>
      <c r="K86" s="1" t="s">
        <v>73</v>
      </c>
      <c r="L86" s="1" t="s">
        <v>645</v>
      </c>
      <c r="M86" s="1" t="s">
        <v>75</v>
      </c>
      <c r="N86" s="1" t="s">
        <v>208</v>
      </c>
      <c r="O86" s="1" t="s">
        <v>77</v>
      </c>
      <c r="P86" s="1" t="s">
        <v>78</v>
      </c>
      <c r="Q86" s="1" t="s">
        <v>78</v>
      </c>
      <c r="R86" s="1" t="s">
        <v>78</v>
      </c>
      <c r="S86" s="1" t="s">
        <v>96</v>
      </c>
      <c r="T86" s="1" t="s">
        <v>72</v>
      </c>
      <c r="U86" s="16" t="s">
        <v>646</v>
      </c>
      <c r="V86" s="1" t="s">
        <v>80</v>
      </c>
      <c r="W86" s="1" t="s">
        <v>409</v>
      </c>
      <c r="X86" s="1" t="s">
        <v>410</v>
      </c>
      <c r="Y86" s="1" t="s">
        <v>411</v>
      </c>
      <c r="Z86" s="1" t="s">
        <v>152</v>
      </c>
      <c r="AA86" s="1" t="s">
        <v>72</v>
      </c>
      <c r="AB86" s="1" t="s">
        <v>153</v>
      </c>
      <c r="AC86" s="1" t="s">
        <v>164</v>
      </c>
      <c r="AD86" s="1" t="s">
        <v>126</v>
      </c>
      <c r="AE86" s="1">
        <v>50</v>
      </c>
      <c r="AF86" s="1" t="s">
        <v>88</v>
      </c>
      <c r="AG86" s="1" t="s">
        <v>72</v>
      </c>
      <c r="AH86" s="1" t="s">
        <v>414</v>
      </c>
      <c r="AI86" s="1" t="s">
        <v>90</v>
      </c>
      <c r="AJ86" s="1" t="s">
        <v>91</v>
      </c>
      <c r="AK86" s="1" t="s">
        <v>92</v>
      </c>
      <c r="AL86" s="1" t="s">
        <v>72</v>
      </c>
      <c r="AM86" s="1" t="s">
        <v>72</v>
      </c>
      <c r="AN86" s="1">
        <v>2</v>
      </c>
      <c r="AO86" s="1" t="s">
        <v>647</v>
      </c>
      <c r="AP86" s="1" t="s">
        <v>72</v>
      </c>
      <c r="AQ86" s="1" t="s">
        <v>72</v>
      </c>
      <c r="AR86" s="1" t="s">
        <v>648</v>
      </c>
      <c r="AS86" s="1" t="s">
        <v>72</v>
      </c>
      <c r="AT86" s="1" t="s">
        <v>72</v>
      </c>
      <c r="AU86" s="3">
        <v>44266</v>
      </c>
      <c r="AV86" s="6">
        <v>1.375</v>
      </c>
      <c r="AW86" s="6">
        <v>1.5138888888888891</v>
      </c>
      <c r="AX86" s="6">
        <v>0.13888888888888906</v>
      </c>
      <c r="AY86" s="6">
        <v>4.1666666666666741E-2</v>
      </c>
      <c r="AZ86" s="4">
        <v>0.53125</v>
      </c>
      <c r="BA86" s="1" t="s">
        <v>649</v>
      </c>
      <c r="BB86" s="1" t="s">
        <v>650</v>
      </c>
      <c r="BC86" s="1" t="s">
        <v>247</v>
      </c>
      <c r="BD86" s="1">
        <v>4</v>
      </c>
      <c r="BE86" s="1" t="s">
        <v>183</v>
      </c>
      <c r="BF86" s="1" t="s">
        <v>75</v>
      </c>
      <c r="BG86" s="1" t="s">
        <v>72</v>
      </c>
      <c r="BH86" s="1" t="s">
        <v>88</v>
      </c>
      <c r="BI86" s="1" t="s">
        <v>96</v>
      </c>
      <c r="BJ86" s="1" t="s">
        <v>72</v>
      </c>
      <c r="BK86" s="1" t="s">
        <v>651</v>
      </c>
      <c r="BL86" s="1" t="s">
        <v>652</v>
      </c>
      <c r="BM86" s="1">
        <v>65</v>
      </c>
      <c r="BN86" s="1" t="s">
        <v>75</v>
      </c>
      <c r="BO86" s="1" t="s">
        <v>75</v>
      </c>
      <c r="BP86" s="1" t="s">
        <v>75</v>
      </c>
      <c r="BQ86" s="21" t="s">
        <v>99</v>
      </c>
      <c r="BR86" s="21" t="s">
        <v>100</v>
      </c>
    </row>
    <row r="87" spans="1:70" ht="20.45" customHeight="1">
      <c r="A87" s="1" t="s">
        <v>653</v>
      </c>
      <c r="B87" s="1">
        <v>210035</v>
      </c>
      <c r="C87" s="1" t="s">
        <v>71</v>
      </c>
      <c r="D87" s="3">
        <v>44266</v>
      </c>
      <c r="E87" s="4">
        <v>0.47916666666666669</v>
      </c>
      <c r="F87" s="5">
        <v>44256</v>
      </c>
      <c r="G87" s="3">
        <v>44266</v>
      </c>
      <c r="H87" s="4">
        <v>0.55208333333333337</v>
      </c>
      <c r="I87" s="4">
        <v>7.2916666666666685E-2</v>
      </c>
      <c r="J87" s="1">
        <v>0</v>
      </c>
      <c r="K87" s="1" t="s">
        <v>498</v>
      </c>
      <c r="L87" s="1" t="s">
        <v>654</v>
      </c>
      <c r="M87" s="1" t="s">
        <v>75</v>
      </c>
      <c r="N87" s="1" t="s">
        <v>565</v>
      </c>
      <c r="O87" s="1" t="s">
        <v>77</v>
      </c>
      <c r="P87" s="1" t="s">
        <v>78</v>
      </c>
      <c r="Q87" s="1" t="s">
        <v>78</v>
      </c>
      <c r="R87" s="1" t="s">
        <v>78</v>
      </c>
      <c r="S87" s="1" t="s">
        <v>96</v>
      </c>
      <c r="T87" s="1" t="s">
        <v>72</v>
      </c>
      <c r="U87" s="16" t="s">
        <v>655</v>
      </c>
      <c r="V87" s="1" t="s">
        <v>393</v>
      </c>
      <c r="W87" s="1" t="s">
        <v>394</v>
      </c>
      <c r="X87" s="1" t="s">
        <v>394</v>
      </c>
      <c r="Y87" s="1" t="s">
        <v>395</v>
      </c>
      <c r="Z87" s="1" t="s">
        <v>84</v>
      </c>
      <c r="AA87" s="1" t="s">
        <v>72</v>
      </c>
      <c r="AB87" s="1" t="s">
        <v>656</v>
      </c>
      <c r="AC87" s="1" t="s">
        <v>657</v>
      </c>
      <c r="AD87" s="1" t="s">
        <v>126</v>
      </c>
      <c r="AE87" s="1">
        <v>62</v>
      </c>
      <c r="AF87" s="1" t="s">
        <v>88</v>
      </c>
      <c r="AG87" s="1" t="s">
        <v>72</v>
      </c>
      <c r="AH87" s="1" t="s">
        <v>414</v>
      </c>
      <c r="AI87" s="1" t="s">
        <v>90</v>
      </c>
      <c r="AJ87" s="1" t="s">
        <v>91</v>
      </c>
      <c r="AK87" s="1" t="s">
        <v>92</v>
      </c>
      <c r="AL87" s="1" t="s">
        <v>658</v>
      </c>
      <c r="AM87" s="1" t="s">
        <v>254</v>
      </c>
      <c r="AN87" s="1">
        <v>2</v>
      </c>
      <c r="AO87" s="1" t="s">
        <v>659</v>
      </c>
      <c r="AP87" s="1" t="s">
        <v>72</v>
      </c>
      <c r="AQ87" s="1" t="s">
        <v>72</v>
      </c>
      <c r="AR87" s="1" t="s">
        <v>220</v>
      </c>
      <c r="AS87" s="1" t="s">
        <v>72</v>
      </c>
      <c r="AT87" s="1" t="s">
        <v>72</v>
      </c>
      <c r="AU87" s="3">
        <v>44266</v>
      </c>
      <c r="AV87" s="6">
        <v>0.61458333333333337</v>
      </c>
      <c r="AW87" s="6">
        <v>0.6875</v>
      </c>
      <c r="AX87" s="6">
        <v>7.291666666666663E-2</v>
      </c>
      <c r="AY87" s="6">
        <v>6.25E-2</v>
      </c>
      <c r="AZ87" s="1" t="s">
        <v>660</v>
      </c>
      <c r="BA87" s="1" t="s">
        <v>661</v>
      </c>
      <c r="BB87" s="1" t="s">
        <v>662</v>
      </c>
      <c r="BC87" s="1" t="s">
        <v>247</v>
      </c>
      <c r="BD87" s="1">
        <v>4</v>
      </c>
      <c r="BE87" s="1" t="s">
        <v>95</v>
      </c>
      <c r="BF87" s="1" t="s">
        <v>75</v>
      </c>
      <c r="BG87" s="1" t="s">
        <v>72</v>
      </c>
      <c r="BH87" s="1" t="s">
        <v>88</v>
      </c>
      <c r="BI87" s="1" t="s">
        <v>96</v>
      </c>
      <c r="BJ87" s="1" t="s">
        <v>72</v>
      </c>
      <c r="BK87" s="1" t="s">
        <v>312</v>
      </c>
      <c r="BL87" s="1" t="s">
        <v>663</v>
      </c>
      <c r="BM87" s="1">
        <v>70</v>
      </c>
      <c r="BN87" s="1" t="s">
        <v>75</v>
      </c>
      <c r="BO87" s="1" t="s">
        <v>75</v>
      </c>
      <c r="BP87" s="1" t="s">
        <v>75</v>
      </c>
      <c r="BQ87" s="21" t="s">
        <v>99</v>
      </c>
      <c r="BR87" s="21" t="s">
        <v>100</v>
      </c>
    </row>
    <row r="88" spans="1:70" ht="20.45" customHeight="1">
      <c r="A88" s="1" t="s">
        <v>664</v>
      </c>
      <c r="B88" s="1">
        <v>210036</v>
      </c>
      <c r="C88" s="1" t="s">
        <v>71</v>
      </c>
      <c r="D88" s="3">
        <v>44268</v>
      </c>
      <c r="E88" s="4">
        <v>8.3333333333333329E-2</v>
      </c>
      <c r="F88" s="5">
        <v>44256</v>
      </c>
      <c r="G88" s="3">
        <v>44268</v>
      </c>
      <c r="H88" s="4">
        <v>0.1875</v>
      </c>
      <c r="I88" s="4">
        <v>0.10416666666666667</v>
      </c>
      <c r="J88" s="1" t="s">
        <v>72</v>
      </c>
      <c r="K88" s="1" t="s">
        <v>73</v>
      </c>
      <c r="L88" s="1" t="s">
        <v>665</v>
      </c>
      <c r="M88" s="1" t="s">
        <v>75</v>
      </c>
      <c r="N88" s="1" t="s">
        <v>565</v>
      </c>
      <c r="O88" s="1" t="s">
        <v>77</v>
      </c>
      <c r="P88" s="1" t="s">
        <v>78</v>
      </c>
      <c r="Q88" s="1" t="s">
        <v>78</v>
      </c>
      <c r="R88" s="1" t="s">
        <v>78</v>
      </c>
      <c r="S88" s="1" t="s">
        <v>96</v>
      </c>
      <c r="T88" s="1" t="s">
        <v>72</v>
      </c>
      <c r="U88" s="16" t="s">
        <v>666</v>
      </c>
      <c r="V88" s="1" t="s">
        <v>80</v>
      </c>
      <c r="W88" s="1" t="s">
        <v>81</v>
      </c>
      <c r="X88" s="1" t="s">
        <v>667</v>
      </c>
      <c r="Y88" s="1" t="s">
        <v>83</v>
      </c>
      <c r="Z88" s="1" t="s">
        <v>84</v>
      </c>
      <c r="AA88" s="1" t="s">
        <v>72</v>
      </c>
      <c r="AB88" s="1" t="s">
        <v>189</v>
      </c>
      <c r="AC88" s="1" t="s">
        <v>189</v>
      </c>
      <c r="AD88" s="1" t="s">
        <v>126</v>
      </c>
      <c r="AE88" s="1">
        <v>60</v>
      </c>
      <c r="AF88" s="1" t="s">
        <v>88</v>
      </c>
      <c r="AG88" s="1" t="s">
        <v>72</v>
      </c>
      <c r="AH88" s="1" t="s">
        <v>619</v>
      </c>
      <c r="AI88" s="1" t="s">
        <v>90</v>
      </c>
      <c r="AJ88" s="1" t="s">
        <v>91</v>
      </c>
      <c r="AK88" s="1" t="s">
        <v>92</v>
      </c>
      <c r="AL88" s="1" t="s">
        <v>72</v>
      </c>
      <c r="AM88" s="1" t="s">
        <v>229</v>
      </c>
      <c r="AN88" s="1">
        <v>2</v>
      </c>
      <c r="AO88" s="1" t="s">
        <v>230</v>
      </c>
      <c r="AP88" s="1" t="s">
        <v>72</v>
      </c>
      <c r="AQ88" s="1" t="s">
        <v>72</v>
      </c>
      <c r="AR88" s="1" t="s">
        <v>220</v>
      </c>
      <c r="AS88" s="1" t="s">
        <v>72</v>
      </c>
      <c r="AT88" s="1" t="s">
        <v>72</v>
      </c>
      <c r="AU88" s="3">
        <v>44268</v>
      </c>
      <c r="AV88" s="6">
        <v>0.40277777777777773</v>
      </c>
      <c r="AW88" s="6">
        <v>0.47916666666666669</v>
      </c>
      <c r="AX88" s="6">
        <v>7.6388888888888951E-2</v>
      </c>
      <c r="AY88" s="6">
        <v>0.21527777777777773</v>
      </c>
      <c r="AZ88" s="1" t="s">
        <v>668</v>
      </c>
      <c r="BA88" s="1" t="s">
        <v>669</v>
      </c>
      <c r="BB88" s="1" t="s">
        <v>670</v>
      </c>
      <c r="BC88" s="1" t="s">
        <v>247</v>
      </c>
      <c r="BD88" s="1">
        <v>4</v>
      </c>
      <c r="BE88" s="1" t="s">
        <v>95</v>
      </c>
      <c r="BF88" s="1" t="s">
        <v>75</v>
      </c>
      <c r="BG88" s="1" t="s">
        <v>72</v>
      </c>
      <c r="BH88" s="1" t="s">
        <v>88</v>
      </c>
      <c r="BI88" s="1" t="s">
        <v>96</v>
      </c>
      <c r="BJ88" s="1" t="s">
        <v>72</v>
      </c>
      <c r="BK88" s="1" t="s">
        <v>312</v>
      </c>
      <c r="BL88" s="1" t="s">
        <v>671</v>
      </c>
      <c r="BM88" s="1">
        <v>64</v>
      </c>
      <c r="BN88" s="1" t="s">
        <v>75</v>
      </c>
      <c r="BO88" s="1" t="s">
        <v>75</v>
      </c>
      <c r="BP88" s="1" t="s">
        <v>75</v>
      </c>
      <c r="BQ88" s="21" t="s">
        <v>99</v>
      </c>
      <c r="BR88" s="21" t="s">
        <v>100</v>
      </c>
    </row>
    <row r="89" spans="1:70" ht="20.45" customHeight="1">
      <c r="A89" s="1" t="s">
        <v>672</v>
      </c>
      <c r="B89" s="1">
        <v>210037</v>
      </c>
      <c r="C89" s="1" t="s">
        <v>71</v>
      </c>
      <c r="D89" s="3">
        <v>44269</v>
      </c>
      <c r="E89" s="4">
        <v>0.58333333333333337</v>
      </c>
      <c r="F89" s="5">
        <v>44256</v>
      </c>
      <c r="G89" s="3">
        <v>44269</v>
      </c>
      <c r="H89" s="4">
        <v>0.64583333333333337</v>
      </c>
      <c r="I89" s="4">
        <v>6.25E-2</v>
      </c>
      <c r="J89" s="1" t="s">
        <v>72</v>
      </c>
      <c r="K89" s="1" t="s">
        <v>73</v>
      </c>
      <c r="L89" s="1" t="s">
        <v>673</v>
      </c>
      <c r="M89" s="1" t="s">
        <v>75</v>
      </c>
      <c r="N89" s="1" t="s">
        <v>208</v>
      </c>
      <c r="O89" s="1" t="s">
        <v>77</v>
      </c>
      <c r="P89" s="1" t="s">
        <v>78</v>
      </c>
      <c r="Q89" s="1" t="s">
        <v>78</v>
      </c>
      <c r="R89" s="1" t="s">
        <v>78</v>
      </c>
      <c r="S89" s="1" t="s">
        <v>96</v>
      </c>
      <c r="T89" s="1" t="s">
        <v>72</v>
      </c>
      <c r="U89" s="16" t="s">
        <v>674</v>
      </c>
      <c r="V89" s="1" t="s">
        <v>80</v>
      </c>
      <c r="W89" s="1" t="s">
        <v>81</v>
      </c>
      <c r="X89" s="1" t="s">
        <v>123</v>
      </c>
      <c r="Y89" s="1" t="s">
        <v>83</v>
      </c>
      <c r="Z89" s="1" t="s">
        <v>152</v>
      </c>
      <c r="AA89" s="1" t="s">
        <v>72</v>
      </c>
      <c r="AB89" s="1" t="s">
        <v>153</v>
      </c>
      <c r="AC89" s="1" t="s">
        <v>154</v>
      </c>
      <c r="AD89" s="1" t="s">
        <v>126</v>
      </c>
      <c r="AE89" s="1">
        <v>65</v>
      </c>
      <c r="AF89" s="1" t="s">
        <v>88</v>
      </c>
      <c r="AG89" s="1" t="s">
        <v>72</v>
      </c>
      <c r="AH89" s="1" t="s">
        <v>299</v>
      </c>
      <c r="AI89" s="1" t="s">
        <v>90</v>
      </c>
      <c r="AJ89" s="1" t="s">
        <v>91</v>
      </c>
      <c r="AK89" s="1" t="s">
        <v>92</v>
      </c>
      <c r="AL89" s="1" t="s">
        <v>72</v>
      </c>
      <c r="AM89" s="1" t="s">
        <v>254</v>
      </c>
      <c r="AN89" s="1">
        <v>2</v>
      </c>
      <c r="AO89" s="1" t="s">
        <v>367</v>
      </c>
      <c r="AP89" s="1" t="s">
        <v>72</v>
      </c>
      <c r="AQ89" s="1" t="s">
        <v>72</v>
      </c>
      <c r="AR89" s="1" t="s">
        <v>262</v>
      </c>
      <c r="AS89" s="1" t="s">
        <v>263</v>
      </c>
      <c r="AT89" s="1" t="s">
        <v>636</v>
      </c>
      <c r="AU89" s="3">
        <v>44269</v>
      </c>
      <c r="AV89" s="6">
        <v>0.67638888888888893</v>
      </c>
      <c r="AW89" s="6">
        <v>0.77013888888888893</v>
      </c>
      <c r="AX89" s="6">
        <v>9.375E-2</v>
      </c>
      <c r="AY89" s="6">
        <v>3.0555555555555558E-2</v>
      </c>
      <c r="AZ89" s="1" t="s">
        <v>675</v>
      </c>
      <c r="BA89" s="1" t="s">
        <v>676</v>
      </c>
      <c r="BB89" s="1" t="s">
        <v>677</v>
      </c>
      <c r="BC89" s="1" t="s">
        <v>247</v>
      </c>
      <c r="BD89" s="1">
        <v>4</v>
      </c>
      <c r="BE89" s="1" t="s">
        <v>183</v>
      </c>
      <c r="BF89" s="1" t="s">
        <v>75</v>
      </c>
      <c r="BG89" s="1" t="s">
        <v>72</v>
      </c>
      <c r="BH89" s="1" t="s">
        <v>88</v>
      </c>
      <c r="BI89" s="1" t="s">
        <v>96</v>
      </c>
      <c r="BJ89" s="1" t="s">
        <v>72</v>
      </c>
      <c r="BK89" s="1" t="s">
        <v>651</v>
      </c>
      <c r="BL89" s="1" t="s">
        <v>678</v>
      </c>
      <c r="BM89" s="1">
        <v>40</v>
      </c>
      <c r="BN89" s="1" t="s">
        <v>75</v>
      </c>
      <c r="BO89" s="1" t="s">
        <v>75</v>
      </c>
      <c r="BP89" s="1" t="s">
        <v>75</v>
      </c>
      <c r="BQ89" s="21" t="s">
        <v>99</v>
      </c>
      <c r="BR89" s="21" t="s">
        <v>100</v>
      </c>
    </row>
    <row r="90" spans="1:70" ht="20.45" customHeight="1">
      <c r="A90" s="1" t="s">
        <v>679</v>
      </c>
      <c r="B90" s="1">
        <v>210038</v>
      </c>
      <c r="C90" s="1" t="s">
        <v>71</v>
      </c>
      <c r="D90" s="3">
        <v>44270</v>
      </c>
      <c r="E90" s="4">
        <v>0.51041666666666663</v>
      </c>
      <c r="F90" s="5">
        <v>44256</v>
      </c>
      <c r="G90" s="3">
        <v>44270</v>
      </c>
      <c r="H90" s="4">
        <v>0.60416666666666663</v>
      </c>
      <c r="I90" s="4">
        <v>9.375E-2</v>
      </c>
      <c r="J90" s="1">
        <v>0</v>
      </c>
      <c r="K90" s="1" t="s">
        <v>498</v>
      </c>
      <c r="L90" s="1" t="s">
        <v>680</v>
      </c>
      <c r="M90" s="1" t="s">
        <v>75</v>
      </c>
      <c r="N90" s="1" t="s">
        <v>565</v>
      </c>
      <c r="O90" s="1" t="s">
        <v>77</v>
      </c>
      <c r="P90" s="1" t="s">
        <v>78</v>
      </c>
      <c r="Q90" s="1" t="s">
        <v>78</v>
      </c>
      <c r="R90" s="8" t="s">
        <v>172</v>
      </c>
      <c r="S90" s="1" t="s">
        <v>96</v>
      </c>
      <c r="T90" s="1" t="s">
        <v>681</v>
      </c>
      <c r="U90" s="16" t="s">
        <v>682</v>
      </c>
      <c r="V90" s="1" t="s">
        <v>393</v>
      </c>
      <c r="W90" s="1" t="s">
        <v>394</v>
      </c>
      <c r="X90" s="1" t="s">
        <v>394</v>
      </c>
      <c r="Y90" s="1" t="s">
        <v>395</v>
      </c>
      <c r="Z90" s="1" t="s">
        <v>84</v>
      </c>
      <c r="AA90" s="1" t="s">
        <v>72</v>
      </c>
      <c r="AB90" s="1" t="s">
        <v>140</v>
      </c>
      <c r="AC90" s="1" t="s">
        <v>181</v>
      </c>
      <c r="AD90" s="1" t="s">
        <v>87</v>
      </c>
      <c r="AE90" s="1">
        <v>40</v>
      </c>
      <c r="AF90" s="1" t="s">
        <v>88</v>
      </c>
      <c r="AG90" s="1" t="s">
        <v>72</v>
      </c>
      <c r="AH90" s="1" t="s">
        <v>414</v>
      </c>
      <c r="AI90" s="1" t="s">
        <v>90</v>
      </c>
      <c r="AJ90" s="1" t="s">
        <v>91</v>
      </c>
      <c r="AK90" s="1" t="s">
        <v>92</v>
      </c>
      <c r="AL90" s="1" t="s">
        <v>72</v>
      </c>
      <c r="AM90" s="1" t="s">
        <v>72</v>
      </c>
      <c r="AN90" s="1" t="s">
        <v>72</v>
      </c>
      <c r="AO90" s="1" t="s">
        <v>72</v>
      </c>
      <c r="AP90" s="1" t="s">
        <v>72</v>
      </c>
      <c r="AQ90" s="1" t="s">
        <v>72</v>
      </c>
      <c r="AR90" s="1" t="s">
        <v>72</v>
      </c>
      <c r="AS90" s="1" t="s">
        <v>72</v>
      </c>
      <c r="AT90" s="1" t="s">
        <v>72</v>
      </c>
      <c r="AU90" s="3">
        <v>44270</v>
      </c>
      <c r="AV90" s="6">
        <v>0.625</v>
      </c>
      <c r="AW90" s="6">
        <v>0.6875</v>
      </c>
      <c r="AX90" s="6" t="s">
        <v>72</v>
      </c>
      <c r="AY90" s="6" t="s">
        <v>72</v>
      </c>
      <c r="AZ90" s="6" t="s">
        <v>72</v>
      </c>
      <c r="BA90" s="1" t="s">
        <v>683</v>
      </c>
      <c r="BB90" s="1" t="s">
        <v>683</v>
      </c>
      <c r="BC90" s="1" t="s">
        <v>247</v>
      </c>
      <c r="BD90" s="1">
        <v>4</v>
      </c>
      <c r="BE90" s="1" t="s">
        <v>684</v>
      </c>
      <c r="BF90" s="1" t="s">
        <v>75</v>
      </c>
      <c r="BG90" s="1" t="s">
        <v>72</v>
      </c>
      <c r="BH90" s="1" t="s">
        <v>88</v>
      </c>
      <c r="BI90" s="1" t="s">
        <v>96</v>
      </c>
      <c r="BJ90" s="1" t="s">
        <v>72</v>
      </c>
      <c r="BK90" s="1" t="s">
        <v>312</v>
      </c>
      <c r="BL90" s="1" t="s">
        <v>685</v>
      </c>
      <c r="BM90" s="1">
        <v>28</v>
      </c>
      <c r="BN90" s="1" t="s">
        <v>75</v>
      </c>
      <c r="BO90" s="1" t="s">
        <v>75</v>
      </c>
      <c r="BP90" s="1" t="s">
        <v>75</v>
      </c>
      <c r="BQ90" s="21" t="s">
        <v>99</v>
      </c>
      <c r="BR90" s="21" t="s">
        <v>100</v>
      </c>
    </row>
    <row r="91" spans="1:70" ht="20.45" customHeight="1">
      <c r="A91" s="1" t="s">
        <v>686</v>
      </c>
      <c r="B91" s="1">
        <v>210039</v>
      </c>
      <c r="C91" s="1" t="s">
        <v>71</v>
      </c>
      <c r="D91" s="3">
        <v>44271</v>
      </c>
      <c r="E91" s="4">
        <v>0.83333333333333337</v>
      </c>
      <c r="F91" s="5">
        <v>44256</v>
      </c>
      <c r="G91" s="3">
        <v>44271</v>
      </c>
      <c r="H91" s="4">
        <v>0.90277777777777779</v>
      </c>
      <c r="I91" s="4">
        <v>6.944444444444442E-2</v>
      </c>
      <c r="J91" s="1" t="s">
        <v>72</v>
      </c>
      <c r="K91" s="1" t="s">
        <v>73</v>
      </c>
      <c r="L91" s="1" t="s">
        <v>687</v>
      </c>
      <c r="M91" s="1" t="s">
        <v>75</v>
      </c>
      <c r="N91" s="1" t="s">
        <v>208</v>
      </c>
      <c r="O91" s="1" t="s">
        <v>77</v>
      </c>
      <c r="P91" s="1" t="s">
        <v>78</v>
      </c>
      <c r="Q91" s="1" t="s">
        <v>78</v>
      </c>
      <c r="R91" s="1" t="s">
        <v>78</v>
      </c>
      <c r="S91" s="1" t="s">
        <v>96</v>
      </c>
      <c r="T91" s="1" t="s">
        <v>72</v>
      </c>
      <c r="U91" s="16" t="s">
        <v>688</v>
      </c>
      <c r="V91" s="1" t="s">
        <v>80</v>
      </c>
      <c r="W91" s="1" t="s">
        <v>81</v>
      </c>
      <c r="X91" s="1" t="s">
        <v>123</v>
      </c>
      <c r="Y91" s="1" t="s">
        <v>83</v>
      </c>
      <c r="Z91" s="1" t="s">
        <v>490</v>
      </c>
      <c r="AA91" s="1" t="s">
        <v>72</v>
      </c>
      <c r="AB91" s="1" t="s">
        <v>491</v>
      </c>
      <c r="AC91" s="1" t="s">
        <v>492</v>
      </c>
      <c r="AD91" s="1" t="s">
        <v>87</v>
      </c>
      <c r="AE91" s="1">
        <v>60</v>
      </c>
      <c r="AF91" s="1" t="s">
        <v>88</v>
      </c>
      <c r="AG91" s="1" t="s">
        <v>72</v>
      </c>
      <c r="AH91" s="1" t="s">
        <v>619</v>
      </c>
      <c r="AI91" s="1" t="s">
        <v>90</v>
      </c>
      <c r="AJ91" s="1" t="s">
        <v>91</v>
      </c>
      <c r="AK91" s="1" t="s">
        <v>92</v>
      </c>
      <c r="AL91" s="1" t="s">
        <v>72</v>
      </c>
      <c r="AM91" s="1" t="s">
        <v>229</v>
      </c>
      <c r="AN91" s="1">
        <v>2</v>
      </c>
      <c r="AO91" s="1" t="s">
        <v>230</v>
      </c>
      <c r="AP91" s="1" t="s">
        <v>72</v>
      </c>
      <c r="AQ91" s="1" t="s">
        <v>72</v>
      </c>
      <c r="AR91" s="1" t="s">
        <v>689</v>
      </c>
      <c r="AS91" s="1" t="s">
        <v>72</v>
      </c>
      <c r="AT91" s="1" t="s">
        <v>72</v>
      </c>
      <c r="AU91" s="3">
        <v>44272</v>
      </c>
      <c r="AV91" s="6">
        <v>0.79513888888888884</v>
      </c>
      <c r="AW91" s="6">
        <v>0.9145833333333333</v>
      </c>
      <c r="AX91" s="6" t="s">
        <v>72</v>
      </c>
      <c r="AY91" s="6" t="s">
        <v>72</v>
      </c>
      <c r="AZ91" s="6" t="s">
        <v>72</v>
      </c>
      <c r="BA91" s="1" t="s">
        <v>690</v>
      </c>
      <c r="BB91" s="1" t="s">
        <v>690</v>
      </c>
      <c r="BC91" s="1" t="s">
        <v>72</v>
      </c>
      <c r="BD91" s="1">
        <v>4</v>
      </c>
      <c r="BE91" s="1" t="s">
        <v>183</v>
      </c>
      <c r="BF91" s="1" t="s">
        <v>75</v>
      </c>
      <c r="BG91" s="1" t="s">
        <v>72</v>
      </c>
      <c r="BH91" s="1" t="s">
        <v>88</v>
      </c>
      <c r="BI91" s="1" t="s">
        <v>96</v>
      </c>
      <c r="BJ91" s="1" t="s">
        <v>72</v>
      </c>
      <c r="BK91" s="1" t="s">
        <v>691</v>
      </c>
      <c r="BL91" s="1" t="s">
        <v>692</v>
      </c>
      <c r="BM91" s="1">
        <f>14*7</f>
        <v>98</v>
      </c>
      <c r="BN91" s="1" t="s">
        <v>75</v>
      </c>
      <c r="BO91" s="1" t="s">
        <v>75</v>
      </c>
      <c r="BP91" s="1" t="s">
        <v>75</v>
      </c>
      <c r="BQ91" s="21" t="s">
        <v>99</v>
      </c>
      <c r="BR91" s="21" t="s">
        <v>100</v>
      </c>
    </row>
    <row r="92" spans="1:70" ht="20.45" customHeight="1">
      <c r="A92" s="1">
        <v>210040</v>
      </c>
      <c r="B92" s="1">
        <v>210040</v>
      </c>
      <c r="C92" s="1" t="s">
        <v>71</v>
      </c>
      <c r="D92" s="3">
        <v>44272</v>
      </c>
      <c r="E92" s="4">
        <v>0.79166666666666663</v>
      </c>
      <c r="F92" s="5">
        <v>44256</v>
      </c>
      <c r="G92" s="3">
        <v>44273</v>
      </c>
      <c r="H92" s="4">
        <v>5.2083333333333336E-2</v>
      </c>
      <c r="I92" s="4">
        <v>0.26041666666666669</v>
      </c>
      <c r="J92" s="1">
        <v>30</v>
      </c>
      <c r="K92" s="1" t="s">
        <v>73</v>
      </c>
      <c r="L92" s="1" t="s">
        <v>693</v>
      </c>
      <c r="M92" s="1" t="s">
        <v>75</v>
      </c>
      <c r="N92" s="1" t="s">
        <v>208</v>
      </c>
      <c r="O92" s="1" t="s">
        <v>77</v>
      </c>
      <c r="P92" s="1" t="s">
        <v>78</v>
      </c>
      <c r="Q92" s="1" t="s">
        <v>78</v>
      </c>
      <c r="R92" s="8" t="s">
        <v>172</v>
      </c>
      <c r="S92" s="1" t="s">
        <v>79</v>
      </c>
      <c r="T92" s="1" t="s">
        <v>694</v>
      </c>
      <c r="U92" s="75" t="s">
        <v>72</v>
      </c>
      <c r="V92" s="1" t="s">
        <v>80</v>
      </c>
      <c r="W92" s="1" t="s">
        <v>409</v>
      </c>
      <c r="X92" s="1" t="s">
        <v>410</v>
      </c>
      <c r="Y92" s="1" t="s">
        <v>411</v>
      </c>
      <c r="Z92" s="1" t="s">
        <v>152</v>
      </c>
      <c r="AA92" s="1" t="s">
        <v>72</v>
      </c>
      <c r="AB92" s="1" t="s">
        <v>153</v>
      </c>
      <c r="AC92" s="1" t="s">
        <v>154</v>
      </c>
      <c r="AD92" s="1" t="s">
        <v>126</v>
      </c>
      <c r="AE92" s="1">
        <v>55</v>
      </c>
      <c r="AF92" s="1" t="s">
        <v>88</v>
      </c>
      <c r="AG92" s="1" t="s">
        <v>72</v>
      </c>
      <c r="AH92" s="1" t="s">
        <v>619</v>
      </c>
      <c r="AI92" s="1" t="s">
        <v>90</v>
      </c>
      <c r="AJ92" s="1" t="s">
        <v>91</v>
      </c>
      <c r="AK92" s="1" t="s">
        <v>92</v>
      </c>
      <c r="AL92" s="1" t="s">
        <v>72</v>
      </c>
      <c r="AM92" s="1" t="s">
        <v>72</v>
      </c>
      <c r="AN92" s="1" t="s">
        <v>72</v>
      </c>
      <c r="AO92" s="1" t="s">
        <v>695</v>
      </c>
      <c r="AP92" s="1" t="s">
        <v>72</v>
      </c>
      <c r="AQ92" s="1" t="s">
        <v>72</v>
      </c>
      <c r="AR92" s="1" t="s">
        <v>696</v>
      </c>
      <c r="AS92" s="1" t="s">
        <v>72</v>
      </c>
      <c r="AT92" s="1" t="s">
        <v>72</v>
      </c>
      <c r="AU92" s="3">
        <v>44273</v>
      </c>
      <c r="AV92" s="6">
        <v>0.30555555555555552</v>
      </c>
      <c r="AW92" s="4" t="s">
        <v>72</v>
      </c>
      <c r="AX92" s="4" t="s">
        <v>72</v>
      </c>
      <c r="AY92" s="6" t="s">
        <v>72</v>
      </c>
      <c r="AZ92" s="6" t="s">
        <v>72</v>
      </c>
      <c r="BA92" s="6" t="s">
        <v>72</v>
      </c>
      <c r="BB92" s="6" t="s">
        <v>72</v>
      </c>
      <c r="BC92" s="6" t="s">
        <v>72</v>
      </c>
      <c r="BD92" s="6" t="s">
        <v>72</v>
      </c>
      <c r="BE92" s="6" t="s">
        <v>72</v>
      </c>
      <c r="BF92" s="6" t="s">
        <v>72</v>
      </c>
      <c r="BG92" s="1" t="s">
        <v>72</v>
      </c>
      <c r="BH92" s="1" t="s">
        <v>88</v>
      </c>
      <c r="BI92" s="1" t="s">
        <v>79</v>
      </c>
      <c r="BJ92" s="1" t="s">
        <v>72</v>
      </c>
      <c r="BK92" s="1" t="s">
        <v>72</v>
      </c>
      <c r="BL92" s="1" t="s">
        <v>72</v>
      </c>
      <c r="BM92" s="1" t="s">
        <v>72</v>
      </c>
      <c r="BN92" s="1" t="s">
        <v>88</v>
      </c>
      <c r="BO92" s="1" t="s">
        <v>88</v>
      </c>
      <c r="BP92" s="1" t="s">
        <v>88</v>
      </c>
      <c r="BQ92" s="1" t="s">
        <v>160</v>
      </c>
    </row>
    <row r="93" spans="1:70" ht="20.45" customHeight="1">
      <c r="A93" s="1" t="s">
        <v>697</v>
      </c>
      <c r="B93" s="1">
        <v>210041</v>
      </c>
      <c r="C93" s="1" t="s">
        <v>71</v>
      </c>
      <c r="D93" s="3">
        <v>44280</v>
      </c>
      <c r="E93" s="4">
        <v>0.1875</v>
      </c>
      <c r="F93" s="5">
        <v>44256</v>
      </c>
      <c r="G93" s="3">
        <v>44280</v>
      </c>
      <c r="H93" s="4">
        <v>0.23958333333333334</v>
      </c>
      <c r="I93" s="4">
        <v>5.2083333333333343E-2</v>
      </c>
      <c r="J93" s="1" t="s">
        <v>72</v>
      </c>
      <c r="K93" s="1" t="s">
        <v>73</v>
      </c>
      <c r="L93" s="1" t="s">
        <v>698</v>
      </c>
      <c r="M93" s="1" t="s">
        <v>75</v>
      </c>
      <c r="N93" s="1" t="s">
        <v>565</v>
      </c>
      <c r="O93" s="1" t="s">
        <v>77</v>
      </c>
      <c r="P93" s="1" t="s">
        <v>78</v>
      </c>
      <c r="Q93" s="8" t="s">
        <v>172</v>
      </c>
      <c r="R93" s="8" t="s">
        <v>172</v>
      </c>
      <c r="S93" s="1" t="s">
        <v>96</v>
      </c>
      <c r="T93" s="1" t="s">
        <v>456</v>
      </c>
      <c r="U93" s="16" t="s">
        <v>699</v>
      </c>
      <c r="V93" s="1" t="s">
        <v>80</v>
      </c>
      <c r="W93" s="1" t="s">
        <v>81</v>
      </c>
      <c r="X93" s="1" t="s">
        <v>123</v>
      </c>
      <c r="Y93" s="1" t="s">
        <v>83</v>
      </c>
      <c r="Z93" s="1" t="s">
        <v>84</v>
      </c>
      <c r="AA93" s="1" t="s">
        <v>72</v>
      </c>
      <c r="AB93" s="1" t="s">
        <v>104</v>
      </c>
      <c r="AC93" s="1" t="s">
        <v>310</v>
      </c>
      <c r="AD93" s="1" t="s">
        <v>87</v>
      </c>
      <c r="AE93" s="1">
        <v>55</v>
      </c>
      <c r="AF93" s="1" t="s">
        <v>88</v>
      </c>
      <c r="AG93" s="1" t="s">
        <v>72</v>
      </c>
      <c r="AH93" s="1" t="s">
        <v>619</v>
      </c>
      <c r="AI93" s="1" t="s">
        <v>90</v>
      </c>
      <c r="AJ93" s="1" t="s">
        <v>91</v>
      </c>
      <c r="AK93" s="1" t="s">
        <v>92</v>
      </c>
      <c r="AL93" s="1" t="s">
        <v>72</v>
      </c>
      <c r="AM93" s="1" t="s">
        <v>229</v>
      </c>
      <c r="AN93" s="1">
        <v>2</v>
      </c>
      <c r="AO93" s="1" t="s">
        <v>230</v>
      </c>
      <c r="AP93" s="1" t="s">
        <v>72</v>
      </c>
      <c r="AQ93" s="1" t="s">
        <v>72</v>
      </c>
      <c r="AR93" s="1" t="s">
        <v>220</v>
      </c>
      <c r="AS93" s="1" t="s">
        <v>72</v>
      </c>
      <c r="AT93" s="1" t="s">
        <v>72</v>
      </c>
      <c r="AU93" s="3">
        <v>44280</v>
      </c>
      <c r="AV93" s="6">
        <v>0.36458333333333331</v>
      </c>
      <c r="AW93" s="6">
        <v>0.52083333333333337</v>
      </c>
      <c r="AX93" s="6">
        <v>0.15625000000000006</v>
      </c>
      <c r="AY93" s="6">
        <v>0.12499999999999997</v>
      </c>
      <c r="AZ93" s="1" t="s">
        <v>522</v>
      </c>
      <c r="BA93" s="1" t="s">
        <v>700</v>
      </c>
      <c r="BB93" s="1" t="s">
        <v>700</v>
      </c>
      <c r="BC93" s="1" t="s">
        <v>247</v>
      </c>
      <c r="BD93" s="1">
        <v>4</v>
      </c>
      <c r="BE93" s="1" t="s">
        <v>95</v>
      </c>
      <c r="BF93" s="1" t="s">
        <v>88</v>
      </c>
      <c r="BG93" s="1" t="s">
        <v>72</v>
      </c>
      <c r="BH93" s="1" t="s">
        <v>88</v>
      </c>
      <c r="BI93" s="1" t="s">
        <v>96</v>
      </c>
      <c r="BJ93" s="1" t="s">
        <v>72</v>
      </c>
      <c r="BK93" s="1" t="s">
        <v>312</v>
      </c>
      <c r="BL93" s="1" t="s">
        <v>701</v>
      </c>
      <c r="BM93" s="1">
        <v>67</v>
      </c>
      <c r="BN93" s="1" t="s">
        <v>75</v>
      </c>
      <c r="BO93" s="1" t="s">
        <v>75</v>
      </c>
      <c r="BP93" s="1" t="s">
        <v>75</v>
      </c>
      <c r="BQ93" s="21" t="s">
        <v>99</v>
      </c>
      <c r="BR93" s="21" t="s">
        <v>100</v>
      </c>
    </row>
    <row r="94" spans="1:70" ht="20.45" customHeight="1">
      <c r="A94" s="1" t="s">
        <v>702</v>
      </c>
      <c r="B94" s="1">
        <v>210042</v>
      </c>
      <c r="C94" s="1" t="s">
        <v>71</v>
      </c>
      <c r="D94" s="3">
        <v>44282</v>
      </c>
      <c r="E94" s="4">
        <v>0.70833333333333337</v>
      </c>
      <c r="F94" s="5">
        <v>44256</v>
      </c>
      <c r="G94" s="3">
        <v>44282</v>
      </c>
      <c r="H94" s="4">
        <v>0.76041666666666663</v>
      </c>
      <c r="I94" s="4">
        <v>5.2083333333333259E-2</v>
      </c>
      <c r="J94" s="1" t="s">
        <v>72</v>
      </c>
      <c r="K94" s="1" t="s">
        <v>73</v>
      </c>
      <c r="L94" s="1" t="s">
        <v>703</v>
      </c>
      <c r="M94" s="1" t="s">
        <v>75</v>
      </c>
      <c r="N94" s="1" t="s">
        <v>170</v>
      </c>
      <c r="O94" s="1" t="s">
        <v>473</v>
      </c>
      <c r="P94" s="1" t="s">
        <v>78</v>
      </c>
      <c r="Q94" s="1" t="s">
        <v>78</v>
      </c>
      <c r="R94" s="8" t="s">
        <v>172</v>
      </c>
      <c r="S94" s="1" t="s">
        <v>79</v>
      </c>
      <c r="T94" s="1" t="s">
        <v>704</v>
      </c>
      <c r="U94" s="19" t="s">
        <v>705</v>
      </c>
      <c r="V94" s="1" t="s">
        <v>80</v>
      </c>
      <c r="W94" s="1" t="s">
        <v>81</v>
      </c>
      <c r="X94" s="1" t="s">
        <v>123</v>
      </c>
      <c r="Y94" s="1" t="s">
        <v>83</v>
      </c>
      <c r="Z94" s="1" t="s">
        <v>152</v>
      </c>
      <c r="AA94" s="1" t="s">
        <v>72</v>
      </c>
      <c r="AB94" s="1" t="s">
        <v>153</v>
      </c>
      <c r="AC94" s="1" t="s">
        <v>164</v>
      </c>
      <c r="AD94" s="1" t="s">
        <v>126</v>
      </c>
      <c r="AE94" s="1">
        <v>47</v>
      </c>
      <c r="AF94" s="1" t="s">
        <v>88</v>
      </c>
      <c r="AG94" s="1" t="s">
        <v>72</v>
      </c>
      <c r="AH94" s="1" t="s">
        <v>299</v>
      </c>
      <c r="AI94" s="1" t="s">
        <v>90</v>
      </c>
      <c r="AJ94" s="1" t="s">
        <v>91</v>
      </c>
      <c r="AK94" s="1" t="s">
        <v>92</v>
      </c>
      <c r="AL94" s="1" t="s">
        <v>72</v>
      </c>
      <c r="AM94" s="1" t="s">
        <v>244</v>
      </c>
      <c r="AN94" s="1">
        <v>1</v>
      </c>
      <c r="AO94" s="1" t="s">
        <v>245</v>
      </c>
      <c r="AP94" s="1" t="s">
        <v>72</v>
      </c>
      <c r="AQ94" s="1" t="s">
        <v>72</v>
      </c>
      <c r="AR94" s="1" t="s">
        <v>706</v>
      </c>
      <c r="AS94" s="1" t="s">
        <v>263</v>
      </c>
      <c r="AT94" s="1" t="s">
        <v>636</v>
      </c>
      <c r="AU94" s="3">
        <v>44282</v>
      </c>
      <c r="AV94" s="6">
        <v>0.77083333333333337</v>
      </c>
      <c r="AW94" s="4" t="s">
        <v>72</v>
      </c>
      <c r="AX94" s="4" t="s">
        <v>72</v>
      </c>
      <c r="AY94" s="6" t="s">
        <v>72</v>
      </c>
      <c r="AZ94" s="6" t="s">
        <v>72</v>
      </c>
      <c r="BA94" s="6" t="s">
        <v>72</v>
      </c>
      <c r="BB94" s="6" t="s">
        <v>72</v>
      </c>
      <c r="BC94" s="6" t="s">
        <v>72</v>
      </c>
      <c r="BD94" s="6" t="s">
        <v>72</v>
      </c>
      <c r="BE94" s="6" t="s">
        <v>72</v>
      </c>
      <c r="BF94" s="6" t="s">
        <v>72</v>
      </c>
      <c r="BG94" s="1" t="s">
        <v>72</v>
      </c>
      <c r="BH94" s="1" t="s">
        <v>88</v>
      </c>
      <c r="BI94" s="1" t="s">
        <v>79</v>
      </c>
      <c r="BJ94" s="1" t="s">
        <v>72</v>
      </c>
      <c r="BK94" s="1" t="s">
        <v>72</v>
      </c>
      <c r="BL94" s="1" t="s">
        <v>72</v>
      </c>
      <c r="BM94" s="1" t="s">
        <v>72</v>
      </c>
      <c r="BN94" s="1" t="s">
        <v>88</v>
      </c>
      <c r="BO94" s="1" t="s">
        <v>88</v>
      </c>
      <c r="BP94" s="1" t="s">
        <v>88</v>
      </c>
      <c r="BQ94" s="1" t="s">
        <v>160</v>
      </c>
      <c r="BR94" s="1" t="s">
        <v>707</v>
      </c>
    </row>
    <row r="95" spans="1:70" ht="20.45" customHeight="1">
      <c r="A95" s="1" t="s">
        <v>708</v>
      </c>
      <c r="B95" s="1">
        <v>210043</v>
      </c>
      <c r="C95" s="1" t="s">
        <v>497</v>
      </c>
      <c r="D95" s="3">
        <v>44283</v>
      </c>
      <c r="E95" s="4">
        <v>0.54166666666666663</v>
      </c>
      <c r="F95" s="5">
        <v>44256</v>
      </c>
      <c r="G95" s="3">
        <v>44283</v>
      </c>
      <c r="H95" s="4">
        <v>0.60416666666666663</v>
      </c>
      <c r="I95" s="4">
        <v>6.25E-2</v>
      </c>
      <c r="J95" s="1" t="s">
        <v>72</v>
      </c>
      <c r="K95" s="1" t="s">
        <v>73</v>
      </c>
      <c r="L95" s="1" t="s">
        <v>709</v>
      </c>
      <c r="M95" s="1" t="s">
        <v>75</v>
      </c>
      <c r="N95" s="1" t="s">
        <v>500</v>
      </c>
      <c r="O95" s="1" t="s">
        <v>497</v>
      </c>
      <c r="P95" s="1" t="s">
        <v>78</v>
      </c>
      <c r="Q95" s="1" t="s">
        <v>78</v>
      </c>
      <c r="R95" s="1" t="s">
        <v>78</v>
      </c>
      <c r="S95" s="1" t="s">
        <v>96</v>
      </c>
      <c r="T95" s="1" t="s">
        <v>72</v>
      </c>
      <c r="U95" s="16" t="s">
        <v>710</v>
      </c>
      <c r="V95" s="1" t="s">
        <v>80</v>
      </c>
      <c r="W95" s="1" t="s">
        <v>81</v>
      </c>
      <c r="X95" s="1" t="s">
        <v>82</v>
      </c>
      <c r="Y95" s="1" t="s">
        <v>83</v>
      </c>
      <c r="Z95" s="1" t="s">
        <v>84</v>
      </c>
      <c r="AA95" s="1" t="s">
        <v>72</v>
      </c>
      <c r="AB95" s="1" t="s">
        <v>189</v>
      </c>
      <c r="AC95" s="1" t="s">
        <v>189</v>
      </c>
      <c r="AD95" s="1" t="s">
        <v>126</v>
      </c>
      <c r="AE95" s="1">
        <v>45</v>
      </c>
      <c r="AF95" s="1" t="s">
        <v>88</v>
      </c>
      <c r="AG95" s="1" t="s">
        <v>72</v>
      </c>
      <c r="AH95" s="1" t="s">
        <v>414</v>
      </c>
      <c r="AI95" s="1" t="s">
        <v>90</v>
      </c>
      <c r="AJ95" s="1" t="s">
        <v>91</v>
      </c>
      <c r="AK95" s="1" t="s">
        <v>92</v>
      </c>
      <c r="AL95" s="1" t="s">
        <v>72</v>
      </c>
      <c r="AM95" s="1" t="s">
        <v>217</v>
      </c>
      <c r="AN95" s="1">
        <v>2</v>
      </c>
      <c r="AO95" s="1" t="s">
        <v>519</v>
      </c>
      <c r="AP95" s="1" t="s">
        <v>72</v>
      </c>
      <c r="AQ95" s="1" t="s">
        <v>72</v>
      </c>
      <c r="AR95" s="1" t="s">
        <v>220</v>
      </c>
      <c r="AS95" s="1" t="s">
        <v>72</v>
      </c>
      <c r="AT95" s="1" t="s">
        <v>72</v>
      </c>
      <c r="AU95" s="3">
        <v>44283</v>
      </c>
      <c r="AV95" s="6">
        <v>0.625</v>
      </c>
      <c r="AW95" s="6">
        <v>0.70833333333333337</v>
      </c>
      <c r="AX95" s="6">
        <v>8.333333333333337E-2</v>
      </c>
      <c r="AY95" s="6">
        <v>2.083333333333337E-2</v>
      </c>
      <c r="AZ95" s="1" t="s">
        <v>711</v>
      </c>
      <c r="BA95" s="1" t="s">
        <v>712</v>
      </c>
      <c r="BB95" s="1" t="s">
        <v>713</v>
      </c>
      <c r="BC95" s="1" t="s">
        <v>247</v>
      </c>
      <c r="BD95" s="1">
        <v>4</v>
      </c>
      <c r="BE95" s="1" t="s">
        <v>95</v>
      </c>
      <c r="BF95" s="1" t="s">
        <v>75</v>
      </c>
      <c r="BG95" s="1" t="s">
        <v>72</v>
      </c>
      <c r="BH95" s="1" t="s">
        <v>88</v>
      </c>
      <c r="BI95" s="1" t="s">
        <v>96</v>
      </c>
      <c r="BJ95" s="1" t="s">
        <v>72</v>
      </c>
      <c r="BK95" s="1" t="s">
        <v>312</v>
      </c>
      <c r="BL95" s="1" t="s">
        <v>714</v>
      </c>
      <c r="BM95" s="1">
        <v>64</v>
      </c>
      <c r="BN95" s="1" t="s">
        <v>75</v>
      </c>
      <c r="BO95" s="1" t="s">
        <v>75</v>
      </c>
      <c r="BP95" s="1" t="s">
        <v>75</v>
      </c>
      <c r="BQ95" s="21" t="s">
        <v>99</v>
      </c>
      <c r="BR95" s="21" t="s">
        <v>100</v>
      </c>
    </row>
    <row r="96" spans="1:70" ht="20.45" customHeight="1">
      <c r="A96" s="1" t="s">
        <v>715</v>
      </c>
      <c r="B96" s="1">
        <v>210044</v>
      </c>
      <c r="C96" s="1" t="s">
        <v>71</v>
      </c>
      <c r="D96" s="3">
        <v>44288</v>
      </c>
      <c r="E96" s="4">
        <v>0.3125</v>
      </c>
      <c r="F96" s="5">
        <v>44287</v>
      </c>
      <c r="G96" s="3">
        <v>44288</v>
      </c>
      <c r="H96" s="4">
        <v>0.375</v>
      </c>
      <c r="I96" s="4">
        <v>6.25E-2</v>
      </c>
      <c r="J96" s="1" t="s">
        <v>72</v>
      </c>
      <c r="K96" s="1" t="s">
        <v>73</v>
      </c>
      <c r="L96" s="1" t="s">
        <v>716</v>
      </c>
      <c r="M96" s="1" t="s">
        <v>75</v>
      </c>
      <c r="N96" s="1" t="s">
        <v>208</v>
      </c>
      <c r="O96" s="1" t="s">
        <v>77</v>
      </c>
      <c r="P96" s="1" t="s">
        <v>78</v>
      </c>
      <c r="Q96" s="1" t="s">
        <v>78</v>
      </c>
      <c r="R96" s="1" t="s">
        <v>78</v>
      </c>
      <c r="S96" s="1" t="s">
        <v>96</v>
      </c>
      <c r="T96" s="1" t="s">
        <v>72</v>
      </c>
      <c r="U96" s="16" t="s">
        <v>717</v>
      </c>
      <c r="V96" s="1" t="s">
        <v>80</v>
      </c>
      <c r="W96" s="1" t="s">
        <v>81</v>
      </c>
      <c r="X96" s="1" t="s">
        <v>123</v>
      </c>
      <c r="Y96" s="1" t="s">
        <v>83</v>
      </c>
      <c r="Z96" s="1" t="s">
        <v>152</v>
      </c>
      <c r="AA96" s="1" t="s">
        <v>72</v>
      </c>
      <c r="AB96" s="1" t="s">
        <v>153</v>
      </c>
      <c r="AC96" s="1" t="s">
        <v>154</v>
      </c>
      <c r="AD96" s="1" t="s">
        <v>126</v>
      </c>
      <c r="AE96" s="1">
        <v>56</v>
      </c>
      <c r="AF96" s="1" t="s">
        <v>88</v>
      </c>
      <c r="AG96" s="1" t="s">
        <v>72</v>
      </c>
      <c r="AH96" s="1" t="s">
        <v>299</v>
      </c>
      <c r="AI96" s="1" t="s">
        <v>90</v>
      </c>
      <c r="AJ96" s="1" t="s">
        <v>91</v>
      </c>
      <c r="AK96" s="1" t="s">
        <v>216</v>
      </c>
      <c r="AL96" s="1" t="s">
        <v>72</v>
      </c>
      <c r="AM96" s="1" t="s">
        <v>229</v>
      </c>
      <c r="AN96" s="1">
        <v>2</v>
      </c>
      <c r="AO96" s="1" t="s">
        <v>230</v>
      </c>
      <c r="AP96" s="1">
        <v>2</v>
      </c>
      <c r="AQ96" s="1" t="s">
        <v>718</v>
      </c>
      <c r="AR96" s="1" t="s">
        <v>719</v>
      </c>
      <c r="AS96" s="1" t="s">
        <v>72</v>
      </c>
      <c r="AT96" s="1" t="s">
        <v>72</v>
      </c>
      <c r="AU96" s="3">
        <v>44288</v>
      </c>
      <c r="AV96" s="6">
        <v>0.43055555555555558</v>
      </c>
      <c r="AW96" s="6">
        <v>0.48958333333333331</v>
      </c>
      <c r="AX96" s="6">
        <v>5.9027777777777735E-2</v>
      </c>
      <c r="AY96" s="6">
        <v>5.555555555555558E-2</v>
      </c>
      <c r="AZ96" s="1" t="s">
        <v>720</v>
      </c>
      <c r="BA96" s="1" t="s">
        <v>721</v>
      </c>
      <c r="BB96" s="1" t="s">
        <v>722</v>
      </c>
      <c r="BC96" s="1" t="s">
        <v>247</v>
      </c>
      <c r="BD96" s="1">
        <v>15</v>
      </c>
      <c r="BE96" s="1" t="s">
        <v>723</v>
      </c>
      <c r="BF96" s="1" t="s">
        <v>75</v>
      </c>
      <c r="BG96" s="1" t="s">
        <v>72</v>
      </c>
      <c r="BH96" s="1" t="s">
        <v>88</v>
      </c>
      <c r="BI96" s="1" t="s">
        <v>96</v>
      </c>
      <c r="BJ96" s="1" t="s">
        <v>72</v>
      </c>
      <c r="BK96" s="1" t="s">
        <v>312</v>
      </c>
      <c r="BL96" s="1" t="s">
        <v>724</v>
      </c>
      <c r="BM96" s="1">
        <v>24</v>
      </c>
      <c r="BN96" s="1" t="s">
        <v>75</v>
      </c>
      <c r="BO96" s="1" t="s">
        <v>75</v>
      </c>
      <c r="BP96" s="1" t="s">
        <v>75</v>
      </c>
      <c r="BQ96" s="21" t="s">
        <v>99</v>
      </c>
      <c r="BR96" s="21" t="s">
        <v>100</v>
      </c>
    </row>
    <row r="97" spans="1:70" ht="20.45" customHeight="1">
      <c r="A97" s="1" t="s">
        <v>725</v>
      </c>
      <c r="B97" s="1">
        <v>210045</v>
      </c>
      <c r="C97" s="1" t="s">
        <v>497</v>
      </c>
      <c r="D97" s="3">
        <v>44289</v>
      </c>
      <c r="E97" s="4">
        <v>0.79861111111111116</v>
      </c>
      <c r="F97" s="5">
        <v>44287</v>
      </c>
      <c r="G97" s="3">
        <v>44289</v>
      </c>
      <c r="H97" s="4">
        <v>0.875</v>
      </c>
      <c r="I97" s="4">
        <v>7.638888888888884E-2</v>
      </c>
      <c r="J97" s="1" t="s">
        <v>72</v>
      </c>
      <c r="K97" s="1" t="s">
        <v>73</v>
      </c>
      <c r="L97" s="1" t="s">
        <v>726</v>
      </c>
      <c r="M97" s="1" t="s">
        <v>75</v>
      </c>
      <c r="N97" s="1" t="s">
        <v>500</v>
      </c>
      <c r="O97" s="1" t="s">
        <v>497</v>
      </c>
      <c r="P97" s="1" t="s">
        <v>78</v>
      </c>
      <c r="Q97" s="1" t="s">
        <v>78</v>
      </c>
      <c r="R97" s="1" t="s">
        <v>78</v>
      </c>
      <c r="S97" s="1" t="s">
        <v>96</v>
      </c>
      <c r="T97" s="1" t="s">
        <v>72</v>
      </c>
      <c r="U97" s="16" t="s">
        <v>666</v>
      </c>
      <c r="V97" s="1" t="s">
        <v>80</v>
      </c>
      <c r="W97" s="1" t="s">
        <v>81</v>
      </c>
      <c r="X97" s="1" t="s">
        <v>123</v>
      </c>
      <c r="Y97" s="1" t="s">
        <v>83</v>
      </c>
      <c r="Z97" s="1" t="s">
        <v>84</v>
      </c>
      <c r="AA97" s="1" t="s">
        <v>72</v>
      </c>
      <c r="AB97" s="1" t="s">
        <v>214</v>
      </c>
      <c r="AC97" s="1" t="s">
        <v>253</v>
      </c>
      <c r="AD97" s="1" t="s">
        <v>126</v>
      </c>
      <c r="AE97" s="1">
        <v>56</v>
      </c>
      <c r="AF97" s="1" t="s">
        <v>88</v>
      </c>
      <c r="AG97" s="1" t="s">
        <v>72</v>
      </c>
      <c r="AH97" s="1" t="s">
        <v>414</v>
      </c>
      <c r="AI97" s="1" t="s">
        <v>90</v>
      </c>
      <c r="AJ97" s="1" t="s">
        <v>91</v>
      </c>
      <c r="AK97" s="1" t="s">
        <v>92</v>
      </c>
      <c r="AL97" s="1" t="s">
        <v>72</v>
      </c>
      <c r="AM97" s="1" t="s">
        <v>217</v>
      </c>
      <c r="AN97" s="1">
        <v>2</v>
      </c>
      <c r="AO97" s="1" t="s">
        <v>519</v>
      </c>
      <c r="AP97" s="1" t="s">
        <v>72</v>
      </c>
      <c r="AQ97" s="1" t="s">
        <v>72</v>
      </c>
      <c r="AR97" s="1" t="s">
        <v>220</v>
      </c>
      <c r="AS97" s="1" t="s">
        <v>72</v>
      </c>
      <c r="AT97" s="1" t="s">
        <v>72</v>
      </c>
      <c r="AU97" s="3">
        <v>44290</v>
      </c>
      <c r="AV97" s="6">
        <v>0.32291666666666669</v>
      </c>
      <c r="AW97" s="6">
        <v>0.41666666666666669</v>
      </c>
      <c r="AX97" s="6">
        <v>9.375E-2</v>
      </c>
      <c r="AY97" s="6">
        <v>0.44791666666666669</v>
      </c>
      <c r="AZ97" s="4">
        <v>0.52430555555555558</v>
      </c>
      <c r="BA97" s="1" t="s">
        <v>727</v>
      </c>
      <c r="BB97" s="1" t="s">
        <v>727</v>
      </c>
      <c r="BC97" s="1" t="s">
        <v>247</v>
      </c>
      <c r="BD97" s="1">
        <v>15</v>
      </c>
      <c r="BE97" s="1" t="s">
        <v>95</v>
      </c>
      <c r="BF97" s="1" t="s">
        <v>75</v>
      </c>
      <c r="BG97" s="1" t="s">
        <v>72</v>
      </c>
      <c r="BH97" s="1" t="s">
        <v>88</v>
      </c>
      <c r="BI97" s="1" t="s">
        <v>96</v>
      </c>
      <c r="BJ97" s="1" t="s">
        <v>72</v>
      </c>
      <c r="BK97" s="1" t="s">
        <v>312</v>
      </c>
      <c r="BL97" s="1" t="s">
        <v>714</v>
      </c>
      <c r="BM97" s="1">
        <v>64</v>
      </c>
      <c r="BN97" s="1" t="s">
        <v>75</v>
      </c>
      <c r="BO97" s="1" t="s">
        <v>75</v>
      </c>
      <c r="BP97" s="1" t="s">
        <v>75</v>
      </c>
      <c r="BQ97" s="21" t="s">
        <v>99</v>
      </c>
      <c r="BR97" s="21" t="s">
        <v>100</v>
      </c>
    </row>
    <row r="98" spans="1:70" ht="20.45" customHeight="1">
      <c r="A98" s="1" t="s">
        <v>728</v>
      </c>
      <c r="B98" s="1">
        <v>210046</v>
      </c>
      <c r="C98" s="1" t="s">
        <v>497</v>
      </c>
      <c r="D98" s="3">
        <v>44294</v>
      </c>
      <c r="E98" s="4">
        <v>0.86111111111111116</v>
      </c>
      <c r="F98" s="5">
        <v>44287</v>
      </c>
      <c r="G98" s="3">
        <v>44295</v>
      </c>
      <c r="H98" s="4">
        <v>4.1666666666666664E-2</v>
      </c>
      <c r="I98" s="4">
        <v>0.18055555555555555</v>
      </c>
      <c r="J98" s="1" t="s">
        <v>72</v>
      </c>
      <c r="K98" s="1" t="s">
        <v>73</v>
      </c>
      <c r="L98" s="1" t="s">
        <v>729</v>
      </c>
      <c r="M98" s="1" t="s">
        <v>75</v>
      </c>
      <c r="N98" s="1" t="s">
        <v>500</v>
      </c>
      <c r="O98" s="1" t="s">
        <v>497</v>
      </c>
      <c r="P98" s="1" t="s">
        <v>78</v>
      </c>
      <c r="Q98" s="1" t="s">
        <v>78</v>
      </c>
      <c r="R98" s="1" t="s">
        <v>78</v>
      </c>
      <c r="S98" s="1" t="s">
        <v>96</v>
      </c>
      <c r="T98" s="1" t="s">
        <v>72</v>
      </c>
      <c r="U98" s="20" t="s">
        <v>699</v>
      </c>
      <c r="V98" s="1" t="s">
        <v>80</v>
      </c>
      <c r="W98" s="1" t="s">
        <v>81</v>
      </c>
      <c r="X98" s="1" t="s">
        <v>123</v>
      </c>
      <c r="Y98" s="1" t="s">
        <v>83</v>
      </c>
      <c r="Z98" s="1" t="s">
        <v>84</v>
      </c>
      <c r="AA98" s="1" t="s">
        <v>72</v>
      </c>
      <c r="AB98" s="1" t="s">
        <v>104</v>
      </c>
      <c r="AC98" s="1" t="s">
        <v>730</v>
      </c>
      <c r="AD98" s="1" t="s">
        <v>126</v>
      </c>
      <c r="AE98" s="1">
        <v>60</v>
      </c>
      <c r="AF98" s="1" t="s">
        <v>88</v>
      </c>
      <c r="AG98" s="1" t="s">
        <v>72</v>
      </c>
      <c r="AH98" s="1" t="s">
        <v>414</v>
      </c>
      <c r="AI98" s="1" t="s">
        <v>90</v>
      </c>
      <c r="AJ98" s="1" t="s">
        <v>91</v>
      </c>
      <c r="AK98" s="1" t="s">
        <v>92</v>
      </c>
      <c r="AL98" s="1" t="s">
        <v>72</v>
      </c>
      <c r="AM98" s="1" t="s">
        <v>229</v>
      </c>
      <c r="AN98" s="1">
        <v>2</v>
      </c>
      <c r="AO98" s="1" t="s">
        <v>230</v>
      </c>
      <c r="AP98" s="1">
        <v>3</v>
      </c>
      <c r="AQ98" s="1" t="s">
        <v>640</v>
      </c>
      <c r="AR98" s="1" t="s">
        <v>220</v>
      </c>
      <c r="AS98" s="1" t="s">
        <v>72</v>
      </c>
      <c r="AT98" s="1" t="s">
        <v>72</v>
      </c>
      <c r="AU98" s="3">
        <v>44295</v>
      </c>
      <c r="AV98" s="6">
        <v>0.27083333333333331</v>
      </c>
      <c r="AW98" s="6">
        <v>0.35138888888888892</v>
      </c>
      <c r="AX98" s="6">
        <v>8.0555555555555602E-2</v>
      </c>
      <c r="AY98" s="6">
        <v>0.22916666666666666</v>
      </c>
      <c r="AZ98" s="4">
        <v>0.40972222222222227</v>
      </c>
      <c r="BA98" s="1" t="s">
        <v>731</v>
      </c>
      <c r="BB98" s="1" t="s">
        <v>731</v>
      </c>
      <c r="BC98" s="1" t="s">
        <v>247</v>
      </c>
      <c r="BD98" s="1">
        <v>15</v>
      </c>
      <c r="BE98" s="1" t="s">
        <v>95</v>
      </c>
      <c r="BF98" s="1" t="s">
        <v>75</v>
      </c>
      <c r="BG98" s="1" t="s">
        <v>72</v>
      </c>
      <c r="BH98" s="1" t="s">
        <v>88</v>
      </c>
      <c r="BI98" s="1" t="s">
        <v>96</v>
      </c>
      <c r="BJ98" s="1" t="s">
        <v>72</v>
      </c>
      <c r="BK98" s="1" t="s">
        <v>312</v>
      </c>
      <c r="BL98" s="1" t="s">
        <v>714</v>
      </c>
      <c r="BM98" s="1">
        <v>64</v>
      </c>
      <c r="BN98" s="1" t="s">
        <v>75</v>
      </c>
      <c r="BO98" s="1" t="s">
        <v>75</v>
      </c>
      <c r="BP98" s="1" t="s">
        <v>75</v>
      </c>
      <c r="BQ98" s="21" t="s">
        <v>99</v>
      </c>
      <c r="BR98" s="21" t="s">
        <v>100</v>
      </c>
    </row>
    <row r="99" spans="1:70" ht="20.45" customHeight="1">
      <c r="A99" s="1" t="s">
        <v>732</v>
      </c>
      <c r="B99" s="1">
        <v>210046</v>
      </c>
      <c r="C99" s="1" t="s">
        <v>71</v>
      </c>
      <c r="D99" s="3">
        <v>44294</v>
      </c>
      <c r="E99" s="4">
        <v>0.86111111111111116</v>
      </c>
      <c r="F99" s="5">
        <v>44287</v>
      </c>
      <c r="G99" s="3">
        <v>44295</v>
      </c>
      <c r="H99" s="4">
        <v>4.1666666666666664E-2</v>
      </c>
      <c r="I99" s="4">
        <v>0.18055555555555555</v>
      </c>
      <c r="J99" s="1" t="s">
        <v>72</v>
      </c>
      <c r="K99" s="1" t="s">
        <v>73</v>
      </c>
      <c r="L99" s="1" t="s">
        <v>729</v>
      </c>
      <c r="M99" s="1" t="s">
        <v>75</v>
      </c>
      <c r="N99" s="1" t="s">
        <v>500</v>
      </c>
      <c r="O99" s="1" t="s">
        <v>497</v>
      </c>
      <c r="P99" s="1" t="s">
        <v>78</v>
      </c>
      <c r="Q99" s="1" t="s">
        <v>78</v>
      </c>
      <c r="R99" s="1" t="s">
        <v>78</v>
      </c>
      <c r="S99" s="1" t="s">
        <v>96</v>
      </c>
      <c r="T99" s="1" t="s">
        <v>72</v>
      </c>
      <c r="U99" s="75" t="s">
        <v>72</v>
      </c>
      <c r="V99" s="1" t="s">
        <v>80</v>
      </c>
      <c r="W99" s="1" t="s">
        <v>81</v>
      </c>
      <c r="X99" s="1" t="s">
        <v>123</v>
      </c>
      <c r="Y99" s="1" t="s">
        <v>83</v>
      </c>
      <c r="Z99" s="1" t="s">
        <v>84</v>
      </c>
      <c r="AA99" s="1" t="s">
        <v>72</v>
      </c>
      <c r="AB99" s="1" t="s">
        <v>104</v>
      </c>
      <c r="AC99" s="1" t="s">
        <v>730</v>
      </c>
      <c r="AD99" s="1" t="s">
        <v>126</v>
      </c>
      <c r="AE99" s="1">
        <v>60</v>
      </c>
      <c r="AF99" s="1" t="s">
        <v>88</v>
      </c>
      <c r="AG99" s="1" t="s">
        <v>72</v>
      </c>
      <c r="AH99" s="1" t="s">
        <v>414</v>
      </c>
      <c r="AI99" s="1" t="s">
        <v>90</v>
      </c>
      <c r="AJ99" s="1" t="s">
        <v>91</v>
      </c>
      <c r="AK99" s="1" t="s">
        <v>92</v>
      </c>
      <c r="AL99" s="1" t="s">
        <v>72</v>
      </c>
      <c r="AM99" s="1" t="s">
        <v>229</v>
      </c>
      <c r="AN99" s="1">
        <v>2</v>
      </c>
      <c r="AO99" s="1" t="s">
        <v>230</v>
      </c>
      <c r="AP99" s="1">
        <v>3</v>
      </c>
      <c r="AQ99" s="1" t="s">
        <v>640</v>
      </c>
      <c r="AR99" s="1" t="s">
        <v>220</v>
      </c>
      <c r="AS99" s="1" t="s">
        <v>72</v>
      </c>
      <c r="AT99" s="1" t="s">
        <v>72</v>
      </c>
      <c r="AU99" s="3">
        <v>44295</v>
      </c>
      <c r="AV99" s="6">
        <v>0.27083333333333331</v>
      </c>
      <c r="AW99" s="4" t="s">
        <v>72</v>
      </c>
      <c r="AX99" s="4" t="s">
        <v>72</v>
      </c>
      <c r="AY99" s="6">
        <v>0.22916666666666666</v>
      </c>
      <c r="AZ99" s="4">
        <v>0.40972222222222227</v>
      </c>
      <c r="BA99" s="1" t="s">
        <v>731</v>
      </c>
      <c r="BB99" s="1" t="s">
        <v>731</v>
      </c>
      <c r="BC99" s="1" t="s">
        <v>247</v>
      </c>
      <c r="BD99" s="1">
        <v>15</v>
      </c>
      <c r="BE99" s="1" t="s">
        <v>95</v>
      </c>
      <c r="BF99" s="1" t="s">
        <v>75</v>
      </c>
      <c r="BG99" s="1" t="s">
        <v>72</v>
      </c>
      <c r="BH99" s="1" t="s">
        <v>88</v>
      </c>
      <c r="BI99" s="1" t="s">
        <v>79</v>
      </c>
      <c r="BJ99" s="1" t="s">
        <v>72</v>
      </c>
      <c r="BK99" s="1" t="s">
        <v>733</v>
      </c>
      <c r="BL99" s="1" t="s">
        <v>72</v>
      </c>
      <c r="BM99" s="1">
        <v>14</v>
      </c>
      <c r="BN99" s="1" t="s">
        <v>88</v>
      </c>
      <c r="BO99" s="1" t="s">
        <v>88</v>
      </c>
      <c r="BP99" s="1" t="s">
        <v>88</v>
      </c>
      <c r="BQ99" s="1" t="s">
        <v>160</v>
      </c>
      <c r="BR99" s="1" t="s">
        <v>734</v>
      </c>
    </row>
    <row r="100" spans="1:70" ht="20.45" customHeight="1">
      <c r="A100" s="1" t="s">
        <v>735</v>
      </c>
      <c r="B100" s="1">
        <v>210047</v>
      </c>
      <c r="C100" s="1" t="s">
        <v>71</v>
      </c>
      <c r="D100" s="3">
        <v>44294</v>
      </c>
      <c r="E100" s="4">
        <v>0.95833333333333337</v>
      </c>
      <c r="F100" s="5">
        <v>44287</v>
      </c>
      <c r="G100" s="3">
        <v>44295</v>
      </c>
      <c r="H100" s="4">
        <v>4.1666666666666664E-2</v>
      </c>
      <c r="I100" s="4">
        <v>8.3333333333333329E-2</v>
      </c>
      <c r="J100" s="1" t="s">
        <v>72</v>
      </c>
      <c r="K100" s="1" t="s">
        <v>73</v>
      </c>
      <c r="L100" s="1" t="s">
        <v>736</v>
      </c>
      <c r="M100" s="1" t="s">
        <v>75</v>
      </c>
      <c r="N100" s="1" t="s">
        <v>208</v>
      </c>
      <c r="O100" s="1" t="s">
        <v>77</v>
      </c>
      <c r="P100" s="1" t="s">
        <v>78</v>
      </c>
      <c r="Q100" s="1" t="s">
        <v>78</v>
      </c>
      <c r="R100" s="1" t="s">
        <v>78</v>
      </c>
      <c r="S100" s="1" t="s">
        <v>96</v>
      </c>
      <c r="T100" s="1" t="s">
        <v>72</v>
      </c>
      <c r="U100" s="20" t="s">
        <v>737</v>
      </c>
      <c r="V100" s="1" t="s">
        <v>80</v>
      </c>
      <c r="W100" s="1" t="s">
        <v>81</v>
      </c>
      <c r="X100" s="1" t="s">
        <v>738</v>
      </c>
      <c r="Y100" s="1" t="s">
        <v>83</v>
      </c>
      <c r="Z100" s="1" t="s">
        <v>152</v>
      </c>
      <c r="AA100" s="1" t="s">
        <v>72</v>
      </c>
      <c r="AB100" s="1" t="s">
        <v>153</v>
      </c>
      <c r="AC100" s="1" t="s">
        <v>154</v>
      </c>
      <c r="AD100" s="1" t="s">
        <v>126</v>
      </c>
      <c r="AE100" s="1">
        <v>50</v>
      </c>
      <c r="AF100" s="1" t="s">
        <v>88</v>
      </c>
      <c r="AG100" s="1" t="s">
        <v>72</v>
      </c>
      <c r="AH100" s="1" t="s">
        <v>414</v>
      </c>
      <c r="AI100" s="1" t="s">
        <v>90</v>
      </c>
      <c r="AJ100" s="1" t="s">
        <v>91</v>
      </c>
      <c r="AK100" s="1" t="s">
        <v>92</v>
      </c>
      <c r="AL100" s="1" t="s">
        <v>72</v>
      </c>
      <c r="AM100" s="1" t="s">
        <v>254</v>
      </c>
      <c r="AN100" s="1">
        <v>3</v>
      </c>
      <c r="AO100" s="1" t="s">
        <v>367</v>
      </c>
      <c r="AP100" s="1" t="s">
        <v>72</v>
      </c>
      <c r="AQ100" s="1" t="s">
        <v>72</v>
      </c>
      <c r="AR100" s="1" t="s">
        <v>719</v>
      </c>
      <c r="AS100" s="1" t="s">
        <v>263</v>
      </c>
      <c r="AT100" s="1" t="s">
        <v>636</v>
      </c>
      <c r="AU100" s="3">
        <v>44295</v>
      </c>
      <c r="AV100" s="6">
        <v>0.27777777777777779</v>
      </c>
      <c r="AW100" s="6">
        <v>0.45833333333333331</v>
      </c>
      <c r="AX100" s="6">
        <v>0.18055555555555552</v>
      </c>
      <c r="AY100" s="6">
        <v>0.23611111111111113</v>
      </c>
      <c r="AZ100" s="6">
        <v>0.31944444444444448</v>
      </c>
      <c r="BA100" s="1" t="s">
        <v>739</v>
      </c>
      <c r="BB100" s="1" t="s">
        <v>740</v>
      </c>
      <c r="BC100" s="1" t="s">
        <v>741</v>
      </c>
      <c r="BD100" s="1">
        <v>15</v>
      </c>
      <c r="BE100" s="1" t="s">
        <v>742</v>
      </c>
      <c r="BF100" s="1" t="s">
        <v>75</v>
      </c>
      <c r="BG100" s="1" t="s">
        <v>72</v>
      </c>
      <c r="BH100" s="1" t="s">
        <v>88</v>
      </c>
      <c r="BI100" s="1" t="s">
        <v>96</v>
      </c>
      <c r="BJ100" s="1" t="s">
        <v>72</v>
      </c>
      <c r="BK100" s="1" t="s">
        <v>743</v>
      </c>
      <c r="BL100" s="1" t="s">
        <v>744</v>
      </c>
      <c r="BM100" s="1">
        <v>56</v>
      </c>
      <c r="BN100" s="1" t="s">
        <v>75</v>
      </c>
      <c r="BO100" s="1" t="s">
        <v>75</v>
      </c>
      <c r="BP100" s="1" t="s">
        <v>75</v>
      </c>
      <c r="BQ100" s="21" t="s">
        <v>99</v>
      </c>
      <c r="BR100" s="21" t="s">
        <v>100</v>
      </c>
    </row>
    <row r="101" spans="1:70" ht="20.45" customHeight="1">
      <c r="A101" s="1" t="s">
        <v>745</v>
      </c>
      <c r="B101" s="1">
        <v>210048</v>
      </c>
      <c r="C101" s="1" t="s">
        <v>71</v>
      </c>
      <c r="D101" s="3">
        <v>44297</v>
      </c>
      <c r="E101" s="4">
        <v>0.44791666666666669</v>
      </c>
      <c r="F101" s="5">
        <v>44287</v>
      </c>
      <c r="G101" s="3">
        <v>44297</v>
      </c>
      <c r="H101" s="4">
        <v>0.51388888888888895</v>
      </c>
      <c r="I101" s="4">
        <v>6.5972222222222265E-2</v>
      </c>
      <c r="J101" s="1" t="s">
        <v>72</v>
      </c>
      <c r="K101" s="1" t="s">
        <v>73</v>
      </c>
      <c r="L101" s="1" t="s">
        <v>746</v>
      </c>
      <c r="M101" s="1" t="s">
        <v>75</v>
      </c>
      <c r="N101" s="1" t="s">
        <v>208</v>
      </c>
      <c r="O101" s="1" t="s">
        <v>77</v>
      </c>
      <c r="P101" s="1" t="s">
        <v>78</v>
      </c>
      <c r="Q101" s="1" t="s">
        <v>78</v>
      </c>
      <c r="R101" s="1" t="s">
        <v>78</v>
      </c>
      <c r="S101" s="1" t="s">
        <v>79</v>
      </c>
      <c r="T101" s="1" t="s">
        <v>72</v>
      </c>
      <c r="U101" s="16" t="s">
        <v>747</v>
      </c>
      <c r="V101" s="1" t="s">
        <v>80</v>
      </c>
      <c r="W101" s="1" t="s">
        <v>81</v>
      </c>
      <c r="X101" s="1" t="s">
        <v>748</v>
      </c>
      <c r="Y101" s="1" t="s">
        <v>83</v>
      </c>
      <c r="Z101" s="1" t="s">
        <v>443</v>
      </c>
      <c r="AA101" s="1" t="s">
        <v>444</v>
      </c>
      <c r="AB101" s="1" t="s">
        <v>444</v>
      </c>
      <c r="AC101" s="1" t="s">
        <v>749</v>
      </c>
      <c r="AD101" s="1" t="s">
        <v>87</v>
      </c>
      <c r="AE101" s="1">
        <v>55</v>
      </c>
      <c r="AF101" s="1" t="s">
        <v>88</v>
      </c>
      <c r="AG101" s="1" t="s">
        <v>72</v>
      </c>
      <c r="AH101" s="1" t="s">
        <v>414</v>
      </c>
      <c r="AI101" s="1" t="s">
        <v>90</v>
      </c>
      <c r="AJ101" s="1" t="s">
        <v>91</v>
      </c>
      <c r="AK101" s="1" t="s">
        <v>92</v>
      </c>
      <c r="AL101" s="1" t="s">
        <v>72</v>
      </c>
      <c r="AM101" s="1" t="s">
        <v>254</v>
      </c>
      <c r="AN101" s="1">
        <v>2</v>
      </c>
      <c r="AO101" s="1" t="s">
        <v>750</v>
      </c>
      <c r="AP101" s="1" t="s">
        <v>72</v>
      </c>
      <c r="AQ101" s="1" t="s">
        <v>72</v>
      </c>
      <c r="AR101" s="1" t="s">
        <v>447</v>
      </c>
      <c r="AS101" s="1" t="s">
        <v>72</v>
      </c>
      <c r="AT101" s="1" t="s">
        <v>72</v>
      </c>
      <c r="AU101" s="3">
        <v>44297</v>
      </c>
      <c r="AV101" s="6">
        <v>0.52083333333333337</v>
      </c>
      <c r="AW101" s="6">
        <v>0.66111111111111109</v>
      </c>
      <c r="AX101" s="6">
        <v>0.14027777777777772</v>
      </c>
      <c r="AY101" s="6">
        <v>6.9444444444444198E-3</v>
      </c>
      <c r="AZ101" s="1" t="s">
        <v>751</v>
      </c>
      <c r="BA101" s="1" t="s">
        <v>559</v>
      </c>
      <c r="BB101" s="1" t="s">
        <v>559</v>
      </c>
      <c r="BC101" s="1" t="s">
        <v>247</v>
      </c>
      <c r="BD101" s="1">
        <v>15</v>
      </c>
      <c r="BE101" s="1" t="s">
        <v>95</v>
      </c>
      <c r="BF101" s="1" t="s">
        <v>75</v>
      </c>
      <c r="BG101" s="1" t="s">
        <v>72</v>
      </c>
      <c r="BH101" s="1" t="s">
        <v>88</v>
      </c>
      <c r="BI101" s="1" t="s">
        <v>79</v>
      </c>
      <c r="BJ101" s="1" t="s">
        <v>72</v>
      </c>
      <c r="BK101" s="1" t="s">
        <v>752</v>
      </c>
      <c r="BL101" s="1" t="s">
        <v>753</v>
      </c>
      <c r="BM101" s="1">
        <v>47</v>
      </c>
      <c r="BN101" s="1" t="s">
        <v>88</v>
      </c>
      <c r="BO101" s="1" t="s">
        <v>88</v>
      </c>
      <c r="BP101" s="1" t="s">
        <v>88</v>
      </c>
      <c r="BQ101" s="1" t="s">
        <v>160</v>
      </c>
      <c r="BR101" s="1" t="s">
        <v>754</v>
      </c>
    </row>
    <row r="102" spans="1:70" ht="20.45" customHeight="1">
      <c r="A102" s="1" t="s">
        <v>755</v>
      </c>
      <c r="B102" s="1">
        <v>210049</v>
      </c>
      <c r="C102" s="1" t="s">
        <v>497</v>
      </c>
      <c r="D102" s="3">
        <v>44297</v>
      </c>
      <c r="E102" s="4">
        <v>0.77083333333333337</v>
      </c>
      <c r="F102" s="5">
        <v>44287</v>
      </c>
      <c r="G102" s="3">
        <v>44297</v>
      </c>
      <c r="H102" s="4">
        <v>0.83333333333333337</v>
      </c>
      <c r="I102" s="4">
        <v>6.25E-2</v>
      </c>
      <c r="J102" s="1" t="s">
        <v>72</v>
      </c>
      <c r="K102" s="1" t="s">
        <v>73</v>
      </c>
      <c r="L102" s="1" t="s">
        <v>756</v>
      </c>
      <c r="M102" s="1" t="s">
        <v>75</v>
      </c>
      <c r="N102" s="1" t="s">
        <v>500</v>
      </c>
      <c r="O102" s="1" t="s">
        <v>497</v>
      </c>
      <c r="P102" s="1" t="s">
        <v>78</v>
      </c>
      <c r="Q102" s="1" t="s">
        <v>78</v>
      </c>
      <c r="R102" s="8" t="s">
        <v>172</v>
      </c>
      <c r="S102" s="1" t="s">
        <v>79</v>
      </c>
      <c r="T102" s="1" t="s">
        <v>704</v>
      </c>
      <c r="U102" s="75" t="s">
        <v>72</v>
      </c>
      <c r="V102" s="1" t="s">
        <v>80</v>
      </c>
      <c r="W102" s="1" t="s">
        <v>81</v>
      </c>
      <c r="X102" s="1" t="s">
        <v>82</v>
      </c>
      <c r="Y102" s="1" t="s">
        <v>83</v>
      </c>
      <c r="Z102" s="1" t="s">
        <v>84</v>
      </c>
      <c r="AA102" s="1" t="s">
        <v>72</v>
      </c>
      <c r="AB102" s="1" t="s">
        <v>140</v>
      </c>
      <c r="AC102" s="1" t="s">
        <v>181</v>
      </c>
      <c r="AD102" s="1" t="s">
        <v>87</v>
      </c>
      <c r="AE102" s="1">
        <v>60</v>
      </c>
      <c r="AF102" s="1" t="s">
        <v>88</v>
      </c>
      <c r="AG102" s="1" t="s">
        <v>72</v>
      </c>
      <c r="AH102" s="1" t="s">
        <v>414</v>
      </c>
      <c r="AI102" s="1" t="s">
        <v>90</v>
      </c>
      <c r="AJ102" s="1" t="s">
        <v>91</v>
      </c>
      <c r="AK102" s="1" t="s">
        <v>92</v>
      </c>
      <c r="AL102" s="1" t="s">
        <v>72</v>
      </c>
      <c r="AM102" s="1" t="s">
        <v>229</v>
      </c>
      <c r="AN102" s="1">
        <v>1</v>
      </c>
      <c r="AO102" s="1" t="s">
        <v>230</v>
      </c>
      <c r="AP102" s="1" t="s">
        <v>72</v>
      </c>
      <c r="AQ102" s="1" t="s">
        <v>72</v>
      </c>
      <c r="AR102" s="1" t="s">
        <v>220</v>
      </c>
      <c r="AS102" s="1" t="s">
        <v>72</v>
      </c>
      <c r="AT102" s="1" t="s">
        <v>72</v>
      </c>
      <c r="AU102" s="3">
        <v>44298</v>
      </c>
      <c r="AV102" s="6">
        <v>0.21527777777777779</v>
      </c>
      <c r="AW102" s="4" t="s">
        <v>72</v>
      </c>
      <c r="AX102" s="4" t="s">
        <v>72</v>
      </c>
      <c r="AY102" s="6" t="s">
        <v>72</v>
      </c>
      <c r="AZ102" s="6" t="s">
        <v>72</v>
      </c>
      <c r="BA102" s="6" t="s">
        <v>72</v>
      </c>
      <c r="BB102" s="6" t="s">
        <v>72</v>
      </c>
      <c r="BC102" s="6" t="s">
        <v>72</v>
      </c>
      <c r="BD102" s="1">
        <v>15</v>
      </c>
      <c r="BE102" s="1" t="s">
        <v>95</v>
      </c>
      <c r="BF102" s="1" t="s">
        <v>75</v>
      </c>
      <c r="BG102" s="1" t="s">
        <v>72</v>
      </c>
      <c r="BH102" s="1" t="s">
        <v>88</v>
      </c>
      <c r="BI102" s="1" t="s">
        <v>79</v>
      </c>
      <c r="BJ102" s="1" t="s">
        <v>72</v>
      </c>
      <c r="BK102" s="1" t="s">
        <v>72</v>
      </c>
      <c r="BL102" s="1" t="s">
        <v>72</v>
      </c>
      <c r="BM102" s="1" t="s">
        <v>72</v>
      </c>
      <c r="BN102" s="1" t="s">
        <v>88</v>
      </c>
      <c r="BO102" s="1" t="s">
        <v>88</v>
      </c>
      <c r="BP102" s="1" t="s">
        <v>88</v>
      </c>
      <c r="BQ102" s="1" t="s">
        <v>160</v>
      </c>
    </row>
    <row r="103" spans="1:70" ht="20.45" customHeight="1">
      <c r="A103" s="1" t="s">
        <v>757</v>
      </c>
      <c r="B103" s="1">
        <v>210050</v>
      </c>
      <c r="C103" s="1" t="s">
        <v>71</v>
      </c>
      <c r="D103" s="3">
        <v>44299</v>
      </c>
      <c r="E103" s="4">
        <v>0.63194444444444442</v>
      </c>
      <c r="F103" s="5">
        <v>44287</v>
      </c>
      <c r="G103" s="3">
        <v>44299</v>
      </c>
      <c r="H103" s="4">
        <v>0.67361111111111116</v>
      </c>
      <c r="I103" s="4">
        <v>4.1666666666666741E-2</v>
      </c>
      <c r="J103" s="1" t="s">
        <v>72</v>
      </c>
      <c r="K103" s="1" t="s">
        <v>73</v>
      </c>
      <c r="L103" s="1" t="s">
        <v>758</v>
      </c>
      <c r="M103" s="1" t="s">
        <v>75</v>
      </c>
      <c r="N103" s="1" t="s">
        <v>565</v>
      </c>
      <c r="O103" s="1" t="s">
        <v>77</v>
      </c>
      <c r="P103" s="1" t="s">
        <v>78</v>
      </c>
      <c r="Q103" s="1" t="s">
        <v>78</v>
      </c>
      <c r="R103" s="8" t="s">
        <v>172</v>
      </c>
      <c r="S103" s="1" t="s">
        <v>79</v>
      </c>
      <c r="T103" s="1" t="s">
        <v>759</v>
      </c>
      <c r="U103" s="19" t="s">
        <v>760</v>
      </c>
      <c r="V103" s="1" t="s">
        <v>80</v>
      </c>
      <c r="W103" s="1" t="s">
        <v>81</v>
      </c>
      <c r="X103" s="1" t="s">
        <v>123</v>
      </c>
      <c r="Y103" s="1" t="s">
        <v>83</v>
      </c>
      <c r="Z103" s="1" t="s">
        <v>84</v>
      </c>
      <c r="AA103" s="1" t="s">
        <v>72</v>
      </c>
      <c r="AB103" s="1" t="s">
        <v>761</v>
      </c>
      <c r="AC103" s="1" t="s">
        <v>761</v>
      </c>
      <c r="AD103" s="1" t="s">
        <v>87</v>
      </c>
      <c r="AE103" s="1">
        <v>55</v>
      </c>
      <c r="AF103" s="1" t="s">
        <v>88</v>
      </c>
      <c r="AG103" s="1" t="s">
        <v>72</v>
      </c>
      <c r="AH103" s="1" t="s">
        <v>414</v>
      </c>
      <c r="AI103" s="1" t="s">
        <v>90</v>
      </c>
      <c r="AJ103" s="1" t="s">
        <v>91</v>
      </c>
      <c r="AK103" s="1" t="s">
        <v>92</v>
      </c>
      <c r="AL103" s="1" t="s">
        <v>72</v>
      </c>
      <c r="AM103" s="1" t="s">
        <v>229</v>
      </c>
      <c r="AN103" s="1">
        <v>2</v>
      </c>
      <c r="AO103" s="1" t="s">
        <v>230</v>
      </c>
      <c r="AP103" s="1">
        <v>6</v>
      </c>
      <c r="AQ103" s="1" t="s">
        <v>430</v>
      </c>
      <c r="AR103" s="1" t="s">
        <v>220</v>
      </c>
      <c r="AS103" s="1" t="s">
        <v>72</v>
      </c>
      <c r="AT103" s="1" t="s">
        <v>72</v>
      </c>
      <c r="AU103" s="3">
        <v>44299</v>
      </c>
      <c r="AV103" s="6">
        <v>0.67361111111111116</v>
      </c>
      <c r="AW103" s="6">
        <v>0.76527777777777783</v>
      </c>
      <c r="AX103" s="6">
        <v>9.1666666666666674E-2</v>
      </c>
      <c r="AY103" s="6">
        <v>0</v>
      </c>
      <c r="AZ103" s="1" t="s">
        <v>762</v>
      </c>
      <c r="BA103" s="1" t="s">
        <v>763</v>
      </c>
      <c r="BB103" s="1" t="s">
        <v>763</v>
      </c>
      <c r="BC103" s="1" t="s">
        <v>247</v>
      </c>
      <c r="BD103" s="1">
        <v>15</v>
      </c>
      <c r="BE103" s="1" t="s">
        <v>95</v>
      </c>
      <c r="BF103" s="1" t="s">
        <v>72</v>
      </c>
      <c r="BG103" s="1" t="s">
        <v>72</v>
      </c>
      <c r="BH103" s="1" t="s">
        <v>88</v>
      </c>
      <c r="BI103" s="1" t="s">
        <v>79</v>
      </c>
      <c r="BJ103" s="1" t="s">
        <v>72</v>
      </c>
      <c r="BK103" s="1" t="s">
        <v>312</v>
      </c>
      <c r="BL103" s="1" t="s">
        <v>764</v>
      </c>
      <c r="BM103" s="1">
        <v>14</v>
      </c>
      <c r="BN103" s="1" t="s">
        <v>88</v>
      </c>
      <c r="BO103" s="1" t="s">
        <v>88</v>
      </c>
      <c r="BP103" s="1" t="s">
        <v>88</v>
      </c>
      <c r="BQ103" s="1" t="s">
        <v>160</v>
      </c>
      <c r="BR103" s="1" t="s">
        <v>508</v>
      </c>
    </row>
    <row r="104" spans="1:70" ht="20.45" customHeight="1">
      <c r="A104" s="1" t="s">
        <v>765</v>
      </c>
      <c r="B104" s="1">
        <v>210050</v>
      </c>
      <c r="C104" s="1" t="s">
        <v>71</v>
      </c>
      <c r="D104" s="3">
        <v>44299</v>
      </c>
      <c r="E104" s="4">
        <v>0.63194444444444442</v>
      </c>
      <c r="F104" s="5">
        <v>44287</v>
      </c>
      <c r="G104" s="3">
        <v>44299</v>
      </c>
      <c r="H104" s="4">
        <v>0.67361111111111116</v>
      </c>
      <c r="I104" s="4">
        <v>4.1666666666666741E-2</v>
      </c>
      <c r="J104" s="1" t="s">
        <v>72</v>
      </c>
      <c r="K104" s="1" t="s">
        <v>73</v>
      </c>
      <c r="L104" s="1" t="s">
        <v>758</v>
      </c>
      <c r="M104" s="1" t="s">
        <v>75</v>
      </c>
      <c r="N104" s="1" t="s">
        <v>617</v>
      </c>
      <c r="O104" s="1" t="s">
        <v>77</v>
      </c>
      <c r="P104" s="1" t="s">
        <v>78</v>
      </c>
      <c r="Q104" s="1" t="s">
        <v>78</v>
      </c>
      <c r="R104" s="8" t="s">
        <v>172</v>
      </c>
      <c r="S104" s="1" t="s">
        <v>79</v>
      </c>
      <c r="T104" s="1" t="s">
        <v>759</v>
      </c>
      <c r="U104" s="16" t="s">
        <v>766</v>
      </c>
      <c r="V104" s="1" t="s">
        <v>80</v>
      </c>
      <c r="W104" s="1" t="s">
        <v>81</v>
      </c>
      <c r="X104" s="1" t="s">
        <v>123</v>
      </c>
      <c r="Y104" s="1" t="s">
        <v>83</v>
      </c>
      <c r="Z104" s="1" t="s">
        <v>84</v>
      </c>
      <c r="AA104" s="1" t="s">
        <v>72</v>
      </c>
      <c r="AB104" s="1" t="s">
        <v>761</v>
      </c>
      <c r="AC104" s="1" t="s">
        <v>761</v>
      </c>
      <c r="AD104" s="1" t="s">
        <v>87</v>
      </c>
      <c r="AE104" s="1">
        <v>55</v>
      </c>
      <c r="AF104" s="1" t="s">
        <v>88</v>
      </c>
      <c r="AG104" s="1" t="s">
        <v>72</v>
      </c>
      <c r="AH104" s="1" t="s">
        <v>414</v>
      </c>
      <c r="AI104" s="1" t="s">
        <v>90</v>
      </c>
      <c r="AJ104" s="1" t="s">
        <v>91</v>
      </c>
      <c r="AK104" s="1" t="s">
        <v>92</v>
      </c>
      <c r="AL104" s="1" t="s">
        <v>72</v>
      </c>
      <c r="AM104" s="1" t="s">
        <v>229</v>
      </c>
      <c r="AN104" s="1">
        <v>2</v>
      </c>
      <c r="AO104" s="1" t="s">
        <v>230</v>
      </c>
      <c r="AP104" s="1">
        <v>6</v>
      </c>
      <c r="AQ104" s="1" t="s">
        <v>430</v>
      </c>
      <c r="AR104" s="1" t="s">
        <v>220</v>
      </c>
      <c r="AS104" s="1" t="s">
        <v>72</v>
      </c>
      <c r="AT104" s="1" t="s">
        <v>72</v>
      </c>
      <c r="AU104" s="3">
        <v>44299</v>
      </c>
      <c r="AV104" s="6">
        <v>0.67361111111111116</v>
      </c>
      <c r="AW104" s="6">
        <v>0.76527777777777783</v>
      </c>
      <c r="AX104" s="6">
        <v>9.1666666666666674E-2</v>
      </c>
      <c r="AY104" s="6">
        <v>0</v>
      </c>
      <c r="AZ104" s="1" t="s">
        <v>762</v>
      </c>
      <c r="BA104" s="1" t="s">
        <v>763</v>
      </c>
      <c r="BB104" s="1" t="s">
        <v>763</v>
      </c>
      <c r="BC104" s="1" t="s">
        <v>247</v>
      </c>
      <c r="BD104" s="1">
        <v>15</v>
      </c>
      <c r="BE104" s="1" t="s">
        <v>95</v>
      </c>
      <c r="BF104" s="1" t="s">
        <v>75</v>
      </c>
      <c r="BG104" s="1" t="s">
        <v>72</v>
      </c>
      <c r="BH104" s="1" t="s">
        <v>88</v>
      </c>
      <c r="BI104" s="1" t="s">
        <v>79</v>
      </c>
      <c r="BJ104" s="1" t="s">
        <v>72</v>
      </c>
      <c r="BK104" s="1" t="s">
        <v>312</v>
      </c>
      <c r="BL104" s="1" t="s">
        <v>767</v>
      </c>
      <c r="BM104" s="1" t="s">
        <v>72</v>
      </c>
      <c r="BN104" s="1" t="s">
        <v>88</v>
      </c>
      <c r="BO104" s="1" t="s">
        <v>88</v>
      </c>
      <c r="BP104" s="1" t="s">
        <v>88</v>
      </c>
      <c r="BQ104" s="1" t="s">
        <v>160</v>
      </c>
      <c r="BR104" s="1" t="s">
        <v>768</v>
      </c>
    </row>
    <row r="105" spans="1:70" ht="20.45" customHeight="1">
      <c r="A105" s="1" t="s">
        <v>769</v>
      </c>
      <c r="B105" s="1">
        <v>210051</v>
      </c>
      <c r="C105" s="1" t="s">
        <v>71</v>
      </c>
      <c r="D105" s="3">
        <v>44301</v>
      </c>
      <c r="E105" s="4">
        <v>0.69444444444444453</v>
      </c>
      <c r="F105" s="5">
        <v>44287</v>
      </c>
      <c r="G105" s="3">
        <v>44301</v>
      </c>
      <c r="H105" s="4">
        <v>0.75694444444444453</v>
      </c>
      <c r="I105" s="4">
        <v>6.25E-2</v>
      </c>
      <c r="J105" s="1">
        <v>0</v>
      </c>
      <c r="K105" s="1" t="s">
        <v>498</v>
      </c>
      <c r="L105" s="1" t="s">
        <v>770</v>
      </c>
      <c r="M105" s="1" t="s">
        <v>75</v>
      </c>
      <c r="N105" s="1" t="s">
        <v>617</v>
      </c>
      <c r="O105" s="1" t="s">
        <v>77</v>
      </c>
      <c r="P105" s="1" t="s">
        <v>78</v>
      </c>
      <c r="Q105" s="8" t="s">
        <v>172</v>
      </c>
      <c r="R105" s="8" t="s">
        <v>172</v>
      </c>
      <c r="S105" s="1" t="s">
        <v>96</v>
      </c>
      <c r="T105" s="1" t="s">
        <v>681</v>
      </c>
      <c r="U105" s="20" t="s">
        <v>771</v>
      </c>
      <c r="V105" s="1" t="s">
        <v>393</v>
      </c>
      <c r="W105" s="1" t="s">
        <v>394</v>
      </c>
      <c r="X105" s="1" t="s">
        <v>394</v>
      </c>
      <c r="Y105" s="1" t="s">
        <v>395</v>
      </c>
      <c r="Z105" s="1" t="s">
        <v>84</v>
      </c>
      <c r="AA105" s="1" t="s">
        <v>72</v>
      </c>
      <c r="AB105" s="1" t="s">
        <v>323</v>
      </c>
      <c r="AC105" s="1" t="s">
        <v>576</v>
      </c>
      <c r="AD105" s="1" t="s">
        <v>87</v>
      </c>
      <c r="AE105" s="1">
        <v>46</v>
      </c>
      <c r="AF105" s="1" t="s">
        <v>88</v>
      </c>
      <c r="AG105" s="1" t="s">
        <v>72</v>
      </c>
      <c r="AH105" s="1" t="s">
        <v>414</v>
      </c>
      <c r="AI105" s="1" t="s">
        <v>90</v>
      </c>
      <c r="AJ105" s="1" t="s">
        <v>91</v>
      </c>
      <c r="AK105" s="1" t="s">
        <v>92</v>
      </c>
      <c r="AL105" s="1" t="s">
        <v>72</v>
      </c>
      <c r="AM105" s="1" t="s">
        <v>72</v>
      </c>
      <c r="AN105" s="1" t="s">
        <v>72</v>
      </c>
      <c r="AO105" s="1" t="s">
        <v>72</v>
      </c>
      <c r="AP105" s="1" t="s">
        <v>72</v>
      </c>
      <c r="AQ105" s="1" t="s">
        <v>72</v>
      </c>
      <c r="AR105" s="1" t="s">
        <v>72</v>
      </c>
      <c r="AS105" s="1" t="s">
        <v>72</v>
      </c>
      <c r="AT105" s="1" t="s">
        <v>72</v>
      </c>
      <c r="AU105" s="3">
        <v>44301</v>
      </c>
      <c r="AV105" s="6">
        <v>0.77083333333333337</v>
      </c>
      <c r="AW105" s="6">
        <v>0.82291666666666663</v>
      </c>
      <c r="AX105" s="6">
        <v>5.2083333333333259E-2</v>
      </c>
      <c r="AY105" s="6">
        <v>1.388888888888884E-2</v>
      </c>
      <c r="AZ105" s="1" t="s">
        <v>772</v>
      </c>
      <c r="BA105" s="1" t="s">
        <v>773</v>
      </c>
      <c r="BB105" s="1" t="s">
        <v>773</v>
      </c>
      <c r="BC105" s="1" t="s">
        <v>247</v>
      </c>
      <c r="BD105" s="1">
        <v>15</v>
      </c>
      <c r="BE105" s="1" t="s">
        <v>95</v>
      </c>
      <c r="BF105" s="1" t="s">
        <v>75</v>
      </c>
      <c r="BG105" s="1" t="s">
        <v>72</v>
      </c>
      <c r="BH105" s="1" t="s">
        <v>88</v>
      </c>
      <c r="BI105" s="1" t="s">
        <v>96</v>
      </c>
      <c r="BJ105" s="1" t="s">
        <v>72</v>
      </c>
      <c r="BK105" s="1" t="s">
        <v>312</v>
      </c>
      <c r="BL105" s="1" t="s">
        <v>774</v>
      </c>
      <c r="BM105" s="1">
        <v>38</v>
      </c>
      <c r="BN105" s="1" t="s">
        <v>75</v>
      </c>
      <c r="BO105" s="1" t="s">
        <v>75</v>
      </c>
      <c r="BP105" s="1" t="s">
        <v>75</v>
      </c>
      <c r="BQ105" s="21" t="s">
        <v>99</v>
      </c>
      <c r="BR105" s="21" t="s">
        <v>100</v>
      </c>
    </row>
    <row r="106" spans="1:70" ht="20.45" customHeight="1">
      <c r="A106" s="10" t="s">
        <v>775</v>
      </c>
      <c r="B106" s="10">
        <v>210052</v>
      </c>
      <c r="C106" s="10" t="s">
        <v>71</v>
      </c>
      <c r="D106" s="11">
        <v>44302</v>
      </c>
      <c r="E106" s="12">
        <v>0.48958333333333331</v>
      </c>
      <c r="F106" s="13">
        <v>44287</v>
      </c>
      <c r="G106" s="11">
        <v>44302</v>
      </c>
      <c r="H106" s="12">
        <v>0.88541666666666663</v>
      </c>
      <c r="I106" s="12">
        <v>0.39583333333333331</v>
      </c>
      <c r="J106" s="10">
        <v>2</v>
      </c>
      <c r="K106" s="10" t="s">
        <v>776</v>
      </c>
      <c r="L106" s="10" t="s">
        <v>777</v>
      </c>
      <c r="M106" s="10" t="s">
        <v>75</v>
      </c>
      <c r="N106" s="10" t="s">
        <v>565</v>
      </c>
      <c r="O106" s="10" t="s">
        <v>77</v>
      </c>
      <c r="P106" s="1" t="s">
        <v>78</v>
      </c>
      <c r="Q106" s="8" t="s">
        <v>172</v>
      </c>
      <c r="R106" s="10" t="s">
        <v>78</v>
      </c>
      <c r="S106" s="10" t="s">
        <v>96</v>
      </c>
      <c r="T106" s="10" t="s">
        <v>456</v>
      </c>
      <c r="U106" s="55" t="s">
        <v>771</v>
      </c>
      <c r="V106" s="10" t="s">
        <v>80</v>
      </c>
      <c r="W106" s="10" t="s">
        <v>778</v>
      </c>
      <c r="X106" s="10" t="s">
        <v>779</v>
      </c>
      <c r="Y106" s="10" t="s">
        <v>780</v>
      </c>
      <c r="Z106" s="10" t="s">
        <v>84</v>
      </c>
      <c r="AA106" s="1" t="s">
        <v>72</v>
      </c>
      <c r="AB106" s="10" t="s">
        <v>140</v>
      </c>
      <c r="AC106" s="1" t="s">
        <v>181</v>
      </c>
      <c r="AD106" s="10" t="s">
        <v>126</v>
      </c>
      <c r="AE106" s="10">
        <v>50</v>
      </c>
      <c r="AF106" s="1" t="s">
        <v>88</v>
      </c>
      <c r="AG106" s="1" t="s">
        <v>72</v>
      </c>
      <c r="AH106" s="10" t="s">
        <v>414</v>
      </c>
      <c r="AI106" s="10" t="s">
        <v>90</v>
      </c>
      <c r="AJ106" s="10" t="s">
        <v>91</v>
      </c>
      <c r="AK106" s="1" t="s">
        <v>92</v>
      </c>
      <c r="AL106" s="1" t="s">
        <v>72</v>
      </c>
      <c r="AM106" s="1" t="s">
        <v>72</v>
      </c>
      <c r="AN106" s="1" t="s">
        <v>72</v>
      </c>
      <c r="AO106" s="1" t="s">
        <v>72</v>
      </c>
      <c r="AP106" s="1" t="s">
        <v>72</v>
      </c>
      <c r="AQ106" s="1" t="s">
        <v>72</v>
      </c>
      <c r="AR106" s="1" t="s">
        <v>72</v>
      </c>
      <c r="AS106" s="1" t="s">
        <v>72</v>
      </c>
      <c r="AT106" s="1" t="s">
        <v>72</v>
      </c>
      <c r="AU106" s="11">
        <v>44303</v>
      </c>
      <c r="AV106" s="15">
        <v>0.25694444444444448</v>
      </c>
      <c r="AW106" s="15">
        <v>0.35416666666666669</v>
      </c>
      <c r="AX106" s="15">
        <v>9.722222222222221E-2</v>
      </c>
      <c r="AY106" s="15">
        <v>0.37152777777777773</v>
      </c>
      <c r="AZ106" s="12">
        <v>0.78819444444444453</v>
      </c>
      <c r="BA106" s="10" t="s">
        <v>781</v>
      </c>
      <c r="BB106" s="10" t="s">
        <v>781</v>
      </c>
      <c r="BC106" s="10" t="s">
        <v>247</v>
      </c>
      <c r="BD106" s="10">
        <v>15</v>
      </c>
      <c r="BE106" s="10" t="s">
        <v>95</v>
      </c>
      <c r="BF106" s="1" t="s">
        <v>88</v>
      </c>
      <c r="BG106" s="1" t="s">
        <v>72</v>
      </c>
      <c r="BH106" s="1" t="s">
        <v>88</v>
      </c>
      <c r="BI106" s="1" t="s">
        <v>72</v>
      </c>
      <c r="BJ106" s="1" t="s">
        <v>72</v>
      </c>
      <c r="BK106" s="10" t="s">
        <v>782</v>
      </c>
      <c r="BL106" s="10" t="s">
        <v>783</v>
      </c>
      <c r="BM106" s="1" t="s">
        <v>72</v>
      </c>
      <c r="BN106" s="1" t="s">
        <v>72</v>
      </c>
      <c r="BO106" s="1" t="s">
        <v>72</v>
      </c>
      <c r="BP106" s="1" t="s">
        <v>72</v>
      </c>
      <c r="BQ106" s="1" t="s">
        <v>72</v>
      </c>
    </row>
    <row r="107" spans="1:70" ht="20.45" customHeight="1">
      <c r="A107" s="1" t="s">
        <v>784</v>
      </c>
      <c r="B107" s="1">
        <v>210052</v>
      </c>
      <c r="C107" s="1" t="s">
        <v>71</v>
      </c>
      <c r="D107" s="3">
        <v>44302</v>
      </c>
      <c r="E107" s="4">
        <v>0.48958333333333331</v>
      </c>
      <c r="F107" s="5">
        <v>44287</v>
      </c>
      <c r="G107" s="3">
        <v>44302</v>
      </c>
      <c r="H107" s="4">
        <v>0.88541666666666663</v>
      </c>
      <c r="I107" s="4">
        <v>0.39583333333333331</v>
      </c>
      <c r="J107" s="1">
        <v>2</v>
      </c>
      <c r="K107" s="1" t="s">
        <v>776</v>
      </c>
      <c r="L107" s="1" t="s">
        <v>777</v>
      </c>
      <c r="M107" s="1" t="s">
        <v>75</v>
      </c>
      <c r="N107" s="1" t="s">
        <v>565</v>
      </c>
      <c r="O107" s="1" t="s">
        <v>77</v>
      </c>
      <c r="P107" s="1" t="s">
        <v>78</v>
      </c>
      <c r="Q107" s="8" t="s">
        <v>172</v>
      </c>
      <c r="R107" s="1" t="s">
        <v>78</v>
      </c>
      <c r="S107" s="1" t="s">
        <v>96</v>
      </c>
      <c r="T107" s="1" t="s">
        <v>456</v>
      </c>
      <c r="U107" s="20" t="s">
        <v>771</v>
      </c>
      <c r="V107" s="1" t="s">
        <v>80</v>
      </c>
      <c r="W107" s="1" t="s">
        <v>778</v>
      </c>
      <c r="X107" s="1" t="s">
        <v>779</v>
      </c>
      <c r="Y107" s="1" t="s">
        <v>780</v>
      </c>
      <c r="Z107" s="1" t="s">
        <v>84</v>
      </c>
      <c r="AA107" s="1" t="s">
        <v>72</v>
      </c>
      <c r="AB107" s="1" t="s">
        <v>140</v>
      </c>
      <c r="AC107" s="1" t="s">
        <v>181</v>
      </c>
      <c r="AD107" s="1" t="s">
        <v>126</v>
      </c>
      <c r="AE107" s="1">
        <v>50</v>
      </c>
      <c r="AF107" s="1" t="s">
        <v>88</v>
      </c>
      <c r="AG107" s="1" t="s">
        <v>72</v>
      </c>
      <c r="AH107" s="1" t="s">
        <v>414</v>
      </c>
      <c r="AI107" s="1" t="s">
        <v>90</v>
      </c>
      <c r="AJ107" s="1" t="s">
        <v>91</v>
      </c>
      <c r="AK107" s="1" t="s">
        <v>92</v>
      </c>
      <c r="AL107" s="1" t="s">
        <v>72</v>
      </c>
      <c r="AM107" s="1" t="s">
        <v>72</v>
      </c>
      <c r="AN107" s="1" t="s">
        <v>72</v>
      </c>
      <c r="AO107" s="1" t="s">
        <v>72</v>
      </c>
      <c r="AP107" s="1" t="s">
        <v>72</v>
      </c>
      <c r="AQ107" s="1" t="s">
        <v>72</v>
      </c>
      <c r="AR107" s="1" t="s">
        <v>72</v>
      </c>
      <c r="AS107" s="1" t="s">
        <v>72</v>
      </c>
      <c r="AT107" s="1" t="s">
        <v>72</v>
      </c>
      <c r="AU107" s="3">
        <v>44303</v>
      </c>
      <c r="AV107" s="6">
        <v>0.25694444444444448</v>
      </c>
      <c r="AW107" s="6">
        <v>0.35416666666666669</v>
      </c>
      <c r="AX107" s="6">
        <v>9.722222222222221E-2</v>
      </c>
      <c r="AY107" s="6">
        <v>0.37152777777777773</v>
      </c>
      <c r="AZ107" s="4">
        <v>0.78819444444444453</v>
      </c>
      <c r="BA107" s="1" t="s">
        <v>781</v>
      </c>
      <c r="BB107" s="1" t="s">
        <v>781</v>
      </c>
      <c r="BC107" s="1" t="s">
        <v>247</v>
      </c>
      <c r="BD107" s="1">
        <v>15</v>
      </c>
      <c r="BE107" s="1" t="s">
        <v>95</v>
      </c>
      <c r="BF107" s="1" t="s">
        <v>88</v>
      </c>
      <c r="BG107" s="1" t="s">
        <v>72</v>
      </c>
      <c r="BH107" s="1" t="s">
        <v>88</v>
      </c>
      <c r="BI107" s="1" t="s">
        <v>96</v>
      </c>
      <c r="BJ107" s="1" t="s">
        <v>72</v>
      </c>
      <c r="BK107" s="1" t="s">
        <v>785</v>
      </c>
      <c r="BL107" s="1" t="s">
        <v>786</v>
      </c>
      <c r="BM107" s="1">
        <v>45</v>
      </c>
      <c r="BN107" s="1" t="s">
        <v>75</v>
      </c>
      <c r="BO107" s="1" t="s">
        <v>75</v>
      </c>
      <c r="BP107" s="1" t="s">
        <v>75</v>
      </c>
      <c r="BQ107" s="21" t="s">
        <v>99</v>
      </c>
      <c r="BR107" s="21" t="s">
        <v>100</v>
      </c>
    </row>
    <row r="108" spans="1:70" ht="20.45" customHeight="1">
      <c r="A108" s="1" t="s">
        <v>787</v>
      </c>
      <c r="B108" s="1">
        <v>210053</v>
      </c>
      <c r="C108" s="1" t="s">
        <v>497</v>
      </c>
      <c r="D108" s="3">
        <v>44303</v>
      </c>
      <c r="E108" s="4">
        <v>0.48958333333333331</v>
      </c>
      <c r="F108" s="5">
        <v>44287</v>
      </c>
      <c r="G108" s="3">
        <v>44303</v>
      </c>
      <c r="H108" s="4">
        <v>0.88541666666666663</v>
      </c>
      <c r="I108" s="4">
        <v>0.39583333333333331</v>
      </c>
      <c r="J108" s="1">
        <v>10</v>
      </c>
      <c r="K108" s="1" t="s">
        <v>776</v>
      </c>
      <c r="L108" s="1" t="s">
        <v>788</v>
      </c>
      <c r="M108" s="1" t="s">
        <v>75</v>
      </c>
      <c r="N108" s="1" t="s">
        <v>500</v>
      </c>
      <c r="O108" s="1" t="s">
        <v>497</v>
      </c>
      <c r="P108" s="1" t="s">
        <v>78</v>
      </c>
      <c r="Q108" s="1" t="s">
        <v>78</v>
      </c>
      <c r="R108" s="1" t="s">
        <v>78</v>
      </c>
      <c r="S108" s="1" t="s">
        <v>96</v>
      </c>
      <c r="T108" s="1" t="s">
        <v>72</v>
      </c>
      <c r="U108" s="20" t="s">
        <v>771</v>
      </c>
      <c r="V108" s="1" t="s">
        <v>80</v>
      </c>
      <c r="W108" s="1" t="s">
        <v>778</v>
      </c>
      <c r="X108" s="1" t="s">
        <v>779</v>
      </c>
      <c r="Y108" s="1" t="s">
        <v>780</v>
      </c>
      <c r="Z108" s="1" t="s">
        <v>84</v>
      </c>
      <c r="AA108" s="1" t="s">
        <v>72</v>
      </c>
      <c r="AB108" s="1" t="s">
        <v>140</v>
      </c>
      <c r="AC108" s="1" t="s">
        <v>140</v>
      </c>
      <c r="AD108" s="1" t="s">
        <v>126</v>
      </c>
      <c r="AE108" s="1">
        <v>38</v>
      </c>
      <c r="AF108" s="1" t="s">
        <v>88</v>
      </c>
      <c r="AG108" s="1" t="s">
        <v>72</v>
      </c>
      <c r="AH108" s="1" t="s">
        <v>414</v>
      </c>
      <c r="AI108" s="1" t="s">
        <v>90</v>
      </c>
      <c r="AJ108" s="1" t="s">
        <v>91</v>
      </c>
      <c r="AK108" s="1" t="s">
        <v>92</v>
      </c>
      <c r="AL108" s="1" t="s">
        <v>72</v>
      </c>
      <c r="AM108" s="1" t="s">
        <v>254</v>
      </c>
      <c r="AN108" s="1" t="s">
        <v>72</v>
      </c>
      <c r="AO108" s="1" t="s">
        <v>789</v>
      </c>
      <c r="AP108" s="1" t="s">
        <v>72</v>
      </c>
      <c r="AQ108" s="1" t="s">
        <v>72</v>
      </c>
      <c r="AR108" s="1" t="s">
        <v>220</v>
      </c>
      <c r="AS108" s="1" t="s">
        <v>72</v>
      </c>
      <c r="AT108" s="1" t="s">
        <v>72</v>
      </c>
      <c r="AU108" s="3">
        <v>44304</v>
      </c>
      <c r="AV108" s="6">
        <v>0.28125</v>
      </c>
      <c r="AW108" s="6">
        <v>0.36249999999999999</v>
      </c>
      <c r="AX108" s="6">
        <v>8.1249999999999989E-2</v>
      </c>
      <c r="AY108" s="6">
        <v>0.39583333333333331</v>
      </c>
      <c r="AZ108" s="4">
        <v>0.79166666666666663</v>
      </c>
      <c r="BA108" s="1" t="s">
        <v>790</v>
      </c>
      <c r="BB108" s="1" t="s">
        <v>790</v>
      </c>
      <c r="BC108" s="1" t="s">
        <v>247</v>
      </c>
      <c r="BD108" s="1">
        <v>15</v>
      </c>
      <c r="BE108" s="1" t="s">
        <v>95</v>
      </c>
      <c r="BF108" s="1" t="s">
        <v>75</v>
      </c>
      <c r="BG108" s="1" t="s">
        <v>72</v>
      </c>
      <c r="BH108" s="1" t="s">
        <v>88</v>
      </c>
      <c r="BI108" s="1" t="s">
        <v>96</v>
      </c>
      <c r="BJ108" s="1" t="s">
        <v>72</v>
      </c>
      <c r="BK108" s="1" t="s">
        <v>312</v>
      </c>
      <c r="BL108" s="1" t="s">
        <v>714</v>
      </c>
      <c r="BM108" s="1">
        <v>64</v>
      </c>
      <c r="BN108" s="1" t="s">
        <v>75</v>
      </c>
      <c r="BO108" s="1" t="s">
        <v>75</v>
      </c>
      <c r="BP108" s="1" t="s">
        <v>75</v>
      </c>
      <c r="BQ108" s="21" t="s">
        <v>99</v>
      </c>
      <c r="BR108" s="21" t="s">
        <v>100</v>
      </c>
    </row>
    <row r="109" spans="1:70" ht="20.45" customHeight="1">
      <c r="A109" s="1" t="s">
        <v>791</v>
      </c>
      <c r="B109" s="1">
        <v>210054</v>
      </c>
      <c r="C109" s="1" t="s">
        <v>71</v>
      </c>
      <c r="D109" s="3">
        <v>44312</v>
      </c>
      <c r="E109" s="4">
        <v>0.5625</v>
      </c>
      <c r="F109" s="5">
        <v>44287</v>
      </c>
      <c r="G109" s="3">
        <v>44312</v>
      </c>
      <c r="H109" s="4">
        <v>0.875</v>
      </c>
      <c r="I109" s="4">
        <v>0.3125</v>
      </c>
      <c r="J109" s="1">
        <v>30</v>
      </c>
      <c r="K109" s="1" t="s">
        <v>73</v>
      </c>
      <c r="L109" s="1" t="s">
        <v>792</v>
      </c>
      <c r="M109" s="1" t="s">
        <v>75</v>
      </c>
      <c r="N109" s="1" t="s">
        <v>208</v>
      </c>
      <c r="O109" s="1" t="s">
        <v>77</v>
      </c>
      <c r="P109" s="1" t="s">
        <v>78</v>
      </c>
      <c r="Q109" s="8" t="s">
        <v>172</v>
      </c>
      <c r="R109" s="1" t="s">
        <v>78</v>
      </c>
      <c r="S109" s="1" t="s">
        <v>96</v>
      </c>
      <c r="T109" s="1" t="s">
        <v>793</v>
      </c>
      <c r="U109" s="16" t="s">
        <v>794</v>
      </c>
      <c r="V109" s="1" t="s">
        <v>80</v>
      </c>
      <c r="W109" s="1" t="s">
        <v>409</v>
      </c>
      <c r="X109" s="1" t="s">
        <v>410</v>
      </c>
      <c r="Y109" s="1" t="s">
        <v>411</v>
      </c>
      <c r="Z109" s="1" t="s">
        <v>152</v>
      </c>
      <c r="AA109" s="1" t="s">
        <v>72</v>
      </c>
      <c r="AB109" s="1" t="s">
        <v>153</v>
      </c>
      <c r="AC109" s="1" t="s">
        <v>795</v>
      </c>
      <c r="AD109" s="1" t="s">
        <v>126</v>
      </c>
      <c r="AE109" s="1">
        <v>48</v>
      </c>
      <c r="AF109" s="1" t="s">
        <v>88</v>
      </c>
      <c r="AG109" s="1" t="s">
        <v>72</v>
      </c>
      <c r="AH109" s="1" t="s">
        <v>414</v>
      </c>
      <c r="AI109" s="1" t="s">
        <v>90</v>
      </c>
      <c r="AJ109" s="1" t="s">
        <v>91</v>
      </c>
      <c r="AK109" s="1" t="s">
        <v>92</v>
      </c>
      <c r="AL109" s="1" t="s">
        <v>72</v>
      </c>
      <c r="AM109" s="1" t="s">
        <v>72</v>
      </c>
      <c r="AN109" s="1">
        <v>1</v>
      </c>
      <c r="AO109" s="1" t="s">
        <v>796</v>
      </c>
      <c r="AP109" s="1" t="s">
        <v>72</v>
      </c>
      <c r="AQ109" s="1" t="s">
        <v>72</v>
      </c>
      <c r="AR109" s="1" t="s">
        <v>797</v>
      </c>
      <c r="AS109" s="1" t="s">
        <v>72</v>
      </c>
      <c r="AT109" s="1" t="s">
        <v>72</v>
      </c>
      <c r="AU109" s="3">
        <v>44313</v>
      </c>
      <c r="AV109" s="6">
        <v>0.2986111111111111</v>
      </c>
      <c r="AW109" s="6">
        <v>0.33402777777777781</v>
      </c>
      <c r="AX109" s="6">
        <v>3.5416666666666707E-2</v>
      </c>
      <c r="AY109" s="6">
        <v>0.4236111111111111</v>
      </c>
      <c r="AZ109" s="4">
        <v>0.73611111111111116</v>
      </c>
      <c r="BA109" s="1" t="s">
        <v>798</v>
      </c>
      <c r="BB109" s="1" t="s">
        <v>799</v>
      </c>
      <c r="BC109" s="1" t="s">
        <v>800</v>
      </c>
      <c r="BD109" s="1">
        <v>15</v>
      </c>
      <c r="BE109" s="1" t="s">
        <v>742</v>
      </c>
      <c r="BF109" s="1" t="s">
        <v>75</v>
      </c>
      <c r="BG109" s="1" t="s">
        <v>72</v>
      </c>
      <c r="BH109" s="1" t="s">
        <v>88</v>
      </c>
      <c r="BI109" s="1" t="s">
        <v>96</v>
      </c>
      <c r="BJ109" s="1" t="s">
        <v>72</v>
      </c>
      <c r="BK109" s="1" t="s">
        <v>801</v>
      </c>
      <c r="BL109" s="1" t="s">
        <v>802</v>
      </c>
      <c r="BM109" s="1">
        <v>31</v>
      </c>
      <c r="BN109" s="1" t="s">
        <v>75</v>
      </c>
      <c r="BO109" s="1" t="s">
        <v>75</v>
      </c>
      <c r="BP109" s="1" t="s">
        <v>75</v>
      </c>
      <c r="BQ109" s="21" t="s">
        <v>99</v>
      </c>
      <c r="BR109" s="21" t="s">
        <v>100</v>
      </c>
    </row>
    <row r="110" spans="1:70" ht="20.45" customHeight="1">
      <c r="A110" s="1" t="s">
        <v>803</v>
      </c>
      <c r="B110" s="1">
        <v>210055</v>
      </c>
      <c r="C110" s="1" t="s">
        <v>71</v>
      </c>
      <c r="D110" s="3">
        <v>44315</v>
      </c>
      <c r="E110" s="4">
        <v>0.41666666666666669</v>
      </c>
      <c r="F110" s="5">
        <v>44287</v>
      </c>
      <c r="G110" s="3">
        <v>44315</v>
      </c>
      <c r="H110" s="4">
        <v>0.45833333333333331</v>
      </c>
      <c r="I110" s="4">
        <v>4.166666666666663E-2</v>
      </c>
      <c r="J110" s="1" t="s">
        <v>72</v>
      </c>
      <c r="K110" s="1" t="s">
        <v>73</v>
      </c>
      <c r="L110" s="1" t="s">
        <v>804</v>
      </c>
      <c r="M110" s="1" t="s">
        <v>75</v>
      </c>
      <c r="N110" s="1" t="s">
        <v>208</v>
      </c>
      <c r="O110" s="1" t="s">
        <v>77</v>
      </c>
      <c r="P110" s="1" t="s">
        <v>78</v>
      </c>
      <c r="Q110" s="1" t="s">
        <v>78</v>
      </c>
      <c r="R110" s="1" t="s">
        <v>78</v>
      </c>
      <c r="S110" s="1" t="s">
        <v>96</v>
      </c>
      <c r="T110" s="1" t="s">
        <v>72</v>
      </c>
      <c r="U110" s="16" t="s">
        <v>805</v>
      </c>
      <c r="V110" s="1" t="s">
        <v>80</v>
      </c>
      <c r="W110" s="1" t="s">
        <v>81</v>
      </c>
      <c r="X110" s="1" t="s">
        <v>123</v>
      </c>
      <c r="Y110" s="1" t="s">
        <v>83</v>
      </c>
      <c r="Z110" s="1" t="s">
        <v>152</v>
      </c>
      <c r="AA110" s="1" t="s">
        <v>72</v>
      </c>
      <c r="AB110" s="1" t="s">
        <v>153</v>
      </c>
      <c r="AC110" s="1" t="s">
        <v>164</v>
      </c>
      <c r="AD110" s="1" t="s">
        <v>126</v>
      </c>
      <c r="AE110" s="1">
        <v>30</v>
      </c>
      <c r="AF110" s="1" t="s">
        <v>88</v>
      </c>
      <c r="AG110" s="1" t="s">
        <v>72</v>
      </c>
      <c r="AH110" s="1" t="s">
        <v>299</v>
      </c>
      <c r="AI110" s="1" t="s">
        <v>90</v>
      </c>
      <c r="AJ110" s="1" t="s">
        <v>91</v>
      </c>
      <c r="AK110" s="1" t="s">
        <v>216</v>
      </c>
      <c r="AL110" s="1" t="s">
        <v>72</v>
      </c>
      <c r="AM110" s="1" t="s">
        <v>254</v>
      </c>
      <c r="AN110" s="1">
        <v>3</v>
      </c>
      <c r="AO110" s="1" t="s">
        <v>750</v>
      </c>
      <c r="AP110" s="1">
        <v>5</v>
      </c>
      <c r="AQ110" s="1" t="s">
        <v>430</v>
      </c>
      <c r="AR110" s="1" t="s">
        <v>262</v>
      </c>
      <c r="AS110" s="1" t="s">
        <v>263</v>
      </c>
      <c r="AT110" s="1" t="s">
        <v>636</v>
      </c>
      <c r="AU110" s="3">
        <v>44315</v>
      </c>
      <c r="AV110" s="6">
        <v>0.4826388888888889</v>
      </c>
      <c r="AW110" s="6">
        <v>0.53194444444444444</v>
      </c>
      <c r="AX110" s="6">
        <v>4.9305555555555547E-2</v>
      </c>
      <c r="AY110" s="6">
        <v>2.430555555555558E-2</v>
      </c>
      <c r="AZ110" s="1" t="s">
        <v>806</v>
      </c>
      <c r="BA110" s="1" t="s">
        <v>807</v>
      </c>
      <c r="BB110" s="1" t="s">
        <v>808</v>
      </c>
      <c r="BC110" s="1" t="s">
        <v>800</v>
      </c>
      <c r="BD110" s="1">
        <v>15</v>
      </c>
      <c r="BE110" s="1" t="s">
        <v>742</v>
      </c>
      <c r="BF110" s="1" t="s">
        <v>75</v>
      </c>
      <c r="BG110" s="1" t="s">
        <v>72</v>
      </c>
      <c r="BH110" s="1" t="s">
        <v>88</v>
      </c>
      <c r="BI110" s="1" t="s">
        <v>96</v>
      </c>
      <c r="BJ110" s="1" t="s">
        <v>72</v>
      </c>
      <c r="BK110" s="1" t="s">
        <v>801</v>
      </c>
      <c r="BL110" s="1" t="s">
        <v>802</v>
      </c>
      <c r="BM110" s="1">
        <v>31</v>
      </c>
      <c r="BN110" s="1" t="s">
        <v>75</v>
      </c>
      <c r="BO110" s="1" t="s">
        <v>75</v>
      </c>
      <c r="BP110" s="1" t="s">
        <v>75</v>
      </c>
      <c r="BQ110" s="21" t="s">
        <v>99</v>
      </c>
      <c r="BR110" s="21" t="s">
        <v>100</v>
      </c>
    </row>
    <row r="111" spans="1:70" ht="20.45" customHeight="1">
      <c r="A111" s="1" t="s">
        <v>809</v>
      </c>
      <c r="B111" s="1">
        <v>210056</v>
      </c>
      <c r="C111" s="1" t="s">
        <v>497</v>
      </c>
      <c r="D111" s="3">
        <v>44333</v>
      </c>
      <c r="E111" s="4">
        <v>0.51527777777777783</v>
      </c>
      <c r="F111" s="5">
        <v>44317</v>
      </c>
      <c r="G111" s="3">
        <v>44333</v>
      </c>
      <c r="H111" s="4">
        <v>0.59027777777777779</v>
      </c>
      <c r="I111" s="4">
        <v>7.4999999999999956E-2</v>
      </c>
      <c r="J111" s="1">
        <v>6</v>
      </c>
      <c r="K111" s="1" t="s">
        <v>776</v>
      </c>
      <c r="L111" s="1" t="s">
        <v>810</v>
      </c>
      <c r="M111" s="1" t="s">
        <v>75</v>
      </c>
      <c r="N111" s="1" t="s">
        <v>500</v>
      </c>
      <c r="O111" s="1" t="s">
        <v>497</v>
      </c>
      <c r="P111" s="1" t="s">
        <v>78</v>
      </c>
      <c r="Q111" s="1" t="s">
        <v>78</v>
      </c>
      <c r="R111" s="1" t="s">
        <v>78</v>
      </c>
      <c r="S111" s="1" t="s">
        <v>96</v>
      </c>
      <c r="T111" s="1" t="s">
        <v>72</v>
      </c>
      <c r="U111" s="16" t="s">
        <v>811</v>
      </c>
      <c r="V111" s="1" t="s">
        <v>80</v>
      </c>
      <c r="W111" s="1" t="s">
        <v>812</v>
      </c>
      <c r="X111" s="1" t="s">
        <v>813</v>
      </c>
      <c r="Y111" s="1" t="s">
        <v>814</v>
      </c>
      <c r="Z111" s="1" t="s">
        <v>84</v>
      </c>
      <c r="AA111" s="1" t="s">
        <v>72</v>
      </c>
      <c r="AB111" s="1" t="s">
        <v>815</v>
      </c>
      <c r="AC111" s="1" t="s">
        <v>816</v>
      </c>
      <c r="AD111" s="1" t="s">
        <v>126</v>
      </c>
      <c r="AE111" s="1">
        <v>52</v>
      </c>
      <c r="AF111" s="1" t="s">
        <v>88</v>
      </c>
      <c r="AG111" s="1" t="s">
        <v>72</v>
      </c>
      <c r="AH111" s="1" t="s">
        <v>817</v>
      </c>
      <c r="AI111" s="1" t="s">
        <v>90</v>
      </c>
      <c r="AJ111" s="1" t="s">
        <v>91</v>
      </c>
      <c r="AK111" s="1" t="s">
        <v>92</v>
      </c>
      <c r="AL111" s="1" t="s">
        <v>72</v>
      </c>
      <c r="AM111" s="1" t="s">
        <v>217</v>
      </c>
      <c r="AN111" s="1">
        <v>2</v>
      </c>
      <c r="AO111" s="1" t="s">
        <v>818</v>
      </c>
      <c r="AP111" s="1" t="s">
        <v>72</v>
      </c>
      <c r="AQ111" s="1" t="s">
        <v>72</v>
      </c>
      <c r="AR111" s="1" t="s">
        <v>220</v>
      </c>
      <c r="AS111" s="1" t="s">
        <v>72</v>
      </c>
      <c r="AT111" s="1" t="s">
        <v>72</v>
      </c>
      <c r="AU111" s="3">
        <v>44333</v>
      </c>
      <c r="AV111" s="6">
        <v>0.60416666666666663</v>
      </c>
      <c r="AW111" s="6">
        <v>0.70833333333333337</v>
      </c>
      <c r="AX111" s="6">
        <v>0.10416666666666674</v>
      </c>
      <c r="AY111" s="6">
        <v>1.388888888888884E-2</v>
      </c>
      <c r="AZ111" s="1" t="s">
        <v>819</v>
      </c>
      <c r="BA111" s="1" t="s">
        <v>820</v>
      </c>
      <c r="BB111" s="1" t="s">
        <v>821</v>
      </c>
      <c r="BC111" s="1" t="s">
        <v>247</v>
      </c>
      <c r="BD111" s="1">
        <v>15</v>
      </c>
      <c r="BE111" s="1" t="s">
        <v>183</v>
      </c>
      <c r="BF111" s="1" t="s">
        <v>75</v>
      </c>
      <c r="BG111" s="1" t="s">
        <v>72</v>
      </c>
      <c r="BH111" s="1" t="s">
        <v>88</v>
      </c>
      <c r="BI111" s="1" t="s">
        <v>96</v>
      </c>
      <c r="BJ111" s="1" t="s">
        <v>72</v>
      </c>
      <c r="BK111" s="1" t="s">
        <v>312</v>
      </c>
      <c r="BL111" s="1" t="s">
        <v>714</v>
      </c>
      <c r="BM111" s="1">
        <v>64</v>
      </c>
      <c r="BN111" s="1" t="s">
        <v>75</v>
      </c>
      <c r="BO111" s="1" t="s">
        <v>75</v>
      </c>
      <c r="BP111" s="1" t="s">
        <v>75</v>
      </c>
      <c r="BQ111" s="21" t="s">
        <v>99</v>
      </c>
      <c r="BR111" s="21" t="s">
        <v>100</v>
      </c>
    </row>
    <row r="112" spans="1:70" ht="20.45" customHeight="1">
      <c r="A112" s="1" t="s">
        <v>822</v>
      </c>
      <c r="B112" s="1">
        <v>210057</v>
      </c>
      <c r="C112" s="1" t="s">
        <v>497</v>
      </c>
      <c r="D112" s="3">
        <v>44335</v>
      </c>
      <c r="E112" s="4">
        <v>0.46249999999999997</v>
      </c>
      <c r="F112" s="5">
        <v>44317</v>
      </c>
      <c r="G112" s="3">
        <v>44335</v>
      </c>
      <c r="H112" s="4">
        <v>0.54583333333333328</v>
      </c>
      <c r="I112" s="4">
        <v>8.3333333333333315E-2</v>
      </c>
      <c r="J112" s="1">
        <v>1</v>
      </c>
      <c r="K112" s="1" t="s">
        <v>776</v>
      </c>
      <c r="L112" s="1" t="s">
        <v>823</v>
      </c>
      <c r="M112" s="1" t="s">
        <v>75</v>
      </c>
      <c r="N112" s="1" t="s">
        <v>500</v>
      </c>
      <c r="O112" s="1" t="s">
        <v>497</v>
      </c>
      <c r="P112" s="1" t="s">
        <v>78</v>
      </c>
      <c r="Q112" s="1" t="s">
        <v>78</v>
      </c>
      <c r="R112" s="1" t="s">
        <v>78</v>
      </c>
      <c r="S112" s="1" t="s">
        <v>96</v>
      </c>
      <c r="T112" s="1" t="s">
        <v>72</v>
      </c>
      <c r="U112" s="16" t="s">
        <v>699</v>
      </c>
      <c r="V112" s="1" t="s">
        <v>80</v>
      </c>
      <c r="W112" s="1" t="s">
        <v>812</v>
      </c>
      <c r="X112" s="1" t="s">
        <v>813</v>
      </c>
      <c r="Y112" s="1" t="s">
        <v>814</v>
      </c>
      <c r="Z112" s="1" t="s">
        <v>84</v>
      </c>
      <c r="AA112" s="1" t="s">
        <v>72</v>
      </c>
      <c r="AB112" s="1" t="s">
        <v>124</v>
      </c>
      <c r="AC112" s="1" t="s">
        <v>824</v>
      </c>
      <c r="AD112" s="1" t="s">
        <v>126</v>
      </c>
      <c r="AE112" s="1">
        <v>48</v>
      </c>
      <c r="AF112" s="1" t="s">
        <v>88</v>
      </c>
      <c r="AG112" s="1" t="s">
        <v>72</v>
      </c>
      <c r="AH112" s="1" t="s">
        <v>299</v>
      </c>
      <c r="AI112" s="1" t="s">
        <v>90</v>
      </c>
      <c r="AJ112" s="1" t="s">
        <v>91</v>
      </c>
      <c r="AK112" s="1" t="s">
        <v>92</v>
      </c>
      <c r="AL112" s="1" t="s">
        <v>72</v>
      </c>
      <c r="AM112" s="1" t="s">
        <v>217</v>
      </c>
      <c r="AN112" s="1">
        <v>2</v>
      </c>
      <c r="AO112" s="1" t="s">
        <v>825</v>
      </c>
      <c r="AP112" s="1" t="s">
        <v>72</v>
      </c>
      <c r="AQ112" s="1" t="s">
        <v>72</v>
      </c>
      <c r="AR112" s="1" t="s">
        <v>220</v>
      </c>
      <c r="AS112" s="1" t="s">
        <v>72</v>
      </c>
      <c r="AT112" s="1" t="s">
        <v>72</v>
      </c>
      <c r="AU112" s="3">
        <v>44335</v>
      </c>
      <c r="AV112" s="6">
        <v>0.55902777777777779</v>
      </c>
      <c r="AW112" s="6">
        <v>0.65277777777777779</v>
      </c>
      <c r="AX112" s="6">
        <v>9.375E-2</v>
      </c>
      <c r="AY112" s="6">
        <v>1.3194444444444509E-2</v>
      </c>
      <c r="AZ112" s="1" t="s">
        <v>826</v>
      </c>
      <c r="BA112" s="1" t="s">
        <v>827</v>
      </c>
      <c r="BB112" s="1" t="s">
        <v>827</v>
      </c>
      <c r="BC112" s="1" t="s">
        <v>247</v>
      </c>
      <c r="BD112" s="1">
        <v>15</v>
      </c>
      <c r="BE112" s="1" t="s">
        <v>183</v>
      </c>
      <c r="BF112" s="1" t="s">
        <v>75</v>
      </c>
      <c r="BG112" s="1" t="s">
        <v>72</v>
      </c>
      <c r="BH112" s="1" t="s">
        <v>88</v>
      </c>
      <c r="BI112" s="1" t="s">
        <v>96</v>
      </c>
      <c r="BJ112" s="1" t="s">
        <v>72</v>
      </c>
      <c r="BK112" s="1" t="s">
        <v>312</v>
      </c>
      <c r="BL112" s="1" t="s">
        <v>714</v>
      </c>
      <c r="BM112" s="1">
        <v>64</v>
      </c>
      <c r="BN112" s="1" t="s">
        <v>75</v>
      </c>
      <c r="BO112" s="1" t="s">
        <v>75</v>
      </c>
      <c r="BP112" s="1" t="s">
        <v>75</v>
      </c>
      <c r="BQ112" s="21" t="s">
        <v>99</v>
      </c>
      <c r="BR112" s="21" t="s">
        <v>100</v>
      </c>
    </row>
    <row r="113" spans="1:70" ht="20.45" customHeight="1">
      <c r="A113" s="1" t="s">
        <v>828</v>
      </c>
      <c r="B113" s="1">
        <v>210058</v>
      </c>
      <c r="C113" s="1" t="s">
        <v>497</v>
      </c>
      <c r="D113" s="3">
        <v>44342</v>
      </c>
      <c r="E113" s="4">
        <v>0.49583333333333335</v>
      </c>
      <c r="F113" s="5">
        <v>44317</v>
      </c>
      <c r="G113" s="3">
        <v>44342</v>
      </c>
      <c r="H113" s="4">
        <v>0.5625</v>
      </c>
      <c r="I113" s="4">
        <v>6.6666666666666652E-2</v>
      </c>
      <c r="J113" s="1">
        <v>7</v>
      </c>
      <c r="K113" s="1" t="s">
        <v>776</v>
      </c>
      <c r="L113" s="1" t="s">
        <v>829</v>
      </c>
      <c r="M113" s="1" t="s">
        <v>75</v>
      </c>
      <c r="N113" s="1" t="s">
        <v>830</v>
      </c>
      <c r="O113" s="1" t="s">
        <v>497</v>
      </c>
      <c r="P113" s="1" t="s">
        <v>78</v>
      </c>
      <c r="Q113" s="1" t="s">
        <v>78</v>
      </c>
      <c r="R113" s="1" t="s">
        <v>78</v>
      </c>
      <c r="S113" s="1" t="s">
        <v>96</v>
      </c>
      <c r="T113" s="1" t="s">
        <v>72</v>
      </c>
      <c r="U113" s="16" t="s">
        <v>831</v>
      </c>
      <c r="V113" s="1" t="s">
        <v>80</v>
      </c>
      <c r="W113" s="1" t="s">
        <v>812</v>
      </c>
      <c r="X113" s="1" t="s">
        <v>813</v>
      </c>
      <c r="Y113" s="1" t="s">
        <v>814</v>
      </c>
      <c r="Z113" s="1" t="s">
        <v>84</v>
      </c>
      <c r="AA113" s="1" t="s">
        <v>72</v>
      </c>
      <c r="AB113" s="1" t="s">
        <v>567</v>
      </c>
      <c r="AC113" s="1" t="s">
        <v>832</v>
      </c>
      <c r="AD113" s="1" t="s">
        <v>126</v>
      </c>
      <c r="AE113" s="1">
        <v>61</v>
      </c>
      <c r="AF113" s="1" t="s">
        <v>88</v>
      </c>
      <c r="AG113" s="1" t="s">
        <v>72</v>
      </c>
      <c r="AH113" s="1" t="s">
        <v>299</v>
      </c>
      <c r="AI113" s="1" t="s">
        <v>90</v>
      </c>
      <c r="AJ113" s="1" t="s">
        <v>91</v>
      </c>
      <c r="AK113" s="1" t="s">
        <v>92</v>
      </c>
      <c r="AL113" s="1" t="s">
        <v>72</v>
      </c>
      <c r="AM113" s="1" t="s">
        <v>217</v>
      </c>
      <c r="AN113" s="1">
        <v>2</v>
      </c>
      <c r="AO113" s="1" t="s">
        <v>519</v>
      </c>
      <c r="AP113" s="1" t="s">
        <v>72</v>
      </c>
      <c r="AQ113" s="1" t="s">
        <v>72</v>
      </c>
      <c r="AR113" s="1" t="s">
        <v>220</v>
      </c>
      <c r="AS113" s="1" t="s">
        <v>72</v>
      </c>
      <c r="AT113" s="1" t="s">
        <v>72</v>
      </c>
      <c r="AU113" s="3">
        <v>44342</v>
      </c>
      <c r="AV113" s="6">
        <v>0.65277777777777779</v>
      </c>
      <c r="AW113" s="6">
        <v>0.72569444444444453</v>
      </c>
      <c r="AX113" s="6">
        <v>7.2916666666666741E-2</v>
      </c>
      <c r="AY113" s="6">
        <v>9.027777777777779E-2</v>
      </c>
      <c r="AZ113" s="1" t="s">
        <v>833</v>
      </c>
      <c r="BA113" s="1" t="s">
        <v>834</v>
      </c>
      <c r="BB113" s="1" t="s">
        <v>834</v>
      </c>
      <c r="BC113" s="1" t="s">
        <v>247</v>
      </c>
      <c r="BD113" s="1">
        <v>15</v>
      </c>
      <c r="BE113" s="1" t="s">
        <v>835</v>
      </c>
      <c r="BF113" s="1" t="s">
        <v>75</v>
      </c>
      <c r="BG113" s="1" t="s">
        <v>72</v>
      </c>
      <c r="BH113" s="1" t="s">
        <v>88</v>
      </c>
      <c r="BI113" s="1" t="s">
        <v>96</v>
      </c>
      <c r="BJ113" s="1" t="s">
        <v>72</v>
      </c>
      <c r="BK113" s="1" t="s">
        <v>642</v>
      </c>
      <c r="BL113" s="1" t="s">
        <v>836</v>
      </c>
      <c r="BM113" s="1">
        <v>28</v>
      </c>
      <c r="BN113" s="1" t="s">
        <v>75</v>
      </c>
      <c r="BO113" s="1" t="s">
        <v>75</v>
      </c>
      <c r="BP113" s="1" t="s">
        <v>75</v>
      </c>
      <c r="BQ113" s="21" t="s">
        <v>99</v>
      </c>
      <c r="BR113" s="21" t="s">
        <v>100</v>
      </c>
    </row>
    <row r="114" spans="1:70" ht="20.45" customHeight="1">
      <c r="A114" s="1" t="s">
        <v>837</v>
      </c>
      <c r="B114" s="1">
        <v>210058</v>
      </c>
      <c r="C114" s="1" t="s">
        <v>71</v>
      </c>
      <c r="D114" s="3">
        <v>44342</v>
      </c>
      <c r="E114" s="4">
        <v>0.49583333333333335</v>
      </c>
      <c r="F114" s="5">
        <v>44317</v>
      </c>
      <c r="G114" s="3">
        <v>44342</v>
      </c>
      <c r="H114" s="4">
        <v>0.5625</v>
      </c>
      <c r="I114" s="4">
        <v>6.6666666666666652E-2</v>
      </c>
      <c r="J114" s="1">
        <v>7</v>
      </c>
      <c r="K114" s="1" t="s">
        <v>776</v>
      </c>
      <c r="L114" s="1" t="s">
        <v>829</v>
      </c>
      <c r="M114" s="1" t="s">
        <v>75</v>
      </c>
      <c r="N114" s="1" t="s">
        <v>838</v>
      </c>
      <c r="O114" s="1" t="s">
        <v>77</v>
      </c>
      <c r="P114" s="1" t="s">
        <v>78</v>
      </c>
      <c r="Q114" s="1" t="s">
        <v>78</v>
      </c>
      <c r="R114" s="1" t="s">
        <v>78</v>
      </c>
      <c r="S114" s="1" t="s">
        <v>96</v>
      </c>
      <c r="T114" s="1" t="s">
        <v>72</v>
      </c>
      <c r="U114" s="75" t="s">
        <v>72</v>
      </c>
      <c r="V114" s="1" t="s">
        <v>80</v>
      </c>
      <c r="W114" s="1" t="s">
        <v>812</v>
      </c>
      <c r="X114" s="1" t="s">
        <v>813</v>
      </c>
      <c r="Y114" s="1" t="s">
        <v>814</v>
      </c>
      <c r="Z114" s="1" t="s">
        <v>84</v>
      </c>
      <c r="AA114" s="1" t="s">
        <v>72</v>
      </c>
      <c r="AB114" s="1" t="s">
        <v>567</v>
      </c>
      <c r="AC114" s="1" t="s">
        <v>832</v>
      </c>
      <c r="AD114" s="1" t="s">
        <v>126</v>
      </c>
      <c r="AE114" s="1">
        <v>61</v>
      </c>
      <c r="AF114" s="1" t="s">
        <v>88</v>
      </c>
      <c r="AG114" s="1" t="s">
        <v>72</v>
      </c>
      <c r="AH114" s="1" t="s">
        <v>299</v>
      </c>
      <c r="AI114" s="1" t="s">
        <v>90</v>
      </c>
      <c r="AJ114" s="1" t="s">
        <v>91</v>
      </c>
      <c r="AK114" s="1" t="s">
        <v>92</v>
      </c>
      <c r="AL114" s="1" t="s">
        <v>72</v>
      </c>
      <c r="AM114" s="1" t="s">
        <v>217</v>
      </c>
      <c r="AN114" s="1">
        <v>2</v>
      </c>
      <c r="AO114" s="1" t="s">
        <v>519</v>
      </c>
      <c r="AP114" s="1" t="s">
        <v>72</v>
      </c>
      <c r="AQ114" s="1" t="s">
        <v>72</v>
      </c>
      <c r="AR114" s="1" t="s">
        <v>220</v>
      </c>
      <c r="AS114" s="1" t="s">
        <v>72</v>
      </c>
      <c r="AT114" s="1" t="s">
        <v>72</v>
      </c>
      <c r="AU114" s="3">
        <v>44342</v>
      </c>
      <c r="AV114" s="6">
        <v>0.65277777777777779</v>
      </c>
      <c r="AW114" s="6">
        <v>0.72569444444444453</v>
      </c>
      <c r="AX114" s="6">
        <v>7.2916666666666741E-2</v>
      </c>
      <c r="AY114" s="6">
        <v>9.027777777777779E-2</v>
      </c>
      <c r="AZ114" s="1" t="s">
        <v>833</v>
      </c>
      <c r="BA114" s="1" t="s">
        <v>834</v>
      </c>
      <c r="BB114" s="1" t="s">
        <v>834</v>
      </c>
      <c r="BC114" s="1" t="s">
        <v>247</v>
      </c>
      <c r="BD114" s="1">
        <v>15</v>
      </c>
      <c r="BE114" s="1" t="s">
        <v>835</v>
      </c>
      <c r="BF114" s="1" t="s">
        <v>75</v>
      </c>
      <c r="BG114" s="1" t="s">
        <v>72</v>
      </c>
      <c r="BH114" s="1" t="s">
        <v>88</v>
      </c>
      <c r="BI114" s="1" t="s">
        <v>96</v>
      </c>
      <c r="BJ114" s="1" t="s">
        <v>72</v>
      </c>
      <c r="BK114" s="1" t="s">
        <v>839</v>
      </c>
      <c r="BL114" s="1" t="s">
        <v>840</v>
      </c>
      <c r="BM114" s="1">
        <v>49</v>
      </c>
      <c r="BN114" s="1" t="s">
        <v>75</v>
      </c>
      <c r="BO114" s="1" t="s">
        <v>75</v>
      </c>
      <c r="BP114" s="1" t="s">
        <v>75</v>
      </c>
      <c r="BQ114" s="21" t="s">
        <v>99</v>
      </c>
      <c r="BR114" s="21" t="s">
        <v>100</v>
      </c>
    </row>
    <row r="115" spans="1:70" ht="20.45" customHeight="1">
      <c r="A115" s="1" t="s">
        <v>841</v>
      </c>
      <c r="B115" s="1">
        <v>210059</v>
      </c>
      <c r="C115" s="1" t="s">
        <v>497</v>
      </c>
      <c r="D115" s="3">
        <v>44348</v>
      </c>
      <c r="E115" s="4">
        <v>0.75</v>
      </c>
      <c r="F115" s="5">
        <v>44348</v>
      </c>
      <c r="G115" s="3">
        <v>44348</v>
      </c>
      <c r="H115" s="4">
        <v>0.82291666666666663</v>
      </c>
      <c r="I115" s="4">
        <v>7.291666666666663E-2</v>
      </c>
      <c r="J115" s="1" t="s">
        <v>72</v>
      </c>
      <c r="K115" s="1" t="s">
        <v>73</v>
      </c>
      <c r="L115" s="1" t="s">
        <v>842</v>
      </c>
      <c r="M115" s="1" t="s">
        <v>75</v>
      </c>
      <c r="N115" s="1" t="s">
        <v>838</v>
      </c>
      <c r="O115" s="1" t="s">
        <v>77</v>
      </c>
      <c r="P115" s="1" t="s">
        <v>78</v>
      </c>
      <c r="Q115" s="1" t="s">
        <v>78</v>
      </c>
      <c r="R115" s="1" t="s">
        <v>78</v>
      </c>
      <c r="S115" s="1" t="s">
        <v>96</v>
      </c>
      <c r="T115" s="1" t="s">
        <v>72</v>
      </c>
      <c r="U115" s="16" t="s">
        <v>747</v>
      </c>
      <c r="V115" s="1" t="s">
        <v>80</v>
      </c>
      <c r="W115" s="1" t="s">
        <v>81</v>
      </c>
      <c r="X115" s="1" t="s">
        <v>123</v>
      </c>
      <c r="Y115" s="1" t="s">
        <v>83</v>
      </c>
      <c r="Z115" s="1" t="s">
        <v>84</v>
      </c>
      <c r="AA115" s="1" t="s">
        <v>72</v>
      </c>
      <c r="AB115" s="1" t="s">
        <v>214</v>
      </c>
      <c r="AC115" s="1" t="s">
        <v>253</v>
      </c>
      <c r="AD115" s="1" t="s">
        <v>126</v>
      </c>
      <c r="AE115" s="1">
        <v>60</v>
      </c>
      <c r="AF115" s="1" t="s">
        <v>88</v>
      </c>
      <c r="AG115" s="1" t="s">
        <v>72</v>
      </c>
      <c r="AH115" s="1" t="s">
        <v>299</v>
      </c>
      <c r="AI115" s="1" t="s">
        <v>90</v>
      </c>
      <c r="AJ115" s="1" t="s">
        <v>91</v>
      </c>
      <c r="AK115" s="1" t="s">
        <v>92</v>
      </c>
      <c r="AL115" s="1" t="s">
        <v>72</v>
      </c>
      <c r="AM115" s="1" t="s">
        <v>217</v>
      </c>
      <c r="AN115" s="1">
        <v>2</v>
      </c>
      <c r="AO115" s="1" t="s">
        <v>519</v>
      </c>
      <c r="AP115" s="1" t="s">
        <v>72</v>
      </c>
      <c r="AQ115" s="1" t="s">
        <v>72</v>
      </c>
      <c r="AR115" s="1" t="s">
        <v>220</v>
      </c>
      <c r="AS115" s="1" t="s">
        <v>72</v>
      </c>
      <c r="AT115" s="1" t="s">
        <v>72</v>
      </c>
      <c r="AU115" s="1" t="s">
        <v>72</v>
      </c>
      <c r="AV115" s="1" t="s">
        <v>72</v>
      </c>
      <c r="AW115" s="1" t="s">
        <v>72</v>
      </c>
      <c r="AX115" s="1" t="s">
        <v>72</v>
      </c>
      <c r="AY115" s="1" t="s">
        <v>72</v>
      </c>
      <c r="AZ115" s="1" t="s">
        <v>72</v>
      </c>
      <c r="BA115" s="1" t="s">
        <v>72</v>
      </c>
      <c r="BB115" s="1" t="s">
        <v>72</v>
      </c>
      <c r="BC115" s="1" t="s">
        <v>72</v>
      </c>
      <c r="BD115" s="1" t="s">
        <v>72</v>
      </c>
      <c r="BE115" s="1" t="s">
        <v>72</v>
      </c>
      <c r="BF115" s="1" t="s">
        <v>72</v>
      </c>
      <c r="BG115" s="1" t="s">
        <v>72</v>
      </c>
      <c r="BH115" s="1" t="s">
        <v>88</v>
      </c>
      <c r="BI115" s="1" t="s">
        <v>72</v>
      </c>
      <c r="BJ115" s="1" t="s">
        <v>72</v>
      </c>
      <c r="BK115" s="1" t="s">
        <v>72</v>
      </c>
      <c r="BL115" s="1" t="s">
        <v>72</v>
      </c>
      <c r="BM115" s="1" t="s">
        <v>72</v>
      </c>
      <c r="BN115" s="1" t="s">
        <v>72</v>
      </c>
      <c r="BO115" s="1" t="s">
        <v>72</v>
      </c>
      <c r="BP115" s="1" t="s">
        <v>72</v>
      </c>
      <c r="BQ115" s="1" t="s">
        <v>547</v>
      </c>
    </row>
    <row r="116" spans="1:70" ht="20.45" customHeight="1">
      <c r="A116" s="1" t="s">
        <v>843</v>
      </c>
      <c r="B116" s="1">
        <v>210059</v>
      </c>
      <c r="C116" s="1" t="s">
        <v>71</v>
      </c>
      <c r="D116" s="3">
        <v>44348</v>
      </c>
      <c r="E116" s="4">
        <v>0.75</v>
      </c>
      <c r="F116" s="5">
        <v>44348</v>
      </c>
      <c r="G116" s="3">
        <v>44348</v>
      </c>
      <c r="H116" s="4">
        <v>0.82291666666666663</v>
      </c>
      <c r="I116" s="4">
        <v>7.291666666666663E-2</v>
      </c>
      <c r="J116" s="1" t="s">
        <v>72</v>
      </c>
      <c r="K116" s="1" t="s">
        <v>73</v>
      </c>
      <c r="L116" s="1" t="s">
        <v>842</v>
      </c>
      <c r="M116" s="1" t="s">
        <v>75</v>
      </c>
      <c r="N116" s="1" t="s">
        <v>838</v>
      </c>
      <c r="O116" s="1" t="s">
        <v>77</v>
      </c>
      <c r="P116" s="1" t="s">
        <v>78</v>
      </c>
      <c r="Q116" s="1" t="s">
        <v>78</v>
      </c>
      <c r="R116" s="1" t="s">
        <v>78</v>
      </c>
      <c r="S116" s="1" t="s">
        <v>79</v>
      </c>
      <c r="T116" s="1" t="s">
        <v>844</v>
      </c>
      <c r="U116" s="16" t="s">
        <v>747</v>
      </c>
      <c r="V116" s="1" t="s">
        <v>80</v>
      </c>
      <c r="W116" s="1" t="s">
        <v>81</v>
      </c>
      <c r="X116" s="1" t="s">
        <v>123</v>
      </c>
      <c r="Y116" s="1" t="s">
        <v>83</v>
      </c>
      <c r="Z116" s="1" t="s">
        <v>84</v>
      </c>
      <c r="AA116" s="1" t="s">
        <v>72</v>
      </c>
      <c r="AB116" s="1" t="s">
        <v>214</v>
      </c>
      <c r="AC116" s="1" t="s">
        <v>253</v>
      </c>
      <c r="AD116" s="1" t="s">
        <v>126</v>
      </c>
      <c r="AE116" s="1">
        <v>60</v>
      </c>
      <c r="AF116" s="1" t="s">
        <v>88</v>
      </c>
      <c r="AG116" s="1" t="s">
        <v>72</v>
      </c>
      <c r="AH116" s="1" t="s">
        <v>299</v>
      </c>
      <c r="AI116" s="1" t="s">
        <v>90</v>
      </c>
      <c r="AJ116" s="1" t="s">
        <v>91</v>
      </c>
      <c r="AK116" s="1" t="s">
        <v>92</v>
      </c>
      <c r="AL116" s="1" t="s">
        <v>72</v>
      </c>
      <c r="AM116" s="1" t="s">
        <v>217</v>
      </c>
      <c r="AN116" s="1">
        <v>2</v>
      </c>
      <c r="AO116" s="1" t="s">
        <v>519</v>
      </c>
      <c r="AP116" s="1" t="s">
        <v>72</v>
      </c>
      <c r="AQ116" s="1" t="s">
        <v>72</v>
      </c>
      <c r="AR116" s="1" t="s">
        <v>220</v>
      </c>
      <c r="AS116" s="1" t="s">
        <v>72</v>
      </c>
      <c r="AT116" s="1" t="s">
        <v>72</v>
      </c>
      <c r="AU116" s="1" t="s">
        <v>72</v>
      </c>
      <c r="AV116" s="1" t="s">
        <v>72</v>
      </c>
      <c r="AW116" s="1" t="s">
        <v>72</v>
      </c>
      <c r="AX116" s="1" t="s">
        <v>72</v>
      </c>
      <c r="AY116" s="1" t="s">
        <v>72</v>
      </c>
      <c r="AZ116" s="1" t="s">
        <v>72</v>
      </c>
      <c r="BA116" s="1" t="s">
        <v>72</v>
      </c>
      <c r="BB116" s="1" t="s">
        <v>72</v>
      </c>
      <c r="BC116" s="1" t="s">
        <v>72</v>
      </c>
      <c r="BD116" s="1" t="s">
        <v>72</v>
      </c>
      <c r="BE116" s="1" t="s">
        <v>72</v>
      </c>
      <c r="BF116" s="1" t="s">
        <v>72</v>
      </c>
      <c r="BG116" s="1" t="s">
        <v>72</v>
      </c>
      <c r="BH116" s="1" t="s">
        <v>88</v>
      </c>
      <c r="BI116" s="1" t="s">
        <v>79</v>
      </c>
      <c r="BJ116" s="1" t="s">
        <v>72</v>
      </c>
      <c r="BK116" s="1" t="s">
        <v>72</v>
      </c>
      <c r="BL116" s="1" t="s">
        <v>72</v>
      </c>
      <c r="BM116" s="1" t="s">
        <v>72</v>
      </c>
      <c r="BN116" s="1" t="s">
        <v>72</v>
      </c>
      <c r="BO116" s="1" t="s">
        <v>72</v>
      </c>
      <c r="BP116" s="1" t="s">
        <v>72</v>
      </c>
      <c r="BQ116" s="1" t="s">
        <v>160</v>
      </c>
      <c r="BR116" s="1" t="s">
        <v>440</v>
      </c>
    </row>
    <row r="117" spans="1:70" ht="20.45" customHeight="1">
      <c r="A117" s="1" t="s">
        <v>845</v>
      </c>
      <c r="B117" s="1">
        <v>210060</v>
      </c>
      <c r="C117" s="1" t="s">
        <v>71</v>
      </c>
      <c r="D117" s="3">
        <v>44348</v>
      </c>
      <c r="E117" s="4">
        <v>0.77083333333333337</v>
      </c>
      <c r="F117" s="5">
        <v>44348</v>
      </c>
      <c r="G117" s="3">
        <v>44348</v>
      </c>
      <c r="H117" s="4">
        <v>0.82291666666666663</v>
      </c>
      <c r="I117" s="4">
        <v>5.2083333333333259E-2</v>
      </c>
      <c r="J117" s="1" t="s">
        <v>72</v>
      </c>
      <c r="K117" s="1" t="s">
        <v>73</v>
      </c>
      <c r="L117" s="1" t="s">
        <v>846</v>
      </c>
      <c r="M117" s="1" t="s">
        <v>75</v>
      </c>
      <c r="N117" s="1" t="s">
        <v>208</v>
      </c>
      <c r="O117" s="1" t="s">
        <v>77</v>
      </c>
      <c r="P117" s="1" t="s">
        <v>78</v>
      </c>
      <c r="Q117" s="1" t="s">
        <v>78</v>
      </c>
      <c r="R117" s="1" t="s">
        <v>78</v>
      </c>
      <c r="S117" s="1" t="s">
        <v>96</v>
      </c>
      <c r="T117" s="1" t="s">
        <v>72</v>
      </c>
      <c r="U117" s="21" t="s">
        <v>847</v>
      </c>
      <c r="V117" s="1" t="s">
        <v>80</v>
      </c>
      <c r="W117" s="1" t="s">
        <v>81</v>
      </c>
      <c r="X117" s="1" t="s">
        <v>123</v>
      </c>
      <c r="Y117" s="1" t="s">
        <v>83</v>
      </c>
      <c r="Z117" s="1" t="s">
        <v>443</v>
      </c>
      <c r="AA117" s="1" t="s">
        <v>444</v>
      </c>
      <c r="AB117" s="1" t="s">
        <v>444</v>
      </c>
      <c r="AC117" s="1" t="s">
        <v>848</v>
      </c>
      <c r="AD117" s="1" t="s">
        <v>126</v>
      </c>
      <c r="AE117" s="1">
        <v>55</v>
      </c>
      <c r="AF117" s="1" t="s">
        <v>88</v>
      </c>
      <c r="AG117" s="1" t="s">
        <v>72</v>
      </c>
      <c r="AH117" s="1" t="s">
        <v>299</v>
      </c>
      <c r="AI117" s="1" t="s">
        <v>90</v>
      </c>
      <c r="AJ117" s="1" t="s">
        <v>91</v>
      </c>
      <c r="AK117" s="1" t="s">
        <v>92</v>
      </c>
      <c r="AL117" s="1" t="s">
        <v>72</v>
      </c>
      <c r="AM117" s="1" t="s">
        <v>254</v>
      </c>
      <c r="AN117" s="1">
        <v>2</v>
      </c>
      <c r="AO117" s="1" t="s">
        <v>750</v>
      </c>
      <c r="AP117" s="1">
        <v>6</v>
      </c>
      <c r="AQ117" s="1" t="s">
        <v>849</v>
      </c>
      <c r="AR117" s="1" t="s">
        <v>220</v>
      </c>
      <c r="AS117" s="1" t="s">
        <v>72</v>
      </c>
      <c r="AT117" s="1" t="s">
        <v>72</v>
      </c>
      <c r="AU117" s="3">
        <v>44348</v>
      </c>
      <c r="AV117" s="6">
        <v>0.85277777777777775</v>
      </c>
      <c r="AW117" s="4" t="s">
        <v>72</v>
      </c>
      <c r="AX117" s="4" t="s">
        <v>72</v>
      </c>
      <c r="AY117" s="6">
        <v>2.9861111111111116E-2</v>
      </c>
      <c r="AZ117" s="1" t="s">
        <v>850</v>
      </c>
      <c r="BA117" s="1" t="s">
        <v>851</v>
      </c>
      <c r="BB117" s="1" t="s">
        <v>851</v>
      </c>
      <c r="BC117" s="1" t="s">
        <v>852</v>
      </c>
      <c r="BD117" s="1">
        <v>15</v>
      </c>
      <c r="BE117" s="1" t="s">
        <v>742</v>
      </c>
      <c r="BF117" s="1" t="s">
        <v>75</v>
      </c>
      <c r="BG117" s="1" t="s">
        <v>72</v>
      </c>
      <c r="BH117" s="1" t="s">
        <v>88</v>
      </c>
      <c r="BI117" s="1" t="s">
        <v>96</v>
      </c>
      <c r="BJ117" s="1" t="s">
        <v>72</v>
      </c>
      <c r="BK117" s="1" t="s">
        <v>330</v>
      </c>
      <c r="BL117" s="1" t="s">
        <v>853</v>
      </c>
      <c r="BM117" s="1">
        <f>7*8</f>
        <v>56</v>
      </c>
      <c r="BN117" s="1" t="s">
        <v>75</v>
      </c>
      <c r="BO117" s="1" t="s">
        <v>75</v>
      </c>
      <c r="BP117" s="1" t="s">
        <v>75</v>
      </c>
      <c r="BQ117" s="21" t="s">
        <v>99</v>
      </c>
      <c r="BR117" s="21" t="s">
        <v>100</v>
      </c>
    </row>
    <row r="118" spans="1:70" ht="20.45" customHeight="1">
      <c r="A118" s="1" t="s">
        <v>854</v>
      </c>
      <c r="B118" s="1">
        <v>210061</v>
      </c>
      <c r="C118" s="1" t="s">
        <v>71</v>
      </c>
      <c r="D118" s="3">
        <v>44349</v>
      </c>
      <c r="E118" s="4">
        <v>0.40625</v>
      </c>
      <c r="F118" s="5">
        <v>44348</v>
      </c>
      <c r="G118" s="3">
        <v>44349</v>
      </c>
      <c r="H118" s="4">
        <v>0.47222222222222227</v>
      </c>
      <c r="I118" s="4">
        <v>6.5972222222222265E-2</v>
      </c>
      <c r="J118" s="1" t="s">
        <v>72</v>
      </c>
      <c r="K118" s="1" t="s">
        <v>73</v>
      </c>
      <c r="L118" s="1" t="s">
        <v>855</v>
      </c>
      <c r="M118" s="1" t="s">
        <v>75</v>
      </c>
      <c r="N118" s="1" t="s">
        <v>208</v>
      </c>
      <c r="O118" s="1" t="s">
        <v>77</v>
      </c>
      <c r="P118" s="1" t="s">
        <v>78</v>
      </c>
      <c r="Q118" s="1" t="s">
        <v>78</v>
      </c>
      <c r="R118" s="1" t="s">
        <v>78</v>
      </c>
      <c r="S118" s="1" t="s">
        <v>79</v>
      </c>
      <c r="T118" s="1" t="s">
        <v>72</v>
      </c>
      <c r="U118" s="19" t="s">
        <v>856</v>
      </c>
      <c r="V118" s="1" t="s">
        <v>80</v>
      </c>
      <c r="W118" s="1" t="s">
        <v>81</v>
      </c>
      <c r="X118" s="1" t="s">
        <v>123</v>
      </c>
      <c r="Y118" s="1" t="s">
        <v>83</v>
      </c>
      <c r="Z118" s="1" t="s">
        <v>152</v>
      </c>
      <c r="AA118" s="1" t="s">
        <v>72</v>
      </c>
      <c r="AB118" s="1" t="s">
        <v>153</v>
      </c>
      <c r="AC118" s="1" t="s">
        <v>154</v>
      </c>
      <c r="AD118" s="1" t="s">
        <v>126</v>
      </c>
      <c r="AE118" s="1">
        <v>75</v>
      </c>
      <c r="AF118" s="1" t="s">
        <v>88</v>
      </c>
      <c r="AG118" s="1" t="s">
        <v>72</v>
      </c>
      <c r="AH118" s="1" t="s">
        <v>414</v>
      </c>
      <c r="AI118" s="1" t="s">
        <v>90</v>
      </c>
      <c r="AJ118" s="1" t="s">
        <v>91</v>
      </c>
      <c r="AK118" s="1" t="s">
        <v>216</v>
      </c>
      <c r="AL118" s="1" t="s">
        <v>72</v>
      </c>
      <c r="AM118" s="1" t="s">
        <v>254</v>
      </c>
      <c r="AN118" s="1">
        <v>2</v>
      </c>
      <c r="AO118" s="1" t="s">
        <v>367</v>
      </c>
      <c r="AP118" s="1">
        <v>6</v>
      </c>
      <c r="AQ118" s="1" t="s">
        <v>857</v>
      </c>
      <c r="AR118" s="1" t="s">
        <v>262</v>
      </c>
      <c r="AS118" s="1" t="s">
        <v>263</v>
      </c>
      <c r="AT118" s="1" t="s">
        <v>636</v>
      </c>
      <c r="AU118" s="3">
        <v>44349</v>
      </c>
      <c r="AV118" s="6">
        <v>0.5</v>
      </c>
      <c r="AW118" s="6">
        <v>0.57638888888888895</v>
      </c>
      <c r="AX118" s="6">
        <v>7.6388888888888951E-2</v>
      </c>
      <c r="AY118" s="6">
        <v>2.7777777777777735E-2</v>
      </c>
      <c r="AZ118" s="1" t="s">
        <v>608</v>
      </c>
      <c r="BA118" s="1" t="s">
        <v>858</v>
      </c>
      <c r="BB118" s="1" t="s">
        <v>859</v>
      </c>
      <c r="BC118" s="1" t="s">
        <v>800</v>
      </c>
      <c r="BD118" s="1">
        <v>4</v>
      </c>
      <c r="BE118" s="1" t="s">
        <v>860</v>
      </c>
      <c r="BF118" s="1" t="s">
        <v>75</v>
      </c>
      <c r="BG118" s="1" t="s">
        <v>72</v>
      </c>
      <c r="BH118" s="1" t="s">
        <v>88</v>
      </c>
      <c r="BI118" s="1" t="s">
        <v>79</v>
      </c>
      <c r="BJ118" s="1" t="s">
        <v>72</v>
      </c>
      <c r="BK118" s="1" t="s">
        <v>330</v>
      </c>
      <c r="BL118" s="1" t="s">
        <v>861</v>
      </c>
      <c r="BM118" s="1">
        <v>56</v>
      </c>
      <c r="BN118" s="1" t="s">
        <v>88</v>
      </c>
      <c r="BO118" s="1" t="s">
        <v>88</v>
      </c>
      <c r="BP118" s="1" t="s">
        <v>88</v>
      </c>
      <c r="BQ118" s="1" t="s">
        <v>160</v>
      </c>
      <c r="BR118" s="1" t="s">
        <v>707</v>
      </c>
    </row>
    <row r="119" spans="1:70" ht="20.45" customHeight="1">
      <c r="A119" s="1" t="s">
        <v>862</v>
      </c>
      <c r="B119" s="1">
        <v>210062</v>
      </c>
      <c r="C119" s="1" t="s">
        <v>497</v>
      </c>
      <c r="D119" s="3">
        <v>44350</v>
      </c>
      <c r="E119" s="4">
        <v>0.41666666666666669</v>
      </c>
      <c r="F119" s="5">
        <v>44348</v>
      </c>
      <c r="G119" s="3">
        <v>44350</v>
      </c>
      <c r="H119" s="4">
        <v>0.49791666666666662</v>
      </c>
      <c r="I119" s="4">
        <v>8.1249999999999933E-2</v>
      </c>
      <c r="J119" s="1" t="s">
        <v>72</v>
      </c>
      <c r="K119" s="1" t="s">
        <v>73</v>
      </c>
      <c r="L119" s="1" t="s">
        <v>863</v>
      </c>
      <c r="M119" s="1" t="s">
        <v>75</v>
      </c>
      <c r="N119" s="1" t="s">
        <v>830</v>
      </c>
      <c r="O119" s="1" t="s">
        <v>497</v>
      </c>
      <c r="P119" s="1" t="s">
        <v>78</v>
      </c>
      <c r="Q119" s="1" t="s">
        <v>78</v>
      </c>
      <c r="R119" s="1" t="s">
        <v>78</v>
      </c>
      <c r="S119" s="1" t="s">
        <v>96</v>
      </c>
      <c r="T119" s="1" t="s">
        <v>72</v>
      </c>
      <c r="U119" s="16" t="s">
        <v>864</v>
      </c>
      <c r="V119" s="1" t="s">
        <v>80</v>
      </c>
      <c r="W119" s="1" t="s">
        <v>81</v>
      </c>
      <c r="X119" s="1" t="s">
        <v>123</v>
      </c>
      <c r="Y119" s="1" t="s">
        <v>83</v>
      </c>
      <c r="Z119" s="1" t="s">
        <v>84</v>
      </c>
      <c r="AA119" s="1" t="s">
        <v>72</v>
      </c>
      <c r="AB119" s="1" t="s">
        <v>104</v>
      </c>
      <c r="AC119" s="1" t="s">
        <v>104</v>
      </c>
      <c r="AD119" s="1" t="s">
        <v>126</v>
      </c>
      <c r="AE119" s="1">
        <v>40</v>
      </c>
      <c r="AF119" s="1" t="s">
        <v>88</v>
      </c>
      <c r="AG119" s="1" t="s">
        <v>72</v>
      </c>
      <c r="AH119" s="1" t="s">
        <v>299</v>
      </c>
      <c r="AI119" s="1" t="s">
        <v>90</v>
      </c>
      <c r="AJ119" s="1" t="s">
        <v>91</v>
      </c>
      <c r="AK119" s="1" t="s">
        <v>92</v>
      </c>
      <c r="AL119" s="1" t="s">
        <v>72</v>
      </c>
      <c r="AM119" s="1" t="s">
        <v>254</v>
      </c>
      <c r="AN119" s="1">
        <v>2</v>
      </c>
      <c r="AO119" s="1" t="s">
        <v>367</v>
      </c>
      <c r="AP119" s="1">
        <v>2</v>
      </c>
      <c r="AQ119" s="1" t="s">
        <v>421</v>
      </c>
      <c r="AR119" s="1" t="s">
        <v>220</v>
      </c>
      <c r="AS119" s="1" t="s">
        <v>72</v>
      </c>
      <c r="AT119" s="1" t="s">
        <v>72</v>
      </c>
      <c r="AU119" s="3">
        <v>44350</v>
      </c>
      <c r="AV119" s="6">
        <v>0.52777777777777779</v>
      </c>
      <c r="AW119" s="6">
        <v>0.64236111111111105</v>
      </c>
      <c r="AX119" s="6">
        <v>0.11458333333333326</v>
      </c>
      <c r="AY119" s="6">
        <v>2.9861111111111172E-2</v>
      </c>
      <c r="AZ119" s="1" t="s">
        <v>463</v>
      </c>
      <c r="BA119" s="1" t="s">
        <v>865</v>
      </c>
      <c r="BB119" s="1" t="s">
        <v>865</v>
      </c>
      <c r="BC119" s="1" t="s">
        <v>247</v>
      </c>
      <c r="BD119" s="1">
        <v>4</v>
      </c>
      <c r="BE119" s="1" t="s">
        <v>183</v>
      </c>
      <c r="BF119" s="1" t="s">
        <v>75</v>
      </c>
      <c r="BG119" s="1" t="s">
        <v>72</v>
      </c>
      <c r="BH119" s="1" t="s">
        <v>88</v>
      </c>
      <c r="BI119" s="1" t="s">
        <v>96</v>
      </c>
      <c r="BJ119" s="1" t="s">
        <v>72</v>
      </c>
      <c r="BK119" s="1" t="s">
        <v>642</v>
      </c>
      <c r="BL119" s="1" t="s">
        <v>866</v>
      </c>
      <c r="BM119" s="1">
        <v>28</v>
      </c>
      <c r="BN119" s="1" t="s">
        <v>75</v>
      </c>
      <c r="BO119" s="1" t="s">
        <v>75</v>
      </c>
      <c r="BP119" s="1" t="s">
        <v>75</v>
      </c>
      <c r="BQ119" s="21" t="s">
        <v>99</v>
      </c>
      <c r="BR119" s="21" t="s">
        <v>100</v>
      </c>
    </row>
    <row r="120" spans="1:70" ht="20.45" customHeight="1">
      <c r="A120" s="1" t="s">
        <v>867</v>
      </c>
      <c r="B120" s="1">
        <v>210062</v>
      </c>
      <c r="C120" s="1" t="s">
        <v>71</v>
      </c>
      <c r="D120" s="3">
        <v>44350</v>
      </c>
      <c r="E120" s="4">
        <v>0.41666666666666669</v>
      </c>
      <c r="F120" s="5">
        <v>44348</v>
      </c>
      <c r="G120" s="3">
        <v>44350</v>
      </c>
      <c r="H120" s="4">
        <v>0.49791666666666662</v>
      </c>
      <c r="I120" s="4">
        <v>8.1249999999999933E-2</v>
      </c>
      <c r="J120" s="1" t="s">
        <v>72</v>
      </c>
      <c r="K120" s="1" t="s">
        <v>73</v>
      </c>
      <c r="L120" s="1" t="s">
        <v>863</v>
      </c>
      <c r="M120" s="1" t="s">
        <v>75</v>
      </c>
      <c r="N120" s="1" t="s">
        <v>838</v>
      </c>
      <c r="O120" s="1" t="s">
        <v>77</v>
      </c>
      <c r="P120" s="1" t="s">
        <v>78</v>
      </c>
      <c r="Q120" s="1" t="s">
        <v>78</v>
      </c>
      <c r="R120" s="1" t="s">
        <v>78</v>
      </c>
      <c r="S120" s="1" t="s">
        <v>96</v>
      </c>
      <c r="T120" s="1" t="s">
        <v>72</v>
      </c>
      <c r="U120" s="75" t="s">
        <v>72</v>
      </c>
      <c r="V120" s="1" t="s">
        <v>80</v>
      </c>
      <c r="W120" s="1" t="s">
        <v>81</v>
      </c>
      <c r="X120" s="1" t="s">
        <v>123</v>
      </c>
      <c r="Y120" s="1" t="s">
        <v>83</v>
      </c>
      <c r="Z120" s="1" t="s">
        <v>84</v>
      </c>
      <c r="AA120" s="1" t="s">
        <v>72</v>
      </c>
      <c r="AB120" s="1" t="s">
        <v>104</v>
      </c>
      <c r="AC120" s="1" t="s">
        <v>104</v>
      </c>
      <c r="AD120" s="1" t="s">
        <v>126</v>
      </c>
      <c r="AE120" s="1">
        <v>40</v>
      </c>
      <c r="AF120" s="1" t="s">
        <v>88</v>
      </c>
      <c r="AG120" s="1" t="s">
        <v>72</v>
      </c>
      <c r="AH120" s="1" t="s">
        <v>299</v>
      </c>
      <c r="AI120" s="1" t="s">
        <v>90</v>
      </c>
      <c r="AJ120" s="1" t="s">
        <v>91</v>
      </c>
      <c r="AK120" s="1" t="s">
        <v>92</v>
      </c>
      <c r="AL120" s="1" t="s">
        <v>72</v>
      </c>
      <c r="AM120" s="1" t="s">
        <v>254</v>
      </c>
      <c r="AN120" s="1">
        <v>2</v>
      </c>
      <c r="AO120" s="1" t="s">
        <v>367</v>
      </c>
      <c r="AP120" s="1">
        <v>2</v>
      </c>
      <c r="AQ120" s="1" t="s">
        <v>421</v>
      </c>
      <c r="AR120" s="1" t="s">
        <v>220</v>
      </c>
      <c r="AS120" s="1" t="s">
        <v>72</v>
      </c>
      <c r="AT120" s="1" t="s">
        <v>72</v>
      </c>
      <c r="AU120" s="3">
        <v>44350</v>
      </c>
      <c r="AV120" s="6">
        <v>0.52777777777777779</v>
      </c>
      <c r="AW120" s="6">
        <v>0.64236111111111105</v>
      </c>
      <c r="AX120" s="6">
        <v>0.11458333333333326</v>
      </c>
      <c r="AY120" s="6">
        <v>2.9861111111111172E-2</v>
      </c>
      <c r="AZ120" s="1" t="s">
        <v>463</v>
      </c>
      <c r="BA120" s="1" t="s">
        <v>865</v>
      </c>
      <c r="BB120" s="1" t="s">
        <v>865</v>
      </c>
      <c r="BC120" s="1" t="s">
        <v>247</v>
      </c>
      <c r="BD120" s="1">
        <v>4</v>
      </c>
      <c r="BE120" s="1" t="s">
        <v>183</v>
      </c>
      <c r="BF120" s="1" t="s">
        <v>75</v>
      </c>
      <c r="BG120" s="1" t="s">
        <v>72</v>
      </c>
      <c r="BH120" s="1" t="s">
        <v>88</v>
      </c>
      <c r="BI120" s="1" t="s">
        <v>96</v>
      </c>
      <c r="BJ120" s="1" t="s">
        <v>72</v>
      </c>
      <c r="BK120" s="1" t="s">
        <v>868</v>
      </c>
      <c r="BL120" s="1" t="s">
        <v>869</v>
      </c>
      <c r="BM120" s="1">
        <f>63+14</f>
        <v>77</v>
      </c>
      <c r="BN120" s="1" t="s">
        <v>75</v>
      </c>
      <c r="BO120" s="1" t="s">
        <v>75</v>
      </c>
      <c r="BP120" s="1" t="s">
        <v>75</v>
      </c>
      <c r="BQ120" s="21" t="s">
        <v>99</v>
      </c>
      <c r="BR120" s="21" t="s">
        <v>100</v>
      </c>
    </row>
    <row r="121" spans="1:70" ht="20.45" customHeight="1">
      <c r="A121" s="1" t="s">
        <v>870</v>
      </c>
      <c r="B121" s="1">
        <v>210063</v>
      </c>
      <c r="C121" s="1" t="s">
        <v>71</v>
      </c>
      <c r="D121" s="3">
        <v>44350</v>
      </c>
      <c r="E121" s="4">
        <v>0.4513888888888889</v>
      </c>
      <c r="F121" s="5">
        <v>44348</v>
      </c>
      <c r="G121" s="3">
        <v>44350</v>
      </c>
      <c r="H121" s="4">
        <v>0.49791666666666662</v>
      </c>
      <c r="I121" s="4">
        <v>4.6527777777777724E-2</v>
      </c>
      <c r="J121" s="1" t="s">
        <v>72</v>
      </c>
      <c r="K121" s="1" t="s">
        <v>73</v>
      </c>
      <c r="L121" s="1" t="s">
        <v>871</v>
      </c>
      <c r="M121" s="1" t="s">
        <v>75</v>
      </c>
      <c r="N121" s="1" t="s">
        <v>208</v>
      </c>
      <c r="O121" s="1" t="s">
        <v>77</v>
      </c>
      <c r="P121" s="1" t="s">
        <v>78</v>
      </c>
      <c r="Q121" s="1" t="s">
        <v>78</v>
      </c>
      <c r="R121" s="1" t="s">
        <v>78</v>
      </c>
      <c r="S121" s="1" t="s">
        <v>79</v>
      </c>
      <c r="T121" s="1" t="s">
        <v>72</v>
      </c>
      <c r="U121" s="19" t="s">
        <v>847</v>
      </c>
      <c r="V121" s="1" t="s">
        <v>80</v>
      </c>
      <c r="W121" s="1" t="s">
        <v>81</v>
      </c>
      <c r="X121" s="1" t="s">
        <v>123</v>
      </c>
      <c r="Y121" s="1" t="s">
        <v>83</v>
      </c>
      <c r="Z121" s="1" t="s">
        <v>152</v>
      </c>
      <c r="AA121" s="1" t="s">
        <v>72</v>
      </c>
      <c r="AB121" s="1" t="s">
        <v>153</v>
      </c>
      <c r="AC121" s="1" t="s">
        <v>164</v>
      </c>
      <c r="AD121" s="1" t="s">
        <v>126</v>
      </c>
      <c r="AE121" s="1">
        <v>35</v>
      </c>
      <c r="AF121" s="1" t="s">
        <v>88</v>
      </c>
      <c r="AG121" s="1" t="s">
        <v>72</v>
      </c>
      <c r="AH121" s="1" t="s">
        <v>299</v>
      </c>
      <c r="AI121" s="1" t="s">
        <v>90</v>
      </c>
      <c r="AJ121" s="1" t="s">
        <v>91</v>
      </c>
      <c r="AK121" s="1" t="s">
        <v>92</v>
      </c>
      <c r="AL121" s="1" t="s">
        <v>72</v>
      </c>
      <c r="AM121" s="1" t="s">
        <v>229</v>
      </c>
      <c r="AN121" s="1">
        <v>2</v>
      </c>
      <c r="AO121" s="1" t="s">
        <v>230</v>
      </c>
      <c r="AP121" s="1" t="s">
        <v>72</v>
      </c>
      <c r="AQ121" s="1" t="s">
        <v>72</v>
      </c>
      <c r="AR121" s="1" t="s">
        <v>262</v>
      </c>
      <c r="AS121" s="1" t="s">
        <v>263</v>
      </c>
      <c r="AT121" s="1" t="s">
        <v>636</v>
      </c>
      <c r="AU121" s="3">
        <v>44350</v>
      </c>
      <c r="AV121" s="6">
        <v>0.52777777777777779</v>
      </c>
      <c r="AW121" s="6">
        <v>0.64930555555555558</v>
      </c>
      <c r="AX121" s="6">
        <v>0.12152777777777779</v>
      </c>
      <c r="AY121" s="6">
        <v>2.9861111111111172E-2</v>
      </c>
      <c r="AZ121" s="1" t="s">
        <v>772</v>
      </c>
      <c r="BA121" s="1" t="s">
        <v>872</v>
      </c>
      <c r="BB121" s="1" t="s">
        <v>872</v>
      </c>
      <c r="BC121" s="1" t="s">
        <v>800</v>
      </c>
      <c r="BD121" s="1">
        <v>4</v>
      </c>
      <c r="BE121" s="1" t="s">
        <v>742</v>
      </c>
      <c r="BF121" s="1" t="s">
        <v>75</v>
      </c>
      <c r="BG121" s="1" t="s">
        <v>72</v>
      </c>
      <c r="BH121" s="1" t="s">
        <v>88</v>
      </c>
      <c r="BI121" s="1" t="s">
        <v>79</v>
      </c>
      <c r="BJ121" s="1" t="s">
        <v>72</v>
      </c>
      <c r="BK121" s="1" t="s">
        <v>873</v>
      </c>
      <c r="BL121" s="1" t="s">
        <v>802</v>
      </c>
      <c r="BM121" s="1">
        <v>56</v>
      </c>
      <c r="BN121" s="1" t="s">
        <v>88</v>
      </c>
      <c r="BO121" s="1" t="s">
        <v>88</v>
      </c>
      <c r="BP121" s="1" t="s">
        <v>88</v>
      </c>
      <c r="BQ121" s="1" t="s">
        <v>160</v>
      </c>
      <c r="BR121" s="1" t="s">
        <v>707</v>
      </c>
    </row>
    <row r="122" spans="1:70" ht="20.45" customHeight="1">
      <c r="A122" s="1" t="s">
        <v>874</v>
      </c>
      <c r="B122" s="1">
        <v>210064</v>
      </c>
      <c r="C122" s="1" t="s">
        <v>71</v>
      </c>
      <c r="D122" s="3">
        <v>44351</v>
      </c>
      <c r="E122" s="4">
        <v>0.53194444444444444</v>
      </c>
      <c r="F122" s="5">
        <v>44348</v>
      </c>
      <c r="G122" s="3">
        <v>44351</v>
      </c>
      <c r="H122" s="4">
        <v>0.60069444444444442</v>
      </c>
      <c r="I122" s="4">
        <v>6.8749999999999978E-2</v>
      </c>
      <c r="J122" s="1">
        <v>4</v>
      </c>
      <c r="K122" s="1" t="s">
        <v>776</v>
      </c>
      <c r="L122" s="1" t="s">
        <v>875</v>
      </c>
      <c r="M122" s="1" t="s">
        <v>75</v>
      </c>
      <c r="N122" s="1" t="s">
        <v>838</v>
      </c>
      <c r="O122" s="1" t="s">
        <v>77</v>
      </c>
      <c r="P122" s="1" t="s">
        <v>78</v>
      </c>
      <c r="Q122" s="1" t="s">
        <v>78</v>
      </c>
      <c r="R122" s="1" t="s">
        <v>78</v>
      </c>
      <c r="S122" s="1" t="s">
        <v>96</v>
      </c>
      <c r="T122" s="1" t="s">
        <v>72</v>
      </c>
      <c r="U122" s="16" t="s">
        <v>876</v>
      </c>
      <c r="V122" s="1" t="s">
        <v>80</v>
      </c>
      <c r="W122" s="1" t="s">
        <v>812</v>
      </c>
      <c r="X122" s="1" t="s">
        <v>813</v>
      </c>
      <c r="Y122" s="1" t="s">
        <v>814</v>
      </c>
      <c r="Z122" s="1" t="s">
        <v>84</v>
      </c>
      <c r="AA122" s="1" t="s">
        <v>72</v>
      </c>
      <c r="AB122" s="1" t="s">
        <v>124</v>
      </c>
      <c r="AC122" s="1" t="s">
        <v>341</v>
      </c>
      <c r="AD122" s="1" t="s">
        <v>126</v>
      </c>
      <c r="AE122" s="1">
        <v>51</v>
      </c>
      <c r="AF122" s="1" t="s">
        <v>88</v>
      </c>
      <c r="AG122" s="1" t="s">
        <v>72</v>
      </c>
      <c r="AH122" s="1" t="s">
        <v>299</v>
      </c>
      <c r="AI122" s="1" t="s">
        <v>90</v>
      </c>
      <c r="AJ122" s="1" t="s">
        <v>91</v>
      </c>
      <c r="AK122" s="1" t="s">
        <v>92</v>
      </c>
      <c r="AL122" s="1" t="s">
        <v>72</v>
      </c>
      <c r="AM122" s="1" t="s">
        <v>217</v>
      </c>
      <c r="AN122" s="1">
        <v>2</v>
      </c>
      <c r="AO122" s="1" t="s">
        <v>877</v>
      </c>
      <c r="AP122" s="1" t="s">
        <v>72</v>
      </c>
      <c r="AQ122" s="1" t="s">
        <v>72</v>
      </c>
      <c r="AR122" s="1" t="s">
        <v>220</v>
      </c>
      <c r="AS122" s="1" t="s">
        <v>878</v>
      </c>
      <c r="AT122" s="1" t="s">
        <v>72</v>
      </c>
      <c r="AU122" s="3">
        <v>44351</v>
      </c>
      <c r="AV122" s="6">
        <v>0.63750000000000007</v>
      </c>
      <c r="AW122" s="6">
        <v>0.72916666666666663</v>
      </c>
      <c r="AX122" s="6">
        <v>9.1666666666666563E-2</v>
      </c>
      <c r="AY122" s="6">
        <v>3.6805555555555647E-2</v>
      </c>
      <c r="AZ122" s="1" t="s">
        <v>879</v>
      </c>
      <c r="BA122" s="1" t="s">
        <v>880</v>
      </c>
      <c r="BB122" s="1" t="s">
        <v>880</v>
      </c>
      <c r="BC122" s="1" t="s">
        <v>247</v>
      </c>
      <c r="BD122" s="1">
        <v>4</v>
      </c>
      <c r="BE122" s="1" t="s">
        <v>881</v>
      </c>
      <c r="BF122" s="1" t="s">
        <v>75</v>
      </c>
      <c r="BG122" s="1" t="s">
        <v>72</v>
      </c>
      <c r="BH122" s="1" t="s">
        <v>88</v>
      </c>
      <c r="BI122" s="1" t="s">
        <v>96</v>
      </c>
      <c r="BJ122" s="1" t="s">
        <v>72</v>
      </c>
      <c r="BK122" s="1" t="s">
        <v>312</v>
      </c>
      <c r="BL122" s="1" t="s">
        <v>882</v>
      </c>
      <c r="BM122" s="1">
        <v>56</v>
      </c>
      <c r="BN122" s="1" t="s">
        <v>75</v>
      </c>
      <c r="BO122" s="1" t="s">
        <v>75</v>
      </c>
      <c r="BP122" s="1" t="s">
        <v>75</v>
      </c>
      <c r="BQ122" s="21" t="s">
        <v>99</v>
      </c>
      <c r="BR122" s="21" t="s">
        <v>100</v>
      </c>
    </row>
    <row r="123" spans="1:70" ht="20.45" customHeight="1">
      <c r="A123" s="1" t="s">
        <v>883</v>
      </c>
      <c r="B123" s="1">
        <v>210065</v>
      </c>
      <c r="C123" s="1" t="s">
        <v>71</v>
      </c>
      <c r="D123" s="3">
        <v>44351</v>
      </c>
      <c r="E123" s="4">
        <v>0.72916666666666663</v>
      </c>
      <c r="F123" s="5">
        <v>44348</v>
      </c>
      <c r="G123" s="3">
        <v>44351</v>
      </c>
      <c r="H123" s="4">
        <v>0.7944444444444444</v>
      </c>
      <c r="I123" s="4">
        <v>6.5277777777777768E-2</v>
      </c>
      <c r="J123" s="1" t="s">
        <v>72</v>
      </c>
      <c r="K123" s="1" t="s">
        <v>73</v>
      </c>
      <c r="L123" s="1" t="s">
        <v>884</v>
      </c>
      <c r="M123" s="1" t="s">
        <v>75</v>
      </c>
      <c r="N123" s="1" t="s">
        <v>208</v>
      </c>
      <c r="O123" s="1" t="s">
        <v>77</v>
      </c>
      <c r="P123" s="1" t="s">
        <v>78</v>
      </c>
      <c r="Q123" s="1" t="s">
        <v>78</v>
      </c>
      <c r="R123" s="1" t="s">
        <v>78</v>
      </c>
      <c r="S123" s="1" t="s">
        <v>79</v>
      </c>
      <c r="T123" s="1" t="s">
        <v>72</v>
      </c>
      <c r="U123" s="16" t="s">
        <v>885</v>
      </c>
      <c r="V123" s="1" t="s">
        <v>80</v>
      </c>
      <c r="W123" s="1" t="s">
        <v>81</v>
      </c>
      <c r="X123" s="1" t="s">
        <v>123</v>
      </c>
      <c r="Y123" s="1" t="s">
        <v>83</v>
      </c>
      <c r="Z123" s="1" t="s">
        <v>443</v>
      </c>
      <c r="AA123" s="1" t="s">
        <v>444</v>
      </c>
      <c r="AB123" s="1" t="s">
        <v>444</v>
      </c>
      <c r="AC123" s="1" t="s">
        <v>444</v>
      </c>
      <c r="AD123" s="1" t="s">
        <v>126</v>
      </c>
      <c r="AE123" s="1">
        <v>40</v>
      </c>
      <c r="AF123" s="1" t="s">
        <v>88</v>
      </c>
      <c r="AG123" s="1" t="s">
        <v>72</v>
      </c>
      <c r="AH123" s="1" t="s">
        <v>299</v>
      </c>
      <c r="AI123" s="1" t="s">
        <v>90</v>
      </c>
      <c r="AJ123" s="1" t="s">
        <v>91</v>
      </c>
      <c r="AK123" s="1" t="s">
        <v>92</v>
      </c>
      <c r="AL123" s="1" t="s">
        <v>72</v>
      </c>
      <c r="AM123" s="1" t="s">
        <v>254</v>
      </c>
      <c r="AN123" s="1">
        <v>2</v>
      </c>
      <c r="AO123" s="1" t="s">
        <v>367</v>
      </c>
      <c r="AP123" s="1">
        <v>6</v>
      </c>
      <c r="AQ123" s="1" t="s">
        <v>886</v>
      </c>
      <c r="AR123" s="1" t="s">
        <v>447</v>
      </c>
      <c r="AS123" s="1" t="s">
        <v>72</v>
      </c>
      <c r="AT123" s="1" t="s">
        <v>72</v>
      </c>
      <c r="AU123" s="3">
        <v>44351</v>
      </c>
      <c r="AV123" s="6">
        <v>0.82013888888888886</v>
      </c>
      <c r="AW123" s="6">
        <v>0.94444444444444453</v>
      </c>
      <c r="AX123" s="6">
        <v>0.12430555555555567</v>
      </c>
      <c r="AY123" s="6">
        <v>2.5694444444444464E-2</v>
      </c>
      <c r="AZ123" s="1" t="s">
        <v>887</v>
      </c>
      <c r="BA123" s="1" t="s">
        <v>888</v>
      </c>
      <c r="BB123" s="1" t="s">
        <v>889</v>
      </c>
      <c r="BC123" s="1" t="s">
        <v>800</v>
      </c>
      <c r="BD123" s="1">
        <v>4</v>
      </c>
      <c r="BE123" s="1" t="s">
        <v>742</v>
      </c>
      <c r="BF123" s="1" t="s">
        <v>75</v>
      </c>
      <c r="BG123" s="1" t="s">
        <v>72</v>
      </c>
      <c r="BH123" s="1" t="s">
        <v>88</v>
      </c>
      <c r="BI123" s="1" t="s">
        <v>79</v>
      </c>
      <c r="BJ123" s="1" t="s">
        <v>72</v>
      </c>
      <c r="BK123" s="1" t="s">
        <v>890</v>
      </c>
      <c r="BL123" s="1" t="s">
        <v>891</v>
      </c>
      <c r="BM123" s="1">
        <v>68</v>
      </c>
      <c r="BN123" s="1" t="s">
        <v>88</v>
      </c>
      <c r="BO123" s="1" t="s">
        <v>88</v>
      </c>
      <c r="BP123" s="1" t="s">
        <v>88</v>
      </c>
      <c r="BQ123" s="1" t="s">
        <v>160</v>
      </c>
      <c r="BR123" s="1" t="s">
        <v>754</v>
      </c>
    </row>
    <row r="124" spans="1:70" ht="20.45" customHeight="1">
      <c r="A124" s="1" t="s">
        <v>892</v>
      </c>
      <c r="B124" s="1">
        <v>210066</v>
      </c>
      <c r="C124" s="1" t="s">
        <v>71</v>
      </c>
      <c r="D124" s="3">
        <v>44355</v>
      </c>
      <c r="E124" s="4">
        <v>0.47916666666666669</v>
      </c>
      <c r="F124" s="5">
        <v>44348</v>
      </c>
      <c r="G124" s="3">
        <v>44355</v>
      </c>
      <c r="H124" s="4">
        <v>0.54583333333333328</v>
      </c>
      <c r="I124" s="4">
        <v>6.6666666666666596E-2</v>
      </c>
      <c r="J124" s="1" t="s">
        <v>72</v>
      </c>
      <c r="K124" s="1" t="s">
        <v>73</v>
      </c>
      <c r="L124" s="1" t="s">
        <v>893</v>
      </c>
      <c r="M124" s="1" t="s">
        <v>75</v>
      </c>
      <c r="N124" s="1" t="s">
        <v>208</v>
      </c>
      <c r="O124" s="1" t="s">
        <v>77</v>
      </c>
      <c r="P124" s="1" t="s">
        <v>78</v>
      </c>
      <c r="Q124" s="1" t="s">
        <v>78</v>
      </c>
      <c r="R124" s="1" t="s">
        <v>78</v>
      </c>
      <c r="S124" s="1" t="s">
        <v>79</v>
      </c>
      <c r="T124" s="1" t="s">
        <v>72</v>
      </c>
      <c r="U124" s="16" t="s">
        <v>894</v>
      </c>
      <c r="V124" s="1" t="s">
        <v>80</v>
      </c>
      <c r="W124" s="1" t="s">
        <v>81</v>
      </c>
      <c r="X124" s="1" t="s">
        <v>123</v>
      </c>
      <c r="Y124" s="1" t="s">
        <v>83</v>
      </c>
      <c r="Z124" s="1" t="s">
        <v>152</v>
      </c>
      <c r="AA124" s="1" t="s">
        <v>72</v>
      </c>
      <c r="AB124" s="1" t="s">
        <v>153</v>
      </c>
      <c r="AC124" s="1" t="s">
        <v>154</v>
      </c>
      <c r="AD124" s="1" t="s">
        <v>126</v>
      </c>
      <c r="AE124" s="1">
        <v>65</v>
      </c>
      <c r="AF124" s="1" t="s">
        <v>88</v>
      </c>
      <c r="AG124" s="1" t="s">
        <v>72</v>
      </c>
      <c r="AH124" s="1" t="s">
        <v>414</v>
      </c>
      <c r="AI124" s="1" t="s">
        <v>90</v>
      </c>
      <c r="AJ124" s="1" t="s">
        <v>91</v>
      </c>
      <c r="AK124" s="1" t="s">
        <v>92</v>
      </c>
      <c r="AL124" s="1" t="s">
        <v>72</v>
      </c>
      <c r="AM124" s="1" t="s">
        <v>254</v>
      </c>
      <c r="AN124" s="1">
        <v>2</v>
      </c>
      <c r="AO124" s="1" t="s">
        <v>750</v>
      </c>
      <c r="AP124" s="1" t="s">
        <v>72</v>
      </c>
      <c r="AQ124" s="1" t="s">
        <v>72</v>
      </c>
      <c r="AR124" s="1" t="s">
        <v>262</v>
      </c>
      <c r="AS124" s="1" t="s">
        <v>263</v>
      </c>
      <c r="AT124" s="1" t="s">
        <v>636</v>
      </c>
      <c r="AU124" s="3">
        <v>44355</v>
      </c>
      <c r="AV124" s="6">
        <v>0.58750000000000002</v>
      </c>
      <c r="AW124" s="4" t="s">
        <v>72</v>
      </c>
      <c r="AX124" s="4" t="s">
        <v>72</v>
      </c>
      <c r="AY124" s="6">
        <v>4.1666666666666741E-2</v>
      </c>
      <c r="AZ124" s="1" t="s">
        <v>895</v>
      </c>
      <c r="BA124" s="1" t="s">
        <v>896</v>
      </c>
      <c r="BB124" s="1" t="s">
        <v>897</v>
      </c>
      <c r="BC124" s="1" t="s">
        <v>800</v>
      </c>
      <c r="BD124" s="1">
        <v>4</v>
      </c>
      <c r="BE124" s="1" t="s">
        <v>742</v>
      </c>
      <c r="BF124" s="1" t="s">
        <v>75</v>
      </c>
      <c r="BG124" s="1" t="s">
        <v>72</v>
      </c>
      <c r="BH124" s="1" t="s">
        <v>88</v>
      </c>
      <c r="BI124" s="1" t="s">
        <v>79</v>
      </c>
      <c r="BJ124" s="1" t="s">
        <v>72</v>
      </c>
      <c r="BK124" s="1" t="s">
        <v>330</v>
      </c>
      <c r="BL124" s="1" t="s">
        <v>802</v>
      </c>
      <c r="BM124" s="1">
        <v>56</v>
      </c>
      <c r="BN124" s="1" t="s">
        <v>88</v>
      </c>
      <c r="BO124" s="1" t="s">
        <v>88</v>
      </c>
      <c r="BP124" s="1" t="s">
        <v>88</v>
      </c>
      <c r="BQ124" s="1" t="s">
        <v>160</v>
      </c>
      <c r="BR124" s="1" t="s">
        <v>707</v>
      </c>
    </row>
    <row r="125" spans="1:70" ht="20.45" customHeight="1">
      <c r="A125" s="1" t="s">
        <v>898</v>
      </c>
      <c r="B125" s="1">
        <v>210067</v>
      </c>
      <c r="C125" s="1" t="s">
        <v>71</v>
      </c>
      <c r="D125" s="3">
        <v>44356</v>
      </c>
      <c r="E125" s="4">
        <v>0.42152777777777778</v>
      </c>
      <c r="F125" s="5">
        <v>44348</v>
      </c>
      <c r="G125" s="3">
        <v>44356</v>
      </c>
      <c r="H125" s="4">
        <v>0.55555555555555558</v>
      </c>
      <c r="I125" s="4">
        <v>0.1340277777777778</v>
      </c>
      <c r="J125" s="1" t="s">
        <v>72</v>
      </c>
      <c r="K125" s="1" t="s">
        <v>776</v>
      </c>
      <c r="L125" s="1" t="s">
        <v>899</v>
      </c>
      <c r="M125" s="1" t="s">
        <v>75</v>
      </c>
      <c r="N125" s="1" t="s">
        <v>838</v>
      </c>
      <c r="O125" s="1" t="s">
        <v>77</v>
      </c>
      <c r="P125" s="1" t="s">
        <v>78</v>
      </c>
      <c r="Q125" s="1" t="s">
        <v>78</v>
      </c>
      <c r="R125" s="1" t="s">
        <v>78</v>
      </c>
      <c r="S125" s="1" t="s">
        <v>96</v>
      </c>
      <c r="T125" s="1" t="s">
        <v>72</v>
      </c>
      <c r="U125" s="16" t="s">
        <v>900</v>
      </c>
      <c r="V125" s="1" t="s">
        <v>80</v>
      </c>
      <c r="W125" s="1" t="s">
        <v>812</v>
      </c>
      <c r="X125" s="1" t="s">
        <v>813</v>
      </c>
      <c r="Y125" s="1" t="s">
        <v>814</v>
      </c>
      <c r="Z125" s="1" t="s">
        <v>84</v>
      </c>
      <c r="AA125" s="1" t="s">
        <v>72</v>
      </c>
      <c r="AB125" s="1" t="s">
        <v>196</v>
      </c>
      <c r="AC125" s="1" t="s">
        <v>228</v>
      </c>
      <c r="AD125" s="1" t="s">
        <v>87</v>
      </c>
      <c r="AE125" s="1">
        <v>68</v>
      </c>
      <c r="AF125" s="1" t="s">
        <v>88</v>
      </c>
      <c r="AG125" s="1" t="s">
        <v>72</v>
      </c>
      <c r="AH125" s="1" t="s">
        <v>299</v>
      </c>
      <c r="AI125" s="1" t="s">
        <v>90</v>
      </c>
      <c r="AJ125" s="1" t="s">
        <v>91</v>
      </c>
      <c r="AK125" s="1" t="s">
        <v>92</v>
      </c>
      <c r="AL125" s="1" t="s">
        <v>72</v>
      </c>
      <c r="AM125" s="1" t="s">
        <v>244</v>
      </c>
      <c r="AN125" s="1">
        <v>1</v>
      </c>
      <c r="AO125" s="1" t="s">
        <v>901</v>
      </c>
      <c r="AP125" s="1" t="s">
        <v>72</v>
      </c>
      <c r="AQ125" s="1" t="s">
        <v>72</v>
      </c>
      <c r="AR125" s="1" t="s">
        <v>220</v>
      </c>
      <c r="AS125" s="1" t="s">
        <v>878</v>
      </c>
      <c r="AT125" s="1" t="s">
        <v>72</v>
      </c>
      <c r="AU125" s="3">
        <v>44356</v>
      </c>
      <c r="AV125" s="6">
        <v>0.6069444444444444</v>
      </c>
      <c r="AW125" s="6">
        <v>0.70277777777777783</v>
      </c>
      <c r="AX125" s="6">
        <v>9.5833333333333437E-2</v>
      </c>
      <c r="AY125" s="6">
        <v>5.1388888888888817E-2</v>
      </c>
      <c r="AZ125" s="1" t="s">
        <v>902</v>
      </c>
      <c r="BA125" s="1" t="s">
        <v>903</v>
      </c>
      <c r="BB125" s="1" t="s">
        <v>903</v>
      </c>
      <c r="BC125" s="1" t="s">
        <v>247</v>
      </c>
      <c r="BD125" s="1">
        <v>4</v>
      </c>
      <c r="BE125" s="1" t="s">
        <v>183</v>
      </c>
      <c r="BF125" s="1" t="s">
        <v>75</v>
      </c>
      <c r="BG125" s="1" t="s">
        <v>72</v>
      </c>
      <c r="BH125" s="1" t="s">
        <v>88</v>
      </c>
      <c r="BI125" s="1" t="s">
        <v>96</v>
      </c>
      <c r="BJ125" s="1" t="s">
        <v>72</v>
      </c>
      <c r="BK125" s="1" t="s">
        <v>312</v>
      </c>
      <c r="BL125" s="1" t="s">
        <v>904</v>
      </c>
      <c r="BM125" s="1">
        <v>77</v>
      </c>
      <c r="BN125" s="1" t="s">
        <v>75</v>
      </c>
      <c r="BO125" s="1" t="s">
        <v>75</v>
      </c>
      <c r="BP125" s="1" t="s">
        <v>75</v>
      </c>
      <c r="BQ125" s="21" t="s">
        <v>99</v>
      </c>
      <c r="BR125" s="21" t="s">
        <v>100</v>
      </c>
    </row>
    <row r="126" spans="1:70" ht="20.45" customHeight="1">
      <c r="A126" s="1" t="s">
        <v>905</v>
      </c>
      <c r="B126" s="1">
        <v>210068</v>
      </c>
      <c r="C126" s="1" t="s">
        <v>71</v>
      </c>
      <c r="D126" s="3">
        <v>44358</v>
      </c>
      <c r="E126" s="4">
        <v>0.77777777777777779</v>
      </c>
      <c r="F126" s="5">
        <v>44348</v>
      </c>
      <c r="G126" s="3">
        <v>44358</v>
      </c>
      <c r="H126" s="4">
        <v>0.82638888888888884</v>
      </c>
      <c r="I126" s="4">
        <v>4.8611111111111049E-2</v>
      </c>
      <c r="J126" s="1" t="s">
        <v>72</v>
      </c>
      <c r="K126" s="1" t="s">
        <v>73</v>
      </c>
      <c r="L126" s="1" t="s">
        <v>906</v>
      </c>
      <c r="M126" s="1" t="s">
        <v>75</v>
      </c>
      <c r="N126" s="1" t="s">
        <v>208</v>
      </c>
      <c r="O126" s="1" t="s">
        <v>77</v>
      </c>
      <c r="P126" s="1" t="s">
        <v>78</v>
      </c>
      <c r="Q126" s="1" t="s">
        <v>78</v>
      </c>
      <c r="R126" s="1" t="s">
        <v>78</v>
      </c>
      <c r="S126" s="1" t="s">
        <v>79</v>
      </c>
      <c r="T126" s="1" t="s">
        <v>72</v>
      </c>
      <c r="U126" s="16" t="s">
        <v>907</v>
      </c>
      <c r="V126" s="1" t="s">
        <v>80</v>
      </c>
      <c r="W126" s="1" t="s">
        <v>81</v>
      </c>
      <c r="X126" s="1" t="s">
        <v>123</v>
      </c>
      <c r="Y126" s="1" t="s">
        <v>83</v>
      </c>
      <c r="Z126" s="1" t="s">
        <v>443</v>
      </c>
      <c r="AA126" s="1" t="s">
        <v>444</v>
      </c>
      <c r="AB126" s="1" t="s">
        <v>444</v>
      </c>
      <c r="AC126" s="1" t="s">
        <v>749</v>
      </c>
      <c r="AD126" s="1" t="s">
        <v>126</v>
      </c>
      <c r="AE126" s="1">
        <v>55</v>
      </c>
      <c r="AF126" s="1" t="s">
        <v>88</v>
      </c>
      <c r="AG126" s="1" t="s">
        <v>72</v>
      </c>
      <c r="AH126" s="1" t="s">
        <v>414</v>
      </c>
      <c r="AI126" s="1" t="s">
        <v>90</v>
      </c>
      <c r="AJ126" s="1" t="s">
        <v>91</v>
      </c>
      <c r="AK126" s="1" t="s">
        <v>92</v>
      </c>
      <c r="AL126" s="1" t="s">
        <v>72</v>
      </c>
      <c r="AM126" s="1" t="s">
        <v>254</v>
      </c>
      <c r="AN126" s="1">
        <v>2</v>
      </c>
      <c r="AO126" s="1" t="s">
        <v>367</v>
      </c>
      <c r="AP126" s="1" t="s">
        <v>72</v>
      </c>
      <c r="AQ126" s="1" t="s">
        <v>72</v>
      </c>
      <c r="AR126" s="1" t="s">
        <v>447</v>
      </c>
      <c r="AS126" s="1" t="s">
        <v>263</v>
      </c>
      <c r="AT126" s="1" t="s">
        <v>908</v>
      </c>
      <c r="AU126" s="3">
        <v>44358</v>
      </c>
      <c r="AV126" s="6">
        <v>0.84375</v>
      </c>
      <c r="AW126" s="6">
        <v>0.91666666666666663</v>
      </c>
      <c r="AX126" s="6">
        <v>7.291666666666663E-2</v>
      </c>
      <c r="AY126" s="6">
        <v>1.736111111111116E-2</v>
      </c>
      <c r="AZ126" s="1" t="s">
        <v>806</v>
      </c>
      <c r="BA126" s="1" t="s">
        <v>909</v>
      </c>
      <c r="BB126" s="1" t="s">
        <v>910</v>
      </c>
      <c r="BC126" s="1" t="s">
        <v>800</v>
      </c>
      <c r="BD126" s="1">
        <v>4</v>
      </c>
      <c r="BE126" s="1" t="s">
        <v>95</v>
      </c>
      <c r="BF126" s="1" t="s">
        <v>75</v>
      </c>
      <c r="BG126" s="1" t="s">
        <v>72</v>
      </c>
      <c r="BH126" s="1" t="s">
        <v>88</v>
      </c>
      <c r="BI126" s="1" t="s">
        <v>79</v>
      </c>
      <c r="BJ126" s="1" t="s">
        <v>72</v>
      </c>
      <c r="BK126" s="1" t="s">
        <v>330</v>
      </c>
      <c r="BL126" s="1" t="s">
        <v>911</v>
      </c>
      <c r="BM126" s="1">
        <v>84</v>
      </c>
      <c r="BN126" s="1" t="s">
        <v>88</v>
      </c>
      <c r="BO126" s="1" t="s">
        <v>88</v>
      </c>
      <c r="BP126" s="1" t="s">
        <v>88</v>
      </c>
      <c r="BQ126" s="1" t="s">
        <v>160</v>
      </c>
      <c r="BR126" s="1" t="s">
        <v>912</v>
      </c>
    </row>
    <row r="127" spans="1:70" ht="20.45" customHeight="1">
      <c r="A127" s="1" t="s">
        <v>913</v>
      </c>
      <c r="B127" s="1">
        <v>210069</v>
      </c>
      <c r="C127" s="1" t="s">
        <v>71</v>
      </c>
      <c r="D127" s="3">
        <v>44359</v>
      </c>
      <c r="E127" s="4">
        <v>0.85416666666666663</v>
      </c>
      <c r="F127" s="5">
        <v>44348</v>
      </c>
      <c r="G127" s="3">
        <v>44359</v>
      </c>
      <c r="H127" s="4">
        <v>0.89583333333333337</v>
      </c>
      <c r="I127" s="4">
        <v>4.1666666666666741E-2</v>
      </c>
      <c r="J127" s="1" t="s">
        <v>72</v>
      </c>
      <c r="K127" s="1" t="s">
        <v>73</v>
      </c>
      <c r="L127" s="1" t="s">
        <v>914</v>
      </c>
      <c r="M127" s="1" t="s">
        <v>75</v>
      </c>
      <c r="N127" s="1" t="s">
        <v>208</v>
      </c>
      <c r="O127" s="1" t="s">
        <v>77</v>
      </c>
      <c r="P127" s="1" t="s">
        <v>78</v>
      </c>
      <c r="Q127" s="8" t="s">
        <v>172</v>
      </c>
      <c r="R127" s="8" t="s">
        <v>172</v>
      </c>
      <c r="S127" s="1" t="s">
        <v>96</v>
      </c>
      <c r="T127" s="1" t="s">
        <v>456</v>
      </c>
      <c r="U127" s="16" t="s">
        <v>747</v>
      </c>
      <c r="V127" s="1" t="s">
        <v>80</v>
      </c>
      <c r="W127" s="1" t="s">
        <v>81</v>
      </c>
      <c r="X127" s="1" t="s">
        <v>123</v>
      </c>
      <c r="Y127" s="1" t="s">
        <v>83</v>
      </c>
      <c r="Z127" s="1" t="s">
        <v>443</v>
      </c>
      <c r="AA127" s="1" t="s">
        <v>444</v>
      </c>
      <c r="AB127" s="1" t="s">
        <v>444</v>
      </c>
      <c r="AC127" s="1" t="s">
        <v>444</v>
      </c>
      <c r="AD127" s="1" t="s">
        <v>87</v>
      </c>
      <c r="AE127" s="1">
        <v>60</v>
      </c>
      <c r="AF127" s="1" t="s">
        <v>88</v>
      </c>
      <c r="AG127" s="1" t="s">
        <v>72</v>
      </c>
      <c r="AH127" s="1" t="s">
        <v>299</v>
      </c>
      <c r="AI127" s="1" t="s">
        <v>90</v>
      </c>
      <c r="AJ127" s="1" t="s">
        <v>91</v>
      </c>
      <c r="AK127" s="1" t="s">
        <v>92</v>
      </c>
      <c r="AL127" s="1" t="s">
        <v>72</v>
      </c>
      <c r="AM127" s="1" t="s">
        <v>254</v>
      </c>
      <c r="AN127" s="1">
        <v>2</v>
      </c>
      <c r="AO127" s="1" t="s">
        <v>367</v>
      </c>
      <c r="AP127" s="1" t="s">
        <v>72</v>
      </c>
      <c r="AQ127" s="1" t="s">
        <v>72</v>
      </c>
      <c r="AR127" s="1" t="s">
        <v>447</v>
      </c>
      <c r="AS127" s="1" t="s">
        <v>72</v>
      </c>
      <c r="AT127" s="1" t="s">
        <v>72</v>
      </c>
      <c r="AU127" s="3">
        <v>44360</v>
      </c>
      <c r="AV127" s="6">
        <v>0.46180555555555558</v>
      </c>
      <c r="AW127" s="6">
        <v>0.53125</v>
      </c>
      <c r="AX127" s="6">
        <v>6.944444444444442E-2</v>
      </c>
      <c r="AY127" s="6">
        <v>0.56597222222222221</v>
      </c>
      <c r="AZ127" s="4">
        <v>0.60763888888888895</v>
      </c>
      <c r="BA127" s="1" t="s">
        <v>915</v>
      </c>
      <c r="BB127" s="1" t="s">
        <v>916</v>
      </c>
      <c r="BC127" s="1" t="s">
        <v>800</v>
      </c>
      <c r="BD127" s="1">
        <v>4</v>
      </c>
      <c r="BE127" s="1" t="s">
        <v>95</v>
      </c>
      <c r="BF127" s="1" t="s">
        <v>88</v>
      </c>
      <c r="BG127" s="1" t="s">
        <v>72</v>
      </c>
      <c r="BH127" s="1" t="s">
        <v>88</v>
      </c>
      <c r="BI127" s="1" t="s">
        <v>96</v>
      </c>
      <c r="BJ127" s="1" t="s">
        <v>72</v>
      </c>
      <c r="BK127" s="1" t="s">
        <v>330</v>
      </c>
      <c r="BL127" s="1" t="s">
        <v>917</v>
      </c>
      <c r="BM127" s="1">
        <v>28</v>
      </c>
      <c r="BN127" s="1" t="s">
        <v>75</v>
      </c>
      <c r="BO127" s="1" t="s">
        <v>75</v>
      </c>
      <c r="BP127" s="1" t="s">
        <v>75</v>
      </c>
      <c r="BQ127" s="21" t="s">
        <v>99</v>
      </c>
      <c r="BR127" s="1" t="s">
        <v>918</v>
      </c>
    </row>
    <row r="128" spans="1:70" ht="20.45" customHeight="1">
      <c r="A128" s="1" t="s">
        <v>919</v>
      </c>
      <c r="B128" s="1">
        <v>210070</v>
      </c>
      <c r="C128" s="1" t="s">
        <v>71</v>
      </c>
      <c r="D128" s="3">
        <v>44362</v>
      </c>
      <c r="E128" s="4">
        <v>0.79166666666666663</v>
      </c>
      <c r="F128" s="5">
        <v>44348</v>
      </c>
      <c r="G128" s="3">
        <v>44362</v>
      </c>
      <c r="H128" s="4">
        <v>0.90347222222222223</v>
      </c>
      <c r="I128" s="4">
        <v>0.1118055555555556</v>
      </c>
      <c r="J128" s="1" t="s">
        <v>72</v>
      </c>
      <c r="K128" s="1" t="s">
        <v>73</v>
      </c>
      <c r="L128" s="1" t="s">
        <v>920</v>
      </c>
      <c r="M128" s="1" t="s">
        <v>75</v>
      </c>
      <c r="N128" s="1" t="s">
        <v>208</v>
      </c>
      <c r="O128" s="1" t="s">
        <v>77</v>
      </c>
      <c r="P128" s="1" t="s">
        <v>78</v>
      </c>
      <c r="Q128" s="1" t="s">
        <v>78</v>
      </c>
      <c r="R128" s="1" t="s">
        <v>78</v>
      </c>
      <c r="S128" s="1" t="s">
        <v>96</v>
      </c>
      <c r="T128" s="1" t="s">
        <v>72</v>
      </c>
      <c r="U128" s="16" t="s">
        <v>900</v>
      </c>
      <c r="V128" s="1" t="s">
        <v>80</v>
      </c>
      <c r="W128" s="1" t="s">
        <v>81</v>
      </c>
      <c r="X128" s="1" t="s">
        <v>123</v>
      </c>
      <c r="Y128" s="1" t="s">
        <v>83</v>
      </c>
      <c r="Z128" s="1" t="s">
        <v>443</v>
      </c>
      <c r="AA128" s="1" t="s">
        <v>444</v>
      </c>
      <c r="AB128" s="1" t="s">
        <v>444</v>
      </c>
      <c r="AC128" s="1" t="s">
        <v>444</v>
      </c>
      <c r="AD128" s="1" t="s">
        <v>126</v>
      </c>
      <c r="AE128" s="1">
        <v>60</v>
      </c>
      <c r="AF128" s="1" t="s">
        <v>88</v>
      </c>
      <c r="AG128" s="1" t="s">
        <v>72</v>
      </c>
      <c r="AH128" s="1" t="s">
        <v>299</v>
      </c>
      <c r="AI128" s="1" t="s">
        <v>90</v>
      </c>
      <c r="AJ128" s="1" t="s">
        <v>91</v>
      </c>
      <c r="AK128" s="1" t="s">
        <v>92</v>
      </c>
      <c r="AL128" s="1" t="s">
        <v>72</v>
      </c>
      <c r="AM128" s="1" t="s">
        <v>254</v>
      </c>
      <c r="AN128" s="1">
        <v>2</v>
      </c>
      <c r="AO128" s="1" t="s">
        <v>367</v>
      </c>
      <c r="AP128" s="1" t="s">
        <v>72</v>
      </c>
      <c r="AQ128" s="1" t="s">
        <v>72</v>
      </c>
      <c r="AR128" s="1" t="s">
        <v>447</v>
      </c>
      <c r="AS128" s="1" t="s">
        <v>72</v>
      </c>
      <c r="AT128" s="1" t="s">
        <v>72</v>
      </c>
      <c r="AU128" s="3">
        <v>44363</v>
      </c>
      <c r="AV128" s="6">
        <v>0.38541666666666669</v>
      </c>
      <c r="AW128" s="4" t="s">
        <v>72</v>
      </c>
      <c r="AX128" s="4" t="s">
        <v>72</v>
      </c>
      <c r="AY128" s="6">
        <v>0.56597222222222221</v>
      </c>
      <c r="AZ128" s="4">
        <v>0.60763888888888895</v>
      </c>
      <c r="BA128" s="1" t="s">
        <v>921</v>
      </c>
      <c r="BB128" s="1" t="s">
        <v>921</v>
      </c>
      <c r="BC128" s="1" t="s">
        <v>800</v>
      </c>
      <c r="BD128" s="1">
        <v>15</v>
      </c>
      <c r="BE128" s="1" t="s">
        <v>742</v>
      </c>
      <c r="BF128" s="1" t="s">
        <v>75</v>
      </c>
      <c r="BG128" s="1" t="s">
        <v>72</v>
      </c>
      <c r="BH128" s="1" t="s">
        <v>88</v>
      </c>
      <c r="BI128" s="1" t="s">
        <v>96</v>
      </c>
      <c r="BJ128" s="1" t="s">
        <v>72</v>
      </c>
      <c r="BK128" s="1" t="s">
        <v>922</v>
      </c>
      <c r="BL128" s="1" t="s">
        <v>923</v>
      </c>
      <c r="BM128" s="1">
        <v>90</v>
      </c>
      <c r="BN128" s="1" t="s">
        <v>75</v>
      </c>
      <c r="BO128" s="1" t="s">
        <v>75</v>
      </c>
      <c r="BP128" s="1" t="s">
        <v>75</v>
      </c>
      <c r="BQ128" s="21" t="s">
        <v>99</v>
      </c>
      <c r="BR128" s="1" t="s">
        <v>918</v>
      </c>
    </row>
    <row r="129" spans="1:70" ht="20.45" customHeight="1">
      <c r="A129" s="1" t="s">
        <v>924</v>
      </c>
      <c r="B129" s="1">
        <v>210071</v>
      </c>
      <c r="C129" s="1" t="s">
        <v>497</v>
      </c>
      <c r="D129" s="3">
        <v>44362</v>
      </c>
      <c r="E129" s="4">
        <v>0.85416666666666663</v>
      </c>
      <c r="F129" s="5">
        <v>44348</v>
      </c>
      <c r="G129" s="3">
        <v>44362</v>
      </c>
      <c r="H129" s="4">
        <v>0.90347222222222223</v>
      </c>
      <c r="I129" s="4">
        <v>4.9305555555555602E-2</v>
      </c>
      <c r="J129" s="1" t="s">
        <v>72</v>
      </c>
      <c r="K129" s="1" t="s">
        <v>73</v>
      </c>
      <c r="L129" s="1" t="s">
        <v>925</v>
      </c>
      <c r="M129" s="1" t="s">
        <v>75</v>
      </c>
      <c r="N129" s="1" t="s">
        <v>830</v>
      </c>
      <c r="O129" s="1" t="s">
        <v>497</v>
      </c>
      <c r="P129" s="1" t="s">
        <v>78</v>
      </c>
      <c r="Q129" s="1" t="s">
        <v>78</v>
      </c>
      <c r="R129" s="1" t="s">
        <v>78</v>
      </c>
      <c r="S129" s="1" t="s">
        <v>96</v>
      </c>
      <c r="T129" s="1" t="s">
        <v>72</v>
      </c>
      <c r="U129" s="16" t="s">
        <v>926</v>
      </c>
      <c r="V129" s="1" t="s">
        <v>80</v>
      </c>
      <c r="W129" s="1" t="s">
        <v>81</v>
      </c>
      <c r="X129" s="1" t="s">
        <v>123</v>
      </c>
      <c r="Y129" s="1" t="s">
        <v>83</v>
      </c>
      <c r="Z129" s="1" t="s">
        <v>84</v>
      </c>
      <c r="AA129" s="1" t="s">
        <v>72</v>
      </c>
      <c r="AB129" s="1" t="s">
        <v>104</v>
      </c>
      <c r="AC129" s="1" t="s">
        <v>310</v>
      </c>
      <c r="AD129" s="1" t="s">
        <v>126</v>
      </c>
      <c r="AE129" s="1">
        <v>70</v>
      </c>
      <c r="AF129" s="1" t="s">
        <v>88</v>
      </c>
      <c r="AG129" s="1" t="s">
        <v>72</v>
      </c>
      <c r="AH129" s="1" t="s">
        <v>299</v>
      </c>
      <c r="AI129" s="1" t="s">
        <v>90</v>
      </c>
      <c r="AJ129" s="1" t="s">
        <v>91</v>
      </c>
      <c r="AK129" s="1" t="s">
        <v>92</v>
      </c>
      <c r="AL129" s="1" t="s">
        <v>72</v>
      </c>
      <c r="AM129" s="1" t="s">
        <v>229</v>
      </c>
      <c r="AN129" s="1">
        <v>2</v>
      </c>
      <c r="AO129" s="1" t="s">
        <v>750</v>
      </c>
      <c r="AP129" s="1" t="s">
        <v>72</v>
      </c>
      <c r="AQ129" s="1" t="s">
        <v>72</v>
      </c>
      <c r="AR129" s="1" t="s">
        <v>220</v>
      </c>
      <c r="AS129" s="1" t="s">
        <v>72</v>
      </c>
      <c r="AT129" s="1" t="s">
        <v>72</v>
      </c>
      <c r="AU129" s="3">
        <v>44363</v>
      </c>
      <c r="AV129" s="6">
        <v>0.35069444444444442</v>
      </c>
      <c r="AW129" s="6">
        <v>0.43055555555555558</v>
      </c>
      <c r="AX129" s="6">
        <v>7.986111111111116E-2</v>
      </c>
      <c r="AY129" s="6">
        <v>0.44722222222222219</v>
      </c>
      <c r="AZ129" s="22">
        <v>0.49652777777777773</v>
      </c>
      <c r="BA129" s="1" t="s">
        <v>927</v>
      </c>
      <c r="BB129" s="1" t="s">
        <v>927</v>
      </c>
      <c r="BC129" s="1" t="s">
        <v>247</v>
      </c>
      <c r="BD129" s="1">
        <v>15</v>
      </c>
      <c r="BE129" s="1" t="s">
        <v>95</v>
      </c>
      <c r="BF129" s="1" t="s">
        <v>75</v>
      </c>
      <c r="BG129" s="1" t="s">
        <v>72</v>
      </c>
      <c r="BH129" s="1" t="s">
        <v>88</v>
      </c>
      <c r="BI129" s="1" t="s">
        <v>96</v>
      </c>
      <c r="BJ129" s="1" t="s">
        <v>72</v>
      </c>
      <c r="BK129" s="1" t="s">
        <v>312</v>
      </c>
      <c r="BL129" s="1" t="s">
        <v>928</v>
      </c>
      <c r="BM129" s="1">
        <v>70</v>
      </c>
      <c r="BN129" s="1" t="s">
        <v>75</v>
      </c>
      <c r="BO129" s="1" t="s">
        <v>75</v>
      </c>
      <c r="BP129" s="1" t="s">
        <v>75</v>
      </c>
      <c r="BQ129" s="21" t="s">
        <v>99</v>
      </c>
      <c r="BR129" s="21" t="s">
        <v>100</v>
      </c>
    </row>
    <row r="130" spans="1:70" ht="20.45" customHeight="1">
      <c r="A130" s="1" t="s">
        <v>929</v>
      </c>
      <c r="B130" s="1">
        <v>210072</v>
      </c>
      <c r="C130" s="1" t="s">
        <v>497</v>
      </c>
      <c r="D130" s="3">
        <v>44364</v>
      </c>
      <c r="E130" s="4">
        <v>0.52777777777777779</v>
      </c>
      <c r="F130" s="5">
        <v>44348</v>
      </c>
      <c r="G130" s="3">
        <v>44364</v>
      </c>
      <c r="H130" s="4">
        <v>0.58888888888888891</v>
      </c>
      <c r="I130" s="4">
        <v>6.1111111111111116E-2</v>
      </c>
      <c r="J130" s="1" t="s">
        <v>72</v>
      </c>
      <c r="K130" s="1" t="s">
        <v>776</v>
      </c>
      <c r="L130" s="1" t="s">
        <v>930</v>
      </c>
      <c r="M130" s="1" t="s">
        <v>75</v>
      </c>
      <c r="N130" s="1" t="s">
        <v>830</v>
      </c>
      <c r="O130" s="1" t="s">
        <v>497</v>
      </c>
      <c r="P130" s="1" t="s">
        <v>78</v>
      </c>
      <c r="Q130" s="8" t="s">
        <v>172</v>
      </c>
      <c r="R130" s="8" t="s">
        <v>172</v>
      </c>
      <c r="S130" s="1" t="s">
        <v>96</v>
      </c>
      <c r="T130" s="1" t="s">
        <v>931</v>
      </c>
      <c r="U130" s="16" t="s">
        <v>932</v>
      </c>
      <c r="V130" s="1" t="s">
        <v>80</v>
      </c>
      <c r="W130" s="1" t="s">
        <v>812</v>
      </c>
      <c r="X130" s="1" t="s">
        <v>813</v>
      </c>
      <c r="Y130" s="1" t="s">
        <v>814</v>
      </c>
      <c r="Z130" s="1" t="s">
        <v>84</v>
      </c>
      <c r="AA130" s="1" t="s">
        <v>72</v>
      </c>
      <c r="AB130" s="1" t="s">
        <v>124</v>
      </c>
      <c r="AC130" s="1" t="s">
        <v>341</v>
      </c>
      <c r="AD130" s="1" t="s">
        <v>87</v>
      </c>
      <c r="AE130" s="1">
        <v>46</v>
      </c>
      <c r="AF130" s="1" t="s">
        <v>88</v>
      </c>
      <c r="AG130" s="1" t="s">
        <v>72</v>
      </c>
      <c r="AH130" s="1" t="s">
        <v>299</v>
      </c>
      <c r="AI130" s="1" t="s">
        <v>90</v>
      </c>
      <c r="AJ130" s="1" t="s">
        <v>91</v>
      </c>
      <c r="AK130" s="1" t="s">
        <v>92</v>
      </c>
      <c r="AL130" s="1" t="s">
        <v>72</v>
      </c>
      <c r="AM130" s="1" t="s">
        <v>229</v>
      </c>
      <c r="AN130" s="1">
        <v>1</v>
      </c>
      <c r="AO130" s="1" t="s">
        <v>933</v>
      </c>
      <c r="AP130" s="1" t="s">
        <v>72</v>
      </c>
      <c r="AQ130" s="1" t="s">
        <v>72</v>
      </c>
      <c r="AR130" s="1" t="s">
        <v>220</v>
      </c>
      <c r="AS130" s="1" t="s">
        <v>72</v>
      </c>
      <c r="AT130" s="1" t="s">
        <v>72</v>
      </c>
      <c r="AU130" s="3">
        <v>44364</v>
      </c>
      <c r="AV130" s="6">
        <v>0.60486111111111118</v>
      </c>
      <c r="AW130" s="6">
        <v>0.6875</v>
      </c>
      <c r="AX130" s="6">
        <v>8.2638888888888817E-2</v>
      </c>
      <c r="AY130" s="6">
        <v>1.5972222222222276E-2</v>
      </c>
      <c r="AZ130" s="1" t="s">
        <v>934</v>
      </c>
      <c r="BA130" s="1" t="s">
        <v>935</v>
      </c>
      <c r="BB130" s="1" t="s">
        <v>935</v>
      </c>
      <c r="BC130" s="1" t="s">
        <v>247</v>
      </c>
      <c r="BD130" s="1">
        <v>15</v>
      </c>
      <c r="BE130" s="1" t="s">
        <v>881</v>
      </c>
      <c r="BF130" s="1" t="s">
        <v>88</v>
      </c>
      <c r="BG130" s="1" t="s">
        <v>72</v>
      </c>
      <c r="BH130" s="1" t="s">
        <v>88</v>
      </c>
      <c r="BI130" s="1" t="s">
        <v>96</v>
      </c>
      <c r="BJ130" s="1" t="s">
        <v>72</v>
      </c>
      <c r="BK130" s="1" t="s">
        <v>312</v>
      </c>
      <c r="BL130" s="1" t="s">
        <v>936</v>
      </c>
      <c r="BM130" s="1">
        <v>54</v>
      </c>
      <c r="BN130" s="1" t="s">
        <v>75</v>
      </c>
      <c r="BO130" s="1" t="s">
        <v>75</v>
      </c>
      <c r="BP130" s="1" t="s">
        <v>75</v>
      </c>
      <c r="BQ130" s="21" t="s">
        <v>99</v>
      </c>
      <c r="BR130" s="21" t="s">
        <v>100</v>
      </c>
    </row>
    <row r="131" spans="1:70" ht="20.45" customHeight="1">
      <c r="A131" s="1" t="s">
        <v>937</v>
      </c>
      <c r="B131" s="1">
        <v>210073</v>
      </c>
      <c r="C131" s="1" t="s">
        <v>71</v>
      </c>
      <c r="D131" s="3">
        <v>44364</v>
      </c>
      <c r="E131" s="4">
        <v>0.77083333333333337</v>
      </c>
      <c r="F131" s="5">
        <v>44348</v>
      </c>
      <c r="G131" s="3">
        <v>44364</v>
      </c>
      <c r="H131" s="4">
        <v>0.89930555555555547</v>
      </c>
      <c r="I131" s="4">
        <v>0.1284722222222221</v>
      </c>
      <c r="J131" s="1" t="s">
        <v>72</v>
      </c>
      <c r="K131" s="1" t="s">
        <v>73</v>
      </c>
      <c r="L131" s="1" t="s">
        <v>938</v>
      </c>
      <c r="M131" s="1" t="s">
        <v>75</v>
      </c>
      <c r="N131" s="1" t="s">
        <v>838</v>
      </c>
      <c r="O131" s="1" t="s">
        <v>77</v>
      </c>
      <c r="P131" s="1" t="s">
        <v>78</v>
      </c>
      <c r="Q131" s="1" t="s">
        <v>78</v>
      </c>
      <c r="R131" s="1" t="s">
        <v>78</v>
      </c>
      <c r="S131" s="1" t="s">
        <v>96</v>
      </c>
      <c r="T131" s="1" t="s">
        <v>72</v>
      </c>
      <c r="U131" s="16" t="s">
        <v>939</v>
      </c>
      <c r="V131" s="1" t="s">
        <v>80</v>
      </c>
      <c r="W131" s="1" t="s">
        <v>81</v>
      </c>
      <c r="X131" s="1" t="s">
        <v>123</v>
      </c>
      <c r="Y131" s="1" t="s">
        <v>83</v>
      </c>
      <c r="Z131" s="1" t="s">
        <v>84</v>
      </c>
      <c r="AA131" s="1" t="s">
        <v>72</v>
      </c>
      <c r="AB131" s="1" t="s">
        <v>940</v>
      </c>
      <c r="AC131" s="1" t="s">
        <v>940</v>
      </c>
      <c r="AD131" s="1" t="s">
        <v>126</v>
      </c>
      <c r="AE131" s="1">
        <v>60</v>
      </c>
      <c r="AF131" s="1" t="s">
        <v>88</v>
      </c>
      <c r="AG131" s="1" t="s">
        <v>72</v>
      </c>
      <c r="AH131" s="1" t="s">
        <v>414</v>
      </c>
      <c r="AI131" s="1" t="s">
        <v>90</v>
      </c>
      <c r="AJ131" s="1" t="s">
        <v>91</v>
      </c>
      <c r="AK131" s="1" t="s">
        <v>429</v>
      </c>
      <c r="AL131" s="1" t="s">
        <v>72</v>
      </c>
      <c r="AM131" s="1" t="s">
        <v>229</v>
      </c>
      <c r="AN131" s="1">
        <v>2</v>
      </c>
      <c r="AO131" s="1" t="s">
        <v>230</v>
      </c>
      <c r="AP131" s="1">
        <v>5</v>
      </c>
      <c r="AQ131" s="1" t="s">
        <v>430</v>
      </c>
      <c r="AR131" s="1" t="s">
        <v>220</v>
      </c>
      <c r="AS131" s="1" t="s">
        <v>72</v>
      </c>
      <c r="AT131" s="1" t="s">
        <v>72</v>
      </c>
      <c r="AU131" s="3">
        <v>44365</v>
      </c>
      <c r="AV131" s="6">
        <v>0.27777777777777779</v>
      </c>
      <c r="AW131" s="6">
        <v>0.37152777777777773</v>
      </c>
      <c r="AX131" s="6">
        <v>9.3749999999999944E-2</v>
      </c>
      <c r="AY131" s="6">
        <v>0.37847222222222227</v>
      </c>
      <c r="AZ131" s="4">
        <v>0.50694444444444442</v>
      </c>
      <c r="BA131" s="1" t="s">
        <v>941</v>
      </c>
      <c r="BB131" s="1" t="s">
        <v>941</v>
      </c>
      <c r="BC131" s="1" t="s">
        <v>247</v>
      </c>
      <c r="BD131" s="1">
        <v>15</v>
      </c>
      <c r="BE131" s="1" t="s">
        <v>95</v>
      </c>
      <c r="BF131" s="1" t="s">
        <v>75</v>
      </c>
      <c r="BG131" s="1" t="s">
        <v>72</v>
      </c>
      <c r="BH131" s="1" t="s">
        <v>88</v>
      </c>
      <c r="BI131" s="1" t="s">
        <v>96</v>
      </c>
      <c r="BJ131" s="1" t="s">
        <v>72</v>
      </c>
      <c r="BK131" s="1" t="s">
        <v>312</v>
      </c>
      <c r="BL131" s="1" t="s">
        <v>904</v>
      </c>
      <c r="BM131" s="1">
        <v>70</v>
      </c>
      <c r="BN131" s="1" t="s">
        <v>75</v>
      </c>
      <c r="BO131" s="1" t="s">
        <v>75</v>
      </c>
      <c r="BP131" s="1" t="s">
        <v>75</v>
      </c>
      <c r="BQ131" s="21" t="s">
        <v>99</v>
      </c>
      <c r="BR131" s="21" t="s">
        <v>100</v>
      </c>
    </row>
    <row r="132" spans="1:70" ht="20.45" customHeight="1">
      <c r="A132" s="1" t="s">
        <v>942</v>
      </c>
      <c r="B132" s="1">
        <v>210074</v>
      </c>
      <c r="C132" s="1" t="s">
        <v>71</v>
      </c>
      <c r="D132" s="3">
        <v>44364</v>
      </c>
      <c r="E132" s="4">
        <v>0.83333333333333337</v>
      </c>
      <c r="F132" s="5">
        <v>44348</v>
      </c>
      <c r="G132" s="3">
        <v>44364</v>
      </c>
      <c r="H132" s="4">
        <v>0.89930555555555547</v>
      </c>
      <c r="I132" s="4">
        <v>6.5972222222222099E-2</v>
      </c>
      <c r="J132" s="1" t="s">
        <v>72</v>
      </c>
      <c r="K132" s="1" t="s">
        <v>73</v>
      </c>
      <c r="L132" s="1" t="s">
        <v>943</v>
      </c>
      <c r="M132" s="1" t="s">
        <v>75</v>
      </c>
      <c r="N132" s="1" t="s">
        <v>838</v>
      </c>
      <c r="O132" s="1" t="s">
        <v>77</v>
      </c>
      <c r="P132" s="1" t="s">
        <v>78</v>
      </c>
      <c r="Q132" s="1" t="s">
        <v>78</v>
      </c>
      <c r="R132" s="1" t="s">
        <v>78</v>
      </c>
      <c r="S132" s="1" t="s">
        <v>96</v>
      </c>
      <c r="T132" s="1" t="s">
        <v>72</v>
      </c>
      <c r="U132" s="16" t="s">
        <v>747</v>
      </c>
      <c r="V132" s="1" t="s">
        <v>80</v>
      </c>
      <c r="W132" s="1" t="s">
        <v>81</v>
      </c>
      <c r="X132" s="1" t="s">
        <v>123</v>
      </c>
      <c r="Y132" s="1" t="s">
        <v>83</v>
      </c>
      <c r="Z132" s="1" t="s">
        <v>84</v>
      </c>
      <c r="AA132" s="1" t="s">
        <v>72</v>
      </c>
      <c r="AB132" s="1" t="s">
        <v>944</v>
      </c>
      <c r="AC132" s="1" t="s">
        <v>944</v>
      </c>
      <c r="AD132" s="1" t="s">
        <v>126</v>
      </c>
      <c r="AE132" s="1">
        <v>50</v>
      </c>
      <c r="AF132" s="1" t="s">
        <v>88</v>
      </c>
      <c r="AG132" s="1" t="s">
        <v>72</v>
      </c>
      <c r="AH132" s="1" t="s">
        <v>414</v>
      </c>
      <c r="AI132" s="1" t="s">
        <v>90</v>
      </c>
      <c r="AJ132" s="1" t="s">
        <v>91</v>
      </c>
      <c r="AK132" s="1" t="s">
        <v>92</v>
      </c>
      <c r="AL132" s="1" t="s">
        <v>72</v>
      </c>
      <c r="AM132" s="1" t="s">
        <v>229</v>
      </c>
      <c r="AN132" s="1">
        <v>2</v>
      </c>
      <c r="AO132" s="1" t="s">
        <v>750</v>
      </c>
      <c r="AP132" s="1" t="s">
        <v>72</v>
      </c>
      <c r="AQ132" s="1" t="s">
        <v>72</v>
      </c>
      <c r="AR132" s="1" t="s">
        <v>220</v>
      </c>
      <c r="AS132" s="1" t="s">
        <v>72</v>
      </c>
      <c r="AT132" s="1" t="s">
        <v>72</v>
      </c>
      <c r="AU132" s="3">
        <v>44365</v>
      </c>
      <c r="AV132" s="6">
        <v>0.29652777777777778</v>
      </c>
      <c r="AW132" s="6">
        <v>0.45</v>
      </c>
      <c r="AX132" s="6">
        <v>0.15347222222222223</v>
      </c>
      <c r="AY132" s="6">
        <v>0.3972222222222222</v>
      </c>
      <c r="AZ132" s="4">
        <v>0.46319444444444446</v>
      </c>
      <c r="BA132" s="1" t="s">
        <v>821</v>
      </c>
      <c r="BB132" s="1" t="s">
        <v>821</v>
      </c>
      <c r="BC132" s="1" t="s">
        <v>247</v>
      </c>
      <c r="BD132" s="1">
        <v>15</v>
      </c>
      <c r="BE132" s="1" t="s">
        <v>589</v>
      </c>
      <c r="BF132" s="1" t="s">
        <v>75</v>
      </c>
      <c r="BG132" s="1" t="s">
        <v>72</v>
      </c>
      <c r="BH132" s="1" t="s">
        <v>88</v>
      </c>
      <c r="BI132" s="1" t="s">
        <v>96</v>
      </c>
      <c r="BJ132" s="1" t="s">
        <v>72</v>
      </c>
      <c r="BK132" s="1" t="s">
        <v>312</v>
      </c>
      <c r="BL132" s="1" t="s">
        <v>904</v>
      </c>
      <c r="BM132" s="1">
        <v>80</v>
      </c>
      <c r="BN132" s="1" t="s">
        <v>75</v>
      </c>
      <c r="BO132" s="1" t="s">
        <v>75</v>
      </c>
      <c r="BP132" s="1" t="s">
        <v>75</v>
      </c>
      <c r="BQ132" s="21" t="s">
        <v>99</v>
      </c>
      <c r="BR132" s="21" t="s">
        <v>100</v>
      </c>
    </row>
    <row r="133" spans="1:70" ht="20.45" customHeight="1">
      <c r="A133" s="1" t="s">
        <v>945</v>
      </c>
      <c r="B133" s="1">
        <v>210075</v>
      </c>
      <c r="C133" s="1" t="s">
        <v>71</v>
      </c>
      <c r="D133" s="3">
        <v>44366</v>
      </c>
      <c r="E133" s="4">
        <v>0.82638888888888884</v>
      </c>
      <c r="F133" s="5">
        <v>44348</v>
      </c>
      <c r="G133" s="3">
        <v>44366</v>
      </c>
      <c r="H133" s="1"/>
      <c r="I133" s="4"/>
      <c r="J133" s="1" t="s">
        <v>72</v>
      </c>
      <c r="K133" s="1" t="s">
        <v>73</v>
      </c>
      <c r="L133" s="1" t="s">
        <v>946</v>
      </c>
      <c r="M133" s="1" t="s">
        <v>75</v>
      </c>
      <c r="N133" s="1" t="s">
        <v>838</v>
      </c>
      <c r="O133" s="1" t="s">
        <v>77</v>
      </c>
      <c r="P133" s="1" t="s">
        <v>78</v>
      </c>
      <c r="Q133" s="1" t="s">
        <v>78</v>
      </c>
      <c r="R133" s="1" t="s">
        <v>79</v>
      </c>
      <c r="S133" s="1" t="s">
        <v>79</v>
      </c>
      <c r="T133" s="1" t="s">
        <v>947</v>
      </c>
      <c r="U133" s="75" t="s">
        <v>72</v>
      </c>
      <c r="V133" s="1" t="s">
        <v>80</v>
      </c>
      <c r="W133" s="1" t="s">
        <v>81</v>
      </c>
      <c r="X133" s="1" t="s">
        <v>123</v>
      </c>
      <c r="Y133" s="1" t="s">
        <v>83</v>
      </c>
      <c r="Z133" s="1" t="s">
        <v>84</v>
      </c>
      <c r="AA133" s="1" t="s">
        <v>72</v>
      </c>
      <c r="AB133" s="1" t="s">
        <v>948</v>
      </c>
      <c r="AC133" s="1" t="s">
        <v>949</v>
      </c>
      <c r="AD133" s="1" t="s">
        <v>126</v>
      </c>
      <c r="AE133" s="1">
        <v>50</v>
      </c>
      <c r="AF133" s="1" t="s">
        <v>88</v>
      </c>
      <c r="AG133" s="1" t="s">
        <v>72</v>
      </c>
      <c r="AH133" s="1" t="s">
        <v>299</v>
      </c>
      <c r="AI133" s="1" t="s">
        <v>90</v>
      </c>
      <c r="AJ133" s="1" t="s">
        <v>91</v>
      </c>
      <c r="AK133" s="1" t="s">
        <v>92</v>
      </c>
      <c r="AL133" s="1" t="s">
        <v>72</v>
      </c>
      <c r="AM133" s="1" t="s">
        <v>217</v>
      </c>
      <c r="AN133" s="1">
        <v>3</v>
      </c>
      <c r="AO133" s="1" t="s">
        <v>950</v>
      </c>
      <c r="AP133" s="1" t="s">
        <v>72</v>
      </c>
      <c r="AQ133" s="1" t="s">
        <v>72</v>
      </c>
      <c r="AR133" s="1" t="s">
        <v>220</v>
      </c>
      <c r="AS133" s="1" t="s">
        <v>72</v>
      </c>
      <c r="AT133" s="1" t="s">
        <v>72</v>
      </c>
      <c r="AU133" s="1" t="s">
        <v>72</v>
      </c>
      <c r="AV133" s="1" t="s">
        <v>72</v>
      </c>
      <c r="AW133" s="1" t="s">
        <v>72</v>
      </c>
      <c r="AX133" s="1" t="s">
        <v>72</v>
      </c>
      <c r="AY133" s="1" t="s">
        <v>72</v>
      </c>
      <c r="AZ133" s="1" t="s">
        <v>72</v>
      </c>
      <c r="BA133" s="1" t="s">
        <v>72</v>
      </c>
      <c r="BB133" s="1" t="s">
        <v>72</v>
      </c>
      <c r="BC133" s="1" t="s">
        <v>72</v>
      </c>
      <c r="BD133" s="1" t="s">
        <v>72</v>
      </c>
      <c r="BE133" s="1" t="s">
        <v>72</v>
      </c>
      <c r="BF133" s="1" t="s">
        <v>72</v>
      </c>
      <c r="BG133" s="1" t="s">
        <v>72</v>
      </c>
      <c r="BH133" s="1" t="s">
        <v>88</v>
      </c>
      <c r="BI133" s="1" t="s">
        <v>79</v>
      </c>
      <c r="BJ133" s="1" t="s">
        <v>72</v>
      </c>
      <c r="BK133" s="1" t="s">
        <v>72</v>
      </c>
      <c r="BL133" s="1" t="s">
        <v>72</v>
      </c>
      <c r="BM133" s="1" t="s">
        <v>72</v>
      </c>
      <c r="BN133" s="1" t="s">
        <v>72</v>
      </c>
      <c r="BO133" s="1" t="s">
        <v>72</v>
      </c>
      <c r="BP133" s="1" t="s">
        <v>72</v>
      </c>
      <c r="BQ133" s="1" t="s">
        <v>160</v>
      </c>
    </row>
    <row r="134" spans="1:70" ht="20.45" customHeight="1">
      <c r="A134" s="1" t="s">
        <v>951</v>
      </c>
      <c r="B134" s="1">
        <v>210076</v>
      </c>
      <c r="C134" s="1" t="s">
        <v>71</v>
      </c>
      <c r="D134" s="3">
        <v>44368</v>
      </c>
      <c r="E134" s="4">
        <v>0.54375000000000007</v>
      </c>
      <c r="F134" s="5">
        <v>44348</v>
      </c>
      <c r="G134" s="3">
        <v>44368</v>
      </c>
      <c r="H134" s="4">
        <v>0.64930555555555558</v>
      </c>
      <c r="I134" s="4">
        <v>0.10555555555555551</v>
      </c>
      <c r="J134" s="1" t="s">
        <v>72</v>
      </c>
      <c r="K134" s="1" t="s">
        <v>776</v>
      </c>
      <c r="L134" s="1" t="s">
        <v>952</v>
      </c>
      <c r="M134" s="1" t="s">
        <v>75</v>
      </c>
      <c r="N134" s="1" t="s">
        <v>953</v>
      </c>
      <c r="O134" s="1" t="s">
        <v>77</v>
      </c>
      <c r="P134" s="1" t="s">
        <v>78</v>
      </c>
      <c r="Q134" s="1" t="s">
        <v>78</v>
      </c>
      <c r="R134" s="1" t="s">
        <v>78</v>
      </c>
      <c r="S134" s="1" t="s">
        <v>96</v>
      </c>
      <c r="T134" s="1" t="s">
        <v>72</v>
      </c>
      <c r="U134" s="16" t="s">
        <v>747</v>
      </c>
      <c r="V134" s="1" t="s">
        <v>80</v>
      </c>
      <c r="W134" s="1" t="s">
        <v>812</v>
      </c>
      <c r="X134" s="1" t="s">
        <v>813</v>
      </c>
      <c r="Y134" s="1" t="s">
        <v>814</v>
      </c>
      <c r="Z134" s="1" t="s">
        <v>84</v>
      </c>
      <c r="AA134" s="1" t="s">
        <v>72</v>
      </c>
      <c r="AB134" s="1" t="s">
        <v>656</v>
      </c>
      <c r="AC134" s="1" t="s">
        <v>944</v>
      </c>
      <c r="AD134" s="1" t="s">
        <v>87</v>
      </c>
      <c r="AE134" s="1">
        <v>74</v>
      </c>
      <c r="AF134" s="1" t="s">
        <v>88</v>
      </c>
      <c r="AG134" s="1" t="s">
        <v>72</v>
      </c>
      <c r="AH134" s="1" t="s">
        <v>954</v>
      </c>
      <c r="AI134" s="1" t="s">
        <v>90</v>
      </c>
      <c r="AJ134" s="1" t="s">
        <v>91</v>
      </c>
      <c r="AK134" s="1" t="s">
        <v>92</v>
      </c>
      <c r="AL134" s="1" t="s">
        <v>72</v>
      </c>
      <c r="AM134" s="1" t="s">
        <v>217</v>
      </c>
      <c r="AN134" s="1">
        <v>2</v>
      </c>
      <c r="AO134" s="1" t="s">
        <v>877</v>
      </c>
      <c r="AP134" s="1" t="s">
        <v>72</v>
      </c>
      <c r="AQ134" s="1" t="s">
        <v>72</v>
      </c>
      <c r="AR134" s="1" t="s">
        <v>220</v>
      </c>
      <c r="AS134" s="1" t="s">
        <v>878</v>
      </c>
      <c r="AT134" s="1" t="s">
        <v>72</v>
      </c>
      <c r="AU134" s="3">
        <v>44368</v>
      </c>
      <c r="AV134" s="6">
        <v>0.70208333333333339</v>
      </c>
      <c r="AW134" s="6">
        <v>0.75694444444444453</v>
      </c>
      <c r="AX134" s="6">
        <v>5.4861111111111138E-2</v>
      </c>
      <c r="AY134" s="6">
        <v>5.2777777777777812E-2</v>
      </c>
      <c r="AZ134" s="1" t="s">
        <v>955</v>
      </c>
      <c r="BA134" s="1" t="s">
        <v>956</v>
      </c>
      <c r="BB134" s="1" t="s">
        <v>956</v>
      </c>
      <c r="BC134" s="1" t="s">
        <v>247</v>
      </c>
      <c r="BD134" s="1">
        <v>15</v>
      </c>
      <c r="BE134" s="1" t="s">
        <v>183</v>
      </c>
      <c r="BF134" s="1" t="s">
        <v>75</v>
      </c>
      <c r="BG134" s="1" t="s">
        <v>72</v>
      </c>
      <c r="BH134" s="1" t="s">
        <v>88</v>
      </c>
      <c r="BI134" s="1" t="s">
        <v>96</v>
      </c>
      <c r="BJ134" s="1" t="s">
        <v>72</v>
      </c>
      <c r="BK134" s="1" t="s">
        <v>312</v>
      </c>
      <c r="BL134" s="1" t="s">
        <v>957</v>
      </c>
      <c r="BM134" s="1">
        <v>33</v>
      </c>
      <c r="BN134" s="1" t="s">
        <v>75</v>
      </c>
      <c r="BO134" s="1" t="s">
        <v>75</v>
      </c>
      <c r="BP134" s="1" t="s">
        <v>75</v>
      </c>
      <c r="BQ134" s="21" t="s">
        <v>99</v>
      </c>
      <c r="BR134" s="21" t="s">
        <v>100</v>
      </c>
    </row>
    <row r="135" spans="1:70" ht="20.45" customHeight="1">
      <c r="A135" s="1" t="s">
        <v>958</v>
      </c>
      <c r="B135" s="1">
        <v>210077</v>
      </c>
      <c r="C135" s="1" t="s">
        <v>71</v>
      </c>
      <c r="D135" s="3">
        <v>44369</v>
      </c>
      <c r="E135" s="4">
        <v>0.88541666666666663</v>
      </c>
      <c r="F135" s="5">
        <v>44348</v>
      </c>
      <c r="G135" s="3">
        <v>44369</v>
      </c>
      <c r="H135" s="4">
        <v>0.93402777777777779</v>
      </c>
      <c r="I135" s="4">
        <v>4.861111111111116E-2</v>
      </c>
      <c r="J135" s="1" t="s">
        <v>72</v>
      </c>
      <c r="K135" s="1" t="s">
        <v>73</v>
      </c>
      <c r="L135" s="1" t="s">
        <v>959</v>
      </c>
      <c r="M135" s="1" t="s">
        <v>75</v>
      </c>
      <c r="N135" s="1" t="s">
        <v>960</v>
      </c>
      <c r="O135" s="1" t="s">
        <v>77</v>
      </c>
      <c r="P135" s="1" t="s">
        <v>78</v>
      </c>
      <c r="Q135" s="1" t="s">
        <v>78</v>
      </c>
      <c r="R135" s="1" t="s">
        <v>78</v>
      </c>
      <c r="S135" s="1" t="s">
        <v>96</v>
      </c>
      <c r="T135" s="1" t="s">
        <v>72</v>
      </c>
      <c r="U135" s="16" t="s">
        <v>747</v>
      </c>
      <c r="V135" s="1" t="s">
        <v>80</v>
      </c>
      <c r="W135" s="1" t="s">
        <v>81</v>
      </c>
      <c r="X135" s="1" t="s">
        <v>123</v>
      </c>
      <c r="Y135" s="1" t="s">
        <v>83</v>
      </c>
      <c r="Z135" s="1" t="s">
        <v>443</v>
      </c>
      <c r="AA135" s="1" t="s">
        <v>444</v>
      </c>
      <c r="AB135" s="1" t="s">
        <v>444</v>
      </c>
      <c r="AC135" s="1" t="s">
        <v>444</v>
      </c>
      <c r="AD135" s="1" t="s">
        <v>126</v>
      </c>
      <c r="AE135" s="1">
        <v>55</v>
      </c>
      <c r="AF135" s="1" t="s">
        <v>88</v>
      </c>
      <c r="AG135" s="1" t="s">
        <v>72</v>
      </c>
      <c r="AH135" s="1" t="s">
        <v>414</v>
      </c>
      <c r="AI135" s="1" t="s">
        <v>90</v>
      </c>
      <c r="AJ135" s="1" t="s">
        <v>91</v>
      </c>
      <c r="AK135" s="1" t="s">
        <v>92</v>
      </c>
      <c r="AL135" s="1" t="s">
        <v>72</v>
      </c>
      <c r="AM135" s="1" t="s">
        <v>229</v>
      </c>
      <c r="AN135" s="1">
        <v>3</v>
      </c>
      <c r="AO135" s="1" t="s">
        <v>230</v>
      </c>
      <c r="AP135" s="1" t="s">
        <v>72</v>
      </c>
      <c r="AQ135" s="1" t="s">
        <v>72</v>
      </c>
      <c r="AR135" s="1" t="s">
        <v>447</v>
      </c>
      <c r="AS135" s="1" t="s">
        <v>72</v>
      </c>
      <c r="AT135" s="1" t="s">
        <v>72</v>
      </c>
      <c r="AU135" s="3">
        <v>44370</v>
      </c>
      <c r="AV135" s="6">
        <v>0.40972222222222227</v>
      </c>
      <c r="AW135" s="6">
        <v>0.52083333333333337</v>
      </c>
      <c r="AX135" s="6">
        <v>0.1111111111111111</v>
      </c>
      <c r="AY135" s="6">
        <v>0.56597222222222221</v>
      </c>
      <c r="AZ135" s="4">
        <v>0.60763888888888895</v>
      </c>
      <c r="BA135" s="1" t="s">
        <v>961</v>
      </c>
      <c r="BB135" s="1" t="s">
        <v>962</v>
      </c>
      <c r="BC135" s="1" t="s">
        <v>800</v>
      </c>
      <c r="BD135" s="1">
        <v>15</v>
      </c>
      <c r="BE135" s="1" t="s">
        <v>183</v>
      </c>
      <c r="BF135" s="1" t="s">
        <v>75</v>
      </c>
      <c r="BG135" s="1" t="s">
        <v>72</v>
      </c>
      <c r="BH135" s="1" t="s">
        <v>88</v>
      </c>
      <c r="BI135" s="1" t="s">
        <v>96</v>
      </c>
      <c r="BJ135" s="1" t="s">
        <v>72</v>
      </c>
      <c r="BK135" s="1" t="s">
        <v>963</v>
      </c>
      <c r="BL135" s="1" t="s">
        <v>964</v>
      </c>
      <c r="BM135" s="1">
        <v>131</v>
      </c>
      <c r="BN135" s="1" t="s">
        <v>75</v>
      </c>
      <c r="BO135" s="1" t="s">
        <v>75</v>
      </c>
      <c r="BP135" s="1" t="s">
        <v>75</v>
      </c>
      <c r="BQ135" s="21" t="s">
        <v>99</v>
      </c>
      <c r="BR135" s="1" t="s">
        <v>918</v>
      </c>
    </row>
    <row r="136" spans="1:70" ht="20.45" customHeight="1">
      <c r="A136" s="1" t="s">
        <v>965</v>
      </c>
      <c r="B136" s="1">
        <v>210078</v>
      </c>
      <c r="C136" s="1" t="s">
        <v>71</v>
      </c>
      <c r="D136" s="3">
        <v>44372</v>
      </c>
      <c r="E136" s="4">
        <v>0.43958333333333338</v>
      </c>
      <c r="F136" s="5">
        <v>44348</v>
      </c>
      <c r="G136" s="3">
        <v>44372</v>
      </c>
      <c r="H136" s="4">
        <v>0.54166666666666663</v>
      </c>
      <c r="I136" s="4">
        <v>0.10208333333333325</v>
      </c>
      <c r="J136" s="1" t="s">
        <v>72</v>
      </c>
      <c r="K136" s="1" t="s">
        <v>776</v>
      </c>
      <c r="L136" s="1" t="s">
        <v>966</v>
      </c>
      <c r="M136" s="1" t="s">
        <v>75</v>
      </c>
      <c r="N136" s="1" t="s">
        <v>967</v>
      </c>
      <c r="O136" s="1" t="s">
        <v>77</v>
      </c>
      <c r="P136" s="1" t="s">
        <v>78</v>
      </c>
      <c r="Q136" s="1" t="s">
        <v>78</v>
      </c>
      <c r="R136" s="1" t="s">
        <v>78</v>
      </c>
      <c r="S136" s="1" t="s">
        <v>96</v>
      </c>
      <c r="T136" s="1" t="s">
        <v>72</v>
      </c>
      <c r="U136" s="16" t="s">
        <v>968</v>
      </c>
      <c r="V136" s="1" t="s">
        <v>80</v>
      </c>
      <c r="W136" s="1" t="s">
        <v>812</v>
      </c>
      <c r="X136" s="1" t="s">
        <v>813</v>
      </c>
      <c r="Y136" s="1" t="s">
        <v>814</v>
      </c>
      <c r="Z136" s="1" t="s">
        <v>84</v>
      </c>
      <c r="AA136" s="1" t="s">
        <v>72</v>
      </c>
      <c r="AB136" s="1" t="s">
        <v>196</v>
      </c>
      <c r="AC136" s="1" t="s">
        <v>969</v>
      </c>
      <c r="AD136" s="1" t="s">
        <v>87</v>
      </c>
      <c r="AE136" s="1">
        <v>58</v>
      </c>
      <c r="AF136" s="1" t="s">
        <v>88</v>
      </c>
      <c r="AG136" s="1" t="s">
        <v>72</v>
      </c>
      <c r="AH136" s="1" t="s">
        <v>299</v>
      </c>
      <c r="AI136" s="1" t="s">
        <v>90</v>
      </c>
      <c r="AJ136" s="1" t="s">
        <v>970</v>
      </c>
      <c r="AK136" s="1" t="s">
        <v>175</v>
      </c>
      <c r="AL136" s="1" t="s">
        <v>72</v>
      </c>
      <c r="AM136" s="1" t="s">
        <v>217</v>
      </c>
      <c r="AN136" s="1">
        <v>2</v>
      </c>
      <c r="AO136" s="1" t="s">
        <v>877</v>
      </c>
      <c r="AP136" s="1">
        <v>10</v>
      </c>
      <c r="AQ136" s="1" t="s">
        <v>971</v>
      </c>
      <c r="AR136" s="1" t="s">
        <v>220</v>
      </c>
      <c r="AS136" s="1" t="s">
        <v>72</v>
      </c>
      <c r="AT136" s="1" t="s">
        <v>72</v>
      </c>
      <c r="AU136" s="3">
        <v>44372</v>
      </c>
      <c r="AV136" s="6">
        <v>0.55208333333333337</v>
      </c>
      <c r="AW136" s="6">
        <v>0.625</v>
      </c>
      <c r="AX136" s="6">
        <v>7.291666666666663E-2</v>
      </c>
      <c r="AY136" s="6">
        <v>1.0416666666666741E-2</v>
      </c>
      <c r="AZ136" s="1" t="s">
        <v>972</v>
      </c>
      <c r="BA136" s="1" t="s">
        <v>973</v>
      </c>
      <c r="BB136" s="1" t="s">
        <v>973</v>
      </c>
      <c r="BC136" s="1" t="s">
        <v>247</v>
      </c>
      <c r="BD136" s="1">
        <v>15</v>
      </c>
      <c r="BE136" s="1" t="s">
        <v>95</v>
      </c>
      <c r="BF136" s="1" t="s">
        <v>75</v>
      </c>
      <c r="BG136" s="1" t="s">
        <v>72</v>
      </c>
      <c r="BH136" s="1" t="s">
        <v>88</v>
      </c>
      <c r="BI136" s="1" t="s">
        <v>96</v>
      </c>
      <c r="BJ136" s="1" t="s">
        <v>72</v>
      </c>
      <c r="BK136" s="1" t="s">
        <v>312</v>
      </c>
      <c r="BL136" s="1" t="s">
        <v>974</v>
      </c>
      <c r="BM136" s="1">
        <v>49</v>
      </c>
      <c r="BN136" s="1" t="s">
        <v>75</v>
      </c>
      <c r="BO136" s="1" t="s">
        <v>75</v>
      </c>
      <c r="BP136" s="1" t="s">
        <v>75</v>
      </c>
      <c r="BQ136" s="21" t="s">
        <v>99</v>
      </c>
      <c r="BR136" s="21" t="s">
        <v>100</v>
      </c>
    </row>
    <row r="137" spans="1:70" ht="20.45" customHeight="1">
      <c r="A137" s="1" t="s">
        <v>975</v>
      </c>
      <c r="B137" s="1">
        <v>210079</v>
      </c>
      <c r="C137" s="1" t="s">
        <v>497</v>
      </c>
      <c r="D137" s="3">
        <v>44374</v>
      </c>
      <c r="E137" s="4">
        <v>0.72916666666666663</v>
      </c>
      <c r="F137" s="5">
        <v>44348</v>
      </c>
      <c r="G137" s="3">
        <v>44374</v>
      </c>
      <c r="H137" s="4">
        <v>0.79166666666666663</v>
      </c>
      <c r="I137" s="4">
        <v>6.25E-2</v>
      </c>
      <c r="J137" s="1" t="s">
        <v>72</v>
      </c>
      <c r="K137" s="1" t="s">
        <v>73</v>
      </c>
      <c r="L137" s="1" t="s">
        <v>976</v>
      </c>
      <c r="M137" s="1" t="s">
        <v>75</v>
      </c>
      <c r="N137" s="1" t="s">
        <v>830</v>
      </c>
      <c r="O137" s="1" t="s">
        <v>497</v>
      </c>
      <c r="P137" s="1" t="s">
        <v>78</v>
      </c>
      <c r="Q137" s="1" t="s">
        <v>78</v>
      </c>
      <c r="R137" s="1" t="s">
        <v>78</v>
      </c>
      <c r="S137" s="1" t="s">
        <v>96</v>
      </c>
      <c r="T137" s="1" t="s">
        <v>977</v>
      </c>
      <c r="U137" s="75" t="s">
        <v>72</v>
      </c>
      <c r="V137" s="1" t="s">
        <v>80</v>
      </c>
      <c r="W137" s="1" t="s">
        <v>81</v>
      </c>
      <c r="X137" s="1" t="s">
        <v>123</v>
      </c>
      <c r="Y137" s="1" t="s">
        <v>83</v>
      </c>
      <c r="Z137" s="1" t="s">
        <v>84</v>
      </c>
      <c r="AA137" s="1" t="s">
        <v>72</v>
      </c>
      <c r="AB137" s="1" t="s">
        <v>124</v>
      </c>
      <c r="AC137" s="1" t="s">
        <v>341</v>
      </c>
      <c r="AD137" s="1" t="s">
        <v>87</v>
      </c>
      <c r="AE137" s="1">
        <v>50</v>
      </c>
      <c r="AF137" s="1" t="s">
        <v>88</v>
      </c>
      <c r="AG137" s="1" t="s">
        <v>72</v>
      </c>
      <c r="AH137" s="1" t="s">
        <v>299</v>
      </c>
      <c r="AI137" s="1" t="s">
        <v>90</v>
      </c>
      <c r="AJ137" s="1" t="s">
        <v>91</v>
      </c>
      <c r="AK137" s="1" t="s">
        <v>216</v>
      </c>
      <c r="AL137" s="1" t="s">
        <v>72</v>
      </c>
      <c r="AM137" s="1" t="s">
        <v>217</v>
      </c>
      <c r="AN137" s="1">
        <v>2</v>
      </c>
      <c r="AO137" s="1" t="s">
        <v>950</v>
      </c>
      <c r="AP137" s="1">
        <v>2</v>
      </c>
      <c r="AQ137" s="1" t="s">
        <v>421</v>
      </c>
      <c r="AR137" s="1" t="s">
        <v>220</v>
      </c>
      <c r="AS137" s="1" t="s">
        <v>72</v>
      </c>
      <c r="AT137" s="1" t="s">
        <v>72</v>
      </c>
      <c r="AU137" s="3">
        <v>44374</v>
      </c>
      <c r="AV137" s="6">
        <v>0.80902777777777779</v>
      </c>
      <c r="AW137" s="6">
        <v>0.89583333333333337</v>
      </c>
      <c r="AX137" s="6">
        <v>8.680555555555558E-2</v>
      </c>
      <c r="AY137" s="6">
        <v>1.736111111111116E-2</v>
      </c>
      <c r="AZ137" s="1" t="s">
        <v>978</v>
      </c>
      <c r="BA137" s="1" t="s">
        <v>979</v>
      </c>
      <c r="BB137" s="1" t="s">
        <v>979</v>
      </c>
      <c r="BC137" s="1" t="s">
        <v>247</v>
      </c>
      <c r="BD137" s="1">
        <v>15</v>
      </c>
      <c r="BE137" s="1" t="s">
        <v>95</v>
      </c>
      <c r="BF137" s="1" t="s">
        <v>75</v>
      </c>
      <c r="BG137" s="1" t="s">
        <v>72</v>
      </c>
      <c r="BH137" s="1" t="s">
        <v>88</v>
      </c>
      <c r="BI137" s="1" t="s">
        <v>96</v>
      </c>
      <c r="BJ137" s="1" t="s">
        <v>72</v>
      </c>
      <c r="BK137" s="1" t="s">
        <v>312</v>
      </c>
      <c r="BL137" s="1" t="s">
        <v>980</v>
      </c>
      <c r="BM137" s="1">
        <v>49</v>
      </c>
      <c r="BN137" s="1" t="s">
        <v>75</v>
      </c>
      <c r="BO137" s="1" t="s">
        <v>75</v>
      </c>
      <c r="BP137" s="1" t="s">
        <v>75</v>
      </c>
      <c r="BQ137" s="21" t="s">
        <v>99</v>
      </c>
      <c r="BR137" s="21" t="s">
        <v>100</v>
      </c>
    </row>
    <row r="138" spans="1:70" ht="20.45" customHeight="1">
      <c r="A138" s="1" t="s">
        <v>981</v>
      </c>
      <c r="B138" s="1">
        <v>210079</v>
      </c>
      <c r="C138" s="1" t="s">
        <v>71</v>
      </c>
      <c r="D138" s="3">
        <v>44374</v>
      </c>
      <c r="E138" s="4">
        <v>0.72916666666666663</v>
      </c>
      <c r="F138" s="5">
        <v>44348</v>
      </c>
      <c r="G138" s="3">
        <v>44374</v>
      </c>
      <c r="H138" s="4">
        <v>0.79166666666666663</v>
      </c>
      <c r="I138" s="4">
        <v>6.25E-2</v>
      </c>
      <c r="J138" s="1" t="s">
        <v>72</v>
      </c>
      <c r="K138" s="1" t="s">
        <v>73</v>
      </c>
      <c r="L138" s="1" t="s">
        <v>976</v>
      </c>
      <c r="M138" s="1" t="s">
        <v>75</v>
      </c>
      <c r="N138" s="1" t="s">
        <v>967</v>
      </c>
      <c r="O138" s="1" t="s">
        <v>77</v>
      </c>
      <c r="P138" s="1" t="s">
        <v>78</v>
      </c>
      <c r="Q138" s="1" t="s">
        <v>78</v>
      </c>
      <c r="R138" s="1" t="s">
        <v>78</v>
      </c>
      <c r="S138" s="1" t="s">
        <v>96</v>
      </c>
      <c r="T138" s="1" t="s">
        <v>72</v>
      </c>
      <c r="U138" s="16" t="s">
        <v>982</v>
      </c>
      <c r="V138" s="1" t="s">
        <v>80</v>
      </c>
      <c r="W138" s="1" t="s">
        <v>81</v>
      </c>
      <c r="X138" s="1" t="s">
        <v>123</v>
      </c>
      <c r="Y138" s="1" t="s">
        <v>83</v>
      </c>
      <c r="Z138" s="1" t="s">
        <v>84</v>
      </c>
      <c r="AA138" s="1" t="s">
        <v>72</v>
      </c>
      <c r="AB138" s="1" t="s">
        <v>124</v>
      </c>
      <c r="AC138" s="1" t="s">
        <v>341</v>
      </c>
      <c r="AD138" s="1" t="s">
        <v>87</v>
      </c>
      <c r="AE138" s="1">
        <v>50</v>
      </c>
      <c r="AF138" s="1" t="s">
        <v>88</v>
      </c>
      <c r="AG138" s="1" t="s">
        <v>72</v>
      </c>
      <c r="AH138" s="1" t="s">
        <v>299</v>
      </c>
      <c r="AI138" s="1" t="s">
        <v>90</v>
      </c>
      <c r="AJ138" s="1" t="s">
        <v>91</v>
      </c>
      <c r="AK138" s="1" t="s">
        <v>216</v>
      </c>
      <c r="AL138" s="1" t="s">
        <v>72</v>
      </c>
      <c r="AM138" s="1" t="s">
        <v>217</v>
      </c>
      <c r="AN138" s="1">
        <v>2</v>
      </c>
      <c r="AO138" s="1" t="s">
        <v>950</v>
      </c>
      <c r="AP138" s="1">
        <v>2</v>
      </c>
      <c r="AQ138" s="1" t="s">
        <v>421</v>
      </c>
      <c r="AR138" s="1" t="s">
        <v>220</v>
      </c>
      <c r="AS138" s="1" t="s">
        <v>72</v>
      </c>
      <c r="AT138" s="1" t="s">
        <v>72</v>
      </c>
      <c r="AU138" s="3">
        <v>44374</v>
      </c>
      <c r="AV138" s="6">
        <v>0.80902777777777779</v>
      </c>
      <c r="AW138" s="6">
        <v>0.89583333333333337</v>
      </c>
      <c r="AX138" s="6">
        <v>8.680555555555558E-2</v>
      </c>
      <c r="AY138" s="6">
        <v>1.736111111111116E-2</v>
      </c>
      <c r="AZ138" s="1" t="s">
        <v>978</v>
      </c>
      <c r="BA138" s="1" t="s">
        <v>979</v>
      </c>
      <c r="BB138" s="1" t="s">
        <v>979</v>
      </c>
      <c r="BC138" s="1" t="s">
        <v>247</v>
      </c>
      <c r="BD138" s="1">
        <v>15</v>
      </c>
      <c r="BE138" s="1" t="s">
        <v>95</v>
      </c>
      <c r="BF138" s="1" t="s">
        <v>75</v>
      </c>
      <c r="BG138" s="1" t="s">
        <v>72</v>
      </c>
      <c r="BH138" s="1" t="s">
        <v>88</v>
      </c>
      <c r="BI138" s="1" t="s">
        <v>96</v>
      </c>
      <c r="BJ138" s="1" t="s">
        <v>72</v>
      </c>
      <c r="BK138" s="1" t="s">
        <v>983</v>
      </c>
      <c r="BL138" s="1" t="s">
        <v>974</v>
      </c>
      <c r="BM138" s="1">
        <v>49</v>
      </c>
      <c r="BN138" s="1" t="s">
        <v>75</v>
      </c>
      <c r="BO138" s="1" t="s">
        <v>75</v>
      </c>
      <c r="BP138" s="1" t="s">
        <v>75</v>
      </c>
      <c r="BQ138" s="21" t="s">
        <v>99</v>
      </c>
      <c r="BR138" s="21" t="s">
        <v>100</v>
      </c>
    </row>
    <row r="139" spans="1:70" ht="20.45" customHeight="1">
      <c r="A139" s="1" t="s">
        <v>984</v>
      </c>
      <c r="B139" s="1">
        <v>210080</v>
      </c>
      <c r="C139" s="1" t="s">
        <v>71</v>
      </c>
      <c r="D139" s="3">
        <v>44374</v>
      </c>
      <c r="E139" s="4">
        <v>0.77777777777777779</v>
      </c>
      <c r="F139" s="5">
        <v>44348</v>
      </c>
      <c r="G139" s="3">
        <v>44374</v>
      </c>
      <c r="H139" s="4">
        <v>0.83750000000000002</v>
      </c>
      <c r="I139" s="4">
        <v>5.9722222222222232E-2</v>
      </c>
      <c r="J139" s="1" t="s">
        <v>72</v>
      </c>
      <c r="K139" s="1" t="s">
        <v>73</v>
      </c>
      <c r="L139" s="1" t="s">
        <v>985</v>
      </c>
      <c r="M139" s="1" t="s">
        <v>75</v>
      </c>
      <c r="N139" s="1" t="s">
        <v>208</v>
      </c>
      <c r="O139" s="1" t="s">
        <v>77</v>
      </c>
      <c r="P139" s="1" t="s">
        <v>78</v>
      </c>
      <c r="Q139" s="1" t="s">
        <v>78</v>
      </c>
      <c r="R139" s="1" t="s">
        <v>78</v>
      </c>
      <c r="S139" s="1" t="s">
        <v>96</v>
      </c>
      <c r="T139" s="1" t="s">
        <v>72</v>
      </c>
      <c r="U139" s="16" t="s">
        <v>986</v>
      </c>
      <c r="V139" s="1" t="s">
        <v>80</v>
      </c>
      <c r="W139" s="1" t="s">
        <v>81</v>
      </c>
      <c r="X139" s="1" t="s">
        <v>123</v>
      </c>
      <c r="Y139" s="1" t="s">
        <v>83</v>
      </c>
      <c r="Z139" s="1" t="s">
        <v>490</v>
      </c>
      <c r="AA139" s="1" t="s">
        <v>72</v>
      </c>
      <c r="AB139" s="1" t="s">
        <v>491</v>
      </c>
      <c r="AC139" s="1" t="s">
        <v>492</v>
      </c>
      <c r="AD139" s="1" t="s">
        <v>126</v>
      </c>
      <c r="AE139" s="1">
        <v>60</v>
      </c>
      <c r="AF139" s="1" t="s">
        <v>88</v>
      </c>
      <c r="AG139" s="1" t="s">
        <v>72</v>
      </c>
      <c r="AH139" s="1" t="s">
        <v>414</v>
      </c>
      <c r="AI139" s="1" t="s">
        <v>90</v>
      </c>
      <c r="AJ139" s="1" t="s">
        <v>91</v>
      </c>
      <c r="AK139" s="1" t="s">
        <v>92</v>
      </c>
      <c r="AL139" s="1" t="s">
        <v>72</v>
      </c>
      <c r="AM139" s="1" t="s">
        <v>229</v>
      </c>
      <c r="AN139" s="1">
        <v>2</v>
      </c>
      <c r="AO139" s="1" t="s">
        <v>230</v>
      </c>
      <c r="AP139" s="1" t="s">
        <v>72</v>
      </c>
      <c r="AQ139" s="1" t="s">
        <v>72</v>
      </c>
      <c r="AR139" s="1" t="s">
        <v>689</v>
      </c>
      <c r="AS139" s="1" t="s">
        <v>72</v>
      </c>
      <c r="AT139" s="1" t="s">
        <v>72</v>
      </c>
      <c r="AU139" s="3">
        <v>44375</v>
      </c>
      <c r="AV139" s="6">
        <v>0.32430555555555557</v>
      </c>
      <c r="AW139" s="6">
        <v>0.39305555555555555</v>
      </c>
      <c r="AX139" s="6">
        <v>6.8749999999999978E-2</v>
      </c>
      <c r="AY139" s="6">
        <v>-0.51319444444444451</v>
      </c>
      <c r="AZ139" s="1" t="e">
        <v>#VALUE!</v>
      </c>
      <c r="BA139" s="1" t="s">
        <v>987</v>
      </c>
      <c r="BB139" s="1" t="s">
        <v>987</v>
      </c>
      <c r="BC139" s="1" t="s">
        <v>247</v>
      </c>
      <c r="BD139" s="1">
        <v>15</v>
      </c>
      <c r="BE139" s="1" t="s">
        <v>95</v>
      </c>
      <c r="BF139" s="1" t="s">
        <v>75</v>
      </c>
      <c r="BG139" s="1" t="s">
        <v>72</v>
      </c>
      <c r="BH139" s="1" t="s">
        <v>88</v>
      </c>
      <c r="BI139" s="1" t="s">
        <v>96</v>
      </c>
      <c r="BJ139" s="1" t="s">
        <v>72</v>
      </c>
      <c r="BK139" s="1" t="s">
        <v>642</v>
      </c>
      <c r="BL139" s="1" t="s">
        <v>988</v>
      </c>
      <c r="BM139" s="1">
        <v>77</v>
      </c>
      <c r="BN139" s="1" t="s">
        <v>75</v>
      </c>
      <c r="BO139" s="1" t="s">
        <v>75</v>
      </c>
      <c r="BP139" s="1" t="s">
        <v>75</v>
      </c>
      <c r="BQ139" s="21" t="s">
        <v>99</v>
      </c>
      <c r="BR139" s="21" t="s">
        <v>100</v>
      </c>
    </row>
    <row r="140" spans="1:70" ht="20.45" customHeight="1">
      <c r="A140" s="1" t="s">
        <v>989</v>
      </c>
      <c r="B140" s="1">
        <v>210081</v>
      </c>
      <c r="C140" s="1" t="s">
        <v>71</v>
      </c>
      <c r="D140" s="3">
        <v>44375</v>
      </c>
      <c r="E140" s="4">
        <v>0.37986111111111115</v>
      </c>
      <c r="F140" s="5">
        <v>44348</v>
      </c>
      <c r="G140" s="3">
        <v>44375</v>
      </c>
      <c r="H140" s="4">
        <v>0.53125</v>
      </c>
      <c r="I140" s="4">
        <v>0.15138888888888885</v>
      </c>
      <c r="J140" s="1">
        <v>5</v>
      </c>
      <c r="K140" s="1" t="s">
        <v>776</v>
      </c>
      <c r="L140" s="1" t="s">
        <v>990</v>
      </c>
      <c r="M140" s="1" t="s">
        <v>75</v>
      </c>
      <c r="N140" s="1" t="s">
        <v>208</v>
      </c>
      <c r="O140" s="1" t="s">
        <v>77</v>
      </c>
      <c r="P140" s="1" t="s">
        <v>78</v>
      </c>
      <c r="Q140" s="1" t="s">
        <v>78</v>
      </c>
      <c r="R140" s="1" t="s">
        <v>78</v>
      </c>
      <c r="S140" s="1" t="s">
        <v>96</v>
      </c>
      <c r="T140" s="1" t="s">
        <v>72</v>
      </c>
      <c r="U140" s="16" t="s">
        <v>991</v>
      </c>
      <c r="V140" s="1" t="s">
        <v>80</v>
      </c>
      <c r="W140" s="1" t="s">
        <v>812</v>
      </c>
      <c r="X140" s="1" t="s">
        <v>813</v>
      </c>
      <c r="Y140" s="1" t="s">
        <v>814</v>
      </c>
      <c r="Z140" s="1" t="s">
        <v>152</v>
      </c>
      <c r="AA140" s="1" t="s">
        <v>72</v>
      </c>
      <c r="AB140" s="1" t="s">
        <v>153</v>
      </c>
      <c r="AC140" s="1" t="s">
        <v>154</v>
      </c>
      <c r="AD140" s="1" t="s">
        <v>126</v>
      </c>
      <c r="AE140" s="1">
        <v>53</v>
      </c>
      <c r="AF140" s="1" t="s">
        <v>88</v>
      </c>
      <c r="AG140" s="1" t="s">
        <v>72</v>
      </c>
      <c r="AH140" s="1" t="s">
        <v>954</v>
      </c>
      <c r="AI140" s="1" t="s">
        <v>90</v>
      </c>
      <c r="AJ140" s="1" t="s">
        <v>91</v>
      </c>
      <c r="AK140" s="1" t="s">
        <v>429</v>
      </c>
      <c r="AL140" s="1" t="s">
        <v>72</v>
      </c>
      <c r="AM140" s="1" t="s">
        <v>72</v>
      </c>
      <c r="AN140" s="1" t="s">
        <v>72</v>
      </c>
      <c r="AO140" s="1" t="s">
        <v>72</v>
      </c>
      <c r="AP140" s="1" t="s">
        <v>72</v>
      </c>
      <c r="AQ140" s="1" t="s">
        <v>992</v>
      </c>
      <c r="AR140" s="1" t="s">
        <v>993</v>
      </c>
      <c r="AS140" s="1" t="s">
        <v>72</v>
      </c>
      <c r="AT140" s="1" t="s">
        <v>72</v>
      </c>
      <c r="AU140" s="3">
        <v>44375</v>
      </c>
      <c r="AV140" s="6">
        <v>0.60069444444444442</v>
      </c>
      <c r="AW140" s="6">
        <v>0.64583333333333337</v>
      </c>
      <c r="AX140" s="6">
        <v>4.5138888888888951E-2</v>
      </c>
      <c r="AY140" s="6">
        <v>6.944444444444442E-2</v>
      </c>
      <c r="AZ140" s="1" t="s">
        <v>994</v>
      </c>
      <c r="BA140" s="1" t="s">
        <v>995</v>
      </c>
      <c r="BB140" s="1" t="s">
        <v>996</v>
      </c>
      <c r="BC140" s="1" t="s">
        <v>800</v>
      </c>
      <c r="BD140" s="1">
        <v>15</v>
      </c>
      <c r="BE140" s="1" t="s">
        <v>183</v>
      </c>
      <c r="BF140" s="1" t="s">
        <v>75</v>
      </c>
      <c r="BG140" s="1" t="s">
        <v>72</v>
      </c>
      <c r="BH140" s="1" t="s">
        <v>88</v>
      </c>
      <c r="BI140" s="1" t="s">
        <v>96</v>
      </c>
      <c r="BJ140" s="1" t="s">
        <v>72</v>
      </c>
      <c r="BK140" s="1" t="s">
        <v>330</v>
      </c>
      <c r="BL140" s="1" t="s">
        <v>997</v>
      </c>
      <c r="BM140" s="1">
        <f>7*7</f>
        <v>49</v>
      </c>
      <c r="BN140" s="1" t="s">
        <v>75</v>
      </c>
      <c r="BO140" s="1" t="s">
        <v>75</v>
      </c>
      <c r="BP140" s="1" t="s">
        <v>75</v>
      </c>
      <c r="BQ140" s="21" t="s">
        <v>99</v>
      </c>
      <c r="BR140" s="21" t="s">
        <v>100</v>
      </c>
    </row>
    <row r="141" spans="1:70" ht="20.45" customHeight="1">
      <c r="A141" s="1">
        <v>210082</v>
      </c>
      <c r="B141" s="1">
        <v>210082</v>
      </c>
      <c r="C141" s="1" t="s">
        <v>71</v>
      </c>
      <c r="D141" s="3">
        <v>44375</v>
      </c>
      <c r="E141" s="4">
        <v>0.56944444444444442</v>
      </c>
      <c r="F141" s="5">
        <v>44348</v>
      </c>
      <c r="G141" s="3">
        <v>44375</v>
      </c>
      <c r="H141" s="4">
        <v>0.62291666666666667</v>
      </c>
      <c r="I141" s="4">
        <v>5.3472222222222254E-2</v>
      </c>
      <c r="J141" s="1" t="s">
        <v>72</v>
      </c>
      <c r="K141" s="1" t="s">
        <v>776</v>
      </c>
      <c r="L141" s="1" t="s">
        <v>998</v>
      </c>
      <c r="M141" s="1" t="s">
        <v>75</v>
      </c>
      <c r="N141" s="1" t="s">
        <v>170</v>
      </c>
      <c r="O141" s="1" t="s">
        <v>473</v>
      </c>
      <c r="P141" s="1" t="s">
        <v>78</v>
      </c>
      <c r="Q141" s="1" t="s">
        <v>78</v>
      </c>
      <c r="R141" s="8" t="s">
        <v>172</v>
      </c>
      <c r="S141" s="1" t="s">
        <v>79</v>
      </c>
      <c r="T141" s="1" t="s">
        <v>681</v>
      </c>
      <c r="U141" s="75" t="s">
        <v>72</v>
      </c>
      <c r="V141" s="1" t="s">
        <v>80</v>
      </c>
      <c r="W141" s="1" t="s">
        <v>812</v>
      </c>
      <c r="X141" s="1" t="s">
        <v>813</v>
      </c>
      <c r="Y141" s="1" t="s">
        <v>814</v>
      </c>
      <c r="Z141" s="1" t="s">
        <v>84</v>
      </c>
      <c r="AA141" s="1" t="s">
        <v>72</v>
      </c>
      <c r="AB141" s="1" t="s">
        <v>214</v>
      </c>
      <c r="AC141" s="1" t="s">
        <v>583</v>
      </c>
      <c r="AD141" s="1" t="s">
        <v>126</v>
      </c>
      <c r="AE141" s="1">
        <v>48</v>
      </c>
      <c r="AF141" s="1" t="s">
        <v>88</v>
      </c>
      <c r="AG141" s="1" t="s">
        <v>72</v>
      </c>
      <c r="AH141" s="1" t="s">
        <v>299</v>
      </c>
      <c r="AI141" s="1" t="s">
        <v>90</v>
      </c>
      <c r="AJ141" s="1" t="s">
        <v>91</v>
      </c>
      <c r="AK141" s="1" t="s">
        <v>92</v>
      </c>
      <c r="AL141" s="1" t="s">
        <v>72</v>
      </c>
      <c r="AM141" s="1" t="s">
        <v>72</v>
      </c>
      <c r="AN141" s="1" t="s">
        <v>72</v>
      </c>
      <c r="AO141" s="1" t="s">
        <v>72</v>
      </c>
      <c r="AP141" s="1" t="s">
        <v>72</v>
      </c>
      <c r="AQ141" s="1" t="s">
        <v>72</v>
      </c>
      <c r="AR141" s="1" t="s">
        <v>220</v>
      </c>
      <c r="AS141" s="1" t="s">
        <v>72</v>
      </c>
      <c r="AT141" s="1" t="s">
        <v>72</v>
      </c>
      <c r="AU141" s="1" t="s">
        <v>72</v>
      </c>
      <c r="AV141" s="1" t="s">
        <v>72</v>
      </c>
      <c r="AW141" s="1" t="s">
        <v>72</v>
      </c>
      <c r="AX141" s="1" t="s">
        <v>72</v>
      </c>
      <c r="AY141" s="1" t="s">
        <v>72</v>
      </c>
      <c r="AZ141" s="1" t="s">
        <v>72</v>
      </c>
      <c r="BA141" s="1" t="s">
        <v>72</v>
      </c>
      <c r="BB141" s="1" t="s">
        <v>72</v>
      </c>
      <c r="BC141" s="1" t="s">
        <v>72</v>
      </c>
      <c r="BD141" s="1" t="s">
        <v>72</v>
      </c>
      <c r="BE141" s="1" t="s">
        <v>72</v>
      </c>
      <c r="BF141" s="1" t="s">
        <v>72</v>
      </c>
      <c r="BG141" s="1" t="s">
        <v>72</v>
      </c>
      <c r="BH141" s="1" t="s">
        <v>88</v>
      </c>
      <c r="BI141" s="1" t="s">
        <v>79</v>
      </c>
      <c r="BJ141" s="1" t="s">
        <v>72</v>
      </c>
      <c r="BK141" s="1" t="s">
        <v>72</v>
      </c>
      <c r="BL141" s="1" t="s">
        <v>72</v>
      </c>
      <c r="BM141" s="1" t="s">
        <v>72</v>
      </c>
      <c r="BN141" s="1" t="s">
        <v>72</v>
      </c>
      <c r="BO141" s="1" t="s">
        <v>72</v>
      </c>
      <c r="BP141" s="1" t="s">
        <v>72</v>
      </c>
      <c r="BQ141" s="1" t="s">
        <v>160</v>
      </c>
      <c r="BR141" s="1" t="s">
        <v>999</v>
      </c>
    </row>
    <row r="142" spans="1:70" ht="20.45" customHeight="1">
      <c r="A142" s="1" t="s">
        <v>1000</v>
      </c>
      <c r="B142" s="1">
        <v>210083</v>
      </c>
      <c r="C142" s="1" t="s">
        <v>71</v>
      </c>
      <c r="D142" s="3">
        <v>44375</v>
      </c>
      <c r="E142" s="4">
        <v>0.84375</v>
      </c>
      <c r="F142" s="5">
        <v>44348</v>
      </c>
      <c r="G142" s="3">
        <v>44375</v>
      </c>
      <c r="H142" s="4">
        <v>0.88750000000000007</v>
      </c>
      <c r="I142" s="4">
        <v>4.3750000000000067E-2</v>
      </c>
      <c r="J142" s="1" t="s">
        <v>72</v>
      </c>
      <c r="K142" s="1" t="s">
        <v>73</v>
      </c>
      <c r="L142" s="1" t="s">
        <v>1001</v>
      </c>
      <c r="M142" s="1" t="s">
        <v>75</v>
      </c>
      <c r="N142" s="1" t="s">
        <v>967</v>
      </c>
      <c r="O142" s="1" t="s">
        <v>77</v>
      </c>
      <c r="P142" s="1" t="s">
        <v>78</v>
      </c>
      <c r="Q142" s="1" t="s">
        <v>78</v>
      </c>
      <c r="R142" s="1" t="s">
        <v>78</v>
      </c>
      <c r="S142" s="1" t="s">
        <v>79</v>
      </c>
      <c r="T142" s="1" t="s">
        <v>72</v>
      </c>
      <c r="U142" s="16" t="s">
        <v>1002</v>
      </c>
      <c r="V142" s="1" t="s">
        <v>80</v>
      </c>
      <c r="W142" s="1" t="s">
        <v>81</v>
      </c>
      <c r="X142" s="1" t="s">
        <v>123</v>
      </c>
      <c r="Y142" s="1" t="s">
        <v>83</v>
      </c>
      <c r="Z142" s="1" t="s">
        <v>84</v>
      </c>
      <c r="AA142" s="1" t="s">
        <v>72</v>
      </c>
      <c r="AB142" s="1" t="s">
        <v>940</v>
      </c>
      <c r="AC142" s="1" t="s">
        <v>761</v>
      </c>
      <c r="AD142" s="1" t="s">
        <v>126</v>
      </c>
      <c r="AE142" s="1">
        <v>50</v>
      </c>
      <c r="AF142" s="1" t="s">
        <v>88</v>
      </c>
      <c r="AG142" s="1" t="s">
        <v>72</v>
      </c>
      <c r="AH142" s="1" t="s">
        <v>299</v>
      </c>
      <c r="AI142" s="1" t="s">
        <v>90</v>
      </c>
      <c r="AJ142" s="1" t="s">
        <v>91</v>
      </c>
      <c r="AK142" s="1" t="s">
        <v>216</v>
      </c>
      <c r="AL142" s="1" t="s">
        <v>72</v>
      </c>
      <c r="AM142" s="1" t="s">
        <v>72</v>
      </c>
      <c r="AN142" s="1" t="s">
        <v>72</v>
      </c>
      <c r="AO142" s="1" t="s">
        <v>72</v>
      </c>
      <c r="AP142" s="1">
        <v>2</v>
      </c>
      <c r="AQ142" s="1" t="s">
        <v>421</v>
      </c>
      <c r="AR142" s="1" t="s">
        <v>72</v>
      </c>
      <c r="AS142" s="1" t="s">
        <v>72</v>
      </c>
      <c r="AT142" s="1" t="s">
        <v>72</v>
      </c>
      <c r="AU142" s="3">
        <v>44366</v>
      </c>
      <c r="AV142" s="6">
        <v>0.375</v>
      </c>
      <c r="AW142" s="4" t="s">
        <v>72</v>
      </c>
      <c r="AX142" s="4" t="s">
        <v>72</v>
      </c>
      <c r="AY142" s="6">
        <v>0.48749999999999999</v>
      </c>
      <c r="AZ142" s="4">
        <v>0.53125</v>
      </c>
      <c r="BA142" s="1" t="s">
        <v>1003</v>
      </c>
      <c r="BB142" s="1" t="s">
        <v>1004</v>
      </c>
      <c r="BC142" s="1" t="s">
        <v>1005</v>
      </c>
      <c r="BD142" s="1">
        <v>15</v>
      </c>
      <c r="BE142" s="1" t="s">
        <v>1006</v>
      </c>
      <c r="BF142" s="1" t="s">
        <v>75</v>
      </c>
      <c r="BG142" s="1" t="s">
        <v>72</v>
      </c>
      <c r="BH142" s="1" t="s">
        <v>88</v>
      </c>
      <c r="BI142" s="1" t="s">
        <v>79</v>
      </c>
      <c r="BJ142" s="1" t="s">
        <v>72</v>
      </c>
      <c r="BK142" s="1" t="s">
        <v>1007</v>
      </c>
      <c r="BL142" s="1" t="s">
        <v>72</v>
      </c>
      <c r="BM142" s="1">
        <v>46</v>
      </c>
      <c r="BN142" s="1" t="s">
        <v>88</v>
      </c>
      <c r="BO142" s="1" t="s">
        <v>88</v>
      </c>
      <c r="BP142" s="1" t="s">
        <v>88</v>
      </c>
      <c r="BQ142" s="1" t="s">
        <v>160</v>
      </c>
      <c r="BR142" s="1" t="s">
        <v>999</v>
      </c>
    </row>
    <row r="143" spans="1:70" ht="20.45" customHeight="1">
      <c r="A143" s="1" t="s">
        <v>1008</v>
      </c>
      <c r="B143" s="1">
        <v>210084</v>
      </c>
      <c r="C143" s="1" t="s">
        <v>497</v>
      </c>
      <c r="D143" s="3">
        <v>44378</v>
      </c>
      <c r="E143" s="4">
        <v>0.48958333333333331</v>
      </c>
      <c r="F143" s="5">
        <v>44378</v>
      </c>
      <c r="G143" s="3">
        <v>44378</v>
      </c>
      <c r="H143" s="4">
        <v>0.56180555555555556</v>
      </c>
      <c r="I143" s="4">
        <v>7.2222222222222243E-2</v>
      </c>
      <c r="J143" s="1" t="s">
        <v>72</v>
      </c>
      <c r="K143" s="1" t="s">
        <v>498</v>
      </c>
      <c r="L143" s="1" t="s">
        <v>1009</v>
      </c>
      <c r="M143" s="1" t="s">
        <v>75</v>
      </c>
      <c r="N143" s="1" t="s">
        <v>830</v>
      </c>
      <c r="O143" s="1" t="s">
        <v>497</v>
      </c>
      <c r="P143" s="1" t="s">
        <v>78</v>
      </c>
      <c r="Q143" s="8" t="s">
        <v>172</v>
      </c>
      <c r="R143" s="8" t="s">
        <v>172</v>
      </c>
      <c r="S143" s="1" t="s">
        <v>96</v>
      </c>
      <c r="T143" s="1" t="s">
        <v>1010</v>
      </c>
      <c r="U143" s="16" t="s">
        <v>1011</v>
      </c>
      <c r="V143" s="1" t="s">
        <v>393</v>
      </c>
      <c r="W143" s="1" t="s">
        <v>394</v>
      </c>
      <c r="X143" s="1" t="s">
        <v>394</v>
      </c>
      <c r="Y143" s="1" t="s">
        <v>395</v>
      </c>
      <c r="Z143" s="1" t="s">
        <v>84</v>
      </c>
      <c r="AA143" s="1" t="s">
        <v>72</v>
      </c>
      <c r="AB143" s="1" t="s">
        <v>1012</v>
      </c>
      <c r="AC143" s="1" t="s">
        <v>1013</v>
      </c>
      <c r="AD143" s="1" t="s">
        <v>87</v>
      </c>
      <c r="AE143" s="1">
        <v>40</v>
      </c>
      <c r="AF143" s="1" t="s">
        <v>88</v>
      </c>
      <c r="AG143" s="1" t="s">
        <v>72</v>
      </c>
      <c r="AH143" s="1" t="s">
        <v>414</v>
      </c>
      <c r="AI143" s="1" t="s">
        <v>90</v>
      </c>
      <c r="AJ143" s="1" t="s">
        <v>91</v>
      </c>
      <c r="AK143" s="1" t="s">
        <v>216</v>
      </c>
      <c r="AL143" s="1" t="s">
        <v>72</v>
      </c>
      <c r="AM143" s="1" t="s">
        <v>72</v>
      </c>
      <c r="AN143" s="1" t="s">
        <v>72</v>
      </c>
      <c r="AO143" s="1" t="s">
        <v>72</v>
      </c>
      <c r="AP143" s="1">
        <v>2</v>
      </c>
      <c r="AQ143" s="1" t="s">
        <v>1014</v>
      </c>
      <c r="AR143" s="1" t="s">
        <v>72</v>
      </c>
      <c r="AS143" s="1" t="s">
        <v>72</v>
      </c>
      <c r="AT143" s="1" t="s">
        <v>72</v>
      </c>
      <c r="AU143" s="3">
        <v>44378</v>
      </c>
      <c r="AV143" s="6">
        <v>0.58680555555555558</v>
      </c>
      <c r="AW143" s="6">
        <v>0.76388888888888884</v>
      </c>
      <c r="AX143" s="6">
        <v>0.17708333333333326</v>
      </c>
      <c r="AY143" s="6">
        <v>2.5000000000000022E-2</v>
      </c>
      <c r="AZ143" s="1" t="s">
        <v>1015</v>
      </c>
      <c r="BA143" s="1" t="s">
        <v>1016</v>
      </c>
      <c r="BB143" s="1" t="s">
        <v>1016</v>
      </c>
      <c r="BC143" s="1" t="s">
        <v>247</v>
      </c>
      <c r="BD143" s="1">
        <v>15</v>
      </c>
      <c r="BE143" s="1" t="s">
        <v>1017</v>
      </c>
      <c r="BF143" s="1" t="s">
        <v>88</v>
      </c>
      <c r="BG143" s="1" t="s">
        <v>72</v>
      </c>
      <c r="BH143" s="1" t="s">
        <v>88</v>
      </c>
      <c r="BI143" s="1" t="s">
        <v>96</v>
      </c>
      <c r="BJ143" s="1" t="s">
        <v>72</v>
      </c>
      <c r="BK143" s="1" t="s">
        <v>312</v>
      </c>
      <c r="BL143" s="1" t="s">
        <v>980</v>
      </c>
      <c r="BM143" s="1">
        <v>49</v>
      </c>
      <c r="BN143" s="1" t="s">
        <v>75</v>
      </c>
      <c r="BO143" s="1" t="s">
        <v>75</v>
      </c>
      <c r="BP143" s="1" t="s">
        <v>75</v>
      </c>
      <c r="BQ143" s="21" t="s">
        <v>99</v>
      </c>
      <c r="BR143" s="21" t="s">
        <v>100</v>
      </c>
    </row>
    <row r="144" spans="1:70" ht="20.45" customHeight="1">
      <c r="A144" s="1" t="s">
        <v>1018</v>
      </c>
      <c r="B144" s="1">
        <v>210085</v>
      </c>
      <c r="C144" s="1" t="s">
        <v>71</v>
      </c>
      <c r="D144" s="3">
        <v>44378</v>
      </c>
      <c r="E144" s="4">
        <v>0.57361111111111118</v>
      </c>
      <c r="F144" s="5">
        <v>44378</v>
      </c>
      <c r="G144" s="3">
        <v>44378</v>
      </c>
      <c r="H144" s="4">
        <v>0.63194444444444442</v>
      </c>
      <c r="I144" s="4">
        <v>5.8333333333333237E-2</v>
      </c>
      <c r="J144" s="1">
        <v>6</v>
      </c>
      <c r="K144" s="1" t="s">
        <v>776</v>
      </c>
      <c r="L144" s="1" t="s">
        <v>1019</v>
      </c>
      <c r="M144" s="1" t="s">
        <v>75</v>
      </c>
      <c r="N144" s="1" t="s">
        <v>208</v>
      </c>
      <c r="O144" s="1" t="s">
        <v>77</v>
      </c>
      <c r="P144" s="1" t="s">
        <v>78</v>
      </c>
      <c r="Q144" s="1" t="s">
        <v>78</v>
      </c>
      <c r="R144" s="1" t="s">
        <v>78</v>
      </c>
      <c r="S144" s="1" t="s">
        <v>96</v>
      </c>
      <c r="T144" s="1" t="s">
        <v>72</v>
      </c>
      <c r="U144" s="16" t="s">
        <v>1020</v>
      </c>
      <c r="V144" s="1" t="s">
        <v>80</v>
      </c>
      <c r="W144" s="1" t="s">
        <v>812</v>
      </c>
      <c r="X144" s="1" t="s">
        <v>813</v>
      </c>
      <c r="Y144" s="1" t="s">
        <v>814</v>
      </c>
      <c r="Z144" s="1" t="s">
        <v>152</v>
      </c>
      <c r="AA144" s="1" t="s">
        <v>72</v>
      </c>
      <c r="AB144" s="1" t="s">
        <v>153</v>
      </c>
      <c r="AC144" s="1" t="s">
        <v>154</v>
      </c>
      <c r="AD144" s="1" t="s">
        <v>126</v>
      </c>
      <c r="AE144" s="1">
        <v>55</v>
      </c>
      <c r="AF144" s="1" t="s">
        <v>88</v>
      </c>
      <c r="AG144" s="1" t="s">
        <v>72</v>
      </c>
      <c r="AH144" s="1" t="s">
        <v>954</v>
      </c>
      <c r="AI144" s="1" t="s">
        <v>90</v>
      </c>
      <c r="AJ144" s="1" t="s">
        <v>91</v>
      </c>
      <c r="AK144" s="1" t="s">
        <v>216</v>
      </c>
      <c r="AL144" s="1" t="s">
        <v>72</v>
      </c>
      <c r="AM144" s="1" t="s">
        <v>254</v>
      </c>
      <c r="AN144" s="1">
        <v>2</v>
      </c>
      <c r="AO144" s="1" t="s">
        <v>1021</v>
      </c>
      <c r="AP144" s="1">
        <v>1</v>
      </c>
      <c r="AQ144" s="1" t="s">
        <v>1022</v>
      </c>
      <c r="AR144" s="1" t="s">
        <v>1023</v>
      </c>
      <c r="AS144" s="1" t="s">
        <v>878</v>
      </c>
      <c r="AT144" s="1" t="s">
        <v>72</v>
      </c>
      <c r="AU144" s="3">
        <v>44378</v>
      </c>
      <c r="AV144" s="6">
        <v>0.6875</v>
      </c>
      <c r="AW144" s="6">
        <v>0.75</v>
      </c>
      <c r="AX144" s="6">
        <v>6.25E-2</v>
      </c>
      <c r="AY144" s="6">
        <v>5.555555555555558E-2</v>
      </c>
      <c r="AZ144" s="1" t="s">
        <v>1024</v>
      </c>
      <c r="BA144" s="1">
        <v>1.4</v>
      </c>
      <c r="BB144" s="1">
        <v>1.4</v>
      </c>
      <c r="BC144" s="1" t="s">
        <v>800</v>
      </c>
      <c r="BD144" s="1">
        <v>15</v>
      </c>
      <c r="BE144" s="1" t="s">
        <v>183</v>
      </c>
      <c r="BF144" s="1" t="s">
        <v>75</v>
      </c>
      <c r="BG144" s="1" t="s">
        <v>72</v>
      </c>
      <c r="BH144" s="1" t="s">
        <v>88</v>
      </c>
      <c r="BI144" s="1" t="s">
        <v>96</v>
      </c>
      <c r="BJ144" s="1" t="s">
        <v>72</v>
      </c>
      <c r="BK144" s="1" t="s">
        <v>330</v>
      </c>
      <c r="BL144" s="1" t="s">
        <v>1025</v>
      </c>
      <c r="BM144" s="1">
        <f>5*7</f>
        <v>35</v>
      </c>
      <c r="BN144" s="1" t="s">
        <v>75</v>
      </c>
      <c r="BO144" s="1" t="s">
        <v>75</v>
      </c>
      <c r="BP144" s="1" t="s">
        <v>75</v>
      </c>
      <c r="BQ144" s="21" t="s">
        <v>99</v>
      </c>
      <c r="BR144" s="21" t="s">
        <v>100</v>
      </c>
    </row>
    <row r="145" spans="1:70" ht="20.45" customHeight="1">
      <c r="A145" s="1" t="s">
        <v>1026</v>
      </c>
      <c r="B145" s="1">
        <v>210086</v>
      </c>
      <c r="C145" s="1" t="s">
        <v>497</v>
      </c>
      <c r="D145" s="3">
        <v>44380</v>
      </c>
      <c r="E145" s="4">
        <v>0.39374999999999999</v>
      </c>
      <c r="F145" s="5">
        <v>44378</v>
      </c>
      <c r="G145" s="3">
        <v>44380</v>
      </c>
      <c r="H145" s="4">
        <v>0.51041666666666663</v>
      </c>
      <c r="I145" s="4">
        <v>0.11666666666666664</v>
      </c>
      <c r="J145" s="1" t="s">
        <v>72</v>
      </c>
      <c r="K145" s="1" t="s">
        <v>776</v>
      </c>
      <c r="L145" s="1" t="s">
        <v>1027</v>
      </c>
      <c r="M145" s="1" t="s">
        <v>75</v>
      </c>
      <c r="N145" s="1" t="s">
        <v>830</v>
      </c>
      <c r="O145" s="1" t="s">
        <v>497</v>
      </c>
      <c r="P145" s="1" t="s">
        <v>78</v>
      </c>
      <c r="Q145" s="1" t="s">
        <v>78</v>
      </c>
      <c r="R145" s="1" t="s">
        <v>78</v>
      </c>
      <c r="S145" s="1" t="s">
        <v>96</v>
      </c>
      <c r="T145" s="1" t="s">
        <v>72</v>
      </c>
      <c r="U145" s="16" t="s">
        <v>982</v>
      </c>
      <c r="V145" s="1" t="s">
        <v>80</v>
      </c>
      <c r="W145" s="1" t="s">
        <v>812</v>
      </c>
      <c r="X145" s="1" t="s">
        <v>813</v>
      </c>
      <c r="Y145" s="1" t="s">
        <v>814</v>
      </c>
      <c r="Z145" s="1" t="s">
        <v>84</v>
      </c>
      <c r="AA145" s="1" t="s">
        <v>72</v>
      </c>
      <c r="AB145" s="1" t="s">
        <v>140</v>
      </c>
      <c r="AC145" s="1" t="s">
        <v>141</v>
      </c>
      <c r="AD145" s="1" t="s">
        <v>87</v>
      </c>
      <c r="AE145" s="1">
        <v>60</v>
      </c>
      <c r="AF145" s="1" t="s">
        <v>88</v>
      </c>
      <c r="AG145" s="1" t="s">
        <v>72</v>
      </c>
      <c r="AH145" s="1" t="s">
        <v>299</v>
      </c>
      <c r="AI145" s="1" t="s">
        <v>90</v>
      </c>
      <c r="AJ145" s="1" t="s">
        <v>91</v>
      </c>
      <c r="AK145" s="1" t="s">
        <v>92</v>
      </c>
      <c r="AL145" s="1" t="s">
        <v>72</v>
      </c>
      <c r="AM145" s="1" t="s">
        <v>244</v>
      </c>
      <c r="AN145" s="1">
        <v>2</v>
      </c>
      <c r="AO145" s="1" t="s">
        <v>933</v>
      </c>
      <c r="AP145" s="1" t="s">
        <v>72</v>
      </c>
      <c r="AQ145" s="1" t="s">
        <v>72</v>
      </c>
      <c r="AR145" s="1" t="s">
        <v>220</v>
      </c>
      <c r="AS145" s="1" t="s">
        <v>72</v>
      </c>
      <c r="AT145" s="1" t="s">
        <v>72</v>
      </c>
      <c r="AU145" s="3">
        <v>44380</v>
      </c>
      <c r="AV145" s="6">
        <v>0.52777777777777779</v>
      </c>
      <c r="AW145" s="6">
        <v>0.63888888888888895</v>
      </c>
      <c r="AX145" s="6">
        <v>0.11111111111111116</v>
      </c>
      <c r="AY145" s="6">
        <v>1.736111111111116E-2</v>
      </c>
      <c r="AZ145" s="1" t="s">
        <v>1028</v>
      </c>
      <c r="BA145" s="1" t="s">
        <v>1029</v>
      </c>
      <c r="BB145" s="1" t="s">
        <v>1029</v>
      </c>
      <c r="BC145" s="1" t="s">
        <v>247</v>
      </c>
      <c r="BD145" s="1">
        <v>15</v>
      </c>
      <c r="BE145" s="1" t="s">
        <v>95</v>
      </c>
      <c r="BF145" s="1" t="s">
        <v>75</v>
      </c>
      <c r="BG145" s="1" t="s">
        <v>72</v>
      </c>
      <c r="BH145" s="1" t="s">
        <v>88</v>
      </c>
      <c r="BI145" s="1" t="s">
        <v>96</v>
      </c>
      <c r="BJ145" s="1" t="s">
        <v>72</v>
      </c>
      <c r="BK145" s="1" t="s">
        <v>312</v>
      </c>
      <c r="BL145" s="1" t="s">
        <v>928</v>
      </c>
      <c r="BM145" s="1">
        <v>91</v>
      </c>
      <c r="BN145" s="1" t="s">
        <v>75</v>
      </c>
      <c r="BO145" s="1" t="s">
        <v>75</v>
      </c>
      <c r="BP145" s="1" t="s">
        <v>75</v>
      </c>
      <c r="BQ145" s="21" t="s">
        <v>99</v>
      </c>
      <c r="BR145" s="21" t="s">
        <v>100</v>
      </c>
    </row>
    <row r="146" spans="1:70" ht="20.45" customHeight="1">
      <c r="A146" s="1" t="s">
        <v>1030</v>
      </c>
      <c r="B146" s="1">
        <v>210087</v>
      </c>
      <c r="C146" s="1" t="s">
        <v>71</v>
      </c>
      <c r="D146" s="3">
        <v>44382</v>
      </c>
      <c r="E146" s="4">
        <v>0.45833333333333331</v>
      </c>
      <c r="F146" s="5">
        <v>44378</v>
      </c>
      <c r="G146" s="3">
        <v>44382</v>
      </c>
      <c r="H146" s="4">
        <v>0.51388888888888895</v>
      </c>
      <c r="I146" s="4">
        <v>5.5555555555555636E-2</v>
      </c>
      <c r="J146" s="1">
        <v>3</v>
      </c>
      <c r="K146" s="1" t="s">
        <v>776</v>
      </c>
      <c r="L146" s="1" t="s">
        <v>1031</v>
      </c>
      <c r="M146" s="1" t="s">
        <v>75</v>
      </c>
      <c r="N146" s="1" t="s">
        <v>208</v>
      </c>
      <c r="O146" s="1" t="s">
        <v>77</v>
      </c>
      <c r="P146" s="1" t="s">
        <v>78</v>
      </c>
      <c r="Q146" s="1" t="s">
        <v>78</v>
      </c>
      <c r="R146" s="1" t="s">
        <v>78</v>
      </c>
      <c r="S146" s="1" t="s">
        <v>96</v>
      </c>
      <c r="T146" s="1" t="s">
        <v>72</v>
      </c>
      <c r="U146" s="16" t="s">
        <v>747</v>
      </c>
      <c r="V146" s="1" t="s">
        <v>80</v>
      </c>
      <c r="W146" s="1" t="s">
        <v>812</v>
      </c>
      <c r="X146" s="1" t="s">
        <v>813</v>
      </c>
      <c r="Y146" s="1" t="s">
        <v>814</v>
      </c>
      <c r="Z146" s="1" t="s">
        <v>152</v>
      </c>
      <c r="AA146" s="1" t="s">
        <v>72</v>
      </c>
      <c r="AB146" s="1" t="s">
        <v>153</v>
      </c>
      <c r="AC146" s="1" t="s">
        <v>164</v>
      </c>
      <c r="AD146" s="1" t="s">
        <v>126</v>
      </c>
      <c r="AE146" s="1">
        <v>44</v>
      </c>
      <c r="AF146" s="1" t="s">
        <v>88</v>
      </c>
      <c r="AG146" s="1" t="s">
        <v>72</v>
      </c>
      <c r="AH146" s="1" t="s">
        <v>954</v>
      </c>
      <c r="AI146" s="1" t="s">
        <v>90</v>
      </c>
      <c r="AJ146" s="1" t="s">
        <v>91</v>
      </c>
      <c r="AK146" s="1" t="s">
        <v>216</v>
      </c>
      <c r="AL146" s="1" t="s">
        <v>72</v>
      </c>
      <c r="AM146" s="1" t="s">
        <v>229</v>
      </c>
      <c r="AN146" s="1">
        <v>2</v>
      </c>
      <c r="AO146" s="1" t="s">
        <v>1032</v>
      </c>
      <c r="AP146" s="1">
        <v>8</v>
      </c>
      <c r="AQ146" s="1" t="s">
        <v>1033</v>
      </c>
      <c r="AR146" s="1" t="s">
        <v>1023</v>
      </c>
      <c r="AS146" s="1" t="s">
        <v>878</v>
      </c>
      <c r="AT146" s="1" t="s">
        <v>72</v>
      </c>
      <c r="AU146" s="3">
        <v>44382</v>
      </c>
      <c r="AV146" s="6">
        <v>0.54513888888888895</v>
      </c>
      <c r="AW146" s="6">
        <v>0.58333333333333337</v>
      </c>
      <c r="AX146" s="6">
        <v>3.819444444444442E-2</v>
      </c>
      <c r="AY146" s="6">
        <v>3.125E-2</v>
      </c>
      <c r="AZ146" s="1" t="s">
        <v>1034</v>
      </c>
      <c r="BA146" s="1" t="s">
        <v>1035</v>
      </c>
      <c r="BB146" s="1" t="s">
        <v>1036</v>
      </c>
      <c r="BC146" s="1" t="s">
        <v>247</v>
      </c>
      <c r="BD146" s="1">
        <v>15</v>
      </c>
      <c r="BE146" s="1" t="s">
        <v>183</v>
      </c>
      <c r="BF146" s="1" t="s">
        <v>75</v>
      </c>
      <c r="BG146" s="1" t="s">
        <v>72</v>
      </c>
      <c r="BH146" s="1" t="s">
        <v>88</v>
      </c>
      <c r="BI146" s="1" t="s">
        <v>96</v>
      </c>
      <c r="BJ146" s="1" t="s">
        <v>72</v>
      </c>
      <c r="BK146" s="1" t="s">
        <v>1037</v>
      </c>
      <c r="BL146" s="1" t="s">
        <v>1038</v>
      </c>
      <c r="BM146" s="1">
        <v>52</v>
      </c>
      <c r="BN146" s="1" t="s">
        <v>75</v>
      </c>
      <c r="BO146" s="1" t="s">
        <v>75</v>
      </c>
      <c r="BP146" s="1" t="s">
        <v>75</v>
      </c>
      <c r="BQ146" s="21" t="s">
        <v>99</v>
      </c>
      <c r="BR146" s="21" t="s">
        <v>100</v>
      </c>
    </row>
    <row r="147" spans="1:70" ht="20.45" customHeight="1">
      <c r="A147" s="1" t="s">
        <v>1039</v>
      </c>
      <c r="B147" s="1">
        <v>210088</v>
      </c>
      <c r="C147" s="1" t="s">
        <v>71</v>
      </c>
      <c r="D147" s="3">
        <v>44382</v>
      </c>
      <c r="E147" s="4">
        <v>0.80694444444444446</v>
      </c>
      <c r="F147" s="5">
        <v>44378</v>
      </c>
      <c r="G147" s="3">
        <v>44382</v>
      </c>
      <c r="H147" s="4">
        <v>0.89097222222222217</v>
      </c>
      <c r="I147" s="4">
        <v>8.4027777777777701E-2</v>
      </c>
      <c r="J147" s="1" t="s">
        <v>72</v>
      </c>
      <c r="K147" s="1" t="s">
        <v>73</v>
      </c>
      <c r="L147" s="1" t="s">
        <v>1040</v>
      </c>
      <c r="M147" s="1" t="s">
        <v>75</v>
      </c>
      <c r="N147" s="1" t="s">
        <v>208</v>
      </c>
      <c r="O147" s="1" t="s">
        <v>77</v>
      </c>
      <c r="P147" s="1" t="s">
        <v>78</v>
      </c>
      <c r="Q147" s="1" t="s">
        <v>78</v>
      </c>
      <c r="R147" s="1" t="s">
        <v>78</v>
      </c>
      <c r="S147" s="1" t="s">
        <v>96</v>
      </c>
      <c r="T147" s="1" t="s">
        <v>72</v>
      </c>
      <c r="U147" s="16" t="s">
        <v>1041</v>
      </c>
      <c r="V147" s="1" t="s">
        <v>80</v>
      </c>
      <c r="W147" s="1" t="s">
        <v>81</v>
      </c>
      <c r="X147" s="1" t="s">
        <v>123</v>
      </c>
      <c r="Y147" s="1" t="s">
        <v>83</v>
      </c>
      <c r="Z147" s="1" t="s">
        <v>443</v>
      </c>
      <c r="AA147" s="1" t="s">
        <v>72</v>
      </c>
      <c r="AB147" s="1" t="s">
        <v>476</v>
      </c>
      <c r="AC147" s="1" t="s">
        <v>1042</v>
      </c>
      <c r="AD147" s="1" t="s">
        <v>126</v>
      </c>
      <c r="AE147" s="1">
        <v>60</v>
      </c>
      <c r="AF147" s="1" t="s">
        <v>88</v>
      </c>
      <c r="AG147" s="1" t="s">
        <v>72</v>
      </c>
      <c r="AH147" s="1" t="s">
        <v>954</v>
      </c>
      <c r="AI147" s="1" t="s">
        <v>90</v>
      </c>
      <c r="AJ147" s="1" t="s">
        <v>91</v>
      </c>
      <c r="AK147" s="1" t="s">
        <v>92</v>
      </c>
      <c r="AL147" s="1" t="s">
        <v>72</v>
      </c>
      <c r="AM147" s="1" t="s">
        <v>254</v>
      </c>
      <c r="AN147" s="1">
        <v>2</v>
      </c>
      <c r="AO147" s="1" t="s">
        <v>1043</v>
      </c>
      <c r="AP147" s="1" t="s">
        <v>72</v>
      </c>
      <c r="AQ147" s="1" t="s">
        <v>72</v>
      </c>
      <c r="AR147" s="1" t="s">
        <v>220</v>
      </c>
      <c r="AS147" s="1" t="s">
        <v>72</v>
      </c>
      <c r="AT147" s="1" t="s">
        <v>72</v>
      </c>
      <c r="AU147" s="3">
        <v>44383</v>
      </c>
      <c r="AV147" s="6">
        <v>0.40972222222222227</v>
      </c>
      <c r="AW147" s="6">
        <v>0.46527777777777773</v>
      </c>
      <c r="AX147" s="6">
        <v>5.5555555555555469E-2</v>
      </c>
      <c r="AY147" s="6">
        <v>-0.4812499999999999</v>
      </c>
      <c r="AZ147" s="1" t="e">
        <v>#VALUE!</v>
      </c>
      <c r="BA147" s="1" t="s">
        <v>1044</v>
      </c>
      <c r="BB147" s="1" t="s">
        <v>1044</v>
      </c>
      <c r="BC147" s="1" t="s">
        <v>247</v>
      </c>
      <c r="BD147" s="1">
        <v>15</v>
      </c>
      <c r="BE147" s="1" t="s">
        <v>742</v>
      </c>
      <c r="BF147" s="1" t="s">
        <v>75</v>
      </c>
      <c r="BG147" s="1" t="s">
        <v>72</v>
      </c>
      <c r="BH147" s="1" t="s">
        <v>88</v>
      </c>
      <c r="BI147" s="1" t="s">
        <v>96</v>
      </c>
      <c r="BJ147" s="1" t="s">
        <v>72</v>
      </c>
      <c r="BK147" s="1" t="s">
        <v>642</v>
      </c>
      <c r="BL147" s="1" t="s">
        <v>1045</v>
      </c>
      <c r="BM147" s="1">
        <v>50</v>
      </c>
      <c r="BN147" s="1" t="s">
        <v>75</v>
      </c>
      <c r="BO147" s="1" t="s">
        <v>75</v>
      </c>
      <c r="BP147" s="1" t="s">
        <v>75</v>
      </c>
      <c r="BQ147" s="21" t="s">
        <v>99</v>
      </c>
      <c r="BR147" s="1" t="s">
        <v>918</v>
      </c>
    </row>
    <row r="148" spans="1:70" ht="20.45" customHeight="1">
      <c r="A148" s="1" t="s">
        <v>1046</v>
      </c>
      <c r="B148" s="1">
        <v>210089</v>
      </c>
      <c r="C148" s="1" t="s">
        <v>71</v>
      </c>
      <c r="D148" s="3">
        <v>44382</v>
      </c>
      <c r="E148" s="4">
        <v>0.84513888888888899</v>
      </c>
      <c r="F148" s="5">
        <v>44378</v>
      </c>
      <c r="G148" s="3">
        <v>44382</v>
      </c>
      <c r="H148" s="4">
        <v>0.89097222222222217</v>
      </c>
      <c r="I148" s="4">
        <v>4.5833333333333171E-2</v>
      </c>
      <c r="J148" s="1" t="s">
        <v>72</v>
      </c>
      <c r="K148" s="1" t="s">
        <v>73</v>
      </c>
      <c r="L148" s="1" t="s">
        <v>1047</v>
      </c>
      <c r="M148" s="1" t="s">
        <v>75</v>
      </c>
      <c r="N148" s="1" t="s">
        <v>967</v>
      </c>
      <c r="O148" s="1" t="s">
        <v>77</v>
      </c>
      <c r="P148" s="1" t="s">
        <v>78</v>
      </c>
      <c r="Q148" s="1" t="s">
        <v>78</v>
      </c>
      <c r="R148" s="1" t="s">
        <v>78</v>
      </c>
      <c r="S148" s="1" t="s">
        <v>79</v>
      </c>
      <c r="T148" s="1" t="s">
        <v>72</v>
      </c>
      <c r="U148" s="75" t="s">
        <v>72</v>
      </c>
      <c r="V148" s="1" t="s">
        <v>80</v>
      </c>
      <c r="W148" s="1" t="s">
        <v>81</v>
      </c>
      <c r="X148" s="1" t="s">
        <v>123</v>
      </c>
      <c r="Y148" s="1" t="s">
        <v>83</v>
      </c>
      <c r="Z148" s="1" t="s">
        <v>84</v>
      </c>
      <c r="AA148" s="1" t="s">
        <v>72</v>
      </c>
      <c r="AB148" s="1" t="s">
        <v>104</v>
      </c>
      <c r="AC148" s="1" t="s">
        <v>310</v>
      </c>
      <c r="AD148" s="1" t="s">
        <v>126</v>
      </c>
      <c r="AE148" s="1">
        <v>50</v>
      </c>
      <c r="AF148" s="1" t="s">
        <v>88</v>
      </c>
      <c r="AG148" s="1" t="s">
        <v>72</v>
      </c>
      <c r="AH148" s="1" t="s">
        <v>954</v>
      </c>
      <c r="AI148" s="1" t="s">
        <v>90</v>
      </c>
      <c r="AJ148" s="1" t="s">
        <v>91</v>
      </c>
      <c r="AK148" s="1" t="s">
        <v>92</v>
      </c>
      <c r="AL148" s="1" t="s">
        <v>72</v>
      </c>
      <c r="AM148" s="1" t="s">
        <v>229</v>
      </c>
      <c r="AN148" s="1">
        <v>2</v>
      </c>
      <c r="AO148" s="1" t="s">
        <v>230</v>
      </c>
      <c r="AP148" s="1" t="s">
        <v>72</v>
      </c>
      <c r="AQ148" s="1" t="s">
        <v>72</v>
      </c>
      <c r="AR148" s="1" t="s">
        <v>220</v>
      </c>
      <c r="AS148" s="1" t="s">
        <v>72</v>
      </c>
      <c r="AT148" s="1" t="s">
        <v>72</v>
      </c>
      <c r="AU148" s="3">
        <v>44383</v>
      </c>
      <c r="AV148" s="6">
        <v>0.375</v>
      </c>
      <c r="AW148" s="6">
        <v>0.5</v>
      </c>
      <c r="AX148" s="6">
        <v>0.125</v>
      </c>
      <c r="AY148" s="6">
        <v>0.48402777777777778</v>
      </c>
      <c r="AZ148" s="4">
        <v>0.52986111111111112</v>
      </c>
      <c r="BA148" s="1" t="s">
        <v>1048</v>
      </c>
      <c r="BB148" s="1" t="s">
        <v>1048</v>
      </c>
      <c r="BC148" s="1" t="s">
        <v>247</v>
      </c>
      <c r="BD148" s="1">
        <v>15</v>
      </c>
      <c r="BE148" s="1" t="s">
        <v>95</v>
      </c>
      <c r="BF148" s="1" t="s">
        <v>75</v>
      </c>
      <c r="BG148" s="1" t="s">
        <v>72</v>
      </c>
      <c r="BH148" s="1" t="s">
        <v>88</v>
      </c>
      <c r="BI148" s="1" t="s">
        <v>79</v>
      </c>
      <c r="BJ148" s="1" t="s">
        <v>72</v>
      </c>
      <c r="BK148" s="1" t="s">
        <v>312</v>
      </c>
      <c r="BL148" s="1" t="s">
        <v>1049</v>
      </c>
      <c r="BM148" s="1">
        <v>49</v>
      </c>
      <c r="BN148" s="1" t="s">
        <v>88</v>
      </c>
      <c r="BO148" s="1" t="s">
        <v>88</v>
      </c>
      <c r="BP148" s="1" t="s">
        <v>88</v>
      </c>
      <c r="BQ148" s="1" t="s">
        <v>160</v>
      </c>
      <c r="BR148" s="1" t="s">
        <v>440</v>
      </c>
    </row>
    <row r="149" spans="1:70" ht="20.45" customHeight="1">
      <c r="A149" s="1" t="s">
        <v>1050</v>
      </c>
      <c r="B149" s="1">
        <v>210090</v>
      </c>
      <c r="C149" s="1" t="s">
        <v>71</v>
      </c>
      <c r="D149" s="3">
        <v>44383</v>
      </c>
      <c r="E149" s="4">
        <v>0.45902777777777781</v>
      </c>
      <c r="F149" s="5">
        <v>44378</v>
      </c>
      <c r="G149" s="3">
        <v>44383</v>
      </c>
      <c r="H149" s="4">
        <v>0.53333333333333333</v>
      </c>
      <c r="I149" s="4">
        <v>7.4305555555555514E-2</v>
      </c>
      <c r="J149" s="1">
        <v>4</v>
      </c>
      <c r="K149" s="1" t="s">
        <v>776</v>
      </c>
      <c r="L149" s="1" t="s">
        <v>1051</v>
      </c>
      <c r="M149" s="1" t="s">
        <v>75</v>
      </c>
      <c r="N149" s="1" t="s">
        <v>208</v>
      </c>
      <c r="O149" s="1" t="s">
        <v>77</v>
      </c>
      <c r="P149" s="1" t="s">
        <v>78</v>
      </c>
      <c r="Q149" s="1" t="s">
        <v>78</v>
      </c>
      <c r="R149" s="1" t="s">
        <v>78</v>
      </c>
      <c r="S149" s="1" t="s">
        <v>96</v>
      </c>
      <c r="T149" s="1" t="s">
        <v>72</v>
      </c>
      <c r="U149" s="16" t="s">
        <v>747</v>
      </c>
      <c r="V149" s="1" t="s">
        <v>80</v>
      </c>
      <c r="W149" s="1" t="s">
        <v>812</v>
      </c>
      <c r="X149" s="1" t="s">
        <v>813</v>
      </c>
      <c r="Y149" s="1" t="s">
        <v>814</v>
      </c>
      <c r="Z149" s="1" t="s">
        <v>152</v>
      </c>
      <c r="AA149" s="1" t="s">
        <v>72</v>
      </c>
      <c r="AB149" s="1" t="s">
        <v>153</v>
      </c>
      <c r="AC149" s="1" t="s">
        <v>164</v>
      </c>
      <c r="AD149" s="1" t="s">
        <v>126</v>
      </c>
      <c r="AE149" s="1">
        <v>53</v>
      </c>
      <c r="AF149" s="1" t="s">
        <v>88</v>
      </c>
      <c r="AG149" s="1" t="s">
        <v>72</v>
      </c>
      <c r="AH149" s="1" t="s">
        <v>954</v>
      </c>
      <c r="AI149" s="1" t="s">
        <v>90</v>
      </c>
      <c r="AJ149" s="1" t="s">
        <v>91</v>
      </c>
      <c r="AK149" s="1" t="s">
        <v>92</v>
      </c>
      <c r="AL149" s="1" t="s">
        <v>72</v>
      </c>
      <c r="AM149" s="1" t="s">
        <v>254</v>
      </c>
      <c r="AN149" s="1">
        <v>1</v>
      </c>
      <c r="AO149" s="1" t="s">
        <v>1052</v>
      </c>
      <c r="AP149" s="1" t="s">
        <v>72</v>
      </c>
      <c r="AQ149" s="1" t="s">
        <v>72</v>
      </c>
      <c r="AR149" s="1" t="s">
        <v>1053</v>
      </c>
      <c r="AS149" s="1" t="s">
        <v>72</v>
      </c>
      <c r="AT149" s="1" t="s">
        <v>72</v>
      </c>
      <c r="AU149" s="3">
        <v>44383</v>
      </c>
      <c r="AV149" s="6">
        <v>0.55347222222222225</v>
      </c>
      <c r="AW149" s="6">
        <v>0.60416666666666663</v>
      </c>
      <c r="AX149" s="6">
        <v>5.0694444444444375E-2</v>
      </c>
      <c r="AY149" s="6">
        <v>2.0138888888888928E-2</v>
      </c>
      <c r="AZ149" s="1" t="s">
        <v>1054</v>
      </c>
      <c r="BA149" s="1" t="s">
        <v>1055</v>
      </c>
      <c r="BB149" s="1" t="s">
        <v>1055</v>
      </c>
      <c r="BC149" s="1" t="s">
        <v>800</v>
      </c>
      <c r="BD149" s="1">
        <v>15</v>
      </c>
      <c r="BE149" s="1" t="s">
        <v>183</v>
      </c>
      <c r="BF149" s="1" t="s">
        <v>75</v>
      </c>
      <c r="BG149" s="1" t="s">
        <v>72</v>
      </c>
      <c r="BH149" s="1" t="s">
        <v>88</v>
      </c>
      <c r="BI149" s="1" t="s">
        <v>96</v>
      </c>
      <c r="BJ149" s="1" t="s">
        <v>72</v>
      </c>
      <c r="BK149" s="1" t="s">
        <v>1056</v>
      </c>
      <c r="BL149" s="1" t="s">
        <v>1057</v>
      </c>
      <c r="BM149" s="1">
        <v>72</v>
      </c>
      <c r="BN149" s="1" t="s">
        <v>75</v>
      </c>
      <c r="BO149" s="1" t="s">
        <v>75</v>
      </c>
      <c r="BP149" s="1" t="s">
        <v>75</v>
      </c>
      <c r="BQ149" s="21" t="s">
        <v>99</v>
      </c>
      <c r="BR149" s="21" t="s">
        <v>100</v>
      </c>
    </row>
    <row r="150" spans="1:70" ht="20.45" customHeight="1">
      <c r="A150" s="1" t="s">
        <v>1058</v>
      </c>
      <c r="B150" s="1">
        <v>210091</v>
      </c>
      <c r="C150" s="1" t="s">
        <v>497</v>
      </c>
      <c r="D150" s="3">
        <v>44384</v>
      </c>
      <c r="E150" s="4">
        <v>0.46180555555555558</v>
      </c>
      <c r="F150" s="5">
        <v>44378</v>
      </c>
      <c r="G150" s="3">
        <v>44384</v>
      </c>
      <c r="H150" s="4">
        <v>0.53263888888888888</v>
      </c>
      <c r="I150" s="4">
        <v>7.0833333333333304E-2</v>
      </c>
      <c r="J150" s="1" t="s">
        <v>72</v>
      </c>
      <c r="K150" s="1" t="s">
        <v>776</v>
      </c>
      <c r="L150" s="1" t="s">
        <v>1059</v>
      </c>
      <c r="M150" s="1" t="s">
        <v>75</v>
      </c>
      <c r="N150" s="1" t="s">
        <v>830</v>
      </c>
      <c r="O150" s="1" t="s">
        <v>497</v>
      </c>
      <c r="P150" s="1" t="s">
        <v>78</v>
      </c>
      <c r="Q150" s="1" t="s">
        <v>78</v>
      </c>
      <c r="R150" s="1" t="s">
        <v>78</v>
      </c>
      <c r="S150" s="1" t="s">
        <v>96</v>
      </c>
      <c r="T150" s="1" t="s">
        <v>72</v>
      </c>
      <c r="U150" s="16" t="s">
        <v>747</v>
      </c>
      <c r="V150" s="1" t="s">
        <v>80</v>
      </c>
      <c r="W150" s="1" t="s">
        <v>812</v>
      </c>
      <c r="X150" s="1" t="s">
        <v>813</v>
      </c>
      <c r="Y150" s="1" t="s">
        <v>814</v>
      </c>
      <c r="Z150" s="1" t="s">
        <v>84</v>
      </c>
      <c r="AA150" s="1" t="s">
        <v>72</v>
      </c>
      <c r="AB150" s="1" t="s">
        <v>104</v>
      </c>
      <c r="AC150" s="1" t="s">
        <v>1060</v>
      </c>
      <c r="AD150" s="1" t="s">
        <v>87</v>
      </c>
      <c r="AE150" s="1">
        <v>49</v>
      </c>
      <c r="AF150" s="1" t="s">
        <v>88</v>
      </c>
      <c r="AG150" s="1" t="s">
        <v>72</v>
      </c>
      <c r="AH150" s="1" t="s">
        <v>954</v>
      </c>
      <c r="AI150" s="1" t="s">
        <v>90</v>
      </c>
      <c r="AJ150" s="1" t="s">
        <v>91</v>
      </c>
      <c r="AK150" s="1" t="s">
        <v>92</v>
      </c>
      <c r="AL150" s="1" t="s">
        <v>72</v>
      </c>
      <c r="AM150" s="1" t="s">
        <v>217</v>
      </c>
      <c r="AN150" s="1">
        <v>2</v>
      </c>
      <c r="AO150" s="1" t="s">
        <v>659</v>
      </c>
      <c r="AP150" s="1" t="s">
        <v>72</v>
      </c>
      <c r="AQ150" s="1" t="s">
        <v>72</v>
      </c>
      <c r="AR150" s="1" t="s">
        <v>220</v>
      </c>
      <c r="AS150" s="1" t="s">
        <v>1061</v>
      </c>
      <c r="AT150" s="1" t="s">
        <v>72</v>
      </c>
      <c r="AU150" s="3">
        <v>44384</v>
      </c>
      <c r="AV150" s="6">
        <v>0.57291666666666663</v>
      </c>
      <c r="AW150" s="6">
        <v>0.68055555555555547</v>
      </c>
      <c r="AX150" s="6">
        <v>0.10763888888888884</v>
      </c>
      <c r="AY150" s="6">
        <v>4.0277777777777746E-2</v>
      </c>
      <c r="AZ150" s="1" t="s">
        <v>463</v>
      </c>
      <c r="BA150" s="1" t="s">
        <v>1062</v>
      </c>
      <c r="BB150" s="1" t="s">
        <v>1062</v>
      </c>
      <c r="BC150" s="1" t="s">
        <v>247</v>
      </c>
      <c r="BD150" s="1">
        <v>15</v>
      </c>
      <c r="BE150" s="1" t="s">
        <v>881</v>
      </c>
      <c r="BF150" s="1" t="s">
        <v>88</v>
      </c>
      <c r="BG150" s="1" t="s">
        <v>72</v>
      </c>
      <c r="BH150" s="1" t="s">
        <v>88</v>
      </c>
      <c r="BI150" s="1" t="s">
        <v>96</v>
      </c>
      <c r="BJ150" s="1" t="s">
        <v>72</v>
      </c>
      <c r="BK150" s="1" t="s">
        <v>1063</v>
      </c>
      <c r="BL150" s="1" t="s">
        <v>1064</v>
      </c>
      <c r="BM150" s="1">
        <v>41</v>
      </c>
      <c r="BN150" s="1" t="s">
        <v>75</v>
      </c>
      <c r="BO150" s="1" t="s">
        <v>75</v>
      </c>
      <c r="BP150" s="1" t="s">
        <v>75</v>
      </c>
      <c r="BQ150" s="21" t="s">
        <v>99</v>
      </c>
      <c r="BR150" s="21" t="s">
        <v>100</v>
      </c>
    </row>
    <row r="151" spans="1:70" ht="20.45" customHeight="1">
      <c r="A151" s="1" t="s">
        <v>1065</v>
      </c>
      <c r="B151" s="1">
        <v>210091</v>
      </c>
      <c r="C151" s="1" t="s">
        <v>71</v>
      </c>
      <c r="D151" s="3">
        <v>44384</v>
      </c>
      <c r="E151" s="4">
        <v>0.46180555555555558</v>
      </c>
      <c r="F151" s="5">
        <v>44378</v>
      </c>
      <c r="G151" s="3">
        <v>44384</v>
      </c>
      <c r="H151" s="4">
        <v>0.53263888888888888</v>
      </c>
      <c r="I151" s="4">
        <v>7.0833333333333304E-2</v>
      </c>
      <c r="J151" s="1" t="s">
        <v>72</v>
      </c>
      <c r="K151" s="1" t="s">
        <v>776</v>
      </c>
      <c r="L151" s="1" t="s">
        <v>1059</v>
      </c>
      <c r="M151" s="1" t="s">
        <v>75</v>
      </c>
      <c r="N151" s="1" t="s">
        <v>967</v>
      </c>
      <c r="O151" s="1" t="s">
        <v>77</v>
      </c>
      <c r="P151" s="1" t="s">
        <v>78</v>
      </c>
      <c r="Q151" s="1" t="s">
        <v>78</v>
      </c>
      <c r="R151" s="1" t="s">
        <v>78</v>
      </c>
      <c r="S151" s="1" t="s">
        <v>96</v>
      </c>
      <c r="T151" s="1" t="s">
        <v>72</v>
      </c>
      <c r="U151" s="75" t="s">
        <v>72</v>
      </c>
      <c r="V151" s="1" t="s">
        <v>80</v>
      </c>
      <c r="W151" s="1" t="s">
        <v>812</v>
      </c>
      <c r="X151" s="1" t="s">
        <v>813</v>
      </c>
      <c r="Y151" s="1" t="s">
        <v>814</v>
      </c>
      <c r="Z151" s="1" t="s">
        <v>84</v>
      </c>
      <c r="AA151" s="1" t="s">
        <v>72</v>
      </c>
      <c r="AB151" s="1" t="s">
        <v>104</v>
      </c>
      <c r="AC151" s="1" t="s">
        <v>1060</v>
      </c>
      <c r="AD151" s="1" t="s">
        <v>87</v>
      </c>
      <c r="AE151" s="1">
        <v>49</v>
      </c>
      <c r="AF151" s="1" t="s">
        <v>88</v>
      </c>
      <c r="AG151" s="1" t="s">
        <v>72</v>
      </c>
      <c r="AH151" s="1" t="s">
        <v>954</v>
      </c>
      <c r="AI151" s="1" t="s">
        <v>90</v>
      </c>
      <c r="AJ151" s="1" t="s">
        <v>91</v>
      </c>
      <c r="AK151" s="1" t="s">
        <v>92</v>
      </c>
      <c r="AL151" s="1" t="s">
        <v>72</v>
      </c>
      <c r="AM151" s="1" t="s">
        <v>217</v>
      </c>
      <c r="AN151" s="1">
        <v>2</v>
      </c>
      <c r="AO151" s="1" t="s">
        <v>659</v>
      </c>
      <c r="AP151" s="1" t="s">
        <v>72</v>
      </c>
      <c r="AQ151" s="1" t="s">
        <v>72</v>
      </c>
      <c r="AR151" s="1" t="s">
        <v>220</v>
      </c>
      <c r="AS151" s="1" t="s">
        <v>1061</v>
      </c>
      <c r="AT151" s="1" t="s">
        <v>72</v>
      </c>
      <c r="AU151" s="3">
        <v>44384</v>
      </c>
      <c r="AV151" s="6">
        <v>0.57291666666666663</v>
      </c>
      <c r="AW151" s="6">
        <v>0.68055555555555547</v>
      </c>
      <c r="AX151" s="6">
        <v>0.10763888888888884</v>
      </c>
      <c r="AY151" s="6">
        <v>4.0277777777777746E-2</v>
      </c>
      <c r="AZ151" s="1" t="s">
        <v>463</v>
      </c>
      <c r="BA151" s="1" t="s">
        <v>1062</v>
      </c>
      <c r="BB151" s="1" t="s">
        <v>1062</v>
      </c>
      <c r="BC151" s="1" t="s">
        <v>247</v>
      </c>
      <c r="BD151" s="1">
        <v>15</v>
      </c>
      <c r="BE151" s="1" t="s">
        <v>881</v>
      </c>
      <c r="BF151" s="1" t="s">
        <v>88</v>
      </c>
      <c r="BG151" s="1" t="s">
        <v>72</v>
      </c>
      <c r="BH151" s="1" t="s">
        <v>88</v>
      </c>
      <c r="BI151" s="1" t="s">
        <v>96</v>
      </c>
      <c r="BJ151" s="1" t="s">
        <v>72</v>
      </c>
      <c r="BK151" s="1" t="s">
        <v>312</v>
      </c>
      <c r="BL151" s="1" t="s">
        <v>1066</v>
      </c>
      <c r="BM151" s="1">
        <v>64</v>
      </c>
      <c r="BN151" s="1" t="s">
        <v>75</v>
      </c>
      <c r="BO151" s="1" t="s">
        <v>75</v>
      </c>
      <c r="BP151" s="1" t="s">
        <v>75</v>
      </c>
      <c r="BQ151" s="21" t="s">
        <v>99</v>
      </c>
      <c r="BR151" s="21" t="s">
        <v>100</v>
      </c>
    </row>
    <row r="152" spans="1:70" ht="20.45" customHeight="1">
      <c r="A152" s="1" t="s">
        <v>1067</v>
      </c>
      <c r="B152" s="1">
        <v>210092</v>
      </c>
      <c r="C152" s="1" t="s">
        <v>71</v>
      </c>
      <c r="D152" s="3">
        <v>44385</v>
      </c>
      <c r="E152" s="4">
        <v>0.72569444444444453</v>
      </c>
      <c r="F152" s="5">
        <v>44378</v>
      </c>
      <c r="G152" s="3">
        <v>44385</v>
      </c>
      <c r="H152" s="4">
        <v>0.76666666666666661</v>
      </c>
      <c r="I152" s="4">
        <v>4.0972222222222077E-2</v>
      </c>
      <c r="J152" s="1">
        <v>5</v>
      </c>
      <c r="K152" s="1" t="s">
        <v>73</v>
      </c>
      <c r="L152" s="1" t="s">
        <v>1068</v>
      </c>
      <c r="M152" s="1" t="s">
        <v>75</v>
      </c>
      <c r="N152" s="1" t="s">
        <v>208</v>
      </c>
      <c r="O152" s="1" t="s">
        <v>77</v>
      </c>
      <c r="P152" s="1" t="s">
        <v>78</v>
      </c>
      <c r="Q152" s="1" t="s">
        <v>78</v>
      </c>
      <c r="R152" s="1" t="s">
        <v>78</v>
      </c>
      <c r="S152" s="1" t="s">
        <v>79</v>
      </c>
      <c r="T152" s="1" t="s">
        <v>72</v>
      </c>
      <c r="U152" s="19" t="s">
        <v>1069</v>
      </c>
      <c r="V152" s="1" t="s">
        <v>80</v>
      </c>
      <c r="W152" s="1" t="s">
        <v>81</v>
      </c>
      <c r="X152" s="1" t="s">
        <v>123</v>
      </c>
      <c r="Y152" s="1" t="s">
        <v>83</v>
      </c>
      <c r="Z152" s="1" t="s">
        <v>443</v>
      </c>
      <c r="AA152" s="1" t="s">
        <v>444</v>
      </c>
      <c r="AB152" s="1" t="s">
        <v>444</v>
      </c>
      <c r="AC152" s="1" t="s">
        <v>444</v>
      </c>
      <c r="AD152" s="1" t="s">
        <v>87</v>
      </c>
      <c r="AE152" s="1">
        <v>40</v>
      </c>
      <c r="AF152" s="1" t="s">
        <v>88</v>
      </c>
      <c r="AG152" s="1" t="s">
        <v>72</v>
      </c>
      <c r="AH152" s="1" t="s">
        <v>954</v>
      </c>
      <c r="AI152" s="1" t="s">
        <v>90</v>
      </c>
      <c r="AJ152" s="1" t="s">
        <v>91</v>
      </c>
      <c r="AK152" s="1" t="s">
        <v>92</v>
      </c>
      <c r="AL152" s="1" t="s">
        <v>72</v>
      </c>
      <c r="AM152" s="1" t="s">
        <v>254</v>
      </c>
      <c r="AN152" s="1">
        <v>3</v>
      </c>
      <c r="AO152" s="1" t="s">
        <v>255</v>
      </c>
      <c r="AP152" s="1">
        <v>5</v>
      </c>
      <c r="AQ152" s="1" t="s">
        <v>1070</v>
      </c>
      <c r="AR152" s="1" t="s">
        <v>447</v>
      </c>
      <c r="AS152" s="1" t="s">
        <v>72</v>
      </c>
      <c r="AT152" s="1" t="s">
        <v>72</v>
      </c>
      <c r="AU152" s="3">
        <v>44385</v>
      </c>
      <c r="AV152" s="6">
        <v>0.80069444444444438</v>
      </c>
      <c r="AW152" s="6">
        <v>1.0048611111111112</v>
      </c>
      <c r="AX152" s="6">
        <v>0.20416666666666683</v>
      </c>
      <c r="AY152" s="6">
        <v>3.4027777777777768E-2</v>
      </c>
      <c r="AZ152" s="1" t="s">
        <v>1071</v>
      </c>
      <c r="BA152" s="1" t="s">
        <v>1072</v>
      </c>
      <c r="BB152" s="1" t="s">
        <v>1073</v>
      </c>
      <c r="BC152" s="1" t="s">
        <v>800</v>
      </c>
      <c r="BD152" s="1">
        <v>15</v>
      </c>
      <c r="BE152" s="1" t="s">
        <v>881</v>
      </c>
      <c r="BF152" s="1" t="s">
        <v>75</v>
      </c>
      <c r="BG152" s="1" t="s">
        <v>72</v>
      </c>
      <c r="BH152" s="1" t="s">
        <v>88</v>
      </c>
      <c r="BI152" s="1" t="s">
        <v>79</v>
      </c>
      <c r="BJ152" s="1" t="s">
        <v>72</v>
      </c>
      <c r="BK152" s="1" t="s">
        <v>1074</v>
      </c>
      <c r="BL152" s="1" t="s">
        <v>1075</v>
      </c>
      <c r="BM152" s="1">
        <v>64</v>
      </c>
      <c r="BN152" s="1" t="s">
        <v>88</v>
      </c>
      <c r="BO152" s="1" t="s">
        <v>88</v>
      </c>
      <c r="BP152" s="1" t="s">
        <v>88</v>
      </c>
      <c r="BQ152" s="1" t="s">
        <v>160</v>
      </c>
      <c r="BR152" s="1" t="s">
        <v>768</v>
      </c>
    </row>
    <row r="153" spans="1:70" ht="20.45" customHeight="1">
      <c r="A153" s="1" t="s">
        <v>1076</v>
      </c>
      <c r="B153" s="1">
        <v>210093</v>
      </c>
      <c r="C153" s="1" t="s">
        <v>71</v>
      </c>
      <c r="D153" s="3">
        <v>44386</v>
      </c>
      <c r="E153" s="4">
        <v>0.3979166666666667</v>
      </c>
      <c r="F153" s="5">
        <v>44378</v>
      </c>
      <c r="G153" s="3">
        <v>44386</v>
      </c>
      <c r="H153" s="4">
        <v>0.44305555555555554</v>
      </c>
      <c r="I153" s="4">
        <v>4.513888888888884E-2</v>
      </c>
      <c r="J153" s="1">
        <v>3</v>
      </c>
      <c r="K153" s="1" t="s">
        <v>73</v>
      </c>
      <c r="L153" s="1" t="s">
        <v>1077</v>
      </c>
      <c r="M153" s="1" t="s">
        <v>75</v>
      </c>
      <c r="N153" s="1" t="s">
        <v>967</v>
      </c>
      <c r="O153" s="1" t="s">
        <v>77</v>
      </c>
      <c r="P153" s="1" t="s">
        <v>78</v>
      </c>
      <c r="Q153" s="1" t="s">
        <v>78</v>
      </c>
      <c r="R153" s="1" t="s">
        <v>78</v>
      </c>
      <c r="S153" s="1" t="s">
        <v>96</v>
      </c>
      <c r="T153" s="1" t="s">
        <v>72</v>
      </c>
      <c r="U153" s="16" t="s">
        <v>876</v>
      </c>
      <c r="V153" s="1" t="s">
        <v>80</v>
      </c>
      <c r="W153" s="1" t="s">
        <v>81</v>
      </c>
      <c r="X153" s="1" t="s">
        <v>123</v>
      </c>
      <c r="Y153" s="1" t="s">
        <v>83</v>
      </c>
      <c r="Z153" s="1" t="s">
        <v>84</v>
      </c>
      <c r="AA153" s="1" t="s">
        <v>72</v>
      </c>
      <c r="AB153" s="1" t="s">
        <v>944</v>
      </c>
      <c r="AC153" s="1" t="s">
        <v>944</v>
      </c>
      <c r="AD153" s="1" t="s">
        <v>87</v>
      </c>
      <c r="AE153" s="1">
        <v>58</v>
      </c>
      <c r="AF153" s="1" t="s">
        <v>88</v>
      </c>
      <c r="AG153" s="1" t="s">
        <v>72</v>
      </c>
      <c r="AH153" s="1" t="s">
        <v>954</v>
      </c>
      <c r="AI153" s="1" t="s">
        <v>90</v>
      </c>
      <c r="AJ153" s="1" t="s">
        <v>91</v>
      </c>
      <c r="AK153" s="1" t="s">
        <v>92</v>
      </c>
      <c r="AL153" s="1" t="s">
        <v>72</v>
      </c>
      <c r="AM153" s="1" t="s">
        <v>254</v>
      </c>
      <c r="AN153" s="1">
        <v>2</v>
      </c>
      <c r="AO153" s="1" t="s">
        <v>255</v>
      </c>
      <c r="AP153" s="1" t="s">
        <v>72</v>
      </c>
      <c r="AQ153" s="1" t="s">
        <v>72</v>
      </c>
      <c r="AR153" s="1" t="s">
        <v>220</v>
      </c>
      <c r="AS153" s="1" t="s">
        <v>72</v>
      </c>
      <c r="AT153" s="1" t="s">
        <v>72</v>
      </c>
      <c r="AU153" s="3">
        <v>44386</v>
      </c>
      <c r="AV153" s="6">
        <v>0.48958333333333331</v>
      </c>
      <c r="AW153" s="6">
        <v>0.5625</v>
      </c>
      <c r="AX153" s="6">
        <v>7.2916666666666685E-2</v>
      </c>
      <c r="AY153" s="6">
        <v>4.6527777777777779E-2</v>
      </c>
      <c r="AZ153" s="1" t="s">
        <v>1078</v>
      </c>
      <c r="BA153" s="6" t="s">
        <v>72</v>
      </c>
      <c r="BB153" s="6" t="s">
        <v>72</v>
      </c>
      <c r="BC153" s="1" t="s">
        <v>247</v>
      </c>
      <c r="BD153" s="1">
        <v>4</v>
      </c>
      <c r="BE153" s="1" t="s">
        <v>95</v>
      </c>
      <c r="BF153" s="1" t="s">
        <v>75</v>
      </c>
      <c r="BG153" s="1" t="s">
        <v>72</v>
      </c>
      <c r="BH153" s="1" t="s">
        <v>88</v>
      </c>
      <c r="BI153" s="1" t="s">
        <v>96</v>
      </c>
      <c r="BJ153" s="1" t="s">
        <v>72</v>
      </c>
      <c r="BK153" s="1" t="s">
        <v>312</v>
      </c>
      <c r="BL153" s="1" t="s">
        <v>1079</v>
      </c>
      <c r="BM153" s="1">
        <v>70</v>
      </c>
      <c r="BN153" s="1" t="s">
        <v>75</v>
      </c>
      <c r="BO153" s="1" t="s">
        <v>75</v>
      </c>
      <c r="BP153" s="1" t="s">
        <v>75</v>
      </c>
      <c r="BQ153" s="21" t="s">
        <v>99</v>
      </c>
      <c r="BR153" s="21" t="s">
        <v>100</v>
      </c>
    </row>
    <row r="154" spans="1:70" ht="20.45" customHeight="1">
      <c r="A154" s="1" t="s">
        <v>1080</v>
      </c>
      <c r="B154" s="1">
        <v>210094</v>
      </c>
      <c r="C154" s="1" t="s">
        <v>71</v>
      </c>
      <c r="D154" s="3">
        <v>44387</v>
      </c>
      <c r="E154" s="4">
        <v>0.49305555555555558</v>
      </c>
      <c r="F154" s="5">
        <v>44378</v>
      </c>
      <c r="G154" s="3">
        <v>44387</v>
      </c>
      <c r="H154" s="4">
        <v>0.54027777777777775</v>
      </c>
      <c r="I154" s="4">
        <v>4.7222222222222165E-2</v>
      </c>
      <c r="J154" s="1">
        <v>5</v>
      </c>
      <c r="K154" s="1" t="s">
        <v>73</v>
      </c>
      <c r="L154" s="1" t="s">
        <v>1081</v>
      </c>
      <c r="M154" s="1" t="s">
        <v>75</v>
      </c>
      <c r="N154" s="1" t="s">
        <v>208</v>
      </c>
      <c r="O154" s="1" t="s">
        <v>77</v>
      </c>
      <c r="P154" s="1" t="s">
        <v>78</v>
      </c>
      <c r="Q154" s="1" t="s">
        <v>78</v>
      </c>
      <c r="R154" s="1" t="s">
        <v>78</v>
      </c>
      <c r="S154" s="1" t="s">
        <v>96</v>
      </c>
      <c r="T154" s="1" t="s">
        <v>72</v>
      </c>
      <c r="U154" s="16" t="s">
        <v>747</v>
      </c>
      <c r="V154" s="1" t="s">
        <v>80</v>
      </c>
      <c r="W154" s="1" t="s">
        <v>81</v>
      </c>
      <c r="X154" s="1" t="s">
        <v>123</v>
      </c>
      <c r="Y154" s="1" t="s">
        <v>83</v>
      </c>
      <c r="Z154" s="1" t="s">
        <v>490</v>
      </c>
      <c r="AA154" s="1" t="s">
        <v>72</v>
      </c>
      <c r="AB154" s="1" t="s">
        <v>491</v>
      </c>
      <c r="AC154" s="1" t="s">
        <v>492</v>
      </c>
      <c r="AD154" s="1" t="s">
        <v>126</v>
      </c>
      <c r="AE154" s="1">
        <v>60</v>
      </c>
      <c r="AF154" s="1" t="s">
        <v>88</v>
      </c>
      <c r="AG154" s="1" t="s">
        <v>72</v>
      </c>
      <c r="AH154" s="1" t="s">
        <v>414</v>
      </c>
      <c r="AI154" s="1" t="s">
        <v>90</v>
      </c>
      <c r="AJ154" s="1" t="s">
        <v>91</v>
      </c>
      <c r="AK154" s="1" t="s">
        <v>92</v>
      </c>
      <c r="AL154" s="1" t="s">
        <v>72</v>
      </c>
      <c r="AM154" s="1" t="s">
        <v>229</v>
      </c>
      <c r="AN154" s="1">
        <v>2</v>
      </c>
      <c r="AO154" s="1" t="s">
        <v>230</v>
      </c>
      <c r="AP154" s="1" t="s">
        <v>72</v>
      </c>
      <c r="AQ154" s="1" t="s">
        <v>72</v>
      </c>
      <c r="AR154" s="1" t="s">
        <v>689</v>
      </c>
      <c r="AS154" s="1" t="s">
        <v>72</v>
      </c>
      <c r="AT154" s="1" t="s">
        <v>72</v>
      </c>
      <c r="AU154" s="3">
        <v>44387</v>
      </c>
      <c r="AV154" s="6">
        <v>0.56041666666666667</v>
      </c>
      <c r="AW154" s="6">
        <v>0.69444444444444453</v>
      </c>
      <c r="AX154" s="6">
        <v>0.13402777777777786</v>
      </c>
      <c r="AY154" s="6">
        <v>2.0138888888888928E-2</v>
      </c>
      <c r="AZ154" s="1" t="s">
        <v>1082</v>
      </c>
      <c r="BA154" s="1" t="s">
        <v>1083</v>
      </c>
      <c r="BB154" s="1" t="s">
        <v>1084</v>
      </c>
      <c r="BC154" s="1" t="s">
        <v>247</v>
      </c>
      <c r="BD154" s="1">
        <v>4</v>
      </c>
      <c r="BE154" s="1" t="s">
        <v>95</v>
      </c>
      <c r="BF154" s="1" t="s">
        <v>75</v>
      </c>
      <c r="BG154" s="1" t="s">
        <v>72</v>
      </c>
      <c r="BH154" s="1" t="s">
        <v>88</v>
      </c>
      <c r="BI154" s="1" t="s">
        <v>96</v>
      </c>
      <c r="BJ154" s="1" t="s">
        <v>72</v>
      </c>
      <c r="BK154" s="1" t="s">
        <v>1085</v>
      </c>
      <c r="BL154" s="1" t="s">
        <v>1086</v>
      </c>
      <c r="BM154" s="1">
        <v>97</v>
      </c>
      <c r="BN154" s="1" t="s">
        <v>75</v>
      </c>
      <c r="BO154" s="1" t="s">
        <v>75</v>
      </c>
      <c r="BP154" s="1" t="s">
        <v>75</v>
      </c>
      <c r="BQ154" s="21" t="s">
        <v>99</v>
      </c>
      <c r="BR154" s="21" t="s">
        <v>100</v>
      </c>
    </row>
    <row r="155" spans="1:70" ht="20.45" customHeight="1">
      <c r="A155" s="1" t="s">
        <v>1087</v>
      </c>
      <c r="B155" s="1">
        <v>210095</v>
      </c>
      <c r="C155" s="1" t="s">
        <v>71</v>
      </c>
      <c r="D155" s="3">
        <v>44389</v>
      </c>
      <c r="E155" s="4">
        <v>0.85069444444444453</v>
      </c>
      <c r="F155" s="5">
        <v>44378</v>
      </c>
      <c r="G155" s="3">
        <v>44389</v>
      </c>
      <c r="H155" s="4">
        <v>0.93541666666666667</v>
      </c>
      <c r="I155" s="4">
        <v>8.4722222222222143E-2</v>
      </c>
      <c r="J155" s="1">
        <v>5</v>
      </c>
      <c r="K155" s="1" t="s">
        <v>73</v>
      </c>
      <c r="L155" s="1" t="s">
        <v>1088</v>
      </c>
      <c r="M155" s="1" t="s">
        <v>75</v>
      </c>
      <c r="N155" s="1" t="s">
        <v>208</v>
      </c>
      <c r="O155" s="1" t="s">
        <v>77</v>
      </c>
      <c r="P155" s="1" t="s">
        <v>78</v>
      </c>
      <c r="Q155" s="1" t="s">
        <v>78</v>
      </c>
      <c r="R155" s="1" t="s">
        <v>78</v>
      </c>
      <c r="S155" s="1" t="s">
        <v>96</v>
      </c>
      <c r="T155" s="1" t="s">
        <v>72</v>
      </c>
      <c r="U155" s="16" t="s">
        <v>747</v>
      </c>
      <c r="V155" s="1" t="s">
        <v>80</v>
      </c>
      <c r="W155" s="1" t="s">
        <v>81</v>
      </c>
      <c r="X155" s="1" t="s">
        <v>123</v>
      </c>
      <c r="Y155" s="1" t="s">
        <v>83</v>
      </c>
      <c r="Z155" s="1" t="s">
        <v>443</v>
      </c>
      <c r="AA155" s="1" t="s">
        <v>444</v>
      </c>
      <c r="AB155" s="1" t="s">
        <v>444</v>
      </c>
      <c r="AC155" s="1" t="s">
        <v>444</v>
      </c>
      <c r="AD155" s="1" t="s">
        <v>87</v>
      </c>
      <c r="AE155" s="1">
        <v>60</v>
      </c>
      <c r="AF155" s="1" t="s">
        <v>88</v>
      </c>
      <c r="AG155" s="1" t="s">
        <v>72</v>
      </c>
      <c r="AH155" s="1" t="s">
        <v>954</v>
      </c>
      <c r="AI155" s="1" t="s">
        <v>90</v>
      </c>
      <c r="AJ155" s="1" t="s">
        <v>91</v>
      </c>
      <c r="AK155" s="1" t="s">
        <v>92</v>
      </c>
      <c r="AL155" s="1" t="s">
        <v>72</v>
      </c>
      <c r="AM155" s="1" t="s">
        <v>254</v>
      </c>
      <c r="AN155" s="1">
        <v>2</v>
      </c>
      <c r="AO155" s="1" t="s">
        <v>255</v>
      </c>
      <c r="AP155" s="1">
        <v>6</v>
      </c>
      <c r="AQ155" s="1" t="s">
        <v>231</v>
      </c>
      <c r="AR155" s="1" t="s">
        <v>1089</v>
      </c>
      <c r="AS155" s="1" t="s">
        <v>72</v>
      </c>
      <c r="AT155" s="1" t="s">
        <v>72</v>
      </c>
      <c r="AU155" s="3">
        <v>44390</v>
      </c>
      <c r="AV155" s="6">
        <v>1.35625</v>
      </c>
      <c r="AW155" s="6">
        <v>1.4166666666666667</v>
      </c>
      <c r="AX155" s="6">
        <v>6.0416666666666785E-2</v>
      </c>
      <c r="AY155" s="6">
        <v>0.42083333333333328</v>
      </c>
      <c r="AZ155" s="1" t="s">
        <v>1090</v>
      </c>
      <c r="BA155" s="1" t="s">
        <v>1091</v>
      </c>
      <c r="BB155" s="1" t="s">
        <v>1092</v>
      </c>
      <c r="BC155" s="1" t="s">
        <v>800</v>
      </c>
      <c r="BD155" s="1">
        <v>4</v>
      </c>
      <c r="BE155" s="1" t="s">
        <v>881</v>
      </c>
      <c r="BF155" s="1" t="s">
        <v>75</v>
      </c>
      <c r="BG155" s="1" t="s">
        <v>72</v>
      </c>
      <c r="BH155" s="1" t="s">
        <v>88</v>
      </c>
      <c r="BI155" s="1" t="s">
        <v>96</v>
      </c>
      <c r="BJ155" s="1" t="s">
        <v>72</v>
      </c>
      <c r="BK155" s="1" t="s">
        <v>1093</v>
      </c>
      <c r="BL155" s="1" t="s">
        <v>1094</v>
      </c>
      <c r="BM155" s="1">
        <v>53</v>
      </c>
      <c r="BN155" s="1" t="s">
        <v>75</v>
      </c>
      <c r="BO155" s="1" t="s">
        <v>75</v>
      </c>
      <c r="BP155" s="1" t="s">
        <v>75</v>
      </c>
      <c r="BQ155" s="21" t="s">
        <v>99</v>
      </c>
      <c r="BR155" s="1" t="s">
        <v>918</v>
      </c>
    </row>
    <row r="156" spans="1:70" ht="20.45" customHeight="1">
      <c r="A156" s="1" t="s">
        <v>1095</v>
      </c>
      <c r="B156" s="1">
        <v>210096</v>
      </c>
      <c r="C156" s="1" t="s">
        <v>71</v>
      </c>
      <c r="D156" s="3">
        <v>44390</v>
      </c>
      <c r="E156" s="4">
        <v>0.41319444444444442</v>
      </c>
      <c r="F156" s="5">
        <v>44378</v>
      </c>
      <c r="G156" s="3">
        <v>44390</v>
      </c>
      <c r="H156" s="4">
        <v>0.48055555555555557</v>
      </c>
      <c r="I156" s="4">
        <v>6.7361111111111149E-2</v>
      </c>
      <c r="J156" s="1">
        <v>5</v>
      </c>
      <c r="K156" s="1" t="s">
        <v>73</v>
      </c>
      <c r="L156" s="1" t="s">
        <v>1096</v>
      </c>
      <c r="M156" s="1" t="s">
        <v>75</v>
      </c>
      <c r="N156" s="1" t="s">
        <v>960</v>
      </c>
      <c r="O156" s="1" t="s">
        <v>77</v>
      </c>
      <c r="P156" s="1" t="s">
        <v>78</v>
      </c>
      <c r="Q156" s="1" t="s">
        <v>78</v>
      </c>
      <c r="R156" s="1" t="s">
        <v>78</v>
      </c>
      <c r="S156" s="1" t="s">
        <v>96</v>
      </c>
      <c r="T156" s="1" t="s">
        <v>72</v>
      </c>
      <c r="U156" s="16" t="s">
        <v>747</v>
      </c>
      <c r="V156" s="1" t="s">
        <v>80</v>
      </c>
      <c r="W156" s="1" t="s">
        <v>81</v>
      </c>
      <c r="X156" s="1" t="s">
        <v>123</v>
      </c>
      <c r="Y156" s="1" t="s">
        <v>83</v>
      </c>
      <c r="Z156" s="1" t="s">
        <v>443</v>
      </c>
      <c r="AA156" s="1" t="s">
        <v>444</v>
      </c>
      <c r="AB156" s="1" t="s">
        <v>445</v>
      </c>
      <c r="AC156" s="1" t="s">
        <v>749</v>
      </c>
      <c r="AD156" s="1" t="s">
        <v>126</v>
      </c>
      <c r="AE156" s="1">
        <v>60</v>
      </c>
      <c r="AF156" s="1" t="s">
        <v>88</v>
      </c>
      <c r="AG156" s="1" t="s">
        <v>72</v>
      </c>
      <c r="AH156" s="1" t="s">
        <v>954</v>
      </c>
      <c r="AI156" s="1" t="s">
        <v>90</v>
      </c>
      <c r="AJ156" s="1" t="s">
        <v>91</v>
      </c>
      <c r="AK156" s="1" t="s">
        <v>92</v>
      </c>
      <c r="AL156" s="1" t="s">
        <v>72</v>
      </c>
      <c r="AM156" s="1" t="s">
        <v>254</v>
      </c>
      <c r="AN156" s="1">
        <v>3</v>
      </c>
      <c r="AO156" s="1" t="s">
        <v>750</v>
      </c>
      <c r="AP156" s="1" t="s">
        <v>72</v>
      </c>
      <c r="AQ156" s="1" t="s">
        <v>72</v>
      </c>
      <c r="AR156" s="1" t="s">
        <v>1097</v>
      </c>
      <c r="AS156" s="1" t="s">
        <v>72</v>
      </c>
      <c r="AT156" s="1" t="s">
        <v>72</v>
      </c>
      <c r="AU156" s="3">
        <v>44390</v>
      </c>
      <c r="AV156" s="6">
        <v>0.53194444444444444</v>
      </c>
      <c r="AW156" s="6">
        <v>0.61111111111111105</v>
      </c>
      <c r="AX156" s="6">
        <v>7.9166666666666607E-2</v>
      </c>
      <c r="AY156" s="6">
        <v>5.1388888888888873E-2</v>
      </c>
      <c r="AZ156" s="1" t="s">
        <v>1098</v>
      </c>
      <c r="BA156" s="1" t="s">
        <v>1099</v>
      </c>
      <c r="BB156" s="1" t="s">
        <v>1099</v>
      </c>
      <c r="BC156" s="1" t="s">
        <v>800</v>
      </c>
      <c r="BD156" s="1">
        <v>4</v>
      </c>
      <c r="BE156" s="1" t="s">
        <v>881</v>
      </c>
      <c r="BF156" s="1" t="s">
        <v>75</v>
      </c>
      <c r="BG156" s="1" t="s">
        <v>72</v>
      </c>
      <c r="BH156" s="1" t="s">
        <v>88</v>
      </c>
      <c r="BI156" s="1" t="s">
        <v>96</v>
      </c>
      <c r="BJ156" s="1" t="s">
        <v>72</v>
      </c>
      <c r="BK156" s="1" t="s">
        <v>1100</v>
      </c>
      <c r="BL156" s="1" t="s">
        <v>1101</v>
      </c>
      <c r="BM156" s="1">
        <v>124</v>
      </c>
      <c r="BN156" s="1" t="s">
        <v>75</v>
      </c>
      <c r="BO156" s="1" t="s">
        <v>75</v>
      </c>
      <c r="BP156" s="1" t="s">
        <v>75</v>
      </c>
      <c r="BQ156" s="21" t="s">
        <v>99</v>
      </c>
      <c r="BR156" s="21" t="s">
        <v>100</v>
      </c>
    </row>
    <row r="157" spans="1:70" ht="20.45" customHeight="1">
      <c r="A157" s="1" t="s">
        <v>1102</v>
      </c>
      <c r="B157" s="1">
        <v>210097</v>
      </c>
      <c r="C157" s="1" t="s">
        <v>71</v>
      </c>
      <c r="D157" s="3">
        <v>44390</v>
      </c>
      <c r="E157" s="4">
        <v>0.96736111111111101</v>
      </c>
      <c r="F157" s="5">
        <v>44378</v>
      </c>
      <c r="G157" s="3">
        <v>44390</v>
      </c>
      <c r="H157" s="4">
        <v>0.98263888888888884</v>
      </c>
      <c r="I157" s="4">
        <v>1.5277777777777835E-2</v>
      </c>
      <c r="J157" s="1">
        <v>3</v>
      </c>
      <c r="K157" s="1" t="s">
        <v>73</v>
      </c>
      <c r="L157" s="1" t="s">
        <v>1103</v>
      </c>
      <c r="M157" s="1" t="s">
        <v>75</v>
      </c>
      <c r="N157" s="1" t="s">
        <v>967</v>
      </c>
      <c r="O157" s="1" t="s">
        <v>77</v>
      </c>
      <c r="P157" s="1" t="s">
        <v>78</v>
      </c>
      <c r="Q157" s="1" t="s">
        <v>78</v>
      </c>
      <c r="R157" s="1" t="s">
        <v>78</v>
      </c>
      <c r="S157" s="1" t="s">
        <v>79</v>
      </c>
      <c r="T157" s="1" t="s">
        <v>72</v>
      </c>
      <c r="U157" s="16" t="s">
        <v>1104</v>
      </c>
      <c r="V157" s="1" t="s">
        <v>80</v>
      </c>
      <c r="W157" s="1" t="s">
        <v>81</v>
      </c>
      <c r="X157" s="1" t="s">
        <v>82</v>
      </c>
      <c r="Y157" s="1" t="s">
        <v>83</v>
      </c>
      <c r="Z157" s="1" t="s">
        <v>84</v>
      </c>
      <c r="AA157" s="1" t="s">
        <v>72</v>
      </c>
      <c r="AB157" s="1" t="s">
        <v>140</v>
      </c>
      <c r="AC157" s="1" t="s">
        <v>1105</v>
      </c>
      <c r="AD157" s="1" t="s">
        <v>126</v>
      </c>
      <c r="AE157" s="1">
        <v>50</v>
      </c>
      <c r="AF157" s="1" t="s">
        <v>88</v>
      </c>
      <c r="AG157" s="1" t="s">
        <v>72</v>
      </c>
      <c r="AH157" s="1" t="s">
        <v>299</v>
      </c>
      <c r="AI157" s="1" t="s">
        <v>90</v>
      </c>
      <c r="AJ157" s="1" t="s">
        <v>91</v>
      </c>
      <c r="AK157" s="1" t="s">
        <v>92</v>
      </c>
      <c r="AL157" s="1" t="s">
        <v>72</v>
      </c>
      <c r="AM157" s="1" t="s">
        <v>254</v>
      </c>
      <c r="AN157" s="1">
        <v>2</v>
      </c>
      <c r="AO157" s="1" t="s">
        <v>750</v>
      </c>
      <c r="AP157" s="1" t="s">
        <v>72</v>
      </c>
      <c r="AQ157" s="1" t="s">
        <v>72</v>
      </c>
      <c r="AR157" s="1" t="s">
        <v>220</v>
      </c>
      <c r="AS157" s="1" t="s">
        <v>72</v>
      </c>
      <c r="AT157" s="1" t="s">
        <v>72</v>
      </c>
      <c r="AU157" s="3">
        <v>44391</v>
      </c>
      <c r="AV157" s="6">
        <v>0.41666666666666669</v>
      </c>
      <c r="AW157" s="6">
        <v>0.5625</v>
      </c>
      <c r="AX157" s="6">
        <v>0.14583333333333331</v>
      </c>
      <c r="AY157" s="6">
        <v>0.43402777777777773</v>
      </c>
      <c r="AZ157" s="4">
        <v>0.44930555555555557</v>
      </c>
      <c r="BA157" s="1" t="s">
        <v>1106</v>
      </c>
      <c r="BB157" s="1" t="s">
        <v>1106</v>
      </c>
      <c r="BC157" s="1" t="s">
        <v>247</v>
      </c>
      <c r="BD157" s="1">
        <v>4</v>
      </c>
      <c r="BE157" s="1" t="s">
        <v>1107</v>
      </c>
      <c r="BF157" s="1" t="s">
        <v>88</v>
      </c>
      <c r="BG157" s="1" t="s">
        <v>72</v>
      </c>
      <c r="BH157" s="1" t="s">
        <v>88</v>
      </c>
      <c r="BI157" s="1" t="s">
        <v>79</v>
      </c>
      <c r="BJ157" s="1" t="s">
        <v>72</v>
      </c>
      <c r="BK157" s="1" t="s">
        <v>312</v>
      </c>
      <c r="BL157" s="1" t="s">
        <v>1108</v>
      </c>
      <c r="BM157" s="1">
        <v>96</v>
      </c>
      <c r="BN157" s="1" t="s">
        <v>88</v>
      </c>
      <c r="BO157" s="1" t="s">
        <v>88</v>
      </c>
      <c r="BP157" s="1" t="s">
        <v>88</v>
      </c>
      <c r="BQ157" s="1" t="s">
        <v>160</v>
      </c>
      <c r="BR157" s="1" t="s">
        <v>768</v>
      </c>
    </row>
    <row r="158" spans="1:70" ht="20.45" customHeight="1">
      <c r="A158" s="1" t="s">
        <v>1109</v>
      </c>
      <c r="B158" s="1">
        <v>210098</v>
      </c>
      <c r="C158" s="1" t="s">
        <v>71</v>
      </c>
      <c r="D158" s="3">
        <v>44391</v>
      </c>
      <c r="E158" s="4">
        <v>0.88680555555555562</v>
      </c>
      <c r="F158" s="5">
        <v>44378</v>
      </c>
      <c r="G158" s="3">
        <v>44391</v>
      </c>
      <c r="H158" s="4">
        <v>0.94513888888888886</v>
      </c>
      <c r="I158" s="4">
        <v>5.8333333333333237E-2</v>
      </c>
      <c r="J158" s="1">
        <v>2</v>
      </c>
      <c r="K158" s="1" t="s">
        <v>73</v>
      </c>
      <c r="L158" s="1" t="s">
        <v>1110</v>
      </c>
      <c r="M158" s="1" t="s">
        <v>75</v>
      </c>
      <c r="N158" s="1" t="s">
        <v>960</v>
      </c>
      <c r="O158" s="1" t="s">
        <v>77</v>
      </c>
      <c r="P158" s="1" t="s">
        <v>78</v>
      </c>
      <c r="Q158" s="1" t="s">
        <v>78</v>
      </c>
      <c r="R158" s="1" t="s">
        <v>78</v>
      </c>
      <c r="S158" s="1" t="s">
        <v>79</v>
      </c>
      <c r="T158" s="1" t="s">
        <v>72</v>
      </c>
      <c r="U158" s="16" t="s">
        <v>747</v>
      </c>
      <c r="V158" s="1" t="s">
        <v>80</v>
      </c>
      <c r="W158" s="1" t="s">
        <v>81</v>
      </c>
      <c r="X158" s="1" t="s">
        <v>123</v>
      </c>
      <c r="Y158" s="1" t="s">
        <v>83</v>
      </c>
      <c r="Z158" s="1" t="s">
        <v>443</v>
      </c>
      <c r="AA158" s="1" t="s">
        <v>444</v>
      </c>
      <c r="AB158" s="1" t="s">
        <v>444</v>
      </c>
      <c r="AC158" s="1" t="s">
        <v>444</v>
      </c>
      <c r="AD158" s="1" t="s">
        <v>126</v>
      </c>
      <c r="AE158" s="1">
        <v>45</v>
      </c>
      <c r="AF158" s="1" t="s">
        <v>88</v>
      </c>
      <c r="AG158" s="1" t="s">
        <v>72</v>
      </c>
      <c r="AH158" s="1" t="s">
        <v>954</v>
      </c>
      <c r="AI158" s="1" t="s">
        <v>90</v>
      </c>
      <c r="AJ158" s="1" t="s">
        <v>91</v>
      </c>
      <c r="AK158" s="1" t="s">
        <v>92</v>
      </c>
      <c r="AL158" s="1" t="s">
        <v>72</v>
      </c>
      <c r="AM158" s="1" t="s">
        <v>254</v>
      </c>
      <c r="AN158" s="1">
        <v>2</v>
      </c>
      <c r="AO158" s="1" t="s">
        <v>750</v>
      </c>
      <c r="AP158" s="1" t="s">
        <v>72</v>
      </c>
      <c r="AQ158" s="1" t="s">
        <v>72</v>
      </c>
      <c r="AR158" s="1" t="s">
        <v>447</v>
      </c>
      <c r="AS158" s="1" t="s">
        <v>72</v>
      </c>
      <c r="AT158" s="1" t="s">
        <v>72</v>
      </c>
      <c r="AU158" s="3">
        <v>44392</v>
      </c>
      <c r="AV158" s="6">
        <v>1.3736111111111111</v>
      </c>
      <c r="AW158" s="6">
        <v>1.5277777777777777</v>
      </c>
      <c r="AX158" s="6">
        <v>0.15416666666666656</v>
      </c>
      <c r="AY158" s="6">
        <v>0.42847222222222225</v>
      </c>
      <c r="AZ158" s="1" t="s">
        <v>1111</v>
      </c>
      <c r="BA158" s="1" t="s">
        <v>1112</v>
      </c>
      <c r="BB158" s="1" t="s">
        <v>1112</v>
      </c>
      <c r="BC158" s="1" t="s">
        <v>800</v>
      </c>
      <c r="BD158" s="1">
        <v>4</v>
      </c>
      <c r="BE158" s="1" t="s">
        <v>881</v>
      </c>
      <c r="BF158" s="1" t="s">
        <v>88</v>
      </c>
      <c r="BG158" s="1" t="s">
        <v>72</v>
      </c>
      <c r="BH158" s="1" t="s">
        <v>88</v>
      </c>
      <c r="BI158" s="1" t="s">
        <v>79</v>
      </c>
      <c r="BJ158" s="1" t="s">
        <v>72</v>
      </c>
      <c r="BK158" s="1" t="s">
        <v>1113</v>
      </c>
      <c r="BL158" s="1" t="s">
        <v>1114</v>
      </c>
      <c r="BM158" s="1">
        <v>78</v>
      </c>
      <c r="BN158" s="1" t="s">
        <v>88</v>
      </c>
      <c r="BO158" s="1" t="s">
        <v>88</v>
      </c>
      <c r="BP158" s="1" t="s">
        <v>88</v>
      </c>
      <c r="BQ158" s="1" t="s">
        <v>160</v>
      </c>
      <c r="BR158" s="16" t="s">
        <v>1115</v>
      </c>
    </row>
    <row r="159" spans="1:70" ht="20.45" customHeight="1">
      <c r="A159" s="1" t="s">
        <v>1116</v>
      </c>
      <c r="B159" s="1">
        <v>210099</v>
      </c>
      <c r="C159" s="1" t="s">
        <v>71</v>
      </c>
      <c r="D159" s="3">
        <v>44393</v>
      </c>
      <c r="E159" s="4">
        <v>0.30555555555555552</v>
      </c>
      <c r="F159" s="5">
        <v>44378</v>
      </c>
      <c r="G159" s="3">
        <v>44393</v>
      </c>
      <c r="H159" s="4">
        <v>0.46597222222222223</v>
      </c>
      <c r="I159" s="4">
        <v>0.16041666666666671</v>
      </c>
      <c r="J159" s="1">
        <v>5</v>
      </c>
      <c r="K159" s="1" t="s">
        <v>776</v>
      </c>
      <c r="L159" s="1" t="s">
        <v>1117</v>
      </c>
      <c r="M159" s="1" t="s">
        <v>75</v>
      </c>
      <c r="N159" s="1" t="s">
        <v>208</v>
      </c>
      <c r="O159" s="1" t="s">
        <v>77</v>
      </c>
      <c r="P159" s="1" t="s">
        <v>78</v>
      </c>
      <c r="Q159" s="8" t="s">
        <v>172</v>
      </c>
      <c r="R159" s="8" t="s">
        <v>172</v>
      </c>
      <c r="S159" s="1" t="s">
        <v>96</v>
      </c>
      <c r="T159" s="1" t="s">
        <v>1118</v>
      </c>
      <c r="U159" s="16" t="s">
        <v>1119</v>
      </c>
      <c r="V159" s="1" t="s">
        <v>80</v>
      </c>
      <c r="W159" s="1" t="s">
        <v>812</v>
      </c>
      <c r="X159" s="1" t="s">
        <v>813</v>
      </c>
      <c r="Y159" s="1" t="s">
        <v>814</v>
      </c>
      <c r="Z159" s="1" t="s">
        <v>152</v>
      </c>
      <c r="AA159" s="1" t="s">
        <v>72</v>
      </c>
      <c r="AB159" s="1" t="s">
        <v>153</v>
      </c>
      <c r="AC159" s="1" t="s">
        <v>164</v>
      </c>
      <c r="AD159" s="1" t="s">
        <v>126</v>
      </c>
      <c r="AE159" s="1">
        <v>25</v>
      </c>
      <c r="AF159" s="1" t="s">
        <v>88</v>
      </c>
      <c r="AG159" s="1" t="s">
        <v>72</v>
      </c>
      <c r="AH159" s="1" t="s">
        <v>954</v>
      </c>
      <c r="AI159" s="1" t="s">
        <v>90</v>
      </c>
      <c r="AJ159" s="1" t="s">
        <v>91</v>
      </c>
      <c r="AK159" s="1" t="s">
        <v>92</v>
      </c>
      <c r="AL159" s="1" t="s">
        <v>72</v>
      </c>
      <c r="AM159" s="1" t="s">
        <v>72</v>
      </c>
      <c r="AN159" s="1" t="s">
        <v>72</v>
      </c>
      <c r="AO159" s="1" t="s">
        <v>72</v>
      </c>
      <c r="AP159" s="1" t="s">
        <v>72</v>
      </c>
      <c r="AQ159" s="1" t="s">
        <v>72</v>
      </c>
      <c r="AR159" s="1" t="s">
        <v>1120</v>
      </c>
      <c r="AS159" s="1" t="s">
        <v>72</v>
      </c>
      <c r="AT159" s="1" t="s">
        <v>72</v>
      </c>
      <c r="AU159" s="3">
        <v>44393</v>
      </c>
      <c r="AV159" s="6">
        <v>0.49791666666666662</v>
      </c>
      <c r="AW159" s="6">
        <v>0.53541666666666665</v>
      </c>
      <c r="AX159" s="6">
        <v>3.7500000000000033E-2</v>
      </c>
      <c r="AY159" s="6">
        <v>3.1944444444444386E-2</v>
      </c>
      <c r="AZ159" s="1" t="s">
        <v>1121</v>
      </c>
      <c r="BA159" s="1" t="s">
        <v>821</v>
      </c>
      <c r="BB159" s="1" t="s">
        <v>821</v>
      </c>
      <c r="BC159" s="1" t="s">
        <v>800</v>
      </c>
      <c r="BD159" s="1">
        <v>4</v>
      </c>
      <c r="BE159" s="1" t="s">
        <v>881</v>
      </c>
      <c r="BF159" s="1" t="s">
        <v>88</v>
      </c>
      <c r="BG159" s="1" t="s">
        <v>72</v>
      </c>
      <c r="BH159" s="1" t="s">
        <v>88</v>
      </c>
      <c r="BI159" s="1" t="s">
        <v>96</v>
      </c>
      <c r="BJ159" s="1" t="s">
        <v>72</v>
      </c>
      <c r="BK159" s="1" t="s">
        <v>1122</v>
      </c>
      <c r="BL159" s="1" t="s">
        <v>1123</v>
      </c>
      <c r="BM159" s="1">
        <v>31</v>
      </c>
      <c r="BN159" s="1" t="s">
        <v>75</v>
      </c>
      <c r="BO159" s="1" t="s">
        <v>75</v>
      </c>
      <c r="BP159" s="1" t="s">
        <v>75</v>
      </c>
      <c r="BQ159" s="21" t="s">
        <v>99</v>
      </c>
      <c r="BR159" s="21" t="s">
        <v>100</v>
      </c>
    </row>
    <row r="160" spans="1:70" ht="20.45" customHeight="1">
      <c r="A160" s="1" t="s">
        <v>1124</v>
      </c>
      <c r="B160" s="1">
        <v>210100</v>
      </c>
      <c r="C160" s="1" t="s">
        <v>71</v>
      </c>
      <c r="D160" s="3">
        <v>44393</v>
      </c>
      <c r="E160" s="4">
        <v>0.45277777777777778</v>
      </c>
      <c r="F160" s="5">
        <v>44378</v>
      </c>
      <c r="G160" s="3">
        <v>44393</v>
      </c>
      <c r="H160" s="4">
        <v>0.55208333333333337</v>
      </c>
      <c r="I160" s="4">
        <v>9.9305555555555591E-2</v>
      </c>
      <c r="J160" s="1">
        <v>5</v>
      </c>
      <c r="K160" s="1" t="s">
        <v>776</v>
      </c>
      <c r="L160" s="1" t="s">
        <v>1125</v>
      </c>
      <c r="M160" s="1" t="s">
        <v>75</v>
      </c>
      <c r="N160" s="1" t="s">
        <v>967</v>
      </c>
      <c r="O160" s="1" t="s">
        <v>77</v>
      </c>
      <c r="P160" s="1" t="s">
        <v>78</v>
      </c>
      <c r="Q160" s="1" t="s">
        <v>78</v>
      </c>
      <c r="R160" s="1" t="s">
        <v>78</v>
      </c>
      <c r="S160" s="1" t="s">
        <v>96</v>
      </c>
      <c r="T160" s="1" t="s">
        <v>72</v>
      </c>
      <c r="U160" s="16" t="s">
        <v>1126</v>
      </c>
      <c r="V160" s="1" t="s">
        <v>80</v>
      </c>
      <c r="W160" s="1" t="s">
        <v>812</v>
      </c>
      <c r="X160" s="1" t="s">
        <v>813</v>
      </c>
      <c r="Y160" s="1" t="s">
        <v>814</v>
      </c>
      <c r="Z160" s="1" t="s">
        <v>84</v>
      </c>
      <c r="AA160" s="1" t="s">
        <v>72</v>
      </c>
      <c r="AB160" s="1" t="s">
        <v>104</v>
      </c>
      <c r="AC160" s="1" t="s">
        <v>104</v>
      </c>
      <c r="AD160" s="1" t="s">
        <v>87</v>
      </c>
      <c r="AE160" s="1">
        <v>52</v>
      </c>
      <c r="AF160" s="1" t="s">
        <v>88</v>
      </c>
      <c r="AG160" s="1" t="s">
        <v>72</v>
      </c>
      <c r="AH160" s="1" t="s">
        <v>299</v>
      </c>
      <c r="AI160" s="1" t="s">
        <v>90</v>
      </c>
      <c r="AJ160" s="1" t="s">
        <v>91</v>
      </c>
      <c r="AK160" s="1" t="s">
        <v>92</v>
      </c>
      <c r="AL160" s="1" t="s">
        <v>72</v>
      </c>
      <c r="AM160" s="1" t="s">
        <v>229</v>
      </c>
      <c r="AN160" s="1">
        <v>2</v>
      </c>
      <c r="AO160" s="1" t="s">
        <v>933</v>
      </c>
      <c r="AP160" s="1" t="s">
        <v>72</v>
      </c>
      <c r="AQ160" s="1" t="s">
        <v>72</v>
      </c>
      <c r="AR160" s="1" t="s">
        <v>220</v>
      </c>
      <c r="AS160" s="1" t="s">
        <v>72</v>
      </c>
      <c r="AT160" s="1" t="s">
        <v>72</v>
      </c>
      <c r="AU160" s="3">
        <v>44393</v>
      </c>
      <c r="AV160" s="6">
        <v>0.59027777777777779</v>
      </c>
      <c r="AW160" s="6">
        <v>0.70833333333333337</v>
      </c>
      <c r="AX160" s="6">
        <v>0.11805555555555558</v>
      </c>
      <c r="AY160" s="6">
        <v>3.819444444444442E-2</v>
      </c>
      <c r="AZ160" s="1" t="s">
        <v>1127</v>
      </c>
      <c r="BA160" s="1" t="s">
        <v>1128</v>
      </c>
      <c r="BB160" s="1" t="s">
        <v>1128</v>
      </c>
      <c r="BC160" s="1" t="s">
        <v>247</v>
      </c>
      <c r="BD160" s="1">
        <v>4</v>
      </c>
      <c r="BE160" s="1" t="s">
        <v>1129</v>
      </c>
      <c r="BF160" s="1" t="s">
        <v>75</v>
      </c>
      <c r="BG160" s="1" t="s">
        <v>72</v>
      </c>
      <c r="BH160" s="1" t="s">
        <v>88</v>
      </c>
      <c r="BI160" s="1" t="s">
        <v>96</v>
      </c>
      <c r="BJ160" s="1" t="s">
        <v>72</v>
      </c>
      <c r="BK160" s="1" t="s">
        <v>312</v>
      </c>
      <c r="BL160" s="1" t="s">
        <v>1130</v>
      </c>
      <c r="BM160" s="1">
        <v>54</v>
      </c>
      <c r="BN160" s="1" t="s">
        <v>75</v>
      </c>
      <c r="BO160" s="1" t="s">
        <v>75</v>
      </c>
      <c r="BP160" s="1" t="s">
        <v>75</v>
      </c>
      <c r="BQ160" s="21" t="s">
        <v>99</v>
      </c>
      <c r="BR160" s="21" t="s">
        <v>100</v>
      </c>
    </row>
    <row r="161" spans="1:70" ht="20.45" customHeight="1">
      <c r="A161" s="1" t="s">
        <v>1131</v>
      </c>
      <c r="B161" s="1">
        <v>210101</v>
      </c>
      <c r="C161" s="1" t="s">
        <v>71</v>
      </c>
      <c r="D161" s="3">
        <v>44393</v>
      </c>
      <c r="E161" s="4">
        <v>0.9</v>
      </c>
      <c r="F161" s="5">
        <v>44378</v>
      </c>
      <c r="G161" s="3">
        <v>44393</v>
      </c>
      <c r="H161" s="4">
        <v>0.94166666666666676</v>
      </c>
      <c r="I161" s="4">
        <v>4.1666666666666741E-2</v>
      </c>
      <c r="J161" s="1">
        <v>6</v>
      </c>
      <c r="K161" s="1" t="s">
        <v>73</v>
      </c>
      <c r="L161" s="1" t="s">
        <v>1132</v>
      </c>
      <c r="M161" s="1" t="s">
        <v>75</v>
      </c>
      <c r="N161" s="1" t="s">
        <v>208</v>
      </c>
      <c r="O161" s="1" t="s">
        <v>77</v>
      </c>
      <c r="P161" s="1" t="s">
        <v>78</v>
      </c>
      <c r="Q161" s="1" t="s">
        <v>78</v>
      </c>
      <c r="R161" s="1" t="s">
        <v>78</v>
      </c>
      <c r="S161" s="1" t="s">
        <v>79</v>
      </c>
      <c r="T161" s="1" t="s">
        <v>1133</v>
      </c>
      <c r="U161" s="16" t="s">
        <v>1134</v>
      </c>
      <c r="V161" s="1" t="s">
        <v>80</v>
      </c>
      <c r="W161" s="1" t="s">
        <v>81</v>
      </c>
      <c r="X161" s="1" t="s">
        <v>123</v>
      </c>
      <c r="Y161" s="1" t="s">
        <v>83</v>
      </c>
      <c r="Z161" s="1" t="s">
        <v>490</v>
      </c>
      <c r="AA161" s="1" t="s">
        <v>72</v>
      </c>
      <c r="AB161" s="1" t="s">
        <v>491</v>
      </c>
      <c r="AC161" s="1" t="s">
        <v>492</v>
      </c>
      <c r="AD161" s="1" t="s">
        <v>126</v>
      </c>
      <c r="AE161" s="1">
        <v>50</v>
      </c>
      <c r="AF161" s="1" t="s">
        <v>88</v>
      </c>
      <c r="AG161" s="1" t="s">
        <v>72</v>
      </c>
      <c r="AH161" s="1" t="s">
        <v>299</v>
      </c>
      <c r="AI161" s="1" t="s">
        <v>90</v>
      </c>
      <c r="AJ161" s="1" t="s">
        <v>91</v>
      </c>
      <c r="AK161" s="1" t="s">
        <v>92</v>
      </c>
      <c r="AL161" s="1" t="s">
        <v>72</v>
      </c>
      <c r="AM161" s="1" t="s">
        <v>229</v>
      </c>
      <c r="AN161" s="1">
        <v>1</v>
      </c>
      <c r="AO161" s="1" t="s">
        <v>230</v>
      </c>
      <c r="AP161" s="1" t="s">
        <v>72</v>
      </c>
      <c r="AQ161" s="1" t="s">
        <v>72</v>
      </c>
      <c r="AR161" s="1" t="s">
        <v>689</v>
      </c>
      <c r="AS161" s="1" t="s">
        <v>72</v>
      </c>
      <c r="AT161" s="1" t="s">
        <v>72</v>
      </c>
      <c r="AU161" s="3">
        <v>44394</v>
      </c>
      <c r="AV161" s="6">
        <v>1.4166666666666667</v>
      </c>
      <c r="AW161" s="6">
        <v>1.5958333333333332</v>
      </c>
      <c r="AX161" s="6">
        <v>0.17916666666666647</v>
      </c>
      <c r="AY161" s="6">
        <v>0.47499999999999998</v>
      </c>
      <c r="AZ161" s="1" t="s">
        <v>1135</v>
      </c>
      <c r="BA161" s="1" t="s">
        <v>1136</v>
      </c>
      <c r="BB161" s="1" t="s">
        <v>1136</v>
      </c>
      <c r="BC161" s="1" t="s">
        <v>247</v>
      </c>
      <c r="BD161" s="1">
        <v>4</v>
      </c>
      <c r="BE161" s="1" t="s">
        <v>1129</v>
      </c>
      <c r="BF161" s="1" t="s">
        <v>75</v>
      </c>
      <c r="BG161" s="1" t="s">
        <v>72</v>
      </c>
      <c r="BH161" s="1" t="s">
        <v>88</v>
      </c>
      <c r="BI161" s="1" t="s">
        <v>79</v>
      </c>
      <c r="BJ161" s="1" t="s">
        <v>72</v>
      </c>
      <c r="BK161" s="1" t="s">
        <v>642</v>
      </c>
      <c r="BL161" s="1" t="s">
        <v>1137</v>
      </c>
      <c r="BM161" s="1">
        <v>113</v>
      </c>
      <c r="BN161" s="1" t="s">
        <v>88</v>
      </c>
      <c r="BO161" s="1" t="s">
        <v>88</v>
      </c>
      <c r="BP161" s="1" t="s">
        <v>88</v>
      </c>
      <c r="BQ161" s="1" t="s">
        <v>160</v>
      </c>
      <c r="BR161" s="1" t="s">
        <v>768</v>
      </c>
    </row>
    <row r="162" spans="1:70" ht="20.45" customHeight="1">
      <c r="A162" s="1" t="s">
        <v>1138</v>
      </c>
      <c r="B162" s="1">
        <v>210102</v>
      </c>
      <c r="C162" s="1" t="s">
        <v>71</v>
      </c>
      <c r="D162" s="3">
        <v>44396</v>
      </c>
      <c r="E162" s="4">
        <v>0.51597222222222217</v>
      </c>
      <c r="F162" s="5">
        <v>44378</v>
      </c>
      <c r="G162" s="3">
        <v>44396</v>
      </c>
      <c r="H162" s="4">
        <v>0.57986111111111105</v>
      </c>
      <c r="I162" s="4">
        <v>6.3888888888888884E-2</v>
      </c>
      <c r="J162" s="1">
        <v>4</v>
      </c>
      <c r="K162" s="1" t="s">
        <v>776</v>
      </c>
      <c r="L162" s="1" t="s">
        <v>1139</v>
      </c>
      <c r="M162" s="1" t="s">
        <v>75</v>
      </c>
      <c r="N162" s="1" t="s">
        <v>967</v>
      </c>
      <c r="O162" s="1" t="s">
        <v>77</v>
      </c>
      <c r="P162" s="1" t="s">
        <v>78</v>
      </c>
      <c r="Q162" s="1" t="s">
        <v>78</v>
      </c>
      <c r="R162" s="1" t="s">
        <v>78</v>
      </c>
      <c r="S162" s="1" t="s">
        <v>96</v>
      </c>
      <c r="T162" s="1" t="s">
        <v>72</v>
      </c>
      <c r="U162" s="16" t="s">
        <v>1140</v>
      </c>
      <c r="V162" s="1" t="s">
        <v>80</v>
      </c>
      <c r="W162" s="1" t="s">
        <v>812</v>
      </c>
      <c r="X162" s="1" t="s">
        <v>813</v>
      </c>
      <c r="Y162" s="1" t="s">
        <v>814</v>
      </c>
      <c r="Z162" s="1" t="s">
        <v>84</v>
      </c>
      <c r="AA162" s="1" t="s">
        <v>72</v>
      </c>
      <c r="AB162" s="1" t="s">
        <v>124</v>
      </c>
      <c r="AC162" s="1" t="s">
        <v>341</v>
      </c>
      <c r="AD162" s="1" t="s">
        <v>126</v>
      </c>
      <c r="AE162" s="1">
        <v>60</v>
      </c>
      <c r="AF162" s="1" t="s">
        <v>88</v>
      </c>
      <c r="AG162" s="1" t="s">
        <v>72</v>
      </c>
      <c r="AH162" s="1" t="s">
        <v>954</v>
      </c>
      <c r="AI162" s="1" t="s">
        <v>90</v>
      </c>
      <c r="AJ162" s="1" t="s">
        <v>91</v>
      </c>
      <c r="AK162" s="1" t="s">
        <v>92</v>
      </c>
      <c r="AL162" s="1" t="s">
        <v>72</v>
      </c>
      <c r="AM162" s="1" t="s">
        <v>229</v>
      </c>
      <c r="AN162" s="1">
        <v>2</v>
      </c>
      <c r="AO162" s="1" t="s">
        <v>933</v>
      </c>
      <c r="AP162" s="1" t="s">
        <v>72</v>
      </c>
      <c r="AQ162" s="1" t="s">
        <v>72</v>
      </c>
      <c r="AR162" s="1" t="s">
        <v>220</v>
      </c>
      <c r="AS162" s="1" t="s">
        <v>72</v>
      </c>
      <c r="AT162" s="1" t="s">
        <v>72</v>
      </c>
      <c r="AU162" s="3">
        <v>44396</v>
      </c>
      <c r="AV162" s="6">
        <v>0.60416666666666663</v>
      </c>
      <c r="AW162" s="6">
        <v>0.72222222222222221</v>
      </c>
      <c r="AX162" s="6">
        <v>0.11805555555555558</v>
      </c>
      <c r="AY162" s="6">
        <v>2.430555555555558E-2</v>
      </c>
      <c r="AZ162" s="1" t="s">
        <v>1141</v>
      </c>
      <c r="BA162" s="1" t="s">
        <v>1142</v>
      </c>
      <c r="BB162" s="1" t="s">
        <v>1142</v>
      </c>
      <c r="BC162" s="1" t="s">
        <v>247</v>
      </c>
      <c r="BD162" s="1">
        <v>4</v>
      </c>
      <c r="BE162" s="1" t="s">
        <v>881</v>
      </c>
      <c r="BF162" s="1" t="s">
        <v>75</v>
      </c>
      <c r="BG162" s="1" t="s">
        <v>72</v>
      </c>
      <c r="BH162" s="1" t="s">
        <v>88</v>
      </c>
      <c r="BI162" s="1" t="s">
        <v>96</v>
      </c>
      <c r="BJ162" s="1" t="s">
        <v>72</v>
      </c>
      <c r="BK162" s="1" t="s">
        <v>312</v>
      </c>
      <c r="BL162" s="1" t="s">
        <v>1143</v>
      </c>
      <c r="BM162" s="1">
        <v>49</v>
      </c>
      <c r="BN162" s="1" t="s">
        <v>75</v>
      </c>
      <c r="BO162" s="1" t="s">
        <v>75</v>
      </c>
      <c r="BP162" s="1" t="s">
        <v>75</v>
      </c>
      <c r="BQ162" s="21" t="s">
        <v>99</v>
      </c>
      <c r="BR162" s="21" t="s">
        <v>100</v>
      </c>
    </row>
    <row r="163" spans="1:70" ht="20.45" customHeight="1">
      <c r="A163" s="1" t="s">
        <v>1144</v>
      </c>
      <c r="B163" s="1">
        <v>210103</v>
      </c>
      <c r="C163" s="1" t="s">
        <v>71</v>
      </c>
      <c r="D163" s="3">
        <v>44397</v>
      </c>
      <c r="E163" s="4">
        <v>0.47361111111111115</v>
      </c>
      <c r="F163" s="5">
        <v>44378</v>
      </c>
      <c r="G163" s="3">
        <v>44397</v>
      </c>
      <c r="H163" s="4">
        <v>0.58263888888888882</v>
      </c>
      <c r="I163" s="4">
        <v>0.10902777777777767</v>
      </c>
      <c r="J163" s="1">
        <v>10</v>
      </c>
      <c r="K163" s="1" t="s">
        <v>776</v>
      </c>
      <c r="L163" s="1" t="s">
        <v>1145</v>
      </c>
      <c r="M163" s="1" t="s">
        <v>75</v>
      </c>
      <c r="N163" s="1" t="s">
        <v>208</v>
      </c>
      <c r="O163" s="1" t="s">
        <v>77</v>
      </c>
      <c r="P163" s="1" t="s">
        <v>78</v>
      </c>
      <c r="Q163" s="8" t="s">
        <v>172</v>
      </c>
      <c r="R163" s="8" t="s">
        <v>172</v>
      </c>
      <c r="S163" s="1" t="s">
        <v>96</v>
      </c>
      <c r="T163" s="1" t="s">
        <v>681</v>
      </c>
      <c r="U163" s="16" t="s">
        <v>1146</v>
      </c>
      <c r="V163" s="1" t="s">
        <v>80</v>
      </c>
      <c r="W163" s="1" t="s">
        <v>812</v>
      </c>
      <c r="X163" s="1" t="s">
        <v>813</v>
      </c>
      <c r="Y163" s="1" t="s">
        <v>814</v>
      </c>
      <c r="Z163" s="1" t="s">
        <v>490</v>
      </c>
      <c r="AA163" s="1" t="s">
        <v>72</v>
      </c>
      <c r="AB163" s="1" t="s">
        <v>491</v>
      </c>
      <c r="AC163" s="1" t="s">
        <v>1147</v>
      </c>
      <c r="AD163" s="1" t="s">
        <v>126</v>
      </c>
      <c r="AE163" s="1">
        <v>37</v>
      </c>
      <c r="AF163" s="1" t="s">
        <v>88</v>
      </c>
      <c r="AG163" s="1" t="s">
        <v>72</v>
      </c>
      <c r="AH163" s="1" t="s">
        <v>954</v>
      </c>
      <c r="AI163" s="1" t="s">
        <v>90</v>
      </c>
      <c r="AJ163" s="1" t="s">
        <v>91</v>
      </c>
      <c r="AK163" s="1" t="s">
        <v>92</v>
      </c>
      <c r="AL163" s="1" t="s">
        <v>72</v>
      </c>
      <c r="AM163" s="1" t="s">
        <v>72</v>
      </c>
      <c r="AN163" s="1" t="s">
        <v>72</v>
      </c>
      <c r="AO163" s="1" t="s">
        <v>72</v>
      </c>
      <c r="AP163" s="1" t="s">
        <v>72</v>
      </c>
      <c r="AQ163" s="1" t="s">
        <v>72</v>
      </c>
      <c r="AR163" s="1" t="s">
        <v>1148</v>
      </c>
      <c r="AS163" s="1" t="s">
        <v>72</v>
      </c>
      <c r="AT163" s="1" t="s">
        <v>72</v>
      </c>
      <c r="AU163" s="3">
        <v>44397</v>
      </c>
      <c r="AV163" s="6">
        <v>0.61458333333333337</v>
      </c>
      <c r="AW163" s="6">
        <v>0.67361111111111116</v>
      </c>
      <c r="AX163" s="6">
        <v>5.902777777777779E-2</v>
      </c>
      <c r="AY163" s="6">
        <v>3.1944444444444553E-2</v>
      </c>
      <c r="AZ163" s="1" t="s">
        <v>1149</v>
      </c>
      <c r="BA163" s="1" t="s">
        <v>1150</v>
      </c>
      <c r="BB163" s="1" t="s">
        <v>1151</v>
      </c>
      <c r="BC163" s="1" t="s">
        <v>247</v>
      </c>
      <c r="BD163" s="1">
        <v>4</v>
      </c>
      <c r="BE163" s="1" t="s">
        <v>95</v>
      </c>
      <c r="BF163" s="1" t="s">
        <v>75</v>
      </c>
      <c r="BG163" s="1" t="s">
        <v>72</v>
      </c>
      <c r="BH163" s="1" t="s">
        <v>88</v>
      </c>
      <c r="BI163" s="1" t="s">
        <v>96</v>
      </c>
      <c r="BJ163" s="1" t="s">
        <v>72</v>
      </c>
      <c r="BK163" s="1" t="s">
        <v>642</v>
      </c>
      <c r="BL163" s="1" t="s">
        <v>1152</v>
      </c>
      <c r="BM163" s="1">
        <v>28</v>
      </c>
      <c r="BN163" s="1" t="s">
        <v>75</v>
      </c>
      <c r="BO163" s="1" t="s">
        <v>75</v>
      </c>
      <c r="BP163" s="1" t="s">
        <v>75</v>
      </c>
      <c r="BQ163" s="21" t="s">
        <v>99</v>
      </c>
      <c r="BR163" s="21" t="s">
        <v>100</v>
      </c>
    </row>
    <row r="164" spans="1:70" ht="20.45" customHeight="1">
      <c r="A164" s="1" t="s">
        <v>1153</v>
      </c>
      <c r="B164" s="1">
        <v>210104</v>
      </c>
      <c r="C164" s="1" t="s">
        <v>71</v>
      </c>
      <c r="D164" s="3">
        <v>44397</v>
      </c>
      <c r="E164" s="4">
        <v>0.625</v>
      </c>
      <c r="F164" s="5">
        <v>44378</v>
      </c>
      <c r="G164" s="3">
        <v>44397</v>
      </c>
      <c r="H164" s="4">
        <v>0.71180555555555547</v>
      </c>
      <c r="I164" s="4">
        <v>8.6805555555555469E-2</v>
      </c>
      <c r="J164" s="1">
        <v>3</v>
      </c>
      <c r="K164" s="1" t="s">
        <v>776</v>
      </c>
      <c r="L164" s="1" t="s">
        <v>1154</v>
      </c>
      <c r="M164" s="1" t="s">
        <v>75</v>
      </c>
      <c r="N164" s="1" t="s">
        <v>208</v>
      </c>
      <c r="O164" s="1" t="s">
        <v>77</v>
      </c>
      <c r="P164" s="1" t="s">
        <v>78</v>
      </c>
      <c r="Q164" s="1" t="s">
        <v>78</v>
      </c>
      <c r="R164" s="1" t="s">
        <v>78</v>
      </c>
      <c r="S164" s="1" t="s">
        <v>96</v>
      </c>
      <c r="T164" s="1" t="s">
        <v>72</v>
      </c>
      <c r="U164" s="16" t="s">
        <v>1155</v>
      </c>
      <c r="V164" s="1" t="s">
        <v>80</v>
      </c>
      <c r="W164" s="1" t="s">
        <v>812</v>
      </c>
      <c r="X164" s="1" t="s">
        <v>813</v>
      </c>
      <c r="Y164" s="1" t="s">
        <v>814</v>
      </c>
      <c r="Z164" s="1" t="s">
        <v>152</v>
      </c>
      <c r="AA164" s="1" t="s">
        <v>72</v>
      </c>
      <c r="AB164" s="1" t="s">
        <v>153</v>
      </c>
      <c r="AC164" s="1" t="s">
        <v>154</v>
      </c>
      <c r="AD164" s="1" t="s">
        <v>126</v>
      </c>
      <c r="AE164" s="1">
        <v>53</v>
      </c>
      <c r="AF164" s="1" t="s">
        <v>88</v>
      </c>
      <c r="AG164" s="1" t="s">
        <v>72</v>
      </c>
      <c r="AH164" s="1" t="s">
        <v>414</v>
      </c>
      <c r="AI164" s="1" t="s">
        <v>90</v>
      </c>
      <c r="AJ164" s="1" t="s">
        <v>91</v>
      </c>
      <c r="AK164" s="1" t="s">
        <v>216</v>
      </c>
      <c r="AL164" s="1" t="s">
        <v>72</v>
      </c>
      <c r="AM164" s="1" t="s">
        <v>72</v>
      </c>
      <c r="AN164" s="1" t="s">
        <v>72</v>
      </c>
      <c r="AO164" s="1" t="s">
        <v>72</v>
      </c>
      <c r="AP164" s="1">
        <v>8</v>
      </c>
      <c r="AQ164" s="1" t="s">
        <v>1033</v>
      </c>
      <c r="AR164" s="1" t="s">
        <v>1156</v>
      </c>
      <c r="AS164" s="1" t="s">
        <v>72</v>
      </c>
      <c r="AT164" s="1" t="s">
        <v>72</v>
      </c>
      <c r="AU164" s="3">
        <v>44397</v>
      </c>
      <c r="AV164" s="6">
        <v>0.72986111111111107</v>
      </c>
      <c r="AW164" s="6">
        <v>0.78472222222222221</v>
      </c>
      <c r="AX164" s="6">
        <v>5.4861111111111138E-2</v>
      </c>
      <c r="AY164" s="6">
        <v>1.8055555555555602E-2</v>
      </c>
      <c r="AZ164" s="1" t="s">
        <v>1157</v>
      </c>
      <c r="BA164" s="1" t="s">
        <v>1158</v>
      </c>
      <c r="BB164" s="1" t="s">
        <v>1158</v>
      </c>
      <c r="BC164" s="1" t="s">
        <v>800</v>
      </c>
      <c r="BD164" s="1">
        <v>4</v>
      </c>
      <c r="BE164" s="1" t="s">
        <v>881</v>
      </c>
      <c r="BF164" s="1" t="s">
        <v>75</v>
      </c>
      <c r="BG164" s="1" t="s">
        <v>72</v>
      </c>
      <c r="BH164" s="1" t="s">
        <v>88</v>
      </c>
      <c r="BI164" s="1" t="s">
        <v>96</v>
      </c>
      <c r="BJ164" s="1" t="s">
        <v>72</v>
      </c>
      <c r="BK164" s="1" t="s">
        <v>1159</v>
      </c>
      <c r="BL164" s="1" t="s">
        <v>1160</v>
      </c>
      <c r="BM164" s="1">
        <v>78</v>
      </c>
      <c r="BN164" s="1" t="s">
        <v>75</v>
      </c>
      <c r="BO164" s="1" t="s">
        <v>75</v>
      </c>
      <c r="BP164" s="1" t="s">
        <v>75</v>
      </c>
      <c r="BQ164" s="21" t="s">
        <v>99</v>
      </c>
      <c r="BR164" s="21" t="s">
        <v>100</v>
      </c>
    </row>
    <row r="165" spans="1:70" ht="20.45" customHeight="1">
      <c r="A165" s="1" t="s">
        <v>1161</v>
      </c>
      <c r="B165" s="1">
        <v>210105</v>
      </c>
      <c r="C165" s="1" t="s">
        <v>71</v>
      </c>
      <c r="D165" s="3">
        <v>44397</v>
      </c>
      <c r="E165" s="4">
        <v>0.96736111111111101</v>
      </c>
      <c r="F165" s="5">
        <v>44378</v>
      </c>
      <c r="G165" s="3">
        <v>44398</v>
      </c>
      <c r="H165" s="4">
        <v>1.0416666666666666E-2</v>
      </c>
      <c r="I165" s="4">
        <v>4.3055555555555562E-2</v>
      </c>
      <c r="J165" s="1">
        <v>4</v>
      </c>
      <c r="K165" s="1" t="s">
        <v>73</v>
      </c>
      <c r="L165" s="1" t="s">
        <v>1162</v>
      </c>
      <c r="M165" s="1" t="s">
        <v>75</v>
      </c>
      <c r="N165" s="1" t="s">
        <v>960</v>
      </c>
      <c r="O165" s="1" t="s">
        <v>77</v>
      </c>
      <c r="P165" s="1" t="s">
        <v>78</v>
      </c>
      <c r="Q165" s="1" t="s">
        <v>78</v>
      </c>
      <c r="R165" s="1" t="s">
        <v>78</v>
      </c>
      <c r="S165" s="1" t="s">
        <v>96</v>
      </c>
      <c r="T165" s="1" t="s">
        <v>1163</v>
      </c>
      <c r="U165" s="16" t="s">
        <v>1164</v>
      </c>
      <c r="V165" s="1" t="s">
        <v>80</v>
      </c>
      <c r="W165" s="1" t="s">
        <v>81</v>
      </c>
      <c r="X165" s="1" t="s">
        <v>123</v>
      </c>
      <c r="Y165" s="1" t="s">
        <v>83</v>
      </c>
      <c r="Z165" s="1" t="s">
        <v>443</v>
      </c>
      <c r="AA165" s="1" t="s">
        <v>444</v>
      </c>
      <c r="AB165" s="1" t="s">
        <v>444</v>
      </c>
      <c r="AC165" s="1" t="s">
        <v>1165</v>
      </c>
      <c r="AD165" s="1" t="s">
        <v>126</v>
      </c>
      <c r="AE165" s="1">
        <v>50</v>
      </c>
      <c r="AF165" s="1" t="s">
        <v>88</v>
      </c>
      <c r="AG165" s="1" t="s">
        <v>72</v>
      </c>
      <c r="AH165" s="1" t="s">
        <v>414</v>
      </c>
      <c r="AI165" s="1" t="s">
        <v>90</v>
      </c>
      <c r="AJ165" s="1" t="s">
        <v>91</v>
      </c>
      <c r="AK165" s="1" t="s">
        <v>92</v>
      </c>
      <c r="AL165" s="1" t="s">
        <v>72</v>
      </c>
      <c r="AM165" s="1" t="s">
        <v>254</v>
      </c>
      <c r="AN165" s="1">
        <v>2</v>
      </c>
      <c r="AO165" s="1" t="s">
        <v>750</v>
      </c>
      <c r="AP165" s="1" t="s">
        <v>72</v>
      </c>
      <c r="AQ165" s="1" t="s">
        <v>72</v>
      </c>
      <c r="AR165" s="1" t="s">
        <v>1166</v>
      </c>
      <c r="AS165" s="1" t="s">
        <v>72</v>
      </c>
      <c r="AT165" s="1" t="s">
        <v>72</v>
      </c>
      <c r="AU165" s="3">
        <v>44398</v>
      </c>
      <c r="AV165" s="6">
        <v>1.3645833333333333</v>
      </c>
      <c r="AW165" s="6">
        <v>1.4375</v>
      </c>
      <c r="AX165" s="6">
        <v>7.2916666666666741E-2</v>
      </c>
      <c r="AY165" s="6">
        <v>1.3541666666666665</v>
      </c>
      <c r="AZ165" s="1" t="s">
        <v>1167</v>
      </c>
      <c r="BA165" s="1" t="s">
        <v>1168</v>
      </c>
      <c r="BB165" s="1" t="s">
        <v>1168</v>
      </c>
      <c r="BC165" s="1" t="s">
        <v>800</v>
      </c>
      <c r="BD165" s="1">
        <v>4</v>
      </c>
      <c r="BE165" s="1" t="s">
        <v>881</v>
      </c>
      <c r="BF165" s="1" t="s">
        <v>75</v>
      </c>
      <c r="BG165" s="1" t="s">
        <v>72</v>
      </c>
      <c r="BH165" s="1" t="s">
        <v>88</v>
      </c>
      <c r="BI165" s="1" t="s">
        <v>96</v>
      </c>
      <c r="BJ165" s="1" t="s">
        <v>72</v>
      </c>
      <c r="BK165" s="1" t="s">
        <v>1122</v>
      </c>
      <c r="BL165" s="1" t="s">
        <v>1123</v>
      </c>
      <c r="BM165" s="1">
        <v>38</v>
      </c>
      <c r="BN165" s="1" t="s">
        <v>75</v>
      </c>
      <c r="BO165" s="1" t="s">
        <v>75</v>
      </c>
      <c r="BP165" s="1" t="s">
        <v>75</v>
      </c>
      <c r="BQ165" s="21" t="s">
        <v>99</v>
      </c>
      <c r="BR165" s="1" t="s">
        <v>918</v>
      </c>
    </row>
    <row r="166" spans="1:70" ht="20.45" customHeight="1">
      <c r="A166" s="1" t="s">
        <v>1169</v>
      </c>
      <c r="B166" s="1">
        <v>210106</v>
      </c>
      <c r="C166" s="1" t="s">
        <v>71</v>
      </c>
      <c r="D166" s="3">
        <v>44398</v>
      </c>
      <c r="E166" s="4">
        <v>0.33680555555555558</v>
      </c>
      <c r="F166" s="5">
        <v>44378</v>
      </c>
      <c r="G166" s="3">
        <v>44398</v>
      </c>
      <c r="H166" s="4">
        <v>0.48194444444444445</v>
      </c>
      <c r="I166" s="4">
        <v>0.14513888888888887</v>
      </c>
      <c r="J166" s="1">
        <v>3</v>
      </c>
      <c r="K166" s="1" t="s">
        <v>776</v>
      </c>
      <c r="L166" s="1" t="s">
        <v>1170</v>
      </c>
      <c r="M166" s="1" t="s">
        <v>75</v>
      </c>
      <c r="N166" s="1" t="s">
        <v>838</v>
      </c>
      <c r="O166" s="1" t="s">
        <v>77</v>
      </c>
      <c r="P166" s="1" t="s">
        <v>78</v>
      </c>
      <c r="Q166" s="1" t="s">
        <v>78</v>
      </c>
      <c r="R166" s="1" t="s">
        <v>78</v>
      </c>
      <c r="S166" s="1" t="s">
        <v>79</v>
      </c>
      <c r="T166" s="1" t="s">
        <v>72</v>
      </c>
      <c r="U166" s="19" t="s">
        <v>847</v>
      </c>
      <c r="V166" s="1" t="s">
        <v>80</v>
      </c>
      <c r="W166" s="1" t="s">
        <v>812</v>
      </c>
      <c r="X166" s="1" t="s">
        <v>813</v>
      </c>
      <c r="Y166" s="1" t="s">
        <v>814</v>
      </c>
      <c r="Z166" s="1" t="s">
        <v>84</v>
      </c>
      <c r="AA166" s="1" t="s">
        <v>72</v>
      </c>
      <c r="AB166" s="1" t="s">
        <v>104</v>
      </c>
      <c r="AC166" s="1" t="s">
        <v>1060</v>
      </c>
      <c r="AD166" s="1" t="s">
        <v>87</v>
      </c>
      <c r="AE166" s="1">
        <v>59</v>
      </c>
      <c r="AF166" s="1" t="s">
        <v>88</v>
      </c>
      <c r="AG166" s="1" t="s">
        <v>72</v>
      </c>
      <c r="AH166" s="1" t="s">
        <v>954</v>
      </c>
      <c r="AI166" s="1" t="s">
        <v>90</v>
      </c>
      <c r="AJ166" s="1" t="s">
        <v>91</v>
      </c>
      <c r="AK166" s="1" t="s">
        <v>92</v>
      </c>
      <c r="AL166" s="1" t="s">
        <v>72</v>
      </c>
      <c r="AM166" s="1" t="s">
        <v>72</v>
      </c>
      <c r="AN166" s="1" t="s">
        <v>72</v>
      </c>
      <c r="AO166" s="1" t="s">
        <v>72</v>
      </c>
      <c r="AP166" s="1" t="s">
        <v>72</v>
      </c>
      <c r="AQ166" s="1" t="s">
        <v>72</v>
      </c>
      <c r="AR166" s="1" t="s">
        <v>1171</v>
      </c>
      <c r="AS166" s="1" t="s">
        <v>72</v>
      </c>
      <c r="AT166" s="1" t="s">
        <v>72</v>
      </c>
      <c r="AU166" s="3">
        <v>44398</v>
      </c>
      <c r="AV166" s="6">
        <v>0.5</v>
      </c>
      <c r="AW166" s="6">
        <v>0.59583333333333333</v>
      </c>
      <c r="AX166" s="6">
        <v>9.5833333333333326E-2</v>
      </c>
      <c r="AY166" s="6">
        <v>1.8055555555555547E-2</v>
      </c>
      <c r="AZ166" s="1" t="s">
        <v>1172</v>
      </c>
      <c r="BA166" s="1" t="s">
        <v>1173</v>
      </c>
      <c r="BB166" s="1" t="s">
        <v>1173</v>
      </c>
      <c r="BC166" s="1" t="s">
        <v>247</v>
      </c>
      <c r="BD166" s="1">
        <v>4</v>
      </c>
      <c r="BE166" s="1" t="s">
        <v>95</v>
      </c>
      <c r="BF166" s="1" t="s">
        <v>75</v>
      </c>
      <c r="BG166" s="1" t="s">
        <v>72</v>
      </c>
      <c r="BH166" s="1" t="s">
        <v>88</v>
      </c>
      <c r="BI166" s="1" t="s">
        <v>79</v>
      </c>
      <c r="BJ166" s="1" t="s">
        <v>72</v>
      </c>
      <c r="BK166" s="1" t="s">
        <v>312</v>
      </c>
      <c r="BL166" s="1" t="s">
        <v>1174</v>
      </c>
      <c r="BM166" s="1">
        <v>21</v>
      </c>
      <c r="BN166" s="1" t="s">
        <v>88</v>
      </c>
      <c r="BO166" s="1" t="s">
        <v>88</v>
      </c>
      <c r="BP166" s="1" t="s">
        <v>88</v>
      </c>
      <c r="BQ166" s="1" t="s">
        <v>160</v>
      </c>
      <c r="BR166" s="1" t="s">
        <v>768</v>
      </c>
    </row>
    <row r="167" spans="1:70" ht="20.45" customHeight="1">
      <c r="A167" s="1" t="s">
        <v>1175</v>
      </c>
      <c r="B167" s="1">
        <v>210107</v>
      </c>
      <c r="C167" s="1" t="s">
        <v>71</v>
      </c>
      <c r="D167" s="3">
        <v>44398</v>
      </c>
      <c r="E167" s="4">
        <v>0.49305555555555558</v>
      </c>
      <c r="F167" s="5">
        <v>44378</v>
      </c>
      <c r="G167" s="3">
        <v>44398</v>
      </c>
      <c r="H167" s="4">
        <v>0.54513888888888895</v>
      </c>
      <c r="I167" s="4">
        <v>5.208333333333337E-2</v>
      </c>
      <c r="J167" s="1">
        <v>5</v>
      </c>
      <c r="K167" s="1" t="s">
        <v>73</v>
      </c>
      <c r="L167" s="1" t="s">
        <v>1176</v>
      </c>
      <c r="M167" s="1" t="s">
        <v>75</v>
      </c>
      <c r="N167" s="1" t="s">
        <v>960</v>
      </c>
      <c r="O167" s="1" t="s">
        <v>77</v>
      </c>
      <c r="P167" s="1" t="s">
        <v>78</v>
      </c>
      <c r="Q167" s="1" t="s">
        <v>78</v>
      </c>
      <c r="R167" s="1" t="s">
        <v>78</v>
      </c>
      <c r="S167" s="1" t="s">
        <v>96</v>
      </c>
      <c r="T167" s="1" t="s">
        <v>72</v>
      </c>
      <c r="U167" s="16" t="s">
        <v>982</v>
      </c>
      <c r="V167" s="1" t="s">
        <v>80</v>
      </c>
      <c r="W167" s="1" t="s">
        <v>81</v>
      </c>
      <c r="X167" s="1" t="s">
        <v>123</v>
      </c>
      <c r="Y167" s="1" t="s">
        <v>83</v>
      </c>
      <c r="Z167" s="1" t="s">
        <v>443</v>
      </c>
      <c r="AA167" s="1" t="s">
        <v>444</v>
      </c>
      <c r="AB167" s="1" t="s">
        <v>444</v>
      </c>
      <c r="AC167" s="1" t="s">
        <v>848</v>
      </c>
      <c r="AD167" s="1" t="s">
        <v>87</v>
      </c>
      <c r="AE167" s="1">
        <v>60</v>
      </c>
      <c r="AF167" s="1" t="s">
        <v>88</v>
      </c>
      <c r="AG167" s="1" t="s">
        <v>72</v>
      </c>
      <c r="AH167" s="1" t="s">
        <v>414</v>
      </c>
      <c r="AI167" s="1" t="s">
        <v>90</v>
      </c>
      <c r="AJ167" s="1" t="s">
        <v>91</v>
      </c>
      <c r="AK167" s="1" t="s">
        <v>92</v>
      </c>
      <c r="AL167" s="1" t="s">
        <v>72</v>
      </c>
      <c r="AM167" s="1" t="s">
        <v>254</v>
      </c>
      <c r="AN167" s="1">
        <v>2</v>
      </c>
      <c r="AO167" s="1" t="s">
        <v>367</v>
      </c>
      <c r="AP167" s="1" t="s">
        <v>72</v>
      </c>
      <c r="AQ167" s="1" t="s">
        <v>72</v>
      </c>
      <c r="AR167" s="1" t="s">
        <v>1177</v>
      </c>
      <c r="AS167" s="1" t="s">
        <v>72</v>
      </c>
      <c r="AT167" s="1" t="s">
        <v>72</v>
      </c>
      <c r="AU167" s="3">
        <v>44398</v>
      </c>
      <c r="AV167" s="6">
        <v>0.57638888888888895</v>
      </c>
      <c r="AW167" s="6">
        <v>0.76041666666666663</v>
      </c>
      <c r="AX167" s="6">
        <v>0.18402777777777768</v>
      </c>
      <c r="AY167" s="6">
        <v>3.125E-2</v>
      </c>
      <c r="AZ167" s="1" t="s">
        <v>711</v>
      </c>
      <c r="BA167" s="1" t="s">
        <v>1178</v>
      </c>
      <c r="BB167" s="1" t="s">
        <v>1178</v>
      </c>
      <c r="BC167" s="1" t="s">
        <v>800</v>
      </c>
      <c r="BD167" s="1">
        <v>4</v>
      </c>
      <c r="BE167" s="1" t="s">
        <v>881</v>
      </c>
      <c r="BF167" s="1" t="s">
        <v>75</v>
      </c>
      <c r="BG167" s="1" t="s">
        <v>72</v>
      </c>
      <c r="BH167" s="1" t="s">
        <v>88</v>
      </c>
      <c r="BI167" s="1" t="s">
        <v>96</v>
      </c>
      <c r="BJ167" s="1" t="s">
        <v>72</v>
      </c>
      <c r="BK167" s="1" t="s">
        <v>1100</v>
      </c>
      <c r="BL167" s="1" t="s">
        <v>1179</v>
      </c>
      <c r="BM167" s="1">
        <v>99</v>
      </c>
      <c r="BN167" s="1" t="s">
        <v>75</v>
      </c>
      <c r="BO167" s="1" t="s">
        <v>75</v>
      </c>
      <c r="BP167" s="1" t="s">
        <v>75</v>
      </c>
      <c r="BQ167" s="21" t="s">
        <v>99</v>
      </c>
      <c r="BR167" s="21" t="s">
        <v>100</v>
      </c>
    </row>
    <row r="168" spans="1:70" ht="20.45" customHeight="1">
      <c r="A168" s="1" t="s">
        <v>1180</v>
      </c>
      <c r="B168" s="1">
        <v>210108</v>
      </c>
      <c r="C168" s="1" t="s">
        <v>71</v>
      </c>
      <c r="D168" s="3">
        <v>44399</v>
      </c>
      <c r="E168" s="4">
        <v>0.44513888888888892</v>
      </c>
      <c r="F168" s="5">
        <v>44378</v>
      </c>
      <c r="G168" s="3">
        <v>44399</v>
      </c>
      <c r="H168" s="4">
        <v>0.55555555555555558</v>
      </c>
      <c r="I168" s="4">
        <v>0.11041666666666666</v>
      </c>
      <c r="J168" s="1">
        <v>7</v>
      </c>
      <c r="K168" s="1" t="s">
        <v>776</v>
      </c>
      <c r="L168" s="1" t="s">
        <v>1181</v>
      </c>
      <c r="M168" s="1" t="s">
        <v>75</v>
      </c>
      <c r="N168" s="1" t="s">
        <v>967</v>
      </c>
      <c r="O168" s="1" t="s">
        <v>77</v>
      </c>
      <c r="P168" s="1" t="s">
        <v>78</v>
      </c>
      <c r="Q168" s="1" t="s">
        <v>78</v>
      </c>
      <c r="R168" s="1" t="s">
        <v>78</v>
      </c>
      <c r="S168" s="1" t="s">
        <v>96</v>
      </c>
      <c r="T168" s="1" t="s">
        <v>72</v>
      </c>
      <c r="U168" s="16" t="s">
        <v>1182</v>
      </c>
      <c r="V168" s="1" t="s">
        <v>80</v>
      </c>
      <c r="W168" s="1" t="s">
        <v>812</v>
      </c>
      <c r="X168" s="1" t="s">
        <v>813</v>
      </c>
      <c r="Y168" s="1" t="s">
        <v>814</v>
      </c>
      <c r="Z168" s="1" t="s">
        <v>84</v>
      </c>
      <c r="AA168" s="1" t="s">
        <v>72</v>
      </c>
      <c r="AB168" s="1" t="s">
        <v>104</v>
      </c>
      <c r="AC168" s="1" t="s">
        <v>1060</v>
      </c>
      <c r="AD168" s="1" t="s">
        <v>87</v>
      </c>
      <c r="AE168" s="1">
        <v>61</v>
      </c>
      <c r="AF168" s="1" t="s">
        <v>88</v>
      </c>
      <c r="AG168" s="1" t="s">
        <v>72</v>
      </c>
      <c r="AH168" s="1" t="s">
        <v>414</v>
      </c>
      <c r="AI168" s="1" t="s">
        <v>90</v>
      </c>
      <c r="AJ168" s="1" t="s">
        <v>91</v>
      </c>
      <c r="AK168" s="1" t="s">
        <v>92</v>
      </c>
      <c r="AL168" s="1" t="s">
        <v>72</v>
      </c>
      <c r="AM168" s="1" t="s">
        <v>254</v>
      </c>
      <c r="AN168" s="1">
        <v>2</v>
      </c>
      <c r="AO168" s="1" t="s">
        <v>72</v>
      </c>
      <c r="AP168" s="1" t="s">
        <v>72</v>
      </c>
      <c r="AQ168" s="1" t="s">
        <v>72</v>
      </c>
      <c r="AR168" s="1" t="s">
        <v>220</v>
      </c>
      <c r="AS168" s="1" t="s">
        <v>72</v>
      </c>
      <c r="AT168" s="1" t="s">
        <v>72</v>
      </c>
      <c r="AU168" s="3">
        <v>44399</v>
      </c>
      <c r="AV168" s="6">
        <v>0.57638888888888895</v>
      </c>
      <c r="AW168" s="6">
        <v>0.70416666666666661</v>
      </c>
      <c r="AX168" s="6">
        <v>0.12777777777777766</v>
      </c>
      <c r="AY168" s="6">
        <v>2.083333333333337E-2</v>
      </c>
      <c r="AZ168" s="1" t="s">
        <v>1183</v>
      </c>
      <c r="BA168" s="1" t="s">
        <v>1184</v>
      </c>
      <c r="BB168" s="1" t="s">
        <v>1184</v>
      </c>
      <c r="BC168" s="1" t="s">
        <v>247</v>
      </c>
      <c r="BD168" s="1">
        <v>4</v>
      </c>
      <c r="BE168" s="1" t="s">
        <v>95</v>
      </c>
      <c r="BF168" s="1" t="s">
        <v>75</v>
      </c>
      <c r="BG168" s="1" t="s">
        <v>72</v>
      </c>
      <c r="BH168" s="1" t="s">
        <v>88</v>
      </c>
      <c r="BI168" s="1" t="s">
        <v>96</v>
      </c>
      <c r="BJ168" s="1" t="s">
        <v>72</v>
      </c>
      <c r="BK168" s="1" t="s">
        <v>312</v>
      </c>
      <c r="BL168" s="1" t="s">
        <v>1185</v>
      </c>
      <c r="BM168" s="1">
        <v>49</v>
      </c>
      <c r="BN168" s="1" t="s">
        <v>75</v>
      </c>
      <c r="BO168" s="1" t="s">
        <v>75</v>
      </c>
      <c r="BP168" s="1" t="s">
        <v>75</v>
      </c>
      <c r="BQ168" s="21" t="s">
        <v>99</v>
      </c>
      <c r="BR168" s="21" t="s">
        <v>100</v>
      </c>
    </row>
    <row r="169" spans="1:70" ht="20.45" customHeight="1">
      <c r="A169" s="1" t="s">
        <v>1186</v>
      </c>
      <c r="B169" s="1">
        <v>210109</v>
      </c>
      <c r="C169" s="1" t="s">
        <v>71</v>
      </c>
      <c r="D169" s="3">
        <v>44400</v>
      </c>
      <c r="E169" s="4">
        <v>0.48888888888888887</v>
      </c>
      <c r="F169" s="5">
        <v>44378</v>
      </c>
      <c r="G169" s="3">
        <v>44400</v>
      </c>
      <c r="H169" s="4">
        <v>0.58472222222222225</v>
      </c>
      <c r="I169" s="4">
        <v>9.5833333333333381E-2</v>
      </c>
      <c r="J169" s="1">
        <v>3</v>
      </c>
      <c r="K169" s="1" t="s">
        <v>776</v>
      </c>
      <c r="L169" s="1" t="s">
        <v>1187</v>
      </c>
      <c r="M169" s="1" t="s">
        <v>75</v>
      </c>
      <c r="N169" s="1" t="s">
        <v>967</v>
      </c>
      <c r="O169" s="1" t="s">
        <v>77</v>
      </c>
      <c r="P169" s="1" t="s">
        <v>78</v>
      </c>
      <c r="Q169" s="1" t="s">
        <v>78</v>
      </c>
      <c r="R169" s="8" t="s">
        <v>172</v>
      </c>
      <c r="S169" s="1" t="s">
        <v>96</v>
      </c>
      <c r="T169" s="1" t="s">
        <v>681</v>
      </c>
      <c r="U169" s="16" t="s">
        <v>1188</v>
      </c>
      <c r="V169" s="1" t="s">
        <v>80</v>
      </c>
      <c r="W169" s="1" t="s">
        <v>812</v>
      </c>
      <c r="X169" s="1" t="s">
        <v>813</v>
      </c>
      <c r="Y169" s="1" t="s">
        <v>814</v>
      </c>
      <c r="Z169" s="1" t="s">
        <v>84</v>
      </c>
      <c r="AA169" s="1" t="s">
        <v>72</v>
      </c>
      <c r="AB169" s="1" t="s">
        <v>140</v>
      </c>
      <c r="AC169" s="1" t="s">
        <v>1189</v>
      </c>
      <c r="AD169" s="1" t="s">
        <v>126</v>
      </c>
      <c r="AE169" s="1">
        <v>79</v>
      </c>
      <c r="AF169" s="1" t="s">
        <v>88</v>
      </c>
      <c r="AG169" s="1" t="s">
        <v>72</v>
      </c>
      <c r="AH169" s="1" t="s">
        <v>954</v>
      </c>
      <c r="AI169" s="1" t="s">
        <v>90</v>
      </c>
      <c r="AJ169" s="1" t="s">
        <v>91</v>
      </c>
      <c r="AK169" s="1" t="s">
        <v>92</v>
      </c>
      <c r="AL169" s="1" t="s">
        <v>72</v>
      </c>
      <c r="AM169" s="1" t="s">
        <v>72</v>
      </c>
      <c r="AN169" s="1" t="s">
        <v>72</v>
      </c>
      <c r="AO169" s="1" t="s">
        <v>72</v>
      </c>
      <c r="AP169" s="1" t="s">
        <v>72</v>
      </c>
      <c r="AQ169" s="1" t="s">
        <v>72</v>
      </c>
      <c r="AR169" s="1" t="s">
        <v>220</v>
      </c>
      <c r="AS169" s="1" t="s">
        <v>72</v>
      </c>
      <c r="AT169" s="1" t="s">
        <v>72</v>
      </c>
      <c r="AU169" s="3">
        <v>44400</v>
      </c>
      <c r="AV169" s="6">
        <v>0.60416666666666663</v>
      </c>
      <c r="AW169" s="6">
        <v>0.67708333333333337</v>
      </c>
      <c r="AX169" s="6">
        <v>7.2916666666666741E-2</v>
      </c>
      <c r="AY169" s="6">
        <v>1.9444444444444375E-2</v>
      </c>
      <c r="AZ169" s="1" t="s">
        <v>1190</v>
      </c>
      <c r="BA169" s="1" t="s">
        <v>1191</v>
      </c>
      <c r="BB169" s="1" t="s">
        <v>1191</v>
      </c>
      <c r="BC169" s="1" t="s">
        <v>247</v>
      </c>
      <c r="BD169" s="1">
        <v>4</v>
      </c>
      <c r="BE169" s="1" t="s">
        <v>95</v>
      </c>
      <c r="BF169" s="1" t="s">
        <v>75</v>
      </c>
      <c r="BG169" s="1" t="s">
        <v>72</v>
      </c>
      <c r="BH169" s="1" t="s">
        <v>88</v>
      </c>
      <c r="BI169" s="1" t="s">
        <v>96</v>
      </c>
      <c r="BJ169" s="1" t="s">
        <v>72</v>
      </c>
      <c r="BK169" s="1" t="s">
        <v>312</v>
      </c>
      <c r="BL169" s="1" t="s">
        <v>1192</v>
      </c>
      <c r="BM169" s="1">
        <v>35</v>
      </c>
      <c r="BN169" s="1" t="s">
        <v>75</v>
      </c>
      <c r="BO169" s="1" t="s">
        <v>75</v>
      </c>
      <c r="BP169" s="1" t="s">
        <v>75</v>
      </c>
      <c r="BQ169" s="21" t="s">
        <v>99</v>
      </c>
      <c r="BR169" s="21" t="s">
        <v>100</v>
      </c>
    </row>
    <row r="170" spans="1:70" ht="20.45" customHeight="1">
      <c r="A170" s="1" t="s">
        <v>1193</v>
      </c>
      <c r="B170" s="1">
        <v>210110</v>
      </c>
      <c r="C170" s="1" t="s">
        <v>71</v>
      </c>
      <c r="D170" s="3">
        <v>44401</v>
      </c>
      <c r="E170" s="4">
        <v>0.46875</v>
      </c>
      <c r="F170" s="5">
        <v>44378</v>
      </c>
      <c r="G170" s="3">
        <v>44401</v>
      </c>
      <c r="H170" s="4">
        <v>0.5131944444444444</v>
      </c>
      <c r="I170" s="4">
        <v>4.4444444444444398E-2</v>
      </c>
      <c r="J170" s="1">
        <v>10</v>
      </c>
      <c r="K170" s="1" t="s">
        <v>73</v>
      </c>
      <c r="L170" s="1" t="s">
        <v>1194</v>
      </c>
      <c r="M170" s="1" t="s">
        <v>75</v>
      </c>
      <c r="N170" s="1" t="s">
        <v>208</v>
      </c>
      <c r="O170" s="1" t="s">
        <v>77</v>
      </c>
      <c r="P170" s="1" t="s">
        <v>78</v>
      </c>
      <c r="Q170" s="1" t="s">
        <v>78</v>
      </c>
      <c r="R170" s="1" t="s">
        <v>78</v>
      </c>
      <c r="S170" s="1" t="s">
        <v>96</v>
      </c>
      <c r="T170" s="1" t="s">
        <v>72</v>
      </c>
      <c r="U170" s="16" t="s">
        <v>747</v>
      </c>
      <c r="V170" s="1" t="s">
        <v>80</v>
      </c>
      <c r="W170" s="1" t="s">
        <v>81</v>
      </c>
      <c r="X170" s="1" t="s">
        <v>123</v>
      </c>
      <c r="Y170" s="1" t="s">
        <v>83</v>
      </c>
      <c r="Z170" s="1" t="s">
        <v>490</v>
      </c>
      <c r="AA170" s="1" t="s">
        <v>72</v>
      </c>
      <c r="AB170" s="1" t="s">
        <v>491</v>
      </c>
      <c r="AC170" s="1" t="s">
        <v>492</v>
      </c>
      <c r="AD170" s="1" t="s">
        <v>87</v>
      </c>
      <c r="AE170" s="1">
        <v>60</v>
      </c>
      <c r="AF170" s="1" t="s">
        <v>88</v>
      </c>
      <c r="AG170" s="1" t="s">
        <v>72</v>
      </c>
      <c r="AH170" s="1" t="s">
        <v>954</v>
      </c>
      <c r="AI170" s="1" t="s">
        <v>90</v>
      </c>
      <c r="AJ170" s="1" t="s">
        <v>91</v>
      </c>
      <c r="AK170" s="1" t="s">
        <v>92</v>
      </c>
      <c r="AL170" s="1" t="s">
        <v>72</v>
      </c>
      <c r="AM170" s="1" t="s">
        <v>72</v>
      </c>
      <c r="AN170" s="1" t="s">
        <v>72</v>
      </c>
      <c r="AO170" s="1" t="s">
        <v>72</v>
      </c>
      <c r="AP170" s="1" t="s">
        <v>72</v>
      </c>
      <c r="AQ170" s="1" t="s">
        <v>72</v>
      </c>
      <c r="AR170" s="1" t="s">
        <v>72</v>
      </c>
      <c r="AS170" s="1" t="s">
        <v>72</v>
      </c>
      <c r="AT170" s="1" t="s">
        <v>72</v>
      </c>
      <c r="AU170" s="3">
        <v>44401</v>
      </c>
      <c r="AV170" s="6">
        <v>0.54861111111111105</v>
      </c>
      <c r="AW170" s="6">
        <v>0.70833333333333337</v>
      </c>
      <c r="AX170" s="6">
        <v>0.15972222222222232</v>
      </c>
      <c r="AY170" s="6">
        <v>3.5416666666666652E-2</v>
      </c>
      <c r="AZ170" s="1" t="s">
        <v>978</v>
      </c>
      <c r="BA170" s="1" t="s">
        <v>1195</v>
      </c>
      <c r="BB170" s="1" t="s">
        <v>1195</v>
      </c>
      <c r="BC170" s="1" t="s">
        <v>247</v>
      </c>
      <c r="BD170" s="1">
        <v>4</v>
      </c>
      <c r="BE170" s="1" t="s">
        <v>723</v>
      </c>
      <c r="BF170" s="1" t="s">
        <v>75</v>
      </c>
      <c r="BG170" s="1" t="s">
        <v>72</v>
      </c>
      <c r="BH170" s="1" t="s">
        <v>88</v>
      </c>
      <c r="BI170" s="1" t="s">
        <v>96</v>
      </c>
      <c r="BJ170" s="1" t="s">
        <v>72</v>
      </c>
      <c r="BK170" s="1" t="s">
        <v>362</v>
      </c>
      <c r="BL170" s="1" t="s">
        <v>1196</v>
      </c>
      <c r="BM170" s="1">
        <v>175</v>
      </c>
      <c r="BN170" s="1" t="s">
        <v>75</v>
      </c>
      <c r="BO170" s="1" t="s">
        <v>75</v>
      </c>
      <c r="BP170" s="1" t="s">
        <v>75</v>
      </c>
      <c r="BQ170" s="21" t="s">
        <v>99</v>
      </c>
      <c r="BR170" s="21" t="s">
        <v>100</v>
      </c>
    </row>
    <row r="171" spans="1:70" ht="20.45" customHeight="1">
      <c r="A171" s="1" t="s">
        <v>1197</v>
      </c>
      <c r="B171" s="1">
        <v>210111</v>
      </c>
      <c r="C171" s="1" t="s">
        <v>71</v>
      </c>
      <c r="D171" s="3">
        <v>44403</v>
      </c>
      <c r="E171" s="4">
        <v>0.43402777777777773</v>
      </c>
      <c r="F171" s="5">
        <v>44378</v>
      </c>
      <c r="G171" s="3">
        <v>44403</v>
      </c>
      <c r="H171" s="4">
        <v>0.58680555555555558</v>
      </c>
      <c r="I171" s="4">
        <v>0.15277777777777785</v>
      </c>
      <c r="J171" s="1" t="s">
        <v>72</v>
      </c>
      <c r="K171" s="1" t="s">
        <v>498</v>
      </c>
      <c r="L171" s="1" t="s">
        <v>1198</v>
      </c>
      <c r="M171" s="1" t="s">
        <v>75</v>
      </c>
      <c r="N171" s="1" t="s">
        <v>838</v>
      </c>
      <c r="O171" s="1" t="s">
        <v>77</v>
      </c>
      <c r="P171" s="1" t="s">
        <v>78</v>
      </c>
      <c r="Q171" s="1" t="s">
        <v>78</v>
      </c>
      <c r="R171" s="1" t="s">
        <v>78</v>
      </c>
      <c r="S171" s="1" t="s">
        <v>96</v>
      </c>
      <c r="T171" s="1" t="s">
        <v>72</v>
      </c>
      <c r="U171" s="16" t="s">
        <v>939</v>
      </c>
      <c r="V171" s="1" t="s">
        <v>393</v>
      </c>
      <c r="W171" s="1" t="s">
        <v>394</v>
      </c>
      <c r="X171" s="1" t="s">
        <v>394</v>
      </c>
      <c r="Y171" s="1" t="s">
        <v>395</v>
      </c>
      <c r="Z171" s="1" t="s">
        <v>84</v>
      </c>
      <c r="AA171" s="1" t="s">
        <v>72</v>
      </c>
      <c r="AB171" s="1" t="s">
        <v>140</v>
      </c>
      <c r="AC171" s="1" t="s">
        <v>181</v>
      </c>
      <c r="AD171" s="1" t="s">
        <v>126</v>
      </c>
      <c r="AE171" s="1">
        <v>73</v>
      </c>
      <c r="AF171" s="1" t="s">
        <v>88</v>
      </c>
      <c r="AG171" s="1" t="s">
        <v>72</v>
      </c>
      <c r="AH171" s="1" t="s">
        <v>414</v>
      </c>
      <c r="AI171" s="1" t="s">
        <v>90</v>
      </c>
      <c r="AJ171" s="1" t="s">
        <v>91</v>
      </c>
      <c r="AK171" s="1" t="s">
        <v>92</v>
      </c>
      <c r="AL171" s="1" t="s">
        <v>72</v>
      </c>
      <c r="AM171" s="1" t="s">
        <v>244</v>
      </c>
      <c r="AN171" s="1">
        <v>1</v>
      </c>
      <c r="AO171" s="1" t="s">
        <v>1199</v>
      </c>
      <c r="AP171" s="1" t="s">
        <v>72</v>
      </c>
      <c r="AQ171" s="1" t="s">
        <v>72</v>
      </c>
      <c r="AR171" s="1" t="s">
        <v>72</v>
      </c>
      <c r="AS171" s="1" t="s">
        <v>72</v>
      </c>
      <c r="AT171" s="1" t="s">
        <v>72</v>
      </c>
      <c r="AU171" s="3">
        <v>44403</v>
      </c>
      <c r="AV171" s="6">
        <v>0.60416666666666663</v>
      </c>
      <c r="AW171" s="6">
        <v>0.68402777777777779</v>
      </c>
      <c r="AX171" s="6">
        <v>7.986111111111116E-2</v>
      </c>
      <c r="AY171" s="6">
        <v>1.7361111111111049E-2</v>
      </c>
      <c r="AZ171" s="1" t="s">
        <v>1200</v>
      </c>
      <c r="BA171" s="1" t="s">
        <v>1201</v>
      </c>
      <c r="BB171" s="1" t="s">
        <v>1201</v>
      </c>
      <c r="BC171" s="1" t="s">
        <v>247</v>
      </c>
      <c r="BD171" s="1">
        <v>4</v>
      </c>
      <c r="BE171" s="1" t="s">
        <v>95</v>
      </c>
      <c r="BF171" s="1" t="s">
        <v>75</v>
      </c>
      <c r="BG171" s="1" t="s">
        <v>72</v>
      </c>
      <c r="BH171" s="1" t="s">
        <v>88</v>
      </c>
      <c r="BI171" s="1" t="s">
        <v>96</v>
      </c>
      <c r="BJ171" s="1" t="s">
        <v>72</v>
      </c>
      <c r="BK171" s="1" t="s">
        <v>312</v>
      </c>
      <c r="BL171" s="1" t="s">
        <v>1202</v>
      </c>
      <c r="BM171" s="1">
        <v>77</v>
      </c>
      <c r="BN171" s="1" t="s">
        <v>75</v>
      </c>
      <c r="BO171" s="1" t="s">
        <v>75</v>
      </c>
      <c r="BP171" s="1" t="s">
        <v>75</v>
      </c>
      <c r="BQ171" s="21" t="s">
        <v>99</v>
      </c>
      <c r="BR171" s="21" t="s">
        <v>100</v>
      </c>
    </row>
    <row r="172" spans="1:70" ht="20.45" customHeight="1">
      <c r="A172" s="1" t="s">
        <v>1203</v>
      </c>
      <c r="B172" s="1">
        <v>210111</v>
      </c>
      <c r="C172" s="1" t="s">
        <v>71</v>
      </c>
      <c r="D172" s="3">
        <v>44403</v>
      </c>
      <c r="E172" s="4">
        <v>0.43402777777777773</v>
      </c>
      <c r="F172" s="5">
        <v>44378</v>
      </c>
      <c r="G172" s="3">
        <v>44403</v>
      </c>
      <c r="H172" s="4">
        <v>0.58680555555555558</v>
      </c>
      <c r="I172" s="4">
        <v>0.15277777777777785</v>
      </c>
      <c r="J172" s="1" t="s">
        <v>72</v>
      </c>
      <c r="K172" s="1" t="s">
        <v>498</v>
      </c>
      <c r="L172" s="1" t="s">
        <v>1198</v>
      </c>
      <c r="M172" s="1" t="s">
        <v>75</v>
      </c>
      <c r="N172" s="1" t="s">
        <v>967</v>
      </c>
      <c r="O172" s="1" t="s">
        <v>77</v>
      </c>
      <c r="P172" s="1" t="s">
        <v>78</v>
      </c>
      <c r="Q172" s="1" t="s">
        <v>78</v>
      </c>
      <c r="R172" s="1" t="s">
        <v>78</v>
      </c>
      <c r="S172" s="1" t="s">
        <v>96</v>
      </c>
      <c r="T172" s="1" t="s">
        <v>72</v>
      </c>
      <c r="U172" s="75" t="s">
        <v>72</v>
      </c>
      <c r="V172" s="1" t="s">
        <v>393</v>
      </c>
      <c r="W172" s="1" t="s">
        <v>394</v>
      </c>
      <c r="X172" s="1" t="s">
        <v>394</v>
      </c>
      <c r="Y172" s="1" t="s">
        <v>395</v>
      </c>
      <c r="Z172" s="1" t="s">
        <v>84</v>
      </c>
      <c r="AA172" s="1" t="s">
        <v>72</v>
      </c>
      <c r="AB172" s="1" t="s">
        <v>140</v>
      </c>
      <c r="AC172" s="1" t="s">
        <v>181</v>
      </c>
      <c r="AD172" s="1" t="s">
        <v>126</v>
      </c>
      <c r="AE172" s="1">
        <v>73</v>
      </c>
      <c r="AF172" s="1" t="s">
        <v>88</v>
      </c>
      <c r="AG172" s="1" t="s">
        <v>72</v>
      </c>
      <c r="AH172" s="1" t="s">
        <v>414</v>
      </c>
      <c r="AI172" s="1" t="s">
        <v>90</v>
      </c>
      <c r="AJ172" s="1" t="s">
        <v>91</v>
      </c>
      <c r="AK172" s="1" t="s">
        <v>92</v>
      </c>
      <c r="AL172" s="1" t="s">
        <v>72</v>
      </c>
      <c r="AM172" s="1" t="s">
        <v>244</v>
      </c>
      <c r="AN172" s="1">
        <v>1</v>
      </c>
      <c r="AO172" s="1" t="s">
        <v>1199</v>
      </c>
      <c r="AP172" s="1" t="s">
        <v>72</v>
      </c>
      <c r="AQ172" s="1" t="s">
        <v>72</v>
      </c>
      <c r="AR172" s="1" t="s">
        <v>72</v>
      </c>
      <c r="AS172" s="1" t="s">
        <v>72</v>
      </c>
      <c r="AT172" s="1" t="s">
        <v>72</v>
      </c>
      <c r="AU172" s="3">
        <v>44403</v>
      </c>
      <c r="AV172" s="6">
        <v>0.60416666666666663</v>
      </c>
      <c r="AW172" s="6">
        <v>0.68402777777777779</v>
      </c>
      <c r="AX172" s="6">
        <v>7.986111111111116E-2</v>
      </c>
      <c r="AY172" s="6">
        <v>1.7361111111111049E-2</v>
      </c>
      <c r="AZ172" s="1" t="s">
        <v>1200</v>
      </c>
      <c r="BA172" s="1" t="s">
        <v>1201</v>
      </c>
      <c r="BB172" s="1" t="s">
        <v>1201</v>
      </c>
      <c r="BC172" s="1" t="s">
        <v>247</v>
      </c>
      <c r="BD172" s="1">
        <v>4</v>
      </c>
      <c r="BE172" s="1" t="s">
        <v>95</v>
      </c>
      <c r="BF172" s="1" t="s">
        <v>75</v>
      </c>
      <c r="BG172" s="1" t="s">
        <v>72</v>
      </c>
      <c r="BH172" s="1" t="s">
        <v>88</v>
      </c>
      <c r="BI172" s="1" t="s">
        <v>96</v>
      </c>
      <c r="BJ172" s="1" t="s">
        <v>72</v>
      </c>
      <c r="BK172" s="1" t="s">
        <v>312</v>
      </c>
      <c r="BL172" s="1" t="s">
        <v>1185</v>
      </c>
      <c r="BM172" s="1">
        <v>77</v>
      </c>
      <c r="BN172" s="1" t="s">
        <v>75</v>
      </c>
      <c r="BO172" s="1" t="s">
        <v>75</v>
      </c>
      <c r="BP172" s="1" t="s">
        <v>75</v>
      </c>
      <c r="BQ172" s="21" t="s">
        <v>99</v>
      </c>
      <c r="BR172" s="21" t="s">
        <v>100</v>
      </c>
    </row>
    <row r="173" spans="1:70" ht="20.45" customHeight="1">
      <c r="A173" s="1" t="s">
        <v>1204</v>
      </c>
      <c r="B173" s="1">
        <v>210112</v>
      </c>
      <c r="C173" s="1" t="s">
        <v>71</v>
      </c>
      <c r="D173" s="3">
        <v>44404</v>
      </c>
      <c r="E173" s="4">
        <v>0.6166666666666667</v>
      </c>
      <c r="F173" s="5">
        <v>44378</v>
      </c>
      <c r="G173" s="3">
        <v>44404</v>
      </c>
      <c r="H173" s="4">
        <v>0.94444444444444453</v>
      </c>
      <c r="I173" s="4">
        <v>0.32777777777777783</v>
      </c>
      <c r="J173" s="1" t="s">
        <v>72</v>
      </c>
      <c r="K173" s="1" t="s">
        <v>498</v>
      </c>
      <c r="L173" s="1" t="s">
        <v>1205</v>
      </c>
      <c r="M173" s="1" t="s">
        <v>75</v>
      </c>
      <c r="N173" s="1" t="s">
        <v>208</v>
      </c>
      <c r="O173" s="1" t="s">
        <v>77</v>
      </c>
      <c r="P173" s="1" t="s">
        <v>78</v>
      </c>
      <c r="Q173" s="1" t="s">
        <v>78</v>
      </c>
      <c r="R173" s="1" t="s">
        <v>78</v>
      </c>
      <c r="S173" s="1" t="s">
        <v>96</v>
      </c>
      <c r="T173" s="1" t="s">
        <v>72</v>
      </c>
      <c r="U173" s="16" t="s">
        <v>1206</v>
      </c>
      <c r="V173" s="1" t="s">
        <v>80</v>
      </c>
      <c r="W173" s="1" t="s">
        <v>778</v>
      </c>
      <c r="X173" s="1" t="s">
        <v>779</v>
      </c>
      <c r="Y173" s="1" t="s">
        <v>780</v>
      </c>
      <c r="Z173" s="1" t="s">
        <v>291</v>
      </c>
      <c r="AA173" s="1" t="s">
        <v>72</v>
      </c>
      <c r="AB173" s="1" t="s">
        <v>292</v>
      </c>
      <c r="AC173" s="1" t="s">
        <v>292</v>
      </c>
      <c r="AD173" s="1" t="s">
        <v>126</v>
      </c>
      <c r="AE173" s="1">
        <v>44</v>
      </c>
      <c r="AF173" s="1" t="s">
        <v>88</v>
      </c>
      <c r="AG173" s="1" t="s">
        <v>72</v>
      </c>
      <c r="AH173" s="1" t="s">
        <v>299</v>
      </c>
      <c r="AI173" s="1" t="s">
        <v>90</v>
      </c>
      <c r="AJ173" s="1" t="s">
        <v>91</v>
      </c>
      <c r="AK173" s="1" t="s">
        <v>92</v>
      </c>
      <c r="AL173" s="1" t="s">
        <v>72</v>
      </c>
      <c r="AM173" s="1" t="s">
        <v>254</v>
      </c>
      <c r="AN173" s="1" t="s">
        <v>72</v>
      </c>
      <c r="AO173" s="1" t="s">
        <v>367</v>
      </c>
      <c r="AP173" s="1">
        <v>6</v>
      </c>
      <c r="AQ173" s="1" t="s">
        <v>219</v>
      </c>
      <c r="AR173" s="1" t="s">
        <v>447</v>
      </c>
      <c r="AS173" s="1" t="s">
        <v>72</v>
      </c>
      <c r="AT173" s="1" t="s">
        <v>72</v>
      </c>
      <c r="AU173" s="3">
        <v>44405</v>
      </c>
      <c r="AV173" s="6">
        <v>1.3333333333333333</v>
      </c>
      <c r="AW173" s="6">
        <v>1.3958333333333333</v>
      </c>
      <c r="AX173" s="6">
        <v>6.25E-2</v>
      </c>
      <c r="AY173" s="6">
        <v>0.38888888888888873</v>
      </c>
      <c r="AZ173" s="1" t="s">
        <v>1207</v>
      </c>
      <c r="BA173" s="1" t="s">
        <v>1208</v>
      </c>
      <c r="BB173" s="1" t="s">
        <v>1208</v>
      </c>
      <c r="BC173" s="1" t="s">
        <v>800</v>
      </c>
      <c r="BD173" s="1">
        <v>4</v>
      </c>
      <c r="BE173" s="1" t="s">
        <v>881</v>
      </c>
      <c r="BF173" s="1" t="s">
        <v>75</v>
      </c>
      <c r="BG173" s="1" t="s">
        <v>72</v>
      </c>
      <c r="BH173" s="1" t="s">
        <v>88</v>
      </c>
      <c r="BI173" s="1" t="s">
        <v>96</v>
      </c>
      <c r="BJ173" s="1" t="s">
        <v>72</v>
      </c>
      <c r="BK173" s="1" t="s">
        <v>963</v>
      </c>
      <c r="BL173" s="1" t="s">
        <v>1209</v>
      </c>
      <c r="BM173" s="1">
        <v>71</v>
      </c>
      <c r="BN173" s="1" t="s">
        <v>75</v>
      </c>
      <c r="BO173" s="1" t="s">
        <v>75</v>
      </c>
      <c r="BP173" s="1" t="s">
        <v>75</v>
      </c>
      <c r="BQ173" s="21" t="s">
        <v>99</v>
      </c>
      <c r="BR173" s="21" t="s">
        <v>100</v>
      </c>
    </row>
    <row r="174" spans="1:70" ht="20.45" customHeight="1">
      <c r="A174" s="1" t="s">
        <v>1210</v>
      </c>
      <c r="B174" s="1">
        <v>210113</v>
      </c>
      <c r="C174" s="1" t="s">
        <v>71</v>
      </c>
      <c r="D174" s="3">
        <v>44410</v>
      </c>
      <c r="E174" s="4">
        <v>0.94305555555555554</v>
      </c>
      <c r="F174" s="5">
        <v>44409</v>
      </c>
      <c r="G174" s="3">
        <v>44410</v>
      </c>
      <c r="H174" s="4">
        <v>0.99652777777777779</v>
      </c>
      <c r="I174" s="4">
        <v>5.3472222222222254E-2</v>
      </c>
      <c r="J174" s="1">
        <v>3</v>
      </c>
      <c r="K174" s="1" t="s">
        <v>73</v>
      </c>
      <c r="L174" s="1" t="s">
        <v>1211</v>
      </c>
      <c r="M174" s="1" t="s">
        <v>75</v>
      </c>
      <c r="N174" s="1" t="s">
        <v>838</v>
      </c>
      <c r="O174" s="1" t="s">
        <v>77</v>
      </c>
      <c r="P174" s="1" t="s">
        <v>78</v>
      </c>
      <c r="Q174" s="1" t="s">
        <v>78</v>
      </c>
      <c r="R174" s="1" t="s">
        <v>78</v>
      </c>
      <c r="S174" s="1" t="s">
        <v>79</v>
      </c>
      <c r="T174" s="1" t="s">
        <v>72</v>
      </c>
      <c r="U174" s="16" t="s">
        <v>982</v>
      </c>
      <c r="V174" s="1" t="s">
        <v>80</v>
      </c>
      <c r="W174" s="1" t="s">
        <v>81</v>
      </c>
      <c r="X174" s="1" t="s">
        <v>123</v>
      </c>
      <c r="Y174" s="1" t="s">
        <v>83</v>
      </c>
      <c r="Z174" s="1" t="s">
        <v>84</v>
      </c>
      <c r="AA174" s="1" t="s">
        <v>72</v>
      </c>
      <c r="AB174" s="1" t="s">
        <v>140</v>
      </c>
      <c r="AC174" s="1" t="s">
        <v>141</v>
      </c>
      <c r="AD174" s="1" t="s">
        <v>126</v>
      </c>
      <c r="AE174" s="1">
        <v>80</v>
      </c>
      <c r="AF174" s="1" t="s">
        <v>88</v>
      </c>
      <c r="AG174" s="1" t="s">
        <v>72</v>
      </c>
      <c r="AH174" s="1" t="s">
        <v>954</v>
      </c>
      <c r="AI174" s="1" t="s">
        <v>90</v>
      </c>
      <c r="AJ174" s="1" t="s">
        <v>91</v>
      </c>
      <c r="AK174" s="1" t="s">
        <v>92</v>
      </c>
      <c r="AL174" s="1" t="s">
        <v>72</v>
      </c>
      <c r="AM174" s="1" t="s">
        <v>229</v>
      </c>
      <c r="AN174" s="1">
        <v>2</v>
      </c>
      <c r="AO174" s="1" t="s">
        <v>230</v>
      </c>
      <c r="AP174" s="1" t="s">
        <v>72</v>
      </c>
      <c r="AQ174" s="1" t="s">
        <v>72</v>
      </c>
      <c r="AR174" s="1" t="s">
        <v>220</v>
      </c>
      <c r="AS174" s="1" t="s">
        <v>72</v>
      </c>
      <c r="AT174" s="1" t="s">
        <v>72</v>
      </c>
      <c r="AU174" s="3">
        <v>44411</v>
      </c>
      <c r="AV174" s="6">
        <v>0.36458333333333331</v>
      </c>
      <c r="AW174" s="6">
        <v>0.46875</v>
      </c>
      <c r="AX174" s="6">
        <v>0.10416666666666669</v>
      </c>
      <c r="AY174" s="6">
        <v>0.36805555555555558</v>
      </c>
      <c r="AZ174" s="4">
        <v>0.42152777777777778</v>
      </c>
      <c r="BA174" s="1" t="s">
        <v>1212</v>
      </c>
      <c r="BB174" s="1" t="s">
        <v>1212</v>
      </c>
      <c r="BC174" s="1" t="s">
        <v>247</v>
      </c>
      <c r="BD174" s="1">
        <v>4</v>
      </c>
      <c r="BE174" s="1" t="s">
        <v>95</v>
      </c>
      <c r="BF174" s="1" t="s">
        <v>75</v>
      </c>
      <c r="BG174" s="1" t="s">
        <v>72</v>
      </c>
      <c r="BH174" s="1" t="s">
        <v>88</v>
      </c>
      <c r="BI174" s="1" t="s">
        <v>79</v>
      </c>
      <c r="BJ174" s="1" t="s">
        <v>72</v>
      </c>
      <c r="BK174" s="1" t="s">
        <v>312</v>
      </c>
      <c r="BL174" s="1" t="s">
        <v>1213</v>
      </c>
      <c r="BM174" s="1">
        <v>102</v>
      </c>
      <c r="BN174" s="1" t="s">
        <v>88</v>
      </c>
      <c r="BO174" s="1" t="s">
        <v>88</v>
      </c>
      <c r="BP174" s="1" t="s">
        <v>88</v>
      </c>
      <c r="BQ174" s="1" t="s">
        <v>160</v>
      </c>
      <c r="BR174" s="1" t="s">
        <v>440</v>
      </c>
    </row>
    <row r="175" spans="1:70" ht="20.45" customHeight="1">
      <c r="A175" s="1" t="s">
        <v>1214</v>
      </c>
      <c r="B175" s="1">
        <v>210114</v>
      </c>
      <c r="C175" s="1" t="s">
        <v>71</v>
      </c>
      <c r="D175" s="3">
        <v>44411</v>
      </c>
      <c r="E175" s="4">
        <v>0.49374999999999997</v>
      </c>
      <c r="F175" s="5">
        <v>44409</v>
      </c>
      <c r="G175" s="3">
        <v>44411</v>
      </c>
      <c r="H175" s="4">
        <v>0.55486111111111114</v>
      </c>
      <c r="I175" s="4">
        <v>6.1111111111111172E-2</v>
      </c>
      <c r="J175" s="1">
        <v>8</v>
      </c>
      <c r="K175" s="1" t="s">
        <v>776</v>
      </c>
      <c r="L175" s="1" t="s">
        <v>1215</v>
      </c>
      <c r="M175" s="1" t="s">
        <v>75</v>
      </c>
      <c r="N175" s="1" t="s">
        <v>838</v>
      </c>
      <c r="O175" s="1" t="s">
        <v>77</v>
      </c>
      <c r="P175" s="1" t="s">
        <v>78</v>
      </c>
      <c r="Q175" s="1" t="s">
        <v>78</v>
      </c>
      <c r="R175" s="1" t="s">
        <v>78</v>
      </c>
      <c r="S175" s="1" t="s">
        <v>96</v>
      </c>
      <c r="T175" s="1" t="s">
        <v>72</v>
      </c>
      <c r="U175" s="16" t="s">
        <v>1216</v>
      </c>
      <c r="V175" s="1" t="s">
        <v>80</v>
      </c>
      <c r="W175" s="1" t="s">
        <v>812</v>
      </c>
      <c r="X175" s="1" t="s">
        <v>813</v>
      </c>
      <c r="Y175" s="1" t="s">
        <v>814</v>
      </c>
      <c r="Z175" s="1" t="s">
        <v>84</v>
      </c>
      <c r="AA175" s="1" t="s">
        <v>72</v>
      </c>
      <c r="AB175" s="1" t="s">
        <v>140</v>
      </c>
      <c r="AC175" s="1" t="s">
        <v>141</v>
      </c>
      <c r="AD175" s="1" t="s">
        <v>126</v>
      </c>
      <c r="AE175" s="1">
        <v>66</v>
      </c>
      <c r="AF175" s="1" t="s">
        <v>88</v>
      </c>
      <c r="AG175" s="1" t="s">
        <v>72</v>
      </c>
      <c r="AH175" s="1" t="s">
        <v>954</v>
      </c>
      <c r="AI175" s="1" t="s">
        <v>90</v>
      </c>
      <c r="AJ175" s="1" t="s">
        <v>91</v>
      </c>
      <c r="AK175" s="1" t="s">
        <v>1217</v>
      </c>
      <c r="AL175" s="1" t="s">
        <v>72</v>
      </c>
      <c r="AM175" s="1" t="s">
        <v>254</v>
      </c>
      <c r="AN175" s="1">
        <v>1</v>
      </c>
      <c r="AO175" s="1" t="s">
        <v>1218</v>
      </c>
      <c r="AP175" s="1" t="s">
        <v>72</v>
      </c>
      <c r="AQ175" s="1" t="s">
        <v>72</v>
      </c>
      <c r="AR175" s="1" t="s">
        <v>220</v>
      </c>
      <c r="AS175" s="1" t="s">
        <v>72</v>
      </c>
      <c r="AT175" s="1" t="s">
        <v>72</v>
      </c>
      <c r="AU175" s="3">
        <v>44411</v>
      </c>
      <c r="AV175" s="6">
        <v>0.57708333333333328</v>
      </c>
      <c r="AW175" s="6">
        <v>0.6875</v>
      </c>
      <c r="AX175" s="6">
        <v>0.11041666666666672</v>
      </c>
      <c r="AY175" s="6">
        <v>2.2222222222222143E-2</v>
      </c>
      <c r="AZ175" s="1" t="s">
        <v>711</v>
      </c>
      <c r="BA175" s="1" t="s">
        <v>1219</v>
      </c>
      <c r="BB175" s="1" t="s">
        <v>1219</v>
      </c>
      <c r="BC175" s="1" t="s">
        <v>247</v>
      </c>
      <c r="BD175" s="1">
        <v>4</v>
      </c>
      <c r="BE175" s="1" t="s">
        <v>881</v>
      </c>
      <c r="BF175" s="1" t="s">
        <v>75</v>
      </c>
      <c r="BG175" s="1" t="s">
        <v>72</v>
      </c>
      <c r="BH175" s="1" t="s">
        <v>88</v>
      </c>
      <c r="BI175" s="1" t="s">
        <v>96</v>
      </c>
      <c r="BJ175" s="1" t="s">
        <v>72</v>
      </c>
      <c r="BK175" s="1" t="s">
        <v>312</v>
      </c>
      <c r="BL175" s="1" t="s">
        <v>1213</v>
      </c>
      <c r="BM175" s="1">
        <v>46</v>
      </c>
      <c r="BN175" s="1" t="s">
        <v>75</v>
      </c>
      <c r="BO175" s="1" t="s">
        <v>75</v>
      </c>
      <c r="BP175" s="1" t="s">
        <v>75</v>
      </c>
      <c r="BQ175" s="21" t="s">
        <v>99</v>
      </c>
      <c r="BR175" s="21" t="s">
        <v>100</v>
      </c>
    </row>
    <row r="176" spans="1:70" ht="20.45" customHeight="1">
      <c r="A176" s="1" t="s">
        <v>1220</v>
      </c>
      <c r="B176" s="1">
        <v>210115</v>
      </c>
      <c r="C176" s="1" t="s">
        <v>71</v>
      </c>
      <c r="D176" s="3">
        <v>44411</v>
      </c>
      <c r="E176" s="4">
        <v>0.59166666666666667</v>
      </c>
      <c r="F176" s="5">
        <v>44409</v>
      </c>
      <c r="G176" s="3">
        <v>44411</v>
      </c>
      <c r="H176" s="4">
        <v>0.92361111111111116</v>
      </c>
      <c r="I176" s="4">
        <v>0.33194444444444449</v>
      </c>
      <c r="J176" s="1">
        <v>2</v>
      </c>
      <c r="K176" s="1" t="s">
        <v>776</v>
      </c>
      <c r="L176" s="1" t="s">
        <v>1221</v>
      </c>
      <c r="M176" s="1" t="s">
        <v>75</v>
      </c>
      <c r="N176" s="1" t="s">
        <v>208</v>
      </c>
      <c r="O176" s="1" t="s">
        <v>77</v>
      </c>
      <c r="P176" s="1" t="s">
        <v>78</v>
      </c>
      <c r="Q176" s="1" t="s">
        <v>78</v>
      </c>
      <c r="R176" s="1" t="s">
        <v>78</v>
      </c>
      <c r="S176" s="1" t="s">
        <v>79</v>
      </c>
      <c r="T176" s="1" t="s">
        <v>72</v>
      </c>
      <c r="U176" s="19" t="s">
        <v>847</v>
      </c>
      <c r="V176" s="1" t="s">
        <v>80</v>
      </c>
      <c r="W176" s="1" t="s">
        <v>778</v>
      </c>
      <c r="X176" s="1" t="s">
        <v>779</v>
      </c>
      <c r="Y176" s="1" t="s">
        <v>780</v>
      </c>
      <c r="Z176" s="1" t="s">
        <v>291</v>
      </c>
      <c r="AA176" s="1" t="s">
        <v>72</v>
      </c>
      <c r="AB176" s="1" t="s">
        <v>292</v>
      </c>
      <c r="AC176" s="1" t="s">
        <v>1222</v>
      </c>
      <c r="AD176" s="1" t="s">
        <v>126</v>
      </c>
      <c r="AE176" s="1">
        <v>55</v>
      </c>
      <c r="AF176" s="1" t="s">
        <v>88</v>
      </c>
      <c r="AG176" s="1" t="s">
        <v>72</v>
      </c>
      <c r="AH176" s="1" t="s">
        <v>299</v>
      </c>
      <c r="AI176" s="1" t="s">
        <v>90</v>
      </c>
      <c r="AJ176" s="1" t="s">
        <v>91</v>
      </c>
      <c r="AK176" s="1" t="s">
        <v>216</v>
      </c>
      <c r="AL176" s="1" t="s">
        <v>72</v>
      </c>
      <c r="AM176" s="1" t="s">
        <v>254</v>
      </c>
      <c r="AN176" s="1" t="s">
        <v>72</v>
      </c>
      <c r="AO176" s="1" t="s">
        <v>367</v>
      </c>
      <c r="AP176" s="1">
        <v>6</v>
      </c>
      <c r="AQ176" s="1" t="s">
        <v>219</v>
      </c>
      <c r="AR176" s="1" t="s">
        <v>1223</v>
      </c>
      <c r="AS176" s="1" t="s">
        <v>72</v>
      </c>
      <c r="AT176" s="1" t="s">
        <v>72</v>
      </c>
      <c r="AU176" s="3">
        <v>44412</v>
      </c>
      <c r="AV176" s="6">
        <v>1.3645833333333333</v>
      </c>
      <c r="AW176" s="6">
        <v>1.4305555555555556</v>
      </c>
      <c r="AX176" s="6">
        <v>6.5972222222222321E-2</v>
      </c>
      <c r="AY176" s="6">
        <v>0.4409722222222221</v>
      </c>
      <c r="AZ176" s="1" t="s">
        <v>1224</v>
      </c>
      <c r="BA176" s="1" t="s">
        <v>1225</v>
      </c>
      <c r="BB176" s="1" t="s">
        <v>1225</v>
      </c>
      <c r="BC176" s="1" t="s">
        <v>800</v>
      </c>
      <c r="BD176" s="1">
        <v>4</v>
      </c>
      <c r="BE176" s="1" t="s">
        <v>1226</v>
      </c>
      <c r="BF176" s="1" t="s">
        <v>88</v>
      </c>
      <c r="BG176" s="1" t="s">
        <v>72</v>
      </c>
      <c r="BH176" s="1" t="s">
        <v>88</v>
      </c>
      <c r="BI176" s="1" t="s">
        <v>79</v>
      </c>
      <c r="BJ176" s="1" t="s">
        <v>72</v>
      </c>
      <c r="BK176" s="1" t="s">
        <v>963</v>
      </c>
      <c r="BL176" s="1" t="s">
        <v>1227</v>
      </c>
      <c r="BM176" s="1">
        <v>82</v>
      </c>
      <c r="BN176" s="1" t="s">
        <v>88</v>
      </c>
      <c r="BO176" s="1" t="s">
        <v>88</v>
      </c>
      <c r="BP176" s="1" t="s">
        <v>88</v>
      </c>
      <c r="BQ176" s="1" t="s">
        <v>160</v>
      </c>
      <c r="BR176" s="1" t="s">
        <v>768</v>
      </c>
    </row>
    <row r="177" spans="1:70" ht="20.45" customHeight="1">
      <c r="A177" s="1" t="s">
        <v>1228</v>
      </c>
      <c r="B177" s="1">
        <v>210116</v>
      </c>
      <c r="C177" s="1" t="s">
        <v>71</v>
      </c>
      <c r="D177" s="3">
        <v>44414</v>
      </c>
      <c r="E177" s="4">
        <v>0.54722222222222217</v>
      </c>
      <c r="F177" s="5">
        <v>44409</v>
      </c>
      <c r="G177" s="3">
        <v>44414</v>
      </c>
      <c r="H177" s="4">
        <v>0.61805555555555558</v>
      </c>
      <c r="I177" s="4">
        <v>7.0833333333333415E-2</v>
      </c>
      <c r="J177" s="1">
        <v>4</v>
      </c>
      <c r="K177" s="1" t="s">
        <v>776</v>
      </c>
      <c r="L177" s="1" t="s">
        <v>1229</v>
      </c>
      <c r="M177" s="1" t="s">
        <v>75</v>
      </c>
      <c r="N177" s="1" t="s">
        <v>838</v>
      </c>
      <c r="O177" s="1" t="s">
        <v>77</v>
      </c>
      <c r="P177" s="1" t="s">
        <v>78</v>
      </c>
      <c r="Q177" s="1" t="s">
        <v>78</v>
      </c>
      <c r="R177" s="1" t="s">
        <v>78</v>
      </c>
      <c r="S177" s="1" t="s">
        <v>96</v>
      </c>
      <c r="T177" s="1" t="s">
        <v>72</v>
      </c>
      <c r="U177" s="16" t="s">
        <v>747</v>
      </c>
      <c r="V177" s="1" t="s">
        <v>80</v>
      </c>
      <c r="W177" s="1" t="s">
        <v>812</v>
      </c>
      <c r="X177" s="1" t="s">
        <v>813</v>
      </c>
      <c r="Y177" s="1" t="s">
        <v>814</v>
      </c>
      <c r="Z177" s="1" t="s">
        <v>84</v>
      </c>
      <c r="AA177" s="1" t="s">
        <v>72</v>
      </c>
      <c r="AB177" s="1" t="s">
        <v>104</v>
      </c>
      <c r="AC177" s="1" t="s">
        <v>1060</v>
      </c>
      <c r="AD177" s="1" t="s">
        <v>126</v>
      </c>
      <c r="AE177" s="1">
        <v>38</v>
      </c>
      <c r="AF177" s="1" t="s">
        <v>88</v>
      </c>
      <c r="AG177" s="1" t="s">
        <v>72</v>
      </c>
      <c r="AH177" s="1" t="s">
        <v>954</v>
      </c>
      <c r="AI177" s="1" t="s">
        <v>90</v>
      </c>
      <c r="AJ177" s="1" t="s">
        <v>91</v>
      </c>
      <c r="AK177" s="1" t="s">
        <v>92</v>
      </c>
      <c r="AL177" s="1" t="s">
        <v>72</v>
      </c>
      <c r="AM177" s="1" t="s">
        <v>217</v>
      </c>
      <c r="AN177" s="1">
        <v>1</v>
      </c>
      <c r="AO177" s="1" t="s">
        <v>659</v>
      </c>
      <c r="AP177" s="1" t="s">
        <v>72</v>
      </c>
      <c r="AQ177" s="1" t="s">
        <v>72</v>
      </c>
      <c r="AR177" s="1" t="s">
        <v>220</v>
      </c>
      <c r="AS177" s="1" t="s">
        <v>878</v>
      </c>
      <c r="AT177" s="1" t="s">
        <v>72</v>
      </c>
      <c r="AU177" s="3">
        <v>44414</v>
      </c>
      <c r="AV177" s="6">
        <v>0.69444444444444453</v>
      </c>
      <c r="AW177" s="6">
        <v>0.74305555555555547</v>
      </c>
      <c r="AX177" s="6">
        <v>4.8611111111110938E-2</v>
      </c>
      <c r="AY177" s="6">
        <v>7.6388888888888951E-2</v>
      </c>
      <c r="AZ177" s="1" t="s">
        <v>1230</v>
      </c>
      <c r="BA177" s="1" t="s">
        <v>1231</v>
      </c>
      <c r="BB177" s="1" t="s">
        <v>1231</v>
      </c>
      <c r="BC177" s="1" t="s">
        <v>247</v>
      </c>
      <c r="BD177" s="1">
        <v>15</v>
      </c>
      <c r="BE177" s="1" t="s">
        <v>95</v>
      </c>
      <c r="BF177" s="1" t="s">
        <v>75</v>
      </c>
      <c r="BG177" s="1" t="s">
        <v>72</v>
      </c>
      <c r="BH177" s="1" t="s">
        <v>88</v>
      </c>
      <c r="BI177" s="1" t="s">
        <v>96</v>
      </c>
      <c r="BJ177" s="1" t="s">
        <v>72</v>
      </c>
      <c r="BK177" s="1" t="s">
        <v>312</v>
      </c>
      <c r="BL177" s="1" t="s">
        <v>1232</v>
      </c>
      <c r="BM177" s="1">
        <v>42</v>
      </c>
      <c r="BN177" s="1" t="s">
        <v>75</v>
      </c>
      <c r="BO177" s="1" t="s">
        <v>75</v>
      </c>
      <c r="BP177" s="1" t="s">
        <v>75</v>
      </c>
      <c r="BQ177" s="21" t="s">
        <v>99</v>
      </c>
      <c r="BR177" s="21" t="s">
        <v>100</v>
      </c>
    </row>
    <row r="178" spans="1:70" ht="20.45" customHeight="1">
      <c r="A178" s="1" t="s">
        <v>1233</v>
      </c>
      <c r="B178" s="1">
        <v>210117</v>
      </c>
      <c r="C178" s="1" t="s">
        <v>71</v>
      </c>
      <c r="D178" s="3">
        <v>44414</v>
      </c>
      <c r="E178" s="4">
        <v>0.6166666666666667</v>
      </c>
      <c r="F178" s="5">
        <v>44409</v>
      </c>
      <c r="G178" s="3">
        <v>44414</v>
      </c>
      <c r="H178" s="4">
        <v>0.94791666666666663</v>
      </c>
      <c r="I178" s="4">
        <v>0.33124999999999993</v>
      </c>
      <c r="J178" s="1">
        <v>3</v>
      </c>
      <c r="K178" s="1" t="s">
        <v>776</v>
      </c>
      <c r="L178" s="1" t="s">
        <v>1234</v>
      </c>
      <c r="M178" s="1" t="s">
        <v>75</v>
      </c>
      <c r="N178" s="1" t="s">
        <v>838</v>
      </c>
      <c r="O178" s="1" t="s">
        <v>77</v>
      </c>
      <c r="P178" s="1" t="s">
        <v>78</v>
      </c>
      <c r="Q178" s="1" t="s">
        <v>78</v>
      </c>
      <c r="R178" s="1" t="s">
        <v>78</v>
      </c>
      <c r="S178" s="1" t="s">
        <v>96</v>
      </c>
      <c r="T178" s="1" t="s">
        <v>72</v>
      </c>
      <c r="U178" s="16" t="s">
        <v>982</v>
      </c>
      <c r="V178" s="1" t="s">
        <v>80</v>
      </c>
      <c r="W178" s="1" t="s">
        <v>778</v>
      </c>
      <c r="X178" s="1" t="s">
        <v>779</v>
      </c>
      <c r="Y178" s="1" t="s">
        <v>780</v>
      </c>
      <c r="Z178" s="1" t="s">
        <v>84</v>
      </c>
      <c r="AA178" s="1" t="s">
        <v>72</v>
      </c>
      <c r="AB178" s="1" t="s">
        <v>140</v>
      </c>
      <c r="AC178" s="1" t="s">
        <v>140</v>
      </c>
      <c r="AD178" s="1" t="s">
        <v>126</v>
      </c>
      <c r="AE178" s="1">
        <v>32</v>
      </c>
      <c r="AF178" s="1" t="s">
        <v>88</v>
      </c>
      <c r="AG178" s="1" t="s">
        <v>72</v>
      </c>
      <c r="AH178" s="1" t="s">
        <v>414</v>
      </c>
      <c r="AI178" s="1" t="s">
        <v>90</v>
      </c>
      <c r="AJ178" s="1" t="s">
        <v>91</v>
      </c>
      <c r="AK178" s="1" t="s">
        <v>92</v>
      </c>
      <c r="AL178" s="1" t="s">
        <v>72</v>
      </c>
      <c r="AM178" s="1" t="s">
        <v>254</v>
      </c>
      <c r="AN178" s="1">
        <v>2</v>
      </c>
      <c r="AO178" s="1" t="s">
        <v>1235</v>
      </c>
      <c r="AP178" s="1" t="s">
        <v>72</v>
      </c>
      <c r="AQ178" s="1" t="s">
        <v>72</v>
      </c>
      <c r="AR178" s="1" t="s">
        <v>220</v>
      </c>
      <c r="AS178" s="1" t="s">
        <v>878</v>
      </c>
      <c r="AT178" s="1" t="s">
        <v>72</v>
      </c>
      <c r="AU178" s="3">
        <v>44415</v>
      </c>
      <c r="AV178" s="6">
        <v>1.2708333333333333</v>
      </c>
      <c r="AW178" s="6">
        <v>1.3576388888888891</v>
      </c>
      <c r="AX178" s="6">
        <v>8.6805555555555802E-2</v>
      </c>
      <c r="AY178" s="6">
        <v>0.32291666666666663</v>
      </c>
      <c r="AZ178" s="1" t="s">
        <v>1236</v>
      </c>
      <c r="BA178" s="1" t="s">
        <v>1237</v>
      </c>
      <c r="BB178" s="1" t="s">
        <v>1237</v>
      </c>
      <c r="BC178" s="1" t="s">
        <v>247</v>
      </c>
      <c r="BD178" s="1">
        <v>15</v>
      </c>
      <c r="BE178" s="1" t="s">
        <v>881</v>
      </c>
      <c r="BF178" s="1" t="s">
        <v>75</v>
      </c>
      <c r="BG178" s="1" t="s">
        <v>72</v>
      </c>
      <c r="BH178" s="1" t="s">
        <v>88</v>
      </c>
      <c r="BI178" s="1" t="s">
        <v>96</v>
      </c>
      <c r="BJ178" s="1" t="s">
        <v>72</v>
      </c>
      <c r="BK178" s="1" t="s">
        <v>312</v>
      </c>
      <c r="BL178" s="1" t="s">
        <v>1232</v>
      </c>
      <c r="BM178" s="1">
        <v>54</v>
      </c>
      <c r="BN178" s="1" t="s">
        <v>75</v>
      </c>
      <c r="BO178" s="1" t="s">
        <v>75</v>
      </c>
      <c r="BP178" s="1" t="s">
        <v>75</v>
      </c>
      <c r="BQ178" s="21" t="s">
        <v>99</v>
      </c>
      <c r="BR178" s="21" t="s">
        <v>100</v>
      </c>
    </row>
    <row r="179" spans="1:70" ht="20.45" customHeight="1">
      <c r="A179" s="1" t="s">
        <v>1238</v>
      </c>
      <c r="B179" s="1">
        <v>210118</v>
      </c>
      <c r="C179" s="1" t="s">
        <v>71</v>
      </c>
      <c r="D179" s="3">
        <v>44417</v>
      </c>
      <c r="E179" s="4">
        <v>0.55555555555555558</v>
      </c>
      <c r="F179" s="5">
        <v>44409</v>
      </c>
      <c r="G179" s="3">
        <v>44417</v>
      </c>
      <c r="H179" s="4">
        <v>0.90625</v>
      </c>
      <c r="I179" s="4">
        <v>0.35069444444444442</v>
      </c>
      <c r="J179" s="1">
        <v>2</v>
      </c>
      <c r="K179" s="1" t="s">
        <v>776</v>
      </c>
      <c r="L179" s="1" t="s">
        <v>1239</v>
      </c>
      <c r="M179" s="1" t="s">
        <v>75</v>
      </c>
      <c r="N179" s="1" t="s">
        <v>838</v>
      </c>
      <c r="O179" s="1" t="s">
        <v>77</v>
      </c>
      <c r="P179" s="1" t="s">
        <v>78</v>
      </c>
      <c r="Q179" s="1" t="s">
        <v>78</v>
      </c>
      <c r="R179" s="1" t="s">
        <v>78</v>
      </c>
      <c r="S179" s="1" t="s">
        <v>96</v>
      </c>
      <c r="T179" s="1" t="s">
        <v>72</v>
      </c>
      <c r="U179" s="16" t="s">
        <v>982</v>
      </c>
      <c r="V179" s="1" t="s">
        <v>80</v>
      </c>
      <c r="W179" s="1" t="s">
        <v>778</v>
      </c>
      <c r="X179" s="1" t="s">
        <v>779</v>
      </c>
      <c r="Y179" s="1" t="s">
        <v>780</v>
      </c>
      <c r="Z179" s="1" t="s">
        <v>84</v>
      </c>
      <c r="AA179" s="1" t="s">
        <v>72</v>
      </c>
      <c r="AB179" s="1" t="s">
        <v>140</v>
      </c>
      <c r="AC179" s="1" t="s">
        <v>140</v>
      </c>
      <c r="AD179" s="1" t="s">
        <v>126</v>
      </c>
      <c r="AE179" s="1">
        <v>60</v>
      </c>
      <c r="AF179" s="1" t="s">
        <v>88</v>
      </c>
      <c r="AG179" s="1" t="s">
        <v>72</v>
      </c>
      <c r="AH179" s="1" t="s">
        <v>299</v>
      </c>
      <c r="AI179" s="1" t="s">
        <v>90</v>
      </c>
      <c r="AJ179" s="1" t="s">
        <v>91</v>
      </c>
      <c r="AK179" s="1" t="s">
        <v>92</v>
      </c>
      <c r="AL179" s="1" t="s">
        <v>72</v>
      </c>
      <c r="AM179" s="1" t="s">
        <v>254</v>
      </c>
      <c r="AN179" s="1">
        <v>3</v>
      </c>
      <c r="AO179" s="1" t="s">
        <v>1240</v>
      </c>
      <c r="AP179" s="1" t="s">
        <v>72</v>
      </c>
      <c r="AQ179" s="1" t="s">
        <v>72</v>
      </c>
      <c r="AR179" s="1" t="s">
        <v>220</v>
      </c>
      <c r="AS179" s="1" t="s">
        <v>878</v>
      </c>
      <c r="AT179" s="1" t="s">
        <v>72</v>
      </c>
      <c r="AU179" s="3">
        <v>44418</v>
      </c>
      <c r="AV179" s="6">
        <v>1.28125</v>
      </c>
      <c r="AW179" s="6">
        <v>1.4027777777777777</v>
      </c>
      <c r="AX179" s="6">
        <v>0.12152777777777768</v>
      </c>
      <c r="AY179" s="6">
        <v>0.375</v>
      </c>
      <c r="AZ179" s="1" t="s">
        <v>1241</v>
      </c>
      <c r="BA179" s="1" t="s">
        <v>1029</v>
      </c>
      <c r="BB179" s="1" t="s">
        <v>1029</v>
      </c>
      <c r="BC179" s="1" t="s">
        <v>247</v>
      </c>
      <c r="BD179" s="1">
        <v>15</v>
      </c>
      <c r="BE179" s="1" t="s">
        <v>183</v>
      </c>
      <c r="BF179" s="1" t="s">
        <v>75</v>
      </c>
      <c r="BG179" s="1" t="s">
        <v>72</v>
      </c>
      <c r="BH179" s="1" t="s">
        <v>88</v>
      </c>
      <c r="BI179" s="1" t="s">
        <v>96</v>
      </c>
      <c r="BJ179" s="1" t="s">
        <v>72</v>
      </c>
      <c r="BK179" s="1" t="s">
        <v>312</v>
      </c>
      <c r="BL179" s="1" t="s">
        <v>1232</v>
      </c>
      <c r="BM179" s="1">
        <v>50</v>
      </c>
      <c r="BN179" s="1" t="s">
        <v>75</v>
      </c>
      <c r="BO179" s="1" t="s">
        <v>75</v>
      </c>
      <c r="BP179" s="1" t="s">
        <v>75</v>
      </c>
      <c r="BQ179" s="21" t="s">
        <v>99</v>
      </c>
      <c r="BR179" s="21" t="s">
        <v>100</v>
      </c>
    </row>
    <row r="180" spans="1:70" ht="20.45" customHeight="1">
      <c r="A180" s="1" t="s">
        <v>1242</v>
      </c>
      <c r="B180" s="1">
        <v>210119</v>
      </c>
      <c r="C180" s="1" t="s">
        <v>71</v>
      </c>
      <c r="D180" s="3">
        <v>44418</v>
      </c>
      <c r="E180" s="4">
        <v>0.49027777777777781</v>
      </c>
      <c r="F180" s="5">
        <v>44409</v>
      </c>
      <c r="G180" s="3">
        <v>44418</v>
      </c>
      <c r="H180" s="4">
        <v>0.61458333333333337</v>
      </c>
      <c r="I180" s="4">
        <v>0.12430555555555556</v>
      </c>
      <c r="J180" s="1">
        <v>4</v>
      </c>
      <c r="K180" s="1" t="s">
        <v>776</v>
      </c>
      <c r="L180" s="1" t="s">
        <v>1243</v>
      </c>
      <c r="M180" s="1" t="s">
        <v>75</v>
      </c>
      <c r="N180" s="1" t="s">
        <v>1244</v>
      </c>
      <c r="O180" s="1" t="s">
        <v>77</v>
      </c>
      <c r="P180" s="1" t="s">
        <v>78</v>
      </c>
      <c r="Q180" s="1" t="s">
        <v>78</v>
      </c>
      <c r="R180" s="1" t="s">
        <v>78</v>
      </c>
      <c r="S180" s="1" t="s">
        <v>96</v>
      </c>
      <c r="T180" s="1" t="s">
        <v>72</v>
      </c>
      <c r="U180" s="16" t="s">
        <v>982</v>
      </c>
      <c r="V180" s="1" t="s">
        <v>80</v>
      </c>
      <c r="W180" s="1" t="s">
        <v>812</v>
      </c>
      <c r="X180" s="1" t="s">
        <v>813</v>
      </c>
      <c r="Y180" s="1" t="s">
        <v>814</v>
      </c>
      <c r="Z180" s="1" t="s">
        <v>84</v>
      </c>
      <c r="AA180" s="1" t="s">
        <v>72</v>
      </c>
      <c r="AB180" s="1" t="s">
        <v>104</v>
      </c>
      <c r="AC180" s="1" t="s">
        <v>1245</v>
      </c>
      <c r="AD180" s="1" t="s">
        <v>126</v>
      </c>
      <c r="AE180" s="1">
        <v>35</v>
      </c>
      <c r="AF180" s="1" t="s">
        <v>88</v>
      </c>
      <c r="AG180" s="1" t="s">
        <v>72</v>
      </c>
      <c r="AH180" s="1" t="s">
        <v>954</v>
      </c>
      <c r="AI180" s="1" t="s">
        <v>90</v>
      </c>
      <c r="AJ180" s="1" t="s">
        <v>91</v>
      </c>
      <c r="AK180" s="1" t="s">
        <v>92</v>
      </c>
      <c r="AL180" s="1" t="s">
        <v>72</v>
      </c>
      <c r="AM180" s="1" t="s">
        <v>217</v>
      </c>
      <c r="AN180" s="1">
        <v>2</v>
      </c>
      <c r="AO180" s="1" t="s">
        <v>659</v>
      </c>
      <c r="AP180" s="1" t="s">
        <v>72</v>
      </c>
      <c r="AQ180" s="1" t="s">
        <v>72</v>
      </c>
      <c r="AR180" s="1" t="s">
        <v>220</v>
      </c>
      <c r="AS180" s="1" t="s">
        <v>1061</v>
      </c>
      <c r="AT180" s="1" t="s">
        <v>1246</v>
      </c>
      <c r="AU180" s="3">
        <v>44418</v>
      </c>
      <c r="AV180" s="6">
        <v>0.63888888888888895</v>
      </c>
      <c r="AW180" s="6">
        <v>0.71527777777777779</v>
      </c>
      <c r="AX180" s="6">
        <v>7.638888888888884E-2</v>
      </c>
      <c r="AY180" s="6">
        <v>2.430555555555558E-2</v>
      </c>
      <c r="AZ180" s="1" t="s">
        <v>1247</v>
      </c>
      <c r="BA180" s="1" t="s">
        <v>821</v>
      </c>
      <c r="BB180" s="1" t="s">
        <v>821</v>
      </c>
      <c r="BC180" s="1" t="s">
        <v>247</v>
      </c>
      <c r="BD180" s="1">
        <v>15</v>
      </c>
      <c r="BE180" s="1" t="s">
        <v>95</v>
      </c>
      <c r="BF180" s="1" t="s">
        <v>75</v>
      </c>
      <c r="BG180" s="1" t="s">
        <v>72</v>
      </c>
      <c r="BH180" s="1" t="s">
        <v>88</v>
      </c>
      <c r="BI180" s="1" t="s">
        <v>96</v>
      </c>
      <c r="BJ180" s="1" t="s">
        <v>72</v>
      </c>
      <c r="BK180" s="1" t="s">
        <v>312</v>
      </c>
      <c r="BL180" s="1" t="s">
        <v>1248</v>
      </c>
      <c r="BM180" s="1">
        <v>44</v>
      </c>
      <c r="BN180" s="1" t="s">
        <v>75</v>
      </c>
      <c r="BO180" s="1" t="s">
        <v>75</v>
      </c>
      <c r="BP180" s="1" t="s">
        <v>75</v>
      </c>
      <c r="BQ180" s="21" t="s">
        <v>99</v>
      </c>
      <c r="BR180" s="1" t="s">
        <v>1249</v>
      </c>
    </row>
    <row r="181" spans="1:70" ht="20.45" customHeight="1">
      <c r="A181" s="1" t="s">
        <v>1250</v>
      </c>
      <c r="B181" s="1">
        <v>210120</v>
      </c>
      <c r="C181" s="1" t="s">
        <v>71</v>
      </c>
      <c r="D181" s="3">
        <v>44418</v>
      </c>
      <c r="E181" s="4">
        <v>0.51874999999999993</v>
      </c>
      <c r="F181" s="5">
        <v>44409</v>
      </c>
      <c r="G181" s="3">
        <v>44418</v>
      </c>
      <c r="H181" s="4">
        <v>0.91666666666666663</v>
      </c>
      <c r="I181" s="4">
        <v>0.3979166666666667</v>
      </c>
      <c r="J181" s="1">
        <v>2</v>
      </c>
      <c r="K181" s="1" t="s">
        <v>776</v>
      </c>
      <c r="L181" s="1" t="s">
        <v>1251</v>
      </c>
      <c r="M181" s="1" t="s">
        <v>75</v>
      </c>
      <c r="N181" s="1" t="s">
        <v>208</v>
      </c>
      <c r="O181" s="1" t="s">
        <v>77</v>
      </c>
      <c r="P181" s="1" t="s">
        <v>78</v>
      </c>
      <c r="Q181" s="1" t="s">
        <v>78</v>
      </c>
      <c r="R181" s="1" t="s">
        <v>78</v>
      </c>
      <c r="S181" s="1" t="s">
        <v>96</v>
      </c>
      <c r="T181" s="1" t="s">
        <v>72</v>
      </c>
      <c r="U181" s="16" t="s">
        <v>1252</v>
      </c>
      <c r="V181" s="1" t="s">
        <v>80</v>
      </c>
      <c r="W181" s="1" t="s">
        <v>778</v>
      </c>
      <c r="X181" s="1" t="s">
        <v>779</v>
      </c>
      <c r="Y181" s="1" t="s">
        <v>780</v>
      </c>
      <c r="Z181" s="1" t="s">
        <v>152</v>
      </c>
      <c r="AA181" s="1" t="s">
        <v>72</v>
      </c>
      <c r="AB181" s="1" t="s">
        <v>153</v>
      </c>
      <c r="AC181" s="1" t="s">
        <v>153</v>
      </c>
      <c r="AD181" s="1" t="s">
        <v>126</v>
      </c>
      <c r="AE181" s="1">
        <v>66</v>
      </c>
      <c r="AF181" s="1" t="s">
        <v>88</v>
      </c>
      <c r="AG181" s="1" t="s">
        <v>72</v>
      </c>
      <c r="AH181" s="1" t="s">
        <v>414</v>
      </c>
      <c r="AI181" s="1" t="s">
        <v>90</v>
      </c>
      <c r="AJ181" s="1" t="s">
        <v>91</v>
      </c>
      <c r="AK181" s="1" t="s">
        <v>92</v>
      </c>
      <c r="AL181" s="1" t="s">
        <v>72</v>
      </c>
      <c r="AM181" s="1" t="s">
        <v>72</v>
      </c>
      <c r="AN181" s="1" t="s">
        <v>72</v>
      </c>
      <c r="AO181" s="1" t="s">
        <v>255</v>
      </c>
      <c r="AP181" s="1" t="s">
        <v>72</v>
      </c>
      <c r="AQ181" s="1" t="s">
        <v>72</v>
      </c>
      <c r="AR181" s="1" t="s">
        <v>72</v>
      </c>
      <c r="AS181" s="1" t="s">
        <v>72</v>
      </c>
      <c r="AT181" s="1" t="s">
        <v>72</v>
      </c>
      <c r="AU181" s="3">
        <v>44419</v>
      </c>
      <c r="AV181" s="6">
        <v>1.3645833333333333</v>
      </c>
      <c r="AW181" s="6">
        <v>1.4375</v>
      </c>
      <c r="AX181" s="6">
        <v>7.2916666666666741E-2</v>
      </c>
      <c r="AY181" s="6">
        <v>0.44791666666666663</v>
      </c>
      <c r="AZ181" s="1" t="s">
        <v>1253</v>
      </c>
      <c r="BA181" s="1" t="s">
        <v>1254</v>
      </c>
      <c r="BB181" s="1" t="s">
        <v>1255</v>
      </c>
      <c r="BC181" s="1" t="s">
        <v>800</v>
      </c>
      <c r="BD181" s="1">
        <v>15</v>
      </c>
      <c r="BE181" s="1" t="s">
        <v>183</v>
      </c>
      <c r="BF181" s="1" t="s">
        <v>75</v>
      </c>
      <c r="BG181" s="1" t="s">
        <v>72</v>
      </c>
      <c r="BH181" s="1" t="s">
        <v>88</v>
      </c>
      <c r="BI181" s="1" t="s">
        <v>96</v>
      </c>
      <c r="BJ181" s="1" t="s">
        <v>72</v>
      </c>
      <c r="BK181" s="1" t="s">
        <v>963</v>
      </c>
      <c r="BL181" s="1" t="s">
        <v>1256</v>
      </c>
      <c r="BM181" s="1">
        <v>72</v>
      </c>
      <c r="BN181" s="1" t="s">
        <v>75</v>
      </c>
      <c r="BO181" s="1" t="s">
        <v>75</v>
      </c>
      <c r="BP181" s="1" t="s">
        <v>75</v>
      </c>
      <c r="BQ181" s="21" t="s">
        <v>99</v>
      </c>
      <c r="BR181" s="21" t="s">
        <v>100</v>
      </c>
    </row>
    <row r="182" spans="1:70" ht="20.45" customHeight="1">
      <c r="A182" s="1" t="s">
        <v>1257</v>
      </c>
      <c r="B182" s="1">
        <v>210121</v>
      </c>
      <c r="C182" s="1" t="s">
        <v>71</v>
      </c>
      <c r="D182" s="3">
        <v>44418</v>
      </c>
      <c r="E182" s="4">
        <v>0.58194444444444449</v>
      </c>
      <c r="F182" s="5">
        <v>44409</v>
      </c>
      <c r="G182" s="3">
        <v>44418</v>
      </c>
      <c r="H182" s="4">
        <v>0.91666666666666663</v>
      </c>
      <c r="I182" s="4">
        <v>0.33472222222222214</v>
      </c>
      <c r="J182" s="1">
        <v>4</v>
      </c>
      <c r="K182" s="1" t="s">
        <v>776</v>
      </c>
      <c r="L182" s="1" t="s">
        <v>1258</v>
      </c>
      <c r="M182" s="1" t="s">
        <v>75</v>
      </c>
      <c r="N182" s="1" t="s">
        <v>838</v>
      </c>
      <c r="O182" s="1" t="s">
        <v>77</v>
      </c>
      <c r="P182" s="1" t="s">
        <v>78</v>
      </c>
      <c r="Q182" s="1" t="s">
        <v>78</v>
      </c>
      <c r="R182" s="1" t="s">
        <v>78</v>
      </c>
      <c r="S182" s="1" t="s">
        <v>96</v>
      </c>
      <c r="T182" s="1" t="s">
        <v>72</v>
      </c>
      <c r="U182" s="16" t="s">
        <v>1259</v>
      </c>
      <c r="V182" s="1" t="s">
        <v>80</v>
      </c>
      <c r="W182" s="1" t="s">
        <v>778</v>
      </c>
      <c r="X182" s="1" t="s">
        <v>779</v>
      </c>
      <c r="Y182" s="1" t="s">
        <v>780</v>
      </c>
      <c r="Z182" s="1" t="s">
        <v>84</v>
      </c>
      <c r="AA182" s="1" t="s">
        <v>72</v>
      </c>
      <c r="AB182" s="1" t="s">
        <v>140</v>
      </c>
      <c r="AC182" s="1" t="s">
        <v>140</v>
      </c>
      <c r="AD182" s="1" t="s">
        <v>126</v>
      </c>
      <c r="AE182" s="1">
        <v>59</v>
      </c>
      <c r="AF182" s="1" t="s">
        <v>88</v>
      </c>
      <c r="AG182" s="1" t="s">
        <v>72</v>
      </c>
      <c r="AH182" s="1" t="s">
        <v>414</v>
      </c>
      <c r="AI182" s="1" t="s">
        <v>90</v>
      </c>
      <c r="AJ182" s="1" t="s">
        <v>91</v>
      </c>
      <c r="AK182" s="1" t="s">
        <v>92</v>
      </c>
      <c r="AL182" s="1" t="s">
        <v>72</v>
      </c>
      <c r="AM182" s="1" t="s">
        <v>217</v>
      </c>
      <c r="AN182" s="1">
        <v>4</v>
      </c>
      <c r="AO182" s="1" t="s">
        <v>1260</v>
      </c>
      <c r="AP182" s="1" t="s">
        <v>72</v>
      </c>
      <c r="AQ182" s="1" t="s">
        <v>72</v>
      </c>
      <c r="AR182" s="1" t="s">
        <v>220</v>
      </c>
      <c r="AS182" s="1" t="s">
        <v>878</v>
      </c>
      <c r="AT182" s="1" t="s">
        <v>72</v>
      </c>
      <c r="AU182" s="3">
        <v>44419</v>
      </c>
      <c r="AV182" s="6">
        <v>1.2847222222222221</v>
      </c>
      <c r="AW182" s="6">
        <v>1.3819444444444444</v>
      </c>
      <c r="AX182" s="6">
        <v>9.7222222222222321E-2</v>
      </c>
      <c r="AY182" s="6">
        <v>0.36805555555555547</v>
      </c>
      <c r="AZ182" s="1" t="s">
        <v>1261</v>
      </c>
      <c r="BA182" s="1" t="s">
        <v>1262</v>
      </c>
      <c r="BB182" s="1" t="s">
        <v>1262</v>
      </c>
      <c r="BC182" s="1" t="s">
        <v>247</v>
      </c>
      <c r="BD182" s="1">
        <v>15</v>
      </c>
      <c r="BE182" s="1" t="s">
        <v>183</v>
      </c>
      <c r="BF182" s="1" t="s">
        <v>88</v>
      </c>
      <c r="BG182" s="1" t="s">
        <v>72</v>
      </c>
      <c r="BH182" s="1" t="s">
        <v>88</v>
      </c>
      <c r="BI182" s="1" t="s">
        <v>96</v>
      </c>
      <c r="BJ182" s="1" t="s">
        <v>72</v>
      </c>
      <c r="BK182" s="1" t="s">
        <v>312</v>
      </c>
      <c r="BL182" s="1" t="s">
        <v>1232</v>
      </c>
      <c r="BM182" s="1">
        <v>42</v>
      </c>
      <c r="BN182" s="1" t="s">
        <v>75</v>
      </c>
      <c r="BO182" s="1" t="s">
        <v>75</v>
      </c>
      <c r="BP182" s="1" t="s">
        <v>75</v>
      </c>
      <c r="BQ182" s="21" t="s">
        <v>99</v>
      </c>
      <c r="BR182" s="21" t="s">
        <v>100</v>
      </c>
    </row>
    <row r="183" spans="1:70" ht="20.45" customHeight="1">
      <c r="A183" s="1" t="s">
        <v>1263</v>
      </c>
      <c r="B183" s="1">
        <v>210122</v>
      </c>
      <c r="C183" s="1" t="s">
        <v>71</v>
      </c>
      <c r="D183" s="3">
        <v>44419</v>
      </c>
      <c r="E183" s="4">
        <v>0.46249999999999997</v>
      </c>
      <c r="F183" s="5">
        <v>44409</v>
      </c>
      <c r="G183" s="3">
        <v>44419</v>
      </c>
      <c r="H183" s="4">
        <v>0.57291666666666663</v>
      </c>
      <c r="I183" s="4">
        <v>0.11041666666666666</v>
      </c>
      <c r="J183" s="1">
        <v>4</v>
      </c>
      <c r="K183" s="1" t="s">
        <v>776</v>
      </c>
      <c r="L183" s="1" t="s">
        <v>1264</v>
      </c>
      <c r="M183" s="1" t="s">
        <v>75</v>
      </c>
      <c r="N183" s="1" t="s">
        <v>170</v>
      </c>
      <c r="O183" s="1" t="s">
        <v>473</v>
      </c>
      <c r="P183" s="1" t="s">
        <v>78</v>
      </c>
      <c r="Q183" s="1" t="s">
        <v>78</v>
      </c>
      <c r="R183" s="8" t="s">
        <v>172</v>
      </c>
      <c r="S183" s="1" t="s">
        <v>79</v>
      </c>
      <c r="T183" s="1" t="s">
        <v>1265</v>
      </c>
      <c r="U183" s="75" t="s">
        <v>72</v>
      </c>
      <c r="V183" s="1" t="s">
        <v>80</v>
      </c>
      <c r="W183" s="1" t="s">
        <v>812</v>
      </c>
      <c r="X183" s="1" t="s">
        <v>813</v>
      </c>
      <c r="Y183" s="1" t="s">
        <v>814</v>
      </c>
      <c r="Z183" s="1" t="s">
        <v>84</v>
      </c>
      <c r="AA183" s="1" t="s">
        <v>72</v>
      </c>
      <c r="AB183" s="1" t="s">
        <v>124</v>
      </c>
      <c r="AC183" s="1" t="s">
        <v>125</v>
      </c>
      <c r="AD183" s="1" t="s">
        <v>126</v>
      </c>
      <c r="AE183" s="1">
        <v>60</v>
      </c>
      <c r="AF183" s="1" t="s">
        <v>88</v>
      </c>
      <c r="AG183" s="1" t="s">
        <v>72</v>
      </c>
      <c r="AH183" s="1" t="s">
        <v>954</v>
      </c>
      <c r="AI183" s="1" t="s">
        <v>90</v>
      </c>
      <c r="AJ183" s="1" t="s">
        <v>91</v>
      </c>
      <c r="AK183" s="1" t="s">
        <v>1217</v>
      </c>
      <c r="AL183" s="1" t="s">
        <v>72</v>
      </c>
      <c r="AM183" s="1" t="s">
        <v>72</v>
      </c>
      <c r="AN183" s="1" t="s">
        <v>72</v>
      </c>
      <c r="AO183" s="1" t="s">
        <v>72</v>
      </c>
      <c r="AP183" s="1" t="s">
        <v>72</v>
      </c>
      <c r="AQ183" s="1" t="s">
        <v>72</v>
      </c>
      <c r="AR183" s="1" t="s">
        <v>220</v>
      </c>
      <c r="AS183" s="1" t="s">
        <v>72</v>
      </c>
      <c r="AT183" s="1" t="s">
        <v>72</v>
      </c>
      <c r="AU183" s="1" t="s">
        <v>72</v>
      </c>
      <c r="AV183" s="1" t="s">
        <v>72</v>
      </c>
      <c r="AW183" s="1" t="s">
        <v>72</v>
      </c>
      <c r="AX183" s="1" t="s">
        <v>72</v>
      </c>
      <c r="AY183" s="1" t="s">
        <v>72</v>
      </c>
      <c r="AZ183" s="1" t="s">
        <v>72</v>
      </c>
      <c r="BA183" s="1" t="s">
        <v>72</v>
      </c>
      <c r="BB183" s="1" t="s">
        <v>72</v>
      </c>
      <c r="BC183" s="1" t="s">
        <v>72</v>
      </c>
      <c r="BD183" s="1" t="s">
        <v>72</v>
      </c>
      <c r="BE183" s="1" t="s">
        <v>72</v>
      </c>
      <c r="BF183" s="1" t="s">
        <v>72</v>
      </c>
      <c r="BG183" s="1" t="s">
        <v>72</v>
      </c>
      <c r="BH183" s="1" t="s">
        <v>88</v>
      </c>
      <c r="BI183" s="1" t="s">
        <v>79</v>
      </c>
      <c r="BJ183" s="1" t="s">
        <v>72</v>
      </c>
      <c r="BK183" s="1" t="s">
        <v>72</v>
      </c>
      <c r="BL183" s="1" t="s">
        <v>72</v>
      </c>
      <c r="BM183" s="1" t="s">
        <v>72</v>
      </c>
      <c r="BN183" s="1" t="s">
        <v>72</v>
      </c>
      <c r="BO183" s="1" t="s">
        <v>72</v>
      </c>
      <c r="BP183" s="1" t="s">
        <v>72</v>
      </c>
      <c r="BQ183" s="1" t="s">
        <v>160</v>
      </c>
    </row>
    <row r="184" spans="1:70" ht="20.45" customHeight="1">
      <c r="A184" s="1" t="s">
        <v>1266</v>
      </c>
      <c r="B184" s="1">
        <v>210123</v>
      </c>
      <c r="C184" s="1" t="s">
        <v>71</v>
      </c>
      <c r="D184" s="3">
        <v>44419</v>
      </c>
      <c r="E184" s="4">
        <v>0.50972222222222219</v>
      </c>
      <c r="F184" s="5">
        <v>44409</v>
      </c>
      <c r="G184" s="3">
        <v>44419</v>
      </c>
      <c r="H184" s="4">
        <v>0.90277777777777779</v>
      </c>
      <c r="I184" s="4">
        <v>0.3930555555555556</v>
      </c>
      <c r="J184" s="1">
        <v>2</v>
      </c>
      <c r="K184" s="1" t="s">
        <v>776</v>
      </c>
      <c r="L184" s="1" t="s">
        <v>1267</v>
      </c>
      <c r="M184" s="1" t="s">
        <v>75</v>
      </c>
      <c r="N184" s="1" t="s">
        <v>838</v>
      </c>
      <c r="O184" s="1" t="s">
        <v>77</v>
      </c>
      <c r="P184" s="1" t="s">
        <v>78</v>
      </c>
      <c r="Q184" s="1" t="s">
        <v>78</v>
      </c>
      <c r="R184" s="1" t="s">
        <v>78</v>
      </c>
      <c r="S184" s="1" t="s">
        <v>96</v>
      </c>
      <c r="T184" s="1" t="s">
        <v>72</v>
      </c>
      <c r="U184" s="16" t="s">
        <v>747</v>
      </c>
      <c r="V184" s="1" t="s">
        <v>80</v>
      </c>
      <c r="W184" s="1" t="s">
        <v>778</v>
      </c>
      <c r="X184" s="1" t="s">
        <v>779</v>
      </c>
      <c r="Y184" s="1" t="s">
        <v>780</v>
      </c>
      <c r="Z184" s="1" t="s">
        <v>84</v>
      </c>
      <c r="AA184" s="1" t="s">
        <v>72</v>
      </c>
      <c r="AB184" s="1" t="s">
        <v>140</v>
      </c>
      <c r="AC184" s="1" t="s">
        <v>140</v>
      </c>
      <c r="AD184" s="1" t="s">
        <v>126</v>
      </c>
      <c r="AE184" s="1">
        <v>50</v>
      </c>
      <c r="AF184" s="1" t="s">
        <v>88</v>
      </c>
      <c r="AG184" s="1" t="s">
        <v>72</v>
      </c>
      <c r="AH184" s="1" t="s">
        <v>299</v>
      </c>
      <c r="AI184" s="1" t="s">
        <v>90</v>
      </c>
      <c r="AJ184" s="1" t="s">
        <v>91</v>
      </c>
      <c r="AK184" s="1" t="s">
        <v>216</v>
      </c>
      <c r="AL184" s="1" t="s">
        <v>72</v>
      </c>
      <c r="AM184" s="1" t="s">
        <v>72</v>
      </c>
      <c r="AN184" s="1" t="s">
        <v>72</v>
      </c>
      <c r="AO184" s="1" t="s">
        <v>72</v>
      </c>
      <c r="AP184" s="1">
        <v>6</v>
      </c>
      <c r="AQ184" s="1" t="s">
        <v>219</v>
      </c>
      <c r="AR184" s="1" t="s">
        <v>220</v>
      </c>
      <c r="AS184" s="1" t="s">
        <v>72</v>
      </c>
      <c r="AT184" s="1" t="s">
        <v>72</v>
      </c>
      <c r="AU184" s="3">
        <v>44420</v>
      </c>
      <c r="AV184" s="6">
        <v>0.91666666666666663</v>
      </c>
      <c r="AW184" s="6">
        <v>0.98958333333333337</v>
      </c>
      <c r="AX184" s="6">
        <v>7.2916666666666741E-2</v>
      </c>
      <c r="AY184" s="6">
        <v>1.388888888888884E-2</v>
      </c>
      <c r="AZ184" s="1" t="s">
        <v>1268</v>
      </c>
      <c r="BA184" s="1" t="s">
        <v>1269</v>
      </c>
      <c r="BB184" s="1" t="s">
        <v>1269</v>
      </c>
      <c r="BC184" s="1" t="s">
        <v>247</v>
      </c>
      <c r="BD184" s="1">
        <v>15</v>
      </c>
      <c r="BE184" s="1" t="s">
        <v>183</v>
      </c>
      <c r="BF184" s="1" t="s">
        <v>75</v>
      </c>
      <c r="BG184" s="1" t="s">
        <v>72</v>
      </c>
      <c r="BH184" s="1" t="s">
        <v>88</v>
      </c>
      <c r="BI184" s="1" t="s">
        <v>96</v>
      </c>
      <c r="BJ184" s="1" t="s">
        <v>72</v>
      </c>
      <c r="BK184" s="1" t="s">
        <v>312</v>
      </c>
      <c r="BL184" s="1" t="s">
        <v>1270</v>
      </c>
      <c r="BM184" s="1">
        <v>70</v>
      </c>
      <c r="BN184" s="1" t="s">
        <v>75</v>
      </c>
      <c r="BO184" s="1" t="s">
        <v>75</v>
      </c>
      <c r="BP184" s="1" t="s">
        <v>75</v>
      </c>
      <c r="BQ184" s="21" t="s">
        <v>99</v>
      </c>
      <c r="BR184" s="21" t="s">
        <v>100</v>
      </c>
    </row>
    <row r="185" spans="1:70" ht="20.45" customHeight="1">
      <c r="A185" s="1" t="s">
        <v>1271</v>
      </c>
      <c r="B185" s="1">
        <v>210124</v>
      </c>
      <c r="C185" s="1" t="s">
        <v>71</v>
      </c>
      <c r="D185" s="3">
        <v>44420</v>
      </c>
      <c r="E185" s="4">
        <v>0.54999999999999993</v>
      </c>
      <c r="F185" s="5">
        <v>44409</v>
      </c>
      <c r="G185" s="3">
        <v>44420</v>
      </c>
      <c r="H185" s="4">
        <v>0.91319444444444453</v>
      </c>
      <c r="I185" s="4">
        <v>0.3631944444444446</v>
      </c>
      <c r="J185" s="1">
        <v>2</v>
      </c>
      <c r="K185" s="1" t="s">
        <v>776</v>
      </c>
      <c r="L185" s="1" t="s">
        <v>1272</v>
      </c>
      <c r="M185" s="1" t="s">
        <v>75</v>
      </c>
      <c r="N185" s="1" t="s">
        <v>838</v>
      </c>
      <c r="O185" s="1" t="s">
        <v>77</v>
      </c>
      <c r="P185" s="1" t="s">
        <v>78</v>
      </c>
      <c r="Q185" s="1" t="s">
        <v>78</v>
      </c>
      <c r="R185" s="1" t="s">
        <v>78</v>
      </c>
      <c r="S185" s="1" t="s">
        <v>79</v>
      </c>
      <c r="T185" s="1" t="s">
        <v>72</v>
      </c>
      <c r="U185" s="16" t="s">
        <v>1273</v>
      </c>
      <c r="V185" s="1" t="s">
        <v>80</v>
      </c>
      <c r="W185" s="1" t="s">
        <v>778</v>
      </c>
      <c r="X185" s="1" t="s">
        <v>779</v>
      </c>
      <c r="Y185" s="1" t="s">
        <v>780</v>
      </c>
      <c r="Z185" s="1" t="s">
        <v>84</v>
      </c>
      <c r="AA185" s="1" t="s">
        <v>72</v>
      </c>
      <c r="AB185" s="1" t="s">
        <v>140</v>
      </c>
      <c r="AC185" s="1" t="s">
        <v>140</v>
      </c>
      <c r="AD185" s="1" t="s">
        <v>126</v>
      </c>
      <c r="AE185" s="1">
        <v>60</v>
      </c>
      <c r="AF185" s="1" t="s">
        <v>88</v>
      </c>
      <c r="AG185" s="1" t="s">
        <v>72</v>
      </c>
      <c r="AH185" s="1" t="s">
        <v>299</v>
      </c>
      <c r="AI185" s="1" t="s">
        <v>90</v>
      </c>
      <c r="AJ185" s="1" t="s">
        <v>91</v>
      </c>
      <c r="AK185" s="1" t="s">
        <v>92</v>
      </c>
      <c r="AL185" s="1" t="s">
        <v>72</v>
      </c>
      <c r="AM185" s="1" t="s">
        <v>254</v>
      </c>
      <c r="AN185" s="1">
        <v>3</v>
      </c>
      <c r="AO185" s="1" t="s">
        <v>1274</v>
      </c>
      <c r="AP185" s="1" t="s">
        <v>72</v>
      </c>
      <c r="AQ185" s="1" t="s">
        <v>72</v>
      </c>
      <c r="AR185" s="1" t="s">
        <v>220</v>
      </c>
      <c r="AS185" s="1" t="s">
        <v>878</v>
      </c>
      <c r="AT185" s="1" t="s">
        <v>72</v>
      </c>
      <c r="AU185" s="3">
        <v>44421</v>
      </c>
      <c r="AV185" s="6">
        <v>1.2847222222222221</v>
      </c>
      <c r="AW185" s="6">
        <v>1.3819444444444444</v>
      </c>
      <c r="AX185" s="6">
        <v>9.7222222222222321E-2</v>
      </c>
      <c r="AY185" s="6">
        <v>0.37152777777777757</v>
      </c>
      <c r="AZ185" s="1" t="s">
        <v>1275</v>
      </c>
      <c r="BA185" s="1" t="s">
        <v>1276</v>
      </c>
      <c r="BB185" s="1" t="s">
        <v>1276</v>
      </c>
      <c r="BC185" s="1" t="s">
        <v>247</v>
      </c>
      <c r="BD185" s="1">
        <v>15</v>
      </c>
      <c r="BE185" s="1" t="s">
        <v>183</v>
      </c>
      <c r="BF185" s="1" t="s">
        <v>75</v>
      </c>
      <c r="BG185" s="1" t="s">
        <v>72</v>
      </c>
      <c r="BH185" s="1" t="s">
        <v>88</v>
      </c>
      <c r="BI185" s="1" t="s">
        <v>79</v>
      </c>
      <c r="BJ185" s="1" t="s">
        <v>72</v>
      </c>
      <c r="BK185" s="1" t="s">
        <v>312</v>
      </c>
      <c r="BL185" s="1" t="s">
        <v>1277</v>
      </c>
      <c r="BM185" s="1">
        <v>70</v>
      </c>
      <c r="BN185" s="1" t="s">
        <v>88</v>
      </c>
      <c r="BO185" s="1" t="s">
        <v>88</v>
      </c>
      <c r="BP185" s="1" t="s">
        <v>88</v>
      </c>
      <c r="BQ185" s="1" t="s">
        <v>160</v>
      </c>
      <c r="BR185" s="1" t="s">
        <v>440</v>
      </c>
    </row>
    <row r="186" spans="1:70" ht="20.45" customHeight="1">
      <c r="A186" s="1" t="s">
        <v>1278</v>
      </c>
      <c r="B186" s="1">
        <v>210125</v>
      </c>
      <c r="C186" s="1" t="s">
        <v>71</v>
      </c>
      <c r="D186" s="3">
        <v>44422</v>
      </c>
      <c r="E186" s="4">
        <v>0.72222222222222221</v>
      </c>
      <c r="F186" s="5">
        <v>44409</v>
      </c>
      <c r="G186" s="3">
        <v>44423</v>
      </c>
      <c r="H186" s="4">
        <v>5.9027777777777783E-2</v>
      </c>
      <c r="I186" s="4">
        <v>0.33680555555555558</v>
      </c>
      <c r="J186" s="1">
        <v>50</v>
      </c>
      <c r="K186" s="1" t="s">
        <v>73</v>
      </c>
      <c r="L186" s="1" t="s">
        <v>1279</v>
      </c>
      <c r="M186" s="1" t="s">
        <v>75</v>
      </c>
      <c r="N186" s="1" t="s">
        <v>208</v>
      </c>
      <c r="O186" s="1" t="s">
        <v>77</v>
      </c>
      <c r="P186" s="1" t="s">
        <v>78</v>
      </c>
      <c r="Q186" s="1" t="s">
        <v>78</v>
      </c>
      <c r="R186" s="8" t="s">
        <v>172</v>
      </c>
      <c r="S186" s="1" t="s">
        <v>79</v>
      </c>
      <c r="T186" s="1" t="s">
        <v>681</v>
      </c>
      <c r="U186" s="16" t="s">
        <v>1280</v>
      </c>
      <c r="V186" s="1" t="s">
        <v>80</v>
      </c>
      <c r="W186" s="1" t="s">
        <v>516</v>
      </c>
      <c r="X186" s="1" t="s">
        <v>517</v>
      </c>
      <c r="Y186" s="1" t="s">
        <v>518</v>
      </c>
      <c r="Z186" s="1" t="s">
        <v>152</v>
      </c>
      <c r="AA186" s="1" t="s">
        <v>72</v>
      </c>
      <c r="AB186" s="1" t="s">
        <v>153</v>
      </c>
      <c r="AC186" s="1" t="s">
        <v>164</v>
      </c>
      <c r="AD186" s="1" t="s">
        <v>126</v>
      </c>
      <c r="AE186" s="1">
        <v>73</v>
      </c>
      <c r="AF186" s="1" t="s">
        <v>88</v>
      </c>
      <c r="AG186" s="1" t="s">
        <v>72</v>
      </c>
      <c r="AH186" s="1" t="s">
        <v>299</v>
      </c>
      <c r="AI186" s="1" t="s">
        <v>90</v>
      </c>
      <c r="AJ186" s="1" t="s">
        <v>91</v>
      </c>
      <c r="AK186" s="1" t="s">
        <v>92</v>
      </c>
      <c r="AL186" s="1" t="s">
        <v>72</v>
      </c>
      <c r="AM186" s="1" t="s">
        <v>72</v>
      </c>
      <c r="AN186" s="1" t="s">
        <v>72</v>
      </c>
      <c r="AO186" s="1" t="s">
        <v>72</v>
      </c>
      <c r="AP186" s="1" t="s">
        <v>72</v>
      </c>
      <c r="AQ186" s="1" t="s">
        <v>72</v>
      </c>
      <c r="AR186" s="1" t="s">
        <v>72</v>
      </c>
      <c r="AS186" s="1" t="s">
        <v>72</v>
      </c>
      <c r="AT186" s="1" t="s">
        <v>72</v>
      </c>
      <c r="AU186" s="3">
        <v>44423</v>
      </c>
      <c r="AV186" s="6">
        <v>1.3020833333333333</v>
      </c>
      <c r="AW186" s="6">
        <v>1.3541666666666667</v>
      </c>
      <c r="AX186" s="6">
        <v>5.2083333333333481E-2</v>
      </c>
      <c r="AY186" s="6">
        <v>1.2430555555555556</v>
      </c>
      <c r="AZ186" s="1" t="s">
        <v>1281</v>
      </c>
      <c r="BA186" s="1" t="s">
        <v>1282</v>
      </c>
      <c r="BB186" s="1" t="s">
        <v>1282</v>
      </c>
      <c r="BC186" s="1" t="s">
        <v>800</v>
      </c>
      <c r="BD186" s="1">
        <v>15</v>
      </c>
      <c r="BE186" s="1" t="s">
        <v>95</v>
      </c>
      <c r="BF186" s="1" t="s">
        <v>75</v>
      </c>
      <c r="BG186" s="1" t="s">
        <v>72</v>
      </c>
      <c r="BH186" s="1" t="s">
        <v>88</v>
      </c>
      <c r="BI186" s="1" t="s">
        <v>79</v>
      </c>
      <c r="BJ186" s="1" t="s">
        <v>72</v>
      </c>
      <c r="BK186" s="1" t="s">
        <v>1074</v>
      </c>
      <c r="BL186" s="1" t="s">
        <v>1283</v>
      </c>
      <c r="BM186" s="1">
        <v>30</v>
      </c>
      <c r="BN186" s="1" t="s">
        <v>88</v>
      </c>
      <c r="BO186" s="1" t="s">
        <v>88</v>
      </c>
      <c r="BP186" s="1" t="s">
        <v>88</v>
      </c>
      <c r="BQ186" s="1" t="s">
        <v>160</v>
      </c>
      <c r="BR186" s="1" t="s">
        <v>768</v>
      </c>
    </row>
    <row r="187" spans="1:70" ht="20.45" customHeight="1">
      <c r="A187" s="1" t="s">
        <v>1284</v>
      </c>
      <c r="B187" s="1">
        <v>210126</v>
      </c>
      <c r="C187" s="1" t="s">
        <v>497</v>
      </c>
      <c r="D187" s="3">
        <v>44424</v>
      </c>
      <c r="E187" s="4">
        <v>0.59861111111111109</v>
      </c>
      <c r="F187" s="5">
        <v>44409</v>
      </c>
      <c r="G187" s="3">
        <v>44424</v>
      </c>
      <c r="H187" s="4">
        <v>0.96180555555555547</v>
      </c>
      <c r="I187" s="4">
        <v>0.36319444444444438</v>
      </c>
      <c r="J187" s="1">
        <v>2</v>
      </c>
      <c r="K187" s="1" t="s">
        <v>776</v>
      </c>
      <c r="L187" s="1" t="s">
        <v>1285</v>
      </c>
      <c r="M187" s="1" t="s">
        <v>75</v>
      </c>
      <c r="N187" s="1" t="s">
        <v>830</v>
      </c>
      <c r="O187" s="1" t="s">
        <v>497</v>
      </c>
      <c r="P187" s="1" t="s">
        <v>78</v>
      </c>
      <c r="Q187" s="1" t="s">
        <v>78</v>
      </c>
      <c r="R187" s="1" t="s">
        <v>78</v>
      </c>
      <c r="S187" s="1" t="s">
        <v>96</v>
      </c>
      <c r="T187" s="1" t="s">
        <v>72</v>
      </c>
      <c r="U187" s="16" t="s">
        <v>1286</v>
      </c>
      <c r="V187" s="1" t="s">
        <v>80</v>
      </c>
      <c r="W187" s="1" t="s">
        <v>778</v>
      </c>
      <c r="X187" s="1" t="s">
        <v>779</v>
      </c>
      <c r="Y187" s="1" t="s">
        <v>780</v>
      </c>
      <c r="Z187" s="1" t="s">
        <v>84</v>
      </c>
      <c r="AA187" s="1" t="s">
        <v>72</v>
      </c>
      <c r="AB187" s="1" t="s">
        <v>140</v>
      </c>
      <c r="AC187" s="1" t="s">
        <v>140</v>
      </c>
      <c r="AD187" s="1" t="s">
        <v>126</v>
      </c>
      <c r="AE187" s="1">
        <v>54</v>
      </c>
      <c r="AF187" s="1" t="s">
        <v>88</v>
      </c>
      <c r="AG187" s="1" t="s">
        <v>72</v>
      </c>
      <c r="AH187" s="1" t="s">
        <v>414</v>
      </c>
      <c r="AI187" s="1" t="s">
        <v>90</v>
      </c>
      <c r="AJ187" s="1" t="s">
        <v>91</v>
      </c>
      <c r="AK187" s="1" t="s">
        <v>92</v>
      </c>
      <c r="AL187" s="1" t="s">
        <v>72</v>
      </c>
      <c r="AM187" s="1" t="s">
        <v>229</v>
      </c>
      <c r="AN187" s="1">
        <v>2</v>
      </c>
      <c r="AO187" s="1" t="s">
        <v>796</v>
      </c>
      <c r="AP187" s="1" t="s">
        <v>72</v>
      </c>
      <c r="AQ187" s="1" t="s">
        <v>72</v>
      </c>
      <c r="AR187" s="1" t="s">
        <v>220</v>
      </c>
      <c r="AS187" s="1" t="s">
        <v>72</v>
      </c>
      <c r="AT187" s="1" t="s">
        <v>72</v>
      </c>
      <c r="AU187" s="3">
        <v>44425</v>
      </c>
      <c r="AV187" s="6">
        <v>1.2569444444444444</v>
      </c>
      <c r="AW187" s="6">
        <v>1.34375</v>
      </c>
      <c r="AX187" s="6">
        <v>8.680555555555558E-2</v>
      </c>
      <c r="AY187" s="6">
        <v>0.29513888888888895</v>
      </c>
      <c r="AZ187" s="1" t="s">
        <v>1287</v>
      </c>
      <c r="BA187" s="1" t="s">
        <v>1288</v>
      </c>
      <c r="BB187" s="1" t="s">
        <v>1288</v>
      </c>
      <c r="BC187" s="1" t="s">
        <v>247</v>
      </c>
      <c r="BD187" s="1">
        <v>15</v>
      </c>
      <c r="BE187" s="1" t="s">
        <v>183</v>
      </c>
      <c r="BF187" s="1" t="s">
        <v>75</v>
      </c>
      <c r="BG187" s="1" t="s">
        <v>72</v>
      </c>
      <c r="BH187" s="1" t="s">
        <v>88</v>
      </c>
      <c r="BI187" s="1" t="s">
        <v>96</v>
      </c>
      <c r="BJ187" s="1" t="s">
        <v>72</v>
      </c>
      <c r="BK187" s="1" t="s">
        <v>312</v>
      </c>
      <c r="BL187" s="1" t="s">
        <v>1289</v>
      </c>
      <c r="BM187" s="1">
        <v>63</v>
      </c>
      <c r="BN187" s="1" t="s">
        <v>75</v>
      </c>
      <c r="BO187" s="1" t="s">
        <v>75</v>
      </c>
      <c r="BP187" s="1" t="s">
        <v>75</v>
      </c>
      <c r="BQ187" s="21" t="s">
        <v>99</v>
      </c>
      <c r="BR187" s="21" t="s">
        <v>100</v>
      </c>
    </row>
    <row r="188" spans="1:70" ht="20.45" customHeight="1">
      <c r="A188" s="1" t="s">
        <v>1290</v>
      </c>
      <c r="B188" s="1">
        <v>210127</v>
      </c>
      <c r="C188" s="1" t="s">
        <v>71</v>
      </c>
      <c r="D188" s="3">
        <v>44424</v>
      </c>
      <c r="E188" s="4">
        <v>0.64583333333333337</v>
      </c>
      <c r="F188" s="5">
        <v>44409</v>
      </c>
      <c r="G188" s="3">
        <v>44424</v>
      </c>
      <c r="H188" s="4">
        <v>0.96180555555555547</v>
      </c>
      <c r="I188" s="4">
        <v>0.3159722222222221</v>
      </c>
      <c r="J188" s="1">
        <v>2</v>
      </c>
      <c r="K188" s="1" t="s">
        <v>776</v>
      </c>
      <c r="L188" s="1" t="s">
        <v>1291</v>
      </c>
      <c r="M188" s="1" t="s">
        <v>75</v>
      </c>
      <c r="N188" s="1" t="s">
        <v>838</v>
      </c>
      <c r="O188" s="1" t="s">
        <v>77</v>
      </c>
      <c r="P188" s="1" t="s">
        <v>78</v>
      </c>
      <c r="Q188" s="1" t="s">
        <v>78</v>
      </c>
      <c r="R188" s="1" t="s">
        <v>78</v>
      </c>
      <c r="S188" s="1" t="s">
        <v>96</v>
      </c>
      <c r="T188" s="1" t="s">
        <v>72</v>
      </c>
      <c r="U188" s="16" t="s">
        <v>982</v>
      </c>
      <c r="V188" s="1" t="s">
        <v>80</v>
      </c>
      <c r="W188" s="1" t="s">
        <v>778</v>
      </c>
      <c r="X188" s="1" t="s">
        <v>779</v>
      </c>
      <c r="Y188" s="1" t="s">
        <v>780</v>
      </c>
      <c r="Z188" s="1" t="s">
        <v>84</v>
      </c>
      <c r="AA188" s="1" t="s">
        <v>72</v>
      </c>
      <c r="AB188" s="1" t="s">
        <v>140</v>
      </c>
      <c r="AC188" s="1" t="s">
        <v>140</v>
      </c>
      <c r="AD188" s="1" t="s">
        <v>87</v>
      </c>
      <c r="AE188" s="1">
        <v>40</v>
      </c>
      <c r="AF188" s="1" t="s">
        <v>88</v>
      </c>
      <c r="AG188" s="1" t="s">
        <v>72</v>
      </c>
      <c r="AH188" s="1" t="s">
        <v>414</v>
      </c>
      <c r="AI188" s="1" t="s">
        <v>90</v>
      </c>
      <c r="AJ188" s="1" t="s">
        <v>91</v>
      </c>
      <c r="AK188" s="1" t="s">
        <v>92</v>
      </c>
      <c r="AL188" s="1" t="s">
        <v>72</v>
      </c>
      <c r="AM188" s="1" t="s">
        <v>254</v>
      </c>
      <c r="AN188" s="1">
        <v>3</v>
      </c>
      <c r="AO188" s="1" t="s">
        <v>1235</v>
      </c>
      <c r="AP188" s="1" t="s">
        <v>72</v>
      </c>
      <c r="AQ188" s="1" t="s">
        <v>72</v>
      </c>
      <c r="AR188" s="1" t="s">
        <v>220</v>
      </c>
      <c r="AS188" s="1" t="s">
        <v>878</v>
      </c>
      <c r="AT188" s="1" t="s">
        <v>72</v>
      </c>
      <c r="AU188" s="3">
        <v>44425</v>
      </c>
      <c r="AV188" s="6">
        <v>1.3333333333333333</v>
      </c>
      <c r="AW188" s="6">
        <v>1.425</v>
      </c>
      <c r="AX188" s="6">
        <v>9.1666666666666785E-2</v>
      </c>
      <c r="AY188" s="6">
        <v>0.37152777777777779</v>
      </c>
      <c r="AZ188" s="1" t="s">
        <v>1292</v>
      </c>
      <c r="BA188" s="1" t="s">
        <v>1293</v>
      </c>
      <c r="BB188" s="1" t="s">
        <v>1293</v>
      </c>
      <c r="BC188" s="1" t="s">
        <v>247</v>
      </c>
      <c r="BD188" s="1">
        <v>15</v>
      </c>
      <c r="BE188" s="1" t="s">
        <v>183</v>
      </c>
      <c r="BF188" s="1" t="s">
        <v>75</v>
      </c>
      <c r="BG188" s="1" t="s">
        <v>72</v>
      </c>
      <c r="BH188" s="1" t="s">
        <v>88</v>
      </c>
      <c r="BI188" s="1" t="s">
        <v>96</v>
      </c>
      <c r="BJ188" s="1" t="s">
        <v>72</v>
      </c>
      <c r="BK188" s="1" t="s">
        <v>312</v>
      </c>
      <c r="BL188" s="1" t="s">
        <v>1294</v>
      </c>
      <c r="BM188" s="1">
        <v>70</v>
      </c>
      <c r="BN188" s="1" t="s">
        <v>75</v>
      </c>
      <c r="BO188" s="1" t="s">
        <v>75</v>
      </c>
      <c r="BP188" s="1" t="s">
        <v>75</v>
      </c>
      <c r="BQ188" s="21" t="s">
        <v>99</v>
      </c>
      <c r="BR188" s="21" t="s">
        <v>100</v>
      </c>
    </row>
    <row r="189" spans="1:70" ht="20.45" customHeight="1">
      <c r="A189" s="1" t="s">
        <v>1295</v>
      </c>
      <c r="B189" s="1">
        <v>210128</v>
      </c>
      <c r="C189" s="1" t="s">
        <v>497</v>
      </c>
      <c r="D189" s="3">
        <v>44425</v>
      </c>
      <c r="E189" s="4">
        <v>0.41666666666666669</v>
      </c>
      <c r="F189" s="5">
        <v>44409</v>
      </c>
      <c r="G189" s="3">
        <v>44425</v>
      </c>
      <c r="H189" s="4">
        <v>0.52222222222222225</v>
      </c>
      <c r="I189" s="4">
        <v>0.10555555555555557</v>
      </c>
      <c r="J189" s="1">
        <v>5</v>
      </c>
      <c r="K189" s="1" t="s">
        <v>776</v>
      </c>
      <c r="L189" s="1" t="s">
        <v>1296</v>
      </c>
      <c r="M189" s="1" t="s">
        <v>75</v>
      </c>
      <c r="N189" s="1" t="s">
        <v>830</v>
      </c>
      <c r="O189" s="1" t="s">
        <v>497</v>
      </c>
      <c r="P189" s="1" t="s">
        <v>78</v>
      </c>
      <c r="Q189" s="1" t="s">
        <v>78</v>
      </c>
      <c r="R189" s="1" t="s">
        <v>78</v>
      </c>
      <c r="S189" s="1" t="s">
        <v>96</v>
      </c>
      <c r="T189" s="1" t="s">
        <v>72</v>
      </c>
      <c r="U189" s="16" t="s">
        <v>1297</v>
      </c>
      <c r="V189" s="1" t="s">
        <v>80</v>
      </c>
      <c r="W189" s="1" t="s">
        <v>812</v>
      </c>
      <c r="X189" s="1" t="s">
        <v>813</v>
      </c>
      <c r="Y189" s="1" t="s">
        <v>814</v>
      </c>
      <c r="Z189" s="1" t="s">
        <v>84</v>
      </c>
      <c r="AA189" s="1" t="s">
        <v>72</v>
      </c>
      <c r="AB189" s="1" t="s">
        <v>104</v>
      </c>
      <c r="AC189" s="1" t="s">
        <v>278</v>
      </c>
      <c r="AD189" s="1" t="s">
        <v>87</v>
      </c>
      <c r="AE189" s="1">
        <v>60</v>
      </c>
      <c r="AF189" s="1" t="s">
        <v>88</v>
      </c>
      <c r="AG189" s="1" t="s">
        <v>72</v>
      </c>
      <c r="AH189" s="1" t="s">
        <v>954</v>
      </c>
      <c r="AI189" s="1" t="s">
        <v>90</v>
      </c>
      <c r="AJ189" s="1" t="s">
        <v>91</v>
      </c>
      <c r="AK189" s="1" t="s">
        <v>92</v>
      </c>
      <c r="AL189" s="1" t="s">
        <v>72</v>
      </c>
      <c r="AM189" s="1" t="s">
        <v>229</v>
      </c>
      <c r="AN189" s="1">
        <v>2</v>
      </c>
      <c r="AO189" s="1" t="s">
        <v>933</v>
      </c>
      <c r="AP189" s="1" t="s">
        <v>72</v>
      </c>
      <c r="AQ189" s="1" t="s">
        <v>72</v>
      </c>
      <c r="AR189" s="1" t="s">
        <v>220</v>
      </c>
      <c r="AS189" s="1" t="s">
        <v>878</v>
      </c>
      <c r="AT189" s="1" t="s">
        <v>72</v>
      </c>
      <c r="AU189" s="3">
        <v>44425</v>
      </c>
      <c r="AV189" s="6">
        <v>0.5625</v>
      </c>
      <c r="AW189" s="6">
        <v>0.65277777777777779</v>
      </c>
      <c r="AX189" s="6">
        <v>9.027777777777779E-2</v>
      </c>
      <c r="AY189" s="6">
        <v>4.0277777777777746E-2</v>
      </c>
      <c r="AZ189" s="1" t="s">
        <v>1298</v>
      </c>
      <c r="BA189" s="1" t="s">
        <v>1299</v>
      </c>
      <c r="BB189" s="1" t="s">
        <v>1299</v>
      </c>
      <c r="BC189" s="1" t="s">
        <v>247</v>
      </c>
      <c r="BD189" s="1">
        <v>15</v>
      </c>
      <c r="BE189" s="1" t="s">
        <v>183</v>
      </c>
      <c r="BF189" s="1" t="s">
        <v>75</v>
      </c>
      <c r="BG189" s="1" t="s">
        <v>72</v>
      </c>
      <c r="BH189" s="1" t="s">
        <v>88</v>
      </c>
      <c r="BI189" s="1" t="s">
        <v>96</v>
      </c>
      <c r="BJ189" s="1" t="s">
        <v>72</v>
      </c>
      <c r="BK189" s="1" t="s">
        <v>312</v>
      </c>
      <c r="BL189" s="1" t="s">
        <v>1289</v>
      </c>
      <c r="BM189" s="1">
        <v>63</v>
      </c>
      <c r="BN189" s="1" t="s">
        <v>75</v>
      </c>
      <c r="BO189" s="1" t="s">
        <v>75</v>
      </c>
      <c r="BP189" s="1" t="s">
        <v>75</v>
      </c>
      <c r="BQ189" s="21" t="s">
        <v>99</v>
      </c>
      <c r="BR189" s="21" t="s">
        <v>100</v>
      </c>
    </row>
    <row r="190" spans="1:70" ht="20.45" customHeight="1">
      <c r="A190" s="1" t="s">
        <v>1300</v>
      </c>
      <c r="B190" s="1">
        <v>210129</v>
      </c>
      <c r="C190" s="1" t="s">
        <v>71</v>
      </c>
      <c r="D190" s="3">
        <v>44425</v>
      </c>
      <c r="E190" s="4">
        <v>0.52847222222222223</v>
      </c>
      <c r="F190" s="5">
        <v>44409</v>
      </c>
      <c r="G190" s="3">
        <v>44425</v>
      </c>
      <c r="H190" s="4">
        <v>0.86111111111111116</v>
      </c>
      <c r="I190" s="4">
        <v>0.33263888888888893</v>
      </c>
      <c r="J190" s="1">
        <v>2</v>
      </c>
      <c r="K190" s="1" t="s">
        <v>776</v>
      </c>
      <c r="L190" s="1" t="s">
        <v>1301</v>
      </c>
      <c r="M190" s="1" t="s">
        <v>75</v>
      </c>
      <c r="N190" s="1" t="s">
        <v>208</v>
      </c>
      <c r="O190" s="1" t="s">
        <v>77</v>
      </c>
      <c r="P190" s="1" t="s">
        <v>78</v>
      </c>
      <c r="Q190" s="1" t="s">
        <v>78</v>
      </c>
      <c r="R190" s="1" t="s">
        <v>78</v>
      </c>
      <c r="S190" s="1" t="s">
        <v>96</v>
      </c>
      <c r="T190" s="1" t="s">
        <v>72</v>
      </c>
      <c r="U190" s="16" t="s">
        <v>747</v>
      </c>
      <c r="V190" s="1" t="s">
        <v>80</v>
      </c>
      <c r="W190" s="1" t="s">
        <v>778</v>
      </c>
      <c r="X190" s="1" t="s">
        <v>779</v>
      </c>
      <c r="Y190" s="1" t="s">
        <v>780</v>
      </c>
      <c r="Z190" s="1" t="s">
        <v>291</v>
      </c>
      <c r="AA190" s="1" t="s">
        <v>72</v>
      </c>
      <c r="AB190" s="1" t="s">
        <v>292</v>
      </c>
      <c r="AC190" s="1" t="s">
        <v>292</v>
      </c>
      <c r="AD190" s="1" t="s">
        <v>126</v>
      </c>
      <c r="AE190" s="1">
        <v>46</v>
      </c>
      <c r="AF190" s="1" t="s">
        <v>88</v>
      </c>
      <c r="AG190" s="1" t="s">
        <v>72</v>
      </c>
      <c r="AH190" s="1" t="s">
        <v>954</v>
      </c>
      <c r="AI190" s="1" t="s">
        <v>90</v>
      </c>
      <c r="AJ190" s="1" t="s">
        <v>91</v>
      </c>
      <c r="AK190" s="1" t="s">
        <v>216</v>
      </c>
      <c r="AL190" s="1" t="s">
        <v>72</v>
      </c>
      <c r="AM190" s="1" t="s">
        <v>72</v>
      </c>
      <c r="AN190" s="1" t="s">
        <v>72</v>
      </c>
      <c r="AO190" s="1" t="s">
        <v>72</v>
      </c>
      <c r="AP190" s="1">
        <v>6</v>
      </c>
      <c r="AQ190" s="1" t="s">
        <v>219</v>
      </c>
      <c r="AR190" s="1" t="s">
        <v>447</v>
      </c>
      <c r="AS190" s="1" t="s">
        <v>72</v>
      </c>
      <c r="AT190" s="1" t="s">
        <v>72</v>
      </c>
      <c r="AU190" s="3">
        <v>44425</v>
      </c>
      <c r="AV190" s="6">
        <v>0.88194444444444453</v>
      </c>
      <c r="AW190" s="6">
        <v>0.9375</v>
      </c>
      <c r="AX190" s="6">
        <v>5.5555555555555469E-2</v>
      </c>
      <c r="AY190" s="6">
        <v>2.083333333333337E-2</v>
      </c>
      <c r="AZ190" s="1" t="s">
        <v>1302</v>
      </c>
      <c r="BA190" s="1" t="s">
        <v>1303</v>
      </c>
      <c r="BB190" s="1" t="s">
        <v>1303</v>
      </c>
      <c r="BC190" s="1" t="s">
        <v>800</v>
      </c>
      <c r="BD190" s="1">
        <v>15</v>
      </c>
      <c r="BE190" s="1" t="s">
        <v>742</v>
      </c>
      <c r="BF190" s="1" t="s">
        <v>75</v>
      </c>
      <c r="BG190" s="1" t="s">
        <v>72</v>
      </c>
      <c r="BH190" s="1" t="s">
        <v>88</v>
      </c>
      <c r="BI190" s="1" t="s">
        <v>96</v>
      </c>
      <c r="BJ190" s="1" t="s">
        <v>72</v>
      </c>
      <c r="BK190" s="1" t="s">
        <v>1304</v>
      </c>
      <c r="BL190" s="1" t="s">
        <v>1305</v>
      </c>
      <c r="BM190" s="1">
        <v>94</v>
      </c>
      <c r="BN190" s="1" t="s">
        <v>75</v>
      </c>
      <c r="BO190" s="1" t="s">
        <v>75</v>
      </c>
      <c r="BP190" s="1" t="s">
        <v>75</v>
      </c>
      <c r="BQ190" s="21" t="s">
        <v>99</v>
      </c>
      <c r="BR190" s="21" t="s">
        <v>100</v>
      </c>
    </row>
    <row r="191" spans="1:70" ht="20.45" customHeight="1">
      <c r="A191" s="1" t="s">
        <v>1306</v>
      </c>
      <c r="B191" s="1">
        <v>210130</v>
      </c>
      <c r="C191" s="1" t="s">
        <v>71</v>
      </c>
      <c r="D191" s="3">
        <v>44425</v>
      </c>
      <c r="E191" s="4">
        <v>0.64722222222222225</v>
      </c>
      <c r="F191" s="5">
        <v>44409</v>
      </c>
      <c r="G191" s="3">
        <v>44425</v>
      </c>
      <c r="H191" s="4">
        <v>0.97222222222222221</v>
      </c>
      <c r="I191" s="4">
        <v>0.32499999999999996</v>
      </c>
      <c r="J191" s="1">
        <v>2</v>
      </c>
      <c r="K191" s="1" t="s">
        <v>776</v>
      </c>
      <c r="L191" s="1" t="s">
        <v>1307</v>
      </c>
      <c r="M191" s="1" t="s">
        <v>75</v>
      </c>
      <c r="N191" s="1" t="s">
        <v>838</v>
      </c>
      <c r="O191" s="1" t="s">
        <v>77</v>
      </c>
      <c r="P191" s="1" t="s">
        <v>78</v>
      </c>
      <c r="Q191" s="1" t="s">
        <v>78</v>
      </c>
      <c r="R191" s="1" t="s">
        <v>78</v>
      </c>
      <c r="S191" s="1" t="s">
        <v>79</v>
      </c>
      <c r="T191" s="1" t="s">
        <v>72</v>
      </c>
      <c r="U191" s="16" t="s">
        <v>1308</v>
      </c>
      <c r="V191" s="1" t="s">
        <v>80</v>
      </c>
      <c r="W191" s="1" t="s">
        <v>778</v>
      </c>
      <c r="X191" s="1" t="s">
        <v>779</v>
      </c>
      <c r="Y191" s="1" t="s">
        <v>780</v>
      </c>
      <c r="Z191" s="1" t="s">
        <v>84</v>
      </c>
      <c r="AA191" s="1" t="s">
        <v>72</v>
      </c>
      <c r="AB191" s="1" t="s">
        <v>140</v>
      </c>
      <c r="AC191" s="1" t="s">
        <v>140</v>
      </c>
      <c r="AD191" s="1" t="s">
        <v>87</v>
      </c>
      <c r="AE191" s="1">
        <v>43</v>
      </c>
      <c r="AF191" s="1" t="s">
        <v>88</v>
      </c>
      <c r="AG191" s="1" t="s">
        <v>72</v>
      </c>
      <c r="AH191" s="1" t="s">
        <v>299</v>
      </c>
      <c r="AI191" s="1" t="s">
        <v>90</v>
      </c>
      <c r="AJ191" s="1" t="s">
        <v>91</v>
      </c>
      <c r="AK191" s="1" t="s">
        <v>92</v>
      </c>
      <c r="AL191" s="1" t="s">
        <v>72</v>
      </c>
      <c r="AM191" s="1" t="s">
        <v>72</v>
      </c>
      <c r="AN191" s="1" t="s">
        <v>72</v>
      </c>
      <c r="AO191" s="1" t="s">
        <v>72</v>
      </c>
      <c r="AP191" s="1" t="s">
        <v>72</v>
      </c>
      <c r="AQ191" s="1" t="s">
        <v>72</v>
      </c>
      <c r="AR191" s="1" t="s">
        <v>220</v>
      </c>
      <c r="AS191" s="1" t="s">
        <v>72</v>
      </c>
      <c r="AT191" s="1" t="s">
        <v>72</v>
      </c>
      <c r="AU191" s="3">
        <v>44426</v>
      </c>
      <c r="AV191" s="6">
        <v>1.2777777777777779</v>
      </c>
      <c r="AW191" s="6">
        <v>1.3888888888888891</v>
      </c>
      <c r="AX191" s="6">
        <v>0.11111111111111116</v>
      </c>
      <c r="AY191" s="6">
        <v>0.30555555555555569</v>
      </c>
      <c r="AZ191" s="1" t="s">
        <v>1309</v>
      </c>
      <c r="BA191" s="1" t="s">
        <v>1310</v>
      </c>
      <c r="BB191" s="1" t="s">
        <v>1311</v>
      </c>
      <c r="BC191" s="1" t="s">
        <v>247</v>
      </c>
      <c r="BD191" s="1">
        <v>15</v>
      </c>
      <c r="BE191" s="1" t="s">
        <v>1017</v>
      </c>
      <c r="BF191" s="1" t="s">
        <v>75</v>
      </c>
      <c r="BG191" s="1" t="s">
        <v>72</v>
      </c>
      <c r="BH191" s="1" t="s">
        <v>88</v>
      </c>
      <c r="BI191" s="1" t="s">
        <v>79</v>
      </c>
      <c r="BJ191" s="1" t="s">
        <v>72</v>
      </c>
      <c r="BK191" s="1" t="s">
        <v>312</v>
      </c>
      <c r="BL191" s="1" t="s">
        <v>1294</v>
      </c>
      <c r="BM191" s="1">
        <v>70</v>
      </c>
      <c r="BN191" s="1" t="s">
        <v>88</v>
      </c>
      <c r="BO191" s="1" t="s">
        <v>88</v>
      </c>
      <c r="BP191" s="1" t="s">
        <v>88</v>
      </c>
      <c r="BQ191" s="1" t="s">
        <v>160</v>
      </c>
      <c r="BR191" s="1" t="s">
        <v>768</v>
      </c>
    </row>
    <row r="192" spans="1:70" ht="20.45" customHeight="1">
      <c r="A192" s="1" t="s">
        <v>1312</v>
      </c>
      <c r="B192" s="1">
        <v>210131</v>
      </c>
      <c r="C192" s="1" t="s">
        <v>71</v>
      </c>
      <c r="D192" s="3">
        <v>44427</v>
      </c>
      <c r="E192" s="4">
        <v>0.56111111111111112</v>
      </c>
      <c r="F192" s="5">
        <v>44409</v>
      </c>
      <c r="G192" s="3">
        <v>44427</v>
      </c>
      <c r="H192" s="4">
        <v>0.88124999999999998</v>
      </c>
      <c r="I192" s="4">
        <v>0.32013888888888886</v>
      </c>
      <c r="J192" s="1">
        <v>2</v>
      </c>
      <c r="K192" s="1" t="s">
        <v>776</v>
      </c>
      <c r="L192" s="1" t="s">
        <v>1313</v>
      </c>
      <c r="M192" s="1" t="s">
        <v>75</v>
      </c>
      <c r="N192" s="1" t="s">
        <v>838</v>
      </c>
      <c r="O192" s="1" t="s">
        <v>77</v>
      </c>
      <c r="P192" s="1" t="s">
        <v>78</v>
      </c>
      <c r="Q192" s="1" t="s">
        <v>78</v>
      </c>
      <c r="R192" s="1" t="s">
        <v>78</v>
      </c>
      <c r="S192" s="1" t="s">
        <v>96</v>
      </c>
      <c r="T192" s="1" t="s">
        <v>72</v>
      </c>
      <c r="U192" s="16" t="s">
        <v>1314</v>
      </c>
      <c r="V192" s="1" t="s">
        <v>80</v>
      </c>
      <c r="W192" s="1" t="s">
        <v>778</v>
      </c>
      <c r="X192" s="1" t="s">
        <v>779</v>
      </c>
      <c r="Y192" s="1" t="s">
        <v>780</v>
      </c>
      <c r="Z192" s="1" t="s">
        <v>84</v>
      </c>
      <c r="AA192" s="1" t="s">
        <v>72</v>
      </c>
      <c r="AB192" s="1" t="s">
        <v>140</v>
      </c>
      <c r="AC192" s="1" t="s">
        <v>140</v>
      </c>
      <c r="AD192" s="1" t="s">
        <v>126</v>
      </c>
      <c r="AE192" s="1">
        <v>61</v>
      </c>
      <c r="AF192" s="1" t="s">
        <v>88</v>
      </c>
      <c r="AG192" s="1" t="s">
        <v>72</v>
      </c>
      <c r="AH192" s="1" t="s">
        <v>414</v>
      </c>
      <c r="AI192" s="1" t="s">
        <v>90</v>
      </c>
      <c r="AJ192" s="1" t="s">
        <v>91</v>
      </c>
      <c r="AK192" s="1" t="s">
        <v>92</v>
      </c>
      <c r="AL192" s="1" t="s">
        <v>72</v>
      </c>
      <c r="AM192" s="1" t="s">
        <v>217</v>
      </c>
      <c r="AN192" s="1" t="s">
        <v>72</v>
      </c>
      <c r="AO192" s="1" t="s">
        <v>1315</v>
      </c>
      <c r="AP192" s="1" t="s">
        <v>72</v>
      </c>
      <c r="AQ192" s="1" t="s">
        <v>72</v>
      </c>
      <c r="AR192" s="1" t="s">
        <v>220</v>
      </c>
      <c r="AS192" s="1" t="s">
        <v>878</v>
      </c>
      <c r="AT192" s="1" t="s">
        <v>72</v>
      </c>
      <c r="AU192" s="3">
        <v>44427</v>
      </c>
      <c r="AV192" s="6">
        <v>0.8965277777777777</v>
      </c>
      <c r="AW192" s="6">
        <v>0.96875</v>
      </c>
      <c r="AX192" s="6">
        <v>7.2222222222222299E-2</v>
      </c>
      <c r="AY192" s="6">
        <v>1.5277777777777724E-2</v>
      </c>
      <c r="AZ192" s="1" t="s">
        <v>1316</v>
      </c>
      <c r="BA192" s="1" t="s">
        <v>1317</v>
      </c>
      <c r="BB192" s="1" t="s">
        <v>1318</v>
      </c>
      <c r="BC192" s="1" t="s">
        <v>247</v>
      </c>
      <c r="BD192" s="1">
        <v>15</v>
      </c>
      <c r="BE192" s="1" t="s">
        <v>742</v>
      </c>
      <c r="BF192" s="1" t="s">
        <v>75</v>
      </c>
      <c r="BG192" s="1" t="s">
        <v>72</v>
      </c>
      <c r="BH192" s="1" t="s">
        <v>88</v>
      </c>
      <c r="BI192" s="1" t="s">
        <v>96</v>
      </c>
      <c r="BJ192" s="1" t="s">
        <v>72</v>
      </c>
      <c r="BK192" s="1" t="s">
        <v>312</v>
      </c>
      <c r="BL192" s="1" t="s">
        <v>1232</v>
      </c>
      <c r="BM192" s="1">
        <v>57</v>
      </c>
      <c r="BN192" s="1" t="s">
        <v>75</v>
      </c>
      <c r="BO192" s="1" t="s">
        <v>75</v>
      </c>
      <c r="BP192" s="1" t="s">
        <v>75</v>
      </c>
      <c r="BQ192" s="21" t="s">
        <v>99</v>
      </c>
      <c r="BR192" s="21" t="s">
        <v>100</v>
      </c>
    </row>
    <row r="193" spans="1:70" ht="20.45" customHeight="1">
      <c r="A193" s="1" t="s">
        <v>1319</v>
      </c>
      <c r="B193" s="1">
        <v>210132</v>
      </c>
      <c r="C193" s="1" t="s">
        <v>497</v>
      </c>
      <c r="D193" s="3">
        <v>44429</v>
      </c>
      <c r="E193" s="4">
        <v>0.54583333333333328</v>
      </c>
      <c r="F193" s="5">
        <v>44409</v>
      </c>
      <c r="G193" s="3">
        <v>44429</v>
      </c>
      <c r="H193" s="4">
        <v>0.61111111111111105</v>
      </c>
      <c r="I193" s="4">
        <v>6.5277777777777768E-2</v>
      </c>
      <c r="J193" s="1">
        <v>2</v>
      </c>
      <c r="K193" s="1" t="s">
        <v>776</v>
      </c>
      <c r="L193" s="1" t="s">
        <v>1320</v>
      </c>
      <c r="M193" s="1" t="s">
        <v>75</v>
      </c>
      <c r="N193" s="1" t="s">
        <v>830</v>
      </c>
      <c r="O193" s="1" t="s">
        <v>497</v>
      </c>
      <c r="P193" s="1" t="s">
        <v>78</v>
      </c>
      <c r="Q193" s="1" t="s">
        <v>78</v>
      </c>
      <c r="R193" s="1" t="s">
        <v>78</v>
      </c>
      <c r="S193" s="1" t="s">
        <v>96</v>
      </c>
      <c r="T193" s="1" t="s">
        <v>72</v>
      </c>
      <c r="U193" s="16" t="s">
        <v>1321</v>
      </c>
      <c r="V193" s="1" t="s">
        <v>80</v>
      </c>
      <c r="W193" s="1" t="s">
        <v>812</v>
      </c>
      <c r="X193" s="1" t="s">
        <v>813</v>
      </c>
      <c r="Y193" s="1" t="s">
        <v>814</v>
      </c>
      <c r="Z193" s="1" t="s">
        <v>84</v>
      </c>
      <c r="AA193" s="1" t="s">
        <v>72</v>
      </c>
      <c r="AB193" s="1" t="s">
        <v>214</v>
      </c>
      <c r="AC193" s="1" t="s">
        <v>583</v>
      </c>
      <c r="AD193" s="1" t="s">
        <v>87</v>
      </c>
      <c r="AE193" s="1">
        <v>48</v>
      </c>
      <c r="AF193" s="1" t="s">
        <v>88</v>
      </c>
      <c r="AG193" s="1" t="s">
        <v>72</v>
      </c>
      <c r="AH193" s="1" t="s">
        <v>299</v>
      </c>
      <c r="AI193" s="1" t="s">
        <v>90</v>
      </c>
      <c r="AJ193" s="1" t="s">
        <v>91</v>
      </c>
      <c r="AK193" s="1" t="s">
        <v>92</v>
      </c>
      <c r="AL193" s="1" t="s">
        <v>72</v>
      </c>
      <c r="AM193" s="1" t="s">
        <v>254</v>
      </c>
      <c r="AN193" s="1">
        <v>2</v>
      </c>
      <c r="AO193" s="1" t="s">
        <v>1322</v>
      </c>
      <c r="AP193" s="1" t="s">
        <v>72</v>
      </c>
      <c r="AQ193" s="1" t="s">
        <v>72</v>
      </c>
      <c r="AR193" s="1" t="s">
        <v>220</v>
      </c>
      <c r="AS193" s="1" t="s">
        <v>878</v>
      </c>
      <c r="AT193" s="1" t="s">
        <v>72</v>
      </c>
      <c r="AU193" s="3">
        <v>44429</v>
      </c>
      <c r="AV193" s="6">
        <v>0.6694444444444444</v>
      </c>
      <c r="AW193" s="6">
        <v>0.77430555555555547</v>
      </c>
      <c r="AX193" s="6">
        <v>0.10486111111111107</v>
      </c>
      <c r="AY193" s="6">
        <v>5.8333333333333348E-2</v>
      </c>
      <c r="AZ193" s="1" t="s">
        <v>1323</v>
      </c>
      <c r="BA193" s="1" t="s">
        <v>1324</v>
      </c>
      <c r="BB193" s="1" t="s">
        <v>1324</v>
      </c>
      <c r="BC193" s="1" t="s">
        <v>247</v>
      </c>
      <c r="BD193" s="1">
        <v>15</v>
      </c>
      <c r="BE193" s="1" t="s">
        <v>742</v>
      </c>
      <c r="BF193" s="1" t="s">
        <v>75</v>
      </c>
      <c r="BG193" s="1" t="s">
        <v>72</v>
      </c>
      <c r="BH193" s="1" t="s">
        <v>88</v>
      </c>
      <c r="BI193" s="1" t="s">
        <v>96</v>
      </c>
      <c r="BJ193" s="1" t="s">
        <v>72</v>
      </c>
      <c r="BK193" s="1" t="s">
        <v>312</v>
      </c>
      <c r="BL193" s="1" t="s">
        <v>1289</v>
      </c>
      <c r="BM193" s="1">
        <v>121</v>
      </c>
      <c r="BN193" s="1" t="s">
        <v>75</v>
      </c>
      <c r="BO193" s="1" t="s">
        <v>75</v>
      </c>
      <c r="BP193" s="1" t="s">
        <v>75</v>
      </c>
      <c r="BQ193" s="21" t="s">
        <v>99</v>
      </c>
      <c r="BR193" s="21" t="s">
        <v>100</v>
      </c>
    </row>
    <row r="194" spans="1:70" ht="20.45" customHeight="1">
      <c r="A194" s="1" t="s">
        <v>1325</v>
      </c>
      <c r="B194" s="1">
        <v>210133</v>
      </c>
      <c r="C194" s="1" t="s">
        <v>71</v>
      </c>
      <c r="D194" s="3">
        <v>44429</v>
      </c>
      <c r="E194" s="4">
        <v>0.4916666666666667</v>
      </c>
      <c r="F194" s="5">
        <v>44409</v>
      </c>
      <c r="G194" s="3">
        <v>44429</v>
      </c>
      <c r="H194" s="4">
        <v>0.80555555555555547</v>
      </c>
      <c r="I194" s="4">
        <v>0.31388888888888877</v>
      </c>
      <c r="J194" s="1">
        <v>2</v>
      </c>
      <c r="K194" s="1" t="s">
        <v>776</v>
      </c>
      <c r="L194" s="1" t="s">
        <v>1326</v>
      </c>
      <c r="M194" s="1" t="s">
        <v>75</v>
      </c>
      <c r="N194" s="1" t="s">
        <v>838</v>
      </c>
      <c r="O194" s="1" t="s">
        <v>77</v>
      </c>
      <c r="P194" s="1" t="s">
        <v>78</v>
      </c>
      <c r="Q194" s="1" t="s">
        <v>78</v>
      </c>
      <c r="R194" s="1" t="s">
        <v>78</v>
      </c>
      <c r="S194" s="1" t="s">
        <v>96</v>
      </c>
      <c r="T194" s="1" t="s">
        <v>72</v>
      </c>
      <c r="U194" s="16" t="s">
        <v>747</v>
      </c>
      <c r="V194" s="1" t="s">
        <v>80</v>
      </c>
      <c r="W194" s="1" t="s">
        <v>778</v>
      </c>
      <c r="X194" s="1" t="s">
        <v>779</v>
      </c>
      <c r="Y194" s="1" t="s">
        <v>780</v>
      </c>
      <c r="Z194" s="1" t="s">
        <v>84</v>
      </c>
      <c r="AA194" s="1" t="s">
        <v>72</v>
      </c>
      <c r="AB194" s="1" t="s">
        <v>140</v>
      </c>
      <c r="AC194" s="1" t="s">
        <v>140</v>
      </c>
      <c r="AD194" s="1" t="s">
        <v>126</v>
      </c>
      <c r="AE194" s="1">
        <v>46</v>
      </c>
      <c r="AF194" s="1" t="s">
        <v>88</v>
      </c>
      <c r="AG194" s="1" t="s">
        <v>72</v>
      </c>
      <c r="AH194" s="1" t="s">
        <v>954</v>
      </c>
      <c r="AI194" s="1" t="s">
        <v>90</v>
      </c>
      <c r="AJ194" s="1" t="s">
        <v>91</v>
      </c>
      <c r="AK194" s="1" t="s">
        <v>92</v>
      </c>
      <c r="AL194" s="1" t="s">
        <v>72</v>
      </c>
      <c r="AM194" s="1" t="s">
        <v>217</v>
      </c>
      <c r="AN194" s="1" t="s">
        <v>72</v>
      </c>
      <c r="AO194" s="1" t="s">
        <v>1327</v>
      </c>
      <c r="AP194" s="1" t="s">
        <v>72</v>
      </c>
      <c r="AQ194" s="1" t="s">
        <v>72</v>
      </c>
      <c r="AR194" s="1" t="s">
        <v>220</v>
      </c>
      <c r="AS194" s="1" t="s">
        <v>72</v>
      </c>
      <c r="AT194" s="1" t="s">
        <v>72</v>
      </c>
      <c r="AU194" s="3">
        <v>44429</v>
      </c>
      <c r="AV194" s="6">
        <v>0.83888888888888891</v>
      </c>
      <c r="AW194" s="6">
        <v>1.4215277777777777</v>
      </c>
      <c r="AX194" s="6">
        <v>0.58263888888888882</v>
      </c>
      <c r="AY194" s="6">
        <v>3.3333333333333437E-2</v>
      </c>
      <c r="AZ194" s="1" t="s">
        <v>1328</v>
      </c>
      <c r="BA194" s="1" t="s">
        <v>1329</v>
      </c>
      <c r="BB194" s="1" t="s">
        <v>1329</v>
      </c>
      <c r="BC194" s="1" t="s">
        <v>247</v>
      </c>
      <c r="BD194" s="1">
        <v>15</v>
      </c>
      <c r="BE194" s="1" t="s">
        <v>742</v>
      </c>
      <c r="BF194" s="1" t="s">
        <v>75</v>
      </c>
      <c r="BG194" s="1" t="s">
        <v>72</v>
      </c>
      <c r="BH194" s="1" t="s">
        <v>88</v>
      </c>
      <c r="BI194" s="1" t="s">
        <v>96</v>
      </c>
      <c r="BJ194" s="1" t="s">
        <v>72</v>
      </c>
      <c r="BK194" s="1" t="s">
        <v>312</v>
      </c>
      <c r="BL194" s="1" t="s">
        <v>1330</v>
      </c>
      <c r="BM194" s="1">
        <v>57</v>
      </c>
      <c r="BN194" s="1" t="s">
        <v>75</v>
      </c>
      <c r="BO194" s="1" t="s">
        <v>75</v>
      </c>
      <c r="BP194" s="1" t="s">
        <v>75</v>
      </c>
      <c r="BQ194" s="21" t="s">
        <v>99</v>
      </c>
      <c r="BR194" s="21" t="s">
        <v>100</v>
      </c>
    </row>
    <row r="195" spans="1:70" ht="20.45" customHeight="1">
      <c r="A195" s="1" t="s">
        <v>1331</v>
      </c>
      <c r="B195" s="1">
        <v>210134</v>
      </c>
      <c r="C195" s="1" t="s">
        <v>71</v>
      </c>
      <c r="D195" s="3">
        <v>44431</v>
      </c>
      <c r="E195" s="4">
        <v>0.59027777777777779</v>
      </c>
      <c r="F195" s="5">
        <v>44409</v>
      </c>
      <c r="G195" s="3">
        <v>44431</v>
      </c>
      <c r="H195" s="4">
        <v>0.79583333333333339</v>
      </c>
      <c r="I195" s="4">
        <v>0.2055555555555556</v>
      </c>
      <c r="J195" s="1">
        <v>50</v>
      </c>
      <c r="K195" s="1" t="s">
        <v>73</v>
      </c>
      <c r="L195" s="1" t="s">
        <v>1332</v>
      </c>
      <c r="M195" s="1" t="s">
        <v>75</v>
      </c>
      <c r="N195" s="1" t="s">
        <v>208</v>
      </c>
      <c r="O195" s="1" t="s">
        <v>77</v>
      </c>
      <c r="P195" s="1" t="s">
        <v>78</v>
      </c>
      <c r="Q195" s="1" t="s">
        <v>78</v>
      </c>
      <c r="R195" s="1" t="s">
        <v>78</v>
      </c>
      <c r="S195" s="1" t="s">
        <v>79</v>
      </c>
      <c r="T195" s="1" t="s">
        <v>1333</v>
      </c>
      <c r="U195" s="23" t="s">
        <v>1334</v>
      </c>
      <c r="V195" s="1" t="s">
        <v>80</v>
      </c>
      <c r="W195" s="1" t="s">
        <v>409</v>
      </c>
      <c r="X195" s="1" t="s">
        <v>410</v>
      </c>
      <c r="Y195" s="1" t="s">
        <v>411</v>
      </c>
      <c r="Z195" s="1" t="s">
        <v>291</v>
      </c>
      <c r="AA195" s="1" t="s">
        <v>72</v>
      </c>
      <c r="AB195" s="1" t="s">
        <v>292</v>
      </c>
      <c r="AC195" s="1" t="s">
        <v>1222</v>
      </c>
      <c r="AD195" s="1" t="s">
        <v>126</v>
      </c>
      <c r="AE195" s="1">
        <v>58</v>
      </c>
      <c r="AF195" s="1" t="s">
        <v>88</v>
      </c>
      <c r="AG195" s="1" t="s">
        <v>72</v>
      </c>
      <c r="AH195" s="1" t="s">
        <v>414</v>
      </c>
      <c r="AI195" s="1" t="s">
        <v>90</v>
      </c>
      <c r="AJ195" s="1" t="s">
        <v>91</v>
      </c>
      <c r="AK195" s="1" t="s">
        <v>216</v>
      </c>
      <c r="AL195" s="1" t="s">
        <v>72</v>
      </c>
      <c r="AM195" s="1" t="s">
        <v>72</v>
      </c>
      <c r="AN195" s="1" t="s">
        <v>72</v>
      </c>
      <c r="AO195" s="1" t="s">
        <v>72</v>
      </c>
      <c r="AP195" s="1">
        <v>3</v>
      </c>
      <c r="AQ195" s="1" t="s">
        <v>72</v>
      </c>
      <c r="AR195" s="1" t="s">
        <v>72</v>
      </c>
      <c r="AS195" s="1" t="s">
        <v>72</v>
      </c>
      <c r="AT195" s="1" t="s">
        <v>72</v>
      </c>
      <c r="AU195" s="3">
        <v>44431</v>
      </c>
      <c r="AV195" s="6">
        <v>0.875</v>
      </c>
      <c r="AW195" s="6">
        <v>0.93055555555555547</v>
      </c>
      <c r="AX195" s="6">
        <v>5.5555555555555469E-2</v>
      </c>
      <c r="AY195" s="6">
        <v>7.9166666666666607E-2</v>
      </c>
      <c r="AZ195" s="1" t="s">
        <v>1335</v>
      </c>
      <c r="BA195" s="1" t="s">
        <v>1336</v>
      </c>
      <c r="BB195" s="1" t="s">
        <v>1336</v>
      </c>
      <c r="BC195" s="1" t="s">
        <v>800</v>
      </c>
      <c r="BD195" s="1">
        <v>15</v>
      </c>
      <c r="BE195" s="1" t="s">
        <v>1017</v>
      </c>
      <c r="BF195" s="1" t="s">
        <v>75</v>
      </c>
      <c r="BG195" s="1" t="s">
        <v>72</v>
      </c>
      <c r="BH195" s="1" t="s">
        <v>88</v>
      </c>
      <c r="BI195" s="1" t="s">
        <v>79</v>
      </c>
      <c r="BJ195" s="1" t="s">
        <v>72</v>
      </c>
      <c r="BK195" s="1" t="s">
        <v>963</v>
      </c>
      <c r="BL195" s="1" t="s">
        <v>1337</v>
      </c>
      <c r="BM195" s="1">
        <v>78</v>
      </c>
      <c r="BN195" s="1" t="s">
        <v>88</v>
      </c>
      <c r="BO195" s="1" t="s">
        <v>88</v>
      </c>
      <c r="BP195" s="1" t="s">
        <v>88</v>
      </c>
      <c r="BQ195" s="1" t="s">
        <v>160</v>
      </c>
      <c r="BR195" s="1" t="s">
        <v>1338</v>
      </c>
    </row>
    <row r="196" spans="1:70" ht="20.45" customHeight="1">
      <c r="A196" s="1" t="s">
        <v>1339</v>
      </c>
      <c r="B196" s="1">
        <v>210135</v>
      </c>
      <c r="C196" s="1" t="s">
        <v>71</v>
      </c>
      <c r="D196" s="3">
        <v>44432</v>
      </c>
      <c r="E196" s="4">
        <v>0.50694444444444442</v>
      </c>
      <c r="F196" s="5">
        <v>44409</v>
      </c>
      <c r="G196" s="3">
        <v>44432</v>
      </c>
      <c r="H196" s="4">
        <v>0.86111111111111116</v>
      </c>
      <c r="I196" s="4">
        <v>0.35416666666666674</v>
      </c>
      <c r="J196" s="1">
        <v>2</v>
      </c>
      <c r="K196" s="1" t="s">
        <v>776</v>
      </c>
      <c r="L196" s="1" t="s">
        <v>1340</v>
      </c>
      <c r="M196" s="1" t="s">
        <v>75</v>
      </c>
      <c r="N196" s="1" t="s">
        <v>1244</v>
      </c>
      <c r="O196" s="1" t="s">
        <v>77</v>
      </c>
      <c r="P196" s="1" t="s">
        <v>78</v>
      </c>
      <c r="Q196" s="1" t="s">
        <v>78</v>
      </c>
      <c r="R196" s="1" t="s">
        <v>78</v>
      </c>
      <c r="S196" s="1" t="s">
        <v>96</v>
      </c>
      <c r="T196" s="1" t="s">
        <v>72</v>
      </c>
      <c r="U196" s="16" t="s">
        <v>747</v>
      </c>
      <c r="V196" s="1" t="s">
        <v>80</v>
      </c>
      <c r="W196" s="1" t="s">
        <v>778</v>
      </c>
      <c r="X196" s="1" t="s">
        <v>779</v>
      </c>
      <c r="Y196" s="1" t="s">
        <v>780</v>
      </c>
      <c r="Z196" s="1" t="s">
        <v>84</v>
      </c>
      <c r="AA196" s="1" t="s">
        <v>72</v>
      </c>
      <c r="AB196" s="1" t="s">
        <v>140</v>
      </c>
      <c r="AC196" s="1" t="s">
        <v>140</v>
      </c>
      <c r="AD196" s="1" t="s">
        <v>126</v>
      </c>
      <c r="AE196" s="1">
        <v>39</v>
      </c>
      <c r="AF196" s="1" t="s">
        <v>88</v>
      </c>
      <c r="AG196" s="1" t="s">
        <v>72</v>
      </c>
      <c r="AH196" s="1" t="s">
        <v>954</v>
      </c>
      <c r="AI196" s="1" t="s">
        <v>90</v>
      </c>
      <c r="AJ196" s="1" t="s">
        <v>91</v>
      </c>
      <c r="AK196" s="1" t="s">
        <v>92</v>
      </c>
      <c r="AL196" s="1" t="s">
        <v>72</v>
      </c>
      <c r="AM196" s="1" t="s">
        <v>229</v>
      </c>
      <c r="AN196" s="1" t="s">
        <v>72</v>
      </c>
      <c r="AO196" s="1" t="s">
        <v>796</v>
      </c>
      <c r="AP196" s="1" t="s">
        <v>72</v>
      </c>
      <c r="AQ196" s="1" t="s">
        <v>72</v>
      </c>
      <c r="AR196" s="1" t="s">
        <v>220</v>
      </c>
      <c r="AS196" s="1" t="s">
        <v>72</v>
      </c>
      <c r="AT196" s="1" t="s">
        <v>72</v>
      </c>
      <c r="AU196" s="3">
        <v>44432</v>
      </c>
      <c r="AV196" s="6">
        <v>0.88263888888888886</v>
      </c>
      <c r="AW196" s="6">
        <v>0.95833333333333337</v>
      </c>
      <c r="AX196" s="6">
        <v>7.5694444444444509E-2</v>
      </c>
      <c r="AY196" s="6">
        <v>2.1527777777777701E-2</v>
      </c>
      <c r="AZ196" s="1" t="s">
        <v>1341</v>
      </c>
      <c r="BA196" s="1" t="s">
        <v>1342</v>
      </c>
      <c r="BB196" s="1" t="s">
        <v>1342</v>
      </c>
      <c r="BC196" s="1" t="s">
        <v>247</v>
      </c>
      <c r="BD196" s="1">
        <v>15</v>
      </c>
      <c r="BE196" s="1" t="s">
        <v>742</v>
      </c>
      <c r="BF196" s="1" t="s">
        <v>75</v>
      </c>
      <c r="BG196" s="1" t="s">
        <v>72</v>
      </c>
      <c r="BH196" s="1" t="s">
        <v>88</v>
      </c>
      <c r="BI196" s="1" t="s">
        <v>96</v>
      </c>
      <c r="BJ196" s="1" t="s">
        <v>72</v>
      </c>
      <c r="BK196" s="1" t="s">
        <v>1343</v>
      </c>
      <c r="BL196" s="1" t="s">
        <v>1344</v>
      </c>
      <c r="BM196" s="1">
        <v>61</v>
      </c>
      <c r="BN196" s="1" t="s">
        <v>75</v>
      </c>
      <c r="BO196" s="1" t="s">
        <v>75</v>
      </c>
      <c r="BP196" s="1" t="s">
        <v>75</v>
      </c>
      <c r="BQ196" s="21" t="s">
        <v>99</v>
      </c>
      <c r="BR196" s="1" t="s">
        <v>1249</v>
      </c>
    </row>
    <row r="197" spans="1:70" ht="20.45" customHeight="1">
      <c r="A197" s="1" t="s">
        <v>1345</v>
      </c>
      <c r="B197" s="1">
        <v>210136</v>
      </c>
      <c r="C197" s="1" t="s">
        <v>71</v>
      </c>
      <c r="D197" s="3">
        <v>44432</v>
      </c>
      <c r="E197" s="4">
        <v>0.96527777777777779</v>
      </c>
      <c r="F197" s="5">
        <v>44409</v>
      </c>
      <c r="G197" s="3">
        <v>44433</v>
      </c>
      <c r="H197" s="24">
        <v>1.0104166666666667</v>
      </c>
      <c r="I197" s="4">
        <v>4.5138888888888951E-2</v>
      </c>
      <c r="J197" s="1">
        <v>10</v>
      </c>
      <c r="K197" s="1" t="s">
        <v>73</v>
      </c>
      <c r="L197" s="1" t="s">
        <v>1346</v>
      </c>
      <c r="M197" s="1" t="s">
        <v>75</v>
      </c>
      <c r="N197" s="1" t="s">
        <v>1244</v>
      </c>
      <c r="O197" s="1" t="s">
        <v>77</v>
      </c>
      <c r="P197" s="1" t="s">
        <v>78</v>
      </c>
      <c r="Q197" s="1" t="s">
        <v>78</v>
      </c>
      <c r="R197" s="1" t="s">
        <v>78</v>
      </c>
      <c r="S197" s="1" t="s">
        <v>96</v>
      </c>
      <c r="T197" s="1" t="s">
        <v>72</v>
      </c>
      <c r="U197" s="16" t="s">
        <v>1347</v>
      </c>
      <c r="V197" s="1" t="s">
        <v>80</v>
      </c>
      <c r="W197" s="1" t="s">
        <v>81</v>
      </c>
      <c r="X197" s="1" t="s">
        <v>123</v>
      </c>
      <c r="Y197" s="1" t="s">
        <v>83</v>
      </c>
      <c r="Z197" s="1" t="s">
        <v>84</v>
      </c>
      <c r="AA197" s="1" t="s">
        <v>72</v>
      </c>
      <c r="AB197" s="1" t="s">
        <v>214</v>
      </c>
      <c r="AC197" s="1" t="s">
        <v>253</v>
      </c>
      <c r="AD197" s="1" t="s">
        <v>126</v>
      </c>
      <c r="AE197" s="1">
        <v>56</v>
      </c>
      <c r="AF197" s="1" t="s">
        <v>88</v>
      </c>
      <c r="AG197" s="1" t="s">
        <v>72</v>
      </c>
      <c r="AH197" s="1" t="s">
        <v>299</v>
      </c>
      <c r="AI197" s="1" t="s">
        <v>90</v>
      </c>
      <c r="AJ197" s="1" t="s">
        <v>91</v>
      </c>
      <c r="AK197" s="1" t="s">
        <v>92</v>
      </c>
      <c r="AL197" s="1" t="s">
        <v>72</v>
      </c>
      <c r="AM197" s="1" t="s">
        <v>229</v>
      </c>
      <c r="AN197" s="1">
        <v>2</v>
      </c>
      <c r="AO197" s="1" t="s">
        <v>230</v>
      </c>
      <c r="AP197" s="1" t="s">
        <v>72</v>
      </c>
      <c r="AQ197" s="1" t="s">
        <v>72</v>
      </c>
      <c r="AR197" s="1" t="s">
        <v>220</v>
      </c>
      <c r="AS197" s="1" t="s">
        <v>72</v>
      </c>
      <c r="AT197" s="1" t="s">
        <v>72</v>
      </c>
      <c r="AU197" s="3">
        <v>44433</v>
      </c>
      <c r="AV197" s="6">
        <v>1.3402777777777777</v>
      </c>
      <c r="AW197" s="6">
        <v>1.4583333333333333</v>
      </c>
      <c r="AX197" s="6">
        <v>0.11805555555555558</v>
      </c>
      <c r="AY197" s="6">
        <v>0.32986111111111094</v>
      </c>
      <c r="AZ197" s="1" t="s">
        <v>1348</v>
      </c>
      <c r="BA197" s="1" t="s">
        <v>1349</v>
      </c>
      <c r="BB197" s="1" t="s">
        <v>1349</v>
      </c>
      <c r="BC197" s="1" t="s">
        <v>247</v>
      </c>
      <c r="BD197" s="1">
        <v>15</v>
      </c>
      <c r="BE197" s="1" t="s">
        <v>1017</v>
      </c>
      <c r="BF197" s="1" t="s">
        <v>75</v>
      </c>
      <c r="BG197" s="1" t="s">
        <v>72</v>
      </c>
      <c r="BH197" s="1" t="s">
        <v>88</v>
      </c>
      <c r="BI197" s="1" t="s">
        <v>96</v>
      </c>
      <c r="BJ197" s="1" t="s">
        <v>72</v>
      </c>
      <c r="BK197" s="1" t="s">
        <v>1343</v>
      </c>
      <c r="BL197" s="1" t="s">
        <v>1344</v>
      </c>
      <c r="BM197" s="1">
        <v>56</v>
      </c>
      <c r="BN197" s="1" t="s">
        <v>75</v>
      </c>
      <c r="BO197" s="1" t="s">
        <v>75</v>
      </c>
      <c r="BP197" s="1" t="s">
        <v>75</v>
      </c>
      <c r="BQ197" s="21" t="s">
        <v>99</v>
      </c>
      <c r="BR197" s="1" t="s">
        <v>1249</v>
      </c>
    </row>
    <row r="198" spans="1:70" ht="20.45" customHeight="1">
      <c r="A198" s="1" t="s">
        <v>1350</v>
      </c>
      <c r="B198" s="1">
        <v>210137</v>
      </c>
      <c r="C198" s="1" t="s">
        <v>71</v>
      </c>
      <c r="D198" s="3">
        <v>44433</v>
      </c>
      <c r="E198" s="4">
        <v>0.53333333333333333</v>
      </c>
      <c r="F198" s="5">
        <v>44409</v>
      </c>
      <c r="G198" s="3">
        <v>44433</v>
      </c>
      <c r="H198" s="4">
        <v>0.86805555555555547</v>
      </c>
      <c r="I198" s="4">
        <v>0.33472222222222214</v>
      </c>
      <c r="J198" s="1">
        <v>2</v>
      </c>
      <c r="K198" s="1" t="s">
        <v>776</v>
      </c>
      <c r="L198" s="1" t="s">
        <v>1351</v>
      </c>
      <c r="M198" s="1" t="s">
        <v>75</v>
      </c>
      <c r="N198" s="1" t="s">
        <v>1244</v>
      </c>
      <c r="O198" s="1" t="s">
        <v>77</v>
      </c>
      <c r="P198" s="1" t="s">
        <v>78</v>
      </c>
      <c r="Q198" s="1" t="s">
        <v>78</v>
      </c>
      <c r="R198" s="1" t="s">
        <v>78</v>
      </c>
      <c r="S198" s="1" t="s">
        <v>96</v>
      </c>
      <c r="T198" s="1" t="s">
        <v>72</v>
      </c>
      <c r="U198" s="16" t="s">
        <v>1352</v>
      </c>
      <c r="V198" s="1" t="s">
        <v>80</v>
      </c>
      <c r="W198" s="1" t="s">
        <v>778</v>
      </c>
      <c r="X198" s="1" t="s">
        <v>779</v>
      </c>
      <c r="Y198" s="1" t="s">
        <v>780</v>
      </c>
      <c r="Z198" s="1" t="s">
        <v>84</v>
      </c>
      <c r="AA198" s="1" t="s">
        <v>72</v>
      </c>
      <c r="AB198" s="1" t="s">
        <v>104</v>
      </c>
      <c r="AC198" s="1" t="s">
        <v>104</v>
      </c>
      <c r="AD198" s="1" t="s">
        <v>87</v>
      </c>
      <c r="AE198" s="1">
        <v>49</v>
      </c>
      <c r="AF198" s="1" t="s">
        <v>88</v>
      </c>
      <c r="AG198" s="1" t="s">
        <v>72</v>
      </c>
      <c r="AH198" s="1" t="s">
        <v>954</v>
      </c>
      <c r="AI198" s="1" t="s">
        <v>90</v>
      </c>
      <c r="AJ198" s="1" t="s">
        <v>91</v>
      </c>
      <c r="AK198" s="1" t="s">
        <v>92</v>
      </c>
      <c r="AL198" s="1" t="s">
        <v>72</v>
      </c>
      <c r="AM198" s="1" t="s">
        <v>254</v>
      </c>
      <c r="AN198" s="1" t="s">
        <v>72</v>
      </c>
      <c r="AO198" s="1" t="s">
        <v>1274</v>
      </c>
      <c r="AP198" s="1" t="s">
        <v>72</v>
      </c>
      <c r="AQ198" s="1" t="s">
        <v>72</v>
      </c>
      <c r="AR198" s="1" t="s">
        <v>220</v>
      </c>
      <c r="AS198" s="1" t="s">
        <v>878</v>
      </c>
      <c r="AT198" s="1" t="s">
        <v>72</v>
      </c>
      <c r="AU198" s="3">
        <v>44433</v>
      </c>
      <c r="AV198" s="6">
        <v>0.875</v>
      </c>
      <c r="AW198" s="6">
        <v>1.4375</v>
      </c>
      <c r="AX198" s="6">
        <v>0.5625</v>
      </c>
      <c r="AY198" s="6">
        <v>6.9444444444445308E-3</v>
      </c>
      <c r="AZ198" s="1" t="s">
        <v>1353</v>
      </c>
      <c r="BA198" s="1" t="s">
        <v>1354</v>
      </c>
      <c r="BB198" s="1" t="s">
        <v>1354</v>
      </c>
      <c r="BC198" s="1" t="s">
        <v>247</v>
      </c>
      <c r="BD198" s="1">
        <v>15</v>
      </c>
      <c r="BE198" s="1" t="s">
        <v>183</v>
      </c>
      <c r="BF198" s="1" t="s">
        <v>75</v>
      </c>
      <c r="BG198" s="1" t="s">
        <v>72</v>
      </c>
      <c r="BH198" s="1" t="s">
        <v>88</v>
      </c>
      <c r="BI198" s="1" t="s">
        <v>96</v>
      </c>
      <c r="BJ198" s="1" t="s">
        <v>72</v>
      </c>
      <c r="BK198" s="1" t="s">
        <v>1343</v>
      </c>
      <c r="BL198" s="1" t="s">
        <v>1344</v>
      </c>
      <c r="BM198" s="1">
        <v>46</v>
      </c>
      <c r="BN198" s="1" t="s">
        <v>75</v>
      </c>
      <c r="BO198" s="1" t="s">
        <v>75</v>
      </c>
      <c r="BP198" s="1" t="s">
        <v>75</v>
      </c>
      <c r="BQ198" s="21" t="s">
        <v>99</v>
      </c>
      <c r="BR198" s="1" t="s">
        <v>1249</v>
      </c>
    </row>
    <row r="199" spans="1:70" ht="20.45" customHeight="1">
      <c r="A199" s="1" t="s">
        <v>1355</v>
      </c>
      <c r="B199" s="1">
        <v>210138</v>
      </c>
      <c r="C199" s="1" t="s">
        <v>71</v>
      </c>
      <c r="D199" s="3">
        <v>44435</v>
      </c>
      <c r="E199" s="4">
        <v>0.48749999999999999</v>
      </c>
      <c r="F199" s="5">
        <v>44409</v>
      </c>
      <c r="G199" s="3">
        <v>44435</v>
      </c>
      <c r="H199" s="4">
        <v>0.57013888888888886</v>
      </c>
      <c r="I199" s="4">
        <v>8.2638888888888873E-2</v>
      </c>
      <c r="J199" s="1">
        <v>4</v>
      </c>
      <c r="K199" s="1" t="s">
        <v>776</v>
      </c>
      <c r="L199" s="1" t="s">
        <v>1356</v>
      </c>
      <c r="M199" s="1" t="s">
        <v>75</v>
      </c>
      <c r="N199" s="1" t="s">
        <v>1244</v>
      </c>
      <c r="O199" s="1" t="s">
        <v>77</v>
      </c>
      <c r="P199" s="1" t="s">
        <v>78</v>
      </c>
      <c r="Q199" s="1" t="s">
        <v>78</v>
      </c>
      <c r="R199" s="1" t="s">
        <v>78</v>
      </c>
      <c r="S199" s="1" t="s">
        <v>96</v>
      </c>
      <c r="T199" s="1" t="s">
        <v>72</v>
      </c>
      <c r="U199" s="16" t="s">
        <v>968</v>
      </c>
      <c r="V199" s="1" t="s">
        <v>80</v>
      </c>
      <c r="W199" s="1" t="s">
        <v>812</v>
      </c>
      <c r="X199" s="1" t="s">
        <v>813</v>
      </c>
      <c r="Y199" s="1" t="s">
        <v>814</v>
      </c>
      <c r="Z199" s="1" t="s">
        <v>84</v>
      </c>
      <c r="AA199" s="1" t="s">
        <v>72</v>
      </c>
      <c r="AB199" s="1" t="s">
        <v>214</v>
      </c>
      <c r="AC199" s="1" t="s">
        <v>583</v>
      </c>
      <c r="AD199" s="1" t="s">
        <v>126</v>
      </c>
      <c r="AE199" s="1">
        <v>46</v>
      </c>
      <c r="AF199" s="1" t="s">
        <v>88</v>
      </c>
      <c r="AG199" s="1" t="s">
        <v>72</v>
      </c>
      <c r="AH199" s="1" t="s">
        <v>299</v>
      </c>
      <c r="AI199" s="1" t="s">
        <v>90</v>
      </c>
      <c r="AJ199" s="1" t="s">
        <v>91</v>
      </c>
      <c r="AK199" s="1" t="s">
        <v>92</v>
      </c>
      <c r="AL199" s="1" t="s">
        <v>72</v>
      </c>
      <c r="AM199" s="1" t="s">
        <v>217</v>
      </c>
      <c r="AN199" s="1">
        <v>2</v>
      </c>
      <c r="AO199" s="1" t="s">
        <v>503</v>
      </c>
      <c r="AP199" s="1" t="s">
        <v>72</v>
      </c>
      <c r="AQ199" s="1" t="s">
        <v>72</v>
      </c>
      <c r="AR199" s="1" t="s">
        <v>220</v>
      </c>
      <c r="AS199" s="1" t="s">
        <v>263</v>
      </c>
      <c r="AT199" s="1" t="s">
        <v>72</v>
      </c>
      <c r="AU199" s="3">
        <v>44435</v>
      </c>
      <c r="AV199" s="6">
        <v>0.57986111111111105</v>
      </c>
      <c r="AW199" s="6">
        <v>0.67708333333333337</v>
      </c>
      <c r="AX199" s="6">
        <v>9.7222222222222321E-2</v>
      </c>
      <c r="AY199" s="6">
        <v>9.7222222222221877E-3</v>
      </c>
      <c r="AZ199" s="1" t="s">
        <v>1357</v>
      </c>
      <c r="BA199" s="1" t="s">
        <v>1358</v>
      </c>
      <c r="BB199" s="1" t="s">
        <v>1358</v>
      </c>
      <c r="BC199" s="1" t="s">
        <v>247</v>
      </c>
      <c r="BD199" s="1">
        <v>15</v>
      </c>
      <c r="BE199" s="1" t="s">
        <v>742</v>
      </c>
      <c r="BF199" s="1" t="s">
        <v>75</v>
      </c>
      <c r="BG199" s="1" t="s">
        <v>72</v>
      </c>
      <c r="BH199" s="1" t="s">
        <v>88</v>
      </c>
      <c r="BI199" s="1" t="s">
        <v>96</v>
      </c>
      <c r="BJ199" s="1" t="s">
        <v>72</v>
      </c>
      <c r="BK199" s="1" t="s">
        <v>1343</v>
      </c>
      <c r="BL199" s="1" t="s">
        <v>1359</v>
      </c>
      <c r="BM199" s="1">
        <v>71</v>
      </c>
      <c r="BN199" s="1" t="s">
        <v>75</v>
      </c>
      <c r="BO199" s="1" t="s">
        <v>75</v>
      </c>
      <c r="BP199" s="1" t="s">
        <v>75</v>
      </c>
      <c r="BQ199" s="21" t="s">
        <v>99</v>
      </c>
      <c r="BR199" s="1" t="s">
        <v>1249</v>
      </c>
    </row>
    <row r="200" spans="1:70" ht="20.45" customHeight="1">
      <c r="A200" s="1" t="s">
        <v>1360</v>
      </c>
      <c r="B200" s="1">
        <v>210139</v>
      </c>
      <c r="C200" s="1" t="s">
        <v>71</v>
      </c>
      <c r="D200" s="3">
        <v>44439</v>
      </c>
      <c r="E200" s="4">
        <v>0.55625000000000002</v>
      </c>
      <c r="F200" s="5">
        <v>44409</v>
      </c>
      <c r="G200" s="3">
        <v>44439</v>
      </c>
      <c r="H200" s="4">
        <v>0.72569444444444453</v>
      </c>
      <c r="I200" s="4">
        <v>0.16944444444444451</v>
      </c>
      <c r="J200" s="1">
        <v>6</v>
      </c>
      <c r="K200" s="1" t="s">
        <v>776</v>
      </c>
      <c r="L200" s="1" t="s">
        <v>1361</v>
      </c>
      <c r="M200" s="1" t="s">
        <v>75</v>
      </c>
      <c r="N200" s="1" t="s">
        <v>208</v>
      </c>
      <c r="O200" s="1" t="s">
        <v>77</v>
      </c>
      <c r="P200" s="1" t="s">
        <v>78</v>
      </c>
      <c r="Q200" s="1" t="s">
        <v>78</v>
      </c>
      <c r="R200" s="1" t="s">
        <v>78</v>
      </c>
      <c r="S200" s="1" t="s">
        <v>96</v>
      </c>
      <c r="T200" s="1" t="s">
        <v>72</v>
      </c>
      <c r="U200" s="16" t="s">
        <v>747</v>
      </c>
      <c r="V200" s="1" t="s">
        <v>80</v>
      </c>
      <c r="W200" s="1" t="s">
        <v>812</v>
      </c>
      <c r="X200" s="1" t="s">
        <v>813</v>
      </c>
      <c r="Y200" s="1" t="s">
        <v>814</v>
      </c>
      <c r="Z200" s="1" t="s">
        <v>152</v>
      </c>
      <c r="AA200" s="1" t="s">
        <v>72</v>
      </c>
      <c r="AB200" s="1" t="s">
        <v>153</v>
      </c>
      <c r="AC200" s="1" t="s">
        <v>154</v>
      </c>
      <c r="AD200" s="1" t="s">
        <v>126</v>
      </c>
      <c r="AE200" s="1">
        <v>61</v>
      </c>
      <c r="AF200" s="1" t="s">
        <v>88</v>
      </c>
      <c r="AG200" s="1" t="s">
        <v>72</v>
      </c>
      <c r="AH200" s="1" t="s">
        <v>954</v>
      </c>
      <c r="AI200" s="1" t="s">
        <v>90</v>
      </c>
      <c r="AJ200" s="1" t="s">
        <v>91</v>
      </c>
      <c r="AK200" s="1" t="s">
        <v>92</v>
      </c>
      <c r="AL200" s="1" t="s">
        <v>72</v>
      </c>
      <c r="AM200" s="1" t="s">
        <v>254</v>
      </c>
      <c r="AN200" s="1">
        <v>2</v>
      </c>
      <c r="AO200" s="1" t="s">
        <v>1052</v>
      </c>
      <c r="AP200" s="1" t="s">
        <v>72</v>
      </c>
      <c r="AQ200" s="1" t="s">
        <v>72</v>
      </c>
      <c r="AR200" s="1" t="s">
        <v>1362</v>
      </c>
      <c r="AS200" s="1" t="s">
        <v>878</v>
      </c>
      <c r="AT200" s="1" t="s">
        <v>72</v>
      </c>
      <c r="AU200" s="3">
        <v>44439</v>
      </c>
      <c r="AV200" s="6">
        <v>0.75069444444444444</v>
      </c>
      <c r="AW200" s="6">
        <v>0.80555555555555547</v>
      </c>
      <c r="AX200" s="6">
        <v>5.4861111111111027E-2</v>
      </c>
      <c r="AY200" s="6">
        <v>2.4999999999999911E-2</v>
      </c>
      <c r="AZ200" s="1" t="s">
        <v>558</v>
      </c>
      <c r="BA200" s="1" t="s">
        <v>1363</v>
      </c>
      <c r="BB200" s="1" t="s">
        <v>1364</v>
      </c>
      <c r="BC200" s="1" t="s">
        <v>800</v>
      </c>
      <c r="BD200" s="1">
        <v>15</v>
      </c>
      <c r="BE200" s="1" t="s">
        <v>742</v>
      </c>
      <c r="BF200" s="1" t="s">
        <v>75</v>
      </c>
      <c r="BG200" s="1" t="s">
        <v>72</v>
      </c>
      <c r="BH200" s="1" t="s">
        <v>88</v>
      </c>
      <c r="BI200" s="1" t="s">
        <v>96</v>
      </c>
      <c r="BJ200" s="1" t="s">
        <v>72</v>
      </c>
      <c r="BK200" s="1" t="s">
        <v>1365</v>
      </c>
      <c r="BL200" s="1" t="s">
        <v>1366</v>
      </c>
      <c r="BM200" s="1">
        <v>91</v>
      </c>
      <c r="BN200" s="1" t="s">
        <v>75</v>
      </c>
      <c r="BO200" s="1" t="s">
        <v>75</v>
      </c>
      <c r="BP200" s="1" t="s">
        <v>75</v>
      </c>
      <c r="BQ200" s="21" t="s">
        <v>99</v>
      </c>
      <c r="BR200" s="21" t="s">
        <v>100</v>
      </c>
    </row>
    <row r="201" spans="1:70" ht="20.45" customHeight="1">
      <c r="A201" s="1">
        <v>210140</v>
      </c>
      <c r="B201" s="1">
        <v>210140</v>
      </c>
      <c r="C201" s="1" t="s">
        <v>71</v>
      </c>
      <c r="D201" s="3">
        <v>44439</v>
      </c>
      <c r="E201" s="4">
        <v>0.63194444444444442</v>
      </c>
      <c r="F201" s="5">
        <v>44409</v>
      </c>
      <c r="G201" s="3">
        <v>44439</v>
      </c>
      <c r="H201" s="4">
        <v>0.95486111111111116</v>
      </c>
      <c r="I201" s="4">
        <v>0.32291666666666674</v>
      </c>
      <c r="J201" s="1">
        <v>2</v>
      </c>
      <c r="K201" s="1" t="s">
        <v>776</v>
      </c>
      <c r="L201" s="1" t="s">
        <v>1367</v>
      </c>
      <c r="M201" s="1" t="s">
        <v>75</v>
      </c>
      <c r="N201" s="1" t="s">
        <v>170</v>
      </c>
      <c r="O201" s="1" t="s">
        <v>473</v>
      </c>
      <c r="P201" s="1" t="s">
        <v>78</v>
      </c>
      <c r="Q201" s="1" t="s">
        <v>172</v>
      </c>
      <c r="R201" s="8" t="s">
        <v>172</v>
      </c>
      <c r="S201" s="1" t="s">
        <v>79</v>
      </c>
      <c r="T201" s="1" t="s">
        <v>1368</v>
      </c>
      <c r="U201" s="75" t="s">
        <v>72</v>
      </c>
      <c r="V201" s="1" t="s">
        <v>80</v>
      </c>
      <c r="W201" s="1" t="s">
        <v>778</v>
      </c>
      <c r="X201" s="1" t="s">
        <v>779</v>
      </c>
      <c r="Y201" s="1" t="s">
        <v>780</v>
      </c>
      <c r="Z201" s="1" t="s">
        <v>152</v>
      </c>
      <c r="AA201" s="1" t="s">
        <v>72</v>
      </c>
      <c r="AB201" s="1" t="s">
        <v>153</v>
      </c>
      <c r="AC201" s="1" t="s">
        <v>153</v>
      </c>
      <c r="AD201" s="1" t="s">
        <v>126</v>
      </c>
      <c r="AE201" s="1">
        <v>45</v>
      </c>
      <c r="AF201" s="1" t="s">
        <v>88</v>
      </c>
      <c r="AG201" s="1" t="s">
        <v>72</v>
      </c>
      <c r="AH201" s="1" t="s">
        <v>414</v>
      </c>
      <c r="AI201" s="1" t="s">
        <v>90</v>
      </c>
      <c r="AJ201" s="1" t="s">
        <v>91</v>
      </c>
      <c r="AK201" s="1" t="s">
        <v>216</v>
      </c>
      <c r="AL201" s="1" t="s">
        <v>72</v>
      </c>
      <c r="AM201" s="1" t="s">
        <v>72</v>
      </c>
      <c r="AN201" s="1" t="s">
        <v>72</v>
      </c>
      <c r="AO201" s="1" t="s">
        <v>72</v>
      </c>
      <c r="AP201" s="1">
        <v>6</v>
      </c>
      <c r="AQ201" s="1" t="s">
        <v>1369</v>
      </c>
      <c r="AR201" s="1" t="s">
        <v>1370</v>
      </c>
      <c r="AS201" s="1" t="s">
        <v>72</v>
      </c>
      <c r="AT201" s="1" t="s">
        <v>72</v>
      </c>
      <c r="AU201" s="1" t="s">
        <v>72</v>
      </c>
      <c r="AV201" s="1" t="s">
        <v>72</v>
      </c>
      <c r="AW201" s="1" t="s">
        <v>72</v>
      </c>
      <c r="AX201" s="1" t="s">
        <v>72</v>
      </c>
      <c r="AY201" s="1" t="s">
        <v>72</v>
      </c>
      <c r="AZ201" s="1" t="s">
        <v>72</v>
      </c>
      <c r="BA201" s="1" t="s">
        <v>72</v>
      </c>
      <c r="BB201" s="1" t="s">
        <v>72</v>
      </c>
      <c r="BC201" s="1" t="s">
        <v>72</v>
      </c>
      <c r="BD201" s="1" t="s">
        <v>72</v>
      </c>
      <c r="BE201" s="1" t="s">
        <v>72</v>
      </c>
      <c r="BF201" s="1" t="s">
        <v>72</v>
      </c>
      <c r="BG201" s="1" t="s">
        <v>72</v>
      </c>
      <c r="BH201" s="1" t="s">
        <v>88</v>
      </c>
      <c r="BI201" s="1" t="s">
        <v>79</v>
      </c>
      <c r="BJ201" s="1" t="s">
        <v>72</v>
      </c>
      <c r="BK201" s="1" t="s">
        <v>72</v>
      </c>
      <c r="BL201" s="1" t="s">
        <v>72</v>
      </c>
      <c r="BM201" s="1" t="s">
        <v>72</v>
      </c>
      <c r="BN201" s="1" t="s">
        <v>72</v>
      </c>
      <c r="BO201" s="1" t="s">
        <v>72</v>
      </c>
      <c r="BP201" s="1" t="s">
        <v>72</v>
      </c>
      <c r="BQ201" s="1" t="s">
        <v>160</v>
      </c>
    </row>
    <row r="202" spans="1:70" ht="20.45" customHeight="1">
      <c r="A202" s="1" t="s">
        <v>1371</v>
      </c>
      <c r="B202" s="1">
        <v>210141</v>
      </c>
      <c r="C202" s="1" t="s">
        <v>71</v>
      </c>
      <c r="D202" s="3">
        <v>44440</v>
      </c>
      <c r="E202" s="4">
        <v>0.4777777777777778</v>
      </c>
      <c r="F202" s="5">
        <v>44440</v>
      </c>
      <c r="G202" s="3">
        <v>44440</v>
      </c>
      <c r="H202" s="4">
        <v>0.58124999999999993</v>
      </c>
      <c r="I202" s="4">
        <v>0.10347222222222213</v>
      </c>
      <c r="J202" s="1">
        <v>4</v>
      </c>
      <c r="K202" s="1" t="s">
        <v>776</v>
      </c>
      <c r="L202" s="1" t="s">
        <v>1372</v>
      </c>
      <c r="M202" s="1" t="s">
        <v>75</v>
      </c>
      <c r="N202" s="1" t="s">
        <v>612</v>
      </c>
      <c r="O202" s="1" t="s">
        <v>77</v>
      </c>
      <c r="P202" s="1" t="s">
        <v>78</v>
      </c>
      <c r="Q202" s="1" t="s">
        <v>78</v>
      </c>
      <c r="R202" s="1" t="s">
        <v>78</v>
      </c>
      <c r="S202" s="1" t="s">
        <v>96</v>
      </c>
      <c r="T202" s="1" t="s">
        <v>72</v>
      </c>
      <c r="U202" s="16" t="s">
        <v>1373</v>
      </c>
      <c r="V202" s="1" t="s">
        <v>80</v>
      </c>
      <c r="W202" s="1" t="s">
        <v>812</v>
      </c>
      <c r="X202" s="1" t="s">
        <v>813</v>
      </c>
      <c r="Y202" s="1" t="s">
        <v>814</v>
      </c>
      <c r="Z202" s="1" t="s">
        <v>84</v>
      </c>
      <c r="AA202" s="1" t="s">
        <v>72</v>
      </c>
      <c r="AB202" s="1" t="s">
        <v>124</v>
      </c>
      <c r="AC202" s="1" t="s">
        <v>341</v>
      </c>
      <c r="AD202" s="1" t="s">
        <v>126</v>
      </c>
      <c r="AE202" s="1">
        <v>69</v>
      </c>
      <c r="AF202" s="1" t="s">
        <v>88</v>
      </c>
      <c r="AG202" s="1" t="s">
        <v>72</v>
      </c>
      <c r="AH202" s="1" t="s">
        <v>299</v>
      </c>
      <c r="AI202" s="1" t="s">
        <v>90</v>
      </c>
      <c r="AJ202" s="1" t="s">
        <v>91</v>
      </c>
      <c r="AK202" s="1" t="s">
        <v>92</v>
      </c>
      <c r="AL202" s="1" t="s">
        <v>72</v>
      </c>
      <c r="AM202" s="1" t="s">
        <v>217</v>
      </c>
      <c r="AN202" s="1">
        <v>2</v>
      </c>
      <c r="AO202" s="1" t="s">
        <v>1374</v>
      </c>
      <c r="AP202" s="1" t="s">
        <v>72</v>
      </c>
      <c r="AQ202" s="1" t="s">
        <v>72</v>
      </c>
      <c r="AR202" s="1" t="s">
        <v>220</v>
      </c>
      <c r="AS202" s="1" t="s">
        <v>878</v>
      </c>
      <c r="AT202" s="1" t="s">
        <v>72</v>
      </c>
      <c r="AU202" s="3">
        <v>44440</v>
      </c>
      <c r="AV202" s="6">
        <v>0.60416666666666663</v>
      </c>
      <c r="AW202" s="6">
        <v>0.66666666666666663</v>
      </c>
      <c r="AX202" s="6">
        <v>6.25E-2</v>
      </c>
      <c r="AY202" s="6">
        <v>2.2916666666666696E-2</v>
      </c>
      <c r="AZ202" s="1" t="s">
        <v>1375</v>
      </c>
      <c r="BA202" s="1" t="s">
        <v>1376</v>
      </c>
      <c r="BB202" s="1" t="s">
        <v>1376</v>
      </c>
      <c r="BC202" s="1" t="s">
        <v>247</v>
      </c>
      <c r="BD202" s="1">
        <v>15</v>
      </c>
      <c r="BE202" s="1" t="s">
        <v>95</v>
      </c>
      <c r="BF202" s="1" t="s">
        <v>75</v>
      </c>
      <c r="BG202" s="1" t="s">
        <v>72</v>
      </c>
      <c r="BH202" s="1" t="s">
        <v>88</v>
      </c>
      <c r="BI202" s="1" t="s">
        <v>96</v>
      </c>
      <c r="BJ202" s="1" t="s">
        <v>72</v>
      </c>
      <c r="BK202" s="1" t="s">
        <v>1377</v>
      </c>
      <c r="BL202" s="1" t="s">
        <v>1378</v>
      </c>
      <c r="BM202" s="1">
        <v>18</v>
      </c>
      <c r="BN202" s="1" t="s">
        <v>75</v>
      </c>
      <c r="BO202" s="1" t="s">
        <v>75</v>
      </c>
      <c r="BP202" s="1" t="s">
        <v>75</v>
      </c>
      <c r="BQ202" s="21" t="s">
        <v>99</v>
      </c>
      <c r="BR202" s="21" t="s">
        <v>100</v>
      </c>
    </row>
    <row r="203" spans="1:70" ht="20.45" customHeight="1">
      <c r="A203" s="1" t="s">
        <v>1379</v>
      </c>
      <c r="B203" s="1">
        <v>210142</v>
      </c>
      <c r="C203" s="1" t="s">
        <v>71</v>
      </c>
      <c r="D203" s="3">
        <v>44442</v>
      </c>
      <c r="E203" s="4">
        <v>0.57500000000000007</v>
      </c>
      <c r="F203" s="5">
        <v>44440</v>
      </c>
      <c r="G203" s="3">
        <v>44442</v>
      </c>
      <c r="H203" s="4">
        <v>0.92083333333333339</v>
      </c>
      <c r="I203" s="4">
        <v>0.34583333333333333</v>
      </c>
      <c r="J203" s="1">
        <v>2</v>
      </c>
      <c r="K203" s="1" t="s">
        <v>776</v>
      </c>
      <c r="L203" s="1" t="s">
        <v>1380</v>
      </c>
      <c r="M203" s="1" t="s">
        <v>75</v>
      </c>
      <c r="N203" s="1" t="s">
        <v>960</v>
      </c>
      <c r="O203" s="1" t="s">
        <v>77</v>
      </c>
      <c r="P203" s="1" t="s">
        <v>78</v>
      </c>
      <c r="Q203" s="8" t="s">
        <v>172</v>
      </c>
      <c r="R203" s="1" t="s">
        <v>78</v>
      </c>
      <c r="S203" s="1" t="s">
        <v>96</v>
      </c>
      <c r="T203" s="1" t="s">
        <v>1381</v>
      </c>
      <c r="U203" s="16" t="s">
        <v>1382</v>
      </c>
      <c r="V203" s="1" t="s">
        <v>80</v>
      </c>
      <c r="W203" s="1" t="s">
        <v>778</v>
      </c>
      <c r="X203" s="1" t="s">
        <v>779</v>
      </c>
      <c r="Y203" s="1" t="s">
        <v>780</v>
      </c>
      <c r="Z203" s="1" t="s">
        <v>443</v>
      </c>
      <c r="AA203" s="1" t="s">
        <v>444</v>
      </c>
      <c r="AB203" s="1" t="s">
        <v>444</v>
      </c>
      <c r="AC203" s="1" t="s">
        <v>444</v>
      </c>
      <c r="AD203" s="1" t="s">
        <v>126</v>
      </c>
      <c r="AE203" s="1">
        <v>32</v>
      </c>
      <c r="AF203" s="1" t="s">
        <v>88</v>
      </c>
      <c r="AG203" s="1" t="s">
        <v>72</v>
      </c>
      <c r="AH203" s="1" t="s">
        <v>954</v>
      </c>
      <c r="AI203" s="1" t="s">
        <v>90</v>
      </c>
      <c r="AJ203" s="1" t="s">
        <v>91</v>
      </c>
      <c r="AK203" s="1" t="s">
        <v>92</v>
      </c>
      <c r="AL203" s="1" t="s">
        <v>72</v>
      </c>
      <c r="AM203" s="1" t="s">
        <v>72</v>
      </c>
      <c r="AN203" s="1" t="s">
        <v>72</v>
      </c>
      <c r="AO203" s="1" t="s">
        <v>72</v>
      </c>
      <c r="AP203" s="1" t="s">
        <v>72</v>
      </c>
      <c r="AQ203" s="1" t="s">
        <v>72</v>
      </c>
      <c r="AR203" s="1" t="s">
        <v>447</v>
      </c>
      <c r="AS203" s="1" t="s">
        <v>72</v>
      </c>
      <c r="AT203" s="1" t="s">
        <v>72</v>
      </c>
      <c r="AU203" s="3">
        <v>44443</v>
      </c>
      <c r="AV203" s="6">
        <v>1.2638888888888888</v>
      </c>
      <c r="AW203" s="6">
        <v>1.3458333333333332</v>
      </c>
      <c r="AX203" s="6">
        <v>8.1944444444444375E-2</v>
      </c>
      <c r="AY203" s="6">
        <v>0.34305555555555545</v>
      </c>
      <c r="AZ203" s="1" t="s">
        <v>1383</v>
      </c>
      <c r="BA203" s="1" t="s">
        <v>1384</v>
      </c>
      <c r="BB203" s="1" t="s">
        <v>1384</v>
      </c>
      <c r="BC203" s="1" t="s">
        <v>800</v>
      </c>
      <c r="BD203" s="1">
        <v>4</v>
      </c>
      <c r="BE203" s="1" t="s">
        <v>742</v>
      </c>
      <c r="BF203" s="1" t="s">
        <v>88</v>
      </c>
      <c r="BG203" s="1" t="s">
        <v>72</v>
      </c>
      <c r="BH203" s="1" t="s">
        <v>88</v>
      </c>
      <c r="BI203" s="1" t="s">
        <v>96</v>
      </c>
      <c r="BJ203" s="1" t="s">
        <v>72</v>
      </c>
      <c r="BK203" s="1" t="s">
        <v>1385</v>
      </c>
      <c r="BL203" s="1" t="s">
        <v>1386</v>
      </c>
      <c r="BM203" s="1">
        <v>115</v>
      </c>
      <c r="BN203" s="1" t="s">
        <v>75</v>
      </c>
      <c r="BO203" s="1" t="s">
        <v>75</v>
      </c>
      <c r="BP203" s="1" t="s">
        <v>75</v>
      </c>
      <c r="BQ203" s="21" t="s">
        <v>99</v>
      </c>
      <c r="BR203" s="1" t="s">
        <v>918</v>
      </c>
    </row>
    <row r="204" spans="1:70" ht="20.45" customHeight="1">
      <c r="A204" s="1" t="s">
        <v>1387</v>
      </c>
      <c r="B204" s="1">
        <v>210143</v>
      </c>
      <c r="C204" s="1" t="s">
        <v>71</v>
      </c>
      <c r="D204" s="3">
        <v>44443</v>
      </c>
      <c r="E204" s="4">
        <v>0.59513888888888888</v>
      </c>
      <c r="F204" s="5">
        <v>44440</v>
      </c>
      <c r="G204" s="3">
        <v>44443</v>
      </c>
      <c r="H204" s="4">
        <v>0.95486111111111116</v>
      </c>
      <c r="I204" s="4">
        <v>0.35972222222222228</v>
      </c>
      <c r="J204" s="1">
        <v>2</v>
      </c>
      <c r="K204" s="1" t="s">
        <v>776</v>
      </c>
      <c r="L204" s="1" t="s">
        <v>1388</v>
      </c>
      <c r="M204" s="1" t="s">
        <v>75</v>
      </c>
      <c r="N204" s="1" t="s">
        <v>208</v>
      </c>
      <c r="O204" s="1" t="s">
        <v>77</v>
      </c>
      <c r="P204" s="1" t="s">
        <v>78</v>
      </c>
      <c r="Q204" s="1" t="s">
        <v>78</v>
      </c>
      <c r="R204" s="1" t="s">
        <v>78</v>
      </c>
      <c r="S204" s="1" t="s">
        <v>79</v>
      </c>
      <c r="T204" s="1" t="s">
        <v>72</v>
      </c>
      <c r="U204" s="19" t="s">
        <v>847</v>
      </c>
      <c r="V204" s="1" t="s">
        <v>80</v>
      </c>
      <c r="W204" s="1" t="s">
        <v>778</v>
      </c>
      <c r="X204" s="1" t="s">
        <v>779</v>
      </c>
      <c r="Y204" s="1" t="s">
        <v>780</v>
      </c>
      <c r="Z204" s="1" t="s">
        <v>291</v>
      </c>
      <c r="AA204" s="1" t="s">
        <v>72</v>
      </c>
      <c r="AB204" s="1" t="s">
        <v>292</v>
      </c>
      <c r="AC204" s="1" t="s">
        <v>292</v>
      </c>
      <c r="AD204" s="1" t="s">
        <v>126</v>
      </c>
      <c r="AE204" s="1">
        <v>56</v>
      </c>
      <c r="AF204" s="1" t="s">
        <v>88</v>
      </c>
      <c r="AG204" s="1" t="s">
        <v>72</v>
      </c>
      <c r="AH204" s="1" t="s">
        <v>414</v>
      </c>
      <c r="AI204" s="1" t="s">
        <v>90</v>
      </c>
      <c r="AJ204" s="1" t="s">
        <v>91</v>
      </c>
      <c r="AK204" s="1" t="s">
        <v>216</v>
      </c>
      <c r="AL204" s="1" t="s">
        <v>72</v>
      </c>
      <c r="AM204" s="1" t="s">
        <v>72</v>
      </c>
      <c r="AN204" s="1" t="s">
        <v>72</v>
      </c>
      <c r="AO204" s="1" t="s">
        <v>72</v>
      </c>
      <c r="AP204" s="1">
        <v>6</v>
      </c>
      <c r="AQ204" s="1" t="s">
        <v>219</v>
      </c>
      <c r="AR204" s="1" t="s">
        <v>447</v>
      </c>
      <c r="AS204" s="1" t="s">
        <v>72</v>
      </c>
      <c r="AT204" s="1" t="s">
        <v>72</v>
      </c>
      <c r="AU204" s="3">
        <v>44444</v>
      </c>
      <c r="AV204" s="6">
        <v>1.3229166666666667</v>
      </c>
      <c r="AW204" s="6">
        <v>1.3819444444444444</v>
      </c>
      <c r="AX204" s="6">
        <v>5.9027777777777679E-2</v>
      </c>
      <c r="AY204" s="6">
        <v>0.36805555555555558</v>
      </c>
      <c r="AZ204" s="1" t="s">
        <v>1389</v>
      </c>
      <c r="BA204" s="1" t="s">
        <v>1390</v>
      </c>
      <c r="BB204" s="1" t="s">
        <v>1390</v>
      </c>
      <c r="BC204" s="1" t="s">
        <v>800</v>
      </c>
      <c r="BD204" s="1">
        <v>4</v>
      </c>
      <c r="BE204" s="1" t="s">
        <v>95</v>
      </c>
      <c r="BF204" s="1" t="s">
        <v>75</v>
      </c>
      <c r="BG204" s="1" t="s">
        <v>72</v>
      </c>
      <c r="BH204" s="1" t="s">
        <v>88</v>
      </c>
      <c r="BI204" s="1" t="s">
        <v>79</v>
      </c>
      <c r="BJ204" s="1" t="s">
        <v>72</v>
      </c>
      <c r="BK204" s="1" t="s">
        <v>1365</v>
      </c>
      <c r="BL204" s="1" t="s">
        <v>1391</v>
      </c>
      <c r="BM204" s="1">
        <v>42</v>
      </c>
      <c r="BN204" s="1" t="s">
        <v>88</v>
      </c>
      <c r="BO204" s="1" t="s">
        <v>88</v>
      </c>
      <c r="BP204" s="1" t="s">
        <v>88</v>
      </c>
      <c r="BQ204" s="1" t="s">
        <v>160</v>
      </c>
      <c r="BR204" s="1" t="s">
        <v>1338</v>
      </c>
    </row>
    <row r="205" spans="1:70" ht="20.45" customHeight="1">
      <c r="A205" s="1" t="s">
        <v>1392</v>
      </c>
      <c r="B205" s="1">
        <v>210144</v>
      </c>
      <c r="C205" s="1" t="s">
        <v>71</v>
      </c>
      <c r="D205" s="3">
        <v>44445</v>
      </c>
      <c r="E205" s="4">
        <v>0.49305555555555558</v>
      </c>
      <c r="F205" s="5">
        <v>44440</v>
      </c>
      <c r="G205" s="3">
        <v>44445</v>
      </c>
      <c r="H205" s="4">
        <v>0.54513888888888895</v>
      </c>
      <c r="I205" s="4">
        <v>5.208333333333337E-2</v>
      </c>
      <c r="J205" s="1">
        <v>9</v>
      </c>
      <c r="K205" s="1" t="s">
        <v>776</v>
      </c>
      <c r="L205" s="1" t="s">
        <v>1393</v>
      </c>
      <c r="M205" s="1" t="s">
        <v>75</v>
      </c>
      <c r="N205" s="1" t="s">
        <v>208</v>
      </c>
      <c r="O205" s="1" t="s">
        <v>77</v>
      </c>
      <c r="P205" s="1" t="s">
        <v>78</v>
      </c>
      <c r="Q205" s="8" t="s">
        <v>172</v>
      </c>
      <c r="R205" s="8" t="s">
        <v>172</v>
      </c>
      <c r="S205" s="1" t="s">
        <v>96</v>
      </c>
      <c r="T205" s="1" t="s">
        <v>1394</v>
      </c>
      <c r="U205" s="16" t="s">
        <v>1395</v>
      </c>
      <c r="V205" s="1" t="s">
        <v>80</v>
      </c>
      <c r="W205" s="1" t="s">
        <v>812</v>
      </c>
      <c r="X205" s="1" t="s">
        <v>813</v>
      </c>
      <c r="Y205" s="1" t="s">
        <v>814</v>
      </c>
      <c r="Z205" s="1" t="s">
        <v>152</v>
      </c>
      <c r="AA205" s="1" t="s">
        <v>72</v>
      </c>
      <c r="AB205" s="1" t="s">
        <v>153</v>
      </c>
      <c r="AC205" s="1" t="s">
        <v>154</v>
      </c>
      <c r="AD205" s="1" t="s">
        <v>126</v>
      </c>
      <c r="AE205" s="1">
        <v>49</v>
      </c>
      <c r="AF205" s="1" t="s">
        <v>88</v>
      </c>
      <c r="AG205" s="1" t="s">
        <v>72</v>
      </c>
      <c r="AH205" s="1" t="s">
        <v>954</v>
      </c>
      <c r="AI205" s="1" t="s">
        <v>90</v>
      </c>
      <c r="AJ205" s="1" t="s">
        <v>91</v>
      </c>
      <c r="AK205" s="1" t="s">
        <v>216</v>
      </c>
      <c r="AL205" s="1" t="s">
        <v>72</v>
      </c>
      <c r="AM205" s="1" t="s">
        <v>72</v>
      </c>
      <c r="AN205" s="1" t="s">
        <v>72</v>
      </c>
      <c r="AO205" s="1" t="s">
        <v>72</v>
      </c>
      <c r="AP205" s="1">
        <v>8</v>
      </c>
      <c r="AQ205" s="1" t="s">
        <v>1396</v>
      </c>
      <c r="AR205" s="1" t="s">
        <v>1397</v>
      </c>
      <c r="AS205" s="1" t="s">
        <v>72</v>
      </c>
      <c r="AT205" s="1" t="s">
        <v>72</v>
      </c>
      <c r="AU205" s="3">
        <v>44445</v>
      </c>
      <c r="AV205" s="6">
        <v>0.55902777777777779</v>
      </c>
      <c r="AW205" s="6">
        <v>0.61805555555555558</v>
      </c>
      <c r="AX205" s="6">
        <v>5.902777777777779E-2</v>
      </c>
      <c r="AY205" s="6">
        <v>1.388888888888884E-2</v>
      </c>
      <c r="AZ205" s="1" t="s">
        <v>806</v>
      </c>
      <c r="BA205" s="1" t="s">
        <v>700</v>
      </c>
      <c r="BB205" s="1" t="s">
        <v>700</v>
      </c>
      <c r="BC205" s="1" t="s">
        <v>800</v>
      </c>
      <c r="BD205" s="1">
        <v>4</v>
      </c>
      <c r="BE205" s="1" t="s">
        <v>1398</v>
      </c>
      <c r="BF205" s="1" t="s">
        <v>88</v>
      </c>
      <c r="BG205" s="1" t="s">
        <v>72</v>
      </c>
      <c r="BH205" s="1" t="s">
        <v>88</v>
      </c>
      <c r="BI205" s="1" t="s">
        <v>96</v>
      </c>
      <c r="BJ205" s="1" t="s">
        <v>72</v>
      </c>
      <c r="BK205" s="1" t="s">
        <v>1385</v>
      </c>
      <c r="BL205" s="1" t="s">
        <v>1399</v>
      </c>
      <c r="BM205" s="1">
        <v>90</v>
      </c>
      <c r="BN205" s="1" t="s">
        <v>75</v>
      </c>
      <c r="BO205" s="1" t="s">
        <v>75</v>
      </c>
      <c r="BP205" s="1" t="s">
        <v>75</v>
      </c>
      <c r="BQ205" s="21" t="s">
        <v>99</v>
      </c>
      <c r="BR205" s="21" t="s">
        <v>100</v>
      </c>
    </row>
    <row r="206" spans="1:70" ht="20.45" customHeight="1">
      <c r="A206" s="1" t="s">
        <v>1400</v>
      </c>
      <c r="B206" s="1">
        <v>210145</v>
      </c>
      <c r="C206" s="1" t="s">
        <v>71</v>
      </c>
      <c r="D206" s="3">
        <v>44446</v>
      </c>
      <c r="E206" s="4">
        <v>0.58124999999999993</v>
      </c>
      <c r="F206" s="5">
        <v>44440</v>
      </c>
      <c r="G206" s="3">
        <v>44446</v>
      </c>
      <c r="H206" s="4">
        <v>0.92013888888888884</v>
      </c>
      <c r="I206" s="4">
        <v>0.33888888888888891</v>
      </c>
      <c r="J206" s="1">
        <v>2</v>
      </c>
      <c r="K206" s="1" t="s">
        <v>776</v>
      </c>
      <c r="L206" s="1" t="s">
        <v>1401</v>
      </c>
      <c r="M206" s="1" t="s">
        <v>75</v>
      </c>
      <c r="N206" s="1" t="s">
        <v>1244</v>
      </c>
      <c r="O206" s="1" t="s">
        <v>77</v>
      </c>
      <c r="P206" s="1" t="s">
        <v>78</v>
      </c>
      <c r="Q206" s="1" t="s">
        <v>78</v>
      </c>
      <c r="R206" s="1" t="s">
        <v>78</v>
      </c>
      <c r="S206" s="1" t="s">
        <v>96</v>
      </c>
      <c r="T206" s="1" t="s">
        <v>72</v>
      </c>
      <c r="U206" s="16" t="s">
        <v>747</v>
      </c>
      <c r="V206" s="1" t="s">
        <v>80</v>
      </c>
      <c r="W206" s="1" t="s">
        <v>778</v>
      </c>
      <c r="X206" s="1" t="s">
        <v>779</v>
      </c>
      <c r="Y206" s="1" t="s">
        <v>780</v>
      </c>
      <c r="Z206" s="1" t="s">
        <v>84</v>
      </c>
      <c r="AA206" s="1" t="s">
        <v>72</v>
      </c>
      <c r="AB206" s="1" t="s">
        <v>140</v>
      </c>
      <c r="AC206" s="1" t="s">
        <v>140</v>
      </c>
      <c r="AD206" s="1" t="s">
        <v>126</v>
      </c>
      <c r="AE206" s="1">
        <v>50</v>
      </c>
      <c r="AF206" s="1" t="s">
        <v>88</v>
      </c>
      <c r="AG206" s="1" t="s">
        <v>72</v>
      </c>
      <c r="AH206" s="1" t="s">
        <v>299</v>
      </c>
      <c r="AI206" s="1" t="s">
        <v>90</v>
      </c>
      <c r="AJ206" s="1" t="s">
        <v>91</v>
      </c>
      <c r="AK206" s="1" t="s">
        <v>92</v>
      </c>
      <c r="AL206" s="1" t="s">
        <v>72</v>
      </c>
      <c r="AM206" s="1" t="s">
        <v>72</v>
      </c>
      <c r="AN206" s="1" t="s">
        <v>72</v>
      </c>
      <c r="AO206" s="1" t="s">
        <v>72</v>
      </c>
      <c r="AP206" s="1" t="s">
        <v>72</v>
      </c>
      <c r="AQ206" s="1" t="s">
        <v>72</v>
      </c>
      <c r="AR206" s="1" t="s">
        <v>220</v>
      </c>
      <c r="AS206" s="1" t="s">
        <v>72</v>
      </c>
      <c r="AT206" s="1" t="s">
        <v>72</v>
      </c>
      <c r="AU206" s="3">
        <v>44447</v>
      </c>
      <c r="AV206" s="6">
        <v>1.28125</v>
      </c>
      <c r="AW206" s="6">
        <v>1.3472222222222223</v>
      </c>
      <c r="AX206" s="6">
        <v>6.5972222222222321E-2</v>
      </c>
      <c r="AY206" s="6">
        <v>0.36111111111111116</v>
      </c>
      <c r="AZ206" s="1" t="s">
        <v>1402</v>
      </c>
      <c r="BA206" s="1" t="s">
        <v>1403</v>
      </c>
      <c r="BB206" s="1" t="s">
        <v>1403</v>
      </c>
      <c r="BC206" s="1" t="s">
        <v>247</v>
      </c>
      <c r="BD206" s="1">
        <v>4</v>
      </c>
      <c r="BE206" s="1" t="s">
        <v>95</v>
      </c>
      <c r="BF206" s="1" t="s">
        <v>75</v>
      </c>
      <c r="BG206" s="1" t="s">
        <v>72</v>
      </c>
      <c r="BH206" s="1" t="s">
        <v>88</v>
      </c>
      <c r="BI206" s="1" t="s">
        <v>96</v>
      </c>
      <c r="BJ206" s="1" t="s">
        <v>72</v>
      </c>
      <c r="BK206" s="1" t="s">
        <v>1404</v>
      </c>
      <c r="BL206" s="1" t="s">
        <v>1405</v>
      </c>
      <c r="BM206" s="1">
        <v>36</v>
      </c>
      <c r="BN206" s="1" t="s">
        <v>75</v>
      </c>
      <c r="BO206" s="1" t="s">
        <v>75</v>
      </c>
      <c r="BP206" s="1" t="s">
        <v>75</v>
      </c>
      <c r="BQ206" s="21" t="s">
        <v>99</v>
      </c>
      <c r="BR206" s="1" t="s">
        <v>1406</v>
      </c>
    </row>
    <row r="207" spans="1:70" ht="20.45" customHeight="1">
      <c r="A207" s="1" t="s">
        <v>1407</v>
      </c>
      <c r="B207" s="1">
        <v>210146</v>
      </c>
      <c r="C207" s="1" t="s">
        <v>71</v>
      </c>
      <c r="D207" s="3">
        <v>44447</v>
      </c>
      <c r="E207" s="4">
        <v>0.38750000000000001</v>
      </c>
      <c r="F207" s="5">
        <v>44440</v>
      </c>
      <c r="G207" s="3">
        <v>44447</v>
      </c>
      <c r="H207" s="4">
        <v>0.51666666666666672</v>
      </c>
      <c r="I207" s="4">
        <v>0.12916666666666671</v>
      </c>
      <c r="J207" s="1">
        <v>4</v>
      </c>
      <c r="K207" s="1" t="s">
        <v>776</v>
      </c>
      <c r="L207" s="1" t="s">
        <v>1408</v>
      </c>
      <c r="M207" s="1" t="s">
        <v>75</v>
      </c>
      <c r="N207" s="1" t="s">
        <v>208</v>
      </c>
      <c r="O207" s="1" t="s">
        <v>77</v>
      </c>
      <c r="P207" s="1" t="s">
        <v>78</v>
      </c>
      <c r="Q207" s="1" t="s">
        <v>78</v>
      </c>
      <c r="R207" s="1" t="s">
        <v>78</v>
      </c>
      <c r="S207" s="1" t="s">
        <v>96</v>
      </c>
      <c r="T207" s="1" t="s">
        <v>72</v>
      </c>
      <c r="U207" s="16" t="s">
        <v>1409</v>
      </c>
      <c r="V207" s="1" t="s">
        <v>80</v>
      </c>
      <c r="W207" s="1" t="s">
        <v>812</v>
      </c>
      <c r="X207" s="1" t="s">
        <v>813</v>
      </c>
      <c r="Y207" s="1" t="s">
        <v>814</v>
      </c>
      <c r="Z207" s="1" t="s">
        <v>152</v>
      </c>
      <c r="AA207" s="1" t="s">
        <v>72</v>
      </c>
      <c r="AB207" s="1" t="s">
        <v>153</v>
      </c>
      <c r="AC207" s="1" t="s">
        <v>164</v>
      </c>
      <c r="AD207" s="1" t="s">
        <v>126</v>
      </c>
      <c r="AE207" s="1">
        <v>59</v>
      </c>
      <c r="AF207" s="1" t="s">
        <v>88</v>
      </c>
      <c r="AG207" s="1" t="s">
        <v>72</v>
      </c>
      <c r="AH207" s="1" t="s">
        <v>954</v>
      </c>
      <c r="AI207" s="1" t="s">
        <v>90</v>
      </c>
      <c r="AJ207" s="1" t="s">
        <v>91</v>
      </c>
      <c r="AK207" s="1" t="s">
        <v>216</v>
      </c>
      <c r="AL207" s="1" t="s">
        <v>72</v>
      </c>
      <c r="AM207" s="1" t="s">
        <v>254</v>
      </c>
      <c r="AN207" s="1">
        <v>2</v>
      </c>
      <c r="AO207" s="1" t="s">
        <v>1410</v>
      </c>
      <c r="AP207" s="1">
        <v>8</v>
      </c>
      <c r="AQ207" s="1" t="s">
        <v>1411</v>
      </c>
      <c r="AR207" s="1" t="s">
        <v>1397</v>
      </c>
      <c r="AS207" s="1" t="s">
        <v>878</v>
      </c>
      <c r="AT207" s="1" t="s">
        <v>72</v>
      </c>
      <c r="AU207" s="3">
        <v>44447</v>
      </c>
      <c r="AV207" s="6">
        <v>0.53125</v>
      </c>
      <c r="AW207" s="6">
        <v>0.60486111111111118</v>
      </c>
      <c r="AX207" s="6">
        <v>7.3611111111111183E-2</v>
      </c>
      <c r="AY207" s="6">
        <v>1.4583333333333282E-2</v>
      </c>
      <c r="AZ207" s="1" t="s">
        <v>1412</v>
      </c>
      <c r="BA207" s="1" t="s">
        <v>1413</v>
      </c>
      <c r="BB207" s="1" t="s">
        <v>1414</v>
      </c>
      <c r="BC207" s="1" t="s">
        <v>800</v>
      </c>
      <c r="BD207" s="1">
        <v>4</v>
      </c>
      <c r="BE207" s="1" t="s">
        <v>742</v>
      </c>
      <c r="BF207" s="1" t="s">
        <v>75</v>
      </c>
      <c r="BG207" s="1" t="s">
        <v>72</v>
      </c>
      <c r="BH207" s="1" t="s">
        <v>88</v>
      </c>
      <c r="BI207" s="1" t="s">
        <v>96</v>
      </c>
      <c r="BJ207" s="1" t="s">
        <v>72</v>
      </c>
      <c r="BK207" s="1" t="s">
        <v>1365</v>
      </c>
      <c r="BL207" s="1" t="s">
        <v>1415</v>
      </c>
      <c r="BM207" s="1">
        <v>99</v>
      </c>
      <c r="BN207" s="1" t="s">
        <v>75</v>
      </c>
      <c r="BO207" s="1" t="s">
        <v>75</v>
      </c>
      <c r="BP207" s="1" t="s">
        <v>75</v>
      </c>
      <c r="BQ207" s="21" t="s">
        <v>99</v>
      </c>
      <c r="BR207" s="21" t="s">
        <v>100</v>
      </c>
    </row>
    <row r="208" spans="1:70" ht="20.45" customHeight="1">
      <c r="A208" s="1" t="s">
        <v>1416</v>
      </c>
      <c r="B208" s="1">
        <v>210147</v>
      </c>
      <c r="C208" s="1" t="s">
        <v>71</v>
      </c>
      <c r="D208" s="3">
        <v>44448</v>
      </c>
      <c r="E208" s="4">
        <v>0.54999999999999993</v>
      </c>
      <c r="F208" s="5">
        <v>44440</v>
      </c>
      <c r="G208" s="3">
        <v>44448</v>
      </c>
      <c r="H208" s="4">
        <v>0.92361111111111116</v>
      </c>
      <c r="I208" s="4">
        <v>0.37361111111111123</v>
      </c>
      <c r="J208" s="1">
        <v>2</v>
      </c>
      <c r="K208" s="1" t="s">
        <v>776</v>
      </c>
      <c r="L208" s="1" t="s">
        <v>1417</v>
      </c>
      <c r="M208" s="1" t="s">
        <v>75</v>
      </c>
      <c r="N208" s="1" t="s">
        <v>1244</v>
      </c>
      <c r="O208" s="1" t="s">
        <v>77</v>
      </c>
      <c r="P208" s="1" t="s">
        <v>78</v>
      </c>
      <c r="Q208" s="8" t="s">
        <v>172</v>
      </c>
      <c r="R208" s="1" t="s">
        <v>78</v>
      </c>
      <c r="S208" s="1" t="s">
        <v>96</v>
      </c>
      <c r="T208" s="1" t="s">
        <v>1418</v>
      </c>
      <c r="U208" s="16" t="s">
        <v>1419</v>
      </c>
      <c r="V208" s="1" t="s">
        <v>80</v>
      </c>
      <c r="W208" s="1" t="s">
        <v>778</v>
      </c>
      <c r="X208" s="1" t="s">
        <v>779</v>
      </c>
      <c r="Y208" s="1" t="s">
        <v>780</v>
      </c>
      <c r="Z208" s="1" t="s">
        <v>84</v>
      </c>
      <c r="AA208" s="1" t="s">
        <v>72</v>
      </c>
      <c r="AB208" s="1" t="s">
        <v>104</v>
      </c>
      <c r="AC208" s="1" t="s">
        <v>104</v>
      </c>
      <c r="AD208" s="1" t="s">
        <v>87</v>
      </c>
      <c r="AE208" s="1">
        <v>46</v>
      </c>
      <c r="AF208" s="1" t="s">
        <v>88</v>
      </c>
      <c r="AG208" s="1" t="s">
        <v>72</v>
      </c>
      <c r="AH208" s="1" t="s">
        <v>414</v>
      </c>
      <c r="AI208" s="1" t="s">
        <v>90</v>
      </c>
      <c r="AJ208" s="1" t="s">
        <v>91</v>
      </c>
      <c r="AK208" s="1" t="s">
        <v>92</v>
      </c>
      <c r="AL208" s="1" t="s">
        <v>72</v>
      </c>
      <c r="AM208" s="1" t="s">
        <v>72</v>
      </c>
      <c r="AN208" s="1" t="s">
        <v>72</v>
      </c>
      <c r="AO208" s="1" t="s">
        <v>72</v>
      </c>
      <c r="AP208" s="1" t="s">
        <v>72</v>
      </c>
      <c r="AQ208" s="1" t="s">
        <v>72</v>
      </c>
      <c r="AR208" s="1" t="s">
        <v>220</v>
      </c>
      <c r="AS208" s="1" t="s">
        <v>72</v>
      </c>
      <c r="AT208" s="1" t="s">
        <v>72</v>
      </c>
      <c r="AU208" s="3">
        <v>44448</v>
      </c>
      <c r="AV208" s="6">
        <v>0.9375</v>
      </c>
      <c r="AW208" s="6">
        <v>0.99652777777777779</v>
      </c>
      <c r="AX208" s="6">
        <v>5.902777777777779E-2</v>
      </c>
      <c r="AY208" s="6">
        <v>1.388888888888884E-2</v>
      </c>
      <c r="AZ208" s="1" t="s">
        <v>1420</v>
      </c>
      <c r="BA208" s="1" t="s">
        <v>1421</v>
      </c>
      <c r="BB208" s="1" t="s">
        <v>1421</v>
      </c>
      <c r="BC208" s="1" t="s">
        <v>247</v>
      </c>
      <c r="BD208" s="1">
        <v>4</v>
      </c>
      <c r="BE208" s="1" t="s">
        <v>95</v>
      </c>
      <c r="BF208" s="1" t="s">
        <v>88</v>
      </c>
      <c r="BG208" s="1" t="s">
        <v>72</v>
      </c>
      <c r="BH208" s="1" t="s">
        <v>88</v>
      </c>
      <c r="BI208" s="1" t="s">
        <v>96</v>
      </c>
      <c r="BJ208" s="1" t="s">
        <v>72</v>
      </c>
      <c r="BK208" s="1" t="s">
        <v>1343</v>
      </c>
      <c r="BL208" s="1" t="s">
        <v>1422</v>
      </c>
      <c r="BM208" s="1">
        <v>75</v>
      </c>
      <c r="BN208" s="1" t="s">
        <v>75</v>
      </c>
      <c r="BO208" s="1" t="s">
        <v>75</v>
      </c>
      <c r="BP208" s="1" t="s">
        <v>75</v>
      </c>
      <c r="BQ208" s="21" t="s">
        <v>99</v>
      </c>
      <c r="BR208" s="1" t="s">
        <v>1406</v>
      </c>
    </row>
    <row r="209" spans="1:70" ht="20.45" customHeight="1">
      <c r="A209" s="1" t="s">
        <v>1423</v>
      </c>
      <c r="B209" s="1">
        <v>210148</v>
      </c>
      <c r="C209" s="1" t="s">
        <v>71</v>
      </c>
      <c r="D209" s="3">
        <v>44450</v>
      </c>
      <c r="E209" s="4">
        <v>0.54999999999999993</v>
      </c>
      <c r="F209" s="5">
        <v>44440</v>
      </c>
      <c r="G209" s="3">
        <v>44450</v>
      </c>
      <c r="H209" s="4">
        <v>0.87152777777777779</v>
      </c>
      <c r="I209" s="4">
        <v>0.32152777777777786</v>
      </c>
      <c r="J209" s="1">
        <v>2</v>
      </c>
      <c r="K209" s="1" t="s">
        <v>776</v>
      </c>
      <c r="L209" s="1" t="s">
        <v>1424</v>
      </c>
      <c r="M209" s="1" t="s">
        <v>75</v>
      </c>
      <c r="N209" s="1" t="s">
        <v>1244</v>
      </c>
      <c r="O209" s="1" t="s">
        <v>77</v>
      </c>
      <c r="P209" s="1" t="s">
        <v>78</v>
      </c>
      <c r="Q209" s="1" t="s">
        <v>78</v>
      </c>
      <c r="R209" s="1" t="s">
        <v>78</v>
      </c>
      <c r="S209" s="1" t="s">
        <v>96</v>
      </c>
      <c r="T209" s="1" t="s">
        <v>72</v>
      </c>
      <c r="U209" s="16" t="s">
        <v>1425</v>
      </c>
      <c r="V209" s="1" t="s">
        <v>80</v>
      </c>
      <c r="W209" s="1" t="s">
        <v>778</v>
      </c>
      <c r="X209" s="1" t="s">
        <v>779</v>
      </c>
      <c r="Y209" s="1" t="s">
        <v>780</v>
      </c>
      <c r="Z209" s="1" t="s">
        <v>84</v>
      </c>
      <c r="AA209" s="1" t="s">
        <v>72</v>
      </c>
      <c r="AB209" s="1" t="s">
        <v>140</v>
      </c>
      <c r="AC209" s="1" t="s">
        <v>140</v>
      </c>
      <c r="AD209" s="1" t="s">
        <v>126</v>
      </c>
      <c r="AE209" s="1">
        <v>65</v>
      </c>
      <c r="AF209" s="1" t="s">
        <v>88</v>
      </c>
      <c r="AG209" s="1" t="s">
        <v>72</v>
      </c>
      <c r="AH209" s="1" t="s">
        <v>414</v>
      </c>
      <c r="AI209" s="1" t="s">
        <v>90</v>
      </c>
      <c r="AJ209" s="1" t="s">
        <v>91</v>
      </c>
      <c r="AK209" s="1" t="s">
        <v>92</v>
      </c>
      <c r="AL209" s="1" t="s">
        <v>72</v>
      </c>
      <c r="AM209" s="1" t="s">
        <v>72</v>
      </c>
      <c r="AN209" s="1" t="s">
        <v>72</v>
      </c>
      <c r="AO209" s="1" t="s">
        <v>72</v>
      </c>
      <c r="AP209" s="1" t="s">
        <v>72</v>
      </c>
      <c r="AQ209" s="1" t="s">
        <v>72</v>
      </c>
      <c r="AR209" s="1" t="s">
        <v>220</v>
      </c>
      <c r="AS209" s="1" t="s">
        <v>72</v>
      </c>
      <c r="AT209" s="1" t="s">
        <v>72</v>
      </c>
      <c r="AU209" s="3">
        <v>44450</v>
      </c>
      <c r="AV209" s="6">
        <v>0.88263888888888886</v>
      </c>
      <c r="AW209" s="6">
        <v>0.96944444444444444</v>
      </c>
      <c r="AX209" s="6">
        <v>8.680555555555558E-2</v>
      </c>
      <c r="AY209" s="6">
        <v>1.1111111111111072E-2</v>
      </c>
      <c r="AZ209" s="1" t="s">
        <v>1426</v>
      </c>
      <c r="BA209" s="1" t="s">
        <v>1427</v>
      </c>
      <c r="BB209" s="1" t="s">
        <v>72</v>
      </c>
      <c r="BC209" s="1" t="s">
        <v>247</v>
      </c>
      <c r="BD209" s="1">
        <v>4</v>
      </c>
      <c r="BE209" s="1" t="s">
        <v>742</v>
      </c>
      <c r="BF209" s="1" t="s">
        <v>75</v>
      </c>
      <c r="BG209" s="1" t="s">
        <v>72</v>
      </c>
      <c r="BH209" s="1" t="s">
        <v>88</v>
      </c>
      <c r="BI209" s="1" t="s">
        <v>96</v>
      </c>
      <c r="BJ209" s="1" t="s">
        <v>72</v>
      </c>
      <c r="BK209" s="1" t="s">
        <v>1343</v>
      </c>
      <c r="BL209" s="1" t="s">
        <v>1428</v>
      </c>
      <c r="BM209" s="1">
        <v>60</v>
      </c>
      <c r="BN209" s="1" t="s">
        <v>75</v>
      </c>
      <c r="BO209" s="1" t="s">
        <v>75</v>
      </c>
      <c r="BP209" s="1" t="s">
        <v>75</v>
      </c>
      <c r="BQ209" s="21" t="s">
        <v>99</v>
      </c>
      <c r="BR209" s="1" t="s">
        <v>1406</v>
      </c>
    </row>
    <row r="210" spans="1:70" ht="20.45" customHeight="1">
      <c r="A210" s="1" t="s">
        <v>1429</v>
      </c>
      <c r="B210" s="1">
        <v>210149</v>
      </c>
      <c r="C210" s="1" t="s">
        <v>71</v>
      </c>
      <c r="D210" s="3">
        <v>44452</v>
      </c>
      <c r="E210" s="4">
        <v>0.59166666666666667</v>
      </c>
      <c r="F210" s="5">
        <v>44440</v>
      </c>
      <c r="G210" s="3">
        <v>44452</v>
      </c>
      <c r="H210" s="4">
        <v>0.90902777777777777</v>
      </c>
      <c r="I210" s="4">
        <v>0.31736111111111109</v>
      </c>
      <c r="J210" s="1">
        <v>2</v>
      </c>
      <c r="K210" s="1" t="s">
        <v>776</v>
      </c>
      <c r="L210" s="1" t="s">
        <v>1430</v>
      </c>
      <c r="M210" s="1" t="s">
        <v>75</v>
      </c>
      <c r="N210" s="1" t="s">
        <v>612</v>
      </c>
      <c r="O210" s="1" t="s">
        <v>77</v>
      </c>
      <c r="P210" s="1" t="s">
        <v>78</v>
      </c>
      <c r="Q210" s="1" t="s">
        <v>78</v>
      </c>
      <c r="R210" s="1" t="s">
        <v>78</v>
      </c>
      <c r="S210" s="1" t="s">
        <v>79</v>
      </c>
      <c r="T210" s="1" t="s">
        <v>72</v>
      </c>
      <c r="U210" s="75" t="s">
        <v>72</v>
      </c>
      <c r="V210" s="1" t="s">
        <v>80</v>
      </c>
      <c r="W210" s="1" t="s">
        <v>778</v>
      </c>
      <c r="X210" s="1" t="s">
        <v>779</v>
      </c>
      <c r="Y210" s="1" t="s">
        <v>780</v>
      </c>
      <c r="Z210" s="1" t="s">
        <v>84</v>
      </c>
      <c r="AA210" s="1" t="s">
        <v>72</v>
      </c>
      <c r="AB210" s="1" t="s">
        <v>140</v>
      </c>
      <c r="AC210" s="1" t="s">
        <v>140</v>
      </c>
      <c r="AD210" s="1" t="s">
        <v>87</v>
      </c>
      <c r="AE210" s="1">
        <v>79</v>
      </c>
      <c r="AF210" s="1" t="s">
        <v>88</v>
      </c>
      <c r="AG210" s="1" t="s">
        <v>72</v>
      </c>
      <c r="AH210" s="1" t="s">
        <v>414</v>
      </c>
      <c r="AI210" s="1" t="s">
        <v>90</v>
      </c>
      <c r="AJ210" s="1" t="s">
        <v>91</v>
      </c>
      <c r="AK210" s="1" t="s">
        <v>92</v>
      </c>
      <c r="AL210" s="1" t="s">
        <v>72</v>
      </c>
      <c r="AM210" s="1" t="s">
        <v>72</v>
      </c>
      <c r="AN210" s="1" t="s">
        <v>72</v>
      </c>
      <c r="AO210" s="1" t="s">
        <v>72</v>
      </c>
      <c r="AP210" s="1" t="s">
        <v>72</v>
      </c>
      <c r="AQ210" s="1" t="s">
        <v>72</v>
      </c>
      <c r="AR210" s="1" t="s">
        <v>220</v>
      </c>
      <c r="AS210" s="1" t="s">
        <v>72</v>
      </c>
      <c r="AT210" s="1" t="s">
        <v>72</v>
      </c>
      <c r="AU210" s="3">
        <v>44452</v>
      </c>
      <c r="AV210" s="6">
        <v>0.92361111111111116</v>
      </c>
      <c r="AW210" s="6">
        <v>0.98611111111111116</v>
      </c>
      <c r="AX210" s="6">
        <v>6.25E-2</v>
      </c>
      <c r="AY210" s="6">
        <v>1.4583333333333393E-2</v>
      </c>
      <c r="AZ210" s="1" t="s">
        <v>1431</v>
      </c>
      <c r="BA210" s="1" t="s">
        <v>1432</v>
      </c>
      <c r="BB210" s="1" t="s">
        <v>1432</v>
      </c>
      <c r="BC210" s="1" t="s">
        <v>247</v>
      </c>
      <c r="BD210" s="1">
        <v>4</v>
      </c>
      <c r="BE210" s="1" t="s">
        <v>95</v>
      </c>
      <c r="BF210" s="1" t="s">
        <v>75</v>
      </c>
      <c r="BG210" s="1" t="s">
        <v>72</v>
      </c>
      <c r="BH210" s="1" t="s">
        <v>88</v>
      </c>
      <c r="BI210" s="1" t="s">
        <v>79</v>
      </c>
      <c r="BJ210" s="1" t="s">
        <v>437</v>
      </c>
      <c r="BK210" s="1" t="s">
        <v>1343</v>
      </c>
      <c r="BL210" s="1" t="s">
        <v>1433</v>
      </c>
      <c r="BM210" s="1">
        <v>77</v>
      </c>
      <c r="BN210" s="1" t="s">
        <v>88</v>
      </c>
      <c r="BO210" s="1" t="s">
        <v>88</v>
      </c>
      <c r="BP210" s="1" t="s">
        <v>88</v>
      </c>
      <c r="BQ210" s="1" t="s">
        <v>160</v>
      </c>
      <c r="BR210" s="1" t="s">
        <v>440</v>
      </c>
    </row>
    <row r="211" spans="1:70" ht="20.45" customHeight="1">
      <c r="A211" s="1" t="s">
        <v>1434</v>
      </c>
      <c r="B211" s="1">
        <v>210150</v>
      </c>
      <c r="C211" s="1" t="s">
        <v>71</v>
      </c>
      <c r="D211" s="3">
        <v>44454</v>
      </c>
      <c r="E211" s="4">
        <v>0.68402777777777779</v>
      </c>
      <c r="F211" s="5">
        <v>44440</v>
      </c>
      <c r="G211" s="3">
        <v>44454</v>
      </c>
      <c r="H211" s="4">
        <v>0.74305555555555547</v>
      </c>
      <c r="I211" s="4">
        <v>5.9027777777777679E-2</v>
      </c>
      <c r="J211" s="1" t="s">
        <v>72</v>
      </c>
      <c r="K211" s="1" t="s">
        <v>498</v>
      </c>
      <c r="L211" s="1" t="s">
        <v>1435</v>
      </c>
      <c r="M211" s="1" t="s">
        <v>75</v>
      </c>
      <c r="N211" s="1" t="s">
        <v>1244</v>
      </c>
      <c r="O211" s="1" t="s">
        <v>77</v>
      </c>
      <c r="P211" s="1" t="s">
        <v>78</v>
      </c>
      <c r="Q211" s="1" t="s">
        <v>78</v>
      </c>
      <c r="R211" s="1" t="s">
        <v>78</v>
      </c>
      <c r="S211" s="1" t="s">
        <v>96</v>
      </c>
      <c r="T211" s="1" t="s">
        <v>72</v>
      </c>
      <c r="U211" s="16" t="s">
        <v>1436</v>
      </c>
      <c r="V211" s="1" t="s">
        <v>393</v>
      </c>
      <c r="W211" s="1" t="s">
        <v>394</v>
      </c>
      <c r="X211" s="1" t="s">
        <v>394</v>
      </c>
      <c r="Y211" s="1" t="s">
        <v>395</v>
      </c>
      <c r="Z211" s="1" t="s">
        <v>84</v>
      </c>
      <c r="AA211" s="1" t="s">
        <v>72</v>
      </c>
      <c r="AB211" s="1" t="s">
        <v>104</v>
      </c>
      <c r="AC211" s="1" t="s">
        <v>278</v>
      </c>
      <c r="AD211" s="1" t="s">
        <v>87</v>
      </c>
      <c r="AE211" s="1">
        <v>56</v>
      </c>
      <c r="AF211" s="1" t="s">
        <v>88</v>
      </c>
      <c r="AG211" s="1" t="s">
        <v>72</v>
      </c>
      <c r="AH211" s="1" t="s">
        <v>299</v>
      </c>
      <c r="AI211" s="1" t="s">
        <v>90</v>
      </c>
      <c r="AJ211" s="1" t="s">
        <v>91</v>
      </c>
      <c r="AK211" s="1" t="s">
        <v>92</v>
      </c>
      <c r="AL211" s="1" t="s">
        <v>72</v>
      </c>
      <c r="AM211" s="1" t="s">
        <v>254</v>
      </c>
      <c r="AN211" s="1" t="s">
        <v>72</v>
      </c>
      <c r="AO211" s="1" t="s">
        <v>1052</v>
      </c>
      <c r="AP211" s="1" t="s">
        <v>72</v>
      </c>
      <c r="AQ211" s="1" t="s">
        <v>72</v>
      </c>
      <c r="AR211" s="1" t="s">
        <v>72</v>
      </c>
      <c r="AS211" s="1" t="s">
        <v>72</v>
      </c>
      <c r="AT211" s="1" t="s">
        <v>72</v>
      </c>
      <c r="AU211" s="3">
        <v>44454</v>
      </c>
      <c r="AV211" s="6">
        <v>0.75694444444444453</v>
      </c>
      <c r="AW211" s="6">
        <v>0.83124999999999993</v>
      </c>
      <c r="AX211" s="6">
        <v>7.4305555555555403E-2</v>
      </c>
      <c r="AY211" s="6">
        <v>1.3888888888889062E-2</v>
      </c>
      <c r="AZ211" s="1" t="s">
        <v>751</v>
      </c>
      <c r="BA211" s="1" t="s">
        <v>1437</v>
      </c>
      <c r="BB211" s="1" t="s">
        <v>1437</v>
      </c>
      <c r="BC211" s="1" t="s">
        <v>247</v>
      </c>
      <c r="BD211" s="1">
        <v>4</v>
      </c>
      <c r="BE211" s="1" t="s">
        <v>742</v>
      </c>
      <c r="BF211" s="1" t="s">
        <v>75</v>
      </c>
      <c r="BG211" s="1" t="s">
        <v>72</v>
      </c>
      <c r="BH211" s="1" t="s">
        <v>88</v>
      </c>
      <c r="BI211" s="1" t="s">
        <v>96</v>
      </c>
      <c r="BJ211" s="1" t="s">
        <v>72</v>
      </c>
      <c r="BK211" s="1" t="s">
        <v>1343</v>
      </c>
      <c r="BL211" s="1" t="s">
        <v>1438</v>
      </c>
      <c r="BM211" s="1">
        <v>57</v>
      </c>
      <c r="BN211" s="1" t="s">
        <v>75</v>
      </c>
      <c r="BO211" s="1" t="s">
        <v>75</v>
      </c>
      <c r="BP211" s="1" t="s">
        <v>75</v>
      </c>
      <c r="BQ211" s="21" t="s">
        <v>99</v>
      </c>
      <c r="BR211" s="21" t="s">
        <v>100</v>
      </c>
    </row>
    <row r="212" spans="1:70" ht="20.45" customHeight="1">
      <c r="A212" s="1" t="s">
        <v>1439</v>
      </c>
      <c r="B212" s="1">
        <v>210151</v>
      </c>
      <c r="C212" s="1" t="s">
        <v>71</v>
      </c>
      <c r="D212" s="3">
        <v>44455</v>
      </c>
      <c r="E212" s="4">
        <v>0.4861111111111111</v>
      </c>
      <c r="F212" s="5">
        <v>44440</v>
      </c>
      <c r="G212" s="3">
        <v>44455</v>
      </c>
      <c r="H212" s="4">
        <v>0.55208333333333337</v>
      </c>
      <c r="I212" s="4">
        <v>6.5972222222222265E-2</v>
      </c>
      <c r="J212" s="1">
        <v>2</v>
      </c>
      <c r="K212" s="1" t="s">
        <v>776</v>
      </c>
      <c r="L212" s="1" t="s">
        <v>1440</v>
      </c>
      <c r="M212" s="1" t="s">
        <v>75</v>
      </c>
      <c r="N212" s="1" t="s">
        <v>1244</v>
      </c>
      <c r="O212" s="1" t="s">
        <v>77</v>
      </c>
      <c r="P212" s="1" t="s">
        <v>78</v>
      </c>
      <c r="Q212" s="1" t="s">
        <v>172</v>
      </c>
      <c r="R212" s="8" t="s">
        <v>172</v>
      </c>
      <c r="S212" s="1" t="s">
        <v>79</v>
      </c>
      <c r="T212" s="1" t="s">
        <v>1118</v>
      </c>
      <c r="U212" s="16" t="s">
        <v>1441</v>
      </c>
      <c r="V212" s="1" t="s">
        <v>80</v>
      </c>
      <c r="W212" s="1" t="s">
        <v>812</v>
      </c>
      <c r="X212" s="1" t="s">
        <v>813</v>
      </c>
      <c r="Y212" s="1" t="s">
        <v>814</v>
      </c>
      <c r="Z212" s="1" t="s">
        <v>84</v>
      </c>
      <c r="AA212" s="1" t="s">
        <v>72</v>
      </c>
      <c r="AB212" s="1" t="s">
        <v>104</v>
      </c>
      <c r="AC212" s="1" t="s">
        <v>1442</v>
      </c>
      <c r="AD212" s="1" t="s">
        <v>87</v>
      </c>
      <c r="AE212" s="1">
        <v>47</v>
      </c>
      <c r="AF212" s="1" t="s">
        <v>88</v>
      </c>
      <c r="AG212" s="1" t="s">
        <v>72</v>
      </c>
      <c r="AH212" s="1" t="s">
        <v>954</v>
      </c>
      <c r="AI212" s="1" t="s">
        <v>90</v>
      </c>
      <c r="AJ212" s="1" t="s">
        <v>91</v>
      </c>
      <c r="AK212" s="1" t="s">
        <v>216</v>
      </c>
      <c r="AL212" s="1" t="s">
        <v>72</v>
      </c>
      <c r="AM212" s="1" t="s">
        <v>72</v>
      </c>
      <c r="AN212" s="1" t="s">
        <v>72</v>
      </c>
      <c r="AO212" s="1" t="s">
        <v>72</v>
      </c>
      <c r="AP212" s="1">
        <v>2</v>
      </c>
      <c r="AQ212" s="1" t="s">
        <v>430</v>
      </c>
      <c r="AR212" s="1" t="s">
        <v>220</v>
      </c>
      <c r="AS212" s="1" t="s">
        <v>72</v>
      </c>
      <c r="AT212" s="1" t="s">
        <v>72</v>
      </c>
      <c r="AU212" s="3">
        <v>44455</v>
      </c>
      <c r="AV212" s="6">
        <v>0.58680555555555558</v>
      </c>
      <c r="AW212" s="6">
        <v>0.66736111111111107</v>
      </c>
      <c r="AX212" s="6">
        <v>8.0555555555555491E-2</v>
      </c>
      <c r="AY212" s="6">
        <v>3.472222222222221E-2</v>
      </c>
      <c r="AZ212" s="1" t="s">
        <v>1443</v>
      </c>
      <c r="BA212" s="1" t="s">
        <v>1444</v>
      </c>
      <c r="BB212" s="1" t="s">
        <v>1444</v>
      </c>
      <c r="BC212" s="1" t="s">
        <v>247</v>
      </c>
      <c r="BD212" s="1">
        <v>4</v>
      </c>
      <c r="BE212" s="1" t="s">
        <v>742</v>
      </c>
      <c r="BF212" s="1" t="s">
        <v>88</v>
      </c>
      <c r="BG212" s="1" t="s">
        <v>72</v>
      </c>
      <c r="BH212" s="1" t="s">
        <v>88</v>
      </c>
      <c r="BI212" s="1" t="s">
        <v>79</v>
      </c>
      <c r="BJ212" s="1" t="s">
        <v>72</v>
      </c>
      <c r="BK212" s="1" t="s">
        <v>1343</v>
      </c>
      <c r="BL212" s="1" t="s">
        <v>1445</v>
      </c>
      <c r="BM212" s="1">
        <v>70</v>
      </c>
      <c r="BN212" s="1" t="s">
        <v>88</v>
      </c>
      <c r="BO212" s="1" t="s">
        <v>88</v>
      </c>
      <c r="BP212" s="1" t="s">
        <v>88</v>
      </c>
      <c r="BQ212" s="1" t="s">
        <v>160</v>
      </c>
      <c r="BR212" s="1" t="s">
        <v>440</v>
      </c>
    </row>
    <row r="213" spans="1:70" ht="20.45" customHeight="1">
      <c r="A213" s="1" t="s">
        <v>1446</v>
      </c>
      <c r="B213" s="1">
        <v>210152</v>
      </c>
      <c r="C213" s="1" t="s">
        <v>71</v>
      </c>
      <c r="D213" s="3">
        <v>44455</v>
      </c>
      <c r="E213" s="4">
        <v>0.95972222222222225</v>
      </c>
      <c r="F213" s="5">
        <v>44440</v>
      </c>
      <c r="G213" s="3">
        <v>44456</v>
      </c>
      <c r="H213" s="4">
        <v>1.0104166666666667</v>
      </c>
      <c r="I213" s="4">
        <v>5.0694444444444486E-2</v>
      </c>
      <c r="J213" s="1">
        <v>2</v>
      </c>
      <c r="K213" s="1" t="s">
        <v>776</v>
      </c>
      <c r="L213" s="1" t="s">
        <v>1447</v>
      </c>
      <c r="M213" s="1" t="s">
        <v>75</v>
      </c>
      <c r="N213" s="1" t="s">
        <v>960</v>
      </c>
      <c r="O213" s="1" t="s">
        <v>77</v>
      </c>
      <c r="P213" s="1" t="s">
        <v>78</v>
      </c>
      <c r="Q213" s="1" t="s">
        <v>78</v>
      </c>
      <c r="R213" s="1" t="s">
        <v>78</v>
      </c>
      <c r="S213" s="1" t="s">
        <v>96</v>
      </c>
      <c r="T213" s="1" t="s">
        <v>72</v>
      </c>
      <c r="U213" s="19" t="s">
        <v>847</v>
      </c>
      <c r="V213" s="1" t="s">
        <v>80</v>
      </c>
      <c r="W213" s="1" t="s">
        <v>81</v>
      </c>
      <c r="X213" s="1" t="s">
        <v>123</v>
      </c>
      <c r="Y213" s="1" t="s">
        <v>83</v>
      </c>
      <c r="Z213" s="1" t="s">
        <v>443</v>
      </c>
      <c r="AA213" s="1" t="s">
        <v>444</v>
      </c>
      <c r="AB213" s="1" t="s">
        <v>444</v>
      </c>
      <c r="AC213" s="1" t="s">
        <v>444</v>
      </c>
      <c r="AD213" s="1" t="s">
        <v>126</v>
      </c>
      <c r="AE213" s="1">
        <v>55</v>
      </c>
      <c r="AF213" s="1" t="s">
        <v>88</v>
      </c>
      <c r="AG213" s="1" t="s">
        <v>72</v>
      </c>
      <c r="AH213" s="1" t="s">
        <v>299</v>
      </c>
      <c r="AI213" s="1" t="s">
        <v>90</v>
      </c>
      <c r="AJ213" s="1" t="s">
        <v>91</v>
      </c>
      <c r="AK213" s="1" t="s">
        <v>216</v>
      </c>
      <c r="AL213" s="1" t="s">
        <v>72</v>
      </c>
      <c r="AM213" s="1" t="s">
        <v>254</v>
      </c>
      <c r="AN213" s="1">
        <v>2</v>
      </c>
      <c r="AO213" s="1" t="s">
        <v>750</v>
      </c>
      <c r="AP213" s="1">
        <v>3</v>
      </c>
      <c r="AQ213" s="1" t="s">
        <v>219</v>
      </c>
      <c r="AR213" s="1" t="s">
        <v>1089</v>
      </c>
      <c r="AS213" s="1" t="s">
        <v>72</v>
      </c>
      <c r="AT213" s="1" t="s">
        <v>72</v>
      </c>
      <c r="AU213" s="3">
        <v>44456</v>
      </c>
      <c r="AV213" s="6">
        <v>1.3368055555555556</v>
      </c>
      <c r="AW213" s="6">
        <v>1.4027777777777777</v>
      </c>
      <c r="AX213" s="6">
        <v>6.5972222222222099E-2</v>
      </c>
      <c r="AY213" s="6">
        <v>0.32638888888888884</v>
      </c>
      <c r="AZ213" s="1" t="s">
        <v>1448</v>
      </c>
      <c r="BA213" s="1" t="s">
        <v>1449</v>
      </c>
      <c r="BB213" s="1" t="s">
        <v>1449</v>
      </c>
      <c r="BC213" s="1" t="s">
        <v>800</v>
      </c>
      <c r="BD213" s="1">
        <v>4</v>
      </c>
      <c r="BE213" s="1" t="s">
        <v>742</v>
      </c>
      <c r="BF213" s="1" t="s">
        <v>75</v>
      </c>
      <c r="BG213" s="1" t="s">
        <v>72</v>
      </c>
      <c r="BH213" s="1" t="s">
        <v>88</v>
      </c>
      <c r="BI213" s="1" t="s">
        <v>96</v>
      </c>
      <c r="BJ213" s="1" t="s">
        <v>72</v>
      </c>
      <c r="BK213" s="1" t="s">
        <v>1450</v>
      </c>
      <c r="BL213" s="1" t="s">
        <v>1451</v>
      </c>
      <c r="BM213" s="1">
        <v>121</v>
      </c>
      <c r="BN213" s="1" t="s">
        <v>75</v>
      </c>
      <c r="BO213" s="1" t="s">
        <v>75</v>
      </c>
      <c r="BP213" s="1" t="s">
        <v>75</v>
      </c>
      <c r="BQ213" s="21" t="s">
        <v>99</v>
      </c>
      <c r="BR213" s="1" t="s">
        <v>918</v>
      </c>
    </row>
    <row r="214" spans="1:70" ht="20.45" customHeight="1">
      <c r="A214" s="1" t="s">
        <v>1452</v>
      </c>
      <c r="B214" s="1">
        <v>210153</v>
      </c>
      <c r="C214" s="1" t="s">
        <v>497</v>
      </c>
      <c r="D214" s="3">
        <v>44456</v>
      </c>
      <c r="E214" s="4">
        <v>0.63888888888888895</v>
      </c>
      <c r="F214" s="5">
        <v>44440</v>
      </c>
      <c r="G214" s="3">
        <v>44456</v>
      </c>
      <c r="H214" s="4">
        <v>0.94097222222222221</v>
      </c>
      <c r="I214" s="4">
        <v>0.30208333333333326</v>
      </c>
      <c r="J214" s="1">
        <v>2</v>
      </c>
      <c r="K214" s="1" t="s">
        <v>776</v>
      </c>
      <c r="L214" s="1" t="s">
        <v>1453</v>
      </c>
      <c r="M214" s="1" t="s">
        <v>75</v>
      </c>
      <c r="N214" s="1" t="s">
        <v>830</v>
      </c>
      <c r="O214" s="1" t="s">
        <v>497</v>
      </c>
      <c r="P214" s="1" t="s">
        <v>78</v>
      </c>
      <c r="Q214" s="1" t="s">
        <v>78</v>
      </c>
      <c r="R214" s="1" t="s">
        <v>78</v>
      </c>
      <c r="S214" s="1" t="s">
        <v>96</v>
      </c>
      <c r="T214" s="1" t="s">
        <v>72</v>
      </c>
      <c r="U214" s="16" t="s">
        <v>1409</v>
      </c>
      <c r="V214" s="1" t="s">
        <v>80</v>
      </c>
      <c r="W214" s="1" t="s">
        <v>778</v>
      </c>
      <c r="X214" s="1" t="s">
        <v>779</v>
      </c>
      <c r="Y214" s="1" t="s">
        <v>780</v>
      </c>
      <c r="Z214" s="1" t="s">
        <v>84</v>
      </c>
      <c r="AA214" s="1" t="s">
        <v>72</v>
      </c>
      <c r="AB214" s="1" t="s">
        <v>140</v>
      </c>
      <c r="AC214" s="1" t="s">
        <v>140</v>
      </c>
      <c r="AD214" s="1" t="s">
        <v>126</v>
      </c>
      <c r="AE214" s="1">
        <v>63</v>
      </c>
      <c r="AF214" s="1" t="s">
        <v>88</v>
      </c>
      <c r="AG214" s="1" t="s">
        <v>72</v>
      </c>
      <c r="AH214" s="1" t="s">
        <v>299</v>
      </c>
      <c r="AI214" s="1" t="s">
        <v>90</v>
      </c>
      <c r="AJ214" s="1" t="s">
        <v>91</v>
      </c>
      <c r="AK214" s="1" t="s">
        <v>92</v>
      </c>
      <c r="AL214" s="1" t="s">
        <v>72</v>
      </c>
      <c r="AM214" s="1" t="s">
        <v>72</v>
      </c>
      <c r="AN214" s="1" t="s">
        <v>72</v>
      </c>
      <c r="AO214" s="1" t="s">
        <v>72</v>
      </c>
      <c r="AP214" s="1" t="s">
        <v>72</v>
      </c>
      <c r="AQ214" s="1" t="s">
        <v>72</v>
      </c>
      <c r="AR214" s="1" t="s">
        <v>220</v>
      </c>
      <c r="AS214" s="1" t="s">
        <v>72</v>
      </c>
      <c r="AT214" s="1" t="s">
        <v>72</v>
      </c>
      <c r="AU214" s="3">
        <v>44456</v>
      </c>
      <c r="AV214" s="6">
        <v>0.95138888888888884</v>
      </c>
      <c r="AW214" s="6">
        <v>1.0319444444444443</v>
      </c>
      <c r="AX214" s="6">
        <v>8.0555555555555491E-2</v>
      </c>
      <c r="AY214" s="6">
        <v>1.041666666666663E-2</v>
      </c>
      <c r="AZ214" s="1" t="s">
        <v>1454</v>
      </c>
      <c r="BA214" s="1" t="s">
        <v>470</v>
      </c>
      <c r="BB214" s="1" t="s">
        <v>470</v>
      </c>
      <c r="BC214" s="1" t="s">
        <v>247</v>
      </c>
      <c r="BD214" s="1">
        <v>4</v>
      </c>
      <c r="BE214" s="1" t="s">
        <v>742</v>
      </c>
      <c r="BF214" s="1" t="s">
        <v>75</v>
      </c>
      <c r="BG214" s="1" t="s">
        <v>72</v>
      </c>
      <c r="BH214" s="1" t="s">
        <v>88</v>
      </c>
      <c r="BI214" s="1" t="s">
        <v>96</v>
      </c>
      <c r="BJ214" s="1" t="s">
        <v>72</v>
      </c>
      <c r="BK214" s="1" t="s">
        <v>1343</v>
      </c>
      <c r="BL214" s="1" t="s">
        <v>1455</v>
      </c>
      <c r="BM214" s="1">
        <v>56</v>
      </c>
      <c r="BN214" s="1" t="s">
        <v>75</v>
      </c>
      <c r="BO214" s="1" t="s">
        <v>75</v>
      </c>
      <c r="BP214" s="1" t="s">
        <v>75</v>
      </c>
      <c r="BQ214" s="21" t="s">
        <v>99</v>
      </c>
      <c r="BR214" s="21" t="s">
        <v>100</v>
      </c>
    </row>
    <row r="215" spans="1:70" ht="20.45" customHeight="1">
      <c r="A215" s="1" t="s">
        <v>1456</v>
      </c>
      <c r="B215" s="1">
        <v>210154</v>
      </c>
      <c r="C215" s="1" t="s">
        <v>71</v>
      </c>
      <c r="D215" s="3">
        <v>44457</v>
      </c>
      <c r="E215" s="4">
        <v>0.53819444444444442</v>
      </c>
      <c r="F215" s="5">
        <v>44440</v>
      </c>
      <c r="G215" s="3">
        <v>44457</v>
      </c>
      <c r="H215" s="4">
        <v>0.87777777777777777</v>
      </c>
      <c r="I215" s="4">
        <v>0.33958333333333335</v>
      </c>
      <c r="J215" s="1">
        <v>2</v>
      </c>
      <c r="K215" s="1" t="s">
        <v>776</v>
      </c>
      <c r="L215" s="1" t="s">
        <v>1457</v>
      </c>
      <c r="M215" s="1" t="s">
        <v>75</v>
      </c>
      <c r="N215" s="1" t="s">
        <v>1244</v>
      </c>
      <c r="O215" s="1" t="s">
        <v>77</v>
      </c>
      <c r="P215" s="1" t="s">
        <v>78</v>
      </c>
      <c r="Q215" s="1" t="s">
        <v>78</v>
      </c>
      <c r="R215" s="1" t="s">
        <v>78</v>
      </c>
      <c r="S215" s="1" t="s">
        <v>96</v>
      </c>
      <c r="T215" s="1" t="s">
        <v>72</v>
      </c>
      <c r="U215" s="16" t="s">
        <v>747</v>
      </c>
      <c r="V215" s="1" t="s">
        <v>80</v>
      </c>
      <c r="W215" s="1" t="s">
        <v>778</v>
      </c>
      <c r="X215" s="1" t="s">
        <v>779</v>
      </c>
      <c r="Y215" s="1" t="s">
        <v>780</v>
      </c>
      <c r="Z215" s="1" t="s">
        <v>84</v>
      </c>
      <c r="AA215" s="1" t="s">
        <v>72</v>
      </c>
      <c r="AB215" s="1" t="s">
        <v>140</v>
      </c>
      <c r="AC215" s="1" t="s">
        <v>140</v>
      </c>
      <c r="AD215" s="1" t="s">
        <v>87</v>
      </c>
      <c r="AE215" s="1">
        <v>75</v>
      </c>
      <c r="AF215" s="1" t="s">
        <v>88</v>
      </c>
      <c r="AG215" s="1" t="s">
        <v>72</v>
      </c>
      <c r="AH215" s="1" t="s">
        <v>414</v>
      </c>
      <c r="AI215" s="1" t="s">
        <v>90</v>
      </c>
      <c r="AJ215" s="1" t="s">
        <v>91</v>
      </c>
      <c r="AK215" s="1" t="s">
        <v>92</v>
      </c>
      <c r="AL215" s="1" t="s">
        <v>72</v>
      </c>
      <c r="AM215" s="1" t="s">
        <v>254</v>
      </c>
      <c r="AN215" s="1" t="s">
        <v>72</v>
      </c>
      <c r="AO215" s="1" t="s">
        <v>1274</v>
      </c>
      <c r="AP215" s="1" t="s">
        <v>72</v>
      </c>
      <c r="AQ215" s="1" t="s">
        <v>72</v>
      </c>
      <c r="AR215" s="1" t="s">
        <v>220</v>
      </c>
      <c r="AS215" s="1" t="s">
        <v>72</v>
      </c>
      <c r="AT215" s="1" t="s">
        <v>72</v>
      </c>
      <c r="AU215" s="3">
        <v>44457</v>
      </c>
      <c r="AV215" s="6">
        <v>0.89166666666666661</v>
      </c>
      <c r="AW215" s="6">
        <v>0.97916666666666663</v>
      </c>
      <c r="AX215" s="6">
        <v>8.7500000000000022E-2</v>
      </c>
      <c r="AY215" s="6">
        <v>1.388888888888884E-2</v>
      </c>
      <c r="AZ215" s="1" t="s">
        <v>1302</v>
      </c>
      <c r="BA215" s="1" t="s">
        <v>1458</v>
      </c>
      <c r="BB215" s="1" t="s">
        <v>1458</v>
      </c>
      <c r="BC215" s="1" t="s">
        <v>247</v>
      </c>
      <c r="BD215" s="1">
        <v>4</v>
      </c>
      <c r="BE215" s="1" t="s">
        <v>742</v>
      </c>
      <c r="BF215" s="1" t="s">
        <v>75</v>
      </c>
      <c r="BG215" s="1" t="s">
        <v>72</v>
      </c>
      <c r="BH215" s="1" t="s">
        <v>88</v>
      </c>
      <c r="BI215" s="1" t="s">
        <v>96</v>
      </c>
      <c r="BJ215" s="1" t="s">
        <v>72</v>
      </c>
      <c r="BK215" s="1" t="s">
        <v>1343</v>
      </c>
      <c r="BL215" s="1" t="s">
        <v>1459</v>
      </c>
      <c r="BM215" s="1">
        <v>120</v>
      </c>
      <c r="BN215" s="1" t="s">
        <v>75</v>
      </c>
      <c r="BO215" s="1" t="s">
        <v>75</v>
      </c>
      <c r="BP215" s="1" t="s">
        <v>75</v>
      </c>
      <c r="BQ215" s="21" t="s">
        <v>99</v>
      </c>
      <c r="BR215" s="1" t="s">
        <v>1406</v>
      </c>
    </row>
    <row r="216" spans="1:70" ht="20.45" customHeight="1">
      <c r="A216" s="1" t="s">
        <v>1460</v>
      </c>
      <c r="B216" s="1">
        <v>210155</v>
      </c>
      <c r="C216" s="1" t="s">
        <v>71</v>
      </c>
      <c r="D216" s="3">
        <v>44459</v>
      </c>
      <c r="E216" s="4">
        <v>0.53333333333333333</v>
      </c>
      <c r="F216" s="5">
        <v>44440</v>
      </c>
      <c r="G216" s="3">
        <v>44459</v>
      </c>
      <c r="H216" s="4">
        <v>0.64583333333333337</v>
      </c>
      <c r="I216" s="4">
        <v>0.11250000000000004</v>
      </c>
      <c r="J216" s="1">
        <v>3</v>
      </c>
      <c r="K216" s="1" t="s">
        <v>776</v>
      </c>
      <c r="L216" s="1" t="s">
        <v>1461</v>
      </c>
      <c r="M216" s="1" t="s">
        <v>75</v>
      </c>
      <c r="N216" s="1" t="s">
        <v>1462</v>
      </c>
      <c r="O216" s="1" t="s">
        <v>77</v>
      </c>
      <c r="P216" s="1" t="s">
        <v>78</v>
      </c>
      <c r="Q216" s="1" t="s">
        <v>172</v>
      </c>
      <c r="R216" s="1" t="s">
        <v>78</v>
      </c>
      <c r="S216" s="1" t="s">
        <v>79</v>
      </c>
      <c r="T216" s="1" t="s">
        <v>1463</v>
      </c>
      <c r="U216" s="16" t="s">
        <v>1464</v>
      </c>
      <c r="V216" s="1" t="s">
        <v>80</v>
      </c>
      <c r="W216" s="1" t="s">
        <v>812</v>
      </c>
      <c r="X216" s="1" t="s">
        <v>813</v>
      </c>
      <c r="Y216" s="1" t="s">
        <v>814</v>
      </c>
      <c r="Z216" s="1" t="s">
        <v>490</v>
      </c>
      <c r="AA216" s="1" t="s">
        <v>72</v>
      </c>
      <c r="AB216" s="1" t="s">
        <v>491</v>
      </c>
      <c r="AC216" s="1" t="s">
        <v>492</v>
      </c>
      <c r="AD216" s="1" t="s">
        <v>126</v>
      </c>
      <c r="AE216" s="1">
        <v>42</v>
      </c>
      <c r="AF216" s="1" t="s">
        <v>88</v>
      </c>
      <c r="AG216" s="1" t="s">
        <v>72</v>
      </c>
      <c r="AH216" s="1" t="s">
        <v>954</v>
      </c>
      <c r="AI216" s="1" t="s">
        <v>90</v>
      </c>
      <c r="AJ216" s="1" t="s">
        <v>91</v>
      </c>
      <c r="AK216" s="1" t="s">
        <v>92</v>
      </c>
      <c r="AL216" s="1" t="s">
        <v>72</v>
      </c>
      <c r="AM216" s="1" t="s">
        <v>72</v>
      </c>
      <c r="AN216" s="1" t="s">
        <v>72</v>
      </c>
      <c r="AO216" s="1" t="s">
        <v>72</v>
      </c>
      <c r="AP216" s="1" t="s">
        <v>72</v>
      </c>
      <c r="AQ216" s="1" t="s">
        <v>72</v>
      </c>
      <c r="AR216" s="1" t="s">
        <v>1465</v>
      </c>
      <c r="AS216" s="1" t="s">
        <v>72</v>
      </c>
      <c r="AT216" s="1" t="s">
        <v>72</v>
      </c>
      <c r="AU216" s="3">
        <v>44459</v>
      </c>
      <c r="AV216" s="6">
        <v>0.65972222222222221</v>
      </c>
      <c r="AW216" s="6">
        <v>0.75763888888888886</v>
      </c>
      <c r="AX216" s="6">
        <v>9.7916666666666652E-2</v>
      </c>
      <c r="AY216" s="6">
        <v>1.388888888888884E-2</v>
      </c>
      <c r="AZ216" s="1" t="s">
        <v>1375</v>
      </c>
      <c r="BA216" s="1" t="s">
        <v>1466</v>
      </c>
      <c r="BB216" s="1" t="s">
        <v>1466</v>
      </c>
      <c r="BC216" s="1" t="s">
        <v>247</v>
      </c>
      <c r="BD216" s="1">
        <v>4</v>
      </c>
      <c r="BE216" s="1" t="s">
        <v>95</v>
      </c>
      <c r="BF216" s="1" t="s">
        <v>88</v>
      </c>
      <c r="BG216" s="1" t="s">
        <v>72</v>
      </c>
      <c r="BH216" s="1" t="s">
        <v>88</v>
      </c>
      <c r="BI216" s="1" t="s">
        <v>79</v>
      </c>
      <c r="BJ216" s="1" t="s">
        <v>437</v>
      </c>
      <c r="BK216" s="1" t="s">
        <v>1343</v>
      </c>
      <c r="BL216" s="1" t="s">
        <v>1467</v>
      </c>
      <c r="BM216" s="1">
        <v>57</v>
      </c>
      <c r="BN216" s="1" t="s">
        <v>88</v>
      </c>
      <c r="BO216" s="1" t="s">
        <v>88</v>
      </c>
      <c r="BP216" s="1" t="s">
        <v>88</v>
      </c>
      <c r="BQ216" s="1" t="s">
        <v>160</v>
      </c>
      <c r="BR216" s="1" t="s">
        <v>440</v>
      </c>
    </row>
    <row r="217" spans="1:70" ht="20.45" customHeight="1">
      <c r="A217" s="1" t="s">
        <v>1468</v>
      </c>
      <c r="B217" s="1">
        <v>210156</v>
      </c>
      <c r="C217" s="1" t="s">
        <v>71</v>
      </c>
      <c r="D217" s="3">
        <v>44459</v>
      </c>
      <c r="E217" s="4">
        <v>0.64374999999999993</v>
      </c>
      <c r="F217" s="5">
        <v>44440</v>
      </c>
      <c r="G217" s="3">
        <v>44459</v>
      </c>
      <c r="H217" s="4">
        <v>0.71250000000000002</v>
      </c>
      <c r="I217" s="4">
        <v>6.8750000000000089E-2</v>
      </c>
      <c r="J217" s="1">
        <v>2</v>
      </c>
      <c r="K217" s="1" t="s">
        <v>776</v>
      </c>
      <c r="L217" s="1" t="s">
        <v>1469</v>
      </c>
      <c r="M217" s="1" t="s">
        <v>75</v>
      </c>
      <c r="N217" s="1" t="s">
        <v>208</v>
      </c>
      <c r="O217" s="1" t="s">
        <v>77</v>
      </c>
      <c r="P217" s="1" t="s">
        <v>78</v>
      </c>
      <c r="Q217" s="1" t="s">
        <v>78</v>
      </c>
      <c r="R217" s="1" t="s">
        <v>78</v>
      </c>
      <c r="S217" s="1" t="s">
        <v>79</v>
      </c>
      <c r="T217" s="1" t="s">
        <v>72</v>
      </c>
      <c r="U217" s="16" t="s">
        <v>1470</v>
      </c>
      <c r="V217" s="1" t="s">
        <v>80</v>
      </c>
      <c r="W217" s="1" t="s">
        <v>812</v>
      </c>
      <c r="X217" s="1" t="s">
        <v>813</v>
      </c>
      <c r="Y217" s="1" t="s">
        <v>814</v>
      </c>
      <c r="Z217" s="1" t="s">
        <v>152</v>
      </c>
      <c r="AA217" s="1" t="s">
        <v>72</v>
      </c>
      <c r="AB217" s="1" t="s">
        <v>153</v>
      </c>
      <c r="AC217" s="1" t="s">
        <v>164</v>
      </c>
      <c r="AD217" s="1" t="s">
        <v>126</v>
      </c>
      <c r="AE217" s="1">
        <v>60</v>
      </c>
      <c r="AF217" s="1" t="s">
        <v>88</v>
      </c>
      <c r="AG217" s="1" t="s">
        <v>72</v>
      </c>
      <c r="AH217" s="1" t="s">
        <v>299</v>
      </c>
      <c r="AI217" s="1" t="s">
        <v>90</v>
      </c>
      <c r="AJ217" s="1" t="s">
        <v>91</v>
      </c>
      <c r="AK217" s="1" t="s">
        <v>216</v>
      </c>
      <c r="AL217" s="1" t="s">
        <v>72</v>
      </c>
      <c r="AM217" s="1" t="s">
        <v>244</v>
      </c>
      <c r="AN217" s="1">
        <v>2</v>
      </c>
      <c r="AO217" s="1" t="s">
        <v>1471</v>
      </c>
      <c r="AP217" s="1">
        <v>8</v>
      </c>
      <c r="AQ217" s="1" t="s">
        <v>1411</v>
      </c>
      <c r="AR217" s="1" t="s">
        <v>1023</v>
      </c>
      <c r="AS217" s="1" t="s">
        <v>878</v>
      </c>
      <c r="AT217" s="1" t="s">
        <v>72</v>
      </c>
      <c r="AU217" s="3">
        <v>44459</v>
      </c>
      <c r="AV217" s="6">
        <v>0.75</v>
      </c>
      <c r="AW217" s="6">
        <v>0.80208333333333337</v>
      </c>
      <c r="AX217" s="6">
        <v>5.208333333333337E-2</v>
      </c>
      <c r="AY217" s="6">
        <v>3.7499999999999978E-2</v>
      </c>
      <c r="AZ217" s="1" t="s">
        <v>577</v>
      </c>
      <c r="BA217" s="1" t="s">
        <v>1472</v>
      </c>
      <c r="BB217" s="1" t="s">
        <v>1473</v>
      </c>
      <c r="BC217" s="1" t="s">
        <v>800</v>
      </c>
      <c r="BD217" s="1">
        <v>4</v>
      </c>
      <c r="BE217" s="1" t="s">
        <v>95</v>
      </c>
      <c r="BF217" s="1" t="s">
        <v>75</v>
      </c>
      <c r="BG217" s="1" t="s">
        <v>72</v>
      </c>
      <c r="BH217" s="1" t="s">
        <v>88</v>
      </c>
      <c r="BI217" s="1" t="s">
        <v>79</v>
      </c>
      <c r="BJ217" s="1" t="s">
        <v>72</v>
      </c>
      <c r="BK217" s="1" t="s">
        <v>1474</v>
      </c>
      <c r="BL217" s="1" t="s">
        <v>1475</v>
      </c>
      <c r="BM217" s="1">
        <v>75</v>
      </c>
      <c r="BN217" s="1" t="s">
        <v>88</v>
      </c>
      <c r="BO217" s="1" t="s">
        <v>88</v>
      </c>
      <c r="BP217" s="1" t="s">
        <v>88</v>
      </c>
      <c r="BQ217" s="1" t="s">
        <v>160</v>
      </c>
      <c r="BR217" s="1" t="s">
        <v>440</v>
      </c>
    </row>
    <row r="218" spans="1:70" ht="20.45" customHeight="1">
      <c r="A218" s="1" t="s">
        <v>1476</v>
      </c>
      <c r="B218" s="1">
        <v>210157</v>
      </c>
      <c r="C218" s="1" t="s">
        <v>71</v>
      </c>
      <c r="D218" s="3">
        <v>44460</v>
      </c>
      <c r="E218" s="4">
        <v>0.59722222222222221</v>
      </c>
      <c r="F218" s="5">
        <v>44440</v>
      </c>
      <c r="G218" s="3">
        <v>44460</v>
      </c>
      <c r="H218" s="4">
        <v>0.90625</v>
      </c>
      <c r="I218" s="4">
        <v>0.30902777777777779</v>
      </c>
      <c r="J218" s="1">
        <v>2</v>
      </c>
      <c r="K218" s="1" t="s">
        <v>776</v>
      </c>
      <c r="L218" s="1" t="s">
        <v>1477</v>
      </c>
      <c r="M218" s="1" t="s">
        <v>75</v>
      </c>
      <c r="N218" s="1" t="s">
        <v>208</v>
      </c>
      <c r="O218" s="1" t="s">
        <v>77</v>
      </c>
      <c r="P218" s="1" t="s">
        <v>78</v>
      </c>
      <c r="Q218" s="1" t="s">
        <v>172</v>
      </c>
      <c r="R218" s="1" t="s">
        <v>78</v>
      </c>
      <c r="S218" s="1" t="s">
        <v>79</v>
      </c>
      <c r="T218" s="1" t="s">
        <v>456</v>
      </c>
      <c r="U218" s="16" t="s">
        <v>1478</v>
      </c>
      <c r="V218" s="1" t="s">
        <v>80</v>
      </c>
      <c r="W218" s="1" t="s">
        <v>778</v>
      </c>
      <c r="X218" s="1" t="s">
        <v>779</v>
      </c>
      <c r="Y218" s="1" t="s">
        <v>780</v>
      </c>
      <c r="Z218" s="1" t="s">
        <v>291</v>
      </c>
      <c r="AA218" s="1" t="s">
        <v>72</v>
      </c>
      <c r="AB218" s="1" t="s">
        <v>292</v>
      </c>
      <c r="AC218" s="1" t="s">
        <v>1479</v>
      </c>
      <c r="AD218" s="1" t="s">
        <v>126</v>
      </c>
      <c r="AE218" s="1">
        <v>40</v>
      </c>
      <c r="AF218" s="1" t="s">
        <v>88</v>
      </c>
      <c r="AG218" s="1" t="s">
        <v>72</v>
      </c>
      <c r="AH218" s="1" t="s">
        <v>299</v>
      </c>
      <c r="AI218" s="1" t="s">
        <v>90</v>
      </c>
      <c r="AJ218" s="1" t="s">
        <v>91</v>
      </c>
      <c r="AK218" s="1" t="s">
        <v>216</v>
      </c>
      <c r="AL218" s="1" t="s">
        <v>72</v>
      </c>
      <c r="AM218" s="1" t="s">
        <v>72</v>
      </c>
      <c r="AN218" s="1" t="s">
        <v>72</v>
      </c>
      <c r="AO218" s="1" t="s">
        <v>72</v>
      </c>
      <c r="AP218" s="1">
        <v>4</v>
      </c>
      <c r="AQ218" s="1" t="s">
        <v>219</v>
      </c>
      <c r="AR218" s="1" t="s">
        <v>1480</v>
      </c>
      <c r="AS218" s="1" t="s">
        <v>72</v>
      </c>
      <c r="AT218" s="1" t="s">
        <v>72</v>
      </c>
      <c r="AU218" s="3">
        <v>44460</v>
      </c>
      <c r="AV218" s="6">
        <v>0.93055555555555547</v>
      </c>
      <c r="AW218" s="6">
        <v>0.98958333333333337</v>
      </c>
      <c r="AX218" s="6">
        <v>5.9027777777777901E-2</v>
      </c>
      <c r="AY218" s="6">
        <v>2.4305555555555469E-2</v>
      </c>
      <c r="AZ218" s="1" t="s">
        <v>1481</v>
      </c>
      <c r="BA218" s="1" t="s">
        <v>1482</v>
      </c>
      <c r="BB218" s="1" t="s">
        <v>1483</v>
      </c>
      <c r="BC218" s="1" t="s">
        <v>800</v>
      </c>
      <c r="BD218" s="1">
        <v>4</v>
      </c>
      <c r="BE218" s="1" t="s">
        <v>742</v>
      </c>
      <c r="BF218" s="1" t="s">
        <v>88</v>
      </c>
      <c r="BG218" s="1" t="s">
        <v>72</v>
      </c>
      <c r="BH218" s="1" t="s">
        <v>88</v>
      </c>
      <c r="BI218" s="1" t="s">
        <v>79</v>
      </c>
      <c r="BJ218" s="1" t="s">
        <v>72</v>
      </c>
      <c r="BK218" s="1" t="s">
        <v>1385</v>
      </c>
      <c r="BL218" s="1" t="s">
        <v>1484</v>
      </c>
      <c r="BM218" s="1">
        <v>70</v>
      </c>
      <c r="BN218" s="1" t="s">
        <v>88</v>
      </c>
      <c r="BO218" s="1" t="s">
        <v>88</v>
      </c>
      <c r="BP218" s="1" t="s">
        <v>88</v>
      </c>
      <c r="BQ218" s="1" t="s">
        <v>160</v>
      </c>
      <c r="BR218" s="1" t="s">
        <v>440</v>
      </c>
    </row>
    <row r="219" spans="1:70" ht="20.45" customHeight="1">
      <c r="A219" s="1" t="s">
        <v>1485</v>
      </c>
      <c r="B219" s="1">
        <v>210158</v>
      </c>
      <c r="C219" s="1" t="s">
        <v>71</v>
      </c>
      <c r="D219" s="3">
        <v>44460</v>
      </c>
      <c r="E219" s="4">
        <v>0.54166666666666663</v>
      </c>
      <c r="F219" s="5">
        <v>44440</v>
      </c>
      <c r="G219" s="3">
        <v>44460</v>
      </c>
      <c r="H219" s="4">
        <v>0.90625</v>
      </c>
      <c r="I219" s="4">
        <v>0.36458333333333337</v>
      </c>
      <c r="J219" s="1">
        <v>20</v>
      </c>
      <c r="K219" s="1" t="s">
        <v>73</v>
      </c>
      <c r="L219" s="1" t="s">
        <v>1486</v>
      </c>
      <c r="M219" s="1" t="s">
        <v>75</v>
      </c>
      <c r="N219" s="1" t="s">
        <v>208</v>
      </c>
      <c r="O219" s="1" t="s">
        <v>77</v>
      </c>
      <c r="P219" s="1" t="s">
        <v>78</v>
      </c>
      <c r="Q219" s="1" t="s">
        <v>78</v>
      </c>
      <c r="R219" s="1" t="s">
        <v>78</v>
      </c>
      <c r="S219" s="1" t="s">
        <v>79</v>
      </c>
      <c r="T219" s="1" t="s">
        <v>72</v>
      </c>
      <c r="U219" s="16" t="s">
        <v>1487</v>
      </c>
      <c r="V219" s="1" t="s">
        <v>80</v>
      </c>
      <c r="W219" s="1" t="s">
        <v>516</v>
      </c>
      <c r="X219" s="1" t="s">
        <v>517</v>
      </c>
      <c r="Y219" s="1" t="s">
        <v>1488</v>
      </c>
      <c r="Z219" s="1" t="s">
        <v>152</v>
      </c>
      <c r="AA219" s="1" t="s">
        <v>72</v>
      </c>
      <c r="AB219" s="1" t="s">
        <v>153</v>
      </c>
      <c r="AC219" s="1" t="s">
        <v>154</v>
      </c>
      <c r="AD219" s="1" t="s">
        <v>126</v>
      </c>
      <c r="AE219" s="1">
        <v>40</v>
      </c>
      <c r="AF219" s="1" t="s">
        <v>88</v>
      </c>
      <c r="AG219" s="1" t="s">
        <v>72</v>
      </c>
      <c r="AH219" s="1" t="s">
        <v>954</v>
      </c>
      <c r="AI219" s="1" t="s">
        <v>90</v>
      </c>
      <c r="AJ219" s="1" t="s">
        <v>91</v>
      </c>
      <c r="AK219" s="1" t="s">
        <v>92</v>
      </c>
      <c r="AL219" s="1" t="s">
        <v>72</v>
      </c>
      <c r="AM219" s="1" t="s">
        <v>229</v>
      </c>
      <c r="AN219" s="1" t="s">
        <v>72</v>
      </c>
      <c r="AO219" s="1" t="s">
        <v>230</v>
      </c>
      <c r="AP219" s="1" t="s">
        <v>72</v>
      </c>
      <c r="AQ219" s="1" t="s">
        <v>72</v>
      </c>
      <c r="AR219" s="1" t="s">
        <v>1120</v>
      </c>
      <c r="AS219" s="1" t="s">
        <v>72</v>
      </c>
      <c r="AT219" s="1" t="s">
        <v>72</v>
      </c>
      <c r="AU219" s="3">
        <v>44460</v>
      </c>
      <c r="AV219" s="6">
        <v>0.93055555555555547</v>
      </c>
      <c r="AW219" s="6">
        <v>1.0208333333333333</v>
      </c>
      <c r="AX219" s="6">
        <v>9.027777777777779E-2</v>
      </c>
      <c r="AY219" s="6">
        <v>2.4305555555555469E-2</v>
      </c>
      <c r="AZ219" s="1" t="s">
        <v>1489</v>
      </c>
      <c r="BA219" s="1" t="s">
        <v>1490</v>
      </c>
      <c r="BB219" s="1" t="s">
        <v>1490</v>
      </c>
      <c r="BC219" s="1" t="s">
        <v>800</v>
      </c>
      <c r="BD219" s="1">
        <v>4</v>
      </c>
      <c r="BE219" s="1" t="s">
        <v>742</v>
      </c>
      <c r="BF219" s="1" t="s">
        <v>75</v>
      </c>
      <c r="BG219" s="1" t="s">
        <v>72</v>
      </c>
      <c r="BH219" s="1" t="s">
        <v>88</v>
      </c>
      <c r="BI219" s="1" t="s">
        <v>79</v>
      </c>
      <c r="BJ219" s="1" t="s">
        <v>72</v>
      </c>
      <c r="BK219" s="1" t="s">
        <v>1385</v>
      </c>
      <c r="BL219" s="1" t="s">
        <v>1491</v>
      </c>
      <c r="BM219" s="1">
        <v>64</v>
      </c>
      <c r="BN219" s="1" t="s">
        <v>88</v>
      </c>
      <c r="BO219" s="1" t="s">
        <v>88</v>
      </c>
      <c r="BP219" s="1" t="s">
        <v>88</v>
      </c>
      <c r="BQ219" s="1" t="s">
        <v>160</v>
      </c>
      <c r="BR219" s="1" t="s">
        <v>440</v>
      </c>
    </row>
    <row r="220" spans="1:70" ht="20.45" customHeight="1">
      <c r="A220" s="1" t="s">
        <v>1492</v>
      </c>
      <c r="B220" s="1">
        <v>210159</v>
      </c>
      <c r="C220" s="1" t="s">
        <v>71</v>
      </c>
      <c r="D220" s="3">
        <v>44461</v>
      </c>
      <c r="E220" s="4">
        <v>0.7993055555555556</v>
      </c>
      <c r="F220" s="5">
        <v>44440</v>
      </c>
      <c r="G220" s="3">
        <v>44462</v>
      </c>
      <c r="H220" s="4">
        <v>1.0708333333333333</v>
      </c>
      <c r="I220" s="4">
        <v>0.2715277777777777</v>
      </c>
      <c r="J220" s="1">
        <v>11</v>
      </c>
      <c r="K220" s="1" t="s">
        <v>73</v>
      </c>
      <c r="L220" s="1" t="s">
        <v>1493</v>
      </c>
      <c r="M220" s="1" t="s">
        <v>75</v>
      </c>
      <c r="N220" s="1" t="s">
        <v>208</v>
      </c>
      <c r="O220" s="1" t="s">
        <v>77</v>
      </c>
      <c r="P220" s="1" t="s">
        <v>78</v>
      </c>
      <c r="Q220" s="1" t="s">
        <v>78</v>
      </c>
      <c r="R220" s="1" t="s">
        <v>78</v>
      </c>
      <c r="S220" s="1" t="s">
        <v>79</v>
      </c>
      <c r="T220" s="1" t="s">
        <v>440</v>
      </c>
      <c r="U220" s="19" t="s">
        <v>847</v>
      </c>
      <c r="V220" s="1" t="s">
        <v>80</v>
      </c>
      <c r="W220" s="1" t="s">
        <v>516</v>
      </c>
      <c r="X220" s="1" t="s">
        <v>517</v>
      </c>
      <c r="Y220" s="1" t="s">
        <v>1488</v>
      </c>
      <c r="Z220" s="1" t="s">
        <v>152</v>
      </c>
      <c r="AA220" s="1" t="s">
        <v>72</v>
      </c>
      <c r="AB220" s="1" t="s">
        <v>153</v>
      </c>
      <c r="AC220" s="1" t="s">
        <v>164</v>
      </c>
      <c r="AD220" s="1" t="s">
        <v>126</v>
      </c>
      <c r="AE220" s="1">
        <v>38</v>
      </c>
      <c r="AF220" s="1" t="s">
        <v>88</v>
      </c>
      <c r="AG220" s="1" t="s">
        <v>72</v>
      </c>
      <c r="AH220" s="1" t="s">
        <v>414</v>
      </c>
      <c r="AI220" s="1" t="s">
        <v>90</v>
      </c>
      <c r="AJ220" s="1" t="s">
        <v>91</v>
      </c>
      <c r="AK220" s="1" t="s">
        <v>92</v>
      </c>
      <c r="AL220" s="1" t="s">
        <v>72</v>
      </c>
      <c r="AM220" s="1" t="s">
        <v>254</v>
      </c>
      <c r="AN220" s="1" t="s">
        <v>72</v>
      </c>
      <c r="AO220" s="1" t="s">
        <v>255</v>
      </c>
      <c r="AP220" s="1" t="s">
        <v>72</v>
      </c>
      <c r="AQ220" s="1" t="s">
        <v>72</v>
      </c>
      <c r="AR220" s="1" t="s">
        <v>1494</v>
      </c>
      <c r="AS220" s="1" t="s">
        <v>72</v>
      </c>
      <c r="AT220" s="1" t="s">
        <v>72</v>
      </c>
      <c r="AU220" s="3">
        <v>44462</v>
      </c>
      <c r="AV220" s="6">
        <v>1.3055555555555556</v>
      </c>
      <c r="AW220" s="6">
        <v>1.3506944444444444</v>
      </c>
      <c r="AX220" s="6">
        <v>4.513888888888884E-2</v>
      </c>
      <c r="AY220" s="6">
        <v>0.23472222222222228</v>
      </c>
      <c r="AZ220" s="1" t="s">
        <v>1495</v>
      </c>
      <c r="BA220" s="1" t="s">
        <v>1496</v>
      </c>
      <c r="BB220" s="1" t="s">
        <v>1496</v>
      </c>
      <c r="BC220" s="1" t="s">
        <v>800</v>
      </c>
      <c r="BD220" s="1">
        <v>4</v>
      </c>
      <c r="BE220" s="1" t="s">
        <v>95</v>
      </c>
      <c r="BF220" s="1" t="s">
        <v>75</v>
      </c>
      <c r="BG220" s="1" t="s">
        <v>72</v>
      </c>
      <c r="BH220" s="1" t="s">
        <v>88</v>
      </c>
      <c r="BI220" s="1" t="s">
        <v>79</v>
      </c>
      <c r="BJ220" s="1" t="s">
        <v>72</v>
      </c>
      <c r="BK220" s="1" t="s">
        <v>1474</v>
      </c>
      <c r="BL220" s="1" t="s">
        <v>1497</v>
      </c>
      <c r="BM220" s="1">
        <v>38</v>
      </c>
      <c r="BN220" s="1" t="s">
        <v>88</v>
      </c>
      <c r="BO220" s="1" t="s">
        <v>88</v>
      </c>
      <c r="BP220" s="1" t="s">
        <v>88</v>
      </c>
      <c r="BQ220" s="1" t="s">
        <v>160</v>
      </c>
      <c r="BR220" s="1" t="s">
        <v>440</v>
      </c>
    </row>
    <row r="221" spans="1:70" ht="20.45" customHeight="1">
      <c r="A221" s="1">
        <v>210160</v>
      </c>
      <c r="B221" s="1">
        <v>210160</v>
      </c>
      <c r="C221" s="1" t="s">
        <v>71</v>
      </c>
      <c r="D221" s="3">
        <v>44462</v>
      </c>
      <c r="E221" s="4">
        <v>0.49652777777777773</v>
      </c>
      <c r="F221" s="5">
        <v>44440</v>
      </c>
      <c r="G221" s="3">
        <v>44462</v>
      </c>
      <c r="H221" s="4">
        <v>0.56458333333333333</v>
      </c>
      <c r="I221" s="4">
        <v>6.8055555555555591E-2</v>
      </c>
      <c r="J221" s="1">
        <v>3</v>
      </c>
      <c r="K221" s="1" t="s">
        <v>776</v>
      </c>
      <c r="L221" s="1" t="s">
        <v>1498</v>
      </c>
      <c r="M221" s="1" t="s">
        <v>75</v>
      </c>
      <c r="N221" s="1" t="s">
        <v>170</v>
      </c>
      <c r="O221" s="1" t="s">
        <v>473</v>
      </c>
      <c r="P221" s="1" t="s">
        <v>78</v>
      </c>
      <c r="Q221" s="1" t="s">
        <v>78</v>
      </c>
      <c r="R221" s="8" t="s">
        <v>172</v>
      </c>
      <c r="S221" s="1" t="s">
        <v>79</v>
      </c>
      <c r="T221" s="1" t="s">
        <v>1499</v>
      </c>
      <c r="U221" s="75" t="s">
        <v>72</v>
      </c>
      <c r="V221" s="1" t="s">
        <v>80</v>
      </c>
      <c r="W221" s="1" t="s">
        <v>812</v>
      </c>
      <c r="X221" s="1" t="s">
        <v>813</v>
      </c>
      <c r="Y221" s="1" t="s">
        <v>814</v>
      </c>
      <c r="Z221" s="1" t="s">
        <v>84</v>
      </c>
      <c r="AA221" s="1" t="s">
        <v>72</v>
      </c>
      <c r="AB221" s="1" t="s">
        <v>323</v>
      </c>
      <c r="AC221" s="1" t="s">
        <v>324</v>
      </c>
      <c r="AD221" s="1" t="s">
        <v>87</v>
      </c>
      <c r="AE221" s="1">
        <v>77</v>
      </c>
      <c r="AF221" s="1" t="s">
        <v>88</v>
      </c>
      <c r="AG221" s="1" t="s">
        <v>72</v>
      </c>
      <c r="AH221" s="1" t="s">
        <v>414</v>
      </c>
      <c r="AI221" s="1" t="s">
        <v>90</v>
      </c>
      <c r="AJ221" s="1" t="s">
        <v>91</v>
      </c>
      <c r="AK221" s="1" t="s">
        <v>92</v>
      </c>
      <c r="AL221" s="1" t="s">
        <v>72</v>
      </c>
      <c r="AM221" s="1" t="s">
        <v>72</v>
      </c>
      <c r="AN221" s="1" t="s">
        <v>72</v>
      </c>
      <c r="AO221" s="1" t="s">
        <v>72</v>
      </c>
      <c r="AP221" s="1" t="s">
        <v>72</v>
      </c>
      <c r="AQ221" s="1" t="s">
        <v>72</v>
      </c>
      <c r="AR221" s="1" t="s">
        <v>220</v>
      </c>
      <c r="AS221" s="1" t="s">
        <v>878</v>
      </c>
      <c r="AT221" s="1" t="s">
        <v>72</v>
      </c>
      <c r="AU221" s="1" t="s">
        <v>72</v>
      </c>
      <c r="AV221" s="1" t="s">
        <v>72</v>
      </c>
      <c r="AW221" s="1" t="s">
        <v>72</v>
      </c>
      <c r="AX221" s="1" t="s">
        <v>72</v>
      </c>
      <c r="AY221" s="1" t="s">
        <v>72</v>
      </c>
      <c r="AZ221" s="1" t="s">
        <v>72</v>
      </c>
      <c r="BA221" s="1" t="s">
        <v>72</v>
      </c>
      <c r="BB221" s="1" t="s">
        <v>72</v>
      </c>
      <c r="BC221" s="1" t="s">
        <v>72</v>
      </c>
      <c r="BD221" s="1" t="s">
        <v>72</v>
      </c>
      <c r="BE221" s="1" t="s">
        <v>72</v>
      </c>
      <c r="BF221" s="1" t="s">
        <v>72</v>
      </c>
      <c r="BG221" s="1" t="s">
        <v>72</v>
      </c>
      <c r="BH221" s="1" t="s">
        <v>88</v>
      </c>
      <c r="BI221" s="1" t="s">
        <v>79</v>
      </c>
      <c r="BJ221" s="1" t="s">
        <v>72</v>
      </c>
      <c r="BK221" s="1" t="s">
        <v>72</v>
      </c>
      <c r="BL221" s="1" t="s">
        <v>72</v>
      </c>
      <c r="BM221" s="1" t="s">
        <v>72</v>
      </c>
      <c r="BN221" s="1" t="s">
        <v>72</v>
      </c>
      <c r="BO221" s="1" t="s">
        <v>72</v>
      </c>
      <c r="BP221" s="1" t="s">
        <v>72</v>
      </c>
      <c r="BQ221" s="1" t="s">
        <v>160</v>
      </c>
    </row>
    <row r="222" spans="1:70" ht="20.45" customHeight="1">
      <c r="A222" s="1">
        <v>210161</v>
      </c>
      <c r="B222" s="1">
        <v>210161</v>
      </c>
      <c r="C222" s="1" t="s">
        <v>71</v>
      </c>
      <c r="D222" s="3">
        <v>44462</v>
      </c>
      <c r="E222" s="4">
        <v>0.5</v>
      </c>
      <c r="F222" s="5">
        <v>44440</v>
      </c>
      <c r="G222" s="3">
        <v>44462</v>
      </c>
      <c r="H222" s="4">
        <v>0.61597222222222225</v>
      </c>
      <c r="I222" s="4">
        <v>0.11597222222222225</v>
      </c>
      <c r="J222" s="1" t="s">
        <v>72</v>
      </c>
      <c r="K222" s="1" t="s">
        <v>498</v>
      </c>
      <c r="L222" s="1" t="s">
        <v>1500</v>
      </c>
      <c r="M222" s="1" t="s">
        <v>75</v>
      </c>
      <c r="N222" s="1" t="s">
        <v>1244</v>
      </c>
      <c r="O222" s="1" t="s">
        <v>77</v>
      </c>
      <c r="P222" s="1" t="s">
        <v>78</v>
      </c>
      <c r="Q222" s="1" t="s">
        <v>78</v>
      </c>
      <c r="R222" s="1" t="s">
        <v>78</v>
      </c>
      <c r="S222" s="1" t="s">
        <v>79</v>
      </c>
      <c r="T222" s="1" t="s">
        <v>72</v>
      </c>
      <c r="U222" s="75" t="s">
        <v>72</v>
      </c>
      <c r="V222" s="1" t="s">
        <v>393</v>
      </c>
      <c r="W222" s="1" t="s">
        <v>394</v>
      </c>
      <c r="X222" s="1" t="s">
        <v>394</v>
      </c>
      <c r="Y222" s="1" t="s">
        <v>395</v>
      </c>
      <c r="Z222" s="1" t="s">
        <v>84</v>
      </c>
      <c r="AA222" s="1" t="s">
        <v>72</v>
      </c>
      <c r="AB222" s="1" t="s">
        <v>323</v>
      </c>
      <c r="AC222" s="1" t="s">
        <v>324</v>
      </c>
      <c r="AD222" s="1" t="s">
        <v>126</v>
      </c>
      <c r="AE222" s="1">
        <v>59</v>
      </c>
      <c r="AF222" s="1" t="s">
        <v>88</v>
      </c>
      <c r="AG222" s="1" t="s">
        <v>72</v>
      </c>
      <c r="AH222" s="1" t="s">
        <v>299</v>
      </c>
      <c r="AI222" s="1" t="s">
        <v>90</v>
      </c>
      <c r="AJ222" s="1" t="s">
        <v>91</v>
      </c>
      <c r="AK222" s="1" t="s">
        <v>92</v>
      </c>
      <c r="AL222" s="1" t="s">
        <v>72</v>
      </c>
      <c r="AM222" s="1" t="s">
        <v>72</v>
      </c>
      <c r="AN222" s="1" t="s">
        <v>72</v>
      </c>
      <c r="AO222" s="1" t="s">
        <v>72</v>
      </c>
      <c r="AP222" s="1" t="s">
        <v>72</v>
      </c>
      <c r="AQ222" s="1" t="s">
        <v>72</v>
      </c>
      <c r="AR222" s="1" t="s">
        <v>72</v>
      </c>
      <c r="AS222" s="1" t="s">
        <v>72</v>
      </c>
      <c r="AT222" s="1" t="s">
        <v>72</v>
      </c>
      <c r="AU222" s="3">
        <v>44462</v>
      </c>
      <c r="AV222" s="1" t="s">
        <v>72</v>
      </c>
      <c r="AW222" s="1" t="s">
        <v>72</v>
      </c>
      <c r="AX222" s="1" t="s">
        <v>72</v>
      </c>
      <c r="AY222" s="1" t="s">
        <v>72</v>
      </c>
      <c r="AZ222" s="1" t="s">
        <v>72</v>
      </c>
      <c r="BA222" s="1" t="s">
        <v>72</v>
      </c>
      <c r="BB222" s="1" t="s">
        <v>72</v>
      </c>
      <c r="BC222" s="1" t="s">
        <v>72</v>
      </c>
      <c r="BD222" s="1" t="s">
        <v>72</v>
      </c>
      <c r="BE222" s="1" t="s">
        <v>72</v>
      </c>
      <c r="BF222" s="1" t="s">
        <v>72</v>
      </c>
      <c r="BG222" s="1" t="s">
        <v>72</v>
      </c>
      <c r="BH222" s="1" t="s">
        <v>88</v>
      </c>
      <c r="BI222" s="1" t="s">
        <v>79</v>
      </c>
      <c r="BJ222" s="1" t="s">
        <v>437</v>
      </c>
      <c r="BK222" s="1" t="s">
        <v>72</v>
      </c>
      <c r="BL222" s="1" t="s">
        <v>72</v>
      </c>
      <c r="BM222" s="1" t="s">
        <v>72</v>
      </c>
      <c r="BN222" s="1" t="s">
        <v>88</v>
      </c>
      <c r="BO222" s="1" t="s">
        <v>88</v>
      </c>
      <c r="BP222" s="1" t="s">
        <v>88</v>
      </c>
      <c r="BQ222" s="1" t="s">
        <v>160</v>
      </c>
      <c r="BR222" s="1" t="s">
        <v>440</v>
      </c>
    </row>
    <row r="223" spans="1:70" ht="20.45" customHeight="1">
      <c r="A223" s="1" t="s">
        <v>1501</v>
      </c>
      <c r="B223" s="1">
        <v>210162</v>
      </c>
      <c r="C223" s="1" t="s">
        <v>71</v>
      </c>
      <c r="D223" s="3">
        <v>44463</v>
      </c>
      <c r="E223" s="4">
        <v>0.50694444444444442</v>
      </c>
      <c r="F223" s="5">
        <v>44440</v>
      </c>
      <c r="G223" s="3">
        <v>44463</v>
      </c>
      <c r="H223" s="4">
        <v>0.60416666666666663</v>
      </c>
      <c r="I223" s="4">
        <v>9.722222222222221E-2</v>
      </c>
      <c r="J223" s="1">
        <v>1</v>
      </c>
      <c r="K223" s="1" t="s">
        <v>776</v>
      </c>
      <c r="L223" s="1" t="s">
        <v>1502</v>
      </c>
      <c r="M223" s="1" t="s">
        <v>75</v>
      </c>
      <c r="N223" s="1" t="s">
        <v>1244</v>
      </c>
      <c r="O223" s="1" t="s">
        <v>77</v>
      </c>
      <c r="P223" s="1" t="s">
        <v>78</v>
      </c>
      <c r="Q223" s="1" t="s">
        <v>78</v>
      </c>
      <c r="R223" s="1" t="s">
        <v>78</v>
      </c>
      <c r="S223" s="1" t="s">
        <v>96</v>
      </c>
      <c r="T223" s="1" t="s">
        <v>72</v>
      </c>
      <c r="U223" s="16" t="s">
        <v>1503</v>
      </c>
      <c r="V223" s="1" t="s">
        <v>80</v>
      </c>
      <c r="W223" s="1" t="s">
        <v>812</v>
      </c>
      <c r="X223" s="1" t="s">
        <v>813</v>
      </c>
      <c r="Y223" s="1" t="s">
        <v>814</v>
      </c>
      <c r="Z223" s="1" t="s">
        <v>84</v>
      </c>
      <c r="AA223" s="1" t="s">
        <v>72</v>
      </c>
      <c r="AB223" s="1" t="s">
        <v>104</v>
      </c>
      <c r="AC223" s="1" t="s">
        <v>1060</v>
      </c>
      <c r="AD223" s="1" t="s">
        <v>87</v>
      </c>
      <c r="AE223" s="1">
        <v>70</v>
      </c>
      <c r="AF223" s="1" t="s">
        <v>88</v>
      </c>
      <c r="AG223" s="1" t="s">
        <v>72</v>
      </c>
      <c r="AH223" s="1" t="s">
        <v>954</v>
      </c>
      <c r="AI223" s="1" t="s">
        <v>90</v>
      </c>
      <c r="AJ223" s="1" t="s">
        <v>970</v>
      </c>
      <c r="AK223" s="1" t="s">
        <v>92</v>
      </c>
      <c r="AL223" s="1" t="s">
        <v>72</v>
      </c>
      <c r="AM223" s="1" t="s">
        <v>217</v>
      </c>
      <c r="AN223" s="1">
        <v>2</v>
      </c>
      <c r="AO223" s="1" t="s">
        <v>1504</v>
      </c>
      <c r="AP223" s="1" t="s">
        <v>72</v>
      </c>
      <c r="AQ223" s="1" t="s">
        <v>72</v>
      </c>
      <c r="AR223" s="1" t="s">
        <v>220</v>
      </c>
      <c r="AS223" s="1" t="s">
        <v>878</v>
      </c>
      <c r="AT223" s="1" t="s">
        <v>72</v>
      </c>
      <c r="AU223" s="3">
        <v>44463</v>
      </c>
      <c r="AV223" s="6">
        <v>0.65694444444444444</v>
      </c>
      <c r="AW223" s="4" t="s">
        <v>72</v>
      </c>
      <c r="AX223" s="4" t="s">
        <v>72</v>
      </c>
      <c r="AY223" s="6">
        <v>5.2777777777777812E-2</v>
      </c>
      <c r="AZ223" s="1" t="s">
        <v>1505</v>
      </c>
      <c r="BA223" s="1" t="s">
        <v>72</v>
      </c>
      <c r="BB223" s="1" t="s">
        <v>72</v>
      </c>
      <c r="BC223" s="1" t="s">
        <v>72</v>
      </c>
      <c r="BD223" s="1" t="s">
        <v>72</v>
      </c>
      <c r="BE223" s="1" t="s">
        <v>72</v>
      </c>
      <c r="BF223" s="1" t="s">
        <v>72</v>
      </c>
      <c r="BG223" s="1" t="s">
        <v>72</v>
      </c>
      <c r="BH223" s="1" t="s">
        <v>88</v>
      </c>
      <c r="BI223" s="1" t="s">
        <v>72</v>
      </c>
      <c r="BJ223" s="1" t="s">
        <v>72</v>
      </c>
      <c r="BK223" s="1" t="s">
        <v>1506</v>
      </c>
      <c r="BL223" s="1" t="s">
        <v>1507</v>
      </c>
      <c r="BM223" s="1">
        <v>49</v>
      </c>
      <c r="BN223" s="6" t="s">
        <v>72</v>
      </c>
      <c r="BO223" s="6" t="s">
        <v>72</v>
      </c>
      <c r="BP223" s="6" t="s">
        <v>72</v>
      </c>
      <c r="BQ223" s="1" t="s">
        <v>547</v>
      </c>
      <c r="BR223" s="1" t="s">
        <v>1508</v>
      </c>
    </row>
    <row r="224" spans="1:70" ht="20.45" customHeight="1">
      <c r="A224" s="1" t="s">
        <v>1509</v>
      </c>
      <c r="B224" s="1">
        <v>210163</v>
      </c>
      <c r="C224" s="1" t="s">
        <v>497</v>
      </c>
      <c r="D224" s="3">
        <v>44463</v>
      </c>
      <c r="E224" s="4">
        <v>0.53611111111111109</v>
      </c>
      <c r="F224" s="5">
        <v>44440</v>
      </c>
      <c r="G224" s="3">
        <v>44463</v>
      </c>
      <c r="H224" s="4">
        <v>0.84027777777777779</v>
      </c>
      <c r="I224" s="4">
        <v>0.3041666666666667</v>
      </c>
      <c r="J224" s="1">
        <v>2</v>
      </c>
      <c r="K224" s="1" t="s">
        <v>776</v>
      </c>
      <c r="L224" s="1" t="s">
        <v>1510</v>
      </c>
      <c r="M224" s="1" t="s">
        <v>75</v>
      </c>
      <c r="N224" s="1" t="s">
        <v>830</v>
      </c>
      <c r="O224" s="1" t="s">
        <v>497</v>
      </c>
      <c r="P224" s="1" t="s">
        <v>78</v>
      </c>
      <c r="Q224" s="1" t="s">
        <v>78</v>
      </c>
      <c r="R224" s="1" t="s">
        <v>78</v>
      </c>
      <c r="S224" s="1" t="s">
        <v>96</v>
      </c>
      <c r="T224" s="1" t="s">
        <v>72</v>
      </c>
      <c r="U224" s="16" t="s">
        <v>1347</v>
      </c>
      <c r="V224" s="1" t="s">
        <v>80</v>
      </c>
      <c r="W224" s="1" t="s">
        <v>778</v>
      </c>
      <c r="X224" s="1" t="s">
        <v>779</v>
      </c>
      <c r="Y224" s="1" t="s">
        <v>780</v>
      </c>
      <c r="Z224" s="1" t="s">
        <v>84</v>
      </c>
      <c r="AA224" s="1" t="s">
        <v>72</v>
      </c>
      <c r="AB224" s="1" t="s">
        <v>140</v>
      </c>
      <c r="AC224" s="1" t="s">
        <v>181</v>
      </c>
      <c r="AD224" s="1" t="s">
        <v>126</v>
      </c>
      <c r="AE224" s="1">
        <v>55</v>
      </c>
      <c r="AF224" s="1" t="s">
        <v>88</v>
      </c>
      <c r="AG224" s="1" t="s">
        <v>72</v>
      </c>
      <c r="AH224" s="1" t="s">
        <v>299</v>
      </c>
      <c r="AI224" s="1" t="s">
        <v>90</v>
      </c>
      <c r="AJ224" s="1" t="s">
        <v>91</v>
      </c>
      <c r="AK224" s="1" t="s">
        <v>92</v>
      </c>
      <c r="AL224" s="1" t="s">
        <v>72</v>
      </c>
      <c r="AM224" s="1" t="s">
        <v>72</v>
      </c>
      <c r="AN224" s="1" t="s">
        <v>72</v>
      </c>
      <c r="AO224" s="1" t="s">
        <v>72</v>
      </c>
      <c r="AP224" s="1" t="s">
        <v>72</v>
      </c>
      <c r="AQ224" s="1" t="s">
        <v>72</v>
      </c>
      <c r="AR224" s="1" t="s">
        <v>220</v>
      </c>
      <c r="AS224" s="1" t="s">
        <v>72</v>
      </c>
      <c r="AT224" s="1" t="s">
        <v>72</v>
      </c>
      <c r="AU224" s="3">
        <v>44463</v>
      </c>
      <c r="AV224" s="6">
        <v>0.875</v>
      </c>
      <c r="AW224" s="6">
        <v>0.96875</v>
      </c>
      <c r="AX224" s="6">
        <v>9.375E-2</v>
      </c>
      <c r="AY224" s="6">
        <v>3.472222222222221E-2</v>
      </c>
      <c r="AZ224" s="1" t="s">
        <v>1511</v>
      </c>
      <c r="BA224" s="1" t="s">
        <v>1512</v>
      </c>
      <c r="BB224" s="1" t="s">
        <v>1512</v>
      </c>
      <c r="BC224" s="1" t="s">
        <v>247</v>
      </c>
      <c r="BD224" s="1">
        <v>15</v>
      </c>
      <c r="BE224" s="1" t="s">
        <v>183</v>
      </c>
      <c r="BF224" s="1" t="s">
        <v>75</v>
      </c>
      <c r="BG224" s="1" t="s">
        <v>72</v>
      </c>
      <c r="BH224" s="1" t="s">
        <v>88</v>
      </c>
      <c r="BI224" s="1" t="s">
        <v>96</v>
      </c>
      <c r="BJ224" s="1" t="s">
        <v>72</v>
      </c>
      <c r="BK224" s="1" t="s">
        <v>1343</v>
      </c>
      <c r="BL224" s="1" t="s">
        <v>1513</v>
      </c>
      <c r="BM224" s="1">
        <v>63</v>
      </c>
      <c r="BN224" s="1" t="s">
        <v>75</v>
      </c>
      <c r="BO224" s="1" t="s">
        <v>75</v>
      </c>
      <c r="BP224" s="1" t="s">
        <v>75</v>
      </c>
      <c r="BQ224" s="21" t="s">
        <v>99</v>
      </c>
      <c r="BR224" s="21" t="s">
        <v>100</v>
      </c>
    </row>
    <row r="225" spans="1:70" ht="20.45" customHeight="1">
      <c r="A225" s="1" t="s">
        <v>1514</v>
      </c>
      <c r="B225" s="1">
        <v>210164</v>
      </c>
      <c r="C225" s="1" t="s">
        <v>71</v>
      </c>
      <c r="D225" s="3">
        <v>44467</v>
      </c>
      <c r="E225" s="4">
        <v>0.56458333333333333</v>
      </c>
      <c r="F225" s="5">
        <v>44440</v>
      </c>
      <c r="G225" s="3">
        <v>44467</v>
      </c>
      <c r="H225" s="4">
        <v>0.69097222222222221</v>
      </c>
      <c r="I225" s="4">
        <v>0.12638888888888888</v>
      </c>
      <c r="J225" s="1">
        <v>3</v>
      </c>
      <c r="K225" s="1" t="s">
        <v>776</v>
      </c>
      <c r="L225" s="1" t="s">
        <v>1515</v>
      </c>
      <c r="M225" s="1" t="s">
        <v>75</v>
      </c>
      <c r="N225" s="1" t="s">
        <v>1516</v>
      </c>
      <c r="O225" s="1" t="s">
        <v>77</v>
      </c>
      <c r="P225" s="1" t="s">
        <v>78</v>
      </c>
      <c r="Q225" s="1" t="s">
        <v>78</v>
      </c>
      <c r="R225" s="1" t="s">
        <v>78</v>
      </c>
      <c r="S225" s="8" t="s">
        <v>79</v>
      </c>
      <c r="T225" s="1" t="s">
        <v>1333</v>
      </c>
      <c r="U225" s="19" t="s">
        <v>847</v>
      </c>
      <c r="V225" s="1" t="s">
        <v>80</v>
      </c>
      <c r="W225" s="1" t="s">
        <v>812</v>
      </c>
      <c r="X225" s="1" t="s">
        <v>813</v>
      </c>
      <c r="Y225" s="1" t="s">
        <v>814</v>
      </c>
      <c r="Z225" s="1" t="s">
        <v>84</v>
      </c>
      <c r="AA225" s="1" t="s">
        <v>72</v>
      </c>
      <c r="AB225" s="1" t="s">
        <v>140</v>
      </c>
      <c r="AC225" s="1" t="s">
        <v>181</v>
      </c>
      <c r="AD225" s="1" t="s">
        <v>126</v>
      </c>
      <c r="AE225" s="1">
        <v>50</v>
      </c>
      <c r="AF225" s="1" t="s">
        <v>88</v>
      </c>
      <c r="AG225" s="1" t="s">
        <v>72</v>
      </c>
      <c r="AH225" s="1" t="s">
        <v>299</v>
      </c>
      <c r="AI225" s="1" t="s">
        <v>90</v>
      </c>
      <c r="AJ225" s="1" t="s">
        <v>91</v>
      </c>
      <c r="AK225" s="1" t="s">
        <v>1217</v>
      </c>
      <c r="AL225" s="1" t="s">
        <v>72</v>
      </c>
      <c r="AM225" s="1" t="s">
        <v>254</v>
      </c>
      <c r="AN225" s="1">
        <v>2</v>
      </c>
      <c r="AO225" s="1" t="s">
        <v>72</v>
      </c>
      <c r="AP225" s="1" t="s">
        <v>72</v>
      </c>
      <c r="AQ225" s="1" t="s">
        <v>72</v>
      </c>
      <c r="AR225" s="1" t="s">
        <v>220</v>
      </c>
      <c r="AS225" s="1" t="s">
        <v>72</v>
      </c>
      <c r="AT225" s="1" t="s">
        <v>72</v>
      </c>
      <c r="AU225" s="1" t="s">
        <v>72</v>
      </c>
      <c r="AV225" s="1" t="s">
        <v>72</v>
      </c>
      <c r="AW225" s="1" t="s">
        <v>72</v>
      </c>
      <c r="AX225" s="1" t="s">
        <v>72</v>
      </c>
      <c r="AY225" s="1" t="s">
        <v>72</v>
      </c>
      <c r="AZ225" s="1" t="s">
        <v>72</v>
      </c>
      <c r="BA225" s="1" t="s">
        <v>72</v>
      </c>
      <c r="BB225" s="1" t="s">
        <v>72</v>
      </c>
      <c r="BC225" s="1" t="s">
        <v>72</v>
      </c>
      <c r="BD225" s="1" t="s">
        <v>72</v>
      </c>
      <c r="BE225" s="1" t="s">
        <v>72</v>
      </c>
      <c r="BF225" s="1" t="s">
        <v>72</v>
      </c>
      <c r="BG225" s="1" t="s">
        <v>72</v>
      </c>
      <c r="BH225" s="1" t="s">
        <v>88</v>
      </c>
      <c r="BI225" s="1" t="s">
        <v>72</v>
      </c>
      <c r="BJ225" s="1" t="s">
        <v>72</v>
      </c>
      <c r="BK225" s="1" t="s">
        <v>72</v>
      </c>
      <c r="BL225" s="1" t="s">
        <v>72</v>
      </c>
      <c r="BM225" s="1" t="s">
        <v>72</v>
      </c>
      <c r="BN225" s="1" t="s">
        <v>72</v>
      </c>
      <c r="BO225" s="1" t="s">
        <v>72</v>
      </c>
      <c r="BP225" s="1" t="s">
        <v>72</v>
      </c>
      <c r="BQ225" s="1" t="s">
        <v>547</v>
      </c>
    </row>
    <row r="226" spans="1:70" ht="20.45" customHeight="1">
      <c r="A226" s="1" t="s">
        <v>1517</v>
      </c>
      <c r="B226" s="1">
        <v>210165</v>
      </c>
      <c r="C226" s="1" t="s">
        <v>71</v>
      </c>
      <c r="D226" s="3">
        <v>44467</v>
      </c>
      <c r="E226" s="4">
        <v>0.53125</v>
      </c>
      <c r="F226" s="5">
        <v>44440</v>
      </c>
      <c r="G226" s="3">
        <v>44467</v>
      </c>
      <c r="H226" s="4">
        <v>0.87916666666666676</v>
      </c>
      <c r="I226" s="4">
        <v>0.34791666666666676</v>
      </c>
      <c r="J226" s="1">
        <v>75</v>
      </c>
      <c r="K226" s="1" t="s">
        <v>73</v>
      </c>
      <c r="L226" s="1" t="s">
        <v>1518</v>
      </c>
      <c r="M226" s="1" t="s">
        <v>75</v>
      </c>
      <c r="N226" s="1" t="s">
        <v>208</v>
      </c>
      <c r="O226" s="1" t="s">
        <v>77</v>
      </c>
      <c r="P226" s="1" t="s">
        <v>78</v>
      </c>
      <c r="Q226" s="1" t="s">
        <v>78</v>
      </c>
      <c r="R226" s="1" t="s">
        <v>78</v>
      </c>
      <c r="S226" s="1" t="s">
        <v>79</v>
      </c>
      <c r="T226" s="1" t="s">
        <v>1519</v>
      </c>
      <c r="U226" s="19" t="s">
        <v>1520</v>
      </c>
      <c r="V226" s="1" t="s">
        <v>80</v>
      </c>
      <c r="W226" s="1" t="s">
        <v>516</v>
      </c>
      <c r="X226" s="1" t="s">
        <v>517</v>
      </c>
      <c r="Y226" s="1" t="s">
        <v>1488</v>
      </c>
      <c r="Z226" s="1" t="s">
        <v>152</v>
      </c>
      <c r="AA226" s="1" t="s">
        <v>72</v>
      </c>
      <c r="AB226" s="1" t="s">
        <v>153</v>
      </c>
      <c r="AC226" s="1" t="s">
        <v>154</v>
      </c>
      <c r="AD226" s="1" t="s">
        <v>126</v>
      </c>
      <c r="AE226" s="1">
        <v>62</v>
      </c>
      <c r="AF226" s="1" t="s">
        <v>88</v>
      </c>
      <c r="AG226" s="1" t="s">
        <v>72</v>
      </c>
      <c r="AH226" s="1" t="s">
        <v>414</v>
      </c>
      <c r="AI226" s="1" t="s">
        <v>90</v>
      </c>
      <c r="AJ226" s="1" t="s">
        <v>91</v>
      </c>
      <c r="AK226" s="1" t="s">
        <v>92</v>
      </c>
      <c r="AL226" s="1" t="s">
        <v>72</v>
      </c>
      <c r="AM226" s="1" t="s">
        <v>229</v>
      </c>
      <c r="AN226" s="1" t="s">
        <v>72</v>
      </c>
      <c r="AO226" s="1" t="s">
        <v>255</v>
      </c>
      <c r="AP226" s="1" t="s">
        <v>72</v>
      </c>
      <c r="AQ226" s="1" t="s">
        <v>72</v>
      </c>
      <c r="AR226" s="1" t="s">
        <v>1120</v>
      </c>
      <c r="AS226" s="1" t="s">
        <v>72</v>
      </c>
      <c r="AT226" s="1" t="s">
        <v>72</v>
      </c>
      <c r="AU226" s="1" t="s">
        <v>72</v>
      </c>
      <c r="AV226" s="1" t="s">
        <v>72</v>
      </c>
      <c r="AW226" s="1" t="s">
        <v>72</v>
      </c>
      <c r="AX226" s="1" t="s">
        <v>72</v>
      </c>
      <c r="AY226" s="1" t="s">
        <v>72</v>
      </c>
      <c r="AZ226" s="1" t="s">
        <v>72</v>
      </c>
      <c r="BA226" s="1" t="s">
        <v>72</v>
      </c>
      <c r="BB226" s="1" t="s">
        <v>72</v>
      </c>
      <c r="BC226" s="1" t="s">
        <v>72</v>
      </c>
      <c r="BD226" s="1" t="s">
        <v>72</v>
      </c>
      <c r="BE226" s="1" t="s">
        <v>72</v>
      </c>
      <c r="BF226" s="1" t="s">
        <v>72</v>
      </c>
      <c r="BG226" s="1" t="s">
        <v>72</v>
      </c>
      <c r="BH226" s="1" t="s">
        <v>88</v>
      </c>
      <c r="BI226" s="1" t="s">
        <v>79</v>
      </c>
      <c r="BJ226" s="1" t="s">
        <v>72</v>
      </c>
      <c r="BK226" s="1" t="s">
        <v>72</v>
      </c>
      <c r="BL226" s="1" t="s">
        <v>72</v>
      </c>
      <c r="BM226" s="1" t="s">
        <v>72</v>
      </c>
      <c r="BN226" s="1" t="s">
        <v>72</v>
      </c>
      <c r="BO226" s="1" t="s">
        <v>72</v>
      </c>
      <c r="BP226" s="1" t="s">
        <v>72</v>
      </c>
      <c r="BQ226" s="1" t="s">
        <v>160</v>
      </c>
      <c r="BR226" s="1" t="s">
        <v>707</v>
      </c>
    </row>
    <row r="227" spans="1:70" ht="20.45" customHeight="1">
      <c r="A227" s="1" t="s">
        <v>1521</v>
      </c>
      <c r="B227" s="1">
        <v>210166</v>
      </c>
      <c r="C227" s="1" t="s">
        <v>497</v>
      </c>
      <c r="D227" s="3">
        <v>44467</v>
      </c>
      <c r="E227" s="4">
        <v>0.56597222222222221</v>
      </c>
      <c r="F227" s="5">
        <v>44440</v>
      </c>
      <c r="G227" s="3">
        <v>44467</v>
      </c>
      <c r="H227" s="4">
        <v>0.90277777777777779</v>
      </c>
      <c r="I227" s="4">
        <v>0.33680555555555558</v>
      </c>
      <c r="J227" s="1">
        <v>2</v>
      </c>
      <c r="K227" s="1" t="s">
        <v>776</v>
      </c>
      <c r="L227" s="1" t="s">
        <v>1522</v>
      </c>
      <c r="M227" s="1" t="s">
        <v>75</v>
      </c>
      <c r="N227" s="1" t="s">
        <v>830</v>
      </c>
      <c r="O227" s="1" t="s">
        <v>497</v>
      </c>
      <c r="P227" s="1" t="s">
        <v>78</v>
      </c>
      <c r="Q227" s="1" t="s">
        <v>78</v>
      </c>
      <c r="R227" s="1" t="s">
        <v>78</v>
      </c>
      <c r="S227" s="1" t="s">
        <v>96</v>
      </c>
      <c r="T227" s="1" t="s">
        <v>72</v>
      </c>
      <c r="U227" s="16" t="s">
        <v>1347</v>
      </c>
      <c r="V227" s="1" t="s">
        <v>80</v>
      </c>
      <c r="W227" s="1" t="s">
        <v>778</v>
      </c>
      <c r="X227" s="1" t="s">
        <v>779</v>
      </c>
      <c r="Y227" s="1" t="s">
        <v>780</v>
      </c>
      <c r="Z227" s="1" t="s">
        <v>84</v>
      </c>
      <c r="AA227" s="1" t="s">
        <v>72</v>
      </c>
      <c r="AB227" s="1" t="s">
        <v>140</v>
      </c>
      <c r="AC227" s="1" t="s">
        <v>140</v>
      </c>
      <c r="AD227" s="1" t="s">
        <v>126</v>
      </c>
      <c r="AE227" s="1">
        <v>60</v>
      </c>
      <c r="AF227" s="1" t="s">
        <v>88</v>
      </c>
      <c r="AG227" s="1" t="s">
        <v>72</v>
      </c>
      <c r="AH227" s="1" t="s">
        <v>299</v>
      </c>
      <c r="AI227" s="1" t="s">
        <v>90</v>
      </c>
      <c r="AJ227" s="1" t="s">
        <v>91</v>
      </c>
      <c r="AK227" s="1" t="s">
        <v>92</v>
      </c>
      <c r="AL227" s="1" t="s">
        <v>72</v>
      </c>
      <c r="AM227" s="1" t="s">
        <v>72</v>
      </c>
      <c r="AN227" s="1" t="s">
        <v>72</v>
      </c>
      <c r="AO227" s="1" t="s">
        <v>72</v>
      </c>
      <c r="AP227" s="1" t="s">
        <v>72</v>
      </c>
      <c r="AQ227" s="1" t="s">
        <v>72</v>
      </c>
      <c r="AR227" s="1" t="s">
        <v>220</v>
      </c>
      <c r="AS227" s="1" t="s">
        <v>72</v>
      </c>
      <c r="AT227" s="1" t="s">
        <v>72</v>
      </c>
      <c r="AU227" s="1" t="s">
        <v>72</v>
      </c>
      <c r="AV227" s="1" t="s">
        <v>72</v>
      </c>
      <c r="AW227" s="1" t="s">
        <v>72</v>
      </c>
      <c r="AX227" s="1" t="s">
        <v>72</v>
      </c>
      <c r="AY227" s="1" t="s">
        <v>72</v>
      </c>
      <c r="AZ227" s="1" t="s">
        <v>72</v>
      </c>
      <c r="BA227" s="1" t="s">
        <v>72</v>
      </c>
      <c r="BB227" s="1" t="s">
        <v>72</v>
      </c>
      <c r="BC227" s="1" t="s">
        <v>72</v>
      </c>
      <c r="BD227" s="1" t="s">
        <v>72</v>
      </c>
      <c r="BE227" s="1" t="s">
        <v>72</v>
      </c>
      <c r="BF227" s="1" t="s">
        <v>72</v>
      </c>
      <c r="BG227" s="1" t="s">
        <v>72</v>
      </c>
      <c r="BH227" s="1" t="s">
        <v>88</v>
      </c>
      <c r="BI227" s="1" t="s">
        <v>72</v>
      </c>
      <c r="BJ227" s="1" t="s">
        <v>72</v>
      </c>
      <c r="BK227" s="1" t="s">
        <v>72</v>
      </c>
      <c r="BL227" s="1" t="s">
        <v>72</v>
      </c>
      <c r="BM227" s="1" t="s">
        <v>72</v>
      </c>
      <c r="BN227" s="1" t="s">
        <v>72</v>
      </c>
      <c r="BO227" s="1" t="s">
        <v>72</v>
      </c>
      <c r="BP227" s="1" t="s">
        <v>72</v>
      </c>
      <c r="BQ227" s="1" t="s">
        <v>547</v>
      </c>
    </row>
    <row r="228" spans="1:70" ht="20.45" customHeight="1">
      <c r="A228" s="1" t="s">
        <v>1523</v>
      </c>
      <c r="B228" s="1">
        <v>210167</v>
      </c>
      <c r="C228" s="1" t="s">
        <v>71</v>
      </c>
      <c r="D228" s="3">
        <v>44468</v>
      </c>
      <c r="E228" s="4">
        <v>5.5555555555555558E-3</v>
      </c>
      <c r="F228" s="5">
        <v>44440</v>
      </c>
      <c r="G228" s="3">
        <v>44468</v>
      </c>
      <c r="H228" s="4">
        <v>4.7916666666666663E-2</v>
      </c>
      <c r="I228" s="4">
        <v>4.2361111111111106E-2</v>
      </c>
      <c r="J228" s="1">
        <v>3</v>
      </c>
      <c r="K228" s="1" t="s">
        <v>776</v>
      </c>
      <c r="L228" s="1" t="s">
        <v>1524</v>
      </c>
      <c r="M228" s="1" t="s">
        <v>75</v>
      </c>
      <c r="N228" s="1" t="s">
        <v>1516</v>
      </c>
      <c r="O228" s="1" t="s">
        <v>77</v>
      </c>
      <c r="P228" s="1" t="s">
        <v>78</v>
      </c>
      <c r="Q228" s="1" t="s">
        <v>78</v>
      </c>
      <c r="R228" s="1" t="s">
        <v>78</v>
      </c>
      <c r="S228" s="8" t="s">
        <v>79</v>
      </c>
      <c r="T228" s="1" t="s">
        <v>1525</v>
      </c>
      <c r="U228" s="16" t="s">
        <v>1526</v>
      </c>
      <c r="V228" s="1" t="s">
        <v>80</v>
      </c>
      <c r="W228" s="1" t="s">
        <v>81</v>
      </c>
      <c r="X228" s="1" t="s">
        <v>123</v>
      </c>
      <c r="Y228" s="1" t="s">
        <v>83</v>
      </c>
      <c r="Z228" s="1" t="s">
        <v>84</v>
      </c>
      <c r="AA228" s="1" t="s">
        <v>72</v>
      </c>
      <c r="AB228" s="1" t="s">
        <v>944</v>
      </c>
      <c r="AC228" s="1" t="s">
        <v>944</v>
      </c>
      <c r="AD228" s="1" t="s">
        <v>87</v>
      </c>
      <c r="AE228" s="1">
        <v>76</v>
      </c>
      <c r="AF228" s="1" t="s">
        <v>88</v>
      </c>
      <c r="AG228" s="1" t="s">
        <v>72</v>
      </c>
      <c r="AH228" s="1" t="s">
        <v>954</v>
      </c>
      <c r="AI228" s="1" t="s">
        <v>90</v>
      </c>
      <c r="AJ228" s="1" t="s">
        <v>1527</v>
      </c>
      <c r="AK228" s="1" t="s">
        <v>216</v>
      </c>
      <c r="AL228" s="1" t="s">
        <v>72</v>
      </c>
      <c r="AM228" s="1" t="s">
        <v>254</v>
      </c>
      <c r="AN228" s="1">
        <v>2</v>
      </c>
      <c r="AO228" s="1" t="s">
        <v>1528</v>
      </c>
      <c r="AP228" s="1">
        <v>6</v>
      </c>
      <c r="AQ228" s="1" t="s">
        <v>219</v>
      </c>
      <c r="AR228" s="1" t="s">
        <v>220</v>
      </c>
      <c r="AS228" s="1" t="s">
        <v>72</v>
      </c>
      <c r="AT228" s="1" t="s">
        <v>72</v>
      </c>
      <c r="AU228" s="1" t="s">
        <v>72</v>
      </c>
      <c r="AV228" s="1" t="s">
        <v>72</v>
      </c>
      <c r="AW228" s="1" t="s">
        <v>72</v>
      </c>
      <c r="AX228" s="1" t="s">
        <v>72</v>
      </c>
      <c r="AY228" s="1" t="s">
        <v>72</v>
      </c>
      <c r="AZ228" s="1" t="s">
        <v>72</v>
      </c>
      <c r="BA228" s="1" t="s">
        <v>72</v>
      </c>
      <c r="BB228" s="1" t="s">
        <v>72</v>
      </c>
      <c r="BC228" s="1" t="s">
        <v>72</v>
      </c>
      <c r="BD228" s="1" t="s">
        <v>72</v>
      </c>
      <c r="BE228" s="1" t="s">
        <v>72</v>
      </c>
      <c r="BF228" s="1" t="s">
        <v>72</v>
      </c>
      <c r="BG228" s="1" t="s">
        <v>72</v>
      </c>
      <c r="BH228" s="1" t="s">
        <v>88</v>
      </c>
      <c r="BI228" s="1" t="s">
        <v>72</v>
      </c>
      <c r="BJ228" s="1" t="s">
        <v>72</v>
      </c>
      <c r="BK228" s="1" t="s">
        <v>72</v>
      </c>
      <c r="BL228" s="1" t="s">
        <v>72</v>
      </c>
      <c r="BM228" s="1" t="s">
        <v>72</v>
      </c>
      <c r="BN228" s="1" t="s">
        <v>72</v>
      </c>
      <c r="BO228" s="1" t="s">
        <v>72</v>
      </c>
      <c r="BP228" s="1" t="s">
        <v>72</v>
      </c>
      <c r="BQ228" s="1" t="s">
        <v>547</v>
      </c>
    </row>
    <row r="229" spans="1:70" ht="20.45" customHeight="1">
      <c r="A229" s="1" t="s">
        <v>1529</v>
      </c>
      <c r="B229" s="1">
        <v>210168</v>
      </c>
      <c r="C229" s="1" t="s">
        <v>497</v>
      </c>
      <c r="D229" s="3">
        <v>44468</v>
      </c>
      <c r="E229" s="4">
        <v>0.60138888888888886</v>
      </c>
      <c r="F229" s="5">
        <v>44440</v>
      </c>
      <c r="G229" s="3">
        <v>44468</v>
      </c>
      <c r="H229" s="4">
        <v>0.73749999999999993</v>
      </c>
      <c r="I229" s="4">
        <v>0.13611111111111107</v>
      </c>
      <c r="J229" s="1" t="s">
        <v>72</v>
      </c>
      <c r="K229" s="1" t="s">
        <v>498</v>
      </c>
      <c r="L229" s="1" t="s">
        <v>1530</v>
      </c>
      <c r="M229" s="1" t="s">
        <v>75</v>
      </c>
      <c r="N229" s="1" t="s">
        <v>830</v>
      </c>
      <c r="O229" s="1" t="s">
        <v>497</v>
      </c>
      <c r="P229" s="1" t="s">
        <v>78</v>
      </c>
      <c r="Q229" s="1" t="s">
        <v>78</v>
      </c>
      <c r="R229" s="1" t="s">
        <v>78</v>
      </c>
      <c r="S229" s="1" t="s">
        <v>96</v>
      </c>
      <c r="T229" s="1" t="s">
        <v>72</v>
      </c>
      <c r="U229" s="16" t="s">
        <v>747</v>
      </c>
      <c r="V229" s="1" t="s">
        <v>393</v>
      </c>
      <c r="W229" s="1" t="s">
        <v>394</v>
      </c>
      <c r="X229" s="1" t="s">
        <v>394</v>
      </c>
      <c r="Y229" s="1" t="s">
        <v>395</v>
      </c>
      <c r="Z229" s="1" t="s">
        <v>84</v>
      </c>
      <c r="AA229" s="1" t="s">
        <v>72</v>
      </c>
      <c r="AB229" s="1" t="s">
        <v>140</v>
      </c>
      <c r="AC229" s="1" t="s">
        <v>141</v>
      </c>
      <c r="AD229" s="1" t="s">
        <v>126</v>
      </c>
      <c r="AE229" s="1">
        <v>58</v>
      </c>
      <c r="AF229" s="1" t="s">
        <v>88</v>
      </c>
      <c r="AG229" s="1" t="s">
        <v>72</v>
      </c>
      <c r="AH229" s="1" t="s">
        <v>414</v>
      </c>
      <c r="AI229" s="1" t="s">
        <v>90</v>
      </c>
      <c r="AJ229" s="1" t="s">
        <v>91</v>
      </c>
      <c r="AK229" s="1" t="s">
        <v>92</v>
      </c>
      <c r="AL229" s="1" t="s">
        <v>72</v>
      </c>
      <c r="AM229" s="1" t="s">
        <v>72</v>
      </c>
      <c r="AN229" s="1" t="s">
        <v>72</v>
      </c>
      <c r="AO229" s="1" t="s">
        <v>72</v>
      </c>
      <c r="AP229" s="1" t="s">
        <v>72</v>
      </c>
      <c r="AQ229" s="1" t="s">
        <v>72</v>
      </c>
      <c r="AR229" s="1" t="s">
        <v>72</v>
      </c>
      <c r="AS229" s="1" t="s">
        <v>72</v>
      </c>
      <c r="AT229" s="1" t="s">
        <v>72</v>
      </c>
      <c r="AU229" s="1" t="s">
        <v>72</v>
      </c>
      <c r="AV229" s="1" t="s">
        <v>72</v>
      </c>
      <c r="AW229" s="1" t="s">
        <v>72</v>
      </c>
      <c r="AX229" s="1" t="s">
        <v>72</v>
      </c>
      <c r="AY229" s="1" t="s">
        <v>72</v>
      </c>
      <c r="AZ229" s="1" t="s">
        <v>72</v>
      </c>
      <c r="BA229" s="1" t="s">
        <v>72</v>
      </c>
      <c r="BB229" s="1" t="s">
        <v>72</v>
      </c>
      <c r="BC229" s="1" t="s">
        <v>72</v>
      </c>
      <c r="BD229" s="1" t="s">
        <v>72</v>
      </c>
      <c r="BE229" s="1" t="s">
        <v>72</v>
      </c>
      <c r="BF229" s="1" t="s">
        <v>72</v>
      </c>
      <c r="BG229" s="1" t="s">
        <v>72</v>
      </c>
      <c r="BH229" s="1" t="s">
        <v>88</v>
      </c>
      <c r="BI229" s="1" t="s">
        <v>72</v>
      </c>
      <c r="BJ229" s="1" t="s">
        <v>72</v>
      </c>
      <c r="BK229" s="1" t="s">
        <v>72</v>
      </c>
      <c r="BL229" s="1" t="s">
        <v>72</v>
      </c>
      <c r="BM229" s="1" t="s">
        <v>72</v>
      </c>
      <c r="BN229" s="1" t="s">
        <v>72</v>
      </c>
      <c r="BO229" s="1" t="s">
        <v>72</v>
      </c>
      <c r="BP229" s="1" t="s">
        <v>72</v>
      </c>
      <c r="BQ229" s="1" t="s">
        <v>547</v>
      </c>
    </row>
    <row r="230" spans="1:70" ht="20.45" customHeight="1">
      <c r="A230" s="10" t="s">
        <v>1531</v>
      </c>
      <c r="B230" s="10">
        <v>210169</v>
      </c>
      <c r="C230" s="10" t="s">
        <v>71</v>
      </c>
      <c r="D230" s="11">
        <v>44469</v>
      </c>
      <c r="E230" s="12">
        <v>0.40763888888888888</v>
      </c>
      <c r="F230" s="13">
        <v>44440</v>
      </c>
      <c r="G230" s="11">
        <v>44469</v>
      </c>
      <c r="H230" s="12">
        <v>0.55208333333333337</v>
      </c>
      <c r="I230" s="12">
        <v>0.14444444444444449</v>
      </c>
      <c r="J230" s="10">
        <v>6</v>
      </c>
      <c r="K230" s="10" t="s">
        <v>776</v>
      </c>
      <c r="L230" s="10" t="s">
        <v>1532</v>
      </c>
      <c r="M230" s="10" t="s">
        <v>75</v>
      </c>
      <c r="N230" s="10" t="s">
        <v>208</v>
      </c>
      <c r="O230" s="10" t="s">
        <v>77</v>
      </c>
      <c r="P230" s="1" t="s">
        <v>78</v>
      </c>
      <c r="Q230" s="1" t="s">
        <v>78</v>
      </c>
      <c r="R230" s="10" t="s">
        <v>78</v>
      </c>
      <c r="S230" s="10" t="s">
        <v>96</v>
      </c>
      <c r="T230" s="1" t="s">
        <v>72</v>
      </c>
      <c r="U230" s="17" t="s">
        <v>1533</v>
      </c>
      <c r="V230" s="10" t="s">
        <v>80</v>
      </c>
      <c r="W230" s="10" t="s">
        <v>812</v>
      </c>
      <c r="X230" s="10" t="s">
        <v>813</v>
      </c>
      <c r="Y230" s="10" t="s">
        <v>814</v>
      </c>
      <c r="Z230" s="10" t="s">
        <v>152</v>
      </c>
      <c r="AA230" s="1" t="s">
        <v>72</v>
      </c>
      <c r="AB230" s="10" t="s">
        <v>153</v>
      </c>
      <c r="AC230" s="10" t="s">
        <v>154</v>
      </c>
      <c r="AD230" s="10" t="s">
        <v>126</v>
      </c>
      <c r="AE230" s="10">
        <v>43</v>
      </c>
      <c r="AF230" s="1" t="s">
        <v>88</v>
      </c>
      <c r="AG230" s="1" t="s">
        <v>72</v>
      </c>
      <c r="AH230" s="10" t="s">
        <v>954</v>
      </c>
      <c r="AI230" s="10" t="s">
        <v>90</v>
      </c>
      <c r="AJ230" s="10" t="s">
        <v>91</v>
      </c>
      <c r="AK230" s="1" t="s">
        <v>216</v>
      </c>
      <c r="AL230" s="1" t="s">
        <v>72</v>
      </c>
      <c r="AM230" s="1" t="s">
        <v>254</v>
      </c>
      <c r="AN230" s="1">
        <v>2</v>
      </c>
      <c r="AO230" s="10" t="s">
        <v>1534</v>
      </c>
      <c r="AP230" s="10">
        <v>8</v>
      </c>
      <c r="AQ230" s="1" t="s">
        <v>1411</v>
      </c>
      <c r="AR230" s="10" t="s">
        <v>1535</v>
      </c>
      <c r="AS230" s="1" t="s">
        <v>878</v>
      </c>
      <c r="AT230" s="1" t="s">
        <v>72</v>
      </c>
      <c r="AU230" s="1" t="s">
        <v>72</v>
      </c>
      <c r="AV230" s="1" t="s">
        <v>72</v>
      </c>
      <c r="AW230" s="1" t="s">
        <v>72</v>
      </c>
      <c r="AX230" s="1" t="s">
        <v>72</v>
      </c>
      <c r="AY230" s="1" t="s">
        <v>72</v>
      </c>
      <c r="AZ230" s="1" t="s">
        <v>72</v>
      </c>
      <c r="BA230" s="1" t="s">
        <v>72</v>
      </c>
      <c r="BB230" s="1" t="s">
        <v>72</v>
      </c>
      <c r="BC230" s="1" t="s">
        <v>72</v>
      </c>
      <c r="BD230" s="1" t="s">
        <v>72</v>
      </c>
      <c r="BE230" s="1" t="s">
        <v>72</v>
      </c>
      <c r="BF230" s="1" t="s">
        <v>72</v>
      </c>
      <c r="BG230" s="1" t="s">
        <v>72</v>
      </c>
      <c r="BH230" s="1" t="s">
        <v>88</v>
      </c>
      <c r="BI230" s="1" t="s">
        <v>72</v>
      </c>
      <c r="BJ230" s="1" t="s">
        <v>72</v>
      </c>
      <c r="BK230" s="1" t="s">
        <v>72</v>
      </c>
      <c r="BL230" s="1" t="s">
        <v>72</v>
      </c>
      <c r="BM230" s="1" t="s">
        <v>72</v>
      </c>
      <c r="BN230" s="1" t="s">
        <v>72</v>
      </c>
      <c r="BO230" s="1" t="s">
        <v>72</v>
      </c>
      <c r="BP230" s="1" t="s">
        <v>72</v>
      </c>
      <c r="BQ230" s="1" t="s">
        <v>547</v>
      </c>
    </row>
    <row r="231" spans="1:70" ht="20.45" customHeight="1">
      <c r="A231" s="1">
        <v>210170</v>
      </c>
      <c r="B231" s="1">
        <v>210170</v>
      </c>
      <c r="C231" s="1" t="s">
        <v>71</v>
      </c>
      <c r="D231" s="3">
        <v>44469</v>
      </c>
      <c r="E231" s="4">
        <v>0.55972222222222223</v>
      </c>
      <c r="F231" s="5">
        <v>44440</v>
      </c>
      <c r="G231" s="3">
        <v>44469</v>
      </c>
      <c r="H231" s="4">
        <v>0.67569444444444438</v>
      </c>
      <c r="I231" s="4">
        <v>0.11597222222222214</v>
      </c>
      <c r="J231" s="1">
        <v>4</v>
      </c>
      <c r="K231" s="1" t="s">
        <v>776</v>
      </c>
      <c r="L231" s="1" t="s">
        <v>1536</v>
      </c>
      <c r="M231" s="1" t="s">
        <v>75</v>
      </c>
      <c r="N231" s="1" t="s">
        <v>170</v>
      </c>
      <c r="O231" s="1" t="s">
        <v>77</v>
      </c>
      <c r="P231" s="1" t="s">
        <v>78</v>
      </c>
      <c r="Q231" s="1" t="s">
        <v>78</v>
      </c>
      <c r="R231" s="1" t="s">
        <v>78</v>
      </c>
      <c r="S231" s="1" t="s">
        <v>79</v>
      </c>
      <c r="T231" s="1" t="s">
        <v>72</v>
      </c>
      <c r="U231" s="75" t="s">
        <v>72</v>
      </c>
      <c r="V231" s="1" t="s">
        <v>80</v>
      </c>
      <c r="W231" s="1" t="s">
        <v>812</v>
      </c>
      <c r="X231" s="1" t="s">
        <v>813</v>
      </c>
      <c r="Y231" s="1" t="s">
        <v>814</v>
      </c>
      <c r="Z231" s="1" t="s">
        <v>84</v>
      </c>
      <c r="AA231" s="1" t="s">
        <v>72</v>
      </c>
      <c r="AB231" s="1" t="s">
        <v>140</v>
      </c>
      <c r="AC231" s="1" t="s">
        <v>181</v>
      </c>
      <c r="AD231" s="1" t="s">
        <v>87</v>
      </c>
      <c r="AE231" s="1">
        <v>36</v>
      </c>
      <c r="AF231" s="1" t="s">
        <v>88</v>
      </c>
      <c r="AG231" s="1" t="s">
        <v>72</v>
      </c>
      <c r="AH231" s="1" t="s">
        <v>299</v>
      </c>
      <c r="AI231" s="1" t="s">
        <v>90</v>
      </c>
      <c r="AJ231" s="1" t="s">
        <v>91</v>
      </c>
      <c r="AK231" s="1" t="s">
        <v>1217</v>
      </c>
      <c r="AL231" s="1" t="s">
        <v>72</v>
      </c>
      <c r="AM231" s="1" t="s">
        <v>217</v>
      </c>
      <c r="AN231" s="1">
        <v>2</v>
      </c>
      <c r="AO231" s="1" t="s">
        <v>1374</v>
      </c>
      <c r="AP231" s="1" t="s">
        <v>72</v>
      </c>
      <c r="AQ231" s="1" t="s">
        <v>72</v>
      </c>
      <c r="AR231" s="1" t="s">
        <v>220</v>
      </c>
      <c r="AS231" s="1" t="s">
        <v>72</v>
      </c>
      <c r="AT231" s="1" t="s">
        <v>72</v>
      </c>
      <c r="AU231" s="1" t="s">
        <v>72</v>
      </c>
      <c r="AV231" s="1" t="s">
        <v>72</v>
      </c>
      <c r="AW231" s="1" t="s">
        <v>72</v>
      </c>
      <c r="AX231" s="1" t="s">
        <v>72</v>
      </c>
      <c r="AY231" s="1" t="s">
        <v>72</v>
      </c>
      <c r="AZ231" s="1" t="s">
        <v>72</v>
      </c>
      <c r="BA231" s="1" t="s">
        <v>72</v>
      </c>
      <c r="BB231" s="1" t="s">
        <v>72</v>
      </c>
      <c r="BC231" s="1" t="s">
        <v>72</v>
      </c>
      <c r="BD231" s="1" t="s">
        <v>72</v>
      </c>
      <c r="BE231" s="1" t="s">
        <v>72</v>
      </c>
      <c r="BF231" s="1" t="s">
        <v>72</v>
      </c>
      <c r="BG231" s="1" t="s">
        <v>72</v>
      </c>
      <c r="BH231" s="1" t="s">
        <v>88</v>
      </c>
      <c r="BI231" s="1" t="s">
        <v>79</v>
      </c>
      <c r="BJ231" s="1" t="s">
        <v>72</v>
      </c>
      <c r="BK231" s="1" t="s">
        <v>72</v>
      </c>
      <c r="BL231" s="1" t="s">
        <v>72</v>
      </c>
      <c r="BM231" s="1" t="s">
        <v>72</v>
      </c>
      <c r="BN231" s="1" t="s">
        <v>72</v>
      </c>
      <c r="BO231" s="1" t="s">
        <v>72</v>
      </c>
      <c r="BP231" s="1" t="s">
        <v>72</v>
      </c>
      <c r="BQ231" s="1" t="s">
        <v>160</v>
      </c>
    </row>
    <row r="232" spans="1:70" ht="20.45" customHeight="1">
      <c r="A232" s="10" t="s">
        <v>1537</v>
      </c>
      <c r="B232" s="10">
        <v>210171</v>
      </c>
      <c r="C232" s="10" t="s">
        <v>71</v>
      </c>
      <c r="D232" s="11">
        <v>44469</v>
      </c>
      <c r="E232" s="12">
        <v>0.55138888888888882</v>
      </c>
      <c r="F232" s="13">
        <v>44440</v>
      </c>
      <c r="G232" s="11">
        <v>44469</v>
      </c>
      <c r="H232" s="12">
        <v>0.84375</v>
      </c>
      <c r="I232" s="12">
        <v>0.29236111111111118</v>
      </c>
      <c r="J232" s="10">
        <v>14</v>
      </c>
      <c r="K232" s="10" t="s">
        <v>73</v>
      </c>
      <c r="L232" s="10" t="s">
        <v>1538</v>
      </c>
      <c r="M232" s="10" t="s">
        <v>75</v>
      </c>
      <c r="N232" s="10" t="s">
        <v>208</v>
      </c>
      <c r="O232" s="10" t="s">
        <v>77</v>
      </c>
      <c r="P232" s="1" t="s">
        <v>78</v>
      </c>
      <c r="Q232" s="1" t="s">
        <v>78</v>
      </c>
      <c r="R232" s="10" t="s">
        <v>78</v>
      </c>
      <c r="S232" s="10" t="s">
        <v>96</v>
      </c>
      <c r="T232" s="1" t="s">
        <v>72</v>
      </c>
      <c r="U232" s="17" t="s">
        <v>1352</v>
      </c>
      <c r="V232" s="10" t="s">
        <v>80</v>
      </c>
      <c r="W232" s="10" t="s">
        <v>516</v>
      </c>
      <c r="X232" s="10" t="s">
        <v>517</v>
      </c>
      <c r="Y232" s="10" t="s">
        <v>1539</v>
      </c>
      <c r="Z232" s="10" t="s">
        <v>152</v>
      </c>
      <c r="AA232" s="1" t="s">
        <v>72</v>
      </c>
      <c r="AB232" s="10" t="s">
        <v>153</v>
      </c>
      <c r="AC232" s="10" t="s">
        <v>164</v>
      </c>
      <c r="AD232" s="10" t="s">
        <v>126</v>
      </c>
      <c r="AE232" s="10">
        <v>46</v>
      </c>
      <c r="AF232" s="1" t="s">
        <v>88</v>
      </c>
      <c r="AG232" s="1" t="s">
        <v>72</v>
      </c>
      <c r="AH232" s="10" t="s">
        <v>414</v>
      </c>
      <c r="AI232" s="10" t="s">
        <v>90</v>
      </c>
      <c r="AJ232" s="10" t="s">
        <v>91</v>
      </c>
      <c r="AK232" s="1" t="s">
        <v>92</v>
      </c>
      <c r="AL232" s="1" t="s">
        <v>72</v>
      </c>
      <c r="AM232" s="1" t="s">
        <v>72</v>
      </c>
      <c r="AN232" s="1">
        <v>2</v>
      </c>
      <c r="AO232" s="10" t="s">
        <v>255</v>
      </c>
      <c r="AP232" s="1" t="s">
        <v>72</v>
      </c>
      <c r="AQ232" s="1" t="s">
        <v>72</v>
      </c>
      <c r="AR232" s="10" t="s">
        <v>1120</v>
      </c>
      <c r="AS232" s="1" t="s">
        <v>72</v>
      </c>
      <c r="AT232" s="1" t="s">
        <v>72</v>
      </c>
      <c r="AU232" s="1" t="s">
        <v>72</v>
      </c>
      <c r="AV232" s="1" t="s">
        <v>72</v>
      </c>
      <c r="AW232" s="1" t="s">
        <v>72</v>
      </c>
      <c r="AX232" s="1" t="s">
        <v>72</v>
      </c>
      <c r="AY232" s="1" t="s">
        <v>72</v>
      </c>
      <c r="AZ232" s="1" t="s">
        <v>72</v>
      </c>
      <c r="BA232" s="1" t="s">
        <v>72</v>
      </c>
      <c r="BB232" s="1" t="s">
        <v>72</v>
      </c>
      <c r="BC232" s="1" t="s">
        <v>72</v>
      </c>
      <c r="BD232" s="1" t="s">
        <v>72</v>
      </c>
      <c r="BE232" s="1" t="s">
        <v>72</v>
      </c>
      <c r="BF232" s="1" t="s">
        <v>72</v>
      </c>
      <c r="BG232" s="1" t="s">
        <v>72</v>
      </c>
      <c r="BH232" s="1" t="s">
        <v>88</v>
      </c>
      <c r="BI232" s="1" t="s">
        <v>72</v>
      </c>
      <c r="BJ232" s="1" t="s">
        <v>72</v>
      </c>
      <c r="BK232" s="1" t="s">
        <v>72</v>
      </c>
      <c r="BL232" s="1" t="s">
        <v>72</v>
      </c>
      <c r="BM232" s="1" t="s">
        <v>72</v>
      </c>
      <c r="BN232" s="1" t="s">
        <v>72</v>
      </c>
      <c r="BO232" s="1" t="s">
        <v>72</v>
      </c>
      <c r="BP232" s="1" t="s">
        <v>72</v>
      </c>
      <c r="BQ232" s="1" t="s">
        <v>547</v>
      </c>
    </row>
    <row r="233" spans="1:70" ht="20.45" customHeight="1">
      <c r="A233" s="1" t="s">
        <v>1540</v>
      </c>
      <c r="B233" s="1">
        <v>210172</v>
      </c>
      <c r="C233" s="1" t="s">
        <v>497</v>
      </c>
      <c r="D233" s="3">
        <v>44471</v>
      </c>
      <c r="E233" s="4">
        <v>8.3333333333333332E-3</v>
      </c>
      <c r="F233" s="5">
        <v>44470</v>
      </c>
      <c r="G233" s="3">
        <v>44471</v>
      </c>
      <c r="H233" s="4">
        <v>4.8611111111111112E-2</v>
      </c>
      <c r="I233" s="4">
        <v>4.027777777777778E-2</v>
      </c>
      <c r="J233" s="1">
        <v>2</v>
      </c>
      <c r="K233" s="1" t="s">
        <v>776</v>
      </c>
      <c r="L233" s="1" t="s">
        <v>1541</v>
      </c>
      <c r="M233" s="1" t="s">
        <v>75</v>
      </c>
      <c r="N233" s="1" t="s">
        <v>1542</v>
      </c>
      <c r="O233" s="1" t="s">
        <v>497</v>
      </c>
      <c r="P233" s="1" t="s">
        <v>78</v>
      </c>
      <c r="Q233" s="1" t="s">
        <v>78</v>
      </c>
      <c r="R233" s="1" t="s">
        <v>78</v>
      </c>
      <c r="S233" s="1" t="s">
        <v>96</v>
      </c>
      <c r="T233" s="1" t="s">
        <v>72</v>
      </c>
      <c r="U233" s="16" t="s">
        <v>1543</v>
      </c>
      <c r="V233" s="1" t="s">
        <v>80</v>
      </c>
      <c r="W233" s="1" t="s">
        <v>81</v>
      </c>
      <c r="X233" s="1" t="s">
        <v>123</v>
      </c>
      <c r="Y233" s="1" t="s">
        <v>83</v>
      </c>
      <c r="Z233" s="1" t="s">
        <v>443</v>
      </c>
      <c r="AA233" s="1" t="s">
        <v>444</v>
      </c>
      <c r="AB233" s="1" t="s">
        <v>444</v>
      </c>
      <c r="AC233" s="1" t="s">
        <v>749</v>
      </c>
      <c r="AD233" s="1" t="s">
        <v>87</v>
      </c>
      <c r="AE233" s="1">
        <v>56</v>
      </c>
      <c r="AF233" s="1" t="s">
        <v>88</v>
      </c>
      <c r="AG233" s="1" t="s">
        <v>72</v>
      </c>
      <c r="AH233" s="1" t="s">
        <v>299</v>
      </c>
      <c r="AI233" s="1" t="s">
        <v>90</v>
      </c>
      <c r="AJ233" s="1" t="s">
        <v>91</v>
      </c>
      <c r="AK233" s="1" t="s">
        <v>92</v>
      </c>
      <c r="AL233" s="1" t="s">
        <v>72</v>
      </c>
      <c r="AM233" s="1" t="s">
        <v>254</v>
      </c>
      <c r="AN233" s="1">
        <v>2</v>
      </c>
      <c r="AO233" s="1" t="s">
        <v>300</v>
      </c>
      <c r="AP233" s="1" t="s">
        <v>72</v>
      </c>
      <c r="AQ233" s="1" t="s">
        <v>72</v>
      </c>
      <c r="AR233" s="1" t="s">
        <v>1544</v>
      </c>
      <c r="AS233" s="1" t="s">
        <v>72</v>
      </c>
      <c r="AT233" s="1" t="s">
        <v>72</v>
      </c>
      <c r="AU233" s="3">
        <v>44471</v>
      </c>
      <c r="AV233" s="6">
        <v>1.3541666666666667</v>
      </c>
      <c r="AW233" s="6">
        <v>1.4375</v>
      </c>
      <c r="AX233" s="6">
        <v>8.3333333333333259E-2</v>
      </c>
      <c r="AY233" s="6">
        <v>1.3055555555555556</v>
      </c>
      <c r="AZ233" s="6">
        <v>1.3458333333333334</v>
      </c>
      <c r="BA233" s="1" t="s">
        <v>1545</v>
      </c>
      <c r="BB233" s="1" t="s">
        <v>1545</v>
      </c>
      <c r="BC233" s="1" t="s">
        <v>800</v>
      </c>
      <c r="BD233" s="1">
        <v>3</v>
      </c>
      <c r="BE233" s="1" t="s">
        <v>742</v>
      </c>
      <c r="BF233" s="1" t="s">
        <v>75</v>
      </c>
      <c r="BG233" s="1" t="s">
        <v>72</v>
      </c>
      <c r="BH233" s="1" t="s">
        <v>88</v>
      </c>
      <c r="BI233" s="1" t="s">
        <v>96</v>
      </c>
      <c r="BJ233" s="1" t="s">
        <v>72</v>
      </c>
      <c r="BK233" s="1" t="s">
        <v>1546</v>
      </c>
      <c r="BL233" s="1" t="s">
        <v>1547</v>
      </c>
      <c r="BM233" s="1">
        <v>61</v>
      </c>
      <c r="BN233" s="1" t="s">
        <v>75</v>
      </c>
      <c r="BO233" s="1" t="s">
        <v>75</v>
      </c>
      <c r="BP233" s="1" t="s">
        <v>75</v>
      </c>
      <c r="BQ233" s="21" t="s">
        <v>99</v>
      </c>
      <c r="BR233" s="1" t="s">
        <v>918</v>
      </c>
    </row>
    <row r="234" spans="1:70" ht="20.45" customHeight="1">
      <c r="A234" s="1" t="s">
        <v>1548</v>
      </c>
      <c r="B234" s="1">
        <v>210173</v>
      </c>
      <c r="C234" s="1" t="s">
        <v>497</v>
      </c>
      <c r="D234" s="3">
        <v>44471</v>
      </c>
      <c r="E234" s="4">
        <v>0.5131944444444444</v>
      </c>
      <c r="F234" s="5">
        <v>44470</v>
      </c>
      <c r="G234" s="3">
        <v>44471</v>
      </c>
      <c r="H234" s="4">
        <v>0.59583333333333333</v>
      </c>
      <c r="I234" s="4">
        <v>8.2638888888888928E-2</v>
      </c>
      <c r="J234" s="1">
        <v>4</v>
      </c>
      <c r="K234" s="1" t="s">
        <v>776</v>
      </c>
      <c r="L234" s="1" t="s">
        <v>1549</v>
      </c>
      <c r="M234" s="1" t="s">
        <v>75</v>
      </c>
      <c r="N234" s="1" t="s">
        <v>1542</v>
      </c>
      <c r="O234" s="1" t="s">
        <v>497</v>
      </c>
      <c r="P234" s="1" t="s">
        <v>78</v>
      </c>
      <c r="Q234" s="1" t="s">
        <v>78</v>
      </c>
      <c r="R234" s="1" t="s">
        <v>78</v>
      </c>
      <c r="S234" s="1" t="s">
        <v>96</v>
      </c>
      <c r="T234" s="1" t="s">
        <v>72</v>
      </c>
      <c r="U234" s="16" t="s">
        <v>1550</v>
      </c>
      <c r="V234" s="1" t="s">
        <v>80</v>
      </c>
      <c r="W234" s="1" t="s">
        <v>81</v>
      </c>
      <c r="X234" s="1" t="s">
        <v>123</v>
      </c>
      <c r="Y234" s="1" t="s">
        <v>83</v>
      </c>
      <c r="Z234" s="1" t="s">
        <v>443</v>
      </c>
      <c r="AA234" s="1" t="s">
        <v>444</v>
      </c>
      <c r="AB234" s="1" t="s">
        <v>444</v>
      </c>
      <c r="AC234" s="1" t="s">
        <v>444</v>
      </c>
      <c r="AD234" s="1" t="s">
        <v>126</v>
      </c>
      <c r="AE234" s="1">
        <v>45</v>
      </c>
      <c r="AF234" s="1" t="s">
        <v>88</v>
      </c>
      <c r="AG234" s="1" t="s">
        <v>72</v>
      </c>
      <c r="AH234" s="1" t="s">
        <v>954</v>
      </c>
      <c r="AI234" s="1" t="s">
        <v>90</v>
      </c>
      <c r="AJ234" s="1" t="s">
        <v>91</v>
      </c>
      <c r="AK234" s="1" t="s">
        <v>92</v>
      </c>
      <c r="AL234" s="1" t="s">
        <v>72</v>
      </c>
      <c r="AM234" s="1" t="s">
        <v>254</v>
      </c>
      <c r="AN234" s="1">
        <v>2</v>
      </c>
      <c r="AO234" s="1" t="s">
        <v>300</v>
      </c>
      <c r="AP234" s="1" t="s">
        <v>72</v>
      </c>
      <c r="AQ234" s="1" t="s">
        <v>72</v>
      </c>
      <c r="AR234" s="1" t="s">
        <v>1089</v>
      </c>
      <c r="AS234" s="1" t="s">
        <v>72</v>
      </c>
      <c r="AT234" s="1" t="s">
        <v>72</v>
      </c>
      <c r="AU234" s="3">
        <v>44471</v>
      </c>
      <c r="AV234" s="6">
        <v>0.6875</v>
      </c>
      <c r="AW234" s="6">
        <v>0.77083333333333337</v>
      </c>
      <c r="AX234" s="6">
        <v>8.333333333333337E-2</v>
      </c>
      <c r="AY234" s="6">
        <v>9.1666666666666674E-2</v>
      </c>
      <c r="AZ234" s="6">
        <v>0.1743055555555556</v>
      </c>
      <c r="BA234" s="1" t="s">
        <v>872</v>
      </c>
      <c r="BB234" s="1" t="s">
        <v>872</v>
      </c>
      <c r="BC234" s="1" t="s">
        <v>800</v>
      </c>
      <c r="BD234" s="1">
        <v>3</v>
      </c>
      <c r="BE234" s="1" t="s">
        <v>742</v>
      </c>
      <c r="BF234" s="1" t="s">
        <v>75</v>
      </c>
      <c r="BG234" s="1" t="s">
        <v>72</v>
      </c>
      <c r="BH234" s="1" t="s">
        <v>88</v>
      </c>
      <c r="BI234" s="1" t="s">
        <v>96</v>
      </c>
      <c r="BJ234" s="1" t="s">
        <v>72</v>
      </c>
      <c r="BK234" s="1" t="s">
        <v>1546</v>
      </c>
      <c r="BL234" s="1" t="s">
        <v>1547</v>
      </c>
      <c r="BM234" s="1">
        <v>61</v>
      </c>
      <c r="BN234" s="1" t="s">
        <v>75</v>
      </c>
      <c r="BO234" s="1" t="s">
        <v>75</v>
      </c>
      <c r="BP234" s="1" t="s">
        <v>75</v>
      </c>
      <c r="BQ234" s="21" t="s">
        <v>99</v>
      </c>
      <c r="BR234" s="1" t="s">
        <v>918</v>
      </c>
    </row>
    <row r="235" spans="1:70" ht="20.45" customHeight="1">
      <c r="A235" s="1" t="s">
        <v>1551</v>
      </c>
      <c r="B235" s="1">
        <v>210174</v>
      </c>
      <c r="C235" s="1" t="s">
        <v>497</v>
      </c>
      <c r="D235" s="3">
        <v>44471</v>
      </c>
      <c r="E235" s="4">
        <v>0.59722222222222221</v>
      </c>
      <c r="F235" s="5">
        <v>44470</v>
      </c>
      <c r="G235" s="3">
        <v>44471</v>
      </c>
      <c r="H235" s="4">
        <v>0.66319444444444442</v>
      </c>
      <c r="I235" s="4">
        <v>6.597222222222221E-2</v>
      </c>
      <c r="J235" s="1">
        <v>5</v>
      </c>
      <c r="K235" s="1" t="s">
        <v>776</v>
      </c>
      <c r="L235" s="1" t="s">
        <v>1552</v>
      </c>
      <c r="M235" s="1" t="s">
        <v>75</v>
      </c>
      <c r="N235" s="1" t="s">
        <v>1542</v>
      </c>
      <c r="O235" s="1" t="s">
        <v>497</v>
      </c>
      <c r="P235" s="1" t="s">
        <v>78</v>
      </c>
      <c r="Q235" s="1" t="s">
        <v>78</v>
      </c>
      <c r="R235" s="1" t="s">
        <v>78</v>
      </c>
      <c r="S235" s="1" t="s">
        <v>96</v>
      </c>
      <c r="T235" s="1" t="s">
        <v>72</v>
      </c>
      <c r="U235" s="16" t="s">
        <v>1503</v>
      </c>
      <c r="V235" s="1" t="s">
        <v>80</v>
      </c>
      <c r="W235" s="1" t="s">
        <v>81</v>
      </c>
      <c r="X235" s="1" t="s">
        <v>123</v>
      </c>
      <c r="Y235" s="1" t="s">
        <v>83</v>
      </c>
      <c r="Z235" s="1" t="s">
        <v>443</v>
      </c>
      <c r="AA235" s="1" t="s">
        <v>444</v>
      </c>
      <c r="AB235" s="1" t="s">
        <v>444</v>
      </c>
      <c r="AC235" s="1" t="s">
        <v>444</v>
      </c>
      <c r="AD235" s="1" t="s">
        <v>126</v>
      </c>
      <c r="AE235" s="1">
        <v>50</v>
      </c>
      <c r="AF235" s="1" t="s">
        <v>88</v>
      </c>
      <c r="AG235" s="1" t="s">
        <v>72</v>
      </c>
      <c r="AH235" s="1" t="s">
        <v>414</v>
      </c>
      <c r="AI235" s="1" t="s">
        <v>90</v>
      </c>
      <c r="AJ235" s="1" t="s">
        <v>91</v>
      </c>
      <c r="AK235" s="1" t="s">
        <v>92</v>
      </c>
      <c r="AL235" s="1" t="s">
        <v>72</v>
      </c>
      <c r="AM235" s="1" t="s">
        <v>229</v>
      </c>
      <c r="AN235" s="1">
        <v>1</v>
      </c>
      <c r="AO235" s="1" t="s">
        <v>245</v>
      </c>
      <c r="AP235" s="1" t="s">
        <v>72</v>
      </c>
      <c r="AQ235" s="1" t="s">
        <v>72</v>
      </c>
      <c r="AR235" s="1" t="s">
        <v>447</v>
      </c>
      <c r="AS235" s="1" t="s">
        <v>72</v>
      </c>
      <c r="AT235" s="1" t="s">
        <v>72</v>
      </c>
      <c r="AU235" s="3">
        <v>44471</v>
      </c>
      <c r="AV235" s="6">
        <v>0.83333333333333337</v>
      </c>
      <c r="AW235" s="6">
        <v>0.88263888888888886</v>
      </c>
      <c r="AX235" s="6">
        <v>4.9305555555555491E-2</v>
      </c>
      <c r="AY235" s="6">
        <v>0.17013888888888895</v>
      </c>
      <c r="AZ235" s="6">
        <v>0.23611111111111116</v>
      </c>
      <c r="BA235" s="1" t="s">
        <v>1553</v>
      </c>
      <c r="BB235" s="1" t="s">
        <v>1553</v>
      </c>
      <c r="BC235" s="1" t="s">
        <v>800</v>
      </c>
      <c r="BD235" s="1">
        <v>3</v>
      </c>
      <c r="BE235" s="1" t="s">
        <v>742</v>
      </c>
      <c r="BF235" s="1" t="s">
        <v>75</v>
      </c>
      <c r="BG235" s="1" t="s">
        <v>72</v>
      </c>
      <c r="BH235" s="1" t="s">
        <v>88</v>
      </c>
      <c r="BI235" s="1" t="s">
        <v>96</v>
      </c>
      <c r="BJ235" s="1" t="s">
        <v>72</v>
      </c>
      <c r="BK235" s="1" t="s">
        <v>1546</v>
      </c>
      <c r="BL235" s="1" t="s">
        <v>1547</v>
      </c>
      <c r="BM235" s="1">
        <v>61</v>
      </c>
      <c r="BN235" s="1" t="s">
        <v>75</v>
      </c>
      <c r="BO235" s="1" t="s">
        <v>75</v>
      </c>
      <c r="BP235" s="1" t="s">
        <v>75</v>
      </c>
      <c r="BQ235" s="21" t="s">
        <v>99</v>
      </c>
      <c r="BR235" s="1" t="s">
        <v>918</v>
      </c>
    </row>
    <row r="236" spans="1:70" ht="20.45" customHeight="1">
      <c r="A236" s="1" t="s">
        <v>1554</v>
      </c>
      <c r="B236" s="1">
        <v>210175</v>
      </c>
      <c r="C236" s="1" t="s">
        <v>71</v>
      </c>
      <c r="D236" s="3">
        <v>44488</v>
      </c>
      <c r="E236" s="4">
        <v>0.55555555555555558</v>
      </c>
      <c r="F236" s="5">
        <v>44470</v>
      </c>
      <c r="G236" s="3">
        <v>44488</v>
      </c>
      <c r="H236" s="4">
        <v>0.85069444444444453</v>
      </c>
      <c r="I236" s="4">
        <v>0.29513888888888895</v>
      </c>
      <c r="J236" s="1">
        <v>140</v>
      </c>
      <c r="K236" s="1" t="s">
        <v>73</v>
      </c>
      <c r="L236" s="1" t="s">
        <v>1555</v>
      </c>
      <c r="M236" s="1" t="s">
        <v>75</v>
      </c>
      <c r="N236" s="1" t="s">
        <v>208</v>
      </c>
      <c r="O236" s="1" t="s">
        <v>77</v>
      </c>
      <c r="P236" s="1" t="s">
        <v>78</v>
      </c>
      <c r="Q236" s="1" t="s">
        <v>78</v>
      </c>
      <c r="R236" s="1" t="s">
        <v>78</v>
      </c>
      <c r="S236" s="1" t="s">
        <v>96</v>
      </c>
      <c r="T236" s="1" t="s">
        <v>72</v>
      </c>
      <c r="U236" s="16" t="s">
        <v>1556</v>
      </c>
      <c r="V236" s="1" t="s">
        <v>80</v>
      </c>
      <c r="W236" s="1" t="s">
        <v>516</v>
      </c>
      <c r="X236" s="1" t="s">
        <v>517</v>
      </c>
      <c r="Y236" s="1" t="s">
        <v>1539</v>
      </c>
      <c r="Z236" s="1" t="s">
        <v>152</v>
      </c>
      <c r="AA236" s="1" t="s">
        <v>72</v>
      </c>
      <c r="AB236" s="1" t="s">
        <v>153</v>
      </c>
      <c r="AC236" s="1" t="s">
        <v>154</v>
      </c>
      <c r="AD236" s="1" t="s">
        <v>126</v>
      </c>
      <c r="AE236" s="1">
        <v>62</v>
      </c>
      <c r="AF236" s="1" t="s">
        <v>88</v>
      </c>
      <c r="AG236" s="1" t="s">
        <v>72</v>
      </c>
      <c r="AH236" s="1" t="s">
        <v>299</v>
      </c>
      <c r="AI236" s="1" t="s">
        <v>90</v>
      </c>
      <c r="AJ236" s="1" t="s">
        <v>91</v>
      </c>
      <c r="AK236" s="1" t="s">
        <v>92</v>
      </c>
      <c r="AL236" s="1" t="s">
        <v>72</v>
      </c>
      <c r="AM236" s="1" t="s">
        <v>72</v>
      </c>
      <c r="AN236" s="1">
        <v>2</v>
      </c>
      <c r="AO236" s="1" t="s">
        <v>255</v>
      </c>
      <c r="AP236" s="1" t="s">
        <v>72</v>
      </c>
      <c r="AQ236" s="1" t="s">
        <v>72</v>
      </c>
      <c r="AR236" s="1" t="s">
        <v>1120</v>
      </c>
      <c r="AS236" s="1" t="s">
        <v>72</v>
      </c>
      <c r="AT236" s="1" t="s">
        <v>72</v>
      </c>
      <c r="AU236" s="3">
        <v>44488</v>
      </c>
      <c r="AV236" s="6">
        <v>0.89583333333333337</v>
      </c>
      <c r="AW236" s="6">
        <v>0.94444444444444453</v>
      </c>
      <c r="AX236" s="6">
        <v>4.861111111111116E-2</v>
      </c>
      <c r="AY236" s="6">
        <v>4.513888888888884E-2</v>
      </c>
      <c r="AZ236" s="1" t="s">
        <v>1557</v>
      </c>
      <c r="BA236" s="1" t="s">
        <v>1558</v>
      </c>
      <c r="BB236" s="1" t="s">
        <v>1559</v>
      </c>
      <c r="BC236" s="1" t="s">
        <v>800</v>
      </c>
      <c r="BD236" s="1">
        <v>4</v>
      </c>
      <c r="BE236" s="1" t="s">
        <v>183</v>
      </c>
      <c r="BF236" s="1" t="s">
        <v>75</v>
      </c>
      <c r="BG236" s="1" t="s">
        <v>72</v>
      </c>
      <c r="BH236" s="1" t="s">
        <v>88</v>
      </c>
      <c r="BI236" s="1" t="s">
        <v>96</v>
      </c>
      <c r="BJ236" s="1" t="s">
        <v>72</v>
      </c>
      <c r="BK236" s="1" t="s">
        <v>1365</v>
      </c>
      <c r="BL236" s="1" t="s">
        <v>1560</v>
      </c>
      <c r="BM236" s="1">
        <v>85</v>
      </c>
      <c r="BN236" s="1" t="s">
        <v>75</v>
      </c>
      <c r="BO236" s="1" t="s">
        <v>75</v>
      </c>
      <c r="BP236" s="1" t="s">
        <v>75</v>
      </c>
      <c r="BQ236" s="21" t="s">
        <v>99</v>
      </c>
      <c r="BR236" s="21" t="s">
        <v>100</v>
      </c>
    </row>
    <row r="237" spans="1:70" ht="20.45" customHeight="1">
      <c r="A237" s="1" t="s">
        <v>1561</v>
      </c>
      <c r="B237" s="1">
        <v>210176</v>
      </c>
      <c r="C237" s="1" t="s">
        <v>71</v>
      </c>
      <c r="D237" s="3">
        <v>44488</v>
      </c>
      <c r="E237" s="4">
        <v>0.80902777777777779</v>
      </c>
      <c r="F237" s="5">
        <v>44470</v>
      </c>
      <c r="G237" s="3">
        <v>44489</v>
      </c>
      <c r="H237" s="4">
        <v>1.0854166666666667</v>
      </c>
      <c r="I237" s="4">
        <v>0.27638888888888891</v>
      </c>
      <c r="J237" s="1">
        <v>5</v>
      </c>
      <c r="K237" s="1" t="s">
        <v>73</v>
      </c>
      <c r="L237" s="1" t="s">
        <v>1562</v>
      </c>
      <c r="M237" s="1" t="s">
        <v>75</v>
      </c>
      <c r="N237" s="1" t="s">
        <v>208</v>
      </c>
      <c r="O237" s="1" t="s">
        <v>77</v>
      </c>
      <c r="P237" s="1" t="s">
        <v>78</v>
      </c>
      <c r="Q237" s="8" t="s">
        <v>172</v>
      </c>
      <c r="R237" s="1" t="s">
        <v>78</v>
      </c>
      <c r="S237" s="1" t="s">
        <v>96</v>
      </c>
      <c r="T237" s="1" t="s">
        <v>1418</v>
      </c>
      <c r="U237" s="16" t="s">
        <v>1563</v>
      </c>
      <c r="V237" s="1" t="s">
        <v>80</v>
      </c>
      <c r="W237" s="1" t="s">
        <v>516</v>
      </c>
      <c r="X237" s="1" t="s">
        <v>517</v>
      </c>
      <c r="Y237" s="1" t="s">
        <v>1539</v>
      </c>
      <c r="Z237" s="1" t="s">
        <v>152</v>
      </c>
      <c r="AA237" s="1" t="s">
        <v>72</v>
      </c>
      <c r="AB237" s="1" t="s">
        <v>153</v>
      </c>
      <c r="AC237" s="1" t="s">
        <v>154</v>
      </c>
      <c r="AD237" s="1" t="s">
        <v>126</v>
      </c>
      <c r="AE237" s="1">
        <v>61</v>
      </c>
      <c r="AF237" s="1" t="s">
        <v>88</v>
      </c>
      <c r="AG237" s="1" t="s">
        <v>72</v>
      </c>
      <c r="AH237" s="1" t="s">
        <v>414</v>
      </c>
      <c r="AI237" s="1" t="s">
        <v>90</v>
      </c>
      <c r="AJ237" s="1" t="s">
        <v>91</v>
      </c>
      <c r="AK237" s="1" t="s">
        <v>92</v>
      </c>
      <c r="AL237" s="1" t="s">
        <v>72</v>
      </c>
      <c r="AM237" s="1" t="s">
        <v>72</v>
      </c>
      <c r="AN237" s="1">
        <v>2</v>
      </c>
      <c r="AO237" s="1" t="s">
        <v>255</v>
      </c>
      <c r="AP237" s="1" t="s">
        <v>72</v>
      </c>
      <c r="AQ237" s="1" t="s">
        <v>72</v>
      </c>
      <c r="AR237" s="1" t="s">
        <v>1397</v>
      </c>
      <c r="AS237" s="1" t="s">
        <v>72</v>
      </c>
      <c r="AT237" s="1" t="s">
        <v>72</v>
      </c>
      <c r="AU237" s="3">
        <v>44489</v>
      </c>
      <c r="AV237" s="6">
        <v>1.3263888888888888</v>
      </c>
      <c r="AW237" s="6">
        <v>1.375</v>
      </c>
      <c r="AX237" s="6">
        <v>4.861111111111116E-2</v>
      </c>
      <c r="AY237" s="6">
        <v>0.24097222222222214</v>
      </c>
      <c r="AZ237" s="1" t="s">
        <v>1564</v>
      </c>
      <c r="BA237" s="1" t="s">
        <v>1565</v>
      </c>
      <c r="BB237" s="1" t="s">
        <v>1566</v>
      </c>
      <c r="BC237" s="1" t="s">
        <v>800</v>
      </c>
      <c r="BD237" s="1">
        <v>4</v>
      </c>
      <c r="BE237" s="1" t="s">
        <v>95</v>
      </c>
      <c r="BF237" s="1" t="s">
        <v>88</v>
      </c>
      <c r="BG237" s="1" t="s">
        <v>72</v>
      </c>
      <c r="BH237" s="1" t="s">
        <v>88</v>
      </c>
      <c r="BI237" s="1" t="s">
        <v>96</v>
      </c>
      <c r="BJ237" s="1" t="s">
        <v>72</v>
      </c>
      <c r="BK237" s="1" t="s">
        <v>1365</v>
      </c>
      <c r="BL237" s="1" t="s">
        <v>1560</v>
      </c>
      <c r="BM237" s="1">
        <v>85</v>
      </c>
      <c r="BN237" s="1" t="s">
        <v>75</v>
      </c>
      <c r="BO237" s="1" t="s">
        <v>75</v>
      </c>
      <c r="BP237" s="1" t="s">
        <v>75</v>
      </c>
      <c r="BQ237" s="21" t="s">
        <v>99</v>
      </c>
      <c r="BR237" s="21" t="s">
        <v>100</v>
      </c>
    </row>
    <row r="238" spans="1:70" ht="20.45" customHeight="1">
      <c r="A238" s="1" t="s">
        <v>1567</v>
      </c>
      <c r="B238" s="1">
        <v>210177</v>
      </c>
      <c r="C238" s="1" t="s">
        <v>71</v>
      </c>
      <c r="D238" s="3">
        <v>44489</v>
      </c>
      <c r="E238" s="4">
        <v>0.88541666666666663</v>
      </c>
      <c r="F238" s="5">
        <v>44470</v>
      </c>
      <c r="G238" s="3">
        <v>44489</v>
      </c>
      <c r="H238" s="4">
        <v>0.94374999999999998</v>
      </c>
      <c r="I238" s="4">
        <v>5.8333333333333348E-2</v>
      </c>
      <c r="J238" s="1">
        <v>5</v>
      </c>
      <c r="K238" s="1" t="s">
        <v>776</v>
      </c>
      <c r="L238" s="1" t="s">
        <v>1568</v>
      </c>
      <c r="M238" s="1" t="s">
        <v>75</v>
      </c>
      <c r="N238" s="1" t="s">
        <v>960</v>
      </c>
      <c r="O238" s="1" t="s">
        <v>77</v>
      </c>
      <c r="P238" s="1" t="s">
        <v>78</v>
      </c>
      <c r="Q238" s="1" t="s">
        <v>78</v>
      </c>
      <c r="R238" s="1" t="s">
        <v>78</v>
      </c>
      <c r="S238" s="1" t="s">
        <v>96</v>
      </c>
      <c r="T238" s="1" t="s">
        <v>72</v>
      </c>
      <c r="U238" s="16" t="s">
        <v>1569</v>
      </c>
      <c r="V238" s="1" t="s">
        <v>80</v>
      </c>
      <c r="W238" s="1" t="s">
        <v>81</v>
      </c>
      <c r="X238" s="1" t="s">
        <v>123</v>
      </c>
      <c r="Y238" s="1" t="s">
        <v>83</v>
      </c>
      <c r="Z238" s="1" t="s">
        <v>443</v>
      </c>
      <c r="AA238" s="1" t="s">
        <v>444</v>
      </c>
      <c r="AB238" s="1" t="s">
        <v>444</v>
      </c>
      <c r="AC238" s="1" t="s">
        <v>848</v>
      </c>
      <c r="AD238" s="1" t="s">
        <v>126</v>
      </c>
      <c r="AE238" s="1">
        <v>60</v>
      </c>
      <c r="AF238" s="1" t="s">
        <v>88</v>
      </c>
      <c r="AG238" s="1" t="s">
        <v>72</v>
      </c>
      <c r="AH238" s="1" t="s">
        <v>299</v>
      </c>
      <c r="AI238" s="1" t="s">
        <v>90</v>
      </c>
      <c r="AJ238" s="1" t="s">
        <v>91</v>
      </c>
      <c r="AK238" s="1" t="s">
        <v>92</v>
      </c>
      <c r="AL238" s="1" t="s">
        <v>72</v>
      </c>
      <c r="AM238" s="1" t="s">
        <v>254</v>
      </c>
      <c r="AN238" s="1">
        <v>2</v>
      </c>
      <c r="AO238" s="1" t="s">
        <v>300</v>
      </c>
      <c r="AP238" s="1" t="s">
        <v>72</v>
      </c>
      <c r="AQ238" s="1" t="s">
        <v>72</v>
      </c>
      <c r="AR238" s="1" t="s">
        <v>1570</v>
      </c>
      <c r="AS238" s="1" t="s">
        <v>72</v>
      </c>
      <c r="AT238" s="1" t="s">
        <v>72</v>
      </c>
      <c r="AU238" s="3">
        <v>44490</v>
      </c>
      <c r="AV238" s="6">
        <v>1.3958333333333333</v>
      </c>
      <c r="AW238" s="6">
        <v>1.4722222222222223</v>
      </c>
      <c r="AX238" s="6">
        <v>7.6388888888889062E-2</v>
      </c>
      <c r="AY238" s="6">
        <v>0.45208333333333328</v>
      </c>
      <c r="AZ238" s="1" t="s">
        <v>1571</v>
      </c>
      <c r="BA238" s="1" t="s">
        <v>1212</v>
      </c>
      <c r="BB238" s="1" t="s">
        <v>1212</v>
      </c>
      <c r="BC238" s="1" t="s">
        <v>800</v>
      </c>
      <c r="BD238" s="1">
        <v>4</v>
      </c>
      <c r="BE238" s="1" t="s">
        <v>742</v>
      </c>
      <c r="BF238" s="1" t="s">
        <v>88</v>
      </c>
      <c r="BG238" s="1" t="s">
        <v>72</v>
      </c>
      <c r="BH238" s="1" t="s">
        <v>88</v>
      </c>
      <c r="BI238" s="1" t="s">
        <v>96</v>
      </c>
      <c r="BJ238" s="1" t="s">
        <v>72</v>
      </c>
      <c r="BK238" s="1" t="s">
        <v>1572</v>
      </c>
      <c r="BL238" s="1" t="s">
        <v>1573</v>
      </c>
      <c r="BM238" s="1">
        <v>91</v>
      </c>
      <c r="BN238" s="1" t="s">
        <v>75</v>
      </c>
      <c r="BO238" s="1" t="s">
        <v>75</v>
      </c>
      <c r="BP238" s="1" t="s">
        <v>75</v>
      </c>
      <c r="BQ238" s="21" t="s">
        <v>99</v>
      </c>
      <c r="BR238" s="1" t="s">
        <v>918</v>
      </c>
    </row>
    <row r="239" spans="1:70" ht="20.45" customHeight="1">
      <c r="A239" s="1" t="s">
        <v>1574</v>
      </c>
      <c r="B239" s="1">
        <v>210178</v>
      </c>
      <c r="C239" s="1" t="s">
        <v>71</v>
      </c>
      <c r="D239" s="3">
        <v>44490</v>
      </c>
      <c r="E239" s="4">
        <v>0.56736111111111109</v>
      </c>
      <c r="F239" s="5">
        <v>44470</v>
      </c>
      <c r="G239" s="3">
        <v>44490</v>
      </c>
      <c r="H239" s="4">
        <v>0.92152777777777783</v>
      </c>
      <c r="I239" s="4">
        <v>0.35416666666666674</v>
      </c>
      <c r="J239" s="1">
        <v>2</v>
      </c>
      <c r="K239" s="1" t="s">
        <v>776</v>
      </c>
      <c r="L239" s="1" t="s">
        <v>1575</v>
      </c>
      <c r="M239" s="1" t="s">
        <v>75</v>
      </c>
      <c r="N239" s="1" t="s">
        <v>1244</v>
      </c>
      <c r="O239" s="1" t="s">
        <v>77</v>
      </c>
      <c r="P239" s="1" t="s">
        <v>78</v>
      </c>
      <c r="Q239" s="1" t="s">
        <v>78</v>
      </c>
      <c r="R239" s="1" t="s">
        <v>78</v>
      </c>
      <c r="S239" s="1" t="s">
        <v>96</v>
      </c>
      <c r="T239" s="1" t="s">
        <v>72</v>
      </c>
      <c r="U239" s="16" t="s">
        <v>1576</v>
      </c>
      <c r="V239" s="1" t="s">
        <v>80</v>
      </c>
      <c r="W239" s="1" t="s">
        <v>778</v>
      </c>
      <c r="X239" s="1" t="s">
        <v>779</v>
      </c>
      <c r="Y239" s="1" t="s">
        <v>780</v>
      </c>
      <c r="Z239" s="1" t="s">
        <v>84</v>
      </c>
      <c r="AA239" s="1" t="s">
        <v>72</v>
      </c>
      <c r="AB239" s="1" t="s">
        <v>140</v>
      </c>
      <c r="AC239" s="1" t="s">
        <v>140</v>
      </c>
      <c r="AD239" s="1" t="s">
        <v>126</v>
      </c>
      <c r="AE239" s="1">
        <v>44</v>
      </c>
      <c r="AF239" s="1" t="s">
        <v>88</v>
      </c>
      <c r="AG239" s="1" t="s">
        <v>72</v>
      </c>
      <c r="AH239" s="1" t="s">
        <v>414</v>
      </c>
      <c r="AI239" s="1" t="s">
        <v>90</v>
      </c>
      <c r="AJ239" s="1" t="s">
        <v>91</v>
      </c>
      <c r="AK239" s="1" t="s">
        <v>92</v>
      </c>
      <c r="AL239" s="1" t="s">
        <v>72</v>
      </c>
      <c r="AM239" s="1" t="s">
        <v>254</v>
      </c>
      <c r="AN239" s="1" t="s">
        <v>72</v>
      </c>
      <c r="AO239" s="1" t="s">
        <v>647</v>
      </c>
      <c r="AP239" s="1" t="s">
        <v>72</v>
      </c>
      <c r="AQ239" s="1" t="s">
        <v>72</v>
      </c>
      <c r="AR239" s="1" t="s">
        <v>220</v>
      </c>
      <c r="AS239" s="1" t="s">
        <v>72</v>
      </c>
      <c r="AT239" s="1" t="s">
        <v>72</v>
      </c>
      <c r="AU239" s="3">
        <v>44490</v>
      </c>
      <c r="AV239" s="6">
        <v>0.9375</v>
      </c>
      <c r="AW239" s="6">
        <v>1.0451388888888888</v>
      </c>
      <c r="AX239" s="6">
        <v>0.10763888888888884</v>
      </c>
      <c r="AY239" s="6">
        <v>1.5972222222222165E-2</v>
      </c>
      <c r="AZ239" s="1" t="s">
        <v>1577</v>
      </c>
      <c r="BA239" s="1" t="s">
        <v>1578</v>
      </c>
      <c r="BB239" s="1" t="s">
        <v>1578</v>
      </c>
      <c r="BC239" s="1" t="s">
        <v>247</v>
      </c>
      <c r="BD239" s="1">
        <v>4</v>
      </c>
      <c r="BE239" s="1" t="s">
        <v>1398</v>
      </c>
      <c r="BF239" s="1" t="s">
        <v>75</v>
      </c>
      <c r="BG239" s="1" t="s">
        <v>72</v>
      </c>
      <c r="BH239" s="1" t="s">
        <v>88</v>
      </c>
      <c r="BI239" s="1" t="s">
        <v>96</v>
      </c>
      <c r="BJ239" s="1" t="s">
        <v>72</v>
      </c>
      <c r="BK239" s="1" t="s">
        <v>1343</v>
      </c>
      <c r="BL239" s="1" t="s">
        <v>1579</v>
      </c>
      <c r="BM239" s="1">
        <v>71</v>
      </c>
      <c r="BN239" s="1" t="s">
        <v>75</v>
      </c>
      <c r="BO239" s="1" t="s">
        <v>75</v>
      </c>
      <c r="BP239" s="1" t="s">
        <v>75</v>
      </c>
      <c r="BQ239" s="21" t="s">
        <v>99</v>
      </c>
      <c r="BR239" s="1" t="s">
        <v>1406</v>
      </c>
    </row>
    <row r="240" spans="1:70" ht="20.45" customHeight="1">
      <c r="A240" s="1" t="s">
        <v>1580</v>
      </c>
      <c r="B240" s="1">
        <v>210179</v>
      </c>
      <c r="C240" s="1" t="s">
        <v>497</v>
      </c>
      <c r="D240" s="3">
        <v>44491</v>
      </c>
      <c r="E240" s="4">
        <v>0.57777777777777783</v>
      </c>
      <c r="F240" s="5">
        <v>44470</v>
      </c>
      <c r="G240" s="3">
        <v>44491</v>
      </c>
      <c r="H240" s="4">
        <v>0.9159722222222223</v>
      </c>
      <c r="I240" s="4">
        <v>0.33819444444444446</v>
      </c>
      <c r="J240" s="1">
        <v>2</v>
      </c>
      <c r="K240" s="1" t="s">
        <v>776</v>
      </c>
      <c r="L240" s="1" t="s">
        <v>1581</v>
      </c>
      <c r="M240" s="1" t="s">
        <v>75</v>
      </c>
      <c r="N240" s="1" t="s">
        <v>1582</v>
      </c>
      <c r="O240" s="1" t="s">
        <v>497</v>
      </c>
      <c r="P240" s="1" t="s">
        <v>78</v>
      </c>
      <c r="Q240" s="1" t="s">
        <v>78</v>
      </c>
      <c r="R240" s="1" t="s">
        <v>78</v>
      </c>
      <c r="S240" s="1" t="s">
        <v>79</v>
      </c>
      <c r="T240" s="1" t="s">
        <v>1583</v>
      </c>
      <c r="U240" s="16" t="s">
        <v>1584</v>
      </c>
      <c r="V240" s="1" t="s">
        <v>80</v>
      </c>
      <c r="W240" s="1" t="s">
        <v>778</v>
      </c>
      <c r="X240" s="1" t="s">
        <v>779</v>
      </c>
      <c r="Y240" s="1" t="s">
        <v>780</v>
      </c>
      <c r="Z240" s="1" t="s">
        <v>84</v>
      </c>
      <c r="AA240" s="1" t="s">
        <v>72</v>
      </c>
      <c r="AB240" s="1" t="s">
        <v>140</v>
      </c>
      <c r="AC240" s="1" t="s">
        <v>140</v>
      </c>
      <c r="AD240" s="1" t="s">
        <v>126</v>
      </c>
      <c r="AE240" s="1">
        <v>50</v>
      </c>
      <c r="AF240" s="1" t="s">
        <v>88</v>
      </c>
      <c r="AG240" s="1" t="s">
        <v>72</v>
      </c>
      <c r="AH240" s="1" t="s">
        <v>414</v>
      </c>
      <c r="AI240" s="1" t="s">
        <v>90</v>
      </c>
      <c r="AJ240" s="1" t="s">
        <v>91</v>
      </c>
      <c r="AK240" s="1" t="s">
        <v>92</v>
      </c>
      <c r="AL240" s="1" t="s">
        <v>72</v>
      </c>
      <c r="AM240" s="1" t="s">
        <v>217</v>
      </c>
      <c r="AN240" s="1" t="s">
        <v>72</v>
      </c>
      <c r="AO240" s="1" t="s">
        <v>1585</v>
      </c>
      <c r="AP240" s="1" t="s">
        <v>72</v>
      </c>
      <c r="AQ240" s="1" t="s">
        <v>72</v>
      </c>
      <c r="AR240" s="1" t="s">
        <v>220</v>
      </c>
      <c r="AS240" s="1" t="s">
        <v>72</v>
      </c>
      <c r="AT240" s="1" t="s">
        <v>72</v>
      </c>
      <c r="AU240" s="3">
        <v>44492</v>
      </c>
      <c r="AV240" s="6">
        <v>0.93055555555555547</v>
      </c>
      <c r="AW240" s="6">
        <v>1</v>
      </c>
      <c r="AX240" s="6">
        <v>6.9444444444444531E-2</v>
      </c>
      <c r="AY240" s="6">
        <v>1.4583333333333171E-2</v>
      </c>
      <c r="AZ240" s="1" t="s">
        <v>1586</v>
      </c>
      <c r="BA240" s="1" t="s">
        <v>1587</v>
      </c>
      <c r="BB240" s="1" t="s">
        <v>1587</v>
      </c>
      <c r="BC240" s="1" t="s">
        <v>247</v>
      </c>
      <c r="BD240" s="1">
        <v>4</v>
      </c>
      <c r="BE240" s="1" t="s">
        <v>1398</v>
      </c>
      <c r="BF240" s="1" t="s">
        <v>75</v>
      </c>
      <c r="BG240" s="1" t="s">
        <v>72</v>
      </c>
      <c r="BH240" s="1" t="s">
        <v>88</v>
      </c>
      <c r="BI240" s="1" t="s">
        <v>79</v>
      </c>
      <c r="BJ240" s="1" t="s">
        <v>72</v>
      </c>
      <c r="BK240" s="1" t="s">
        <v>1343</v>
      </c>
      <c r="BL240" s="1" t="s">
        <v>1588</v>
      </c>
      <c r="BM240" s="1">
        <v>67</v>
      </c>
      <c r="BN240" s="1" t="s">
        <v>88</v>
      </c>
      <c r="BO240" s="1" t="s">
        <v>88</v>
      </c>
      <c r="BP240" s="1" t="s">
        <v>88</v>
      </c>
      <c r="BQ240" s="1" t="s">
        <v>160</v>
      </c>
      <c r="BR240" s="1" t="s">
        <v>440</v>
      </c>
    </row>
    <row r="241" spans="1:70" ht="20.45" customHeight="1">
      <c r="A241" s="1" t="s">
        <v>1589</v>
      </c>
      <c r="B241" s="1">
        <v>210180</v>
      </c>
      <c r="C241" s="1" t="s">
        <v>71</v>
      </c>
      <c r="D241" s="3">
        <v>44494</v>
      </c>
      <c r="E241" s="4">
        <v>0.36944444444444446</v>
      </c>
      <c r="F241" s="5">
        <v>44470</v>
      </c>
      <c r="G241" s="3">
        <v>44494</v>
      </c>
      <c r="H241" s="4">
        <v>0.51180555555555551</v>
      </c>
      <c r="I241" s="4">
        <v>0.14236111111111105</v>
      </c>
      <c r="J241" s="1">
        <v>2</v>
      </c>
      <c r="K241" s="1" t="s">
        <v>776</v>
      </c>
      <c r="L241" s="1" t="s">
        <v>1590</v>
      </c>
      <c r="M241" s="1" t="s">
        <v>75</v>
      </c>
      <c r="N241" s="1" t="s">
        <v>1244</v>
      </c>
      <c r="O241" s="1" t="s">
        <v>77</v>
      </c>
      <c r="P241" s="1" t="s">
        <v>78</v>
      </c>
      <c r="Q241" s="1" t="s">
        <v>78</v>
      </c>
      <c r="R241" s="8" t="s">
        <v>172</v>
      </c>
      <c r="S241" s="1" t="s">
        <v>96</v>
      </c>
      <c r="T241" s="1" t="s">
        <v>681</v>
      </c>
      <c r="U241" s="16" t="s">
        <v>747</v>
      </c>
      <c r="V241" s="1" t="s">
        <v>80</v>
      </c>
      <c r="W241" s="1" t="s">
        <v>812</v>
      </c>
      <c r="X241" s="1" t="s">
        <v>813</v>
      </c>
      <c r="Y241" s="1" t="s">
        <v>814</v>
      </c>
      <c r="Z241" s="1" t="s">
        <v>84</v>
      </c>
      <c r="AA241" s="1" t="s">
        <v>72</v>
      </c>
      <c r="AB241" s="1" t="s">
        <v>85</v>
      </c>
      <c r="AC241" s="1" t="s">
        <v>86</v>
      </c>
      <c r="AD241" s="1" t="s">
        <v>87</v>
      </c>
      <c r="AE241" s="1">
        <v>61</v>
      </c>
      <c r="AF241" s="1" t="s">
        <v>88</v>
      </c>
      <c r="AG241" s="1" t="s">
        <v>72</v>
      </c>
      <c r="AH241" s="1" t="s">
        <v>954</v>
      </c>
      <c r="AI241" s="1" t="s">
        <v>90</v>
      </c>
      <c r="AJ241" s="1" t="s">
        <v>91</v>
      </c>
      <c r="AK241" s="1" t="s">
        <v>92</v>
      </c>
      <c r="AL241" s="1" t="s">
        <v>72</v>
      </c>
      <c r="AM241" s="1" t="s">
        <v>72</v>
      </c>
      <c r="AN241" s="1" t="s">
        <v>72</v>
      </c>
      <c r="AO241" s="1" t="s">
        <v>72</v>
      </c>
      <c r="AP241" s="1" t="s">
        <v>72</v>
      </c>
      <c r="AQ241" s="1" t="s">
        <v>72</v>
      </c>
      <c r="AR241" s="1" t="s">
        <v>220</v>
      </c>
      <c r="AS241" s="1" t="s">
        <v>72</v>
      </c>
      <c r="AT241" s="1" t="s">
        <v>72</v>
      </c>
      <c r="AU241" s="3">
        <v>44494</v>
      </c>
      <c r="AV241" s="6">
        <v>0.54027777777777775</v>
      </c>
      <c r="AW241" s="6">
        <v>0.59722222222222221</v>
      </c>
      <c r="AX241" s="6">
        <v>5.6944444444444464E-2</v>
      </c>
      <c r="AY241" s="6">
        <v>2.8472222222222232E-2</v>
      </c>
      <c r="AZ241" s="1" t="s">
        <v>1591</v>
      </c>
      <c r="BA241" s="1" t="s">
        <v>1592</v>
      </c>
      <c r="BB241" s="1" t="s">
        <v>1592</v>
      </c>
      <c r="BC241" s="1" t="s">
        <v>800</v>
      </c>
      <c r="BD241" s="1">
        <v>4</v>
      </c>
      <c r="BE241" s="1" t="s">
        <v>95</v>
      </c>
      <c r="BF241" s="1" t="s">
        <v>75</v>
      </c>
      <c r="BG241" s="1" t="s">
        <v>72</v>
      </c>
      <c r="BH241" s="1" t="s">
        <v>88</v>
      </c>
      <c r="BI241" s="1" t="s">
        <v>96</v>
      </c>
      <c r="BJ241" s="1" t="s">
        <v>72</v>
      </c>
      <c r="BK241" s="1" t="s">
        <v>1593</v>
      </c>
      <c r="BL241" s="1" t="s">
        <v>1594</v>
      </c>
      <c r="BM241" s="1">
        <v>31</v>
      </c>
      <c r="BN241" s="1" t="s">
        <v>75</v>
      </c>
      <c r="BO241" s="1" t="s">
        <v>75</v>
      </c>
      <c r="BP241" s="1" t="s">
        <v>75</v>
      </c>
      <c r="BQ241" s="21" t="s">
        <v>99</v>
      </c>
      <c r="BR241" s="21" t="s">
        <v>100</v>
      </c>
    </row>
    <row r="242" spans="1:70" ht="20.45" customHeight="1">
      <c r="A242" s="1" t="s">
        <v>1595</v>
      </c>
      <c r="B242" s="1">
        <v>210181</v>
      </c>
      <c r="C242" s="1" t="s">
        <v>71</v>
      </c>
      <c r="D242" s="3">
        <v>44494</v>
      </c>
      <c r="E242" s="4">
        <v>0.53819444444444442</v>
      </c>
      <c r="F242" s="5">
        <v>44470</v>
      </c>
      <c r="G242" s="3">
        <v>44494</v>
      </c>
      <c r="H242" s="4">
        <v>0.87777777777777777</v>
      </c>
      <c r="I242" s="4">
        <v>0.33958333333333335</v>
      </c>
      <c r="J242" s="1">
        <v>2</v>
      </c>
      <c r="K242" s="1" t="s">
        <v>776</v>
      </c>
      <c r="L242" s="1" t="s">
        <v>1596</v>
      </c>
      <c r="M242" s="1" t="s">
        <v>75</v>
      </c>
      <c r="N242" s="1" t="s">
        <v>1516</v>
      </c>
      <c r="O242" s="1" t="s">
        <v>77</v>
      </c>
      <c r="P242" s="1" t="s">
        <v>78</v>
      </c>
      <c r="Q242" s="8" t="s">
        <v>172</v>
      </c>
      <c r="R242" s="8" t="s">
        <v>172</v>
      </c>
      <c r="S242" s="1" t="s">
        <v>96</v>
      </c>
      <c r="T242" s="1" t="s">
        <v>1118</v>
      </c>
      <c r="U242" s="16" t="s">
        <v>747</v>
      </c>
      <c r="V242" s="1" t="s">
        <v>80</v>
      </c>
      <c r="W242" s="1" t="s">
        <v>778</v>
      </c>
      <c r="X242" s="1" t="s">
        <v>779</v>
      </c>
      <c r="Y242" s="1" t="s">
        <v>780</v>
      </c>
      <c r="Z242" s="1" t="s">
        <v>84</v>
      </c>
      <c r="AA242" s="1" t="s">
        <v>72</v>
      </c>
      <c r="AB242" s="1" t="s">
        <v>140</v>
      </c>
      <c r="AC242" s="1" t="s">
        <v>140</v>
      </c>
      <c r="AD242" s="1" t="s">
        <v>126</v>
      </c>
      <c r="AE242" s="1">
        <v>60</v>
      </c>
      <c r="AF242" s="1" t="s">
        <v>88</v>
      </c>
      <c r="AG242" s="1" t="s">
        <v>72</v>
      </c>
      <c r="AH242" s="1" t="s">
        <v>954</v>
      </c>
      <c r="AI242" s="1" t="s">
        <v>90</v>
      </c>
      <c r="AJ242" s="1" t="s">
        <v>91</v>
      </c>
      <c r="AK242" s="1" t="s">
        <v>92</v>
      </c>
      <c r="AL242" s="1" t="s">
        <v>72</v>
      </c>
      <c r="AM242" s="1" t="s">
        <v>72</v>
      </c>
      <c r="AN242" s="1" t="s">
        <v>72</v>
      </c>
      <c r="AO242" s="1" t="s">
        <v>72</v>
      </c>
      <c r="AP242" s="1" t="s">
        <v>72</v>
      </c>
      <c r="AQ242" s="1" t="s">
        <v>72</v>
      </c>
      <c r="AR242" s="1" t="s">
        <v>220</v>
      </c>
      <c r="AS242" s="1" t="s">
        <v>72</v>
      </c>
      <c r="AT242" s="1" t="s">
        <v>72</v>
      </c>
      <c r="AU242" s="3">
        <v>44494</v>
      </c>
      <c r="AV242" s="6">
        <v>0.89583333333333337</v>
      </c>
      <c r="AW242" s="6">
        <v>0.96180555555555547</v>
      </c>
      <c r="AX242" s="6">
        <v>6.5972222222222099E-2</v>
      </c>
      <c r="AY242" s="6">
        <v>1.8055555555555602E-2</v>
      </c>
      <c r="AZ242" s="1" t="s">
        <v>1597</v>
      </c>
      <c r="BA242" s="1" t="s">
        <v>1598</v>
      </c>
      <c r="BB242" s="1" t="s">
        <v>1598</v>
      </c>
      <c r="BC242" s="1" t="s">
        <v>247</v>
      </c>
      <c r="BD242" s="1">
        <v>4</v>
      </c>
      <c r="BE242" s="1" t="s">
        <v>95</v>
      </c>
      <c r="BF242" s="1" t="s">
        <v>88</v>
      </c>
      <c r="BG242" s="1" t="s">
        <v>72</v>
      </c>
      <c r="BH242" s="1" t="s">
        <v>88</v>
      </c>
      <c r="BI242" s="1" t="s">
        <v>96</v>
      </c>
      <c r="BJ242" s="1" t="s">
        <v>72</v>
      </c>
      <c r="BK242" s="1" t="s">
        <v>1343</v>
      </c>
      <c r="BL242" s="1" t="s">
        <v>1599</v>
      </c>
      <c r="BM242" s="1">
        <v>35</v>
      </c>
      <c r="BN242" s="1" t="s">
        <v>75</v>
      </c>
      <c r="BO242" s="1" t="s">
        <v>75</v>
      </c>
      <c r="BP242" s="1" t="s">
        <v>75</v>
      </c>
      <c r="BQ242" s="21" t="s">
        <v>99</v>
      </c>
      <c r="BR242" s="21" t="s">
        <v>100</v>
      </c>
    </row>
    <row r="243" spans="1:70" ht="20.45" customHeight="1">
      <c r="A243" s="1" t="s">
        <v>1600</v>
      </c>
      <c r="B243" s="1">
        <v>210182</v>
      </c>
      <c r="C243" s="1" t="s">
        <v>71</v>
      </c>
      <c r="D243" s="3">
        <v>44495</v>
      </c>
      <c r="E243" s="4">
        <v>0.66805555555555562</v>
      </c>
      <c r="F243" s="5">
        <v>44470</v>
      </c>
      <c r="G243" s="3">
        <v>44495</v>
      </c>
      <c r="H243" s="4">
        <v>0.74513888888888891</v>
      </c>
      <c r="I243" s="4">
        <v>7.7083333333333282E-2</v>
      </c>
      <c r="J243" s="1">
        <v>4</v>
      </c>
      <c r="K243" s="1" t="s">
        <v>776</v>
      </c>
      <c r="L243" s="1" t="s">
        <v>1601</v>
      </c>
      <c r="M243" s="1" t="s">
        <v>75</v>
      </c>
      <c r="N243" s="1" t="s">
        <v>208</v>
      </c>
      <c r="O243" s="1" t="s">
        <v>77</v>
      </c>
      <c r="P243" s="1" t="s">
        <v>78</v>
      </c>
      <c r="Q243" s="8" t="s">
        <v>172</v>
      </c>
      <c r="R243" s="8" t="s">
        <v>172</v>
      </c>
      <c r="S243" s="1" t="s">
        <v>96</v>
      </c>
      <c r="T243" s="1" t="s">
        <v>1010</v>
      </c>
      <c r="U243" s="16" t="s">
        <v>747</v>
      </c>
      <c r="V243" s="1" t="s">
        <v>80</v>
      </c>
      <c r="W243" s="1" t="s">
        <v>812</v>
      </c>
      <c r="X243" s="1" t="s">
        <v>813</v>
      </c>
      <c r="Y243" s="1" t="s">
        <v>814</v>
      </c>
      <c r="Z243" s="1" t="s">
        <v>152</v>
      </c>
      <c r="AA243" s="1" t="s">
        <v>72</v>
      </c>
      <c r="AB243" s="1" t="s">
        <v>153</v>
      </c>
      <c r="AC243" s="1" t="s">
        <v>154</v>
      </c>
      <c r="AD243" s="1" t="s">
        <v>126</v>
      </c>
      <c r="AE243" s="1">
        <v>75</v>
      </c>
      <c r="AF243" s="1" t="s">
        <v>88</v>
      </c>
      <c r="AG243" s="1" t="s">
        <v>72</v>
      </c>
      <c r="AH243" s="1" t="s">
        <v>414</v>
      </c>
      <c r="AI243" s="1" t="s">
        <v>90</v>
      </c>
      <c r="AJ243" s="1" t="s">
        <v>91</v>
      </c>
      <c r="AK243" s="1" t="s">
        <v>92</v>
      </c>
      <c r="AL243" s="1" t="s">
        <v>72</v>
      </c>
      <c r="AM243" s="1" t="s">
        <v>72</v>
      </c>
      <c r="AN243" s="1" t="s">
        <v>72</v>
      </c>
      <c r="AO243" s="1" t="s">
        <v>72</v>
      </c>
      <c r="AP243" s="1" t="s">
        <v>72</v>
      </c>
      <c r="AQ243" s="1" t="s">
        <v>72</v>
      </c>
      <c r="AR243" s="1" t="s">
        <v>1120</v>
      </c>
      <c r="AS243" s="1" t="s">
        <v>72</v>
      </c>
      <c r="AT243" s="1" t="s">
        <v>72</v>
      </c>
      <c r="AU243" s="3">
        <v>44495</v>
      </c>
      <c r="AV243" s="6">
        <v>0.76874999999999993</v>
      </c>
      <c r="AW243" s="6">
        <v>0.83333333333333337</v>
      </c>
      <c r="AX243" s="6">
        <v>6.4583333333333437E-2</v>
      </c>
      <c r="AY243" s="6">
        <v>2.3611111111111027E-2</v>
      </c>
      <c r="AZ243" s="1" t="s">
        <v>1443</v>
      </c>
      <c r="BA243" s="1" t="s">
        <v>1602</v>
      </c>
      <c r="BB243" s="1" t="s">
        <v>1603</v>
      </c>
      <c r="BC243" s="1" t="s">
        <v>800</v>
      </c>
      <c r="BD243" s="1">
        <v>4</v>
      </c>
      <c r="BE243" s="1" t="s">
        <v>95</v>
      </c>
      <c r="BF243" s="1" t="s">
        <v>88</v>
      </c>
      <c r="BG243" s="1" t="s">
        <v>72</v>
      </c>
      <c r="BH243" s="1" t="s">
        <v>88</v>
      </c>
      <c r="BI243" s="1" t="s">
        <v>96</v>
      </c>
      <c r="BJ243" s="1" t="s">
        <v>72</v>
      </c>
      <c r="BK243" s="1" t="s">
        <v>1385</v>
      </c>
      <c r="BL243" s="1" t="s">
        <v>1604</v>
      </c>
      <c r="BM243" s="1">
        <v>88</v>
      </c>
      <c r="BN243" s="1" t="s">
        <v>75</v>
      </c>
      <c r="BO243" s="1" t="s">
        <v>75</v>
      </c>
      <c r="BP243" s="1" t="s">
        <v>75</v>
      </c>
      <c r="BQ243" s="21" t="s">
        <v>99</v>
      </c>
      <c r="BR243" s="1" t="s">
        <v>918</v>
      </c>
    </row>
    <row r="244" spans="1:70" ht="20.45" customHeight="1">
      <c r="A244" s="1" t="s">
        <v>1605</v>
      </c>
      <c r="B244" s="1">
        <v>210183</v>
      </c>
      <c r="C244" s="1" t="s">
        <v>71</v>
      </c>
      <c r="D244" s="3">
        <v>44495</v>
      </c>
      <c r="E244" s="4">
        <v>0.65763888888888888</v>
      </c>
      <c r="F244" s="5">
        <v>44470</v>
      </c>
      <c r="G244" s="3">
        <v>44495</v>
      </c>
      <c r="H244" s="4">
        <v>0.74513888888888891</v>
      </c>
      <c r="I244" s="4">
        <v>8.7500000000000022E-2</v>
      </c>
      <c r="J244" s="1">
        <v>7</v>
      </c>
      <c r="K244" s="1" t="s">
        <v>776</v>
      </c>
      <c r="L244" s="1" t="s">
        <v>1606</v>
      </c>
      <c r="M244" s="1" t="s">
        <v>75</v>
      </c>
      <c r="N244" s="1" t="s">
        <v>960</v>
      </c>
      <c r="O244" s="1" t="s">
        <v>77</v>
      </c>
      <c r="P244" s="1" t="s">
        <v>78</v>
      </c>
      <c r="Q244" s="8" t="s">
        <v>172</v>
      </c>
      <c r="R244" s="8" t="s">
        <v>172</v>
      </c>
      <c r="S244" s="1" t="s">
        <v>96</v>
      </c>
      <c r="T244" s="1" t="s">
        <v>1010</v>
      </c>
      <c r="U244" s="19" t="s">
        <v>1607</v>
      </c>
      <c r="V244" s="1" t="s">
        <v>80</v>
      </c>
      <c r="W244" s="1" t="s">
        <v>812</v>
      </c>
      <c r="X244" s="1" t="s">
        <v>813</v>
      </c>
      <c r="Y244" s="1" t="s">
        <v>814</v>
      </c>
      <c r="Z244" s="1" t="s">
        <v>443</v>
      </c>
      <c r="AA244" s="1" t="s">
        <v>444</v>
      </c>
      <c r="AB244" s="1" t="s">
        <v>444</v>
      </c>
      <c r="AC244" s="1" t="s">
        <v>1608</v>
      </c>
      <c r="AD244" s="1" t="s">
        <v>126</v>
      </c>
      <c r="AE244" s="1">
        <v>60</v>
      </c>
      <c r="AF244" s="1" t="s">
        <v>88</v>
      </c>
      <c r="AG244" s="1" t="s">
        <v>72</v>
      </c>
      <c r="AH244" s="1" t="s">
        <v>414</v>
      </c>
      <c r="AI244" s="1" t="s">
        <v>90</v>
      </c>
      <c r="AJ244" s="1" t="s">
        <v>91</v>
      </c>
      <c r="AK244" s="1" t="s">
        <v>216</v>
      </c>
      <c r="AL244" s="1" t="s">
        <v>72</v>
      </c>
      <c r="AM244" s="1" t="s">
        <v>72</v>
      </c>
      <c r="AN244" s="1" t="s">
        <v>72</v>
      </c>
      <c r="AO244" s="1" t="s">
        <v>72</v>
      </c>
      <c r="AP244" s="1">
        <v>3</v>
      </c>
      <c r="AQ244" s="1" t="s">
        <v>1609</v>
      </c>
      <c r="AR244" s="1" t="s">
        <v>447</v>
      </c>
      <c r="AS244" s="1" t="s">
        <v>72</v>
      </c>
      <c r="AT244" s="1" t="s">
        <v>72</v>
      </c>
      <c r="AU244" s="3">
        <v>44495</v>
      </c>
      <c r="AV244" s="6">
        <v>0.76736111111111116</v>
      </c>
      <c r="AW244" s="6">
        <v>0.81944444444444442</v>
      </c>
      <c r="AX244" s="6" t="s">
        <v>72</v>
      </c>
      <c r="AY244" s="6" t="s">
        <v>72</v>
      </c>
      <c r="AZ244" s="6" t="s">
        <v>72</v>
      </c>
      <c r="BA244" s="1" t="s">
        <v>1610</v>
      </c>
      <c r="BB244" s="1" t="s">
        <v>72</v>
      </c>
      <c r="BC244" s="1" t="s">
        <v>800</v>
      </c>
      <c r="BD244" s="1">
        <v>4</v>
      </c>
      <c r="BE244" s="1" t="s">
        <v>742</v>
      </c>
      <c r="BF244" s="1" t="s">
        <v>75</v>
      </c>
      <c r="BG244" s="1" t="s">
        <v>72</v>
      </c>
      <c r="BH244" s="1" t="s">
        <v>88</v>
      </c>
      <c r="BI244" s="1" t="s">
        <v>96</v>
      </c>
      <c r="BJ244" s="1" t="s">
        <v>72</v>
      </c>
      <c r="BK244" s="1" t="s">
        <v>785</v>
      </c>
      <c r="BL244" s="1" t="s">
        <v>1611</v>
      </c>
      <c r="BM244" s="1">
        <v>63</v>
      </c>
      <c r="BN244" s="1" t="s">
        <v>75</v>
      </c>
      <c r="BO244" s="1" t="s">
        <v>75</v>
      </c>
      <c r="BP244" s="1" t="s">
        <v>75</v>
      </c>
      <c r="BQ244" s="21" t="s">
        <v>99</v>
      </c>
      <c r="BR244" s="1" t="s">
        <v>918</v>
      </c>
    </row>
    <row r="245" spans="1:70" ht="20.45" customHeight="1">
      <c r="A245" s="1" t="s">
        <v>1612</v>
      </c>
      <c r="B245" s="1">
        <v>210184</v>
      </c>
      <c r="C245" s="1" t="s">
        <v>71</v>
      </c>
      <c r="D245" s="3">
        <v>44496</v>
      </c>
      <c r="E245" s="4">
        <v>0.52083333333333337</v>
      </c>
      <c r="F245" s="5">
        <v>44470</v>
      </c>
      <c r="G245" s="3">
        <v>44496</v>
      </c>
      <c r="H245" s="4">
        <v>0.8534722222222223</v>
      </c>
      <c r="I245" s="4">
        <v>0.33263888888888893</v>
      </c>
      <c r="J245" s="1">
        <v>2</v>
      </c>
      <c r="K245" s="1" t="s">
        <v>776</v>
      </c>
      <c r="L245" s="1" t="s">
        <v>1613</v>
      </c>
      <c r="M245" s="1" t="s">
        <v>75</v>
      </c>
      <c r="N245" s="1" t="s">
        <v>208</v>
      </c>
      <c r="O245" s="1" t="s">
        <v>77</v>
      </c>
      <c r="P245" s="1" t="s">
        <v>78</v>
      </c>
      <c r="Q245" s="1" t="s">
        <v>78</v>
      </c>
      <c r="R245" s="1" t="s">
        <v>78</v>
      </c>
      <c r="S245" s="1" t="s">
        <v>79</v>
      </c>
      <c r="T245" s="1" t="s">
        <v>72</v>
      </c>
      <c r="U245" s="16" t="s">
        <v>1614</v>
      </c>
      <c r="V245" s="1" t="s">
        <v>80</v>
      </c>
      <c r="W245" s="1" t="s">
        <v>778</v>
      </c>
      <c r="X245" s="1" t="s">
        <v>779</v>
      </c>
      <c r="Y245" s="1" t="s">
        <v>780</v>
      </c>
      <c r="Z245" s="1" t="s">
        <v>152</v>
      </c>
      <c r="AA245" s="1" t="s">
        <v>72</v>
      </c>
      <c r="AB245" s="1" t="s">
        <v>153</v>
      </c>
      <c r="AC245" s="1" t="s">
        <v>153</v>
      </c>
      <c r="AD245" s="1" t="s">
        <v>126</v>
      </c>
      <c r="AE245" s="1">
        <v>68</v>
      </c>
      <c r="AF245" s="1" t="s">
        <v>88</v>
      </c>
      <c r="AG245" s="1" t="s">
        <v>72</v>
      </c>
      <c r="AH245" s="1" t="s">
        <v>299</v>
      </c>
      <c r="AI245" s="1" t="s">
        <v>90</v>
      </c>
      <c r="AJ245" s="1" t="s">
        <v>91</v>
      </c>
      <c r="AK245" s="1" t="s">
        <v>92</v>
      </c>
      <c r="AL245" s="1" t="s">
        <v>72</v>
      </c>
      <c r="AM245" s="1" t="s">
        <v>229</v>
      </c>
      <c r="AN245" s="1" t="s">
        <v>72</v>
      </c>
      <c r="AO245" s="1" t="s">
        <v>647</v>
      </c>
      <c r="AP245" s="1" t="s">
        <v>72</v>
      </c>
      <c r="AQ245" s="1" t="s">
        <v>72</v>
      </c>
      <c r="AR245" s="1" t="s">
        <v>1615</v>
      </c>
      <c r="AS245" s="1" t="s">
        <v>72</v>
      </c>
      <c r="AT245" s="1" t="s">
        <v>72</v>
      </c>
      <c r="AU245" s="3">
        <v>44496</v>
      </c>
      <c r="AV245" s="6">
        <v>0.86111111111111116</v>
      </c>
      <c r="AW245" s="6">
        <v>0.89583333333333337</v>
      </c>
      <c r="AX245" s="6">
        <v>3.472222222222221E-2</v>
      </c>
      <c r="AY245" s="6">
        <v>7.6388888888888618E-3</v>
      </c>
      <c r="AZ245" s="1" t="s">
        <v>1557</v>
      </c>
      <c r="BA245" s="1" t="s">
        <v>1616</v>
      </c>
      <c r="BB245" s="1" t="s">
        <v>1617</v>
      </c>
      <c r="BC245" s="1" t="s">
        <v>800</v>
      </c>
      <c r="BD245" s="1">
        <v>4</v>
      </c>
      <c r="BE245" s="1" t="s">
        <v>183</v>
      </c>
      <c r="BF245" s="1" t="s">
        <v>75</v>
      </c>
      <c r="BG245" s="1" t="s">
        <v>72</v>
      </c>
      <c r="BH245" s="1" t="s">
        <v>88</v>
      </c>
      <c r="BI245" s="1" t="s">
        <v>79</v>
      </c>
      <c r="BJ245" s="1" t="s">
        <v>72</v>
      </c>
      <c r="BK245" s="1" t="s">
        <v>1385</v>
      </c>
      <c r="BL245" s="1" t="s">
        <v>1618</v>
      </c>
      <c r="BM245" s="1">
        <v>176</v>
      </c>
      <c r="BN245" s="1" t="s">
        <v>88</v>
      </c>
      <c r="BO245" s="1" t="s">
        <v>88</v>
      </c>
      <c r="BP245" s="1" t="s">
        <v>88</v>
      </c>
      <c r="BQ245" s="1" t="s">
        <v>160</v>
      </c>
      <c r="BR245" s="1" t="s">
        <v>768</v>
      </c>
    </row>
    <row r="246" spans="1:70" ht="20.45" customHeight="1">
      <c r="A246" s="1" t="s">
        <v>1619</v>
      </c>
      <c r="B246" s="1">
        <v>210185</v>
      </c>
      <c r="C246" s="1" t="s">
        <v>71</v>
      </c>
      <c r="D246" s="3">
        <v>44497</v>
      </c>
      <c r="E246" s="4">
        <v>0.45</v>
      </c>
      <c r="F246" s="5">
        <v>44470</v>
      </c>
      <c r="G246" s="3">
        <v>44497</v>
      </c>
      <c r="H246" s="4">
        <v>0.53402777777777777</v>
      </c>
      <c r="I246" s="4">
        <v>8.4027777777777757E-2</v>
      </c>
      <c r="J246" s="1">
        <v>6</v>
      </c>
      <c r="K246" s="1" t="s">
        <v>776</v>
      </c>
      <c r="L246" s="1" t="s">
        <v>1620</v>
      </c>
      <c r="M246" s="1" t="s">
        <v>75</v>
      </c>
      <c r="N246" s="1" t="s">
        <v>1244</v>
      </c>
      <c r="O246" s="1" t="s">
        <v>77</v>
      </c>
      <c r="P246" s="1" t="s">
        <v>78</v>
      </c>
      <c r="Q246" s="1" t="s">
        <v>172</v>
      </c>
      <c r="R246" s="8" t="s">
        <v>172</v>
      </c>
      <c r="S246" s="1" t="s">
        <v>79</v>
      </c>
      <c r="T246" s="1" t="s">
        <v>1118</v>
      </c>
      <c r="U246" s="19" t="s">
        <v>847</v>
      </c>
      <c r="V246" s="1" t="s">
        <v>80</v>
      </c>
      <c r="W246" s="1" t="s">
        <v>812</v>
      </c>
      <c r="X246" s="1" t="s">
        <v>813</v>
      </c>
      <c r="Y246" s="1" t="s">
        <v>814</v>
      </c>
      <c r="Z246" s="1" t="s">
        <v>84</v>
      </c>
      <c r="AA246" s="1" t="s">
        <v>72</v>
      </c>
      <c r="AB246" s="1" t="s">
        <v>1621</v>
      </c>
      <c r="AC246" s="1" t="s">
        <v>1622</v>
      </c>
      <c r="AD246" s="1" t="s">
        <v>126</v>
      </c>
      <c r="AE246" s="1">
        <v>55</v>
      </c>
      <c r="AF246" s="1" t="s">
        <v>88</v>
      </c>
      <c r="AG246" s="1" t="s">
        <v>72</v>
      </c>
      <c r="AH246" s="1" t="s">
        <v>954</v>
      </c>
      <c r="AI246" s="1" t="s">
        <v>90</v>
      </c>
      <c r="AJ246" s="1" t="s">
        <v>91</v>
      </c>
      <c r="AK246" s="1" t="s">
        <v>92</v>
      </c>
      <c r="AL246" s="1" t="s">
        <v>72</v>
      </c>
      <c r="AM246" s="1" t="s">
        <v>72</v>
      </c>
      <c r="AN246" s="1" t="s">
        <v>72</v>
      </c>
      <c r="AO246" s="1" t="s">
        <v>72</v>
      </c>
      <c r="AP246" s="1" t="s">
        <v>72</v>
      </c>
      <c r="AQ246" s="1" t="s">
        <v>72</v>
      </c>
      <c r="AR246" s="1" t="s">
        <v>220</v>
      </c>
      <c r="AS246" s="1" t="s">
        <v>72</v>
      </c>
      <c r="AT246" s="1" t="s">
        <v>72</v>
      </c>
      <c r="AU246" s="3">
        <v>44497</v>
      </c>
      <c r="AV246" s="6">
        <v>0.6875</v>
      </c>
      <c r="AW246" s="6">
        <v>0.79236111111111107</v>
      </c>
      <c r="AX246" s="6" t="s">
        <v>72</v>
      </c>
      <c r="AY246" s="6" t="s">
        <v>72</v>
      </c>
      <c r="AZ246" s="6" t="s">
        <v>72</v>
      </c>
      <c r="BA246" s="1" t="s">
        <v>1623</v>
      </c>
      <c r="BB246" s="1" t="s">
        <v>1623</v>
      </c>
      <c r="BC246" s="1" t="s">
        <v>800</v>
      </c>
      <c r="BD246" s="1">
        <v>15</v>
      </c>
      <c r="BE246" s="1" t="s">
        <v>589</v>
      </c>
      <c r="BF246" s="1" t="s">
        <v>88</v>
      </c>
      <c r="BG246" s="1" t="s">
        <v>72</v>
      </c>
      <c r="BH246" s="1" t="s">
        <v>88</v>
      </c>
      <c r="BI246" s="1" t="s">
        <v>79</v>
      </c>
      <c r="BJ246" s="1" t="s">
        <v>72</v>
      </c>
      <c r="BK246" s="1" t="s">
        <v>1343</v>
      </c>
      <c r="BL246" s="1" t="s">
        <v>1624</v>
      </c>
      <c r="BM246" s="1">
        <v>42</v>
      </c>
      <c r="BN246" s="1" t="s">
        <v>88</v>
      </c>
      <c r="BO246" s="1" t="s">
        <v>88</v>
      </c>
      <c r="BP246" s="1" t="s">
        <v>88</v>
      </c>
      <c r="BQ246" s="1" t="s">
        <v>160</v>
      </c>
      <c r="BR246" s="1" t="s">
        <v>768</v>
      </c>
    </row>
    <row r="247" spans="1:70" ht="20.45" customHeight="1">
      <c r="A247" s="1" t="s">
        <v>1625</v>
      </c>
      <c r="B247" s="1">
        <v>210186</v>
      </c>
      <c r="C247" s="1" t="s">
        <v>71</v>
      </c>
      <c r="D247" s="3">
        <v>44497</v>
      </c>
      <c r="E247" s="4">
        <v>0.57291666666666663</v>
      </c>
      <c r="F247" s="5">
        <v>44470</v>
      </c>
      <c r="G247" s="3">
        <v>44497</v>
      </c>
      <c r="H247" s="4">
        <v>0.90486111111111101</v>
      </c>
      <c r="I247" s="4">
        <v>0.33194444444444438</v>
      </c>
      <c r="J247" s="1">
        <v>150</v>
      </c>
      <c r="K247" s="1" t="s">
        <v>73</v>
      </c>
      <c r="L247" s="1" t="s">
        <v>1626</v>
      </c>
      <c r="M247" s="1" t="s">
        <v>75</v>
      </c>
      <c r="N247" s="1" t="s">
        <v>208</v>
      </c>
      <c r="O247" s="1" t="s">
        <v>77</v>
      </c>
      <c r="P247" s="1" t="s">
        <v>78</v>
      </c>
      <c r="Q247" s="1" t="s">
        <v>78</v>
      </c>
      <c r="R247" s="1" t="s">
        <v>78</v>
      </c>
      <c r="S247" s="1" t="s">
        <v>96</v>
      </c>
      <c r="T247" s="1" t="s">
        <v>72</v>
      </c>
      <c r="U247" s="16" t="s">
        <v>1627</v>
      </c>
      <c r="V247" s="1" t="s">
        <v>80</v>
      </c>
      <c r="W247" s="1" t="s">
        <v>516</v>
      </c>
      <c r="X247" s="1" t="s">
        <v>517</v>
      </c>
      <c r="Y247" s="1" t="s">
        <v>1488</v>
      </c>
      <c r="Z247" s="1" t="s">
        <v>152</v>
      </c>
      <c r="AA247" s="1" t="s">
        <v>72</v>
      </c>
      <c r="AB247" s="1" t="s">
        <v>153</v>
      </c>
      <c r="AC247" s="1" t="s">
        <v>164</v>
      </c>
      <c r="AD247" s="1" t="s">
        <v>126</v>
      </c>
      <c r="AE247" s="1">
        <v>61</v>
      </c>
      <c r="AF247" s="1" t="s">
        <v>88</v>
      </c>
      <c r="AG247" s="1" t="s">
        <v>72</v>
      </c>
      <c r="AH247" s="1" t="s">
        <v>954</v>
      </c>
      <c r="AI247" s="1" t="s">
        <v>90</v>
      </c>
      <c r="AJ247" s="1" t="s">
        <v>91</v>
      </c>
      <c r="AK247" s="1" t="s">
        <v>92</v>
      </c>
      <c r="AL247" s="1" t="s">
        <v>72</v>
      </c>
      <c r="AM247" s="1" t="s">
        <v>72</v>
      </c>
      <c r="AN247" s="1">
        <v>2</v>
      </c>
      <c r="AO247" s="1" t="s">
        <v>255</v>
      </c>
      <c r="AP247" s="1" t="s">
        <v>72</v>
      </c>
      <c r="AQ247" s="1" t="s">
        <v>72</v>
      </c>
      <c r="AR247" s="1" t="s">
        <v>1120</v>
      </c>
      <c r="AS247" s="1" t="s">
        <v>72</v>
      </c>
      <c r="AT247" s="1" t="s">
        <v>72</v>
      </c>
      <c r="AU247" s="3">
        <v>44497</v>
      </c>
      <c r="AV247" s="6">
        <v>0.93055555555555547</v>
      </c>
      <c r="AW247" s="6">
        <v>0.96875</v>
      </c>
      <c r="AX247" s="6">
        <v>3.8194444444444531E-2</v>
      </c>
      <c r="AY247" s="6">
        <v>2.5694444444444464E-2</v>
      </c>
      <c r="AZ247" s="1" t="s">
        <v>1597</v>
      </c>
      <c r="BA247" s="1" t="s">
        <v>1628</v>
      </c>
      <c r="BB247" s="1" t="s">
        <v>1629</v>
      </c>
      <c r="BC247" s="1" t="s">
        <v>800</v>
      </c>
      <c r="BD247" s="1">
        <v>15</v>
      </c>
      <c r="BE247" s="1" t="s">
        <v>183</v>
      </c>
      <c r="BF247" s="1" t="s">
        <v>75</v>
      </c>
      <c r="BG247" s="1" t="s">
        <v>72</v>
      </c>
      <c r="BH247" s="1" t="s">
        <v>88</v>
      </c>
      <c r="BI247" s="1" t="s">
        <v>96</v>
      </c>
      <c r="BJ247" s="1" t="s">
        <v>72</v>
      </c>
      <c r="BK247" s="1" t="s">
        <v>1385</v>
      </c>
      <c r="BL247" s="1" t="s">
        <v>1630</v>
      </c>
      <c r="BM247" s="1">
        <v>67</v>
      </c>
      <c r="BN247" s="1" t="s">
        <v>75</v>
      </c>
      <c r="BO247" s="1" t="s">
        <v>75</v>
      </c>
      <c r="BP247" s="1" t="s">
        <v>75</v>
      </c>
      <c r="BQ247" s="21" t="s">
        <v>99</v>
      </c>
      <c r="BR247" s="1" t="s">
        <v>918</v>
      </c>
    </row>
    <row r="248" spans="1:70" ht="20.45" customHeight="1">
      <c r="A248" s="10" t="s">
        <v>1631</v>
      </c>
      <c r="B248" s="10">
        <v>210187</v>
      </c>
      <c r="C248" s="10" t="s">
        <v>71</v>
      </c>
      <c r="D248" s="11">
        <v>44497</v>
      </c>
      <c r="E248" s="12">
        <v>0.65763888888888888</v>
      </c>
      <c r="F248" s="13">
        <v>44470</v>
      </c>
      <c r="G248" s="11">
        <v>44497</v>
      </c>
      <c r="H248" s="12">
        <v>0.99652777777777779</v>
      </c>
      <c r="I248" s="12">
        <v>0.33888888888888891</v>
      </c>
      <c r="J248" s="10">
        <v>2</v>
      </c>
      <c r="K248" s="10" t="s">
        <v>776</v>
      </c>
      <c r="L248" s="10" t="s">
        <v>1632</v>
      </c>
      <c r="M248" s="10" t="s">
        <v>75</v>
      </c>
      <c r="N248" s="10" t="s">
        <v>208</v>
      </c>
      <c r="O248" s="10" t="s">
        <v>77</v>
      </c>
      <c r="P248" s="1" t="s">
        <v>78</v>
      </c>
      <c r="Q248" s="1" t="s">
        <v>78</v>
      </c>
      <c r="R248" s="10" t="s">
        <v>78</v>
      </c>
      <c r="S248" s="1" t="s">
        <v>96</v>
      </c>
      <c r="T248" s="1" t="s">
        <v>72</v>
      </c>
      <c r="U248" s="17" t="s">
        <v>1633</v>
      </c>
      <c r="V248" s="10" t="s">
        <v>80</v>
      </c>
      <c r="W248" s="10" t="s">
        <v>778</v>
      </c>
      <c r="X248" s="10" t="s">
        <v>779</v>
      </c>
      <c r="Y248" s="10" t="s">
        <v>780</v>
      </c>
      <c r="Z248" s="10" t="s">
        <v>152</v>
      </c>
      <c r="AA248" s="1" t="s">
        <v>72</v>
      </c>
      <c r="AB248" s="10" t="s">
        <v>153</v>
      </c>
      <c r="AC248" s="10" t="s">
        <v>153</v>
      </c>
      <c r="AD248" s="10" t="s">
        <v>126</v>
      </c>
      <c r="AE248" s="10">
        <v>54</v>
      </c>
      <c r="AF248" s="1" t="s">
        <v>88</v>
      </c>
      <c r="AG248" s="1" t="s">
        <v>72</v>
      </c>
      <c r="AH248" s="10" t="s">
        <v>414</v>
      </c>
      <c r="AI248" s="10" t="s">
        <v>90</v>
      </c>
      <c r="AJ248" s="10" t="s">
        <v>91</v>
      </c>
      <c r="AK248" s="1" t="s">
        <v>216</v>
      </c>
      <c r="AL248" s="1" t="s">
        <v>72</v>
      </c>
      <c r="AM248" s="1" t="s">
        <v>72</v>
      </c>
      <c r="AN248" s="1" t="s">
        <v>72</v>
      </c>
      <c r="AO248" s="1" t="s">
        <v>72</v>
      </c>
      <c r="AP248" s="10">
        <v>8</v>
      </c>
      <c r="AQ248" s="10" t="s">
        <v>1634</v>
      </c>
      <c r="AR248" s="10" t="s">
        <v>1370</v>
      </c>
      <c r="AS248" s="1" t="s">
        <v>72</v>
      </c>
      <c r="AT248" s="1" t="s">
        <v>72</v>
      </c>
      <c r="AU248" s="1" t="s">
        <v>72</v>
      </c>
      <c r="AV248" s="1" t="s">
        <v>72</v>
      </c>
      <c r="AW248" s="1" t="s">
        <v>72</v>
      </c>
      <c r="AX248" s="1" t="s">
        <v>72</v>
      </c>
      <c r="AY248" s="1" t="s">
        <v>72</v>
      </c>
      <c r="AZ248" s="1" t="s">
        <v>72</v>
      </c>
      <c r="BA248" s="1" t="s">
        <v>72</v>
      </c>
      <c r="BB248" s="1" t="s">
        <v>72</v>
      </c>
      <c r="BC248" s="1" t="s">
        <v>72</v>
      </c>
      <c r="BD248" s="1" t="s">
        <v>72</v>
      </c>
      <c r="BE248" s="1" t="s">
        <v>72</v>
      </c>
      <c r="BF248" s="1" t="s">
        <v>72</v>
      </c>
      <c r="BG248" s="1" t="s">
        <v>72</v>
      </c>
      <c r="BH248" s="1" t="s">
        <v>88</v>
      </c>
      <c r="BI248" s="1" t="s">
        <v>72</v>
      </c>
      <c r="BJ248" s="1" t="s">
        <v>72</v>
      </c>
      <c r="BK248" s="1" t="s">
        <v>72</v>
      </c>
      <c r="BL248" s="1" t="s">
        <v>72</v>
      </c>
      <c r="BM248" s="1" t="s">
        <v>72</v>
      </c>
      <c r="BN248" s="1" t="s">
        <v>72</v>
      </c>
      <c r="BO248" s="1" t="s">
        <v>72</v>
      </c>
      <c r="BP248" s="1" t="s">
        <v>72</v>
      </c>
      <c r="BQ248" s="1" t="s">
        <v>547</v>
      </c>
    </row>
    <row r="249" spans="1:70" ht="20.45" customHeight="1">
      <c r="A249" s="1" t="s">
        <v>1635</v>
      </c>
      <c r="B249" s="1">
        <v>210188</v>
      </c>
      <c r="C249" s="1" t="s">
        <v>71</v>
      </c>
      <c r="D249" s="3">
        <v>44498</v>
      </c>
      <c r="E249" s="4">
        <v>0.6020833333333333</v>
      </c>
      <c r="F249" s="5">
        <v>44470</v>
      </c>
      <c r="G249" s="3">
        <v>44498</v>
      </c>
      <c r="H249" s="4">
        <v>0.96944444444444444</v>
      </c>
      <c r="I249" s="4">
        <v>0.36736111111111114</v>
      </c>
      <c r="J249" s="1">
        <v>2</v>
      </c>
      <c r="K249" s="1" t="s">
        <v>776</v>
      </c>
      <c r="L249" s="1" t="s">
        <v>1636</v>
      </c>
      <c r="M249" s="1" t="s">
        <v>75</v>
      </c>
      <c r="N249" s="1" t="s">
        <v>1244</v>
      </c>
      <c r="O249" s="1" t="s">
        <v>77</v>
      </c>
      <c r="P249" s="1" t="s">
        <v>78</v>
      </c>
      <c r="Q249" s="1" t="s">
        <v>78</v>
      </c>
      <c r="R249" s="1" t="s">
        <v>78</v>
      </c>
      <c r="S249" s="1" t="s">
        <v>96</v>
      </c>
      <c r="T249" s="1" t="s">
        <v>72</v>
      </c>
      <c r="U249" s="16" t="s">
        <v>1002</v>
      </c>
      <c r="V249" s="1" t="s">
        <v>80</v>
      </c>
      <c r="W249" s="1" t="s">
        <v>778</v>
      </c>
      <c r="X249" s="1" t="s">
        <v>779</v>
      </c>
      <c r="Y249" s="1" t="s">
        <v>780</v>
      </c>
      <c r="Z249" s="1" t="s">
        <v>84</v>
      </c>
      <c r="AA249" s="1" t="s">
        <v>72</v>
      </c>
      <c r="AB249" s="1" t="s">
        <v>140</v>
      </c>
      <c r="AC249" s="1" t="s">
        <v>140</v>
      </c>
      <c r="AD249" s="1" t="s">
        <v>126</v>
      </c>
      <c r="AE249" s="1">
        <v>45</v>
      </c>
      <c r="AF249" s="1" t="s">
        <v>88</v>
      </c>
      <c r="AG249" s="1" t="s">
        <v>72</v>
      </c>
      <c r="AH249" s="1" t="s">
        <v>414</v>
      </c>
      <c r="AI249" s="1" t="s">
        <v>90</v>
      </c>
      <c r="AJ249" s="1" t="s">
        <v>91</v>
      </c>
      <c r="AK249" s="1" t="s">
        <v>92</v>
      </c>
      <c r="AL249" s="1" t="s">
        <v>72</v>
      </c>
      <c r="AM249" s="1" t="s">
        <v>217</v>
      </c>
      <c r="AN249" s="1" t="s">
        <v>72</v>
      </c>
      <c r="AO249" s="1" t="s">
        <v>1637</v>
      </c>
      <c r="AP249" s="1" t="s">
        <v>72</v>
      </c>
      <c r="AQ249" s="1" t="s">
        <v>72</v>
      </c>
      <c r="AR249" s="1" t="s">
        <v>220</v>
      </c>
      <c r="AS249" s="1" t="s">
        <v>72</v>
      </c>
      <c r="AT249" s="1" t="s">
        <v>72</v>
      </c>
      <c r="AU249" s="3">
        <v>44498</v>
      </c>
      <c r="AV249" s="6">
        <v>0.98958333333333337</v>
      </c>
      <c r="AW249" s="6">
        <v>1.0381944444444444</v>
      </c>
      <c r="AX249" s="6">
        <v>4.8611111111111049E-2</v>
      </c>
      <c r="AY249" s="6">
        <v>2.0138888888888928E-2</v>
      </c>
      <c r="AZ249" s="1" t="s">
        <v>1420</v>
      </c>
      <c r="BA249" s="1" t="s">
        <v>1638</v>
      </c>
      <c r="BB249" s="1" t="s">
        <v>1638</v>
      </c>
      <c r="BC249" s="1" t="s">
        <v>247</v>
      </c>
      <c r="BD249" s="1">
        <v>15</v>
      </c>
      <c r="BE249" s="1" t="s">
        <v>1639</v>
      </c>
      <c r="BF249" s="1" t="s">
        <v>75</v>
      </c>
      <c r="BG249" s="1" t="s">
        <v>72</v>
      </c>
      <c r="BH249" s="1" t="s">
        <v>88</v>
      </c>
      <c r="BI249" s="1" t="s">
        <v>96</v>
      </c>
      <c r="BJ249" s="1" t="s">
        <v>72</v>
      </c>
      <c r="BK249" s="1" t="s">
        <v>1343</v>
      </c>
      <c r="BL249" s="1" t="s">
        <v>1640</v>
      </c>
      <c r="BM249" s="1">
        <v>35</v>
      </c>
      <c r="BN249" s="1" t="s">
        <v>75</v>
      </c>
      <c r="BO249" s="1" t="s">
        <v>75</v>
      </c>
      <c r="BP249" s="1" t="s">
        <v>75</v>
      </c>
      <c r="BQ249" s="21" t="s">
        <v>99</v>
      </c>
      <c r="BR249" s="1" t="s">
        <v>1406</v>
      </c>
    </row>
    <row r="250" spans="1:70" ht="20.45" customHeight="1">
      <c r="A250" s="1" t="s">
        <v>1641</v>
      </c>
      <c r="B250" s="1">
        <v>210189</v>
      </c>
      <c r="C250" s="1" t="s">
        <v>497</v>
      </c>
      <c r="D250" s="3">
        <v>44501</v>
      </c>
      <c r="E250" s="4">
        <v>0.53472222222222221</v>
      </c>
      <c r="F250" s="5">
        <v>44501</v>
      </c>
      <c r="G250" s="3">
        <v>44501</v>
      </c>
      <c r="H250" s="4">
        <v>0.90625</v>
      </c>
      <c r="I250" s="4">
        <v>0.37152777777777779</v>
      </c>
      <c r="J250" s="1">
        <v>2</v>
      </c>
      <c r="K250" s="1" t="s">
        <v>776</v>
      </c>
      <c r="L250" s="1" t="s">
        <v>1642</v>
      </c>
      <c r="M250" s="1" t="s">
        <v>75</v>
      </c>
      <c r="N250" s="1" t="s">
        <v>1542</v>
      </c>
      <c r="O250" s="1" t="s">
        <v>497</v>
      </c>
      <c r="P250" s="1" t="s">
        <v>78</v>
      </c>
      <c r="Q250" s="1" t="s">
        <v>78</v>
      </c>
      <c r="R250" s="1" t="s">
        <v>78</v>
      </c>
      <c r="S250" s="1" t="s">
        <v>96</v>
      </c>
      <c r="T250" s="1" t="s">
        <v>72</v>
      </c>
      <c r="U250" s="19" t="s">
        <v>847</v>
      </c>
      <c r="V250" s="1" t="s">
        <v>80</v>
      </c>
      <c r="W250" s="1" t="s">
        <v>778</v>
      </c>
      <c r="X250" s="1" t="s">
        <v>779</v>
      </c>
      <c r="Y250" s="1" t="s">
        <v>780</v>
      </c>
      <c r="Z250" s="1" t="s">
        <v>443</v>
      </c>
      <c r="AA250" s="1" t="s">
        <v>444</v>
      </c>
      <c r="AB250" s="1" t="s">
        <v>444</v>
      </c>
      <c r="AC250" s="1" t="s">
        <v>444</v>
      </c>
      <c r="AD250" s="1" t="s">
        <v>87</v>
      </c>
      <c r="AE250" s="1">
        <v>70</v>
      </c>
      <c r="AF250" s="1" t="s">
        <v>88</v>
      </c>
      <c r="AG250" s="1" t="s">
        <v>72</v>
      </c>
      <c r="AH250" s="1" t="s">
        <v>414</v>
      </c>
      <c r="AI250" s="1" t="s">
        <v>90</v>
      </c>
      <c r="AJ250" s="1" t="s">
        <v>91</v>
      </c>
      <c r="AK250" s="1" t="s">
        <v>92</v>
      </c>
      <c r="AL250" s="1" t="s">
        <v>72</v>
      </c>
      <c r="AM250" s="1" t="s">
        <v>72</v>
      </c>
      <c r="AN250" s="1" t="s">
        <v>72</v>
      </c>
      <c r="AO250" s="1" t="s">
        <v>72</v>
      </c>
      <c r="AP250" s="1" t="s">
        <v>72</v>
      </c>
      <c r="AQ250" s="1" t="s">
        <v>72</v>
      </c>
      <c r="AR250" s="1" t="s">
        <v>447</v>
      </c>
      <c r="AS250" s="1" t="s">
        <v>72</v>
      </c>
      <c r="AT250" s="1" t="s">
        <v>72</v>
      </c>
      <c r="AU250" s="3">
        <v>44501</v>
      </c>
      <c r="AV250" s="6">
        <v>0.9291666666666667</v>
      </c>
      <c r="AW250" s="6">
        <v>0.96875</v>
      </c>
      <c r="AX250" s="6">
        <v>3.9583333333333304E-2</v>
      </c>
      <c r="AY250" s="6">
        <v>2.2916666666666696E-2</v>
      </c>
      <c r="AZ250" s="6">
        <v>0.39444444444444449</v>
      </c>
      <c r="BA250" s="1" t="s">
        <v>1643</v>
      </c>
      <c r="BB250" s="1" t="s">
        <v>1643</v>
      </c>
      <c r="BC250" s="1" t="s">
        <v>800</v>
      </c>
      <c r="BD250" s="1">
        <v>15</v>
      </c>
      <c r="BE250" s="1" t="s">
        <v>742</v>
      </c>
      <c r="BF250" s="1" t="s">
        <v>75</v>
      </c>
      <c r="BG250" s="1" t="s">
        <v>72</v>
      </c>
      <c r="BH250" s="1" t="s">
        <v>88</v>
      </c>
      <c r="BI250" s="1" t="s">
        <v>96</v>
      </c>
      <c r="BJ250" s="1" t="s">
        <v>72</v>
      </c>
      <c r="BK250" s="1" t="s">
        <v>1546</v>
      </c>
      <c r="BL250" s="1" t="s">
        <v>1547</v>
      </c>
      <c r="BM250" s="1">
        <v>61</v>
      </c>
      <c r="BN250" s="1" t="s">
        <v>75</v>
      </c>
      <c r="BO250" s="1" t="s">
        <v>75</v>
      </c>
      <c r="BP250" s="1" t="s">
        <v>75</v>
      </c>
      <c r="BQ250" s="21" t="s">
        <v>99</v>
      </c>
      <c r="BR250" s="1" t="s">
        <v>918</v>
      </c>
    </row>
    <row r="251" spans="1:70" ht="20.45" customHeight="1">
      <c r="A251" s="1" t="s">
        <v>1644</v>
      </c>
      <c r="B251" s="1">
        <v>210190</v>
      </c>
      <c r="C251" s="1" t="s">
        <v>497</v>
      </c>
      <c r="D251" s="3">
        <v>44502</v>
      </c>
      <c r="E251" s="4">
        <v>0.55208333333333337</v>
      </c>
      <c r="F251" s="5">
        <v>44501</v>
      </c>
      <c r="G251" s="3">
        <v>44502</v>
      </c>
      <c r="H251" s="4">
        <v>0.89930555555555547</v>
      </c>
      <c r="I251" s="4">
        <v>0.3472222222222221</v>
      </c>
      <c r="J251" s="1">
        <v>2</v>
      </c>
      <c r="K251" s="1" t="s">
        <v>776</v>
      </c>
      <c r="L251" s="1" t="s">
        <v>1645</v>
      </c>
      <c r="M251" s="1" t="s">
        <v>75</v>
      </c>
      <c r="N251" s="1" t="s">
        <v>1582</v>
      </c>
      <c r="O251" s="1" t="s">
        <v>497</v>
      </c>
      <c r="P251" s="1" t="s">
        <v>78</v>
      </c>
      <c r="Q251" s="1" t="s">
        <v>78</v>
      </c>
      <c r="R251" s="1" t="s">
        <v>78</v>
      </c>
      <c r="S251" s="1" t="s">
        <v>96</v>
      </c>
      <c r="T251" s="1" t="s">
        <v>72</v>
      </c>
      <c r="U251" s="16" t="s">
        <v>1646</v>
      </c>
      <c r="V251" s="1" t="s">
        <v>80</v>
      </c>
      <c r="W251" s="1" t="s">
        <v>778</v>
      </c>
      <c r="X251" s="1" t="s">
        <v>779</v>
      </c>
      <c r="Y251" s="1" t="s">
        <v>780</v>
      </c>
      <c r="Z251" s="1" t="s">
        <v>84</v>
      </c>
      <c r="AA251" s="1" t="s">
        <v>72</v>
      </c>
      <c r="AB251" s="1" t="s">
        <v>140</v>
      </c>
      <c r="AC251" s="1" t="s">
        <v>140</v>
      </c>
      <c r="AD251" s="1" t="s">
        <v>126</v>
      </c>
      <c r="AE251" s="1">
        <v>50</v>
      </c>
      <c r="AF251" s="1" t="s">
        <v>88</v>
      </c>
      <c r="AG251" s="1" t="s">
        <v>72</v>
      </c>
      <c r="AH251" s="1" t="s">
        <v>954</v>
      </c>
      <c r="AI251" s="1" t="s">
        <v>90</v>
      </c>
      <c r="AJ251" s="1" t="s">
        <v>91</v>
      </c>
      <c r="AK251" s="1" t="s">
        <v>92</v>
      </c>
      <c r="AL251" s="1" t="s">
        <v>72</v>
      </c>
      <c r="AM251" s="1" t="s">
        <v>254</v>
      </c>
      <c r="AN251" s="1" t="s">
        <v>72</v>
      </c>
      <c r="AO251" s="1" t="s">
        <v>1274</v>
      </c>
      <c r="AP251" s="1" t="s">
        <v>72</v>
      </c>
      <c r="AQ251" s="1" t="s">
        <v>72</v>
      </c>
      <c r="AR251" s="1" t="s">
        <v>220</v>
      </c>
      <c r="AS251" s="1" t="s">
        <v>72</v>
      </c>
      <c r="AT251" s="1" t="s">
        <v>72</v>
      </c>
      <c r="AU251" s="3">
        <v>44502</v>
      </c>
      <c r="AV251" s="6">
        <v>0.92013888888888884</v>
      </c>
      <c r="AW251" s="6">
        <v>0.98958333333333337</v>
      </c>
      <c r="AX251" s="6">
        <v>6.9444444444444531E-2</v>
      </c>
      <c r="AY251" s="6">
        <v>2.083333333333337E-2</v>
      </c>
      <c r="AZ251" s="1" t="s">
        <v>1647</v>
      </c>
      <c r="BA251" s="1" t="s">
        <v>1648</v>
      </c>
      <c r="BB251" s="1" t="s">
        <v>1648</v>
      </c>
      <c r="BC251" s="1" t="s">
        <v>247</v>
      </c>
      <c r="BD251" s="1">
        <v>15</v>
      </c>
      <c r="BE251" s="1" t="s">
        <v>742</v>
      </c>
      <c r="BF251" s="1" t="s">
        <v>75</v>
      </c>
      <c r="BG251" s="1" t="s">
        <v>72</v>
      </c>
      <c r="BH251" s="1" t="s">
        <v>88</v>
      </c>
      <c r="BI251" s="1" t="s">
        <v>96</v>
      </c>
      <c r="BJ251" s="1" t="s">
        <v>72</v>
      </c>
      <c r="BK251" s="1" t="s">
        <v>1343</v>
      </c>
      <c r="BL251" s="1" t="s">
        <v>1588</v>
      </c>
      <c r="BM251" s="1">
        <v>67</v>
      </c>
      <c r="BN251" s="1" t="s">
        <v>75</v>
      </c>
      <c r="BO251" s="1" t="s">
        <v>75</v>
      </c>
      <c r="BP251" s="1" t="s">
        <v>75</v>
      </c>
      <c r="BQ251" s="21" t="s">
        <v>99</v>
      </c>
      <c r="BR251" s="21" t="s">
        <v>100</v>
      </c>
    </row>
    <row r="252" spans="1:70" ht="20.45" customHeight="1">
      <c r="A252" s="1" t="s">
        <v>1649</v>
      </c>
      <c r="B252" s="1">
        <v>210191</v>
      </c>
      <c r="C252" s="1" t="s">
        <v>497</v>
      </c>
      <c r="D252" s="3">
        <v>44503</v>
      </c>
      <c r="E252" s="4">
        <v>0.43958333333333338</v>
      </c>
      <c r="F252" s="5">
        <v>44501</v>
      </c>
      <c r="G252" s="3">
        <v>44503</v>
      </c>
      <c r="H252" s="4">
        <v>0.50416666666666665</v>
      </c>
      <c r="I252" s="4">
        <v>6.458333333333327E-2</v>
      </c>
      <c r="J252" s="1">
        <v>3</v>
      </c>
      <c r="K252" s="1" t="s">
        <v>776</v>
      </c>
      <c r="L252" s="1" t="s">
        <v>1650</v>
      </c>
      <c r="M252" s="1" t="s">
        <v>75</v>
      </c>
      <c r="N252" s="1" t="s">
        <v>1582</v>
      </c>
      <c r="O252" s="1" t="s">
        <v>497</v>
      </c>
      <c r="P252" s="1" t="s">
        <v>78</v>
      </c>
      <c r="Q252" s="1" t="s">
        <v>78</v>
      </c>
      <c r="R252" s="1" t="s">
        <v>78</v>
      </c>
      <c r="S252" s="1" t="s">
        <v>96</v>
      </c>
      <c r="T252" s="1" t="s">
        <v>72</v>
      </c>
      <c r="U252" s="16" t="s">
        <v>747</v>
      </c>
      <c r="V252" s="1" t="s">
        <v>80</v>
      </c>
      <c r="W252" s="1" t="s">
        <v>812</v>
      </c>
      <c r="X252" s="1" t="s">
        <v>813</v>
      </c>
      <c r="Y252" s="1" t="s">
        <v>814</v>
      </c>
      <c r="Z252" s="1" t="s">
        <v>84</v>
      </c>
      <c r="AA252" s="1" t="s">
        <v>72</v>
      </c>
      <c r="AB252" s="1" t="s">
        <v>140</v>
      </c>
      <c r="AC252" s="1" t="s">
        <v>181</v>
      </c>
      <c r="AD252" s="1" t="s">
        <v>126</v>
      </c>
      <c r="AE252" s="1">
        <v>60</v>
      </c>
      <c r="AF252" s="1" t="s">
        <v>88</v>
      </c>
      <c r="AG252" s="1" t="s">
        <v>72</v>
      </c>
      <c r="AH252" s="1" t="s">
        <v>954</v>
      </c>
      <c r="AI252" s="1" t="s">
        <v>90</v>
      </c>
      <c r="AJ252" s="1" t="s">
        <v>91</v>
      </c>
      <c r="AK252" s="1" t="s">
        <v>92</v>
      </c>
      <c r="AL252" s="1" t="s">
        <v>72</v>
      </c>
      <c r="AM252" s="1" t="s">
        <v>229</v>
      </c>
      <c r="AN252" s="1">
        <v>2</v>
      </c>
      <c r="AO252" s="1" t="s">
        <v>933</v>
      </c>
      <c r="AP252" s="1" t="s">
        <v>72</v>
      </c>
      <c r="AQ252" s="1" t="s">
        <v>72</v>
      </c>
      <c r="AR252" s="1" t="s">
        <v>220</v>
      </c>
      <c r="AS252" s="1" t="s">
        <v>72</v>
      </c>
      <c r="AT252" s="1" t="s">
        <v>72</v>
      </c>
      <c r="AU252" s="3">
        <v>44503</v>
      </c>
      <c r="AV252" s="6">
        <v>0.54513888888888895</v>
      </c>
      <c r="AW252" s="6">
        <v>0.62847222222222221</v>
      </c>
      <c r="AX252" s="6">
        <v>8.3333333333333259E-2</v>
      </c>
      <c r="AY252" s="6">
        <v>4.0972222222222299E-2</v>
      </c>
      <c r="AZ252" s="1" t="s">
        <v>879</v>
      </c>
      <c r="BA252" s="1" t="s">
        <v>1651</v>
      </c>
      <c r="BB252" s="1" t="s">
        <v>1651</v>
      </c>
      <c r="BC252" s="1" t="s">
        <v>247</v>
      </c>
      <c r="BD252" s="1">
        <v>15</v>
      </c>
      <c r="BE252" s="1" t="s">
        <v>742</v>
      </c>
      <c r="BF252" s="1" t="s">
        <v>75</v>
      </c>
      <c r="BG252" s="1" t="s">
        <v>72</v>
      </c>
      <c r="BH252" s="1" t="s">
        <v>88</v>
      </c>
      <c r="BI252" s="1" t="s">
        <v>96</v>
      </c>
      <c r="BJ252" s="1" t="s">
        <v>72</v>
      </c>
      <c r="BK252" s="1" t="s">
        <v>1343</v>
      </c>
      <c r="BL252" s="1" t="s">
        <v>1588</v>
      </c>
      <c r="BM252" s="1">
        <v>77</v>
      </c>
      <c r="BN252" s="1" t="s">
        <v>75</v>
      </c>
      <c r="BO252" s="1" t="s">
        <v>75</v>
      </c>
      <c r="BP252" s="1" t="s">
        <v>75</v>
      </c>
      <c r="BQ252" s="21" t="s">
        <v>99</v>
      </c>
      <c r="BR252" s="21" t="s">
        <v>100</v>
      </c>
    </row>
    <row r="253" spans="1:70" ht="20.45" customHeight="1">
      <c r="A253" s="10" t="s">
        <v>1652</v>
      </c>
      <c r="B253" s="10">
        <v>210192</v>
      </c>
      <c r="C253" s="10" t="s">
        <v>71</v>
      </c>
      <c r="D253" s="11">
        <v>44508</v>
      </c>
      <c r="E253" s="12">
        <v>0.54305555555555551</v>
      </c>
      <c r="F253" s="13">
        <v>44501</v>
      </c>
      <c r="G253" s="11">
        <v>44508</v>
      </c>
      <c r="H253" s="12">
        <v>0.90347222222222223</v>
      </c>
      <c r="I253" s="12">
        <v>0.36041666666666672</v>
      </c>
      <c r="J253" s="10">
        <v>2</v>
      </c>
      <c r="K253" s="10" t="s">
        <v>776</v>
      </c>
      <c r="L253" s="10" t="s">
        <v>1653</v>
      </c>
      <c r="M253" s="10" t="s">
        <v>75</v>
      </c>
      <c r="N253" s="10" t="s">
        <v>208</v>
      </c>
      <c r="O253" s="10" t="s">
        <v>77</v>
      </c>
      <c r="P253" s="1" t="s">
        <v>78</v>
      </c>
      <c r="Q253" s="1" t="s">
        <v>78</v>
      </c>
      <c r="R253" s="10" t="s">
        <v>78</v>
      </c>
      <c r="S253" s="1" t="s">
        <v>96</v>
      </c>
      <c r="T253" s="1" t="s">
        <v>72</v>
      </c>
      <c r="U253" s="17" t="s">
        <v>1654</v>
      </c>
      <c r="V253" s="10" t="s">
        <v>80</v>
      </c>
      <c r="W253" s="10" t="s">
        <v>778</v>
      </c>
      <c r="X253" s="10" t="s">
        <v>779</v>
      </c>
      <c r="Y253" s="10" t="s">
        <v>780</v>
      </c>
      <c r="Z253" s="10" t="s">
        <v>152</v>
      </c>
      <c r="AA253" s="1" t="s">
        <v>72</v>
      </c>
      <c r="AB253" s="10" t="s">
        <v>153</v>
      </c>
      <c r="AC253" s="10" t="s">
        <v>153</v>
      </c>
      <c r="AD253" s="10" t="s">
        <v>126</v>
      </c>
      <c r="AE253" s="10">
        <v>47</v>
      </c>
      <c r="AF253" s="1" t="s">
        <v>88</v>
      </c>
      <c r="AG253" s="1" t="s">
        <v>72</v>
      </c>
      <c r="AH253" s="10" t="s">
        <v>954</v>
      </c>
      <c r="AI253" s="10" t="s">
        <v>90</v>
      </c>
      <c r="AJ253" s="10" t="s">
        <v>91</v>
      </c>
      <c r="AK253" s="1" t="s">
        <v>216</v>
      </c>
      <c r="AL253" s="1" t="s">
        <v>72</v>
      </c>
      <c r="AM253" s="1" t="s">
        <v>244</v>
      </c>
      <c r="AN253" s="1" t="s">
        <v>72</v>
      </c>
      <c r="AO253" s="10" t="s">
        <v>415</v>
      </c>
      <c r="AP253" s="1">
        <v>1</v>
      </c>
      <c r="AQ253" s="10" t="s">
        <v>1022</v>
      </c>
      <c r="AR253" s="10" t="s">
        <v>1655</v>
      </c>
      <c r="AS253" s="1" t="s">
        <v>72</v>
      </c>
      <c r="AT253" s="1" t="s">
        <v>72</v>
      </c>
      <c r="AU253" s="1" t="s">
        <v>72</v>
      </c>
      <c r="AV253" s="1" t="s">
        <v>72</v>
      </c>
      <c r="AW253" s="1" t="s">
        <v>72</v>
      </c>
      <c r="AX253" s="1" t="s">
        <v>72</v>
      </c>
      <c r="AY253" s="1" t="s">
        <v>72</v>
      </c>
      <c r="AZ253" s="1" t="s">
        <v>72</v>
      </c>
      <c r="BA253" s="1" t="s">
        <v>72</v>
      </c>
      <c r="BB253" s="1" t="s">
        <v>72</v>
      </c>
      <c r="BC253" s="1" t="s">
        <v>72</v>
      </c>
      <c r="BD253" s="1" t="s">
        <v>72</v>
      </c>
      <c r="BE253" s="1" t="s">
        <v>72</v>
      </c>
      <c r="BF253" s="1" t="s">
        <v>72</v>
      </c>
      <c r="BG253" s="1" t="s">
        <v>72</v>
      </c>
      <c r="BH253" s="1" t="s">
        <v>88</v>
      </c>
      <c r="BI253" s="1" t="s">
        <v>72</v>
      </c>
      <c r="BJ253" s="1" t="s">
        <v>72</v>
      </c>
      <c r="BK253" s="1" t="s">
        <v>72</v>
      </c>
      <c r="BL253" s="1" t="s">
        <v>72</v>
      </c>
      <c r="BM253" s="1" t="s">
        <v>72</v>
      </c>
      <c r="BN253" s="1" t="s">
        <v>72</v>
      </c>
      <c r="BO253" s="1" t="s">
        <v>72</v>
      </c>
      <c r="BP253" s="1" t="s">
        <v>72</v>
      </c>
      <c r="BQ253" s="1" t="s">
        <v>547</v>
      </c>
    </row>
    <row r="254" spans="1:70" ht="20.45" customHeight="1">
      <c r="A254" s="1" t="s">
        <v>1656</v>
      </c>
      <c r="B254" s="1">
        <v>210193</v>
      </c>
      <c r="C254" s="1" t="s">
        <v>497</v>
      </c>
      <c r="D254" s="3">
        <v>44509</v>
      </c>
      <c r="E254" s="4">
        <v>0.42777777777777781</v>
      </c>
      <c r="F254" s="5">
        <v>44501</v>
      </c>
      <c r="G254" s="3">
        <v>44509</v>
      </c>
      <c r="H254" s="4">
        <v>0.53888888888888886</v>
      </c>
      <c r="I254" s="4">
        <v>0.11111111111111105</v>
      </c>
      <c r="J254" s="1">
        <v>2</v>
      </c>
      <c r="K254" s="1" t="s">
        <v>776</v>
      </c>
      <c r="L254" s="1" t="s">
        <v>1657</v>
      </c>
      <c r="M254" s="1" t="s">
        <v>75</v>
      </c>
      <c r="N254" s="1" t="s">
        <v>830</v>
      </c>
      <c r="O254" s="1" t="s">
        <v>497</v>
      </c>
      <c r="P254" s="1" t="s">
        <v>78</v>
      </c>
      <c r="Q254" s="1" t="s">
        <v>78</v>
      </c>
      <c r="R254" s="1" t="s">
        <v>78</v>
      </c>
      <c r="S254" s="1" t="s">
        <v>79</v>
      </c>
      <c r="T254" s="1" t="s">
        <v>72</v>
      </c>
      <c r="U254" s="16" t="s">
        <v>1658</v>
      </c>
      <c r="V254" s="1" t="s">
        <v>80</v>
      </c>
      <c r="W254" s="1" t="s">
        <v>812</v>
      </c>
      <c r="X254" s="1" t="s">
        <v>813</v>
      </c>
      <c r="Y254" s="1" t="s">
        <v>814</v>
      </c>
      <c r="Z254" s="1" t="s">
        <v>84</v>
      </c>
      <c r="AA254" s="1" t="s">
        <v>72</v>
      </c>
      <c r="AB254" s="1" t="s">
        <v>104</v>
      </c>
      <c r="AC254" s="1" t="s">
        <v>278</v>
      </c>
      <c r="AD254" s="1" t="s">
        <v>87</v>
      </c>
      <c r="AE254" s="1">
        <v>35</v>
      </c>
      <c r="AF254" s="1" t="s">
        <v>88</v>
      </c>
      <c r="AG254" s="1" t="s">
        <v>72</v>
      </c>
      <c r="AH254" s="1" t="s">
        <v>954</v>
      </c>
      <c r="AI254" s="1" t="s">
        <v>90</v>
      </c>
      <c r="AJ254" s="1" t="s">
        <v>91</v>
      </c>
      <c r="AK254" s="1" t="s">
        <v>92</v>
      </c>
      <c r="AL254" s="1" t="s">
        <v>72</v>
      </c>
      <c r="AM254" s="1" t="s">
        <v>72</v>
      </c>
      <c r="AN254" s="1" t="s">
        <v>72</v>
      </c>
      <c r="AO254" s="1" t="s">
        <v>72</v>
      </c>
      <c r="AP254" s="1" t="s">
        <v>72</v>
      </c>
      <c r="AQ254" s="1" t="s">
        <v>72</v>
      </c>
      <c r="AR254" s="1" t="s">
        <v>220</v>
      </c>
      <c r="AS254" s="1" t="s">
        <v>72</v>
      </c>
      <c r="AT254" s="1" t="s">
        <v>72</v>
      </c>
      <c r="AU254" s="3">
        <v>44509</v>
      </c>
      <c r="AV254" s="6">
        <v>0.61458333333333337</v>
      </c>
      <c r="AW254" s="4" t="s">
        <v>72</v>
      </c>
      <c r="AX254" s="4" t="s">
        <v>72</v>
      </c>
      <c r="AY254" s="4" t="s">
        <v>72</v>
      </c>
      <c r="AZ254" s="6" t="s">
        <v>72</v>
      </c>
      <c r="BA254" s="1" t="s">
        <v>72</v>
      </c>
      <c r="BB254" s="1" t="s">
        <v>72</v>
      </c>
      <c r="BC254" s="1" t="s">
        <v>72</v>
      </c>
      <c r="BD254" s="1" t="s">
        <v>72</v>
      </c>
      <c r="BE254" s="1" t="s">
        <v>72</v>
      </c>
      <c r="BF254" s="1" t="s">
        <v>72</v>
      </c>
      <c r="BG254" s="1" t="s">
        <v>72</v>
      </c>
      <c r="BH254" s="1" t="s">
        <v>88</v>
      </c>
      <c r="BI254" s="1" t="s">
        <v>79</v>
      </c>
      <c r="BJ254" s="1" t="s">
        <v>707</v>
      </c>
      <c r="BK254" s="6" t="s">
        <v>72</v>
      </c>
      <c r="BL254" s="6" t="s">
        <v>72</v>
      </c>
      <c r="BM254" s="6" t="s">
        <v>72</v>
      </c>
      <c r="BN254" s="1" t="s">
        <v>88</v>
      </c>
      <c r="BO254" s="1" t="s">
        <v>88</v>
      </c>
      <c r="BP254" s="1" t="s">
        <v>88</v>
      </c>
      <c r="BQ254" s="1" t="s">
        <v>160</v>
      </c>
      <c r="BR254" s="1" t="s">
        <v>768</v>
      </c>
    </row>
    <row r="255" spans="1:70" ht="20.45" customHeight="1">
      <c r="A255" s="1" t="s">
        <v>1659</v>
      </c>
      <c r="B255" s="1">
        <v>210194</v>
      </c>
      <c r="C255" s="1" t="s">
        <v>71</v>
      </c>
      <c r="D255" s="3">
        <v>44511</v>
      </c>
      <c r="E255" s="4">
        <v>0.81180555555555556</v>
      </c>
      <c r="F255" s="5">
        <v>44501</v>
      </c>
      <c r="G255" s="3">
        <v>44511</v>
      </c>
      <c r="H255" s="4">
        <v>0.8881944444444444</v>
      </c>
      <c r="I255" s="4">
        <v>7.638888888888884E-2</v>
      </c>
      <c r="J255" s="1">
        <v>4</v>
      </c>
      <c r="K255" s="1" t="s">
        <v>776</v>
      </c>
      <c r="L255" s="1" t="s">
        <v>1660</v>
      </c>
      <c r="M255" s="1" t="s">
        <v>75</v>
      </c>
      <c r="N255" s="1" t="s">
        <v>1244</v>
      </c>
      <c r="O255" s="1" t="s">
        <v>77</v>
      </c>
      <c r="P255" s="1" t="s">
        <v>78</v>
      </c>
      <c r="Q255" s="8" t="s">
        <v>172</v>
      </c>
      <c r="R255" s="8" t="s">
        <v>172</v>
      </c>
      <c r="S255" s="1" t="s">
        <v>96</v>
      </c>
      <c r="T255" s="1" t="s">
        <v>1118</v>
      </c>
      <c r="U255" s="16" t="s">
        <v>1661</v>
      </c>
      <c r="V255" s="1" t="s">
        <v>80</v>
      </c>
      <c r="W255" s="1" t="s">
        <v>81</v>
      </c>
      <c r="X255" s="1" t="s">
        <v>123</v>
      </c>
      <c r="Y255" s="1" t="s">
        <v>83</v>
      </c>
      <c r="Z255" s="1" t="s">
        <v>84</v>
      </c>
      <c r="AA255" s="1" t="s">
        <v>72</v>
      </c>
      <c r="AB255" s="1" t="s">
        <v>140</v>
      </c>
      <c r="AC255" s="1" t="s">
        <v>181</v>
      </c>
      <c r="AD255" s="1" t="s">
        <v>126</v>
      </c>
      <c r="AE255" s="1">
        <v>65</v>
      </c>
      <c r="AF255" s="1" t="s">
        <v>88</v>
      </c>
      <c r="AG255" s="1" t="s">
        <v>72</v>
      </c>
      <c r="AH255" s="1" t="s">
        <v>954</v>
      </c>
      <c r="AI255" s="1" t="s">
        <v>90</v>
      </c>
      <c r="AJ255" s="1" t="s">
        <v>91</v>
      </c>
      <c r="AK255" s="1" t="s">
        <v>92</v>
      </c>
      <c r="AL255" s="1" t="s">
        <v>72</v>
      </c>
      <c r="AM255" s="1" t="s">
        <v>229</v>
      </c>
      <c r="AN255" s="1">
        <v>2</v>
      </c>
      <c r="AO255" s="1" t="s">
        <v>230</v>
      </c>
      <c r="AP255" s="1" t="s">
        <v>72</v>
      </c>
      <c r="AQ255" s="1" t="s">
        <v>72</v>
      </c>
      <c r="AR255" s="1" t="s">
        <v>220</v>
      </c>
      <c r="AS255" s="1" t="s">
        <v>72</v>
      </c>
      <c r="AT255" s="1" t="s">
        <v>72</v>
      </c>
      <c r="AU255" s="3">
        <v>44511</v>
      </c>
      <c r="AV255" s="6">
        <v>0.90972222222222221</v>
      </c>
      <c r="AW255" s="6">
        <v>1.0138888888888888</v>
      </c>
      <c r="AX255" s="6" t="s">
        <v>72</v>
      </c>
      <c r="AY255" s="6" t="s">
        <v>72</v>
      </c>
      <c r="AZ255" s="6" t="s">
        <v>72</v>
      </c>
      <c r="BA255" s="1" t="s">
        <v>1662</v>
      </c>
      <c r="BB255" s="1" t="s">
        <v>72</v>
      </c>
      <c r="BC255" s="1" t="s">
        <v>800</v>
      </c>
      <c r="BD255" s="1">
        <v>15</v>
      </c>
      <c r="BE255" s="1" t="s">
        <v>1639</v>
      </c>
      <c r="BF255" s="1" t="s">
        <v>88</v>
      </c>
      <c r="BG255" s="1" t="s">
        <v>72</v>
      </c>
      <c r="BH255" s="1" t="s">
        <v>88</v>
      </c>
      <c r="BI255" s="1" t="s">
        <v>96</v>
      </c>
      <c r="BJ255" s="1" t="s">
        <v>72</v>
      </c>
      <c r="BK255" s="1" t="s">
        <v>1343</v>
      </c>
      <c r="BL255" s="1" t="s">
        <v>1663</v>
      </c>
      <c r="BM255" s="1">
        <v>78</v>
      </c>
      <c r="BN255" s="1" t="s">
        <v>75</v>
      </c>
      <c r="BO255" s="1" t="s">
        <v>75</v>
      </c>
      <c r="BP255" s="1" t="s">
        <v>75</v>
      </c>
      <c r="BQ255" s="21" t="s">
        <v>99</v>
      </c>
      <c r="BR255" s="1" t="s">
        <v>1406</v>
      </c>
    </row>
    <row r="256" spans="1:70" ht="20.45" customHeight="1">
      <c r="A256" s="1" t="s">
        <v>1664</v>
      </c>
      <c r="B256" s="1">
        <v>210195</v>
      </c>
      <c r="C256" s="1" t="s">
        <v>71</v>
      </c>
      <c r="D256" s="3">
        <v>44511</v>
      </c>
      <c r="E256" s="4">
        <v>0.64027777777777783</v>
      </c>
      <c r="F256" s="5">
        <v>44501</v>
      </c>
      <c r="G256" s="3">
        <v>44512</v>
      </c>
      <c r="H256" s="4">
        <v>1.1291666666666667</v>
      </c>
      <c r="I256" s="4">
        <v>0.48888888888888882</v>
      </c>
      <c r="J256" s="1">
        <v>2</v>
      </c>
      <c r="K256" s="1" t="s">
        <v>776</v>
      </c>
      <c r="L256" s="1" t="s">
        <v>1665</v>
      </c>
      <c r="M256" s="1" t="s">
        <v>75</v>
      </c>
      <c r="N256" s="1" t="s">
        <v>1244</v>
      </c>
      <c r="O256" s="1" t="s">
        <v>77</v>
      </c>
      <c r="P256" s="1" t="s">
        <v>78</v>
      </c>
      <c r="Q256" s="1" t="s">
        <v>78</v>
      </c>
      <c r="R256" s="1" t="s">
        <v>78</v>
      </c>
      <c r="S256" s="1" t="s">
        <v>79</v>
      </c>
      <c r="T256" s="1" t="s">
        <v>72</v>
      </c>
      <c r="U256" s="16" t="s">
        <v>747</v>
      </c>
      <c r="V256" s="1" t="s">
        <v>80</v>
      </c>
      <c r="W256" s="1" t="s">
        <v>778</v>
      </c>
      <c r="X256" s="1" t="s">
        <v>779</v>
      </c>
      <c r="Y256" s="1" t="s">
        <v>780</v>
      </c>
      <c r="Z256" s="1" t="s">
        <v>84</v>
      </c>
      <c r="AA256" s="1" t="s">
        <v>72</v>
      </c>
      <c r="AB256" s="1" t="s">
        <v>140</v>
      </c>
      <c r="AC256" s="1" t="s">
        <v>140</v>
      </c>
      <c r="AD256" s="1" t="s">
        <v>126</v>
      </c>
      <c r="AE256" s="1">
        <v>45</v>
      </c>
      <c r="AF256" s="1" t="s">
        <v>88</v>
      </c>
      <c r="AG256" s="1" t="s">
        <v>72</v>
      </c>
      <c r="AH256" s="1" t="s">
        <v>299</v>
      </c>
      <c r="AI256" s="1" t="s">
        <v>90</v>
      </c>
      <c r="AJ256" s="1" t="s">
        <v>91</v>
      </c>
      <c r="AK256" s="1" t="s">
        <v>92</v>
      </c>
      <c r="AL256" s="1" t="s">
        <v>72</v>
      </c>
      <c r="AM256" s="1" t="s">
        <v>254</v>
      </c>
      <c r="AN256" s="1" t="s">
        <v>72</v>
      </c>
      <c r="AO256" s="1" t="s">
        <v>1274</v>
      </c>
      <c r="AP256" s="1" t="s">
        <v>72</v>
      </c>
      <c r="AQ256" s="1" t="s">
        <v>72</v>
      </c>
      <c r="AR256" s="1" t="s">
        <v>220</v>
      </c>
      <c r="AS256" s="1" t="s">
        <v>72</v>
      </c>
      <c r="AT256" s="1" t="s">
        <v>72</v>
      </c>
      <c r="AU256" s="3">
        <v>44512</v>
      </c>
      <c r="AV256" s="6">
        <v>0.40972222222222221</v>
      </c>
      <c r="AW256" s="6">
        <v>0.52083333333333337</v>
      </c>
      <c r="AX256" s="6" t="s">
        <v>72</v>
      </c>
      <c r="AY256" s="6" t="s">
        <v>72</v>
      </c>
      <c r="AZ256" s="6" t="s">
        <v>72</v>
      </c>
      <c r="BA256" s="6" t="s">
        <v>72</v>
      </c>
      <c r="BB256" s="6" t="s">
        <v>72</v>
      </c>
      <c r="BC256" s="6" t="s">
        <v>72</v>
      </c>
      <c r="BD256" s="6" t="s">
        <v>72</v>
      </c>
      <c r="BE256" s="1" t="s">
        <v>589</v>
      </c>
      <c r="BF256" s="1" t="s">
        <v>75</v>
      </c>
      <c r="BG256" s="1" t="s">
        <v>72</v>
      </c>
      <c r="BH256" s="1" t="s">
        <v>88</v>
      </c>
      <c r="BI256" s="1" t="s">
        <v>79</v>
      </c>
      <c r="BJ256" s="1" t="s">
        <v>707</v>
      </c>
      <c r="BK256" s="6" t="s">
        <v>72</v>
      </c>
      <c r="BL256" s="6" t="s">
        <v>72</v>
      </c>
      <c r="BM256" s="6" t="s">
        <v>72</v>
      </c>
      <c r="BN256" s="1" t="s">
        <v>88</v>
      </c>
      <c r="BO256" s="1" t="s">
        <v>88</v>
      </c>
      <c r="BP256" s="1" t="s">
        <v>88</v>
      </c>
      <c r="BQ256" s="1" t="s">
        <v>160</v>
      </c>
      <c r="BR256" s="1" t="s">
        <v>768</v>
      </c>
    </row>
    <row r="257" spans="1:70" ht="20.45" customHeight="1">
      <c r="A257" s="1" t="s">
        <v>1666</v>
      </c>
      <c r="B257" s="1">
        <v>210196</v>
      </c>
      <c r="C257" s="1" t="s">
        <v>71</v>
      </c>
      <c r="D257" s="3">
        <v>44512</v>
      </c>
      <c r="E257" s="4">
        <v>0.84513888888888899</v>
      </c>
      <c r="F257" s="5">
        <v>44501</v>
      </c>
      <c r="G257" s="3">
        <v>44512</v>
      </c>
      <c r="H257" s="4">
        <v>0.93541666666666667</v>
      </c>
      <c r="I257" s="4">
        <v>9.0277777777777679E-2</v>
      </c>
      <c r="J257" s="1">
        <v>2</v>
      </c>
      <c r="K257" s="1" t="s">
        <v>776</v>
      </c>
      <c r="L257" s="1" t="s">
        <v>1667</v>
      </c>
      <c r="M257" s="1" t="s">
        <v>75</v>
      </c>
      <c r="N257" s="1" t="s">
        <v>1462</v>
      </c>
      <c r="O257" s="1" t="s">
        <v>77</v>
      </c>
      <c r="P257" s="1" t="s">
        <v>78</v>
      </c>
      <c r="Q257" s="1" t="s">
        <v>78</v>
      </c>
      <c r="R257" s="1" t="s">
        <v>78</v>
      </c>
      <c r="S257" s="1" t="s">
        <v>96</v>
      </c>
      <c r="T257" s="1" t="s">
        <v>72</v>
      </c>
      <c r="U257" s="16" t="s">
        <v>1668</v>
      </c>
      <c r="V257" s="1" t="s">
        <v>80</v>
      </c>
      <c r="W257" s="1" t="s">
        <v>81</v>
      </c>
      <c r="X257" s="1" t="s">
        <v>123</v>
      </c>
      <c r="Y257" s="1" t="s">
        <v>83</v>
      </c>
      <c r="Z257" s="1" t="s">
        <v>490</v>
      </c>
      <c r="AA257" s="1" t="s">
        <v>72</v>
      </c>
      <c r="AB257" s="1" t="s">
        <v>491</v>
      </c>
      <c r="AC257" s="1" t="s">
        <v>492</v>
      </c>
      <c r="AD257" s="1" t="s">
        <v>126</v>
      </c>
      <c r="AE257" s="1">
        <v>50</v>
      </c>
      <c r="AF257" s="1" t="s">
        <v>88</v>
      </c>
      <c r="AG257" s="1" t="s">
        <v>72</v>
      </c>
      <c r="AH257" s="1" t="s">
        <v>954</v>
      </c>
      <c r="AI257" s="1" t="s">
        <v>90</v>
      </c>
      <c r="AJ257" s="1" t="s">
        <v>91</v>
      </c>
      <c r="AK257" s="1" t="s">
        <v>92</v>
      </c>
      <c r="AL257" s="1" t="s">
        <v>72</v>
      </c>
      <c r="AM257" s="1" t="s">
        <v>229</v>
      </c>
      <c r="AN257" s="1">
        <v>1</v>
      </c>
      <c r="AO257" s="1" t="s">
        <v>230</v>
      </c>
      <c r="AP257" s="1" t="s">
        <v>72</v>
      </c>
      <c r="AQ257" s="1" t="s">
        <v>72</v>
      </c>
      <c r="AR257" s="1" t="s">
        <v>493</v>
      </c>
      <c r="AS257" s="1" t="s">
        <v>72</v>
      </c>
      <c r="AT257" s="1" t="s">
        <v>72</v>
      </c>
      <c r="AU257" s="3">
        <v>44513</v>
      </c>
      <c r="AV257" s="6">
        <v>0.38194444444444442</v>
      </c>
      <c r="AW257" s="6">
        <v>0.47916666666666669</v>
      </c>
      <c r="AX257" s="6" t="s">
        <v>72</v>
      </c>
      <c r="AY257" s="6" t="s">
        <v>72</v>
      </c>
      <c r="AZ257" s="6" t="s">
        <v>72</v>
      </c>
      <c r="BA257" s="1" t="s">
        <v>1669</v>
      </c>
      <c r="BB257" s="1" t="s">
        <v>72</v>
      </c>
      <c r="BC257" s="1" t="s">
        <v>247</v>
      </c>
      <c r="BD257" s="1">
        <v>15</v>
      </c>
      <c r="BE257" s="1" t="s">
        <v>589</v>
      </c>
      <c r="BF257" s="1" t="s">
        <v>75</v>
      </c>
      <c r="BG257" s="1" t="s">
        <v>72</v>
      </c>
      <c r="BH257" s="1" t="s">
        <v>88</v>
      </c>
      <c r="BI257" s="1" t="s">
        <v>96</v>
      </c>
      <c r="BJ257" s="1" t="s">
        <v>72</v>
      </c>
      <c r="BK257" s="1" t="s">
        <v>1670</v>
      </c>
      <c r="BL257" s="1" t="s">
        <v>1671</v>
      </c>
      <c r="BM257" s="1">
        <v>84</v>
      </c>
      <c r="BN257" s="1" t="s">
        <v>75</v>
      </c>
      <c r="BO257" s="1" t="s">
        <v>75</v>
      </c>
      <c r="BP257" s="1" t="s">
        <v>75</v>
      </c>
      <c r="BQ257" s="21" t="s">
        <v>99</v>
      </c>
      <c r="BR257" s="21" t="s">
        <v>100</v>
      </c>
    </row>
    <row r="258" spans="1:70" ht="20.45" customHeight="1">
      <c r="A258" s="1" t="s">
        <v>1672</v>
      </c>
      <c r="B258" s="1">
        <v>210197</v>
      </c>
      <c r="C258" s="1" t="s">
        <v>71</v>
      </c>
      <c r="D258" s="3">
        <v>44512</v>
      </c>
      <c r="E258" s="4">
        <v>0.43888888888888888</v>
      </c>
      <c r="F258" s="5">
        <v>44501</v>
      </c>
      <c r="G258" s="3">
        <v>44512</v>
      </c>
      <c r="H258" s="4">
        <v>0.98958333333333337</v>
      </c>
      <c r="I258" s="4">
        <v>0.55069444444444449</v>
      </c>
      <c r="J258" s="1">
        <v>2</v>
      </c>
      <c r="K258" s="1" t="s">
        <v>776</v>
      </c>
      <c r="L258" s="1" t="s">
        <v>1673</v>
      </c>
      <c r="M258" s="1" t="s">
        <v>75</v>
      </c>
      <c r="N258" s="1" t="s">
        <v>1244</v>
      </c>
      <c r="O258" s="1" t="s">
        <v>77</v>
      </c>
      <c r="P258" s="1" t="s">
        <v>78</v>
      </c>
      <c r="Q258" s="1" t="s">
        <v>78</v>
      </c>
      <c r="R258" s="1" t="s">
        <v>78</v>
      </c>
      <c r="S258" s="1" t="s">
        <v>96</v>
      </c>
      <c r="T258" s="1" t="s">
        <v>72</v>
      </c>
      <c r="U258" s="16" t="s">
        <v>747</v>
      </c>
      <c r="V258" s="1" t="s">
        <v>80</v>
      </c>
      <c r="W258" s="1" t="s">
        <v>81</v>
      </c>
      <c r="X258" s="1" t="s">
        <v>123</v>
      </c>
      <c r="Y258" s="1" t="s">
        <v>83</v>
      </c>
      <c r="Z258" s="1" t="s">
        <v>84</v>
      </c>
      <c r="AA258" s="1" t="s">
        <v>72</v>
      </c>
      <c r="AB258" s="1" t="s">
        <v>140</v>
      </c>
      <c r="AC258" s="1" t="s">
        <v>181</v>
      </c>
      <c r="AD258" s="1" t="s">
        <v>126</v>
      </c>
      <c r="AE258" s="1">
        <v>60</v>
      </c>
      <c r="AF258" s="1" t="s">
        <v>88</v>
      </c>
      <c r="AG258" s="1" t="s">
        <v>72</v>
      </c>
      <c r="AH258" s="1" t="s">
        <v>299</v>
      </c>
      <c r="AI258" s="1" t="s">
        <v>90</v>
      </c>
      <c r="AJ258" s="1" t="s">
        <v>91</v>
      </c>
      <c r="AK258" s="1" t="s">
        <v>92</v>
      </c>
      <c r="AL258" s="1" t="s">
        <v>72</v>
      </c>
      <c r="AM258" s="1" t="s">
        <v>229</v>
      </c>
      <c r="AN258" s="1">
        <v>1</v>
      </c>
      <c r="AO258" s="1" t="s">
        <v>230</v>
      </c>
      <c r="AP258" s="1" t="s">
        <v>72</v>
      </c>
      <c r="AQ258" s="1" t="s">
        <v>72</v>
      </c>
      <c r="AR258" s="1" t="s">
        <v>220</v>
      </c>
      <c r="AS258" s="1" t="s">
        <v>72</v>
      </c>
      <c r="AT258" s="1" t="s">
        <v>72</v>
      </c>
      <c r="AU258" s="3">
        <v>44513</v>
      </c>
      <c r="AV258" s="1" t="s">
        <v>72</v>
      </c>
      <c r="AW258" s="6">
        <v>0.52430555555555558</v>
      </c>
      <c r="AX258" s="1" t="s">
        <v>72</v>
      </c>
      <c r="AY258" s="1" t="s">
        <v>72</v>
      </c>
      <c r="AZ258" s="1" t="s">
        <v>72</v>
      </c>
      <c r="BA258" s="1" t="s">
        <v>1674</v>
      </c>
      <c r="BB258" s="1" t="s">
        <v>72</v>
      </c>
      <c r="BC258" s="1" t="s">
        <v>1675</v>
      </c>
      <c r="BD258" s="1">
        <v>15</v>
      </c>
      <c r="BE258" s="1" t="s">
        <v>595</v>
      </c>
      <c r="BF258" s="1" t="s">
        <v>75</v>
      </c>
      <c r="BG258" s="1" t="s">
        <v>72</v>
      </c>
      <c r="BH258" s="1" t="s">
        <v>88</v>
      </c>
      <c r="BI258" s="1" t="s">
        <v>96</v>
      </c>
      <c r="BJ258" s="1" t="s">
        <v>72</v>
      </c>
      <c r="BK258" s="1" t="s">
        <v>1343</v>
      </c>
      <c r="BL258" s="1" t="s">
        <v>1676</v>
      </c>
      <c r="BM258" s="1">
        <v>41</v>
      </c>
      <c r="BN258" s="1" t="s">
        <v>75</v>
      </c>
      <c r="BO258" s="1" t="s">
        <v>75</v>
      </c>
      <c r="BP258" s="1" t="s">
        <v>75</v>
      </c>
      <c r="BQ258" s="21" t="s">
        <v>99</v>
      </c>
      <c r="BR258" s="1" t="s">
        <v>1406</v>
      </c>
    </row>
    <row r="259" spans="1:70" ht="20.45" customHeight="1">
      <c r="A259" s="1" t="s">
        <v>1677</v>
      </c>
      <c r="B259" s="1">
        <v>210198</v>
      </c>
      <c r="C259" s="1" t="s">
        <v>497</v>
      </c>
      <c r="D259" s="3">
        <v>44513</v>
      </c>
      <c r="E259" s="4">
        <v>0.52222222222222225</v>
      </c>
      <c r="F259" s="5">
        <v>44501</v>
      </c>
      <c r="G259" s="3">
        <v>44513</v>
      </c>
      <c r="H259" s="4">
        <v>0.98125000000000007</v>
      </c>
      <c r="I259" s="4">
        <v>0.45902777777777781</v>
      </c>
      <c r="J259" s="1">
        <v>2</v>
      </c>
      <c r="K259" s="1" t="s">
        <v>776</v>
      </c>
      <c r="L259" s="1" t="s">
        <v>1678</v>
      </c>
      <c r="M259" s="1" t="s">
        <v>75</v>
      </c>
      <c r="N259" s="1" t="s">
        <v>1582</v>
      </c>
      <c r="O259" s="1" t="s">
        <v>497</v>
      </c>
      <c r="P259" s="1" t="s">
        <v>78</v>
      </c>
      <c r="Q259" s="1" t="s">
        <v>78</v>
      </c>
      <c r="R259" s="1" t="s">
        <v>78</v>
      </c>
      <c r="S259" s="1" t="s">
        <v>96</v>
      </c>
      <c r="T259" s="1" t="s">
        <v>72</v>
      </c>
      <c r="U259" s="16" t="s">
        <v>747</v>
      </c>
      <c r="V259" s="1" t="s">
        <v>80</v>
      </c>
      <c r="W259" s="1" t="s">
        <v>778</v>
      </c>
      <c r="X259" s="1" t="s">
        <v>779</v>
      </c>
      <c r="Y259" s="1" t="s">
        <v>780</v>
      </c>
      <c r="Z259" s="1" t="s">
        <v>84</v>
      </c>
      <c r="AA259" s="1" t="s">
        <v>72</v>
      </c>
      <c r="AB259" s="1" t="s">
        <v>140</v>
      </c>
      <c r="AC259" s="1" t="s">
        <v>140</v>
      </c>
      <c r="AD259" s="1" t="s">
        <v>126</v>
      </c>
      <c r="AE259" s="1">
        <v>70</v>
      </c>
      <c r="AF259" s="1" t="s">
        <v>88</v>
      </c>
      <c r="AG259" s="1" t="s">
        <v>72</v>
      </c>
      <c r="AH259" s="1" t="s">
        <v>299</v>
      </c>
      <c r="AI259" s="1" t="s">
        <v>90</v>
      </c>
      <c r="AJ259" s="1" t="s">
        <v>91</v>
      </c>
      <c r="AK259" s="1" t="s">
        <v>92</v>
      </c>
      <c r="AL259" s="1" t="s">
        <v>72</v>
      </c>
      <c r="AM259" s="1" t="s">
        <v>217</v>
      </c>
      <c r="AN259" s="1" t="s">
        <v>72</v>
      </c>
      <c r="AO259" s="1" t="s">
        <v>1240</v>
      </c>
      <c r="AP259" s="1" t="s">
        <v>72</v>
      </c>
      <c r="AQ259" s="1" t="s">
        <v>72</v>
      </c>
      <c r="AR259" s="1" t="s">
        <v>220</v>
      </c>
      <c r="AS259" s="1" t="s">
        <v>72</v>
      </c>
      <c r="AT259" s="1" t="s">
        <v>72</v>
      </c>
      <c r="AU259" s="3">
        <v>44513</v>
      </c>
      <c r="AV259" s="6">
        <v>0.99444444444444446</v>
      </c>
      <c r="AW259" s="6">
        <v>1.0763888888888888</v>
      </c>
      <c r="AX259" s="6" t="s">
        <v>72</v>
      </c>
      <c r="AY259" s="6" t="s">
        <v>72</v>
      </c>
      <c r="AZ259" s="6" t="s">
        <v>72</v>
      </c>
      <c r="BA259" s="1" t="s">
        <v>1679</v>
      </c>
      <c r="BB259" s="1" t="s">
        <v>72</v>
      </c>
      <c r="BC259" s="1" t="s">
        <v>1675</v>
      </c>
      <c r="BD259" s="1">
        <v>15</v>
      </c>
      <c r="BE259" s="1" t="s">
        <v>589</v>
      </c>
      <c r="BF259" s="1" t="s">
        <v>75</v>
      </c>
      <c r="BG259" s="1" t="s">
        <v>72</v>
      </c>
      <c r="BH259" s="1" t="s">
        <v>88</v>
      </c>
      <c r="BI259" s="1" t="s">
        <v>96</v>
      </c>
      <c r="BJ259" s="1" t="s">
        <v>72</v>
      </c>
      <c r="BK259" s="1" t="s">
        <v>1343</v>
      </c>
      <c r="BL259" s="1" t="s">
        <v>1680</v>
      </c>
      <c r="BM259" s="1">
        <f>67+36</f>
        <v>103</v>
      </c>
      <c r="BN259" s="1" t="s">
        <v>75</v>
      </c>
      <c r="BO259" s="1" t="s">
        <v>75</v>
      </c>
      <c r="BP259" s="1" t="s">
        <v>75</v>
      </c>
      <c r="BQ259" s="21" t="s">
        <v>99</v>
      </c>
      <c r="BR259" s="21" t="s">
        <v>100</v>
      </c>
    </row>
    <row r="260" spans="1:70" ht="20.45" customHeight="1">
      <c r="A260" s="1" t="s">
        <v>1681</v>
      </c>
      <c r="B260" s="1">
        <v>210199</v>
      </c>
      <c r="C260" s="1" t="s">
        <v>497</v>
      </c>
      <c r="D260" s="3">
        <v>44515</v>
      </c>
      <c r="E260" s="4">
        <v>0.98749999999999993</v>
      </c>
      <c r="F260" s="5">
        <v>44501</v>
      </c>
      <c r="G260" s="3">
        <v>44515</v>
      </c>
      <c r="H260" s="4">
        <v>1.0347222222222221</v>
      </c>
      <c r="I260" s="4">
        <v>4.7222222222222165E-2</v>
      </c>
      <c r="J260" s="1">
        <v>7</v>
      </c>
      <c r="K260" s="1" t="s">
        <v>776</v>
      </c>
      <c r="L260" s="1" t="s">
        <v>1682</v>
      </c>
      <c r="M260" s="1" t="s">
        <v>75</v>
      </c>
      <c r="N260" s="1" t="s">
        <v>830</v>
      </c>
      <c r="O260" s="1" t="s">
        <v>497</v>
      </c>
      <c r="P260" s="1" t="s">
        <v>78</v>
      </c>
      <c r="Q260" s="1" t="s">
        <v>78</v>
      </c>
      <c r="R260" s="1" t="s">
        <v>78</v>
      </c>
      <c r="S260" s="1" t="s">
        <v>96</v>
      </c>
      <c r="T260" s="1" t="s">
        <v>72</v>
      </c>
      <c r="U260" s="16" t="s">
        <v>747</v>
      </c>
      <c r="V260" s="1" t="s">
        <v>80</v>
      </c>
      <c r="W260" s="1" t="s">
        <v>81</v>
      </c>
      <c r="X260" s="1" t="s">
        <v>123</v>
      </c>
      <c r="Y260" s="1" t="s">
        <v>83</v>
      </c>
      <c r="Z260" s="1" t="s">
        <v>84</v>
      </c>
      <c r="AA260" s="1" t="s">
        <v>72</v>
      </c>
      <c r="AB260" s="1" t="s">
        <v>214</v>
      </c>
      <c r="AC260" s="1" t="s">
        <v>298</v>
      </c>
      <c r="AD260" s="1" t="s">
        <v>126</v>
      </c>
      <c r="AE260" s="1">
        <v>33</v>
      </c>
      <c r="AF260" s="1" t="s">
        <v>88</v>
      </c>
      <c r="AG260" s="1" t="s">
        <v>72</v>
      </c>
      <c r="AH260" s="1" t="s">
        <v>954</v>
      </c>
      <c r="AI260" s="1" t="s">
        <v>90</v>
      </c>
      <c r="AJ260" s="1" t="s">
        <v>91</v>
      </c>
      <c r="AK260" s="1" t="s">
        <v>92</v>
      </c>
      <c r="AL260" s="1" t="s">
        <v>72</v>
      </c>
      <c r="AM260" s="1" t="s">
        <v>229</v>
      </c>
      <c r="AN260" s="1">
        <v>1</v>
      </c>
      <c r="AO260" s="1" t="s">
        <v>230</v>
      </c>
      <c r="AP260" s="1" t="s">
        <v>72</v>
      </c>
      <c r="AQ260" s="1" t="s">
        <v>72</v>
      </c>
      <c r="AR260" s="1" t="s">
        <v>220</v>
      </c>
      <c r="AS260" s="1" t="s">
        <v>72</v>
      </c>
      <c r="AT260" s="1" t="s">
        <v>72</v>
      </c>
      <c r="AU260" s="3">
        <v>44516</v>
      </c>
      <c r="AV260" s="6">
        <v>1.46875</v>
      </c>
      <c r="AW260" s="6">
        <v>1.5520833333333333</v>
      </c>
      <c r="AX260" s="6">
        <v>8.3333333333333259E-2</v>
      </c>
      <c r="AY260" s="6">
        <v>0.4340277777777779</v>
      </c>
      <c r="AZ260" s="1" t="s">
        <v>1683</v>
      </c>
      <c r="BA260" s="1" t="s">
        <v>1684</v>
      </c>
      <c r="BB260" s="1" t="s">
        <v>1684</v>
      </c>
      <c r="BC260" s="1" t="s">
        <v>247</v>
      </c>
      <c r="BD260" s="1">
        <v>15</v>
      </c>
      <c r="BE260" s="1" t="s">
        <v>95</v>
      </c>
      <c r="BF260" s="1" t="s">
        <v>75</v>
      </c>
      <c r="BG260" s="1" t="s">
        <v>72</v>
      </c>
      <c r="BH260" s="1" t="s">
        <v>88</v>
      </c>
      <c r="BI260" s="1" t="s">
        <v>96</v>
      </c>
      <c r="BJ260" s="1" t="s">
        <v>72</v>
      </c>
      <c r="BK260" s="1" t="s">
        <v>1343</v>
      </c>
      <c r="BL260" s="1" t="s">
        <v>1513</v>
      </c>
      <c r="BM260" s="1">
        <v>71</v>
      </c>
      <c r="BN260" s="1" t="s">
        <v>75</v>
      </c>
      <c r="BO260" s="1" t="s">
        <v>75</v>
      </c>
      <c r="BP260" s="1" t="s">
        <v>75</v>
      </c>
      <c r="BQ260" s="21" t="s">
        <v>99</v>
      </c>
      <c r="BR260" s="21" t="s">
        <v>100</v>
      </c>
    </row>
    <row r="261" spans="1:70" ht="20.45" customHeight="1">
      <c r="A261" s="1" t="s">
        <v>1685</v>
      </c>
      <c r="B261" s="1">
        <v>210200</v>
      </c>
      <c r="C261" s="1" t="s">
        <v>71</v>
      </c>
      <c r="D261" s="3">
        <v>44516</v>
      </c>
      <c r="E261" s="4">
        <v>0.57986111111111105</v>
      </c>
      <c r="F261" s="5">
        <v>44501</v>
      </c>
      <c r="G261" s="3">
        <v>44516</v>
      </c>
      <c r="H261" s="4">
        <v>0.64097222222222217</v>
      </c>
      <c r="I261" s="4">
        <v>6.1111111111111116E-2</v>
      </c>
      <c r="J261" s="1">
        <v>3</v>
      </c>
      <c r="K261" s="1" t="s">
        <v>776</v>
      </c>
      <c r="L261" s="1" t="s">
        <v>1686</v>
      </c>
      <c r="M261" s="1" t="s">
        <v>75</v>
      </c>
      <c r="N261" s="1" t="s">
        <v>1244</v>
      </c>
      <c r="O261" s="1" t="s">
        <v>77</v>
      </c>
      <c r="P261" s="1" t="s">
        <v>78</v>
      </c>
      <c r="Q261" s="1" t="s">
        <v>78</v>
      </c>
      <c r="R261" s="1" t="s">
        <v>78</v>
      </c>
      <c r="S261" s="1" t="s">
        <v>79</v>
      </c>
      <c r="T261" s="1" t="s">
        <v>72</v>
      </c>
      <c r="U261" s="16" t="s">
        <v>1687</v>
      </c>
      <c r="V261" s="1" t="s">
        <v>80</v>
      </c>
      <c r="W261" s="1" t="s">
        <v>81</v>
      </c>
      <c r="X261" s="1" t="s">
        <v>123</v>
      </c>
      <c r="Y261" s="1" t="s">
        <v>83</v>
      </c>
      <c r="Z261" s="1" t="s">
        <v>84</v>
      </c>
      <c r="AA261" s="1" t="s">
        <v>72</v>
      </c>
      <c r="AB261" s="1" t="s">
        <v>323</v>
      </c>
      <c r="AC261" s="1" t="s">
        <v>324</v>
      </c>
      <c r="AD261" s="1" t="s">
        <v>126</v>
      </c>
      <c r="AE261" s="1">
        <v>50</v>
      </c>
      <c r="AF261" s="1" t="s">
        <v>88</v>
      </c>
      <c r="AG261" s="1" t="s">
        <v>72</v>
      </c>
      <c r="AH261" s="1" t="s">
        <v>954</v>
      </c>
      <c r="AI261" s="1" t="s">
        <v>90</v>
      </c>
      <c r="AJ261" s="1" t="s">
        <v>91</v>
      </c>
      <c r="AK261" s="1" t="s">
        <v>92</v>
      </c>
      <c r="AL261" s="1" t="s">
        <v>72</v>
      </c>
      <c r="AM261" s="1" t="s">
        <v>217</v>
      </c>
      <c r="AN261" s="1">
        <v>3</v>
      </c>
      <c r="AO261" s="1" t="s">
        <v>1688</v>
      </c>
      <c r="AP261" s="1" t="s">
        <v>72</v>
      </c>
      <c r="AQ261" s="1" t="s">
        <v>72</v>
      </c>
      <c r="AR261" s="1" t="s">
        <v>220</v>
      </c>
      <c r="AS261" s="1" t="s">
        <v>878</v>
      </c>
      <c r="AT261" s="1" t="s">
        <v>72</v>
      </c>
      <c r="AU261" s="3">
        <v>44516</v>
      </c>
      <c r="AV261" s="1" t="s">
        <v>72</v>
      </c>
      <c r="AW261" s="6">
        <v>0.7583333333333333</v>
      </c>
      <c r="AX261" s="1" t="s">
        <v>72</v>
      </c>
      <c r="AY261" s="1" t="s">
        <v>72</v>
      </c>
      <c r="AZ261" s="1" t="s">
        <v>72</v>
      </c>
      <c r="BA261" s="1" t="s">
        <v>1689</v>
      </c>
      <c r="BB261" s="1" t="s">
        <v>1689</v>
      </c>
      <c r="BC261" s="1" t="s">
        <v>1675</v>
      </c>
      <c r="BD261" s="1">
        <v>15</v>
      </c>
      <c r="BE261" s="1" t="s">
        <v>589</v>
      </c>
      <c r="BF261" s="1" t="s">
        <v>75</v>
      </c>
      <c r="BG261" s="1" t="s">
        <v>72</v>
      </c>
      <c r="BH261" s="1" t="s">
        <v>88</v>
      </c>
      <c r="BI261" s="1" t="s">
        <v>79</v>
      </c>
      <c r="BJ261" s="1" t="s">
        <v>437</v>
      </c>
      <c r="BK261" s="1" t="s">
        <v>72</v>
      </c>
      <c r="BL261" s="1" t="s">
        <v>72</v>
      </c>
      <c r="BM261" s="1" t="s">
        <v>72</v>
      </c>
      <c r="BN261" s="1" t="s">
        <v>88</v>
      </c>
      <c r="BO261" s="1" t="s">
        <v>88</v>
      </c>
      <c r="BP261" s="1" t="s">
        <v>88</v>
      </c>
      <c r="BQ261" s="1" t="s">
        <v>160</v>
      </c>
      <c r="BR261" s="1" t="s">
        <v>440</v>
      </c>
    </row>
    <row r="262" spans="1:70" ht="20.45" customHeight="1">
      <c r="A262" s="1" t="s">
        <v>1690</v>
      </c>
      <c r="B262" s="1">
        <v>210201</v>
      </c>
      <c r="C262" s="1" t="s">
        <v>71</v>
      </c>
      <c r="D262" s="3">
        <v>44516</v>
      </c>
      <c r="E262" s="4">
        <v>0.54999999999999993</v>
      </c>
      <c r="F262" s="5">
        <v>44501</v>
      </c>
      <c r="G262" s="3">
        <v>44516</v>
      </c>
      <c r="H262" s="4">
        <v>1.0277777777777779</v>
      </c>
      <c r="I262" s="4">
        <v>0.47777777777777797</v>
      </c>
      <c r="J262" s="1">
        <v>2</v>
      </c>
      <c r="K262" s="1" t="s">
        <v>776</v>
      </c>
      <c r="L262" s="1" t="s">
        <v>1691</v>
      </c>
      <c r="M262" s="1" t="s">
        <v>75</v>
      </c>
      <c r="N262" s="1" t="s">
        <v>1244</v>
      </c>
      <c r="O262" s="1" t="s">
        <v>77</v>
      </c>
      <c r="P262" s="1" t="s">
        <v>78</v>
      </c>
      <c r="Q262" s="1" t="s">
        <v>78</v>
      </c>
      <c r="R262" s="1" t="s">
        <v>78</v>
      </c>
      <c r="S262" s="1" t="s">
        <v>96</v>
      </c>
      <c r="T262" s="1" t="s">
        <v>72</v>
      </c>
      <c r="U262" s="16" t="s">
        <v>1692</v>
      </c>
      <c r="V262" s="1" t="s">
        <v>80</v>
      </c>
      <c r="W262" s="1" t="s">
        <v>778</v>
      </c>
      <c r="X262" s="1" t="s">
        <v>779</v>
      </c>
      <c r="Y262" s="1" t="s">
        <v>780</v>
      </c>
      <c r="Z262" s="1" t="s">
        <v>84</v>
      </c>
      <c r="AA262" s="1" t="s">
        <v>72</v>
      </c>
      <c r="AB262" s="1" t="s">
        <v>1693</v>
      </c>
      <c r="AC262" s="1" t="s">
        <v>1693</v>
      </c>
      <c r="AD262" s="1" t="s">
        <v>87</v>
      </c>
      <c r="AE262" s="1">
        <v>45</v>
      </c>
      <c r="AF262" s="1" t="s">
        <v>88</v>
      </c>
      <c r="AG262" s="1" t="s">
        <v>72</v>
      </c>
      <c r="AH262" s="1" t="s">
        <v>299</v>
      </c>
      <c r="AI262" s="1" t="s">
        <v>90</v>
      </c>
      <c r="AJ262" s="1" t="s">
        <v>91</v>
      </c>
      <c r="AK262" s="1" t="s">
        <v>92</v>
      </c>
      <c r="AL262" s="1" t="s">
        <v>72</v>
      </c>
      <c r="AM262" s="1" t="s">
        <v>217</v>
      </c>
      <c r="AN262" s="1" t="s">
        <v>72</v>
      </c>
      <c r="AO262" s="1" t="s">
        <v>1327</v>
      </c>
      <c r="AP262" s="1" t="s">
        <v>72</v>
      </c>
      <c r="AQ262" s="1" t="s">
        <v>72</v>
      </c>
      <c r="AR262" s="1" t="s">
        <v>220</v>
      </c>
      <c r="AS262" s="1" t="s">
        <v>72</v>
      </c>
      <c r="AT262" s="1" t="s">
        <v>72</v>
      </c>
      <c r="AU262" s="3">
        <v>44517</v>
      </c>
      <c r="AV262" s="6">
        <v>0.34722222222222221</v>
      </c>
      <c r="AW262" s="6">
        <v>0.39583333333333331</v>
      </c>
      <c r="AX262" s="6" t="s">
        <v>72</v>
      </c>
      <c r="AY262" s="6" t="s">
        <v>72</v>
      </c>
      <c r="AZ262" s="6" t="s">
        <v>72</v>
      </c>
      <c r="BA262" s="1" t="s">
        <v>1694</v>
      </c>
      <c r="BB262" s="1" t="s">
        <v>1694</v>
      </c>
      <c r="BC262" s="1" t="s">
        <v>1675</v>
      </c>
      <c r="BD262" s="1">
        <v>15</v>
      </c>
      <c r="BE262" s="1" t="s">
        <v>595</v>
      </c>
      <c r="BF262" s="1" t="s">
        <v>75</v>
      </c>
      <c r="BG262" s="1" t="s">
        <v>72</v>
      </c>
      <c r="BH262" s="1" t="s">
        <v>88</v>
      </c>
      <c r="BI262" s="1" t="s">
        <v>96</v>
      </c>
      <c r="BJ262" s="1" t="s">
        <v>72</v>
      </c>
      <c r="BK262" s="1" t="s">
        <v>1343</v>
      </c>
      <c r="BL262" s="1" t="s">
        <v>72</v>
      </c>
      <c r="BM262" s="1">
        <v>49</v>
      </c>
      <c r="BN262" s="1" t="s">
        <v>75</v>
      </c>
      <c r="BO262" s="1" t="s">
        <v>75</v>
      </c>
      <c r="BP262" s="1" t="s">
        <v>75</v>
      </c>
      <c r="BQ262" s="21" t="s">
        <v>99</v>
      </c>
      <c r="BR262" s="1" t="s">
        <v>1406</v>
      </c>
    </row>
    <row r="263" spans="1:70" ht="20.45" customHeight="1">
      <c r="A263" s="1" t="s">
        <v>1695</v>
      </c>
      <c r="B263" s="1">
        <v>210202</v>
      </c>
      <c r="C263" s="1" t="s">
        <v>71</v>
      </c>
      <c r="D263" s="3">
        <v>44517</v>
      </c>
      <c r="E263" s="4">
        <v>0.89027777777777783</v>
      </c>
      <c r="F263" s="5">
        <v>44501</v>
      </c>
      <c r="G263" s="3">
        <v>44518</v>
      </c>
      <c r="H263" s="4">
        <v>1.03125</v>
      </c>
      <c r="I263" s="4">
        <v>0.14097222222222217</v>
      </c>
      <c r="J263" s="1">
        <v>7</v>
      </c>
      <c r="K263" s="1" t="s">
        <v>776</v>
      </c>
      <c r="L263" s="1" t="s">
        <v>1696</v>
      </c>
      <c r="M263" s="1" t="s">
        <v>75</v>
      </c>
      <c r="N263" s="1" t="s">
        <v>1462</v>
      </c>
      <c r="O263" s="1" t="s">
        <v>77</v>
      </c>
      <c r="P263" s="1" t="s">
        <v>78</v>
      </c>
      <c r="Q263" s="1" t="s">
        <v>78</v>
      </c>
      <c r="R263" s="1" t="s">
        <v>78</v>
      </c>
      <c r="S263" s="1" t="s">
        <v>96</v>
      </c>
      <c r="T263" s="1" t="s">
        <v>72</v>
      </c>
      <c r="U263" s="16" t="s">
        <v>1697</v>
      </c>
      <c r="V263" s="1" t="s">
        <v>80</v>
      </c>
      <c r="W263" s="1" t="s">
        <v>81</v>
      </c>
      <c r="X263" s="1" t="s">
        <v>123</v>
      </c>
      <c r="Y263" s="1" t="s">
        <v>83</v>
      </c>
      <c r="Z263" s="1" t="s">
        <v>490</v>
      </c>
      <c r="AA263" s="1" t="s">
        <v>72</v>
      </c>
      <c r="AB263" s="1" t="s">
        <v>491</v>
      </c>
      <c r="AC263" s="1" t="s">
        <v>492</v>
      </c>
      <c r="AD263" s="1" t="s">
        <v>126</v>
      </c>
      <c r="AE263" s="1">
        <v>56</v>
      </c>
      <c r="AF263" s="1" t="s">
        <v>88</v>
      </c>
      <c r="AG263" s="1" t="s">
        <v>72</v>
      </c>
      <c r="AH263" s="1" t="s">
        <v>414</v>
      </c>
      <c r="AI263" s="1" t="s">
        <v>90</v>
      </c>
      <c r="AJ263" s="1" t="s">
        <v>91</v>
      </c>
      <c r="AK263" s="1" t="s">
        <v>92</v>
      </c>
      <c r="AL263" s="1" t="s">
        <v>72</v>
      </c>
      <c r="AM263" s="1" t="s">
        <v>229</v>
      </c>
      <c r="AN263" s="1">
        <v>2</v>
      </c>
      <c r="AO263" s="1" t="s">
        <v>230</v>
      </c>
      <c r="AP263" s="1" t="s">
        <v>72</v>
      </c>
      <c r="AQ263" s="1" t="s">
        <v>72</v>
      </c>
      <c r="AR263" s="1" t="s">
        <v>1698</v>
      </c>
      <c r="AS263" s="1" t="s">
        <v>72</v>
      </c>
      <c r="AT263" s="1" t="s">
        <v>72</v>
      </c>
      <c r="AU263" s="3">
        <v>44518</v>
      </c>
      <c r="AV263" s="6">
        <v>0.40277777777777779</v>
      </c>
      <c r="AW263" s="6">
        <v>0.45833333333333331</v>
      </c>
      <c r="AX263" s="6" t="s">
        <v>72</v>
      </c>
      <c r="AY263" s="6" t="s">
        <v>72</v>
      </c>
      <c r="AZ263" s="6" t="s">
        <v>72</v>
      </c>
      <c r="BA263" s="1" t="s">
        <v>1699</v>
      </c>
      <c r="BB263" s="1" t="s">
        <v>1699</v>
      </c>
      <c r="BC263" s="1" t="s">
        <v>247</v>
      </c>
      <c r="BD263" s="1">
        <v>15</v>
      </c>
      <c r="BE263" s="1" t="s">
        <v>684</v>
      </c>
      <c r="BF263" s="1" t="s">
        <v>75</v>
      </c>
      <c r="BG263" s="1" t="s">
        <v>72</v>
      </c>
      <c r="BH263" s="1" t="s">
        <v>88</v>
      </c>
      <c r="BI263" s="1" t="s">
        <v>96</v>
      </c>
      <c r="BJ263" s="1" t="s">
        <v>72</v>
      </c>
      <c r="BK263" s="1" t="s">
        <v>1700</v>
      </c>
      <c r="BL263" s="1" t="s">
        <v>72</v>
      </c>
      <c r="BM263" s="1">
        <v>84</v>
      </c>
      <c r="BN263" s="1" t="s">
        <v>75</v>
      </c>
      <c r="BO263" s="1" t="s">
        <v>75</v>
      </c>
      <c r="BP263" s="1" t="s">
        <v>75</v>
      </c>
      <c r="BQ263" s="21" t="s">
        <v>99</v>
      </c>
      <c r="BR263" s="21" t="s">
        <v>100</v>
      </c>
    </row>
    <row r="264" spans="1:70" ht="20.45" customHeight="1">
      <c r="A264" s="1" t="s">
        <v>1701</v>
      </c>
      <c r="B264" s="1">
        <v>210203</v>
      </c>
      <c r="C264" s="1" t="s">
        <v>497</v>
      </c>
      <c r="D264" s="3">
        <v>44517</v>
      </c>
      <c r="E264" s="4">
        <v>0.97013888888888899</v>
      </c>
      <c r="F264" s="5">
        <v>44501</v>
      </c>
      <c r="G264" s="3">
        <v>44518</v>
      </c>
      <c r="H264" s="4">
        <v>1.03125</v>
      </c>
      <c r="I264" s="4">
        <v>6.1111111111111005E-2</v>
      </c>
      <c r="J264" s="1">
        <v>7</v>
      </c>
      <c r="K264" s="1" t="s">
        <v>776</v>
      </c>
      <c r="L264" s="1" t="s">
        <v>1702</v>
      </c>
      <c r="M264" s="1" t="s">
        <v>75</v>
      </c>
      <c r="N264" s="1" t="s">
        <v>1542</v>
      </c>
      <c r="O264" s="1" t="s">
        <v>497</v>
      </c>
      <c r="P264" s="1" t="s">
        <v>78</v>
      </c>
      <c r="Q264" s="1" t="s">
        <v>78</v>
      </c>
      <c r="R264" s="1" t="s">
        <v>78</v>
      </c>
      <c r="S264" s="1" t="s">
        <v>96</v>
      </c>
      <c r="T264" s="1" t="s">
        <v>72</v>
      </c>
      <c r="U264" s="16" t="s">
        <v>1703</v>
      </c>
      <c r="V264" s="1" t="s">
        <v>80</v>
      </c>
      <c r="W264" s="1" t="s">
        <v>81</v>
      </c>
      <c r="X264" s="1" t="s">
        <v>123</v>
      </c>
      <c r="Y264" s="1" t="s">
        <v>83</v>
      </c>
      <c r="Z264" s="1" t="s">
        <v>443</v>
      </c>
      <c r="AA264" s="1" t="s">
        <v>444</v>
      </c>
      <c r="AB264" s="1" t="s">
        <v>444</v>
      </c>
      <c r="AC264" s="1" t="s">
        <v>1704</v>
      </c>
      <c r="AD264" s="1" t="s">
        <v>126</v>
      </c>
      <c r="AE264" s="1">
        <v>45</v>
      </c>
      <c r="AF264" s="1" t="s">
        <v>88</v>
      </c>
      <c r="AG264" s="1" t="s">
        <v>72</v>
      </c>
      <c r="AH264" s="1" t="s">
        <v>414</v>
      </c>
      <c r="AI264" s="1" t="s">
        <v>90</v>
      </c>
      <c r="AJ264" s="1" t="s">
        <v>91</v>
      </c>
      <c r="AK264" s="1" t="s">
        <v>92</v>
      </c>
      <c r="AL264" s="1" t="s">
        <v>72</v>
      </c>
      <c r="AM264" s="1" t="s">
        <v>254</v>
      </c>
      <c r="AN264" s="1">
        <v>2</v>
      </c>
      <c r="AO264" s="1" t="s">
        <v>230</v>
      </c>
      <c r="AP264" s="1" t="s">
        <v>72</v>
      </c>
      <c r="AQ264" s="1" t="s">
        <v>72</v>
      </c>
      <c r="AR264" s="1" t="s">
        <v>447</v>
      </c>
      <c r="AS264" s="1" t="s">
        <v>72</v>
      </c>
      <c r="AT264" s="1" t="s">
        <v>72</v>
      </c>
      <c r="AU264" s="3">
        <v>44518</v>
      </c>
      <c r="AV264" s="6">
        <v>1.3923611111111109</v>
      </c>
      <c r="AW264" s="6">
        <v>1.4583333333333333</v>
      </c>
      <c r="AX264" s="6">
        <v>6.5972222222222321E-2</v>
      </c>
      <c r="AY264" s="6">
        <v>0.36111111111111094</v>
      </c>
      <c r="AZ264" s="6">
        <v>0.42222222222222194</v>
      </c>
      <c r="BA264" s="1" t="s">
        <v>1705</v>
      </c>
      <c r="BB264" s="1" t="s">
        <v>1705</v>
      </c>
      <c r="BC264" s="1" t="s">
        <v>800</v>
      </c>
      <c r="BD264" s="1">
        <v>15</v>
      </c>
      <c r="BE264" s="1" t="s">
        <v>742</v>
      </c>
      <c r="BF264" s="1" t="s">
        <v>75</v>
      </c>
      <c r="BG264" s="1" t="s">
        <v>72</v>
      </c>
      <c r="BH264" s="1" t="s">
        <v>88</v>
      </c>
      <c r="BI264" s="1" t="s">
        <v>96</v>
      </c>
      <c r="BJ264" s="1" t="s">
        <v>72</v>
      </c>
      <c r="BK264" s="1" t="s">
        <v>1546</v>
      </c>
      <c r="BL264" s="1" t="s">
        <v>72</v>
      </c>
      <c r="BM264" s="1">
        <v>61</v>
      </c>
      <c r="BN264" s="1" t="s">
        <v>75</v>
      </c>
      <c r="BO264" s="1" t="s">
        <v>75</v>
      </c>
      <c r="BP264" s="1" t="s">
        <v>75</v>
      </c>
      <c r="BQ264" s="21" t="s">
        <v>99</v>
      </c>
      <c r="BR264" s="1" t="s">
        <v>918</v>
      </c>
    </row>
    <row r="265" spans="1:70" ht="20.45" customHeight="1">
      <c r="A265" s="1" t="s">
        <v>1706</v>
      </c>
      <c r="B265" s="1">
        <v>210204</v>
      </c>
      <c r="C265" s="1" t="s">
        <v>497</v>
      </c>
      <c r="D265" s="3">
        <v>44518</v>
      </c>
      <c r="E265" s="4">
        <v>0.9291666666666667</v>
      </c>
      <c r="F265" s="5">
        <v>44501</v>
      </c>
      <c r="G265" s="3">
        <v>44519</v>
      </c>
      <c r="H265" s="4">
        <v>1.0277777777777779</v>
      </c>
      <c r="I265" s="4">
        <v>9.8611111111111205E-2</v>
      </c>
      <c r="J265" s="1">
        <v>3</v>
      </c>
      <c r="K265" s="1" t="s">
        <v>776</v>
      </c>
      <c r="L265" s="1" t="s">
        <v>1707</v>
      </c>
      <c r="M265" s="1" t="s">
        <v>75</v>
      </c>
      <c r="N265" s="1" t="s">
        <v>830</v>
      </c>
      <c r="O265" s="1" t="s">
        <v>497</v>
      </c>
      <c r="P265" s="1" t="s">
        <v>78</v>
      </c>
      <c r="Q265" s="1" t="s">
        <v>78</v>
      </c>
      <c r="R265" s="1" t="s">
        <v>78</v>
      </c>
      <c r="S265" s="1" t="s">
        <v>79</v>
      </c>
      <c r="T265" s="1" t="s">
        <v>72</v>
      </c>
      <c r="U265" s="16" t="s">
        <v>1708</v>
      </c>
      <c r="V265" s="1" t="s">
        <v>80</v>
      </c>
      <c r="W265" s="1" t="s">
        <v>81</v>
      </c>
      <c r="X265" s="1" t="s">
        <v>123</v>
      </c>
      <c r="Y265" s="1" t="s">
        <v>83</v>
      </c>
      <c r="Z265" s="1" t="s">
        <v>84</v>
      </c>
      <c r="AA265" s="1" t="s">
        <v>72</v>
      </c>
      <c r="AB265" s="1" t="s">
        <v>214</v>
      </c>
      <c r="AC265" s="1" t="s">
        <v>253</v>
      </c>
      <c r="AD265" s="1" t="s">
        <v>126</v>
      </c>
      <c r="AE265" s="1">
        <v>60</v>
      </c>
      <c r="AF265" s="1" t="s">
        <v>88</v>
      </c>
      <c r="AG265" s="1" t="s">
        <v>72</v>
      </c>
      <c r="AH265" s="1" t="s">
        <v>954</v>
      </c>
      <c r="AI265" s="1" t="s">
        <v>90</v>
      </c>
      <c r="AJ265" s="1" t="s">
        <v>91</v>
      </c>
      <c r="AK265" s="1" t="s">
        <v>92</v>
      </c>
      <c r="AL265" s="1" t="s">
        <v>72</v>
      </c>
      <c r="AM265" s="1" t="s">
        <v>229</v>
      </c>
      <c r="AN265" s="1">
        <v>2</v>
      </c>
      <c r="AO265" s="1" t="s">
        <v>1709</v>
      </c>
      <c r="AP265" s="1" t="s">
        <v>72</v>
      </c>
      <c r="AQ265" s="1" t="s">
        <v>72</v>
      </c>
      <c r="AR265" s="1" t="s">
        <v>220</v>
      </c>
      <c r="AS265" s="1" t="s">
        <v>878</v>
      </c>
      <c r="AT265" s="1" t="s">
        <v>72</v>
      </c>
      <c r="AU265" s="3">
        <v>44519</v>
      </c>
      <c r="AV265" s="6">
        <v>1.4618055555555556</v>
      </c>
      <c r="AW265" s="6">
        <v>1.5416666666666667</v>
      </c>
      <c r="AX265" s="6">
        <v>7.986111111111116E-2</v>
      </c>
      <c r="AY265" s="6">
        <v>0.43402777777777768</v>
      </c>
      <c r="AZ265" s="1" t="s">
        <v>1710</v>
      </c>
      <c r="BA265" s="1" t="s">
        <v>1711</v>
      </c>
      <c r="BB265" s="1" t="s">
        <v>1711</v>
      </c>
      <c r="BC265" s="1" t="s">
        <v>247</v>
      </c>
      <c r="BD265" s="1">
        <v>15</v>
      </c>
      <c r="BE265" s="1" t="s">
        <v>183</v>
      </c>
      <c r="BF265" s="1" t="s">
        <v>75</v>
      </c>
      <c r="BG265" s="1" t="s">
        <v>72</v>
      </c>
      <c r="BH265" s="1" t="s">
        <v>88</v>
      </c>
      <c r="BI265" s="1" t="s">
        <v>79</v>
      </c>
      <c r="BJ265" s="1" t="s">
        <v>72</v>
      </c>
      <c r="BK265" s="1" t="s">
        <v>1343</v>
      </c>
      <c r="BL265" s="1" t="s">
        <v>72</v>
      </c>
      <c r="BM265" s="1">
        <v>63</v>
      </c>
      <c r="BN265" s="1" t="s">
        <v>88</v>
      </c>
      <c r="BO265" s="1" t="s">
        <v>88</v>
      </c>
      <c r="BP265" s="1" t="s">
        <v>88</v>
      </c>
      <c r="BQ265" s="1" t="s">
        <v>160</v>
      </c>
      <c r="BR265" s="1" t="s">
        <v>1712</v>
      </c>
    </row>
    <row r="266" spans="1:70" ht="20.45" customHeight="1">
      <c r="A266" s="1" t="s">
        <v>1713</v>
      </c>
      <c r="B266" s="1">
        <v>210205</v>
      </c>
      <c r="C266" s="1" t="s">
        <v>71</v>
      </c>
      <c r="D266" s="3">
        <v>44518</v>
      </c>
      <c r="E266" s="4">
        <v>0.96736111111111101</v>
      </c>
      <c r="F266" s="5">
        <v>44501</v>
      </c>
      <c r="G266" s="3">
        <v>44519</v>
      </c>
      <c r="H266" s="4">
        <v>1.0277777777777779</v>
      </c>
      <c r="I266" s="4">
        <v>6.0416666666666896E-2</v>
      </c>
      <c r="J266" s="1">
        <v>3</v>
      </c>
      <c r="K266" s="1" t="s">
        <v>776</v>
      </c>
      <c r="L266" s="1" t="s">
        <v>1714</v>
      </c>
      <c r="M266" s="1" t="s">
        <v>75</v>
      </c>
      <c r="N266" s="1" t="s">
        <v>1462</v>
      </c>
      <c r="O266" s="1" t="s">
        <v>77</v>
      </c>
      <c r="P266" s="1" t="s">
        <v>78</v>
      </c>
      <c r="Q266" s="1" t="s">
        <v>78</v>
      </c>
      <c r="R266" s="1" t="s">
        <v>78</v>
      </c>
      <c r="S266" s="1" t="s">
        <v>96</v>
      </c>
      <c r="T266" s="1" t="s">
        <v>72</v>
      </c>
      <c r="U266" s="16" t="s">
        <v>1503</v>
      </c>
      <c r="V266" s="1" t="s">
        <v>80</v>
      </c>
      <c r="W266" s="1" t="s">
        <v>81</v>
      </c>
      <c r="X266" s="1" t="s">
        <v>123</v>
      </c>
      <c r="Y266" s="1" t="s">
        <v>83</v>
      </c>
      <c r="Z266" s="1" t="s">
        <v>490</v>
      </c>
      <c r="AA266" s="1" t="s">
        <v>72</v>
      </c>
      <c r="AB266" s="1" t="s">
        <v>491</v>
      </c>
      <c r="AC266" s="1" t="s">
        <v>492</v>
      </c>
      <c r="AD266" s="1" t="s">
        <v>126</v>
      </c>
      <c r="AE266" s="1">
        <v>45</v>
      </c>
      <c r="AF266" s="1" t="s">
        <v>88</v>
      </c>
      <c r="AG266" s="1" t="s">
        <v>72</v>
      </c>
      <c r="AH266" s="1" t="s">
        <v>954</v>
      </c>
      <c r="AI266" s="1" t="s">
        <v>90</v>
      </c>
      <c r="AJ266" s="1" t="s">
        <v>91</v>
      </c>
      <c r="AK266" s="1" t="s">
        <v>92</v>
      </c>
      <c r="AL266" s="1" t="s">
        <v>72</v>
      </c>
      <c r="AM266" s="1" t="s">
        <v>229</v>
      </c>
      <c r="AN266" s="1">
        <v>2</v>
      </c>
      <c r="AO266" s="1" t="s">
        <v>230</v>
      </c>
      <c r="AP266" s="1" t="s">
        <v>72</v>
      </c>
      <c r="AQ266" s="1" t="s">
        <v>72</v>
      </c>
      <c r="AR266" s="1" t="s">
        <v>1715</v>
      </c>
      <c r="AS266" s="1" t="s">
        <v>72</v>
      </c>
      <c r="AT266" s="1" t="s">
        <v>72</v>
      </c>
      <c r="AU266" s="3">
        <v>44519</v>
      </c>
      <c r="AV266" s="6">
        <v>0.4513888888888889</v>
      </c>
      <c r="AW266" s="6">
        <v>0.5</v>
      </c>
      <c r="AX266" s="6" t="s">
        <v>72</v>
      </c>
      <c r="AY266" s="6" t="s">
        <v>72</v>
      </c>
      <c r="AZ266" s="6" t="s">
        <v>72</v>
      </c>
      <c r="BA266" s="1" t="s">
        <v>1716</v>
      </c>
      <c r="BB266" s="1" t="s">
        <v>1716</v>
      </c>
      <c r="BC266" s="1" t="s">
        <v>247</v>
      </c>
      <c r="BD266" s="1">
        <v>15</v>
      </c>
      <c r="BE266" s="1" t="s">
        <v>684</v>
      </c>
      <c r="BF266" s="1" t="s">
        <v>75</v>
      </c>
      <c r="BG266" s="1" t="s">
        <v>72</v>
      </c>
      <c r="BH266" s="1" t="s">
        <v>88</v>
      </c>
      <c r="BI266" s="1" t="s">
        <v>96</v>
      </c>
      <c r="BJ266" s="1" t="s">
        <v>72</v>
      </c>
      <c r="BK266" s="1" t="s">
        <v>1717</v>
      </c>
      <c r="BL266" s="1" t="s">
        <v>72</v>
      </c>
      <c r="BM266" s="1">
        <v>35</v>
      </c>
      <c r="BN266" s="1" t="s">
        <v>75</v>
      </c>
      <c r="BO266" s="1" t="s">
        <v>75</v>
      </c>
      <c r="BP266" s="1" t="s">
        <v>75</v>
      </c>
      <c r="BQ266" s="21" t="s">
        <v>99</v>
      </c>
      <c r="BR266" s="21" t="s">
        <v>100</v>
      </c>
    </row>
    <row r="267" spans="1:70" ht="20.45" customHeight="1">
      <c r="A267" s="1" t="s">
        <v>1718</v>
      </c>
      <c r="B267" s="1">
        <v>210206</v>
      </c>
      <c r="C267" s="1" t="s">
        <v>497</v>
      </c>
      <c r="D267" s="3">
        <v>44519</v>
      </c>
      <c r="E267" s="4">
        <v>0.91805555555555562</v>
      </c>
      <c r="F267" s="5">
        <v>44501</v>
      </c>
      <c r="G267" s="3">
        <v>44519</v>
      </c>
      <c r="H267" s="4">
        <v>0.95138888888888884</v>
      </c>
      <c r="I267" s="4">
        <v>3.3333333333333215E-2</v>
      </c>
      <c r="J267" s="1">
        <v>2</v>
      </c>
      <c r="K267" s="1" t="s">
        <v>776</v>
      </c>
      <c r="L267" s="1" t="s">
        <v>1719</v>
      </c>
      <c r="M267" s="1" t="s">
        <v>75</v>
      </c>
      <c r="N267" s="1" t="s">
        <v>1542</v>
      </c>
      <c r="O267" s="1" t="s">
        <v>497</v>
      </c>
      <c r="P267" s="1" t="s">
        <v>78</v>
      </c>
      <c r="Q267" s="1" t="s">
        <v>78</v>
      </c>
      <c r="R267" s="1" t="s">
        <v>78</v>
      </c>
      <c r="S267" s="1" t="s">
        <v>79</v>
      </c>
      <c r="T267" s="1" t="s">
        <v>72</v>
      </c>
      <c r="U267" s="16" t="s">
        <v>1720</v>
      </c>
      <c r="V267" s="1" t="s">
        <v>80</v>
      </c>
      <c r="W267" s="1" t="s">
        <v>81</v>
      </c>
      <c r="X267" s="1" t="s">
        <v>123</v>
      </c>
      <c r="Y267" s="1" t="s">
        <v>83</v>
      </c>
      <c r="Z267" s="1" t="s">
        <v>443</v>
      </c>
      <c r="AA267" s="1" t="s">
        <v>444</v>
      </c>
      <c r="AB267" s="1" t="s">
        <v>444</v>
      </c>
      <c r="AC267" s="1" t="s">
        <v>1721</v>
      </c>
      <c r="AD267" s="1" t="s">
        <v>126</v>
      </c>
      <c r="AE267" s="1">
        <v>60</v>
      </c>
      <c r="AF267" s="1" t="s">
        <v>88</v>
      </c>
      <c r="AG267" s="1" t="s">
        <v>72</v>
      </c>
      <c r="AH267" s="1" t="s">
        <v>299</v>
      </c>
      <c r="AI267" s="1" t="s">
        <v>90</v>
      </c>
      <c r="AJ267" s="1" t="s">
        <v>91</v>
      </c>
      <c r="AK267" s="1" t="s">
        <v>92</v>
      </c>
      <c r="AL267" s="1" t="s">
        <v>72</v>
      </c>
      <c r="AM267" s="1" t="s">
        <v>254</v>
      </c>
      <c r="AN267" s="1">
        <v>2</v>
      </c>
      <c r="AO267" s="1" t="s">
        <v>255</v>
      </c>
      <c r="AP267" s="1" t="s">
        <v>72</v>
      </c>
      <c r="AQ267" s="1" t="s">
        <v>72</v>
      </c>
      <c r="AR267" s="1" t="s">
        <v>447</v>
      </c>
      <c r="AS267" s="1" t="s">
        <v>72</v>
      </c>
      <c r="AT267" s="1" t="s">
        <v>72</v>
      </c>
      <c r="AU267" s="3">
        <v>44520</v>
      </c>
      <c r="AV267" s="6">
        <v>0.95833333333333337</v>
      </c>
      <c r="AW267" s="6">
        <v>1</v>
      </c>
      <c r="AX267" s="6">
        <v>4.166666666666663E-2</v>
      </c>
      <c r="AY267" s="6">
        <v>6.9444444444445308E-3</v>
      </c>
      <c r="AZ267" s="6">
        <v>4.0277777777777746E-2</v>
      </c>
      <c r="BA267" s="1" t="s">
        <v>1722</v>
      </c>
      <c r="BB267" s="1" t="s">
        <v>72</v>
      </c>
      <c r="BC267" s="1" t="s">
        <v>800</v>
      </c>
      <c r="BD267" s="1">
        <v>15</v>
      </c>
      <c r="BE267" s="1" t="s">
        <v>595</v>
      </c>
      <c r="BF267" s="1" t="s">
        <v>75</v>
      </c>
      <c r="BG267" s="1" t="s">
        <v>72</v>
      </c>
      <c r="BH267" s="1" t="s">
        <v>88</v>
      </c>
      <c r="BI267" s="1" t="s">
        <v>79</v>
      </c>
      <c r="BJ267" s="1" t="s">
        <v>437</v>
      </c>
      <c r="BK267" s="1" t="s">
        <v>1723</v>
      </c>
      <c r="BL267" s="1" t="s">
        <v>72</v>
      </c>
      <c r="BM267" s="1">
        <f>46+(7*8)</f>
        <v>102</v>
      </c>
      <c r="BN267" s="1" t="s">
        <v>88</v>
      </c>
      <c r="BO267" s="1" t="s">
        <v>88</v>
      </c>
      <c r="BP267" s="1" t="s">
        <v>88</v>
      </c>
      <c r="BQ267" s="1" t="s">
        <v>160</v>
      </c>
      <c r="BR267" s="1" t="s">
        <v>440</v>
      </c>
    </row>
    <row r="268" spans="1:70" ht="20.45" customHeight="1">
      <c r="A268" s="1">
        <v>210207</v>
      </c>
      <c r="B268" s="1">
        <v>210207</v>
      </c>
      <c r="C268" s="1" t="s">
        <v>71</v>
      </c>
      <c r="D268" s="3">
        <v>44520</v>
      </c>
      <c r="E268" s="4">
        <v>0.83819444444444446</v>
      </c>
      <c r="F268" s="5">
        <v>44501</v>
      </c>
      <c r="G268" s="3">
        <v>44520</v>
      </c>
      <c r="H268" s="4">
        <v>0.88055555555555554</v>
      </c>
      <c r="I268" s="4">
        <v>4.2361111111111072E-2</v>
      </c>
      <c r="J268" s="1">
        <v>2</v>
      </c>
      <c r="K268" s="1" t="s">
        <v>776</v>
      </c>
      <c r="L268" s="1" t="s">
        <v>1724</v>
      </c>
      <c r="M268" s="1" t="s">
        <v>75</v>
      </c>
      <c r="N268" s="1" t="s">
        <v>170</v>
      </c>
      <c r="O268" s="1" t="s">
        <v>473</v>
      </c>
      <c r="P268" s="1" t="s">
        <v>78</v>
      </c>
      <c r="Q268" s="1" t="s">
        <v>78</v>
      </c>
      <c r="R268" s="8" t="s">
        <v>172</v>
      </c>
      <c r="S268" s="1" t="s">
        <v>79</v>
      </c>
      <c r="T268" s="1" t="s">
        <v>1725</v>
      </c>
      <c r="U268" s="75" t="s">
        <v>72</v>
      </c>
      <c r="V268" s="1" t="s">
        <v>80</v>
      </c>
      <c r="W268" s="1" t="s">
        <v>81</v>
      </c>
      <c r="X268" s="1" t="s">
        <v>123</v>
      </c>
      <c r="Y268" s="1" t="s">
        <v>83</v>
      </c>
      <c r="Z268" s="1" t="s">
        <v>443</v>
      </c>
      <c r="AA268" s="1" t="s">
        <v>444</v>
      </c>
      <c r="AB268" s="1" t="s">
        <v>444</v>
      </c>
      <c r="AC268" s="1" t="s">
        <v>1721</v>
      </c>
      <c r="AD268" s="1" t="s">
        <v>126</v>
      </c>
      <c r="AE268" s="1">
        <v>60</v>
      </c>
      <c r="AF268" s="1" t="s">
        <v>88</v>
      </c>
      <c r="AG268" s="1" t="s">
        <v>72</v>
      </c>
      <c r="AH268" s="1" t="s">
        <v>954</v>
      </c>
      <c r="AI268" s="1" t="s">
        <v>90</v>
      </c>
      <c r="AJ268" s="1" t="s">
        <v>91</v>
      </c>
      <c r="AK268" s="1" t="s">
        <v>216</v>
      </c>
      <c r="AL268" s="1" t="s">
        <v>72</v>
      </c>
      <c r="AM268" s="1" t="s">
        <v>254</v>
      </c>
      <c r="AN268" s="1">
        <v>3</v>
      </c>
      <c r="AO268" s="1" t="s">
        <v>750</v>
      </c>
      <c r="AP268" s="1">
        <v>3</v>
      </c>
      <c r="AQ268" s="1" t="s">
        <v>1726</v>
      </c>
      <c r="AR268" s="1" t="s">
        <v>447</v>
      </c>
      <c r="AS268" s="1" t="s">
        <v>263</v>
      </c>
      <c r="AT268" s="1" t="s">
        <v>1726</v>
      </c>
      <c r="AU268" s="1" t="s">
        <v>72</v>
      </c>
      <c r="AV268" s="1" t="s">
        <v>72</v>
      </c>
      <c r="AW268" s="1" t="s">
        <v>72</v>
      </c>
      <c r="AX268" s="1" t="s">
        <v>72</v>
      </c>
      <c r="AY268" s="1" t="s">
        <v>72</v>
      </c>
      <c r="AZ268" s="1" t="s">
        <v>72</v>
      </c>
      <c r="BA268" s="1" t="s">
        <v>72</v>
      </c>
      <c r="BB268" s="1" t="s">
        <v>72</v>
      </c>
      <c r="BC268" s="1" t="s">
        <v>72</v>
      </c>
      <c r="BD268" s="1" t="s">
        <v>72</v>
      </c>
      <c r="BE268" s="1" t="s">
        <v>72</v>
      </c>
      <c r="BF268" s="1" t="s">
        <v>72</v>
      </c>
      <c r="BG268" s="1" t="s">
        <v>72</v>
      </c>
      <c r="BH268" s="1" t="s">
        <v>88</v>
      </c>
      <c r="BI268" s="1" t="s">
        <v>79</v>
      </c>
      <c r="BJ268" s="1" t="s">
        <v>72</v>
      </c>
      <c r="BK268" s="1" t="s">
        <v>72</v>
      </c>
      <c r="BL268" s="1" t="s">
        <v>72</v>
      </c>
      <c r="BM268" s="1" t="s">
        <v>72</v>
      </c>
      <c r="BN268" s="1" t="s">
        <v>72</v>
      </c>
      <c r="BO268" s="1" t="s">
        <v>72</v>
      </c>
      <c r="BP268" s="1" t="s">
        <v>72</v>
      </c>
      <c r="BQ268" s="1" t="s">
        <v>160</v>
      </c>
    </row>
    <row r="269" spans="1:70" ht="20.45" customHeight="1">
      <c r="A269" s="1" t="s">
        <v>1727</v>
      </c>
      <c r="B269" s="1">
        <v>210208</v>
      </c>
      <c r="C269" s="1" t="s">
        <v>497</v>
      </c>
      <c r="D269" s="3">
        <v>44521</v>
      </c>
      <c r="E269" s="4">
        <v>0.53125</v>
      </c>
      <c r="F269" s="5">
        <v>44501</v>
      </c>
      <c r="G269" s="3">
        <v>44521</v>
      </c>
      <c r="H269" s="4">
        <v>0.60416666666666663</v>
      </c>
      <c r="I269" s="4">
        <v>7.291666666666663E-2</v>
      </c>
      <c r="J269" s="1">
        <v>5</v>
      </c>
      <c r="K269" s="1" t="s">
        <v>776</v>
      </c>
      <c r="L269" s="1" t="s">
        <v>1728</v>
      </c>
      <c r="M269" s="1" t="s">
        <v>75</v>
      </c>
      <c r="N269" s="1" t="s">
        <v>1582</v>
      </c>
      <c r="O269" s="1" t="s">
        <v>497</v>
      </c>
      <c r="P269" s="1" t="s">
        <v>78</v>
      </c>
      <c r="Q269" s="1" t="s">
        <v>78</v>
      </c>
      <c r="R269" s="1" t="s">
        <v>78</v>
      </c>
      <c r="S269" s="1" t="s">
        <v>96</v>
      </c>
      <c r="T269" s="1" t="s">
        <v>72</v>
      </c>
      <c r="U269" s="16" t="s">
        <v>1436</v>
      </c>
      <c r="V269" s="1" t="s">
        <v>80</v>
      </c>
      <c r="W269" s="1" t="s">
        <v>81</v>
      </c>
      <c r="X269" s="1" t="s">
        <v>123</v>
      </c>
      <c r="Y269" s="1" t="s">
        <v>83</v>
      </c>
      <c r="Z269" s="1" t="s">
        <v>84</v>
      </c>
      <c r="AA269" s="1" t="s">
        <v>72</v>
      </c>
      <c r="AB269" s="1" t="s">
        <v>85</v>
      </c>
      <c r="AC269" s="1" t="s">
        <v>1729</v>
      </c>
      <c r="AD269" s="1" t="s">
        <v>87</v>
      </c>
      <c r="AE269" s="1">
        <v>60</v>
      </c>
      <c r="AF269" s="1" t="s">
        <v>88</v>
      </c>
      <c r="AG269" s="1" t="s">
        <v>72</v>
      </c>
      <c r="AH269" s="1" t="s">
        <v>299</v>
      </c>
      <c r="AI269" s="1" t="s">
        <v>90</v>
      </c>
      <c r="AJ269" s="1" t="s">
        <v>91</v>
      </c>
      <c r="AK269" s="1" t="s">
        <v>92</v>
      </c>
      <c r="AL269" s="1" t="s">
        <v>72</v>
      </c>
      <c r="AM269" s="1" t="s">
        <v>229</v>
      </c>
      <c r="AN269" s="1">
        <v>2</v>
      </c>
      <c r="AO269" s="1" t="s">
        <v>230</v>
      </c>
      <c r="AP269" s="1" t="s">
        <v>72</v>
      </c>
      <c r="AQ269" s="1" t="s">
        <v>72</v>
      </c>
      <c r="AR269" s="1" t="s">
        <v>220</v>
      </c>
      <c r="AS269" s="1" t="s">
        <v>72</v>
      </c>
      <c r="AT269" s="1" t="s">
        <v>72</v>
      </c>
      <c r="AU269" s="3">
        <v>44521</v>
      </c>
      <c r="AV269" s="6">
        <v>0.62847222222222221</v>
      </c>
      <c r="AW269" s="6">
        <v>0.69791666666666663</v>
      </c>
      <c r="AX269" s="6" t="s">
        <v>72</v>
      </c>
      <c r="AY269" s="6" t="s">
        <v>72</v>
      </c>
      <c r="AZ269" s="6" t="s">
        <v>72</v>
      </c>
      <c r="BA269" s="1" t="s">
        <v>1730</v>
      </c>
      <c r="BB269" s="1" t="s">
        <v>72</v>
      </c>
      <c r="BC269" s="1" t="s">
        <v>1675</v>
      </c>
      <c r="BD269" s="1">
        <v>15</v>
      </c>
      <c r="BE269" s="1" t="s">
        <v>860</v>
      </c>
      <c r="BF269" s="1" t="s">
        <v>75</v>
      </c>
      <c r="BG269" s="1" t="s">
        <v>72</v>
      </c>
      <c r="BH269" s="1" t="s">
        <v>88</v>
      </c>
      <c r="BI269" s="1" t="s">
        <v>96</v>
      </c>
      <c r="BJ269" s="1" t="s">
        <v>72</v>
      </c>
      <c r="BK269" s="1" t="s">
        <v>1343</v>
      </c>
      <c r="BL269" s="1" t="s">
        <v>72</v>
      </c>
      <c r="BM269" s="1">
        <f>67+(4*8)</f>
        <v>99</v>
      </c>
      <c r="BN269" s="1" t="s">
        <v>75</v>
      </c>
      <c r="BO269" s="1" t="s">
        <v>75</v>
      </c>
      <c r="BP269" s="1" t="s">
        <v>75</v>
      </c>
      <c r="BQ269" s="21" t="s">
        <v>99</v>
      </c>
      <c r="BR269" s="21" t="s">
        <v>100</v>
      </c>
    </row>
    <row r="270" spans="1:70" ht="20.45" customHeight="1">
      <c r="A270" s="1" t="s">
        <v>1731</v>
      </c>
      <c r="B270" s="1">
        <v>210209</v>
      </c>
      <c r="C270" s="1" t="s">
        <v>497</v>
      </c>
      <c r="D270" s="3">
        <v>44522</v>
      </c>
      <c r="E270" s="4">
        <v>0.71319444444444446</v>
      </c>
      <c r="F270" s="5">
        <v>44501</v>
      </c>
      <c r="G270" s="3">
        <v>44522</v>
      </c>
      <c r="H270" s="4">
        <v>0.75347222222222221</v>
      </c>
      <c r="I270" s="4">
        <v>4.0277777777777746E-2</v>
      </c>
      <c r="J270" s="1">
        <v>2</v>
      </c>
      <c r="K270" s="1" t="s">
        <v>776</v>
      </c>
      <c r="L270" s="1" t="s">
        <v>1732</v>
      </c>
      <c r="M270" s="1" t="s">
        <v>75</v>
      </c>
      <c r="N270" s="1" t="s">
        <v>830</v>
      </c>
      <c r="O270" s="1" t="s">
        <v>497</v>
      </c>
      <c r="P270" s="1" t="s">
        <v>78</v>
      </c>
      <c r="Q270" s="1" t="s">
        <v>78</v>
      </c>
      <c r="R270" s="1" t="s">
        <v>78</v>
      </c>
      <c r="S270" s="1" t="s">
        <v>96</v>
      </c>
      <c r="T270" s="1" t="s">
        <v>72</v>
      </c>
      <c r="U270" s="16" t="s">
        <v>1436</v>
      </c>
      <c r="V270" s="1" t="s">
        <v>80</v>
      </c>
      <c r="W270" s="1" t="s">
        <v>81</v>
      </c>
      <c r="X270" s="1" t="s">
        <v>123</v>
      </c>
      <c r="Y270" s="1" t="s">
        <v>83</v>
      </c>
      <c r="Z270" s="1" t="s">
        <v>84</v>
      </c>
      <c r="AA270" s="1" t="s">
        <v>72</v>
      </c>
      <c r="AB270" s="1" t="s">
        <v>140</v>
      </c>
      <c r="AC270" s="1" t="s">
        <v>181</v>
      </c>
      <c r="AD270" s="1" t="s">
        <v>126</v>
      </c>
      <c r="AE270" s="1">
        <v>60</v>
      </c>
      <c r="AF270" s="1" t="s">
        <v>88</v>
      </c>
      <c r="AG270" s="1" t="s">
        <v>72</v>
      </c>
      <c r="AH270" s="1" t="s">
        <v>954</v>
      </c>
      <c r="AI270" s="1" t="s">
        <v>90</v>
      </c>
      <c r="AJ270" s="1" t="s">
        <v>91</v>
      </c>
      <c r="AK270" s="1" t="s">
        <v>92</v>
      </c>
      <c r="AL270" s="1" t="s">
        <v>72</v>
      </c>
      <c r="AM270" s="1" t="s">
        <v>229</v>
      </c>
      <c r="AN270" s="1">
        <v>2</v>
      </c>
      <c r="AO270" s="1" t="s">
        <v>230</v>
      </c>
      <c r="AP270" s="1" t="s">
        <v>72</v>
      </c>
      <c r="AQ270" s="1" t="s">
        <v>72</v>
      </c>
      <c r="AR270" s="1" t="s">
        <v>220</v>
      </c>
      <c r="AS270" s="1" t="s">
        <v>72</v>
      </c>
      <c r="AT270" s="1" t="s">
        <v>72</v>
      </c>
      <c r="AU270" s="3">
        <v>44522</v>
      </c>
      <c r="AV270" s="6">
        <v>0.77777777777777779</v>
      </c>
      <c r="AW270" s="6">
        <v>0.84722222222222221</v>
      </c>
      <c r="AX270" s="6">
        <v>6.944444444444442E-2</v>
      </c>
      <c r="AY270" s="6">
        <v>2.430555555555558E-2</v>
      </c>
      <c r="AZ270" s="1" t="s">
        <v>1733</v>
      </c>
      <c r="BA270" s="1" t="s">
        <v>1734</v>
      </c>
      <c r="BB270" s="1" t="s">
        <v>1734</v>
      </c>
      <c r="BC270" s="1" t="s">
        <v>247</v>
      </c>
      <c r="BD270" s="1">
        <v>15</v>
      </c>
      <c r="BE270" s="1" t="s">
        <v>95</v>
      </c>
      <c r="BF270" s="1" t="s">
        <v>75</v>
      </c>
      <c r="BG270" s="1" t="s">
        <v>72</v>
      </c>
      <c r="BH270" s="1" t="s">
        <v>88</v>
      </c>
      <c r="BI270" s="1" t="s">
        <v>96</v>
      </c>
      <c r="BJ270" s="1" t="s">
        <v>72</v>
      </c>
      <c r="BK270" s="1" t="s">
        <v>1343</v>
      </c>
      <c r="BL270" s="1" t="s">
        <v>72</v>
      </c>
      <c r="BM270" s="1">
        <v>71</v>
      </c>
      <c r="BN270" s="1" t="s">
        <v>75</v>
      </c>
      <c r="BO270" s="1" t="s">
        <v>75</v>
      </c>
      <c r="BP270" s="1" t="s">
        <v>75</v>
      </c>
      <c r="BQ270" s="21" t="s">
        <v>99</v>
      </c>
      <c r="BR270" s="21" t="s">
        <v>100</v>
      </c>
    </row>
    <row r="271" spans="1:70" ht="20.45" customHeight="1">
      <c r="A271" s="1" t="s">
        <v>1735</v>
      </c>
      <c r="B271" s="1">
        <v>210210</v>
      </c>
      <c r="C271" s="1" t="s">
        <v>71</v>
      </c>
      <c r="D271" s="3">
        <v>44523</v>
      </c>
      <c r="E271" s="4">
        <v>0.42430555555555555</v>
      </c>
      <c r="F271" s="5">
        <v>44501</v>
      </c>
      <c r="G271" s="3">
        <v>44523</v>
      </c>
      <c r="H271" s="4">
        <v>0.51458333333333328</v>
      </c>
      <c r="I271" s="4">
        <v>9.0277777777777735E-2</v>
      </c>
      <c r="J271" s="1">
        <v>4</v>
      </c>
      <c r="K271" s="1" t="s">
        <v>776</v>
      </c>
      <c r="L271" s="1" t="s">
        <v>1736</v>
      </c>
      <c r="M271" s="1" t="s">
        <v>75</v>
      </c>
      <c r="N271" s="1" t="s">
        <v>1516</v>
      </c>
      <c r="O271" s="1" t="s">
        <v>77</v>
      </c>
      <c r="P271" s="1" t="s">
        <v>78</v>
      </c>
      <c r="Q271" s="8" t="s">
        <v>172</v>
      </c>
      <c r="R271" s="8" t="s">
        <v>172</v>
      </c>
      <c r="S271" s="1" t="s">
        <v>96</v>
      </c>
      <c r="T271" s="1" t="s">
        <v>793</v>
      </c>
      <c r="U271" s="16" t="s">
        <v>1737</v>
      </c>
      <c r="V271" s="1" t="s">
        <v>80</v>
      </c>
      <c r="W271" s="1" t="s">
        <v>812</v>
      </c>
      <c r="X271" s="1" t="s">
        <v>813</v>
      </c>
      <c r="Y271" s="1" t="s">
        <v>814</v>
      </c>
      <c r="Z271" s="1" t="s">
        <v>84</v>
      </c>
      <c r="AA271" s="1" t="s">
        <v>72</v>
      </c>
      <c r="AB271" s="1" t="s">
        <v>124</v>
      </c>
      <c r="AC271" s="1" t="s">
        <v>1738</v>
      </c>
      <c r="AD271" s="1" t="s">
        <v>87</v>
      </c>
      <c r="AE271" s="1">
        <v>63</v>
      </c>
      <c r="AF271" s="1" t="s">
        <v>88</v>
      </c>
      <c r="AG271" s="1" t="s">
        <v>72</v>
      </c>
      <c r="AH271" s="1" t="s">
        <v>954</v>
      </c>
      <c r="AI271" s="1" t="s">
        <v>90</v>
      </c>
      <c r="AJ271" s="1" t="s">
        <v>970</v>
      </c>
      <c r="AK271" s="1" t="s">
        <v>92</v>
      </c>
      <c r="AL271" s="1" t="s">
        <v>72</v>
      </c>
      <c r="AM271" s="1" t="s">
        <v>72</v>
      </c>
      <c r="AN271" s="1" t="s">
        <v>72</v>
      </c>
      <c r="AO271" s="1" t="s">
        <v>72</v>
      </c>
      <c r="AP271" s="1" t="s">
        <v>72</v>
      </c>
      <c r="AQ271" s="1" t="s">
        <v>72</v>
      </c>
      <c r="AR271" s="1" t="s">
        <v>220</v>
      </c>
      <c r="AS271" s="1" t="s">
        <v>72</v>
      </c>
      <c r="AT271" s="1" t="s">
        <v>72</v>
      </c>
      <c r="AU271" s="3">
        <v>44523</v>
      </c>
      <c r="AV271" s="6">
        <v>0.61388888888888882</v>
      </c>
      <c r="AW271" s="6">
        <v>0.69791666666666663</v>
      </c>
      <c r="AX271" s="6">
        <v>8.4027777777777812E-2</v>
      </c>
      <c r="AY271" s="6">
        <v>9.9305555555555536E-2</v>
      </c>
      <c r="AZ271" s="1" t="s">
        <v>1739</v>
      </c>
      <c r="BA271" s="1" t="s">
        <v>1740</v>
      </c>
      <c r="BB271" s="1" t="s">
        <v>1740</v>
      </c>
      <c r="BC271" s="1" t="s">
        <v>1741</v>
      </c>
      <c r="BD271" s="1">
        <v>15</v>
      </c>
      <c r="BE271" s="1" t="s">
        <v>860</v>
      </c>
      <c r="BF271" s="1" t="s">
        <v>75</v>
      </c>
      <c r="BG271" s="1" t="s">
        <v>72</v>
      </c>
      <c r="BH271" s="1" t="s">
        <v>88</v>
      </c>
      <c r="BI271" s="1" t="s">
        <v>96</v>
      </c>
      <c r="BJ271" s="1" t="s">
        <v>72</v>
      </c>
      <c r="BK271" s="1" t="s">
        <v>1593</v>
      </c>
      <c r="BL271" s="1" t="s">
        <v>72</v>
      </c>
      <c r="BM271" s="1">
        <v>21</v>
      </c>
      <c r="BN271" s="1" t="s">
        <v>75</v>
      </c>
      <c r="BO271" s="1" t="s">
        <v>75</v>
      </c>
      <c r="BP271" s="1" t="s">
        <v>75</v>
      </c>
      <c r="BQ271" s="21" t="s">
        <v>99</v>
      </c>
      <c r="BR271" s="21" t="s">
        <v>100</v>
      </c>
    </row>
    <row r="272" spans="1:70" ht="20.45" customHeight="1">
      <c r="A272" s="1" t="s">
        <v>1742</v>
      </c>
      <c r="B272" s="1">
        <v>210210</v>
      </c>
      <c r="C272" s="1" t="s">
        <v>71</v>
      </c>
      <c r="D272" s="3">
        <v>44523</v>
      </c>
      <c r="E272" s="4">
        <v>0.42430555555555555</v>
      </c>
      <c r="F272" s="5">
        <v>44501</v>
      </c>
      <c r="G272" s="3">
        <v>44523</v>
      </c>
      <c r="H272" s="4">
        <v>0.51458333333333328</v>
      </c>
      <c r="I272" s="4">
        <v>9.0277777777777735E-2</v>
      </c>
      <c r="J272" s="1">
        <v>4</v>
      </c>
      <c r="K272" s="1" t="s">
        <v>776</v>
      </c>
      <c r="L272" s="1" t="s">
        <v>1736</v>
      </c>
      <c r="M272" s="1" t="s">
        <v>75</v>
      </c>
      <c r="N272" s="1" t="s">
        <v>1516</v>
      </c>
      <c r="O272" s="1" t="s">
        <v>77</v>
      </c>
      <c r="P272" s="1" t="s">
        <v>78</v>
      </c>
      <c r="Q272" s="8" t="s">
        <v>172</v>
      </c>
      <c r="R272" s="8" t="s">
        <v>172</v>
      </c>
      <c r="S272" s="1" t="s">
        <v>96</v>
      </c>
      <c r="T272" s="1" t="s">
        <v>793</v>
      </c>
      <c r="U272" s="16" t="s">
        <v>1743</v>
      </c>
      <c r="V272" s="1" t="s">
        <v>80</v>
      </c>
      <c r="W272" s="1" t="s">
        <v>812</v>
      </c>
      <c r="X272" s="1" t="s">
        <v>813</v>
      </c>
      <c r="Y272" s="1" t="s">
        <v>814</v>
      </c>
      <c r="Z272" s="1" t="s">
        <v>84</v>
      </c>
      <c r="AA272" s="1" t="s">
        <v>72</v>
      </c>
      <c r="AB272" s="1" t="s">
        <v>124</v>
      </c>
      <c r="AC272" s="1" t="s">
        <v>1738</v>
      </c>
      <c r="AD272" s="1" t="s">
        <v>87</v>
      </c>
      <c r="AE272" s="1">
        <v>63</v>
      </c>
      <c r="AF272" s="1" t="s">
        <v>88</v>
      </c>
      <c r="AG272" s="1" t="s">
        <v>72</v>
      </c>
      <c r="AH272" s="1" t="s">
        <v>954</v>
      </c>
      <c r="AI272" s="1" t="s">
        <v>90</v>
      </c>
      <c r="AJ272" s="1" t="s">
        <v>970</v>
      </c>
      <c r="AK272" s="1" t="s">
        <v>92</v>
      </c>
      <c r="AL272" s="1" t="s">
        <v>72</v>
      </c>
      <c r="AM272" s="1" t="s">
        <v>72</v>
      </c>
      <c r="AN272" s="1" t="s">
        <v>72</v>
      </c>
      <c r="AO272" s="1" t="s">
        <v>72</v>
      </c>
      <c r="AP272" s="1" t="s">
        <v>72</v>
      </c>
      <c r="AQ272" s="1" t="s">
        <v>72</v>
      </c>
      <c r="AR272" s="1" t="s">
        <v>220</v>
      </c>
      <c r="AS272" s="1" t="s">
        <v>72</v>
      </c>
      <c r="AT272" s="1" t="s">
        <v>72</v>
      </c>
      <c r="AU272" s="3">
        <v>44524</v>
      </c>
      <c r="AV272" s="6">
        <v>0.60763888888888895</v>
      </c>
      <c r="AW272" s="6">
        <v>0.64583333333333337</v>
      </c>
      <c r="AX272" s="6">
        <v>3.819444444444442E-2</v>
      </c>
      <c r="AY272" s="6">
        <v>9.3055555555555669E-2</v>
      </c>
      <c r="AZ272" s="1" t="s">
        <v>1744</v>
      </c>
      <c r="BA272" s="1" t="s">
        <v>1437</v>
      </c>
      <c r="BB272" s="1" t="s">
        <v>1437</v>
      </c>
      <c r="BC272" s="1" t="s">
        <v>1741</v>
      </c>
      <c r="BD272" s="1">
        <v>15</v>
      </c>
      <c r="BE272" s="1" t="s">
        <v>742</v>
      </c>
      <c r="BF272" s="1" t="s">
        <v>75</v>
      </c>
      <c r="BG272" s="1" t="s">
        <v>72</v>
      </c>
      <c r="BH272" s="1" t="s">
        <v>88</v>
      </c>
      <c r="BI272" s="1" t="s">
        <v>96</v>
      </c>
      <c r="BJ272" s="1" t="s">
        <v>72</v>
      </c>
      <c r="BK272" s="1" t="s">
        <v>1593</v>
      </c>
      <c r="BL272" s="1" t="s">
        <v>72</v>
      </c>
      <c r="BM272" s="1">
        <f>21+16</f>
        <v>37</v>
      </c>
      <c r="BN272" s="1" t="s">
        <v>75</v>
      </c>
      <c r="BO272" s="1" t="s">
        <v>75</v>
      </c>
      <c r="BP272" s="1" t="s">
        <v>75</v>
      </c>
      <c r="BQ272" s="21" t="s">
        <v>99</v>
      </c>
      <c r="BR272" s="21" t="s">
        <v>100</v>
      </c>
    </row>
    <row r="273" spans="1:70" ht="20.45" customHeight="1">
      <c r="A273" s="1" t="s">
        <v>1745</v>
      </c>
      <c r="B273" s="1">
        <v>210211</v>
      </c>
      <c r="C273" s="1" t="s">
        <v>497</v>
      </c>
      <c r="D273" s="3">
        <v>44523</v>
      </c>
      <c r="E273" s="4">
        <v>0.96319444444444446</v>
      </c>
      <c r="F273" s="5">
        <v>44501</v>
      </c>
      <c r="G273" s="3">
        <v>44524</v>
      </c>
      <c r="H273" s="24">
        <v>1.0083333333333333</v>
      </c>
      <c r="I273" s="4">
        <v>4.513888888888884E-2</v>
      </c>
      <c r="J273" s="1">
        <v>7</v>
      </c>
      <c r="K273" s="1" t="s">
        <v>776</v>
      </c>
      <c r="L273" s="1" t="s">
        <v>1746</v>
      </c>
      <c r="M273" s="1" t="s">
        <v>75</v>
      </c>
      <c r="N273" s="1" t="s">
        <v>1542</v>
      </c>
      <c r="O273" s="1" t="s">
        <v>497</v>
      </c>
      <c r="P273" s="1" t="s">
        <v>78</v>
      </c>
      <c r="Q273" s="1" t="s">
        <v>78</v>
      </c>
      <c r="R273" s="1" t="s">
        <v>78</v>
      </c>
      <c r="S273" s="1" t="s">
        <v>96</v>
      </c>
      <c r="T273" s="1" t="s">
        <v>72</v>
      </c>
      <c r="U273" s="16" t="s">
        <v>747</v>
      </c>
      <c r="V273" s="1" t="s">
        <v>80</v>
      </c>
      <c r="W273" s="1" t="s">
        <v>81</v>
      </c>
      <c r="X273" s="1" t="s">
        <v>123</v>
      </c>
      <c r="Y273" s="1" t="s">
        <v>83</v>
      </c>
      <c r="Z273" s="1" t="s">
        <v>84</v>
      </c>
      <c r="AA273" s="1" t="s">
        <v>72</v>
      </c>
      <c r="AB273" s="1" t="s">
        <v>214</v>
      </c>
      <c r="AC273" s="1" t="s">
        <v>583</v>
      </c>
      <c r="AD273" s="1" t="s">
        <v>126</v>
      </c>
      <c r="AE273" s="1">
        <v>55</v>
      </c>
      <c r="AF273" s="1" t="s">
        <v>88</v>
      </c>
      <c r="AG273" s="1" t="s">
        <v>72</v>
      </c>
      <c r="AH273" s="1" t="s">
        <v>414</v>
      </c>
      <c r="AI273" s="1" t="s">
        <v>90</v>
      </c>
      <c r="AJ273" s="1" t="s">
        <v>91</v>
      </c>
      <c r="AK273" s="1" t="s">
        <v>92</v>
      </c>
      <c r="AL273" s="1" t="s">
        <v>72</v>
      </c>
      <c r="AM273" s="1" t="s">
        <v>229</v>
      </c>
      <c r="AN273" s="1">
        <v>2</v>
      </c>
      <c r="AO273" s="1" t="s">
        <v>367</v>
      </c>
      <c r="AP273" s="1" t="s">
        <v>72</v>
      </c>
      <c r="AQ273" s="1" t="s">
        <v>72</v>
      </c>
      <c r="AR273" s="1" t="s">
        <v>220</v>
      </c>
      <c r="AS273" s="1" t="s">
        <v>878</v>
      </c>
      <c r="AT273" s="1" t="s">
        <v>72</v>
      </c>
      <c r="AU273" s="3">
        <v>44524</v>
      </c>
      <c r="AV273" s="6">
        <v>0.3923611111111111</v>
      </c>
      <c r="AW273" s="6">
        <v>0.4826388888888889</v>
      </c>
      <c r="AX273" s="6" t="s">
        <v>72</v>
      </c>
      <c r="AY273" s="6" t="s">
        <v>72</v>
      </c>
      <c r="AZ273" s="6" t="s">
        <v>72</v>
      </c>
      <c r="BA273" s="1" t="s">
        <v>72</v>
      </c>
      <c r="BB273" s="1" t="s">
        <v>72</v>
      </c>
      <c r="BC273" s="1" t="s">
        <v>247</v>
      </c>
      <c r="BD273" s="1">
        <v>15</v>
      </c>
      <c r="BE273" s="1" t="s">
        <v>684</v>
      </c>
      <c r="BF273" s="1" t="s">
        <v>75</v>
      </c>
      <c r="BG273" s="1" t="s">
        <v>72</v>
      </c>
      <c r="BH273" s="1" t="s">
        <v>88</v>
      </c>
      <c r="BI273" s="1" t="s">
        <v>96</v>
      </c>
      <c r="BJ273" s="1" t="s">
        <v>72</v>
      </c>
      <c r="BK273" s="1" t="s">
        <v>1377</v>
      </c>
      <c r="BL273" s="1" t="s">
        <v>72</v>
      </c>
      <c r="BM273" s="1">
        <v>32</v>
      </c>
      <c r="BN273" s="1" t="s">
        <v>75</v>
      </c>
      <c r="BO273" s="1" t="s">
        <v>75</v>
      </c>
      <c r="BP273" s="1" t="s">
        <v>75</v>
      </c>
      <c r="BQ273" s="21" t="s">
        <v>99</v>
      </c>
      <c r="BR273" s="21" t="s">
        <v>100</v>
      </c>
    </row>
    <row r="274" spans="1:70" ht="20.45" customHeight="1">
      <c r="A274" s="1" t="s">
        <v>1747</v>
      </c>
      <c r="B274" s="1">
        <v>210212</v>
      </c>
      <c r="C274" s="1" t="s">
        <v>497</v>
      </c>
      <c r="D274" s="3">
        <v>44524</v>
      </c>
      <c r="E274" s="4">
        <v>0.58333333333333337</v>
      </c>
      <c r="F274" s="5">
        <v>44501</v>
      </c>
      <c r="G274" s="3">
        <v>44524</v>
      </c>
      <c r="H274" s="4">
        <v>0.92708333333333337</v>
      </c>
      <c r="I274" s="4">
        <v>0.34375</v>
      </c>
      <c r="J274" s="1">
        <v>2</v>
      </c>
      <c r="K274" s="1" t="s">
        <v>776</v>
      </c>
      <c r="L274" s="1" t="s">
        <v>1748</v>
      </c>
      <c r="M274" s="1" t="s">
        <v>75</v>
      </c>
      <c r="N274" s="1" t="s">
        <v>1542</v>
      </c>
      <c r="O274" s="1" t="s">
        <v>497</v>
      </c>
      <c r="P274" s="1" t="s">
        <v>78</v>
      </c>
      <c r="Q274" s="1" t="s">
        <v>78</v>
      </c>
      <c r="R274" s="1" t="s">
        <v>78</v>
      </c>
      <c r="S274" s="1" t="s">
        <v>96</v>
      </c>
      <c r="T274" s="1" t="s">
        <v>72</v>
      </c>
      <c r="U274" s="16" t="s">
        <v>1749</v>
      </c>
      <c r="V274" s="1" t="s">
        <v>80</v>
      </c>
      <c r="W274" s="1" t="s">
        <v>778</v>
      </c>
      <c r="X274" s="1" t="s">
        <v>779</v>
      </c>
      <c r="Y274" s="1" t="s">
        <v>780</v>
      </c>
      <c r="Z274" s="1" t="s">
        <v>443</v>
      </c>
      <c r="AA274" s="1" t="s">
        <v>444</v>
      </c>
      <c r="AB274" s="1" t="s">
        <v>444</v>
      </c>
      <c r="AC274" s="1" t="s">
        <v>444</v>
      </c>
      <c r="AD274" s="1" t="s">
        <v>87</v>
      </c>
      <c r="AE274" s="1">
        <v>56</v>
      </c>
      <c r="AF274" s="1" t="s">
        <v>88</v>
      </c>
      <c r="AG274" s="1" t="s">
        <v>72</v>
      </c>
      <c r="AH274" s="1" t="s">
        <v>299</v>
      </c>
      <c r="AI274" s="1" t="s">
        <v>90</v>
      </c>
      <c r="AJ274" s="1" t="s">
        <v>91</v>
      </c>
      <c r="AK274" s="1" t="s">
        <v>92</v>
      </c>
      <c r="AL274" s="1" t="s">
        <v>72</v>
      </c>
      <c r="AM274" s="1" t="s">
        <v>244</v>
      </c>
      <c r="AN274" s="1" t="s">
        <v>72</v>
      </c>
      <c r="AO274" s="1" t="s">
        <v>1750</v>
      </c>
      <c r="AP274" s="1" t="s">
        <v>72</v>
      </c>
      <c r="AQ274" s="1" t="s">
        <v>72</v>
      </c>
      <c r="AR274" s="1" t="s">
        <v>447</v>
      </c>
      <c r="AS274" s="1" t="s">
        <v>72</v>
      </c>
      <c r="AT274" s="1" t="s">
        <v>72</v>
      </c>
      <c r="AU274" s="3">
        <v>44524</v>
      </c>
      <c r="AV274" s="6">
        <v>0.94791666666666663</v>
      </c>
      <c r="AW274" s="6">
        <v>1.0104166666666667</v>
      </c>
      <c r="AX274" s="6">
        <v>6.2500000000000111E-2</v>
      </c>
      <c r="AY274" s="6">
        <v>2.0833333333333259E-2</v>
      </c>
      <c r="AZ274" s="6">
        <v>0.36458333333333326</v>
      </c>
      <c r="BA274" s="1" t="s">
        <v>1751</v>
      </c>
      <c r="BB274" s="1" t="s">
        <v>72</v>
      </c>
      <c r="BC274" s="1" t="s">
        <v>800</v>
      </c>
      <c r="BD274" s="1">
        <v>15</v>
      </c>
      <c r="BE274" s="1" t="s">
        <v>589</v>
      </c>
      <c r="BF274" s="1" t="s">
        <v>75</v>
      </c>
      <c r="BG274" s="1" t="s">
        <v>72</v>
      </c>
      <c r="BH274" s="1" t="s">
        <v>88</v>
      </c>
      <c r="BI274" s="1" t="s">
        <v>96</v>
      </c>
      <c r="BJ274" s="1" t="s">
        <v>72</v>
      </c>
      <c r="BK274" s="1" t="s">
        <v>1546</v>
      </c>
      <c r="BL274" s="1" t="s">
        <v>72</v>
      </c>
      <c r="BM274" s="1">
        <f>46+(6*12)</f>
        <v>118</v>
      </c>
      <c r="BN274" s="1" t="s">
        <v>75</v>
      </c>
      <c r="BO274" s="1" t="s">
        <v>75</v>
      </c>
      <c r="BP274" s="1" t="s">
        <v>75</v>
      </c>
      <c r="BQ274" s="21" t="s">
        <v>99</v>
      </c>
      <c r="BR274" s="1" t="s">
        <v>918</v>
      </c>
    </row>
    <row r="275" spans="1:70" ht="20.45" customHeight="1">
      <c r="A275" s="1" t="s">
        <v>1752</v>
      </c>
      <c r="B275" s="1">
        <v>210212</v>
      </c>
      <c r="C275" s="1" t="s">
        <v>71</v>
      </c>
      <c r="D275" s="3">
        <v>44524</v>
      </c>
      <c r="E275" s="4">
        <v>0.58333333333333337</v>
      </c>
      <c r="F275" s="5">
        <v>44501</v>
      </c>
      <c r="G275" s="3">
        <v>44524</v>
      </c>
      <c r="H275" s="4">
        <v>0.92708333333333337</v>
      </c>
      <c r="I275" s="4">
        <v>0.34375</v>
      </c>
      <c r="J275" s="1">
        <v>2</v>
      </c>
      <c r="K275" s="1" t="s">
        <v>776</v>
      </c>
      <c r="L275" s="1" t="s">
        <v>1748</v>
      </c>
      <c r="M275" s="1" t="s">
        <v>75</v>
      </c>
      <c r="N275" s="1" t="s">
        <v>960</v>
      </c>
      <c r="O275" s="1" t="s">
        <v>77</v>
      </c>
      <c r="P275" s="1" t="s">
        <v>78</v>
      </c>
      <c r="Q275" s="1" t="s">
        <v>78</v>
      </c>
      <c r="R275" s="1" t="s">
        <v>78</v>
      </c>
      <c r="S275" s="1" t="s">
        <v>96</v>
      </c>
      <c r="T275" s="1" t="s">
        <v>72</v>
      </c>
      <c r="U275" s="75" t="s">
        <v>72</v>
      </c>
      <c r="V275" s="1" t="s">
        <v>80</v>
      </c>
      <c r="W275" s="1" t="s">
        <v>778</v>
      </c>
      <c r="X275" s="1" t="s">
        <v>779</v>
      </c>
      <c r="Y275" s="1" t="s">
        <v>780</v>
      </c>
      <c r="Z275" s="1" t="s">
        <v>443</v>
      </c>
      <c r="AA275" s="1" t="s">
        <v>444</v>
      </c>
      <c r="AB275" s="1" t="s">
        <v>444</v>
      </c>
      <c r="AC275" s="1" t="s">
        <v>444</v>
      </c>
      <c r="AD275" s="1" t="s">
        <v>87</v>
      </c>
      <c r="AE275" s="1">
        <v>56</v>
      </c>
      <c r="AF275" s="1" t="s">
        <v>88</v>
      </c>
      <c r="AG275" s="1" t="s">
        <v>72</v>
      </c>
      <c r="AH275" s="1" t="s">
        <v>299</v>
      </c>
      <c r="AI275" s="1" t="s">
        <v>90</v>
      </c>
      <c r="AJ275" s="1" t="s">
        <v>91</v>
      </c>
      <c r="AK275" s="1" t="s">
        <v>92</v>
      </c>
      <c r="AL275" s="1" t="s">
        <v>72</v>
      </c>
      <c r="AM275" s="1" t="s">
        <v>244</v>
      </c>
      <c r="AN275" s="1" t="s">
        <v>72</v>
      </c>
      <c r="AO275" s="1" t="s">
        <v>1750</v>
      </c>
      <c r="AP275" s="1" t="s">
        <v>72</v>
      </c>
      <c r="AQ275" s="1" t="s">
        <v>72</v>
      </c>
      <c r="AR275" s="1" t="s">
        <v>447</v>
      </c>
      <c r="AS275" s="1" t="s">
        <v>72</v>
      </c>
      <c r="AT275" s="1" t="s">
        <v>72</v>
      </c>
      <c r="AU275" s="3">
        <v>44525</v>
      </c>
      <c r="AV275" s="1" t="s">
        <v>72</v>
      </c>
      <c r="AW275" s="1" t="s">
        <v>72</v>
      </c>
      <c r="AX275" s="1" t="s">
        <v>72</v>
      </c>
      <c r="AY275" s="1" t="s">
        <v>72</v>
      </c>
      <c r="AZ275" s="1" t="s">
        <v>72</v>
      </c>
      <c r="BA275" s="1" t="s">
        <v>72</v>
      </c>
      <c r="BB275" s="1" t="s">
        <v>72</v>
      </c>
      <c r="BC275" s="1" t="s">
        <v>72</v>
      </c>
      <c r="BD275" s="1">
        <v>15</v>
      </c>
      <c r="BE275" s="1" t="s">
        <v>742</v>
      </c>
      <c r="BF275" s="1" t="s">
        <v>72</v>
      </c>
      <c r="BG275" s="1" t="s">
        <v>72</v>
      </c>
      <c r="BH275" s="1" t="s">
        <v>88</v>
      </c>
      <c r="BI275" s="1" t="s">
        <v>96</v>
      </c>
      <c r="BJ275" s="1" t="s">
        <v>72</v>
      </c>
      <c r="BK275" s="1" t="s">
        <v>1753</v>
      </c>
      <c r="BL275" s="1" t="s">
        <v>72</v>
      </c>
      <c r="BM275" s="1">
        <v>10</v>
      </c>
      <c r="BN275" s="1" t="s">
        <v>75</v>
      </c>
      <c r="BO275" s="1" t="s">
        <v>75</v>
      </c>
      <c r="BP275" s="1" t="s">
        <v>75</v>
      </c>
      <c r="BQ275" s="21" t="s">
        <v>99</v>
      </c>
      <c r="BR275" s="1" t="s">
        <v>918</v>
      </c>
    </row>
    <row r="276" spans="1:70" ht="20.45" customHeight="1">
      <c r="A276" s="1" t="s">
        <v>1754</v>
      </c>
      <c r="B276" s="1">
        <v>210213</v>
      </c>
      <c r="C276" s="1" t="s">
        <v>497</v>
      </c>
      <c r="D276" s="3">
        <v>44525</v>
      </c>
      <c r="E276" s="4">
        <v>0.61597222222222225</v>
      </c>
      <c r="F276" s="5">
        <v>44501</v>
      </c>
      <c r="G276" s="3">
        <v>44525</v>
      </c>
      <c r="H276" s="4">
        <v>0.94097222222222221</v>
      </c>
      <c r="I276" s="4">
        <v>0.32499999999999996</v>
      </c>
      <c r="J276" s="1">
        <v>2</v>
      </c>
      <c r="K276" s="1" t="s">
        <v>776</v>
      </c>
      <c r="L276" s="1" t="s">
        <v>1755</v>
      </c>
      <c r="M276" s="1" t="s">
        <v>75</v>
      </c>
      <c r="N276" s="1" t="s">
        <v>1582</v>
      </c>
      <c r="O276" s="1" t="s">
        <v>497</v>
      </c>
      <c r="P276" s="1" t="s">
        <v>78</v>
      </c>
      <c r="Q276" s="1" t="s">
        <v>78</v>
      </c>
      <c r="R276" s="1" t="s">
        <v>78</v>
      </c>
      <c r="S276" s="1" t="s">
        <v>96</v>
      </c>
      <c r="T276" s="1" t="s">
        <v>72</v>
      </c>
      <c r="U276" s="16" t="s">
        <v>1749</v>
      </c>
      <c r="V276" s="1" t="s">
        <v>80</v>
      </c>
      <c r="W276" s="1" t="s">
        <v>778</v>
      </c>
      <c r="X276" s="1" t="s">
        <v>779</v>
      </c>
      <c r="Y276" s="1" t="s">
        <v>780</v>
      </c>
      <c r="Z276" s="1" t="s">
        <v>84</v>
      </c>
      <c r="AA276" s="1" t="s">
        <v>72</v>
      </c>
      <c r="AB276" s="1" t="s">
        <v>1693</v>
      </c>
      <c r="AC276" s="1" t="s">
        <v>1693</v>
      </c>
      <c r="AD276" s="1" t="s">
        <v>126</v>
      </c>
      <c r="AE276" s="1">
        <v>60</v>
      </c>
      <c r="AF276" s="1" t="s">
        <v>88</v>
      </c>
      <c r="AG276" s="1" t="s">
        <v>72</v>
      </c>
      <c r="AH276" s="1" t="s">
        <v>299</v>
      </c>
      <c r="AI276" s="1" t="s">
        <v>90</v>
      </c>
      <c r="AJ276" s="1" t="s">
        <v>91</v>
      </c>
      <c r="AK276" s="1" t="s">
        <v>92</v>
      </c>
      <c r="AL276" s="1" t="s">
        <v>72</v>
      </c>
      <c r="AM276" s="1" t="s">
        <v>254</v>
      </c>
      <c r="AN276" s="1" t="s">
        <v>72</v>
      </c>
      <c r="AO276" s="1" t="s">
        <v>1274</v>
      </c>
      <c r="AP276" s="1" t="s">
        <v>72</v>
      </c>
      <c r="AQ276" s="1" t="s">
        <v>72</v>
      </c>
      <c r="AR276" s="1" t="s">
        <v>220</v>
      </c>
      <c r="AS276" s="1" t="s">
        <v>72</v>
      </c>
      <c r="AT276" s="1" t="s">
        <v>72</v>
      </c>
      <c r="AU276" s="3">
        <v>44525</v>
      </c>
      <c r="AV276" s="6">
        <v>0.93055555555555558</v>
      </c>
      <c r="AW276" s="6">
        <v>1.0208333333333333</v>
      </c>
      <c r="AX276" s="6" t="s">
        <v>72</v>
      </c>
      <c r="AY276" s="6" t="s">
        <v>72</v>
      </c>
      <c r="AZ276" s="6" t="s">
        <v>72</v>
      </c>
      <c r="BA276" s="1" t="s">
        <v>1756</v>
      </c>
      <c r="BB276" s="1" t="s">
        <v>72</v>
      </c>
      <c r="BC276" s="1" t="s">
        <v>1675</v>
      </c>
      <c r="BD276" s="1">
        <v>15</v>
      </c>
      <c r="BE276" s="1" t="s">
        <v>589</v>
      </c>
      <c r="BF276" s="1" t="s">
        <v>75</v>
      </c>
      <c r="BG276" s="1" t="s">
        <v>72</v>
      </c>
      <c r="BH276" s="1" t="s">
        <v>88</v>
      </c>
      <c r="BI276" s="1" t="s">
        <v>96</v>
      </c>
      <c r="BJ276" s="1" t="s">
        <v>72</v>
      </c>
      <c r="BK276" s="1" t="s">
        <v>1343</v>
      </c>
      <c r="BL276" s="1" t="s">
        <v>72</v>
      </c>
      <c r="BM276" s="1">
        <f>67+(3*12)</f>
        <v>103</v>
      </c>
      <c r="BN276" s="1" t="s">
        <v>75</v>
      </c>
      <c r="BO276" s="1" t="s">
        <v>75</v>
      </c>
      <c r="BP276" s="1" t="s">
        <v>75</v>
      </c>
      <c r="BQ276" s="21" t="s">
        <v>99</v>
      </c>
      <c r="BR276" s="21" t="s">
        <v>100</v>
      </c>
    </row>
    <row r="277" spans="1:70" ht="20.45" customHeight="1">
      <c r="A277" s="1" t="s">
        <v>1757</v>
      </c>
      <c r="B277" s="1">
        <v>210214</v>
      </c>
      <c r="C277" s="1" t="s">
        <v>71</v>
      </c>
      <c r="D277" s="3">
        <v>44526</v>
      </c>
      <c r="E277" s="4">
        <v>0.56736111111111109</v>
      </c>
      <c r="F277" s="5">
        <v>44501</v>
      </c>
      <c r="G277" s="3">
        <v>44527</v>
      </c>
      <c r="H277" s="4">
        <v>1.0069444444444444</v>
      </c>
      <c r="I277" s="4">
        <v>0.43958333333333333</v>
      </c>
      <c r="J277" s="1">
        <v>2</v>
      </c>
      <c r="K277" s="1" t="s">
        <v>776</v>
      </c>
      <c r="L277" s="1" t="s">
        <v>1758</v>
      </c>
      <c r="M277" s="1" t="s">
        <v>75</v>
      </c>
      <c r="N277" s="1" t="s">
        <v>1516</v>
      </c>
      <c r="O277" s="1" t="s">
        <v>77</v>
      </c>
      <c r="P277" s="1" t="s">
        <v>78</v>
      </c>
      <c r="Q277" s="1" t="s">
        <v>78</v>
      </c>
      <c r="R277" s="1" t="s">
        <v>78</v>
      </c>
      <c r="S277" s="1" t="s">
        <v>96</v>
      </c>
      <c r="T277" s="1" t="s">
        <v>72</v>
      </c>
      <c r="U277" s="16" t="s">
        <v>1749</v>
      </c>
      <c r="V277" s="1" t="s">
        <v>80</v>
      </c>
      <c r="W277" s="1" t="s">
        <v>778</v>
      </c>
      <c r="X277" s="1" t="s">
        <v>779</v>
      </c>
      <c r="Y277" s="1" t="s">
        <v>780</v>
      </c>
      <c r="Z277" s="1" t="s">
        <v>84</v>
      </c>
      <c r="AA277" s="1" t="s">
        <v>72</v>
      </c>
      <c r="AB277" s="1" t="s">
        <v>1693</v>
      </c>
      <c r="AC277" s="1" t="s">
        <v>1693</v>
      </c>
      <c r="AD277" s="1" t="s">
        <v>126</v>
      </c>
      <c r="AE277" s="1">
        <v>45</v>
      </c>
      <c r="AF277" s="1" t="s">
        <v>88</v>
      </c>
      <c r="AG277" s="1" t="s">
        <v>72</v>
      </c>
      <c r="AH277" s="1" t="s">
        <v>414</v>
      </c>
      <c r="AI277" s="1" t="s">
        <v>90</v>
      </c>
      <c r="AJ277" s="1" t="s">
        <v>91</v>
      </c>
      <c r="AK277" s="1" t="s">
        <v>92</v>
      </c>
      <c r="AL277" s="1" t="s">
        <v>72</v>
      </c>
      <c r="AM277" s="1" t="s">
        <v>217</v>
      </c>
      <c r="AN277" s="1" t="s">
        <v>72</v>
      </c>
      <c r="AO277" s="1" t="s">
        <v>1759</v>
      </c>
      <c r="AP277" s="1" t="s">
        <v>72</v>
      </c>
      <c r="AQ277" s="1" t="s">
        <v>72</v>
      </c>
      <c r="AR277" s="1" t="s">
        <v>220</v>
      </c>
      <c r="AS277" s="1" t="s">
        <v>72</v>
      </c>
      <c r="AT277" s="1" t="s">
        <v>72</v>
      </c>
      <c r="AU277" s="3">
        <v>44527</v>
      </c>
      <c r="AV277" s="6">
        <v>1.59375</v>
      </c>
      <c r="AW277" s="6">
        <v>1.6875</v>
      </c>
      <c r="AX277" s="6">
        <v>9.375E-2</v>
      </c>
      <c r="AY277" s="6">
        <v>0.58680555555555558</v>
      </c>
      <c r="AZ277" s="24">
        <v>1.0263888888888888</v>
      </c>
      <c r="BA277" s="1" t="s">
        <v>1437</v>
      </c>
      <c r="BB277" s="1" t="s">
        <v>1437</v>
      </c>
      <c r="BC277" s="1" t="s">
        <v>247</v>
      </c>
      <c r="BD277" s="1">
        <v>15</v>
      </c>
      <c r="BE277" s="1" t="s">
        <v>1017</v>
      </c>
      <c r="BF277" s="1" t="s">
        <v>72</v>
      </c>
      <c r="BG277" s="1" t="s">
        <v>72</v>
      </c>
      <c r="BH277" s="1" t="s">
        <v>88</v>
      </c>
      <c r="BI277" s="1" t="s">
        <v>96</v>
      </c>
      <c r="BJ277" s="1" t="s">
        <v>72</v>
      </c>
      <c r="BK277" s="1" t="s">
        <v>1343</v>
      </c>
      <c r="BL277" s="1" t="s">
        <v>72</v>
      </c>
      <c r="BM277" s="1">
        <v>29</v>
      </c>
      <c r="BN277" s="1" t="s">
        <v>75</v>
      </c>
      <c r="BO277" s="1" t="s">
        <v>75</v>
      </c>
      <c r="BP277" s="1" t="s">
        <v>75</v>
      </c>
      <c r="BQ277" s="21" t="s">
        <v>99</v>
      </c>
      <c r="BR277" s="21" t="s">
        <v>100</v>
      </c>
    </row>
    <row r="278" spans="1:70" ht="20.45" customHeight="1">
      <c r="A278" s="1" t="s">
        <v>1760</v>
      </c>
      <c r="B278" s="1">
        <v>210214</v>
      </c>
      <c r="C278" s="1" t="s">
        <v>71</v>
      </c>
      <c r="D278" s="3">
        <v>44526</v>
      </c>
      <c r="E278" s="4">
        <v>0.56736111111111109</v>
      </c>
      <c r="F278" s="5">
        <v>44501</v>
      </c>
      <c r="G278" s="3">
        <v>44527</v>
      </c>
      <c r="H278" s="4">
        <v>1.0069444444444444</v>
      </c>
      <c r="I278" s="4">
        <v>0.43958333333333333</v>
      </c>
      <c r="J278" s="1">
        <v>2</v>
      </c>
      <c r="K278" s="1" t="s">
        <v>776</v>
      </c>
      <c r="L278" s="1" t="s">
        <v>1758</v>
      </c>
      <c r="M278" s="1" t="s">
        <v>75</v>
      </c>
      <c r="N278" s="1" t="s">
        <v>1516</v>
      </c>
      <c r="O278" s="1" t="s">
        <v>77</v>
      </c>
      <c r="P278" s="1" t="s">
        <v>78</v>
      </c>
      <c r="Q278" s="1" t="s">
        <v>78</v>
      </c>
      <c r="R278" s="1" t="s">
        <v>78</v>
      </c>
      <c r="S278" s="1" t="s">
        <v>96</v>
      </c>
      <c r="T278" s="1" t="s">
        <v>72</v>
      </c>
      <c r="U278" s="16" t="s">
        <v>1749</v>
      </c>
      <c r="V278" s="1" t="s">
        <v>80</v>
      </c>
      <c r="W278" s="1" t="s">
        <v>778</v>
      </c>
      <c r="X278" s="1" t="s">
        <v>779</v>
      </c>
      <c r="Y278" s="1" t="s">
        <v>780</v>
      </c>
      <c r="Z278" s="1" t="s">
        <v>84</v>
      </c>
      <c r="AA278" s="1" t="s">
        <v>72</v>
      </c>
      <c r="AB278" s="1" t="s">
        <v>1693</v>
      </c>
      <c r="AC278" s="1" t="s">
        <v>1693</v>
      </c>
      <c r="AD278" s="1" t="s">
        <v>126</v>
      </c>
      <c r="AE278" s="1">
        <v>45</v>
      </c>
      <c r="AF278" s="1" t="s">
        <v>88</v>
      </c>
      <c r="AG278" s="1" t="s">
        <v>72</v>
      </c>
      <c r="AH278" s="1" t="s">
        <v>414</v>
      </c>
      <c r="AI278" s="1" t="s">
        <v>90</v>
      </c>
      <c r="AJ278" s="1" t="s">
        <v>91</v>
      </c>
      <c r="AK278" s="1" t="s">
        <v>92</v>
      </c>
      <c r="AL278" s="1" t="s">
        <v>72</v>
      </c>
      <c r="AM278" s="1" t="s">
        <v>217</v>
      </c>
      <c r="AN278" s="1" t="s">
        <v>72</v>
      </c>
      <c r="AO278" s="1" t="s">
        <v>1759</v>
      </c>
      <c r="AP278" s="1" t="s">
        <v>72</v>
      </c>
      <c r="AQ278" s="1" t="s">
        <v>72</v>
      </c>
      <c r="AR278" s="1" t="s">
        <v>220</v>
      </c>
      <c r="AS278" s="1" t="s">
        <v>72</v>
      </c>
      <c r="AT278" s="1" t="s">
        <v>72</v>
      </c>
      <c r="AU278" s="3">
        <v>44528</v>
      </c>
      <c r="AV278" s="6">
        <v>1.6111111111111112</v>
      </c>
      <c r="AW278" s="6">
        <v>1.6388888888888888</v>
      </c>
      <c r="AX278" s="6">
        <v>2.7777777777777679E-2</v>
      </c>
      <c r="AY278" s="6">
        <v>0.60416666666666674</v>
      </c>
      <c r="AZ278" s="1" t="s">
        <v>1761</v>
      </c>
      <c r="BA278" s="1" t="s">
        <v>1762</v>
      </c>
      <c r="BB278" s="1" t="s">
        <v>1762</v>
      </c>
      <c r="BC278" s="1" t="s">
        <v>247</v>
      </c>
      <c r="BD278" s="1">
        <v>15</v>
      </c>
      <c r="BE278" s="1" t="s">
        <v>95</v>
      </c>
      <c r="BF278" s="1" t="s">
        <v>72</v>
      </c>
      <c r="BG278" s="1" t="s">
        <v>72</v>
      </c>
      <c r="BH278" s="1" t="s">
        <v>88</v>
      </c>
      <c r="BI278" s="1" t="s">
        <v>96</v>
      </c>
      <c r="BJ278" s="1" t="s">
        <v>72</v>
      </c>
      <c r="BK278" s="1" t="s">
        <v>1343</v>
      </c>
      <c r="BL278" s="1" t="s">
        <v>72</v>
      </c>
      <c r="BM278" s="1">
        <v>21</v>
      </c>
      <c r="BN278" s="1" t="s">
        <v>75</v>
      </c>
      <c r="BO278" s="1" t="s">
        <v>75</v>
      </c>
      <c r="BP278" s="1" t="s">
        <v>75</v>
      </c>
      <c r="BQ278" s="21" t="s">
        <v>99</v>
      </c>
      <c r="BR278" s="21" t="s">
        <v>100</v>
      </c>
    </row>
    <row r="279" spans="1:70" ht="20.45" customHeight="1">
      <c r="A279" s="1" t="s">
        <v>1763</v>
      </c>
      <c r="B279" s="1">
        <v>210215</v>
      </c>
      <c r="C279" s="1" t="s">
        <v>71</v>
      </c>
      <c r="D279" s="3">
        <v>44526</v>
      </c>
      <c r="E279" s="4">
        <v>0.91111111111111109</v>
      </c>
      <c r="F279" s="5">
        <v>44501</v>
      </c>
      <c r="G279" s="3">
        <v>44527</v>
      </c>
      <c r="H279" s="4">
        <v>1.0104166666666667</v>
      </c>
      <c r="I279" s="4">
        <v>9.9305555555555647E-2</v>
      </c>
      <c r="J279" s="1">
        <v>2</v>
      </c>
      <c r="K279" s="1" t="s">
        <v>776</v>
      </c>
      <c r="L279" s="1" t="s">
        <v>1764</v>
      </c>
      <c r="M279" s="1" t="s">
        <v>75</v>
      </c>
      <c r="N279" s="1" t="s">
        <v>960</v>
      </c>
      <c r="O279" s="1" t="s">
        <v>77</v>
      </c>
      <c r="P279" s="1" t="s">
        <v>78</v>
      </c>
      <c r="Q279" s="1" t="s">
        <v>78</v>
      </c>
      <c r="R279" s="1" t="s">
        <v>78</v>
      </c>
      <c r="S279" s="1" t="s">
        <v>96</v>
      </c>
      <c r="T279" s="1" t="s">
        <v>72</v>
      </c>
      <c r="U279" s="16" t="s">
        <v>1765</v>
      </c>
      <c r="V279" s="1" t="s">
        <v>80</v>
      </c>
      <c r="W279" s="1" t="s">
        <v>81</v>
      </c>
      <c r="X279" s="1" t="s">
        <v>123</v>
      </c>
      <c r="Y279" s="1" t="s">
        <v>83</v>
      </c>
      <c r="Z279" s="1" t="s">
        <v>443</v>
      </c>
      <c r="AA279" s="1" t="s">
        <v>444</v>
      </c>
      <c r="AB279" s="1" t="s">
        <v>444</v>
      </c>
      <c r="AC279" s="1" t="s">
        <v>749</v>
      </c>
      <c r="AD279" s="1" t="s">
        <v>126</v>
      </c>
      <c r="AE279" s="1">
        <v>55</v>
      </c>
      <c r="AF279" s="1" t="s">
        <v>88</v>
      </c>
      <c r="AG279" s="1" t="s">
        <v>72</v>
      </c>
      <c r="AH279" s="1" t="s">
        <v>954</v>
      </c>
      <c r="AI279" s="1" t="s">
        <v>90</v>
      </c>
      <c r="AJ279" s="1" t="s">
        <v>91</v>
      </c>
      <c r="AK279" s="1" t="s">
        <v>216</v>
      </c>
      <c r="AL279" s="1" t="s">
        <v>72</v>
      </c>
      <c r="AM279" s="1" t="s">
        <v>254</v>
      </c>
      <c r="AN279" s="1">
        <v>2</v>
      </c>
      <c r="AO279" s="1" t="s">
        <v>367</v>
      </c>
      <c r="AP279" s="1">
        <v>4</v>
      </c>
      <c r="AQ279" s="1" t="s">
        <v>1766</v>
      </c>
      <c r="AR279" s="1" t="s">
        <v>447</v>
      </c>
      <c r="AS279" s="1" t="s">
        <v>263</v>
      </c>
      <c r="AT279" s="1" t="s">
        <v>1766</v>
      </c>
      <c r="AU279" s="3">
        <v>44527</v>
      </c>
      <c r="AV279" s="6">
        <v>1.3854166666666667</v>
      </c>
      <c r="AW279" s="6">
        <v>1.4375</v>
      </c>
      <c r="AX279" s="6" t="s">
        <v>72</v>
      </c>
      <c r="AY279" s="6" t="s">
        <v>72</v>
      </c>
      <c r="AZ279" s="6" t="s">
        <v>72</v>
      </c>
      <c r="BA279" s="1" t="s">
        <v>1767</v>
      </c>
      <c r="BB279" s="1" t="s">
        <v>72</v>
      </c>
      <c r="BC279" s="1" t="s">
        <v>800</v>
      </c>
      <c r="BD279" s="1">
        <v>15</v>
      </c>
      <c r="BE279" s="1" t="s">
        <v>742</v>
      </c>
      <c r="BF279" s="1" t="s">
        <v>88</v>
      </c>
      <c r="BG279" s="1" t="s">
        <v>72</v>
      </c>
      <c r="BH279" s="1" t="s">
        <v>88</v>
      </c>
      <c r="BI279" s="1" t="s">
        <v>96</v>
      </c>
      <c r="BJ279" s="1" t="s">
        <v>72</v>
      </c>
      <c r="BK279" s="1" t="s">
        <v>1768</v>
      </c>
      <c r="BL279" s="1" t="s">
        <v>72</v>
      </c>
      <c r="BM279" s="1">
        <v>48</v>
      </c>
      <c r="BN279" s="1" t="s">
        <v>75</v>
      </c>
      <c r="BO279" s="1" t="s">
        <v>75</v>
      </c>
      <c r="BP279" s="1" t="s">
        <v>75</v>
      </c>
      <c r="BQ279" s="21" t="s">
        <v>99</v>
      </c>
      <c r="BR279" s="1" t="s">
        <v>918</v>
      </c>
    </row>
    <row r="280" spans="1:70" ht="20.45" customHeight="1">
      <c r="A280" s="1" t="s">
        <v>1769</v>
      </c>
      <c r="B280" s="1">
        <v>210216</v>
      </c>
      <c r="C280" s="1" t="s">
        <v>497</v>
      </c>
      <c r="D280" s="3">
        <v>44526</v>
      </c>
      <c r="E280" s="4">
        <v>0.96319444444444446</v>
      </c>
      <c r="F280" s="5">
        <v>44501</v>
      </c>
      <c r="G280" s="3">
        <v>44527</v>
      </c>
      <c r="H280" s="4">
        <v>1.0104166666666667</v>
      </c>
      <c r="I280" s="4">
        <v>4.7222222222222276E-2</v>
      </c>
      <c r="J280" s="1">
        <v>2</v>
      </c>
      <c r="K280" s="1" t="s">
        <v>776</v>
      </c>
      <c r="L280" s="1" t="s">
        <v>1770</v>
      </c>
      <c r="M280" s="1" t="s">
        <v>75</v>
      </c>
      <c r="N280" s="1" t="s">
        <v>1582</v>
      </c>
      <c r="O280" s="1" t="s">
        <v>497</v>
      </c>
      <c r="P280" s="1" t="s">
        <v>78</v>
      </c>
      <c r="Q280" s="1" t="s">
        <v>78</v>
      </c>
      <c r="R280" s="1" t="s">
        <v>78</v>
      </c>
      <c r="S280" s="1" t="s">
        <v>96</v>
      </c>
      <c r="T280" s="1" t="s">
        <v>72</v>
      </c>
      <c r="U280" s="16" t="s">
        <v>747</v>
      </c>
      <c r="V280" s="1" t="s">
        <v>80</v>
      </c>
      <c r="W280" s="1" t="s">
        <v>81</v>
      </c>
      <c r="X280" s="1" t="s">
        <v>123</v>
      </c>
      <c r="Y280" s="1" t="s">
        <v>83</v>
      </c>
      <c r="Z280" s="1" t="s">
        <v>84</v>
      </c>
      <c r="AA280" s="1" t="s">
        <v>72</v>
      </c>
      <c r="AB280" s="1" t="s">
        <v>1771</v>
      </c>
      <c r="AC280" s="1" t="s">
        <v>1772</v>
      </c>
      <c r="AD280" s="1" t="s">
        <v>126</v>
      </c>
      <c r="AE280" s="1">
        <v>55</v>
      </c>
      <c r="AF280" s="1" t="s">
        <v>88</v>
      </c>
      <c r="AG280" s="1" t="s">
        <v>72</v>
      </c>
      <c r="AH280" s="1" t="s">
        <v>954</v>
      </c>
      <c r="AI280" s="1" t="s">
        <v>90</v>
      </c>
      <c r="AJ280" s="1" t="s">
        <v>91</v>
      </c>
      <c r="AK280" s="1" t="s">
        <v>92</v>
      </c>
      <c r="AL280" s="1" t="s">
        <v>72</v>
      </c>
      <c r="AM280" s="1" t="s">
        <v>254</v>
      </c>
      <c r="AN280" s="1">
        <v>2</v>
      </c>
      <c r="AO280" s="1" t="s">
        <v>255</v>
      </c>
      <c r="AP280" s="1" t="s">
        <v>72</v>
      </c>
      <c r="AQ280" s="1" t="s">
        <v>72</v>
      </c>
      <c r="AR280" s="1" t="s">
        <v>220</v>
      </c>
      <c r="AS280" s="1" t="s">
        <v>878</v>
      </c>
      <c r="AT280" s="1" t="s">
        <v>72</v>
      </c>
      <c r="AU280" s="3">
        <v>44527</v>
      </c>
      <c r="AV280" s="6">
        <v>1.3958333333333333</v>
      </c>
      <c r="AW280" s="6">
        <v>0.4826388888888889</v>
      </c>
      <c r="AX280" s="6" t="s">
        <v>72</v>
      </c>
      <c r="AY280" s="6" t="s">
        <v>72</v>
      </c>
      <c r="AZ280" s="6" t="s">
        <v>72</v>
      </c>
      <c r="BA280" s="1" t="s">
        <v>1773</v>
      </c>
      <c r="BB280" s="1" t="s">
        <v>72</v>
      </c>
      <c r="BC280" s="1" t="s">
        <v>1675</v>
      </c>
      <c r="BD280" s="1">
        <v>15</v>
      </c>
      <c r="BE280" s="1" t="s">
        <v>595</v>
      </c>
      <c r="BF280" s="1" t="s">
        <v>75</v>
      </c>
      <c r="BG280" s="1" t="s">
        <v>72</v>
      </c>
      <c r="BH280" s="1" t="s">
        <v>88</v>
      </c>
      <c r="BI280" s="1" t="s">
        <v>96</v>
      </c>
      <c r="BJ280" s="1" t="s">
        <v>72</v>
      </c>
      <c r="BK280" s="1" t="s">
        <v>1343</v>
      </c>
      <c r="BL280" s="1" t="s">
        <v>72</v>
      </c>
      <c r="BM280" s="1">
        <v>67</v>
      </c>
      <c r="BN280" s="1" t="s">
        <v>75</v>
      </c>
      <c r="BO280" s="1" t="s">
        <v>75</v>
      </c>
      <c r="BP280" s="1" t="s">
        <v>75</v>
      </c>
      <c r="BQ280" s="21" t="s">
        <v>99</v>
      </c>
      <c r="BR280" s="21" t="s">
        <v>100</v>
      </c>
    </row>
    <row r="281" spans="1:70" ht="20.45" customHeight="1">
      <c r="A281" s="1" t="s">
        <v>1774</v>
      </c>
      <c r="B281" s="1">
        <v>210217</v>
      </c>
      <c r="C281" s="1" t="s">
        <v>71</v>
      </c>
      <c r="D281" s="3">
        <v>44527</v>
      </c>
      <c r="E281" s="4">
        <v>0.44305555555555554</v>
      </c>
      <c r="F281" s="5">
        <v>44501</v>
      </c>
      <c r="G281" s="3">
        <v>44527</v>
      </c>
      <c r="H281" s="4">
        <v>0.53055555555555556</v>
      </c>
      <c r="I281" s="4">
        <v>8.7500000000000022E-2</v>
      </c>
      <c r="J281" s="1">
        <v>2</v>
      </c>
      <c r="K281" s="1" t="s">
        <v>776</v>
      </c>
      <c r="L281" s="1" t="s">
        <v>1775</v>
      </c>
      <c r="M281" s="1" t="s">
        <v>75</v>
      </c>
      <c r="N281" s="1" t="s">
        <v>1516</v>
      </c>
      <c r="O281" s="1" t="s">
        <v>77</v>
      </c>
      <c r="P281" s="1" t="s">
        <v>78</v>
      </c>
      <c r="Q281" s="1" t="s">
        <v>78</v>
      </c>
      <c r="R281" s="1" t="s">
        <v>78</v>
      </c>
      <c r="S281" s="1" t="s">
        <v>96</v>
      </c>
      <c r="T281" s="1" t="s">
        <v>72</v>
      </c>
      <c r="U281" s="16" t="s">
        <v>1352</v>
      </c>
      <c r="V281" s="1" t="s">
        <v>80</v>
      </c>
      <c r="W281" s="1" t="s">
        <v>812</v>
      </c>
      <c r="X281" s="1" t="s">
        <v>813</v>
      </c>
      <c r="Y281" s="1" t="s">
        <v>814</v>
      </c>
      <c r="Z281" s="1" t="s">
        <v>84</v>
      </c>
      <c r="AA281" s="1" t="s">
        <v>72</v>
      </c>
      <c r="AB281" s="1" t="s">
        <v>1776</v>
      </c>
      <c r="AC281" s="1" t="s">
        <v>1777</v>
      </c>
      <c r="AD281" s="1" t="s">
        <v>126</v>
      </c>
      <c r="AE281" s="1">
        <v>58</v>
      </c>
      <c r="AF281" s="1" t="s">
        <v>88</v>
      </c>
      <c r="AG281" s="1" t="s">
        <v>72</v>
      </c>
      <c r="AH281" s="1" t="s">
        <v>954</v>
      </c>
      <c r="AI281" s="1" t="s">
        <v>90</v>
      </c>
      <c r="AJ281" s="1" t="s">
        <v>91</v>
      </c>
      <c r="AK281" s="1" t="s">
        <v>92</v>
      </c>
      <c r="AL281" s="1" t="s">
        <v>72</v>
      </c>
      <c r="AM281" s="1" t="s">
        <v>72</v>
      </c>
      <c r="AN281" s="1" t="s">
        <v>72</v>
      </c>
      <c r="AO281" s="1" t="s">
        <v>72</v>
      </c>
      <c r="AP281" s="1" t="s">
        <v>72</v>
      </c>
      <c r="AQ281" s="1" t="s">
        <v>72</v>
      </c>
      <c r="AR281" s="1" t="s">
        <v>220</v>
      </c>
      <c r="AS281" s="1" t="s">
        <v>72</v>
      </c>
      <c r="AT281" s="1" t="s">
        <v>72</v>
      </c>
      <c r="AU281" s="3">
        <v>44527</v>
      </c>
      <c r="AV281" s="6">
        <v>0.59375</v>
      </c>
      <c r="AW281" s="6">
        <v>0.68819444444444444</v>
      </c>
      <c r="AX281" s="6">
        <v>9.4444444444444442E-2</v>
      </c>
      <c r="AY281" s="6">
        <v>6.3194444444444442E-2</v>
      </c>
      <c r="AZ281" s="1" t="s">
        <v>1778</v>
      </c>
      <c r="BA281" s="1" t="s">
        <v>1779</v>
      </c>
      <c r="BB281" s="1" t="s">
        <v>1779</v>
      </c>
      <c r="BC281" s="1" t="s">
        <v>247</v>
      </c>
      <c r="BD281" s="1">
        <v>15</v>
      </c>
      <c r="BE281" s="1" t="s">
        <v>742</v>
      </c>
      <c r="BF281" s="1" t="s">
        <v>75</v>
      </c>
      <c r="BG281" s="1" t="s">
        <v>72</v>
      </c>
      <c r="BH281" s="1" t="s">
        <v>88</v>
      </c>
      <c r="BI281" s="1" t="s">
        <v>96</v>
      </c>
      <c r="BJ281" s="1" t="s">
        <v>72</v>
      </c>
      <c r="BK281" s="1" t="s">
        <v>1343</v>
      </c>
      <c r="BL281" s="1" t="s">
        <v>72</v>
      </c>
      <c r="BM281" s="1">
        <v>21</v>
      </c>
      <c r="BN281" s="1" t="s">
        <v>75</v>
      </c>
      <c r="BO281" s="1" t="s">
        <v>75</v>
      </c>
      <c r="BP281" s="1" t="s">
        <v>75</v>
      </c>
      <c r="BQ281" s="21" t="s">
        <v>99</v>
      </c>
      <c r="BR281" s="21" t="s">
        <v>100</v>
      </c>
    </row>
    <row r="282" spans="1:70" ht="20.45" customHeight="1">
      <c r="A282" s="1" t="s">
        <v>1780</v>
      </c>
      <c r="B282" s="1">
        <v>210217</v>
      </c>
      <c r="C282" s="1" t="s">
        <v>71</v>
      </c>
      <c r="D282" s="3">
        <v>44527</v>
      </c>
      <c r="E282" s="4">
        <v>0.44305555555555554</v>
      </c>
      <c r="F282" s="5">
        <v>44501</v>
      </c>
      <c r="G282" s="3">
        <v>44527</v>
      </c>
      <c r="H282" s="4">
        <v>0.53055555555555556</v>
      </c>
      <c r="I282" s="4">
        <v>8.7500000000000022E-2</v>
      </c>
      <c r="J282" s="1">
        <v>2</v>
      </c>
      <c r="K282" s="1" t="s">
        <v>776</v>
      </c>
      <c r="L282" s="1" t="s">
        <v>1775</v>
      </c>
      <c r="M282" s="1" t="s">
        <v>75</v>
      </c>
      <c r="N282" s="1" t="s">
        <v>1516</v>
      </c>
      <c r="O282" s="1" t="s">
        <v>77</v>
      </c>
      <c r="P282" s="1" t="s">
        <v>78</v>
      </c>
      <c r="Q282" s="1" t="s">
        <v>78</v>
      </c>
      <c r="R282" s="1" t="s">
        <v>78</v>
      </c>
      <c r="S282" s="1" t="s">
        <v>96</v>
      </c>
      <c r="T282" s="1" t="s">
        <v>72</v>
      </c>
      <c r="U282" s="75" t="s">
        <v>72</v>
      </c>
      <c r="V282" s="1" t="s">
        <v>80</v>
      </c>
      <c r="W282" s="1" t="s">
        <v>812</v>
      </c>
      <c r="X282" s="1" t="s">
        <v>813</v>
      </c>
      <c r="Y282" s="1" t="s">
        <v>814</v>
      </c>
      <c r="Z282" s="1" t="s">
        <v>84</v>
      </c>
      <c r="AA282" s="1" t="s">
        <v>72</v>
      </c>
      <c r="AB282" s="1" t="s">
        <v>1776</v>
      </c>
      <c r="AC282" s="1" t="s">
        <v>1777</v>
      </c>
      <c r="AD282" s="1" t="s">
        <v>126</v>
      </c>
      <c r="AE282" s="1">
        <v>58</v>
      </c>
      <c r="AF282" s="1" t="s">
        <v>88</v>
      </c>
      <c r="AG282" s="1" t="s">
        <v>72</v>
      </c>
      <c r="AH282" s="1" t="s">
        <v>954</v>
      </c>
      <c r="AI282" s="1" t="s">
        <v>90</v>
      </c>
      <c r="AJ282" s="1" t="s">
        <v>91</v>
      </c>
      <c r="AK282" s="1" t="s">
        <v>92</v>
      </c>
      <c r="AL282" s="1" t="s">
        <v>72</v>
      </c>
      <c r="AM282" s="1" t="s">
        <v>72</v>
      </c>
      <c r="AN282" s="1" t="s">
        <v>72</v>
      </c>
      <c r="AO282" s="1" t="s">
        <v>72</v>
      </c>
      <c r="AP282" s="1" t="s">
        <v>72</v>
      </c>
      <c r="AQ282" s="1" t="s">
        <v>72</v>
      </c>
      <c r="AR282" s="1" t="s">
        <v>220</v>
      </c>
      <c r="AS282" s="1" t="s">
        <v>72</v>
      </c>
      <c r="AT282" s="1" t="s">
        <v>72</v>
      </c>
      <c r="AU282" s="3">
        <v>44528</v>
      </c>
      <c r="AV282" s="6">
        <v>0.61111111111111105</v>
      </c>
      <c r="AW282" s="6">
        <v>0.66666666666666663</v>
      </c>
      <c r="AX282" s="6">
        <v>5.555555555555558E-2</v>
      </c>
      <c r="AY282" s="6">
        <v>8.0555555555555491E-2</v>
      </c>
      <c r="AZ282" s="1" t="s">
        <v>1781</v>
      </c>
      <c r="BA282" s="1" t="s">
        <v>1782</v>
      </c>
      <c r="BB282" s="1" t="s">
        <v>1782</v>
      </c>
      <c r="BC282" s="1" t="s">
        <v>247</v>
      </c>
      <c r="BD282" s="1">
        <v>15</v>
      </c>
      <c r="BE282" s="1" t="s">
        <v>95</v>
      </c>
      <c r="BF282" s="1" t="s">
        <v>75</v>
      </c>
      <c r="BG282" s="1" t="s">
        <v>72</v>
      </c>
      <c r="BH282" s="1" t="s">
        <v>88</v>
      </c>
      <c r="BI282" s="1" t="s">
        <v>96</v>
      </c>
      <c r="BJ282" s="1" t="s">
        <v>72</v>
      </c>
      <c r="BK282" s="1" t="s">
        <v>1783</v>
      </c>
      <c r="BL282" s="1" t="s">
        <v>72</v>
      </c>
      <c r="BM282" s="1">
        <v>15</v>
      </c>
      <c r="BN282" s="1" t="s">
        <v>75</v>
      </c>
      <c r="BO282" s="1" t="s">
        <v>75</v>
      </c>
      <c r="BP282" s="1" t="s">
        <v>75</v>
      </c>
      <c r="BQ282" s="21" t="s">
        <v>99</v>
      </c>
      <c r="BR282" s="21" t="s">
        <v>100</v>
      </c>
    </row>
    <row r="283" spans="1:70" ht="20.45" customHeight="1">
      <c r="A283" s="1" t="s">
        <v>1784</v>
      </c>
      <c r="B283" s="1">
        <v>210218</v>
      </c>
      <c r="C283" s="1" t="s">
        <v>71</v>
      </c>
      <c r="D283" s="3">
        <v>44527</v>
      </c>
      <c r="E283" s="4">
        <v>0.7270833333333333</v>
      </c>
      <c r="F283" s="5">
        <v>44501</v>
      </c>
      <c r="G283" s="3">
        <v>44527</v>
      </c>
      <c r="H283" s="4">
        <v>0.80208333333333337</v>
      </c>
      <c r="I283" s="4">
        <v>7.5000000000000067E-2</v>
      </c>
      <c r="J283" s="1">
        <v>2</v>
      </c>
      <c r="K283" s="1" t="s">
        <v>776</v>
      </c>
      <c r="L283" s="1" t="s">
        <v>1785</v>
      </c>
      <c r="M283" s="1" t="s">
        <v>75</v>
      </c>
      <c r="N283" s="1" t="s">
        <v>1516</v>
      </c>
      <c r="O283" s="1" t="s">
        <v>77</v>
      </c>
      <c r="P283" s="1" t="s">
        <v>78</v>
      </c>
      <c r="Q283" s="1" t="s">
        <v>78</v>
      </c>
      <c r="R283" s="1" t="s">
        <v>78</v>
      </c>
      <c r="S283" s="1" t="s">
        <v>96</v>
      </c>
      <c r="T283" s="1" t="s">
        <v>72</v>
      </c>
      <c r="U283" s="16" t="s">
        <v>1786</v>
      </c>
      <c r="V283" s="1" t="s">
        <v>80</v>
      </c>
      <c r="W283" s="1" t="s">
        <v>81</v>
      </c>
      <c r="X283" s="1" t="s">
        <v>123</v>
      </c>
      <c r="Y283" s="1" t="s">
        <v>83</v>
      </c>
      <c r="Z283" s="1" t="s">
        <v>84</v>
      </c>
      <c r="AA283" s="1" t="s">
        <v>72</v>
      </c>
      <c r="AB283" s="1" t="s">
        <v>948</v>
      </c>
      <c r="AC283" s="1" t="s">
        <v>1787</v>
      </c>
      <c r="AD283" s="1" t="s">
        <v>126</v>
      </c>
      <c r="AE283" s="1">
        <v>45</v>
      </c>
      <c r="AF283" s="1" t="s">
        <v>88</v>
      </c>
      <c r="AG283" s="1" t="s">
        <v>72</v>
      </c>
      <c r="AH283" s="1" t="s">
        <v>299</v>
      </c>
      <c r="AI283" s="1" t="s">
        <v>90</v>
      </c>
      <c r="AJ283" s="1" t="s">
        <v>91</v>
      </c>
      <c r="AK283" s="1" t="s">
        <v>92</v>
      </c>
      <c r="AL283" s="1" t="s">
        <v>72</v>
      </c>
      <c r="AM283" s="1" t="s">
        <v>217</v>
      </c>
      <c r="AN283" s="1">
        <v>2</v>
      </c>
      <c r="AO283" s="1" t="s">
        <v>1688</v>
      </c>
      <c r="AP283" s="1" t="s">
        <v>72</v>
      </c>
      <c r="AQ283" s="1" t="s">
        <v>72</v>
      </c>
      <c r="AR283" s="1" t="s">
        <v>1788</v>
      </c>
      <c r="AS283" s="1" t="s">
        <v>878</v>
      </c>
      <c r="AT283" s="1" t="s">
        <v>72</v>
      </c>
      <c r="AU283" s="3">
        <v>44527</v>
      </c>
      <c r="AV283" s="6">
        <v>0.82986111111111116</v>
      </c>
      <c r="AW283" s="6">
        <v>0.8618055555555556</v>
      </c>
      <c r="AX283" s="6" t="s">
        <v>72</v>
      </c>
      <c r="AY283" s="6" t="s">
        <v>72</v>
      </c>
      <c r="AZ283" s="6" t="s">
        <v>72</v>
      </c>
      <c r="BA283" s="1" t="s">
        <v>1789</v>
      </c>
      <c r="BB283" s="1" t="s">
        <v>72</v>
      </c>
      <c r="BC283" s="1" t="s">
        <v>247</v>
      </c>
      <c r="BD283" s="1">
        <v>15</v>
      </c>
      <c r="BE283" s="1" t="s">
        <v>589</v>
      </c>
      <c r="BF283" s="1" t="s">
        <v>75</v>
      </c>
      <c r="BG283" s="1" t="s">
        <v>72</v>
      </c>
      <c r="BH283" s="1" t="s">
        <v>88</v>
      </c>
      <c r="BI283" s="1" t="s">
        <v>96</v>
      </c>
      <c r="BJ283" s="1" t="s">
        <v>72</v>
      </c>
      <c r="BK283" s="1" t="s">
        <v>1343</v>
      </c>
      <c r="BL283" s="1" t="s">
        <v>72</v>
      </c>
      <c r="BM283" s="1">
        <v>21</v>
      </c>
      <c r="BN283" s="1" t="s">
        <v>75</v>
      </c>
      <c r="BO283" s="1" t="s">
        <v>75</v>
      </c>
      <c r="BP283" s="1" t="s">
        <v>75</v>
      </c>
      <c r="BQ283" s="21" t="s">
        <v>99</v>
      </c>
      <c r="BR283" s="21" t="s">
        <v>100</v>
      </c>
    </row>
    <row r="284" spans="1:70" ht="20.45" customHeight="1">
      <c r="A284" s="1" t="s">
        <v>1790</v>
      </c>
      <c r="B284" s="1">
        <v>210219</v>
      </c>
      <c r="C284" s="1" t="s">
        <v>71</v>
      </c>
      <c r="D284" s="3">
        <v>44528</v>
      </c>
      <c r="E284" s="4">
        <v>0.75138888888888899</v>
      </c>
      <c r="F284" s="5">
        <v>44501</v>
      </c>
      <c r="G284" s="3">
        <v>44528</v>
      </c>
      <c r="H284" s="4">
        <v>0.83472222222222225</v>
      </c>
      <c r="I284" s="4">
        <v>8.3333333333333259E-2</v>
      </c>
      <c r="J284" s="1">
        <v>2</v>
      </c>
      <c r="K284" s="1" t="s">
        <v>776</v>
      </c>
      <c r="L284" s="1" t="s">
        <v>1791</v>
      </c>
      <c r="M284" s="1" t="s">
        <v>75</v>
      </c>
      <c r="N284" s="1" t="s">
        <v>960</v>
      </c>
      <c r="O284" s="1" t="s">
        <v>77</v>
      </c>
      <c r="P284" s="1" t="s">
        <v>78</v>
      </c>
      <c r="Q284" s="1" t="s">
        <v>78</v>
      </c>
      <c r="R284" s="1" t="s">
        <v>78</v>
      </c>
      <c r="S284" s="1" t="s">
        <v>79</v>
      </c>
      <c r="T284" s="1" t="s">
        <v>72</v>
      </c>
      <c r="U284" s="19" t="s">
        <v>847</v>
      </c>
      <c r="V284" s="1" t="s">
        <v>80</v>
      </c>
      <c r="W284" s="1" t="s">
        <v>81</v>
      </c>
      <c r="X284" s="1" t="s">
        <v>123</v>
      </c>
      <c r="Y284" s="1" t="s">
        <v>83</v>
      </c>
      <c r="Z284" s="1" t="s">
        <v>443</v>
      </c>
      <c r="AA284" s="1" t="s">
        <v>444</v>
      </c>
      <c r="AB284" s="1" t="s">
        <v>445</v>
      </c>
      <c r="AC284" s="1" t="s">
        <v>1792</v>
      </c>
      <c r="AD284" s="1" t="s">
        <v>126</v>
      </c>
      <c r="AE284" s="1">
        <v>50</v>
      </c>
      <c r="AF284" s="1" t="s">
        <v>88</v>
      </c>
      <c r="AG284" s="1" t="s">
        <v>72</v>
      </c>
      <c r="AH284" s="1" t="s">
        <v>299</v>
      </c>
      <c r="AI284" s="1" t="s">
        <v>90</v>
      </c>
      <c r="AJ284" s="1" t="s">
        <v>91</v>
      </c>
      <c r="AK284" s="1" t="s">
        <v>216</v>
      </c>
      <c r="AL284" s="1" t="s">
        <v>72</v>
      </c>
      <c r="AM284" s="1" t="s">
        <v>254</v>
      </c>
      <c r="AN284" s="1">
        <v>2</v>
      </c>
      <c r="AO284" s="1" t="s">
        <v>750</v>
      </c>
      <c r="AP284" s="1">
        <v>4</v>
      </c>
      <c r="AQ284" s="1" t="s">
        <v>1766</v>
      </c>
      <c r="AR284" s="1" t="s">
        <v>447</v>
      </c>
      <c r="AS284" s="1" t="s">
        <v>72</v>
      </c>
      <c r="AT284" s="1" t="s">
        <v>72</v>
      </c>
      <c r="AU284" s="3">
        <v>44529</v>
      </c>
      <c r="AV284" s="6">
        <v>1.3333333333333333</v>
      </c>
      <c r="AW284" s="6">
        <v>1.3854166666666667</v>
      </c>
      <c r="AX284" s="6" t="s">
        <v>72</v>
      </c>
      <c r="AY284" s="6" t="s">
        <v>72</v>
      </c>
      <c r="AZ284" s="6" t="s">
        <v>72</v>
      </c>
      <c r="BA284" s="1" t="s">
        <v>1793</v>
      </c>
      <c r="BB284" s="1" t="s">
        <v>72</v>
      </c>
      <c r="BC284" s="1" t="s">
        <v>1794</v>
      </c>
      <c r="BD284" s="1">
        <v>15</v>
      </c>
      <c r="BE284" s="1" t="s">
        <v>684</v>
      </c>
      <c r="BF284" s="1" t="s">
        <v>75</v>
      </c>
      <c r="BG284" s="1" t="s">
        <v>72</v>
      </c>
      <c r="BH284" s="1" t="s">
        <v>88</v>
      </c>
      <c r="BI284" s="1" t="s">
        <v>79</v>
      </c>
      <c r="BJ284" s="1" t="s">
        <v>1795</v>
      </c>
      <c r="BK284" s="1" t="s">
        <v>72</v>
      </c>
      <c r="BL284" s="1" t="s">
        <v>72</v>
      </c>
      <c r="BM284" s="1" t="s">
        <v>72</v>
      </c>
      <c r="BN284" s="1" t="s">
        <v>88</v>
      </c>
      <c r="BO284" s="1" t="s">
        <v>88</v>
      </c>
      <c r="BP284" s="1" t="s">
        <v>88</v>
      </c>
      <c r="BQ284" s="1" t="s">
        <v>160</v>
      </c>
      <c r="BR284" s="1" t="s">
        <v>768</v>
      </c>
    </row>
    <row r="285" spans="1:70" ht="20.45" customHeight="1">
      <c r="A285" s="1" t="s">
        <v>1796</v>
      </c>
      <c r="B285" s="1">
        <v>210220</v>
      </c>
      <c r="C285" s="1" t="s">
        <v>497</v>
      </c>
      <c r="D285" s="3">
        <v>44530</v>
      </c>
      <c r="E285" s="4">
        <v>0.61111111111111105</v>
      </c>
      <c r="F285" s="5">
        <v>44501</v>
      </c>
      <c r="G285" s="3">
        <v>44530</v>
      </c>
      <c r="H285" s="4">
        <v>0.94097222222222221</v>
      </c>
      <c r="I285" s="4">
        <v>0.32986111111111116</v>
      </c>
      <c r="J285" s="1">
        <v>2</v>
      </c>
      <c r="K285" s="1" t="s">
        <v>776</v>
      </c>
      <c r="L285" s="1" t="s">
        <v>1797</v>
      </c>
      <c r="M285" s="1" t="s">
        <v>75</v>
      </c>
      <c r="N285" s="1" t="s">
        <v>1582</v>
      </c>
      <c r="O285" s="1" t="s">
        <v>497</v>
      </c>
      <c r="P285" s="1" t="s">
        <v>78</v>
      </c>
      <c r="Q285" s="1" t="s">
        <v>78</v>
      </c>
      <c r="R285" s="1" t="s">
        <v>78</v>
      </c>
      <c r="S285" s="1" t="s">
        <v>96</v>
      </c>
      <c r="T285" s="1" t="s">
        <v>72</v>
      </c>
      <c r="U285" s="16" t="s">
        <v>747</v>
      </c>
      <c r="V285" s="1" t="s">
        <v>80</v>
      </c>
      <c r="W285" s="1" t="s">
        <v>778</v>
      </c>
      <c r="X285" s="1" t="s">
        <v>779</v>
      </c>
      <c r="Y285" s="1" t="s">
        <v>780</v>
      </c>
      <c r="Z285" s="1" t="s">
        <v>84</v>
      </c>
      <c r="AA285" s="1" t="s">
        <v>72</v>
      </c>
      <c r="AB285" s="1" t="s">
        <v>140</v>
      </c>
      <c r="AC285" s="1" t="s">
        <v>140</v>
      </c>
      <c r="AD285" s="1" t="s">
        <v>126</v>
      </c>
      <c r="AE285" s="1">
        <v>34</v>
      </c>
      <c r="AF285" s="1" t="s">
        <v>88</v>
      </c>
      <c r="AG285" s="1" t="s">
        <v>72</v>
      </c>
      <c r="AH285" s="1" t="s">
        <v>954</v>
      </c>
      <c r="AI285" s="1" t="s">
        <v>90</v>
      </c>
      <c r="AJ285" s="1" t="s">
        <v>91</v>
      </c>
      <c r="AK285" s="1" t="s">
        <v>92</v>
      </c>
      <c r="AL285" s="1" t="s">
        <v>72</v>
      </c>
      <c r="AM285" s="1" t="s">
        <v>217</v>
      </c>
      <c r="AN285" s="1" t="s">
        <v>72</v>
      </c>
      <c r="AO285" s="1" t="s">
        <v>1759</v>
      </c>
      <c r="AP285" s="1" t="s">
        <v>72</v>
      </c>
      <c r="AQ285" s="1" t="s">
        <v>72</v>
      </c>
      <c r="AR285" s="1" t="s">
        <v>220</v>
      </c>
      <c r="AS285" s="1" t="s">
        <v>72</v>
      </c>
      <c r="AT285" s="1" t="s">
        <v>72</v>
      </c>
      <c r="AU285" s="3">
        <v>44530</v>
      </c>
      <c r="AV285" s="6">
        <v>0.96180555555555558</v>
      </c>
      <c r="AW285" s="6">
        <v>1.0277777777777777</v>
      </c>
      <c r="AX285" s="6" t="s">
        <v>72</v>
      </c>
      <c r="AY285" s="6" t="s">
        <v>72</v>
      </c>
      <c r="AZ285" s="6" t="s">
        <v>72</v>
      </c>
      <c r="BA285" s="1" t="s">
        <v>1798</v>
      </c>
      <c r="BB285" s="1" t="s">
        <v>72</v>
      </c>
      <c r="BC285" s="1" t="s">
        <v>1675</v>
      </c>
      <c r="BD285" s="1">
        <v>15</v>
      </c>
      <c r="BE285" s="1" t="s">
        <v>595</v>
      </c>
      <c r="BF285" s="1" t="s">
        <v>75</v>
      </c>
      <c r="BG285" s="1" t="s">
        <v>72</v>
      </c>
      <c r="BH285" s="1" t="s">
        <v>88</v>
      </c>
      <c r="BI285" s="1" t="s">
        <v>96</v>
      </c>
      <c r="BJ285" s="1" t="s">
        <v>72</v>
      </c>
      <c r="BK285" s="1" t="s">
        <v>1343</v>
      </c>
      <c r="BL285" s="1" t="s">
        <v>72</v>
      </c>
      <c r="BM285" s="1">
        <v>77</v>
      </c>
      <c r="BN285" s="1" t="s">
        <v>75</v>
      </c>
      <c r="BO285" s="1" t="s">
        <v>75</v>
      </c>
      <c r="BP285" s="1" t="s">
        <v>75</v>
      </c>
      <c r="BQ285" s="21" t="s">
        <v>99</v>
      </c>
      <c r="BR285" s="21" t="s">
        <v>100</v>
      </c>
    </row>
    <row r="286" spans="1:70" ht="20.45" customHeight="1">
      <c r="A286" s="1" t="s">
        <v>1799</v>
      </c>
      <c r="B286" s="1">
        <v>210221</v>
      </c>
      <c r="C286" s="1" t="s">
        <v>497</v>
      </c>
      <c r="D286" s="3">
        <v>44531</v>
      </c>
      <c r="E286" s="4">
        <v>0.38819444444444445</v>
      </c>
      <c r="F286" s="5">
        <v>44531</v>
      </c>
      <c r="G286" s="3">
        <v>44531</v>
      </c>
      <c r="H286" s="4">
        <v>0.4694444444444445</v>
      </c>
      <c r="I286" s="4">
        <v>8.1250000000000044E-2</v>
      </c>
      <c r="J286" s="1">
        <v>6</v>
      </c>
      <c r="K286" s="1" t="s">
        <v>776</v>
      </c>
      <c r="L286" s="1" t="s">
        <v>1800</v>
      </c>
      <c r="M286" s="1" t="s">
        <v>75</v>
      </c>
      <c r="N286" s="1" t="s">
        <v>1582</v>
      </c>
      <c r="O286" s="1" t="s">
        <v>497</v>
      </c>
      <c r="P286" s="1" t="s">
        <v>78</v>
      </c>
      <c r="Q286" s="1" t="s">
        <v>78</v>
      </c>
      <c r="R286" s="1" t="s">
        <v>78</v>
      </c>
      <c r="S286" s="1" t="s">
        <v>96</v>
      </c>
      <c r="T286" s="1" t="s">
        <v>72</v>
      </c>
      <c r="U286" s="16" t="s">
        <v>1801</v>
      </c>
      <c r="V286" s="1" t="s">
        <v>80</v>
      </c>
      <c r="W286" s="1" t="s">
        <v>812</v>
      </c>
      <c r="X286" s="1" t="s">
        <v>813</v>
      </c>
      <c r="Y286" s="1" t="s">
        <v>814</v>
      </c>
      <c r="Z286" s="1" t="s">
        <v>84</v>
      </c>
      <c r="AA286" s="1" t="s">
        <v>72</v>
      </c>
      <c r="AB286" s="1" t="s">
        <v>104</v>
      </c>
      <c r="AC286" s="1" t="s">
        <v>1442</v>
      </c>
      <c r="AD286" s="1" t="s">
        <v>126</v>
      </c>
      <c r="AE286" s="1">
        <v>56</v>
      </c>
      <c r="AF286" s="1" t="s">
        <v>88</v>
      </c>
      <c r="AG286" s="1" t="s">
        <v>72</v>
      </c>
      <c r="AH286" s="1" t="s">
        <v>954</v>
      </c>
      <c r="AI286" s="1" t="s">
        <v>90</v>
      </c>
      <c r="AJ286" s="1" t="s">
        <v>91</v>
      </c>
      <c r="AK286" s="1" t="s">
        <v>92</v>
      </c>
      <c r="AL286" s="1" t="s">
        <v>72</v>
      </c>
      <c r="AM286" s="1" t="s">
        <v>254</v>
      </c>
      <c r="AN286" s="1">
        <v>2</v>
      </c>
      <c r="AO286" s="1" t="s">
        <v>1322</v>
      </c>
      <c r="AP286" s="1" t="s">
        <v>72</v>
      </c>
      <c r="AQ286" s="1" t="s">
        <v>72</v>
      </c>
      <c r="AR286" s="1" t="s">
        <v>220</v>
      </c>
      <c r="AS286" s="1" t="s">
        <v>72</v>
      </c>
      <c r="AT286" s="1" t="s">
        <v>72</v>
      </c>
      <c r="AU286" s="3">
        <v>44531</v>
      </c>
      <c r="AV286" s="6">
        <v>0.52222222222222225</v>
      </c>
      <c r="AW286" s="6">
        <v>0.59861111111111109</v>
      </c>
      <c r="AX286" s="6" t="s">
        <v>72</v>
      </c>
      <c r="AY286" s="6" t="s">
        <v>72</v>
      </c>
      <c r="AZ286" s="6" t="s">
        <v>72</v>
      </c>
      <c r="BA286" s="1" t="s">
        <v>1802</v>
      </c>
      <c r="BB286" s="1" t="s">
        <v>72</v>
      </c>
      <c r="BC286" s="1" t="s">
        <v>1675</v>
      </c>
      <c r="BD286" s="1">
        <v>15</v>
      </c>
      <c r="BE286" s="1" t="s">
        <v>589</v>
      </c>
      <c r="BF286" s="1" t="s">
        <v>75</v>
      </c>
      <c r="BG286" s="1" t="s">
        <v>72</v>
      </c>
      <c r="BH286" s="1" t="s">
        <v>88</v>
      </c>
      <c r="BI286" s="1" t="s">
        <v>96</v>
      </c>
      <c r="BJ286" s="1" t="s">
        <v>72</v>
      </c>
      <c r="BK286" s="1" t="s">
        <v>1343</v>
      </c>
      <c r="BL286" s="1" t="s">
        <v>72</v>
      </c>
      <c r="BM286" s="1">
        <v>97</v>
      </c>
      <c r="BN286" s="1" t="s">
        <v>75</v>
      </c>
      <c r="BO286" s="1" t="s">
        <v>75</v>
      </c>
      <c r="BP286" s="1" t="s">
        <v>75</v>
      </c>
      <c r="BQ286" s="21" t="s">
        <v>99</v>
      </c>
      <c r="BR286" s="21" t="s">
        <v>100</v>
      </c>
    </row>
    <row r="287" spans="1:70" ht="20.45" customHeight="1">
      <c r="A287" s="1" t="s">
        <v>1803</v>
      </c>
      <c r="B287" s="1">
        <v>210218</v>
      </c>
      <c r="C287" s="1" t="s">
        <v>71</v>
      </c>
      <c r="D287" s="3">
        <v>44527</v>
      </c>
      <c r="E287" s="4">
        <v>0.7270833333333333</v>
      </c>
      <c r="F287" s="5">
        <v>44501</v>
      </c>
      <c r="G287" s="3">
        <v>44527</v>
      </c>
      <c r="H287" s="4">
        <v>0.80208333333333337</v>
      </c>
      <c r="I287" s="4">
        <v>7.5000000000000067E-2</v>
      </c>
      <c r="J287" s="1">
        <v>2</v>
      </c>
      <c r="K287" s="1" t="s">
        <v>776</v>
      </c>
      <c r="L287" s="1" t="s">
        <v>1785</v>
      </c>
      <c r="M287" s="1" t="s">
        <v>75</v>
      </c>
      <c r="N287" s="1" t="s">
        <v>1516</v>
      </c>
      <c r="O287" s="1" t="s">
        <v>77</v>
      </c>
      <c r="P287" s="1" t="s">
        <v>78</v>
      </c>
      <c r="Q287" s="1" t="s">
        <v>78</v>
      </c>
      <c r="R287" s="1" t="s">
        <v>78</v>
      </c>
      <c r="S287" s="1" t="s">
        <v>96</v>
      </c>
      <c r="T287" s="1" t="s">
        <v>72</v>
      </c>
      <c r="U287" s="16" t="s">
        <v>1786</v>
      </c>
      <c r="V287" s="1" t="s">
        <v>80</v>
      </c>
      <c r="W287" s="1" t="s">
        <v>81</v>
      </c>
      <c r="X287" s="1" t="s">
        <v>123</v>
      </c>
      <c r="Y287" s="1" t="s">
        <v>83</v>
      </c>
      <c r="Z287" s="1" t="s">
        <v>84</v>
      </c>
      <c r="AA287" s="1" t="s">
        <v>72</v>
      </c>
      <c r="AB287" s="1" t="s">
        <v>948</v>
      </c>
      <c r="AC287" s="1" t="s">
        <v>1787</v>
      </c>
      <c r="AD287" s="1" t="s">
        <v>126</v>
      </c>
      <c r="AE287" s="1">
        <v>45</v>
      </c>
      <c r="AF287" s="1" t="s">
        <v>88</v>
      </c>
      <c r="AG287" s="1" t="s">
        <v>72</v>
      </c>
      <c r="AH287" s="1" t="s">
        <v>299</v>
      </c>
      <c r="AI287" s="1" t="s">
        <v>90</v>
      </c>
      <c r="AJ287" s="1" t="s">
        <v>91</v>
      </c>
      <c r="AK287" s="1" t="s">
        <v>92</v>
      </c>
      <c r="AL287" s="1" t="s">
        <v>72</v>
      </c>
      <c r="AM287" s="1" t="s">
        <v>217</v>
      </c>
      <c r="AN287" s="1">
        <v>2</v>
      </c>
      <c r="AO287" s="1" t="s">
        <v>1688</v>
      </c>
      <c r="AP287" s="1" t="s">
        <v>72</v>
      </c>
      <c r="AQ287" s="1" t="s">
        <v>72</v>
      </c>
      <c r="AR287" s="1" t="s">
        <v>1788</v>
      </c>
      <c r="AS287" s="1" t="s">
        <v>878</v>
      </c>
      <c r="AT287" s="1" t="s">
        <v>72</v>
      </c>
      <c r="AU287" s="3">
        <v>44528</v>
      </c>
      <c r="AV287" s="6">
        <v>0.8125</v>
      </c>
      <c r="AW287" s="6">
        <v>0.85416666666666663</v>
      </c>
      <c r="AX287" s="6" t="s">
        <v>72</v>
      </c>
      <c r="AY287" s="6" t="s">
        <v>72</v>
      </c>
      <c r="AZ287" s="6" t="s">
        <v>72</v>
      </c>
      <c r="BA287" s="1" t="s">
        <v>432</v>
      </c>
      <c r="BB287" s="1" t="s">
        <v>72</v>
      </c>
      <c r="BC287" s="1" t="s">
        <v>247</v>
      </c>
      <c r="BD287" s="1">
        <v>15</v>
      </c>
      <c r="BE287" s="1" t="s">
        <v>860</v>
      </c>
      <c r="BF287" s="1" t="s">
        <v>75</v>
      </c>
      <c r="BG287" s="1" t="s">
        <v>72</v>
      </c>
      <c r="BH287" s="1" t="s">
        <v>88</v>
      </c>
      <c r="BI287" s="1" t="s">
        <v>96</v>
      </c>
      <c r="BJ287" s="1" t="s">
        <v>72</v>
      </c>
      <c r="BK287" s="1" t="s">
        <v>1343</v>
      </c>
      <c r="BL287" s="1" t="s">
        <v>72</v>
      </c>
      <c r="BM287" s="1">
        <v>21</v>
      </c>
      <c r="BN287" s="1" t="s">
        <v>75</v>
      </c>
      <c r="BO287" s="1" t="s">
        <v>75</v>
      </c>
      <c r="BP287" s="1" t="s">
        <v>75</v>
      </c>
      <c r="BQ287" s="21" t="s">
        <v>99</v>
      </c>
      <c r="BR287" s="21" t="s">
        <v>100</v>
      </c>
    </row>
    <row r="288" spans="1:70" ht="20.45" customHeight="1">
      <c r="A288" s="1" t="s">
        <v>1804</v>
      </c>
      <c r="B288" s="1">
        <v>210222</v>
      </c>
      <c r="C288" s="1" t="s">
        <v>71</v>
      </c>
      <c r="D288" s="3">
        <v>44531</v>
      </c>
      <c r="E288" s="4">
        <v>0.56041666666666667</v>
      </c>
      <c r="F288" s="5">
        <v>44531</v>
      </c>
      <c r="G288" s="3">
        <v>44531</v>
      </c>
      <c r="H288" s="4">
        <v>0.91666666666666663</v>
      </c>
      <c r="I288" s="4">
        <v>0.35624999999999996</v>
      </c>
      <c r="J288" s="1">
        <v>2</v>
      </c>
      <c r="K288" s="1" t="s">
        <v>776</v>
      </c>
      <c r="L288" s="1" t="s">
        <v>1805</v>
      </c>
      <c r="M288" s="1" t="s">
        <v>75</v>
      </c>
      <c r="N288" s="1" t="s">
        <v>1516</v>
      </c>
      <c r="O288" s="1" t="s">
        <v>77</v>
      </c>
      <c r="P288" s="1" t="s">
        <v>78</v>
      </c>
      <c r="Q288" s="1" t="s">
        <v>78</v>
      </c>
      <c r="R288" s="1" t="s">
        <v>78</v>
      </c>
      <c r="S288" s="1" t="s">
        <v>79</v>
      </c>
      <c r="T288" s="1" t="s">
        <v>72</v>
      </c>
      <c r="U288" s="16" t="s">
        <v>1806</v>
      </c>
      <c r="V288" s="1" t="s">
        <v>80</v>
      </c>
      <c r="W288" s="1" t="s">
        <v>778</v>
      </c>
      <c r="X288" s="1" t="s">
        <v>779</v>
      </c>
      <c r="Y288" s="1" t="s">
        <v>780</v>
      </c>
      <c r="Z288" s="1" t="s">
        <v>84</v>
      </c>
      <c r="AA288" s="1" t="s">
        <v>72</v>
      </c>
      <c r="AB288" s="1" t="s">
        <v>140</v>
      </c>
      <c r="AC288" s="1" t="s">
        <v>140</v>
      </c>
      <c r="AD288" s="1" t="s">
        <v>126</v>
      </c>
      <c r="AE288" s="1">
        <v>49</v>
      </c>
      <c r="AF288" s="1" t="s">
        <v>88</v>
      </c>
      <c r="AG288" s="1" t="s">
        <v>72</v>
      </c>
      <c r="AH288" s="1" t="s">
        <v>299</v>
      </c>
      <c r="AI288" s="1" t="s">
        <v>90</v>
      </c>
      <c r="AJ288" s="1" t="s">
        <v>91</v>
      </c>
      <c r="AK288" s="1" t="s">
        <v>92</v>
      </c>
      <c r="AL288" s="1" t="s">
        <v>72</v>
      </c>
      <c r="AM288" s="1" t="s">
        <v>72</v>
      </c>
      <c r="AN288" s="1" t="s">
        <v>72</v>
      </c>
      <c r="AO288" s="1" t="s">
        <v>72</v>
      </c>
      <c r="AP288" s="1" t="s">
        <v>72</v>
      </c>
      <c r="AQ288" s="1" t="s">
        <v>72</v>
      </c>
      <c r="AR288" s="1" t="s">
        <v>220</v>
      </c>
      <c r="AS288" s="1" t="s">
        <v>72</v>
      </c>
      <c r="AT288" s="1" t="s">
        <v>72</v>
      </c>
      <c r="AU288" s="3">
        <v>44531</v>
      </c>
      <c r="AV288" s="6">
        <v>0.92708333333333337</v>
      </c>
      <c r="AW288" s="6">
        <v>1</v>
      </c>
      <c r="AX288" s="6" t="s">
        <v>72</v>
      </c>
      <c r="AY288" s="6" t="s">
        <v>72</v>
      </c>
      <c r="AZ288" s="6" t="s">
        <v>72</v>
      </c>
      <c r="BA288" s="1" t="s">
        <v>1807</v>
      </c>
      <c r="BB288" s="1" t="s">
        <v>72</v>
      </c>
      <c r="BC288" s="1" t="s">
        <v>247</v>
      </c>
      <c r="BD288" s="1">
        <v>15</v>
      </c>
      <c r="BE288" s="1" t="s">
        <v>860</v>
      </c>
      <c r="BF288" s="1" t="s">
        <v>75</v>
      </c>
      <c r="BG288" s="1" t="s">
        <v>72</v>
      </c>
      <c r="BH288" s="1" t="s">
        <v>88</v>
      </c>
      <c r="BI288" s="1" t="s">
        <v>79</v>
      </c>
      <c r="BJ288" s="1" t="s">
        <v>437</v>
      </c>
      <c r="BK288" s="1" t="s">
        <v>72</v>
      </c>
      <c r="BL288" s="1" t="s">
        <v>72</v>
      </c>
      <c r="BM288" s="1" t="s">
        <v>72</v>
      </c>
      <c r="BN288" s="1" t="s">
        <v>88</v>
      </c>
      <c r="BO288" s="1" t="s">
        <v>88</v>
      </c>
      <c r="BP288" s="1" t="s">
        <v>88</v>
      </c>
      <c r="BQ288" s="1" t="s">
        <v>160</v>
      </c>
      <c r="BR288" s="1" t="s">
        <v>440</v>
      </c>
    </row>
    <row r="289" spans="1:70" ht="20.45" customHeight="1">
      <c r="A289" s="1" t="s">
        <v>1808</v>
      </c>
      <c r="B289" s="1">
        <v>210222</v>
      </c>
      <c r="C289" s="1" t="s">
        <v>71</v>
      </c>
      <c r="D289" s="3">
        <v>44531</v>
      </c>
      <c r="E289" s="4">
        <v>0.56041666666666667</v>
      </c>
      <c r="F289" s="5">
        <v>44531</v>
      </c>
      <c r="G289" s="3">
        <v>44531</v>
      </c>
      <c r="H289" s="4">
        <v>0.91666666666666663</v>
      </c>
      <c r="I289" s="4">
        <v>0.35624999999999996</v>
      </c>
      <c r="J289" s="1">
        <v>2</v>
      </c>
      <c r="K289" s="1" t="s">
        <v>776</v>
      </c>
      <c r="L289" s="1" t="s">
        <v>1805</v>
      </c>
      <c r="M289" s="1" t="s">
        <v>75</v>
      </c>
      <c r="N289" s="1" t="s">
        <v>1516</v>
      </c>
      <c r="O289" s="1" t="s">
        <v>77</v>
      </c>
      <c r="P289" s="1" t="s">
        <v>78</v>
      </c>
      <c r="Q289" s="1" t="s">
        <v>78</v>
      </c>
      <c r="R289" s="1" t="s">
        <v>78</v>
      </c>
      <c r="S289" s="1" t="s">
        <v>79</v>
      </c>
      <c r="T289" s="1" t="s">
        <v>72</v>
      </c>
      <c r="U289" s="16" t="s">
        <v>1806</v>
      </c>
      <c r="V289" s="1" t="s">
        <v>80</v>
      </c>
      <c r="W289" s="1" t="s">
        <v>778</v>
      </c>
      <c r="X289" s="1" t="s">
        <v>779</v>
      </c>
      <c r="Y289" s="1" t="s">
        <v>780</v>
      </c>
      <c r="Z289" s="1" t="s">
        <v>84</v>
      </c>
      <c r="AA289" s="1" t="s">
        <v>72</v>
      </c>
      <c r="AB289" s="1" t="s">
        <v>140</v>
      </c>
      <c r="AC289" s="1" t="s">
        <v>140</v>
      </c>
      <c r="AD289" s="1" t="s">
        <v>126</v>
      </c>
      <c r="AE289" s="1">
        <v>49</v>
      </c>
      <c r="AF289" s="1" t="s">
        <v>88</v>
      </c>
      <c r="AG289" s="1" t="s">
        <v>72</v>
      </c>
      <c r="AH289" s="1" t="s">
        <v>299</v>
      </c>
      <c r="AI289" s="1" t="s">
        <v>90</v>
      </c>
      <c r="AJ289" s="1" t="s">
        <v>91</v>
      </c>
      <c r="AK289" s="1" t="s">
        <v>92</v>
      </c>
      <c r="AL289" s="1" t="s">
        <v>72</v>
      </c>
      <c r="AM289" s="1" t="s">
        <v>72</v>
      </c>
      <c r="AN289" s="1" t="s">
        <v>72</v>
      </c>
      <c r="AO289" s="1" t="s">
        <v>72</v>
      </c>
      <c r="AP289" s="1" t="s">
        <v>72</v>
      </c>
      <c r="AQ289" s="1" t="s">
        <v>72</v>
      </c>
      <c r="AR289" s="1" t="s">
        <v>220</v>
      </c>
      <c r="AS289" s="1" t="s">
        <v>72</v>
      </c>
      <c r="AT289" s="1" t="s">
        <v>72</v>
      </c>
      <c r="AU289" s="3">
        <v>44532</v>
      </c>
      <c r="AV289" s="6">
        <v>0.61458333333333337</v>
      </c>
      <c r="AW289" s="6">
        <v>0.68055555555555558</v>
      </c>
      <c r="AX289" s="6" t="s">
        <v>72</v>
      </c>
      <c r="AY289" s="6" t="s">
        <v>72</v>
      </c>
      <c r="AZ289" s="6" t="s">
        <v>72</v>
      </c>
      <c r="BA289" s="1" t="s">
        <v>1809</v>
      </c>
      <c r="BB289" s="1" t="s">
        <v>72</v>
      </c>
      <c r="BC289" s="1" t="s">
        <v>247</v>
      </c>
      <c r="BD289" s="1">
        <v>15</v>
      </c>
      <c r="BE289" s="1" t="s">
        <v>589</v>
      </c>
      <c r="BF289" s="1" t="s">
        <v>75</v>
      </c>
      <c r="BG289" s="1" t="s">
        <v>72</v>
      </c>
      <c r="BH289" s="1" t="s">
        <v>88</v>
      </c>
      <c r="BI289" s="1" t="s">
        <v>79</v>
      </c>
      <c r="BJ289" s="1" t="s">
        <v>437</v>
      </c>
      <c r="BK289" s="1" t="s">
        <v>72</v>
      </c>
      <c r="BL289" s="1" t="s">
        <v>72</v>
      </c>
      <c r="BM289" s="1" t="s">
        <v>72</v>
      </c>
      <c r="BN289" s="1" t="s">
        <v>88</v>
      </c>
      <c r="BO289" s="1" t="s">
        <v>88</v>
      </c>
      <c r="BP289" s="1" t="s">
        <v>88</v>
      </c>
      <c r="BQ289" s="1" t="s">
        <v>160</v>
      </c>
      <c r="BR289" s="1" t="s">
        <v>440</v>
      </c>
    </row>
    <row r="290" spans="1:70" ht="20.45" customHeight="1">
      <c r="A290" s="1" t="s">
        <v>1810</v>
      </c>
      <c r="B290" s="1">
        <v>210223</v>
      </c>
      <c r="C290" s="1" t="s">
        <v>497</v>
      </c>
      <c r="D290" s="3">
        <v>44533</v>
      </c>
      <c r="E290" s="4">
        <v>0.48819444444444443</v>
      </c>
      <c r="F290" s="5">
        <v>44531</v>
      </c>
      <c r="G290" s="3">
        <v>44533</v>
      </c>
      <c r="H290" s="4">
        <v>0.55069444444444449</v>
      </c>
      <c r="I290" s="4">
        <v>6.2500000000000056E-2</v>
      </c>
      <c r="J290" s="1">
        <v>6</v>
      </c>
      <c r="K290" s="1" t="s">
        <v>776</v>
      </c>
      <c r="L290" s="1" t="s">
        <v>1811</v>
      </c>
      <c r="M290" s="1" t="s">
        <v>75</v>
      </c>
      <c r="N290" s="1" t="s">
        <v>1812</v>
      </c>
      <c r="O290" s="1" t="s">
        <v>497</v>
      </c>
      <c r="P290" s="1" t="s">
        <v>78</v>
      </c>
      <c r="Q290" s="8" t="s">
        <v>172</v>
      </c>
      <c r="R290" s="8" t="s">
        <v>172</v>
      </c>
      <c r="S290" s="1" t="s">
        <v>96</v>
      </c>
      <c r="T290" s="1" t="s">
        <v>1010</v>
      </c>
      <c r="U290" s="16" t="s">
        <v>1813</v>
      </c>
      <c r="V290" s="1" t="s">
        <v>80</v>
      </c>
      <c r="W290" s="1" t="s">
        <v>812</v>
      </c>
      <c r="X290" s="1" t="s">
        <v>813</v>
      </c>
      <c r="Y290" s="1" t="s">
        <v>814</v>
      </c>
      <c r="Z290" s="1" t="s">
        <v>84</v>
      </c>
      <c r="AA290" s="1" t="s">
        <v>72</v>
      </c>
      <c r="AB290" s="1" t="s">
        <v>140</v>
      </c>
      <c r="AC290" s="1" t="s">
        <v>141</v>
      </c>
      <c r="AD290" s="1" t="s">
        <v>87</v>
      </c>
      <c r="AE290" s="1">
        <v>39</v>
      </c>
      <c r="AF290" s="1" t="s">
        <v>88</v>
      </c>
      <c r="AG290" s="1" t="s">
        <v>72</v>
      </c>
      <c r="AH290" s="1" t="s">
        <v>954</v>
      </c>
      <c r="AI290" s="1" t="s">
        <v>90</v>
      </c>
      <c r="AJ290" s="1" t="s">
        <v>91</v>
      </c>
      <c r="AK290" s="1" t="s">
        <v>92</v>
      </c>
      <c r="AL290" s="1" t="s">
        <v>72</v>
      </c>
      <c r="AM290" s="1" t="s">
        <v>72</v>
      </c>
      <c r="AN290" s="1" t="s">
        <v>72</v>
      </c>
      <c r="AO290" s="1" t="s">
        <v>72</v>
      </c>
      <c r="AP290" s="1" t="s">
        <v>72</v>
      </c>
      <c r="AQ290" s="1" t="s">
        <v>72</v>
      </c>
      <c r="AR290" s="1" t="s">
        <v>220</v>
      </c>
      <c r="AS290" s="1" t="s">
        <v>72</v>
      </c>
      <c r="AT290" s="1" t="s">
        <v>72</v>
      </c>
      <c r="AU290" s="3">
        <v>44533</v>
      </c>
      <c r="AV290" s="6">
        <v>0.66319444444444442</v>
      </c>
      <c r="AW290" s="6">
        <v>0.76944444444444449</v>
      </c>
      <c r="AX290" s="6" t="s">
        <v>72</v>
      </c>
      <c r="AY290" s="6" t="s">
        <v>72</v>
      </c>
      <c r="AZ290" s="6" t="s">
        <v>72</v>
      </c>
      <c r="BA290" s="1" t="s">
        <v>1814</v>
      </c>
      <c r="BB290" s="1" t="s">
        <v>72</v>
      </c>
      <c r="BC290" s="1" t="s">
        <v>247</v>
      </c>
      <c r="BD290" s="1">
        <v>4</v>
      </c>
      <c r="BE290" s="1" t="s">
        <v>589</v>
      </c>
      <c r="BF290" s="1" t="s">
        <v>88</v>
      </c>
      <c r="BG290" s="1" t="s">
        <v>72</v>
      </c>
      <c r="BH290" s="1" t="s">
        <v>88</v>
      </c>
      <c r="BI290" s="1" t="s">
        <v>96</v>
      </c>
      <c r="BJ290" s="1" t="s">
        <v>72</v>
      </c>
      <c r="BK290" s="1" t="s">
        <v>1343</v>
      </c>
      <c r="BL290" s="1" t="s">
        <v>72</v>
      </c>
      <c r="BM290" s="1">
        <v>35</v>
      </c>
      <c r="BN290" s="1" t="s">
        <v>75</v>
      </c>
      <c r="BO290" s="1" t="s">
        <v>75</v>
      </c>
      <c r="BP290" s="1" t="s">
        <v>75</v>
      </c>
      <c r="BQ290" s="21" t="s">
        <v>99</v>
      </c>
      <c r="BR290" s="21" t="s">
        <v>100</v>
      </c>
    </row>
    <row r="291" spans="1:70" ht="20.45" customHeight="1">
      <c r="A291" s="1" t="s">
        <v>1815</v>
      </c>
      <c r="B291" s="1">
        <v>210224</v>
      </c>
      <c r="C291" s="1" t="s">
        <v>71</v>
      </c>
      <c r="D291" s="3">
        <v>44533</v>
      </c>
      <c r="E291" s="4">
        <v>0.53611111111111109</v>
      </c>
      <c r="F291" s="5">
        <v>44531</v>
      </c>
      <c r="G291" s="3">
        <v>44533</v>
      </c>
      <c r="H291" s="4">
        <v>0.86458333333333337</v>
      </c>
      <c r="I291" s="4">
        <v>0.32847222222222228</v>
      </c>
      <c r="J291" s="1">
        <v>2</v>
      </c>
      <c r="K291" s="1" t="s">
        <v>776</v>
      </c>
      <c r="L291" s="1" t="s">
        <v>1816</v>
      </c>
      <c r="M291" s="1" t="s">
        <v>75</v>
      </c>
      <c r="N291" s="1" t="s">
        <v>1516</v>
      </c>
      <c r="O291" s="1" t="s">
        <v>77</v>
      </c>
      <c r="P291" s="1" t="s">
        <v>78</v>
      </c>
      <c r="Q291" s="1" t="s">
        <v>78</v>
      </c>
      <c r="R291" s="1" t="s">
        <v>78</v>
      </c>
      <c r="S291" s="1" t="s">
        <v>79</v>
      </c>
      <c r="T291" s="1" t="s">
        <v>72</v>
      </c>
      <c r="U291" s="16" t="s">
        <v>1436</v>
      </c>
      <c r="V291" s="1" t="s">
        <v>80</v>
      </c>
      <c r="W291" s="1" t="s">
        <v>778</v>
      </c>
      <c r="X291" s="1" t="s">
        <v>779</v>
      </c>
      <c r="Y291" s="1" t="s">
        <v>780</v>
      </c>
      <c r="Z291" s="1" t="s">
        <v>84</v>
      </c>
      <c r="AA291" s="1" t="s">
        <v>72</v>
      </c>
      <c r="AB291" s="1" t="s">
        <v>140</v>
      </c>
      <c r="AC291" s="1" t="s">
        <v>140</v>
      </c>
      <c r="AD291" s="1" t="s">
        <v>126</v>
      </c>
      <c r="AE291" s="1">
        <v>65</v>
      </c>
      <c r="AF291" s="1" t="s">
        <v>88</v>
      </c>
      <c r="AG291" s="1" t="s">
        <v>72</v>
      </c>
      <c r="AH291" s="1" t="s">
        <v>414</v>
      </c>
      <c r="AI291" s="1" t="s">
        <v>90</v>
      </c>
      <c r="AJ291" s="1" t="s">
        <v>91</v>
      </c>
      <c r="AK291" s="1" t="s">
        <v>92</v>
      </c>
      <c r="AL291" s="1" t="s">
        <v>72</v>
      </c>
      <c r="AM291" s="1" t="s">
        <v>72</v>
      </c>
      <c r="AN291" s="1" t="s">
        <v>72</v>
      </c>
      <c r="AO291" s="1" t="s">
        <v>72</v>
      </c>
      <c r="AP291" s="1" t="s">
        <v>72</v>
      </c>
      <c r="AQ291" s="1" t="s">
        <v>72</v>
      </c>
      <c r="AR291" s="1" t="s">
        <v>220</v>
      </c>
      <c r="AS291" s="1" t="s">
        <v>72</v>
      </c>
      <c r="AT291" s="1" t="s">
        <v>72</v>
      </c>
      <c r="AU291" s="3">
        <v>44533</v>
      </c>
      <c r="AV291" s="6">
        <v>0.88194444444444442</v>
      </c>
      <c r="AW291" s="6">
        <v>0.96805555555555556</v>
      </c>
      <c r="AX291" s="6" t="s">
        <v>72</v>
      </c>
      <c r="AY291" s="6" t="s">
        <v>72</v>
      </c>
      <c r="AZ291" s="6" t="s">
        <v>72</v>
      </c>
      <c r="BA291" s="1" t="s">
        <v>1817</v>
      </c>
      <c r="BB291" s="1" t="s">
        <v>72</v>
      </c>
      <c r="BC291" s="1" t="s">
        <v>247</v>
      </c>
      <c r="BD291" s="1">
        <v>4</v>
      </c>
      <c r="BE291" s="1" t="s">
        <v>595</v>
      </c>
      <c r="BF291" s="1" t="s">
        <v>75</v>
      </c>
      <c r="BG291" s="1" t="s">
        <v>72</v>
      </c>
      <c r="BH291" s="1" t="s">
        <v>88</v>
      </c>
      <c r="BI291" s="1" t="s">
        <v>79</v>
      </c>
      <c r="BJ291" s="1" t="s">
        <v>437</v>
      </c>
      <c r="BK291" s="1" t="s">
        <v>72</v>
      </c>
      <c r="BL291" s="1" t="s">
        <v>72</v>
      </c>
      <c r="BM291" s="1" t="s">
        <v>72</v>
      </c>
      <c r="BN291" s="1" t="s">
        <v>88</v>
      </c>
      <c r="BO291" s="1" t="s">
        <v>88</v>
      </c>
      <c r="BP291" s="1" t="s">
        <v>88</v>
      </c>
      <c r="BQ291" s="1" t="s">
        <v>160</v>
      </c>
      <c r="BR291" s="1" t="s">
        <v>440</v>
      </c>
    </row>
    <row r="292" spans="1:70" ht="20.45" customHeight="1">
      <c r="A292" s="1" t="s">
        <v>1818</v>
      </c>
      <c r="B292" s="1">
        <v>210224</v>
      </c>
      <c r="C292" s="1" t="s">
        <v>71</v>
      </c>
      <c r="D292" s="3">
        <v>44533</v>
      </c>
      <c r="E292" s="4">
        <v>0.53611111111111109</v>
      </c>
      <c r="F292" s="5">
        <v>44531</v>
      </c>
      <c r="G292" s="3">
        <v>44533</v>
      </c>
      <c r="H292" s="4">
        <v>0.86458333333333337</v>
      </c>
      <c r="I292" s="4">
        <v>0.32847222222222228</v>
      </c>
      <c r="J292" s="1">
        <v>2</v>
      </c>
      <c r="K292" s="1" t="s">
        <v>776</v>
      </c>
      <c r="L292" s="1" t="s">
        <v>1816</v>
      </c>
      <c r="M292" s="1" t="s">
        <v>75</v>
      </c>
      <c r="N292" s="1" t="s">
        <v>1516</v>
      </c>
      <c r="O292" s="1" t="s">
        <v>77</v>
      </c>
      <c r="P292" s="1" t="s">
        <v>78</v>
      </c>
      <c r="Q292" s="1" t="s">
        <v>78</v>
      </c>
      <c r="R292" s="1" t="s">
        <v>78</v>
      </c>
      <c r="S292" s="1" t="s">
        <v>79</v>
      </c>
      <c r="T292" s="1" t="s">
        <v>72</v>
      </c>
      <c r="U292" s="16" t="s">
        <v>1436</v>
      </c>
      <c r="V292" s="1" t="s">
        <v>80</v>
      </c>
      <c r="W292" s="1" t="s">
        <v>778</v>
      </c>
      <c r="X292" s="1" t="s">
        <v>779</v>
      </c>
      <c r="Y292" s="1" t="s">
        <v>780</v>
      </c>
      <c r="Z292" s="1" t="s">
        <v>84</v>
      </c>
      <c r="AA292" s="1" t="s">
        <v>72</v>
      </c>
      <c r="AB292" s="1" t="s">
        <v>140</v>
      </c>
      <c r="AC292" s="1" t="s">
        <v>140</v>
      </c>
      <c r="AD292" s="1" t="s">
        <v>126</v>
      </c>
      <c r="AE292" s="1">
        <v>65</v>
      </c>
      <c r="AF292" s="1" t="s">
        <v>88</v>
      </c>
      <c r="AG292" s="1" t="s">
        <v>72</v>
      </c>
      <c r="AH292" s="1" t="s">
        <v>414</v>
      </c>
      <c r="AI292" s="1" t="s">
        <v>90</v>
      </c>
      <c r="AJ292" s="1" t="s">
        <v>91</v>
      </c>
      <c r="AK292" s="1" t="s">
        <v>92</v>
      </c>
      <c r="AL292" s="1" t="s">
        <v>72</v>
      </c>
      <c r="AM292" s="1" t="s">
        <v>72</v>
      </c>
      <c r="AN292" s="1" t="s">
        <v>72</v>
      </c>
      <c r="AO292" s="1" t="s">
        <v>72</v>
      </c>
      <c r="AP292" s="1" t="s">
        <v>72</v>
      </c>
      <c r="AQ292" s="1" t="s">
        <v>72</v>
      </c>
      <c r="AR292" s="1" t="s">
        <v>220</v>
      </c>
      <c r="AS292" s="1" t="s">
        <v>72</v>
      </c>
      <c r="AT292" s="1" t="s">
        <v>72</v>
      </c>
      <c r="AU292" s="3">
        <v>44534</v>
      </c>
      <c r="AV292" s="6">
        <v>0.63194444444444442</v>
      </c>
      <c r="AW292" s="6">
        <v>0.69097222222222221</v>
      </c>
      <c r="AX292" s="6" t="s">
        <v>72</v>
      </c>
      <c r="AY292" s="6" t="s">
        <v>72</v>
      </c>
      <c r="AZ292" s="6" t="s">
        <v>72</v>
      </c>
      <c r="BA292" s="1" t="s">
        <v>1819</v>
      </c>
      <c r="BB292" s="1" t="s">
        <v>72</v>
      </c>
      <c r="BC292" s="1" t="s">
        <v>247</v>
      </c>
      <c r="BD292" s="1">
        <v>4</v>
      </c>
      <c r="BE292" s="1" t="s">
        <v>589</v>
      </c>
      <c r="BF292" s="1" t="s">
        <v>75</v>
      </c>
      <c r="BG292" s="1" t="s">
        <v>72</v>
      </c>
      <c r="BH292" s="1" t="s">
        <v>88</v>
      </c>
      <c r="BI292" s="1" t="s">
        <v>79</v>
      </c>
      <c r="BJ292" s="1" t="s">
        <v>437</v>
      </c>
      <c r="BK292" s="1" t="s">
        <v>72</v>
      </c>
      <c r="BL292" s="1" t="s">
        <v>72</v>
      </c>
      <c r="BM292" s="1" t="s">
        <v>72</v>
      </c>
      <c r="BN292" s="1" t="s">
        <v>88</v>
      </c>
      <c r="BO292" s="1" t="s">
        <v>88</v>
      </c>
      <c r="BP292" s="1" t="s">
        <v>88</v>
      </c>
      <c r="BQ292" s="1" t="s">
        <v>160</v>
      </c>
      <c r="BR292" s="1" t="s">
        <v>440</v>
      </c>
    </row>
    <row r="293" spans="1:70" ht="20.45" customHeight="1">
      <c r="A293" s="1" t="s">
        <v>1820</v>
      </c>
      <c r="B293" s="1">
        <v>210225</v>
      </c>
      <c r="C293" s="1" t="s">
        <v>71</v>
      </c>
      <c r="D293" s="3">
        <v>44533</v>
      </c>
      <c r="E293" s="4">
        <v>0.94236111111111109</v>
      </c>
      <c r="F293" s="5">
        <v>44531</v>
      </c>
      <c r="G293" s="3">
        <v>44533</v>
      </c>
      <c r="H293" s="4">
        <v>0.97916666666666663</v>
      </c>
      <c r="I293" s="4">
        <v>3.6805555555555536E-2</v>
      </c>
      <c r="J293" s="1">
        <v>2</v>
      </c>
      <c r="K293" s="1" t="s">
        <v>776</v>
      </c>
      <c r="L293" s="1" t="s">
        <v>1821</v>
      </c>
      <c r="M293" s="1" t="s">
        <v>75</v>
      </c>
      <c r="N293" s="1" t="s">
        <v>960</v>
      </c>
      <c r="O293" s="1" t="s">
        <v>77</v>
      </c>
      <c r="P293" s="1" t="s">
        <v>78</v>
      </c>
      <c r="Q293" s="1" t="s">
        <v>78</v>
      </c>
      <c r="R293" s="1" t="s">
        <v>78</v>
      </c>
      <c r="S293" s="1" t="s">
        <v>79</v>
      </c>
      <c r="T293" s="1" t="s">
        <v>72</v>
      </c>
      <c r="U293" s="16" t="s">
        <v>1409</v>
      </c>
      <c r="V293" s="1" t="s">
        <v>80</v>
      </c>
      <c r="W293" s="1" t="s">
        <v>81</v>
      </c>
      <c r="X293" s="1" t="s">
        <v>123</v>
      </c>
      <c r="Y293" s="1" t="s">
        <v>83</v>
      </c>
      <c r="Z293" s="1" t="s">
        <v>443</v>
      </c>
      <c r="AA293" s="1" t="s">
        <v>444</v>
      </c>
      <c r="AB293" s="1" t="s">
        <v>444</v>
      </c>
      <c r="AC293" s="1" t="s">
        <v>749</v>
      </c>
      <c r="AD293" s="1" t="s">
        <v>126</v>
      </c>
      <c r="AE293" s="1">
        <v>56</v>
      </c>
      <c r="AF293" s="1" t="s">
        <v>88</v>
      </c>
      <c r="AG293" s="1" t="s">
        <v>72</v>
      </c>
      <c r="AH293" s="1" t="s">
        <v>954</v>
      </c>
      <c r="AI293" s="1" t="s">
        <v>90</v>
      </c>
      <c r="AJ293" s="1" t="s">
        <v>91</v>
      </c>
      <c r="AK293" s="1" t="s">
        <v>216</v>
      </c>
      <c r="AL293" s="1" t="s">
        <v>72</v>
      </c>
      <c r="AM293" s="1" t="s">
        <v>254</v>
      </c>
      <c r="AN293" s="1">
        <v>1</v>
      </c>
      <c r="AO293" s="1" t="s">
        <v>255</v>
      </c>
      <c r="AP293" s="1">
        <v>3</v>
      </c>
      <c r="AQ293" s="1" t="s">
        <v>1726</v>
      </c>
      <c r="AR293" s="1" t="s">
        <v>447</v>
      </c>
      <c r="AS293" s="1" t="s">
        <v>263</v>
      </c>
      <c r="AT293" s="1" t="s">
        <v>1726</v>
      </c>
      <c r="AU293" s="3">
        <v>44534</v>
      </c>
      <c r="AV293" s="6">
        <v>1.4097222222222223</v>
      </c>
      <c r="AW293" s="6">
        <v>1.4791666666666667</v>
      </c>
      <c r="AX293" s="6" t="s">
        <v>72</v>
      </c>
      <c r="AY293" s="6" t="s">
        <v>72</v>
      </c>
      <c r="AZ293" s="6" t="s">
        <v>72</v>
      </c>
      <c r="BA293" s="1" t="s">
        <v>1822</v>
      </c>
      <c r="BB293" s="1" t="s">
        <v>72</v>
      </c>
      <c r="BC293" s="1" t="s">
        <v>1794</v>
      </c>
      <c r="BD293" s="1">
        <v>4</v>
      </c>
      <c r="BE293" s="1" t="s">
        <v>589</v>
      </c>
      <c r="BF293" s="1" t="s">
        <v>75</v>
      </c>
      <c r="BG293" s="1" t="s">
        <v>72</v>
      </c>
      <c r="BH293" s="1" t="s">
        <v>88</v>
      </c>
      <c r="BI293" s="1" t="s">
        <v>79</v>
      </c>
      <c r="BJ293" s="1" t="s">
        <v>437</v>
      </c>
      <c r="BK293" s="1" t="s">
        <v>72</v>
      </c>
      <c r="BL293" s="1" t="s">
        <v>72</v>
      </c>
      <c r="BM293" s="1" t="s">
        <v>72</v>
      </c>
      <c r="BN293" s="1" t="s">
        <v>88</v>
      </c>
      <c r="BO293" s="1" t="s">
        <v>88</v>
      </c>
      <c r="BP293" s="1" t="s">
        <v>88</v>
      </c>
      <c r="BQ293" s="1" t="s">
        <v>160</v>
      </c>
      <c r="BR293" s="1" t="s">
        <v>440</v>
      </c>
    </row>
    <row r="294" spans="1:70" ht="20.45" customHeight="1">
      <c r="A294" s="1">
        <v>210226</v>
      </c>
      <c r="B294" s="1">
        <v>210226</v>
      </c>
      <c r="C294" s="1" t="s">
        <v>71</v>
      </c>
      <c r="D294" s="3">
        <v>44537</v>
      </c>
      <c r="E294" s="4">
        <v>0.82708333333333339</v>
      </c>
      <c r="F294" s="5">
        <v>44531</v>
      </c>
      <c r="G294" s="3">
        <v>44537</v>
      </c>
      <c r="H294" s="4">
        <v>0.87569444444444444</v>
      </c>
      <c r="I294" s="4">
        <v>4.8611111111111049E-2</v>
      </c>
      <c r="J294" s="1">
        <v>2</v>
      </c>
      <c r="K294" s="1" t="s">
        <v>776</v>
      </c>
      <c r="L294" s="1" t="s">
        <v>1823</v>
      </c>
      <c r="M294" s="1" t="s">
        <v>75</v>
      </c>
      <c r="N294" s="1" t="s">
        <v>170</v>
      </c>
      <c r="O294" s="1" t="s">
        <v>77</v>
      </c>
      <c r="P294" s="1" t="s">
        <v>78</v>
      </c>
      <c r="Q294" s="1" t="s">
        <v>78</v>
      </c>
      <c r="R294" s="1" t="s">
        <v>172</v>
      </c>
      <c r="S294" s="1" t="s">
        <v>79</v>
      </c>
      <c r="T294" s="1" t="s">
        <v>72</v>
      </c>
      <c r="U294" s="19" t="s">
        <v>847</v>
      </c>
      <c r="V294" s="1" t="s">
        <v>80</v>
      </c>
      <c r="W294" s="1" t="s">
        <v>81</v>
      </c>
      <c r="X294" s="1" t="s">
        <v>123</v>
      </c>
      <c r="Y294" s="1" t="s">
        <v>83</v>
      </c>
      <c r="Z294" s="1" t="s">
        <v>490</v>
      </c>
      <c r="AA294" s="1" t="s">
        <v>72</v>
      </c>
      <c r="AB294" s="1" t="s">
        <v>491</v>
      </c>
      <c r="AC294" s="1" t="s">
        <v>1147</v>
      </c>
      <c r="AD294" s="1" t="s">
        <v>87</v>
      </c>
      <c r="AE294" s="1">
        <v>70</v>
      </c>
      <c r="AF294" s="1" t="s">
        <v>88</v>
      </c>
      <c r="AG294" s="1" t="s">
        <v>72</v>
      </c>
      <c r="AH294" s="1" t="s">
        <v>954</v>
      </c>
      <c r="AI294" s="1" t="s">
        <v>90</v>
      </c>
      <c r="AJ294" s="1" t="s">
        <v>91</v>
      </c>
      <c r="AK294" s="1" t="s">
        <v>92</v>
      </c>
      <c r="AL294" s="1" t="s">
        <v>72</v>
      </c>
      <c r="AM294" s="1" t="s">
        <v>229</v>
      </c>
      <c r="AN294" s="1">
        <v>1</v>
      </c>
      <c r="AO294" s="1" t="s">
        <v>255</v>
      </c>
      <c r="AP294" s="1" t="s">
        <v>72</v>
      </c>
      <c r="AQ294" s="1" t="s">
        <v>72</v>
      </c>
      <c r="AR294" s="1" t="s">
        <v>493</v>
      </c>
      <c r="AS294" s="1" t="s">
        <v>72</v>
      </c>
      <c r="AT294" s="1" t="s">
        <v>72</v>
      </c>
      <c r="AU294" s="1" t="s">
        <v>72</v>
      </c>
      <c r="AV294" s="1" t="s">
        <v>72</v>
      </c>
      <c r="AW294" s="1" t="s">
        <v>72</v>
      </c>
      <c r="AX294" s="1" t="s">
        <v>72</v>
      </c>
      <c r="AY294" s="1" t="s">
        <v>72</v>
      </c>
      <c r="AZ294" s="1" t="s">
        <v>72</v>
      </c>
      <c r="BA294" s="1" t="s">
        <v>72</v>
      </c>
      <c r="BB294" s="1" t="s">
        <v>72</v>
      </c>
      <c r="BC294" s="1" t="s">
        <v>72</v>
      </c>
      <c r="BD294" s="1" t="s">
        <v>72</v>
      </c>
      <c r="BE294" s="1" t="s">
        <v>72</v>
      </c>
      <c r="BF294" s="1" t="s">
        <v>72</v>
      </c>
      <c r="BG294" s="1" t="s">
        <v>72</v>
      </c>
      <c r="BH294" s="1" t="s">
        <v>88</v>
      </c>
      <c r="BI294" s="1" t="s">
        <v>79</v>
      </c>
      <c r="BJ294" s="1" t="s">
        <v>72</v>
      </c>
      <c r="BK294" s="1" t="s">
        <v>72</v>
      </c>
      <c r="BL294" s="1" t="s">
        <v>72</v>
      </c>
      <c r="BM294" s="1" t="s">
        <v>72</v>
      </c>
      <c r="BN294" s="1" t="s">
        <v>72</v>
      </c>
      <c r="BO294" s="1" t="s">
        <v>72</v>
      </c>
      <c r="BP294" s="1" t="s">
        <v>72</v>
      </c>
      <c r="BQ294" s="1" t="s">
        <v>160</v>
      </c>
      <c r="BR294" s="1" t="s">
        <v>707</v>
      </c>
    </row>
    <row r="295" spans="1:70" ht="20.45" customHeight="1">
      <c r="A295" s="1" t="s">
        <v>1824</v>
      </c>
      <c r="B295" s="1">
        <v>210227</v>
      </c>
      <c r="C295" s="1" t="s">
        <v>71</v>
      </c>
      <c r="D295" s="3">
        <v>44537</v>
      </c>
      <c r="E295" s="4">
        <v>0.51874999999999993</v>
      </c>
      <c r="F295" s="5">
        <v>44531</v>
      </c>
      <c r="G295" s="3">
        <v>44537</v>
      </c>
      <c r="H295" s="4">
        <v>0.9243055555555556</v>
      </c>
      <c r="I295" s="4">
        <v>0.40555555555555567</v>
      </c>
      <c r="J295" s="1">
        <v>2</v>
      </c>
      <c r="K295" s="1" t="s">
        <v>776</v>
      </c>
      <c r="L295" s="1" t="s">
        <v>1825</v>
      </c>
      <c r="M295" s="1" t="s">
        <v>75</v>
      </c>
      <c r="N295" s="1" t="s">
        <v>1516</v>
      </c>
      <c r="O295" s="1" t="s">
        <v>77</v>
      </c>
      <c r="P295" s="1" t="s">
        <v>78</v>
      </c>
      <c r="Q295" s="1" t="s">
        <v>172</v>
      </c>
      <c r="R295" s="1" t="s">
        <v>172</v>
      </c>
      <c r="S295" s="1" t="s">
        <v>79</v>
      </c>
      <c r="T295" s="1" t="s">
        <v>1010</v>
      </c>
      <c r="U295" s="16" t="s">
        <v>1826</v>
      </c>
      <c r="V295" s="1" t="s">
        <v>80</v>
      </c>
      <c r="W295" s="1" t="s">
        <v>778</v>
      </c>
      <c r="X295" s="1" t="s">
        <v>779</v>
      </c>
      <c r="Y295" s="1" t="s">
        <v>780</v>
      </c>
      <c r="Z295" s="1" t="s">
        <v>84</v>
      </c>
      <c r="AA295" s="1" t="s">
        <v>72</v>
      </c>
      <c r="AB295" s="1" t="s">
        <v>140</v>
      </c>
      <c r="AC295" s="1" t="s">
        <v>140</v>
      </c>
      <c r="AD295" s="1" t="s">
        <v>126</v>
      </c>
      <c r="AE295" s="1">
        <v>52</v>
      </c>
      <c r="AF295" s="1" t="s">
        <v>88</v>
      </c>
      <c r="AG295" s="1" t="s">
        <v>72</v>
      </c>
      <c r="AH295" s="1" t="s">
        <v>299</v>
      </c>
      <c r="AI295" s="1" t="s">
        <v>90</v>
      </c>
      <c r="AJ295" s="1" t="s">
        <v>91</v>
      </c>
      <c r="AK295" s="1" t="s">
        <v>92</v>
      </c>
      <c r="AL295" s="1" t="s">
        <v>72</v>
      </c>
      <c r="AM295" s="1" t="s">
        <v>72</v>
      </c>
      <c r="AN295" s="1" t="s">
        <v>72</v>
      </c>
      <c r="AO295" s="1" t="s">
        <v>72</v>
      </c>
      <c r="AP295" s="1" t="s">
        <v>72</v>
      </c>
      <c r="AQ295" s="1" t="s">
        <v>72</v>
      </c>
      <c r="AR295" s="1" t="s">
        <v>220</v>
      </c>
      <c r="AS295" s="1" t="s">
        <v>72</v>
      </c>
      <c r="AT295" s="1" t="s">
        <v>72</v>
      </c>
      <c r="AU295" s="1" t="s">
        <v>72</v>
      </c>
      <c r="AV295" s="1" t="s">
        <v>72</v>
      </c>
      <c r="AW295" s="1" t="s">
        <v>72</v>
      </c>
      <c r="AX295" s="1" t="s">
        <v>72</v>
      </c>
      <c r="AY295" s="1" t="s">
        <v>72</v>
      </c>
      <c r="AZ295" s="1" t="s">
        <v>72</v>
      </c>
      <c r="BA295" s="1" t="s">
        <v>72</v>
      </c>
      <c r="BB295" s="1" t="s">
        <v>72</v>
      </c>
      <c r="BC295" s="1" t="s">
        <v>72</v>
      </c>
      <c r="BD295" s="1" t="s">
        <v>72</v>
      </c>
      <c r="BE295" s="1" t="s">
        <v>72</v>
      </c>
      <c r="BF295" s="1" t="s">
        <v>72</v>
      </c>
      <c r="BG295" s="1" t="s">
        <v>72</v>
      </c>
      <c r="BH295" s="1" t="s">
        <v>88</v>
      </c>
      <c r="BI295" s="1" t="s">
        <v>72</v>
      </c>
      <c r="BJ295" s="1" t="s">
        <v>72</v>
      </c>
      <c r="BK295" s="1" t="s">
        <v>72</v>
      </c>
      <c r="BL295" s="1" t="s">
        <v>72</v>
      </c>
      <c r="BM295" s="1" t="s">
        <v>72</v>
      </c>
      <c r="BN295" s="1" t="s">
        <v>72</v>
      </c>
      <c r="BO295" s="1" t="s">
        <v>72</v>
      </c>
      <c r="BP295" s="1" t="s">
        <v>72</v>
      </c>
      <c r="BQ295" s="1" t="s">
        <v>547</v>
      </c>
    </row>
    <row r="296" spans="1:70" ht="20.45" customHeight="1">
      <c r="A296" s="1" t="s">
        <v>1827</v>
      </c>
      <c r="B296" s="1">
        <v>210227</v>
      </c>
      <c r="C296" s="1" t="s">
        <v>71</v>
      </c>
      <c r="D296" s="3">
        <v>44537</v>
      </c>
      <c r="E296" s="4">
        <v>0.51874999999999993</v>
      </c>
      <c r="F296" s="5">
        <v>44531</v>
      </c>
      <c r="G296" s="3">
        <v>44537</v>
      </c>
      <c r="H296" s="4">
        <v>0.9243055555555556</v>
      </c>
      <c r="I296" s="4">
        <v>0.40555555555555567</v>
      </c>
      <c r="J296" s="1">
        <v>2</v>
      </c>
      <c r="K296" s="1" t="s">
        <v>776</v>
      </c>
      <c r="L296" s="1" t="s">
        <v>1825</v>
      </c>
      <c r="M296" s="1" t="s">
        <v>75</v>
      </c>
      <c r="N296" s="1" t="s">
        <v>1516</v>
      </c>
      <c r="O296" s="1" t="s">
        <v>77</v>
      </c>
      <c r="P296" s="1" t="s">
        <v>78</v>
      </c>
      <c r="Q296" s="8" t="s">
        <v>172</v>
      </c>
      <c r="R296" s="1" t="s">
        <v>172</v>
      </c>
      <c r="S296" s="1" t="s">
        <v>96</v>
      </c>
      <c r="T296" s="1" t="s">
        <v>1010</v>
      </c>
      <c r="U296" s="16" t="s">
        <v>1826</v>
      </c>
      <c r="V296" s="1" t="s">
        <v>80</v>
      </c>
      <c r="W296" s="1" t="s">
        <v>778</v>
      </c>
      <c r="X296" s="1" t="s">
        <v>779</v>
      </c>
      <c r="Y296" s="1" t="s">
        <v>780</v>
      </c>
      <c r="Z296" s="1" t="s">
        <v>84</v>
      </c>
      <c r="AA296" s="1" t="s">
        <v>72</v>
      </c>
      <c r="AB296" s="1" t="s">
        <v>140</v>
      </c>
      <c r="AC296" s="1" t="s">
        <v>140</v>
      </c>
      <c r="AD296" s="1" t="s">
        <v>126</v>
      </c>
      <c r="AE296" s="1">
        <v>52</v>
      </c>
      <c r="AF296" s="1" t="s">
        <v>88</v>
      </c>
      <c r="AG296" s="1" t="s">
        <v>72</v>
      </c>
      <c r="AH296" s="1" t="s">
        <v>299</v>
      </c>
      <c r="AI296" s="1" t="s">
        <v>90</v>
      </c>
      <c r="AJ296" s="1" t="s">
        <v>91</v>
      </c>
      <c r="AK296" s="1" t="s">
        <v>92</v>
      </c>
      <c r="AL296" s="1" t="s">
        <v>72</v>
      </c>
      <c r="AM296" s="1" t="s">
        <v>72</v>
      </c>
      <c r="AN296" s="1" t="s">
        <v>72</v>
      </c>
      <c r="AO296" s="1" t="s">
        <v>72</v>
      </c>
      <c r="AP296" s="1" t="s">
        <v>72</v>
      </c>
      <c r="AQ296" s="1" t="s">
        <v>72</v>
      </c>
      <c r="AR296" s="1" t="s">
        <v>220</v>
      </c>
      <c r="AS296" s="1" t="s">
        <v>72</v>
      </c>
      <c r="AT296" s="1" t="s">
        <v>72</v>
      </c>
      <c r="AU296" s="3">
        <v>44538</v>
      </c>
      <c r="AV296" s="6">
        <v>0.47916666666666669</v>
      </c>
      <c r="AW296" s="6">
        <v>0.54861111111111116</v>
      </c>
      <c r="AX296" s="6" t="s">
        <v>72</v>
      </c>
      <c r="AY296" s="6" t="s">
        <v>72</v>
      </c>
      <c r="AZ296" s="6" t="s">
        <v>72</v>
      </c>
      <c r="BA296" s="1" t="s">
        <v>1828</v>
      </c>
      <c r="BB296" s="1" t="s">
        <v>72</v>
      </c>
      <c r="BC296" s="1" t="s">
        <v>247</v>
      </c>
      <c r="BD296" s="1">
        <v>4</v>
      </c>
      <c r="BE296" s="1" t="s">
        <v>860</v>
      </c>
      <c r="BF296" s="1" t="s">
        <v>75</v>
      </c>
      <c r="BG296" s="1" t="s">
        <v>72</v>
      </c>
      <c r="BH296" s="1" t="s">
        <v>88</v>
      </c>
      <c r="BI296" s="1" t="s">
        <v>96</v>
      </c>
      <c r="BJ296" s="1" t="s">
        <v>72</v>
      </c>
      <c r="BK296" s="1" t="s">
        <v>1343</v>
      </c>
      <c r="BL296" s="1" t="s">
        <v>72</v>
      </c>
      <c r="BM296" s="1">
        <v>21</v>
      </c>
      <c r="BN296" s="1" t="s">
        <v>75</v>
      </c>
      <c r="BO296" s="1" t="s">
        <v>75</v>
      </c>
      <c r="BP296" s="1" t="s">
        <v>75</v>
      </c>
      <c r="BQ296" s="21" t="s">
        <v>99</v>
      </c>
      <c r="BR296" s="21" t="s">
        <v>100</v>
      </c>
    </row>
    <row r="297" spans="1:70" ht="20.45" customHeight="1">
      <c r="A297" s="1">
        <v>210228</v>
      </c>
      <c r="B297" s="1">
        <v>210228</v>
      </c>
      <c r="C297" s="1" t="s">
        <v>71</v>
      </c>
      <c r="D297" s="3">
        <v>44538</v>
      </c>
      <c r="E297" s="4">
        <v>0.51597222222222217</v>
      </c>
      <c r="F297" s="5">
        <v>44531</v>
      </c>
      <c r="G297" s="3">
        <v>44538</v>
      </c>
      <c r="H297" s="4">
        <v>0.56805555555555554</v>
      </c>
      <c r="I297" s="4">
        <v>5.208333333333337E-2</v>
      </c>
      <c r="J297" s="1">
        <v>5</v>
      </c>
      <c r="K297" s="1" t="s">
        <v>776</v>
      </c>
      <c r="L297" s="1" t="s">
        <v>1829</v>
      </c>
      <c r="M297" s="1" t="s">
        <v>75</v>
      </c>
      <c r="N297" s="1" t="s">
        <v>170</v>
      </c>
      <c r="O297" s="1" t="s">
        <v>77</v>
      </c>
      <c r="P297" s="1" t="s">
        <v>78</v>
      </c>
      <c r="Q297" s="1" t="s">
        <v>78</v>
      </c>
      <c r="R297" s="1" t="s">
        <v>78</v>
      </c>
      <c r="S297" s="1" t="s">
        <v>79</v>
      </c>
      <c r="T297" s="1" t="s">
        <v>694</v>
      </c>
      <c r="U297" s="75" t="s">
        <v>72</v>
      </c>
      <c r="V297" s="1" t="s">
        <v>80</v>
      </c>
      <c r="W297" s="1" t="s">
        <v>812</v>
      </c>
      <c r="X297" s="1" t="s">
        <v>813</v>
      </c>
      <c r="Y297" s="1" t="s">
        <v>814</v>
      </c>
      <c r="Z297" s="1" t="s">
        <v>84</v>
      </c>
      <c r="AA297" s="1" t="s">
        <v>72</v>
      </c>
      <c r="AB297" s="1" t="s">
        <v>944</v>
      </c>
      <c r="AC297" s="1" t="s">
        <v>1830</v>
      </c>
      <c r="AD297" s="1" t="s">
        <v>87</v>
      </c>
      <c r="AE297" s="1">
        <v>73</v>
      </c>
      <c r="AF297" s="1" t="s">
        <v>88</v>
      </c>
      <c r="AG297" s="1" t="s">
        <v>72</v>
      </c>
      <c r="AH297" s="1" t="s">
        <v>954</v>
      </c>
      <c r="AI297" s="1" t="s">
        <v>90</v>
      </c>
      <c r="AJ297" s="1" t="s">
        <v>91</v>
      </c>
      <c r="AK297" s="1" t="s">
        <v>92</v>
      </c>
      <c r="AL297" s="1" t="s">
        <v>72</v>
      </c>
      <c r="AM297" s="1" t="s">
        <v>72</v>
      </c>
      <c r="AN297" s="1" t="s">
        <v>72</v>
      </c>
      <c r="AO297" s="1" t="s">
        <v>72</v>
      </c>
      <c r="AP297" s="1" t="s">
        <v>72</v>
      </c>
      <c r="AQ297" s="1" t="s">
        <v>72</v>
      </c>
      <c r="AR297" s="1" t="s">
        <v>220</v>
      </c>
      <c r="AS297" s="1" t="s">
        <v>72</v>
      </c>
      <c r="AT297" s="1" t="s">
        <v>72</v>
      </c>
      <c r="AU297" s="1" t="s">
        <v>72</v>
      </c>
      <c r="AV297" s="1" t="s">
        <v>72</v>
      </c>
      <c r="AW297" s="1" t="s">
        <v>72</v>
      </c>
      <c r="AX297" s="1" t="s">
        <v>72</v>
      </c>
      <c r="AY297" s="1" t="s">
        <v>72</v>
      </c>
      <c r="AZ297" s="1" t="s">
        <v>72</v>
      </c>
      <c r="BA297" s="1" t="s">
        <v>72</v>
      </c>
      <c r="BB297" s="1" t="s">
        <v>72</v>
      </c>
      <c r="BC297" s="1" t="s">
        <v>72</v>
      </c>
      <c r="BD297" s="1" t="s">
        <v>72</v>
      </c>
      <c r="BE297" s="1" t="s">
        <v>72</v>
      </c>
      <c r="BF297" s="1" t="s">
        <v>72</v>
      </c>
      <c r="BG297" s="1" t="s">
        <v>72</v>
      </c>
      <c r="BH297" s="1" t="s">
        <v>88</v>
      </c>
      <c r="BI297" s="1" t="s">
        <v>79</v>
      </c>
      <c r="BJ297" s="1" t="s">
        <v>72</v>
      </c>
      <c r="BK297" s="1" t="s">
        <v>72</v>
      </c>
      <c r="BL297" s="1" t="s">
        <v>72</v>
      </c>
      <c r="BM297" s="1" t="s">
        <v>72</v>
      </c>
      <c r="BN297" s="1" t="s">
        <v>72</v>
      </c>
      <c r="BO297" s="1" t="s">
        <v>72</v>
      </c>
      <c r="BP297" s="1" t="s">
        <v>72</v>
      </c>
      <c r="BQ297" s="1" t="s">
        <v>160</v>
      </c>
    </row>
    <row r="298" spans="1:70" ht="20.45" customHeight="1">
      <c r="A298" s="1" t="s">
        <v>1831</v>
      </c>
      <c r="B298" s="1">
        <v>210229</v>
      </c>
      <c r="C298" s="1" t="s">
        <v>497</v>
      </c>
      <c r="D298" s="3">
        <v>44540</v>
      </c>
      <c r="E298" s="4">
        <v>0.90625</v>
      </c>
      <c r="F298" s="5">
        <v>44531</v>
      </c>
      <c r="G298" s="3">
        <v>44540</v>
      </c>
      <c r="H298" s="4">
        <v>0.95486111111111116</v>
      </c>
      <c r="I298" s="4">
        <v>4.861111111111116E-2</v>
      </c>
      <c r="J298" s="1">
        <v>5</v>
      </c>
      <c r="K298" s="1" t="s">
        <v>776</v>
      </c>
      <c r="L298" s="1" t="s">
        <v>1832</v>
      </c>
      <c r="M298" s="1" t="s">
        <v>75</v>
      </c>
      <c r="N298" s="1" t="s">
        <v>1542</v>
      </c>
      <c r="O298" s="1" t="s">
        <v>497</v>
      </c>
      <c r="P298" s="1" t="s">
        <v>78</v>
      </c>
      <c r="Q298" s="1" t="s">
        <v>78</v>
      </c>
      <c r="R298" s="1" t="s">
        <v>78</v>
      </c>
      <c r="S298" s="1" t="s">
        <v>96</v>
      </c>
      <c r="T298" s="1" t="s">
        <v>72</v>
      </c>
      <c r="U298" s="16" t="s">
        <v>1833</v>
      </c>
      <c r="V298" s="1" t="s">
        <v>80</v>
      </c>
      <c r="W298" s="1" t="s">
        <v>81</v>
      </c>
      <c r="X298" s="1" t="s">
        <v>123</v>
      </c>
      <c r="Y298" s="1" t="s">
        <v>83</v>
      </c>
      <c r="Z298" s="1" t="s">
        <v>443</v>
      </c>
      <c r="AA298" s="1" t="s">
        <v>444</v>
      </c>
      <c r="AB298" s="1" t="s">
        <v>444</v>
      </c>
      <c r="AC298" s="1" t="s">
        <v>749</v>
      </c>
      <c r="AD298" s="1" t="s">
        <v>126</v>
      </c>
      <c r="AE298" s="1">
        <v>50</v>
      </c>
      <c r="AF298" s="1" t="s">
        <v>88</v>
      </c>
      <c r="AG298" s="1" t="s">
        <v>72</v>
      </c>
      <c r="AH298" s="1" t="s">
        <v>414</v>
      </c>
      <c r="AI298" s="1" t="s">
        <v>90</v>
      </c>
      <c r="AJ298" s="1" t="s">
        <v>91</v>
      </c>
      <c r="AK298" s="1" t="s">
        <v>92</v>
      </c>
      <c r="AL298" s="1" t="s">
        <v>72</v>
      </c>
      <c r="AM298" s="1" t="s">
        <v>254</v>
      </c>
      <c r="AN298" s="1">
        <v>2</v>
      </c>
      <c r="AO298" s="1" t="s">
        <v>1834</v>
      </c>
      <c r="AP298" s="1" t="s">
        <v>72</v>
      </c>
      <c r="AQ298" s="1" t="s">
        <v>72</v>
      </c>
      <c r="AR298" s="1" t="s">
        <v>447</v>
      </c>
      <c r="AS298" s="1" t="s">
        <v>72</v>
      </c>
      <c r="AT298" s="1" t="s">
        <v>72</v>
      </c>
      <c r="AU298" s="3">
        <v>44541</v>
      </c>
      <c r="AV298" s="6">
        <v>1.4013888888888888</v>
      </c>
      <c r="AW298" s="6">
        <v>1.4777777777777779</v>
      </c>
      <c r="AX298" s="6">
        <v>7.6388888888889062E-2</v>
      </c>
      <c r="AY298" s="6">
        <v>0.44652777777777763</v>
      </c>
      <c r="AZ298" s="6">
        <v>0.4951388888888888</v>
      </c>
      <c r="BA298" s="1" t="s">
        <v>1835</v>
      </c>
      <c r="BB298" s="1" t="s">
        <v>1836</v>
      </c>
      <c r="BC298" s="1" t="s">
        <v>800</v>
      </c>
      <c r="BD298" s="1">
        <v>4</v>
      </c>
      <c r="BE298" s="1" t="s">
        <v>589</v>
      </c>
      <c r="BF298" s="1" t="s">
        <v>75</v>
      </c>
      <c r="BG298" s="1" t="s">
        <v>72</v>
      </c>
      <c r="BH298" s="1" t="s">
        <v>88</v>
      </c>
      <c r="BI298" s="1" t="s">
        <v>96</v>
      </c>
      <c r="BJ298" s="1" t="s">
        <v>72</v>
      </c>
      <c r="BK298" s="1" t="s">
        <v>1546</v>
      </c>
      <c r="BL298" s="1" t="s">
        <v>72</v>
      </c>
      <c r="BM298" s="1">
        <f>46+30</f>
        <v>76</v>
      </c>
      <c r="BN298" s="1" t="s">
        <v>75</v>
      </c>
      <c r="BO298" s="1" t="s">
        <v>75</v>
      </c>
      <c r="BP298" s="1" t="s">
        <v>75</v>
      </c>
      <c r="BQ298" s="21" t="s">
        <v>99</v>
      </c>
      <c r="BR298" s="1" t="s">
        <v>918</v>
      </c>
    </row>
    <row r="299" spans="1:70" ht="20.45" customHeight="1">
      <c r="A299" s="1" t="s">
        <v>1837</v>
      </c>
      <c r="B299" s="1">
        <v>210229</v>
      </c>
      <c r="C299" s="1" t="s">
        <v>71</v>
      </c>
      <c r="D299" s="3">
        <v>44540</v>
      </c>
      <c r="E299" s="4">
        <v>0.90625</v>
      </c>
      <c r="F299" s="5">
        <v>44531</v>
      </c>
      <c r="G299" s="3">
        <v>44540</v>
      </c>
      <c r="H299" s="4">
        <v>0.95486111111111116</v>
      </c>
      <c r="I299" s="4">
        <v>4.861111111111116E-2</v>
      </c>
      <c r="J299" s="1">
        <v>5</v>
      </c>
      <c r="K299" s="1" t="s">
        <v>776</v>
      </c>
      <c r="L299" s="1" t="s">
        <v>1832</v>
      </c>
      <c r="M299" s="1" t="s">
        <v>75</v>
      </c>
      <c r="N299" s="1" t="s">
        <v>960</v>
      </c>
      <c r="O299" s="1" t="s">
        <v>77</v>
      </c>
      <c r="P299" s="1" t="s">
        <v>78</v>
      </c>
      <c r="Q299" s="1" t="s">
        <v>78</v>
      </c>
      <c r="R299" s="1" t="s">
        <v>78</v>
      </c>
      <c r="S299" s="1" t="s">
        <v>96</v>
      </c>
      <c r="T299" s="1" t="s">
        <v>72</v>
      </c>
      <c r="U299" s="16" t="s">
        <v>1838</v>
      </c>
      <c r="V299" s="1" t="s">
        <v>80</v>
      </c>
      <c r="W299" s="1" t="s">
        <v>81</v>
      </c>
      <c r="X299" s="1" t="s">
        <v>123</v>
      </c>
      <c r="Y299" s="1" t="s">
        <v>83</v>
      </c>
      <c r="Z299" s="1" t="s">
        <v>443</v>
      </c>
      <c r="AA299" s="1" t="s">
        <v>444</v>
      </c>
      <c r="AB299" s="1" t="s">
        <v>444</v>
      </c>
      <c r="AC299" s="1" t="s">
        <v>749</v>
      </c>
      <c r="AD299" s="1" t="s">
        <v>126</v>
      </c>
      <c r="AE299" s="1">
        <v>50</v>
      </c>
      <c r="AF299" s="1" t="s">
        <v>88</v>
      </c>
      <c r="AG299" s="1" t="s">
        <v>72</v>
      </c>
      <c r="AH299" s="1" t="s">
        <v>414</v>
      </c>
      <c r="AI299" s="1" t="s">
        <v>90</v>
      </c>
      <c r="AJ299" s="1" t="s">
        <v>91</v>
      </c>
      <c r="AK299" s="1" t="s">
        <v>92</v>
      </c>
      <c r="AL299" s="1" t="s">
        <v>72</v>
      </c>
      <c r="AM299" s="1" t="s">
        <v>254</v>
      </c>
      <c r="AN299" s="1">
        <v>2</v>
      </c>
      <c r="AO299" s="1" t="s">
        <v>1834</v>
      </c>
      <c r="AP299" s="1" t="s">
        <v>72</v>
      </c>
      <c r="AQ299" s="1" t="s">
        <v>72</v>
      </c>
      <c r="AR299" s="1" t="s">
        <v>447</v>
      </c>
      <c r="AS299" s="1" t="s">
        <v>72</v>
      </c>
      <c r="AT299" s="1" t="s">
        <v>72</v>
      </c>
      <c r="AU299" s="3">
        <v>44541</v>
      </c>
      <c r="AV299" s="1" t="s">
        <v>72</v>
      </c>
      <c r="AW299" s="6">
        <v>1.6388888888888888</v>
      </c>
      <c r="AX299" s="1" t="s">
        <v>72</v>
      </c>
      <c r="AY299" s="1" t="s">
        <v>72</v>
      </c>
      <c r="AZ299" s="1" t="s">
        <v>72</v>
      </c>
      <c r="BA299" s="1" t="s">
        <v>72</v>
      </c>
      <c r="BB299" s="1" t="s">
        <v>72</v>
      </c>
      <c r="BC299" s="1" t="s">
        <v>72</v>
      </c>
      <c r="BD299" s="1">
        <v>4</v>
      </c>
      <c r="BE299" s="1" t="s">
        <v>72</v>
      </c>
      <c r="BF299" s="1" t="s">
        <v>72</v>
      </c>
      <c r="BG299" s="1" t="s">
        <v>72</v>
      </c>
      <c r="BH299" s="1" t="s">
        <v>88</v>
      </c>
      <c r="BI299" s="1" t="s">
        <v>96</v>
      </c>
      <c r="BJ299" s="1" t="s">
        <v>72</v>
      </c>
      <c r="BK299" s="1" t="s">
        <v>1839</v>
      </c>
      <c r="BL299" s="1" t="s">
        <v>72</v>
      </c>
      <c r="BM299" s="1">
        <v>26</v>
      </c>
      <c r="BN299" s="1" t="s">
        <v>75</v>
      </c>
      <c r="BO299" s="1" t="s">
        <v>75</v>
      </c>
      <c r="BP299" s="1" t="s">
        <v>75</v>
      </c>
      <c r="BQ299" s="21" t="s">
        <v>99</v>
      </c>
      <c r="BR299" s="1" t="s">
        <v>918</v>
      </c>
    </row>
    <row r="300" spans="1:70" ht="20.45" customHeight="1">
      <c r="A300" s="1" t="s">
        <v>1840</v>
      </c>
      <c r="B300" s="1">
        <v>210230</v>
      </c>
      <c r="C300" s="1" t="s">
        <v>71</v>
      </c>
      <c r="D300" s="3">
        <v>44541</v>
      </c>
      <c r="E300" s="4">
        <v>0.45277777777777778</v>
      </c>
      <c r="F300" s="5">
        <v>44531</v>
      </c>
      <c r="G300" s="3">
        <v>44541</v>
      </c>
      <c r="H300" s="4">
        <v>0.51041666666666663</v>
      </c>
      <c r="I300" s="4">
        <v>5.7638888888888851E-2</v>
      </c>
      <c r="J300" s="1">
        <v>6</v>
      </c>
      <c r="K300" s="1" t="s">
        <v>776</v>
      </c>
      <c r="L300" s="1" t="s">
        <v>1841</v>
      </c>
      <c r="M300" s="1" t="s">
        <v>75</v>
      </c>
      <c r="N300" s="1" t="s">
        <v>208</v>
      </c>
      <c r="O300" s="1" t="s">
        <v>77</v>
      </c>
      <c r="P300" s="1" t="s">
        <v>78</v>
      </c>
      <c r="Q300" s="1" t="s">
        <v>78</v>
      </c>
      <c r="R300" s="1" t="s">
        <v>78</v>
      </c>
      <c r="S300" s="1" t="s">
        <v>96</v>
      </c>
      <c r="T300" s="1" t="s">
        <v>72</v>
      </c>
      <c r="U300" s="16" t="s">
        <v>1842</v>
      </c>
      <c r="V300" s="1" t="s">
        <v>80</v>
      </c>
      <c r="W300" s="1" t="s">
        <v>812</v>
      </c>
      <c r="X300" s="1" t="s">
        <v>813</v>
      </c>
      <c r="Y300" s="1" t="s">
        <v>814</v>
      </c>
      <c r="Z300" s="1" t="s">
        <v>152</v>
      </c>
      <c r="AA300" s="1" t="s">
        <v>72</v>
      </c>
      <c r="AB300" s="1" t="s">
        <v>153</v>
      </c>
      <c r="AC300" s="1" t="s">
        <v>164</v>
      </c>
      <c r="AD300" s="1" t="s">
        <v>126</v>
      </c>
      <c r="AE300" s="1">
        <v>45</v>
      </c>
      <c r="AF300" s="1" t="s">
        <v>88</v>
      </c>
      <c r="AG300" s="1" t="s">
        <v>72</v>
      </c>
      <c r="AH300" s="1" t="s">
        <v>954</v>
      </c>
      <c r="AI300" s="1" t="s">
        <v>90</v>
      </c>
      <c r="AJ300" s="1" t="s">
        <v>91</v>
      </c>
      <c r="AK300" s="1" t="s">
        <v>216</v>
      </c>
      <c r="AL300" s="1" t="s">
        <v>72</v>
      </c>
      <c r="AM300" s="1" t="s">
        <v>254</v>
      </c>
      <c r="AN300" s="1">
        <v>3</v>
      </c>
      <c r="AO300" s="1" t="s">
        <v>1843</v>
      </c>
      <c r="AP300" s="1">
        <v>7</v>
      </c>
      <c r="AQ300" s="1" t="s">
        <v>1844</v>
      </c>
      <c r="AR300" s="1" t="s">
        <v>1023</v>
      </c>
      <c r="AS300" s="1" t="s">
        <v>72</v>
      </c>
      <c r="AT300" s="1" t="s">
        <v>72</v>
      </c>
      <c r="AU300" s="3">
        <v>44541</v>
      </c>
      <c r="AV300" s="6">
        <v>0.5625</v>
      </c>
      <c r="AW300" s="6">
        <v>0.63194444444444442</v>
      </c>
      <c r="AX300" s="6" t="s">
        <v>72</v>
      </c>
      <c r="AY300" s="6" t="s">
        <v>72</v>
      </c>
      <c r="AZ300" s="6" t="s">
        <v>72</v>
      </c>
      <c r="BA300" s="1" t="s">
        <v>1845</v>
      </c>
      <c r="BB300" s="1" t="s">
        <v>1846</v>
      </c>
      <c r="BC300" s="1" t="s">
        <v>800</v>
      </c>
      <c r="BD300" s="1">
        <v>15</v>
      </c>
      <c r="BE300" s="1" t="s">
        <v>595</v>
      </c>
      <c r="BF300" s="1" t="s">
        <v>75</v>
      </c>
      <c r="BG300" s="1" t="s">
        <v>72</v>
      </c>
      <c r="BH300" s="1" t="s">
        <v>88</v>
      </c>
      <c r="BI300" s="1" t="s">
        <v>96</v>
      </c>
      <c r="BJ300" s="1" t="s">
        <v>72</v>
      </c>
      <c r="BK300" s="1" t="s">
        <v>1768</v>
      </c>
      <c r="BL300" s="1" t="s">
        <v>72</v>
      </c>
      <c r="BM300" s="1">
        <v>76</v>
      </c>
      <c r="BN300" s="1" t="s">
        <v>75</v>
      </c>
      <c r="BO300" s="1" t="s">
        <v>75</v>
      </c>
      <c r="BP300" s="1" t="s">
        <v>75</v>
      </c>
      <c r="BQ300" s="21" t="s">
        <v>99</v>
      </c>
      <c r="BR300" s="1" t="s">
        <v>918</v>
      </c>
    </row>
    <row r="301" spans="1:70" ht="20.45" customHeight="1">
      <c r="A301" s="1" t="s">
        <v>1847</v>
      </c>
      <c r="B301" s="1">
        <v>210231</v>
      </c>
      <c r="C301" s="1" t="s">
        <v>497</v>
      </c>
      <c r="D301" s="3">
        <v>44544</v>
      </c>
      <c r="E301" s="4">
        <v>0.85625000000000007</v>
      </c>
      <c r="F301" s="5">
        <v>44531</v>
      </c>
      <c r="G301" s="3">
        <v>44544</v>
      </c>
      <c r="H301" s="4">
        <v>0.91666666666666663</v>
      </c>
      <c r="I301" s="4">
        <v>6.0416666666666563E-2</v>
      </c>
      <c r="J301" s="1">
        <v>3</v>
      </c>
      <c r="K301" s="1" t="s">
        <v>776</v>
      </c>
      <c r="L301" s="1" t="s">
        <v>1848</v>
      </c>
      <c r="M301" s="1" t="s">
        <v>75</v>
      </c>
      <c r="N301" s="1" t="s">
        <v>830</v>
      </c>
      <c r="O301" s="1" t="s">
        <v>497</v>
      </c>
      <c r="P301" s="1" t="s">
        <v>78</v>
      </c>
      <c r="Q301" s="1" t="s">
        <v>78</v>
      </c>
      <c r="R301" s="1" t="s">
        <v>78</v>
      </c>
      <c r="S301" s="1" t="s">
        <v>96</v>
      </c>
      <c r="T301" s="1" t="s">
        <v>72</v>
      </c>
      <c r="U301" s="16" t="s">
        <v>1849</v>
      </c>
      <c r="V301" s="1" t="s">
        <v>80</v>
      </c>
      <c r="W301" s="1" t="s">
        <v>81</v>
      </c>
      <c r="X301" s="1" t="s">
        <v>123</v>
      </c>
      <c r="Y301" s="1" t="s">
        <v>83</v>
      </c>
      <c r="Z301" s="1" t="s">
        <v>84</v>
      </c>
      <c r="AA301" s="1" t="s">
        <v>72</v>
      </c>
      <c r="AB301" s="1" t="s">
        <v>940</v>
      </c>
      <c r="AC301" s="1" t="s">
        <v>1850</v>
      </c>
      <c r="AD301" s="1" t="s">
        <v>126</v>
      </c>
      <c r="AE301" s="1">
        <v>50</v>
      </c>
      <c r="AF301" s="1" t="s">
        <v>88</v>
      </c>
      <c r="AG301" s="1" t="s">
        <v>72</v>
      </c>
      <c r="AH301" s="1" t="s">
        <v>299</v>
      </c>
      <c r="AI301" s="1" t="s">
        <v>90</v>
      </c>
      <c r="AJ301" s="1" t="s">
        <v>91</v>
      </c>
      <c r="AK301" s="1" t="s">
        <v>92</v>
      </c>
      <c r="AL301" s="1" t="s">
        <v>72</v>
      </c>
      <c r="AM301" s="1" t="s">
        <v>254</v>
      </c>
      <c r="AN301" s="1">
        <v>2</v>
      </c>
      <c r="AO301" s="1" t="s">
        <v>367</v>
      </c>
      <c r="AP301" s="1" t="s">
        <v>72</v>
      </c>
      <c r="AQ301" s="1" t="s">
        <v>72</v>
      </c>
      <c r="AR301" s="1" t="s">
        <v>220</v>
      </c>
      <c r="AS301" s="1" t="s">
        <v>878</v>
      </c>
      <c r="AT301" s="1" t="s">
        <v>72</v>
      </c>
      <c r="AU301" s="3">
        <v>44545</v>
      </c>
      <c r="AV301" s="6">
        <v>1.3305555555555555</v>
      </c>
      <c r="AW301" s="6">
        <v>1.4305555555555556</v>
      </c>
      <c r="AX301" s="6" t="s">
        <v>72</v>
      </c>
      <c r="AY301" s="6" t="s">
        <v>72</v>
      </c>
      <c r="AZ301" s="6" t="s">
        <v>72</v>
      </c>
      <c r="BA301" s="1" t="s">
        <v>1851</v>
      </c>
      <c r="BB301" s="1" t="s">
        <v>1852</v>
      </c>
      <c r="BC301" s="1" t="s">
        <v>247</v>
      </c>
      <c r="BD301" s="1">
        <v>4</v>
      </c>
      <c r="BE301" s="1" t="s">
        <v>589</v>
      </c>
      <c r="BF301" s="1" t="s">
        <v>75</v>
      </c>
      <c r="BG301" s="1" t="s">
        <v>72</v>
      </c>
      <c r="BH301" s="1" t="s">
        <v>88</v>
      </c>
      <c r="BI301" s="1" t="s">
        <v>96</v>
      </c>
      <c r="BJ301" s="1" t="s">
        <v>72</v>
      </c>
      <c r="BK301" s="1" t="s">
        <v>1343</v>
      </c>
      <c r="BL301" s="1" t="s">
        <v>72</v>
      </c>
      <c r="BM301" s="1">
        <v>63</v>
      </c>
      <c r="BN301" s="1" t="s">
        <v>75</v>
      </c>
      <c r="BO301" s="1" t="s">
        <v>75</v>
      </c>
      <c r="BP301" s="1" t="s">
        <v>75</v>
      </c>
      <c r="BQ301" s="21" t="s">
        <v>99</v>
      </c>
      <c r="BR301" s="21" t="s">
        <v>100</v>
      </c>
    </row>
    <row r="302" spans="1:70" ht="20.45" customHeight="1">
      <c r="A302" s="1">
        <v>210232</v>
      </c>
      <c r="B302" s="1">
        <v>210232</v>
      </c>
      <c r="C302" s="1" t="s">
        <v>71</v>
      </c>
      <c r="D302" s="3">
        <v>44545</v>
      </c>
      <c r="E302" s="4">
        <v>0.44444444444444442</v>
      </c>
      <c r="F302" s="5">
        <v>44531</v>
      </c>
      <c r="G302" s="3">
        <v>44545</v>
      </c>
      <c r="H302" s="4">
        <v>0.53055555555555556</v>
      </c>
      <c r="I302" s="4">
        <v>8.6111111111111138E-2</v>
      </c>
      <c r="J302" s="1">
        <v>3</v>
      </c>
      <c r="K302" s="1" t="s">
        <v>776</v>
      </c>
      <c r="L302" s="1" t="s">
        <v>1853</v>
      </c>
      <c r="M302" s="1" t="s">
        <v>75</v>
      </c>
      <c r="N302" s="1" t="s">
        <v>170</v>
      </c>
      <c r="O302" s="1" t="s">
        <v>473</v>
      </c>
      <c r="P302" s="1" t="s">
        <v>78</v>
      </c>
      <c r="Q302" s="1" t="s">
        <v>172</v>
      </c>
      <c r="R302" s="1" t="s">
        <v>172</v>
      </c>
      <c r="S302" s="1" t="s">
        <v>79</v>
      </c>
      <c r="T302" s="1" t="s">
        <v>1118</v>
      </c>
      <c r="U302" s="16" t="s">
        <v>1854</v>
      </c>
      <c r="V302" s="1" t="s">
        <v>80</v>
      </c>
      <c r="W302" s="1" t="s">
        <v>812</v>
      </c>
      <c r="X302" s="1" t="s">
        <v>813</v>
      </c>
      <c r="Y302" s="1" t="s">
        <v>814</v>
      </c>
      <c r="Z302" s="1" t="s">
        <v>84</v>
      </c>
      <c r="AA302" s="1" t="s">
        <v>72</v>
      </c>
      <c r="AB302" s="1" t="s">
        <v>196</v>
      </c>
      <c r="AC302" s="1" t="s">
        <v>228</v>
      </c>
      <c r="AD302" s="1" t="s">
        <v>126</v>
      </c>
      <c r="AE302" s="1">
        <v>52</v>
      </c>
      <c r="AF302" s="1" t="s">
        <v>88</v>
      </c>
      <c r="AG302" s="1" t="s">
        <v>72</v>
      </c>
      <c r="AH302" s="1" t="s">
        <v>954</v>
      </c>
      <c r="AI302" s="1" t="s">
        <v>90</v>
      </c>
      <c r="AJ302" s="1" t="s">
        <v>91</v>
      </c>
      <c r="AK302" s="1" t="s">
        <v>216</v>
      </c>
      <c r="AL302" s="1" t="s">
        <v>72</v>
      </c>
      <c r="AM302" s="1" t="s">
        <v>72</v>
      </c>
      <c r="AN302" s="1" t="s">
        <v>72</v>
      </c>
      <c r="AO302" s="1" t="s">
        <v>218</v>
      </c>
      <c r="AP302" s="1">
        <v>6</v>
      </c>
      <c r="AQ302" s="1" t="s">
        <v>72</v>
      </c>
      <c r="AR302" s="1" t="s">
        <v>220</v>
      </c>
      <c r="AS302" s="1" t="s">
        <v>72</v>
      </c>
      <c r="AT302" s="1" t="s">
        <v>72</v>
      </c>
      <c r="AU302" s="1" t="s">
        <v>72</v>
      </c>
      <c r="AV302" s="1" t="s">
        <v>72</v>
      </c>
      <c r="AW302" s="1" t="s">
        <v>72</v>
      </c>
      <c r="AX302" s="1" t="s">
        <v>72</v>
      </c>
      <c r="AY302" s="1" t="s">
        <v>72</v>
      </c>
      <c r="AZ302" s="1" t="s">
        <v>72</v>
      </c>
      <c r="BA302" s="1" t="s">
        <v>72</v>
      </c>
      <c r="BB302" s="1" t="s">
        <v>72</v>
      </c>
      <c r="BC302" s="1" t="s">
        <v>72</v>
      </c>
      <c r="BD302" s="1" t="s">
        <v>72</v>
      </c>
      <c r="BE302" s="1" t="s">
        <v>72</v>
      </c>
      <c r="BF302" s="1" t="s">
        <v>72</v>
      </c>
      <c r="BG302" s="1" t="s">
        <v>72</v>
      </c>
      <c r="BH302" s="1" t="s">
        <v>88</v>
      </c>
      <c r="BI302" s="1" t="s">
        <v>79</v>
      </c>
      <c r="BJ302" s="1" t="s">
        <v>72</v>
      </c>
      <c r="BK302" s="1" t="s">
        <v>72</v>
      </c>
      <c r="BL302" s="1" t="s">
        <v>72</v>
      </c>
      <c r="BM302" s="1" t="s">
        <v>72</v>
      </c>
      <c r="BN302" s="1" t="s">
        <v>72</v>
      </c>
      <c r="BO302" s="1" t="s">
        <v>72</v>
      </c>
      <c r="BP302" s="1" t="s">
        <v>72</v>
      </c>
      <c r="BQ302" s="1" t="s">
        <v>160</v>
      </c>
    </row>
    <row r="303" spans="1:70" ht="20.45" customHeight="1">
      <c r="A303" s="1" t="s">
        <v>1855</v>
      </c>
      <c r="B303" s="1">
        <v>210233</v>
      </c>
      <c r="C303" s="1" t="s">
        <v>71</v>
      </c>
      <c r="D303" s="3">
        <v>44545</v>
      </c>
      <c r="E303" s="4">
        <v>0.78402777777777777</v>
      </c>
      <c r="F303" s="5">
        <v>44531</v>
      </c>
      <c r="G303" s="3">
        <v>44545</v>
      </c>
      <c r="H303" s="4">
        <v>0.85902777777777783</v>
      </c>
      <c r="I303" s="4">
        <v>7.5000000000000067E-2</v>
      </c>
      <c r="J303" s="1">
        <v>4</v>
      </c>
      <c r="K303" s="1" t="s">
        <v>776</v>
      </c>
      <c r="L303" s="1" t="s">
        <v>1856</v>
      </c>
      <c r="M303" s="1" t="s">
        <v>75</v>
      </c>
      <c r="N303" s="1" t="s">
        <v>960</v>
      </c>
      <c r="O303" s="1" t="s">
        <v>77</v>
      </c>
      <c r="P303" s="1" t="s">
        <v>78</v>
      </c>
      <c r="Q303" s="1" t="s">
        <v>78</v>
      </c>
      <c r="R303" s="1" t="s">
        <v>78</v>
      </c>
      <c r="S303" s="1" t="s">
        <v>79</v>
      </c>
      <c r="T303" s="1" t="s">
        <v>72</v>
      </c>
      <c r="U303" s="16" t="s">
        <v>1857</v>
      </c>
      <c r="V303" s="1" t="s">
        <v>80</v>
      </c>
      <c r="W303" s="1" t="s">
        <v>81</v>
      </c>
      <c r="X303" s="1" t="s">
        <v>123</v>
      </c>
      <c r="Y303" s="1" t="s">
        <v>83</v>
      </c>
      <c r="Z303" s="1" t="s">
        <v>443</v>
      </c>
      <c r="AA303" s="1" t="s">
        <v>444</v>
      </c>
      <c r="AB303" s="1" t="s">
        <v>444</v>
      </c>
      <c r="AC303" s="1" t="s">
        <v>1721</v>
      </c>
      <c r="AD303" s="1" t="s">
        <v>126</v>
      </c>
      <c r="AE303" s="1">
        <v>55</v>
      </c>
      <c r="AF303" s="1" t="s">
        <v>88</v>
      </c>
      <c r="AG303" s="1" t="s">
        <v>72</v>
      </c>
      <c r="AH303" s="1" t="s">
        <v>954</v>
      </c>
      <c r="AI303" s="1" t="s">
        <v>90</v>
      </c>
      <c r="AJ303" s="1" t="s">
        <v>91</v>
      </c>
      <c r="AK303" s="1" t="s">
        <v>92</v>
      </c>
      <c r="AL303" s="1" t="s">
        <v>72</v>
      </c>
      <c r="AM303" s="1" t="s">
        <v>229</v>
      </c>
      <c r="AN303" s="1">
        <v>3</v>
      </c>
      <c r="AO303" s="1" t="s">
        <v>750</v>
      </c>
      <c r="AP303" s="1" t="s">
        <v>72</v>
      </c>
      <c r="AQ303" s="1" t="s">
        <v>72</v>
      </c>
      <c r="AR303" s="1" t="s">
        <v>447</v>
      </c>
      <c r="AS303" s="1" t="s">
        <v>72</v>
      </c>
      <c r="AT303" s="1" t="s">
        <v>72</v>
      </c>
      <c r="AU303" s="3">
        <v>44545</v>
      </c>
      <c r="AV303" s="6">
        <v>0.89930555555555558</v>
      </c>
      <c r="AW303" s="6">
        <v>0.86944444444444446</v>
      </c>
      <c r="AX303" s="6" t="s">
        <v>72</v>
      </c>
      <c r="AY303" s="6" t="s">
        <v>72</v>
      </c>
      <c r="AZ303" s="6" t="s">
        <v>72</v>
      </c>
      <c r="BA303" s="1" t="s">
        <v>1858</v>
      </c>
      <c r="BB303" s="1" t="s">
        <v>1859</v>
      </c>
      <c r="BC303" s="1" t="s">
        <v>1794</v>
      </c>
      <c r="BD303" s="1">
        <v>4</v>
      </c>
      <c r="BE303" s="1" t="s">
        <v>595</v>
      </c>
      <c r="BF303" s="1" t="s">
        <v>75</v>
      </c>
      <c r="BG303" s="1" t="s">
        <v>72</v>
      </c>
      <c r="BH303" s="1" t="s">
        <v>88</v>
      </c>
      <c r="BI303" s="1" t="s">
        <v>79</v>
      </c>
      <c r="BJ303" s="1" t="s">
        <v>1795</v>
      </c>
      <c r="BK303" s="1" t="s">
        <v>1343</v>
      </c>
      <c r="BL303" s="1" t="s">
        <v>72</v>
      </c>
      <c r="BM303" s="1">
        <v>46</v>
      </c>
      <c r="BN303" s="1" t="s">
        <v>88</v>
      </c>
      <c r="BO303" s="1" t="s">
        <v>88</v>
      </c>
      <c r="BP303" s="1" t="s">
        <v>88</v>
      </c>
      <c r="BQ303" s="1" t="s">
        <v>160</v>
      </c>
      <c r="BR303" s="1" t="s">
        <v>768</v>
      </c>
    </row>
    <row r="304" spans="1:70" ht="20.45" customHeight="1">
      <c r="A304" s="1" t="s">
        <v>1860</v>
      </c>
      <c r="B304" s="1">
        <v>210233</v>
      </c>
      <c r="C304" s="1" t="s">
        <v>71</v>
      </c>
      <c r="D304" s="3">
        <v>44545</v>
      </c>
      <c r="E304" s="4">
        <v>0.78402777777777777</v>
      </c>
      <c r="F304" s="5">
        <v>44531</v>
      </c>
      <c r="G304" s="3">
        <v>44545</v>
      </c>
      <c r="H304" s="4">
        <v>0.85902777777777783</v>
      </c>
      <c r="I304" s="4">
        <v>7.5000000000000067E-2</v>
      </c>
      <c r="J304" s="1">
        <v>4</v>
      </c>
      <c r="K304" s="1" t="s">
        <v>776</v>
      </c>
      <c r="L304" s="1" t="s">
        <v>1856</v>
      </c>
      <c r="M304" s="1" t="s">
        <v>75</v>
      </c>
      <c r="N304" s="1" t="s">
        <v>960</v>
      </c>
      <c r="O304" s="1" t="s">
        <v>77</v>
      </c>
      <c r="P304" s="1" t="s">
        <v>78</v>
      </c>
      <c r="Q304" s="1" t="s">
        <v>78</v>
      </c>
      <c r="R304" s="1" t="s">
        <v>78</v>
      </c>
      <c r="S304" s="1" t="s">
        <v>96</v>
      </c>
      <c r="T304" s="1" t="s">
        <v>72</v>
      </c>
      <c r="U304" s="16" t="s">
        <v>1857</v>
      </c>
      <c r="V304" s="1" t="s">
        <v>80</v>
      </c>
      <c r="W304" s="1" t="s">
        <v>81</v>
      </c>
      <c r="X304" s="1" t="s">
        <v>123</v>
      </c>
      <c r="Y304" s="1" t="s">
        <v>83</v>
      </c>
      <c r="Z304" s="1" t="s">
        <v>443</v>
      </c>
      <c r="AA304" s="1" t="s">
        <v>444</v>
      </c>
      <c r="AB304" s="1" t="s">
        <v>444</v>
      </c>
      <c r="AC304" s="1" t="s">
        <v>1721</v>
      </c>
      <c r="AD304" s="1" t="s">
        <v>126</v>
      </c>
      <c r="AE304" s="1">
        <v>55</v>
      </c>
      <c r="AF304" s="1" t="s">
        <v>88</v>
      </c>
      <c r="AG304" s="1" t="s">
        <v>72</v>
      </c>
      <c r="AH304" s="1" t="s">
        <v>954</v>
      </c>
      <c r="AI304" s="1" t="s">
        <v>90</v>
      </c>
      <c r="AJ304" s="1" t="s">
        <v>91</v>
      </c>
      <c r="AK304" s="1" t="s">
        <v>92</v>
      </c>
      <c r="AL304" s="1" t="s">
        <v>72</v>
      </c>
      <c r="AM304" s="1" t="s">
        <v>229</v>
      </c>
      <c r="AN304" s="1">
        <v>3</v>
      </c>
      <c r="AO304" s="1" t="s">
        <v>750</v>
      </c>
      <c r="AP304" s="1" t="s">
        <v>72</v>
      </c>
      <c r="AQ304" s="1" t="s">
        <v>72</v>
      </c>
      <c r="AR304" s="1" t="s">
        <v>447</v>
      </c>
      <c r="AS304" s="1" t="s">
        <v>72</v>
      </c>
      <c r="AT304" s="1" t="s">
        <v>72</v>
      </c>
      <c r="AU304" s="3">
        <v>44545</v>
      </c>
      <c r="AV304" s="6">
        <v>0.89930555555555558</v>
      </c>
      <c r="AW304" s="6">
        <v>0.86944444444444446</v>
      </c>
      <c r="AX304" s="6" t="s">
        <v>72</v>
      </c>
      <c r="AY304" s="6" t="s">
        <v>72</v>
      </c>
      <c r="AZ304" s="6" t="s">
        <v>72</v>
      </c>
      <c r="BA304" s="1" t="s">
        <v>1858</v>
      </c>
      <c r="BB304" s="1" t="s">
        <v>1859</v>
      </c>
      <c r="BC304" s="1" t="s">
        <v>1794</v>
      </c>
      <c r="BD304" s="1">
        <v>4</v>
      </c>
      <c r="BE304" s="1" t="s">
        <v>595</v>
      </c>
      <c r="BF304" s="1" t="s">
        <v>75</v>
      </c>
      <c r="BG304" s="1" t="s">
        <v>72</v>
      </c>
      <c r="BH304" s="1" t="s">
        <v>88</v>
      </c>
      <c r="BI304" s="1" t="s">
        <v>96</v>
      </c>
      <c r="BJ304" s="1" t="s">
        <v>72</v>
      </c>
      <c r="BK304" s="1" t="s">
        <v>1768</v>
      </c>
      <c r="BL304" s="1" t="s">
        <v>72</v>
      </c>
      <c r="BM304" s="1">
        <v>16</v>
      </c>
      <c r="BN304" s="1" t="s">
        <v>75</v>
      </c>
      <c r="BO304" s="1" t="s">
        <v>75</v>
      </c>
      <c r="BP304" s="1" t="s">
        <v>75</v>
      </c>
      <c r="BQ304" s="21" t="s">
        <v>99</v>
      </c>
      <c r="BR304" s="1" t="s">
        <v>918</v>
      </c>
    </row>
    <row r="305" spans="1:70" ht="20.45" customHeight="1">
      <c r="A305" s="1" t="s">
        <v>1861</v>
      </c>
      <c r="B305" s="1">
        <v>210234</v>
      </c>
      <c r="C305" s="1" t="s">
        <v>71</v>
      </c>
      <c r="D305" s="3">
        <v>44546</v>
      </c>
      <c r="E305" s="4">
        <v>0.41250000000000003</v>
      </c>
      <c r="F305" s="5">
        <v>44531</v>
      </c>
      <c r="G305" s="3">
        <v>44546</v>
      </c>
      <c r="H305" s="4">
        <v>0.4826388888888889</v>
      </c>
      <c r="I305" s="4">
        <v>7.0138888888888862E-2</v>
      </c>
      <c r="J305" s="1">
        <v>3</v>
      </c>
      <c r="K305" s="1" t="s">
        <v>776</v>
      </c>
      <c r="L305" s="1" t="s">
        <v>1862</v>
      </c>
      <c r="M305" s="1" t="s">
        <v>75</v>
      </c>
      <c r="N305" s="1" t="s">
        <v>617</v>
      </c>
      <c r="O305" s="1" t="s">
        <v>77</v>
      </c>
      <c r="P305" s="1" t="s">
        <v>78</v>
      </c>
      <c r="Q305" s="1" t="s">
        <v>78</v>
      </c>
      <c r="R305" s="1" t="s">
        <v>172</v>
      </c>
      <c r="S305" s="1" t="s">
        <v>96</v>
      </c>
      <c r="T305" s="1" t="s">
        <v>681</v>
      </c>
      <c r="U305" s="16" t="s">
        <v>1863</v>
      </c>
      <c r="V305" s="1" t="s">
        <v>80</v>
      </c>
      <c r="W305" s="1" t="s">
        <v>812</v>
      </c>
      <c r="X305" s="1" t="s">
        <v>813</v>
      </c>
      <c r="Y305" s="1" t="s">
        <v>814</v>
      </c>
      <c r="Z305" s="1" t="s">
        <v>84</v>
      </c>
      <c r="AA305" s="1" t="s">
        <v>72</v>
      </c>
      <c r="AB305" s="1" t="s">
        <v>214</v>
      </c>
      <c r="AC305" s="1" t="s">
        <v>298</v>
      </c>
      <c r="AD305" s="1" t="s">
        <v>87</v>
      </c>
      <c r="AE305" s="1">
        <v>43</v>
      </c>
      <c r="AF305" s="1" t="s">
        <v>88</v>
      </c>
      <c r="AG305" s="1" t="s">
        <v>72</v>
      </c>
      <c r="AH305" s="1" t="s">
        <v>299</v>
      </c>
      <c r="AI305" s="1" t="s">
        <v>90</v>
      </c>
      <c r="AJ305" s="1" t="s">
        <v>91</v>
      </c>
      <c r="AK305" s="1" t="s">
        <v>92</v>
      </c>
      <c r="AL305" s="1" t="s">
        <v>72</v>
      </c>
      <c r="AM305" s="1" t="s">
        <v>72</v>
      </c>
      <c r="AN305" s="1" t="s">
        <v>72</v>
      </c>
      <c r="AO305" s="1" t="s">
        <v>300</v>
      </c>
      <c r="AP305" s="1" t="s">
        <v>72</v>
      </c>
      <c r="AQ305" s="1" t="s">
        <v>72</v>
      </c>
      <c r="AR305" s="1" t="s">
        <v>220</v>
      </c>
      <c r="AS305" s="1" t="s">
        <v>72</v>
      </c>
      <c r="AT305" s="1" t="s">
        <v>72</v>
      </c>
      <c r="AU305" s="3">
        <v>44546</v>
      </c>
      <c r="AV305" s="6">
        <v>0.49652777777777779</v>
      </c>
      <c r="AW305" s="6">
        <v>0.54027777777777775</v>
      </c>
      <c r="AX305" s="6" t="s">
        <v>72</v>
      </c>
      <c r="AY305" s="6" t="s">
        <v>72</v>
      </c>
      <c r="AZ305" s="6" t="s">
        <v>72</v>
      </c>
      <c r="BA305" s="1" t="s">
        <v>1864</v>
      </c>
      <c r="BB305" s="1" t="s">
        <v>72</v>
      </c>
      <c r="BC305" s="1" t="s">
        <v>1794</v>
      </c>
      <c r="BD305" s="1">
        <v>4</v>
      </c>
      <c r="BE305" s="1" t="s">
        <v>684</v>
      </c>
      <c r="BF305" s="1" t="s">
        <v>75</v>
      </c>
      <c r="BG305" s="1" t="s">
        <v>72</v>
      </c>
      <c r="BH305" s="1" t="s">
        <v>88</v>
      </c>
      <c r="BI305" s="1" t="s">
        <v>96</v>
      </c>
      <c r="BJ305" s="1" t="s">
        <v>72</v>
      </c>
      <c r="BK305" s="1" t="s">
        <v>1865</v>
      </c>
      <c r="BL305" s="1" t="s">
        <v>72</v>
      </c>
      <c r="BM305" s="1">
        <v>28</v>
      </c>
      <c r="BN305" s="1" t="s">
        <v>75</v>
      </c>
      <c r="BO305" s="1" t="s">
        <v>75</v>
      </c>
      <c r="BP305" s="1" t="s">
        <v>75</v>
      </c>
      <c r="BQ305" s="21" t="s">
        <v>99</v>
      </c>
      <c r="BR305" s="21" t="s">
        <v>100</v>
      </c>
    </row>
    <row r="306" spans="1:70" ht="20.45" customHeight="1">
      <c r="A306" s="1">
        <v>210235</v>
      </c>
      <c r="B306" s="1">
        <v>210235</v>
      </c>
      <c r="C306" s="1" t="s">
        <v>71</v>
      </c>
      <c r="D306" s="3">
        <v>44546</v>
      </c>
      <c r="E306" s="4">
        <v>0.52638888888888891</v>
      </c>
      <c r="F306" s="5">
        <v>44531</v>
      </c>
      <c r="G306" s="3">
        <v>44546</v>
      </c>
      <c r="H306" s="4">
        <v>0.75</v>
      </c>
      <c r="I306" s="4">
        <v>0.22361111111111109</v>
      </c>
      <c r="J306" s="1">
        <v>3</v>
      </c>
      <c r="K306" s="1" t="s">
        <v>776</v>
      </c>
      <c r="L306" s="1" t="s">
        <v>1866</v>
      </c>
      <c r="M306" s="1" t="s">
        <v>75</v>
      </c>
      <c r="N306" s="1" t="s">
        <v>170</v>
      </c>
      <c r="O306" s="1" t="s">
        <v>473</v>
      </c>
      <c r="P306" s="1" t="s">
        <v>78</v>
      </c>
      <c r="Q306" s="1" t="s">
        <v>78</v>
      </c>
      <c r="R306" s="1" t="s">
        <v>172</v>
      </c>
      <c r="S306" s="1" t="s">
        <v>79</v>
      </c>
      <c r="T306" s="1" t="s">
        <v>681</v>
      </c>
      <c r="U306" s="75" t="s">
        <v>72</v>
      </c>
      <c r="V306" s="1" t="s">
        <v>80</v>
      </c>
      <c r="W306" s="1" t="s">
        <v>1867</v>
      </c>
      <c r="X306" s="1" t="s">
        <v>1868</v>
      </c>
      <c r="Y306" s="1" t="s">
        <v>1869</v>
      </c>
      <c r="Z306" s="1" t="s">
        <v>84</v>
      </c>
      <c r="AA306" s="1" t="s">
        <v>72</v>
      </c>
      <c r="AB306" s="1" t="s">
        <v>85</v>
      </c>
      <c r="AC306" s="1" t="s">
        <v>86</v>
      </c>
      <c r="AD306" s="1" t="s">
        <v>87</v>
      </c>
      <c r="AE306" s="1">
        <v>65</v>
      </c>
      <c r="AF306" s="1" t="s">
        <v>88</v>
      </c>
      <c r="AG306" s="1" t="s">
        <v>72</v>
      </c>
      <c r="AH306" s="1" t="s">
        <v>414</v>
      </c>
      <c r="AI306" s="1" t="s">
        <v>90</v>
      </c>
      <c r="AJ306" s="1" t="s">
        <v>91</v>
      </c>
      <c r="AK306" s="1" t="s">
        <v>92</v>
      </c>
      <c r="AL306" s="1" t="s">
        <v>72</v>
      </c>
      <c r="AM306" s="1" t="s">
        <v>72</v>
      </c>
      <c r="AN306" s="1" t="s">
        <v>72</v>
      </c>
      <c r="AO306" s="1" t="s">
        <v>72</v>
      </c>
      <c r="AP306" s="1" t="s">
        <v>72</v>
      </c>
      <c r="AQ306" s="1" t="s">
        <v>72</v>
      </c>
      <c r="AR306" s="1" t="s">
        <v>72</v>
      </c>
      <c r="AS306" s="1" t="s">
        <v>72</v>
      </c>
      <c r="AT306" s="1" t="s">
        <v>72</v>
      </c>
      <c r="AU306" s="1" t="s">
        <v>72</v>
      </c>
      <c r="AV306" s="1" t="s">
        <v>72</v>
      </c>
      <c r="AW306" s="1" t="s">
        <v>72</v>
      </c>
      <c r="AX306" s="1" t="s">
        <v>72</v>
      </c>
      <c r="AY306" s="1" t="s">
        <v>72</v>
      </c>
      <c r="AZ306" s="1" t="s">
        <v>72</v>
      </c>
      <c r="BA306" s="1" t="s">
        <v>72</v>
      </c>
      <c r="BB306" s="1" t="s">
        <v>72</v>
      </c>
      <c r="BC306" s="1" t="s">
        <v>72</v>
      </c>
      <c r="BD306" s="1" t="s">
        <v>72</v>
      </c>
      <c r="BE306" s="1" t="s">
        <v>72</v>
      </c>
      <c r="BF306" s="1" t="s">
        <v>72</v>
      </c>
      <c r="BG306" s="1" t="s">
        <v>72</v>
      </c>
      <c r="BH306" s="1" t="s">
        <v>88</v>
      </c>
      <c r="BI306" s="1" t="s">
        <v>79</v>
      </c>
      <c r="BJ306" s="1" t="s">
        <v>72</v>
      </c>
      <c r="BK306" s="1" t="s">
        <v>72</v>
      </c>
      <c r="BL306" s="1" t="s">
        <v>72</v>
      </c>
      <c r="BM306" s="1" t="s">
        <v>72</v>
      </c>
      <c r="BN306" s="1" t="s">
        <v>72</v>
      </c>
      <c r="BO306" s="1" t="s">
        <v>72</v>
      </c>
      <c r="BP306" s="1" t="s">
        <v>72</v>
      </c>
      <c r="BQ306" s="1" t="s">
        <v>160</v>
      </c>
    </row>
    <row r="307" spans="1:70" ht="20.45" customHeight="1">
      <c r="A307" s="1" t="s">
        <v>1870</v>
      </c>
      <c r="B307" s="1">
        <v>210236</v>
      </c>
      <c r="C307" s="1" t="s">
        <v>497</v>
      </c>
      <c r="D307" s="3">
        <v>44546</v>
      </c>
      <c r="E307" s="4">
        <v>0.93819444444444444</v>
      </c>
      <c r="F307" s="5">
        <v>44531</v>
      </c>
      <c r="G307" s="3">
        <v>44546</v>
      </c>
      <c r="H307" s="4">
        <v>0.97916666666666663</v>
      </c>
      <c r="I307" s="4">
        <v>4.0972222222222188E-2</v>
      </c>
      <c r="J307" s="1">
        <v>1</v>
      </c>
      <c r="K307" s="1" t="s">
        <v>776</v>
      </c>
      <c r="L307" s="1" t="s">
        <v>1871</v>
      </c>
      <c r="M307" s="1" t="s">
        <v>75</v>
      </c>
      <c r="N307" s="1" t="s">
        <v>1542</v>
      </c>
      <c r="O307" s="1" t="s">
        <v>497</v>
      </c>
      <c r="P307" s="1" t="s">
        <v>78</v>
      </c>
      <c r="Q307" s="1" t="s">
        <v>78</v>
      </c>
      <c r="R307" s="1" t="s">
        <v>78</v>
      </c>
      <c r="S307" s="1" t="s">
        <v>79</v>
      </c>
      <c r="T307" s="1" t="s">
        <v>72</v>
      </c>
      <c r="U307" s="16" t="s">
        <v>1872</v>
      </c>
      <c r="V307" s="1" t="s">
        <v>80</v>
      </c>
      <c r="W307" s="1" t="s">
        <v>81</v>
      </c>
      <c r="X307" s="1" t="s">
        <v>123</v>
      </c>
      <c r="Y307" s="1" t="s">
        <v>83</v>
      </c>
      <c r="Z307" s="1" t="s">
        <v>443</v>
      </c>
      <c r="AA307" s="1" t="s">
        <v>444</v>
      </c>
      <c r="AB307" s="1" t="s">
        <v>444</v>
      </c>
      <c r="AC307" s="1" t="s">
        <v>749</v>
      </c>
      <c r="AD307" s="1" t="s">
        <v>126</v>
      </c>
      <c r="AE307" s="1">
        <v>55</v>
      </c>
      <c r="AF307" s="1" t="s">
        <v>88</v>
      </c>
      <c r="AG307" s="1" t="s">
        <v>72</v>
      </c>
      <c r="AH307" s="1" t="s">
        <v>299</v>
      </c>
      <c r="AI307" s="1" t="s">
        <v>90</v>
      </c>
      <c r="AJ307" s="1" t="s">
        <v>91</v>
      </c>
      <c r="AK307" s="1" t="s">
        <v>92</v>
      </c>
      <c r="AL307" s="1" t="s">
        <v>72</v>
      </c>
      <c r="AM307" s="1" t="s">
        <v>254</v>
      </c>
      <c r="AN307" s="1">
        <v>2</v>
      </c>
      <c r="AO307" s="1" t="s">
        <v>230</v>
      </c>
      <c r="AP307" s="1" t="s">
        <v>72</v>
      </c>
      <c r="AQ307" s="1" t="s">
        <v>72</v>
      </c>
      <c r="AR307" s="1" t="s">
        <v>447</v>
      </c>
      <c r="AS307" s="1" t="s">
        <v>72</v>
      </c>
      <c r="AT307" s="1" t="s">
        <v>72</v>
      </c>
      <c r="AU307" s="3">
        <v>44547</v>
      </c>
      <c r="AV307" s="6">
        <v>1.40625</v>
      </c>
      <c r="AW307" s="6">
        <v>1.4618055555555556</v>
      </c>
      <c r="AX307" s="6">
        <v>5.555555555555558E-2</v>
      </c>
      <c r="AY307" s="6">
        <v>0.42708333333333337</v>
      </c>
      <c r="AZ307" s="6">
        <v>0.46805555555555556</v>
      </c>
      <c r="BA307" s="1" t="s">
        <v>1873</v>
      </c>
      <c r="BB307" s="1" t="s">
        <v>72</v>
      </c>
      <c r="BC307" s="1" t="s">
        <v>800</v>
      </c>
      <c r="BD307" s="1">
        <v>4</v>
      </c>
      <c r="BE307" s="1" t="s">
        <v>589</v>
      </c>
      <c r="BF307" s="1" t="s">
        <v>75</v>
      </c>
      <c r="BG307" s="1" t="s">
        <v>72</v>
      </c>
      <c r="BH307" s="1" t="s">
        <v>88</v>
      </c>
      <c r="BI307" s="1" t="s">
        <v>79</v>
      </c>
      <c r="BJ307" s="1" t="s">
        <v>437</v>
      </c>
      <c r="BK307" s="1" t="s">
        <v>1546</v>
      </c>
      <c r="BL307" s="1" t="s">
        <v>72</v>
      </c>
      <c r="BM307" s="1">
        <v>46</v>
      </c>
      <c r="BN307" s="1" t="s">
        <v>88</v>
      </c>
      <c r="BO307" s="1" t="s">
        <v>88</v>
      </c>
      <c r="BP307" s="1" t="s">
        <v>88</v>
      </c>
      <c r="BQ307" s="1" t="s">
        <v>160</v>
      </c>
      <c r="BR307" s="1" t="s">
        <v>440</v>
      </c>
    </row>
    <row r="308" spans="1:70" ht="20.45" customHeight="1">
      <c r="A308" s="1" t="s">
        <v>1874</v>
      </c>
      <c r="B308" s="1">
        <v>210237</v>
      </c>
      <c r="C308" s="1" t="s">
        <v>497</v>
      </c>
      <c r="D308" s="3">
        <v>44547</v>
      </c>
      <c r="E308" s="4">
        <v>0.53263888888888888</v>
      </c>
      <c r="F308" s="5">
        <v>44531</v>
      </c>
      <c r="G308" s="3">
        <v>44547</v>
      </c>
      <c r="H308" s="4">
        <v>0.86388888888888893</v>
      </c>
      <c r="I308" s="4">
        <v>0.33125000000000004</v>
      </c>
      <c r="J308" s="1">
        <v>2</v>
      </c>
      <c r="K308" s="1" t="s">
        <v>776</v>
      </c>
      <c r="L308" s="1" t="s">
        <v>1875</v>
      </c>
      <c r="M308" s="1" t="s">
        <v>75</v>
      </c>
      <c r="N308" s="1" t="s">
        <v>830</v>
      </c>
      <c r="O308" s="1" t="s">
        <v>497</v>
      </c>
      <c r="P308" s="1" t="s">
        <v>78</v>
      </c>
      <c r="Q308" s="1" t="s">
        <v>78</v>
      </c>
      <c r="R308" s="1" t="s">
        <v>78</v>
      </c>
      <c r="S308" s="1" t="s">
        <v>96</v>
      </c>
      <c r="T308" s="1" t="s">
        <v>72</v>
      </c>
      <c r="U308" s="16" t="s">
        <v>1876</v>
      </c>
      <c r="V308" s="1" t="s">
        <v>80</v>
      </c>
      <c r="W308" s="1" t="s">
        <v>778</v>
      </c>
      <c r="X308" s="1" t="s">
        <v>779</v>
      </c>
      <c r="Y308" s="1" t="s">
        <v>780</v>
      </c>
      <c r="Z308" s="1" t="s">
        <v>84</v>
      </c>
      <c r="AA308" s="1" t="s">
        <v>72</v>
      </c>
      <c r="AB308" s="1" t="s">
        <v>140</v>
      </c>
      <c r="AC308" s="1" t="s">
        <v>140</v>
      </c>
      <c r="AD308" s="1" t="s">
        <v>87</v>
      </c>
      <c r="AE308" s="1">
        <v>39</v>
      </c>
      <c r="AF308" s="1" t="s">
        <v>88</v>
      </c>
      <c r="AG308" s="1" t="s">
        <v>72</v>
      </c>
      <c r="AH308" s="1" t="s">
        <v>414</v>
      </c>
      <c r="AI308" s="1" t="s">
        <v>90</v>
      </c>
      <c r="AJ308" s="1" t="s">
        <v>91</v>
      </c>
      <c r="AK308" s="1" t="s">
        <v>92</v>
      </c>
      <c r="AL308" s="1" t="s">
        <v>72</v>
      </c>
      <c r="AM308" s="1" t="s">
        <v>72</v>
      </c>
      <c r="AN308" s="1" t="s">
        <v>72</v>
      </c>
      <c r="AO308" s="1" t="s">
        <v>72</v>
      </c>
      <c r="AP308" s="1" t="s">
        <v>72</v>
      </c>
      <c r="AQ308" s="1" t="s">
        <v>72</v>
      </c>
      <c r="AR308" s="1" t="s">
        <v>220</v>
      </c>
      <c r="AS308" s="1" t="s">
        <v>72</v>
      </c>
      <c r="AT308" s="1" t="s">
        <v>72</v>
      </c>
      <c r="AU308" s="3">
        <v>44547</v>
      </c>
      <c r="AV308" s="6">
        <v>0.90277777777777779</v>
      </c>
      <c r="AW308" s="6">
        <v>0.95833333333333337</v>
      </c>
      <c r="AX308" s="6" t="s">
        <v>72</v>
      </c>
      <c r="AY308" s="6" t="s">
        <v>72</v>
      </c>
      <c r="AZ308" s="6" t="s">
        <v>72</v>
      </c>
      <c r="BA308" s="1" t="s">
        <v>1877</v>
      </c>
      <c r="BB308" s="1" t="s">
        <v>72</v>
      </c>
      <c r="BC308" s="1" t="s">
        <v>247</v>
      </c>
      <c r="BD308" s="1">
        <v>4</v>
      </c>
      <c r="BE308" s="1" t="s">
        <v>684</v>
      </c>
      <c r="BF308" s="1" t="s">
        <v>75</v>
      </c>
      <c r="BG308" s="1" t="s">
        <v>72</v>
      </c>
      <c r="BH308" s="1" t="s">
        <v>88</v>
      </c>
      <c r="BI308" s="1" t="s">
        <v>96</v>
      </c>
      <c r="BJ308" s="1" t="s">
        <v>72</v>
      </c>
      <c r="BK308" s="1" t="s">
        <v>1343</v>
      </c>
      <c r="BL308" s="1" t="s">
        <v>72</v>
      </c>
      <c r="BM308" s="1">
        <v>79</v>
      </c>
      <c r="BN308" s="1" t="s">
        <v>75</v>
      </c>
      <c r="BO308" s="1" t="s">
        <v>75</v>
      </c>
      <c r="BP308" s="1" t="s">
        <v>75</v>
      </c>
      <c r="BQ308" s="21" t="s">
        <v>99</v>
      </c>
      <c r="BR308" s="21" t="s">
        <v>100</v>
      </c>
    </row>
    <row r="309" spans="1:70" ht="20.45" customHeight="1">
      <c r="A309" s="1" t="s">
        <v>1878</v>
      </c>
      <c r="B309" s="1">
        <v>210238</v>
      </c>
      <c r="C309" s="1" t="s">
        <v>497</v>
      </c>
      <c r="D309" s="3">
        <v>44548</v>
      </c>
      <c r="E309" s="4">
        <v>0.51597222222222217</v>
      </c>
      <c r="F309" s="5">
        <v>44531</v>
      </c>
      <c r="G309" s="3">
        <v>44548</v>
      </c>
      <c r="H309" s="4">
        <v>0.57500000000000007</v>
      </c>
      <c r="I309" s="4">
        <v>5.9027777777777901E-2</v>
      </c>
      <c r="J309" s="1">
        <v>4</v>
      </c>
      <c r="K309" s="1" t="s">
        <v>776</v>
      </c>
      <c r="L309" s="1" t="s">
        <v>1879</v>
      </c>
      <c r="M309" s="1" t="s">
        <v>75</v>
      </c>
      <c r="N309" s="1" t="s">
        <v>830</v>
      </c>
      <c r="O309" s="1" t="s">
        <v>497</v>
      </c>
      <c r="P309" s="1" t="s">
        <v>78</v>
      </c>
      <c r="Q309" s="1" t="s">
        <v>78</v>
      </c>
      <c r="R309" s="1" t="s">
        <v>78</v>
      </c>
      <c r="S309" s="1" t="s">
        <v>96</v>
      </c>
      <c r="T309" s="1" t="s">
        <v>72</v>
      </c>
      <c r="U309" s="16" t="s">
        <v>1880</v>
      </c>
      <c r="V309" s="1" t="s">
        <v>80</v>
      </c>
      <c r="W309" s="1" t="s">
        <v>812</v>
      </c>
      <c r="X309" s="1" t="s">
        <v>813</v>
      </c>
      <c r="Y309" s="1" t="s">
        <v>814</v>
      </c>
      <c r="Z309" s="1" t="s">
        <v>84</v>
      </c>
      <c r="AA309" s="1" t="s">
        <v>72</v>
      </c>
      <c r="AB309" s="1" t="s">
        <v>140</v>
      </c>
      <c r="AC309" s="1" t="s">
        <v>141</v>
      </c>
      <c r="AD309" s="1" t="s">
        <v>126</v>
      </c>
      <c r="AE309" s="1">
        <v>60</v>
      </c>
      <c r="AF309" s="1" t="s">
        <v>88</v>
      </c>
      <c r="AG309" s="1" t="s">
        <v>72</v>
      </c>
      <c r="AH309" s="1" t="s">
        <v>954</v>
      </c>
      <c r="AI309" s="1" t="s">
        <v>90</v>
      </c>
      <c r="AJ309" s="1" t="s">
        <v>91</v>
      </c>
      <c r="AK309" s="1" t="s">
        <v>92</v>
      </c>
      <c r="AL309" s="1" t="s">
        <v>72</v>
      </c>
      <c r="AM309" s="1" t="s">
        <v>72</v>
      </c>
      <c r="AN309" s="1" t="s">
        <v>72</v>
      </c>
      <c r="AO309" s="1" t="s">
        <v>72</v>
      </c>
      <c r="AP309" s="1" t="s">
        <v>72</v>
      </c>
      <c r="AQ309" s="1" t="s">
        <v>72</v>
      </c>
      <c r="AR309" s="1" t="s">
        <v>220</v>
      </c>
      <c r="AS309" s="1" t="s">
        <v>72</v>
      </c>
      <c r="AT309" s="1" t="s">
        <v>72</v>
      </c>
      <c r="AU309" s="3">
        <v>44548</v>
      </c>
      <c r="AV309" s="6">
        <v>0.66666666666666663</v>
      </c>
      <c r="AW309" s="6">
        <v>0.77083333333333337</v>
      </c>
      <c r="AX309" s="6" t="s">
        <v>72</v>
      </c>
      <c r="AY309" s="6" t="s">
        <v>72</v>
      </c>
      <c r="AZ309" s="6" t="s">
        <v>72</v>
      </c>
      <c r="BA309" s="1" t="s">
        <v>1881</v>
      </c>
      <c r="BB309" s="1" t="s">
        <v>72</v>
      </c>
      <c r="BC309" s="1" t="s">
        <v>247</v>
      </c>
      <c r="BD309" s="1">
        <v>4</v>
      </c>
      <c r="BE309" s="1" t="s">
        <v>1882</v>
      </c>
      <c r="BF309" s="1" t="s">
        <v>75</v>
      </c>
      <c r="BG309" s="1" t="s">
        <v>72</v>
      </c>
      <c r="BH309" s="1" t="s">
        <v>88</v>
      </c>
      <c r="BI309" s="1" t="s">
        <v>96</v>
      </c>
      <c r="BJ309" s="1" t="s">
        <v>72</v>
      </c>
      <c r="BK309" s="1" t="s">
        <v>1343</v>
      </c>
      <c r="BL309" s="1" t="s">
        <v>72</v>
      </c>
      <c r="BM309" s="1">
        <v>63</v>
      </c>
      <c r="BN309" s="1" t="s">
        <v>75</v>
      </c>
      <c r="BO309" s="1" t="s">
        <v>75</v>
      </c>
      <c r="BP309" s="1" t="s">
        <v>75</v>
      </c>
      <c r="BQ309" s="21" t="s">
        <v>99</v>
      </c>
      <c r="BR309" s="21" t="s">
        <v>100</v>
      </c>
    </row>
    <row r="310" spans="1:70" ht="20.45" customHeight="1">
      <c r="A310" s="1" t="s">
        <v>1883</v>
      </c>
      <c r="B310" s="1">
        <v>210239</v>
      </c>
      <c r="C310" s="1" t="s">
        <v>71</v>
      </c>
      <c r="D310" s="3">
        <v>44559</v>
      </c>
      <c r="E310" s="4">
        <v>0.94097222222222221</v>
      </c>
      <c r="F310" s="5">
        <v>44531</v>
      </c>
      <c r="G310" s="3">
        <v>44559</v>
      </c>
      <c r="H310" s="4">
        <v>0.98819444444444438</v>
      </c>
      <c r="I310" s="4">
        <v>4.7222222222222165E-2</v>
      </c>
      <c r="J310" s="1">
        <v>3</v>
      </c>
      <c r="K310" s="1" t="s">
        <v>776</v>
      </c>
      <c r="L310" s="1" t="s">
        <v>1884</v>
      </c>
      <c r="M310" s="1" t="s">
        <v>75</v>
      </c>
      <c r="N310" s="1" t="s">
        <v>960</v>
      </c>
      <c r="O310" s="1" t="s">
        <v>77</v>
      </c>
      <c r="P310" s="1" t="s">
        <v>78</v>
      </c>
      <c r="Q310" s="1" t="s">
        <v>78</v>
      </c>
      <c r="R310" s="1" t="s">
        <v>78</v>
      </c>
      <c r="S310" s="1" t="s">
        <v>79</v>
      </c>
      <c r="T310" s="1" t="s">
        <v>72</v>
      </c>
      <c r="U310" s="19" t="s">
        <v>1885</v>
      </c>
      <c r="V310" s="1" t="s">
        <v>80</v>
      </c>
      <c r="W310" s="1" t="s">
        <v>81</v>
      </c>
      <c r="X310" s="1" t="s">
        <v>123</v>
      </c>
      <c r="Y310" s="1" t="s">
        <v>83</v>
      </c>
      <c r="Z310" s="1" t="s">
        <v>443</v>
      </c>
      <c r="AA310" s="1" t="s">
        <v>444</v>
      </c>
      <c r="AB310" s="1" t="s">
        <v>444</v>
      </c>
      <c r="AC310" s="1" t="s">
        <v>1721</v>
      </c>
      <c r="AD310" s="1" t="s">
        <v>87</v>
      </c>
      <c r="AE310" s="1">
        <v>55</v>
      </c>
      <c r="AF310" s="1" t="s">
        <v>88</v>
      </c>
      <c r="AG310" s="1">
        <v>3.8</v>
      </c>
      <c r="AH310" s="1" t="s">
        <v>954</v>
      </c>
      <c r="AI310" s="1" t="s">
        <v>90</v>
      </c>
      <c r="AJ310" s="1" t="s">
        <v>91</v>
      </c>
      <c r="AK310" s="1" t="s">
        <v>216</v>
      </c>
      <c r="AL310" s="1" t="s">
        <v>72</v>
      </c>
      <c r="AM310" s="1" t="s">
        <v>254</v>
      </c>
      <c r="AN310" s="1">
        <v>2</v>
      </c>
      <c r="AO310" s="1" t="s">
        <v>367</v>
      </c>
      <c r="AP310" s="1">
        <v>3</v>
      </c>
      <c r="AQ310" s="1" t="s">
        <v>1886</v>
      </c>
      <c r="AR310" s="1" t="s">
        <v>447</v>
      </c>
      <c r="AS310" s="1" t="s">
        <v>263</v>
      </c>
      <c r="AT310" s="1" t="s">
        <v>1887</v>
      </c>
      <c r="AU310" s="3">
        <v>44560</v>
      </c>
      <c r="AV310" s="6">
        <v>1.40625</v>
      </c>
      <c r="AW310" s="6">
        <v>1.46875</v>
      </c>
      <c r="AX310" s="6" t="s">
        <v>72</v>
      </c>
      <c r="AY310" s="6" t="s">
        <v>72</v>
      </c>
      <c r="AZ310" s="6" t="s">
        <v>72</v>
      </c>
      <c r="BA310" s="1" t="s">
        <v>1888</v>
      </c>
      <c r="BB310" s="1" t="s">
        <v>72</v>
      </c>
      <c r="BC310" s="1" t="s">
        <v>800</v>
      </c>
      <c r="BD310" s="1">
        <v>4</v>
      </c>
      <c r="BE310" s="1" t="s">
        <v>589</v>
      </c>
      <c r="BF310" s="1" t="s">
        <v>75</v>
      </c>
      <c r="BG310" s="1" t="s">
        <v>72</v>
      </c>
      <c r="BH310" s="1" t="s">
        <v>88</v>
      </c>
      <c r="BI310" s="1" t="s">
        <v>79</v>
      </c>
      <c r="BJ310" s="1" t="s">
        <v>1795</v>
      </c>
      <c r="BK310" s="1" t="s">
        <v>72</v>
      </c>
      <c r="BL310" s="1" t="s">
        <v>72</v>
      </c>
      <c r="BM310" s="1" t="s">
        <v>72</v>
      </c>
      <c r="BN310" s="1" t="s">
        <v>88</v>
      </c>
      <c r="BO310" s="1" t="s">
        <v>88</v>
      </c>
      <c r="BP310" s="1" t="s">
        <v>88</v>
      </c>
      <c r="BQ310" s="1" t="s">
        <v>160</v>
      </c>
      <c r="BR310" s="1" t="s">
        <v>768</v>
      </c>
    </row>
    <row r="311" spans="1:70" ht="20.45" customHeight="1">
      <c r="A311" s="1" t="s">
        <v>1889</v>
      </c>
      <c r="B311" s="1">
        <v>210240</v>
      </c>
      <c r="C311" s="1" t="s">
        <v>71</v>
      </c>
      <c r="D311" s="3">
        <v>44560</v>
      </c>
      <c r="E311" s="4">
        <v>0.85416666666666663</v>
      </c>
      <c r="F311" s="5">
        <v>44531</v>
      </c>
      <c r="G311" s="3">
        <v>44560</v>
      </c>
      <c r="H311" s="4">
        <v>0.90277777777777779</v>
      </c>
      <c r="I311" s="4">
        <v>4.861111111111116E-2</v>
      </c>
      <c r="J311" s="1">
        <v>5</v>
      </c>
      <c r="K311" s="1" t="s">
        <v>776</v>
      </c>
      <c r="L311" s="1" t="s">
        <v>1890</v>
      </c>
      <c r="M311" s="1" t="s">
        <v>75</v>
      </c>
      <c r="N311" s="1" t="s">
        <v>617</v>
      </c>
      <c r="O311" s="1" t="s">
        <v>77</v>
      </c>
      <c r="P311" s="1" t="s">
        <v>78</v>
      </c>
      <c r="Q311" s="1" t="s">
        <v>78</v>
      </c>
      <c r="R311" s="1" t="s">
        <v>78</v>
      </c>
      <c r="S311" s="1" t="s">
        <v>96</v>
      </c>
      <c r="T311" s="1" t="s">
        <v>72</v>
      </c>
      <c r="U311" s="16" t="s">
        <v>1891</v>
      </c>
      <c r="V311" s="1" t="s">
        <v>80</v>
      </c>
      <c r="W311" s="1" t="s">
        <v>81</v>
      </c>
      <c r="X311" s="1" t="s">
        <v>123</v>
      </c>
      <c r="Y311" s="1" t="s">
        <v>83</v>
      </c>
      <c r="Z311" s="1" t="s">
        <v>84</v>
      </c>
      <c r="AA311" s="1" t="s">
        <v>72</v>
      </c>
      <c r="AB311" s="1" t="s">
        <v>940</v>
      </c>
      <c r="AC311" s="1" t="s">
        <v>1892</v>
      </c>
      <c r="AD311" s="1" t="s">
        <v>126</v>
      </c>
      <c r="AE311" s="1">
        <v>50</v>
      </c>
      <c r="AF311" s="1" t="s">
        <v>88</v>
      </c>
      <c r="AG311" s="1">
        <v>3.6</v>
      </c>
      <c r="AH311" s="1" t="s">
        <v>414</v>
      </c>
      <c r="AI311" s="1" t="s">
        <v>90</v>
      </c>
      <c r="AJ311" s="1" t="s">
        <v>91</v>
      </c>
      <c r="AK311" s="1" t="s">
        <v>216</v>
      </c>
      <c r="AL311" s="1" t="s">
        <v>72</v>
      </c>
      <c r="AM311" s="1" t="s">
        <v>254</v>
      </c>
      <c r="AN311" s="1">
        <v>2</v>
      </c>
      <c r="AO311" s="1" t="s">
        <v>367</v>
      </c>
      <c r="AP311" s="1">
        <v>3</v>
      </c>
      <c r="AQ311" s="1" t="s">
        <v>231</v>
      </c>
      <c r="AR311" s="1" t="s">
        <v>220</v>
      </c>
      <c r="AS311" s="1" t="s">
        <v>878</v>
      </c>
      <c r="AT311" s="1" t="s">
        <v>72</v>
      </c>
      <c r="AU311" s="3">
        <v>44561</v>
      </c>
      <c r="AV311" s="6">
        <v>0.34375</v>
      </c>
      <c r="AW311" s="6">
        <v>0.40625</v>
      </c>
      <c r="AX311" s="6" t="s">
        <v>72</v>
      </c>
      <c r="AY311" s="6" t="s">
        <v>72</v>
      </c>
      <c r="AZ311" s="6" t="s">
        <v>72</v>
      </c>
      <c r="BA311" s="1" t="s">
        <v>1893</v>
      </c>
      <c r="BB311" s="1" t="s">
        <v>72</v>
      </c>
      <c r="BC311" s="1" t="s">
        <v>800</v>
      </c>
      <c r="BD311" s="1">
        <v>4</v>
      </c>
      <c r="BE311" s="1" t="s">
        <v>1894</v>
      </c>
      <c r="BF311" s="1" t="s">
        <v>75</v>
      </c>
      <c r="BG311" s="1" t="s">
        <v>72</v>
      </c>
      <c r="BH311" s="1" t="s">
        <v>88</v>
      </c>
      <c r="BI311" s="1" t="s">
        <v>96</v>
      </c>
      <c r="BJ311" s="1" t="s">
        <v>72</v>
      </c>
      <c r="BK311" s="1" t="s">
        <v>1343</v>
      </c>
      <c r="BL311" s="1" t="s">
        <v>72</v>
      </c>
      <c r="BM311" s="1">
        <f>35+(3*9)</f>
        <v>62</v>
      </c>
      <c r="BN311" s="1" t="s">
        <v>75</v>
      </c>
      <c r="BO311" s="1" t="s">
        <v>75</v>
      </c>
      <c r="BP311" s="1" t="s">
        <v>75</v>
      </c>
      <c r="BQ311" s="21" t="s">
        <v>99</v>
      </c>
      <c r="BR311" s="21" t="s">
        <v>100</v>
      </c>
    </row>
    <row r="312" spans="1:70" ht="20.45" customHeight="1">
      <c r="A312" s="1" t="s">
        <v>1895</v>
      </c>
      <c r="B312" s="1">
        <v>220001</v>
      </c>
      <c r="C312" s="1" t="s">
        <v>497</v>
      </c>
      <c r="D312" s="3">
        <v>44564</v>
      </c>
      <c r="E312" s="4">
        <v>0.53611111111111109</v>
      </c>
      <c r="F312" s="5">
        <v>44562</v>
      </c>
      <c r="G312" s="3">
        <v>44564</v>
      </c>
      <c r="H312" s="4">
        <v>0.58680555555555558</v>
      </c>
      <c r="I312" s="4">
        <f t="shared" ref="I312:I336" si="2">H312-E312</f>
        <v>5.0694444444444486E-2</v>
      </c>
      <c r="J312" s="1">
        <v>4</v>
      </c>
      <c r="K312" s="1" t="s">
        <v>1896</v>
      </c>
      <c r="L312" s="1" t="s">
        <v>1897</v>
      </c>
      <c r="M312" s="1" t="s">
        <v>75</v>
      </c>
      <c r="N312" s="1" t="s">
        <v>1812</v>
      </c>
      <c r="O312" s="1" t="s">
        <v>497</v>
      </c>
      <c r="P312" s="1" t="s">
        <v>78</v>
      </c>
      <c r="Q312" s="1" t="s">
        <v>78</v>
      </c>
      <c r="R312" s="1" t="s">
        <v>1898</v>
      </c>
      <c r="S312" s="1" t="s">
        <v>1898</v>
      </c>
      <c r="T312" s="34" t="s">
        <v>72</v>
      </c>
      <c r="U312" s="1" t="s">
        <v>1899</v>
      </c>
      <c r="V312" s="1" t="s">
        <v>1900</v>
      </c>
      <c r="W312" s="1" t="s">
        <v>813</v>
      </c>
      <c r="X312" s="1" t="s">
        <v>813</v>
      </c>
      <c r="Y312" s="1" t="s">
        <v>814</v>
      </c>
      <c r="Z312" s="1" t="s">
        <v>84</v>
      </c>
      <c r="AA312" s="1" t="s">
        <v>72</v>
      </c>
      <c r="AB312" s="1" t="s">
        <v>944</v>
      </c>
      <c r="AC312" s="1" t="s">
        <v>1901</v>
      </c>
      <c r="AD312" s="1" t="s">
        <v>87</v>
      </c>
      <c r="AE312" s="1">
        <v>63</v>
      </c>
      <c r="AF312" s="1" t="s">
        <v>88</v>
      </c>
      <c r="AG312" s="1">
        <v>3.8</v>
      </c>
      <c r="AH312" s="1" t="s">
        <v>954</v>
      </c>
      <c r="AI312" s="1" t="s">
        <v>90</v>
      </c>
      <c r="AJ312" s="1" t="s">
        <v>91</v>
      </c>
      <c r="AK312" s="1" t="s">
        <v>92</v>
      </c>
      <c r="AL312" s="1" t="s">
        <v>72</v>
      </c>
      <c r="AM312" s="1" t="s">
        <v>217</v>
      </c>
      <c r="AN312" s="1">
        <v>2</v>
      </c>
      <c r="AO312" s="1" t="s">
        <v>1218</v>
      </c>
      <c r="AP312" s="1" t="s">
        <v>72</v>
      </c>
      <c r="AQ312" s="1" t="s">
        <v>72</v>
      </c>
      <c r="AR312" s="1" t="s">
        <v>220</v>
      </c>
      <c r="AS312" s="1" t="s">
        <v>72</v>
      </c>
      <c r="AT312" s="1" t="s">
        <v>72</v>
      </c>
      <c r="AU312" s="3">
        <v>44564</v>
      </c>
      <c r="AV312" s="4">
        <v>0.625</v>
      </c>
      <c r="AW312" s="4">
        <v>0.72222222222222221</v>
      </c>
      <c r="AX312" s="4">
        <f t="shared" ref="AX312:AX323" si="3">AW312-AV312</f>
        <v>9.722222222222221E-2</v>
      </c>
      <c r="AY312" s="4">
        <f t="shared" ref="AY312:AY323" si="4">AW312-H312</f>
        <v>0.13541666666666663</v>
      </c>
      <c r="AZ312" s="4">
        <f t="shared" ref="AZ312:AZ323" si="5">AW312-E312</f>
        <v>0.18611111111111112</v>
      </c>
      <c r="BA312" s="1" t="s">
        <v>1902</v>
      </c>
      <c r="BB312" s="1" t="s">
        <v>1902</v>
      </c>
      <c r="BC312" s="1" t="s">
        <v>1675</v>
      </c>
      <c r="BD312" s="1">
        <v>15</v>
      </c>
      <c r="BE312" s="1" t="s">
        <v>1398</v>
      </c>
      <c r="BF312" s="1" t="s">
        <v>75</v>
      </c>
      <c r="BG312" s="1" t="s">
        <v>72</v>
      </c>
      <c r="BH312" s="1" t="s">
        <v>88</v>
      </c>
      <c r="BI312" s="1" t="s">
        <v>96</v>
      </c>
      <c r="BJ312" s="1" t="s">
        <v>72</v>
      </c>
      <c r="BK312" s="1" t="s">
        <v>1343</v>
      </c>
      <c r="BL312" s="1" t="s">
        <v>72</v>
      </c>
      <c r="BM312" s="1">
        <v>35</v>
      </c>
      <c r="BN312" s="1" t="s">
        <v>72</v>
      </c>
      <c r="BO312" s="1" t="s">
        <v>72</v>
      </c>
      <c r="BP312" s="1" t="s">
        <v>72</v>
      </c>
      <c r="BQ312" s="21" t="s">
        <v>99</v>
      </c>
      <c r="BR312" s="1"/>
    </row>
    <row r="313" spans="1:70" ht="20.45" customHeight="1">
      <c r="A313" s="1" t="s">
        <v>1903</v>
      </c>
      <c r="B313" s="1">
        <v>220001</v>
      </c>
      <c r="C313" s="1" t="s">
        <v>497</v>
      </c>
      <c r="D313" s="3">
        <v>44564</v>
      </c>
      <c r="E313" s="4">
        <v>0.53611111111111109</v>
      </c>
      <c r="F313" s="5">
        <v>44562</v>
      </c>
      <c r="G313" s="3">
        <v>44564</v>
      </c>
      <c r="H313" s="4">
        <v>0.58680555555555558</v>
      </c>
      <c r="I313" s="4">
        <f t="shared" si="2"/>
        <v>5.0694444444444486E-2</v>
      </c>
      <c r="J313" s="1">
        <v>4</v>
      </c>
      <c r="K313" s="1" t="s">
        <v>1896</v>
      </c>
      <c r="L313" s="1" t="s">
        <v>1897</v>
      </c>
      <c r="M313" s="1" t="s">
        <v>75</v>
      </c>
      <c r="N313" s="1" t="s">
        <v>1812</v>
      </c>
      <c r="O313" s="1" t="s">
        <v>497</v>
      </c>
      <c r="P313" s="1" t="s">
        <v>78</v>
      </c>
      <c r="Q313" s="1" t="s">
        <v>78</v>
      </c>
      <c r="R313" s="1" t="s">
        <v>1898</v>
      </c>
      <c r="S313" s="1" t="s">
        <v>1898</v>
      </c>
      <c r="T313" s="34" t="s">
        <v>72</v>
      </c>
      <c r="U313" s="1" t="s">
        <v>1904</v>
      </c>
      <c r="V313" s="1" t="s">
        <v>1900</v>
      </c>
      <c r="W313" s="1" t="s">
        <v>813</v>
      </c>
      <c r="X313" s="1" t="s">
        <v>813</v>
      </c>
      <c r="Y313" s="1" t="s">
        <v>814</v>
      </c>
      <c r="Z313" s="1" t="s">
        <v>84</v>
      </c>
      <c r="AA313" s="1" t="s">
        <v>72</v>
      </c>
      <c r="AB313" s="1" t="s">
        <v>944</v>
      </c>
      <c r="AC313" s="1" t="s">
        <v>1901</v>
      </c>
      <c r="AD313" s="1" t="s">
        <v>87</v>
      </c>
      <c r="AE313" s="1">
        <v>63</v>
      </c>
      <c r="AF313" s="1" t="s">
        <v>88</v>
      </c>
      <c r="AG313" s="1">
        <v>3.8</v>
      </c>
      <c r="AH313" s="1" t="s">
        <v>954</v>
      </c>
      <c r="AI313" s="1" t="s">
        <v>90</v>
      </c>
      <c r="AJ313" s="1" t="s">
        <v>91</v>
      </c>
      <c r="AK313" s="1" t="s">
        <v>92</v>
      </c>
      <c r="AL313" s="1" t="s">
        <v>72</v>
      </c>
      <c r="AM313" s="1" t="s">
        <v>217</v>
      </c>
      <c r="AN313" s="1">
        <v>2</v>
      </c>
      <c r="AO313" s="1" t="s">
        <v>1218</v>
      </c>
      <c r="AP313" s="1" t="s">
        <v>72</v>
      </c>
      <c r="AQ313" s="1" t="s">
        <v>72</v>
      </c>
      <c r="AR313" s="1" t="s">
        <v>220</v>
      </c>
      <c r="AS313" s="1" t="s">
        <v>72</v>
      </c>
      <c r="AT313" s="1" t="s">
        <v>72</v>
      </c>
      <c r="AU313" s="3">
        <v>44564</v>
      </c>
      <c r="AV313" s="4">
        <v>0.625</v>
      </c>
      <c r="AW313" s="4">
        <v>0.72222222222222221</v>
      </c>
      <c r="AX313" s="4">
        <f t="shared" si="3"/>
        <v>9.722222222222221E-2</v>
      </c>
      <c r="AY313" s="4">
        <f t="shared" si="4"/>
        <v>0.13541666666666663</v>
      </c>
      <c r="AZ313" s="4">
        <f t="shared" si="5"/>
        <v>0.18611111111111112</v>
      </c>
      <c r="BA313" s="1" t="s">
        <v>1902</v>
      </c>
      <c r="BB313" s="1" t="s">
        <v>1902</v>
      </c>
      <c r="BC313" s="1" t="s">
        <v>1675</v>
      </c>
      <c r="BD313" s="1">
        <v>15</v>
      </c>
      <c r="BE313" s="1" t="s">
        <v>1398</v>
      </c>
      <c r="BF313" s="1" t="s">
        <v>75</v>
      </c>
      <c r="BG313" s="1" t="s">
        <v>72</v>
      </c>
      <c r="BH313" s="1" t="s">
        <v>88</v>
      </c>
      <c r="BI313" s="1" t="s">
        <v>96</v>
      </c>
      <c r="BJ313" s="1" t="s">
        <v>72</v>
      </c>
      <c r="BK313" s="1" t="s">
        <v>1343</v>
      </c>
      <c r="BL313" s="1" t="s">
        <v>72</v>
      </c>
      <c r="BM313" s="1">
        <v>35</v>
      </c>
      <c r="BN313" s="1" t="s">
        <v>72</v>
      </c>
      <c r="BO313" s="1" t="s">
        <v>72</v>
      </c>
      <c r="BP313" s="1" t="s">
        <v>72</v>
      </c>
      <c r="BQ313" s="21" t="s">
        <v>99</v>
      </c>
      <c r="BR313" s="1"/>
    </row>
    <row r="314" spans="1:70" ht="20.45" customHeight="1">
      <c r="A314" s="1" t="s">
        <v>1905</v>
      </c>
      <c r="B314" s="1">
        <v>220002</v>
      </c>
      <c r="C314" s="1" t="s">
        <v>497</v>
      </c>
      <c r="D314" s="3">
        <v>44565</v>
      </c>
      <c r="E314" s="4">
        <v>0.52916666666666667</v>
      </c>
      <c r="F314" s="5">
        <v>44562</v>
      </c>
      <c r="G314" s="3">
        <v>44565</v>
      </c>
      <c r="H314" s="4">
        <v>0.84375</v>
      </c>
      <c r="I314" s="4">
        <f t="shared" si="2"/>
        <v>0.31458333333333333</v>
      </c>
      <c r="J314" s="1">
        <v>2</v>
      </c>
      <c r="K314" s="1" t="s">
        <v>1896</v>
      </c>
      <c r="L314" s="1" t="s">
        <v>1906</v>
      </c>
      <c r="M314" s="1" t="s">
        <v>75</v>
      </c>
      <c r="N314" s="1" t="s">
        <v>1542</v>
      </c>
      <c r="O314" s="1" t="s">
        <v>497</v>
      </c>
      <c r="P314" s="1" t="s">
        <v>78</v>
      </c>
      <c r="Q314" s="1" t="s">
        <v>78</v>
      </c>
      <c r="R314" s="1" t="s">
        <v>1898</v>
      </c>
      <c r="S314" s="1" t="s">
        <v>1898</v>
      </c>
      <c r="T314" s="34" t="s">
        <v>72</v>
      </c>
      <c r="U314" s="1" t="s">
        <v>1907</v>
      </c>
      <c r="V314" s="1" t="s">
        <v>80</v>
      </c>
      <c r="W314" s="1" t="s">
        <v>778</v>
      </c>
      <c r="X314" s="1" t="s">
        <v>779</v>
      </c>
      <c r="Y314" s="1" t="s">
        <v>780</v>
      </c>
      <c r="Z314" s="1" t="s">
        <v>443</v>
      </c>
      <c r="AA314" s="1" t="s">
        <v>444</v>
      </c>
      <c r="AB314" s="1" t="s">
        <v>444</v>
      </c>
      <c r="AC314" s="1" t="s">
        <v>444</v>
      </c>
      <c r="AD314" s="1" t="s">
        <v>87</v>
      </c>
      <c r="AE314" s="1">
        <v>75</v>
      </c>
      <c r="AF314" s="1" t="s">
        <v>88</v>
      </c>
      <c r="AG314" s="1">
        <v>5.4</v>
      </c>
      <c r="AH314" s="1" t="s">
        <v>954</v>
      </c>
      <c r="AI314" s="1" t="s">
        <v>90</v>
      </c>
      <c r="AJ314" s="1" t="s">
        <v>91</v>
      </c>
      <c r="AK314" s="1" t="s">
        <v>92</v>
      </c>
      <c r="AL314" s="1" t="s">
        <v>72</v>
      </c>
      <c r="AM314" s="1" t="s">
        <v>254</v>
      </c>
      <c r="AN314" s="1" t="s">
        <v>72</v>
      </c>
      <c r="AO314" s="1" t="s">
        <v>1908</v>
      </c>
      <c r="AP314" s="1" t="s">
        <v>72</v>
      </c>
      <c r="AQ314" s="1" t="s">
        <v>72</v>
      </c>
      <c r="AR314" s="1" t="s">
        <v>447</v>
      </c>
      <c r="AS314" s="1" t="s">
        <v>72</v>
      </c>
      <c r="AT314" s="1" t="s">
        <v>72</v>
      </c>
      <c r="AU314" s="3">
        <v>44565</v>
      </c>
      <c r="AV314" s="4">
        <v>0.87152777777777779</v>
      </c>
      <c r="AW314" s="4">
        <v>0.94097222222222221</v>
      </c>
      <c r="AX314" s="4">
        <f t="shared" si="3"/>
        <v>6.944444444444442E-2</v>
      </c>
      <c r="AY314" s="4">
        <f t="shared" si="4"/>
        <v>9.722222222222221E-2</v>
      </c>
      <c r="AZ314" s="4">
        <f t="shared" si="5"/>
        <v>0.41180555555555554</v>
      </c>
      <c r="BA314" s="1" t="s">
        <v>1852</v>
      </c>
      <c r="BB314" s="1" t="s">
        <v>1852</v>
      </c>
      <c r="BC314" s="1" t="s">
        <v>1794</v>
      </c>
      <c r="BD314" s="1">
        <v>15</v>
      </c>
      <c r="BE314" s="1" t="s">
        <v>742</v>
      </c>
      <c r="BF314" s="1" t="s">
        <v>75</v>
      </c>
      <c r="BG314" s="1" t="s">
        <v>72</v>
      </c>
      <c r="BH314" s="1" t="s">
        <v>88</v>
      </c>
      <c r="BI314" s="1" t="s">
        <v>96</v>
      </c>
      <c r="BJ314" s="1" t="s">
        <v>72</v>
      </c>
      <c r="BK314" s="1" t="s">
        <v>1546</v>
      </c>
      <c r="BL314" s="1" t="s">
        <v>72</v>
      </c>
      <c r="BM314" s="1">
        <v>46</v>
      </c>
      <c r="BN314" s="1" t="s">
        <v>72</v>
      </c>
      <c r="BO314" s="1" t="s">
        <v>72</v>
      </c>
      <c r="BP314" s="1" t="s">
        <v>72</v>
      </c>
      <c r="BQ314" s="21" t="s">
        <v>99</v>
      </c>
      <c r="BR314" s="1"/>
    </row>
    <row r="315" spans="1:70" ht="20.45" customHeight="1">
      <c r="A315" s="1" t="s">
        <v>1909</v>
      </c>
      <c r="B315" s="1">
        <v>220002</v>
      </c>
      <c r="C315" s="1" t="s">
        <v>71</v>
      </c>
      <c r="D315" s="3">
        <v>44565</v>
      </c>
      <c r="E315" s="4">
        <v>0.52916666666666667</v>
      </c>
      <c r="F315" s="5">
        <v>44562</v>
      </c>
      <c r="G315" s="3">
        <v>44565</v>
      </c>
      <c r="H315" s="4">
        <v>0.84375</v>
      </c>
      <c r="I315" s="4">
        <f t="shared" si="2"/>
        <v>0.31458333333333333</v>
      </c>
      <c r="J315" s="1">
        <v>2</v>
      </c>
      <c r="K315" s="1" t="s">
        <v>1896</v>
      </c>
      <c r="L315" s="1" t="s">
        <v>1906</v>
      </c>
      <c r="M315" s="1" t="s">
        <v>75</v>
      </c>
      <c r="N315" s="1" t="s">
        <v>1910</v>
      </c>
      <c r="O315" s="1" t="s">
        <v>77</v>
      </c>
      <c r="P315" s="1" t="s">
        <v>78</v>
      </c>
      <c r="Q315" s="1" t="s">
        <v>78</v>
      </c>
      <c r="R315" s="1" t="s">
        <v>1898</v>
      </c>
      <c r="S315" s="1" t="s">
        <v>1898</v>
      </c>
      <c r="T315" s="34" t="s">
        <v>72</v>
      </c>
      <c r="U315" s="1" t="s">
        <v>1911</v>
      </c>
      <c r="V315" s="1" t="s">
        <v>80</v>
      </c>
      <c r="W315" s="1" t="s">
        <v>778</v>
      </c>
      <c r="X315" s="1" t="s">
        <v>779</v>
      </c>
      <c r="Y315" s="1" t="s">
        <v>780</v>
      </c>
      <c r="Z315" s="1" t="s">
        <v>443</v>
      </c>
      <c r="AA315" s="1" t="s">
        <v>444</v>
      </c>
      <c r="AB315" s="1" t="s">
        <v>444</v>
      </c>
      <c r="AC315" s="1" t="s">
        <v>444</v>
      </c>
      <c r="AD315" s="1" t="s">
        <v>87</v>
      </c>
      <c r="AE315" s="1">
        <v>75</v>
      </c>
      <c r="AF315" s="1" t="s">
        <v>88</v>
      </c>
      <c r="AG315" s="1">
        <v>5.4</v>
      </c>
      <c r="AH315" s="1" t="s">
        <v>954</v>
      </c>
      <c r="AI315" s="1" t="s">
        <v>90</v>
      </c>
      <c r="AJ315" s="1" t="s">
        <v>91</v>
      </c>
      <c r="AK315" s="1" t="s">
        <v>92</v>
      </c>
      <c r="AL315" s="1" t="s">
        <v>72</v>
      </c>
      <c r="AM315" s="1" t="s">
        <v>254</v>
      </c>
      <c r="AN315" s="1" t="s">
        <v>72</v>
      </c>
      <c r="AO315" s="1" t="s">
        <v>1908</v>
      </c>
      <c r="AP315" s="1" t="s">
        <v>72</v>
      </c>
      <c r="AQ315" s="1" t="s">
        <v>72</v>
      </c>
      <c r="AR315" s="1" t="s">
        <v>447</v>
      </c>
      <c r="AS315" s="1" t="s">
        <v>72</v>
      </c>
      <c r="AT315" s="1" t="s">
        <v>72</v>
      </c>
      <c r="AU315" s="3">
        <v>44565</v>
      </c>
      <c r="AV315" s="4">
        <v>0.87152777777777779</v>
      </c>
      <c r="AW315" s="4">
        <v>0.95833333333333337</v>
      </c>
      <c r="AX315" s="4">
        <f t="shared" si="3"/>
        <v>8.680555555555558E-2</v>
      </c>
      <c r="AY315" s="4">
        <f t="shared" si="4"/>
        <v>0.11458333333333337</v>
      </c>
      <c r="AZ315" s="4">
        <f t="shared" si="5"/>
        <v>0.4291666666666667</v>
      </c>
      <c r="BA315" s="1" t="s">
        <v>1852</v>
      </c>
      <c r="BB315" s="1" t="s">
        <v>1852</v>
      </c>
      <c r="BC315" s="1" t="s">
        <v>1794</v>
      </c>
      <c r="BD315" s="1">
        <v>15</v>
      </c>
      <c r="BE315" s="1" t="s">
        <v>742</v>
      </c>
      <c r="BF315" s="1" t="s">
        <v>75</v>
      </c>
      <c r="BG315" s="1" t="s">
        <v>72</v>
      </c>
      <c r="BH315" s="1" t="s">
        <v>88</v>
      </c>
      <c r="BI315" s="1" t="s">
        <v>96</v>
      </c>
      <c r="BJ315" s="1" t="s">
        <v>72</v>
      </c>
      <c r="BK315" s="1" t="s">
        <v>1912</v>
      </c>
      <c r="BL315" s="1" t="s">
        <v>72</v>
      </c>
      <c r="BM315" s="1">
        <v>66</v>
      </c>
      <c r="BN315" s="1" t="s">
        <v>72</v>
      </c>
      <c r="BO315" s="1" t="s">
        <v>72</v>
      </c>
      <c r="BP315" s="1" t="s">
        <v>72</v>
      </c>
      <c r="BQ315" s="21" t="s">
        <v>99</v>
      </c>
      <c r="BR315" s="1" t="s">
        <v>918</v>
      </c>
    </row>
    <row r="316" spans="1:70" ht="20.45" customHeight="1">
      <c r="A316" s="1" t="s">
        <v>1913</v>
      </c>
      <c r="B316" s="1">
        <v>220003</v>
      </c>
      <c r="C316" s="1" t="s">
        <v>71</v>
      </c>
      <c r="D316" s="3">
        <v>44569</v>
      </c>
      <c r="E316" s="4">
        <v>0.54166666666666663</v>
      </c>
      <c r="F316" s="5">
        <v>44562</v>
      </c>
      <c r="G316" s="3">
        <v>44569</v>
      </c>
      <c r="H316" s="4">
        <v>0.92083333333333339</v>
      </c>
      <c r="I316" s="4">
        <f t="shared" si="2"/>
        <v>0.37916666666666676</v>
      </c>
      <c r="J316" s="1">
        <v>2</v>
      </c>
      <c r="K316" s="1" t="s">
        <v>1896</v>
      </c>
      <c r="L316" s="1" t="s">
        <v>1914</v>
      </c>
      <c r="M316" s="1" t="s">
        <v>75</v>
      </c>
      <c r="N316" s="1" t="s">
        <v>1915</v>
      </c>
      <c r="O316" s="1" t="s">
        <v>77</v>
      </c>
      <c r="P316" s="1" t="s">
        <v>78</v>
      </c>
      <c r="Q316" s="1" t="s">
        <v>78</v>
      </c>
      <c r="R316" s="1" t="s">
        <v>1898</v>
      </c>
      <c r="S316" s="1" t="s">
        <v>1898</v>
      </c>
      <c r="T316" s="34" t="s">
        <v>72</v>
      </c>
      <c r="U316" s="1" t="s">
        <v>1916</v>
      </c>
      <c r="V316" s="1" t="s">
        <v>80</v>
      </c>
      <c r="W316" s="1" t="s">
        <v>778</v>
      </c>
      <c r="X316" s="1" t="s">
        <v>779</v>
      </c>
      <c r="Y316" s="1" t="s">
        <v>780</v>
      </c>
      <c r="Z316" s="1" t="s">
        <v>84</v>
      </c>
      <c r="AA316" s="1" t="s">
        <v>72</v>
      </c>
      <c r="AB316" s="1" t="s">
        <v>140</v>
      </c>
      <c r="AC316" s="1" t="s">
        <v>140</v>
      </c>
      <c r="AD316" s="1" t="s">
        <v>126</v>
      </c>
      <c r="AE316" s="1">
        <v>75</v>
      </c>
      <c r="AF316" s="1" t="s">
        <v>88</v>
      </c>
      <c r="AG316" s="1">
        <v>6.7</v>
      </c>
      <c r="AH316" s="1" t="s">
        <v>414</v>
      </c>
      <c r="AI316" s="1" t="s">
        <v>90</v>
      </c>
      <c r="AJ316" s="1" t="s">
        <v>91</v>
      </c>
      <c r="AK316" s="1" t="s">
        <v>92</v>
      </c>
      <c r="AL316" s="1" t="s">
        <v>72</v>
      </c>
      <c r="AM316" s="1" t="s">
        <v>254</v>
      </c>
      <c r="AN316" s="1" t="s">
        <v>72</v>
      </c>
      <c r="AO316" s="1" t="s">
        <v>796</v>
      </c>
      <c r="AP316" s="1" t="s">
        <v>72</v>
      </c>
      <c r="AQ316" s="1" t="s">
        <v>72</v>
      </c>
      <c r="AR316" s="1" t="s">
        <v>220</v>
      </c>
      <c r="AS316" s="1" t="s">
        <v>878</v>
      </c>
      <c r="AT316" s="1" t="s">
        <v>72</v>
      </c>
      <c r="AU316" s="3">
        <v>44569</v>
      </c>
      <c r="AV316" s="4">
        <v>0.95277777777777783</v>
      </c>
      <c r="AW316" s="4">
        <v>1.0208333333333333</v>
      </c>
      <c r="AX316" s="4">
        <f t="shared" si="3"/>
        <v>6.8055555555555425E-2</v>
      </c>
      <c r="AY316" s="4">
        <f t="shared" si="4"/>
        <v>9.9999999999999867E-2</v>
      </c>
      <c r="AZ316" s="4">
        <f t="shared" si="5"/>
        <v>0.47916666666666663</v>
      </c>
      <c r="BA316" s="1" t="s">
        <v>1917</v>
      </c>
      <c r="BB316" s="1" t="s">
        <v>1917</v>
      </c>
      <c r="BC316" s="1" t="s">
        <v>1675</v>
      </c>
      <c r="BD316" s="1">
        <v>15</v>
      </c>
      <c r="BE316" s="1" t="s">
        <v>183</v>
      </c>
      <c r="BF316" s="1" t="s">
        <v>75</v>
      </c>
      <c r="BG316" s="1" t="s">
        <v>72</v>
      </c>
      <c r="BH316" s="1" t="s">
        <v>88</v>
      </c>
      <c r="BI316" s="1" t="s">
        <v>79</v>
      </c>
      <c r="BJ316" s="1" t="s">
        <v>72</v>
      </c>
      <c r="BK316" s="1" t="s">
        <v>1343</v>
      </c>
      <c r="BL316" s="1" t="s">
        <v>72</v>
      </c>
      <c r="BM316" s="1">
        <v>35</v>
      </c>
      <c r="BN316" s="1" t="s">
        <v>72</v>
      </c>
      <c r="BO316" s="1" t="s">
        <v>72</v>
      </c>
      <c r="BP316" s="1" t="s">
        <v>72</v>
      </c>
      <c r="BQ316" s="1" t="s">
        <v>160</v>
      </c>
      <c r="BR316" s="1" t="s">
        <v>1918</v>
      </c>
    </row>
    <row r="317" spans="1:70" ht="20.45" customHeight="1">
      <c r="A317" s="1" t="s">
        <v>1919</v>
      </c>
      <c r="B317" s="1">
        <v>220004</v>
      </c>
      <c r="C317" s="1" t="s">
        <v>497</v>
      </c>
      <c r="D317" s="3">
        <v>44571</v>
      </c>
      <c r="E317" s="4">
        <v>0.45833333333333331</v>
      </c>
      <c r="F317" s="5">
        <v>44562</v>
      </c>
      <c r="G317" s="3">
        <v>44571</v>
      </c>
      <c r="H317" s="4">
        <v>0.52777777777777779</v>
      </c>
      <c r="I317" s="4">
        <f t="shared" si="2"/>
        <v>6.9444444444444475E-2</v>
      </c>
      <c r="J317" s="1">
        <v>6</v>
      </c>
      <c r="K317" s="1" t="s">
        <v>1896</v>
      </c>
      <c r="L317" s="1" t="s">
        <v>1920</v>
      </c>
      <c r="M317" s="1" t="s">
        <v>75</v>
      </c>
      <c r="N317" s="1" t="s">
        <v>830</v>
      </c>
      <c r="O317" s="1" t="s">
        <v>497</v>
      </c>
      <c r="P317" s="1" t="s">
        <v>78</v>
      </c>
      <c r="Q317" s="1" t="s">
        <v>78</v>
      </c>
      <c r="R317" s="1" t="s">
        <v>1898</v>
      </c>
      <c r="S317" s="1" t="s">
        <v>1898</v>
      </c>
      <c r="T317" s="34" t="s">
        <v>72</v>
      </c>
      <c r="U317" s="1" t="s">
        <v>1921</v>
      </c>
      <c r="V317" s="1" t="s">
        <v>1900</v>
      </c>
      <c r="W317" s="1" t="s">
        <v>813</v>
      </c>
      <c r="X317" s="1" t="s">
        <v>813</v>
      </c>
      <c r="Y317" s="1" t="s">
        <v>814</v>
      </c>
      <c r="Z317" s="1" t="s">
        <v>84</v>
      </c>
      <c r="AA317" s="1" t="s">
        <v>72</v>
      </c>
      <c r="AB317" s="1" t="s">
        <v>124</v>
      </c>
      <c r="AC317" s="1" t="s">
        <v>1922</v>
      </c>
      <c r="AD317" s="1" t="s">
        <v>126</v>
      </c>
      <c r="AE317" s="1">
        <v>54</v>
      </c>
      <c r="AF317" s="1" t="s">
        <v>88</v>
      </c>
      <c r="AG317" s="1">
        <v>3.8</v>
      </c>
      <c r="AH317" s="1" t="s">
        <v>954</v>
      </c>
      <c r="AI317" s="1" t="s">
        <v>90</v>
      </c>
      <c r="AJ317" s="1" t="s">
        <v>91</v>
      </c>
      <c r="AK317" s="1" t="s">
        <v>92</v>
      </c>
      <c r="AL317" s="1" t="s">
        <v>72</v>
      </c>
      <c r="AM317" s="1" t="s">
        <v>217</v>
      </c>
      <c r="AN317" s="1">
        <v>2</v>
      </c>
      <c r="AO317" s="21" t="s">
        <v>1923</v>
      </c>
      <c r="AP317" s="1" t="s">
        <v>72</v>
      </c>
      <c r="AQ317" s="1" t="s">
        <v>72</v>
      </c>
      <c r="AR317" s="1" t="s">
        <v>220</v>
      </c>
      <c r="AS317" s="1" t="s">
        <v>72</v>
      </c>
      <c r="AT317" s="1" t="s">
        <v>72</v>
      </c>
      <c r="AU317" s="3">
        <v>44571</v>
      </c>
      <c r="AV317" s="4">
        <v>0.55208333333333337</v>
      </c>
      <c r="AW317" s="4">
        <v>0.61458333333333337</v>
      </c>
      <c r="AX317" s="4">
        <f t="shared" si="3"/>
        <v>6.25E-2</v>
      </c>
      <c r="AY317" s="4">
        <f t="shared" si="4"/>
        <v>8.680555555555558E-2</v>
      </c>
      <c r="AZ317" s="4">
        <f t="shared" si="5"/>
        <v>0.15625000000000006</v>
      </c>
      <c r="BA317" s="1" t="s">
        <v>1924</v>
      </c>
      <c r="BB317" s="1" t="s">
        <v>1924</v>
      </c>
      <c r="BC317" s="1" t="s">
        <v>1675</v>
      </c>
      <c r="BD317" s="1">
        <v>15</v>
      </c>
      <c r="BE317" s="1" t="s">
        <v>1398</v>
      </c>
      <c r="BF317" s="1" t="s">
        <v>75</v>
      </c>
      <c r="BG317" s="1" t="s">
        <v>75</v>
      </c>
      <c r="BH317" s="1" t="s">
        <v>88</v>
      </c>
      <c r="BI317" s="1" t="s">
        <v>96</v>
      </c>
      <c r="BJ317" s="1" t="s">
        <v>72</v>
      </c>
      <c r="BK317" s="1" t="s">
        <v>1343</v>
      </c>
      <c r="BL317" s="1" t="s">
        <v>72</v>
      </c>
      <c r="BM317" s="1">
        <v>87</v>
      </c>
      <c r="BN317" s="1" t="s">
        <v>72</v>
      </c>
      <c r="BO317" s="1" t="s">
        <v>72</v>
      </c>
      <c r="BP317" s="1" t="s">
        <v>72</v>
      </c>
      <c r="BQ317" s="21" t="s">
        <v>99</v>
      </c>
      <c r="BR317" s="1"/>
    </row>
    <row r="318" spans="1:70" ht="20.45" customHeight="1">
      <c r="A318" s="1" t="s">
        <v>1925</v>
      </c>
      <c r="B318" s="1">
        <v>220005</v>
      </c>
      <c r="C318" s="1" t="s">
        <v>497</v>
      </c>
      <c r="D318" s="3">
        <v>44571</v>
      </c>
      <c r="E318" s="4">
        <v>0.51736111111111105</v>
      </c>
      <c r="F318" s="5">
        <v>44562</v>
      </c>
      <c r="G318" s="3">
        <v>44571</v>
      </c>
      <c r="H318" s="4">
        <v>0.82986111111111116</v>
      </c>
      <c r="I318" s="4">
        <f t="shared" si="2"/>
        <v>0.31250000000000011</v>
      </c>
      <c r="J318" s="1">
        <v>2</v>
      </c>
      <c r="K318" s="1" t="s">
        <v>1896</v>
      </c>
      <c r="L318" s="1" t="s">
        <v>1926</v>
      </c>
      <c r="M318" s="1" t="s">
        <v>75</v>
      </c>
      <c r="N318" s="1" t="s">
        <v>1812</v>
      </c>
      <c r="O318" s="1" t="s">
        <v>497</v>
      </c>
      <c r="P318" s="1" t="s">
        <v>78</v>
      </c>
      <c r="Q318" s="1" t="s">
        <v>78</v>
      </c>
      <c r="R318" s="1" t="s">
        <v>1898</v>
      </c>
      <c r="S318" s="1" t="s">
        <v>1927</v>
      </c>
      <c r="T318" s="34" t="s">
        <v>72</v>
      </c>
      <c r="U318" s="8" t="s">
        <v>1928</v>
      </c>
      <c r="V318" s="1" t="s">
        <v>80</v>
      </c>
      <c r="W318" s="1" t="s">
        <v>778</v>
      </c>
      <c r="X318" s="1" t="s">
        <v>779</v>
      </c>
      <c r="Y318" s="1" t="s">
        <v>780</v>
      </c>
      <c r="Z318" s="1" t="s">
        <v>84</v>
      </c>
      <c r="AA318" s="1" t="s">
        <v>72</v>
      </c>
      <c r="AB318" s="1" t="s">
        <v>140</v>
      </c>
      <c r="AC318" s="1" t="s">
        <v>140</v>
      </c>
      <c r="AD318" s="1" t="s">
        <v>126</v>
      </c>
      <c r="AE318" s="1">
        <v>50</v>
      </c>
      <c r="AF318" s="1" t="s">
        <v>88</v>
      </c>
      <c r="AG318" s="1">
        <v>5.0999999999999996</v>
      </c>
      <c r="AH318" s="1" t="s">
        <v>299</v>
      </c>
      <c r="AI318" s="1" t="s">
        <v>90</v>
      </c>
      <c r="AJ318" s="1" t="s">
        <v>91</v>
      </c>
      <c r="AK318" s="1" t="s">
        <v>92</v>
      </c>
      <c r="AL318" s="1" t="s">
        <v>72</v>
      </c>
      <c r="AM318" s="1" t="s">
        <v>229</v>
      </c>
      <c r="AN318" s="1" t="s">
        <v>72</v>
      </c>
      <c r="AO318" s="1" t="s">
        <v>796</v>
      </c>
      <c r="AP318" s="1" t="s">
        <v>72</v>
      </c>
      <c r="AQ318" s="1" t="s">
        <v>72</v>
      </c>
      <c r="AR318" s="1" t="s">
        <v>220</v>
      </c>
      <c r="AS318" s="1" t="s">
        <v>878</v>
      </c>
      <c r="AT318" s="1" t="s">
        <v>72</v>
      </c>
      <c r="AU318" s="3">
        <v>44571</v>
      </c>
      <c r="AV318" s="4">
        <v>0.84375</v>
      </c>
      <c r="AW318" s="4">
        <v>0.90625</v>
      </c>
      <c r="AX318" s="4">
        <f t="shared" si="3"/>
        <v>6.25E-2</v>
      </c>
      <c r="AY318" s="4">
        <f t="shared" si="4"/>
        <v>7.638888888888884E-2</v>
      </c>
      <c r="AZ318" s="4">
        <f t="shared" si="5"/>
        <v>0.38888888888888895</v>
      </c>
      <c r="BA318" s="1" t="s">
        <v>683</v>
      </c>
      <c r="BB318" s="1" t="s">
        <v>683</v>
      </c>
      <c r="BC318" s="1" t="s">
        <v>1675</v>
      </c>
      <c r="BD318" s="1">
        <v>15</v>
      </c>
      <c r="BE318" s="1" t="s">
        <v>95</v>
      </c>
      <c r="BF318" s="1" t="s">
        <v>75</v>
      </c>
      <c r="BG318" s="1" t="s">
        <v>75</v>
      </c>
      <c r="BH318" s="1" t="s">
        <v>88</v>
      </c>
      <c r="BI318" s="1" t="s">
        <v>79</v>
      </c>
      <c r="BJ318" s="1" t="s">
        <v>72</v>
      </c>
      <c r="BK318" s="1" t="s">
        <v>1343</v>
      </c>
      <c r="BL318" s="1" t="s">
        <v>72</v>
      </c>
      <c r="BM318" s="1">
        <v>35</v>
      </c>
      <c r="BN318" s="1" t="s">
        <v>72</v>
      </c>
      <c r="BO318" s="1" t="s">
        <v>88</v>
      </c>
      <c r="BP318" s="1" t="s">
        <v>72</v>
      </c>
      <c r="BQ318" s="1" t="s">
        <v>160</v>
      </c>
      <c r="BR318" s="1"/>
    </row>
    <row r="319" spans="1:70" ht="20.45" customHeight="1">
      <c r="A319" s="1" t="s">
        <v>1929</v>
      </c>
      <c r="B319" s="1">
        <v>220006</v>
      </c>
      <c r="C319" s="1" t="s">
        <v>71</v>
      </c>
      <c r="D319" s="3">
        <v>44574</v>
      </c>
      <c r="E319" s="4">
        <v>0.47847222222222219</v>
      </c>
      <c r="F319" s="5">
        <v>44562</v>
      </c>
      <c r="G319" s="3">
        <v>44574</v>
      </c>
      <c r="H319" s="4">
        <v>0.55208333333333337</v>
      </c>
      <c r="I319" s="4">
        <f t="shared" si="2"/>
        <v>7.3611111111111183E-2</v>
      </c>
      <c r="J319" s="1">
        <v>6</v>
      </c>
      <c r="K319" s="1" t="s">
        <v>1896</v>
      </c>
      <c r="L319" s="1" t="s">
        <v>1930</v>
      </c>
      <c r="M319" s="1" t="s">
        <v>75</v>
      </c>
      <c r="N319" s="1" t="s">
        <v>1915</v>
      </c>
      <c r="O319" s="1" t="s">
        <v>77</v>
      </c>
      <c r="P319" s="1" t="s">
        <v>78</v>
      </c>
      <c r="Q319" s="1" t="s">
        <v>78</v>
      </c>
      <c r="R319" s="1" t="s">
        <v>1898</v>
      </c>
      <c r="S319" s="1" t="s">
        <v>1898</v>
      </c>
      <c r="T319" s="1" t="s">
        <v>1931</v>
      </c>
      <c r="U319" s="1" t="s">
        <v>1932</v>
      </c>
      <c r="V319" s="1" t="s">
        <v>1900</v>
      </c>
      <c r="W319" s="1" t="s">
        <v>813</v>
      </c>
      <c r="X319" s="1" t="s">
        <v>813</v>
      </c>
      <c r="Y319" s="1" t="s">
        <v>814</v>
      </c>
      <c r="Z319" s="1" t="s">
        <v>84</v>
      </c>
      <c r="AA319" s="1" t="s">
        <v>72</v>
      </c>
      <c r="AB319" s="1" t="s">
        <v>140</v>
      </c>
      <c r="AC319" s="1" t="s">
        <v>141</v>
      </c>
      <c r="AD319" s="1" t="s">
        <v>126</v>
      </c>
      <c r="AE319" s="1">
        <v>53</v>
      </c>
      <c r="AF319" s="1" t="s">
        <v>88</v>
      </c>
      <c r="AG319" s="1">
        <v>5.2</v>
      </c>
      <c r="AH319" s="1" t="s">
        <v>299</v>
      </c>
      <c r="AI319" s="1" t="s">
        <v>90</v>
      </c>
      <c r="AJ319" s="1" t="s">
        <v>91</v>
      </c>
      <c r="AK319" s="1" t="s">
        <v>1217</v>
      </c>
      <c r="AL319" s="1" t="s">
        <v>72</v>
      </c>
      <c r="AM319" s="1" t="s">
        <v>217</v>
      </c>
      <c r="AN319" s="1">
        <v>2</v>
      </c>
      <c r="AO319" s="21" t="s">
        <v>1933</v>
      </c>
      <c r="AP319" s="1" t="s">
        <v>72</v>
      </c>
      <c r="AQ319" s="1" t="s">
        <v>72</v>
      </c>
      <c r="AR319" s="1" t="s">
        <v>220</v>
      </c>
      <c r="AS319" s="1" t="s">
        <v>72</v>
      </c>
      <c r="AT319" s="1" t="s">
        <v>72</v>
      </c>
      <c r="AU319" s="3">
        <v>44574</v>
      </c>
      <c r="AV319" s="4">
        <v>0.66666666666666663</v>
      </c>
      <c r="AW319" s="4">
        <v>0.75</v>
      </c>
      <c r="AX319" s="4">
        <f t="shared" si="3"/>
        <v>8.333333333333337E-2</v>
      </c>
      <c r="AY319" s="4">
        <f t="shared" si="4"/>
        <v>0.19791666666666663</v>
      </c>
      <c r="AZ319" s="4">
        <f t="shared" si="5"/>
        <v>0.27152777777777781</v>
      </c>
      <c r="BA319" s="1" t="s">
        <v>1184</v>
      </c>
      <c r="BB319" s="1" t="s">
        <v>1184</v>
      </c>
      <c r="BC319" s="1" t="s">
        <v>1675</v>
      </c>
      <c r="BD319" s="1">
        <v>15</v>
      </c>
      <c r="BE319" s="1" t="s">
        <v>1934</v>
      </c>
      <c r="BF319" s="1" t="s">
        <v>88</v>
      </c>
      <c r="BG319" s="1" t="s">
        <v>88</v>
      </c>
      <c r="BH319" s="1" t="s">
        <v>88</v>
      </c>
      <c r="BI319" s="1" t="s">
        <v>96</v>
      </c>
      <c r="BJ319" s="1" t="s">
        <v>72</v>
      </c>
      <c r="BK319" s="1" t="s">
        <v>1343</v>
      </c>
      <c r="BL319" s="1" t="s">
        <v>72</v>
      </c>
      <c r="BM319" s="1">
        <v>49</v>
      </c>
      <c r="BN319" s="1" t="s">
        <v>72</v>
      </c>
      <c r="BO319" s="1" t="s">
        <v>72</v>
      </c>
      <c r="BP319" s="1" t="s">
        <v>72</v>
      </c>
      <c r="BQ319" s="21" t="s">
        <v>99</v>
      </c>
      <c r="BR319" s="21" t="s">
        <v>100</v>
      </c>
    </row>
    <row r="320" spans="1:70" ht="20.45" customHeight="1">
      <c r="A320" s="1" t="s">
        <v>1935</v>
      </c>
      <c r="B320" s="1">
        <v>220007</v>
      </c>
      <c r="C320" s="1" t="s">
        <v>497</v>
      </c>
      <c r="D320" s="3">
        <v>44575</v>
      </c>
      <c r="E320" s="4">
        <v>0.4777777777777778</v>
      </c>
      <c r="F320" s="5">
        <v>44562</v>
      </c>
      <c r="G320" s="3">
        <v>44575</v>
      </c>
      <c r="H320" s="4">
        <v>0.55208333333333337</v>
      </c>
      <c r="I320" s="4">
        <f t="shared" si="2"/>
        <v>7.4305555555555569E-2</v>
      </c>
      <c r="J320" s="1">
        <v>5</v>
      </c>
      <c r="K320" s="1" t="s">
        <v>1896</v>
      </c>
      <c r="L320" s="1" t="s">
        <v>1936</v>
      </c>
      <c r="M320" s="1" t="s">
        <v>75</v>
      </c>
      <c r="N320" s="1" t="s">
        <v>1812</v>
      </c>
      <c r="O320" s="1" t="s">
        <v>497</v>
      </c>
      <c r="P320" s="1" t="s">
        <v>78</v>
      </c>
      <c r="Q320" s="1" t="s">
        <v>78</v>
      </c>
      <c r="R320" s="1" t="s">
        <v>1927</v>
      </c>
      <c r="S320" s="1" t="s">
        <v>1927</v>
      </c>
      <c r="T320" s="34" t="s">
        <v>72</v>
      </c>
      <c r="U320" s="1" t="s">
        <v>1937</v>
      </c>
      <c r="V320" s="1" t="s">
        <v>1900</v>
      </c>
      <c r="W320" s="1" t="s">
        <v>813</v>
      </c>
      <c r="X320" s="1" t="s">
        <v>813</v>
      </c>
      <c r="Y320" s="1" t="s">
        <v>814</v>
      </c>
      <c r="Z320" s="1" t="s">
        <v>84</v>
      </c>
      <c r="AA320" s="1" t="s">
        <v>72</v>
      </c>
      <c r="AB320" s="1" t="s">
        <v>196</v>
      </c>
      <c r="AC320" s="1" t="s">
        <v>1938</v>
      </c>
      <c r="AD320" s="1" t="s">
        <v>87</v>
      </c>
      <c r="AE320" s="1">
        <v>31</v>
      </c>
      <c r="AF320" s="1" t="s">
        <v>88</v>
      </c>
      <c r="AG320" s="39">
        <v>5</v>
      </c>
      <c r="AH320" s="1" t="s">
        <v>299</v>
      </c>
      <c r="AI320" s="1" t="s">
        <v>90</v>
      </c>
      <c r="AJ320" s="1" t="s">
        <v>970</v>
      </c>
      <c r="AK320" s="1" t="s">
        <v>1939</v>
      </c>
      <c r="AL320" s="1" t="s">
        <v>72</v>
      </c>
      <c r="AM320" s="1" t="s">
        <v>254</v>
      </c>
      <c r="AN320" s="1">
        <v>2</v>
      </c>
      <c r="AO320" s="21" t="s">
        <v>1322</v>
      </c>
      <c r="AP320" s="1" t="s">
        <v>72</v>
      </c>
      <c r="AQ320" s="1" t="s">
        <v>72</v>
      </c>
      <c r="AR320" s="1" t="s">
        <v>220</v>
      </c>
      <c r="AS320" s="1" t="s">
        <v>72</v>
      </c>
      <c r="AT320" s="1" t="s">
        <v>72</v>
      </c>
      <c r="AU320" s="3">
        <v>44575</v>
      </c>
      <c r="AV320" s="4">
        <v>0.625</v>
      </c>
      <c r="AW320" s="4">
        <v>0.7090277777777777</v>
      </c>
      <c r="AX320" s="4">
        <f t="shared" si="3"/>
        <v>8.4027777777777701E-2</v>
      </c>
      <c r="AY320" s="4">
        <f t="shared" si="4"/>
        <v>0.15694444444444433</v>
      </c>
      <c r="AZ320" s="4">
        <f t="shared" si="5"/>
        <v>0.2312499999999999</v>
      </c>
      <c r="BA320" s="1" t="s">
        <v>1940</v>
      </c>
      <c r="BB320" s="1" t="s">
        <v>1941</v>
      </c>
      <c r="BC320" s="1" t="s">
        <v>1675</v>
      </c>
      <c r="BD320" s="1">
        <v>15</v>
      </c>
      <c r="BE320" s="1" t="s">
        <v>742</v>
      </c>
      <c r="BF320" s="1" t="s">
        <v>75</v>
      </c>
      <c r="BG320" s="1" t="s">
        <v>75</v>
      </c>
      <c r="BH320" s="1" t="s">
        <v>88</v>
      </c>
      <c r="BI320" s="1" t="s">
        <v>79</v>
      </c>
      <c r="BJ320" s="1" t="s">
        <v>72</v>
      </c>
      <c r="BK320" s="1" t="s">
        <v>1343</v>
      </c>
      <c r="BL320" s="1" t="s">
        <v>72</v>
      </c>
      <c r="BM320" s="1">
        <v>45</v>
      </c>
      <c r="BN320" s="1" t="s">
        <v>72</v>
      </c>
      <c r="BO320" s="1" t="s">
        <v>72</v>
      </c>
      <c r="BP320" s="1" t="s">
        <v>72</v>
      </c>
      <c r="BQ320" s="1" t="s">
        <v>160</v>
      </c>
      <c r="BR320" s="1"/>
    </row>
    <row r="321" spans="1:70" ht="20.45" customHeight="1">
      <c r="A321" s="1" t="s">
        <v>1942</v>
      </c>
      <c r="B321" s="1">
        <v>220007</v>
      </c>
      <c r="C321" s="1" t="s">
        <v>71</v>
      </c>
      <c r="D321" s="3">
        <v>44575</v>
      </c>
      <c r="E321" s="4">
        <v>0.4777777777777778</v>
      </c>
      <c r="F321" s="5">
        <v>44562</v>
      </c>
      <c r="G321" s="3">
        <v>44575</v>
      </c>
      <c r="H321" s="4">
        <v>0.55208333333333337</v>
      </c>
      <c r="I321" s="4">
        <f t="shared" si="2"/>
        <v>7.4305555555555569E-2</v>
      </c>
      <c r="J321" s="1">
        <v>5</v>
      </c>
      <c r="K321" s="1" t="s">
        <v>1896</v>
      </c>
      <c r="L321" s="1" t="s">
        <v>1936</v>
      </c>
      <c r="M321" s="1" t="s">
        <v>75</v>
      </c>
      <c r="N321" s="1" t="s">
        <v>1915</v>
      </c>
      <c r="O321" s="1" t="s">
        <v>77</v>
      </c>
      <c r="P321" s="1" t="s">
        <v>78</v>
      </c>
      <c r="Q321" s="1" t="s">
        <v>78</v>
      </c>
      <c r="R321" s="1" t="s">
        <v>1927</v>
      </c>
      <c r="S321" s="1" t="s">
        <v>1927</v>
      </c>
      <c r="T321" s="34" t="s">
        <v>72</v>
      </c>
      <c r="U321" s="1" t="s">
        <v>1943</v>
      </c>
      <c r="V321" s="1" t="s">
        <v>1900</v>
      </c>
      <c r="W321" s="1" t="s">
        <v>813</v>
      </c>
      <c r="X321" s="1" t="s">
        <v>813</v>
      </c>
      <c r="Y321" s="1" t="s">
        <v>814</v>
      </c>
      <c r="Z321" s="1" t="s">
        <v>84</v>
      </c>
      <c r="AA321" s="1" t="s">
        <v>72</v>
      </c>
      <c r="AB321" s="1" t="s">
        <v>196</v>
      </c>
      <c r="AC321" s="1" t="s">
        <v>1938</v>
      </c>
      <c r="AD321" s="1" t="s">
        <v>87</v>
      </c>
      <c r="AE321" s="1">
        <v>31</v>
      </c>
      <c r="AF321" s="1" t="s">
        <v>88</v>
      </c>
      <c r="AG321" s="39">
        <v>5</v>
      </c>
      <c r="AH321" s="1" t="s">
        <v>299</v>
      </c>
      <c r="AI321" s="1" t="s">
        <v>90</v>
      </c>
      <c r="AJ321" s="1" t="s">
        <v>970</v>
      </c>
      <c r="AK321" s="1" t="s">
        <v>1939</v>
      </c>
      <c r="AL321" s="1" t="s">
        <v>72</v>
      </c>
      <c r="AM321" s="1" t="s">
        <v>254</v>
      </c>
      <c r="AN321" s="1">
        <v>2</v>
      </c>
      <c r="AO321" s="21" t="s">
        <v>1322</v>
      </c>
      <c r="AP321" s="1" t="s">
        <v>72</v>
      </c>
      <c r="AQ321" s="1" t="s">
        <v>72</v>
      </c>
      <c r="AR321" s="1" t="s">
        <v>220</v>
      </c>
      <c r="AS321" s="1" t="s">
        <v>72</v>
      </c>
      <c r="AT321" s="1" t="s">
        <v>72</v>
      </c>
      <c r="AU321" s="3">
        <v>44575</v>
      </c>
      <c r="AV321" s="4">
        <v>0.625</v>
      </c>
      <c r="AW321" s="4">
        <v>0.7090277777777777</v>
      </c>
      <c r="AX321" s="4">
        <f t="shared" si="3"/>
        <v>8.4027777777777701E-2</v>
      </c>
      <c r="AY321" s="4">
        <f t="shared" si="4"/>
        <v>0.15694444444444433</v>
      </c>
      <c r="AZ321" s="4">
        <f t="shared" si="5"/>
        <v>0.2312499999999999</v>
      </c>
      <c r="BA321" s="1" t="s">
        <v>1940</v>
      </c>
      <c r="BB321" s="1" t="s">
        <v>1941</v>
      </c>
      <c r="BC321" s="1" t="s">
        <v>1675</v>
      </c>
      <c r="BD321" s="1">
        <v>15</v>
      </c>
      <c r="BE321" s="1" t="s">
        <v>742</v>
      </c>
      <c r="BF321" s="1" t="s">
        <v>75</v>
      </c>
      <c r="BG321" s="1" t="s">
        <v>88</v>
      </c>
      <c r="BH321" s="1" t="s">
        <v>88</v>
      </c>
      <c r="BI321" s="1" t="s">
        <v>79</v>
      </c>
      <c r="BJ321" s="1" t="s">
        <v>72</v>
      </c>
      <c r="BK321" s="1" t="s">
        <v>1783</v>
      </c>
      <c r="BL321" s="1" t="s">
        <v>72</v>
      </c>
      <c r="BM321" s="1">
        <v>55</v>
      </c>
      <c r="BN321" s="1" t="s">
        <v>88</v>
      </c>
      <c r="BO321" s="1" t="s">
        <v>72</v>
      </c>
      <c r="BP321" s="1" t="s">
        <v>72</v>
      </c>
      <c r="BQ321" s="1" t="s">
        <v>160</v>
      </c>
      <c r="BR321" s="1" t="s">
        <v>440</v>
      </c>
    </row>
    <row r="322" spans="1:70" ht="20.45" customHeight="1">
      <c r="A322" s="1" t="s">
        <v>1944</v>
      </c>
      <c r="B322" s="1">
        <v>220008</v>
      </c>
      <c r="C322" s="1" t="s">
        <v>71</v>
      </c>
      <c r="D322" s="3">
        <v>44579</v>
      </c>
      <c r="E322" s="4">
        <v>0.41666666666666669</v>
      </c>
      <c r="F322" s="5">
        <v>44562</v>
      </c>
      <c r="G322" s="3">
        <v>44579</v>
      </c>
      <c r="H322" s="4">
        <v>0.55555555555555558</v>
      </c>
      <c r="I322" s="4">
        <f t="shared" si="2"/>
        <v>0.1388888888888889</v>
      </c>
      <c r="J322" s="1">
        <v>4</v>
      </c>
      <c r="K322" s="1" t="s">
        <v>1896</v>
      </c>
      <c r="L322" s="1" t="s">
        <v>1945</v>
      </c>
      <c r="M322" s="1" t="s">
        <v>75</v>
      </c>
      <c r="N322" s="1" t="s">
        <v>1915</v>
      </c>
      <c r="O322" s="1" t="s">
        <v>77</v>
      </c>
      <c r="P322" s="1" t="s">
        <v>78</v>
      </c>
      <c r="Q322" s="1" t="s">
        <v>78</v>
      </c>
      <c r="R322" s="1" t="s">
        <v>1898</v>
      </c>
      <c r="S322" s="1" t="s">
        <v>1898</v>
      </c>
      <c r="T322" s="34" t="s">
        <v>72</v>
      </c>
      <c r="U322" s="1" t="s">
        <v>1946</v>
      </c>
      <c r="V322" s="1" t="s">
        <v>1900</v>
      </c>
      <c r="W322" s="1" t="s">
        <v>813</v>
      </c>
      <c r="X322" s="1" t="s">
        <v>813</v>
      </c>
      <c r="Y322" s="1" t="s">
        <v>814</v>
      </c>
      <c r="Z322" s="1" t="s">
        <v>84</v>
      </c>
      <c r="AA322" s="1" t="s">
        <v>72</v>
      </c>
      <c r="AB322" s="1" t="s">
        <v>104</v>
      </c>
      <c r="AC322" s="1" t="s">
        <v>1947</v>
      </c>
      <c r="AD322" s="1" t="s">
        <v>87</v>
      </c>
      <c r="AE322" s="1">
        <v>59</v>
      </c>
      <c r="AF322" s="1" t="s">
        <v>88</v>
      </c>
      <c r="AG322" s="1">
        <v>5.0999999999999996</v>
      </c>
      <c r="AH322" s="1" t="s">
        <v>299</v>
      </c>
      <c r="AI322" s="1" t="s">
        <v>90</v>
      </c>
      <c r="AJ322" s="1" t="s">
        <v>91</v>
      </c>
      <c r="AK322" s="1" t="s">
        <v>1217</v>
      </c>
      <c r="AL322" s="1" t="s">
        <v>72</v>
      </c>
      <c r="AM322" s="1" t="s">
        <v>229</v>
      </c>
      <c r="AN322" s="1">
        <v>2</v>
      </c>
      <c r="AO322" s="21" t="s">
        <v>933</v>
      </c>
      <c r="AP322" s="1" t="s">
        <v>72</v>
      </c>
      <c r="AQ322" s="1" t="s">
        <v>72</v>
      </c>
      <c r="AR322" s="1" t="s">
        <v>220</v>
      </c>
      <c r="AS322" s="1" t="s">
        <v>72</v>
      </c>
      <c r="AT322" s="1" t="s">
        <v>72</v>
      </c>
      <c r="AU322" s="3">
        <v>44579</v>
      </c>
      <c r="AV322" s="4">
        <v>0.58333333333333337</v>
      </c>
      <c r="AW322" s="4">
        <v>0.70833333333333337</v>
      </c>
      <c r="AX322" s="4">
        <f t="shared" si="3"/>
        <v>0.125</v>
      </c>
      <c r="AY322" s="4">
        <f t="shared" si="4"/>
        <v>0.15277777777777779</v>
      </c>
      <c r="AZ322" s="4">
        <f t="shared" si="5"/>
        <v>0.29166666666666669</v>
      </c>
      <c r="BA322" s="1" t="s">
        <v>1948</v>
      </c>
      <c r="BB322" s="1" t="s">
        <v>1948</v>
      </c>
      <c r="BC322" s="1" t="s">
        <v>1675</v>
      </c>
      <c r="BD322" s="1">
        <v>15</v>
      </c>
      <c r="BE322" s="1" t="s">
        <v>742</v>
      </c>
      <c r="BF322" s="1" t="s">
        <v>75</v>
      </c>
      <c r="BG322" s="1" t="s">
        <v>88</v>
      </c>
      <c r="BH322" s="1" t="s">
        <v>88</v>
      </c>
      <c r="BI322" s="1" t="s">
        <v>96</v>
      </c>
      <c r="BJ322" s="1" t="s">
        <v>72</v>
      </c>
      <c r="BK322" s="1" t="s">
        <v>1343</v>
      </c>
      <c r="BL322" s="1" t="s">
        <v>72</v>
      </c>
      <c r="BM322" s="40">
        <v>73</v>
      </c>
      <c r="BN322" s="1" t="s">
        <v>72</v>
      </c>
      <c r="BO322" s="1" t="s">
        <v>72</v>
      </c>
      <c r="BP322" s="1" t="s">
        <v>72</v>
      </c>
      <c r="BQ322" s="21" t="s">
        <v>99</v>
      </c>
      <c r="BR322" s="21" t="s">
        <v>100</v>
      </c>
    </row>
    <row r="323" spans="1:70" ht="20.45" customHeight="1">
      <c r="A323" s="1" t="s">
        <v>1949</v>
      </c>
      <c r="B323" s="1">
        <v>220008</v>
      </c>
      <c r="C323" s="1" t="s">
        <v>71</v>
      </c>
      <c r="D323" s="3">
        <v>44579</v>
      </c>
      <c r="E323" s="4">
        <v>0.41666666666666669</v>
      </c>
      <c r="F323" s="5">
        <v>44562</v>
      </c>
      <c r="G323" s="3">
        <v>44579</v>
      </c>
      <c r="H323" s="4">
        <v>0.55555555555555558</v>
      </c>
      <c r="I323" s="4">
        <f t="shared" si="2"/>
        <v>0.1388888888888889</v>
      </c>
      <c r="J323" s="1">
        <v>4</v>
      </c>
      <c r="K323" s="1" t="s">
        <v>1896</v>
      </c>
      <c r="L323" s="1" t="s">
        <v>1945</v>
      </c>
      <c r="M323" s="1" t="s">
        <v>75</v>
      </c>
      <c r="N323" s="1" t="s">
        <v>1915</v>
      </c>
      <c r="O323" s="1" t="s">
        <v>77</v>
      </c>
      <c r="P323" s="1" t="s">
        <v>78</v>
      </c>
      <c r="Q323" s="1" t="s">
        <v>78</v>
      </c>
      <c r="R323" s="1" t="s">
        <v>1898</v>
      </c>
      <c r="S323" s="1" t="s">
        <v>1898</v>
      </c>
      <c r="T323" s="34" t="s">
        <v>72</v>
      </c>
      <c r="U323" s="1" t="s">
        <v>1950</v>
      </c>
      <c r="V323" s="1" t="s">
        <v>1900</v>
      </c>
      <c r="W323" s="1" t="s">
        <v>813</v>
      </c>
      <c r="X323" s="1" t="s">
        <v>813</v>
      </c>
      <c r="Y323" s="1" t="s">
        <v>814</v>
      </c>
      <c r="Z323" s="1" t="s">
        <v>84</v>
      </c>
      <c r="AA323" s="1" t="s">
        <v>72</v>
      </c>
      <c r="AB323" s="1" t="s">
        <v>104</v>
      </c>
      <c r="AC323" s="1" t="s">
        <v>1947</v>
      </c>
      <c r="AD323" s="1" t="s">
        <v>87</v>
      </c>
      <c r="AE323" s="1">
        <v>59</v>
      </c>
      <c r="AF323" s="1" t="s">
        <v>88</v>
      </c>
      <c r="AG323" s="1">
        <v>5.0999999999999996</v>
      </c>
      <c r="AH323" s="1" t="s">
        <v>299</v>
      </c>
      <c r="AI323" s="1" t="s">
        <v>90</v>
      </c>
      <c r="AJ323" s="1" t="s">
        <v>91</v>
      </c>
      <c r="AK323" s="1" t="s">
        <v>1217</v>
      </c>
      <c r="AL323" s="1" t="s">
        <v>72</v>
      </c>
      <c r="AM323" s="1" t="s">
        <v>229</v>
      </c>
      <c r="AN323" s="1">
        <v>2</v>
      </c>
      <c r="AO323" s="21" t="s">
        <v>933</v>
      </c>
      <c r="AP323" s="1" t="s">
        <v>72</v>
      </c>
      <c r="AQ323" s="1" t="s">
        <v>72</v>
      </c>
      <c r="AR323" s="1" t="s">
        <v>220</v>
      </c>
      <c r="AS323" s="1" t="s">
        <v>72</v>
      </c>
      <c r="AT323" s="1" t="s">
        <v>72</v>
      </c>
      <c r="AU323" s="3">
        <v>44579</v>
      </c>
      <c r="AV323" s="4">
        <v>0.58333333333333337</v>
      </c>
      <c r="AW323" s="4">
        <v>0.70833333333333337</v>
      </c>
      <c r="AX323" s="4">
        <f t="shared" si="3"/>
        <v>0.125</v>
      </c>
      <c r="AY323" s="4">
        <f t="shared" si="4"/>
        <v>0.15277777777777779</v>
      </c>
      <c r="AZ323" s="4">
        <f t="shared" si="5"/>
        <v>0.29166666666666669</v>
      </c>
      <c r="BA323" s="1" t="s">
        <v>1948</v>
      </c>
      <c r="BB323" s="1" t="s">
        <v>1948</v>
      </c>
      <c r="BC323" s="1" t="s">
        <v>1675</v>
      </c>
      <c r="BD323" s="1">
        <v>15</v>
      </c>
      <c r="BE323" s="1" t="s">
        <v>742</v>
      </c>
      <c r="BF323" s="1" t="s">
        <v>75</v>
      </c>
      <c r="BG323" s="1" t="s">
        <v>88</v>
      </c>
      <c r="BH323" s="1" t="s">
        <v>88</v>
      </c>
      <c r="BI323" s="1" t="s">
        <v>96</v>
      </c>
      <c r="BJ323" s="1" t="s">
        <v>72</v>
      </c>
      <c r="BK323" s="1" t="s">
        <v>1343</v>
      </c>
      <c r="BL323" s="1" t="s">
        <v>72</v>
      </c>
      <c r="BM323" s="40">
        <v>73</v>
      </c>
      <c r="BN323" s="1" t="s">
        <v>72</v>
      </c>
      <c r="BO323" s="1" t="s">
        <v>72</v>
      </c>
      <c r="BP323" s="1" t="s">
        <v>72</v>
      </c>
      <c r="BQ323" s="21" t="s">
        <v>99</v>
      </c>
      <c r="BR323" s="21" t="s">
        <v>100</v>
      </c>
    </row>
    <row r="324" spans="1:70" ht="20.45" customHeight="1">
      <c r="A324" s="1">
        <v>220009</v>
      </c>
      <c r="B324" s="1">
        <v>220009</v>
      </c>
      <c r="C324" s="1" t="s">
        <v>71</v>
      </c>
      <c r="D324" s="3">
        <v>44580</v>
      </c>
      <c r="E324" s="4">
        <v>0.46527777777777773</v>
      </c>
      <c r="F324" s="5">
        <v>44562</v>
      </c>
      <c r="G324" s="3">
        <v>44580</v>
      </c>
      <c r="H324" s="4">
        <v>0.56597222222222221</v>
      </c>
      <c r="I324" s="4">
        <f t="shared" si="2"/>
        <v>0.10069444444444448</v>
      </c>
      <c r="J324" s="1">
        <v>4</v>
      </c>
      <c r="K324" s="1" t="s">
        <v>1951</v>
      </c>
      <c r="L324" s="1" t="s">
        <v>1952</v>
      </c>
      <c r="M324" s="1" t="s">
        <v>75</v>
      </c>
      <c r="N324" s="1" t="s">
        <v>170</v>
      </c>
      <c r="O324" s="1" t="s">
        <v>473</v>
      </c>
      <c r="P324" s="1" t="s">
        <v>172</v>
      </c>
      <c r="Q324" s="1" t="s">
        <v>78</v>
      </c>
      <c r="R324" s="1" t="s">
        <v>1927</v>
      </c>
      <c r="S324" s="1" t="s">
        <v>1927</v>
      </c>
      <c r="T324" s="1" t="s">
        <v>681</v>
      </c>
      <c r="U324" s="75" t="s">
        <v>72</v>
      </c>
      <c r="V324" s="1" t="s">
        <v>1900</v>
      </c>
      <c r="W324" s="1" t="s">
        <v>1953</v>
      </c>
      <c r="X324" s="1" t="s">
        <v>1953</v>
      </c>
      <c r="Y324" s="1" t="s">
        <v>1954</v>
      </c>
      <c r="Z324" s="1" t="s">
        <v>84</v>
      </c>
      <c r="AA324" s="1" t="s">
        <v>72</v>
      </c>
      <c r="AB324" s="1" t="s">
        <v>104</v>
      </c>
      <c r="AC324" s="1" t="s">
        <v>1060</v>
      </c>
      <c r="AD324" s="1" t="s">
        <v>126</v>
      </c>
      <c r="AE324" s="1">
        <v>63</v>
      </c>
      <c r="AF324" s="1" t="s">
        <v>88</v>
      </c>
      <c r="AG324" s="1">
        <v>5.3</v>
      </c>
      <c r="AH324" s="1" t="s">
        <v>299</v>
      </c>
      <c r="AI324" s="1" t="s">
        <v>90</v>
      </c>
      <c r="AJ324" s="1" t="s">
        <v>91</v>
      </c>
      <c r="AK324" s="1" t="s">
        <v>429</v>
      </c>
      <c r="AL324" s="1" t="s">
        <v>72</v>
      </c>
      <c r="AM324" s="1" t="s">
        <v>72</v>
      </c>
      <c r="AN324" s="1" t="s">
        <v>72</v>
      </c>
      <c r="AO324" s="1" t="s">
        <v>72</v>
      </c>
      <c r="AP324" s="1" t="s">
        <v>72</v>
      </c>
      <c r="AQ324" s="1" t="s">
        <v>72</v>
      </c>
      <c r="AR324" s="1" t="s">
        <v>72</v>
      </c>
      <c r="AS324" s="1" t="s">
        <v>72</v>
      </c>
      <c r="AT324" s="1" t="s">
        <v>72</v>
      </c>
      <c r="AU324" s="3">
        <v>44580</v>
      </c>
      <c r="AV324" s="4">
        <v>0.68402777777777779</v>
      </c>
      <c r="AW324" s="4" t="s">
        <v>72</v>
      </c>
      <c r="AX324" s="4" t="s">
        <v>72</v>
      </c>
      <c r="AY324" s="4" t="s">
        <v>72</v>
      </c>
      <c r="AZ324" s="6" t="s">
        <v>72</v>
      </c>
      <c r="BA324" s="1" t="s">
        <v>1955</v>
      </c>
      <c r="BB324" s="1" t="s">
        <v>1955</v>
      </c>
      <c r="BC324" s="1" t="s">
        <v>72</v>
      </c>
      <c r="BD324" s="1">
        <v>15</v>
      </c>
      <c r="BE324" s="1" t="s">
        <v>742</v>
      </c>
      <c r="BF324" s="1" t="s">
        <v>75</v>
      </c>
      <c r="BG324" s="1" t="s">
        <v>75</v>
      </c>
      <c r="BH324" s="1" t="s">
        <v>88</v>
      </c>
      <c r="BI324" s="1" t="s">
        <v>79</v>
      </c>
      <c r="BJ324" s="6" t="s">
        <v>72</v>
      </c>
      <c r="BK324" s="6" t="s">
        <v>72</v>
      </c>
      <c r="BL324" s="6" t="s">
        <v>72</v>
      </c>
      <c r="BM324" s="6" t="s">
        <v>72</v>
      </c>
      <c r="BN324" s="6" t="s">
        <v>72</v>
      </c>
      <c r="BO324" s="6" t="s">
        <v>72</v>
      </c>
      <c r="BP324" s="6" t="s">
        <v>72</v>
      </c>
      <c r="BQ324" s="1" t="s">
        <v>160</v>
      </c>
      <c r="BR324" s="1"/>
    </row>
    <row r="325" spans="1:70" ht="20.45" customHeight="1">
      <c r="A325" s="1" t="s">
        <v>1956</v>
      </c>
      <c r="B325" s="1">
        <v>220010</v>
      </c>
      <c r="C325" s="1" t="s">
        <v>497</v>
      </c>
      <c r="D325" s="3">
        <v>44580</v>
      </c>
      <c r="E325" s="4">
        <v>0.51041666666666663</v>
      </c>
      <c r="F325" s="5">
        <v>44562</v>
      </c>
      <c r="G325" s="3">
        <v>44580</v>
      </c>
      <c r="H325" s="4">
        <v>0.82291666666666663</v>
      </c>
      <c r="I325" s="4">
        <f t="shared" si="2"/>
        <v>0.3125</v>
      </c>
      <c r="J325" s="1">
        <v>2</v>
      </c>
      <c r="K325" s="1" t="s">
        <v>1896</v>
      </c>
      <c r="L325" s="1" t="s">
        <v>1957</v>
      </c>
      <c r="M325" s="1" t="s">
        <v>75</v>
      </c>
      <c r="N325" s="1" t="s">
        <v>1812</v>
      </c>
      <c r="O325" s="1" t="s">
        <v>497</v>
      </c>
      <c r="P325" s="1" t="s">
        <v>78</v>
      </c>
      <c r="Q325" s="1" t="s">
        <v>78</v>
      </c>
      <c r="R325" s="1" t="s">
        <v>1898</v>
      </c>
      <c r="S325" s="1" t="s">
        <v>1898</v>
      </c>
      <c r="T325" s="34" t="s">
        <v>72</v>
      </c>
      <c r="U325" s="1" t="s">
        <v>1958</v>
      </c>
      <c r="V325" s="1" t="s">
        <v>80</v>
      </c>
      <c r="W325" s="1" t="s">
        <v>778</v>
      </c>
      <c r="X325" s="1" t="s">
        <v>779</v>
      </c>
      <c r="Y325" s="1" t="s">
        <v>780</v>
      </c>
      <c r="Z325" s="1" t="s">
        <v>84</v>
      </c>
      <c r="AA325" s="1" t="s">
        <v>72</v>
      </c>
      <c r="AB325" s="1" t="s">
        <v>140</v>
      </c>
      <c r="AC325" s="1" t="s">
        <v>140</v>
      </c>
      <c r="AD325" s="1" t="s">
        <v>126</v>
      </c>
      <c r="AE325" s="1">
        <v>63</v>
      </c>
      <c r="AF325" s="1" t="s">
        <v>88</v>
      </c>
      <c r="AG325" s="1">
        <v>5.0999999999999996</v>
      </c>
      <c r="AH325" s="1" t="s">
        <v>299</v>
      </c>
      <c r="AI325" s="1" t="s">
        <v>90</v>
      </c>
      <c r="AJ325" s="1" t="s">
        <v>91</v>
      </c>
      <c r="AK325" s="1" t="s">
        <v>92</v>
      </c>
      <c r="AL325" s="1" t="s">
        <v>72</v>
      </c>
      <c r="AM325" s="1" t="s">
        <v>229</v>
      </c>
      <c r="AN325" s="1" t="s">
        <v>72</v>
      </c>
      <c r="AO325" s="1" t="s">
        <v>1235</v>
      </c>
      <c r="AP325" s="1" t="s">
        <v>72</v>
      </c>
      <c r="AQ325" s="1" t="s">
        <v>72</v>
      </c>
      <c r="AR325" s="1" t="s">
        <v>220</v>
      </c>
      <c r="AS325" s="1" t="s">
        <v>878</v>
      </c>
      <c r="AT325" s="1" t="s">
        <v>72</v>
      </c>
      <c r="AU325" s="3">
        <v>44580</v>
      </c>
      <c r="AV325" s="4">
        <v>0.84027777777777779</v>
      </c>
      <c r="AW325" s="4">
        <v>0.90625</v>
      </c>
      <c r="AX325" s="4">
        <f t="shared" ref="AX325:AX332" si="6">AW325-AV325</f>
        <v>6.597222222222221E-2</v>
      </c>
      <c r="AY325" s="4">
        <f t="shared" ref="AY325:AY332" si="7">AW325-H325</f>
        <v>8.333333333333337E-2</v>
      </c>
      <c r="AZ325" s="4">
        <f t="shared" ref="AZ325:AZ332" si="8">AW325-E325</f>
        <v>0.39583333333333337</v>
      </c>
      <c r="BA325" s="1" t="s">
        <v>1512</v>
      </c>
      <c r="BB325" s="1" t="s">
        <v>1512</v>
      </c>
      <c r="BC325" s="1" t="s">
        <v>1675</v>
      </c>
      <c r="BD325" s="1">
        <v>15</v>
      </c>
      <c r="BE325" s="1" t="s">
        <v>183</v>
      </c>
      <c r="BF325" s="1" t="s">
        <v>75</v>
      </c>
      <c r="BG325" s="1" t="s">
        <v>75</v>
      </c>
      <c r="BH325" s="1" t="s">
        <v>88</v>
      </c>
      <c r="BI325" s="1" t="s">
        <v>96</v>
      </c>
      <c r="BJ325" s="1" t="s">
        <v>72</v>
      </c>
      <c r="BK325" s="1" t="s">
        <v>1343</v>
      </c>
      <c r="BL325" s="1" t="s">
        <v>72</v>
      </c>
      <c r="BM325" s="1">
        <v>43</v>
      </c>
      <c r="BN325" s="1" t="s">
        <v>72</v>
      </c>
      <c r="BO325" s="1" t="s">
        <v>72</v>
      </c>
      <c r="BP325" s="1" t="s">
        <v>72</v>
      </c>
      <c r="BQ325" s="21" t="s">
        <v>99</v>
      </c>
      <c r="BR325" s="1"/>
    </row>
    <row r="326" spans="1:70" ht="20.45" customHeight="1">
      <c r="A326" s="1" t="s">
        <v>1959</v>
      </c>
      <c r="B326" s="1">
        <v>220011</v>
      </c>
      <c r="C326" s="1" t="s">
        <v>71</v>
      </c>
      <c r="D326" s="3">
        <v>44581</v>
      </c>
      <c r="E326" s="4">
        <v>0.52777777777777779</v>
      </c>
      <c r="F326" s="5">
        <v>44562</v>
      </c>
      <c r="G326" s="3">
        <v>44581</v>
      </c>
      <c r="H326" s="4">
        <v>0.84722222222222221</v>
      </c>
      <c r="I326" s="4">
        <f t="shared" si="2"/>
        <v>0.31944444444444442</v>
      </c>
      <c r="J326" s="1">
        <v>2</v>
      </c>
      <c r="K326" s="1" t="s">
        <v>1896</v>
      </c>
      <c r="L326" s="1" t="s">
        <v>1960</v>
      </c>
      <c r="M326" s="1" t="s">
        <v>75</v>
      </c>
      <c r="N326" s="1" t="s">
        <v>1462</v>
      </c>
      <c r="O326" s="1" t="s">
        <v>77</v>
      </c>
      <c r="P326" s="1" t="s">
        <v>78</v>
      </c>
      <c r="Q326" s="1" t="s">
        <v>78</v>
      </c>
      <c r="R326" s="1" t="s">
        <v>1898</v>
      </c>
      <c r="S326" s="1" t="s">
        <v>1898</v>
      </c>
      <c r="T326" s="34" t="s">
        <v>72</v>
      </c>
      <c r="U326" s="1" t="s">
        <v>1961</v>
      </c>
      <c r="V326" s="1" t="s">
        <v>80</v>
      </c>
      <c r="W326" s="1" t="s">
        <v>778</v>
      </c>
      <c r="X326" s="1" t="s">
        <v>779</v>
      </c>
      <c r="Y326" s="1" t="s">
        <v>780</v>
      </c>
      <c r="Z326" s="1" t="s">
        <v>490</v>
      </c>
      <c r="AA326" s="1" t="s">
        <v>72</v>
      </c>
      <c r="AB326" s="1" t="s">
        <v>491</v>
      </c>
      <c r="AC326" s="1" t="s">
        <v>492</v>
      </c>
      <c r="AD326" s="1" t="s">
        <v>87</v>
      </c>
      <c r="AE326" s="1">
        <v>59</v>
      </c>
      <c r="AF326" s="1" t="s">
        <v>88</v>
      </c>
      <c r="AG326" s="1">
        <v>5.3</v>
      </c>
      <c r="AH326" s="1" t="s">
        <v>414</v>
      </c>
      <c r="AI326" s="1" t="s">
        <v>90</v>
      </c>
      <c r="AJ326" s="1" t="s">
        <v>91</v>
      </c>
      <c r="AK326" s="1" t="s">
        <v>92</v>
      </c>
      <c r="AL326" s="1" t="s">
        <v>72</v>
      </c>
      <c r="AM326" s="1" t="s">
        <v>254</v>
      </c>
      <c r="AN326" s="1" t="s">
        <v>72</v>
      </c>
      <c r="AO326" s="1" t="s">
        <v>1962</v>
      </c>
      <c r="AP326" s="1" t="s">
        <v>72</v>
      </c>
      <c r="AQ326" s="1" t="s">
        <v>72</v>
      </c>
      <c r="AR326" s="1" t="s">
        <v>493</v>
      </c>
      <c r="AS326" s="1" t="s">
        <v>72</v>
      </c>
      <c r="AT326" s="1" t="s">
        <v>72</v>
      </c>
      <c r="AU326" s="3">
        <v>44581</v>
      </c>
      <c r="AV326" s="4">
        <v>0.86458333333333337</v>
      </c>
      <c r="AW326" s="4">
        <v>0.89583333333333337</v>
      </c>
      <c r="AX326" s="4">
        <f t="shared" si="6"/>
        <v>3.125E-2</v>
      </c>
      <c r="AY326" s="4">
        <f t="shared" si="7"/>
        <v>4.861111111111116E-2</v>
      </c>
      <c r="AZ326" s="4">
        <f t="shared" si="8"/>
        <v>0.36805555555555558</v>
      </c>
      <c r="BA326" s="1" t="s">
        <v>1963</v>
      </c>
      <c r="BB326" s="1" t="s">
        <v>1963</v>
      </c>
      <c r="BC326" s="1" t="s">
        <v>1794</v>
      </c>
      <c r="BD326" s="1">
        <v>15</v>
      </c>
      <c r="BE326" s="1" t="s">
        <v>183</v>
      </c>
      <c r="BF326" s="1" t="s">
        <v>75</v>
      </c>
      <c r="BG326" s="1" t="s">
        <v>75</v>
      </c>
      <c r="BH326" s="1" t="s">
        <v>88</v>
      </c>
      <c r="BI326" s="1" t="s">
        <v>96</v>
      </c>
      <c r="BJ326" s="1" t="s">
        <v>72</v>
      </c>
      <c r="BK326" s="1" t="s">
        <v>1593</v>
      </c>
      <c r="BL326" s="1" t="s">
        <v>72</v>
      </c>
      <c r="BM326" s="1">
        <v>49</v>
      </c>
      <c r="BN326" s="1" t="s">
        <v>72</v>
      </c>
      <c r="BO326" s="1" t="s">
        <v>72</v>
      </c>
      <c r="BP326" s="1" t="s">
        <v>72</v>
      </c>
      <c r="BQ326" s="21" t="s">
        <v>99</v>
      </c>
      <c r="BR326" s="21" t="s">
        <v>100</v>
      </c>
    </row>
    <row r="327" spans="1:70" ht="20.45" customHeight="1">
      <c r="A327" s="1" t="s">
        <v>1964</v>
      </c>
      <c r="B327" s="1">
        <v>220012</v>
      </c>
      <c r="C327" s="1" t="s">
        <v>71</v>
      </c>
      <c r="D327" s="3">
        <v>44582</v>
      </c>
      <c r="E327" s="4">
        <v>0.4458333333333333</v>
      </c>
      <c r="F327" s="5">
        <v>44562</v>
      </c>
      <c r="G327" s="3">
        <v>44582</v>
      </c>
      <c r="H327" s="4">
        <v>0.52777777777777779</v>
      </c>
      <c r="I327" s="4">
        <f t="shared" si="2"/>
        <v>8.1944444444444486E-2</v>
      </c>
      <c r="J327" s="1">
        <v>6</v>
      </c>
      <c r="K327" s="1" t="s">
        <v>1896</v>
      </c>
      <c r="L327" s="1" t="s">
        <v>1965</v>
      </c>
      <c r="M327" s="1" t="s">
        <v>75</v>
      </c>
      <c r="N327" s="1" t="s">
        <v>1915</v>
      </c>
      <c r="O327" s="1" t="s">
        <v>77</v>
      </c>
      <c r="P327" s="1" t="s">
        <v>78</v>
      </c>
      <c r="Q327" s="1" t="s">
        <v>78</v>
      </c>
      <c r="R327" s="1" t="s">
        <v>1898</v>
      </c>
      <c r="S327" s="1" t="s">
        <v>1898</v>
      </c>
      <c r="T327" s="34" t="s">
        <v>72</v>
      </c>
      <c r="U327" s="1" t="s">
        <v>1966</v>
      </c>
      <c r="V327" s="1" t="s">
        <v>1900</v>
      </c>
      <c r="W327" s="1" t="s">
        <v>813</v>
      </c>
      <c r="X327" s="1" t="s">
        <v>813</v>
      </c>
      <c r="Y327" s="1" t="s">
        <v>814</v>
      </c>
      <c r="Z327" s="1" t="s">
        <v>84</v>
      </c>
      <c r="AA327" s="1" t="s">
        <v>72</v>
      </c>
      <c r="AB327" s="1" t="s">
        <v>140</v>
      </c>
      <c r="AC327" s="1" t="s">
        <v>1967</v>
      </c>
      <c r="AD327" s="1" t="s">
        <v>87</v>
      </c>
      <c r="AE327" s="1">
        <v>74</v>
      </c>
      <c r="AF327" s="1" t="s">
        <v>88</v>
      </c>
      <c r="AG327" s="1">
        <v>5.4</v>
      </c>
      <c r="AH327" s="1" t="s">
        <v>414</v>
      </c>
      <c r="AI327" s="1" t="s">
        <v>90</v>
      </c>
      <c r="AJ327" s="1" t="s">
        <v>970</v>
      </c>
      <c r="AK327" s="1" t="s">
        <v>175</v>
      </c>
      <c r="AL327" s="1" t="s">
        <v>72</v>
      </c>
      <c r="AM327" s="1" t="s">
        <v>217</v>
      </c>
      <c r="AN327" s="1" t="s">
        <v>72</v>
      </c>
      <c r="AO327" s="21" t="s">
        <v>1968</v>
      </c>
      <c r="AP327" s="1">
        <v>5</v>
      </c>
      <c r="AQ327" s="1" t="s">
        <v>1969</v>
      </c>
      <c r="AR327" s="1" t="s">
        <v>220</v>
      </c>
      <c r="AS327" s="1" t="s">
        <v>72</v>
      </c>
      <c r="AT327" s="1" t="s">
        <v>72</v>
      </c>
      <c r="AU327" s="3">
        <v>44582</v>
      </c>
      <c r="AV327" s="4">
        <v>0.57638888888888895</v>
      </c>
      <c r="AW327" s="4">
        <v>0.66666666666666663</v>
      </c>
      <c r="AX327" s="4">
        <f t="shared" si="6"/>
        <v>9.0277777777777679E-2</v>
      </c>
      <c r="AY327" s="4">
        <f t="shared" si="7"/>
        <v>0.13888888888888884</v>
      </c>
      <c r="AZ327" s="4">
        <f t="shared" si="8"/>
        <v>0.22083333333333333</v>
      </c>
      <c r="BA327" s="1" t="s">
        <v>1881</v>
      </c>
      <c r="BB327" s="1" t="s">
        <v>1881</v>
      </c>
      <c r="BC327" s="1" t="s">
        <v>1675</v>
      </c>
      <c r="BD327" s="1">
        <v>15</v>
      </c>
      <c r="BE327" s="1" t="s">
        <v>95</v>
      </c>
      <c r="BF327" s="1" t="s">
        <v>75</v>
      </c>
      <c r="BG327" s="1" t="s">
        <v>88</v>
      </c>
      <c r="BH327" s="1" t="s">
        <v>88</v>
      </c>
      <c r="BI327" s="1" t="s">
        <v>96</v>
      </c>
      <c r="BJ327" s="1" t="s">
        <v>72</v>
      </c>
      <c r="BK327" s="1" t="s">
        <v>1343</v>
      </c>
      <c r="BL327" s="1" t="s">
        <v>72</v>
      </c>
      <c r="BM327" s="1">
        <v>56</v>
      </c>
      <c r="BN327" s="1" t="s">
        <v>72</v>
      </c>
      <c r="BO327" s="1" t="s">
        <v>72</v>
      </c>
      <c r="BP327" s="1" t="s">
        <v>72</v>
      </c>
      <c r="BQ327" s="21" t="s">
        <v>99</v>
      </c>
      <c r="BR327" s="21" t="s">
        <v>100</v>
      </c>
    </row>
    <row r="328" spans="1:70" ht="20.45" customHeight="1">
      <c r="A328" s="1" t="s">
        <v>1970</v>
      </c>
      <c r="B328" s="1">
        <v>220013</v>
      </c>
      <c r="C328" s="1" t="s">
        <v>71</v>
      </c>
      <c r="D328" s="3">
        <v>44582</v>
      </c>
      <c r="E328" s="4">
        <v>0.52083333333333337</v>
      </c>
      <c r="F328" s="5">
        <v>44562</v>
      </c>
      <c r="G328" s="3">
        <v>44582</v>
      </c>
      <c r="H328" s="4">
        <v>0.82291666666666663</v>
      </c>
      <c r="I328" s="4">
        <f t="shared" si="2"/>
        <v>0.30208333333333326</v>
      </c>
      <c r="J328" s="1">
        <v>2</v>
      </c>
      <c r="K328" s="1" t="s">
        <v>1896</v>
      </c>
      <c r="L328" s="1" t="s">
        <v>1971</v>
      </c>
      <c r="M328" s="1" t="s">
        <v>75</v>
      </c>
      <c r="N328" s="1" t="s">
        <v>1915</v>
      </c>
      <c r="O328" s="1" t="s">
        <v>77</v>
      </c>
      <c r="P328" s="1" t="s">
        <v>78</v>
      </c>
      <c r="Q328" s="1" t="s">
        <v>78</v>
      </c>
      <c r="R328" s="1" t="s">
        <v>1898</v>
      </c>
      <c r="S328" s="1" t="s">
        <v>1898</v>
      </c>
      <c r="T328" s="34" t="s">
        <v>72</v>
      </c>
      <c r="U328" s="1" t="s">
        <v>1972</v>
      </c>
      <c r="V328" s="1" t="s">
        <v>80</v>
      </c>
      <c r="W328" s="1" t="s">
        <v>778</v>
      </c>
      <c r="X328" s="1" t="s">
        <v>779</v>
      </c>
      <c r="Y328" s="1" t="s">
        <v>780</v>
      </c>
      <c r="Z328" s="1" t="s">
        <v>84</v>
      </c>
      <c r="AA328" s="1" t="s">
        <v>72</v>
      </c>
      <c r="AB328" s="1" t="s">
        <v>140</v>
      </c>
      <c r="AC328" s="1" t="s">
        <v>140</v>
      </c>
      <c r="AD328" s="1" t="s">
        <v>126</v>
      </c>
      <c r="AE328" s="1">
        <v>64</v>
      </c>
      <c r="AF328" s="1" t="s">
        <v>88</v>
      </c>
      <c r="AG328" s="1">
        <v>5.5</v>
      </c>
      <c r="AH328" s="1" t="s">
        <v>299</v>
      </c>
      <c r="AI328" s="1" t="s">
        <v>90</v>
      </c>
      <c r="AJ328" s="1" t="s">
        <v>91</v>
      </c>
      <c r="AK328" s="1" t="s">
        <v>92</v>
      </c>
      <c r="AL328" s="1" t="s">
        <v>72</v>
      </c>
      <c r="AM328" s="1" t="s">
        <v>229</v>
      </c>
      <c r="AN328" s="1" t="s">
        <v>72</v>
      </c>
      <c r="AO328" s="1" t="s">
        <v>796</v>
      </c>
      <c r="AP328" s="1" t="s">
        <v>72</v>
      </c>
      <c r="AQ328" s="1" t="s">
        <v>72</v>
      </c>
      <c r="AR328" s="1" t="s">
        <v>220</v>
      </c>
      <c r="AS328" s="1" t="s">
        <v>878</v>
      </c>
      <c r="AT328" s="1" t="s">
        <v>72</v>
      </c>
      <c r="AU328" s="3">
        <v>44582</v>
      </c>
      <c r="AV328" s="4">
        <v>0.89583333333333337</v>
      </c>
      <c r="AW328" s="4">
        <v>0.95833333333333337</v>
      </c>
      <c r="AX328" s="4">
        <f t="shared" si="6"/>
        <v>6.25E-2</v>
      </c>
      <c r="AY328" s="4">
        <f t="shared" si="7"/>
        <v>0.13541666666666674</v>
      </c>
      <c r="AZ328" s="4">
        <f t="shared" si="8"/>
        <v>0.4375</v>
      </c>
      <c r="BA328" s="1" t="s">
        <v>1973</v>
      </c>
      <c r="BB328" s="1" t="s">
        <v>1973</v>
      </c>
      <c r="BC328" s="1" t="s">
        <v>1675</v>
      </c>
      <c r="BD328" s="1">
        <v>15</v>
      </c>
      <c r="BE328" s="1" t="s">
        <v>95</v>
      </c>
      <c r="BF328" s="1" t="s">
        <v>75</v>
      </c>
      <c r="BG328" s="1" t="s">
        <v>88</v>
      </c>
      <c r="BH328" s="1" t="s">
        <v>88</v>
      </c>
      <c r="BI328" s="1" t="s">
        <v>96</v>
      </c>
      <c r="BJ328" s="1" t="s">
        <v>72</v>
      </c>
      <c r="BK328" s="1" t="s">
        <v>1343</v>
      </c>
      <c r="BL328" s="1" t="s">
        <v>72</v>
      </c>
      <c r="BM328" s="1">
        <v>63</v>
      </c>
      <c r="BN328" s="1" t="s">
        <v>72</v>
      </c>
      <c r="BO328" s="1" t="s">
        <v>72</v>
      </c>
      <c r="BP328" s="1" t="s">
        <v>72</v>
      </c>
      <c r="BQ328" s="21" t="s">
        <v>99</v>
      </c>
      <c r="BR328" s="21" t="s">
        <v>100</v>
      </c>
    </row>
    <row r="329" spans="1:70" ht="20.45" customHeight="1">
      <c r="A329" s="1" t="s">
        <v>1974</v>
      </c>
      <c r="B329" s="1">
        <v>220014</v>
      </c>
      <c r="C329" s="1" t="s">
        <v>71</v>
      </c>
      <c r="D329" s="3">
        <v>44583</v>
      </c>
      <c r="E329" s="4">
        <v>0.38263888888888892</v>
      </c>
      <c r="F329" s="5">
        <v>44562</v>
      </c>
      <c r="G329" s="3">
        <v>44583</v>
      </c>
      <c r="H329" s="4">
        <v>0.46527777777777773</v>
      </c>
      <c r="I329" s="4">
        <f t="shared" si="2"/>
        <v>8.2638888888888817E-2</v>
      </c>
      <c r="J329" s="1">
        <v>4</v>
      </c>
      <c r="K329" s="1" t="s">
        <v>1896</v>
      </c>
      <c r="L329" s="1" t="s">
        <v>1975</v>
      </c>
      <c r="M329" s="1" t="s">
        <v>75</v>
      </c>
      <c r="N329" s="1" t="s">
        <v>1516</v>
      </c>
      <c r="O329" s="1" t="s">
        <v>77</v>
      </c>
      <c r="P329" s="1" t="s">
        <v>78</v>
      </c>
      <c r="Q329" s="1" t="s">
        <v>78</v>
      </c>
      <c r="R329" s="1" t="s">
        <v>1898</v>
      </c>
      <c r="S329" s="1" t="s">
        <v>1898</v>
      </c>
      <c r="T329" s="34" t="s">
        <v>72</v>
      </c>
      <c r="U329" s="1" t="s">
        <v>1976</v>
      </c>
      <c r="V329" s="1" t="s">
        <v>1900</v>
      </c>
      <c r="W329" s="1" t="s">
        <v>813</v>
      </c>
      <c r="X329" s="1" t="s">
        <v>813</v>
      </c>
      <c r="Y329" s="1" t="s">
        <v>814</v>
      </c>
      <c r="Z329" s="1" t="s">
        <v>84</v>
      </c>
      <c r="AA329" s="1" t="s">
        <v>72</v>
      </c>
      <c r="AB329" s="1" t="s">
        <v>124</v>
      </c>
      <c r="AC329" s="1" t="s">
        <v>125</v>
      </c>
      <c r="AD329" s="1" t="s">
        <v>87</v>
      </c>
      <c r="AE329" s="1">
        <v>68</v>
      </c>
      <c r="AF329" s="1" t="s">
        <v>88</v>
      </c>
      <c r="AG329" s="1">
        <v>5.0999999999999996</v>
      </c>
      <c r="AH329" s="1" t="s">
        <v>299</v>
      </c>
      <c r="AI329" s="1" t="s">
        <v>90</v>
      </c>
      <c r="AJ329" s="1" t="s">
        <v>91</v>
      </c>
      <c r="AK329" s="1" t="s">
        <v>92</v>
      </c>
      <c r="AL329" s="1" t="s">
        <v>72</v>
      </c>
      <c r="AM329" s="1" t="s">
        <v>217</v>
      </c>
      <c r="AN329" s="1">
        <v>2</v>
      </c>
      <c r="AO329" s="21" t="s">
        <v>503</v>
      </c>
      <c r="AP329" s="1" t="s">
        <v>72</v>
      </c>
      <c r="AQ329" s="1" t="s">
        <v>72</v>
      </c>
      <c r="AR329" s="1" t="s">
        <v>220</v>
      </c>
      <c r="AS329" s="1" t="s">
        <v>72</v>
      </c>
      <c r="AT329" s="1" t="s">
        <v>72</v>
      </c>
      <c r="AU329" s="3">
        <v>44583</v>
      </c>
      <c r="AV329" s="4">
        <v>1.375</v>
      </c>
      <c r="AW329" s="4">
        <v>6.25E-2</v>
      </c>
      <c r="AX329" s="4">
        <f t="shared" si="6"/>
        <v>-1.3125</v>
      </c>
      <c r="AY329" s="4">
        <f t="shared" si="7"/>
        <v>-0.40277777777777773</v>
      </c>
      <c r="AZ329" s="4">
        <f t="shared" si="8"/>
        <v>-0.32013888888888892</v>
      </c>
      <c r="BA329" s="1" t="s">
        <v>1977</v>
      </c>
      <c r="BB329" s="1" t="s">
        <v>1977</v>
      </c>
      <c r="BC329" s="1" t="s">
        <v>1675</v>
      </c>
      <c r="BD329" s="1">
        <v>15</v>
      </c>
      <c r="BE329" s="1" t="s">
        <v>95</v>
      </c>
      <c r="BF329" s="1" t="s">
        <v>75</v>
      </c>
      <c r="BG329" s="1" t="s">
        <v>75</v>
      </c>
      <c r="BH329" s="1" t="s">
        <v>88</v>
      </c>
      <c r="BI329" s="1" t="s">
        <v>96</v>
      </c>
      <c r="BJ329" s="1" t="s">
        <v>72</v>
      </c>
      <c r="BK329" s="1" t="s">
        <v>1343</v>
      </c>
      <c r="BL329" s="1" t="s">
        <v>72</v>
      </c>
      <c r="BM329" s="1">
        <v>21</v>
      </c>
      <c r="BN329" s="1" t="s">
        <v>72</v>
      </c>
      <c r="BO329" s="1" t="s">
        <v>72</v>
      </c>
      <c r="BP329" s="1" t="s">
        <v>72</v>
      </c>
      <c r="BQ329" s="21" t="s">
        <v>99</v>
      </c>
      <c r="BR329" s="21" t="s">
        <v>100</v>
      </c>
    </row>
    <row r="330" spans="1:70" ht="20.45" customHeight="1">
      <c r="A330" s="1" t="s">
        <v>1978</v>
      </c>
      <c r="B330" s="1">
        <v>220014</v>
      </c>
      <c r="C330" s="1" t="s">
        <v>71</v>
      </c>
      <c r="D330" s="3">
        <v>44583</v>
      </c>
      <c r="E330" s="4">
        <v>0.38263888888888892</v>
      </c>
      <c r="F330" s="5">
        <v>44562</v>
      </c>
      <c r="G330" s="3">
        <v>44583</v>
      </c>
      <c r="H330" s="4">
        <v>0.46527777777777773</v>
      </c>
      <c r="I330" s="4">
        <f>H330-E330</f>
        <v>8.2638888888888817E-2</v>
      </c>
      <c r="J330" s="1">
        <v>4</v>
      </c>
      <c r="K330" s="1" t="s">
        <v>1896</v>
      </c>
      <c r="L330" s="1" t="s">
        <v>1975</v>
      </c>
      <c r="M330" s="1" t="s">
        <v>75</v>
      </c>
      <c r="N330" s="1" t="s">
        <v>1516</v>
      </c>
      <c r="O330" s="1" t="s">
        <v>77</v>
      </c>
      <c r="P330" s="1" t="s">
        <v>78</v>
      </c>
      <c r="Q330" s="1" t="s">
        <v>78</v>
      </c>
      <c r="R330" s="1" t="s">
        <v>1898</v>
      </c>
      <c r="S330" s="1" t="s">
        <v>1898</v>
      </c>
      <c r="T330" s="34" t="s">
        <v>72</v>
      </c>
      <c r="U330" s="1" t="s">
        <v>1979</v>
      </c>
      <c r="V330" s="1" t="s">
        <v>1900</v>
      </c>
      <c r="W330" s="1" t="s">
        <v>813</v>
      </c>
      <c r="X330" s="1" t="s">
        <v>813</v>
      </c>
      <c r="Y330" s="1" t="s">
        <v>814</v>
      </c>
      <c r="Z330" s="1" t="s">
        <v>84</v>
      </c>
      <c r="AA330" s="1" t="s">
        <v>72</v>
      </c>
      <c r="AB330" s="1" t="s">
        <v>124</v>
      </c>
      <c r="AC330" s="1" t="s">
        <v>125</v>
      </c>
      <c r="AD330" s="1" t="s">
        <v>87</v>
      </c>
      <c r="AE330" s="1">
        <v>68</v>
      </c>
      <c r="AF330" s="1" t="s">
        <v>88</v>
      </c>
      <c r="AG330" s="1">
        <v>5.0999999999999996</v>
      </c>
      <c r="AH330" s="1" t="s">
        <v>299</v>
      </c>
      <c r="AI330" s="1" t="s">
        <v>90</v>
      </c>
      <c r="AJ330" s="1" t="s">
        <v>91</v>
      </c>
      <c r="AK330" s="1" t="s">
        <v>92</v>
      </c>
      <c r="AL330" s="1" t="s">
        <v>72</v>
      </c>
      <c r="AM330" s="1" t="s">
        <v>217</v>
      </c>
      <c r="AN330" s="1">
        <v>2</v>
      </c>
      <c r="AO330" s="21" t="s">
        <v>503</v>
      </c>
      <c r="AP330" s="1" t="s">
        <v>72</v>
      </c>
      <c r="AQ330" s="1" t="s">
        <v>72</v>
      </c>
      <c r="AR330" s="1" t="s">
        <v>220</v>
      </c>
      <c r="AS330" s="1" t="s">
        <v>72</v>
      </c>
      <c r="AT330" s="1" t="s">
        <v>72</v>
      </c>
      <c r="AU330" s="3">
        <v>44584</v>
      </c>
      <c r="AV330" s="4">
        <v>1.375</v>
      </c>
      <c r="AW330" s="4">
        <v>1.4513888888888891</v>
      </c>
      <c r="AX330" s="4">
        <f t="shared" si="6"/>
        <v>7.6388888888889062E-2</v>
      </c>
      <c r="AY330" s="4">
        <f t="shared" si="7"/>
        <v>0.98611111111111138</v>
      </c>
      <c r="AZ330" s="4">
        <f t="shared" si="8"/>
        <v>1.0687500000000001</v>
      </c>
      <c r="BA330" s="1" t="s">
        <v>1977</v>
      </c>
      <c r="BB330" s="1" t="s">
        <v>1977</v>
      </c>
      <c r="BC330" s="1" t="s">
        <v>1675</v>
      </c>
      <c r="BD330" s="1">
        <v>15</v>
      </c>
      <c r="BE330" s="1" t="s">
        <v>1934</v>
      </c>
      <c r="BF330" s="1" t="s">
        <v>88</v>
      </c>
      <c r="BG330" s="1" t="s">
        <v>72</v>
      </c>
      <c r="BH330" s="1" t="s">
        <v>88</v>
      </c>
      <c r="BI330" s="1" t="s">
        <v>96</v>
      </c>
      <c r="BJ330" s="1" t="s">
        <v>72</v>
      </c>
      <c r="BK330" s="1" t="s">
        <v>1343</v>
      </c>
      <c r="BL330" s="1" t="s">
        <v>72</v>
      </c>
      <c r="BM330" s="1">
        <v>28</v>
      </c>
      <c r="BN330" s="1" t="s">
        <v>72</v>
      </c>
      <c r="BO330" s="1" t="s">
        <v>72</v>
      </c>
      <c r="BP330" s="1" t="s">
        <v>72</v>
      </c>
      <c r="BQ330" s="21" t="s">
        <v>99</v>
      </c>
      <c r="BR330" s="21" t="s">
        <v>100</v>
      </c>
    </row>
    <row r="331" spans="1:70" ht="20.45" customHeight="1">
      <c r="A331" s="1" t="s">
        <v>1980</v>
      </c>
      <c r="B331" s="1">
        <v>220015</v>
      </c>
      <c r="C331" s="1" t="s">
        <v>71</v>
      </c>
      <c r="D331" s="3">
        <v>44583</v>
      </c>
      <c r="E331" s="4">
        <v>0.52430555555555558</v>
      </c>
      <c r="F331" s="5">
        <v>44562</v>
      </c>
      <c r="G331" s="3">
        <v>44583</v>
      </c>
      <c r="H331" s="4">
        <v>0.81597222222222221</v>
      </c>
      <c r="I331" s="4">
        <f t="shared" si="2"/>
        <v>0.29166666666666663</v>
      </c>
      <c r="J331" s="1">
        <v>2</v>
      </c>
      <c r="K331" s="1" t="s">
        <v>1896</v>
      </c>
      <c r="L331" s="1" t="s">
        <v>1981</v>
      </c>
      <c r="M331" s="1" t="s">
        <v>75</v>
      </c>
      <c r="N331" s="1" t="s">
        <v>1915</v>
      </c>
      <c r="O331" s="1" t="s">
        <v>77</v>
      </c>
      <c r="P331" s="1" t="s">
        <v>78</v>
      </c>
      <c r="Q331" s="1" t="s">
        <v>78</v>
      </c>
      <c r="R331" s="1" t="s">
        <v>1898</v>
      </c>
      <c r="S331" s="1" t="s">
        <v>1898</v>
      </c>
      <c r="T331" s="34" t="s">
        <v>72</v>
      </c>
      <c r="U331" s="1" t="s">
        <v>1982</v>
      </c>
      <c r="V331" s="1" t="s">
        <v>80</v>
      </c>
      <c r="W331" s="1" t="s">
        <v>778</v>
      </c>
      <c r="X331" s="1" t="s">
        <v>779</v>
      </c>
      <c r="Y331" s="1" t="s">
        <v>780</v>
      </c>
      <c r="Z331" s="1" t="s">
        <v>84</v>
      </c>
      <c r="AA331" s="1" t="s">
        <v>72</v>
      </c>
      <c r="AB331" s="1" t="s">
        <v>1693</v>
      </c>
      <c r="AC331" s="1" t="s">
        <v>1693</v>
      </c>
      <c r="AD331" s="1" t="s">
        <v>126</v>
      </c>
      <c r="AE331" s="1">
        <v>56</v>
      </c>
      <c r="AF331" s="1" t="s">
        <v>88</v>
      </c>
      <c r="AG331" s="1">
        <v>5.4</v>
      </c>
      <c r="AH331" s="1" t="s">
        <v>414</v>
      </c>
      <c r="AI331" s="1" t="s">
        <v>90</v>
      </c>
      <c r="AJ331" s="1" t="s">
        <v>91</v>
      </c>
      <c r="AK331" s="1" t="s">
        <v>92</v>
      </c>
      <c r="AL331" s="1" t="s">
        <v>72</v>
      </c>
      <c r="AM331" s="1" t="s">
        <v>229</v>
      </c>
      <c r="AN331" s="1" t="s">
        <v>72</v>
      </c>
      <c r="AO331" s="1" t="s">
        <v>796</v>
      </c>
      <c r="AP331" s="1" t="s">
        <v>72</v>
      </c>
      <c r="AQ331" s="1" t="s">
        <v>72</v>
      </c>
      <c r="AR331" s="1" t="s">
        <v>220</v>
      </c>
      <c r="AS331" s="1" t="s">
        <v>878</v>
      </c>
      <c r="AT331" s="1" t="s">
        <v>72</v>
      </c>
      <c r="AU331" s="3">
        <v>44583</v>
      </c>
      <c r="AV331" s="4">
        <v>0.83333333333333337</v>
      </c>
      <c r="AW331" s="4">
        <v>0.90972222222222221</v>
      </c>
      <c r="AX331" s="4">
        <f t="shared" si="6"/>
        <v>7.638888888888884E-2</v>
      </c>
      <c r="AY331" s="4">
        <f t="shared" si="7"/>
        <v>9.375E-2</v>
      </c>
      <c r="AZ331" s="4">
        <f t="shared" si="8"/>
        <v>0.38541666666666663</v>
      </c>
      <c r="BA331" s="1" t="s">
        <v>1983</v>
      </c>
      <c r="BB331" s="1" t="s">
        <v>1983</v>
      </c>
      <c r="BC331" s="1" t="s">
        <v>1675</v>
      </c>
      <c r="BD331" s="1">
        <v>15</v>
      </c>
      <c r="BE331" s="1" t="s">
        <v>183</v>
      </c>
      <c r="BF331" s="1" t="s">
        <v>75</v>
      </c>
      <c r="BG331" s="1" t="s">
        <v>88</v>
      </c>
      <c r="BH331" s="1" t="s">
        <v>88</v>
      </c>
      <c r="BI331" s="1" t="s">
        <v>96</v>
      </c>
      <c r="BJ331" s="1" t="s">
        <v>72</v>
      </c>
      <c r="BK331" s="1" t="s">
        <v>1343</v>
      </c>
      <c r="BL331" s="1" t="s">
        <v>72</v>
      </c>
      <c r="BM331" s="1">
        <v>56</v>
      </c>
      <c r="BN331" s="1" t="s">
        <v>72</v>
      </c>
      <c r="BO331" s="1" t="s">
        <v>72</v>
      </c>
      <c r="BP331" s="1" t="s">
        <v>72</v>
      </c>
      <c r="BQ331" s="21" t="s">
        <v>99</v>
      </c>
      <c r="BR331" s="21" t="s">
        <v>100</v>
      </c>
    </row>
    <row r="332" spans="1:70" ht="20.45" customHeight="1">
      <c r="A332" s="1" t="s">
        <v>1984</v>
      </c>
      <c r="B332" s="1">
        <v>220016</v>
      </c>
      <c r="C332" s="1" t="s">
        <v>71</v>
      </c>
      <c r="D332" s="3">
        <v>44585</v>
      </c>
      <c r="E332" s="4">
        <v>0.42777777777777781</v>
      </c>
      <c r="F332" s="5">
        <v>44562</v>
      </c>
      <c r="G332" s="3">
        <v>44585</v>
      </c>
      <c r="H332" s="4">
        <v>0.5131944444444444</v>
      </c>
      <c r="I332" s="4">
        <f t="shared" si="2"/>
        <v>8.5416666666666585E-2</v>
      </c>
      <c r="J332" s="1">
        <v>4</v>
      </c>
      <c r="K332" s="1" t="s">
        <v>1896</v>
      </c>
      <c r="L332" s="1" t="s">
        <v>1985</v>
      </c>
      <c r="M332" s="1" t="s">
        <v>75</v>
      </c>
      <c r="N332" s="1" t="s">
        <v>1915</v>
      </c>
      <c r="O332" s="1" t="s">
        <v>77</v>
      </c>
      <c r="P332" s="1" t="s">
        <v>78</v>
      </c>
      <c r="Q332" s="1" t="s">
        <v>78</v>
      </c>
      <c r="R332" s="1" t="s">
        <v>1898</v>
      </c>
      <c r="S332" s="1" t="s">
        <v>1898</v>
      </c>
      <c r="T332" s="34" t="s">
        <v>72</v>
      </c>
      <c r="U332" s="1" t="s">
        <v>1986</v>
      </c>
      <c r="V332" s="1" t="s">
        <v>1900</v>
      </c>
      <c r="W332" s="1" t="s">
        <v>813</v>
      </c>
      <c r="X332" s="1" t="s">
        <v>813</v>
      </c>
      <c r="Y332" s="1" t="s">
        <v>814</v>
      </c>
      <c r="Z332" s="1" t="s">
        <v>84</v>
      </c>
      <c r="AA332" s="1" t="s">
        <v>72</v>
      </c>
      <c r="AB332" s="1" t="s">
        <v>140</v>
      </c>
      <c r="AC332" s="1" t="s">
        <v>1987</v>
      </c>
      <c r="AD332" s="1" t="s">
        <v>126</v>
      </c>
      <c r="AE332" s="1">
        <v>45</v>
      </c>
      <c r="AF332" s="1" t="s">
        <v>88</v>
      </c>
      <c r="AG332" s="1">
        <v>4.5</v>
      </c>
      <c r="AH332" s="1" t="s">
        <v>954</v>
      </c>
      <c r="AI332" s="1" t="s">
        <v>90</v>
      </c>
      <c r="AJ332" s="1" t="s">
        <v>91</v>
      </c>
      <c r="AK332" s="1" t="s">
        <v>1217</v>
      </c>
      <c r="AL332" s="1" t="s">
        <v>72</v>
      </c>
      <c r="AM332" s="1" t="s">
        <v>254</v>
      </c>
      <c r="AN332" s="1">
        <v>2</v>
      </c>
      <c r="AO332" s="21" t="s">
        <v>1834</v>
      </c>
      <c r="AP332" s="1" t="s">
        <v>72</v>
      </c>
      <c r="AQ332" s="1" t="s">
        <v>72</v>
      </c>
      <c r="AR332" s="1" t="s">
        <v>220</v>
      </c>
      <c r="AS332" s="1" t="s">
        <v>72</v>
      </c>
      <c r="AT332" s="1" t="s">
        <v>72</v>
      </c>
      <c r="AU332" s="3">
        <v>44585</v>
      </c>
      <c r="AV332" s="4">
        <v>0.54513888888888895</v>
      </c>
      <c r="AW332" s="4">
        <v>0.625</v>
      </c>
      <c r="AX332" s="4">
        <f t="shared" si="6"/>
        <v>7.9861111111111049E-2</v>
      </c>
      <c r="AY332" s="4">
        <f t="shared" si="7"/>
        <v>0.1118055555555556</v>
      </c>
      <c r="AZ332" s="4">
        <f t="shared" si="8"/>
        <v>0.19722222222222219</v>
      </c>
      <c r="BA332" s="1" t="s">
        <v>1988</v>
      </c>
      <c r="BB332" s="1" t="s">
        <v>1989</v>
      </c>
      <c r="BC332" s="1" t="s">
        <v>1675</v>
      </c>
      <c r="BD332" s="1">
        <v>15</v>
      </c>
      <c r="BE332" s="1" t="s">
        <v>95</v>
      </c>
      <c r="BF332" s="1" t="s">
        <v>75</v>
      </c>
      <c r="BG332" s="1" t="s">
        <v>88</v>
      </c>
      <c r="BH332" s="1" t="s">
        <v>88</v>
      </c>
      <c r="BI332" s="1" t="s">
        <v>96</v>
      </c>
      <c r="BJ332" s="1" t="s">
        <v>72</v>
      </c>
      <c r="BK332" s="1" t="s">
        <v>1343</v>
      </c>
      <c r="BL332" s="1" t="s">
        <v>72</v>
      </c>
      <c r="BM332" s="1">
        <v>49</v>
      </c>
      <c r="BN332" s="1" t="s">
        <v>72</v>
      </c>
      <c r="BO332" s="1" t="s">
        <v>72</v>
      </c>
      <c r="BP332" s="1" t="s">
        <v>72</v>
      </c>
      <c r="BQ332" s="21" t="s">
        <v>99</v>
      </c>
      <c r="BR332" s="21" t="s">
        <v>100</v>
      </c>
    </row>
    <row r="333" spans="1:70" ht="20.45" customHeight="1">
      <c r="A333" s="1">
        <v>220017</v>
      </c>
      <c r="B333" s="1">
        <v>220017</v>
      </c>
      <c r="C333" s="1" t="s">
        <v>71</v>
      </c>
      <c r="D333" s="3">
        <v>44588</v>
      </c>
      <c r="E333" s="4">
        <v>0.49444444444444446</v>
      </c>
      <c r="F333" s="5">
        <v>44562</v>
      </c>
      <c r="G333" s="3">
        <v>44588</v>
      </c>
      <c r="H333" s="4">
        <v>0.54583333333333328</v>
      </c>
      <c r="I333" s="4">
        <f t="shared" si="2"/>
        <v>5.1388888888888817E-2</v>
      </c>
      <c r="J333" s="1">
        <v>6</v>
      </c>
      <c r="K333" s="1" t="s">
        <v>1896</v>
      </c>
      <c r="L333" s="1" t="s">
        <v>1990</v>
      </c>
      <c r="M333" s="1" t="s">
        <v>75</v>
      </c>
      <c r="N333" s="1" t="s">
        <v>170</v>
      </c>
      <c r="O333" s="1" t="s">
        <v>473</v>
      </c>
      <c r="P333" s="1" t="s">
        <v>172</v>
      </c>
      <c r="Q333" s="1" t="s">
        <v>78</v>
      </c>
      <c r="R333" s="1" t="s">
        <v>1927</v>
      </c>
      <c r="S333" s="1" t="s">
        <v>1927</v>
      </c>
      <c r="T333" s="1" t="s">
        <v>1991</v>
      </c>
      <c r="U333" s="75" t="s">
        <v>72</v>
      </c>
      <c r="V333" s="1" t="s">
        <v>1900</v>
      </c>
      <c r="W333" s="1" t="s">
        <v>813</v>
      </c>
      <c r="X333" s="1" t="s">
        <v>813</v>
      </c>
      <c r="Y333" s="1" t="s">
        <v>814</v>
      </c>
      <c r="Z333" s="1" t="s">
        <v>84</v>
      </c>
      <c r="AA333" s="1" t="s">
        <v>72</v>
      </c>
      <c r="AB333" s="1" t="s">
        <v>323</v>
      </c>
      <c r="AC333" s="1" t="s">
        <v>576</v>
      </c>
      <c r="AD333" s="1" t="s">
        <v>87</v>
      </c>
      <c r="AE333" s="1">
        <v>71</v>
      </c>
      <c r="AF333" s="1" t="s">
        <v>88</v>
      </c>
      <c r="AG333" s="1">
        <v>4.2</v>
      </c>
      <c r="AH333" s="1" t="s">
        <v>954</v>
      </c>
      <c r="AI333" s="1" t="s">
        <v>90</v>
      </c>
      <c r="AJ333" s="1" t="s">
        <v>91</v>
      </c>
      <c r="AK333" s="1" t="s">
        <v>92</v>
      </c>
      <c r="AL333" s="1" t="s">
        <v>72</v>
      </c>
      <c r="AM333" s="1" t="s">
        <v>72</v>
      </c>
      <c r="AN333" s="1" t="s">
        <v>72</v>
      </c>
      <c r="AO333" s="1" t="s">
        <v>72</v>
      </c>
      <c r="AP333" s="1" t="s">
        <v>72</v>
      </c>
      <c r="AQ333" s="1" t="s">
        <v>72</v>
      </c>
      <c r="AR333" s="1" t="s">
        <v>1171</v>
      </c>
      <c r="AS333" s="1" t="s">
        <v>72</v>
      </c>
      <c r="AT333" s="1" t="s">
        <v>72</v>
      </c>
      <c r="AU333" s="3">
        <v>44588</v>
      </c>
      <c r="AV333" s="4">
        <v>0.54861111111111105</v>
      </c>
      <c r="AW333" s="4" t="s">
        <v>72</v>
      </c>
      <c r="AX333" s="4" t="s">
        <v>72</v>
      </c>
      <c r="AY333" s="4" t="s">
        <v>72</v>
      </c>
      <c r="AZ333" s="6" t="s">
        <v>72</v>
      </c>
      <c r="BA333" s="1" t="s">
        <v>1992</v>
      </c>
      <c r="BB333" s="1" t="s">
        <v>1992</v>
      </c>
      <c r="BC333" s="1" t="s">
        <v>72</v>
      </c>
      <c r="BD333" s="1">
        <v>15</v>
      </c>
      <c r="BE333" s="1" t="s">
        <v>95</v>
      </c>
      <c r="BF333" s="1" t="s">
        <v>75</v>
      </c>
      <c r="BG333" s="1" t="s">
        <v>75</v>
      </c>
      <c r="BH333" s="1" t="s">
        <v>88</v>
      </c>
      <c r="BI333" s="1" t="s">
        <v>79</v>
      </c>
      <c r="BJ333" s="6" t="s">
        <v>72</v>
      </c>
      <c r="BK333" s="6" t="s">
        <v>72</v>
      </c>
      <c r="BL333" s="6" t="s">
        <v>72</v>
      </c>
      <c r="BM333" s="6" t="s">
        <v>72</v>
      </c>
      <c r="BN333" s="6" t="s">
        <v>72</v>
      </c>
      <c r="BO333" s="6" t="s">
        <v>72</v>
      </c>
      <c r="BP333" s="6" t="s">
        <v>72</v>
      </c>
      <c r="BQ333" s="1" t="s">
        <v>160</v>
      </c>
      <c r="BR333" s="1"/>
    </row>
    <row r="334" spans="1:70" ht="20.45" customHeight="1">
      <c r="A334" s="1" t="s">
        <v>1993</v>
      </c>
      <c r="B334" s="1">
        <v>220018</v>
      </c>
      <c r="C334" s="1" t="s">
        <v>71</v>
      </c>
      <c r="D334" s="3">
        <v>44589</v>
      </c>
      <c r="E334" s="4">
        <v>0.60416666666666663</v>
      </c>
      <c r="F334" s="5">
        <v>44562</v>
      </c>
      <c r="G334" s="3">
        <v>44589</v>
      </c>
      <c r="H334" s="4">
        <v>0.65972222222222221</v>
      </c>
      <c r="I334" s="4">
        <f t="shared" si="2"/>
        <v>5.555555555555558E-2</v>
      </c>
      <c r="J334" s="1">
        <v>8</v>
      </c>
      <c r="K334" s="1" t="s">
        <v>1896</v>
      </c>
      <c r="L334" s="1" t="s">
        <v>1994</v>
      </c>
      <c r="M334" s="1" t="s">
        <v>75</v>
      </c>
      <c r="N334" s="1" t="s">
        <v>1910</v>
      </c>
      <c r="O334" s="1" t="s">
        <v>77</v>
      </c>
      <c r="P334" s="1" t="s">
        <v>78</v>
      </c>
      <c r="Q334" s="1" t="s">
        <v>78</v>
      </c>
      <c r="R334" s="1" t="s">
        <v>1898</v>
      </c>
      <c r="S334" s="1" t="s">
        <v>1898</v>
      </c>
      <c r="T334" s="34" t="s">
        <v>72</v>
      </c>
      <c r="U334" s="1" t="s">
        <v>1995</v>
      </c>
      <c r="V334" s="1" t="s">
        <v>1900</v>
      </c>
      <c r="W334" s="1" t="s">
        <v>813</v>
      </c>
      <c r="X334" s="1" t="s">
        <v>813</v>
      </c>
      <c r="Y334" s="1" t="s">
        <v>814</v>
      </c>
      <c r="Z334" s="1" t="s">
        <v>443</v>
      </c>
      <c r="AA334" s="1" t="s">
        <v>444</v>
      </c>
      <c r="AB334" s="1" t="s">
        <v>444</v>
      </c>
      <c r="AC334" s="1" t="s">
        <v>749</v>
      </c>
      <c r="AD334" s="1" t="s">
        <v>87</v>
      </c>
      <c r="AE334" s="1">
        <v>56</v>
      </c>
      <c r="AF334" s="1" t="s">
        <v>88</v>
      </c>
      <c r="AG334" s="1">
        <v>4.8</v>
      </c>
      <c r="AH334" s="1" t="s">
        <v>954</v>
      </c>
      <c r="AI334" s="1" t="s">
        <v>90</v>
      </c>
      <c r="AJ334" s="1" t="s">
        <v>91</v>
      </c>
      <c r="AK334" s="1" t="s">
        <v>216</v>
      </c>
      <c r="AL334" s="1" t="s">
        <v>72</v>
      </c>
      <c r="AM334" s="1" t="s">
        <v>229</v>
      </c>
      <c r="AN334" s="1">
        <v>1</v>
      </c>
      <c r="AO334" s="21" t="s">
        <v>1996</v>
      </c>
      <c r="AP334" s="1">
        <v>3</v>
      </c>
      <c r="AQ334" s="10" t="s">
        <v>1997</v>
      </c>
      <c r="AR334" s="1" t="s">
        <v>447</v>
      </c>
      <c r="AS334" s="1" t="s">
        <v>72</v>
      </c>
      <c r="AT334" s="1" t="s">
        <v>72</v>
      </c>
      <c r="AU334" s="3">
        <v>44589</v>
      </c>
      <c r="AV334" s="4">
        <v>0.69791666666666663</v>
      </c>
      <c r="AW334" s="4">
        <v>0.73611111111111116</v>
      </c>
      <c r="AX334" s="4">
        <f t="shared" ref="AX334:AX347" si="9">AW334-AV334</f>
        <v>3.8194444444444531E-2</v>
      </c>
      <c r="AY334" s="4">
        <f t="shared" ref="AY334:AY347" si="10">AW334-H334</f>
        <v>7.6388888888888951E-2</v>
      </c>
      <c r="AZ334" s="4">
        <f t="shared" ref="AZ334:AZ347" si="11">AW334-E334</f>
        <v>0.13194444444444453</v>
      </c>
      <c r="BA334" s="1" t="s">
        <v>424</v>
      </c>
      <c r="BB334" s="1" t="s">
        <v>424</v>
      </c>
      <c r="BC334" s="1" t="s">
        <v>1794</v>
      </c>
      <c r="BD334" s="1">
        <v>15</v>
      </c>
      <c r="BE334" s="1" t="s">
        <v>95</v>
      </c>
      <c r="BF334" s="1" t="s">
        <v>75</v>
      </c>
      <c r="BG334" s="1" t="s">
        <v>72</v>
      </c>
      <c r="BH334" s="1" t="s">
        <v>88</v>
      </c>
      <c r="BI334" s="1" t="s">
        <v>96</v>
      </c>
      <c r="BJ334" s="1" t="s">
        <v>72</v>
      </c>
      <c r="BK334" s="1" t="s">
        <v>1593</v>
      </c>
      <c r="BL334" s="1" t="s">
        <v>72</v>
      </c>
      <c r="BM334" s="1">
        <v>63</v>
      </c>
      <c r="BN334" s="1" t="s">
        <v>72</v>
      </c>
      <c r="BO334" s="1" t="s">
        <v>72</v>
      </c>
      <c r="BP334" s="1" t="s">
        <v>72</v>
      </c>
      <c r="BQ334" s="21" t="s">
        <v>99</v>
      </c>
      <c r="BR334" s="1" t="s">
        <v>918</v>
      </c>
    </row>
    <row r="335" spans="1:70" ht="20.45" customHeight="1">
      <c r="A335" s="1" t="s">
        <v>1998</v>
      </c>
      <c r="B335" s="1">
        <v>220019</v>
      </c>
      <c r="C335" s="1" t="s">
        <v>71</v>
      </c>
      <c r="D335" s="3">
        <v>44589</v>
      </c>
      <c r="E335" s="4">
        <v>0.54027777777777775</v>
      </c>
      <c r="F335" s="5">
        <v>44562</v>
      </c>
      <c r="G335" s="3">
        <v>44589</v>
      </c>
      <c r="H335" s="4">
        <v>0.84722222222222221</v>
      </c>
      <c r="I335" s="4">
        <f t="shared" si="2"/>
        <v>0.30694444444444446</v>
      </c>
      <c r="J335" s="1">
        <v>2</v>
      </c>
      <c r="K335" s="1" t="s">
        <v>1896</v>
      </c>
      <c r="L335" s="1" t="s">
        <v>1999</v>
      </c>
      <c r="M335" s="1" t="s">
        <v>75</v>
      </c>
      <c r="N335" s="1" t="s">
        <v>1915</v>
      </c>
      <c r="O335" s="1" t="s">
        <v>77</v>
      </c>
      <c r="P335" s="1" t="s">
        <v>78</v>
      </c>
      <c r="Q335" s="1" t="s">
        <v>78</v>
      </c>
      <c r="R335" s="1" t="s">
        <v>1898</v>
      </c>
      <c r="S335" s="1" t="s">
        <v>1898</v>
      </c>
      <c r="T335" s="34" t="s">
        <v>72</v>
      </c>
      <c r="U335" s="1" t="s">
        <v>2000</v>
      </c>
      <c r="V335" s="1" t="s">
        <v>80</v>
      </c>
      <c r="W335" s="1" t="s">
        <v>778</v>
      </c>
      <c r="X335" s="1" t="s">
        <v>779</v>
      </c>
      <c r="Y335" s="1" t="s">
        <v>780</v>
      </c>
      <c r="Z335" s="1" t="s">
        <v>84</v>
      </c>
      <c r="AA335" s="1" t="s">
        <v>72</v>
      </c>
      <c r="AB335" s="1" t="s">
        <v>1693</v>
      </c>
      <c r="AC335" s="1" t="s">
        <v>1693</v>
      </c>
      <c r="AD335" s="1" t="s">
        <v>87</v>
      </c>
      <c r="AE335" s="1">
        <v>76</v>
      </c>
      <c r="AF335" s="1" t="s">
        <v>88</v>
      </c>
      <c r="AG335" s="1">
        <v>5.0999999999999996</v>
      </c>
      <c r="AH335" s="1" t="s">
        <v>299</v>
      </c>
      <c r="AI335" s="1" t="s">
        <v>90</v>
      </c>
      <c r="AJ335" s="1" t="s">
        <v>91</v>
      </c>
      <c r="AK335" s="1" t="s">
        <v>92</v>
      </c>
      <c r="AL335" s="1" t="s">
        <v>72</v>
      </c>
      <c r="AM335" s="1" t="s">
        <v>254</v>
      </c>
      <c r="AN335" s="1" t="s">
        <v>72</v>
      </c>
      <c r="AO335" s="1" t="s">
        <v>1274</v>
      </c>
      <c r="AP335" s="1" t="s">
        <v>72</v>
      </c>
      <c r="AQ335" s="1" t="s">
        <v>72</v>
      </c>
      <c r="AR335" s="1" t="s">
        <v>220</v>
      </c>
      <c r="AS335" s="1" t="s">
        <v>878</v>
      </c>
      <c r="AT335" s="1" t="s">
        <v>72</v>
      </c>
      <c r="AU335" s="3">
        <v>44589</v>
      </c>
      <c r="AV335" s="4">
        <v>0.86111111111111116</v>
      </c>
      <c r="AW335" s="4">
        <v>0.92361111111111116</v>
      </c>
      <c r="AX335" s="4">
        <f t="shared" si="9"/>
        <v>6.25E-2</v>
      </c>
      <c r="AY335" s="4">
        <f t="shared" si="10"/>
        <v>7.6388888888888951E-2</v>
      </c>
      <c r="AZ335" s="4">
        <f t="shared" si="11"/>
        <v>0.38333333333333341</v>
      </c>
      <c r="BA335" s="6" t="s">
        <v>72</v>
      </c>
      <c r="BB335" s="6" t="s">
        <v>72</v>
      </c>
      <c r="BC335" s="1" t="s">
        <v>1675</v>
      </c>
      <c r="BD335" s="1">
        <v>15</v>
      </c>
      <c r="BE335" s="1" t="s">
        <v>183</v>
      </c>
      <c r="BF335" s="1" t="s">
        <v>75</v>
      </c>
      <c r="BG335" s="1" t="s">
        <v>88</v>
      </c>
      <c r="BH335" s="1" t="s">
        <v>88</v>
      </c>
      <c r="BI335" s="1" t="s">
        <v>96</v>
      </c>
      <c r="BJ335" s="6" t="s">
        <v>72</v>
      </c>
      <c r="BK335" s="1" t="s">
        <v>1343</v>
      </c>
      <c r="BL335" s="1" t="s">
        <v>72</v>
      </c>
      <c r="BM335" s="1">
        <v>49</v>
      </c>
      <c r="BN335" s="6" t="s">
        <v>72</v>
      </c>
      <c r="BO335" s="6" t="s">
        <v>72</v>
      </c>
      <c r="BP335" s="6" t="s">
        <v>72</v>
      </c>
      <c r="BQ335" s="21" t="s">
        <v>99</v>
      </c>
      <c r="BR335" s="21" t="s">
        <v>100</v>
      </c>
    </row>
    <row r="336" spans="1:70" ht="20.45" customHeight="1">
      <c r="A336" s="1" t="s">
        <v>2001</v>
      </c>
      <c r="B336" s="1">
        <v>220020</v>
      </c>
      <c r="C336" s="1" t="s">
        <v>71</v>
      </c>
      <c r="D336" s="3">
        <v>44590</v>
      </c>
      <c r="E336" s="4">
        <v>0.41944444444444445</v>
      </c>
      <c r="F336" s="5">
        <v>44562</v>
      </c>
      <c r="G336" s="3">
        <v>44590</v>
      </c>
      <c r="H336" s="4">
        <v>0.53749999999999998</v>
      </c>
      <c r="I336" s="4">
        <f t="shared" si="2"/>
        <v>0.11805555555555552</v>
      </c>
      <c r="J336" s="1">
        <v>4</v>
      </c>
      <c r="K336" s="1" t="s">
        <v>1896</v>
      </c>
      <c r="L336" s="1" t="s">
        <v>2002</v>
      </c>
      <c r="M336" s="1" t="s">
        <v>75</v>
      </c>
      <c r="N336" s="1" t="s">
        <v>1915</v>
      </c>
      <c r="O336" s="1" t="s">
        <v>77</v>
      </c>
      <c r="P336" s="1" t="s">
        <v>78</v>
      </c>
      <c r="Q336" s="1" t="s">
        <v>78</v>
      </c>
      <c r="R336" s="1" t="s">
        <v>1898</v>
      </c>
      <c r="S336" s="1" t="s">
        <v>1898</v>
      </c>
      <c r="T336" s="34" t="s">
        <v>72</v>
      </c>
      <c r="U336" s="1" t="s">
        <v>2003</v>
      </c>
      <c r="V336" s="1" t="s">
        <v>1900</v>
      </c>
      <c r="W336" s="1" t="s">
        <v>813</v>
      </c>
      <c r="X336" s="1" t="s">
        <v>813</v>
      </c>
      <c r="Y336" s="1" t="s">
        <v>814</v>
      </c>
      <c r="Z336" s="1" t="s">
        <v>84</v>
      </c>
      <c r="AA336" s="1" t="s">
        <v>72</v>
      </c>
      <c r="AB336" s="1" t="s">
        <v>140</v>
      </c>
      <c r="AC336" s="1" t="s">
        <v>141</v>
      </c>
      <c r="AD336" s="1" t="s">
        <v>87</v>
      </c>
      <c r="AE336" s="1">
        <v>56</v>
      </c>
      <c r="AF336" s="1" t="s">
        <v>88</v>
      </c>
      <c r="AG336" s="1">
        <v>4.5</v>
      </c>
      <c r="AH336" s="1" t="s">
        <v>954</v>
      </c>
      <c r="AI336" s="1" t="s">
        <v>90</v>
      </c>
      <c r="AJ336" s="1" t="s">
        <v>91</v>
      </c>
      <c r="AK336" s="1" t="s">
        <v>92</v>
      </c>
      <c r="AL336" s="1" t="s">
        <v>72</v>
      </c>
      <c r="AM336" s="1" t="s">
        <v>254</v>
      </c>
      <c r="AN336" s="1" t="s">
        <v>72</v>
      </c>
      <c r="AO336" s="21" t="s">
        <v>1322</v>
      </c>
      <c r="AP336" s="1" t="s">
        <v>72</v>
      </c>
      <c r="AQ336" s="1" t="s">
        <v>72</v>
      </c>
      <c r="AR336" s="1" t="s">
        <v>2004</v>
      </c>
      <c r="AS336" s="1" t="s">
        <v>72</v>
      </c>
      <c r="AT336" s="1" t="s">
        <v>72</v>
      </c>
      <c r="AU336" s="3">
        <v>44590</v>
      </c>
      <c r="AV336" s="4">
        <v>0.55208333333333337</v>
      </c>
      <c r="AW336" s="4">
        <v>0.61458333333333337</v>
      </c>
      <c r="AX336" s="4">
        <f t="shared" si="9"/>
        <v>6.25E-2</v>
      </c>
      <c r="AY336" s="4">
        <f t="shared" si="10"/>
        <v>7.7083333333333393E-2</v>
      </c>
      <c r="AZ336" s="4">
        <f t="shared" si="11"/>
        <v>0.19513888888888892</v>
      </c>
      <c r="BA336" s="1" t="s">
        <v>2005</v>
      </c>
      <c r="BB336" s="1" t="s">
        <v>2005</v>
      </c>
      <c r="BC336" s="1" t="s">
        <v>1675</v>
      </c>
      <c r="BD336" s="1">
        <v>15</v>
      </c>
      <c r="BE336" s="1" t="s">
        <v>95</v>
      </c>
      <c r="BF336" s="1" t="s">
        <v>75</v>
      </c>
      <c r="BG336" s="1" t="s">
        <v>88</v>
      </c>
      <c r="BH336" s="1" t="s">
        <v>88</v>
      </c>
      <c r="BI336" s="1" t="s">
        <v>96</v>
      </c>
      <c r="BJ336" s="1" t="s">
        <v>72</v>
      </c>
      <c r="BK336" s="1" t="s">
        <v>1343</v>
      </c>
      <c r="BL336" s="1" t="s">
        <v>72</v>
      </c>
      <c r="BM336" s="1">
        <v>49</v>
      </c>
      <c r="BN336" s="1" t="s">
        <v>72</v>
      </c>
      <c r="BO336" s="1" t="s">
        <v>72</v>
      </c>
      <c r="BP336" s="1" t="s">
        <v>72</v>
      </c>
      <c r="BQ336" s="21" t="s">
        <v>99</v>
      </c>
      <c r="BR336" s="21" t="s">
        <v>100</v>
      </c>
    </row>
    <row r="337" spans="1:70" ht="20.45" customHeight="1">
      <c r="A337" s="1" t="s">
        <v>2006</v>
      </c>
      <c r="B337" s="1">
        <v>220020</v>
      </c>
      <c r="C337" s="1" t="s">
        <v>71</v>
      </c>
      <c r="D337" s="3">
        <v>44590</v>
      </c>
      <c r="E337" s="4">
        <v>0.41944444444444445</v>
      </c>
      <c r="F337" s="5">
        <v>44562</v>
      </c>
      <c r="G337" s="3">
        <v>44590</v>
      </c>
      <c r="H337" s="4">
        <v>0.53749999999999998</v>
      </c>
      <c r="I337" s="4">
        <f>H337-E337</f>
        <v>0.11805555555555552</v>
      </c>
      <c r="J337" s="1">
        <v>4</v>
      </c>
      <c r="K337" s="1" t="s">
        <v>1896</v>
      </c>
      <c r="L337" s="1" t="s">
        <v>2002</v>
      </c>
      <c r="M337" s="1" t="s">
        <v>75</v>
      </c>
      <c r="N337" s="1" t="s">
        <v>1516</v>
      </c>
      <c r="O337" s="1" t="s">
        <v>77</v>
      </c>
      <c r="P337" s="1" t="s">
        <v>78</v>
      </c>
      <c r="Q337" s="1" t="s">
        <v>78</v>
      </c>
      <c r="R337" s="1" t="s">
        <v>1898</v>
      </c>
      <c r="S337" s="1" t="s">
        <v>1898</v>
      </c>
      <c r="T337" s="34" t="s">
        <v>72</v>
      </c>
      <c r="U337" s="1" t="s">
        <v>2007</v>
      </c>
      <c r="V337" s="1" t="s">
        <v>1900</v>
      </c>
      <c r="W337" s="1" t="s">
        <v>813</v>
      </c>
      <c r="X337" s="1" t="s">
        <v>813</v>
      </c>
      <c r="Y337" s="1" t="s">
        <v>814</v>
      </c>
      <c r="Z337" s="1" t="s">
        <v>84</v>
      </c>
      <c r="AA337" s="1" t="s">
        <v>72</v>
      </c>
      <c r="AB337" s="1" t="s">
        <v>140</v>
      </c>
      <c r="AC337" s="1" t="s">
        <v>141</v>
      </c>
      <c r="AD337" s="1" t="s">
        <v>87</v>
      </c>
      <c r="AE337" s="1">
        <v>56</v>
      </c>
      <c r="AF337" s="1" t="s">
        <v>88</v>
      </c>
      <c r="AG337" s="1">
        <v>4.5</v>
      </c>
      <c r="AH337" s="1" t="s">
        <v>954</v>
      </c>
      <c r="AI337" s="1" t="s">
        <v>90</v>
      </c>
      <c r="AJ337" s="1" t="s">
        <v>91</v>
      </c>
      <c r="AK337" s="1" t="s">
        <v>92</v>
      </c>
      <c r="AL337" s="1" t="s">
        <v>72</v>
      </c>
      <c r="AM337" s="1" t="s">
        <v>254</v>
      </c>
      <c r="AN337" s="1" t="s">
        <v>72</v>
      </c>
      <c r="AO337" s="21" t="s">
        <v>1322</v>
      </c>
      <c r="AP337" s="1" t="s">
        <v>72</v>
      </c>
      <c r="AQ337" s="1" t="s">
        <v>72</v>
      </c>
      <c r="AR337" s="1" t="s">
        <v>2004</v>
      </c>
      <c r="AS337" s="1" t="s">
        <v>72</v>
      </c>
      <c r="AT337" s="1" t="s">
        <v>72</v>
      </c>
      <c r="AU337" s="3">
        <v>44590</v>
      </c>
      <c r="AV337" s="4">
        <v>0.56597222222222221</v>
      </c>
      <c r="AW337" s="4">
        <v>0.63541666666666663</v>
      </c>
      <c r="AX337" s="4">
        <f t="shared" si="9"/>
        <v>6.944444444444442E-2</v>
      </c>
      <c r="AY337" s="4">
        <f t="shared" si="10"/>
        <v>9.7916666666666652E-2</v>
      </c>
      <c r="AZ337" s="4">
        <f t="shared" si="11"/>
        <v>0.21597222222222218</v>
      </c>
      <c r="BA337" s="1" t="s">
        <v>2008</v>
      </c>
      <c r="BB337" s="1" t="s">
        <v>2008</v>
      </c>
      <c r="BC337" s="1" t="s">
        <v>1794</v>
      </c>
      <c r="BD337" s="1">
        <v>15</v>
      </c>
      <c r="BE337" s="1" t="s">
        <v>183</v>
      </c>
      <c r="BF337" s="1" t="s">
        <v>75</v>
      </c>
      <c r="BG337" s="1" t="s">
        <v>75</v>
      </c>
      <c r="BH337" s="1" t="s">
        <v>88</v>
      </c>
      <c r="BI337" s="1" t="s">
        <v>96</v>
      </c>
      <c r="BJ337" s="1" t="s">
        <v>72</v>
      </c>
      <c r="BK337" s="1" t="s">
        <v>1593</v>
      </c>
      <c r="BL337" s="1" t="s">
        <v>72</v>
      </c>
      <c r="BM337" s="1">
        <v>21</v>
      </c>
      <c r="BN337" s="1" t="s">
        <v>72</v>
      </c>
      <c r="BO337" s="1" t="s">
        <v>72</v>
      </c>
      <c r="BP337" s="1" t="s">
        <v>72</v>
      </c>
      <c r="BQ337" s="21" t="s">
        <v>99</v>
      </c>
      <c r="BR337" s="21" t="s">
        <v>100</v>
      </c>
    </row>
    <row r="338" spans="1:70" ht="20.45" customHeight="1">
      <c r="A338" s="1" t="s">
        <v>2009</v>
      </c>
      <c r="B338" s="1">
        <v>220020</v>
      </c>
      <c r="C338" s="1" t="s">
        <v>71</v>
      </c>
      <c r="D338" s="3">
        <v>44590</v>
      </c>
      <c r="E338" s="4">
        <v>0.41944444444444445</v>
      </c>
      <c r="F338" s="5">
        <v>44562</v>
      </c>
      <c r="G338" s="3">
        <v>44590</v>
      </c>
      <c r="H338" s="4">
        <v>0.53749999999999998</v>
      </c>
      <c r="I338" s="4">
        <f>H338-E338</f>
        <v>0.11805555555555552</v>
      </c>
      <c r="J338" s="1">
        <v>4</v>
      </c>
      <c r="K338" s="1" t="s">
        <v>1896</v>
      </c>
      <c r="L338" s="1" t="s">
        <v>2002</v>
      </c>
      <c r="M338" s="1" t="s">
        <v>75</v>
      </c>
      <c r="N338" s="1" t="s">
        <v>1516</v>
      </c>
      <c r="O338" s="1" t="s">
        <v>77</v>
      </c>
      <c r="P338" s="1" t="s">
        <v>78</v>
      </c>
      <c r="Q338" s="1" t="s">
        <v>78</v>
      </c>
      <c r="R338" s="1" t="s">
        <v>1898</v>
      </c>
      <c r="S338" s="1" t="s">
        <v>1898</v>
      </c>
      <c r="T338" s="34" t="s">
        <v>72</v>
      </c>
      <c r="U338" s="1" t="s">
        <v>2007</v>
      </c>
      <c r="V338" s="1" t="s">
        <v>1900</v>
      </c>
      <c r="W338" s="1" t="s">
        <v>813</v>
      </c>
      <c r="X338" s="1" t="s">
        <v>813</v>
      </c>
      <c r="Y338" s="1" t="s">
        <v>814</v>
      </c>
      <c r="Z338" s="1" t="s">
        <v>84</v>
      </c>
      <c r="AA338" s="1" t="s">
        <v>72</v>
      </c>
      <c r="AB338" s="1" t="s">
        <v>140</v>
      </c>
      <c r="AC338" s="1" t="s">
        <v>141</v>
      </c>
      <c r="AD338" s="1" t="s">
        <v>87</v>
      </c>
      <c r="AE338" s="1">
        <v>56</v>
      </c>
      <c r="AF338" s="1" t="s">
        <v>88</v>
      </c>
      <c r="AG338" s="1">
        <v>4.5</v>
      </c>
      <c r="AH338" s="1" t="s">
        <v>954</v>
      </c>
      <c r="AI338" s="1" t="s">
        <v>90</v>
      </c>
      <c r="AJ338" s="1" t="s">
        <v>91</v>
      </c>
      <c r="AK338" s="1" t="s">
        <v>92</v>
      </c>
      <c r="AL338" s="1" t="s">
        <v>72</v>
      </c>
      <c r="AM338" s="1" t="s">
        <v>254</v>
      </c>
      <c r="AN338" s="1" t="s">
        <v>72</v>
      </c>
      <c r="AO338" s="21" t="s">
        <v>1322</v>
      </c>
      <c r="AP338" s="1" t="s">
        <v>72</v>
      </c>
      <c r="AQ338" s="1" t="s">
        <v>72</v>
      </c>
      <c r="AR338" s="1" t="s">
        <v>2004</v>
      </c>
      <c r="AS338" s="1" t="s">
        <v>72</v>
      </c>
      <c r="AT338" s="1" t="s">
        <v>72</v>
      </c>
      <c r="AU338" s="3">
        <v>44590</v>
      </c>
      <c r="AV338" s="4">
        <v>0.56597222222222221</v>
      </c>
      <c r="AW338" s="4">
        <v>0.63541666666666663</v>
      </c>
      <c r="AX338" s="4">
        <f t="shared" si="9"/>
        <v>6.944444444444442E-2</v>
      </c>
      <c r="AY338" s="4">
        <f t="shared" si="10"/>
        <v>9.7916666666666652E-2</v>
      </c>
      <c r="AZ338" s="4">
        <f t="shared" si="11"/>
        <v>0.21597222222222218</v>
      </c>
      <c r="BA338" s="1" t="s">
        <v>2008</v>
      </c>
      <c r="BB338" s="1" t="s">
        <v>2008</v>
      </c>
      <c r="BC338" s="1" t="s">
        <v>1794</v>
      </c>
      <c r="BD338" s="1">
        <v>15</v>
      </c>
      <c r="BE338" s="1" t="s">
        <v>183</v>
      </c>
      <c r="BF338" s="1" t="s">
        <v>75</v>
      </c>
      <c r="BG338" s="1" t="s">
        <v>75</v>
      </c>
      <c r="BH338" s="1" t="s">
        <v>88</v>
      </c>
      <c r="BI338" s="1" t="s">
        <v>96</v>
      </c>
      <c r="BJ338" s="1" t="s">
        <v>72</v>
      </c>
      <c r="BK338" s="1" t="s">
        <v>1593</v>
      </c>
      <c r="BL338" s="1" t="s">
        <v>72</v>
      </c>
      <c r="BM338" s="1">
        <v>21</v>
      </c>
      <c r="BN338" s="1" t="s">
        <v>72</v>
      </c>
      <c r="BO338" s="1" t="s">
        <v>72</v>
      </c>
      <c r="BP338" s="1" t="s">
        <v>72</v>
      </c>
      <c r="BQ338" s="21" t="s">
        <v>99</v>
      </c>
      <c r="BR338" s="21" t="s">
        <v>100</v>
      </c>
    </row>
    <row r="339" spans="1:70" ht="20.45" customHeight="1">
      <c r="A339" s="1" t="s">
        <v>2010</v>
      </c>
      <c r="B339" s="1">
        <v>220021</v>
      </c>
      <c r="C339" s="1" t="s">
        <v>71</v>
      </c>
      <c r="D339" s="3">
        <v>44593</v>
      </c>
      <c r="E339" s="4">
        <v>0.43263888888888885</v>
      </c>
      <c r="F339" s="5">
        <v>44593</v>
      </c>
      <c r="G339" s="3">
        <v>44593</v>
      </c>
      <c r="H339" s="4">
        <v>0.51041666666666663</v>
      </c>
      <c r="I339" s="4">
        <f t="shared" ref="I339:I357" si="12">H339-E339</f>
        <v>7.7777777777777779E-2</v>
      </c>
      <c r="J339" s="1">
        <v>4</v>
      </c>
      <c r="K339" s="1" t="s">
        <v>1896</v>
      </c>
      <c r="L339" s="1" t="s">
        <v>2011</v>
      </c>
      <c r="M339" s="1" t="s">
        <v>75</v>
      </c>
      <c r="N339" s="1" t="s">
        <v>2012</v>
      </c>
      <c r="O339" s="1" t="s">
        <v>77</v>
      </c>
      <c r="P339" s="1" t="s">
        <v>78</v>
      </c>
      <c r="Q339" s="1" t="s">
        <v>78</v>
      </c>
      <c r="R339" s="1" t="s">
        <v>1898</v>
      </c>
      <c r="S339" s="1" t="s">
        <v>1927</v>
      </c>
      <c r="T339" s="34" t="s">
        <v>72</v>
      </c>
      <c r="U339" s="1" t="s">
        <v>2013</v>
      </c>
      <c r="V339" s="1" t="s">
        <v>1900</v>
      </c>
      <c r="W339" s="1" t="s">
        <v>813</v>
      </c>
      <c r="X339" s="1" t="s">
        <v>813</v>
      </c>
      <c r="Y339" s="1" t="s">
        <v>814</v>
      </c>
      <c r="Z339" s="1" t="s">
        <v>152</v>
      </c>
      <c r="AA339" s="1" t="s">
        <v>72</v>
      </c>
      <c r="AB339" s="1" t="s">
        <v>153</v>
      </c>
      <c r="AC339" s="1" t="s">
        <v>154</v>
      </c>
      <c r="AD339" s="1" t="s">
        <v>126</v>
      </c>
      <c r="AE339" s="1">
        <v>43</v>
      </c>
      <c r="AF339" s="1" t="s">
        <v>88</v>
      </c>
      <c r="AG339" s="1">
        <v>4.5</v>
      </c>
      <c r="AH339" s="1" t="s">
        <v>954</v>
      </c>
      <c r="AI339" s="1" t="s">
        <v>90</v>
      </c>
      <c r="AJ339" s="1" t="s">
        <v>91</v>
      </c>
      <c r="AK339" s="1" t="s">
        <v>216</v>
      </c>
      <c r="AL339" s="1" t="s">
        <v>72</v>
      </c>
      <c r="AM339" s="1" t="s">
        <v>229</v>
      </c>
      <c r="AN339" s="1">
        <v>3</v>
      </c>
      <c r="AO339" s="1" t="s">
        <v>1032</v>
      </c>
      <c r="AP339" s="1">
        <v>8</v>
      </c>
      <c r="AQ339" s="1" t="s">
        <v>1411</v>
      </c>
      <c r="AR339" s="1" t="s">
        <v>2014</v>
      </c>
      <c r="AS339" s="1" t="s">
        <v>878</v>
      </c>
      <c r="AT339" s="1" t="s">
        <v>72</v>
      </c>
      <c r="AU339" s="3">
        <v>44593</v>
      </c>
      <c r="AV339" s="4">
        <v>0.58333333333333337</v>
      </c>
      <c r="AW339" s="4">
        <v>0.64583333333333337</v>
      </c>
      <c r="AX339" s="4">
        <f t="shared" si="9"/>
        <v>6.25E-2</v>
      </c>
      <c r="AY339" s="4">
        <f t="shared" si="10"/>
        <v>0.13541666666666674</v>
      </c>
      <c r="AZ339" s="4">
        <f t="shared" si="11"/>
        <v>0.21319444444444452</v>
      </c>
      <c r="BA339" s="1" t="s">
        <v>1262</v>
      </c>
      <c r="BB339" s="1" t="s">
        <v>2015</v>
      </c>
      <c r="BC339" s="1" t="s">
        <v>1794</v>
      </c>
      <c r="BD339" s="1">
        <v>15</v>
      </c>
      <c r="BE339" s="1" t="s">
        <v>1934</v>
      </c>
      <c r="BF339" s="1" t="s">
        <v>75</v>
      </c>
      <c r="BG339" s="1" t="s">
        <v>75</v>
      </c>
      <c r="BH339" s="1" t="s">
        <v>88</v>
      </c>
      <c r="BI339" s="1" t="s">
        <v>79</v>
      </c>
      <c r="BJ339" s="1" t="s">
        <v>72</v>
      </c>
      <c r="BK339" s="1" t="s">
        <v>1593</v>
      </c>
      <c r="BL339" s="1" t="s">
        <v>72</v>
      </c>
      <c r="BM339" s="1">
        <v>28</v>
      </c>
      <c r="BN339" s="1" t="s">
        <v>72</v>
      </c>
      <c r="BO339" s="1" t="s">
        <v>72</v>
      </c>
      <c r="BP339" s="1" t="s">
        <v>72</v>
      </c>
      <c r="BQ339" s="1" t="s">
        <v>160</v>
      </c>
      <c r="BR339" s="1" t="s">
        <v>707</v>
      </c>
    </row>
    <row r="340" spans="1:70" ht="20.45" customHeight="1">
      <c r="A340" s="1" t="s">
        <v>2016</v>
      </c>
      <c r="B340" s="1">
        <v>220022</v>
      </c>
      <c r="C340" s="1" t="s">
        <v>71</v>
      </c>
      <c r="D340" s="3">
        <v>44594</v>
      </c>
      <c r="E340" s="4">
        <v>0.43888888888888888</v>
      </c>
      <c r="F340" s="5">
        <v>44593</v>
      </c>
      <c r="G340" s="3">
        <v>44594</v>
      </c>
      <c r="H340" s="4">
        <v>0.51736111111111105</v>
      </c>
      <c r="I340" s="4">
        <f t="shared" si="12"/>
        <v>7.8472222222222165E-2</v>
      </c>
      <c r="J340" s="1">
        <v>4</v>
      </c>
      <c r="K340" s="1" t="s">
        <v>1896</v>
      </c>
      <c r="L340" s="1" t="s">
        <v>2017</v>
      </c>
      <c r="M340" s="1" t="s">
        <v>75</v>
      </c>
      <c r="N340" s="1" t="s">
        <v>1516</v>
      </c>
      <c r="O340" s="1" t="s">
        <v>77</v>
      </c>
      <c r="P340" s="1" t="s">
        <v>78</v>
      </c>
      <c r="Q340" s="1" t="s">
        <v>78</v>
      </c>
      <c r="R340" s="1" t="s">
        <v>1898</v>
      </c>
      <c r="S340" s="1" t="s">
        <v>1898</v>
      </c>
      <c r="T340" s="34" t="s">
        <v>72</v>
      </c>
      <c r="U340" s="1" t="s">
        <v>2018</v>
      </c>
      <c r="V340" s="1" t="s">
        <v>1900</v>
      </c>
      <c r="W340" s="1" t="s">
        <v>813</v>
      </c>
      <c r="X340" s="1" t="s">
        <v>813</v>
      </c>
      <c r="Y340" s="1" t="s">
        <v>814</v>
      </c>
      <c r="Z340" s="1" t="s">
        <v>84</v>
      </c>
      <c r="AA340" s="1" t="s">
        <v>72</v>
      </c>
      <c r="AB340" s="1" t="s">
        <v>140</v>
      </c>
      <c r="AC340" s="1" t="s">
        <v>141</v>
      </c>
      <c r="AD340" s="1" t="s">
        <v>126</v>
      </c>
      <c r="AE340" s="1">
        <v>54</v>
      </c>
      <c r="AF340" s="1" t="s">
        <v>88</v>
      </c>
      <c r="AG340" s="1">
        <v>5.6</v>
      </c>
      <c r="AH340" s="1" t="s">
        <v>414</v>
      </c>
      <c r="AI340" s="1" t="s">
        <v>90</v>
      </c>
      <c r="AJ340" s="1" t="s">
        <v>91</v>
      </c>
      <c r="AK340" s="1" t="s">
        <v>1217</v>
      </c>
      <c r="AL340" s="1" t="s">
        <v>72</v>
      </c>
      <c r="AM340" s="1" t="s">
        <v>217</v>
      </c>
      <c r="AN340" s="1">
        <v>2</v>
      </c>
      <c r="AO340" s="1" t="s">
        <v>659</v>
      </c>
      <c r="AP340" s="1" t="s">
        <v>72</v>
      </c>
      <c r="AQ340" s="1" t="s">
        <v>72</v>
      </c>
      <c r="AR340" s="1" t="s">
        <v>220</v>
      </c>
      <c r="AS340" s="1" t="s">
        <v>1061</v>
      </c>
      <c r="AT340" s="1" t="s">
        <v>430</v>
      </c>
      <c r="AU340" s="3">
        <v>44594</v>
      </c>
      <c r="AV340" s="4">
        <v>0.5625</v>
      </c>
      <c r="AW340" s="4">
        <v>0.625</v>
      </c>
      <c r="AX340" s="4">
        <f t="shared" si="9"/>
        <v>6.25E-2</v>
      </c>
      <c r="AY340" s="4">
        <f t="shared" si="10"/>
        <v>0.10763888888888895</v>
      </c>
      <c r="AZ340" s="4">
        <f t="shared" si="11"/>
        <v>0.18611111111111112</v>
      </c>
      <c r="BA340" s="1" t="s">
        <v>2019</v>
      </c>
      <c r="BB340" s="1" t="s">
        <v>2019</v>
      </c>
      <c r="BC340" s="1" t="s">
        <v>1675</v>
      </c>
      <c r="BD340" s="1">
        <v>4</v>
      </c>
      <c r="BE340" s="1" t="s">
        <v>95</v>
      </c>
      <c r="BF340" s="1" t="s">
        <v>75</v>
      </c>
      <c r="BG340" s="1" t="s">
        <v>75</v>
      </c>
      <c r="BH340" s="1" t="s">
        <v>88</v>
      </c>
      <c r="BI340" s="1" t="s">
        <v>96</v>
      </c>
      <c r="BJ340" s="1" t="s">
        <v>72</v>
      </c>
      <c r="BK340" s="1" t="s">
        <v>1343</v>
      </c>
      <c r="BL340" s="1" t="s">
        <v>72</v>
      </c>
      <c r="BM340" s="1">
        <v>28</v>
      </c>
      <c r="BN340" s="1" t="s">
        <v>72</v>
      </c>
      <c r="BO340" s="1" t="s">
        <v>72</v>
      </c>
      <c r="BP340" s="1" t="s">
        <v>72</v>
      </c>
      <c r="BQ340" s="21" t="s">
        <v>99</v>
      </c>
      <c r="BR340" s="21" t="s">
        <v>100</v>
      </c>
    </row>
    <row r="341" spans="1:70" ht="20.45" customHeight="1">
      <c r="A341" s="1" t="s">
        <v>2020</v>
      </c>
      <c r="B341" s="1">
        <v>220023</v>
      </c>
      <c r="C341" s="1" t="s">
        <v>71</v>
      </c>
      <c r="D341" s="3">
        <v>44594</v>
      </c>
      <c r="E341" s="4">
        <v>0.64583333333333337</v>
      </c>
      <c r="F341" s="5">
        <v>44593</v>
      </c>
      <c r="G341" s="3">
        <v>44595</v>
      </c>
      <c r="H341" s="4">
        <v>1.0069444444444444</v>
      </c>
      <c r="I341" s="4">
        <f t="shared" si="12"/>
        <v>0.36111111111111105</v>
      </c>
      <c r="J341" s="1">
        <v>2</v>
      </c>
      <c r="K341" s="1" t="s">
        <v>1896</v>
      </c>
      <c r="L341" s="1" t="s">
        <v>2021</v>
      </c>
      <c r="M341" s="1" t="s">
        <v>75</v>
      </c>
      <c r="N341" s="1" t="s">
        <v>1915</v>
      </c>
      <c r="O341" s="1" t="s">
        <v>77</v>
      </c>
      <c r="P341" s="1" t="s">
        <v>78</v>
      </c>
      <c r="Q341" s="1" t="s">
        <v>78</v>
      </c>
      <c r="R341" s="1" t="s">
        <v>1898</v>
      </c>
      <c r="S341" s="1" t="s">
        <v>1898</v>
      </c>
      <c r="T341" s="34" t="s">
        <v>72</v>
      </c>
      <c r="U341" s="1" t="s">
        <v>2022</v>
      </c>
      <c r="V341" s="1" t="s">
        <v>80</v>
      </c>
      <c r="W341" s="1" t="s">
        <v>778</v>
      </c>
      <c r="X341" s="1" t="s">
        <v>779</v>
      </c>
      <c r="Y341" s="1" t="s">
        <v>780</v>
      </c>
      <c r="Z341" s="1" t="s">
        <v>84</v>
      </c>
      <c r="AA341" s="1" t="s">
        <v>72</v>
      </c>
      <c r="AB341" s="1" t="s">
        <v>140</v>
      </c>
      <c r="AC341" s="1" t="s">
        <v>140</v>
      </c>
      <c r="AD341" s="1" t="s">
        <v>126</v>
      </c>
      <c r="AE341" s="1">
        <v>76</v>
      </c>
      <c r="AF341" s="1" t="s">
        <v>88</v>
      </c>
      <c r="AG341" s="1">
        <v>4.5999999999999996</v>
      </c>
      <c r="AH341" s="1" t="s">
        <v>954</v>
      </c>
      <c r="AI341" s="1" t="s">
        <v>90</v>
      </c>
      <c r="AJ341" s="1" t="s">
        <v>91</v>
      </c>
      <c r="AK341" s="1" t="s">
        <v>92</v>
      </c>
      <c r="AL341" s="1" t="s">
        <v>72</v>
      </c>
      <c r="AM341" s="1" t="s">
        <v>254</v>
      </c>
      <c r="AN341" s="1" t="s">
        <v>72</v>
      </c>
      <c r="AO341" s="1" t="s">
        <v>2023</v>
      </c>
      <c r="AP341" s="1" t="s">
        <v>72</v>
      </c>
      <c r="AQ341" s="1" t="s">
        <v>72</v>
      </c>
      <c r="AR341" s="1" t="s">
        <v>220</v>
      </c>
      <c r="AS341" s="1" t="s">
        <v>72</v>
      </c>
      <c r="AT341" s="1" t="s">
        <v>72</v>
      </c>
      <c r="AU341" s="3">
        <v>44595</v>
      </c>
      <c r="AV341" s="4">
        <v>0.27430555555555552</v>
      </c>
      <c r="AW341" s="4">
        <v>1.3229166666666667</v>
      </c>
      <c r="AX341" s="4">
        <f t="shared" si="9"/>
        <v>1.0486111111111112</v>
      </c>
      <c r="AY341" s="4">
        <f t="shared" si="10"/>
        <v>0.31597222222222232</v>
      </c>
      <c r="AZ341" s="4">
        <f t="shared" si="11"/>
        <v>0.67708333333333337</v>
      </c>
      <c r="BA341" s="1" t="s">
        <v>2024</v>
      </c>
      <c r="BB341" s="1" t="s">
        <v>2024</v>
      </c>
      <c r="BC341" s="1" t="s">
        <v>1675</v>
      </c>
      <c r="BD341" s="1">
        <v>4</v>
      </c>
      <c r="BE341" s="1" t="s">
        <v>95</v>
      </c>
      <c r="BF341" s="1" t="s">
        <v>75</v>
      </c>
      <c r="BG341" s="1" t="s">
        <v>88</v>
      </c>
      <c r="BH341" s="1" t="s">
        <v>88</v>
      </c>
      <c r="BI341" s="1" t="s">
        <v>96</v>
      </c>
      <c r="BJ341" s="1" t="s">
        <v>72</v>
      </c>
      <c r="BK341" s="1" t="s">
        <v>1343</v>
      </c>
      <c r="BL341" s="1" t="s">
        <v>72</v>
      </c>
      <c r="BM341" s="1">
        <v>49</v>
      </c>
      <c r="BN341" s="1" t="s">
        <v>72</v>
      </c>
      <c r="BO341" s="1" t="s">
        <v>72</v>
      </c>
      <c r="BP341" s="1" t="s">
        <v>72</v>
      </c>
      <c r="BQ341" s="21" t="s">
        <v>99</v>
      </c>
      <c r="BR341" s="21" t="s">
        <v>100</v>
      </c>
    </row>
    <row r="342" spans="1:70" ht="20.45" customHeight="1">
      <c r="A342" s="1" t="s">
        <v>2025</v>
      </c>
      <c r="B342" s="1">
        <v>220024</v>
      </c>
      <c r="C342" s="1" t="s">
        <v>71</v>
      </c>
      <c r="D342" s="3">
        <v>44595</v>
      </c>
      <c r="E342" s="4">
        <v>0.70763888888888893</v>
      </c>
      <c r="F342" s="5">
        <v>44593</v>
      </c>
      <c r="G342" s="3">
        <v>44596</v>
      </c>
      <c r="H342" s="4">
        <v>1</v>
      </c>
      <c r="I342" s="4">
        <f t="shared" si="12"/>
        <v>0.29236111111111107</v>
      </c>
      <c r="J342" s="1">
        <v>2</v>
      </c>
      <c r="K342" s="1" t="s">
        <v>1896</v>
      </c>
      <c r="L342" s="1" t="s">
        <v>2026</v>
      </c>
      <c r="M342" s="1" t="s">
        <v>75</v>
      </c>
      <c r="N342" s="1" t="s">
        <v>1915</v>
      </c>
      <c r="O342" s="1" t="s">
        <v>77</v>
      </c>
      <c r="P342" s="1" t="s">
        <v>78</v>
      </c>
      <c r="Q342" s="1" t="s">
        <v>78</v>
      </c>
      <c r="R342" s="1" t="s">
        <v>1898</v>
      </c>
      <c r="S342" s="1" t="s">
        <v>1898</v>
      </c>
      <c r="T342" s="34" t="s">
        <v>72</v>
      </c>
      <c r="U342" s="1" t="s">
        <v>2027</v>
      </c>
      <c r="V342" s="1" t="s">
        <v>80</v>
      </c>
      <c r="W342" s="1" t="s">
        <v>778</v>
      </c>
      <c r="X342" s="1" t="s">
        <v>779</v>
      </c>
      <c r="Y342" s="1" t="s">
        <v>780</v>
      </c>
      <c r="Z342" s="1" t="s">
        <v>84</v>
      </c>
      <c r="AA342" s="1" t="s">
        <v>72</v>
      </c>
      <c r="AB342" s="1" t="s">
        <v>140</v>
      </c>
      <c r="AC342" s="1" t="s">
        <v>140</v>
      </c>
      <c r="AD342" s="1" t="s">
        <v>126</v>
      </c>
      <c r="AE342" s="1">
        <v>40</v>
      </c>
      <c r="AF342" s="1" t="s">
        <v>88</v>
      </c>
      <c r="AG342" s="1">
        <v>4.5999999999999996</v>
      </c>
      <c r="AH342" s="1" t="s">
        <v>414</v>
      </c>
      <c r="AI342" s="1" t="s">
        <v>90</v>
      </c>
      <c r="AJ342" s="1" t="s">
        <v>91</v>
      </c>
      <c r="AK342" s="1" t="s">
        <v>92</v>
      </c>
      <c r="AL342" s="1" t="s">
        <v>72</v>
      </c>
      <c r="AM342" s="1" t="s">
        <v>72</v>
      </c>
      <c r="AN342" s="1" t="s">
        <v>72</v>
      </c>
      <c r="AO342" s="1" t="s">
        <v>72</v>
      </c>
      <c r="AP342" s="1" t="s">
        <v>72</v>
      </c>
      <c r="AQ342" s="1" t="s">
        <v>72</v>
      </c>
      <c r="AR342" s="1" t="s">
        <v>220</v>
      </c>
      <c r="AS342" s="1" t="s">
        <v>72</v>
      </c>
      <c r="AT342" s="1" t="s">
        <v>72</v>
      </c>
      <c r="AU342" s="3">
        <v>44596</v>
      </c>
      <c r="AV342" s="4">
        <v>0.33333333333333331</v>
      </c>
      <c r="AW342" s="4">
        <v>1.4270833333333333</v>
      </c>
      <c r="AX342" s="4">
        <f t="shared" si="9"/>
        <v>1.09375</v>
      </c>
      <c r="AY342" s="4">
        <f t="shared" si="10"/>
        <v>0.42708333333333326</v>
      </c>
      <c r="AZ342" s="4">
        <f t="shared" si="11"/>
        <v>0.71944444444444433</v>
      </c>
      <c r="BA342" s="1" t="s">
        <v>2028</v>
      </c>
      <c r="BB342" s="1" t="s">
        <v>2028</v>
      </c>
      <c r="BC342" s="1" t="s">
        <v>1675</v>
      </c>
      <c r="BD342" s="1">
        <v>4</v>
      </c>
      <c r="BE342" s="1" t="s">
        <v>183</v>
      </c>
      <c r="BF342" s="1" t="s">
        <v>75</v>
      </c>
      <c r="BG342" s="1" t="s">
        <v>88</v>
      </c>
      <c r="BH342" s="1" t="s">
        <v>88</v>
      </c>
      <c r="BI342" s="1" t="s">
        <v>96</v>
      </c>
      <c r="BJ342" s="1" t="s">
        <v>72</v>
      </c>
      <c r="BK342" s="1" t="s">
        <v>1343</v>
      </c>
      <c r="BL342" s="1" t="s">
        <v>72</v>
      </c>
      <c r="BM342" s="1">
        <v>63</v>
      </c>
      <c r="BN342" s="1" t="s">
        <v>72</v>
      </c>
      <c r="BO342" s="1" t="s">
        <v>72</v>
      </c>
      <c r="BP342" s="1" t="s">
        <v>72</v>
      </c>
      <c r="BQ342" s="21" t="s">
        <v>99</v>
      </c>
      <c r="BR342" s="21" t="s">
        <v>100</v>
      </c>
    </row>
    <row r="343" spans="1:70" ht="20.45" customHeight="1">
      <c r="A343" s="1" t="s">
        <v>2029</v>
      </c>
      <c r="B343" s="1">
        <v>220025</v>
      </c>
      <c r="C343" s="1" t="s">
        <v>71</v>
      </c>
      <c r="D343" s="3">
        <v>44596</v>
      </c>
      <c r="E343" s="4">
        <v>0.63888888888888895</v>
      </c>
      <c r="F343" s="5">
        <v>44593</v>
      </c>
      <c r="G343" s="3">
        <v>44596</v>
      </c>
      <c r="H343" s="4">
        <v>0.94027777777777777</v>
      </c>
      <c r="I343" s="4">
        <f t="shared" si="12"/>
        <v>0.30138888888888882</v>
      </c>
      <c r="J343" s="1">
        <v>2</v>
      </c>
      <c r="K343" s="1" t="s">
        <v>1896</v>
      </c>
      <c r="L343" s="1" t="s">
        <v>2030</v>
      </c>
      <c r="M343" s="1" t="s">
        <v>75</v>
      </c>
      <c r="N343" s="1" t="s">
        <v>1915</v>
      </c>
      <c r="O343" s="1" t="s">
        <v>77</v>
      </c>
      <c r="P343" s="1" t="s">
        <v>78</v>
      </c>
      <c r="Q343" s="1" t="s">
        <v>78</v>
      </c>
      <c r="R343" s="1" t="s">
        <v>1898</v>
      </c>
      <c r="S343" s="1" t="s">
        <v>1898</v>
      </c>
      <c r="T343" s="34" t="s">
        <v>72</v>
      </c>
      <c r="U343" s="1" t="s">
        <v>2031</v>
      </c>
      <c r="V343" s="1" t="s">
        <v>80</v>
      </c>
      <c r="W343" s="1" t="s">
        <v>778</v>
      </c>
      <c r="X343" s="1" t="s">
        <v>779</v>
      </c>
      <c r="Y343" s="1" t="s">
        <v>780</v>
      </c>
      <c r="Z343" s="1" t="s">
        <v>84</v>
      </c>
      <c r="AA343" s="1" t="s">
        <v>72</v>
      </c>
      <c r="AB343" s="1" t="s">
        <v>140</v>
      </c>
      <c r="AC343" s="1" t="s">
        <v>140</v>
      </c>
      <c r="AD343" s="1" t="s">
        <v>87</v>
      </c>
      <c r="AE343" s="1">
        <v>53</v>
      </c>
      <c r="AF343" s="1" t="s">
        <v>88</v>
      </c>
      <c r="AG343" s="1">
        <v>5.2</v>
      </c>
      <c r="AH343" s="1" t="s">
        <v>954</v>
      </c>
      <c r="AI343" s="1" t="s">
        <v>90</v>
      </c>
      <c r="AJ343" s="1" t="s">
        <v>91</v>
      </c>
      <c r="AK343" s="1" t="s">
        <v>92</v>
      </c>
      <c r="AL343" s="1" t="s">
        <v>72</v>
      </c>
      <c r="AM343" s="1" t="s">
        <v>254</v>
      </c>
      <c r="AN343" s="1" t="s">
        <v>72</v>
      </c>
      <c r="AO343" s="1" t="s">
        <v>2032</v>
      </c>
      <c r="AP343" s="1" t="s">
        <v>72</v>
      </c>
      <c r="AQ343" s="1" t="s">
        <v>72</v>
      </c>
      <c r="AR343" s="1" t="s">
        <v>220</v>
      </c>
      <c r="AS343" s="1" t="s">
        <v>72</v>
      </c>
      <c r="AT343" s="1" t="s">
        <v>72</v>
      </c>
      <c r="AU343" s="3">
        <v>44597</v>
      </c>
      <c r="AV343" s="4">
        <v>1.2486111111111111</v>
      </c>
      <c r="AW343" s="4">
        <v>1.3041666666666667</v>
      </c>
      <c r="AX343" s="4">
        <f t="shared" si="9"/>
        <v>5.555555555555558E-2</v>
      </c>
      <c r="AY343" s="4">
        <f t="shared" si="10"/>
        <v>0.36388888888888893</v>
      </c>
      <c r="AZ343" s="4">
        <f t="shared" si="11"/>
        <v>0.66527777777777775</v>
      </c>
      <c r="BA343" s="1" t="s">
        <v>2033</v>
      </c>
      <c r="BB343" s="1" t="s">
        <v>2033</v>
      </c>
      <c r="BC343" s="1" t="s">
        <v>1675</v>
      </c>
      <c r="BD343" s="1">
        <v>4</v>
      </c>
      <c r="BE343" s="1" t="s">
        <v>742</v>
      </c>
      <c r="BF343" s="1" t="s">
        <v>75</v>
      </c>
      <c r="BG343" s="1" t="s">
        <v>88</v>
      </c>
      <c r="BH343" s="1" t="s">
        <v>88</v>
      </c>
      <c r="BI343" s="1" t="s">
        <v>96</v>
      </c>
      <c r="BJ343" s="1" t="s">
        <v>72</v>
      </c>
      <c r="BK343" s="1" t="s">
        <v>1343</v>
      </c>
      <c r="BL343" s="1" t="s">
        <v>72</v>
      </c>
      <c r="BM343" s="1">
        <v>73</v>
      </c>
      <c r="BN343" s="1" t="s">
        <v>72</v>
      </c>
      <c r="BO343" s="1" t="s">
        <v>72</v>
      </c>
      <c r="BP343" s="1" t="s">
        <v>72</v>
      </c>
      <c r="BQ343" s="21" t="s">
        <v>99</v>
      </c>
      <c r="BR343" s="21" t="s">
        <v>100</v>
      </c>
    </row>
    <row r="344" spans="1:70" ht="20.45" customHeight="1">
      <c r="A344" s="1" t="s">
        <v>2034</v>
      </c>
      <c r="B344" s="1">
        <v>220026</v>
      </c>
      <c r="C344" s="1" t="s">
        <v>71</v>
      </c>
      <c r="D344" s="3">
        <v>44597</v>
      </c>
      <c r="E344" s="4">
        <v>0.96180555555555547</v>
      </c>
      <c r="F344" s="5">
        <v>44593</v>
      </c>
      <c r="G344" s="3">
        <v>44598</v>
      </c>
      <c r="H344" s="4">
        <v>1.0069444444444444</v>
      </c>
      <c r="I344" s="4">
        <f t="shared" si="12"/>
        <v>4.5138888888888951E-2</v>
      </c>
      <c r="J344" s="1">
        <v>5</v>
      </c>
      <c r="K344" s="1" t="s">
        <v>1896</v>
      </c>
      <c r="L344" s="1" t="s">
        <v>2035</v>
      </c>
      <c r="M344" s="1" t="s">
        <v>75</v>
      </c>
      <c r="N344" s="1" t="s">
        <v>1915</v>
      </c>
      <c r="O344" s="1" t="s">
        <v>77</v>
      </c>
      <c r="P344" s="1" t="s">
        <v>78</v>
      </c>
      <c r="Q344" s="1" t="s">
        <v>78</v>
      </c>
      <c r="R344" s="1" t="s">
        <v>1898</v>
      </c>
      <c r="S344" s="1" t="s">
        <v>1898</v>
      </c>
      <c r="T344" s="34" t="s">
        <v>72</v>
      </c>
      <c r="U344" s="1" t="s">
        <v>2036</v>
      </c>
      <c r="V344" s="1" t="s">
        <v>2037</v>
      </c>
      <c r="W344" s="1" t="s">
        <v>83</v>
      </c>
      <c r="X344" s="1" t="s">
        <v>123</v>
      </c>
      <c r="Y344" s="1" t="s">
        <v>83</v>
      </c>
      <c r="Z344" s="1" t="s">
        <v>84</v>
      </c>
      <c r="AA344" s="1" t="s">
        <v>72</v>
      </c>
      <c r="AB344" s="1" t="s">
        <v>214</v>
      </c>
      <c r="AC344" s="1" t="s">
        <v>583</v>
      </c>
      <c r="AD344" s="1" t="s">
        <v>87</v>
      </c>
      <c r="AE344" s="1">
        <v>52</v>
      </c>
      <c r="AF344" s="1" t="s">
        <v>88</v>
      </c>
      <c r="AG344" s="1">
        <v>5.5</v>
      </c>
      <c r="AH344" s="1" t="s">
        <v>299</v>
      </c>
      <c r="AI344" s="1" t="s">
        <v>90</v>
      </c>
      <c r="AJ344" s="1" t="s">
        <v>91</v>
      </c>
      <c r="AK344" s="1" t="s">
        <v>92</v>
      </c>
      <c r="AL344" s="1" t="s">
        <v>72</v>
      </c>
      <c r="AM344" s="1" t="s">
        <v>254</v>
      </c>
      <c r="AN344" s="1">
        <v>2</v>
      </c>
      <c r="AO344" s="1" t="s">
        <v>1834</v>
      </c>
      <c r="AP344" s="1" t="s">
        <v>72</v>
      </c>
      <c r="AQ344" s="1" t="s">
        <v>72</v>
      </c>
      <c r="AR344" s="1" t="s">
        <v>220</v>
      </c>
      <c r="AS344" s="1" t="s">
        <v>72</v>
      </c>
      <c r="AT344" s="1" t="s">
        <v>72</v>
      </c>
      <c r="AU344" s="3">
        <v>44598</v>
      </c>
      <c r="AV344" s="1" t="s">
        <v>72</v>
      </c>
      <c r="AW344" s="4">
        <v>1.5625</v>
      </c>
      <c r="AX344" s="1" t="s">
        <v>72</v>
      </c>
      <c r="AY344" s="4">
        <f t="shared" si="10"/>
        <v>0.55555555555555558</v>
      </c>
      <c r="AZ344" s="4">
        <f t="shared" si="11"/>
        <v>0.60069444444444453</v>
      </c>
      <c r="BA344" s="1" t="s">
        <v>2038</v>
      </c>
      <c r="BB344" s="1" t="s">
        <v>2038</v>
      </c>
      <c r="BC344" s="1" t="s">
        <v>1675</v>
      </c>
      <c r="BD344" s="1">
        <v>4</v>
      </c>
      <c r="BE344" s="1" t="s">
        <v>1934</v>
      </c>
      <c r="BF344" s="1" t="s">
        <v>75</v>
      </c>
      <c r="BG344" s="1" t="s">
        <v>88</v>
      </c>
      <c r="BH344" s="1" t="s">
        <v>88</v>
      </c>
      <c r="BI344" s="1" t="s">
        <v>96</v>
      </c>
      <c r="BJ344" s="1" t="s">
        <v>72</v>
      </c>
      <c r="BK344" s="1" t="s">
        <v>1343</v>
      </c>
      <c r="BL344" s="1" t="s">
        <v>72</v>
      </c>
      <c r="BM344" s="1">
        <v>70</v>
      </c>
      <c r="BN344" s="1" t="s">
        <v>72</v>
      </c>
      <c r="BO344" s="1" t="s">
        <v>72</v>
      </c>
      <c r="BP344" s="1" t="s">
        <v>72</v>
      </c>
      <c r="BQ344" s="21" t="s">
        <v>99</v>
      </c>
      <c r="BR344" s="21" t="s">
        <v>100</v>
      </c>
    </row>
    <row r="345" spans="1:70" ht="20.45" customHeight="1">
      <c r="A345" s="1" t="s">
        <v>2039</v>
      </c>
      <c r="B345" s="1">
        <v>220027</v>
      </c>
      <c r="C345" s="1" t="s">
        <v>71</v>
      </c>
      <c r="D345" s="3">
        <v>44599</v>
      </c>
      <c r="E345" s="4">
        <v>0.95763888888888893</v>
      </c>
      <c r="F345" s="5">
        <v>44593</v>
      </c>
      <c r="G345" s="3">
        <v>44600</v>
      </c>
      <c r="H345" s="4">
        <v>1.0062499999999999</v>
      </c>
      <c r="I345" s="4">
        <f t="shared" si="12"/>
        <v>4.8611111111110938E-2</v>
      </c>
      <c r="J345" s="1">
        <v>2</v>
      </c>
      <c r="K345" s="1" t="s">
        <v>1896</v>
      </c>
      <c r="L345" s="1" t="s">
        <v>2040</v>
      </c>
      <c r="M345" s="1" t="s">
        <v>75</v>
      </c>
      <c r="N345" s="1" t="s">
        <v>1516</v>
      </c>
      <c r="O345" s="1" t="s">
        <v>77</v>
      </c>
      <c r="P345" s="1" t="s">
        <v>78</v>
      </c>
      <c r="Q345" s="1" t="s">
        <v>78</v>
      </c>
      <c r="R345" s="1" t="s">
        <v>1898</v>
      </c>
      <c r="S345" s="1" t="s">
        <v>1898</v>
      </c>
      <c r="T345" s="34" t="s">
        <v>72</v>
      </c>
      <c r="U345" s="1" t="s">
        <v>2041</v>
      </c>
      <c r="V345" s="1" t="s">
        <v>2037</v>
      </c>
      <c r="W345" s="1" t="s">
        <v>83</v>
      </c>
      <c r="X345" s="1" t="s">
        <v>123</v>
      </c>
      <c r="Y345" s="1" t="s">
        <v>83</v>
      </c>
      <c r="Z345" s="1" t="s">
        <v>84</v>
      </c>
      <c r="AA345" s="1" t="s">
        <v>72</v>
      </c>
      <c r="AB345" s="1" t="s">
        <v>140</v>
      </c>
      <c r="AC345" s="1" t="s">
        <v>181</v>
      </c>
      <c r="AD345" s="1" t="s">
        <v>126</v>
      </c>
      <c r="AE345" s="1">
        <v>60</v>
      </c>
      <c r="AF345" s="1" t="s">
        <v>88</v>
      </c>
      <c r="AG345" s="1">
        <v>5.6</v>
      </c>
      <c r="AH345" s="1" t="s">
        <v>954</v>
      </c>
      <c r="AI345" s="1" t="s">
        <v>90</v>
      </c>
      <c r="AJ345" s="1" t="s">
        <v>91</v>
      </c>
      <c r="AK345" s="1" t="s">
        <v>92</v>
      </c>
      <c r="AL345" s="1" t="s">
        <v>72</v>
      </c>
      <c r="AM345" s="1" t="s">
        <v>72</v>
      </c>
      <c r="AN345" s="1" t="s">
        <v>72</v>
      </c>
      <c r="AO345" s="1" t="s">
        <v>72</v>
      </c>
      <c r="AP345" s="1" t="s">
        <v>72</v>
      </c>
      <c r="AQ345" s="1" t="s">
        <v>72</v>
      </c>
      <c r="AR345" s="1" t="s">
        <v>220</v>
      </c>
      <c r="AS345" s="1" t="s">
        <v>72</v>
      </c>
      <c r="AT345" s="1" t="s">
        <v>72</v>
      </c>
      <c r="AU345" s="3">
        <v>44600</v>
      </c>
      <c r="AV345" s="4">
        <v>0.8125</v>
      </c>
      <c r="AW345" s="4">
        <v>1.0486111111111112</v>
      </c>
      <c r="AX345" s="4">
        <f t="shared" si="9"/>
        <v>0.23611111111111116</v>
      </c>
      <c r="AY345" s="4">
        <f t="shared" si="10"/>
        <v>4.2361111111111294E-2</v>
      </c>
      <c r="AZ345" s="4">
        <f t="shared" si="11"/>
        <v>9.0972222222222232E-2</v>
      </c>
      <c r="BA345" s="1" t="s">
        <v>2042</v>
      </c>
      <c r="BB345" s="1" t="s">
        <v>2042</v>
      </c>
      <c r="BC345" s="1" t="s">
        <v>1794</v>
      </c>
      <c r="BD345" s="1">
        <v>4</v>
      </c>
      <c r="BE345" s="1" t="s">
        <v>95</v>
      </c>
      <c r="BF345" s="1" t="s">
        <v>75</v>
      </c>
      <c r="BG345" s="1" t="s">
        <v>75</v>
      </c>
      <c r="BH345" s="1" t="s">
        <v>88</v>
      </c>
      <c r="BI345" s="1" t="s">
        <v>96</v>
      </c>
      <c r="BJ345" s="1" t="s">
        <v>72</v>
      </c>
      <c r="BK345" s="1" t="s">
        <v>1593</v>
      </c>
      <c r="BL345" s="1" t="s">
        <v>72</v>
      </c>
      <c r="BM345" s="1">
        <v>28</v>
      </c>
      <c r="BN345" s="1" t="s">
        <v>72</v>
      </c>
      <c r="BO345" s="1" t="s">
        <v>72</v>
      </c>
      <c r="BP345" s="1" t="s">
        <v>72</v>
      </c>
      <c r="BQ345" s="21" t="s">
        <v>99</v>
      </c>
      <c r="BR345" s="21" t="s">
        <v>100</v>
      </c>
    </row>
    <row r="346" spans="1:70" ht="20.45" customHeight="1">
      <c r="A346" s="1" t="s">
        <v>2043</v>
      </c>
      <c r="B346" s="1">
        <v>220027</v>
      </c>
      <c r="C346" s="1" t="s">
        <v>71</v>
      </c>
      <c r="D346" s="3">
        <v>44599</v>
      </c>
      <c r="E346" s="4">
        <v>0.95763888888888893</v>
      </c>
      <c r="F346" s="5">
        <v>44593</v>
      </c>
      <c r="G346" s="3">
        <v>44600</v>
      </c>
      <c r="H346" s="4">
        <v>1.0062499999999999</v>
      </c>
      <c r="I346" s="4">
        <f t="shared" si="12"/>
        <v>4.8611111111110938E-2</v>
      </c>
      <c r="J346" s="1">
        <v>2</v>
      </c>
      <c r="K346" s="1" t="s">
        <v>1896</v>
      </c>
      <c r="L346" s="1" t="s">
        <v>2040</v>
      </c>
      <c r="M346" s="1" t="s">
        <v>75</v>
      </c>
      <c r="N346" s="1" t="s">
        <v>1516</v>
      </c>
      <c r="O346" s="1" t="s">
        <v>77</v>
      </c>
      <c r="P346" s="1" t="s">
        <v>78</v>
      </c>
      <c r="Q346" s="1" t="s">
        <v>78</v>
      </c>
      <c r="R346" s="1" t="s">
        <v>1898</v>
      </c>
      <c r="S346" s="1" t="s">
        <v>1898</v>
      </c>
      <c r="T346" s="34" t="s">
        <v>72</v>
      </c>
      <c r="U346" s="1" t="s">
        <v>2041</v>
      </c>
      <c r="V346" s="1" t="s">
        <v>2037</v>
      </c>
      <c r="W346" s="1" t="s">
        <v>83</v>
      </c>
      <c r="X346" s="1" t="s">
        <v>123</v>
      </c>
      <c r="Y346" s="1" t="s">
        <v>83</v>
      </c>
      <c r="Z346" s="1" t="s">
        <v>84</v>
      </c>
      <c r="AA346" s="1" t="s">
        <v>72</v>
      </c>
      <c r="AB346" s="1" t="s">
        <v>140</v>
      </c>
      <c r="AC346" s="1" t="s">
        <v>181</v>
      </c>
      <c r="AD346" s="1" t="s">
        <v>126</v>
      </c>
      <c r="AE346" s="1">
        <v>60</v>
      </c>
      <c r="AF346" s="1" t="s">
        <v>88</v>
      </c>
      <c r="AG346" s="1">
        <v>5.6</v>
      </c>
      <c r="AH346" s="1" t="s">
        <v>954</v>
      </c>
      <c r="AI346" s="1" t="s">
        <v>90</v>
      </c>
      <c r="AJ346" s="1" t="s">
        <v>91</v>
      </c>
      <c r="AK346" s="1" t="s">
        <v>92</v>
      </c>
      <c r="AL346" s="1" t="s">
        <v>72</v>
      </c>
      <c r="AM346" s="1" t="s">
        <v>72</v>
      </c>
      <c r="AN346" s="1" t="s">
        <v>72</v>
      </c>
      <c r="AO346" s="1" t="s">
        <v>72</v>
      </c>
      <c r="AP346" s="1" t="s">
        <v>72</v>
      </c>
      <c r="AQ346" s="1" t="s">
        <v>72</v>
      </c>
      <c r="AR346" s="1" t="s">
        <v>220</v>
      </c>
      <c r="AS346" s="1" t="s">
        <v>72</v>
      </c>
      <c r="AT346" s="1" t="s">
        <v>72</v>
      </c>
      <c r="AU346" s="3">
        <v>44600</v>
      </c>
      <c r="AV346" s="4">
        <v>0.8125</v>
      </c>
      <c r="AW346" s="4">
        <v>1.0486111111111112</v>
      </c>
      <c r="AX346" s="4">
        <f t="shared" si="9"/>
        <v>0.23611111111111116</v>
      </c>
      <c r="AY346" s="4">
        <f t="shared" si="10"/>
        <v>4.2361111111111294E-2</v>
      </c>
      <c r="AZ346" s="4">
        <f t="shared" si="11"/>
        <v>9.0972222222222232E-2</v>
      </c>
      <c r="BA346" s="1" t="s">
        <v>2042</v>
      </c>
      <c r="BB346" s="1" t="s">
        <v>2042</v>
      </c>
      <c r="BC346" s="1" t="s">
        <v>1794</v>
      </c>
      <c r="BD346" s="1">
        <v>4</v>
      </c>
      <c r="BE346" s="1" t="s">
        <v>95</v>
      </c>
      <c r="BF346" s="1" t="s">
        <v>75</v>
      </c>
      <c r="BG346" s="1" t="s">
        <v>75</v>
      </c>
      <c r="BH346" s="1" t="s">
        <v>88</v>
      </c>
      <c r="BI346" s="1" t="s">
        <v>96</v>
      </c>
      <c r="BJ346" s="1" t="s">
        <v>72</v>
      </c>
      <c r="BK346" s="1" t="s">
        <v>1593</v>
      </c>
      <c r="BL346" s="1" t="s">
        <v>72</v>
      </c>
      <c r="BM346" s="1">
        <v>28</v>
      </c>
      <c r="BN346" s="1" t="s">
        <v>72</v>
      </c>
      <c r="BO346" s="1" t="s">
        <v>72</v>
      </c>
      <c r="BP346" s="1" t="s">
        <v>72</v>
      </c>
      <c r="BQ346" s="21" t="s">
        <v>99</v>
      </c>
      <c r="BR346" s="21" t="s">
        <v>100</v>
      </c>
    </row>
    <row r="347" spans="1:70" ht="20.45" customHeight="1">
      <c r="A347" s="1" t="s">
        <v>2044</v>
      </c>
      <c r="B347" s="1">
        <v>220028</v>
      </c>
      <c r="C347" s="1" t="s">
        <v>71</v>
      </c>
      <c r="D347" s="3">
        <v>44600</v>
      </c>
      <c r="E347" s="4">
        <v>0.39444444444444443</v>
      </c>
      <c r="F347" s="5">
        <v>44593</v>
      </c>
      <c r="G347" s="3">
        <v>44600</v>
      </c>
      <c r="H347" s="4">
        <v>0.4548611111111111</v>
      </c>
      <c r="I347" s="4">
        <f t="shared" si="12"/>
        <v>6.0416666666666674E-2</v>
      </c>
      <c r="J347" s="1">
        <v>3</v>
      </c>
      <c r="K347" s="1" t="s">
        <v>1896</v>
      </c>
      <c r="L347" s="1" t="s">
        <v>2045</v>
      </c>
      <c r="M347" s="1" t="s">
        <v>75</v>
      </c>
      <c r="N347" s="1" t="s">
        <v>1915</v>
      </c>
      <c r="O347" s="1" t="s">
        <v>77</v>
      </c>
      <c r="P347" s="1" t="s">
        <v>78</v>
      </c>
      <c r="Q347" s="1" t="s">
        <v>78</v>
      </c>
      <c r="R347" s="1" t="s">
        <v>1898</v>
      </c>
      <c r="S347" s="1" t="s">
        <v>1927</v>
      </c>
      <c r="T347" s="34" t="s">
        <v>72</v>
      </c>
      <c r="U347" s="1" t="s">
        <v>2046</v>
      </c>
      <c r="V347" s="1" t="s">
        <v>2037</v>
      </c>
      <c r="W347" s="1" t="s">
        <v>83</v>
      </c>
      <c r="X347" s="1" t="s">
        <v>123</v>
      </c>
      <c r="Y347" s="1" t="s">
        <v>83</v>
      </c>
      <c r="Z347" s="1" t="s">
        <v>84</v>
      </c>
      <c r="AA347" s="1" t="s">
        <v>72</v>
      </c>
      <c r="AB347" s="1" t="s">
        <v>104</v>
      </c>
      <c r="AC347" s="1" t="s">
        <v>730</v>
      </c>
      <c r="AD347" s="1" t="s">
        <v>87</v>
      </c>
      <c r="AE347" s="1">
        <v>56</v>
      </c>
      <c r="AF347" s="1" t="s">
        <v>88</v>
      </c>
      <c r="AG347" s="1">
        <v>5.4</v>
      </c>
      <c r="AH347" s="1" t="s">
        <v>414</v>
      </c>
      <c r="AI347" s="1" t="s">
        <v>90</v>
      </c>
      <c r="AJ347" s="1" t="s">
        <v>91</v>
      </c>
      <c r="AK347" s="1" t="s">
        <v>429</v>
      </c>
      <c r="AL347" s="1" t="s">
        <v>72</v>
      </c>
      <c r="AM347" s="1" t="s">
        <v>72</v>
      </c>
      <c r="AN347" s="1" t="s">
        <v>72</v>
      </c>
      <c r="AO347" s="1" t="s">
        <v>72</v>
      </c>
      <c r="AP347" s="1">
        <v>5</v>
      </c>
      <c r="AQ347" s="1" t="s">
        <v>430</v>
      </c>
      <c r="AR347" s="1" t="s">
        <v>220</v>
      </c>
      <c r="AS347" s="1" t="s">
        <v>72</v>
      </c>
      <c r="AT347" s="1" t="s">
        <v>72</v>
      </c>
      <c r="AU347" s="3">
        <v>44600</v>
      </c>
      <c r="AV347" s="4">
        <v>0.5</v>
      </c>
      <c r="AW347" s="4">
        <v>0.5625</v>
      </c>
      <c r="AX347" s="4">
        <f t="shared" si="9"/>
        <v>6.25E-2</v>
      </c>
      <c r="AY347" s="4">
        <f t="shared" si="10"/>
        <v>0.1076388888888889</v>
      </c>
      <c r="AZ347" s="4">
        <f t="shared" si="11"/>
        <v>0.16805555555555557</v>
      </c>
      <c r="BA347" s="1" t="s">
        <v>2047</v>
      </c>
      <c r="BB347" s="1" t="s">
        <v>2047</v>
      </c>
      <c r="BC347" s="1" t="s">
        <v>1794</v>
      </c>
      <c r="BD347" s="1">
        <v>4</v>
      </c>
      <c r="BE347" s="1" t="s">
        <v>183</v>
      </c>
      <c r="BF347" s="1" t="s">
        <v>72</v>
      </c>
      <c r="BG347" s="1" t="s">
        <v>72</v>
      </c>
      <c r="BH347" s="1" t="s">
        <v>88</v>
      </c>
      <c r="BI347" s="1" t="s">
        <v>79</v>
      </c>
      <c r="BJ347" s="1" t="s">
        <v>72</v>
      </c>
      <c r="BK347" s="1" t="s">
        <v>72</v>
      </c>
      <c r="BL347" s="1" t="s">
        <v>72</v>
      </c>
      <c r="BM347" s="1" t="s">
        <v>72</v>
      </c>
      <c r="BN347" s="1" t="s">
        <v>72</v>
      </c>
      <c r="BO347" s="1" t="s">
        <v>72</v>
      </c>
      <c r="BP347" s="1" t="s">
        <v>72</v>
      </c>
      <c r="BQ347" s="1" t="s">
        <v>160</v>
      </c>
      <c r="BR347" s="1" t="s">
        <v>2048</v>
      </c>
    </row>
    <row r="348" spans="1:70" ht="20.45" customHeight="1">
      <c r="A348" s="1" t="s">
        <v>2049</v>
      </c>
      <c r="B348" s="1">
        <v>220029</v>
      </c>
      <c r="C348" s="1" t="s">
        <v>71</v>
      </c>
      <c r="D348" s="3">
        <v>44600</v>
      </c>
      <c r="E348" s="4">
        <v>0.98125000000000007</v>
      </c>
      <c r="F348" s="5">
        <v>44593</v>
      </c>
      <c r="G348" s="3">
        <v>44601</v>
      </c>
      <c r="H348" s="4">
        <v>1.09375</v>
      </c>
      <c r="I348" s="4">
        <f t="shared" si="12"/>
        <v>0.11249999999999993</v>
      </c>
      <c r="J348" s="1">
        <v>3</v>
      </c>
      <c r="K348" s="1" t="s">
        <v>1896</v>
      </c>
      <c r="L348" s="1" t="s">
        <v>2050</v>
      </c>
      <c r="M348" s="1" t="s">
        <v>75</v>
      </c>
      <c r="N348" s="1" t="s">
        <v>1915</v>
      </c>
      <c r="O348" s="1" t="s">
        <v>77</v>
      </c>
      <c r="P348" s="1" t="s">
        <v>78</v>
      </c>
      <c r="Q348" s="1" t="s">
        <v>78</v>
      </c>
      <c r="R348" s="1" t="s">
        <v>1898</v>
      </c>
      <c r="S348" s="1" t="s">
        <v>1927</v>
      </c>
      <c r="T348" s="34" t="s">
        <v>72</v>
      </c>
      <c r="U348" s="1" t="s">
        <v>2051</v>
      </c>
      <c r="V348" s="1" t="s">
        <v>2037</v>
      </c>
      <c r="W348" s="1" t="s">
        <v>83</v>
      </c>
      <c r="X348" s="1" t="s">
        <v>123</v>
      </c>
      <c r="Y348" s="1" t="s">
        <v>83</v>
      </c>
      <c r="Z348" s="1" t="s">
        <v>84</v>
      </c>
      <c r="AA348" s="1" t="s">
        <v>72</v>
      </c>
      <c r="AB348" s="1" t="s">
        <v>189</v>
      </c>
      <c r="AC348" s="1" t="s">
        <v>2052</v>
      </c>
      <c r="AD348" s="1" t="s">
        <v>87</v>
      </c>
      <c r="AE348" s="1">
        <v>60</v>
      </c>
      <c r="AF348" s="1" t="s">
        <v>88</v>
      </c>
      <c r="AG348" s="1">
        <v>5.6</v>
      </c>
      <c r="AH348" s="1" t="s">
        <v>414</v>
      </c>
      <c r="AI348" s="1" t="s">
        <v>90</v>
      </c>
      <c r="AJ348" s="1" t="s">
        <v>91</v>
      </c>
      <c r="AK348" s="1" t="s">
        <v>92</v>
      </c>
      <c r="AL348" s="1" t="s">
        <v>72</v>
      </c>
      <c r="AM348" s="1" t="s">
        <v>72</v>
      </c>
      <c r="AN348" s="1" t="s">
        <v>72</v>
      </c>
      <c r="AO348" s="1" t="s">
        <v>72</v>
      </c>
      <c r="AP348" s="1" t="s">
        <v>72</v>
      </c>
      <c r="AQ348" s="1" t="s">
        <v>72</v>
      </c>
      <c r="AR348" s="1" t="s">
        <v>220</v>
      </c>
      <c r="AS348" s="1" t="s">
        <v>72</v>
      </c>
      <c r="AT348" s="1" t="s">
        <v>72</v>
      </c>
      <c r="AU348" s="3">
        <v>44601</v>
      </c>
      <c r="AV348" s="1" t="s">
        <v>72</v>
      </c>
      <c r="AW348" s="1" t="s">
        <v>72</v>
      </c>
      <c r="AX348" s="1" t="s">
        <v>72</v>
      </c>
      <c r="AY348" s="1" t="s">
        <v>72</v>
      </c>
      <c r="AZ348" s="1" t="s">
        <v>72</v>
      </c>
      <c r="BA348" s="1" t="s">
        <v>72</v>
      </c>
      <c r="BB348" s="1" t="s">
        <v>72</v>
      </c>
      <c r="BC348" s="1" t="s">
        <v>1794</v>
      </c>
      <c r="BD348" s="1">
        <v>4</v>
      </c>
      <c r="BE348" s="1" t="s">
        <v>72</v>
      </c>
      <c r="BF348" s="1" t="s">
        <v>75</v>
      </c>
      <c r="BG348" s="1" t="s">
        <v>72</v>
      </c>
      <c r="BH348" s="1" t="s">
        <v>88</v>
      </c>
      <c r="BI348" s="1" t="s">
        <v>79</v>
      </c>
      <c r="BJ348" s="1" t="s">
        <v>2053</v>
      </c>
      <c r="BK348" s="1" t="s">
        <v>1343</v>
      </c>
      <c r="BL348" s="1" t="s">
        <v>72</v>
      </c>
      <c r="BM348" s="1">
        <v>49</v>
      </c>
      <c r="BN348" s="1" t="s">
        <v>72</v>
      </c>
      <c r="BO348" s="1" t="s">
        <v>72</v>
      </c>
      <c r="BP348" s="1" t="s">
        <v>72</v>
      </c>
      <c r="BQ348" s="1" t="s">
        <v>160</v>
      </c>
      <c r="BR348" s="1" t="s">
        <v>2048</v>
      </c>
    </row>
    <row r="349" spans="1:70" ht="20.45" customHeight="1">
      <c r="A349" s="1" t="s">
        <v>2054</v>
      </c>
      <c r="B349" s="1">
        <v>220030</v>
      </c>
      <c r="C349" s="1" t="s">
        <v>71</v>
      </c>
      <c r="D349" s="3">
        <v>44601</v>
      </c>
      <c r="E349" s="4">
        <v>5.0694444444444452E-2</v>
      </c>
      <c r="F349" s="5">
        <v>44593</v>
      </c>
      <c r="G349" s="3">
        <v>44601</v>
      </c>
      <c r="H349" s="4">
        <v>1.09375</v>
      </c>
      <c r="I349" s="4">
        <f t="shared" si="12"/>
        <v>1.0430555555555556</v>
      </c>
      <c r="J349" s="1">
        <v>3</v>
      </c>
      <c r="K349" s="1" t="s">
        <v>1896</v>
      </c>
      <c r="L349" s="1" t="s">
        <v>2055</v>
      </c>
      <c r="M349" s="1" t="s">
        <v>75</v>
      </c>
      <c r="N349" s="1" t="s">
        <v>1910</v>
      </c>
      <c r="O349" s="1" t="s">
        <v>77</v>
      </c>
      <c r="P349" s="1" t="s">
        <v>78</v>
      </c>
      <c r="Q349" s="1" t="s">
        <v>78</v>
      </c>
      <c r="R349" s="1" t="s">
        <v>1898</v>
      </c>
      <c r="S349" s="1" t="s">
        <v>1898</v>
      </c>
      <c r="T349" s="34" t="s">
        <v>72</v>
      </c>
      <c r="U349" s="1" t="s">
        <v>2056</v>
      </c>
      <c r="V349" s="1" t="s">
        <v>2037</v>
      </c>
      <c r="W349" s="1" t="s">
        <v>83</v>
      </c>
      <c r="X349" s="1" t="s">
        <v>123</v>
      </c>
      <c r="Y349" s="1" t="s">
        <v>83</v>
      </c>
      <c r="Z349" s="1" t="s">
        <v>443</v>
      </c>
      <c r="AA349" s="1" t="s">
        <v>444</v>
      </c>
      <c r="AB349" s="1" t="s">
        <v>445</v>
      </c>
      <c r="AC349" s="1" t="s">
        <v>749</v>
      </c>
      <c r="AD349" s="1" t="s">
        <v>87</v>
      </c>
      <c r="AE349" s="1">
        <v>51</v>
      </c>
      <c r="AF349" s="1" t="s">
        <v>88</v>
      </c>
      <c r="AG349" s="1">
        <v>5.6</v>
      </c>
      <c r="AH349" s="1" t="s">
        <v>414</v>
      </c>
      <c r="AI349" s="1" t="s">
        <v>90</v>
      </c>
      <c r="AJ349" s="1" t="s">
        <v>91</v>
      </c>
      <c r="AK349" s="1" t="s">
        <v>216</v>
      </c>
      <c r="AL349" s="1" t="s">
        <v>72</v>
      </c>
      <c r="AM349" s="1" t="s">
        <v>229</v>
      </c>
      <c r="AN349" s="1" t="s">
        <v>72</v>
      </c>
      <c r="AO349" s="1" t="s">
        <v>750</v>
      </c>
      <c r="AP349" s="1">
        <v>6</v>
      </c>
      <c r="AQ349" s="1" t="s">
        <v>1766</v>
      </c>
      <c r="AR349" s="1" t="s">
        <v>447</v>
      </c>
      <c r="AS349" s="1" t="s">
        <v>72</v>
      </c>
      <c r="AT349" s="1" t="s">
        <v>72</v>
      </c>
      <c r="AU349" s="3">
        <v>44601</v>
      </c>
      <c r="AV349" s="4">
        <v>0.9375</v>
      </c>
      <c r="AW349" s="4">
        <v>0.97916666666666663</v>
      </c>
      <c r="AX349" s="4">
        <f>AW349-AV349</f>
        <v>4.166666666666663E-2</v>
      </c>
      <c r="AY349" s="4">
        <f>AW349-H349</f>
        <v>-0.11458333333333337</v>
      </c>
      <c r="AZ349" s="4">
        <f>AW349-E349</f>
        <v>0.92847222222222214</v>
      </c>
      <c r="BA349" s="1" t="s">
        <v>2057</v>
      </c>
      <c r="BB349" s="1" t="s">
        <v>2057</v>
      </c>
      <c r="BC349" s="1" t="s">
        <v>1794</v>
      </c>
      <c r="BD349" s="1">
        <v>15</v>
      </c>
      <c r="BE349" s="1" t="s">
        <v>183</v>
      </c>
      <c r="BF349" s="1" t="s">
        <v>75</v>
      </c>
      <c r="BG349" s="1" t="s">
        <v>72</v>
      </c>
      <c r="BH349" s="1" t="s">
        <v>88</v>
      </c>
      <c r="BI349" s="1" t="s">
        <v>96</v>
      </c>
      <c r="BJ349" s="1" t="s">
        <v>72</v>
      </c>
      <c r="BK349" s="1" t="s">
        <v>1593</v>
      </c>
      <c r="BL349" s="1" t="s">
        <v>72</v>
      </c>
      <c r="BM349" s="1">
        <v>63</v>
      </c>
      <c r="BN349" s="1" t="s">
        <v>72</v>
      </c>
      <c r="BO349" s="1" t="s">
        <v>72</v>
      </c>
      <c r="BP349" s="1" t="s">
        <v>72</v>
      </c>
      <c r="BQ349" s="21" t="s">
        <v>99</v>
      </c>
      <c r="BR349" s="1" t="s">
        <v>918</v>
      </c>
    </row>
    <row r="350" spans="1:70" ht="20.45" customHeight="1">
      <c r="A350" s="1" t="s">
        <v>2058</v>
      </c>
      <c r="B350" s="1">
        <v>220031</v>
      </c>
      <c r="C350" s="1" t="s">
        <v>497</v>
      </c>
      <c r="D350" s="3">
        <v>44601</v>
      </c>
      <c r="E350" s="4">
        <v>0.85416666666666663</v>
      </c>
      <c r="F350" s="5">
        <v>44593</v>
      </c>
      <c r="G350" s="3">
        <v>44601</v>
      </c>
      <c r="H350" s="4">
        <v>0.92013888888888884</v>
      </c>
      <c r="I350" s="4">
        <f t="shared" si="12"/>
        <v>6.597222222222221E-2</v>
      </c>
      <c r="J350" s="1">
        <v>0</v>
      </c>
      <c r="K350" s="1" t="s">
        <v>1896</v>
      </c>
      <c r="L350" s="1" t="s">
        <v>2059</v>
      </c>
      <c r="M350" s="1" t="s">
        <v>75</v>
      </c>
      <c r="N350" s="1" t="s">
        <v>1542</v>
      </c>
      <c r="O350" s="1" t="s">
        <v>497</v>
      </c>
      <c r="P350" s="1" t="s">
        <v>78</v>
      </c>
      <c r="Q350" s="1" t="s">
        <v>78</v>
      </c>
      <c r="R350" s="1" t="s">
        <v>1898</v>
      </c>
      <c r="S350" s="1" t="s">
        <v>1898</v>
      </c>
      <c r="T350" s="34" t="s">
        <v>72</v>
      </c>
      <c r="U350" s="1" t="s">
        <v>2060</v>
      </c>
      <c r="V350" s="1" t="s">
        <v>2037</v>
      </c>
      <c r="W350" s="1" t="s">
        <v>83</v>
      </c>
      <c r="X350" s="1" t="s">
        <v>123</v>
      </c>
      <c r="Y350" s="1" t="s">
        <v>83</v>
      </c>
      <c r="Z350" s="1" t="s">
        <v>443</v>
      </c>
      <c r="AA350" s="1" t="s">
        <v>444</v>
      </c>
      <c r="AB350" s="1" t="s">
        <v>444</v>
      </c>
      <c r="AC350" s="1" t="s">
        <v>1721</v>
      </c>
      <c r="AD350" s="1" t="s">
        <v>87</v>
      </c>
      <c r="AE350" s="1">
        <v>55</v>
      </c>
      <c r="AF350" s="1" t="s">
        <v>88</v>
      </c>
      <c r="AG350" s="1">
        <v>5.5</v>
      </c>
      <c r="AH350" s="1" t="s">
        <v>299</v>
      </c>
      <c r="AI350" s="1" t="s">
        <v>90</v>
      </c>
      <c r="AJ350" s="1" t="s">
        <v>91</v>
      </c>
      <c r="AK350" s="1" t="s">
        <v>92</v>
      </c>
      <c r="AL350" s="1" t="s">
        <v>72</v>
      </c>
      <c r="AM350" s="1" t="s">
        <v>72</v>
      </c>
      <c r="AN350" s="1" t="s">
        <v>72</v>
      </c>
      <c r="AO350" s="1" t="s">
        <v>72</v>
      </c>
      <c r="AP350" s="1" t="s">
        <v>72</v>
      </c>
      <c r="AQ350" s="1" t="s">
        <v>72</v>
      </c>
      <c r="AR350" s="1" t="s">
        <v>2061</v>
      </c>
      <c r="AS350" s="1" t="s">
        <v>72</v>
      </c>
      <c r="AT350" s="1" t="s">
        <v>72</v>
      </c>
      <c r="AU350" s="3">
        <v>44601</v>
      </c>
      <c r="AV350" s="4">
        <v>0.92638888888888893</v>
      </c>
      <c r="AW350" s="4">
        <v>0.98958333333333337</v>
      </c>
      <c r="AX350" s="4">
        <f>AW350-AV350</f>
        <v>6.3194444444444442E-2</v>
      </c>
      <c r="AY350" s="4">
        <f>AW350-H350</f>
        <v>6.9444444444444531E-2</v>
      </c>
      <c r="AZ350" s="4">
        <f>AW350-E350</f>
        <v>0.13541666666666674</v>
      </c>
      <c r="BA350" s="1" t="s">
        <v>2062</v>
      </c>
      <c r="BB350" s="1" t="s">
        <v>2062</v>
      </c>
      <c r="BC350" s="1" t="s">
        <v>1794</v>
      </c>
      <c r="BD350" s="1">
        <v>4</v>
      </c>
      <c r="BE350" s="1" t="s">
        <v>742</v>
      </c>
      <c r="BF350" s="1" t="s">
        <v>75</v>
      </c>
      <c r="BG350" s="1" t="s">
        <v>72</v>
      </c>
      <c r="BH350" s="1" t="s">
        <v>88</v>
      </c>
      <c r="BI350" s="1" t="s">
        <v>96</v>
      </c>
      <c r="BJ350" s="1" t="s">
        <v>72</v>
      </c>
      <c r="BK350" s="1" t="s">
        <v>72</v>
      </c>
      <c r="BL350" s="1" t="s">
        <v>72</v>
      </c>
      <c r="BM350" s="1" t="s">
        <v>72</v>
      </c>
      <c r="BN350" s="1" t="s">
        <v>72</v>
      </c>
      <c r="BO350" s="1" t="s">
        <v>72</v>
      </c>
      <c r="BP350" s="1" t="s">
        <v>72</v>
      </c>
      <c r="BQ350" s="21" t="s">
        <v>99</v>
      </c>
      <c r="BR350" s="1"/>
    </row>
    <row r="351" spans="1:70" ht="20.45" customHeight="1">
      <c r="A351" s="1" t="s">
        <v>2063</v>
      </c>
      <c r="B351" s="1">
        <v>220031</v>
      </c>
      <c r="C351" s="1" t="s">
        <v>71</v>
      </c>
      <c r="D351" s="3">
        <v>44601</v>
      </c>
      <c r="E351" s="4">
        <v>0.85416666666666663</v>
      </c>
      <c r="F351" s="5">
        <v>44593</v>
      </c>
      <c r="G351" s="3">
        <v>44601</v>
      </c>
      <c r="H351" s="4">
        <v>0.92013888888888884</v>
      </c>
      <c r="I351" s="4">
        <f t="shared" si="12"/>
        <v>6.597222222222221E-2</v>
      </c>
      <c r="J351" s="1">
        <v>0</v>
      </c>
      <c r="K351" s="1" t="s">
        <v>1896</v>
      </c>
      <c r="L351" s="1" t="s">
        <v>2059</v>
      </c>
      <c r="M351" s="1" t="s">
        <v>75</v>
      </c>
      <c r="N351" s="1" t="s">
        <v>1910</v>
      </c>
      <c r="O351" s="1" t="s">
        <v>77</v>
      </c>
      <c r="P351" s="1" t="s">
        <v>78</v>
      </c>
      <c r="Q351" s="1" t="s">
        <v>78</v>
      </c>
      <c r="R351" s="1" t="s">
        <v>1898</v>
      </c>
      <c r="S351" s="1" t="s">
        <v>1898</v>
      </c>
      <c r="T351" s="34" t="s">
        <v>72</v>
      </c>
      <c r="U351" s="1" t="s">
        <v>2064</v>
      </c>
      <c r="V351" s="1" t="s">
        <v>2037</v>
      </c>
      <c r="W351" s="1" t="s">
        <v>83</v>
      </c>
      <c r="X351" s="1" t="s">
        <v>123</v>
      </c>
      <c r="Y351" s="1" t="s">
        <v>83</v>
      </c>
      <c r="Z351" s="1" t="s">
        <v>443</v>
      </c>
      <c r="AA351" s="1" t="s">
        <v>444</v>
      </c>
      <c r="AB351" s="1" t="s">
        <v>444</v>
      </c>
      <c r="AC351" s="1" t="s">
        <v>1721</v>
      </c>
      <c r="AD351" s="1" t="s">
        <v>87</v>
      </c>
      <c r="AE351" s="1">
        <v>55</v>
      </c>
      <c r="AF351" s="1" t="s">
        <v>88</v>
      </c>
      <c r="AG351" s="1">
        <v>5.5</v>
      </c>
      <c r="AH351" s="1" t="s">
        <v>299</v>
      </c>
      <c r="AI351" s="1" t="s">
        <v>90</v>
      </c>
      <c r="AJ351" s="1" t="s">
        <v>91</v>
      </c>
      <c r="AK351" s="1" t="s">
        <v>92</v>
      </c>
      <c r="AL351" s="1" t="s">
        <v>72</v>
      </c>
      <c r="AM351" s="1" t="s">
        <v>72</v>
      </c>
      <c r="AN351" s="1" t="s">
        <v>72</v>
      </c>
      <c r="AO351" s="1" t="s">
        <v>72</v>
      </c>
      <c r="AP351" s="1" t="s">
        <v>72</v>
      </c>
      <c r="AQ351" s="1" t="s">
        <v>72</v>
      </c>
      <c r="AR351" s="1" t="s">
        <v>447</v>
      </c>
      <c r="AS351" s="1" t="s">
        <v>72</v>
      </c>
      <c r="AT351" s="1" t="s">
        <v>72</v>
      </c>
      <c r="AU351" s="3">
        <v>44601</v>
      </c>
      <c r="AV351" s="4">
        <v>0.92638888888888893</v>
      </c>
      <c r="AW351" s="4">
        <v>0.98958333333333337</v>
      </c>
      <c r="AX351" s="4">
        <f>AW351-AV351</f>
        <v>6.3194444444444442E-2</v>
      </c>
      <c r="AY351" s="4">
        <f>AW351-H351</f>
        <v>6.9444444444444531E-2</v>
      </c>
      <c r="AZ351" s="4">
        <f>AW351-E351</f>
        <v>0.13541666666666674</v>
      </c>
      <c r="BA351" s="1" t="s">
        <v>2062</v>
      </c>
      <c r="BB351" s="1" t="s">
        <v>2062</v>
      </c>
      <c r="BC351" s="1" t="s">
        <v>1794</v>
      </c>
      <c r="BD351" s="1">
        <v>4</v>
      </c>
      <c r="BE351" s="1" t="s">
        <v>742</v>
      </c>
      <c r="BF351" s="1" t="s">
        <v>75</v>
      </c>
      <c r="BG351" s="1" t="s">
        <v>72</v>
      </c>
      <c r="BH351" s="1" t="s">
        <v>88</v>
      </c>
      <c r="BI351" s="1" t="s">
        <v>96</v>
      </c>
      <c r="BJ351" s="1" t="s">
        <v>72</v>
      </c>
      <c r="BK351" s="1" t="s">
        <v>1593</v>
      </c>
      <c r="BL351" s="1" t="s">
        <v>72</v>
      </c>
      <c r="BM351" s="1">
        <v>49</v>
      </c>
      <c r="BN351" s="1" t="s">
        <v>72</v>
      </c>
      <c r="BO351" s="1" t="s">
        <v>72</v>
      </c>
      <c r="BP351" s="1" t="s">
        <v>72</v>
      </c>
      <c r="BQ351" s="21" t="s">
        <v>99</v>
      </c>
      <c r="BR351" s="1" t="s">
        <v>918</v>
      </c>
    </row>
    <row r="352" spans="1:70" ht="20.45" customHeight="1">
      <c r="A352" s="1">
        <v>220032</v>
      </c>
      <c r="B352" s="1">
        <v>220032</v>
      </c>
      <c r="C352" s="1" t="s">
        <v>71</v>
      </c>
      <c r="D352" s="3">
        <v>44603</v>
      </c>
      <c r="E352" s="4">
        <v>0.46111111111111108</v>
      </c>
      <c r="F352" s="5">
        <v>44593</v>
      </c>
      <c r="G352" s="3">
        <v>44603</v>
      </c>
      <c r="H352" s="4">
        <v>0.51736111111111105</v>
      </c>
      <c r="I352" s="4">
        <f t="shared" si="12"/>
        <v>5.6249999999999967E-2</v>
      </c>
      <c r="J352" s="1">
        <v>5</v>
      </c>
      <c r="K352" s="1" t="s">
        <v>1896</v>
      </c>
      <c r="L352" s="1" t="s">
        <v>2065</v>
      </c>
      <c r="M352" s="1" t="s">
        <v>75</v>
      </c>
      <c r="N352" s="1" t="s">
        <v>170</v>
      </c>
      <c r="O352" s="1" t="s">
        <v>473</v>
      </c>
      <c r="P352" s="1" t="s">
        <v>172</v>
      </c>
      <c r="Q352" s="1" t="s">
        <v>78</v>
      </c>
      <c r="R352" s="1" t="s">
        <v>1927</v>
      </c>
      <c r="S352" s="1" t="s">
        <v>1927</v>
      </c>
      <c r="T352" s="1" t="s">
        <v>2066</v>
      </c>
      <c r="U352" s="75" t="s">
        <v>72</v>
      </c>
      <c r="V352" s="1" t="s">
        <v>1900</v>
      </c>
      <c r="W352" s="1" t="s">
        <v>813</v>
      </c>
      <c r="X352" s="1" t="s">
        <v>813</v>
      </c>
      <c r="Y352" s="1" t="s">
        <v>814</v>
      </c>
      <c r="Z352" s="1" t="s">
        <v>84</v>
      </c>
      <c r="AA352" s="1" t="s">
        <v>72</v>
      </c>
      <c r="AB352" s="1" t="s">
        <v>124</v>
      </c>
      <c r="AC352" s="1" t="s">
        <v>2067</v>
      </c>
      <c r="AD352" s="1" t="s">
        <v>126</v>
      </c>
      <c r="AE352" s="1">
        <v>56</v>
      </c>
      <c r="AF352" s="1" t="s">
        <v>88</v>
      </c>
      <c r="AG352" s="1">
        <v>4.2</v>
      </c>
      <c r="AH352" s="1" t="s">
        <v>954</v>
      </c>
      <c r="AI352" s="1" t="s">
        <v>90</v>
      </c>
      <c r="AJ352" s="1" t="s">
        <v>91</v>
      </c>
      <c r="AK352" s="1" t="s">
        <v>1217</v>
      </c>
      <c r="AL352" s="1" t="s">
        <v>72</v>
      </c>
      <c r="AM352" s="1" t="s">
        <v>72</v>
      </c>
      <c r="AN352" s="1" t="s">
        <v>72</v>
      </c>
      <c r="AO352" s="1" t="s">
        <v>72</v>
      </c>
      <c r="AP352" s="1" t="s">
        <v>72</v>
      </c>
      <c r="AQ352" s="1" t="s">
        <v>72</v>
      </c>
      <c r="AR352" s="1" t="s">
        <v>220</v>
      </c>
      <c r="AS352" s="1" t="s">
        <v>72</v>
      </c>
      <c r="AT352" s="1" t="s">
        <v>72</v>
      </c>
      <c r="AU352" s="3">
        <v>44603</v>
      </c>
      <c r="AV352" s="1" t="s">
        <v>72</v>
      </c>
      <c r="AW352" s="1" t="s">
        <v>72</v>
      </c>
      <c r="AX352" s="1" t="s">
        <v>72</v>
      </c>
      <c r="AY352" s="1" t="s">
        <v>72</v>
      </c>
      <c r="AZ352" s="1" t="s">
        <v>72</v>
      </c>
      <c r="BA352" s="1" t="s">
        <v>72</v>
      </c>
      <c r="BB352" s="1" t="s">
        <v>72</v>
      </c>
      <c r="BC352" s="1" t="s">
        <v>72</v>
      </c>
      <c r="BD352" s="1" t="s">
        <v>72</v>
      </c>
      <c r="BE352" s="1" t="s">
        <v>72</v>
      </c>
      <c r="BF352" s="1" t="s">
        <v>72</v>
      </c>
      <c r="BG352" s="1" t="s">
        <v>72</v>
      </c>
      <c r="BH352" s="1" t="s">
        <v>88</v>
      </c>
      <c r="BI352" s="1" t="s">
        <v>79</v>
      </c>
      <c r="BJ352" s="1" t="s">
        <v>72</v>
      </c>
      <c r="BK352" s="1" t="s">
        <v>72</v>
      </c>
      <c r="BL352" s="1" t="s">
        <v>72</v>
      </c>
      <c r="BM352" s="1" t="s">
        <v>72</v>
      </c>
      <c r="BN352" s="1" t="s">
        <v>72</v>
      </c>
      <c r="BO352" s="1" t="s">
        <v>72</v>
      </c>
      <c r="BP352" s="1" t="s">
        <v>72</v>
      </c>
      <c r="BQ352" s="1" t="s">
        <v>160</v>
      </c>
      <c r="BR352" s="1"/>
    </row>
    <row r="353" spans="1:70" ht="20.45" customHeight="1">
      <c r="A353" s="1" t="s">
        <v>2068</v>
      </c>
      <c r="B353" s="1">
        <v>220033</v>
      </c>
      <c r="C353" s="1" t="s">
        <v>71</v>
      </c>
      <c r="D353" s="3">
        <v>44603</v>
      </c>
      <c r="E353" s="4">
        <v>0.54305555555555551</v>
      </c>
      <c r="F353" s="5">
        <v>44593</v>
      </c>
      <c r="G353" s="3">
        <v>44603</v>
      </c>
      <c r="H353" s="4">
        <v>0.87152777777777779</v>
      </c>
      <c r="I353" s="4">
        <f t="shared" si="12"/>
        <v>0.32847222222222228</v>
      </c>
      <c r="J353" s="1">
        <v>2</v>
      </c>
      <c r="K353" s="1" t="s">
        <v>1896</v>
      </c>
      <c r="L353" s="1" t="s">
        <v>2069</v>
      </c>
      <c r="M353" s="1" t="s">
        <v>75</v>
      </c>
      <c r="N353" s="1" t="s">
        <v>1915</v>
      </c>
      <c r="O353" s="1" t="s">
        <v>77</v>
      </c>
      <c r="P353" s="1" t="s">
        <v>78</v>
      </c>
      <c r="Q353" s="1" t="s">
        <v>78</v>
      </c>
      <c r="R353" s="1" t="s">
        <v>1898</v>
      </c>
      <c r="S353" s="1" t="s">
        <v>1898</v>
      </c>
      <c r="T353" s="34" t="s">
        <v>72</v>
      </c>
      <c r="U353" s="1" t="s">
        <v>2070</v>
      </c>
      <c r="V353" s="1" t="s">
        <v>80</v>
      </c>
      <c r="W353" s="1" t="s">
        <v>778</v>
      </c>
      <c r="X353" s="1" t="s">
        <v>779</v>
      </c>
      <c r="Y353" s="1" t="s">
        <v>780</v>
      </c>
      <c r="Z353" s="1" t="s">
        <v>84</v>
      </c>
      <c r="AA353" s="1" t="s">
        <v>72</v>
      </c>
      <c r="AB353" s="1" t="s">
        <v>140</v>
      </c>
      <c r="AC353" s="1" t="s">
        <v>140</v>
      </c>
      <c r="AD353" s="1" t="s">
        <v>126</v>
      </c>
      <c r="AE353" s="1">
        <v>62</v>
      </c>
      <c r="AF353" s="1" t="s">
        <v>88</v>
      </c>
      <c r="AG353" s="1">
        <v>5.6</v>
      </c>
      <c r="AH353" s="1" t="s">
        <v>414</v>
      </c>
      <c r="AI353" s="1" t="s">
        <v>90</v>
      </c>
      <c r="AJ353" s="1" t="s">
        <v>91</v>
      </c>
      <c r="AK353" s="1" t="s">
        <v>92</v>
      </c>
      <c r="AL353" s="1" t="s">
        <v>72</v>
      </c>
      <c r="AM353" s="1" t="s">
        <v>72</v>
      </c>
      <c r="AN353" s="1" t="s">
        <v>72</v>
      </c>
      <c r="AO353" s="1" t="s">
        <v>72</v>
      </c>
      <c r="AP353" s="1" t="s">
        <v>72</v>
      </c>
      <c r="AQ353" s="1" t="s">
        <v>72</v>
      </c>
      <c r="AR353" s="1" t="s">
        <v>220</v>
      </c>
      <c r="AS353" s="1" t="s">
        <v>72</v>
      </c>
      <c r="AT353" s="1" t="s">
        <v>72</v>
      </c>
      <c r="AU353" s="3">
        <v>44603</v>
      </c>
      <c r="AV353" s="4">
        <v>0.88194444444444453</v>
      </c>
      <c r="AW353" s="4">
        <v>0.91666666666666663</v>
      </c>
      <c r="AX353" s="4">
        <f t="shared" ref="AX353" si="13">AW353-AV353</f>
        <v>3.4722222222222099E-2</v>
      </c>
      <c r="AY353" s="4">
        <f t="shared" ref="AY353:AY381" si="14">AW353-H353</f>
        <v>4.513888888888884E-2</v>
      </c>
      <c r="AZ353" s="4">
        <f t="shared" ref="AZ353:AZ381" si="15">AW353-E353</f>
        <v>0.37361111111111112</v>
      </c>
      <c r="BA353" s="1" t="s">
        <v>2071</v>
      </c>
      <c r="BB353" s="1" t="s">
        <v>2071</v>
      </c>
      <c r="BC353" s="1" t="s">
        <v>1794</v>
      </c>
      <c r="BD353" s="1">
        <v>4</v>
      </c>
      <c r="BE353" s="1" t="s">
        <v>183</v>
      </c>
      <c r="BF353" s="1" t="s">
        <v>75</v>
      </c>
      <c r="BG353" s="1" t="s">
        <v>72</v>
      </c>
      <c r="BH353" s="1" t="s">
        <v>88</v>
      </c>
      <c r="BI353" s="1" t="s">
        <v>96</v>
      </c>
      <c r="BJ353" s="1" t="s">
        <v>72</v>
      </c>
      <c r="BK353" s="1" t="s">
        <v>1343</v>
      </c>
      <c r="BL353" s="1" t="s">
        <v>72</v>
      </c>
      <c r="BM353" s="1">
        <v>42</v>
      </c>
      <c r="BN353" s="1" t="s">
        <v>72</v>
      </c>
      <c r="BO353" s="1" t="s">
        <v>72</v>
      </c>
      <c r="BP353" s="1" t="s">
        <v>72</v>
      </c>
      <c r="BQ353" s="21" t="s">
        <v>99</v>
      </c>
      <c r="BR353" s="21" t="s">
        <v>100</v>
      </c>
    </row>
    <row r="354" spans="1:70" ht="20.45" customHeight="1">
      <c r="A354" s="1" t="s">
        <v>2072</v>
      </c>
      <c r="B354" s="1">
        <v>220034</v>
      </c>
      <c r="C354" s="1" t="s">
        <v>71</v>
      </c>
      <c r="D354" s="3">
        <v>44605</v>
      </c>
      <c r="E354" s="4">
        <v>0.65833333333333333</v>
      </c>
      <c r="F354" s="5">
        <v>44593</v>
      </c>
      <c r="G354" s="3">
        <v>44605</v>
      </c>
      <c r="H354" s="4">
        <v>0.70486111111111116</v>
      </c>
      <c r="I354" s="4">
        <f>H354-E354</f>
        <v>4.6527777777777835E-2</v>
      </c>
      <c r="J354" s="1">
        <v>3</v>
      </c>
      <c r="K354" s="1" t="s">
        <v>1896</v>
      </c>
      <c r="L354" s="1" t="s">
        <v>2073</v>
      </c>
      <c r="M354" s="1" t="s">
        <v>75</v>
      </c>
      <c r="N354" s="1" t="s">
        <v>1516</v>
      </c>
      <c r="O354" s="1" t="s">
        <v>77</v>
      </c>
      <c r="P354" s="1" t="s">
        <v>78</v>
      </c>
      <c r="Q354" s="1" t="s">
        <v>78</v>
      </c>
      <c r="R354" s="1" t="s">
        <v>1927</v>
      </c>
      <c r="S354" s="1" t="s">
        <v>1927</v>
      </c>
      <c r="T354" s="34" t="s">
        <v>72</v>
      </c>
      <c r="U354" s="1" t="s">
        <v>2074</v>
      </c>
      <c r="V354" s="1" t="s">
        <v>2037</v>
      </c>
      <c r="W354" s="1" t="s">
        <v>83</v>
      </c>
      <c r="X354" s="1" t="s">
        <v>123</v>
      </c>
      <c r="Y354" s="1" t="s">
        <v>83</v>
      </c>
      <c r="Z354" s="1" t="s">
        <v>84</v>
      </c>
      <c r="AA354" s="1" t="s">
        <v>72</v>
      </c>
      <c r="AB354" s="1" t="s">
        <v>124</v>
      </c>
      <c r="AC354" s="1" t="s">
        <v>125</v>
      </c>
      <c r="AD354" s="1" t="s">
        <v>87</v>
      </c>
      <c r="AE354" s="1">
        <v>65</v>
      </c>
      <c r="AF354" s="1" t="s">
        <v>88</v>
      </c>
      <c r="AG354" s="1">
        <v>4.8</v>
      </c>
      <c r="AH354" s="1" t="s">
        <v>414</v>
      </c>
      <c r="AI354" s="1" t="s">
        <v>90</v>
      </c>
      <c r="AJ354" s="1" t="s">
        <v>91</v>
      </c>
      <c r="AK354" s="1" t="s">
        <v>92</v>
      </c>
      <c r="AL354" s="1" t="s">
        <v>72</v>
      </c>
      <c r="AM354" s="1" t="s">
        <v>72</v>
      </c>
      <c r="AN354" s="1" t="s">
        <v>72</v>
      </c>
      <c r="AO354" s="1" t="s">
        <v>72</v>
      </c>
      <c r="AP354" s="1" t="s">
        <v>72</v>
      </c>
      <c r="AQ354" s="1" t="s">
        <v>72</v>
      </c>
      <c r="AR354" s="1" t="s">
        <v>220</v>
      </c>
      <c r="AS354" s="1" t="s">
        <v>72</v>
      </c>
      <c r="AT354" s="1" t="s">
        <v>72</v>
      </c>
      <c r="AU354" s="3">
        <v>44605</v>
      </c>
      <c r="AV354" s="4">
        <v>0.84375</v>
      </c>
      <c r="AW354" s="4">
        <v>0.9277777777777777</v>
      </c>
      <c r="AX354" s="4">
        <f>AW354-AV354</f>
        <v>8.4027777777777701E-2</v>
      </c>
      <c r="AY354" s="4">
        <f t="shared" si="14"/>
        <v>0.22291666666666654</v>
      </c>
      <c r="AZ354" s="4">
        <f t="shared" si="15"/>
        <v>0.26944444444444438</v>
      </c>
      <c r="BA354" s="1" t="s">
        <v>2075</v>
      </c>
      <c r="BB354" s="1" t="s">
        <v>2075</v>
      </c>
      <c r="BC354" s="1" t="s">
        <v>1794</v>
      </c>
      <c r="BD354" s="1">
        <v>4</v>
      </c>
      <c r="BE354" s="1" t="s">
        <v>1934</v>
      </c>
      <c r="BF354" s="1" t="s">
        <v>75</v>
      </c>
      <c r="BG354" s="1" t="s">
        <v>72</v>
      </c>
      <c r="BH354" s="1" t="s">
        <v>88</v>
      </c>
      <c r="BI354" s="1" t="s">
        <v>96</v>
      </c>
      <c r="BJ354" s="1" t="s">
        <v>72</v>
      </c>
      <c r="BK354" s="1" t="s">
        <v>1546</v>
      </c>
      <c r="BL354" s="1" t="s">
        <v>72</v>
      </c>
      <c r="BM354" s="1">
        <v>35</v>
      </c>
      <c r="BN354" s="1" t="s">
        <v>72</v>
      </c>
      <c r="BO354" s="1" t="s">
        <v>72</v>
      </c>
      <c r="BP354" s="1" t="s">
        <v>72</v>
      </c>
      <c r="BQ354" s="21" t="s">
        <v>99</v>
      </c>
      <c r="BR354" s="21" t="s">
        <v>100</v>
      </c>
    </row>
    <row r="355" spans="1:70" ht="20.45" customHeight="1">
      <c r="A355" s="1" t="s">
        <v>2076</v>
      </c>
      <c r="B355" s="1">
        <v>220034</v>
      </c>
      <c r="C355" s="1" t="s">
        <v>71</v>
      </c>
      <c r="D355" s="3">
        <v>44605</v>
      </c>
      <c r="E355" s="4">
        <v>0.65833333333333333</v>
      </c>
      <c r="F355" s="5">
        <v>44593</v>
      </c>
      <c r="G355" s="3">
        <v>44605</v>
      </c>
      <c r="H355" s="4">
        <v>0.70486111111111116</v>
      </c>
      <c r="I355" s="4">
        <f>H355-E355</f>
        <v>4.6527777777777835E-2</v>
      </c>
      <c r="J355" s="1">
        <v>3</v>
      </c>
      <c r="K355" s="1" t="s">
        <v>1896</v>
      </c>
      <c r="L355" s="1" t="s">
        <v>2073</v>
      </c>
      <c r="M355" s="1" t="s">
        <v>75</v>
      </c>
      <c r="N355" s="1" t="s">
        <v>1516</v>
      </c>
      <c r="O355" s="1" t="s">
        <v>77</v>
      </c>
      <c r="P355" s="1" t="s">
        <v>78</v>
      </c>
      <c r="Q355" s="1" t="s">
        <v>78</v>
      </c>
      <c r="R355" s="1" t="s">
        <v>1927</v>
      </c>
      <c r="S355" s="1" t="s">
        <v>1927</v>
      </c>
      <c r="T355" s="34" t="s">
        <v>72</v>
      </c>
      <c r="U355" s="1" t="s">
        <v>2074</v>
      </c>
      <c r="V355" s="1" t="s">
        <v>2037</v>
      </c>
      <c r="W355" s="1" t="s">
        <v>83</v>
      </c>
      <c r="X355" s="1" t="s">
        <v>123</v>
      </c>
      <c r="Y355" s="1" t="s">
        <v>83</v>
      </c>
      <c r="Z355" s="1" t="s">
        <v>84</v>
      </c>
      <c r="AA355" s="1" t="s">
        <v>72</v>
      </c>
      <c r="AB355" s="1" t="s">
        <v>124</v>
      </c>
      <c r="AC355" s="1" t="s">
        <v>125</v>
      </c>
      <c r="AD355" s="1" t="s">
        <v>87</v>
      </c>
      <c r="AE355" s="1">
        <v>65</v>
      </c>
      <c r="AF355" s="1" t="s">
        <v>88</v>
      </c>
      <c r="AG355" s="1">
        <v>4.8</v>
      </c>
      <c r="AH355" s="1" t="s">
        <v>414</v>
      </c>
      <c r="AI355" s="1" t="s">
        <v>90</v>
      </c>
      <c r="AJ355" s="1" t="s">
        <v>91</v>
      </c>
      <c r="AK355" s="1" t="s">
        <v>92</v>
      </c>
      <c r="AL355" s="1" t="s">
        <v>72</v>
      </c>
      <c r="AM355" s="1" t="s">
        <v>72</v>
      </c>
      <c r="AN355" s="1" t="s">
        <v>72</v>
      </c>
      <c r="AO355" s="1" t="s">
        <v>72</v>
      </c>
      <c r="AP355" s="1" t="s">
        <v>72</v>
      </c>
      <c r="AQ355" s="1" t="s">
        <v>72</v>
      </c>
      <c r="AR355" s="1" t="s">
        <v>220</v>
      </c>
      <c r="AS355" s="1" t="s">
        <v>72</v>
      </c>
      <c r="AT355" s="1" t="s">
        <v>72</v>
      </c>
      <c r="AU355" s="3">
        <v>44605</v>
      </c>
      <c r="AV355" s="4">
        <v>0.84375</v>
      </c>
      <c r="AW355" s="4">
        <v>0.9277777777777777</v>
      </c>
      <c r="AX355" s="4">
        <f>AW355-AV355</f>
        <v>8.4027777777777701E-2</v>
      </c>
      <c r="AY355" s="4">
        <f t="shared" si="14"/>
        <v>0.22291666666666654</v>
      </c>
      <c r="AZ355" s="4">
        <f t="shared" si="15"/>
        <v>0.26944444444444438</v>
      </c>
      <c r="BA355" s="1" t="s">
        <v>2075</v>
      </c>
      <c r="BB355" s="1" t="s">
        <v>2075</v>
      </c>
      <c r="BC355" s="1" t="s">
        <v>1794</v>
      </c>
      <c r="BD355" s="1">
        <v>4</v>
      </c>
      <c r="BE355" s="1" t="s">
        <v>1934</v>
      </c>
      <c r="BF355" s="1" t="s">
        <v>75</v>
      </c>
      <c r="BG355" s="1" t="s">
        <v>72</v>
      </c>
      <c r="BH355" s="1" t="s">
        <v>88</v>
      </c>
      <c r="BI355" s="1" t="s">
        <v>96</v>
      </c>
      <c r="BJ355" s="1" t="s">
        <v>72</v>
      </c>
      <c r="BK355" s="1" t="s">
        <v>2077</v>
      </c>
      <c r="BL355" s="1" t="s">
        <v>72</v>
      </c>
      <c r="BM355" s="1">
        <v>35</v>
      </c>
      <c r="BN355" s="1" t="s">
        <v>72</v>
      </c>
      <c r="BO355" s="1" t="s">
        <v>72</v>
      </c>
      <c r="BP355" s="1" t="s">
        <v>72</v>
      </c>
      <c r="BQ355" s="21" t="s">
        <v>99</v>
      </c>
      <c r="BR355" s="21" t="s">
        <v>100</v>
      </c>
    </row>
    <row r="356" spans="1:70" ht="20.45" customHeight="1">
      <c r="A356" s="1" t="s">
        <v>2078</v>
      </c>
      <c r="B356" s="1">
        <v>220035</v>
      </c>
      <c r="C356" s="1" t="s">
        <v>71</v>
      </c>
      <c r="D356" s="3">
        <v>44606</v>
      </c>
      <c r="E356" s="4">
        <v>0.95763888888888893</v>
      </c>
      <c r="F356" s="5">
        <v>44593</v>
      </c>
      <c r="G356" s="3">
        <v>44607</v>
      </c>
      <c r="H356" s="4">
        <v>1.0381944444444444</v>
      </c>
      <c r="I356" s="4">
        <f t="shared" si="12"/>
        <v>8.0555555555555491E-2</v>
      </c>
      <c r="J356" s="1">
        <v>2</v>
      </c>
      <c r="K356" s="1" t="s">
        <v>1896</v>
      </c>
      <c r="L356" s="1" t="s">
        <v>2079</v>
      </c>
      <c r="M356" s="1" t="s">
        <v>75</v>
      </c>
      <c r="N356" s="1" t="s">
        <v>1915</v>
      </c>
      <c r="O356" s="1" t="s">
        <v>77</v>
      </c>
      <c r="P356" s="1" t="s">
        <v>78</v>
      </c>
      <c r="Q356" s="1" t="s">
        <v>78</v>
      </c>
      <c r="R356" s="1" t="s">
        <v>1898</v>
      </c>
      <c r="S356" s="1" t="s">
        <v>1927</v>
      </c>
      <c r="T356" s="34" t="s">
        <v>72</v>
      </c>
      <c r="U356" s="1" t="s">
        <v>2080</v>
      </c>
      <c r="V356" s="1" t="s">
        <v>2037</v>
      </c>
      <c r="W356" s="1" t="s">
        <v>83</v>
      </c>
      <c r="X356" s="1" t="s">
        <v>123</v>
      </c>
      <c r="Y356" s="1" t="s">
        <v>83</v>
      </c>
      <c r="Z356" s="1" t="s">
        <v>84</v>
      </c>
      <c r="AA356" s="1" t="s">
        <v>72</v>
      </c>
      <c r="AB356" s="1" t="s">
        <v>140</v>
      </c>
      <c r="AC356" s="1" t="s">
        <v>181</v>
      </c>
      <c r="AD356" s="1" t="s">
        <v>87</v>
      </c>
      <c r="AE356" s="1">
        <v>65</v>
      </c>
      <c r="AF356" s="1" t="s">
        <v>88</v>
      </c>
      <c r="AG356" s="1">
        <v>4.5</v>
      </c>
      <c r="AH356" s="1" t="s">
        <v>954</v>
      </c>
      <c r="AI356" s="1" t="s">
        <v>90</v>
      </c>
      <c r="AJ356" s="1" t="s">
        <v>91</v>
      </c>
      <c r="AK356" s="1" t="s">
        <v>92</v>
      </c>
      <c r="AL356" s="1" t="s">
        <v>72</v>
      </c>
      <c r="AM356" s="1" t="s">
        <v>72</v>
      </c>
      <c r="AN356" s="1" t="s">
        <v>72</v>
      </c>
      <c r="AO356" s="1" t="s">
        <v>72</v>
      </c>
      <c r="AP356" s="1" t="s">
        <v>72</v>
      </c>
      <c r="AQ356" s="1" t="s">
        <v>72</v>
      </c>
      <c r="AR356" s="1" t="s">
        <v>220</v>
      </c>
      <c r="AS356" s="1" t="s">
        <v>72</v>
      </c>
      <c r="AT356" s="1" t="s">
        <v>72</v>
      </c>
      <c r="AU356" s="3">
        <v>44607</v>
      </c>
      <c r="AV356" s="4">
        <v>0.11458333333333333</v>
      </c>
      <c r="AW356" s="4">
        <v>0.18055555555555555</v>
      </c>
      <c r="AX356" s="4">
        <f t="shared" ref="AX356:AX380" si="16">AW356-AV356</f>
        <v>6.5972222222222224E-2</v>
      </c>
      <c r="AY356" s="4">
        <f t="shared" si="14"/>
        <v>-0.85763888888888884</v>
      </c>
      <c r="AZ356" s="4">
        <f t="shared" si="15"/>
        <v>-0.77708333333333335</v>
      </c>
      <c r="BA356" s="1" t="s">
        <v>2081</v>
      </c>
      <c r="BB356" s="1" t="s">
        <v>2081</v>
      </c>
      <c r="BC356" s="1" t="s">
        <v>1675</v>
      </c>
      <c r="BD356" s="1">
        <v>4</v>
      </c>
      <c r="BE356" s="1" t="s">
        <v>742</v>
      </c>
      <c r="BF356" s="1" t="s">
        <v>75</v>
      </c>
      <c r="BG356" s="1" t="s">
        <v>72</v>
      </c>
      <c r="BH356" s="1" t="s">
        <v>88</v>
      </c>
      <c r="BI356" s="1" t="s">
        <v>79</v>
      </c>
      <c r="BJ356" s="1" t="s">
        <v>2082</v>
      </c>
      <c r="BK356" s="1" t="s">
        <v>1343</v>
      </c>
      <c r="BL356" s="1" t="s">
        <v>72</v>
      </c>
      <c r="BM356" s="1">
        <v>49</v>
      </c>
      <c r="BN356" s="1" t="s">
        <v>72</v>
      </c>
      <c r="BO356" s="1" t="s">
        <v>72</v>
      </c>
      <c r="BP356" s="1" t="s">
        <v>72</v>
      </c>
      <c r="BQ356" s="1" t="s">
        <v>160</v>
      </c>
      <c r="BR356" s="1" t="s">
        <v>2048</v>
      </c>
    </row>
    <row r="357" spans="1:70" ht="20.45" customHeight="1">
      <c r="A357" s="1" t="s">
        <v>2083</v>
      </c>
      <c r="B357" s="1">
        <v>220036</v>
      </c>
      <c r="C357" s="1" t="s">
        <v>71</v>
      </c>
      <c r="D357" s="3">
        <v>44606</v>
      </c>
      <c r="E357" s="4">
        <v>0.99583333333333324</v>
      </c>
      <c r="F357" s="5">
        <v>44593</v>
      </c>
      <c r="G357" s="3">
        <v>44607</v>
      </c>
      <c r="H357" s="4">
        <v>1.0381944444444444</v>
      </c>
      <c r="I357" s="4">
        <f t="shared" si="12"/>
        <v>4.2361111111111183E-2</v>
      </c>
      <c r="J357" s="1">
        <v>4</v>
      </c>
      <c r="K357" s="1" t="s">
        <v>1896</v>
      </c>
      <c r="L357" s="1" t="s">
        <v>2084</v>
      </c>
      <c r="M357" s="1" t="s">
        <v>75</v>
      </c>
      <c r="N357" s="1" t="s">
        <v>1910</v>
      </c>
      <c r="O357" s="1" t="s">
        <v>77</v>
      </c>
      <c r="P357" s="1" t="s">
        <v>78</v>
      </c>
      <c r="Q357" s="1" t="s">
        <v>78</v>
      </c>
      <c r="R357" s="1" t="s">
        <v>1898</v>
      </c>
      <c r="S357" s="1" t="s">
        <v>1927</v>
      </c>
      <c r="T357" s="34" t="s">
        <v>72</v>
      </c>
      <c r="U357" s="1" t="s">
        <v>2085</v>
      </c>
      <c r="V357" s="1" t="s">
        <v>2037</v>
      </c>
      <c r="W357" s="1" t="s">
        <v>83</v>
      </c>
      <c r="X357" s="1" t="s">
        <v>123</v>
      </c>
      <c r="Y357" s="1" t="s">
        <v>83</v>
      </c>
      <c r="Z357" s="1" t="s">
        <v>443</v>
      </c>
      <c r="AA357" s="1" t="s">
        <v>444</v>
      </c>
      <c r="AB357" s="1" t="s">
        <v>444</v>
      </c>
      <c r="AC357" s="1" t="s">
        <v>2086</v>
      </c>
      <c r="AD357" s="1" t="s">
        <v>126</v>
      </c>
      <c r="AE357" s="1">
        <v>55</v>
      </c>
      <c r="AF357" s="1" t="s">
        <v>88</v>
      </c>
      <c r="AG357" s="1">
        <v>4.5</v>
      </c>
      <c r="AH357" s="1" t="s">
        <v>954</v>
      </c>
      <c r="AI357" s="1" t="s">
        <v>90</v>
      </c>
      <c r="AJ357" s="1" t="s">
        <v>91</v>
      </c>
      <c r="AK357" s="1" t="s">
        <v>92</v>
      </c>
      <c r="AL357" s="1" t="s">
        <v>72</v>
      </c>
      <c r="AM357" s="1" t="s">
        <v>229</v>
      </c>
      <c r="AN357" s="1" t="s">
        <v>72</v>
      </c>
      <c r="AO357" s="1" t="s">
        <v>1834</v>
      </c>
      <c r="AP357" s="1" t="s">
        <v>72</v>
      </c>
      <c r="AQ357" s="1" t="s">
        <v>72</v>
      </c>
      <c r="AR357" s="1" t="s">
        <v>447</v>
      </c>
      <c r="AS357" s="1" t="s">
        <v>72</v>
      </c>
      <c r="AT357" s="1" t="s">
        <v>72</v>
      </c>
      <c r="AU357" s="3">
        <v>44607</v>
      </c>
      <c r="AV357" s="4">
        <v>0.40972222222222227</v>
      </c>
      <c r="AW357" s="41">
        <v>0.45833333333333331</v>
      </c>
      <c r="AX357" s="4">
        <f t="shared" si="16"/>
        <v>4.8611111111111049E-2</v>
      </c>
      <c r="AY357" s="4">
        <f t="shared" si="14"/>
        <v>-0.57986111111111116</v>
      </c>
      <c r="AZ357" s="4">
        <f t="shared" si="15"/>
        <v>-0.53749999999999987</v>
      </c>
      <c r="BA357" s="1" t="s">
        <v>2087</v>
      </c>
      <c r="BB357" s="1" t="s">
        <v>2087</v>
      </c>
      <c r="BC357" s="1" t="s">
        <v>1794</v>
      </c>
      <c r="BD357" s="1">
        <v>4</v>
      </c>
      <c r="BE357" s="1" t="s">
        <v>183</v>
      </c>
      <c r="BF357" s="1" t="s">
        <v>75</v>
      </c>
      <c r="BG357" s="1" t="s">
        <v>75</v>
      </c>
      <c r="BH357" s="1" t="s">
        <v>88</v>
      </c>
      <c r="BI357" s="1" t="s">
        <v>79</v>
      </c>
      <c r="BJ357" s="10" t="s">
        <v>2088</v>
      </c>
      <c r="BK357" s="1" t="s">
        <v>72</v>
      </c>
      <c r="BL357" s="1" t="s">
        <v>72</v>
      </c>
      <c r="BM357" s="1" t="s">
        <v>72</v>
      </c>
      <c r="BN357" s="1" t="s">
        <v>72</v>
      </c>
      <c r="BO357" s="1" t="s">
        <v>72</v>
      </c>
      <c r="BP357" s="1" t="s">
        <v>72</v>
      </c>
      <c r="BQ357" s="1" t="s">
        <v>160</v>
      </c>
      <c r="BR357" s="1" t="s">
        <v>2089</v>
      </c>
    </row>
    <row r="358" spans="1:70" ht="20.45" customHeight="1">
      <c r="A358" s="1" t="s">
        <v>2090</v>
      </c>
      <c r="B358" s="1">
        <v>220036</v>
      </c>
      <c r="C358" s="1" t="s">
        <v>497</v>
      </c>
      <c r="D358" s="3">
        <v>44606</v>
      </c>
      <c r="E358" s="4">
        <v>0.99583333333333324</v>
      </c>
      <c r="F358" s="5">
        <v>44593</v>
      </c>
      <c r="G358" s="3">
        <v>44607</v>
      </c>
      <c r="H358" s="4">
        <v>1.0381944444444444</v>
      </c>
      <c r="I358" s="4">
        <f>H358-E358</f>
        <v>4.2361111111111183E-2</v>
      </c>
      <c r="J358" s="1">
        <v>4</v>
      </c>
      <c r="K358" s="1" t="s">
        <v>1896</v>
      </c>
      <c r="L358" s="1" t="s">
        <v>2084</v>
      </c>
      <c r="M358" s="1" t="s">
        <v>75</v>
      </c>
      <c r="N358" s="1" t="s">
        <v>1542</v>
      </c>
      <c r="O358" s="1" t="s">
        <v>497</v>
      </c>
      <c r="P358" s="1" t="s">
        <v>78</v>
      </c>
      <c r="Q358" s="1" t="s">
        <v>78</v>
      </c>
      <c r="R358" s="1" t="s">
        <v>1898</v>
      </c>
      <c r="S358" s="1" t="s">
        <v>1898</v>
      </c>
      <c r="T358" s="34" t="s">
        <v>72</v>
      </c>
      <c r="U358" s="1" t="s">
        <v>2091</v>
      </c>
      <c r="V358" s="1" t="s">
        <v>2037</v>
      </c>
      <c r="W358" s="1" t="s">
        <v>83</v>
      </c>
      <c r="X358" s="1" t="s">
        <v>123</v>
      </c>
      <c r="Y358" s="1" t="s">
        <v>83</v>
      </c>
      <c r="Z358" s="1" t="s">
        <v>443</v>
      </c>
      <c r="AA358" s="1" t="s">
        <v>444</v>
      </c>
      <c r="AB358" s="1" t="s">
        <v>444</v>
      </c>
      <c r="AC358" s="1" t="s">
        <v>2086</v>
      </c>
      <c r="AD358" s="1" t="s">
        <v>126</v>
      </c>
      <c r="AE358" s="1">
        <v>55</v>
      </c>
      <c r="AF358" s="1" t="s">
        <v>88</v>
      </c>
      <c r="AG358" s="1">
        <v>4.5</v>
      </c>
      <c r="AH358" s="1" t="s">
        <v>954</v>
      </c>
      <c r="AI358" s="1" t="s">
        <v>90</v>
      </c>
      <c r="AJ358" s="1" t="s">
        <v>91</v>
      </c>
      <c r="AK358" s="1" t="s">
        <v>92</v>
      </c>
      <c r="AL358" s="1" t="s">
        <v>72</v>
      </c>
      <c r="AM358" s="1" t="s">
        <v>229</v>
      </c>
      <c r="AN358" s="1" t="s">
        <v>72</v>
      </c>
      <c r="AO358" s="1" t="s">
        <v>1834</v>
      </c>
      <c r="AP358" s="1" t="s">
        <v>72</v>
      </c>
      <c r="AQ358" s="1" t="s">
        <v>72</v>
      </c>
      <c r="AR358" s="1" t="s">
        <v>2061</v>
      </c>
      <c r="AS358" s="1" t="s">
        <v>72</v>
      </c>
      <c r="AT358" s="1" t="s">
        <v>72</v>
      </c>
      <c r="AU358" s="3">
        <v>44607</v>
      </c>
      <c r="AV358" s="4">
        <v>1.4166666666666667</v>
      </c>
      <c r="AW358" s="4">
        <v>1.4805555555555554</v>
      </c>
      <c r="AX358" s="4">
        <f t="shared" si="16"/>
        <v>6.3888888888888662E-2</v>
      </c>
      <c r="AY358" s="4">
        <f t="shared" si="14"/>
        <v>0.44236111111111098</v>
      </c>
      <c r="AZ358" s="4">
        <f t="shared" si="15"/>
        <v>0.48472222222222217</v>
      </c>
      <c r="BA358" s="1" t="s">
        <v>2087</v>
      </c>
      <c r="BB358" s="1" t="s">
        <v>2087</v>
      </c>
      <c r="BC358" s="1" t="s">
        <v>72</v>
      </c>
      <c r="BD358" s="1" t="s">
        <v>72</v>
      </c>
      <c r="BE358" s="1" t="s">
        <v>72</v>
      </c>
      <c r="BF358" s="1" t="s">
        <v>75</v>
      </c>
      <c r="BG358" s="1" t="s">
        <v>72</v>
      </c>
      <c r="BH358" s="1" t="s">
        <v>88</v>
      </c>
      <c r="BI358" s="1" t="s">
        <v>72</v>
      </c>
      <c r="BJ358" s="1" t="s">
        <v>72</v>
      </c>
      <c r="BK358" s="1" t="s">
        <v>72</v>
      </c>
      <c r="BL358" s="1" t="s">
        <v>72</v>
      </c>
      <c r="BM358" s="1" t="s">
        <v>72</v>
      </c>
      <c r="BN358" s="1" t="s">
        <v>72</v>
      </c>
      <c r="BO358" s="1" t="s">
        <v>72</v>
      </c>
      <c r="BP358" s="1" t="s">
        <v>72</v>
      </c>
      <c r="BQ358" s="1" t="s">
        <v>72</v>
      </c>
      <c r="BR358" s="1"/>
    </row>
    <row r="359" spans="1:70" ht="20.45" customHeight="1">
      <c r="A359" s="1" t="s">
        <v>2092</v>
      </c>
      <c r="B359" s="1">
        <v>220037</v>
      </c>
      <c r="C359" s="1" t="s">
        <v>497</v>
      </c>
      <c r="D359" s="3">
        <v>44607</v>
      </c>
      <c r="E359" s="4">
        <v>0.75902777777777775</v>
      </c>
      <c r="F359" s="5">
        <v>44593</v>
      </c>
      <c r="G359" s="3">
        <v>44607</v>
      </c>
      <c r="H359" s="4">
        <v>0.86111111111111116</v>
      </c>
      <c r="I359" s="4">
        <f>H359-E359</f>
        <v>0.10208333333333341</v>
      </c>
      <c r="J359" s="1">
        <v>3</v>
      </c>
      <c r="K359" s="1" t="s">
        <v>1896</v>
      </c>
      <c r="L359" s="1" t="s">
        <v>2093</v>
      </c>
      <c r="M359" s="1" t="s">
        <v>75</v>
      </c>
      <c r="N359" s="1" t="s">
        <v>1542</v>
      </c>
      <c r="O359" s="1" t="s">
        <v>497</v>
      </c>
      <c r="P359" s="1" t="s">
        <v>78</v>
      </c>
      <c r="Q359" s="1" t="s">
        <v>78</v>
      </c>
      <c r="R359" s="1" t="s">
        <v>1898</v>
      </c>
      <c r="S359" s="1" t="s">
        <v>1898</v>
      </c>
      <c r="T359" s="34" t="s">
        <v>72</v>
      </c>
      <c r="U359" s="1" t="s">
        <v>2094</v>
      </c>
      <c r="V359" s="1" t="s">
        <v>2037</v>
      </c>
      <c r="W359" s="1" t="s">
        <v>83</v>
      </c>
      <c r="X359" s="1" t="s">
        <v>123</v>
      </c>
      <c r="Y359" s="1" t="s">
        <v>83</v>
      </c>
      <c r="Z359" s="1" t="s">
        <v>443</v>
      </c>
      <c r="AA359" s="1" t="s">
        <v>444</v>
      </c>
      <c r="AB359" s="1" t="s">
        <v>444</v>
      </c>
      <c r="AC359" s="1" t="s">
        <v>1721</v>
      </c>
      <c r="AD359" s="1" t="s">
        <v>87</v>
      </c>
      <c r="AE359" s="1">
        <v>60</v>
      </c>
      <c r="AF359" s="1" t="s">
        <v>88</v>
      </c>
      <c r="AG359" s="1">
        <v>5.6</v>
      </c>
      <c r="AH359" s="1" t="s">
        <v>414</v>
      </c>
      <c r="AI359" s="1" t="s">
        <v>90</v>
      </c>
      <c r="AJ359" s="1" t="s">
        <v>91</v>
      </c>
      <c r="AK359" s="1" t="s">
        <v>92</v>
      </c>
      <c r="AL359" s="1" t="s">
        <v>72</v>
      </c>
      <c r="AM359" s="1" t="s">
        <v>229</v>
      </c>
      <c r="AN359" s="1" t="s">
        <v>72</v>
      </c>
      <c r="AO359" s="1" t="s">
        <v>1834</v>
      </c>
      <c r="AP359" s="1" t="s">
        <v>72</v>
      </c>
      <c r="AQ359" s="1" t="s">
        <v>72</v>
      </c>
      <c r="AR359" s="1" t="s">
        <v>2061</v>
      </c>
      <c r="AS359" s="1" t="s">
        <v>72</v>
      </c>
      <c r="AT359" s="1" t="s">
        <v>72</v>
      </c>
      <c r="AU359" s="3">
        <v>44607</v>
      </c>
      <c r="AV359" s="4">
        <v>0.87986111111111109</v>
      </c>
      <c r="AW359" s="4">
        <v>0.95138888888888884</v>
      </c>
      <c r="AX359" s="4">
        <f t="shared" si="16"/>
        <v>7.1527777777777746E-2</v>
      </c>
      <c r="AY359" s="4">
        <f t="shared" si="14"/>
        <v>9.0277777777777679E-2</v>
      </c>
      <c r="AZ359" s="4">
        <f t="shared" si="15"/>
        <v>0.19236111111111109</v>
      </c>
      <c r="BA359" s="1" t="s">
        <v>2095</v>
      </c>
      <c r="BB359" s="1" t="s">
        <v>2095</v>
      </c>
      <c r="BC359" s="1" t="s">
        <v>1794</v>
      </c>
      <c r="BD359" s="1">
        <v>4</v>
      </c>
      <c r="BE359" s="1" t="s">
        <v>742</v>
      </c>
      <c r="BF359" s="1" t="s">
        <v>75</v>
      </c>
      <c r="BG359" s="1" t="s">
        <v>72</v>
      </c>
      <c r="BH359" s="1" t="s">
        <v>88</v>
      </c>
      <c r="BI359" s="1" t="s">
        <v>72</v>
      </c>
      <c r="BJ359" s="1" t="s">
        <v>72</v>
      </c>
      <c r="BK359" s="1" t="s">
        <v>72</v>
      </c>
      <c r="BL359" s="1" t="s">
        <v>72</v>
      </c>
      <c r="BM359" s="1" t="s">
        <v>72</v>
      </c>
      <c r="BN359" s="1" t="s">
        <v>72</v>
      </c>
      <c r="BO359" s="1" t="s">
        <v>72</v>
      </c>
      <c r="BP359" s="1" t="s">
        <v>72</v>
      </c>
      <c r="BQ359" s="1" t="s">
        <v>72</v>
      </c>
      <c r="BR359" s="1"/>
    </row>
    <row r="360" spans="1:70" ht="20.45" customHeight="1">
      <c r="A360" s="1" t="s">
        <v>2096</v>
      </c>
      <c r="B360" s="1">
        <v>220037</v>
      </c>
      <c r="C360" s="1" t="s">
        <v>71</v>
      </c>
      <c r="D360" s="3">
        <v>44607</v>
      </c>
      <c r="E360" s="4">
        <v>0.75902777777777775</v>
      </c>
      <c r="F360" s="5">
        <v>44593</v>
      </c>
      <c r="G360" s="3">
        <v>44607</v>
      </c>
      <c r="H360" s="4">
        <v>0.86111111111111116</v>
      </c>
      <c r="I360" s="4">
        <f t="shared" ref="I360:I375" si="17">H360-E360</f>
        <v>0.10208333333333341</v>
      </c>
      <c r="J360" s="1">
        <v>3</v>
      </c>
      <c r="K360" s="1" t="s">
        <v>1896</v>
      </c>
      <c r="L360" s="1" t="s">
        <v>2093</v>
      </c>
      <c r="M360" s="1" t="s">
        <v>75</v>
      </c>
      <c r="N360" s="1" t="s">
        <v>1910</v>
      </c>
      <c r="O360" s="1" t="s">
        <v>77</v>
      </c>
      <c r="P360" s="1" t="s">
        <v>78</v>
      </c>
      <c r="Q360" s="1" t="s">
        <v>78</v>
      </c>
      <c r="R360" s="1" t="s">
        <v>1898</v>
      </c>
      <c r="S360" s="1" t="s">
        <v>1898</v>
      </c>
      <c r="T360" s="34" t="s">
        <v>72</v>
      </c>
      <c r="U360" s="1" t="s">
        <v>2097</v>
      </c>
      <c r="V360" s="1" t="s">
        <v>2037</v>
      </c>
      <c r="W360" s="1" t="s">
        <v>83</v>
      </c>
      <c r="X360" s="1" t="s">
        <v>123</v>
      </c>
      <c r="Y360" s="1" t="s">
        <v>83</v>
      </c>
      <c r="Z360" s="1" t="s">
        <v>443</v>
      </c>
      <c r="AA360" s="1" t="s">
        <v>444</v>
      </c>
      <c r="AB360" s="1" t="s">
        <v>444</v>
      </c>
      <c r="AC360" s="1" t="s">
        <v>1721</v>
      </c>
      <c r="AD360" s="1" t="s">
        <v>87</v>
      </c>
      <c r="AE360" s="1">
        <v>60</v>
      </c>
      <c r="AF360" s="1" t="s">
        <v>88</v>
      </c>
      <c r="AG360" s="1">
        <v>5.6</v>
      </c>
      <c r="AH360" s="1" t="s">
        <v>414</v>
      </c>
      <c r="AI360" s="1" t="s">
        <v>90</v>
      </c>
      <c r="AJ360" s="1" t="s">
        <v>91</v>
      </c>
      <c r="AK360" s="1" t="s">
        <v>92</v>
      </c>
      <c r="AL360" s="1" t="s">
        <v>72</v>
      </c>
      <c r="AM360" s="1" t="s">
        <v>229</v>
      </c>
      <c r="AN360" s="1" t="s">
        <v>72</v>
      </c>
      <c r="AO360" s="1" t="s">
        <v>1834</v>
      </c>
      <c r="AP360" s="1" t="s">
        <v>72</v>
      </c>
      <c r="AQ360" s="1" t="s">
        <v>72</v>
      </c>
      <c r="AR360" s="1" t="s">
        <v>447</v>
      </c>
      <c r="AS360" s="1" t="s">
        <v>72</v>
      </c>
      <c r="AT360" s="1" t="s">
        <v>72</v>
      </c>
      <c r="AU360" s="3">
        <v>44607</v>
      </c>
      <c r="AV360" s="4">
        <v>0.87986111111111109</v>
      </c>
      <c r="AW360" s="4">
        <v>0.95138888888888884</v>
      </c>
      <c r="AX360" s="4">
        <f t="shared" si="16"/>
        <v>7.1527777777777746E-2</v>
      </c>
      <c r="AY360" s="4">
        <f t="shared" si="14"/>
        <v>9.0277777777777679E-2</v>
      </c>
      <c r="AZ360" s="4">
        <f t="shared" si="15"/>
        <v>0.19236111111111109</v>
      </c>
      <c r="BA360" s="1" t="s">
        <v>2095</v>
      </c>
      <c r="BB360" s="1" t="s">
        <v>2095</v>
      </c>
      <c r="BC360" s="1" t="s">
        <v>1794</v>
      </c>
      <c r="BD360" s="1">
        <v>4</v>
      </c>
      <c r="BE360" s="1" t="s">
        <v>742</v>
      </c>
      <c r="BF360" s="1" t="s">
        <v>75</v>
      </c>
      <c r="BG360" s="1" t="s">
        <v>72</v>
      </c>
      <c r="BH360" s="1" t="s">
        <v>88</v>
      </c>
      <c r="BI360" s="1" t="s">
        <v>96</v>
      </c>
      <c r="BJ360" s="1" t="s">
        <v>72</v>
      </c>
      <c r="BK360" s="1" t="s">
        <v>2098</v>
      </c>
      <c r="BL360" s="1" t="s">
        <v>72</v>
      </c>
      <c r="BM360" s="1">
        <v>44</v>
      </c>
      <c r="BN360" s="1" t="s">
        <v>72</v>
      </c>
      <c r="BO360" s="1" t="s">
        <v>72</v>
      </c>
      <c r="BP360" s="1" t="s">
        <v>72</v>
      </c>
      <c r="BQ360" s="21" t="s">
        <v>99</v>
      </c>
      <c r="BR360" s="1" t="s">
        <v>918</v>
      </c>
    </row>
    <row r="361" spans="1:70" ht="20.45" customHeight="1">
      <c r="A361" s="1" t="s">
        <v>2099</v>
      </c>
      <c r="B361" s="1">
        <v>220038</v>
      </c>
      <c r="C361" s="1" t="s">
        <v>71</v>
      </c>
      <c r="D361" s="3">
        <v>44607</v>
      </c>
      <c r="E361" s="4">
        <v>0.8041666666666667</v>
      </c>
      <c r="F361" s="5">
        <v>44593</v>
      </c>
      <c r="G361" s="3">
        <v>44607</v>
      </c>
      <c r="H361" s="4">
        <v>0.86111111111111116</v>
      </c>
      <c r="I361" s="4">
        <f>H361-E361</f>
        <v>5.6944444444444464E-2</v>
      </c>
      <c r="J361" s="1">
        <v>3</v>
      </c>
      <c r="K361" s="1" t="s">
        <v>1896</v>
      </c>
      <c r="L361" s="1" t="s">
        <v>2100</v>
      </c>
      <c r="M361" s="1" t="s">
        <v>75</v>
      </c>
      <c r="N361" s="1" t="s">
        <v>1516</v>
      </c>
      <c r="O361" s="1" t="s">
        <v>77</v>
      </c>
      <c r="P361" s="1" t="s">
        <v>78</v>
      </c>
      <c r="Q361" s="1" t="s">
        <v>78</v>
      </c>
      <c r="R361" s="1" t="s">
        <v>1898</v>
      </c>
      <c r="S361" s="1" t="s">
        <v>1927</v>
      </c>
      <c r="T361" s="34" t="s">
        <v>72</v>
      </c>
      <c r="U361" s="1" t="s">
        <v>2101</v>
      </c>
      <c r="V361" s="1" t="s">
        <v>2037</v>
      </c>
      <c r="W361" s="1" t="s">
        <v>83</v>
      </c>
      <c r="X361" s="1" t="s">
        <v>123</v>
      </c>
      <c r="Y361" s="1" t="s">
        <v>83</v>
      </c>
      <c r="Z361" s="1" t="s">
        <v>84</v>
      </c>
      <c r="AA361" s="1" t="s">
        <v>72</v>
      </c>
      <c r="AB361" s="1" t="s">
        <v>124</v>
      </c>
      <c r="AC361" s="1" t="s">
        <v>125</v>
      </c>
      <c r="AD361" s="1" t="s">
        <v>87</v>
      </c>
      <c r="AE361" s="1">
        <v>50</v>
      </c>
      <c r="AF361" s="1" t="s">
        <v>88</v>
      </c>
      <c r="AG361" s="1">
        <v>5.6</v>
      </c>
      <c r="AH361" s="1" t="s">
        <v>414</v>
      </c>
      <c r="AI361" s="1" t="s">
        <v>90</v>
      </c>
      <c r="AJ361" s="1" t="s">
        <v>91</v>
      </c>
      <c r="AK361" s="1" t="s">
        <v>92</v>
      </c>
      <c r="AL361" s="1" t="s">
        <v>72</v>
      </c>
      <c r="AM361" s="1" t="s">
        <v>72</v>
      </c>
      <c r="AN361" s="1" t="s">
        <v>72</v>
      </c>
      <c r="AO361" s="1" t="s">
        <v>72</v>
      </c>
      <c r="AP361" s="1" t="s">
        <v>72</v>
      </c>
      <c r="AQ361" s="1" t="s">
        <v>72</v>
      </c>
      <c r="AR361" s="1" t="s">
        <v>220</v>
      </c>
      <c r="AS361" s="1" t="s">
        <v>72</v>
      </c>
      <c r="AT361" s="1" t="s">
        <v>72</v>
      </c>
      <c r="AU361" s="3">
        <v>44608</v>
      </c>
      <c r="AV361" s="4">
        <v>1.2708333333333333</v>
      </c>
      <c r="AW361" s="4">
        <v>1.809722222222222</v>
      </c>
      <c r="AX361" s="4">
        <f t="shared" si="16"/>
        <v>0.53888888888888875</v>
      </c>
      <c r="AY361" s="4">
        <f t="shared" si="14"/>
        <v>0.94861111111111085</v>
      </c>
      <c r="AZ361" s="4">
        <f t="shared" si="15"/>
        <v>1.0055555555555553</v>
      </c>
      <c r="BA361" s="1" t="s">
        <v>2102</v>
      </c>
      <c r="BB361" s="1" t="s">
        <v>2102</v>
      </c>
      <c r="BC361" s="1" t="s">
        <v>1675</v>
      </c>
      <c r="BD361" s="1">
        <v>4</v>
      </c>
      <c r="BE361" s="1" t="s">
        <v>183</v>
      </c>
      <c r="BF361" s="1" t="s">
        <v>75</v>
      </c>
      <c r="BG361" s="1" t="s">
        <v>72</v>
      </c>
      <c r="BH361" s="1" t="s">
        <v>88</v>
      </c>
      <c r="BI361" s="1" t="s">
        <v>79</v>
      </c>
      <c r="BJ361" s="1" t="s">
        <v>72</v>
      </c>
      <c r="BK361" s="1" t="s">
        <v>1343</v>
      </c>
      <c r="BL361" s="1" t="s">
        <v>72</v>
      </c>
      <c r="BM361" s="1">
        <v>35</v>
      </c>
      <c r="BN361" s="1" t="s">
        <v>72</v>
      </c>
      <c r="BO361" s="1" t="s">
        <v>72</v>
      </c>
      <c r="BP361" s="1" t="s">
        <v>72</v>
      </c>
      <c r="BQ361" s="1" t="s">
        <v>160</v>
      </c>
      <c r="BR361" s="1" t="s">
        <v>440</v>
      </c>
    </row>
    <row r="362" spans="1:70" ht="20.45" customHeight="1">
      <c r="A362" s="1" t="s">
        <v>2103</v>
      </c>
      <c r="B362" s="1">
        <v>220038</v>
      </c>
      <c r="C362" s="1" t="s">
        <v>71</v>
      </c>
      <c r="D362" s="3">
        <v>44607</v>
      </c>
      <c r="E362" s="4">
        <v>0.8041666666666667</v>
      </c>
      <c r="F362" s="5">
        <v>44593</v>
      </c>
      <c r="G362" s="3">
        <v>44607</v>
      </c>
      <c r="H362" s="4">
        <v>0.86111111111111116</v>
      </c>
      <c r="I362" s="4">
        <f>H362-E362</f>
        <v>5.6944444444444464E-2</v>
      </c>
      <c r="J362" s="1">
        <v>3</v>
      </c>
      <c r="K362" s="1" t="s">
        <v>1896</v>
      </c>
      <c r="L362" s="1" t="s">
        <v>2100</v>
      </c>
      <c r="M362" s="1" t="s">
        <v>75</v>
      </c>
      <c r="N362" s="1" t="s">
        <v>1516</v>
      </c>
      <c r="O362" s="1" t="s">
        <v>77</v>
      </c>
      <c r="P362" s="1" t="s">
        <v>78</v>
      </c>
      <c r="Q362" s="1" t="s">
        <v>78</v>
      </c>
      <c r="R362" s="1" t="s">
        <v>1898</v>
      </c>
      <c r="S362" s="1" t="s">
        <v>1927</v>
      </c>
      <c r="T362" s="34" t="s">
        <v>72</v>
      </c>
      <c r="U362" s="1" t="s">
        <v>2101</v>
      </c>
      <c r="V362" s="1" t="s">
        <v>2037</v>
      </c>
      <c r="W362" s="1" t="s">
        <v>83</v>
      </c>
      <c r="X362" s="1" t="s">
        <v>123</v>
      </c>
      <c r="Y362" s="1" t="s">
        <v>83</v>
      </c>
      <c r="Z362" s="1" t="s">
        <v>84</v>
      </c>
      <c r="AA362" s="1" t="s">
        <v>72</v>
      </c>
      <c r="AB362" s="1" t="s">
        <v>124</v>
      </c>
      <c r="AC362" s="1" t="s">
        <v>125</v>
      </c>
      <c r="AD362" s="1" t="s">
        <v>87</v>
      </c>
      <c r="AE362" s="1">
        <v>50</v>
      </c>
      <c r="AF362" s="1" t="s">
        <v>88</v>
      </c>
      <c r="AG362" s="1">
        <v>5.6</v>
      </c>
      <c r="AH362" s="1" t="s">
        <v>414</v>
      </c>
      <c r="AI362" s="1" t="s">
        <v>90</v>
      </c>
      <c r="AJ362" s="1" t="s">
        <v>91</v>
      </c>
      <c r="AK362" s="1" t="s">
        <v>92</v>
      </c>
      <c r="AL362" s="1" t="s">
        <v>72</v>
      </c>
      <c r="AM362" s="1" t="s">
        <v>72</v>
      </c>
      <c r="AN362" s="1" t="s">
        <v>72</v>
      </c>
      <c r="AO362" s="1" t="s">
        <v>72</v>
      </c>
      <c r="AP362" s="1" t="s">
        <v>72</v>
      </c>
      <c r="AQ362" s="1" t="s">
        <v>72</v>
      </c>
      <c r="AR362" s="1" t="s">
        <v>220</v>
      </c>
      <c r="AS362" s="1" t="s">
        <v>72</v>
      </c>
      <c r="AT362" s="1" t="s">
        <v>72</v>
      </c>
      <c r="AU362" s="3">
        <v>44608</v>
      </c>
      <c r="AV362" s="4">
        <v>1.2708333333333333</v>
      </c>
      <c r="AW362" s="4">
        <v>1.809722222222222</v>
      </c>
      <c r="AX362" s="4">
        <f t="shared" si="16"/>
        <v>0.53888888888888875</v>
      </c>
      <c r="AY362" s="4">
        <f t="shared" si="14"/>
        <v>0.94861111111111085</v>
      </c>
      <c r="AZ362" s="4">
        <f t="shared" si="15"/>
        <v>1.0055555555555553</v>
      </c>
      <c r="BA362" s="1" t="s">
        <v>2102</v>
      </c>
      <c r="BB362" s="1" t="s">
        <v>2102</v>
      </c>
      <c r="BC362" s="1" t="s">
        <v>1675</v>
      </c>
      <c r="BD362" s="1">
        <v>4</v>
      </c>
      <c r="BE362" s="1" t="s">
        <v>183</v>
      </c>
      <c r="BF362" s="1" t="s">
        <v>75</v>
      </c>
      <c r="BG362" s="1" t="s">
        <v>72</v>
      </c>
      <c r="BH362" s="1" t="s">
        <v>88</v>
      </c>
      <c r="BI362" s="1" t="s">
        <v>79</v>
      </c>
      <c r="BJ362" s="1" t="s">
        <v>72</v>
      </c>
      <c r="BK362" s="1" t="s">
        <v>1343</v>
      </c>
      <c r="BL362" s="1" t="s">
        <v>72</v>
      </c>
      <c r="BM362" s="1">
        <v>28</v>
      </c>
      <c r="BN362" s="1" t="s">
        <v>72</v>
      </c>
      <c r="BO362" s="1" t="s">
        <v>72</v>
      </c>
      <c r="BP362" s="1" t="s">
        <v>72</v>
      </c>
      <c r="BQ362" s="1" t="s">
        <v>160</v>
      </c>
      <c r="BR362" s="1" t="s">
        <v>440</v>
      </c>
    </row>
    <row r="363" spans="1:70" ht="20.45" customHeight="1">
      <c r="A363" s="1" t="s">
        <v>2104</v>
      </c>
      <c r="B363" s="1">
        <v>220039</v>
      </c>
      <c r="C363" s="1" t="s">
        <v>71</v>
      </c>
      <c r="D363" s="3">
        <v>44607</v>
      </c>
      <c r="E363" s="4">
        <v>0.5625</v>
      </c>
      <c r="F363" s="5">
        <v>44593</v>
      </c>
      <c r="G363" s="3">
        <v>44607</v>
      </c>
      <c r="H363" s="4">
        <v>0.94097222222222221</v>
      </c>
      <c r="I363" s="4">
        <f t="shared" si="17"/>
        <v>0.37847222222222221</v>
      </c>
      <c r="J363" s="1">
        <v>2</v>
      </c>
      <c r="K363" s="1" t="s">
        <v>1896</v>
      </c>
      <c r="L363" s="1" t="s">
        <v>2105</v>
      </c>
      <c r="M363" s="1" t="s">
        <v>75</v>
      </c>
      <c r="N363" s="1" t="s">
        <v>1915</v>
      </c>
      <c r="O363" s="1" t="s">
        <v>77</v>
      </c>
      <c r="P363" s="1" t="s">
        <v>78</v>
      </c>
      <c r="Q363" s="1" t="s">
        <v>78</v>
      </c>
      <c r="R363" s="1" t="s">
        <v>1898</v>
      </c>
      <c r="S363" s="1" t="s">
        <v>1927</v>
      </c>
      <c r="T363" s="34" t="s">
        <v>72</v>
      </c>
      <c r="U363" s="1" t="s">
        <v>2106</v>
      </c>
      <c r="V363" s="1" t="s">
        <v>80</v>
      </c>
      <c r="W363" s="1" t="s">
        <v>778</v>
      </c>
      <c r="X363" s="1" t="s">
        <v>779</v>
      </c>
      <c r="Y363" s="1" t="s">
        <v>780</v>
      </c>
      <c r="Z363" s="1" t="s">
        <v>84</v>
      </c>
      <c r="AA363" s="1" t="s">
        <v>72</v>
      </c>
      <c r="AB363" s="1" t="s">
        <v>140</v>
      </c>
      <c r="AC363" s="1" t="s">
        <v>140</v>
      </c>
      <c r="AD363" s="1" t="s">
        <v>126</v>
      </c>
      <c r="AE363" s="1">
        <v>72</v>
      </c>
      <c r="AF363" s="1" t="s">
        <v>88</v>
      </c>
      <c r="AG363" s="1">
        <v>5.0999999999999996</v>
      </c>
      <c r="AH363" s="1" t="s">
        <v>299</v>
      </c>
      <c r="AI363" s="1" t="s">
        <v>90</v>
      </c>
      <c r="AJ363" s="1" t="s">
        <v>91</v>
      </c>
      <c r="AK363" s="1" t="s">
        <v>92</v>
      </c>
      <c r="AL363" s="1" t="s">
        <v>72</v>
      </c>
      <c r="AM363" s="1" t="s">
        <v>72</v>
      </c>
      <c r="AN363" s="1" t="s">
        <v>72</v>
      </c>
      <c r="AO363" s="1" t="s">
        <v>72</v>
      </c>
      <c r="AP363" s="1" t="s">
        <v>72</v>
      </c>
      <c r="AQ363" s="1" t="s">
        <v>72</v>
      </c>
      <c r="AR363" s="1" t="s">
        <v>220</v>
      </c>
      <c r="AS363" s="1" t="s">
        <v>72</v>
      </c>
      <c r="AT363" s="1" t="s">
        <v>72</v>
      </c>
      <c r="AU363" s="3">
        <v>44607</v>
      </c>
      <c r="AV363" s="4">
        <v>0.9375</v>
      </c>
      <c r="AW363" s="24">
        <v>1.0104166666666667</v>
      </c>
      <c r="AX363" s="4">
        <f t="shared" si="16"/>
        <v>7.2916666666666741E-2</v>
      </c>
      <c r="AY363" s="4">
        <f t="shared" si="14"/>
        <v>6.9444444444444531E-2</v>
      </c>
      <c r="AZ363" s="4">
        <f t="shared" si="15"/>
        <v>0.44791666666666674</v>
      </c>
      <c r="BA363" s="1" t="s">
        <v>2107</v>
      </c>
      <c r="BB363" s="1" t="s">
        <v>2107</v>
      </c>
      <c r="BC363" s="1" t="s">
        <v>1675</v>
      </c>
      <c r="BD363" s="1">
        <v>4</v>
      </c>
      <c r="BE363" s="1" t="s">
        <v>95</v>
      </c>
      <c r="BF363" s="1" t="s">
        <v>75</v>
      </c>
      <c r="BG363" s="1" t="s">
        <v>72</v>
      </c>
      <c r="BH363" s="1" t="s">
        <v>88</v>
      </c>
      <c r="BI363" s="1" t="s">
        <v>79</v>
      </c>
      <c r="BJ363" s="1" t="s">
        <v>437</v>
      </c>
      <c r="BK363" s="1" t="s">
        <v>72</v>
      </c>
      <c r="BL363" s="1" t="s">
        <v>72</v>
      </c>
      <c r="BM363" s="1" t="s">
        <v>72</v>
      </c>
      <c r="BN363" s="1" t="s">
        <v>72</v>
      </c>
      <c r="BO363" s="1" t="s">
        <v>72</v>
      </c>
      <c r="BP363" s="1" t="s">
        <v>72</v>
      </c>
      <c r="BQ363" s="1" t="s">
        <v>160</v>
      </c>
      <c r="BR363" s="1" t="s">
        <v>440</v>
      </c>
    </row>
    <row r="364" spans="1:70" ht="20.45" customHeight="1">
      <c r="A364" s="1" t="s">
        <v>2108</v>
      </c>
      <c r="B364" s="1">
        <v>220040</v>
      </c>
      <c r="C364" s="1" t="s">
        <v>71</v>
      </c>
      <c r="D364" s="3">
        <v>44609</v>
      </c>
      <c r="E364" s="4">
        <v>0.41805555555555557</v>
      </c>
      <c r="F364" s="5">
        <v>44593</v>
      </c>
      <c r="G364" s="3">
        <v>44609</v>
      </c>
      <c r="H364" s="4">
        <v>0.5625</v>
      </c>
      <c r="I364" s="4">
        <f>H364-E364</f>
        <v>0.14444444444444443</v>
      </c>
      <c r="J364" s="1">
        <v>4</v>
      </c>
      <c r="K364" s="1" t="s">
        <v>1896</v>
      </c>
      <c r="L364" s="1" t="s">
        <v>2109</v>
      </c>
      <c r="M364" s="1" t="s">
        <v>75</v>
      </c>
      <c r="N364" s="1" t="s">
        <v>1516</v>
      </c>
      <c r="O364" s="1" t="s">
        <v>77</v>
      </c>
      <c r="P364" s="1" t="s">
        <v>78</v>
      </c>
      <c r="Q364" s="1" t="s">
        <v>78</v>
      </c>
      <c r="R364" s="1" t="s">
        <v>1898</v>
      </c>
      <c r="S364" s="1" t="s">
        <v>1898</v>
      </c>
      <c r="T364" s="34" t="s">
        <v>72</v>
      </c>
      <c r="U364" s="1" t="s">
        <v>2110</v>
      </c>
      <c r="V364" s="1" t="s">
        <v>1900</v>
      </c>
      <c r="W364" s="1" t="s">
        <v>813</v>
      </c>
      <c r="X364" s="1" t="s">
        <v>813</v>
      </c>
      <c r="Y364" s="1" t="s">
        <v>814</v>
      </c>
      <c r="Z364" s="1" t="s">
        <v>84</v>
      </c>
      <c r="AA364" s="1" t="s">
        <v>72</v>
      </c>
      <c r="AB364" s="1" t="s">
        <v>104</v>
      </c>
      <c r="AC364" s="1" t="s">
        <v>1060</v>
      </c>
      <c r="AD364" s="1" t="s">
        <v>87</v>
      </c>
      <c r="AE364" s="1">
        <v>47</v>
      </c>
      <c r="AF364" s="1" t="s">
        <v>88</v>
      </c>
      <c r="AG364" s="1">
        <v>4.9000000000000004</v>
      </c>
      <c r="AH364" s="1" t="s">
        <v>954</v>
      </c>
      <c r="AI364" s="1" t="s">
        <v>90</v>
      </c>
      <c r="AJ364" s="1" t="s">
        <v>91</v>
      </c>
      <c r="AK364" s="1" t="s">
        <v>92</v>
      </c>
      <c r="AL364" s="1" t="s">
        <v>72</v>
      </c>
      <c r="AM364" s="1" t="s">
        <v>254</v>
      </c>
      <c r="AN364" s="1" t="s">
        <v>72</v>
      </c>
      <c r="AO364" s="1" t="s">
        <v>1322</v>
      </c>
      <c r="AP364" s="1" t="s">
        <v>72</v>
      </c>
      <c r="AQ364" s="1" t="s">
        <v>72</v>
      </c>
      <c r="AR364" s="1" t="s">
        <v>220</v>
      </c>
      <c r="AS364" s="1" t="s">
        <v>878</v>
      </c>
      <c r="AT364" s="1" t="s">
        <v>72</v>
      </c>
      <c r="AU364" s="3">
        <v>44609</v>
      </c>
      <c r="AV364" s="4">
        <v>0.625</v>
      </c>
      <c r="AW364" s="4">
        <v>0.67708333333333337</v>
      </c>
      <c r="AX364" s="4">
        <f t="shared" si="16"/>
        <v>5.208333333333337E-2</v>
      </c>
      <c r="AY364" s="4">
        <f t="shared" si="14"/>
        <v>0.11458333333333337</v>
      </c>
      <c r="AZ364" s="4">
        <f t="shared" si="15"/>
        <v>0.2590277777777778</v>
      </c>
      <c r="BA364" s="1" t="s">
        <v>2111</v>
      </c>
      <c r="BB364" s="1" t="s">
        <v>2111</v>
      </c>
      <c r="BC364" s="1" t="s">
        <v>1794</v>
      </c>
      <c r="BD364" s="1">
        <v>4</v>
      </c>
      <c r="BE364" s="1" t="s">
        <v>183</v>
      </c>
      <c r="BF364" s="1" t="s">
        <v>75</v>
      </c>
      <c r="BG364" s="1" t="s">
        <v>88</v>
      </c>
      <c r="BH364" s="1" t="s">
        <v>88</v>
      </c>
      <c r="BI364" s="1" t="s">
        <v>96</v>
      </c>
      <c r="BJ364" s="1" t="s">
        <v>72</v>
      </c>
      <c r="BK364" s="1" t="s">
        <v>1593</v>
      </c>
      <c r="BL364" s="1" t="s">
        <v>72</v>
      </c>
      <c r="BM364" s="1">
        <v>21</v>
      </c>
      <c r="BN364" s="1" t="s">
        <v>72</v>
      </c>
      <c r="BO364" s="1" t="s">
        <v>72</v>
      </c>
      <c r="BP364" s="1" t="s">
        <v>72</v>
      </c>
      <c r="BQ364" s="21" t="s">
        <v>99</v>
      </c>
      <c r="BR364" s="21" t="s">
        <v>100</v>
      </c>
    </row>
    <row r="365" spans="1:70" ht="20.45" customHeight="1">
      <c r="A365" s="1" t="s">
        <v>2112</v>
      </c>
      <c r="B365" s="1">
        <v>220040</v>
      </c>
      <c r="C365" s="1" t="s">
        <v>71</v>
      </c>
      <c r="D365" s="3">
        <v>44609</v>
      </c>
      <c r="E365" s="4">
        <v>0.41805555555555557</v>
      </c>
      <c r="F365" s="5">
        <v>44593</v>
      </c>
      <c r="G365" s="3">
        <v>44609</v>
      </c>
      <c r="H365" s="4">
        <v>0.5625</v>
      </c>
      <c r="I365" s="4">
        <f>H365-E365</f>
        <v>0.14444444444444443</v>
      </c>
      <c r="J365" s="1">
        <v>4</v>
      </c>
      <c r="K365" s="1" t="s">
        <v>1896</v>
      </c>
      <c r="L365" s="1" t="s">
        <v>2109</v>
      </c>
      <c r="M365" s="1" t="s">
        <v>75</v>
      </c>
      <c r="N365" s="1" t="s">
        <v>1516</v>
      </c>
      <c r="O365" s="1" t="s">
        <v>77</v>
      </c>
      <c r="P365" s="1" t="s">
        <v>78</v>
      </c>
      <c r="Q365" s="1" t="s">
        <v>78</v>
      </c>
      <c r="R365" s="1" t="s">
        <v>1898</v>
      </c>
      <c r="S365" s="1" t="s">
        <v>1898</v>
      </c>
      <c r="T365" s="34" t="s">
        <v>72</v>
      </c>
      <c r="U365" s="1" t="s">
        <v>2110</v>
      </c>
      <c r="V365" s="1" t="s">
        <v>1900</v>
      </c>
      <c r="W365" s="1" t="s">
        <v>813</v>
      </c>
      <c r="X365" s="1" t="s">
        <v>813</v>
      </c>
      <c r="Y365" s="1" t="s">
        <v>814</v>
      </c>
      <c r="Z365" s="1" t="s">
        <v>84</v>
      </c>
      <c r="AA365" s="1" t="s">
        <v>72</v>
      </c>
      <c r="AB365" s="1" t="s">
        <v>104</v>
      </c>
      <c r="AC365" s="1" t="s">
        <v>1060</v>
      </c>
      <c r="AD365" s="1" t="s">
        <v>87</v>
      </c>
      <c r="AE365" s="1">
        <v>47</v>
      </c>
      <c r="AF365" s="1" t="s">
        <v>88</v>
      </c>
      <c r="AG365" s="1">
        <v>4.9000000000000004</v>
      </c>
      <c r="AH365" s="1" t="s">
        <v>954</v>
      </c>
      <c r="AI365" s="1" t="s">
        <v>90</v>
      </c>
      <c r="AJ365" s="1" t="s">
        <v>91</v>
      </c>
      <c r="AK365" s="1" t="s">
        <v>92</v>
      </c>
      <c r="AL365" s="1" t="s">
        <v>72</v>
      </c>
      <c r="AM365" s="1" t="s">
        <v>254</v>
      </c>
      <c r="AN365" s="1" t="s">
        <v>72</v>
      </c>
      <c r="AO365" s="1" t="s">
        <v>1322</v>
      </c>
      <c r="AP365" s="1" t="s">
        <v>72</v>
      </c>
      <c r="AQ365" s="1" t="s">
        <v>72</v>
      </c>
      <c r="AR365" s="1" t="s">
        <v>220</v>
      </c>
      <c r="AS365" s="1" t="s">
        <v>878</v>
      </c>
      <c r="AT365" s="1" t="s">
        <v>72</v>
      </c>
      <c r="AU365" s="3">
        <v>44609</v>
      </c>
      <c r="AV365" s="4">
        <v>0.625</v>
      </c>
      <c r="AW365" s="4">
        <v>0.67708333333333337</v>
      </c>
      <c r="AX365" s="4">
        <f t="shared" si="16"/>
        <v>5.208333333333337E-2</v>
      </c>
      <c r="AY365" s="4">
        <f t="shared" si="14"/>
        <v>0.11458333333333337</v>
      </c>
      <c r="AZ365" s="4">
        <f t="shared" si="15"/>
        <v>0.2590277777777778</v>
      </c>
      <c r="BA365" s="1" t="s">
        <v>2111</v>
      </c>
      <c r="BB365" s="1" t="s">
        <v>2111</v>
      </c>
      <c r="BC365" s="1" t="s">
        <v>1794</v>
      </c>
      <c r="BD365" s="1">
        <v>4</v>
      </c>
      <c r="BE365" s="1" t="s">
        <v>183</v>
      </c>
      <c r="BF365" s="1" t="s">
        <v>75</v>
      </c>
      <c r="BG365" s="1" t="s">
        <v>88</v>
      </c>
      <c r="BH365" s="1" t="s">
        <v>88</v>
      </c>
      <c r="BI365" s="1" t="s">
        <v>96</v>
      </c>
      <c r="BJ365" s="1" t="s">
        <v>72</v>
      </c>
      <c r="BK365" s="1" t="s">
        <v>1593</v>
      </c>
      <c r="BL365" s="1" t="s">
        <v>72</v>
      </c>
      <c r="BM365" s="1">
        <v>21</v>
      </c>
      <c r="BN365" s="1" t="s">
        <v>72</v>
      </c>
      <c r="BO365" s="1" t="s">
        <v>72</v>
      </c>
      <c r="BP365" s="1" t="s">
        <v>72</v>
      </c>
      <c r="BQ365" s="21" t="s">
        <v>99</v>
      </c>
      <c r="BR365" s="21" t="s">
        <v>100</v>
      </c>
    </row>
    <row r="366" spans="1:70" ht="20.45" customHeight="1">
      <c r="A366" s="1" t="s">
        <v>2113</v>
      </c>
      <c r="B366" s="1">
        <v>220041</v>
      </c>
      <c r="C366" s="1" t="s">
        <v>71</v>
      </c>
      <c r="D366" s="3">
        <v>44609</v>
      </c>
      <c r="E366" s="4">
        <v>0.51527777777777783</v>
      </c>
      <c r="F366" s="5">
        <v>44593</v>
      </c>
      <c r="G366" s="3">
        <v>44609</v>
      </c>
      <c r="H366" s="4">
        <v>0.5625</v>
      </c>
      <c r="I366" s="4">
        <f t="shared" si="17"/>
        <v>4.7222222222222165E-2</v>
      </c>
      <c r="J366" s="1">
        <v>6</v>
      </c>
      <c r="K366" s="1" t="s">
        <v>1896</v>
      </c>
      <c r="L366" s="1" t="s">
        <v>2114</v>
      </c>
      <c r="M366" s="1" t="s">
        <v>75</v>
      </c>
      <c r="N366" s="1" t="s">
        <v>2115</v>
      </c>
      <c r="O366" s="1" t="s">
        <v>77</v>
      </c>
      <c r="P366" s="1" t="s">
        <v>78</v>
      </c>
      <c r="Q366" s="1" t="s">
        <v>172</v>
      </c>
      <c r="R366" s="1" t="s">
        <v>1898</v>
      </c>
      <c r="S366" s="1" t="s">
        <v>1898</v>
      </c>
      <c r="T366" s="1" t="s">
        <v>2116</v>
      </c>
      <c r="U366" s="1" t="s">
        <v>2117</v>
      </c>
      <c r="V366" s="1" t="s">
        <v>1900</v>
      </c>
      <c r="W366" s="1" t="s">
        <v>813</v>
      </c>
      <c r="X366" s="1" t="s">
        <v>813</v>
      </c>
      <c r="Y366" s="1" t="s">
        <v>814</v>
      </c>
      <c r="Z366" s="1" t="s">
        <v>152</v>
      </c>
      <c r="AA366" s="1" t="s">
        <v>72</v>
      </c>
      <c r="AB366" s="1" t="s">
        <v>153</v>
      </c>
      <c r="AC366" s="1" t="s">
        <v>153</v>
      </c>
      <c r="AD366" s="1" t="s">
        <v>126</v>
      </c>
      <c r="AE366" s="1">
        <v>49</v>
      </c>
      <c r="AF366" s="1" t="s">
        <v>88</v>
      </c>
      <c r="AG366" s="1">
        <v>4.9000000000000004</v>
      </c>
      <c r="AH366" s="1" t="s">
        <v>954</v>
      </c>
      <c r="AI366" s="1" t="s">
        <v>90</v>
      </c>
      <c r="AJ366" s="1" t="s">
        <v>91</v>
      </c>
      <c r="AK366" s="1" t="s">
        <v>216</v>
      </c>
      <c r="AL366" s="1" t="s">
        <v>72</v>
      </c>
      <c r="AM366" s="1" t="s">
        <v>229</v>
      </c>
      <c r="AN366" s="1" t="s">
        <v>72</v>
      </c>
      <c r="AO366" s="1" t="s">
        <v>1322</v>
      </c>
      <c r="AP366" s="1">
        <v>8</v>
      </c>
      <c r="AQ366" s="1" t="s">
        <v>1411</v>
      </c>
      <c r="AR366" s="1" t="s">
        <v>2118</v>
      </c>
      <c r="AS366" s="1" t="s">
        <v>878</v>
      </c>
      <c r="AT366" s="1" t="s">
        <v>72</v>
      </c>
      <c r="AU366" s="3">
        <v>44609</v>
      </c>
      <c r="AV366" s="4">
        <v>0.61458333333333337</v>
      </c>
      <c r="AW366" s="4">
        <v>0.65277777777777779</v>
      </c>
      <c r="AX366" s="4">
        <f t="shared" si="16"/>
        <v>3.819444444444442E-2</v>
      </c>
      <c r="AY366" s="4">
        <f t="shared" si="14"/>
        <v>9.027777777777779E-2</v>
      </c>
      <c r="AZ366" s="4">
        <f t="shared" si="15"/>
        <v>0.13749999999999996</v>
      </c>
      <c r="BA366" s="1" t="s">
        <v>2119</v>
      </c>
      <c r="BB366" s="1" t="s">
        <v>2120</v>
      </c>
      <c r="BC366" s="1" t="s">
        <v>1794</v>
      </c>
      <c r="BD366" s="1">
        <v>4</v>
      </c>
      <c r="BE366" s="1" t="s">
        <v>1934</v>
      </c>
      <c r="BF366" s="1" t="s">
        <v>75</v>
      </c>
      <c r="BG366" s="1" t="s">
        <v>72</v>
      </c>
      <c r="BH366" s="1" t="s">
        <v>88</v>
      </c>
      <c r="BI366" s="1" t="s">
        <v>96</v>
      </c>
      <c r="BJ366" s="1" t="s">
        <v>72</v>
      </c>
      <c r="BK366" s="1" t="s">
        <v>1593</v>
      </c>
      <c r="BL366" s="1" t="s">
        <v>72</v>
      </c>
      <c r="BM366" s="1">
        <v>57</v>
      </c>
      <c r="BN366" s="1" t="s">
        <v>72</v>
      </c>
      <c r="BO366" s="1" t="s">
        <v>72</v>
      </c>
      <c r="BP366" s="1" t="s">
        <v>72</v>
      </c>
      <c r="BQ366" s="21" t="s">
        <v>99</v>
      </c>
      <c r="BR366" s="21" t="s">
        <v>100</v>
      </c>
    </row>
    <row r="367" spans="1:70" ht="20.45" customHeight="1">
      <c r="A367" s="1" t="s">
        <v>2121</v>
      </c>
      <c r="B367" s="1">
        <v>220042</v>
      </c>
      <c r="C367" s="1" t="s">
        <v>71</v>
      </c>
      <c r="D367" s="3">
        <v>44610</v>
      </c>
      <c r="E367" s="4">
        <v>0.43263888888888885</v>
      </c>
      <c r="F367" s="5">
        <v>44593</v>
      </c>
      <c r="G367" s="3">
        <v>44610</v>
      </c>
      <c r="H367" s="4">
        <v>0.48472222222222222</v>
      </c>
      <c r="I367" s="4">
        <f t="shared" si="17"/>
        <v>5.208333333333337E-2</v>
      </c>
      <c r="J367" s="1">
        <v>5</v>
      </c>
      <c r="K367" s="1" t="s">
        <v>1896</v>
      </c>
      <c r="L367" s="1" t="s">
        <v>2122</v>
      </c>
      <c r="M367" s="1" t="s">
        <v>75</v>
      </c>
      <c r="N367" s="1" t="s">
        <v>1915</v>
      </c>
      <c r="O367" s="1" t="s">
        <v>77</v>
      </c>
      <c r="P367" s="1" t="s">
        <v>78</v>
      </c>
      <c r="Q367" s="1" t="s">
        <v>78</v>
      </c>
      <c r="R367" s="1" t="s">
        <v>1898</v>
      </c>
      <c r="S367" s="1" t="s">
        <v>1898</v>
      </c>
      <c r="T367" s="34" t="s">
        <v>72</v>
      </c>
      <c r="U367" s="1" t="s">
        <v>2123</v>
      </c>
      <c r="V367" s="1" t="s">
        <v>1900</v>
      </c>
      <c r="W367" s="1" t="s">
        <v>813</v>
      </c>
      <c r="X367" s="1" t="s">
        <v>813</v>
      </c>
      <c r="Y367" s="1" t="s">
        <v>814</v>
      </c>
      <c r="Z367" s="1" t="s">
        <v>84</v>
      </c>
      <c r="AA367" s="1" t="s">
        <v>72</v>
      </c>
      <c r="AB367" s="1" t="s">
        <v>140</v>
      </c>
      <c r="AC367" s="1" t="s">
        <v>141</v>
      </c>
      <c r="AD367" s="1" t="s">
        <v>87</v>
      </c>
      <c r="AE367" s="1">
        <v>67</v>
      </c>
      <c r="AF367" s="1" t="s">
        <v>88</v>
      </c>
      <c r="AG367" s="1">
        <v>4.2</v>
      </c>
      <c r="AH367" s="1" t="s">
        <v>954</v>
      </c>
      <c r="AI367" s="1" t="s">
        <v>90</v>
      </c>
      <c r="AJ367" s="1" t="s">
        <v>91</v>
      </c>
      <c r="AK367" s="1" t="s">
        <v>1217</v>
      </c>
      <c r="AL367" s="1" t="s">
        <v>72</v>
      </c>
      <c r="AM367" s="1" t="s">
        <v>217</v>
      </c>
      <c r="AN367" s="1">
        <v>2</v>
      </c>
      <c r="AO367" s="1" t="s">
        <v>1933</v>
      </c>
      <c r="AP367" s="1" t="s">
        <v>72</v>
      </c>
      <c r="AQ367" s="1" t="s">
        <v>72</v>
      </c>
      <c r="AR367" s="1" t="s">
        <v>220</v>
      </c>
      <c r="AS367" s="1" t="s">
        <v>72</v>
      </c>
      <c r="AT367" s="1" t="s">
        <v>72</v>
      </c>
      <c r="AU367" s="3">
        <v>44610</v>
      </c>
      <c r="AV367" s="4">
        <v>0.625</v>
      </c>
      <c r="AW367" s="4">
        <v>0.72916666666666663</v>
      </c>
      <c r="AX367" s="4">
        <f t="shared" si="16"/>
        <v>0.10416666666666663</v>
      </c>
      <c r="AY367" s="4">
        <f t="shared" si="14"/>
        <v>0.24444444444444441</v>
      </c>
      <c r="AZ367" s="4">
        <f t="shared" si="15"/>
        <v>0.29652777777777778</v>
      </c>
      <c r="BA367" s="1" t="s">
        <v>2124</v>
      </c>
      <c r="BB367" s="1" t="s">
        <v>2125</v>
      </c>
      <c r="BC367" s="1" t="s">
        <v>1675</v>
      </c>
      <c r="BD367" s="1">
        <v>4</v>
      </c>
      <c r="BE367" s="1" t="s">
        <v>183</v>
      </c>
      <c r="BF367" s="1" t="s">
        <v>75</v>
      </c>
      <c r="BG367" s="1" t="s">
        <v>72</v>
      </c>
      <c r="BH367" s="1" t="s">
        <v>88</v>
      </c>
      <c r="BI367" s="1" t="s">
        <v>79</v>
      </c>
      <c r="BJ367" s="10" t="s">
        <v>72</v>
      </c>
      <c r="BK367" s="1" t="s">
        <v>72</v>
      </c>
      <c r="BL367" s="1" t="s">
        <v>72</v>
      </c>
      <c r="BM367" s="1" t="s">
        <v>72</v>
      </c>
      <c r="BN367" s="1" t="s">
        <v>72</v>
      </c>
      <c r="BO367" s="1" t="s">
        <v>72</v>
      </c>
      <c r="BP367" s="1" t="s">
        <v>72</v>
      </c>
      <c r="BQ367" s="21" t="s">
        <v>99</v>
      </c>
      <c r="BR367" s="21" t="s">
        <v>100</v>
      </c>
    </row>
    <row r="368" spans="1:70" ht="20.45" customHeight="1">
      <c r="A368" s="1" t="s">
        <v>2126</v>
      </c>
      <c r="B368" s="1">
        <v>220043</v>
      </c>
      <c r="C368" s="1" t="s">
        <v>71</v>
      </c>
      <c r="D368" s="3">
        <v>44610</v>
      </c>
      <c r="E368" s="4">
        <v>0.53819444444444442</v>
      </c>
      <c r="F368" s="5">
        <v>44593</v>
      </c>
      <c r="G368" s="3">
        <v>44610</v>
      </c>
      <c r="H368" s="4">
        <v>0.87152777777777779</v>
      </c>
      <c r="I368" s="4">
        <f t="shared" si="17"/>
        <v>0.33333333333333337</v>
      </c>
      <c r="J368" s="1">
        <v>2</v>
      </c>
      <c r="K368" s="1" t="s">
        <v>1896</v>
      </c>
      <c r="L368" s="1" t="s">
        <v>2127</v>
      </c>
      <c r="M368" s="1" t="s">
        <v>75</v>
      </c>
      <c r="N368" s="1" t="s">
        <v>1915</v>
      </c>
      <c r="O368" s="1" t="s">
        <v>77</v>
      </c>
      <c r="P368" s="1" t="s">
        <v>78</v>
      </c>
      <c r="Q368" s="1" t="s">
        <v>78</v>
      </c>
      <c r="R368" s="1" t="s">
        <v>1898</v>
      </c>
      <c r="S368" s="1" t="s">
        <v>1898</v>
      </c>
      <c r="T368" s="34" t="s">
        <v>72</v>
      </c>
      <c r="U368" s="1" t="s">
        <v>2128</v>
      </c>
      <c r="V368" s="1" t="s">
        <v>80</v>
      </c>
      <c r="W368" s="1" t="s">
        <v>778</v>
      </c>
      <c r="X368" s="1" t="s">
        <v>779</v>
      </c>
      <c r="Y368" s="1" t="s">
        <v>780</v>
      </c>
      <c r="Z368" s="1" t="s">
        <v>84</v>
      </c>
      <c r="AA368" s="1" t="s">
        <v>72</v>
      </c>
      <c r="AB368" s="1" t="s">
        <v>140</v>
      </c>
      <c r="AC368" s="1" t="s">
        <v>140</v>
      </c>
      <c r="AD368" s="1" t="s">
        <v>87</v>
      </c>
      <c r="AE368" s="1">
        <v>60</v>
      </c>
      <c r="AF368" s="1" t="s">
        <v>88</v>
      </c>
      <c r="AG368" s="1">
        <v>5.4</v>
      </c>
      <c r="AH368" s="1" t="s">
        <v>414</v>
      </c>
      <c r="AI368" s="1" t="s">
        <v>90</v>
      </c>
      <c r="AJ368" s="1" t="s">
        <v>91</v>
      </c>
      <c r="AK368" s="1" t="s">
        <v>92</v>
      </c>
      <c r="AL368" s="1" t="s">
        <v>72</v>
      </c>
      <c r="AM368" s="1" t="s">
        <v>217</v>
      </c>
      <c r="AN368" s="1" t="s">
        <v>72</v>
      </c>
      <c r="AO368" s="1" t="s">
        <v>2129</v>
      </c>
      <c r="AP368" s="1" t="s">
        <v>72</v>
      </c>
      <c r="AQ368" s="1" t="s">
        <v>72</v>
      </c>
      <c r="AR368" s="1" t="s">
        <v>220</v>
      </c>
      <c r="AS368" s="1" t="s">
        <v>72</v>
      </c>
      <c r="AT368" s="1" t="s">
        <v>72</v>
      </c>
      <c r="AU368" s="3">
        <v>44610</v>
      </c>
      <c r="AV368" s="1" t="s">
        <v>72</v>
      </c>
      <c r="AW368" s="4">
        <v>0.96527777777777779</v>
      </c>
      <c r="AX368" s="1" t="s">
        <v>72</v>
      </c>
      <c r="AY368" s="4">
        <f t="shared" si="14"/>
        <v>9.375E-2</v>
      </c>
      <c r="AZ368" s="4">
        <f t="shared" si="15"/>
        <v>0.42708333333333337</v>
      </c>
      <c r="BA368" s="1" t="s">
        <v>2130</v>
      </c>
      <c r="BB368" s="1" t="s">
        <v>2130</v>
      </c>
      <c r="BC368" s="1" t="s">
        <v>1675</v>
      </c>
      <c r="BD368" s="1">
        <v>4</v>
      </c>
      <c r="BE368" s="1" t="s">
        <v>742</v>
      </c>
      <c r="BF368" s="1" t="s">
        <v>75</v>
      </c>
      <c r="BG368" s="1" t="s">
        <v>72</v>
      </c>
      <c r="BH368" s="1" t="s">
        <v>88</v>
      </c>
      <c r="BI368" s="1" t="s">
        <v>96</v>
      </c>
      <c r="BJ368" s="10" t="s">
        <v>2131</v>
      </c>
      <c r="BK368" s="1" t="s">
        <v>1343</v>
      </c>
      <c r="BL368" s="1" t="s">
        <v>72</v>
      </c>
      <c r="BM368" s="1">
        <v>87</v>
      </c>
      <c r="BN368" s="1" t="s">
        <v>72</v>
      </c>
      <c r="BO368" s="1" t="s">
        <v>72</v>
      </c>
      <c r="BP368" s="1" t="s">
        <v>72</v>
      </c>
      <c r="BQ368" s="21" t="s">
        <v>99</v>
      </c>
      <c r="BR368" s="21" t="s">
        <v>100</v>
      </c>
    </row>
    <row r="369" spans="1:70" ht="20.45" customHeight="1">
      <c r="A369" s="1" t="s">
        <v>2132</v>
      </c>
      <c r="B369" s="1">
        <v>220044</v>
      </c>
      <c r="C369" s="1" t="s">
        <v>71</v>
      </c>
      <c r="D369" s="3">
        <v>44613</v>
      </c>
      <c r="E369" s="4">
        <v>0.54861111111111105</v>
      </c>
      <c r="F369" s="5">
        <v>44593</v>
      </c>
      <c r="G369" s="3">
        <v>44613</v>
      </c>
      <c r="H369" s="4">
        <v>0.60416666666666663</v>
      </c>
      <c r="I369" s="4">
        <f t="shared" si="17"/>
        <v>5.555555555555558E-2</v>
      </c>
      <c r="J369" s="1">
        <v>85</v>
      </c>
      <c r="K369" s="1" t="s">
        <v>1896</v>
      </c>
      <c r="L369" s="1" t="s">
        <v>2133</v>
      </c>
      <c r="M369" s="1" t="s">
        <v>75</v>
      </c>
      <c r="N369" s="1" t="s">
        <v>1462</v>
      </c>
      <c r="O369" s="1" t="s">
        <v>77</v>
      </c>
      <c r="P369" s="1" t="s">
        <v>78</v>
      </c>
      <c r="Q369" s="1" t="s">
        <v>78</v>
      </c>
      <c r="R369" s="1" t="s">
        <v>1898</v>
      </c>
      <c r="S369" s="1" t="s">
        <v>1927</v>
      </c>
      <c r="T369" s="34" t="s">
        <v>72</v>
      </c>
      <c r="U369" s="1" t="s">
        <v>760</v>
      </c>
      <c r="V369" s="1" t="s">
        <v>1900</v>
      </c>
      <c r="W369" s="1" t="s">
        <v>813</v>
      </c>
      <c r="X369" s="1" t="s">
        <v>813</v>
      </c>
      <c r="Y369" s="1" t="s">
        <v>814</v>
      </c>
      <c r="Z369" s="1" t="s">
        <v>490</v>
      </c>
      <c r="AA369" s="1" t="s">
        <v>72</v>
      </c>
      <c r="AB369" s="1" t="s">
        <v>491</v>
      </c>
      <c r="AC369" s="1" t="s">
        <v>492</v>
      </c>
      <c r="AD369" s="1" t="s">
        <v>87</v>
      </c>
      <c r="AE369" s="1">
        <v>37</v>
      </c>
      <c r="AF369" s="1" t="s">
        <v>88</v>
      </c>
      <c r="AG369" s="1">
        <v>5.6</v>
      </c>
      <c r="AH369" s="1" t="s">
        <v>414</v>
      </c>
      <c r="AI369" s="1" t="s">
        <v>90</v>
      </c>
      <c r="AJ369" s="1" t="s">
        <v>91</v>
      </c>
      <c r="AK369" s="1" t="s">
        <v>92</v>
      </c>
      <c r="AL369" s="1" t="s">
        <v>72</v>
      </c>
      <c r="AM369" s="1" t="s">
        <v>254</v>
      </c>
      <c r="AN369" s="1">
        <v>3</v>
      </c>
      <c r="AO369" s="1" t="s">
        <v>1923</v>
      </c>
      <c r="AP369" s="1" t="s">
        <v>72</v>
      </c>
      <c r="AQ369" s="1" t="s">
        <v>72</v>
      </c>
      <c r="AR369" s="1" t="s">
        <v>493</v>
      </c>
      <c r="AS369" s="1" t="s">
        <v>72</v>
      </c>
      <c r="AT369" s="1" t="s">
        <v>72</v>
      </c>
      <c r="AU369" s="3">
        <v>44613</v>
      </c>
      <c r="AV369" s="4">
        <v>0.625</v>
      </c>
      <c r="AW369" s="4">
        <v>0.71527777777777779</v>
      </c>
      <c r="AX369" s="4">
        <f t="shared" si="16"/>
        <v>9.027777777777779E-2</v>
      </c>
      <c r="AY369" s="4">
        <f t="shared" si="14"/>
        <v>0.11111111111111116</v>
      </c>
      <c r="AZ369" s="4">
        <f t="shared" si="15"/>
        <v>0.16666666666666674</v>
      </c>
      <c r="BA369" s="1" t="s">
        <v>2134</v>
      </c>
      <c r="BB369" s="1" t="s">
        <v>2134</v>
      </c>
      <c r="BC369" s="1" t="s">
        <v>1675</v>
      </c>
      <c r="BD369" s="1">
        <v>4</v>
      </c>
      <c r="BE369" s="1" t="s">
        <v>1934</v>
      </c>
      <c r="BF369" s="1" t="s">
        <v>75</v>
      </c>
      <c r="BG369" s="1" t="s">
        <v>72</v>
      </c>
      <c r="BH369" s="1" t="s">
        <v>88</v>
      </c>
      <c r="BI369" s="1" t="s">
        <v>79</v>
      </c>
      <c r="BJ369" s="1" t="s">
        <v>2135</v>
      </c>
      <c r="BK369" s="1" t="s">
        <v>1343</v>
      </c>
      <c r="BL369" s="1" t="s">
        <v>72</v>
      </c>
      <c r="BM369" s="1" t="s">
        <v>72</v>
      </c>
      <c r="BN369" s="1" t="s">
        <v>72</v>
      </c>
      <c r="BO369" s="1" t="s">
        <v>72</v>
      </c>
      <c r="BP369" s="1" t="s">
        <v>72</v>
      </c>
      <c r="BQ369" s="1" t="s">
        <v>160</v>
      </c>
      <c r="BR369" s="1" t="s">
        <v>707</v>
      </c>
    </row>
    <row r="370" spans="1:70" ht="20.45" customHeight="1">
      <c r="A370" s="1" t="s">
        <v>2136</v>
      </c>
      <c r="B370" s="1">
        <v>220045</v>
      </c>
      <c r="C370" s="1" t="s">
        <v>71</v>
      </c>
      <c r="D370" s="3">
        <v>44614</v>
      </c>
      <c r="E370" s="4">
        <v>0.5541666666666667</v>
      </c>
      <c r="F370" s="5">
        <v>44593</v>
      </c>
      <c r="G370" s="3">
        <v>44614</v>
      </c>
      <c r="H370" s="4">
        <v>0.86458333333333337</v>
      </c>
      <c r="I370" s="4">
        <f t="shared" si="17"/>
        <v>0.31041666666666667</v>
      </c>
      <c r="J370" s="1">
        <v>2</v>
      </c>
      <c r="K370" s="1" t="s">
        <v>1896</v>
      </c>
      <c r="L370" s="1" t="s">
        <v>2137</v>
      </c>
      <c r="M370" s="1" t="s">
        <v>75</v>
      </c>
      <c r="N370" s="1" t="s">
        <v>1462</v>
      </c>
      <c r="O370" s="1" t="s">
        <v>77</v>
      </c>
      <c r="P370" s="1" t="s">
        <v>78</v>
      </c>
      <c r="Q370" s="1" t="s">
        <v>78</v>
      </c>
      <c r="R370" s="1" t="s">
        <v>1898</v>
      </c>
      <c r="S370" s="1" t="s">
        <v>1898</v>
      </c>
      <c r="T370" s="34" t="s">
        <v>72</v>
      </c>
      <c r="U370" s="1" t="s">
        <v>2138</v>
      </c>
      <c r="V370" s="1" t="s">
        <v>80</v>
      </c>
      <c r="W370" s="1" t="s">
        <v>778</v>
      </c>
      <c r="X370" s="1" t="s">
        <v>779</v>
      </c>
      <c r="Y370" s="1" t="s">
        <v>780</v>
      </c>
      <c r="Z370" s="1" t="s">
        <v>490</v>
      </c>
      <c r="AA370" s="1" t="s">
        <v>72</v>
      </c>
      <c r="AB370" s="1" t="s">
        <v>491</v>
      </c>
      <c r="AC370" s="1" t="s">
        <v>492</v>
      </c>
      <c r="AD370" s="1" t="s">
        <v>126</v>
      </c>
      <c r="AE370" s="1">
        <v>62</v>
      </c>
      <c r="AF370" s="1" t="s">
        <v>88</v>
      </c>
      <c r="AG370" s="1">
        <v>5.0999999999999996</v>
      </c>
      <c r="AH370" s="1" t="s">
        <v>299</v>
      </c>
      <c r="AI370" s="1" t="s">
        <v>90</v>
      </c>
      <c r="AJ370" s="1" t="s">
        <v>91</v>
      </c>
      <c r="AK370" s="1" t="s">
        <v>92</v>
      </c>
      <c r="AL370" s="1" t="s">
        <v>72</v>
      </c>
      <c r="AM370" s="1" t="s">
        <v>72</v>
      </c>
      <c r="AN370" s="1" t="s">
        <v>72</v>
      </c>
      <c r="AO370" s="1" t="s">
        <v>72</v>
      </c>
      <c r="AP370" s="1" t="s">
        <v>72</v>
      </c>
      <c r="AQ370" s="1" t="s">
        <v>72</v>
      </c>
      <c r="AR370" s="1" t="s">
        <v>72</v>
      </c>
      <c r="AS370" s="1" t="s">
        <v>72</v>
      </c>
      <c r="AT370" s="1" t="s">
        <v>72</v>
      </c>
      <c r="AU370" s="3">
        <v>44614</v>
      </c>
      <c r="AV370" s="4">
        <v>0.88055555555555554</v>
      </c>
      <c r="AW370" s="24">
        <v>1</v>
      </c>
      <c r="AX370" s="4">
        <f t="shared" si="16"/>
        <v>0.11944444444444446</v>
      </c>
      <c r="AY370" s="4">
        <f t="shared" si="14"/>
        <v>0.13541666666666663</v>
      </c>
      <c r="AZ370" s="4">
        <f t="shared" si="15"/>
        <v>0.4458333333333333</v>
      </c>
      <c r="BA370" s="1" t="s">
        <v>2139</v>
      </c>
      <c r="BB370" s="1" t="s">
        <v>2139</v>
      </c>
      <c r="BC370" s="1" t="s">
        <v>1675</v>
      </c>
      <c r="BD370" s="1">
        <v>4</v>
      </c>
      <c r="BE370" s="1" t="s">
        <v>742</v>
      </c>
      <c r="BF370" s="1" t="s">
        <v>88</v>
      </c>
      <c r="BG370" s="1" t="s">
        <v>72</v>
      </c>
      <c r="BH370" s="1" t="s">
        <v>88</v>
      </c>
      <c r="BI370" s="1" t="s">
        <v>79</v>
      </c>
      <c r="BJ370" s="1" t="s">
        <v>2140</v>
      </c>
      <c r="BK370" s="1" t="s">
        <v>1343</v>
      </c>
      <c r="BL370" s="1" t="s">
        <v>72</v>
      </c>
      <c r="BM370" s="1">
        <v>90</v>
      </c>
      <c r="BN370" s="1" t="s">
        <v>72</v>
      </c>
      <c r="BO370" s="1" t="s">
        <v>72</v>
      </c>
      <c r="BP370" s="1" t="s">
        <v>72</v>
      </c>
      <c r="BQ370" s="21" t="s">
        <v>99</v>
      </c>
      <c r="BR370" s="1" t="s">
        <v>918</v>
      </c>
    </row>
    <row r="371" spans="1:70" ht="20.45" customHeight="1">
      <c r="A371" s="1" t="s">
        <v>2141</v>
      </c>
      <c r="B371" s="1">
        <v>220046</v>
      </c>
      <c r="C371" s="1" t="s">
        <v>71</v>
      </c>
      <c r="D371" s="3">
        <v>44615</v>
      </c>
      <c r="E371" s="4">
        <v>0.54305555555555551</v>
      </c>
      <c r="F371" s="5">
        <v>44593</v>
      </c>
      <c r="G371" s="3">
        <v>44615</v>
      </c>
      <c r="H371" s="4">
        <v>0.80555555555555547</v>
      </c>
      <c r="I371" s="4">
        <f t="shared" si="17"/>
        <v>0.26249999999999996</v>
      </c>
      <c r="J371" s="1">
        <v>2</v>
      </c>
      <c r="K371" s="1" t="s">
        <v>1896</v>
      </c>
      <c r="L371" s="1" t="s">
        <v>2142</v>
      </c>
      <c r="M371" s="1" t="s">
        <v>75</v>
      </c>
      <c r="N371" s="1" t="s">
        <v>1462</v>
      </c>
      <c r="O371" s="1" t="s">
        <v>77</v>
      </c>
      <c r="P371" s="1" t="s">
        <v>78</v>
      </c>
      <c r="Q371" s="1" t="s">
        <v>78</v>
      </c>
      <c r="R371" s="1" t="s">
        <v>1898</v>
      </c>
      <c r="S371" s="1" t="s">
        <v>1927</v>
      </c>
      <c r="T371" s="34" t="s">
        <v>72</v>
      </c>
      <c r="U371" s="1" t="s">
        <v>847</v>
      </c>
      <c r="V371" s="1" t="s">
        <v>80</v>
      </c>
      <c r="W371" s="1" t="s">
        <v>1867</v>
      </c>
      <c r="X371" s="1" t="s">
        <v>1868</v>
      </c>
      <c r="Y371" s="1" t="s">
        <v>2143</v>
      </c>
      <c r="Z371" s="1" t="s">
        <v>490</v>
      </c>
      <c r="AA371" s="1" t="s">
        <v>72</v>
      </c>
      <c r="AB371" s="1" t="s">
        <v>491</v>
      </c>
      <c r="AC371" s="1" t="s">
        <v>1147</v>
      </c>
      <c r="AD371" s="1" t="s">
        <v>87</v>
      </c>
      <c r="AE371" s="1">
        <v>59</v>
      </c>
      <c r="AF371" s="1" t="s">
        <v>88</v>
      </c>
      <c r="AG371" s="1">
        <v>5.0999999999999996</v>
      </c>
      <c r="AH371" s="1" t="s">
        <v>299</v>
      </c>
      <c r="AI371" s="1" t="s">
        <v>90</v>
      </c>
      <c r="AJ371" s="1" t="s">
        <v>91</v>
      </c>
      <c r="AK371" s="1" t="s">
        <v>92</v>
      </c>
      <c r="AL371" s="1" t="s">
        <v>72</v>
      </c>
      <c r="AM371" s="1" t="s">
        <v>72</v>
      </c>
      <c r="AN371" s="1" t="s">
        <v>72</v>
      </c>
      <c r="AO371" s="1" t="s">
        <v>2144</v>
      </c>
      <c r="AP371" s="1" t="s">
        <v>72</v>
      </c>
      <c r="AQ371" s="1" t="s">
        <v>72</v>
      </c>
      <c r="AR371" s="1" t="s">
        <v>72</v>
      </c>
      <c r="AS371" s="1" t="s">
        <v>72</v>
      </c>
      <c r="AT371" s="1" t="s">
        <v>72</v>
      </c>
      <c r="AU371" s="3">
        <v>44615</v>
      </c>
      <c r="AV371" s="4">
        <v>0.82361111111111107</v>
      </c>
      <c r="AW371" s="4">
        <v>0.875</v>
      </c>
      <c r="AX371" s="4">
        <f t="shared" si="16"/>
        <v>5.1388888888888928E-2</v>
      </c>
      <c r="AY371" s="4">
        <f t="shared" si="14"/>
        <v>6.9444444444444531E-2</v>
      </c>
      <c r="AZ371" s="4">
        <f t="shared" si="15"/>
        <v>0.33194444444444449</v>
      </c>
      <c r="BA371" s="1" t="s">
        <v>2145</v>
      </c>
      <c r="BB371" s="1" t="s">
        <v>2145</v>
      </c>
      <c r="BC371" s="1" t="s">
        <v>1794</v>
      </c>
      <c r="BD371" s="1">
        <v>4</v>
      </c>
      <c r="BE371" s="1" t="s">
        <v>742</v>
      </c>
      <c r="BF371" s="1" t="s">
        <v>75</v>
      </c>
      <c r="BG371" s="1" t="s">
        <v>72</v>
      </c>
      <c r="BH371" s="1" t="s">
        <v>88</v>
      </c>
      <c r="BI371" s="1" t="s">
        <v>79</v>
      </c>
      <c r="BJ371" s="1" t="s">
        <v>72</v>
      </c>
      <c r="BK371" s="1" t="s">
        <v>1593</v>
      </c>
      <c r="BL371" s="1" t="s">
        <v>72</v>
      </c>
      <c r="BM371" s="1">
        <v>70</v>
      </c>
      <c r="BN371" s="1" t="s">
        <v>72</v>
      </c>
      <c r="BO371" s="1" t="s">
        <v>72</v>
      </c>
      <c r="BP371" s="1" t="s">
        <v>72</v>
      </c>
      <c r="BQ371" s="1" t="s">
        <v>160</v>
      </c>
      <c r="BR371" s="1" t="s">
        <v>707</v>
      </c>
    </row>
    <row r="372" spans="1:70" ht="20.45" customHeight="1">
      <c r="A372" s="1" t="s">
        <v>2146</v>
      </c>
      <c r="B372" s="1">
        <v>220047</v>
      </c>
      <c r="C372" s="1" t="s">
        <v>71</v>
      </c>
      <c r="D372" s="3">
        <v>44615</v>
      </c>
      <c r="E372" s="4">
        <v>0.95833333333333337</v>
      </c>
      <c r="F372" s="5">
        <v>44593</v>
      </c>
      <c r="G372" s="3">
        <v>44616</v>
      </c>
      <c r="H372" s="4">
        <v>1.0034722222222221</v>
      </c>
      <c r="I372" s="4">
        <f t="shared" si="17"/>
        <v>4.5138888888888729E-2</v>
      </c>
      <c r="J372" s="1">
        <v>5</v>
      </c>
      <c r="K372" s="1" t="s">
        <v>1896</v>
      </c>
      <c r="L372" s="1" t="s">
        <v>2147</v>
      </c>
      <c r="M372" s="1" t="s">
        <v>75</v>
      </c>
      <c r="N372" s="1" t="s">
        <v>1915</v>
      </c>
      <c r="O372" s="1" t="s">
        <v>77</v>
      </c>
      <c r="P372" s="1" t="s">
        <v>78</v>
      </c>
      <c r="Q372" s="1" t="s">
        <v>78</v>
      </c>
      <c r="R372" s="1" t="s">
        <v>1898</v>
      </c>
      <c r="S372" s="1" t="s">
        <v>1898</v>
      </c>
      <c r="T372" s="34" t="s">
        <v>72</v>
      </c>
      <c r="U372" s="1" t="s">
        <v>2148</v>
      </c>
      <c r="V372" s="1" t="s">
        <v>2037</v>
      </c>
      <c r="W372" s="1" t="s">
        <v>83</v>
      </c>
      <c r="X372" s="1" t="s">
        <v>123</v>
      </c>
      <c r="Y372" s="1" t="s">
        <v>83</v>
      </c>
      <c r="Z372" s="1" t="s">
        <v>84</v>
      </c>
      <c r="AA372" s="1" t="s">
        <v>72</v>
      </c>
      <c r="AB372" s="1" t="s">
        <v>140</v>
      </c>
      <c r="AC372" s="1" t="s">
        <v>1105</v>
      </c>
      <c r="AD372" s="1" t="s">
        <v>87</v>
      </c>
      <c r="AE372" s="1">
        <v>45</v>
      </c>
      <c r="AF372" s="1" t="s">
        <v>88</v>
      </c>
      <c r="AG372" s="1">
        <v>4.5</v>
      </c>
      <c r="AH372" s="1" t="s">
        <v>954</v>
      </c>
      <c r="AI372" s="1" t="s">
        <v>90</v>
      </c>
      <c r="AJ372" s="1" t="s">
        <v>91</v>
      </c>
      <c r="AK372" s="1" t="s">
        <v>92</v>
      </c>
      <c r="AL372" s="1" t="s">
        <v>72</v>
      </c>
      <c r="AM372" s="1" t="s">
        <v>254</v>
      </c>
      <c r="AN372" s="1">
        <v>2</v>
      </c>
      <c r="AO372" s="1" t="s">
        <v>1923</v>
      </c>
      <c r="AP372" s="1" t="s">
        <v>72</v>
      </c>
      <c r="AQ372" s="1" t="s">
        <v>72</v>
      </c>
      <c r="AR372" s="1" t="s">
        <v>220</v>
      </c>
      <c r="AS372" s="1" t="s">
        <v>72</v>
      </c>
      <c r="AT372" s="1" t="s">
        <v>72</v>
      </c>
      <c r="AU372" s="3">
        <v>44616</v>
      </c>
      <c r="AV372" s="4">
        <v>0.41666666666666669</v>
      </c>
      <c r="AW372" s="4">
        <v>1.5</v>
      </c>
      <c r="AX372" s="4">
        <f t="shared" si="16"/>
        <v>1.0833333333333333</v>
      </c>
      <c r="AY372" s="4">
        <f t="shared" si="14"/>
        <v>0.4965277777777779</v>
      </c>
      <c r="AZ372" s="4">
        <f t="shared" si="15"/>
        <v>0.54166666666666663</v>
      </c>
      <c r="BA372" s="1" t="s">
        <v>2149</v>
      </c>
      <c r="BB372" s="1" t="s">
        <v>2149</v>
      </c>
      <c r="BC372" s="1" t="s">
        <v>1675</v>
      </c>
      <c r="BD372" s="1">
        <v>4</v>
      </c>
      <c r="BE372" s="1" t="s">
        <v>742</v>
      </c>
      <c r="BF372" s="1" t="s">
        <v>75</v>
      </c>
      <c r="BG372" s="1" t="s">
        <v>72</v>
      </c>
      <c r="BH372" s="1" t="s">
        <v>88</v>
      </c>
      <c r="BI372" s="1" t="s">
        <v>96</v>
      </c>
      <c r="BJ372" s="1" t="s">
        <v>72</v>
      </c>
      <c r="BK372" s="1" t="s">
        <v>1343</v>
      </c>
      <c r="BL372" s="1" t="s">
        <v>72</v>
      </c>
      <c r="BM372" s="1">
        <v>59</v>
      </c>
      <c r="BN372" s="1" t="s">
        <v>72</v>
      </c>
      <c r="BO372" s="1" t="s">
        <v>72</v>
      </c>
      <c r="BP372" s="1" t="s">
        <v>72</v>
      </c>
      <c r="BQ372" s="21" t="s">
        <v>99</v>
      </c>
      <c r="BR372" s="21" t="s">
        <v>100</v>
      </c>
    </row>
    <row r="373" spans="1:70" ht="20.45" customHeight="1">
      <c r="A373" s="1">
        <v>220048</v>
      </c>
      <c r="B373" s="1">
        <v>220048</v>
      </c>
      <c r="C373" s="1" t="s">
        <v>71</v>
      </c>
      <c r="D373" s="3">
        <v>44616</v>
      </c>
      <c r="E373" s="4">
        <v>0.54027777777777775</v>
      </c>
      <c r="F373" s="5">
        <v>44593</v>
      </c>
      <c r="G373" s="3">
        <v>44616</v>
      </c>
      <c r="H373" s="4">
        <v>0.92361111111111116</v>
      </c>
      <c r="I373" s="4">
        <f t="shared" si="17"/>
        <v>0.38333333333333341</v>
      </c>
      <c r="J373" s="1">
        <v>2</v>
      </c>
      <c r="K373" s="1" t="s">
        <v>1896</v>
      </c>
      <c r="L373" s="1" t="s">
        <v>2150</v>
      </c>
      <c r="M373" s="1" t="s">
        <v>75</v>
      </c>
      <c r="N373" s="1" t="s">
        <v>170</v>
      </c>
      <c r="O373" s="1" t="s">
        <v>473</v>
      </c>
      <c r="P373" s="1" t="s">
        <v>172</v>
      </c>
      <c r="Q373" s="1" t="s">
        <v>78</v>
      </c>
      <c r="R373" s="1" t="s">
        <v>1927</v>
      </c>
      <c r="S373" s="1" t="s">
        <v>1927</v>
      </c>
      <c r="T373" s="1" t="s">
        <v>2151</v>
      </c>
      <c r="U373" s="1" t="s">
        <v>2152</v>
      </c>
      <c r="V373" s="1" t="s">
        <v>80</v>
      </c>
      <c r="W373" s="1" t="s">
        <v>778</v>
      </c>
      <c r="X373" s="1" t="s">
        <v>779</v>
      </c>
      <c r="Y373" s="1" t="s">
        <v>780</v>
      </c>
      <c r="Z373" s="1" t="s">
        <v>84</v>
      </c>
      <c r="AA373" s="1" t="s">
        <v>72</v>
      </c>
      <c r="AB373" s="1" t="s">
        <v>140</v>
      </c>
      <c r="AC373" s="1" t="s">
        <v>140</v>
      </c>
      <c r="AD373" s="1" t="s">
        <v>126</v>
      </c>
      <c r="AE373" s="1">
        <v>36</v>
      </c>
      <c r="AF373" s="1" t="s">
        <v>88</v>
      </c>
      <c r="AG373" s="1">
        <v>4.8</v>
      </c>
      <c r="AH373" s="1" t="s">
        <v>414</v>
      </c>
      <c r="AI373" s="1" t="s">
        <v>90</v>
      </c>
      <c r="AJ373" s="1" t="s">
        <v>91</v>
      </c>
      <c r="AK373" s="1" t="s">
        <v>92</v>
      </c>
      <c r="AL373" s="1" t="s">
        <v>72</v>
      </c>
      <c r="AM373" s="1" t="s">
        <v>72</v>
      </c>
      <c r="AN373" s="1" t="s">
        <v>72</v>
      </c>
      <c r="AO373" s="1" t="s">
        <v>72</v>
      </c>
      <c r="AP373" s="1" t="s">
        <v>72</v>
      </c>
      <c r="AQ373" s="1" t="s">
        <v>72</v>
      </c>
      <c r="AR373" s="1" t="s">
        <v>220</v>
      </c>
      <c r="AS373" s="1" t="s">
        <v>72</v>
      </c>
      <c r="AT373" s="1" t="s">
        <v>72</v>
      </c>
      <c r="AU373" s="3">
        <v>44616</v>
      </c>
      <c r="AV373" s="4">
        <v>0.94444444444444453</v>
      </c>
      <c r="AW373" s="4">
        <v>0.97222222222222221</v>
      </c>
      <c r="AX373" s="4">
        <f t="shared" si="16"/>
        <v>2.7777777777777679E-2</v>
      </c>
      <c r="AY373" s="4">
        <f t="shared" si="14"/>
        <v>4.8611111111111049E-2</v>
      </c>
      <c r="AZ373" s="4">
        <f t="shared" si="15"/>
        <v>0.43194444444444446</v>
      </c>
      <c r="BA373" s="1" t="s">
        <v>2153</v>
      </c>
      <c r="BB373" s="1" t="s">
        <v>2153</v>
      </c>
      <c r="BC373" s="1" t="s">
        <v>1794</v>
      </c>
      <c r="BD373" s="1">
        <v>4</v>
      </c>
      <c r="BE373" s="1" t="s">
        <v>183</v>
      </c>
      <c r="BF373" s="1" t="s">
        <v>75</v>
      </c>
      <c r="BG373" s="1" t="s">
        <v>75</v>
      </c>
      <c r="BH373" s="1" t="s">
        <v>88</v>
      </c>
      <c r="BI373" s="1" t="s">
        <v>79</v>
      </c>
      <c r="BJ373" s="1" t="s">
        <v>2154</v>
      </c>
      <c r="BK373" s="1" t="s">
        <v>72</v>
      </c>
      <c r="BL373" s="1" t="s">
        <v>72</v>
      </c>
      <c r="BM373" s="1" t="s">
        <v>72</v>
      </c>
      <c r="BN373" s="1" t="s">
        <v>72</v>
      </c>
      <c r="BO373" s="1" t="s">
        <v>72</v>
      </c>
      <c r="BP373" s="1" t="s">
        <v>72</v>
      </c>
      <c r="BQ373" s="1" t="s">
        <v>160</v>
      </c>
      <c r="BR373" s="1"/>
    </row>
    <row r="374" spans="1:70" ht="20.45" customHeight="1">
      <c r="A374" s="1" t="s">
        <v>2155</v>
      </c>
      <c r="B374" s="1">
        <v>220049</v>
      </c>
      <c r="C374" s="1" t="s">
        <v>71</v>
      </c>
      <c r="D374" s="3">
        <v>44617</v>
      </c>
      <c r="E374" s="4">
        <v>0.94791666666666663</v>
      </c>
      <c r="F374" s="5">
        <v>44593</v>
      </c>
      <c r="G374" s="3">
        <v>44617</v>
      </c>
      <c r="H374" s="4">
        <v>0.9868055555555556</v>
      </c>
      <c r="I374" s="4">
        <f t="shared" si="17"/>
        <v>3.8888888888888973E-2</v>
      </c>
      <c r="J374" s="1">
        <v>3</v>
      </c>
      <c r="K374" s="1" t="s">
        <v>1896</v>
      </c>
      <c r="L374" s="1" t="s">
        <v>2156</v>
      </c>
      <c r="M374" s="1" t="s">
        <v>75</v>
      </c>
      <c r="N374" s="1" t="s">
        <v>1915</v>
      </c>
      <c r="O374" s="1" t="s">
        <v>77</v>
      </c>
      <c r="P374" s="1" t="s">
        <v>78</v>
      </c>
      <c r="Q374" s="1" t="s">
        <v>78</v>
      </c>
      <c r="R374" s="1" t="s">
        <v>1898</v>
      </c>
      <c r="S374" s="1" t="s">
        <v>1898</v>
      </c>
      <c r="T374" s="34" t="s">
        <v>72</v>
      </c>
      <c r="U374" s="1" t="s">
        <v>2157</v>
      </c>
      <c r="V374" s="1" t="s">
        <v>2037</v>
      </c>
      <c r="W374" s="1" t="s">
        <v>83</v>
      </c>
      <c r="X374" s="1" t="s">
        <v>123</v>
      </c>
      <c r="Y374" s="1" t="s">
        <v>83</v>
      </c>
      <c r="Z374" s="1" t="s">
        <v>84</v>
      </c>
      <c r="AA374" s="1" t="s">
        <v>72</v>
      </c>
      <c r="AB374" s="1" t="s">
        <v>140</v>
      </c>
      <c r="AC374" s="1" t="s">
        <v>141</v>
      </c>
      <c r="AD374" s="1" t="s">
        <v>87</v>
      </c>
      <c r="AE374" s="1">
        <v>40</v>
      </c>
      <c r="AF374" s="1" t="s">
        <v>88</v>
      </c>
      <c r="AG374" s="1">
        <v>5.2</v>
      </c>
      <c r="AH374" s="1" t="s">
        <v>414</v>
      </c>
      <c r="AI374" s="1" t="s">
        <v>90</v>
      </c>
      <c r="AJ374" s="1" t="s">
        <v>91</v>
      </c>
      <c r="AK374" s="1" t="s">
        <v>92</v>
      </c>
      <c r="AL374" s="1" t="s">
        <v>72</v>
      </c>
      <c r="AM374" s="1" t="s">
        <v>229</v>
      </c>
      <c r="AN374" s="1" t="s">
        <v>72</v>
      </c>
      <c r="AO374" s="1" t="s">
        <v>255</v>
      </c>
      <c r="AP374" s="1" t="s">
        <v>72</v>
      </c>
      <c r="AQ374" s="1" t="s">
        <v>72</v>
      </c>
      <c r="AR374" s="1" t="s">
        <v>220</v>
      </c>
      <c r="AS374" s="1" t="s">
        <v>72</v>
      </c>
      <c r="AT374" s="1" t="s">
        <v>72</v>
      </c>
      <c r="AU374" s="3">
        <v>44618</v>
      </c>
      <c r="AV374" s="4">
        <v>0.44791666666666669</v>
      </c>
      <c r="AW374" s="4">
        <v>1.5069444444444444</v>
      </c>
      <c r="AX374" s="4">
        <f t="shared" si="16"/>
        <v>1.0590277777777777</v>
      </c>
      <c r="AY374" s="4">
        <f t="shared" si="14"/>
        <v>0.52013888888888882</v>
      </c>
      <c r="AZ374" s="4">
        <f t="shared" si="15"/>
        <v>0.55902777777777779</v>
      </c>
      <c r="BA374" s="1" t="s">
        <v>1940</v>
      </c>
      <c r="BB374" s="1" t="s">
        <v>1940</v>
      </c>
      <c r="BC374" s="1" t="s">
        <v>1675</v>
      </c>
      <c r="BD374" s="1">
        <v>4</v>
      </c>
      <c r="BE374" s="1" t="s">
        <v>95</v>
      </c>
      <c r="BF374" s="1" t="s">
        <v>75</v>
      </c>
      <c r="BG374" s="1" t="s">
        <v>72</v>
      </c>
      <c r="BH374" s="1" t="s">
        <v>88</v>
      </c>
      <c r="BI374" s="1" t="s">
        <v>96</v>
      </c>
      <c r="BJ374" s="1" t="s">
        <v>72</v>
      </c>
      <c r="BK374" s="1" t="s">
        <v>1343</v>
      </c>
      <c r="BL374" s="1" t="s">
        <v>72</v>
      </c>
      <c r="BM374" s="1">
        <v>49</v>
      </c>
      <c r="BN374" s="1" t="s">
        <v>72</v>
      </c>
      <c r="BO374" s="1" t="s">
        <v>72</v>
      </c>
      <c r="BP374" s="1" t="s">
        <v>72</v>
      </c>
      <c r="BQ374" s="21" t="s">
        <v>99</v>
      </c>
      <c r="BR374" s="21" t="s">
        <v>100</v>
      </c>
    </row>
    <row r="375" spans="1:70" ht="20.45" customHeight="1">
      <c r="A375" s="1" t="s">
        <v>2158</v>
      </c>
      <c r="B375" s="1">
        <v>220050</v>
      </c>
      <c r="C375" s="1" t="s">
        <v>497</v>
      </c>
      <c r="D375" s="3">
        <v>44618</v>
      </c>
      <c r="E375" s="4">
        <v>0.49652777777777773</v>
      </c>
      <c r="F375" s="5">
        <v>44593</v>
      </c>
      <c r="G375" s="3">
        <v>44618</v>
      </c>
      <c r="H375" s="4">
        <v>0.56874999999999998</v>
      </c>
      <c r="I375" s="4">
        <f t="shared" si="17"/>
        <v>7.2222222222222243E-2</v>
      </c>
      <c r="J375" s="1">
        <v>3</v>
      </c>
      <c r="K375" s="1" t="s">
        <v>1896</v>
      </c>
      <c r="L375" s="1" t="s">
        <v>2159</v>
      </c>
      <c r="M375" s="1" t="s">
        <v>75</v>
      </c>
      <c r="N375" s="1" t="s">
        <v>1542</v>
      </c>
      <c r="O375" s="1" t="s">
        <v>497</v>
      </c>
      <c r="P375" s="1" t="s">
        <v>78</v>
      </c>
      <c r="Q375" s="1" t="s">
        <v>78</v>
      </c>
      <c r="R375" s="1" t="s">
        <v>1898</v>
      </c>
      <c r="S375" s="1" t="s">
        <v>1898</v>
      </c>
      <c r="T375" s="34" t="s">
        <v>72</v>
      </c>
      <c r="U375" s="1" t="s">
        <v>2160</v>
      </c>
      <c r="V375" s="1" t="s">
        <v>2037</v>
      </c>
      <c r="W375" s="1" t="s">
        <v>83</v>
      </c>
      <c r="X375" s="1" t="s">
        <v>2161</v>
      </c>
      <c r="Y375" s="1" t="s">
        <v>83</v>
      </c>
      <c r="Z375" s="1" t="s">
        <v>443</v>
      </c>
      <c r="AA375" s="1" t="s">
        <v>444</v>
      </c>
      <c r="AB375" s="1" t="s">
        <v>444</v>
      </c>
      <c r="AC375" s="1" t="s">
        <v>444</v>
      </c>
      <c r="AD375" s="1" t="s">
        <v>87</v>
      </c>
      <c r="AE375" s="1">
        <v>50</v>
      </c>
      <c r="AF375" s="1" t="s">
        <v>88</v>
      </c>
      <c r="AG375" s="1">
        <v>4.5</v>
      </c>
      <c r="AH375" s="1" t="s">
        <v>954</v>
      </c>
      <c r="AI375" s="1" t="s">
        <v>90</v>
      </c>
      <c r="AJ375" s="1" t="s">
        <v>91</v>
      </c>
      <c r="AK375" s="1" t="s">
        <v>92</v>
      </c>
      <c r="AL375" s="1" t="s">
        <v>72</v>
      </c>
      <c r="AM375" s="1" t="s">
        <v>229</v>
      </c>
      <c r="AN375" s="1" t="s">
        <v>72</v>
      </c>
      <c r="AO375" s="1" t="s">
        <v>300</v>
      </c>
      <c r="AP375" s="1" t="s">
        <v>72</v>
      </c>
      <c r="AQ375" s="1" t="s">
        <v>72</v>
      </c>
      <c r="AR375" s="1" t="s">
        <v>2061</v>
      </c>
      <c r="AS375" s="1" t="s">
        <v>72</v>
      </c>
      <c r="AT375" s="1" t="s">
        <v>72</v>
      </c>
      <c r="AU375" s="3">
        <v>44618</v>
      </c>
      <c r="AV375" s="4">
        <v>0.67708333333333337</v>
      </c>
      <c r="AW375" s="4">
        <v>0.77083333333333337</v>
      </c>
      <c r="AX375" s="4">
        <f t="shared" si="16"/>
        <v>9.375E-2</v>
      </c>
      <c r="AY375" s="4">
        <f t="shared" si="14"/>
        <v>0.20208333333333339</v>
      </c>
      <c r="AZ375" s="4">
        <f t="shared" si="15"/>
        <v>0.27430555555555564</v>
      </c>
      <c r="BA375" s="1" t="s">
        <v>2162</v>
      </c>
      <c r="BB375" s="1" t="s">
        <v>2162</v>
      </c>
      <c r="BC375" s="1" t="s">
        <v>1794</v>
      </c>
      <c r="BD375" s="1">
        <v>4</v>
      </c>
      <c r="BE375" s="1" t="s">
        <v>183</v>
      </c>
      <c r="BF375" s="1" t="s">
        <v>75</v>
      </c>
      <c r="BG375" s="1" t="s">
        <v>72</v>
      </c>
      <c r="BH375" s="1" t="s">
        <v>88</v>
      </c>
      <c r="BI375" s="1" t="s">
        <v>72</v>
      </c>
      <c r="BJ375" s="1" t="s">
        <v>72</v>
      </c>
      <c r="BK375" s="1" t="s">
        <v>72</v>
      </c>
      <c r="BL375" s="1" t="s">
        <v>72</v>
      </c>
      <c r="BM375" s="1" t="s">
        <v>72</v>
      </c>
      <c r="BN375" s="1" t="s">
        <v>72</v>
      </c>
      <c r="BO375" s="1" t="s">
        <v>72</v>
      </c>
      <c r="BP375" s="1" t="s">
        <v>72</v>
      </c>
      <c r="BQ375" s="1" t="s">
        <v>72</v>
      </c>
      <c r="BR375" s="1"/>
    </row>
    <row r="376" spans="1:70" ht="20.45" customHeight="1">
      <c r="A376" s="1" t="s">
        <v>2163</v>
      </c>
      <c r="B376" s="1">
        <v>220050</v>
      </c>
      <c r="C376" s="1" t="s">
        <v>71</v>
      </c>
      <c r="D376" s="3">
        <v>44618</v>
      </c>
      <c r="E376" s="4">
        <v>0.49652777777777773</v>
      </c>
      <c r="F376" s="5">
        <v>44593</v>
      </c>
      <c r="G376" s="3">
        <v>44618</v>
      </c>
      <c r="H376" s="4">
        <v>0.56874999999999998</v>
      </c>
      <c r="I376" s="4">
        <f>H376-E376</f>
        <v>7.2222222222222243E-2</v>
      </c>
      <c r="J376" s="1">
        <v>3</v>
      </c>
      <c r="K376" s="1" t="s">
        <v>1896</v>
      </c>
      <c r="L376" s="1" t="s">
        <v>2159</v>
      </c>
      <c r="M376" s="1" t="s">
        <v>75</v>
      </c>
      <c r="N376" s="1" t="s">
        <v>1910</v>
      </c>
      <c r="O376" s="1" t="s">
        <v>77</v>
      </c>
      <c r="P376" s="1" t="s">
        <v>78</v>
      </c>
      <c r="Q376" s="1" t="s">
        <v>78</v>
      </c>
      <c r="R376" s="1" t="s">
        <v>1898</v>
      </c>
      <c r="S376" s="1" t="s">
        <v>1898</v>
      </c>
      <c r="T376" s="34" t="s">
        <v>72</v>
      </c>
      <c r="U376" s="1" t="s">
        <v>2164</v>
      </c>
      <c r="V376" s="1" t="s">
        <v>2037</v>
      </c>
      <c r="W376" s="1" t="s">
        <v>83</v>
      </c>
      <c r="X376" s="1" t="s">
        <v>2161</v>
      </c>
      <c r="Y376" s="1" t="s">
        <v>83</v>
      </c>
      <c r="Z376" s="1" t="s">
        <v>443</v>
      </c>
      <c r="AA376" s="1" t="s">
        <v>444</v>
      </c>
      <c r="AB376" s="1" t="s">
        <v>444</v>
      </c>
      <c r="AC376" s="1" t="s">
        <v>444</v>
      </c>
      <c r="AD376" s="1" t="s">
        <v>87</v>
      </c>
      <c r="AE376" s="1">
        <v>50</v>
      </c>
      <c r="AF376" s="1" t="s">
        <v>88</v>
      </c>
      <c r="AG376" s="1">
        <v>4.5</v>
      </c>
      <c r="AH376" s="1" t="s">
        <v>954</v>
      </c>
      <c r="AI376" s="1" t="s">
        <v>90</v>
      </c>
      <c r="AJ376" s="1" t="s">
        <v>91</v>
      </c>
      <c r="AK376" s="1" t="s">
        <v>92</v>
      </c>
      <c r="AL376" s="1" t="s">
        <v>72</v>
      </c>
      <c r="AM376" s="1" t="s">
        <v>229</v>
      </c>
      <c r="AN376" s="1" t="s">
        <v>72</v>
      </c>
      <c r="AO376" s="1" t="s">
        <v>300</v>
      </c>
      <c r="AP376" s="1" t="s">
        <v>72</v>
      </c>
      <c r="AQ376" s="1" t="s">
        <v>72</v>
      </c>
      <c r="AR376" s="1" t="s">
        <v>2061</v>
      </c>
      <c r="AS376" s="1" t="s">
        <v>72</v>
      </c>
      <c r="AT376" s="1" t="s">
        <v>72</v>
      </c>
      <c r="AU376" s="3">
        <v>44618</v>
      </c>
      <c r="AV376" s="4">
        <v>0.67708333333333337</v>
      </c>
      <c r="AW376" s="4">
        <v>0.77083333333333337</v>
      </c>
      <c r="AX376" s="4">
        <f t="shared" si="16"/>
        <v>9.375E-2</v>
      </c>
      <c r="AY376" s="4">
        <f t="shared" si="14"/>
        <v>0.20208333333333339</v>
      </c>
      <c r="AZ376" s="4">
        <f t="shared" si="15"/>
        <v>0.27430555555555564</v>
      </c>
      <c r="BA376" s="1" t="s">
        <v>2162</v>
      </c>
      <c r="BB376" s="1" t="s">
        <v>2162</v>
      </c>
      <c r="BC376" s="1" t="s">
        <v>1794</v>
      </c>
      <c r="BD376" s="1">
        <v>4</v>
      </c>
      <c r="BE376" s="1" t="s">
        <v>183</v>
      </c>
      <c r="BF376" s="1" t="s">
        <v>75</v>
      </c>
      <c r="BG376" s="1" t="s">
        <v>72</v>
      </c>
      <c r="BH376" s="1" t="s">
        <v>88</v>
      </c>
      <c r="BI376" s="1" t="s">
        <v>96</v>
      </c>
      <c r="BJ376" s="1" t="s">
        <v>72</v>
      </c>
      <c r="BK376" s="1" t="s">
        <v>1593</v>
      </c>
      <c r="BL376" s="1" t="s">
        <v>72</v>
      </c>
      <c r="BM376" s="1">
        <v>49</v>
      </c>
      <c r="BN376" s="1" t="s">
        <v>72</v>
      </c>
      <c r="BO376" s="1" t="s">
        <v>72</v>
      </c>
      <c r="BP376" s="1" t="s">
        <v>72</v>
      </c>
      <c r="BQ376" s="21" t="s">
        <v>99</v>
      </c>
      <c r="BR376" s="1" t="s">
        <v>918</v>
      </c>
    </row>
    <row r="377" spans="1:70" ht="20.45" customHeight="1">
      <c r="A377" s="1" t="s">
        <v>2165</v>
      </c>
      <c r="B377" s="1">
        <v>220051</v>
      </c>
      <c r="C377" s="1" t="s">
        <v>497</v>
      </c>
      <c r="D377" s="3">
        <v>44618</v>
      </c>
      <c r="E377" s="4">
        <v>0.7583333333333333</v>
      </c>
      <c r="F377" s="5">
        <v>44593</v>
      </c>
      <c r="G377" s="3">
        <v>44618</v>
      </c>
      <c r="H377" s="4">
        <v>0.79861111111111116</v>
      </c>
      <c r="I377" s="4">
        <f>H377-E377</f>
        <v>4.0277777777777857E-2</v>
      </c>
      <c r="J377" s="1">
        <v>2</v>
      </c>
      <c r="K377" s="1" t="s">
        <v>1896</v>
      </c>
      <c r="L377" s="1" t="s">
        <v>2166</v>
      </c>
      <c r="M377" s="1" t="s">
        <v>75</v>
      </c>
      <c r="N377" s="1" t="s">
        <v>1542</v>
      </c>
      <c r="O377" s="1" t="s">
        <v>497</v>
      </c>
      <c r="P377" s="1" t="s">
        <v>78</v>
      </c>
      <c r="Q377" s="1" t="s">
        <v>78</v>
      </c>
      <c r="R377" s="1" t="s">
        <v>1898</v>
      </c>
      <c r="S377" s="1" t="s">
        <v>1898</v>
      </c>
      <c r="T377" s="34" t="s">
        <v>72</v>
      </c>
      <c r="U377" s="1" t="s">
        <v>2167</v>
      </c>
      <c r="V377" s="1" t="s">
        <v>2037</v>
      </c>
      <c r="W377" s="1" t="s">
        <v>83</v>
      </c>
      <c r="X377" s="1" t="s">
        <v>123</v>
      </c>
      <c r="Y377" s="1" t="s">
        <v>83</v>
      </c>
      <c r="Z377" s="1" t="s">
        <v>443</v>
      </c>
      <c r="AA377" s="1" t="s">
        <v>444</v>
      </c>
      <c r="AB377" s="1" t="s">
        <v>445</v>
      </c>
      <c r="AC377" s="1" t="s">
        <v>749</v>
      </c>
      <c r="AD377" s="1" t="s">
        <v>87</v>
      </c>
      <c r="AE377" s="1">
        <v>60</v>
      </c>
      <c r="AF377" s="1" t="s">
        <v>88</v>
      </c>
      <c r="AG377" s="1">
        <v>5.2</v>
      </c>
      <c r="AH377" s="1" t="s">
        <v>299</v>
      </c>
      <c r="AI377" s="1" t="s">
        <v>90</v>
      </c>
      <c r="AJ377" s="1" t="s">
        <v>91</v>
      </c>
      <c r="AK377" s="1" t="s">
        <v>92</v>
      </c>
      <c r="AL377" s="1" t="s">
        <v>72</v>
      </c>
      <c r="AM377" s="1" t="s">
        <v>254</v>
      </c>
      <c r="AN377" s="1" t="s">
        <v>72</v>
      </c>
      <c r="AO377" s="1" t="s">
        <v>255</v>
      </c>
      <c r="AP377" s="1" t="s">
        <v>72</v>
      </c>
      <c r="AQ377" s="1" t="s">
        <v>72</v>
      </c>
      <c r="AR377" s="1" t="s">
        <v>2061</v>
      </c>
      <c r="AS377" s="1" t="s">
        <v>72</v>
      </c>
      <c r="AT377" s="1" t="s">
        <v>72</v>
      </c>
      <c r="AU377" s="3">
        <v>44618</v>
      </c>
      <c r="AV377" s="4">
        <v>0.8125</v>
      </c>
      <c r="AW377" s="4">
        <v>0.88194444444444453</v>
      </c>
      <c r="AX377" s="4">
        <f t="shared" si="16"/>
        <v>6.9444444444444531E-2</v>
      </c>
      <c r="AY377" s="4">
        <f t="shared" si="14"/>
        <v>8.333333333333337E-2</v>
      </c>
      <c r="AZ377" s="4">
        <f t="shared" si="15"/>
        <v>0.12361111111111123</v>
      </c>
      <c r="BA377" s="1" t="s">
        <v>2168</v>
      </c>
      <c r="BB377" s="1" t="s">
        <v>2168</v>
      </c>
      <c r="BC377" s="1" t="s">
        <v>1794</v>
      </c>
      <c r="BD377" s="1">
        <v>4</v>
      </c>
      <c r="BE377" s="1" t="s">
        <v>183</v>
      </c>
      <c r="BF377" s="1" t="s">
        <v>75</v>
      </c>
      <c r="BG377" s="1" t="s">
        <v>72</v>
      </c>
      <c r="BH377" s="1" t="s">
        <v>88</v>
      </c>
      <c r="BI377" s="1" t="s">
        <v>72</v>
      </c>
      <c r="BJ377" s="1" t="s">
        <v>72</v>
      </c>
      <c r="BK377" s="1" t="s">
        <v>2169</v>
      </c>
      <c r="BL377" s="1" t="s">
        <v>72</v>
      </c>
      <c r="BM377" s="1">
        <v>57</v>
      </c>
      <c r="BN377" s="1" t="s">
        <v>72</v>
      </c>
      <c r="BO377" s="1" t="s">
        <v>72</v>
      </c>
      <c r="BP377" s="1" t="s">
        <v>72</v>
      </c>
      <c r="BQ377" s="1" t="s">
        <v>72</v>
      </c>
      <c r="BR377" s="1"/>
    </row>
    <row r="378" spans="1:70" ht="20.45" customHeight="1">
      <c r="A378" s="1" t="s">
        <v>2170</v>
      </c>
      <c r="B378" s="1">
        <v>220052</v>
      </c>
      <c r="C378" s="1" t="s">
        <v>71</v>
      </c>
      <c r="D378" s="3">
        <v>44620</v>
      </c>
      <c r="E378" s="4">
        <v>0.45416666666666666</v>
      </c>
      <c r="F378" s="5">
        <v>44593</v>
      </c>
      <c r="G378" s="3">
        <v>44620</v>
      </c>
      <c r="H378" s="4">
        <v>0.51458333333333328</v>
      </c>
      <c r="I378" s="4">
        <f t="shared" ref="I378:I423" si="18">H378-E378</f>
        <v>6.0416666666666619E-2</v>
      </c>
      <c r="J378" s="1">
        <v>4</v>
      </c>
      <c r="K378" s="1" t="s">
        <v>1896</v>
      </c>
      <c r="L378" s="1" t="s">
        <v>2171</v>
      </c>
      <c r="M378" s="1" t="s">
        <v>75</v>
      </c>
      <c r="N378" s="1" t="s">
        <v>2172</v>
      </c>
      <c r="O378" s="1" t="s">
        <v>77</v>
      </c>
      <c r="P378" s="1" t="s">
        <v>78</v>
      </c>
      <c r="Q378" s="1" t="s">
        <v>78</v>
      </c>
      <c r="R378" s="1" t="s">
        <v>1898</v>
      </c>
      <c r="S378" s="1" t="s">
        <v>1898</v>
      </c>
      <c r="T378" s="34" t="s">
        <v>72</v>
      </c>
      <c r="U378" s="1" t="s">
        <v>2173</v>
      </c>
      <c r="V378" s="1" t="s">
        <v>1900</v>
      </c>
      <c r="W378" s="1" t="s">
        <v>813</v>
      </c>
      <c r="X378" s="1" t="s">
        <v>813</v>
      </c>
      <c r="Y378" s="1" t="s">
        <v>814</v>
      </c>
      <c r="Z378" s="1" t="s">
        <v>84</v>
      </c>
      <c r="AA378" s="1" t="s">
        <v>72</v>
      </c>
      <c r="AB378" s="1" t="s">
        <v>140</v>
      </c>
      <c r="AC378" s="1" t="s">
        <v>181</v>
      </c>
      <c r="AD378" s="1" t="s">
        <v>87</v>
      </c>
      <c r="AE378" s="1">
        <v>60</v>
      </c>
      <c r="AF378" s="1" t="s">
        <v>88</v>
      </c>
      <c r="AG378" s="1">
        <v>5.0999999999999996</v>
      </c>
      <c r="AH378" s="1" t="s">
        <v>299</v>
      </c>
      <c r="AI378" s="1" t="s">
        <v>90</v>
      </c>
      <c r="AJ378" s="1" t="s">
        <v>91</v>
      </c>
      <c r="AK378" s="1" t="s">
        <v>1217</v>
      </c>
      <c r="AL378" s="1" t="s">
        <v>72</v>
      </c>
      <c r="AM378" s="1" t="s">
        <v>217</v>
      </c>
      <c r="AN378" s="1">
        <v>2</v>
      </c>
      <c r="AO378" s="1" t="s">
        <v>2174</v>
      </c>
      <c r="AP378" s="1" t="s">
        <v>72</v>
      </c>
      <c r="AQ378" s="1" t="s">
        <v>72</v>
      </c>
      <c r="AR378" s="1" t="s">
        <v>220</v>
      </c>
      <c r="AS378" s="1" t="s">
        <v>72</v>
      </c>
      <c r="AT378" s="1" t="s">
        <v>72</v>
      </c>
      <c r="AU378" s="3">
        <v>44620</v>
      </c>
      <c r="AV378" s="4">
        <v>0.54652777777777783</v>
      </c>
      <c r="AW378" s="4">
        <v>0.63750000000000007</v>
      </c>
      <c r="AX378" s="4">
        <f t="shared" si="16"/>
        <v>9.0972222222222232E-2</v>
      </c>
      <c r="AY378" s="4">
        <f t="shared" si="14"/>
        <v>0.12291666666666679</v>
      </c>
      <c r="AZ378" s="4">
        <f t="shared" si="15"/>
        <v>0.1833333333333334</v>
      </c>
      <c r="BA378" s="1" t="s">
        <v>2175</v>
      </c>
      <c r="BB378" s="1" t="s">
        <v>2175</v>
      </c>
      <c r="BC378" s="1" t="s">
        <v>1675</v>
      </c>
      <c r="BD378" s="1">
        <v>4</v>
      </c>
      <c r="BE378" s="1" t="s">
        <v>742</v>
      </c>
      <c r="BF378" s="1" t="s">
        <v>75</v>
      </c>
      <c r="BG378" s="1" t="s">
        <v>72</v>
      </c>
      <c r="BH378" s="1" t="s">
        <v>88</v>
      </c>
      <c r="BI378" s="1" t="s">
        <v>96</v>
      </c>
      <c r="BJ378" s="1" t="s">
        <v>72</v>
      </c>
      <c r="BK378" s="1" t="s">
        <v>1343</v>
      </c>
      <c r="BL378" s="1" t="s">
        <v>72</v>
      </c>
      <c r="BM378" s="1">
        <v>37</v>
      </c>
      <c r="BN378" s="1" t="s">
        <v>72</v>
      </c>
      <c r="BO378" s="1" t="s">
        <v>72</v>
      </c>
      <c r="BP378" s="1" t="s">
        <v>72</v>
      </c>
      <c r="BQ378" s="21" t="s">
        <v>99</v>
      </c>
      <c r="BR378" s="21" t="s">
        <v>100</v>
      </c>
    </row>
    <row r="379" spans="1:70" ht="20.45" customHeight="1">
      <c r="A379" s="1" t="s">
        <v>2176</v>
      </c>
      <c r="B379" s="1">
        <v>220052</v>
      </c>
      <c r="C379" s="1" t="s">
        <v>71</v>
      </c>
      <c r="D379" s="3">
        <v>44620</v>
      </c>
      <c r="E379" s="4">
        <v>0.45416666666666666</v>
      </c>
      <c r="F379" s="5">
        <v>44593</v>
      </c>
      <c r="G379" s="3">
        <v>44620</v>
      </c>
      <c r="H379" s="4">
        <v>0.51458333333333328</v>
      </c>
      <c r="I379" s="4">
        <f t="shared" si="18"/>
        <v>6.0416666666666619E-2</v>
      </c>
      <c r="J379" s="1">
        <v>4</v>
      </c>
      <c r="K379" s="1" t="s">
        <v>1896</v>
      </c>
      <c r="L379" s="1" t="s">
        <v>2171</v>
      </c>
      <c r="M379" s="1" t="s">
        <v>75</v>
      </c>
      <c r="N379" s="1" t="s">
        <v>2172</v>
      </c>
      <c r="O379" s="1" t="s">
        <v>77</v>
      </c>
      <c r="P379" s="1" t="s">
        <v>78</v>
      </c>
      <c r="Q379" s="1" t="s">
        <v>78</v>
      </c>
      <c r="R379" s="1" t="s">
        <v>1898</v>
      </c>
      <c r="S379" s="1" t="s">
        <v>1927</v>
      </c>
      <c r="T379" s="34" t="s">
        <v>72</v>
      </c>
      <c r="U379" s="1" t="s">
        <v>2177</v>
      </c>
      <c r="V379" s="1" t="s">
        <v>1900</v>
      </c>
      <c r="W379" s="1" t="s">
        <v>813</v>
      </c>
      <c r="X379" s="1" t="s">
        <v>813</v>
      </c>
      <c r="Y379" s="1" t="s">
        <v>814</v>
      </c>
      <c r="Z379" s="1" t="s">
        <v>84</v>
      </c>
      <c r="AA379" s="1" t="s">
        <v>72</v>
      </c>
      <c r="AB379" s="1" t="s">
        <v>140</v>
      </c>
      <c r="AC379" s="1" t="s">
        <v>181</v>
      </c>
      <c r="AD379" s="1" t="s">
        <v>87</v>
      </c>
      <c r="AE379" s="1">
        <v>60</v>
      </c>
      <c r="AF379" s="1" t="s">
        <v>88</v>
      </c>
      <c r="AG379" s="1">
        <v>5.0999999999999996</v>
      </c>
      <c r="AH379" s="1" t="s">
        <v>299</v>
      </c>
      <c r="AI379" s="1" t="s">
        <v>90</v>
      </c>
      <c r="AJ379" s="1" t="s">
        <v>91</v>
      </c>
      <c r="AK379" s="1" t="s">
        <v>1217</v>
      </c>
      <c r="AL379" s="1" t="s">
        <v>72</v>
      </c>
      <c r="AM379" s="1" t="s">
        <v>217</v>
      </c>
      <c r="AN379" s="1">
        <v>2</v>
      </c>
      <c r="AO379" s="1" t="s">
        <v>2174</v>
      </c>
      <c r="AP379" s="1" t="s">
        <v>72</v>
      </c>
      <c r="AQ379" s="1" t="s">
        <v>72</v>
      </c>
      <c r="AR379" s="1" t="s">
        <v>220</v>
      </c>
      <c r="AS379" s="1" t="s">
        <v>72</v>
      </c>
      <c r="AT379" s="1" t="s">
        <v>72</v>
      </c>
      <c r="AU379" s="3">
        <v>44620</v>
      </c>
      <c r="AV379" s="4">
        <v>0.54652777777777783</v>
      </c>
      <c r="AW379" s="4">
        <v>0.63750000000000007</v>
      </c>
      <c r="AX379" s="4">
        <f t="shared" si="16"/>
        <v>9.0972222222222232E-2</v>
      </c>
      <c r="AY379" s="4">
        <f t="shared" si="14"/>
        <v>0.12291666666666679</v>
      </c>
      <c r="AZ379" s="4">
        <f t="shared" si="15"/>
        <v>0.1833333333333334</v>
      </c>
      <c r="BA379" s="1" t="s">
        <v>2175</v>
      </c>
      <c r="BB379" s="1" t="s">
        <v>2175</v>
      </c>
      <c r="BC379" s="1" t="s">
        <v>1675</v>
      </c>
      <c r="BD379" s="1">
        <v>4</v>
      </c>
      <c r="BE379" s="1" t="s">
        <v>742</v>
      </c>
      <c r="BF379" s="1" t="s">
        <v>75</v>
      </c>
      <c r="BG379" s="1" t="s">
        <v>72</v>
      </c>
      <c r="BH379" s="1" t="s">
        <v>88</v>
      </c>
      <c r="BI379" s="1" t="s">
        <v>79</v>
      </c>
      <c r="BJ379" s="1" t="s">
        <v>437</v>
      </c>
      <c r="BK379" s="1" t="s">
        <v>1343</v>
      </c>
      <c r="BL379" s="1" t="s">
        <v>72</v>
      </c>
      <c r="BM379" s="1">
        <f>63+20</f>
        <v>83</v>
      </c>
      <c r="BN379" s="1" t="s">
        <v>72</v>
      </c>
      <c r="BO379" s="1" t="s">
        <v>72</v>
      </c>
      <c r="BP379" s="1" t="s">
        <v>72</v>
      </c>
      <c r="BQ379" s="1" t="s">
        <v>160</v>
      </c>
      <c r="BR379" s="1" t="s">
        <v>440</v>
      </c>
    </row>
    <row r="380" spans="1:70" ht="20.45" customHeight="1">
      <c r="A380" s="1" t="s">
        <v>2178</v>
      </c>
      <c r="B380" s="1">
        <v>220053</v>
      </c>
      <c r="C380" s="1" t="s">
        <v>497</v>
      </c>
      <c r="D380" s="3">
        <v>44621</v>
      </c>
      <c r="E380" s="4">
        <v>0.52777777777777779</v>
      </c>
      <c r="F380" s="5">
        <v>44621</v>
      </c>
      <c r="G380" s="3">
        <v>44621</v>
      </c>
      <c r="H380" s="4">
        <v>0.57291666666666663</v>
      </c>
      <c r="I380" s="4">
        <f t="shared" si="18"/>
        <v>4.513888888888884E-2</v>
      </c>
      <c r="J380" s="1">
        <v>4</v>
      </c>
      <c r="K380" s="1" t="s">
        <v>1896</v>
      </c>
      <c r="L380" s="1" t="s">
        <v>2179</v>
      </c>
      <c r="M380" s="1" t="s">
        <v>75</v>
      </c>
      <c r="N380" s="1" t="s">
        <v>1542</v>
      </c>
      <c r="O380" s="1" t="s">
        <v>497</v>
      </c>
      <c r="P380" s="1" t="s">
        <v>78</v>
      </c>
      <c r="Q380" s="1" t="s">
        <v>78</v>
      </c>
      <c r="R380" s="1" t="s">
        <v>1898</v>
      </c>
      <c r="S380" s="1" t="s">
        <v>1898</v>
      </c>
      <c r="T380" s="34" t="s">
        <v>72</v>
      </c>
      <c r="U380" s="1" t="s">
        <v>2180</v>
      </c>
      <c r="V380" s="1" t="s">
        <v>1900</v>
      </c>
      <c r="W380" s="1" t="s">
        <v>813</v>
      </c>
      <c r="X380" s="1" t="s">
        <v>813</v>
      </c>
      <c r="Y380" s="1" t="s">
        <v>814</v>
      </c>
      <c r="Z380" s="1" t="s">
        <v>443</v>
      </c>
      <c r="AA380" s="1" t="s">
        <v>444</v>
      </c>
      <c r="AB380" s="1" t="s">
        <v>444</v>
      </c>
      <c r="AC380" s="1" t="s">
        <v>2181</v>
      </c>
      <c r="AD380" s="1" t="s">
        <v>87</v>
      </c>
      <c r="AE380" s="1">
        <v>52</v>
      </c>
      <c r="AF380" s="1" t="s">
        <v>88</v>
      </c>
      <c r="AG380" s="1">
        <v>5.4</v>
      </c>
      <c r="AH380" s="1" t="s">
        <v>414</v>
      </c>
      <c r="AI380" s="1" t="s">
        <v>90</v>
      </c>
      <c r="AJ380" s="1" t="s">
        <v>91</v>
      </c>
      <c r="AK380" s="1" t="s">
        <v>92</v>
      </c>
      <c r="AL380" s="1" t="s">
        <v>72</v>
      </c>
      <c r="AM380" s="1" t="s">
        <v>254</v>
      </c>
      <c r="AN380" s="1">
        <v>2</v>
      </c>
      <c r="AO380" s="21" t="s">
        <v>2182</v>
      </c>
      <c r="AP380" s="1" t="s">
        <v>72</v>
      </c>
      <c r="AQ380" s="1" t="s">
        <v>72</v>
      </c>
      <c r="AR380" s="1" t="s">
        <v>2061</v>
      </c>
      <c r="AS380" s="1" t="s">
        <v>72</v>
      </c>
      <c r="AT380" s="1" t="s">
        <v>72</v>
      </c>
      <c r="AU380" s="3">
        <v>44621</v>
      </c>
      <c r="AV380" s="4">
        <v>0.60416666666666663</v>
      </c>
      <c r="AW380" s="4">
        <v>0.65972222222222221</v>
      </c>
      <c r="AX380" s="4">
        <f t="shared" si="16"/>
        <v>5.555555555555558E-2</v>
      </c>
      <c r="AY380" s="4">
        <f t="shared" si="14"/>
        <v>8.680555555555558E-2</v>
      </c>
      <c r="AZ380" s="4">
        <f t="shared" si="15"/>
        <v>0.13194444444444442</v>
      </c>
      <c r="BA380" s="1" t="s">
        <v>2183</v>
      </c>
      <c r="BB380" s="1" t="s">
        <v>2183</v>
      </c>
      <c r="BC380" s="1" t="s">
        <v>1794</v>
      </c>
      <c r="BD380" s="1">
        <v>4</v>
      </c>
      <c r="BE380" s="1" t="s">
        <v>95</v>
      </c>
      <c r="BF380" s="1" t="s">
        <v>75</v>
      </c>
      <c r="BG380" s="1" t="s">
        <v>72</v>
      </c>
      <c r="BH380" s="1" t="s">
        <v>88</v>
      </c>
      <c r="BI380" s="1" t="s">
        <v>72</v>
      </c>
      <c r="BJ380" s="1" t="s">
        <v>72</v>
      </c>
      <c r="BK380" s="1" t="s">
        <v>2184</v>
      </c>
      <c r="BL380" s="1" t="s">
        <v>72</v>
      </c>
      <c r="BM380" s="1">
        <v>50</v>
      </c>
      <c r="BN380" s="1" t="s">
        <v>72</v>
      </c>
      <c r="BO380" s="1" t="s">
        <v>72</v>
      </c>
      <c r="BP380" s="1" t="s">
        <v>72</v>
      </c>
      <c r="BQ380" s="1" t="s">
        <v>72</v>
      </c>
      <c r="BR380" s="1"/>
    </row>
    <row r="381" spans="1:70" ht="20.45" customHeight="1">
      <c r="A381" s="1" t="s">
        <v>2185</v>
      </c>
      <c r="B381" s="1">
        <v>220053</v>
      </c>
      <c r="C381" s="1" t="s">
        <v>71</v>
      </c>
      <c r="D381" s="3">
        <v>44621</v>
      </c>
      <c r="E381" s="4">
        <v>0.52777777777777779</v>
      </c>
      <c r="F381" s="5">
        <v>44621</v>
      </c>
      <c r="G381" s="3">
        <v>44621</v>
      </c>
      <c r="H381" s="4">
        <v>0.57291666666666663</v>
      </c>
      <c r="I381" s="4">
        <f t="shared" si="18"/>
        <v>4.513888888888884E-2</v>
      </c>
      <c r="J381" s="1">
        <v>4</v>
      </c>
      <c r="K381" s="1" t="s">
        <v>1896</v>
      </c>
      <c r="L381" s="1" t="s">
        <v>2179</v>
      </c>
      <c r="M381" s="1" t="s">
        <v>75</v>
      </c>
      <c r="N381" s="1" t="s">
        <v>1910</v>
      </c>
      <c r="O381" s="1" t="s">
        <v>77</v>
      </c>
      <c r="P381" s="1" t="s">
        <v>78</v>
      </c>
      <c r="Q381" s="1" t="s">
        <v>78</v>
      </c>
      <c r="R381" s="1" t="s">
        <v>1898</v>
      </c>
      <c r="S381" s="1" t="s">
        <v>1898</v>
      </c>
      <c r="T381" s="34" t="s">
        <v>72</v>
      </c>
      <c r="U381" s="1" t="s">
        <v>2186</v>
      </c>
      <c r="V381" s="1" t="s">
        <v>1900</v>
      </c>
      <c r="W381" s="1" t="s">
        <v>813</v>
      </c>
      <c r="X381" s="1" t="s">
        <v>813</v>
      </c>
      <c r="Y381" s="1" t="s">
        <v>814</v>
      </c>
      <c r="Z381" s="1" t="s">
        <v>443</v>
      </c>
      <c r="AA381" s="1" t="s">
        <v>444</v>
      </c>
      <c r="AB381" s="1" t="s">
        <v>444</v>
      </c>
      <c r="AC381" s="1" t="s">
        <v>2181</v>
      </c>
      <c r="AD381" s="1" t="s">
        <v>87</v>
      </c>
      <c r="AE381" s="1">
        <v>52</v>
      </c>
      <c r="AF381" s="1" t="s">
        <v>88</v>
      </c>
      <c r="AG381" s="1">
        <v>5.4</v>
      </c>
      <c r="AH381" s="1" t="s">
        <v>414</v>
      </c>
      <c r="AI381" s="1" t="s">
        <v>90</v>
      </c>
      <c r="AJ381" s="1" t="s">
        <v>91</v>
      </c>
      <c r="AK381" s="1" t="s">
        <v>92</v>
      </c>
      <c r="AL381" s="1" t="s">
        <v>72</v>
      </c>
      <c r="AM381" s="1" t="s">
        <v>254</v>
      </c>
      <c r="AN381" s="1">
        <v>2</v>
      </c>
      <c r="AO381" s="21" t="s">
        <v>2182</v>
      </c>
      <c r="AP381" s="1" t="s">
        <v>72</v>
      </c>
      <c r="AQ381" s="1" t="s">
        <v>72</v>
      </c>
      <c r="AR381" s="1" t="s">
        <v>2061</v>
      </c>
      <c r="AS381" s="1" t="s">
        <v>72</v>
      </c>
      <c r="AT381" s="1" t="s">
        <v>72</v>
      </c>
      <c r="AU381" s="3">
        <v>44621</v>
      </c>
      <c r="AV381" s="4">
        <v>0.60416666666666663</v>
      </c>
      <c r="AW381" s="4">
        <v>0.65972222222222221</v>
      </c>
      <c r="AX381" s="4">
        <f>AW381-AV381</f>
        <v>5.555555555555558E-2</v>
      </c>
      <c r="AY381" s="4">
        <f t="shared" si="14"/>
        <v>8.680555555555558E-2</v>
      </c>
      <c r="AZ381" s="4">
        <f t="shared" si="15"/>
        <v>0.13194444444444442</v>
      </c>
      <c r="BA381" s="1" t="s">
        <v>2187</v>
      </c>
      <c r="BB381" s="1" t="s">
        <v>2187</v>
      </c>
      <c r="BC381" s="1" t="s">
        <v>1794</v>
      </c>
      <c r="BD381" s="1">
        <v>4</v>
      </c>
      <c r="BE381" s="1" t="s">
        <v>95</v>
      </c>
      <c r="BF381" s="1" t="s">
        <v>75</v>
      </c>
      <c r="BG381" s="1" t="s">
        <v>72</v>
      </c>
      <c r="BH381" s="1" t="s">
        <v>88</v>
      </c>
      <c r="BI381" s="1" t="s">
        <v>96</v>
      </c>
      <c r="BJ381" s="1" t="s">
        <v>72</v>
      </c>
      <c r="BK381" s="1" t="s">
        <v>1593</v>
      </c>
      <c r="BL381" s="1" t="s">
        <v>72</v>
      </c>
      <c r="BM381" s="1">
        <v>28</v>
      </c>
      <c r="BN381" s="1" t="s">
        <v>72</v>
      </c>
      <c r="BO381" s="1" t="s">
        <v>72</v>
      </c>
      <c r="BP381" s="1" t="s">
        <v>72</v>
      </c>
      <c r="BQ381" s="21" t="s">
        <v>99</v>
      </c>
      <c r="BR381" s="1" t="s">
        <v>918</v>
      </c>
    </row>
    <row r="382" spans="1:70" ht="20.45" customHeight="1">
      <c r="A382" s="1">
        <v>220054</v>
      </c>
      <c r="B382" s="1">
        <v>220054</v>
      </c>
      <c r="C382" s="1" t="s">
        <v>71</v>
      </c>
      <c r="D382" s="3">
        <v>44621</v>
      </c>
      <c r="E382" s="4">
        <v>0.50902777777777775</v>
      </c>
      <c r="F382" s="5">
        <v>44621</v>
      </c>
      <c r="G382" s="3">
        <v>44621</v>
      </c>
      <c r="H382" s="4">
        <v>0.66666666666666663</v>
      </c>
      <c r="I382" s="4">
        <f t="shared" si="18"/>
        <v>0.15763888888888888</v>
      </c>
      <c r="J382" s="1">
        <v>3</v>
      </c>
      <c r="K382" s="1" t="s">
        <v>1896</v>
      </c>
      <c r="L382" s="1" t="s">
        <v>2188</v>
      </c>
      <c r="M382" s="1" t="s">
        <v>75</v>
      </c>
      <c r="N382" s="1" t="s">
        <v>170</v>
      </c>
      <c r="O382" s="1" t="s">
        <v>473</v>
      </c>
      <c r="P382" s="1" t="s">
        <v>172</v>
      </c>
      <c r="Q382" s="1" t="s">
        <v>78</v>
      </c>
      <c r="R382" s="1" t="s">
        <v>1927</v>
      </c>
      <c r="S382" s="1" t="s">
        <v>1927</v>
      </c>
      <c r="T382" s="1" t="s">
        <v>2151</v>
      </c>
      <c r="U382" s="75" t="s">
        <v>72</v>
      </c>
      <c r="V382" s="1" t="s">
        <v>2037</v>
      </c>
      <c r="W382" s="1" t="s">
        <v>83</v>
      </c>
      <c r="X382" s="1" t="s">
        <v>123</v>
      </c>
      <c r="Y382" s="1" t="s">
        <v>83</v>
      </c>
      <c r="Z382" s="1" t="s">
        <v>84</v>
      </c>
      <c r="AA382" s="1" t="s">
        <v>72</v>
      </c>
      <c r="AB382" s="1" t="s">
        <v>104</v>
      </c>
      <c r="AC382" s="1" t="s">
        <v>2189</v>
      </c>
      <c r="AD382" s="1" t="s">
        <v>87</v>
      </c>
      <c r="AE382" s="1">
        <v>50</v>
      </c>
      <c r="AF382" s="1" t="s">
        <v>88</v>
      </c>
      <c r="AG382" s="1">
        <v>5.3</v>
      </c>
      <c r="AH382" s="1" t="s">
        <v>299</v>
      </c>
      <c r="AI382" s="1" t="s">
        <v>90</v>
      </c>
      <c r="AJ382" s="1" t="s">
        <v>91</v>
      </c>
      <c r="AK382" s="1" t="s">
        <v>92</v>
      </c>
      <c r="AL382" s="1" t="s">
        <v>72</v>
      </c>
      <c r="AM382" s="1" t="s">
        <v>72</v>
      </c>
      <c r="AN382" s="1" t="s">
        <v>72</v>
      </c>
      <c r="AO382" s="1" t="s">
        <v>72</v>
      </c>
      <c r="AP382" s="1" t="s">
        <v>72</v>
      </c>
      <c r="AQ382" s="1" t="s">
        <v>72</v>
      </c>
      <c r="AR382" s="1" t="s">
        <v>220</v>
      </c>
      <c r="AS382" s="1" t="s">
        <v>72</v>
      </c>
      <c r="AT382" s="1" t="s">
        <v>72</v>
      </c>
      <c r="AU382" s="3">
        <v>44621</v>
      </c>
      <c r="AV382" s="1" t="s">
        <v>72</v>
      </c>
      <c r="AW382" s="1" t="s">
        <v>72</v>
      </c>
      <c r="AX382" s="1" t="s">
        <v>72</v>
      </c>
      <c r="AY382" s="1" t="s">
        <v>72</v>
      </c>
      <c r="AZ382" s="1" t="s">
        <v>72</v>
      </c>
      <c r="BA382" s="1" t="s">
        <v>2190</v>
      </c>
      <c r="BB382" s="1" t="s">
        <v>2190</v>
      </c>
      <c r="BC382" s="1" t="s">
        <v>72</v>
      </c>
      <c r="BD382" s="1" t="s">
        <v>72</v>
      </c>
      <c r="BE382" s="1" t="s">
        <v>72</v>
      </c>
      <c r="BF382" s="1" t="s">
        <v>72</v>
      </c>
      <c r="BG382" s="1" t="s">
        <v>72</v>
      </c>
      <c r="BH382" s="1" t="s">
        <v>88</v>
      </c>
      <c r="BI382" s="1" t="s">
        <v>79</v>
      </c>
      <c r="BJ382" s="1" t="s">
        <v>2154</v>
      </c>
      <c r="BK382" s="1" t="s">
        <v>72</v>
      </c>
      <c r="BL382" s="1" t="s">
        <v>72</v>
      </c>
      <c r="BM382" s="1" t="s">
        <v>72</v>
      </c>
      <c r="BN382" s="1" t="s">
        <v>72</v>
      </c>
      <c r="BO382" s="1" t="s">
        <v>72</v>
      </c>
      <c r="BP382" s="1" t="s">
        <v>72</v>
      </c>
      <c r="BQ382" s="1" t="s">
        <v>160</v>
      </c>
      <c r="BR382" s="1"/>
    </row>
    <row r="383" spans="1:70" ht="20.45" customHeight="1">
      <c r="A383" s="1" t="s">
        <v>2191</v>
      </c>
      <c r="B383" s="1">
        <v>220055</v>
      </c>
      <c r="C383" s="1" t="s">
        <v>497</v>
      </c>
      <c r="D383" s="3">
        <v>44622</v>
      </c>
      <c r="E383" s="4">
        <v>0.53749999999999998</v>
      </c>
      <c r="F383" s="5">
        <v>44621</v>
      </c>
      <c r="G383" s="3">
        <v>44622</v>
      </c>
      <c r="H383" s="4">
        <v>0.57430555555555551</v>
      </c>
      <c r="I383" s="4">
        <f t="shared" si="18"/>
        <v>3.6805555555555536E-2</v>
      </c>
      <c r="J383" s="1">
        <v>4</v>
      </c>
      <c r="K383" s="1" t="s">
        <v>1896</v>
      </c>
      <c r="L383" s="1" t="s">
        <v>2192</v>
      </c>
      <c r="M383" s="1" t="s">
        <v>75</v>
      </c>
      <c r="N383" s="1" t="s">
        <v>1542</v>
      </c>
      <c r="O383" s="1" t="s">
        <v>497</v>
      </c>
      <c r="P383" s="1" t="s">
        <v>78</v>
      </c>
      <c r="Q383" s="1" t="s">
        <v>78</v>
      </c>
      <c r="R383" s="1" t="s">
        <v>1898</v>
      </c>
      <c r="S383" s="1" t="s">
        <v>1898</v>
      </c>
      <c r="T383" s="34" t="s">
        <v>72</v>
      </c>
      <c r="U383" s="1" t="s">
        <v>2193</v>
      </c>
      <c r="V383" s="1" t="s">
        <v>2037</v>
      </c>
      <c r="W383" s="1" t="s">
        <v>83</v>
      </c>
      <c r="X383" s="1" t="s">
        <v>2194</v>
      </c>
      <c r="Y383" s="1" t="s">
        <v>83</v>
      </c>
      <c r="Z383" s="1" t="s">
        <v>443</v>
      </c>
      <c r="AA383" s="1" t="s">
        <v>444</v>
      </c>
      <c r="AB383" s="1" t="s">
        <v>445</v>
      </c>
      <c r="AC383" s="1" t="s">
        <v>749</v>
      </c>
      <c r="AD383" s="1" t="s">
        <v>87</v>
      </c>
      <c r="AE383" s="1">
        <v>50</v>
      </c>
      <c r="AF383" s="1" t="s">
        <v>88</v>
      </c>
      <c r="AG383" s="1">
        <v>5.2</v>
      </c>
      <c r="AH383" s="1" t="s">
        <v>954</v>
      </c>
      <c r="AI383" s="1" t="s">
        <v>90</v>
      </c>
      <c r="AJ383" s="1" t="s">
        <v>91</v>
      </c>
      <c r="AK383" s="1" t="s">
        <v>92</v>
      </c>
      <c r="AL383" s="1" t="s">
        <v>72</v>
      </c>
      <c r="AM383" s="1" t="s">
        <v>254</v>
      </c>
      <c r="AN383" s="1" t="s">
        <v>72</v>
      </c>
      <c r="AO383" s="1" t="s">
        <v>2195</v>
      </c>
      <c r="AP383" s="1" t="s">
        <v>72</v>
      </c>
      <c r="AQ383" s="1" t="s">
        <v>72</v>
      </c>
      <c r="AR383" s="1" t="s">
        <v>2061</v>
      </c>
      <c r="AS383" s="1" t="s">
        <v>72</v>
      </c>
      <c r="AT383" s="1" t="s">
        <v>72</v>
      </c>
      <c r="AU383" s="3">
        <v>44622</v>
      </c>
      <c r="AV383" s="4">
        <v>0.65972222222222221</v>
      </c>
      <c r="AW383" s="4">
        <v>0.72222222222222221</v>
      </c>
      <c r="AX383" s="4">
        <f t="shared" ref="AX383:AX389" si="19">AW383-AV383</f>
        <v>6.25E-2</v>
      </c>
      <c r="AY383" s="4">
        <f t="shared" ref="AY383:AY389" si="20">AW383-H383</f>
        <v>0.1479166666666667</v>
      </c>
      <c r="AZ383" s="4">
        <f t="shared" ref="AZ383:AZ389" si="21">AW383-E383</f>
        <v>0.18472222222222223</v>
      </c>
      <c r="BA383" s="1" t="s">
        <v>2196</v>
      </c>
      <c r="BB383" s="1" t="s">
        <v>2196</v>
      </c>
      <c r="BC383" s="1" t="s">
        <v>1794</v>
      </c>
      <c r="BD383" s="1">
        <v>4</v>
      </c>
      <c r="BE383" s="1" t="s">
        <v>742</v>
      </c>
      <c r="BF383" s="1" t="s">
        <v>75</v>
      </c>
      <c r="BG383" s="1" t="s">
        <v>72</v>
      </c>
      <c r="BH383" s="1" t="s">
        <v>88</v>
      </c>
      <c r="BI383" s="1" t="s">
        <v>72</v>
      </c>
      <c r="BJ383" s="1" t="s">
        <v>72</v>
      </c>
      <c r="BK383" s="1" t="s">
        <v>72</v>
      </c>
      <c r="BL383" s="1" t="s">
        <v>72</v>
      </c>
      <c r="BM383" s="1" t="s">
        <v>72</v>
      </c>
      <c r="BN383" s="1" t="s">
        <v>72</v>
      </c>
      <c r="BO383" s="1" t="s">
        <v>72</v>
      </c>
      <c r="BP383" s="1" t="s">
        <v>72</v>
      </c>
      <c r="BQ383" s="1" t="s">
        <v>72</v>
      </c>
      <c r="BR383" s="1"/>
    </row>
    <row r="384" spans="1:70" ht="20.45" customHeight="1">
      <c r="A384" s="1" t="s">
        <v>2197</v>
      </c>
      <c r="B384" s="1">
        <v>220055</v>
      </c>
      <c r="C384" s="1" t="s">
        <v>71</v>
      </c>
      <c r="D384" s="3">
        <v>44622</v>
      </c>
      <c r="E384" s="4">
        <v>0.53749999999999998</v>
      </c>
      <c r="F384" s="5">
        <v>44621</v>
      </c>
      <c r="G384" s="3">
        <v>44622</v>
      </c>
      <c r="H384" s="4">
        <v>0.57430555555555551</v>
      </c>
      <c r="I384" s="4">
        <f t="shared" si="18"/>
        <v>3.6805555555555536E-2</v>
      </c>
      <c r="J384" s="1">
        <v>4</v>
      </c>
      <c r="K384" s="1" t="s">
        <v>1896</v>
      </c>
      <c r="L384" s="1" t="s">
        <v>2192</v>
      </c>
      <c r="M384" s="1" t="s">
        <v>75</v>
      </c>
      <c r="N384" s="1" t="s">
        <v>1910</v>
      </c>
      <c r="O384" s="1" t="s">
        <v>77</v>
      </c>
      <c r="P384" s="1" t="s">
        <v>78</v>
      </c>
      <c r="Q384" s="1" t="s">
        <v>78</v>
      </c>
      <c r="R384" s="1" t="s">
        <v>1898</v>
      </c>
      <c r="S384" s="1" t="s">
        <v>1898</v>
      </c>
      <c r="T384" s="34" t="s">
        <v>72</v>
      </c>
      <c r="U384" s="1" t="s">
        <v>1321</v>
      </c>
      <c r="V384" s="1" t="s">
        <v>2037</v>
      </c>
      <c r="W384" s="1" t="s">
        <v>83</v>
      </c>
      <c r="X384" s="1" t="s">
        <v>2194</v>
      </c>
      <c r="Y384" s="1" t="s">
        <v>83</v>
      </c>
      <c r="Z384" s="1" t="s">
        <v>443</v>
      </c>
      <c r="AA384" s="1" t="s">
        <v>444</v>
      </c>
      <c r="AB384" s="1" t="s">
        <v>445</v>
      </c>
      <c r="AC384" s="1" t="s">
        <v>749</v>
      </c>
      <c r="AD384" s="1" t="s">
        <v>87</v>
      </c>
      <c r="AE384" s="1">
        <v>50</v>
      </c>
      <c r="AF384" s="1" t="s">
        <v>88</v>
      </c>
      <c r="AG384" s="1">
        <v>5.2</v>
      </c>
      <c r="AH384" s="1" t="s">
        <v>954</v>
      </c>
      <c r="AI384" s="1" t="s">
        <v>90</v>
      </c>
      <c r="AJ384" s="1" t="s">
        <v>91</v>
      </c>
      <c r="AK384" s="1" t="s">
        <v>92</v>
      </c>
      <c r="AL384" s="1" t="s">
        <v>72</v>
      </c>
      <c r="AM384" s="1" t="s">
        <v>254</v>
      </c>
      <c r="AN384" s="1" t="s">
        <v>72</v>
      </c>
      <c r="AO384" s="1" t="s">
        <v>2195</v>
      </c>
      <c r="AP384" s="1" t="s">
        <v>72</v>
      </c>
      <c r="AQ384" s="1" t="s">
        <v>72</v>
      </c>
      <c r="AR384" s="1" t="s">
        <v>2061</v>
      </c>
      <c r="AS384" s="1" t="s">
        <v>72</v>
      </c>
      <c r="AT384" s="1" t="s">
        <v>72</v>
      </c>
      <c r="AU384" s="3">
        <v>44622</v>
      </c>
      <c r="AV384" s="4">
        <v>0.65972222222222221</v>
      </c>
      <c r="AW384" s="4">
        <v>0.72916666666666663</v>
      </c>
      <c r="AX384" s="4">
        <f t="shared" si="19"/>
        <v>6.944444444444442E-2</v>
      </c>
      <c r="AY384" s="4">
        <f t="shared" si="20"/>
        <v>0.15486111111111112</v>
      </c>
      <c r="AZ384" s="4">
        <f t="shared" si="21"/>
        <v>0.19166666666666665</v>
      </c>
      <c r="BA384" s="1" t="s">
        <v>2196</v>
      </c>
      <c r="BB384" s="1" t="s">
        <v>2196</v>
      </c>
      <c r="BC384" s="1" t="s">
        <v>1794</v>
      </c>
      <c r="BD384" s="1">
        <v>4</v>
      </c>
      <c r="BE384" s="1" t="s">
        <v>742</v>
      </c>
      <c r="BF384" s="1" t="s">
        <v>75</v>
      </c>
      <c r="BG384" s="1" t="s">
        <v>72</v>
      </c>
      <c r="BH384" s="1" t="s">
        <v>88</v>
      </c>
      <c r="BI384" s="1" t="s">
        <v>96</v>
      </c>
      <c r="BJ384" s="1" t="s">
        <v>72</v>
      </c>
      <c r="BK384" s="1" t="s">
        <v>1593</v>
      </c>
      <c r="BL384" s="1" t="s">
        <v>72</v>
      </c>
      <c r="BM384" s="1">
        <v>49</v>
      </c>
      <c r="BN384" s="1" t="s">
        <v>72</v>
      </c>
      <c r="BO384" s="1" t="s">
        <v>72</v>
      </c>
      <c r="BP384" s="1" t="s">
        <v>72</v>
      </c>
      <c r="BQ384" s="21" t="s">
        <v>99</v>
      </c>
      <c r="BR384" s="1" t="s">
        <v>918</v>
      </c>
    </row>
    <row r="385" spans="1:70" ht="20.45" customHeight="1">
      <c r="A385" s="1" t="s">
        <v>2198</v>
      </c>
      <c r="B385" s="1">
        <v>220056</v>
      </c>
      <c r="C385" s="1" t="s">
        <v>497</v>
      </c>
      <c r="D385" s="3">
        <v>44622</v>
      </c>
      <c r="E385" s="4">
        <v>0.71180555555555547</v>
      </c>
      <c r="F385" s="5">
        <v>44621</v>
      </c>
      <c r="G385" s="3">
        <v>44622</v>
      </c>
      <c r="H385" s="4">
        <v>0.74305555555555547</v>
      </c>
      <c r="I385" s="4">
        <f t="shared" si="18"/>
        <v>3.125E-2</v>
      </c>
      <c r="J385" s="1">
        <v>5</v>
      </c>
      <c r="K385" s="1" t="s">
        <v>1896</v>
      </c>
      <c r="L385" s="1" t="s">
        <v>2199</v>
      </c>
      <c r="M385" s="1" t="s">
        <v>75</v>
      </c>
      <c r="N385" s="1" t="s">
        <v>1542</v>
      </c>
      <c r="O385" s="1" t="s">
        <v>497</v>
      </c>
      <c r="P385" s="1" t="s">
        <v>78</v>
      </c>
      <c r="Q385" s="1" t="s">
        <v>78</v>
      </c>
      <c r="R385" s="1" t="s">
        <v>1898</v>
      </c>
      <c r="S385" s="1" t="s">
        <v>1898</v>
      </c>
      <c r="T385" s="34" t="s">
        <v>72</v>
      </c>
      <c r="U385" s="1" t="s">
        <v>2200</v>
      </c>
      <c r="V385" s="1" t="s">
        <v>2037</v>
      </c>
      <c r="W385" s="1" t="s">
        <v>83</v>
      </c>
      <c r="X385" s="1" t="s">
        <v>2161</v>
      </c>
      <c r="Y385" s="1" t="s">
        <v>83</v>
      </c>
      <c r="Z385" s="1" t="s">
        <v>443</v>
      </c>
      <c r="AA385" s="1" t="s">
        <v>444</v>
      </c>
      <c r="AB385" s="1" t="s">
        <v>445</v>
      </c>
      <c r="AC385" s="1" t="s">
        <v>749</v>
      </c>
      <c r="AD385" s="1" t="s">
        <v>87</v>
      </c>
      <c r="AE385" s="1">
        <v>55</v>
      </c>
      <c r="AF385" s="1" t="s">
        <v>88</v>
      </c>
      <c r="AG385" s="1">
        <v>5.0999999999999996</v>
      </c>
      <c r="AH385" s="1" t="s">
        <v>299</v>
      </c>
      <c r="AI385" s="1" t="s">
        <v>90</v>
      </c>
      <c r="AJ385" s="1" t="s">
        <v>91</v>
      </c>
      <c r="AK385" s="1" t="s">
        <v>92</v>
      </c>
      <c r="AL385" s="1" t="s">
        <v>72</v>
      </c>
      <c r="AM385" s="1" t="s">
        <v>229</v>
      </c>
      <c r="AN385" s="1" t="s">
        <v>72</v>
      </c>
      <c r="AO385" s="1" t="s">
        <v>230</v>
      </c>
      <c r="AP385" s="1" t="s">
        <v>72</v>
      </c>
      <c r="AQ385" s="1" t="s">
        <v>72</v>
      </c>
      <c r="AR385" s="1" t="s">
        <v>2061</v>
      </c>
      <c r="AS385" s="1" t="s">
        <v>72</v>
      </c>
      <c r="AT385" s="1" t="s">
        <v>72</v>
      </c>
      <c r="AU385" s="3">
        <v>44622</v>
      </c>
      <c r="AV385" s="4">
        <v>0.75</v>
      </c>
      <c r="AW385" s="4">
        <v>0.82986111111111116</v>
      </c>
      <c r="AX385" s="4">
        <f t="shared" si="19"/>
        <v>7.986111111111116E-2</v>
      </c>
      <c r="AY385" s="4">
        <f t="shared" si="20"/>
        <v>8.6805555555555691E-2</v>
      </c>
      <c r="AZ385" s="4">
        <f t="shared" si="21"/>
        <v>0.11805555555555569</v>
      </c>
      <c r="BA385" s="1" t="s">
        <v>2201</v>
      </c>
      <c r="BB385" s="1" t="s">
        <v>2201</v>
      </c>
      <c r="BC385" s="1" t="s">
        <v>1794</v>
      </c>
      <c r="BD385" s="1">
        <v>4</v>
      </c>
      <c r="BE385" s="1" t="s">
        <v>183</v>
      </c>
      <c r="BF385" s="1" t="s">
        <v>75</v>
      </c>
      <c r="BG385" s="1" t="s">
        <v>75</v>
      </c>
      <c r="BH385" s="1" t="s">
        <v>88</v>
      </c>
      <c r="BI385" s="1" t="s">
        <v>96</v>
      </c>
      <c r="BJ385" s="1" t="s">
        <v>72</v>
      </c>
      <c r="BK385" s="1" t="s">
        <v>2184</v>
      </c>
      <c r="BL385" s="1" t="s">
        <v>72</v>
      </c>
      <c r="BM385" s="1">
        <v>50</v>
      </c>
      <c r="BN385" s="1" t="s">
        <v>72</v>
      </c>
      <c r="BO385" s="1" t="s">
        <v>72</v>
      </c>
      <c r="BP385" s="1" t="s">
        <v>72</v>
      </c>
      <c r="BQ385" s="21" t="s">
        <v>99</v>
      </c>
      <c r="BR385" s="1"/>
    </row>
    <row r="386" spans="1:70" ht="20.45" customHeight="1">
      <c r="A386" s="1" t="s">
        <v>2202</v>
      </c>
      <c r="B386" s="1">
        <v>220056</v>
      </c>
      <c r="C386" s="1" t="s">
        <v>71</v>
      </c>
      <c r="D386" s="3">
        <v>44622</v>
      </c>
      <c r="E386" s="4">
        <v>0.71180555555555547</v>
      </c>
      <c r="F386" s="5">
        <v>44621</v>
      </c>
      <c r="G386" s="3">
        <v>44622</v>
      </c>
      <c r="H386" s="4">
        <v>0.74305555555555547</v>
      </c>
      <c r="I386" s="4">
        <f t="shared" si="18"/>
        <v>3.125E-2</v>
      </c>
      <c r="J386" s="1">
        <v>5</v>
      </c>
      <c r="K386" s="1" t="s">
        <v>1896</v>
      </c>
      <c r="L386" s="1" t="s">
        <v>2199</v>
      </c>
      <c r="M386" s="1" t="s">
        <v>75</v>
      </c>
      <c r="N386" s="1" t="s">
        <v>1910</v>
      </c>
      <c r="O386" s="1" t="s">
        <v>77</v>
      </c>
      <c r="P386" s="1" t="s">
        <v>78</v>
      </c>
      <c r="Q386" s="1" t="s">
        <v>78</v>
      </c>
      <c r="R386" s="1" t="s">
        <v>1898</v>
      </c>
      <c r="S386" s="1" t="s">
        <v>1898</v>
      </c>
      <c r="T386" s="34" t="s">
        <v>72</v>
      </c>
      <c r="U386" s="1" t="s">
        <v>2203</v>
      </c>
      <c r="V386" s="1" t="s">
        <v>2037</v>
      </c>
      <c r="W386" s="1" t="s">
        <v>83</v>
      </c>
      <c r="X386" s="1" t="s">
        <v>2161</v>
      </c>
      <c r="Y386" s="1" t="s">
        <v>83</v>
      </c>
      <c r="Z386" s="1" t="s">
        <v>443</v>
      </c>
      <c r="AA386" s="1" t="s">
        <v>444</v>
      </c>
      <c r="AB386" s="1" t="s">
        <v>445</v>
      </c>
      <c r="AC386" s="1" t="s">
        <v>749</v>
      </c>
      <c r="AD386" s="1" t="s">
        <v>87</v>
      </c>
      <c r="AE386" s="1">
        <v>55</v>
      </c>
      <c r="AF386" s="1" t="s">
        <v>88</v>
      </c>
      <c r="AG386" s="1">
        <v>5.0999999999999996</v>
      </c>
      <c r="AH386" s="1" t="s">
        <v>299</v>
      </c>
      <c r="AI386" s="1" t="s">
        <v>90</v>
      </c>
      <c r="AJ386" s="1" t="s">
        <v>91</v>
      </c>
      <c r="AK386" s="1" t="s">
        <v>92</v>
      </c>
      <c r="AL386" s="1" t="s">
        <v>72</v>
      </c>
      <c r="AM386" s="1" t="s">
        <v>229</v>
      </c>
      <c r="AN386" s="1" t="s">
        <v>72</v>
      </c>
      <c r="AO386" s="1" t="s">
        <v>230</v>
      </c>
      <c r="AP386" s="1" t="s">
        <v>72</v>
      </c>
      <c r="AQ386" s="1" t="s">
        <v>72</v>
      </c>
      <c r="AR386" s="1" t="s">
        <v>2061</v>
      </c>
      <c r="AS386" s="1" t="s">
        <v>72</v>
      </c>
      <c r="AT386" s="1" t="s">
        <v>72</v>
      </c>
      <c r="AU386" s="3">
        <v>44622</v>
      </c>
      <c r="AV386" s="4">
        <v>0.75</v>
      </c>
      <c r="AW386" s="4">
        <v>0.82638888888888884</v>
      </c>
      <c r="AX386" s="4">
        <f t="shared" si="19"/>
        <v>7.638888888888884E-2</v>
      </c>
      <c r="AY386" s="4">
        <f t="shared" si="20"/>
        <v>8.333333333333337E-2</v>
      </c>
      <c r="AZ386" s="4">
        <f t="shared" si="21"/>
        <v>0.11458333333333337</v>
      </c>
      <c r="BA386" s="1" t="s">
        <v>2204</v>
      </c>
      <c r="BB386" s="1" t="s">
        <v>2204</v>
      </c>
      <c r="BC386" s="1" t="s">
        <v>1794</v>
      </c>
      <c r="BD386" s="1">
        <v>4</v>
      </c>
      <c r="BE386" s="1" t="s">
        <v>183</v>
      </c>
      <c r="BF386" s="1" t="s">
        <v>75</v>
      </c>
      <c r="BG386" s="1" t="s">
        <v>72</v>
      </c>
      <c r="BH386" s="1" t="s">
        <v>88</v>
      </c>
      <c r="BI386" s="1" t="s">
        <v>96</v>
      </c>
      <c r="BJ386" s="1" t="s">
        <v>72</v>
      </c>
      <c r="BK386" s="1" t="s">
        <v>1593</v>
      </c>
      <c r="BL386" s="1" t="s">
        <v>72</v>
      </c>
      <c r="BM386" s="1">
        <v>49</v>
      </c>
      <c r="BN386" s="1" t="s">
        <v>72</v>
      </c>
      <c r="BO386" s="1" t="s">
        <v>72</v>
      </c>
      <c r="BP386" s="1" t="s">
        <v>72</v>
      </c>
      <c r="BQ386" s="21" t="s">
        <v>99</v>
      </c>
      <c r="BR386" s="1" t="s">
        <v>918</v>
      </c>
    </row>
    <row r="387" spans="1:70" ht="20.45" customHeight="1">
      <c r="A387" s="1" t="s">
        <v>2205</v>
      </c>
      <c r="B387" s="1">
        <v>220057</v>
      </c>
      <c r="C387" s="1" t="s">
        <v>71</v>
      </c>
      <c r="D387" s="3">
        <v>44622</v>
      </c>
      <c r="E387" s="4">
        <v>0.54236111111111118</v>
      </c>
      <c r="F387" s="5">
        <v>44621</v>
      </c>
      <c r="G387" s="3">
        <v>44622</v>
      </c>
      <c r="H387" s="4">
        <v>0.92013888888888884</v>
      </c>
      <c r="I387" s="4">
        <f t="shared" si="18"/>
        <v>0.37777777777777766</v>
      </c>
      <c r="J387" s="1">
        <v>2</v>
      </c>
      <c r="K387" s="1" t="s">
        <v>1896</v>
      </c>
      <c r="L387" s="1" t="s">
        <v>2206</v>
      </c>
      <c r="M387" s="1" t="s">
        <v>75</v>
      </c>
      <c r="N387" s="1" t="s">
        <v>2172</v>
      </c>
      <c r="O387" s="1" t="s">
        <v>77</v>
      </c>
      <c r="P387" s="1" t="s">
        <v>78</v>
      </c>
      <c r="Q387" s="1" t="s">
        <v>78</v>
      </c>
      <c r="R387" s="1" t="s">
        <v>1898</v>
      </c>
      <c r="S387" s="1" t="s">
        <v>1898</v>
      </c>
      <c r="T387" s="34" t="s">
        <v>72</v>
      </c>
      <c r="U387" s="1" t="s">
        <v>2207</v>
      </c>
      <c r="V387" s="1" t="s">
        <v>80</v>
      </c>
      <c r="W387" s="1" t="s">
        <v>778</v>
      </c>
      <c r="X387" s="1" t="s">
        <v>779</v>
      </c>
      <c r="Y387" s="1" t="s">
        <v>780</v>
      </c>
      <c r="Z387" s="1" t="s">
        <v>84</v>
      </c>
      <c r="AA387" s="1" t="s">
        <v>72</v>
      </c>
      <c r="AB387" s="1" t="s">
        <v>140</v>
      </c>
      <c r="AC387" s="1" t="s">
        <v>140</v>
      </c>
      <c r="AD387" s="1" t="s">
        <v>126</v>
      </c>
      <c r="AE387" s="1">
        <v>46</v>
      </c>
      <c r="AF387" s="1" t="s">
        <v>88</v>
      </c>
      <c r="AG387" s="1">
        <v>5.3</v>
      </c>
      <c r="AH387" s="1" t="s">
        <v>414</v>
      </c>
      <c r="AI387" s="1" t="s">
        <v>90</v>
      </c>
      <c r="AJ387" s="1" t="s">
        <v>91</v>
      </c>
      <c r="AK387" s="1" t="s">
        <v>92</v>
      </c>
      <c r="AL387" s="1" t="s">
        <v>72</v>
      </c>
      <c r="AM387" s="1" t="s">
        <v>254</v>
      </c>
      <c r="AN387" s="1" t="s">
        <v>72</v>
      </c>
      <c r="AO387" s="1" t="s">
        <v>2208</v>
      </c>
      <c r="AP387" s="1" t="s">
        <v>72</v>
      </c>
      <c r="AQ387" s="1" t="s">
        <v>72</v>
      </c>
      <c r="AR387" s="1" t="s">
        <v>220</v>
      </c>
      <c r="AS387" s="1" t="s">
        <v>72</v>
      </c>
      <c r="AT387" s="1" t="s">
        <v>72</v>
      </c>
      <c r="AU387" s="3">
        <v>44622</v>
      </c>
      <c r="AV387" s="4">
        <v>0.94097222222222221</v>
      </c>
      <c r="AW387" s="4">
        <v>1.0138888888888888</v>
      </c>
      <c r="AX387" s="4">
        <f t="shared" si="19"/>
        <v>7.291666666666663E-2</v>
      </c>
      <c r="AY387" s="4">
        <f t="shared" si="20"/>
        <v>9.375E-2</v>
      </c>
      <c r="AZ387" s="4">
        <f t="shared" si="21"/>
        <v>0.47152777777777766</v>
      </c>
      <c r="BA387" s="1" t="s">
        <v>2209</v>
      </c>
      <c r="BB387" s="1" t="s">
        <v>2209</v>
      </c>
      <c r="BC387" s="1" t="s">
        <v>1675</v>
      </c>
      <c r="BD387" s="1">
        <v>4</v>
      </c>
      <c r="BE387" s="1" t="s">
        <v>1934</v>
      </c>
      <c r="BF387" s="1" t="s">
        <v>75</v>
      </c>
      <c r="BG387" s="1" t="s">
        <v>72</v>
      </c>
      <c r="BH387" s="1" t="s">
        <v>88</v>
      </c>
      <c r="BI387" s="1" t="s">
        <v>96</v>
      </c>
      <c r="BJ387" s="1" t="s">
        <v>72</v>
      </c>
      <c r="BK387" s="1" t="s">
        <v>1343</v>
      </c>
      <c r="BL387" s="1" t="s">
        <v>72</v>
      </c>
      <c r="BM387" s="1">
        <v>27</v>
      </c>
      <c r="BN387" s="1" t="s">
        <v>72</v>
      </c>
      <c r="BO387" s="1" t="s">
        <v>72</v>
      </c>
      <c r="BP387" s="1" t="s">
        <v>72</v>
      </c>
      <c r="BQ387" s="21" t="s">
        <v>99</v>
      </c>
      <c r="BR387" s="21" t="s">
        <v>100</v>
      </c>
    </row>
    <row r="388" spans="1:70" ht="20.45" customHeight="1">
      <c r="A388" s="1" t="s">
        <v>2210</v>
      </c>
      <c r="B388" s="1">
        <v>220057</v>
      </c>
      <c r="C388" s="1" t="s">
        <v>71</v>
      </c>
      <c r="D388" s="3">
        <v>44622</v>
      </c>
      <c r="E388" s="4">
        <v>0.54236111111111118</v>
      </c>
      <c r="F388" s="5">
        <v>44621</v>
      </c>
      <c r="G388" s="3">
        <v>44622</v>
      </c>
      <c r="H388" s="4">
        <v>0.92013888888888884</v>
      </c>
      <c r="I388" s="4">
        <f t="shared" si="18"/>
        <v>0.37777777777777766</v>
      </c>
      <c r="J388" s="1">
        <v>2</v>
      </c>
      <c r="K388" s="1" t="s">
        <v>1896</v>
      </c>
      <c r="L388" s="1" t="s">
        <v>2206</v>
      </c>
      <c r="M388" s="1" t="s">
        <v>75</v>
      </c>
      <c r="N388" s="1" t="s">
        <v>1915</v>
      </c>
      <c r="O388" s="1" t="s">
        <v>77</v>
      </c>
      <c r="P388" s="1" t="s">
        <v>78</v>
      </c>
      <c r="Q388" s="1" t="s">
        <v>78</v>
      </c>
      <c r="R388" s="1" t="s">
        <v>1898</v>
      </c>
      <c r="S388" s="1" t="s">
        <v>1898</v>
      </c>
      <c r="T388" s="34" t="s">
        <v>72</v>
      </c>
      <c r="U388" s="1" t="s">
        <v>2036</v>
      </c>
      <c r="V388" s="1" t="s">
        <v>80</v>
      </c>
      <c r="W388" s="1" t="s">
        <v>778</v>
      </c>
      <c r="X388" s="1" t="s">
        <v>779</v>
      </c>
      <c r="Y388" s="1" t="s">
        <v>780</v>
      </c>
      <c r="Z388" s="1" t="s">
        <v>84</v>
      </c>
      <c r="AA388" s="1" t="s">
        <v>72</v>
      </c>
      <c r="AB388" s="1" t="s">
        <v>140</v>
      </c>
      <c r="AC388" s="1" t="s">
        <v>140</v>
      </c>
      <c r="AD388" s="1" t="s">
        <v>126</v>
      </c>
      <c r="AE388" s="1">
        <v>46</v>
      </c>
      <c r="AF388" s="1" t="s">
        <v>88</v>
      </c>
      <c r="AG388" s="1">
        <v>5.3</v>
      </c>
      <c r="AH388" s="1" t="s">
        <v>414</v>
      </c>
      <c r="AI388" s="1" t="s">
        <v>90</v>
      </c>
      <c r="AJ388" s="1" t="s">
        <v>91</v>
      </c>
      <c r="AK388" s="1" t="s">
        <v>92</v>
      </c>
      <c r="AL388" s="1" t="s">
        <v>72</v>
      </c>
      <c r="AM388" s="1" t="s">
        <v>254</v>
      </c>
      <c r="AN388" s="1" t="s">
        <v>72</v>
      </c>
      <c r="AO388" s="1" t="s">
        <v>2208</v>
      </c>
      <c r="AP388" s="1" t="s">
        <v>72</v>
      </c>
      <c r="AQ388" s="1" t="s">
        <v>72</v>
      </c>
      <c r="AR388" s="1" t="s">
        <v>220</v>
      </c>
      <c r="AS388" s="1" t="s">
        <v>72</v>
      </c>
      <c r="AT388" s="1" t="s">
        <v>72</v>
      </c>
      <c r="AU388" s="3">
        <v>44622</v>
      </c>
      <c r="AV388" s="4">
        <v>0.94097222222222221</v>
      </c>
      <c r="AW388" s="4">
        <v>1.0138888888888888</v>
      </c>
      <c r="AX388" s="4">
        <f t="shared" si="19"/>
        <v>7.291666666666663E-2</v>
      </c>
      <c r="AY388" s="4">
        <f t="shared" si="20"/>
        <v>9.375E-2</v>
      </c>
      <c r="AZ388" s="4">
        <f t="shared" si="21"/>
        <v>0.47152777777777766</v>
      </c>
      <c r="BA388" s="1" t="s">
        <v>2209</v>
      </c>
      <c r="BB388" s="1" t="s">
        <v>2209</v>
      </c>
      <c r="BC388" s="1" t="s">
        <v>1675</v>
      </c>
      <c r="BD388" s="1">
        <v>4</v>
      </c>
      <c r="BE388" s="1" t="s">
        <v>1934</v>
      </c>
      <c r="BF388" s="1" t="s">
        <v>75</v>
      </c>
      <c r="BG388" s="1" t="s">
        <v>72</v>
      </c>
      <c r="BH388" s="1" t="s">
        <v>88</v>
      </c>
      <c r="BI388" s="1" t="s">
        <v>96</v>
      </c>
      <c r="BJ388" s="1" t="s">
        <v>72</v>
      </c>
      <c r="BK388" s="1" t="s">
        <v>1343</v>
      </c>
      <c r="BL388" s="1" t="s">
        <v>72</v>
      </c>
      <c r="BM388" s="1">
        <v>49</v>
      </c>
      <c r="BN388" s="1" t="s">
        <v>72</v>
      </c>
      <c r="BO388" s="1" t="s">
        <v>72</v>
      </c>
      <c r="BP388" s="1" t="s">
        <v>72</v>
      </c>
      <c r="BQ388" s="21" t="s">
        <v>99</v>
      </c>
      <c r="BR388" s="21" t="s">
        <v>100</v>
      </c>
    </row>
    <row r="389" spans="1:70" ht="20.45" customHeight="1">
      <c r="A389" s="1" t="s">
        <v>2211</v>
      </c>
      <c r="B389" s="1">
        <v>220058</v>
      </c>
      <c r="C389" s="1" t="s">
        <v>497</v>
      </c>
      <c r="D389" s="3">
        <v>44623</v>
      </c>
      <c r="E389" s="4">
        <v>0.49652777777777773</v>
      </c>
      <c r="F389" s="5">
        <v>44621</v>
      </c>
      <c r="G389" s="3">
        <v>44623</v>
      </c>
      <c r="H389" s="4">
        <v>0.55208333333333337</v>
      </c>
      <c r="I389" s="4">
        <f t="shared" si="18"/>
        <v>5.5555555555555636E-2</v>
      </c>
      <c r="J389" s="1">
        <v>3</v>
      </c>
      <c r="K389" s="1" t="s">
        <v>1896</v>
      </c>
      <c r="L389" s="1" t="s">
        <v>2212</v>
      </c>
      <c r="M389" s="1" t="s">
        <v>75</v>
      </c>
      <c r="N389" s="1" t="s">
        <v>1542</v>
      </c>
      <c r="O389" s="1" t="s">
        <v>497</v>
      </c>
      <c r="P389" s="1" t="s">
        <v>78</v>
      </c>
      <c r="Q389" s="1" t="s">
        <v>78</v>
      </c>
      <c r="R389" s="1" t="s">
        <v>1898</v>
      </c>
      <c r="S389" s="1" t="s">
        <v>1898</v>
      </c>
      <c r="T389" s="34" t="s">
        <v>72</v>
      </c>
      <c r="U389" s="1" t="s">
        <v>1976</v>
      </c>
      <c r="V389" s="1" t="s">
        <v>2037</v>
      </c>
      <c r="W389" s="1" t="s">
        <v>83</v>
      </c>
      <c r="X389" s="1" t="s">
        <v>123</v>
      </c>
      <c r="Y389" s="1" t="s">
        <v>83</v>
      </c>
      <c r="Z389" s="1" t="s">
        <v>443</v>
      </c>
      <c r="AA389" s="1" t="s">
        <v>444</v>
      </c>
      <c r="AB389" s="1" t="s">
        <v>444</v>
      </c>
      <c r="AC389" s="1" t="s">
        <v>444</v>
      </c>
      <c r="AD389" s="1" t="s">
        <v>126</v>
      </c>
      <c r="AE389" s="1">
        <v>50</v>
      </c>
      <c r="AF389" s="1" t="s">
        <v>88</v>
      </c>
      <c r="AG389" s="1">
        <v>5.3</v>
      </c>
      <c r="AH389" s="1" t="s">
        <v>954</v>
      </c>
      <c r="AI389" s="1" t="s">
        <v>90</v>
      </c>
      <c r="AJ389" s="1" t="s">
        <v>91</v>
      </c>
      <c r="AK389" s="1" t="s">
        <v>92</v>
      </c>
      <c r="AL389" s="1" t="s">
        <v>72</v>
      </c>
      <c r="AM389" s="1" t="s">
        <v>229</v>
      </c>
      <c r="AN389" s="1" t="s">
        <v>72</v>
      </c>
      <c r="AO389" s="1" t="s">
        <v>230</v>
      </c>
      <c r="AP389" s="1" t="s">
        <v>72</v>
      </c>
      <c r="AQ389" s="1" t="s">
        <v>72</v>
      </c>
      <c r="AR389" s="1" t="s">
        <v>2061</v>
      </c>
      <c r="AS389" s="1" t="s">
        <v>72</v>
      </c>
      <c r="AT389" s="1" t="s">
        <v>72</v>
      </c>
      <c r="AU389" s="3">
        <v>44623</v>
      </c>
      <c r="AV389" s="4">
        <v>0.60416666666666663</v>
      </c>
      <c r="AW389" s="4">
        <v>0.70138888888888884</v>
      </c>
      <c r="AX389" s="4">
        <f t="shared" si="19"/>
        <v>9.722222222222221E-2</v>
      </c>
      <c r="AY389" s="4">
        <f t="shared" si="20"/>
        <v>0.14930555555555547</v>
      </c>
      <c r="AZ389" s="4">
        <f t="shared" si="21"/>
        <v>0.2048611111111111</v>
      </c>
      <c r="BA389" s="1" t="s">
        <v>2213</v>
      </c>
      <c r="BB389" s="1" t="s">
        <v>2213</v>
      </c>
      <c r="BC389" s="1" t="s">
        <v>1794</v>
      </c>
      <c r="BD389" s="1">
        <v>4</v>
      </c>
      <c r="BE389" s="1" t="s">
        <v>95</v>
      </c>
      <c r="BF389" s="1" t="s">
        <v>75</v>
      </c>
      <c r="BG389" s="1" t="s">
        <v>75</v>
      </c>
      <c r="BH389" s="1" t="s">
        <v>88</v>
      </c>
      <c r="BI389" s="1" t="s">
        <v>72</v>
      </c>
      <c r="BJ389" s="1" t="s">
        <v>72</v>
      </c>
      <c r="BK389" s="1" t="s">
        <v>2184</v>
      </c>
      <c r="BL389" s="1" t="s">
        <v>72</v>
      </c>
      <c r="BM389" s="1">
        <v>50</v>
      </c>
      <c r="BN389" s="1" t="s">
        <v>72</v>
      </c>
      <c r="BO389" s="1" t="s">
        <v>72</v>
      </c>
      <c r="BP389" s="1" t="s">
        <v>72</v>
      </c>
      <c r="BQ389" s="1" t="s">
        <v>72</v>
      </c>
      <c r="BR389" s="1"/>
    </row>
    <row r="390" spans="1:70" ht="20.45" customHeight="1">
      <c r="A390" s="1">
        <v>220059</v>
      </c>
      <c r="B390" s="1">
        <v>220059</v>
      </c>
      <c r="C390" s="1" t="s">
        <v>71</v>
      </c>
      <c r="D390" s="3">
        <v>44624</v>
      </c>
      <c r="E390" s="4">
        <v>0.64930555555555558</v>
      </c>
      <c r="F390" s="5">
        <v>44621</v>
      </c>
      <c r="G390" s="3">
        <v>44624</v>
      </c>
      <c r="H390" s="4">
        <v>0.70624999999999993</v>
      </c>
      <c r="I390" s="4">
        <f t="shared" si="18"/>
        <v>5.6944444444444353E-2</v>
      </c>
      <c r="J390" s="1">
        <v>10</v>
      </c>
      <c r="K390" s="1" t="s">
        <v>1896</v>
      </c>
      <c r="L390" s="1" t="s">
        <v>2214</v>
      </c>
      <c r="M390" s="1" t="s">
        <v>75</v>
      </c>
      <c r="N390" s="1" t="s">
        <v>2215</v>
      </c>
      <c r="O390" s="1" t="s">
        <v>2215</v>
      </c>
      <c r="P390" s="1" t="s">
        <v>78</v>
      </c>
      <c r="Q390" s="1" t="s">
        <v>78</v>
      </c>
      <c r="R390" s="1" t="s">
        <v>1927</v>
      </c>
      <c r="S390" s="1" t="s">
        <v>1927</v>
      </c>
      <c r="T390" s="34" t="s">
        <v>72</v>
      </c>
      <c r="U390" s="75" t="s">
        <v>72</v>
      </c>
      <c r="V390" s="1" t="s">
        <v>1900</v>
      </c>
      <c r="W390" s="1" t="s">
        <v>813</v>
      </c>
      <c r="X390" s="1" t="s">
        <v>813</v>
      </c>
      <c r="Y390" s="1" t="s">
        <v>814</v>
      </c>
      <c r="Z390" s="1" t="s">
        <v>84</v>
      </c>
      <c r="AA390" s="1" t="s">
        <v>72</v>
      </c>
      <c r="AB390" s="1" t="s">
        <v>140</v>
      </c>
      <c r="AC390" s="1" t="s">
        <v>141</v>
      </c>
      <c r="AD390" s="1" t="s">
        <v>87</v>
      </c>
      <c r="AE390" s="1">
        <v>58</v>
      </c>
      <c r="AF390" s="1" t="s">
        <v>88</v>
      </c>
      <c r="AG390" s="1">
        <v>5.6</v>
      </c>
      <c r="AH390" s="1" t="s">
        <v>414</v>
      </c>
      <c r="AI390" s="1" t="s">
        <v>90</v>
      </c>
      <c r="AJ390" s="1" t="s">
        <v>91</v>
      </c>
      <c r="AK390" s="1" t="s">
        <v>92</v>
      </c>
      <c r="AL390" s="1" t="s">
        <v>72</v>
      </c>
      <c r="AM390" s="1" t="s">
        <v>244</v>
      </c>
      <c r="AN390" s="1">
        <v>2</v>
      </c>
      <c r="AO390" s="21" t="s">
        <v>2216</v>
      </c>
      <c r="AP390" s="1" t="s">
        <v>72</v>
      </c>
      <c r="AQ390" s="1" t="s">
        <v>72</v>
      </c>
      <c r="AR390" s="1" t="s">
        <v>220</v>
      </c>
      <c r="AS390" s="1" t="s">
        <v>72</v>
      </c>
      <c r="AT390" s="1" t="s">
        <v>72</v>
      </c>
      <c r="AU390" s="3" t="s">
        <v>72</v>
      </c>
      <c r="AV390" s="1" t="s">
        <v>72</v>
      </c>
      <c r="AW390" s="1" t="s">
        <v>72</v>
      </c>
      <c r="AX390" s="1" t="s">
        <v>72</v>
      </c>
      <c r="AY390" s="1" t="s">
        <v>72</v>
      </c>
      <c r="AZ390" s="1" t="s">
        <v>72</v>
      </c>
      <c r="BA390" s="1" t="s">
        <v>72</v>
      </c>
      <c r="BB390" s="1" t="s">
        <v>72</v>
      </c>
      <c r="BC390" s="1" t="s">
        <v>72</v>
      </c>
      <c r="BD390" s="1" t="s">
        <v>72</v>
      </c>
      <c r="BE390" s="1" t="s">
        <v>72</v>
      </c>
      <c r="BF390" s="1" t="s">
        <v>72</v>
      </c>
      <c r="BG390" s="1" t="s">
        <v>72</v>
      </c>
      <c r="BH390" s="1" t="s">
        <v>88</v>
      </c>
      <c r="BI390" s="1" t="s">
        <v>79</v>
      </c>
      <c r="BJ390" s="1" t="s">
        <v>72</v>
      </c>
      <c r="BK390" s="1" t="s">
        <v>72</v>
      </c>
      <c r="BL390" s="1" t="s">
        <v>72</v>
      </c>
      <c r="BM390" s="1" t="s">
        <v>72</v>
      </c>
      <c r="BN390" s="1" t="s">
        <v>72</v>
      </c>
      <c r="BO390" s="1" t="s">
        <v>72</v>
      </c>
      <c r="BP390" s="1" t="s">
        <v>72</v>
      </c>
      <c r="BQ390" s="1" t="s">
        <v>160</v>
      </c>
      <c r="BR390" s="1"/>
    </row>
    <row r="391" spans="1:70" ht="20.45" customHeight="1">
      <c r="A391" s="1">
        <v>220060</v>
      </c>
      <c r="B391" s="1">
        <v>220060</v>
      </c>
      <c r="C391" s="1" t="s">
        <v>71</v>
      </c>
      <c r="D391" s="3">
        <v>44624</v>
      </c>
      <c r="E391" s="4">
        <v>0.4597222222222222</v>
      </c>
      <c r="F391" s="5">
        <v>44621</v>
      </c>
      <c r="G391" s="3">
        <v>44624</v>
      </c>
      <c r="H391" s="4">
        <v>0.72222222222222221</v>
      </c>
      <c r="I391" s="4">
        <f t="shared" si="18"/>
        <v>0.26250000000000001</v>
      </c>
      <c r="J391" s="1">
        <v>2</v>
      </c>
      <c r="K391" s="1" t="s">
        <v>1896</v>
      </c>
      <c r="L391" s="1" t="s">
        <v>2217</v>
      </c>
      <c r="M391" s="1" t="s">
        <v>75</v>
      </c>
      <c r="N391" s="1" t="s">
        <v>170</v>
      </c>
      <c r="O391" s="1" t="s">
        <v>473</v>
      </c>
      <c r="P391" s="1" t="s">
        <v>172</v>
      </c>
      <c r="Q391" s="1" t="s">
        <v>78</v>
      </c>
      <c r="R391" s="1" t="s">
        <v>1927</v>
      </c>
      <c r="S391" s="1" t="s">
        <v>1927</v>
      </c>
      <c r="T391" s="1" t="s">
        <v>2151</v>
      </c>
      <c r="U391" s="75" t="s">
        <v>72</v>
      </c>
      <c r="V391" s="1" t="s">
        <v>80</v>
      </c>
      <c r="W391" s="1" t="s">
        <v>1867</v>
      </c>
      <c r="X391" s="1" t="s">
        <v>1868</v>
      </c>
      <c r="Y391" s="1" t="s">
        <v>2143</v>
      </c>
      <c r="Z391" s="1" t="s">
        <v>84</v>
      </c>
      <c r="AA391" s="1" t="s">
        <v>72</v>
      </c>
      <c r="AB391" s="1" t="s">
        <v>2218</v>
      </c>
      <c r="AC391" s="1" t="s">
        <v>2219</v>
      </c>
      <c r="AD391" s="1" t="s">
        <v>87</v>
      </c>
      <c r="AE391" s="1">
        <v>64</v>
      </c>
      <c r="AF391" s="1" t="s">
        <v>88</v>
      </c>
      <c r="AG391" s="1">
        <v>5.0999999999999996</v>
      </c>
      <c r="AH391" s="1" t="s">
        <v>299</v>
      </c>
      <c r="AI391" s="1" t="s">
        <v>90</v>
      </c>
      <c r="AJ391" s="1" t="s">
        <v>91</v>
      </c>
      <c r="AK391" s="1" t="s">
        <v>92</v>
      </c>
      <c r="AL391" s="1" t="s">
        <v>72</v>
      </c>
      <c r="AM391" s="1" t="s">
        <v>72</v>
      </c>
      <c r="AN391" s="1" t="s">
        <v>72</v>
      </c>
      <c r="AO391" s="1" t="s">
        <v>72</v>
      </c>
      <c r="AP391" s="1" t="s">
        <v>72</v>
      </c>
      <c r="AQ391" s="1" t="s">
        <v>72</v>
      </c>
      <c r="AR391" s="1" t="s">
        <v>220</v>
      </c>
      <c r="AS391" s="1" t="s">
        <v>72</v>
      </c>
      <c r="AT391" s="1" t="s">
        <v>72</v>
      </c>
      <c r="AU391" s="1" t="s">
        <v>72</v>
      </c>
      <c r="AV391" s="1" t="s">
        <v>72</v>
      </c>
      <c r="AW391" s="1" t="s">
        <v>72</v>
      </c>
      <c r="AX391" s="1" t="s">
        <v>72</v>
      </c>
      <c r="AY391" s="1" t="s">
        <v>72</v>
      </c>
      <c r="AZ391" s="1" t="s">
        <v>72</v>
      </c>
      <c r="BA391" s="1" t="s">
        <v>72</v>
      </c>
      <c r="BB391" s="1" t="s">
        <v>72</v>
      </c>
      <c r="BC391" s="1" t="s">
        <v>72</v>
      </c>
      <c r="BD391" s="1" t="s">
        <v>72</v>
      </c>
      <c r="BE391" s="1" t="s">
        <v>72</v>
      </c>
      <c r="BF391" s="1" t="s">
        <v>72</v>
      </c>
      <c r="BG391" s="1" t="s">
        <v>72</v>
      </c>
      <c r="BH391" s="1" t="s">
        <v>88</v>
      </c>
      <c r="BI391" s="1" t="s">
        <v>79</v>
      </c>
      <c r="BJ391" s="1" t="s">
        <v>72</v>
      </c>
      <c r="BK391" s="1" t="s">
        <v>72</v>
      </c>
      <c r="BL391" s="1" t="s">
        <v>72</v>
      </c>
      <c r="BM391" s="1" t="s">
        <v>72</v>
      </c>
      <c r="BN391" s="1" t="s">
        <v>72</v>
      </c>
      <c r="BO391" s="1" t="s">
        <v>72</v>
      </c>
      <c r="BP391" s="1" t="s">
        <v>72</v>
      </c>
      <c r="BQ391" s="1" t="s">
        <v>160</v>
      </c>
      <c r="BR391" s="1"/>
    </row>
    <row r="392" spans="1:70" ht="20.45" customHeight="1">
      <c r="A392" s="1">
        <v>220061</v>
      </c>
      <c r="B392" s="1">
        <v>220061</v>
      </c>
      <c r="C392" s="1" t="s">
        <v>71</v>
      </c>
      <c r="D392" s="3">
        <v>44631</v>
      </c>
      <c r="E392" s="4">
        <v>0.54027777777777775</v>
      </c>
      <c r="F392" s="5">
        <v>44621</v>
      </c>
      <c r="G392" s="3">
        <v>44631</v>
      </c>
      <c r="H392" s="4">
        <v>0.6479166666666667</v>
      </c>
      <c r="I392" s="4">
        <f t="shared" si="18"/>
        <v>0.10763888888888895</v>
      </c>
      <c r="J392" s="1">
        <v>13</v>
      </c>
      <c r="K392" s="1" t="s">
        <v>1896</v>
      </c>
      <c r="L392" s="1" t="s">
        <v>2220</v>
      </c>
      <c r="M392" s="1" t="s">
        <v>75</v>
      </c>
      <c r="N392" s="1" t="s">
        <v>170</v>
      </c>
      <c r="O392" s="1" t="s">
        <v>473</v>
      </c>
      <c r="P392" s="1" t="s">
        <v>172</v>
      </c>
      <c r="Q392" s="1" t="s">
        <v>78</v>
      </c>
      <c r="R392" s="1" t="s">
        <v>1927</v>
      </c>
      <c r="S392" s="1" t="s">
        <v>1927</v>
      </c>
      <c r="T392" s="1" t="s">
        <v>2221</v>
      </c>
      <c r="U392" s="75" t="s">
        <v>72</v>
      </c>
      <c r="V392" s="1" t="s">
        <v>2037</v>
      </c>
      <c r="W392" s="1" t="s">
        <v>83</v>
      </c>
      <c r="X392" s="1" t="s">
        <v>2194</v>
      </c>
      <c r="Y392" s="1" t="s">
        <v>83</v>
      </c>
      <c r="Z392" s="1" t="s">
        <v>84</v>
      </c>
      <c r="AA392" s="1" t="s">
        <v>72</v>
      </c>
      <c r="AB392" s="1" t="s">
        <v>2222</v>
      </c>
      <c r="AC392" s="1" t="s">
        <v>2223</v>
      </c>
      <c r="AD392" s="1" t="s">
        <v>126</v>
      </c>
      <c r="AE392" s="1">
        <v>50</v>
      </c>
      <c r="AF392" s="1" t="s">
        <v>88</v>
      </c>
      <c r="AG392" s="1">
        <v>5.2</v>
      </c>
      <c r="AH392" s="1" t="s">
        <v>954</v>
      </c>
      <c r="AI392" s="1" t="s">
        <v>90</v>
      </c>
      <c r="AJ392" s="1" t="s">
        <v>91</v>
      </c>
      <c r="AK392" s="1" t="s">
        <v>92</v>
      </c>
      <c r="AL392" s="1" t="s">
        <v>72</v>
      </c>
      <c r="AM392" s="1" t="s">
        <v>72</v>
      </c>
      <c r="AN392" s="1" t="s">
        <v>72</v>
      </c>
      <c r="AO392" s="1" t="s">
        <v>72</v>
      </c>
      <c r="AP392" s="1" t="s">
        <v>72</v>
      </c>
      <c r="AQ392" s="1" t="s">
        <v>72</v>
      </c>
      <c r="AR392" s="1" t="s">
        <v>220</v>
      </c>
      <c r="AS392" s="1" t="s">
        <v>72</v>
      </c>
      <c r="AT392" s="1" t="s">
        <v>72</v>
      </c>
      <c r="AU392" s="3">
        <v>44631</v>
      </c>
      <c r="AV392" s="4">
        <v>0.68055555555555547</v>
      </c>
      <c r="AW392" s="4" t="s">
        <v>72</v>
      </c>
      <c r="AX392" s="4" t="s">
        <v>72</v>
      </c>
      <c r="AY392" s="4" t="s">
        <v>72</v>
      </c>
      <c r="AZ392" s="6" t="s">
        <v>72</v>
      </c>
      <c r="BA392" s="1" t="s">
        <v>2224</v>
      </c>
      <c r="BB392" s="1" t="s">
        <v>2224</v>
      </c>
      <c r="BC392" s="1" t="s">
        <v>72</v>
      </c>
      <c r="BD392" s="1">
        <v>4</v>
      </c>
      <c r="BE392" s="1" t="s">
        <v>742</v>
      </c>
      <c r="BF392" s="1" t="s">
        <v>75</v>
      </c>
      <c r="BG392" s="1" t="s">
        <v>75</v>
      </c>
      <c r="BH392" s="1" t="s">
        <v>88</v>
      </c>
      <c r="BI392" s="1" t="s">
        <v>79</v>
      </c>
      <c r="BJ392" s="1" t="s">
        <v>2135</v>
      </c>
      <c r="BK392" s="6" t="s">
        <v>72</v>
      </c>
      <c r="BL392" s="6" t="s">
        <v>72</v>
      </c>
      <c r="BM392" s="6" t="s">
        <v>72</v>
      </c>
      <c r="BN392" s="6" t="s">
        <v>72</v>
      </c>
      <c r="BO392" s="6" t="s">
        <v>72</v>
      </c>
      <c r="BP392" s="6" t="s">
        <v>72</v>
      </c>
      <c r="BQ392" s="1" t="s">
        <v>160</v>
      </c>
      <c r="BR392" s="1"/>
    </row>
    <row r="393" spans="1:70" ht="20.45" customHeight="1">
      <c r="A393" s="1" t="s">
        <v>2225</v>
      </c>
      <c r="B393" s="1">
        <v>220062</v>
      </c>
      <c r="C393" s="1" t="s">
        <v>71</v>
      </c>
      <c r="D393" s="3">
        <v>44636</v>
      </c>
      <c r="E393" s="4">
        <v>0.86319444444444438</v>
      </c>
      <c r="F393" s="5">
        <v>44621</v>
      </c>
      <c r="G393" s="3">
        <v>44636</v>
      </c>
      <c r="H393" s="4">
        <v>0.90972222222222221</v>
      </c>
      <c r="I393" s="4">
        <f t="shared" si="18"/>
        <v>4.6527777777777835E-2</v>
      </c>
      <c r="J393" s="1">
        <v>3</v>
      </c>
      <c r="K393" s="1" t="s">
        <v>1896</v>
      </c>
      <c r="L393" s="1" t="s">
        <v>2226</v>
      </c>
      <c r="M393" s="1" t="s">
        <v>75</v>
      </c>
      <c r="N393" s="1" t="s">
        <v>1915</v>
      </c>
      <c r="O393" s="1" t="s">
        <v>77</v>
      </c>
      <c r="P393" s="1" t="s">
        <v>78</v>
      </c>
      <c r="Q393" s="1" t="s">
        <v>78</v>
      </c>
      <c r="R393" s="1" t="s">
        <v>1898</v>
      </c>
      <c r="S393" s="1" t="s">
        <v>1927</v>
      </c>
      <c r="T393" s="34" t="s">
        <v>72</v>
      </c>
      <c r="U393" s="1" t="s">
        <v>2227</v>
      </c>
      <c r="V393" s="1" t="s">
        <v>2037</v>
      </c>
      <c r="W393" s="1" t="s">
        <v>83</v>
      </c>
      <c r="X393" s="1" t="s">
        <v>123</v>
      </c>
      <c r="Y393" s="1" t="s">
        <v>83</v>
      </c>
      <c r="Z393" s="1" t="s">
        <v>84</v>
      </c>
      <c r="AA393" s="1" t="s">
        <v>72</v>
      </c>
      <c r="AB393" s="1" t="s">
        <v>124</v>
      </c>
      <c r="AC393" s="1" t="s">
        <v>341</v>
      </c>
      <c r="AD393" s="1" t="s">
        <v>87</v>
      </c>
      <c r="AE393" s="1">
        <v>55</v>
      </c>
      <c r="AF393" s="1" t="s">
        <v>88</v>
      </c>
      <c r="AG393" s="1">
        <v>5.3</v>
      </c>
      <c r="AH393" s="1" t="s">
        <v>414</v>
      </c>
      <c r="AI393" s="1" t="s">
        <v>90</v>
      </c>
      <c r="AJ393" s="1" t="s">
        <v>91</v>
      </c>
      <c r="AK393" s="1" t="s">
        <v>92</v>
      </c>
      <c r="AL393" s="1" t="s">
        <v>72</v>
      </c>
      <c r="AM393" s="1" t="s">
        <v>72</v>
      </c>
      <c r="AN393" s="1" t="s">
        <v>72</v>
      </c>
      <c r="AO393" s="1" t="s">
        <v>72</v>
      </c>
      <c r="AP393" s="1" t="s">
        <v>72</v>
      </c>
      <c r="AQ393" s="1" t="s">
        <v>72</v>
      </c>
      <c r="AR393" s="1" t="s">
        <v>220</v>
      </c>
      <c r="AS393" s="1" t="s">
        <v>72</v>
      </c>
      <c r="AT393" s="1" t="s">
        <v>72</v>
      </c>
      <c r="AU393" s="3">
        <v>44637</v>
      </c>
      <c r="AV393" s="4">
        <v>0.40277777777777773</v>
      </c>
      <c r="AW393" s="4">
        <v>1.5069444444444444</v>
      </c>
      <c r="AX393" s="4">
        <f>AW393-AV393</f>
        <v>1.1041666666666667</v>
      </c>
      <c r="AY393" s="4">
        <f>AW393-H393</f>
        <v>0.59722222222222221</v>
      </c>
      <c r="AZ393" s="4">
        <f>AW393-E393</f>
        <v>0.64375000000000004</v>
      </c>
      <c r="BA393" s="1" t="s">
        <v>2228</v>
      </c>
      <c r="BB393" s="1" t="s">
        <v>2228</v>
      </c>
      <c r="BC393" s="1" t="s">
        <v>1675</v>
      </c>
      <c r="BD393" s="1">
        <v>4</v>
      </c>
      <c r="BE393" s="1" t="s">
        <v>742</v>
      </c>
      <c r="BF393" s="1" t="s">
        <v>75</v>
      </c>
      <c r="BG393" s="1" t="s">
        <v>72</v>
      </c>
      <c r="BH393" s="1" t="s">
        <v>88</v>
      </c>
      <c r="BI393" s="1" t="s">
        <v>79</v>
      </c>
      <c r="BJ393" s="1" t="s">
        <v>72</v>
      </c>
      <c r="BK393" s="1" t="s">
        <v>1343</v>
      </c>
      <c r="BL393" s="1" t="s">
        <v>72</v>
      </c>
      <c r="BM393" s="1">
        <v>73</v>
      </c>
      <c r="BN393" s="1" t="s">
        <v>72</v>
      </c>
      <c r="BO393" s="1" t="s">
        <v>72</v>
      </c>
      <c r="BP393" s="1" t="s">
        <v>72</v>
      </c>
      <c r="BQ393" s="1" t="s">
        <v>160</v>
      </c>
      <c r="BR393" s="1" t="s">
        <v>440</v>
      </c>
    </row>
    <row r="394" spans="1:70" ht="20.45" customHeight="1">
      <c r="A394" s="1" t="s">
        <v>2229</v>
      </c>
      <c r="B394" s="1">
        <v>220062</v>
      </c>
      <c r="C394" s="1" t="s">
        <v>71</v>
      </c>
      <c r="D394" s="3">
        <v>44636</v>
      </c>
      <c r="E394" s="4">
        <v>0.86319444444444438</v>
      </c>
      <c r="F394" s="5">
        <v>44621</v>
      </c>
      <c r="G394" s="3">
        <v>44636</v>
      </c>
      <c r="H394" s="4">
        <v>0.90972222222222221</v>
      </c>
      <c r="I394" s="4">
        <f t="shared" si="18"/>
        <v>4.6527777777777835E-2</v>
      </c>
      <c r="J394" s="1">
        <v>3</v>
      </c>
      <c r="K394" s="1" t="s">
        <v>1896</v>
      </c>
      <c r="L394" s="1" t="s">
        <v>2226</v>
      </c>
      <c r="M394" s="1" t="s">
        <v>75</v>
      </c>
      <c r="N394" s="1" t="s">
        <v>617</v>
      </c>
      <c r="O394" s="1" t="s">
        <v>77</v>
      </c>
      <c r="P394" s="1" t="s">
        <v>78</v>
      </c>
      <c r="Q394" s="1" t="s">
        <v>78</v>
      </c>
      <c r="R394" s="1" t="s">
        <v>1898</v>
      </c>
      <c r="S394" s="1" t="s">
        <v>1898</v>
      </c>
      <c r="T394" s="34" t="s">
        <v>72</v>
      </c>
      <c r="U394" s="75" t="s">
        <v>72</v>
      </c>
      <c r="V394" s="1" t="s">
        <v>2037</v>
      </c>
      <c r="W394" s="1" t="s">
        <v>83</v>
      </c>
      <c r="X394" s="1" t="s">
        <v>123</v>
      </c>
      <c r="Y394" s="1" t="s">
        <v>83</v>
      </c>
      <c r="Z394" s="1" t="s">
        <v>84</v>
      </c>
      <c r="AA394" s="1" t="s">
        <v>72</v>
      </c>
      <c r="AB394" s="1" t="s">
        <v>124</v>
      </c>
      <c r="AC394" s="1" t="s">
        <v>341</v>
      </c>
      <c r="AD394" s="1" t="s">
        <v>87</v>
      </c>
      <c r="AE394" s="1">
        <v>55</v>
      </c>
      <c r="AF394" s="1" t="s">
        <v>88</v>
      </c>
      <c r="AG394" s="1">
        <v>5.3</v>
      </c>
      <c r="AH394" s="1" t="s">
        <v>414</v>
      </c>
      <c r="AI394" s="1" t="s">
        <v>90</v>
      </c>
      <c r="AJ394" s="1" t="s">
        <v>91</v>
      </c>
      <c r="AK394" s="1" t="s">
        <v>92</v>
      </c>
      <c r="AL394" s="1" t="s">
        <v>72</v>
      </c>
      <c r="AM394" s="1" t="s">
        <v>72</v>
      </c>
      <c r="AN394" s="1" t="s">
        <v>72</v>
      </c>
      <c r="AO394" s="1" t="s">
        <v>72</v>
      </c>
      <c r="AP394" s="1" t="s">
        <v>72</v>
      </c>
      <c r="AQ394" s="1" t="s">
        <v>72</v>
      </c>
      <c r="AR394" s="1" t="s">
        <v>220</v>
      </c>
      <c r="AS394" s="1" t="s">
        <v>72</v>
      </c>
      <c r="AT394" s="1" t="s">
        <v>72</v>
      </c>
      <c r="AU394" s="3">
        <v>44637</v>
      </c>
      <c r="AV394" s="4">
        <v>0.40972222222222227</v>
      </c>
      <c r="AW394" s="4">
        <v>1.5069444444444444</v>
      </c>
      <c r="AX394" s="4">
        <f>AW394-AV394</f>
        <v>1.0972222222222221</v>
      </c>
      <c r="AY394" s="4">
        <f>AW394-H394</f>
        <v>0.59722222222222221</v>
      </c>
      <c r="AZ394" s="4">
        <f>AW394-E394</f>
        <v>0.64375000000000004</v>
      </c>
      <c r="BA394" s="1" t="s">
        <v>2228</v>
      </c>
      <c r="BB394" s="1" t="s">
        <v>2228</v>
      </c>
      <c r="BC394" s="1" t="s">
        <v>1675</v>
      </c>
      <c r="BD394" s="1">
        <v>15</v>
      </c>
      <c r="BE394" s="1" t="s">
        <v>742</v>
      </c>
      <c r="BF394" s="1" t="s">
        <v>75</v>
      </c>
      <c r="BG394" s="1" t="s">
        <v>72</v>
      </c>
      <c r="BH394" s="1" t="s">
        <v>88</v>
      </c>
      <c r="BI394" s="1" t="s">
        <v>96</v>
      </c>
      <c r="BJ394" s="1" t="s">
        <v>72</v>
      </c>
      <c r="BK394" s="10" t="s">
        <v>1377</v>
      </c>
      <c r="BL394" s="10" t="s">
        <v>72</v>
      </c>
      <c r="BM394" s="10">
        <v>20</v>
      </c>
      <c r="BN394" s="1" t="s">
        <v>72</v>
      </c>
      <c r="BO394" s="1" t="s">
        <v>72</v>
      </c>
      <c r="BP394" s="1" t="s">
        <v>72</v>
      </c>
      <c r="BQ394" s="21" t="s">
        <v>99</v>
      </c>
      <c r="BR394" s="21" t="s">
        <v>100</v>
      </c>
    </row>
    <row r="395" spans="1:70" ht="20.45" customHeight="1">
      <c r="A395" s="1" t="s">
        <v>2230</v>
      </c>
      <c r="B395" s="1">
        <v>220062</v>
      </c>
      <c r="C395" s="1" t="s">
        <v>71</v>
      </c>
      <c r="D395" s="3">
        <v>44636</v>
      </c>
      <c r="E395" s="4">
        <v>0.86319444444444438</v>
      </c>
      <c r="F395" s="5">
        <v>44621</v>
      </c>
      <c r="G395" s="3">
        <v>44636</v>
      </c>
      <c r="H395" s="4">
        <v>0.90972222222222221</v>
      </c>
      <c r="I395" s="4">
        <f t="shared" si="18"/>
        <v>4.6527777777777835E-2</v>
      </c>
      <c r="J395" s="1">
        <v>3</v>
      </c>
      <c r="K395" s="1" t="s">
        <v>1896</v>
      </c>
      <c r="L395" s="1" t="s">
        <v>2226</v>
      </c>
      <c r="M395" s="1" t="s">
        <v>75</v>
      </c>
      <c r="N395" s="1" t="s">
        <v>2172</v>
      </c>
      <c r="O395" s="1" t="s">
        <v>77</v>
      </c>
      <c r="P395" s="1" t="s">
        <v>78</v>
      </c>
      <c r="Q395" s="1" t="s">
        <v>78</v>
      </c>
      <c r="R395" s="1" t="s">
        <v>1898</v>
      </c>
      <c r="S395" s="1" t="s">
        <v>1898</v>
      </c>
      <c r="T395" s="34" t="s">
        <v>72</v>
      </c>
      <c r="U395" s="1" t="s">
        <v>2231</v>
      </c>
      <c r="V395" s="1" t="s">
        <v>2037</v>
      </c>
      <c r="W395" s="1" t="s">
        <v>83</v>
      </c>
      <c r="X395" s="1" t="s">
        <v>123</v>
      </c>
      <c r="Y395" s="1" t="s">
        <v>83</v>
      </c>
      <c r="Z395" s="1" t="s">
        <v>84</v>
      </c>
      <c r="AA395" s="1" t="s">
        <v>72</v>
      </c>
      <c r="AB395" s="1" t="s">
        <v>124</v>
      </c>
      <c r="AC395" s="1" t="s">
        <v>341</v>
      </c>
      <c r="AD395" s="1" t="s">
        <v>87</v>
      </c>
      <c r="AE395" s="1">
        <v>55</v>
      </c>
      <c r="AF395" s="1" t="s">
        <v>88</v>
      </c>
      <c r="AG395" s="1">
        <v>5.3</v>
      </c>
      <c r="AH395" s="1" t="s">
        <v>414</v>
      </c>
      <c r="AI395" s="1" t="s">
        <v>90</v>
      </c>
      <c r="AJ395" s="1" t="s">
        <v>91</v>
      </c>
      <c r="AK395" s="1" t="s">
        <v>92</v>
      </c>
      <c r="AL395" s="1" t="s">
        <v>72</v>
      </c>
      <c r="AM395" s="1" t="s">
        <v>72</v>
      </c>
      <c r="AN395" s="1" t="s">
        <v>72</v>
      </c>
      <c r="AO395" s="1" t="s">
        <v>72</v>
      </c>
      <c r="AP395" s="1" t="s">
        <v>72</v>
      </c>
      <c r="AQ395" s="1" t="s">
        <v>72</v>
      </c>
      <c r="AR395" s="1" t="s">
        <v>220</v>
      </c>
      <c r="AS395" s="1" t="s">
        <v>72</v>
      </c>
      <c r="AT395" s="1" t="s">
        <v>72</v>
      </c>
      <c r="AU395" s="3">
        <v>44637</v>
      </c>
      <c r="AV395" s="4">
        <v>1.4027777777777777</v>
      </c>
      <c r="AW395" s="4">
        <v>1.5069444444444444</v>
      </c>
      <c r="AX395" s="4">
        <f>AW395-AV395</f>
        <v>0.10416666666666674</v>
      </c>
      <c r="AY395" s="4">
        <f>AW395-H395</f>
        <v>0.59722222222222221</v>
      </c>
      <c r="AZ395" s="4">
        <f>AW395-E395</f>
        <v>0.64375000000000004</v>
      </c>
      <c r="BA395" s="1" t="s">
        <v>2228</v>
      </c>
      <c r="BB395" s="1" t="s">
        <v>2228</v>
      </c>
      <c r="BC395" s="1" t="s">
        <v>1675</v>
      </c>
      <c r="BD395" s="1">
        <v>15</v>
      </c>
      <c r="BE395" s="1" t="s">
        <v>742</v>
      </c>
      <c r="BF395" s="1" t="s">
        <v>75</v>
      </c>
      <c r="BG395" s="1" t="s">
        <v>72</v>
      </c>
      <c r="BH395" s="1" t="s">
        <v>88</v>
      </c>
      <c r="BI395" s="1" t="s">
        <v>96</v>
      </c>
      <c r="BJ395" s="1" t="s">
        <v>72</v>
      </c>
      <c r="BK395" s="1" t="s">
        <v>1343</v>
      </c>
      <c r="BL395" s="1" t="s">
        <v>72</v>
      </c>
      <c r="BM395" s="1">
        <v>27</v>
      </c>
      <c r="BN395" s="1" t="s">
        <v>72</v>
      </c>
      <c r="BO395" s="1" t="s">
        <v>72</v>
      </c>
      <c r="BP395" s="1" t="s">
        <v>72</v>
      </c>
      <c r="BQ395" s="21" t="s">
        <v>99</v>
      </c>
      <c r="BR395" s="21" t="s">
        <v>100</v>
      </c>
    </row>
    <row r="396" spans="1:70" ht="20.45" customHeight="1">
      <c r="A396" s="1">
        <v>220063</v>
      </c>
      <c r="B396" s="1">
        <v>220063</v>
      </c>
      <c r="C396" s="1" t="s">
        <v>71</v>
      </c>
      <c r="D396" s="3">
        <v>44637</v>
      </c>
      <c r="E396" s="4">
        <v>0.39861111111111108</v>
      </c>
      <c r="F396" s="5">
        <v>44621</v>
      </c>
      <c r="G396" s="3">
        <v>44637</v>
      </c>
      <c r="H396" s="4">
        <v>0.4993055555555555</v>
      </c>
      <c r="I396" s="4">
        <f t="shared" si="18"/>
        <v>0.10069444444444442</v>
      </c>
      <c r="J396" s="1">
        <v>5</v>
      </c>
      <c r="K396" s="1" t="s">
        <v>1896</v>
      </c>
      <c r="L396" s="1" t="s">
        <v>2232</v>
      </c>
      <c r="M396" s="1" t="s">
        <v>75</v>
      </c>
      <c r="N396" s="1" t="s">
        <v>170</v>
      </c>
      <c r="O396" s="1" t="s">
        <v>473</v>
      </c>
      <c r="P396" s="1" t="s">
        <v>172</v>
      </c>
      <c r="Q396" s="1" t="s">
        <v>78</v>
      </c>
      <c r="R396" s="1" t="s">
        <v>1927</v>
      </c>
      <c r="S396" s="1" t="s">
        <v>1927</v>
      </c>
      <c r="T396" s="1" t="s">
        <v>2233</v>
      </c>
      <c r="U396" s="75" t="s">
        <v>72</v>
      </c>
      <c r="V396" s="1" t="s">
        <v>1900</v>
      </c>
      <c r="W396" s="1" t="s">
        <v>813</v>
      </c>
      <c r="X396" s="1" t="s">
        <v>813</v>
      </c>
      <c r="Y396" s="1" t="s">
        <v>814</v>
      </c>
      <c r="Z396" s="1" t="s">
        <v>84</v>
      </c>
      <c r="AA396" s="1" t="s">
        <v>72</v>
      </c>
      <c r="AB396" s="1" t="s">
        <v>323</v>
      </c>
      <c r="AC396" s="1" t="s">
        <v>576</v>
      </c>
      <c r="AD396" s="1" t="s">
        <v>126</v>
      </c>
      <c r="AE396" s="1">
        <v>56</v>
      </c>
      <c r="AF396" s="1" t="s">
        <v>88</v>
      </c>
      <c r="AG396" s="1">
        <v>4.2</v>
      </c>
      <c r="AH396" s="1" t="s">
        <v>954</v>
      </c>
      <c r="AI396" s="1" t="s">
        <v>90</v>
      </c>
      <c r="AJ396" s="1" t="s">
        <v>91</v>
      </c>
      <c r="AK396" s="1" t="s">
        <v>92</v>
      </c>
      <c r="AL396" s="1" t="s">
        <v>72</v>
      </c>
      <c r="AM396" s="1" t="s">
        <v>72</v>
      </c>
      <c r="AN396" s="1" t="s">
        <v>72</v>
      </c>
      <c r="AO396" s="1" t="s">
        <v>72</v>
      </c>
      <c r="AP396" s="1" t="s">
        <v>72</v>
      </c>
      <c r="AQ396" s="1" t="s">
        <v>72</v>
      </c>
      <c r="AR396" s="1" t="s">
        <v>220</v>
      </c>
      <c r="AS396" s="1" t="s">
        <v>72</v>
      </c>
      <c r="AT396" s="1" t="s">
        <v>72</v>
      </c>
      <c r="AU396" s="3">
        <v>44637</v>
      </c>
      <c r="AV396" s="4">
        <v>0.52777777777777779</v>
      </c>
      <c r="AW396" s="4" t="s">
        <v>72</v>
      </c>
      <c r="AX396" s="4" t="s">
        <v>72</v>
      </c>
      <c r="AY396" s="4" t="s">
        <v>72</v>
      </c>
      <c r="AZ396" s="6" t="s">
        <v>72</v>
      </c>
      <c r="BA396" s="1" t="s">
        <v>72</v>
      </c>
      <c r="BB396" s="1" t="s">
        <v>72</v>
      </c>
      <c r="BC396" s="1" t="s">
        <v>1675</v>
      </c>
      <c r="BD396" s="1">
        <v>15</v>
      </c>
      <c r="BE396" s="1" t="s">
        <v>95</v>
      </c>
      <c r="BF396" s="1" t="s">
        <v>75</v>
      </c>
      <c r="BG396" s="1" t="s">
        <v>75</v>
      </c>
      <c r="BH396" s="1" t="s">
        <v>88</v>
      </c>
      <c r="BI396" s="1" t="s">
        <v>79</v>
      </c>
      <c r="BJ396" s="1" t="s">
        <v>72</v>
      </c>
      <c r="BK396" s="6" t="s">
        <v>72</v>
      </c>
      <c r="BL396" s="6" t="s">
        <v>72</v>
      </c>
      <c r="BM396" s="6" t="s">
        <v>72</v>
      </c>
      <c r="BN396" s="6" t="s">
        <v>72</v>
      </c>
      <c r="BO396" s="6" t="s">
        <v>72</v>
      </c>
      <c r="BP396" s="6" t="s">
        <v>72</v>
      </c>
      <c r="BQ396" s="1" t="s">
        <v>160</v>
      </c>
      <c r="BR396" s="1"/>
    </row>
    <row r="397" spans="1:70" ht="20.45" customHeight="1">
      <c r="A397" s="1">
        <v>220064</v>
      </c>
      <c r="B397" s="1">
        <v>220064</v>
      </c>
      <c r="C397" s="1" t="s">
        <v>71</v>
      </c>
      <c r="D397" s="3">
        <v>44637</v>
      </c>
      <c r="E397" s="4">
        <v>0.41666666666666669</v>
      </c>
      <c r="F397" s="5">
        <v>44621</v>
      </c>
      <c r="G397" s="3">
        <v>44637</v>
      </c>
      <c r="H397" s="4">
        <v>0.67013888888888884</v>
      </c>
      <c r="I397" s="4">
        <f t="shared" si="18"/>
        <v>0.25347222222222215</v>
      </c>
      <c r="J397" s="1">
        <v>35</v>
      </c>
      <c r="K397" s="1" t="s">
        <v>1896</v>
      </c>
      <c r="L397" s="1" t="s">
        <v>2234</v>
      </c>
      <c r="M397" s="1" t="s">
        <v>75</v>
      </c>
      <c r="N397" s="1" t="s">
        <v>170</v>
      </c>
      <c r="O397" s="1" t="s">
        <v>473</v>
      </c>
      <c r="P397" s="1" t="s">
        <v>172</v>
      </c>
      <c r="Q397" s="1" t="s">
        <v>78</v>
      </c>
      <c r="R397" s="1" t="s">
        <v>1927</v>
      </c>
      <c r="S397" s="1" t="s">
        <v>1927</v>
      </c>
      <c r="T397" s="1" t="s">
        <v>2235</v>
      </c>
      <c r="U397" s="75" t="s">
        <v>72</v>
      </c>
      <c r="V397" s="1" t="s">
        <v>80</v>
      </c>
      <c r="W397" s="1" t="s">
        <v>1867</v>
      </c>
      <c r="X397" s="1" t="s">
        <v>1868</v>
      </c>
      <c r="Y397" s="1" t="s">
        <v>2143</v>
      </c>
      <c r="Z397" s="1" t="s">
        <v>84</v>
      </c>
      <c r="AA397" s="1" t="s">
        <v>72</v>
      </c>
      <c r="AB397" s="1" t="s">
        <v>2236</v>
      </c>
      <c r="AC397" s="1" t="s">
        <v>2237</v>
      </c>
      <c r="AD397" s="1" t="s">
        <v>87</v>
      </c>
      <c r="AE397" s="1">
        <v>73</v>
      </c>
      <c r="AF397" s="1" t="s">
        <v>88</v>
      </c>
      <c r="AG397" s="1">
        <v>5.2</v>
      </c>
      <c r="AH397" s="1" t="s">
        <v>954</v>
      </c>
      <c r="AI397" s="1" t="s">
        <v>90</v>
      </c>
      <c r="AJ397" s="1" t="s">
        <v>970</v>
      </c>
      <c r="AK397" s="1" t="s">
        <v>92</v>
      </c>
      <c r="AL397" s="1" t="s">
        <v>72</v>
      </c>
      <c r="AM397" s="1" t="s">
        <v>72</v>
      </c>
      <c r="AN397" s="1" t="s">
        <v>72</v>
      </c>
      <c r="AO397" s="1" t="s">
        <v>72</v>
      </c>
      <c r="AP397" s="1" t="s">
        <v>72</v>
      </c>
      <c r="AQ397" s="1" t="s">
        <v>72</v>
      </c>
      <c r="AR397" s="1" t="s">
        <v>220</v>
      </c>
      <c r="AS397" s="1" t="s">
        <v>72</v>
      </c>
      <c r="AT397" s="1" t="s">
        <v>72</v>
      </c>
      <c r="AU397" s="3">
        <v>44637</v>
      </c>
      <c r="AV397" s="1" t="s">
        <v>72</v>
      </c>
      <c r="AW397" s="1" t="s">
        <v>72</v>
      </c>
      <c r="AX397" s="1" t="s">
        <v>72</v>
      </c>
      <c r="AY397" s="1" t="s">
        <v>72</v>
      </c>
      <c r="AZ397" s="1" t="s">
        <v>72</v>
      </c>
      <c r="BA397" s="1" t="s">
        <v>72</v>
      </c>
      <c r="BB397" s="1" t="s">
        <v>72</v>
      </c>
      <c r="BC397" s="1" t="s">
        <v>72</v>
      </c>
      <c r="BD397" s="1" t="s">
        <v>72</v>
      </c>
      <c r="BE397" s="1" t="s">
        <v>72</v>
      </c>
      <c r="BF397" s="1" t="s">
        <v>72</v>
      </c>
      <c r="BG397" s="1" t="s">
        <v>72</v>
      </c>
      <c r="BH397" s="1" t="s">
        <v>88</v>
      </c>
      <c r="BI397" s="1" t="s">
        <v>79</v>
      </c>
      <c r="BJ397" s="1" t="s">
        <v>72</v>
      </c>
      <c r="BK397" s="1" t="s">
        <v>72</v>
      </c>
      <c r="BL397" s="1" t="s">
        <v>72</v>
      </c>
      <c r="BM397" s="1" t="s">
        <v>72</v>
      </c>
      <c r="BN397" s="1" t="s">
        <v>72</v>
      </c>
      <c r="BO397" s="1" t="s">
        <v>72</v>
      </c>
      <c r="BP397" s="1" t="s">
        <v>72</v>
      </c>
      <c r="BQ397" s="1" t="s">
        <v>160</v>
      </c>
      <c r="BR397" s="1"/>
    </row>
    <row r="398" spans="1:70" ht="20.45" customHeight="1">
      <c r="A398" s="1" t="s">
        <v>2238</v>
      </c>
      <c r="B398" s="1">
        <v>220065</v>
      </c>
      <c r="C398" s="1" t="s">
        <v>71</v>
      </c>
      <c r="D398" s="3">
        <v>44637</v>
      </c>
      <c r="E398" s="4">
        <v>0.59930555555555554</v>
      </c>
      <c r="F398" s="5">
        <v>44621</v>
      </c>
      <c r="G398" s="3">
        <v>44637</v>
      </c>
      <c r="H398" s="4">
        <v>0.6875</v>
      </c>
      <c r="I398" s="4">
        <f t="shared" si="18"/>
        <v>8.8194444444444464E-2</v>
      </c>
      <c r="J398" s="1">
        <v>3</v>
      </c>
      <c r="K398" s="1" t="s">
        <v>1896</v>
      </c>
      <c r="L398" s="1" t="s">
        <v>2239</v>
      </c>
      <c r="M398" s="1" t="s">
        <v>75</v>
      </c>
      <c r="N398" s="1" t="s">
        <v>2012</v>
      </c>
      <c r="O398" s="1" t="s">
        <v>77</v>
      </c>
      <c r="P398" s="1" t="s">
        <v>78</v>
      </c>
      <c r="Q398" s="1" t="s">
        <v>78</v>
      </c>
      <c r="R398" s="1" t="s">
        <v>1898</v>
      </c>
      <c r="S398" s="1" t="s">
        <v>1927</v>
      </c>
      <c r="T398" s="34" t="s">
        <v>72</v>
      </c>
      <c r="U398" s="1" t="s">
        <v>2240</v>
      </c>
      <c r="V398" s="1" t="s">
        <v>1900</v>
      </c>
      <c r="W398" s="1" t="s">
        <v>813</v>
      </c>
      <c r="X398" s="1" t="s">
        <v>813</v>
      </c>
      <c r="Y398" s="1" t="s">
        <v>814</v>
      </c>
      <c r="Z398" s="1" t="s">
        <v>152</v>
      </c>
      <c r="AA398" s="1" t="s">
        <v>72</v>
      </c>
      <c r="AB398" s="1" t="s">
        <v>153</v>
      </c>
      <c r="AC398" s="1" t="s">
        <v>154</v>
      </c>
      <c r="AD398" s="1" t="s">
        <v>126</v>
      </c>
      <c r="AE398" s="1">
        <v>55</v>
      </c>
      <c r="AF398" s="1" t="s">
        <v>88</v>
      </c>
      <c r="AG398" s="1">
        <v>5.0999999999999996</v>
      </c>
      <c r="AH398" s="1" t="s">
        <v>299</v>
      </c>
      <c r="AI398" s="1" t="s">
        <v>90</v>
      </c>
      <c r="AJ398" s="1" t="s">
        <v>91</v>
      </c>
      <c r="AK398" s="1" t="s">
        <v>92</v>
      </c>
      <c r="AL398" s="1" t="s">
        <v>72</v>
      </c>
      <c r="AM398" s="1" t="s">
        <v>229</v>
      </c>
      <c r="AN398" s="1">
        <v>2</v>
      </c>
      <c r="AO398" s="21" t="s">
        <v>1032</v>
      </c>
      <c r="AP398" s="1" t="s">
        <v>72</v>
      </c>
      <c r="AQ398" s="1" t="s">
        <v>72</v>
      </c>
      <c r="AR398" s="1" t="s">
        <v>1120</v>
      </c>
      <c r="AS398" s="1" t="s">
        <v>72</v>
      </c>
      <c r="AT398" s="1" t="s">
        <v>72</v>
      </c>
      <c r="AU398" s="3">
        <v>44637</v>
      </c>
      <c r="AV398" s="4">
        <v>0.75</v>
      </c>
      <c r="AW398" s="4" t="s">
        <v>72</v>
      </c>
      <c r="AX398" s="4" t="s">
        <v>72</v>
      </c>
      <c r="AY398" s="4" t="s">
        <v>72</v>
      </c>
      <c r="AZ398" s="6" t="s">
        <v>72</v>
      </c>
      <c r="BA398" s="1" t="s">
        <v>72</v>
      </c>
      <c r="BB398" s="1" t="s">
        <v>72</v>
      </c>
      <c r="BC398" s="1" t="s">
        <v>72</v>
      </c>
      <c r="BD398" s="1">
        <v>15</v>
      </c>
      <c r="BE398" s="1" t="s">
        <v>72</v>
      </c>
      <c r="BF398" s="1" t="s">
        <v>75</v>
      </c>
      <c r="BG398" s="1" t="s">
        <v>75</v>
      </c>
      <c r="BH398" s="1" t="s">
        <v>88</v>
      </c>
      <c r="BI398" s="1" t="s">
        <v>79</v>
      </c>
      <c r="BJ398" s="1" t="s">
        <v>2241</v>
      </c>
      <c r="BK398" s="6" t="s">
        <v>72</v>
      </c>
      <c r="BL398" s="6" t="s">
        <v>72</v>
      </c>
      <c r="BM398" s="6" t="s">
        <v>72</v>
      </c>
      <c r="BN398" s="6" t="s">
        <v>72</v>
      </c>
      <c r="BO398" s="6" t="s">
        <v>72</v>
      </c>
      <c r="BP398" s="6" t="s">
        <v>72</v>
      </c>
      <c r="BQ398" s="1" t="s">
        <v>160</v>
      </c>
      <c r="BR398" s="1" t="s">
        <v>2242</v>
      </c>
    </row>
    <row r="399" spans="1:70" ht="20.45" customHeight="1">
      <c r="A399" s="1">
        <v>220066</v>
      </c>
      <c r="B399" s="1">
        <v>220066</v>
      </c>
      <c r="C399" s="1" t="s">
        <v>71</v>
      </c>
      <c r="D399" s="3">
        <v>44639</v>
      </c>
      <c r="E399" s="4">
        <v>0.45347222222222222</v>
      </c>
      <c r="F399" s="5">
        <v>44621</v>
      </c>
      <c r="G399" s="3">
        <v>44639</v>
      </c>
      <c r="H399" s="4">
        <v>0.50694444444444442</v>
      </c>
      <c r="I399" s="4">
        <f t="shared" si="18"/>
        <v>5.3472222222222199E-2</v>
      </c>
      <c r="J399" s="1">
        <v>4</v>
      </c>
      <c r="K399" s="1" t="s">
        <v>1896</v>
      </c>
      <c r="L399" s="1" t="s">
        <v>2243</v>
      </c>
      <c r="M399" s="1" t="s">
        <v>75</v>
      </c>
      <c r="N399" s="1" t="s">
        <v>170</v>
      </c>
      <c r="O399" s="1" t="s">
        <v>473</v>
      </c>
      <c r="P399" s="1" t="s">
        <v>172</v>
      </c>
      <c r="Q399" s="1" t="s">
        <v>78</v>
      </c>
      <c r="R399" s="1" t="s">
        <v>1927</v>
      </c>
      <c r="S399" s="1" t="s">
        <v>1927</v>
      </c>
      <c r="T399" s="1" t="s">
        <v>2244</v>
      </c>
      <c r="U399" s="75" t="s">
        <v>72</v>
      </c>
      <c r="V399" s="1" t="s">
        <v>1900</v>
      </c>
      <c r="W399" s="1" t="s">
        <v>813</v>
      </c>
      <c r="X399" s="1" t="s">
        <v>813</v>
      </c>
      <c r="Y399" s="1" t="s">
        <v>814</v>
      </c>
      <c r="Z399" s="1" t="s">
        <v>84</v>
      </c>
      <c r="AA399" s="1" t="s">
        <v>72</v>
      </c>
      <c r="AB399" s="1" t="s">
        <v>140</v>
      </c>
      <c r="AC399" s="1" t="s">
        <v>141</v>
      </c>
      <c r="AD399" s="1" t="s">
        <v>87</v>
      </c>
      <c r="AE399" s="1">
        <v>42</v>
      </c>
      <c r="AF399" s="1" t="s">
        <v>88</v>
      </c>
      <c r="AG399" s="1">
        <v>5.2</v>
      </c>
      <c r="AH399" s="1" t="s">
        <v>954</v>
      </c>
      <c r="AI399" s="1" t="s">
        <v>90</v>
      </c>
      <c r="AJ399" s="1" t="s">
        <v>91</v>
      </c>
      <c r="AK399" s="1" t="s">
        <v>1217</v>
      </c>
      <c r="AL399" s="1" t="s">
        <v>72</v>
      </c>
      <c r="AM399" s="1" t="s">
        <v>72</v>
      </c>
      <c r="AN399" s="1" t="s">
        <v>72</v>
      </c>
      <c r="AO399" s="1" t="s">
        <v>72</v>
      </c>
      <c r="AP399" s="1" t="s">
        <v>72</v>
      </c>
      <c r="AQ399" s="1" t="s">
        <v>72</v>
      </c>
      <c r="AR399" s="1" t="s">
        <v>220</v>
      </c>
      <c r="AS399" s="1" t="s">
        <v>72</v>
      </c>
      <c r="AT399" s="1" t="s">
        <v>72</v>
      </c>
      <c r="AU399" s="3">
        <v>44639</v>
      </c>
      <c r="AV399" s="1" t="s">
        <v>72</v>
      </c>
      <c r="AW399" s="1" t="s">
        <v>72</v>
      </c>
      <c r="AX399" s="1" t="s">
        <v>72</v>
      </c>
      <c r="AY399" s="1" t="s">
        <v>72</v>
      </c>
      <c r="AZ399" s="1" t="s">
        <v>72</v>
      </c>
      <c r="BA399" s="1" t="s">
        <v>72</v>
      </c>
      <c r="BB399" s="1" t="s">
        <v>72</v>
      </c>
      <c r="BC399" s="1" t="s">
        <v>72</v>
      </c>
      <c r="BD399" s="1" t="s">
        <v>72</v>
      </c>
      <c r="BE399" s="1" t="s">
        <v>72</v>
      </c>
      <c r="BF399" s="1" t="s">
        <v>72</v>
      </c>
      <c r="BG399" s="1" t="s">
        <v>72</v>
      </c>
      <c r="BH399" s="1" t="s">
        <v>88</v>
      </c>
      <c r="BI399" s="1" t="s">
        <v>79</v>
      </c>
      <c r="BJ399" s="1" t="s">
        <v>72</v>
      </c>
      <c r="BK399" s="1" t="s">
        <v>72</v>
      </c>
      <c r="BL399" s="1" t="s">
        <v>72</v>
      </c>
      <c r="BM399" s="1" t="s">
        <v>72</v>
      </c>
      <c r="BN399" s="1" t="s">
        <v>72</v>
      </c>
      <c r="BO399" s="1" t="s">
        <v>72</v>
      </c>
      <c r="BP399" s="1" t="s">
        <v>72</v>
      </c>
      <c r="BQ399" s="1" t="s">
        <v>160</v>
      </c>
      <c r="BR399" s="1"/>
    </row>
    <row r="400" spans="1:70" ht="20.45" customHeight="1">
      <c r="A400" s="1" t="s">
        <v>2245</v>
      </c>
      <c r="B400" s="1">
        <v>220067</v>
      </c>
      <c r="C400" s="1" t="s">
        <v>497</v>
      </c>
      <c r="D400" s="3">
        <v>44639</v>
      </c>
      <c r="E400" s="4">
        <v>0.61319444444444449</v>
      </c>
      <c r="F400" s="5">
        <v>44621</v>
      </c>
      <c r="G400" s="3">
        <v>44639</v>
      </c>
      <c r="H400" s="4">
        <v>0.64583333333333337</v>
      </c>
      <c r="I400" s="4">
        <f t="shared" si="18"/>
        <v>3.2638888888888884E-2</v>
      </c>
      <c r="J400" s="1">
        <v>3</v>
      </c>
      <c r="K400" s="1" t="s">
        <v>1896</v>
      </c>
      <c r="L400" s="1" t="s">
        <v>2246</v>
      </c>
      <c r="M400" s="1" t="s">
        <v>75</v>
      </c>
      <c r="N400" s="1" t="s">
        <v>2247</v>
      </c>
      <c r="O400" s="1" t="s">
        <v>497</v>
      </c>
      <c r="P400" s="1" t="s">
        <v>78</v>
      </c>
      <c r="Q400" s="1" t="s">
        <v>78</v>
      </c>
      <c r="R400" s="1" t="s">
        <v>1898</v>
      </c>
      <c r="S400" s="1" t="s">
        <v>1898</v>
      </c>
      <c r="T400" s="34" t="s">
        <v>72</v>
      </c>
      <c r="U400" s="1" t="s">
        <v>2248</v>
      </c>
      <c r="V400" s="1" t="s">
        <v>2037</v>
      </c>
      <c r="W400" s="1" t="s">
        <v>83</v>
      </c>
      <c r="X400" s="1" t="s">
        <v>2161</v>
      </c>
      <c r="Y400" s="1" t="s">
        <v>83</v>
      </c>
      <c r="Z400" s="1" t="s">
        <v>490</v>
      </c>
      <c r="AA400" s="1" t="s">
        <v>72</v>
      </c>
      <c r="AB400" s="1" t="s">
        <v>491</v>
      </c>
      <c r="AC400" s="1" t="s">
        <v>492</v>
      </c>
      <c r="AD400" s="1" t="s">
        <v>87</v>
      </c>
      <c r="AE400" s="1">
        <v>50</v>
      </c>
      <c r="AF400" s="1" t="s">
        <v>88</v>
      </c>
      <c r="AG400" s="1">
        <v>5.6</v>
      </c>
      <c r="AH400" s="1" t="s">
        <v>414</v>
      </c>
      <c r="AI400" s="1" t="s">
        <v>90</v>
      </c>
      <c r="AJ400" s="1" t="s">
        <v>91</v>
      </c>
      <c r="AK400" s="1" t="s">
        <v>92</v>
      </c>
      <c r="AL400" s="1" t="s">
        <v>72</v>
      </c>
      <c r="AM400" s="1" t="s">
        <v>72</v>
      </c>
      <c r="AN400" s="1" t="s">
        <v>72</v>
      </c>
      <c r="AO400" s="1" t="s">
        <v>72</v>
      </c>
      <c r="AP400" s="1" t="s">
        <v>72</v>
      </c>
      <c r="AQ400" s="1" t="s">
        <v>72</v>
      </c>
      <c r="AR400" s="1" t="s">
        <v>689</v>
      </c>
      <c r="AS400" s="1" t="s">
        <v>72</v>
      </c>
      <c r="AT400" s="1" t="s">
        <v>72</v>
      </c>
      <c r="AU400" s="3">
        <v>44639</v>
      </c>
      <c r="AV400" s="4">
        <v>0.66805555555555562</v>
      </c>
      <c r="AW400" s="4">
        <v>0.77083333333333337</v>
      </c>
      <c r="AX400" s="4">
        <f>AW400-AV400</f>
        <v>0.10277777777777775</v>
      </c>
      <c r="AY400" s="4">
        <f t="shared" ref="AY400:AY409" si="22">AW400-H400</f>
        <v>0.125</v>
      </c>
      <c r="AZ400" s="4">
        <f t="shared" ref="AZ400:AZ409" si="23">AW400-E400</f>
        <v>0.15763888888888888</v>
      </c>
      <c r="BA400" s="1" t="s">
        <v>2249</v>
      </c>
      <c r="BB400" s="1" t="s">
        <v>2249</v>
      </c>
      <c r="BC400" s="1" t="s">
        <v>1675</v>
      </c>
      <c r="BD400" s="1">
        <v>15</v>
      </c>
      <c r="BE400" s="1" t="s">
        <v>742</v>
      </c>
      <c r="BF400" s="1" t="s">
        <v>75</v>
      </c>
      <c r="BG400" s="1" t="s">
        <v>75</v>
      </c>
      <c r="BH400" s="1" t="s">
        <v>88</v>
      </c>
      <c r="BI400" s="1" t="s">
        <v>96</v>
      </c>
      <c r="BJ400" s="1" t="s">
        <v>72</v>
      </c>
      <c r="BK400" s="1" t="s">
        <v>2250</v>
      </c>
      <c r="BL400" s="1" t="s">
        <v>72</v>
      </c>
      <c r="BM400" s="1">
        <v>67</v>
      </c>
      <c r="BN400" s="1" t="s">
        <v>72</v>
      </c>
      <c r="BO400" s="1" t="s">
        <v>72</v>
      </c>
      <c r="BP400" s="1" t="s">
        <v>72</v>
      </c>
      <c r="BQ400" s="21" t="s">
        <v>99</v>
      </c>
      <c r="BR400" s="1"/>
    </row>
    <row r="401" spans="1:70" ht="20.45" customHeight="1">
      <c r="A401" s="1" t="s">
        <v>2251</v>
      </c>
      <c r="B401" s="1">
        <v>220068</v>
      </c>
      <c r="C401" s="1" t="s">
        <v>71</v>
      </c>
      <c r="D401" s="3">
        <v>44642</v>
      </c>
      <c r="E401" s="4">
        <v>0.4826388888888889</v>
      </c>
      <c r="F401" s="5">
        <v>44621</v>
      </c>
      <c r="G401" s="3">
        <v>44642</v>
      </c>
      <c r="H401" s="4">
        <v>0.57638888888888895</v>
      </c>
      <c r="I401" s="4">
        <f t="shared" si="18"/>
        <v>9.3750000000000056E-2</v>
      </c>
      <c r="J401" s="1">
        <v>4</v>
      </c>
      <c r="K401" s="1" t="s">
        <v>1896</v>
      </c>
      <c r="L401" s="1" t="s">
        <v>2252</v>
      </c>
      <c r="M401" s="1" t="s">
        <v>75</v>
      </c>
      <c r="N401" s="1" t="s">
        <v>1915</v>
      </c>
      <c r="O401" s="1" t="s">
        <v>77</v>
      </c>
      <c r="P401" s="1" t="s">
        <v>78</v>
      </c>
      <c r="Q401" s="1" t="s">
        <v>78</v>
      </c>
      <c r="R401" s="1" t="s">
        <v>1898</v>
      </c>
      <c r="S401" s="1" t="s">
        <v>1898</v>
      </c>
      <c r="T401" s="34" t="s">
        <v>72</v>
      </c>
      <c r="U401" s="1" t="s">
        <v>2253</v>
      </c>
      <c r="V401" s="1" t="s">
        <v>1900</v>
      </c>
      <c r="W401" s="1" t="s">
        <v>813</v>
      </c>
      <c r="X401" s="1" t="s">
        <v>813</v>
      </c>
      <c r="Y401" s="1" t="s">
        <v>814</v>
      </c>
      <c r="Z401" s="1" t="s">
        <v>84</v>
      </c>
      <c r="AA401" s="1" t="s">
        <v>72</v>
      </c>
      <c r="AB401" s="1" t="s">
        <v>140</v>
      </c>
      <c r="AC401" s="1" t="s">
        <v>141</v>
      </c>
      <c r="AD401" s="1" t="s">
        <v>126</v>
      </c>
      <c r="AE401" s="1">
        <v>54</v>
      </c>
      <c r="AF401" s="1" t="s">
        <v>88</v>
      </c>
      <c r="AG401" s="1">
        <v>4.8</v>
      </c>
      <c r="AH401" s="1" t="s">
        <v>414</v>
      </c>
      <c r="AI401" s="1" t="s">
        <v>90</v>
      </c>
      <c r="AJ401" s="1" t="s">
        <v>91</v>
      </c>
      <c r="AK401" s="1" t="s">
        <v>1217</v>
      </c>
      <c r="AL401" s="1" t="s">
        <v>72</v>
      </c>
      <c r="AM401" s="1" t="s">
        <v>217</v>
      </c>
      <c r="AN401" s="1">
        <v>2</v>
      </c>
      <c r="AO401" s="21" t="s">
        <v>2254</v>
      </c>
      <c r="AP401" s="1" t="s">
        <v>72</v>
      </c>
      <c r="AQ401" s="1" t="s">
        <v>72</v>
      </c>
      <c r="AR401" s="1" t="s">
        <v>220</v>
      </c>
      <c r="AS401" s="1" t="s">
        <v>72</v>
      </c>
      <c r="AT401" s="1" t="s">
        <v>72</v>
      </c>
      <c r="AU401" s="3">
        <v>44642</v>
      </c>
      <c r="AV401" s="4">
        <v>0.625</v>
      </c>
      <c r="AW401" s="4">
        <v>0.69791666666666663</v>
      </c>
      <c r="AX401" s="4">
        <f>AW401-AV401</f>
        <v>7.291666666666663E-2</v>
      </c>
      <c r="AY401" s="4">
        <f t="shared" si="22"/>
        <v>0.12152777777777768</v>
      </c>
      <c r="AZ401" s="4">
        <f t="shared" si="23"/>
        <v>0.21527777777777773</v>
      </c>
      <c r="BA401" s="1" t="s">
        <v>1336</v>
      </c>
      <c r="BB401" s="1" t="s">
        <v>1336</v>
      </c>
      <c r="BC401" s="1" t="s">
        <v>1675</v>
      </c>
      <c r="BD401" s="1">
        <v>15</v>
      </c>
      <c r="BE401" s="1" t="s">
        <v>95</v>
      </c>
      <c r="BF401" s="1" t="s">
        <v>75</v>
      </c>
      <c r="BG401" s="1" t="s">
        <v>72</v>
      </c>
      <c r="BH401" s="1" t="s">
        <v>88</v>
      </c>
      <c r="BI401" s="1" t="s">
        <v>96</v>
      </c>
      <c r="BJ401" s="1" t="s">
        <v>72</v>
      </c>
      <c r="BK401" s="1" t="s">
        <v>1343</v>
      </c>
      <c r="BL401" s="1" t="s">
        <v>72</v>
      </c>
      <c r="BM401" s="1">
        <v>49</v>
      </c>
      <c r="BN401" s="1" t="s">
        <v>72</v>
      </c>
      <c r="BO401" s="1" t="s">
        <v>72</v>
      </c>
      <c r="BP401" s="1" t="s">
        <v>72</v>
      </c>
      <c r="BQ401" s="21" t="s">
        <v>99</v>
      </c>
      <c r="BR401" s="21" t="s">
        <v>100</v>
      </c>
    </row>
    <row r="402" spans="1:70" ht="20.45" customHeight="1">
      <c r="A402" s="1" t="s">
        <v>2255</v>
      </c>
      <c r="B402" s="1">
        <v>220068</v>
      </c>
      <c r="C402" s="1" t="s">
        <v>71</v>
      </c>
      <c r="D402" s="3">
        <v>44642</v>
      </c>
      <c r="E402" s="4">
        <v>0.4826388888888889</v>
      </c>
      <c r="F402" s="5">
        <v>44621</v>
      </c>
      <c r="G402" s="3">
        <v>44642</v>
      </c>
      <c r="H402" s="4">
        <v>0.57638888888888895</v>
      </c>
      <c r="I402" s="4">
        <f>H402-E402</f>
        <v>9.3750000000000056E-2</v>
      </c>
      <c r="J402" s="1">
        <v>4</v>
      </c>
      <c r="K402" s="1" t="s">
        <v>1896</v>
      </c>
      <c r="L402" s="1" t="s">
        <v>2252</v>
      </c>
      <c r="M402" s="1" t="s">
        <v>75</v>
      </c>
      <c r="N402" s="1" t="s">
        <v>617</v>
      </c>
      <c r="O402" s="1" t="s">
        <v>77</v>
      </c>
      <c r="P402" s="1" t="s">
        <v>78</v>
      </c>
      <c r="Q402" s="1" t="s">
        <v>78</v>
      </c>
      <c r="R402" s="1" t="s">
        <v>1898</v>
      </c>
      <c r="S402" s="1" t="s">
        <v>1898</v>
      </c>
      <c r="T402" s="34" t="s">
        <v>72</v>
      </c>
      <c r="U402" s="75" t="s">
        <v>72</v>
      </c>
      <c r="V402" s="1" t="s">
        <v>1900</v>
      </c>
      <c r="W402" s="1" t="s">
        <v>813</v>
      </c>
      <c r="X402" s="1" t="s">
        <v>813</v>
      </c>
      <c r="Y402" s="1" t="s">
        <v>814</v>
      </c>
      <c r="Z402" s="1" t="s">
        <v>84</v>
      </c>
      <c r="AA402" s="1" t="s">
        <v>72</v>
      </c>
      <c r="AB402" s="1" t="s">
        <v>140</v>
      </c>
      <c r="AC402" s="1" t="s">
        <v>141</v>
      </c>
      <c r="AD402" s="1" t="s">
        <v>126</v>
      </c>
      <c r="AE402" s="1">
        <v>54</v>
      </c>
      <c r="AF402" s="1" t="s">
        <v>88</v>
      </c>
      <c r="AG402" s="1">
        <v>4.8</v>
      </c>
      <c r="AH402" s="1" t="s">
        <v>414</v>
      </c>
      <c r="AI402" s="1" t="s">
        <v>90</v>
      </c>
      <c r="AJ402" s="1" t="s">
        <v>91</v>
      </c>
      <c r="AK402" s="1" t="s">
        <v>1217</v>
      </c>
      <c r="AL402" s="1" t="s">
        <v>72</v>
      </c>
      <c r="AM402" s="1" t="s">
        <v>217</v>
      </c>
      <c r="AN402" s="1">
        <v>2</v>
      </c>
      <c r="AO402" s="21" t="s">
        <v>2254</v>
      </c>
      <c r="AP402" s="1" t="s">
        <v>72</v>
      </c>
      <c r="AQ402" s="1" t="s">
        <v>72</v>
      </c>
      <c r="AR402" s="1" t="s">
        <v>220</v>
      </c>
      <c r="AS402" s="1" t="s">
        <v>72</v>
      </c>
      <c r="AT402" s="1" t="s">
        <v>72</v>
      </c>
      <c r="AU402" s="3">
        <v>44642</v>
      </c>
      <c r="AV402" s="4">
        <v>0.625</v>
      </c>
      <c r="AW402" s="4">
        <v>0.69791666666666663</v>
      </c>
      <c r="AX402" s="4">
        <f>AW402-AV402</f>
        <v>7.291666666666663E-2</v>
      </c>
      <c r="AY402" s="4">
        <f t="shared" si="22"/>
        <v>0.12152777777777768</v>
      </c>
      <c r="AZ402" s="4">
        <f t="shared" si="23"/>
        <v>0.21527777777777773</v>
      </c>
      <c r="BA402" s="1" t="s">
        <v>1336</v>
      </c>
      <c r="BB402" s="1" t="s">
        <v>1336</v>
      </c>
      <c r="BC402" s="1" t="s">
        <v>1675</v>
      </c>
      <c r="BD402" s="1">
        <v>15</v>
      </c>
      <c r="BE402" s="1" t="s">
        <v>95</v>
      </c>
      <c r="BF402" s="1" t="s">
        <v>75</v>
      </c>
      <c r="BG402" s="1" t="s">
        <v>72</v>
      </c>
      <c r="BH402" s="1" t="s">
        <v>88</v>
      </c>
      <c r="BI402" s="1" t="s">
        <v>96</v>
      </c>
      <c r="BJ402" s="1" t="s">
        <v>72</v>
      </c>
      <c r="BK402" s="10" t="s">
        <v>1377</v>
      </c>
      <c r="BL402" s="10" t="s">
        <v>72</v>
      </c>
      <c r="BM402" s="10">
        <v>20</v>
      </c>
      <c r="BN402" s="1" t="s">
        <v>72</v>
      </c>
      <c r="BO402" s="1" t="s">
        <v>72</v>
      </c>
      <c r="BP402" s="1" t="s">
        <v>72</v>
      </c>
      <c r="BQ402" s="21" t="s">
        <v>99</v>
      </c>
      <c r="BR402" s="21" t="s">
        <v>100</v>
      </c>
    </row>
    <row r="403" spans="1:70" ht="20.45" customHeight="1">
      <c r="A403" s="1" t="s">
        <v>2256</v>
      </c>
      <c r="B403" s="1">
        <v>220069</v>
      </c>
      <c r="C403" s="1" t="s">
        <v>71</v>
      </c>
      <c r="D403" s="3">
        <v>44643</v>
      </c>
      <c r="E403" s="4">
        <v>0.49861111111111112</v>
      </c>
      <c r="F403" s="5">
        <v>44621</v>
      </c>
      <c r="G403" s="3">
        <v>44643</v>
      </c>
      <c r="H403" s="4">
        <v>0.57430555555555551</v>
      </c>
      <c r="I403" s="4">
        <f>H403-E403</f>
        <v>7.5694444444444398E-2</v>
      </c>
      <c r="J403" s="1">
        <v>7</v>
      </c>
      <c r="K403" s="1" t="s">
        <v>1896</v>
      </c>
      <c r="L403" s="1" t="s">
        <v>2257</v>
      </c>
      <c r="M403" s="1" t="s">
        <v>75</v>
      </c>
      <c r="N403" s="1" t="s">
        <v>2172</v>
      </c>
      <c r="O403" s="1" t="s">
        <v>77</v>
      </c>
      <c r="P403" s="1" t="s">
        <v>78</v>
      </c>
      <c r="Q403" s="1" t="s">
        <v>78</v>
      </c>
      <c r="R403" s="1" t="s">
        <v>1898</v>
      </c>
      <c r="S403" s="1" t="s">
        <v>1898</v>
      </c>
      <c r="T403" s="34" t="s">
        <v>72</v>
      </c>
      <c r="U403" s="1" t="s">
        <v>2258</v>
      </c>
      <c r="V403" s="1" t="s">
        <v>1900</v>
      </c>
      <c r="W403" s="1" t="s">
        <v>813</v>
      </c>
      <c r="X403" s="1" t="s">
        <v>813</v>
      </c>
      <c r="Y403" s="1" t="s">
        <v>814</v>
      </c>
      <c r="Z403" s="1" t="s">
        <v>84</v>
      </c>
      <c r="AA403" s="1" t="s">
        <v>72</v>
      </c>
      <c r="AB403" s="1" t="s">
        <v>140</v>
      </c>
      <c r="AC403" s="1" t="s">
        <v>141</v>
      </c>
      <c r="AD403" s="1" t="s">
        <v>126</v>
      </c>
      <c r="AE403" s="1">
        <v>70</v>
      </c>
      <c r="AF403" s="1" t="s">
        <v>88</v>
      </c>
      <c r="AG403" s="1">
        <v>5.2</v>
      </c>
      <c r="AH403" s="1" t="s">
        <v>954</v>
      </c>
      <c r="AI403" s="1" t="s">
        <v>90</v>
      </c>
      <c r="AJ403" s="1" t="s">
        <v>91</v>
      </c>
      <c r="AK403" s="1" t="s">
        <v>92</v>
      </c>
      <c r="AL403" s="1" t="s">
        <v>72</v>
      </c>
      <c r="AM403" s="1" t="s">
        <v>217</v>
      </c>
      <c r="AN403" s="1">
        <v>2</v>
      </c>
      <c r="AO403" s="21" t="s">
        <v>1218</v>
      </c>
      <c r="AP403" s="1" t="s">
        <v>72</v>
      </c>
      <c r="AQ403" s="1" t="s">
        <v>72</v>
      </c>
      <c r="AR403" s="1" t="s">
        <v>220</v>
      </c>
      <c r="AS403" s="1" t="s">
        <v>72</v>
      </c>
      <c r="AT403" s="1" t="s">
        <v>72</v>
      </c>
      <c r="AU403" s="3">
        <v>44643</v>
      </c>
      <c r="AV403" s="4">
        <v>0.63680555555555551</v>
      </c>
      <c r="AW403" s="4">
        <v>0.73402777777777783</v>
      </c>
      <c r="AX403" s="4">
        <f t="shared" ref="AX403:AX409" si="24">AW403-AV403</f>
        <v>9.7222222222222321E-2</v>
      </c>
      <c r="AY403" s="4">
        <f t="shared" si="22"/>
        <v>0.15972222222222232</v>
      </c>
      <c r="AZ403" s="4">
        <f t="shared" si="23"/>
        <v>0.23541666666666672</v>
      </c>
      <c r="BA403" s="1" t="s">
        <v>2259</v>
      </c>
      <c r="BB403" s="1" t="s">
        <v>2259</v>
      </c>
      <c r="BC403" s="1" t="s">
        <v>2260</v>
      </c>
      <c r="BD403" s="1">
        <v>15</v>
      </c>
      <c r="BE403" s="1" t="s">
        <v>742</v>
      </c>
      <c r="BF403" s="1" t="s">
        <v>88</v>
      </c>
      <c r="BG403" s="1" t="s">
        <v>88</v>
      </c>
      <c r="BH403" s="1" t="s">
        <v>88</v>
      </c>
      <c r="BI403" s="1" t="s">
        <v>96</v>
      </c>
      <c r="BJ403" s="1" t="s">
        <v>2140</v>
      </c>
      <c r="BK403" s="1" t="s">
        <v>1343</v>
      </c>
      <c r="BL403" s="1" t="s">
        <v>72</v>
      </c>
      <c r="BM403" s="1">
        <v>47</v>
      </c>
      <c r="BN403" s="1" t="s">
        <v>72</v>
      </c>
      <c r="BO403" s="1" t="s">
        <v>72</v>
      </c>
      <c r="BP403" s="1" t="s">
        <v>72</v>
      </c>
      <c r="BQ403" s="21" t="s">
        <v>99</v>
      </c>
      <c r="BR403" s="21" t="s">
        <v>100</v>
      </c>
    </row>
    <row r="404" spans="1:70" ht="20.45" customHeight="1">
      <c r="A404" s="1" t="s">
        <v>2261</v>
      </c>
      <c r="B404" s="1">
        <v>220069</v>
      </c>
      <c r="C404" s="1" t="s">
        <v>71</v>
      </c>
      <c r="D404" s="3">
        <v>44643</v>
      </c>
      <c r="E404" s="4">
        <v>0.49861111111111112</v>
      </c>
      <c r="F404" s="5">
        <v>44621</v>
      </c>
      <c r="G404" s="3">
        <v>44643</v>
      </c>
      <c r="H404" s="4">
        <v>0.57430555555555551</v>
      </c>
      <c r="I404" s="4">
        <f t="shared" si="18"/>
        <v>7.5694444444444398E-2</v>
      </c>
      <c r="J404" s="1">
        <v>7</v>
      </c>
      <c r="K404" s="1" t="s">
        <v>1896</v>
      </c>
      <c r="L404" s="1" t="s">
        <v>2257</v>
      </c>
      <c r="M404" s="1" t="s">
        <v>75</v>
      </c>
      <c r="N404" s="1" t="s">
        <v>617</v>
      </c>
      <c r="O404" s="1" t="s">
        <v>77</v>
      </c>
      <c r="P404" s="1" t="s">
        <v>78</v>
      </c>
      <c r="Q404" s="1" t="s">
        <v>78</v>
      </c>
      <c r="R404" s="1" t="s">
        <v>1898</v>
      </c>
      <c r="S404" s="1" t="s">
        <v>1898</v>
      </c>
      <c r="T404" s="34" t="s">
        <v>72</v>
      </c>
      <c r="U404" s="1" t="s">
        <v>2262</v>
      </c>
      <c r="V404" s="1" t="s">
        <v>1900</v>
      </c>
      <c r="W404" s="1" t="s">
        <v>813</v>
      </c>
      <c r="X404" s="1" t="s">
        <v>813</v>
      </c>
      <c r="Y404" s="1" t="s">
        <v>814</v>
      </c>
      <c r="Z404" s="1" t="s">
        <v>84</v>
      </c>
      <c r="AA404" s="1" t="s">
        <v>72</v>
      </c>
      <c r="AB404" s="1" t="s">
        <v>140</v>
      </c>
      <c r="AC404" s="1" t="s">
        <v>141</v>
      </c>
      <c r="AD404" s="1" t="s">
        <v>126</v>
      </c>
      <c r="AE404" s="1">
        <v>70</v>
      </c>
      <c r="AF404" s="1" t="s">
        <v>88</v>
      </c>
      <c r="AG404" s="1">
        <v>5.2</v>
      </c>
      <c r="AH404" s="1" t="s">
        <v>954</v>
      </c>
      <c r="AI404" s="1" t="s">
        <v>90</v>
      </c>
      <c r="AJ404" s="1" t="s">
        <v>91</v>
      </c>
      <c r="AK404" s="1" t="s">
        <v>92</v>
      </c>
      <c r="AL404" s="1" t="s">
        <v>72</v>
      </c>
      <c r="AM404" s="1" t="s">
        <v>217</v>
      </c>
      <c r="AN404" s="1">
        <v>2</v>
      </c>
      <c r="AO404" s="21" t="s">
        <v>1218</v>
      </c>
      <c r="AP404" s="1" t="s">
        <v>72</v>
      </c>
      <c r="AQ404" s="1" t="s">
        <v>72</v>
      </c>
      <c r="AR404" s="1" t="s">
        <v>220</v>
      </c>
      <c r="AS404" s="1" t="s">
        <v>72</v>
      </c>
      <c r="AT404" s="1" t="s">
        <v>72</v>
      </c>
      <c r="AU404" s="3">
        <v>44643</v>
      </c>
      <c r="AV404" s="4">
        <v>0.63680555555555551</v>
      </c>
      <c r="AW404" s="4">
        <v>0.73402777777777783</v>
      </c>
      <c r="AX404" s="4">
        <f t="shared" si="24"/>
        <v>9.7222222222222321E-2</v>
      </c>
      <c r="AY404" s="4">
        <f t="shared" si="22"/>
        <v>0.15972222222222232</v>
      </c>
      <c r="AZ404" s="4">
        <f t="shared" si="23"/>
        <v>0.23541666666666672</v>
      </c>
      <c r="BA404" s="1" t="s">
        <v>2259</v>
      </c>
      <c r="BB404" s="1" t="s">
        <v>2259</v>
      </c>
      <c r="BC404" s="1" t="s">
        <v>2260</v>
      </c>
      <c r="BD404" s="1">
        <v>15</v>
      </c>
      <c r="BE404" s="1" t="s">
        <v>742</v>
      </c>
      <c r="BF404" s="1" t="s">
        <v>88</v>
      </c>
      <c r="BG404" s="1" t="s">
        <v>88</v>
      </c>
      <c r="BH404" s="1" t="s">
        <v>88</v>
      </c>
      <c r="BI404" s="1" t="s">
        <v>96</v>
      </c>
      <c r="BJ404" s="1" t="s">
        <v>72</v>
      </c>
      <c r="BK404" s="1" t="s">
        <v>2250</v>
      </c>
      <c r="BL404" s="1" t="s">
        <v>72</v>
      </c>
      <c r="BM404" s="1">
        <v>23</v>
      </c>
      <c r="BN404" s="1" t="s">
        <v>72</v>
      </c>
      <c r="BO404" s="1" t="s">
        <v>72</v>
      </c>
      <c r="BP404" s="1" t="s">
        <v>72</v>
      </c>
      <c r="BQ404" s="21" t="s">
        <v>99</v>
      </c>
      <c r="BR404" s="21" t="s">
        <v>100</v>
      </c>
    </row>
    <row r="405" spans="1:70" ht="20.45" customHeight="1">
      <c r="A405" s="1" t="s">
        <v>2263</v>
      </c>
      <c r="B405" s="1">
        <v>220070</v>
      </c>
      <c r="C405" s="1" t="s">
        <v>71</v>
      </c>
      <c r="D405" s="3">
        <v>44644</v>
      </c>
      <c r="E405" s="4">
        <v>0.53472222222222221</v>
      </c>
      <c r="F405" s="5">
        <v>44621</v>
      </c>
      <c r="G405" s="3">
        <v>44644</v>
      </c>
      <c r="H405" s="4">
        <v>0.92708333333333337</v>
      </c>
      <c r="I405" s="4">
        <f t="shared" si="18"/>
        <v>0.39236111111111116</v>
      </c>
      <c r="J405" s="1">
        <v>2</v>
      </c>
      <c r="K405" s="1" t="s">
        <v>1896</v>
      </c>
      <c r="L405" s="1" t="s">
        <v>2264</v>
      </c>
      <c r="M405" s="1" t="s">
        <v>75</v>
      </c>
      <c r="N405" s="1" t="s">
        <v>2172</v>
      </c>
      <c r="O405" s="1" t="s">
        <v>77</v>
      </c>
      <c r="P405" s="1" t="s">
        <v>78</v>
      </c>
      <c r="Q405" s="1" t="s">
        <v>78</v>
      </c>
      <c r="R405" s="1" t="s">
        <v>1898</v>
      </c>
      <c r="S405" s="1" t="s">
        <v>1927</v>
      </c>
      <c r="T405" s="34" t="s">
        <v>72</v>
      </c>
      <c r="U405" s="1" t="s">
        <v>2265</v>
      </c>
      <c r="V405" s="1" t="s">
        <v>80</v>
      </c>
      <c r="W405" s="1" t="s">
        <v>778</v>
      </c>
      <c r="X405" s="1" t="s">
        <v>779</v>
      </c>
      <c r="Y405" s="1" t="s">
        <v>780</v>
      </c>
      <c r="Z405" s="1" t="s">
        <v>84</v>
      </c>
      <c r="AA405" s="1" t="s">
        <v>72</v>
      </c>
      <c r="AB405" s="1" t="s">
        <v>140</v>
      </c>
      <c r="AC405" s="1" t="s">
        <v>140</v>
      </c>
      <c r="AD405" s="1" t="s">
        <v>87</v>
      </c>
      <c r="AE405" s="1">
        <v>52</v>
      </c>
      <c r="AF405" s="1" t="s">
        <v>88</v>
      </c>
      <c r="AG405" s="1">
        <v>5.3</v>
      </c>
      <c r="AH405" s="1" t="s">
        <v>414</v>
      </c>
      <c r="AI405" s="1" t="s">
        <v>90</v>
      </c>
      <c r="AJ405" s="1" t="s">
        <v>91</v>
      </c>
      <c r="AK405" s="1" t="s">
        <v>92</v>
      </c>
      <c r="AL405" s="1" t="s">
        <v>72</v>
      </c>
      <c r="AM405" s="1" t="s">
        <v>72</v>
      </c>
      <c r="AN405" s="1" t="s">
        <v>72</v>
      </c>
      <c r="AO405" s="1" t="s">
        <v>72</v>
      </c>
      <c r="AP405" s="1" t="s">
        <v>72</v>
      </c>
      <c r="AQ405" s="1" t="s">
        <v>72</v>
      </c>
      <c r="AR405" s="1" t="s">
        <v>220</v>
      </c>
      <c r="AS405" s="1" t="s">
        <v>72</v>
      </c>
      <c r="AT405" s="1" t="s">
        <v>72</v>
      </c>
      <c r="AU405" s="3">
        <v>44644</v>
      </c>
      <c r="AV405" s="4">
        <v>0.94097222222222221</v>
      </c>
      <c r="AW405" s="24">
        <v>1.0138888888888888</v>
      </c>
      <c r="AX405" s="4">
        <f t="shared" si="24"/>
        <v>7.291666666666663E-2</v>
      </c>
      <c r="AY405" s="4">
        <f t="shared" si="22"/>
        <v>8.6805555555555469E-2</v>
      </c>
      <c r="AZ405" s="4">
        <f t="shared" si="23"/>
        <v>0.47916666666666663</v>
      </c>
      <c r="BA405" s="1" t="s">
        <v>2266</v>
      </c>
      <c r="BB405" s="1" t="s">
        <v>2266</v>
      </c>
      <c r="BC405" s="1" t="s">
        <v>2260</v>
      </c>
      <c r="BD405" s="1">
        <v>15</v>
      </c>
      <c r="BE405" s="1" t="s">
        <v>2267</v>
      </c>
      <c r="BF405" s="1" t="s">
        <v>75</v>
      </c>
      <c r="BG405" s="1" t="s">
        <v>75</v>
      </c>
      <c r="BH405" s="1" t="s">
        <v>88</v>
      </c>
      <c r="BI405" s="1" t="s">
        <v>79</v>
      </c>
      <c r="BJ405" s="1" t="s">
        <v>72</v>
      </c>
      <c r="BK405" s="1" t="s">
        <v>2268</v>
      </c>
      <c r="BL405" s="1" t="s">
        <v>72</v>
      </c>
      <c r="BM405" s="1">
        <v>47</v>
      </c>
      <c r="BN405" s="1" t="s">
        <v>72</v>
      </c>
      <c r="BO405" s="1" t="s">
        <v>72</v>
      </c>
      <c r="BP405" s="1" t="s">
        <v>72</v>
      </c>
      <c r="BQ405" s="1" t="s">
        <v>160</v>
      </c>
      <c r="BR405" s="1" t="s">
        <v>768</v>
      </c>
    </row>
    <row r="406" spans="1:70" ht="20.45" customHeight="1">
      <c r="A406" s="1" t="s">
        <v>2269</v>
      </c>
      <c r="B406" s="1">
        <v>220070</v>
      </c>
      <c r="C406" s="1" t="s">
        <v>71</v>
      </c>
      <c r="D406" s="3">
        <v>44644</v>
      </c>
      <c r="E406" s="4">
        <v>0.53472222222222221</v>
      </c>
      <c r="F406" s="5">
        <v>44621</v>
      </c>
      <c r="G406" s="3">
        <v>44644</v>
      </c>
      <c r="H406" s="4">
        <v>0.92708333333333337</v>
      </c>
      <c r="I406" s="4">
        <f>H406-E406</f>
        <v>0.39236111111111116</v>
      </c>
      <c r="J406" s="1">
        <v>2</v>
      </c>
      <c r="K406" s="1" t="s">
        <v>1896</v>
      </c>
      <c r="L406" s="1" t="s">
        <v>2264</v>
      </c>
      <c r="M406" s="1" t="s">
        <v>75</v>
      </c>
      <c r="N406" s="1" t="s">
        <v>617</v>
      </c>
      <c r="O406" s="1" t="s">
        <v>77</v>
      </c>
      <c r="P406" s="1" t="s">
        <v>78</v>
      </c>
      <c r="Q406" s="1" t="s">
        <v>78</v>
      </c>
      <c r="R406" s="1" t="s">
        <v>1898</v>
      </c>
      <c r="S406" s="1" t="s">
        <v>1898</v>
      </c>
      <c r="T406" s="34" t="s">
        <v>72</v>
      </c>
      <c r="U406" s="1" t="s">
        <v>2270</v>
      </c>
      <c r="V406" s="1" t="s">
        <v>80</v>
      </c>
      <c r="W406" s="1" t="s">
        <v>778</v>
      </c>
      <c r="X406" s="1" t="s">
        <v>779</v>
      </c>
      <c r="Y406" s="1" t="s">
        <v>780</v>
      </c>
      <c r="Z406" s="1" t="s">
        <v>84</v>
      </c>
      <c r="AA406" s="1" t="s">
        <v>72</v>
      </c>
      <c r="AB406" s="1" t="s">
        <v>140</v>
      </c>
      <c r="AC406" s="1" t="s">
        <v>140</v>
      </c>
      <c r="AD406" s="1" t="s">
        <v>87</v>
      </c>
      <c r="AE406" s="1">
        <v>52</v>
      </c>
      <c r="AF406" s="1" t="s">
        <v>88</v>
      </c>
      <c r="AG406" s="1">
        <v>5.3</v>
      </c>
      <c r="AH406" s="1" t="s">
        <v>414</v>
      </c>
      <c r="AI406" s="1" t="s">
        <v>90</v>
      </c>
      <c r="AJ406" s="1" t="s">
        <v>91</v>
      </c>
      <c r="AK406" s="1" t="s">
        <v>92</v>
      </c>
      <c r="AL406" s="1" t="s">
        <v>72</v>
      </c>
      <c r="AM406" s="1" t="s">
        <v>72</v>
      </c>
      <c r="AN406" s="1" t="s">
        <v>72</v>
      </c>
      <c r="AO406" s="1" t="s">
        <v>72</v>
      </c>
      <c r="AP406" s="1" t="s">
        <v>72</v>
      </c>
      <c r="AQ406" s="1" t="s">
        <v>72</v>
      </c>
      <c r="AR406" s="1" t="s">
        <v>220</v>
      </c>
      <c r="AS406" s="1" t="s">
        <v>72</v>
      </c>
      <c r="AT406" s="1" t="s">
        <v>72</v>
      </c>
      <c r="AU406" s="3">
        <v>44644</v>
      </c>
      <c r="AV406" s="4">
        <v>0.94097222222222221</v>
      </c>
      <c r="AW406" s="24">
        <v>1.0138888888888888</v>
      </c>
      <c r="AX406" s="4">
        <f t="shared" si="24"/>
        <v>7.291666666666663E-2</v>
      </c>
      <c r="AY406" s="4">
        <f t="shared" si="22"/>
        <v>8.6805555555555469E-2</v>
      </c>
      <c r="AZ406" s="4">
        <f t="shared" si="23"/>
        <v>0.47916666666666663</v>
      </c>
      <c r="BA406" s="1" t="s">
        <v>2266</v>
      </c>
      <c r="BB406" s="1" t="s">
        <v>2266</v>
      </c>
      <c r="BC406" s="1" t="s">
        <v>2260</v>
      </c>
      <c r="BD406" s="1">
        <v>15</v>
      </c>
      <c r="BE406" s="1" t="s">
        <v>2267</v>
      </c>
      <c r="BF406" s="1" t="s">
        <v>75</v>
      </c>
      <c r="BG406" s="1" t="s">
        <v>75</v>
      </c>
      <c r="BH406" s="1" t="s">
        <v>88</v>
      </c>
      <c r="BI406" s="1" t="s">
        <v>72</v>
      </c>
      <c r="BJ406" s="1" t="s">
        <v>72</v>
      </c>
      <c r="BK406" s="1" t="s">
        <v>2250</v>
      </c>
      <c r="BL406" s="1" t="s">
        <v>72</v>
      </c>
      <c r="BM406" s="1">
        <v>23</v>
      </c>
      <c r="BN406" s="1" t="s">
        <v>72</v>
      </c>
      <c r="BO406" s="1" t="s">
        <v>72</v>
      </c>
      <c r="BP406" s="1" t="s">
        <v>72</v>
      </c>
      <c r="BQ406" s="1" t="s">
        <v>547</v>
      </c>
      <c r="BR406" s="1"/>
    </row>
    <row r="407" spans="1:70" ht="20.45" customHeight="1">
      <c r="A407" s="1" t="s">
        <v>2271</v>
      </c>
      <c r="B407" s="1">
        <v>220071</v>
      </c>
      <c r="C407" s="1" t="s">
        <v>71</v>
      </c>
      <c r="D407" s="3">
        <v>44645</v>
      </c>
      <c r="E407" s="4">
        <v>0.90625</v>
      </c>
      <c r="F407" s="5">
        <v>44621</v>
      </c>
      <c r="G407" s="3">
        <v>44645</v>
      </c>
      <c r="H407" s="4">
        <v>0.94097222222222221</v>
      </c>
      <c r="I407" s="4">
        <f t="shared" ref="I407" si="25">H407-E407</f>
        <v>3.472222222222221E-2</v>
      </c>
      <c r="J407" s="1">
        <v>0</v>
      </c>
      <c r="K407" s="1" t="s">
        <v>1896</v>
      </c>
      <c r="L407" s="1" t="s">
        <v>2272</v>
      </c>
      <c r="M407" s="1" t="s">
        <v>75</v>
      </c>
      <c r="N407" s="1" t="s">
        <v>2172</v>
      </c>
      <c r="O407" s="1" t="s">
        <v>77</v>
      </c>
      <c r="P407" s="1" t="s">
        <v>78</v>
      </c>
      <c r="Q407" s="1" t="s">
        <v>78</v>
      </c>
      <c r="R407" s="1" t="s">
        <v>1898</v>
      </c>
      <c r="S407" s="1" t="s">
        <v>1927</v>
      </c>
      <c r="T407" s="34" t="s">
        <v>72</v>
      </c>
      <c r="U407" s="1" t="s">
        <v>2273</v>
      </c>
      <c r="V407" s="1" t="s">
        <v>2037</v>
      </c>
      <c r="W407" s="1" t="s">
        <v>83</v>
      </c>
      <c r="X407" s="1" t="s">
        <v>123</v>
      </c>
      <c r="Y407" s="1" t="s">
        <v>83</v>
      </c>
      <c r="Z407" s="1" t="s">
        <v>84</v>
      </c>
      <c r="AA407" s="1" t="s">
        <v>72</v>
      </c>
      <c r="AB407" s="1" t="s">
        <v>85</v>
      </c>
      <c r="AC407" s="1" t="s">
        <v>86</v>
      </c>
      <c r="AD407" s="1" t="s">
        <v>87</v>
      </c>
      <c r="AE407" s="1">
        <v>60</v>
      </c>
      <c r="AF407" s="1" t="s">
        <v>88</v>
      </c>
      <c r="AG407" s="1">
        <v>5.0999999999999996</v>
      </c>
      <c r="AH407" s="1" t="s">
        <v>299</v>
      </c>
      <c r="AI407" s="1" t="s">
        <v>90</v>
      </c>
      <c r="AJ407" s="1" t="s">
        <v>91</v>
      </c>
      <c r="AK407" s="1" t="s">
        <v>92</v>
      </c>
      <c r="AL407" s="1" t="s">
        <v>72</v>
      </c>
      <c r="AM407" s="1" t="s">
        <v>72</v>
      </c>
      <c r="AN407" s="1" t="s">
        <v>72</v>
      </c>
      <c r="AO407" s="1" t="s">
        <v>72</v>
      </c>
      <c r="AP407" s="1" t="s">
        <v>72</v>
      </c>
      <c r="AQ407" s="1" t="s">
        <v>72</v>
      </c>
      <c r="AR407" s="1" t="s">
        <v>2274</v>
      </c>
      <c r="AS407" s="1" t="s">
        <v>72</v>
      </c>
      <c r="AT407" s="1" t="s">
        <v>72</v>
      </c>
      <c r="AU407" s="3">
        <v>44646</v>
      </c>
      <c r="AV407" s="4">
        <v>1.4027777777777777</v>
      </c>
      <c r="AW407" s="4">
        <v>1.4694444444444443</v>
      </c>
      <c r="AX407" s="4">
        <f t="shared" si="24"/>
        <v>6.6666666666666652E-2</v>
      </c>
      <c r="AY407" s="4">
        <f t="shared" si="22"/>
        <v>0.52847222222222212</v>
      </c>
      <c r="AZ407" s="4">
        <f t="shared" si="23"/>
        <v>0.56319444444444433</v>
      </c>
      <c r="BA407" s="1" t="s">
        <v>2275</v>
      </c>
      <c r="BB407" s="1" t="s">
        <v>2276</v>
      </c>
      <c r="BC407" s="1" t="s">
        <v>1675</v>
      </c>
      <c r="BD407" s="1">
        <v>15</v>
      </c>
      <c r="BE407" s="1" t="s">
        <v>742</v>
      </c>
      <c r="BF407" s="1" t="s">
        <v>75</v>
      </c>
      <c r="BG407" s="1" t="s">
        <v>75</v>
      </c>
      <c r="BH407" s="1" t="s">
        <v>88</v>
      </c>
      <c r="BI407" s="1" t="s">
        <v>79</v>
      </c>
      <c r="BJ407" s="1" t="s">
        <v>72</v>
      </c>
      <c r="BK407" s="1" t="s">
        <v>2277</v>
      </c>
      <c r="BL407" s="1" t="s">
        <v>72</v>
      </c>
      <c r="BM407" s="1">
        <v>47</v>
      </c>
      <c r="BN407" s="1" t="s">
        <v>72</v>
      </c>
      <c r="BO407" s="1" t="s">
        <v>72</v>
      </c>
      <c r="BP407" s="1" t="s">
        <v>72</v>
      </c>
      <c r="BQ407" s="1" t="s">
        <v>160</v>
      </c>
      <c r="BR407" s="1" t="s">
        <v>2048</v>
      </c>
    </row>
    <row r="408" spans="1:70" ht="20.45" customHeight="1">
      <c r="A408" s="1" t="s">
        <v>2278</v>
      </c>
      <c r="B408" s="1">
        <v>220071</v>
      </c>
      <c r="C408" s="1" t="s">
        <v>71</v>
      </c>
      <c r="D408" s="3">
        <v>44645</v>
      </c>
      <c r="E408" s="4">
        <v>0.90625</v>
      </c>
      <c r="F408" s="5">
        <v>44621</v>
      </c>
      <c r="G408" s="3">
        <v>44645</v>
      </c>
      <c r="H408" s="4">
        <v>0.94097222222222221</v>
      </c>
      <c r="I408" s="4">
        <f t="shared" si="18"/>
        <v>3.472222222222221E-2</v>
      </c>
      <c r="J408" s="1">
        <v>0</v>
      </c>
      <c r="K408" s="1" t="s">
        <v>1896</v>
      </c>
      <c r="L408" s="1" t="s">
        <v>2272</v>
      </c>
      <c r="M408" s="1" t="s">
        <v>75</v>
      </c>
      <c r="N408" s="1" t="s">
        <v>617</v>
      </c>
      <c r="O408" s="1" t="s">
        <v>77</v>
      </c>
      <c r="P408" s="1" t="s">
        <v>78</v>
      </c>
      <c r="Q408" s="1" t="s">
        <v>78</v>
      </c>
      <c r="R408" s="1" t="s">
        <v>1898</v>
      </c>
      <c r="S408" s="1" t="s">
        <v>1927</v>
      </c>
      <c r="T408" s="34" t="s">
        <v>72</v>
      </c>
      <c r="U408" s="75" t="s">
        <v>72</v>
      </c>
      <c r="V408" s="1" t="s">
        <v>2037</v>
      </c>
      <c r="W408" s="1" t="s">
        <v>83</v>
      </c>
      <c r="X408" s="1" t="s">
        <v>123</v>
      </c>
      <c r="Y408" s="1" t="s">
        <v>83</v>
      </c>
      <c r="Z408" s="1" t="s">
        <v>84</v>
      </c>
      <c r="AA408" s="1" t="s">
        <v>72</v>
      </c>
      <c r="AB408" s="1" t="s">
        <v>85</v>
      </c>
      <c r="AC408" s="1" t="s">
        <v>86</v>
      </c>
      <c r="AD408" s="1" t="s">
        <v>87</v>
      </c>
      <c r="AE408" s="1">
        <v>60</v>
      </c>
      <c r="AF408" s="1" t="s">
        <v>88</v>
      </c>
      <c r="AG408" s="1">
        <v>5.0999999999999996</v>
      </c>
      <c r="AH408" s="1" t="s">
        <v>299</v>
      </c>
      <c r="AI408" s="1" t="s">
        <v>90</v>
      </c>
      <c r="AJ408" s="1" t="s">
        <v>91</v>
      </c>
      <c r="AK408" s="1" t="s">
        <v>92</v>
      </c>
      <c r="AL408" s="1" t="s">
        <v>72</v>
      </c>
      <c r="AM408" s="1" t="s">
        <v>72</v>
      </c>
      <c r="AN408" s="1" t="s">
        <v>72</v>
      </c>
      <c r="AO408" s="1" t="s">
        <v>72</v>
      </c>
      <c r="AP408" s="1" t="s">
        <v>72</v>
      </c>
      <c r="AQ408" s="1" t="s">
        <v>72</v>
      </c>
      <c r="AR408" s="1" t="s">
        <v>2274</v>
      </c>
      <c r="AS408" s="1" t="s">
        <v>72</v>
      </c>
      <c r="AT408" s="1" t="s">
        <v>72</v>
      </c>
      <c r="AU408" s="3">
        <v>44646</v>
      </c>
      <c r="AV408" s="4">
        <v>1.4027777777777777</v>
      </c>
      <c r="AW408" s="4">
        <v>1.4694444444444443</v>
      </c>
      <c r="AX408" s="4">
        <f t="shared" si="24"/>
        <v>6.6666666666666652E-2</v>
      </c>
      <c r="AY408" s="4">
        <f t="shared" si="22"/>
        <v>0.52847222222222212</v>
      </c>
      <c r="AZ408" s="4">
        <f t="shared" si="23"/>
        <v>0.56319444444444433</v>
      </c>
      <c r="BA408" s="1" t="s">
        <v>2275</v>
      </c>
      <c r="BB408" s="1" t="s">
        <v>2276</v>
      </c>
      <c r="BC408" s="1" t="s">
        <v>1675</v>
      </c>
      <c r="BD408" s="1">
        <v>15</v>
      </c>
      <c r="BE408" s="1" t="s">
        <v>742</v>
      </c>
      <c r="BF408" s="1" t="s">
        <v>75</v>
      </c>
      <c r="BG408" s="1" t="s">
        <v>72</v>
      </c>
      <c r="BH408" s="1" t="s">
        <v>88</v>
      </c>
      <c r="BI408" s="1" t="s">
        <v>79</v>
      </c>
      <c r="BJ408" s="1" t="s">
        <v>72</v>
      </c>
      <c r="BK408" s="1" t="s">
        <v>2250</v>
      </c>
      <c r="BL408" s="1" t="s">
        <v>72</v>
      </c>
      <c r="BM408" s="1">
        <v>23</v>
      </c>
      <c r="BN408" s="1" t="s">
        <v>72</v>
      </c>
      <c r="BO408" s="1" t="s">
        <v>72</v>
      </c>
      <c r="BP408" s="1" t="s">
        <v>72</v>
      </c>
      <c r="BQ408" s="1" t="s">
        <v>160</v>
      </c>
      <c r="BR408" s="1" t="s">
        <v>2048</v>
      </c>
    </row>
    <row r="409" spans="1:70" ht="20.45" customHeight="1">
      <c r="A409" s="1" t="s">
        <v>2279</v>
      </c>
      <c r="B409" s="1">
        <v>220071</v>
      </c>
      <c r="C409" s="1" t="s">
        <v>71</v>
      </c>
      <c r="D409" s="3">
        <v>44645</v>
      </c>
      <c r="E409" s="4">
        <v>0.90625</v>
      </c>
      <c r="F409" s="5">
        <v>44621</v>
      </c>
      <c r="G409" s="3">
        <v>44645</v>
      </c>
      <c r="H409" s="4">
        <v>0.94097222222222221</v>
      </c>
      <c r="I409" s="4">
        <f>H409-E409</f>
        <v>3.472222222222221E-2</v>
      </c>
      <c r="J409" s="1">
        <v>0</v>
      </c>
      <c r="K409" s="1" t="s">
        <v>1896</v>
      </c>
      <c r="L409" s="1" t="s">
        <v>2272</v>
      </c>
      <c r="M409" s="1" t="s">
        <v>75</v>
      </c>
      <c r="N409" s="1" t="s">
        <v>1915</v>
      </c>
      <c r="O409" s="1" t="s">
        <v>77</v>
      </c>
      <c r="P409" s="1" t="s">
        <v>78</v>
      </c>
      <c r="Q409" s="1" t="s">
        <v>78</v>
      </c>
      <c r="R409" s="1" t="s">
        <v>1898</v>
      </c>
      <c r="S409" s="1" t="s">
        <v>1927</v>
      </c>
      <c r="T409" s="34" t="s">
        <v>72</v>
      </c>
      <c r="U409" s="1" t="s">
        <v>2280</v>
      </c>
      <c r="V409" s="1" t="s">
        <v>2037</v>
      </c>
      <c r="W409" s="1" t="s">
        <v>83</v>
      </c>
      <c r="X409" s="1" t="s">
        <v>123</v>
      </c>
      <c r="Y409" s="1" t="s">
        <v>83</v>
      </c>
      <c r="Z409" s="1" t="s">
        <v>84</v>
      </c>
      <c r="AA409" s="1" t="s">
        <v>72</v>
      </c>
      <c r="AB409" s="1" t="s">
        <v>85</v>
      </c>
      <c r="AC409" s="1" t="s">
        <v>86</v>
      </c>
      <c r="AD409" s="1" t="s">
        <v>87</v>
      </c>
      <c r="AE409" s="1">
        <v>60</v>
      </c>
      <c r="AF409" s="1" t="s">
        <v>88</v>
      </c>
      <c r="AG409" s="1">
        <v>5.0999999999999996</v>
      </c>
      <c r="AH409" s="1" t="s">
        <v>299</v>
      </c>
      <c r="AI409" s="1" t="s">
        <v>90</v>
      </c>
      <c r="AJ409" s="1" t="s">
        <v>91</v>
      </c>
      <c r="AK409" s="1" t="s">
        <v>92</v>
      </c>
      <c r="AL409" s="1" t="s">
        <v>72</v>
      </c>
      <c r="AM409" s="1" t="s">
        <v>72</v>
      </c>
      <c r="AN409" s="1" t="s">
        <v>72</v>
      </c>
      <c r="AO409" s="1" t="s">
        <v>72</v>
      </c>
      <c r="AP409" s="1" t="s">
        <v>72</v>
      </c>
      <c r="AQ409" s="1" t="s">
        <v>72</v>
      </c>
      <c r="AR409" s="1" t="s">
        <v>2274</v>
      </c>
      <c r="AS409" s="1" t="s">
        <v>72</v>
      </c>
      <c r="AT409" s="1" t="s">
        <v>72</v>
      </c>
      <c r="AU409" s="3">
        <v>44646</v>
      </c>
      <c r="AV409" s="4">
        <v>1.4027777777777777</v>
      </c>
      <c r="AW409" s="4">
        <v>1.4694444444444443</v>
      </c>
      <c r="AX409" s="4">
        <f t="shared" si="24"/>
        <v>6.6666666666666652E-2</v>
      </c>
      <c r="AY409" s="4">
        <f t="shared" si="22"/>
        <v>0.52847222222222212</v>
      </c>
      <c r="AZ409" s="4">
        <f t="shared" si="23"/>
        <v>0.56319444444444433</v>
      </c>
      <c r="BA409" s="1" t="s">
        <v>2275</v>
      </c>
      <c r="BB409" s="1" t="s">
        <v>2276</v>
      </c>
      <c r="BC409" s="1" t="s">
        <v>1675</v>
      </c>
      <c r="BD409" s="1">
        <v>15</v>
      </c>
      <c r="BE409" s="1" t="s">
        <v>742</v>
      </c>
      <c r="BF409" s="1" t="s">
        <v>75</v>
      </c>
      <c r="BG409" s="1" t="s">
        <v>72</v>
      </c>
      <c r="BH409" s="1" t="s">
        <v>88</v>
      </c>
      <c r="BI409" s="1" t="s">
        <v>79</v>
      </c>
      <c r="BJ409" s="1" t="s">
        <v>72</v>
      </c>
      <c r="BK409" s="1" t="s">
        <v>1343</v>
      </c>
      <c r="BL409" s="1" t="s">
        <v>72</v>
      </c>
      <c r="BM409" s="1">
        <v>93</v>
      </c>
      <c r="BN409" s="1" t="s">
        <v>72</v>
      </c>
      <c r="BO409" s="1" t="s">
        <v>72</v>
      </c>
      <c r="BP409" s="1" t="s">
        <v>72</v>
      </c>
      <c r="BQ409" s="1" t="s">
        <v>160</v>
      </c>
      <c r="BR409" s="1" t="s">
        <v>2281</v>
      </c>
    </row>
    <row r="410" spans="1:70" ht="20.45" customHeight="1">
      <c r="A410" s="1">
        <v>220072</v>
      </c>
      <c r="B410" s="1">
        <v>220072</v>
      </c>
      <c r="C410" s="1" t="s">
        <v>71</v>
      </c>
      <c r="D410" s="3">
        <v>44650</v>
      </c>
      <c r="E410" s="4">
        <v>0.50277777777777777</v>
      </c>
      <c r="F410" s="5">
        <v>44621</v>
      </c>
      <c r="G410" s="3">
        <v>44650</v>
      </c>
      <c r="H410" s="4">
        <v>0.58402777777777781</v>
      </c>
      <c r="I410" s="4">
        <f t="shared" si="18"/>
        <v>8.1250000000000044E-2</v>
      </c>
      <c r="J410" s="1">
        <v>6</v>
      </c>
      <c r="K410" s="1" t="s">
        <v>1896</v>
      </c>
      <c r="L410" s="1" t="s">
        <v>2282</v>
      </c>
      <c r="M410" s="1" t="s">
        <v>75</v>
      </c>
      <c r="N410" s="1" t="s">
        <v>2215</v>
      </c>
      <c r="O410" s="1" t="s">
        <v>2215</v>
      </c>
      <c r="P410" s="1" t="s">
        <v>78</v>
      </c>
      <c r="Q410" s="1" t="s">
        <v>78</v>
      </c>
      <c r="R410" s="1" t="s">
        <v>1927</v>
      </c>
      <c r="S410" s="1" t="s">
        <v>1927</v>
      </c>
      <c r="T410" s="1" t="s">
        <v>2283</v>
      </c>
      <c r="U410" s="75" t="s">
        <v>72</v>
      </c>
      <c r="V410" s="1" t="s">
        <v>1900</v>
      </c>
      <c r="W410" s="1" t="s">
        <v>813</v>
      </c>
      <c r="X410" s="1" t="s">
        <v>813</v>
      </c>
      <c r="Y410" s="1" t="s">
        <v>814</v>
      </c>
      <c r="Z410" s="1" t="s">
        <v>84</v>
      </c>
      <c r="AA410" s="1" t="s">
        <v>72</v>
      </c>
      <c r="AB410" s="1" t="s">
        <v>140</v>
      </c>
      <c r="AC410" s="1" t="s">
        <v>1189</v>
      </c>
      <c r="AD410" s="1" t="s">
        <v>87</v>
      </c>
      <c r="AE410" s="1">
        <v>66</v>
      </c>
      <c r="AF410" s="1" t="s">
        <v>88</v>
      </c>
      <c r="AG410" s="1">
        <v>4.5</v>
      </c>
      <c r="AH410" s="1" t="s">
        <v>954</v>
      </c>
      <c r="AI410" s="1" t="s">
        <v>90</v>
      </c>
      <c r="AJ410" s="1" t="s">
        <v>91</v>
      </c>
      <c r="AK410" s="1" t="s">
        <v>1217</v>
      </c>
      <c r="AL410" s="1" t="s">
        <v>72</v>
      </c>
      <c r="AM410" s="1" t="s">
        <v>217</v>
      </c>
      <c r="AN410" s="1">
        <v>2</v>
      </c>
      <c r="AO410" s="21" t="s">
        <v>2284</v>
      </c>
      <c r="AP410" s="1" t="s">
        <v>72</v>
      </c>
      <c r="AQ410" s="1" t="s">
        <v>72</v>
      </c>
      <c r="AR410" s="1" t="s">
        <v>220</v>
      </c>
      <c r="AS410" s="1" t="s">
        <v>72</v>
      </c>
      <c r="AT410" s="1" t="s">
        <v>72</v>
      </c>
      <c r="AU410" s="3">
        <v>44650</v>
      </c>
      <c r="AV410" s="4">
        <v>0.63194444444444442</v>
      </c>
      <c r="AW410" s="4" t="s">
        <v>72</v>
      </c>
      <c r="AX410" s="4" t="s">
        <v>72</v>
      </c>
      <c r="AY410" s="4" t="s">
        <v>72</v>
      </c>
      <c r="AZ410" s="6" t="s">
        <v>72</v>
      </c>
      <c r="BA410" s="1" t="s">
        <v>2285</v>
      </c>
      <c r="BB410" s="1" t="s">
        <v>2285</v>
      </c>
      <c r="BC410" s="1" t="s">
        <v>1675</v>
      </c>
      <c r="BD410" s="1">
        <v>15</v>
      </c>
      <c r="BE410" s="1" t="s">
        <v>742</v>
      </c>
      <c r="BF410" s="1" t="s">
        <v>75</v>
      </c>
      <c r="BG410" s="1" t="s">
        <v>72</v>
      </c>
      <c r="BH410" s="1" t="s">
        <v>88</v>
      </c>
      <c r="BI410" s="1" t="s">
        <v>79</v>
      </c>
      <c r="BJ410" s="1" t="s">
        <v>72</v>
      </c>
      <c r="BK410" s="6" t="s">
        <v>72</v>
      </c>
      <c r="BL410" s="6" t="s">
        <v>72</v>
      </c>
      <c r="BM410" s="6" t="s">
        <v>72</v>
      </c>
      <c r="BN410" s="6" t="s">
        <v>72</v>
      </c>
      <c r="BO410" s="6" t="s">
        <v>72</v>
      </c>
      <c r="BP410" s="6" t="s">
        <v>72</v>
      </c>
      <c r="BQ410" s="1" t="s">
        <v>160</v>
      </c>
      <c r="BR410" s="1"/>
    </row>
    <row r="411" spans="1:70" ht="20.45" customHeight="1">
      <c r="A411" s="1" t="s">
        <v>2286</v>
      </c>
      <c r="B411" s="1">
        <v>220073</v>
      </c>
      <c r="C411" s="1" t="s">
        <v>71</v>
      </c>
      <c r="D411" s="3">
        <v>44651</v>
      </c>
      <c r="E411" s="4">
        <v>0.47916666666666669</v>
      </c>
      <c r="F411" s="5">
        <v>44621</v>
      </c>
      <c r="G411" s="3">
        <v>44651</v>
      </c>
      <c r="H411" s="4">
        <v>0.53611111111111109</v>
      </c>
      <c r="I411" s="4">
        <f t="shared" si="18"/>
        <v>5.6944444444444409E-2</v>
      </c>
      <c r="J411" s="1">
        <v>5</v>
      </c>
      <c r="K411" s="1" t="s">
        <v>1896</v>
      </c>
      <c r="L411" s="1" t="s">
        <v>2287</v>
      </c>
      <c r="M411" s="1" t="s">
        <v>75</v>
      </c>
      <c r="N411" s="1" t="s">
        <v>617</v>
      </c>
      <c r="O411" s="1" t="s">
        <v>77</v>
      </c>
      <c r="P411" s="1" t="s">
        <v>78</v>
      </c>
      <c r="Q411" s="1" t="s">
        <v>78</v>
      </c>
      <c r="R411" s="1" t="s">
        <v>1898</v>
      </c>
      <c r="S411" s="1" t="s">
        <v>1898</v>
      </c>
      <c r="T411" s="34" t="s">
        <v>72</v>
      </c>
      <c r="U411" s="1" t="s">
        <v>2253</v>
      </c>
      <c r="V411" s="1" t="s">
        <v>1900</v>
      </c>
      <c r="W411" s="1" t="s">
        <v>813</v>
      </c>
      <c r="X411" s="1" t="s">
        <v>813</v>
      </c>
      <c r="Y411" s="1" t="s">
        <v>814</v>
      </c>
      <c r="Z411" s="1" t="s">
        <v>84</v>
      </c>
      <c r="AA411" s="1" t="s">
        <v>72</v>
      </c>
      <c r="AB411" s="1" t="s">
        <v>124</v>
      </c>
      <c r="AC411" s="1" t="s">
        <v>125</v>
      </c>
      <c r="AD411" s="1" t="s">
        <v>87</v>
      </c>
      <c r="AE411" s="1">
        <v>60</v>
      </c>
      <c r="AF411" s="1" t="s">
        <v>88</v>
      </c>
      <c r="AG411" s="1">
        <v>5.5</v>
      </c>
      <c r="AH411" s="1" t="s">
        <v>954</v>
      </c>
      <c r="AI411" s="1" t="s">
        <v>90</v>
      </c>
      <c r="AJ411" s="1" t="s">
        <v>91</v>
      </c>
      <c r="AK411" s="1" t="s">
        <v>1217</v>
      </c>
      <c r="AL411" s="1" t="s">
        <v>72</v>
      </c>
      <c r="AM411" s="1" t="s">
        <v>217</v>
      </c>
      <c r="AN411" s="1">
        <v>2</v>
      </c>
      <c r="AO411" s="21" t="s">
        <v>2288</v>
      </c>
      <c r="AP411" s="1" t="s">
        <v>72</v>
      </c>
      <c r="AQ411" s="1" t="s">
        <v>72</v>
      </c>
      <c r="AR411" s="1" t="s">
        <v>220</v>
      </c>
      <c r="AS411" s="1" t="s">
        <v>72</v>
      </c>
      <c r="AT411" s="1" t="s">
        <v>72</v>
      </c>
      <c r="AU411" s="3">
        <v>44651</v>
      </c>
      <c r="AV411" s="4">
        <v>0.59027777777777779</v>
      </c>
      <c r="AW411" s="4">
        <v>0.65277777777777779</v>
      </c>
      <c r="AX411" s="4">
        <f>AW411-AV411</f>
        <v>6.25E-2</v>
      </c>
      <c r="AY411" s="4">
        <f>AW411-H411</f>
        <v>0.1166666666666667</v>
      </c>
      <c r="AZ411" s="4">
        <f>AW411-E411</f>
        <v>0.1736111111111111</v>
      </c>
      <c r="BA411" s="1" t="s">
        <v>1948</v>
      </c>
      <c r="BB411" s="1" t="s">
        <v>1948</v>
      </c>
      <c r="BC411" s="1" t="s">
        <v>1675</v>
      </c>
      <c r="BD411" s="1">
        <v>15</v>
      </c>
      <c r="BE411" s="1" t="s">
        <v>95</v>
      </c>
      <c r="BF411" s="1" t="s">
        <v>75</v>
      </c>
      <c r="BG411" s="1" t="s">
        <v>72</v>
      </c>
      <c r="BH411" s="1" t="s">
        <v>88</v>
      </c>
      <c r="BI411" s="1" t="s">
        <v>96</v>
      </c>
      <c r="BJ411" s="1" t="s">
        <v>72</v>
      </c>
      <c r="BK411" s="1" t="s">
        <v>1377</v>
      </c>
      <c r="BL411" s="1" t="s">
        <v>72</v>
      </c>
      <c r="BM411" s="1">
        <v>20</v>
      </c>
      <c r="BN411" s="1" t="s">
        <v>72</v>
      </c>
      <c r="BO411" s="1" t="s">
        <v>72</v>
      </c>
      <c r="BP411" s="1" t="s">
        <v>72</v>
      </c>
      <c r="BQ411" s="21" t="s">
        <v>99</v>
      </c>
      <c r="BR411" s="21" t="s">
        <v>100</v>
      </c>
    </row>
    <row r="412" spans="1:70" ht="20.45" customHeight="1">
      <c r="A412" s="1" t="s">
        <v>2289</v>
      </c>
      <c r="B412" s="1">
        <v>220073</v>
      </c>
      <c r="C412" s="1" t="s">
        <v>71</v>
      </c>
      <c r="D412" s="3">
        <v>44651</v>
      </c>
      <c r="E412" s="4">
        <v>0.47916666666666669</v>
      </c>
      <c r="F412" s="5">
        <v>44621</v>
      </c>
      <c r="G412" s="3">
        <v>44651</v>
      </c>
      <c r="H412" s="4">
        <v>0.53611111111111109</v>
      </c>
      <c r="I412" s="4">
        <f t="shared" si="18"/>
        <v>5.6944444444444409E-2</v>
      </c>
      <c r="J412" s="1">
        <v>5</v>
      </c>
      <c r="K412" s="1" t="s">
        <v>1896</v>
      </c>
      <c r="L412" s="1" t="s">
        <v>2287</v>
      </c>
      <c r="M412" s="1" t="s">
        <v>75</v>
      </c>
      <c r="N412" s="1" t="s">
        <v>1915</v>
      </c>
      <c r="O412" s="1" t="s">
        <v>77</v>
      </c>
      <c r="P412" s="1" t="s">
        <v>78</v>
      </c>
      <c r="Q412" s="1" t="s">
        <v>78</v>
      </c>
      <c r="R412" s="1" t="s">
        <v>1898</v>
      </c>
      <c r="S412" s="1" t="s">
        <v>1898</v>
      </c>
      <c r="T412" s="34" t="s">
        <v>72</v>
      </c>
      <c r="U412" s="75" t="s">
        <v>72</v>
      </c>
      <c r="V412" s="1" t="s">
        <v>1900</v>
      </c>
      <c r="W412" s="1" t="s">
        <v>813</v>
      </c>
      <c r="X412" s="1" t="s">
        <v>813</v>
      </c>
      <c r="Y412" s="1" t="s">
        <v>814</v>
      </c>
      <c r="Z412" s="1" t="s">
        <v>84</v>
      </c>
      <c r="AA412" s="1" t="s">
        <v>72</v>
      </c>
      <c r="AB412" s="1" t="s">
        <v>124</v>
      </c>
      <c r="AC412" s="1" t="s">
        <v>125</v>
      </c>
      <c r="AD412" s="1" t="s">
        <v>87</v>
      </c>
      <c r="AE412" s="1">
        <v>60</v>
      </c>
      <c r="AF412" s="1" t="s">
        <v>88</v>
      </c>
      <c r="AG412" s="1">
        <v>5.5</v>
      </c>
      <c r="AH412" s="1" t="s">
        <v>954</v>
      </c>
      <c r="AI412" s="1" t="s">
        <v>90</v>
      </c>
      <c r="AJ412" s="1" t="s">
        <v>91</v>
      </c>
      <c r="AK412" s="1" t="s">
        <v>1217</v>
      </c>
      <c r="AL412" s="1" t="s">
        <v>72</v>
      </c>
      <c r="AM412" s="1" t="s">
        <v>217</v>
      </c>
      <c r="AN412" s="1">
        <v>2</v>
      </c>
      <c r="AO412" s="21" t="s">
        <v>2288</v>
      </c>
      <c r="AP412" s="1" t="s">
        <v>72</v>
      </c>
      <c r="AQ412" s="1" t="s">
        <v>72</v>
      </c>
      <c r="AR412" s="1" t="s">
        <v>220</v>
      </c>
      <c r="AS412" s="1" t="s">
        <v>72</v>
      </c>
      <c r="AT412" s="1" t="s">
        <v>72</v>
      </c>
      <c r="AU412" s="3">
        <v>44651</v>
      </c>
      <c r="AV412" s="4">
        <v>0.59027777777777779</v>
      </c>
      <c r="AW412" s="4">
        <v>0.65277777777777779</v>
      </c>
      <c r="AX412" s="4">
        <f>AW412-AV412</f>
        <v>6.25E-2</v>
      </c>
      <c r="AY412" s="4">
        <f>AW412-H412</f>
        <v>0.1166666666666667</v>
      </c>
      <c r="AZ412" s="4">
        <f>AW412-E412</f>
        <v>0.1736111111111111</v>
      </c>
      <c r="BA412" s="1" t="s">
        <v>1948</v>
      </c>
      <c r="BB412" s="1" t="s">
        <v>1948</v>
      </c>
      <c r="BC412" s="1" t="s">
        <v>1675</v>
      </c>
      <c r="BD412" s="1">
        <v>15</v>
      </c>
      <c r="BE412" s="1" t="s">
        <v>95</v>
      </c>
      <c r="BF412" s="1" t="s">
        <v>75</v>
      </c>
      <c r="BG412" s="1" t="s">
        <v>72</v>
      </c>
      <c r="BH412" s="1" t="s">
        <v>88</v>
      </c>
      <c r="BI412" s="1" t="s">
        <v>96</v>
      </c>
      <c r="BJ412" s="1" t="s">
        <v>72</v>
      </c>
      <c r="BK412" s="1" t="s">
        <v>1343</v>
      </c>
      <c r="BL412" s="1" t="s">
        <v>72</v>
      </c>
      <c r="BM412" s="1">
        <v>49</v>
      </c>
      <c r="BN412" s="1" t="s">
        <v>72</v>
      </c>
      <c r="BO412" s="1" t="s">
        <v>72</v>
      </c>
      <c r="BP412" s="1" t="s">
        <v>72</v>
      </c>
      <c r="BQ412" s="21" t="s">
        <v>99</v>
      </c>
      <c r="BR412" s="21" t="s">
        <v>100</v>
      </c>
    </row>
    <row r="413" spans="1:70" ht="20.45" customHeight="1">
      <c r="A413" s="1" t="s">
        <v>2290</v>
      </c>
      <c r="B413" s="1">
        <v>220074</v>
      </c>
      <c r="C413" s="1" t="s">
        <v>71</v>
      </c>
      <c r="D413" s="3">
        <v>44652</v>
      </c>
      <c r="E413" s="4">
        <v>0.52986111111111112</v>
      </c>
      <c r="F413" s="5">
        <v>44652</v>
      </c>
      <c r="G413" s="3">
        <v>44652</v>
      </c>
      <c r="H413" s="4">
        <v>0.59513888888888888</v>
      </c>
      <c r="I413" s="4">
        <f t="shared" si="18"/>
        <v>6.5277777777777768E-2</v>
      </c>
      <c r="J413" s="1">
        <v>5</v>
      </c>
      <c r="K413" s="1" t="s">
        <v>1896</v>
      </c>
      <c r="L413" s="1" t="s">
        <v>2291</v>
      </c>
      <c r="M413" s="1" t="s">
        <v>75</v>
      </c>
      <c r="N413" s="1" t="s">
        <v>1915</v>
      </c>
      <c r="O413" s="1" t="s">
        <v>77</v>
      </c>
      <c r="P413" s="1" t="s">
        <v>78</v>
      </c>
      <c r="Q413" s="1" t="s">
        <v>78</v>
      </c>
      <c r="R413" s="1" t="s">
        <v>1898</v>
      </c>
      <c r="S413" s="1" t="s">
        <v>1898</v>
      </c>
      <c r="T413" s="34" t="s">
        <v>72</v>
      </c>
      <c r="U413" s="1" t="s">
        <v>2292</v>
      </c>
      <c r="V413" s="1" t="s">
        <v>1900</v>
      </c>
      <c r="W413" s="1" t="s">
        <v>813</v>
      </c>
      <c r="X413" s="1" t="s">
        <v>813</v>
      </c>
      <c r="Y413" s="1" t="s">
        <v>814</v>
      </c>
      <c r="Z413" s="1" t="s">
        <v>84</v>
      </c>
      <c r="AA413" s="1" t="s">
        <v>72</v>
      </c>
      <c r="AB413" s="1" t="s">
        <v>124</v>
      </c>
      <c r="AC413" s="1" t="s">
        <v>341</v>
      </c>
      <c r="AD413" s="1" t="s">
        <v>87</v>
      </c>
      <c r="AE413" s="1">
        <v>49</v>
      </c>
      <c r="AF413" s="1" t="s">
        <v>88</v>
      </c>
      <c r="AG413" s="1">
        <v>5.8</v>
      </c>
      <c r="AH413" s="1" t="s">
        <v>954</v>
      </c>
      <c r="AI413" s="1" t="s">
        <v>90</v>
      </c>
      <c r="AJ413" s="1" t="s">
        <v>91</v>
      </c>
      <c r="AK413" s="1" t="s">
        <v>1217</v>
      </c>
      <c r="AL413" s="1" t="s">
        <v>72</v>
      </c>
      <c r="AM413" s="1" t="s">
        <v>217</v>
      </c>
      <c r="AN413" s="1">
        <v>2</v>
      </c>
      <c r="AO413" s="21" t="s">
        <v>2174</v>
      </c>
      <c r="AP413" s="1" t="s">
        <v>72</v>
      </c>
      <c r="AQ413" s="1" t="s">
        <v>72</v>
      </c>
      <c r="AR413" s="1" t="s">
        <v>220</v>
      </c>
      <c r="AS413" s="1" t="s">
        <v>72</v>
      </c>
      <c r="AT413" s="1" t="s">
        <v>72</v>
      </c>
      <c r="AU413" s="3">
        <v>44652</v>
      </c>
      <c r="AV413" s="4">
        <v>0.625</v>
      </c>
      <c r="AW413" s="4">
        <v>0.69097222222222221</v>
      </c>
      <c r="AX413" s="4">
        <f>AW413-AV413</f>
        <v>6.597222222222221E-2</v>
      </c>
      <c r="AY413" s="4">
        <f>AW413-H413</f>
        <v>9.5833333333333326E-2</v>
      </c>
      <c r="AZ413" s="4">
        <f>AW413-E413</f>
        <v>0.16111111111111109</v>
      </c>
      <c r="BA413" s="1" t="s">
        <v>2293</v>
      </c>
      <c r="BB413" s="1" t="s">
        <v>2293</v>
      </c>
      <c r="BC413" s="1" t="s">
        <v>1675</v>
      </c>
      <c r="BD413" s="1">
        <v>15</v>
      </c>
      <c r="BE413" s="1" t="s">
        <v>2294</v>
      </c>
      <c r="BF413" s="1" t="s">
        <v>75</v>
      </c>
      <c r="BG413" s="1" t="s">
        <v>75</v>
      </c>
      <c r="BH413" s="1" t="s">
        <v>88</v>
      </c>
      <c r="BI413" s="1" t="s">
        <v>96</v>
      </c>
      <c r="BJ413" s="1" t="s">
        <v>72</v>
      </c>
      <c r="BK413" s="1" t="s">
        <v>1783</v>
      </c>
      <c r="BL413" s="1" t="s">
        <v>72</v>
      </c>
      <c r="BM413" s="1">
        <v>25</v>
      </c>
      <c r="BN413" s="1" t="s">
        <v>72</v>
      </c>
      <c r="BO413" s="1" t="s">
        <v>72</v>
      </c>
      <c r="BP413" s="1" t="s">
        <v>72</v>
      </c>
      <c r="BQ413" s="21" t="s">
        <v>99</v>
      </c>
      <c r="BR413" s="21" t="s">
        <v>100</v>
      </c>
    </row>
    <row r="414" spans="1:70" ht="20.45" customHeight="1">
      <c r="A414" s="1" t="s">
        <v>2295</v>
      </c>
      <c r="B414" s="1">
        <v>220075</v>
      </c>
      <c r="C414" s="1" t="s">
        <v>497</v>
      </c>
      <c r="D414" s="3">
        <v>44652</v>
      </c>
      <c r="E414" s="4">
        <v>0.61597222222222225</v>
      </c>
      <c r="F414" s="5">
        <v>44652</v>
      </c>
      <c r="G414" s="3">
        <v>44652</v>
      </c>
      <c r="H414" s="4">
        <v>0.67291666666666661</v>
      </c>
      <c r="I414" s="4">
        <f t="shared" si="18"/>
        <v>5.6944444444444353E-2</v>
      </c>
      <c r="J414" s="1">
        <v>32</v>
      </c>
      <c r="K414" s="1" t="s">
        <v>1896</v>
      </c>
      <c r="L414" s="1" t="s">
        <v>2296</v>
      </c>
      <c r="M414" s="1" t="s">
        <v>75</v>
      </c>
      <c r="N414" s="1" t="s">
        <v>2247</v>
      </c>
      <c r="O414" s="1" t="s">
        <v>497</v>
      </c>
      <c r="P414" s="1" t="s">
        <v>78</v>
      </c>
      <c r="Q414" s="1" t="s">
        <v>78</v>
      </c>
      <c r="R414" s="1" t="s">
        <v>1898</v>
      </c>
      <c r="S414" s="1" t="s">
        <v>1898</v>
      </c>
      <c r="T414" s="34" t="s">
        <v>72</v>
      </c>
      <c r="U414" s="1" t="s">
        <v>2297</v>
      </c>
      <c r="V414" s="1" t="s">
        <v>1900</v>
      </c>
      <c r="W414" s="1" t="s">
        <v>813</v>
      </c>
      <c r="X414" s="1" t="s">
        <v>813</v>
      </c>
      <c r="Y414" s="1" t="s">
        <v>814</v>
      </c>
      <c r="Z414" s="1" t="s">
        <v>490</v>
      </c>
      <c r="AA414" s="1" t="s">
        <v>72</v>
      </c>
      <c r="AB414" s="1" t="s">
        <v>491</v>
      </c>
      <c r="AC414" s="1" t="s">
        <v>492</v>
      </c>
      <c r="AD414" s="1" t="s">
        <v>126</v>
      </c>
      <c r="AE414" s="1">
        <v>45</v>
      </c>
      <c r="AF414" s="1" t="s">
        <v>88</v>
      </c>
      <c r="AG414" s="1">
        <v>5.4</v>
      </c>
      <c r="AH414" s="1" t="s">
        <v>414</v>
      </c>
      <c r="AI414" s="1" t="s">
        <v>90</v>
      </c>
      <c r="AJ414" s="1" t="s">
        <v>91</v>
      </c>
      <c r="AK414" s="1" t="s">
        <v>92</v>
      </c>
      <c r="AL414" s="1" t="s">
        <v>72</v>
      </c>
      <c r="AM414" s="1" t="s">
        <v>244</v>
      </c>
      <c r="AN414" s="1">
        <v>1</v>
      </c>
      <c r="AO414" s="21" t="s">
        <v>1471</v>
      </c>
      <c r="AP414" s="1" t="s">
        <v>72</v>
      </c>
      <c r="AQ414" s="1" t="s">
        <v>72</v>
      </c>
      <c r="AR414" s="1" t="s">
        <v>493</v>
      </c>
      <c r="AS414" s="1" t="s">
        <v>72</v>
      </c>
      <c r="AT414" s="1" t="s">
        <v>72</v>
      </c>
      <c r="AU414" s="3">
        <v>44652</v>
      </c>
      <c r="AV414" s="4">
        <v>0.70833333333333337</v>
      </c>
      <c r="AW414" s="4">
        <v>0.8125</v>
      </c>
      <c r="AX414" s="4">
        <f>AW414-AV414</f>
        <v>0.10416666666666663</v>
      </c>
      <c r="AY414" s="4">
        <f>AW414-H414</f>
        <v>0.13958333333333339</v>
      </c>
      <c r="AZ414" s="4">
        <f>AW414-E414</f>
        <v>0.19652777777777775</v>
      </c>
      <c r="BA414" s="1" t="s">
        <v>2298</v>
      </c>
      <c r="BB414" s="1" t="s">
        <v>2299</v>
      </c>
      <c r="BC414" s="1" t="s">
        <v>1675</v>
      </c>
      <c r="BD414" s="1">
        <v>15</v>
      </c>
      <c r="BE414" s="1" t="s">
        <v>95</v>
      </c>
      <c r="BF414" s="1" t="s">
        <v>75</v>
      </c>
      <c r="BG414" s="1" t="s">
        <v>75</v>
      </c>
      <c r="BH414" s="1" t="s">
        <v>88</v>
      </c>
      <c r="BI414" s="1" t="s">
        <v>72</v>
      </c>
      <c r="BJ414" s="1" t="s">
        <v>72</v>
      </c>
      <c r="BK414" s="1" t="s">
        <v>2250</v>
      </c>
      <c r="BL414" s="1" t="s">
        <v>72</v>
      </c>
      <c r="BM414" s="1">
        <v>77</v>
      </c>
      <c r="BN414" s="1" t="s">
        <v>72</v>
      </c>
      <c r="BO414" s="1" t="s">
        <v>72</v>
      </c>
      <c r="BP414" s="1" t="s">
        <v>72</v>
      </c>
      <c r="BQ414" s="1" t="s">
        <v>72</v>
      </c>
      <c r="BR414" s="1"/>
    </row>
    <row r="415" spans="1:70" ht="20.45" customHeight="1">
      <c r="A415" s="1" t="s">
        <v>2300</v>
      </c>
      <c r="B415" s="1">
        <v>220076</v>
      </c>
      <c r="C415" s="1" t="s">
        <v>71</v>
      </c>
      <c r="D415" s="3">
        <v>44652</v>
      </c>
      <c r="E415" s="4">
        <v>0.66736111111111107</v>
      </c>
      <c r="F415" s="5">
        <v>44652</v>
      </c>
      <c r="G415" s="3">
        <v>44652</v>
      </c>
      <c r="H415" s="4">
        <v>0.69861111111111107</v>
      </c>
      <c r="I415" s="4">
        <f t="shared" si="18"/>
        <v>3.125E-2</v>
      </c>
      <c r="J415" s="1">
        <v>1</v>
      </c>
      <c r="K415" s="1" t="s">
        <v>1896</v>
      </c>
      <c r="L415" s="1" t="s">
        <v>2301</v>
      </c>
      <c r="M415" s="1" t="s">
        <v>75</v>
      </c>
      <c r="N415" s="1" t="s">
        <v>1462</v>
      </c>
      <c r="O415" s="1" t="s">
        <v>77</v>
      </c>
      <c r="P415" s="1" t="s">
        <v>78</v>
      </c>
      <c r="Q415" s="1" t="s">
        <v>78</v>
      </c>
      <c r="R415" s="1" t="s">
        <v>1898</v>
      </c>
      <c r="S415" s="1" t="s">
        <v>1927</v>
      </c>
      <c r="T415" s="34" t="s">
        <v>72</v>
      </c>
      <c r="U415" s="1" t="s">
        <v>847</v>
      </c>
      <c r="V415" s="1" t="s">
        <v>2037</v>
      </c>
      <c r="W415" s="1" t="s">
        <v>83</v>
      </c>
      <c r="X415" s="1" t="s">
        <v>2161</v>
      </c>
      <c r="Y415" s="1" t="s">
        <v>83</v>
      </c>
      <c r="Z415" s="1" t="s">
        <v>490</v>
      </c>
      <c r="AA415" s="1" t="s">
        <v>72</v>
      </c>
      <c r="AB415" s="1" t="s">
        <v>491</v>
      </c>
      <c r="AC415" s="1" t="s">
        <v>1147</v>
      </c>
      <c r="AD415" s="1" t="s">
        <v>87</v>
      </c>
      <c r="AE415" s="1">
        <v>50</v>
      </c>
      <c r="AF415" s="1" t="s">
        <v>88</v>
      </c>
      <c r="AG415" s="1">
        <v>5.0999999999999996</v>
      </c>
      <c r="AH415" s="1" t="s">
        <v>299</v>
      </c>
      <c r="AI415" s="1" t="s">
        <v>90</v>
      </c>
      <c r="AJ415" s="1" t="s">
        <v>91</v>
      </c>
      <c r="AK415" s="1" t="s">
        <v>92</v>
      </c>
      <c r="AL415" s="1" t="s">
        <v>72</v>
      </c>
      <c r="AM415" s="1" t="s">
        <v>72</v>
      </c>
      <c r="AN415" s="1" t="s">
        <v>72</v>
      </c>
      <c r="AO415" s="1" t="s">
        <v>72</v>
      </c>
      <c r="AP415" s="1" t="s">
        <v>72</v>
      </c>
      <c r="AQ415" s="1" t="s">
        <v>72</v>
      </c>
      <c r="AR415" s="1" t="s">
        <v>493</v>
      </c>
      <c r="AS415" s="1" t="s">
        <v>72</v>
      </c>
      <c r="AT415" s="1" t="s">
        <v>72</v>
      </c>
      <c r="AU415" s="3">
        <v>44652</v>
      </c>
      <c r="AV415" s="4">
        <v>0.71875</v>
      </c>
      <c r="AW415" s="4">
        <v>0.80555555555555547</v>
      </c>
      <c r="AX415" s="4">
        <f>AW415-AV415</f>
        <v>8.6805555555555469E-2</v>
      </c>
      <c r="AY415" s="4">
        <f>AW415-H415</f>
        <v>0.1069444444444444</v>
      </c>
      <c r="AZ415" s="4">
        <f>AW415-E415</f>
        <v>0.1381944444444444</v>
      </c>
      <c r="BA415" s="1" t="s">
        <v>1610</v>
      </c>
      <c r="BB415" s="1" t="s">
        <v>1610</v>
      </c>
      <c r="BC415" s="1" t="s">
        <v>1675</v>
      </c>
      <c r="BD415" s="1">
        <v>15</v>
      </c>
      <c r="BE415" s="1" t="s">
        <v>1934</v>
      </c>
      <c r="BF415" s="1" t="s">
        <v>75</v>
      </c>
      <c r="BG415" s="1" t="s">
        <v>72</v>
      </c>
      <c r="BH415" s="1" t="s">
        <v>88</v>
      </c>
      <c r="BI415" s="1" t="s">
        <v>79</v>
      </c>
      <c r="BJ415" s="1" t="s">
        <v>72</v>
      </c>
      <c r="BK415" s="1" t="s">
        <v>1343</v>
      </c>
      <c r="BL415" s="1" t="s">
        <v>72</v>
      </c>
      <c r="BM415" s="1">
        <v>27</v>
      </c>
      <c r="BN415" s="1" t="s">
        <v>72</v>
      </c>
      <c r="BO415" s="1" t="s">
        <v>72</v>
      </c>
      <c r="BP415" s="1" t="s">
        <v>72</v>
      </c>
      <c r="BQ415" s="1" t="s">
        <v>160</v>
      </c>
      <c r="BR415" s="1" t="s">
        <v>707</v>
      </c>
    </row>
    <row r="416" spans="1:70" ht="20.45" customHeight="1">
      <c r="A416" s="1">
        <v>220077</v>
      </c>
      <c r="B416" s="1">
        <v>220077</v>
      </c>
      <c r="C416" s="1" t="s">
        <v>71</v>
      </c>
      <c r="D416" s="3">
        <v>44655</v>
      </c>
      <c r="E416" s="4">
        <v>0.5854166666666667</v>
      </c>
      <c r="F416" s="5">
        <v>44652</v>
      </c>
      <c r="G416" s="3">
        <v>44655</v>
      </c>
      <c r="H416" s="4">
        <v>0.63750000000000007</v>
      </c>
      <c r="I416" s="4">
        <f t="shared" si="18"/>
        <v>5.208333333333337E-2</v>
      </c>
      <c r="J416" s="1">
        <v>71</v>
      </c>
      <c r="K416" s="1" t="s">
        <v>2302</v>
      </c>
      <c r="L416" s="1" t="s">
        <v>2303</v>
      </c>
      <c r="M416" s="1" t="s">
        <v>75</v>
      </c>
      <c r="N416" s="1" t="s">
        <v>170</v>
      </c>
      <c r="O416" s="1" t="s">
        <v>473</v>
      </c>
      <c r="P416" s="1" t="s">
        <v>172</v>
      </c>
      <c r="Q416" s="1" t="s">
        <v>172</v>
      </c>
      <c r="R416" s="1" t="s">
        <v>1927</v>
      </c>
      <c r="S416" s="1" t="s">
        <v>1927</v>
      </c>
      <c r="T416" s="1" t="s">
        <v>2304</v>
      </c>
      <c r="U416" s="8" t="s">
        <v>2305</v>
      </c>
      <c r="V416" s="1" t="s">
        <v>2306</v>
      </c>
      <c r="W416" s="1" t="s">
        <v>2307</v>
      </c>
      <c r="X416" s="1" t="s">
        <v>2307</v>
      </c>
      <c r="Y416" s="1" t="s">
        <v>2308</v>
      </c>
      <c r="Z416" s="1" t="s">
        <v>490</v>
      </c>
      <c r="AA416" s="1" t="s">
        <v>72</v>
      </c>
      <c r="AB416" s="1" t="s">
        <v>491</v>
      </c>
      <c r="AC416" s="1" t="s">
        <v>492</v>
      </c>
      <c r="AD416" s="1" t="s">
        <v>87</v>
      </c>
      <c r="AE416" s="1">
        <v>51</v>
      </c>
      <c r="AF416" s="1" t="s">
        <v>88</v>
      </c>
      <c r="AG416" s="1">
        <v>4.9000000000000004</v>
      </c>
      <c r="AH416" s="1" t="s">
        <v>414</v>
      </c>
      <c r="AI416" s="1" t="s">
        <v>90</v>
      </c>
      <c r="AJ416" s="1" t="s">
        <v>91</v>
      </c>
      <c r="AK416" s="1" t="s">
        <v>92</v>
      </c>
      <c r="AL416" s="1" t="s">
        <v>72</v>
      </c>
      <c r="AM416" s="1" t="s">
        <v>72</v>
      </c>
      <c r="AN416" s="1" t="s">
        <v>72</v>
      </c>
      <c r="AO416" s="1" t="s">
        <v>72</v>
      </c>
      <c r="AP416" s="1" t="s">
        <v>72</v>
      </c>
      <c r="AQ416" s="1" t="s">
        <v>72</v>
      </c>
      <c r="AR416" s="1" t="s">
        <v>493</v>
      </c>
      <c r="AS416" s="1" t="s">
        <v>72</v>
      </c>
      <c r="AT416" s="1" t="s">
        <v>72</v>
      </c>
      <c r="AU416" s="3">
        <v>44655</v>
      </c>
      <c r="AV416" s="4">
        <v>0.66666666666666663</v>
      </c>
      <c r="AW416" s="4" t="s">
        <v>72</v>
      </c>
      <c r="AX416" s="4" t="s">
        <v>72</v>
      </c>
      <c r="AY416" s="4" t="s">
        <v>72</v>
      </c>
      <c r="AZ416" s="6" t="s">
        <v>72</v>
      </c>
      <c r="BA416" s="1" t="s">
        <v>2309</v>
      </c>
      <c r="BB416" s="1" t="s">
        <v>2309</v>
      </c>
      <c r="BC416" s="1" t="s">
        <v>72</v>
      </c>
      <c r="BD416" s="1">
        <v>15</v>
      </c>
      <c r="BE416" s="1" t="s">
        <v>183</v>
      </c>
      <c r="BF416" s="1" t="s">
        <v>72</v>
      </c>
      <c r="BG416" s="1" t="s">
        <v>72</v>
      </c>
      <c r="BH416" s="1" t="s">
        <v>88</v>
      </c>
      <c r="BI416" s="1" t="s">
        <v>79</v>
      </c>
      <c r="BJ416" s="1" t="s">
        <v>2154</v>
      </c>
      <c r="BK416" s="6" t="s">
        <v>72</v>
      </c>
      <c r="BL416" s="6" t="s">
        <v>72</v>
      </c>
      <c r="BM416" s="6" t="s">
        <v>72</v>
      </c>
      <c r="BN416" s="6" t="s">
        <v>72</v>
      </c>
      <c r="BO416" s="6" t="s">
        <v>72</v>
      </c>
      <c r="BP416" s="6" t="s">
        <v>72</v>
      </c>
      <c r="BQ416" s="1" t="s">
        <v>160</v>
      </c>
      <c r="BR416" s="1"/>
    </row>
    <row r="417" spans="1:70" ht="20.45" customHeight="1">
      <c r="A417" s="1">
        <v>220078</v>
      </c>
      <c r="B417" s="1">
        <v>220078</v>
      </c>
      <c r="C417" s="1" t="s">
        <v>71</v>
      </c>
      <c r="D417" s="3">
        <v>44656</v>
      </c>
      <c r="E417" s="4">
        <v>0.48958333333333331</v>
      </c>
      <c r="F417" s="5">
        <v>44652</v>
      </c>
      <c r="G417" s="3">
        <v>44656</v>
      </c>
      <c r="H417" s="4">
        <v>0.58958333333333335</v>
      </c>
      <c r="I417" s="4">
        <f t="shared" si="18"/>
        <v>0.10000000000000003</v>
      </c>
      <c r="J417" s="1">
        <v>6</v>
      </c>
      <c r="K417" s="1" t="s">
        <v>1896</v>
      </c>
      <c r="L417" s="1" t="s">
        <v>2310</v>
      </c>
      <c r="M417" s="1" t="s">
        <v>75</v>
      </c>
      <c r="N417" s="1" t="s">
        <v>170</v>
      </c>
      <c r="O417" s="1" t="s">
        <v>473</v>
      </c>
      <c r="P417" s="1" t="s">
        <v>172</v>
      </c>
      <c r="Q417" s="1" t="s">
        <v>78</v>
      </c>
      <c r="R417" s="1" t="s">
        <v>1927</v>
      </c>
      <c r="S417" s="1" t="s">
        <v>1927</v>
      </c>
      <c r="T417" s="1" t="s">
        <v>2311</v>
      </c>
      <c r="U417" s="75" t="s">
        <v>72</v>
      </c>
      <c r="V417" s="1" t="s">
        <v>1900</v>
      </c>
      <c r="W417" s="1" t="s">
        <v>813</v>
      </c>
      <c r="X417" s="1" t="s">
        <v>813</v>
      </c>
      <c r="Y417" s="1" t="s">
        <v>814</v>
      </c>
      <c r="Z417" s="1" t="s">
        <v>84</v>
      </c>
      <c r="AA417" s="1" t="s">
        <v>72</v>
      </c>
      <c r="AB417" s="1" t="s">
        <v>140</v>
      </c>
      <c r="AC417" s="1" t="s">
        <v>141</v>
      </c>
      <c r="AD417" s="1" t="s">
        <v>126</v>
      </c>
      <c r="AE417" s="1">
        <v>65</v>
      </c>
      <c r="AF417" s="1" t="s">
        <v>88</v>
      </c>
      <c r="AG417" s="1">
        <v>5.9</v>
      </c>
      <c r="AH417" s="1" t="s">
        <v>414</v>
      </c>
      <c r="AI417" s="1" t="s">
        <v>90</v>
      </c>
      <c r="AJ417" s="1" t="s">
        <v>91</v>
      </c>
      <c r="AK417" s="1" t="s">
        <v>1217</v>
      </c>
      <c r="AL417" s="1" t="s">
        <v>72</v>
      </c>
      <c r="AM417" s="1" t="s">
        <v>72</v>
      </c>
      <c r="AN417" s="1" t="s">
        <v>72</v>
      </c>
      <c r="AO417" s="1" t="s">
        <v>72</v>
      </c>
      <c r="AP417" s="1" t="s">
        <v>72</v>
      </c>
      <c r="AQ417" s="1" t="s">
        <v>72</v>
      </c>
      <c r="AR417" s="1" t="s">
        <v>220</v>
      </c>
      <c r="AS417" s="1" t="s">
        <v>72</v>
      </c>
      <c r="AT417" s="1" t="s">
        <v>72</v>
      </c>
      <c r="AU417" s="3">
        <v>44656</v>
      </c>
      <c r="AV417" s="4">
        <v>0.62152777777777779</v>
      </c>
      <c r="AW417" s="4" t="s">
        <v>72</v>
      </c>
      <c r="AX417" s="4" t="s">
        <v>72</v>
      </c>
      <c r="AY417" s="4" t="s">
        <v>72</v>
      </c>
      <c r="AZ417" s="6" t="s">
        <v>72</v>
      </c>
      <c r="BA417" s="1" t="s">
        <v>2312</v>
      </c>
      <c r="BB417" s="1" t="s">
        <v>2313</v>
      </c>
      <c r="BC417" s="1" t="s">
        <v>1675</v>
      </c>
      <c r="BD417" s="1">
        <v>15</v>
      </c>
      <c r="BE417" s="1" t="s">
        <v>1934</v>
      </c>
      <c r="BF417" s="1" t="s">
        <v>75</v>
      </c>
      <c r="BG417" s="1" t="s">
        <v>75</v>
      </c>
      <c r="BH417" s="1" t="s">
        <v>88</v>
      </c>
      <c r="BI417" s="1" t="s">
        <v>79</v>
      </c>
      <c r="BJ417" s="1" t="s">
        <v>2314</v>
      </c>
      <c r="BK417" s="6" t="s">
        <v>72</v>
      </c>
      <c r="BL417" s="6" t="s">
        <v>72</v>
      </c>
      <c r="BM417" s="6" t="s">
        <v>72</v>
      </c>
      <c r="BN417" s="6" t="s">
        <v>72</v>
      </c>
      <c r="BO417" s="6" t="s">
        <v>72</v>
      </c>
      <c r="BP417" s="6" t="s">
        <v>72</v>
      </c>
      <c r="BQ417" s="1" t="s">
        <v>160</v>
      </c>
      <c r="BR417" s="1"/>
    </row>
    <row r="418" spans="1:70" ht="20.45" customHeight="1">
      <c r="A418" s="1" t="s">
        <v>2315</v>
      </c>
      <c r="B418" s="1">
        <v>220079</v>
      </c>
      <c r="C418" s="1" t="s">
        <v>71</v>
      </c>
      <c r="D418" s="3">
        <v>44656</v>
      </c>
      <c r="E418" s="4">
        <v>0.67569444444444438</v>
      </c>
      <c r="F418" s="5">
        <v>44652</v>
      </c>
      <c r="G418" s="3">
        <v>44656</v>
      </c>
      <c r="H418" s="4">
        <v>0.7090277777777777</v>
      </c>
      <c r="I418" s="4">
        <f t="shared" si="18"/>
        <v>3.3333333333333326E-2</v>
      </c>
      <c r="J418" s="1">
        <v>3</v>
      </c>
      <c r="K418" s="1" t="s">
        <v>1896</v>
      </c>
      <c r="L418" s="1" t="s">
        <v>2316</v>
      </c>
      <c r="M418" s="1" t="s">
        <v>75</v>
      </c>
      <c r="N418" s="1" t="s">
        <v>2317</v>
      </c>
      <c r="O418" s="1" t="s">
        <v>77</v>
      </c>
      <c r="P418" s="1" t="s">
        <v>172</v>
      </c>
      <c r="Q418" s="1" t="s">
        <v>78</v>
      </c>
      <c r="R418" s="1" t="s">
        <v>1898</v>
      </c>
      <c r="S418" s="1" t="s">
        <v>1898</v>
      </c>
      <c r="T418" s="34" t="s">
        <v>72</v>
      </c>
      <c r="U418" s="1" t="s">
        <v>2318</v>
      </c>
      <c r="V418" s="1" t="s">
        <v>2037</v>
      </c>
      <c r="W418" s="1" t="s">
        <v>83</v>
      </c>
      <c r="X418" s="1" t="s">
        <v>123</v>
      </c>
      <c r="Y418" s="1" t="s">
        <v>83</v>
      </c>
      <c r="Z418" s="1" t="s">
        <v>490</v>
      </c>
      <c r="AA418" s="1" t="s">
        <v>72</v>
      </c>
      <c r="AB418" s="1" t="s">
        <v>2319</v>
      </c>
      <c r="AC418" s="1" t="s">
        <v>2320</v>
      </c>
      <c r="AD418" s="1" t="s">
        <v>87</v>
      </c>
      <c r="AE418" s="1">
        <v>60</v>
      </c>
      <c r="AF418" s="1" t="s">
        <v>88</v>
      </c>
      <c r="AG418" s="1">
        <v>4.2</v>
      </c>
      <c r="AH418" s="1" t="s">
        <v>954</v>
      </c>
      <c r="AI418" s="1" t="s">
        <v>90</v>
      </c>
      <c r="AJ418" s="1" t="s">
        <v>91</v>
      </c>
      <c r="AK418" s="1" t="s">
        <v>92</v>
      </c>
      <c r="AL418" s="1" t="s">
        <v>72</v>
      </c>
      <c r="AM418" s="1" t="s">
        <v>72</v>
      </c>
      <c r="AN418" s="1" t="s">
        <v>72</v>
      </c>
      <c r="AO418" s="1" t="s">
        <v>72</v>
      </c>
      <c r="AP418" s="1" t="s">
        <v>72</v>
      </c>
      <c r="AQ418" s="1" t="s">
        <v>72</v>
      </c>
      <c r="AR418" s="1" t="s">
        <v>493</v>
      </c>
      <c r="AS418" s="1" t="s">
        <v>72</v>
      </c>
      <c r="AT418" s="1" t="s">
        <v>72</v>
      </c>
      <c r="AU418" s="3">
        <v>44656</v>
      </c>
      <c r="AV418" s="4">
        <v>0.75</v>
      </c>
      <c r="AW418" s="4">
        <v>0.78472222222222221</v>
      </c>
      <c r="AX418" s="4">
        <f>AW418-AV418</f>
        <v>3.472222222222221E-2</v>
      </c>
      <c r="AY418" s="4">
        <f>AW418-H418</f>
        <v>7.5694444444444509E-2</v>
      </c>
      <c r="AZ418" s="4">
        <f>AW418-E418</f>
        <v>0.10902777777777783</v>
      </c>
      <c r="BA418" s="6" t="s">
        <v>72</v>
      </c>
      <c r="BB418" s="6" t="s">
        <v>72</v>
      </c>
      <c r="BC418" s="1" t="s">
        <v>1794</v>
      </c>
      <c r="BD418" s="1">
        <v>15</v>
      </c>
      <c r="BE418" s="1" t="s">
        <v>95</v>
      </c>
      <c r="BF418" s="1" t="s">
        <v>75</v>
      </c>
      <c r="BG418" s="6" t="s">
        <v>72</v>
      </c>
      <c r="BH418" s="1" t="s">
        <v>88</v>
      </c>
      <c r="BI418" s="1" t="s">
        <v>96</v>
      </c>
      <c r="BJ418" s="6" t="s">
        <v>72</v>
      </c>
      <c r="BK418" s="1" t="s">
        <v>2321</v>
      </c>
      <c r="BL418" s="1" t="s">
        <v>72</v>
      </c>
      <c r="BM418" s="1">
        <v>14</v>
      </c>
      <c r="BN418" s="6" t="s">
        <v>72</v>
      </c>
      <c r="BO418" s="6" t="s">
        <v>72</v>
      </c>
      <c r="BP418" s="6" t="s">
        <v>72</v>
      </c>
      <c r="BQ418" s="21" t="s">
        <v>99</v>
      </c>
      <c r="BR418" s="21" t="s">
        <v>100</v>
      </c>
    </row>
    <row r="419" spans="1:70" ht="20.45" customHeight="1">
      <c r="A419" s="1" t="s">
        <v>2322</v>
      </c>
      <c r="B419" s="1">
        <v>220080</v>
      </c>
      <c r="C419" s="1" t="s">
        <v>71</v>
      </c>
      <c r="D419" s="3">
        <v>44659</v>
      </c>
      <c r="E419" s="4">
        <v>0.71388888888888891</v>
      </c>
      <c r="F419" s="5">
        <v>44652</v>
      </c>
      <c r="G419" s="3">
        <v>44659</v>
      </c>
      <c r="H419" s="4">
        <v>0.73611111111111116</v>
      </c>
      <c r="I419" s="4">
        <f t="shared" si="18"/>
        <v>2.2222222222222254E-2</v>
      </c>
      <c r="J419" s="1">
        <v>38</v>
      </c>
      <c r="K419" s="1" t="s">
        <v>2302</v>
      </c>
      <c r="L419" s="1" t="s">
        <v>2323</v>
      </c>
      <c r="M419" s="1" t="s">
        <v>75</v>
      </c>
      <c r="N419" s="1" t="s">
        <v>1462</v>
      </c>
      <c r="O419" s="1" t="s">
        <v>77</v>
      </c>
      <c r="P419" s="1" t="s">
        <v>78</v>
      </c>
      <c r="Q419" s="1" t="s">
        <v>78</v>
      </c>
      <c r="R419" s="1" t="s">
        <v>1898</v>
      </c>
      <c r="S419" s="1" t="s">
        <v>1898</v>
      </c>
      <c r="T419" s="1" t="s">
        <v>2324</v>
      </c>
      <c r="U419" s="1" t="s">
        <v>2325</v>
      </c>
      <c r="V419" s="1" t="s">
        <v>2306</v>
      </c>
      <c r="W419" s="1" t="s">
        <v>2307</v>
      </c>
      <c r="X419" s="1" t="s">
        <v>2307</v>
      </c>
      <c r="Y419" s="1" t="s">
        <v>2308</v>
      </c>
      <c r="Z419" s="1" t="s">
        <v>490</v>
      </c>
      <c r="AA419" s="1" t="s">
        <v>72</v>
      </c>
      <c r="AB419" s="1" t="s">
        <v>491</v>
      </c>
      <c r="AC419" s="1" t="s">
        <v>492</v>
      </c>
      <c r="AD419" s="1" t="s">
        <v>87</v>
      </c>
      <c r="AE419" s="1">
        <v>55</v>
      </c>
      <c r="AF419" s="1" t="s">
        <v>88</v>
      </c>
      <c r="AG419" s="39">
        <v>6</v>
      </c>
      <c r="AH419" s="1" t="s">
        <v>414</v>
      </c>
      <c r="AI419" s="1" t="s">
        <v>90</v>
      </c>
      <c r="AJ419" s="1" t="s">
        <v>91</v>
      </c>
      <c r="AK419" s="1" t="s">
        <v>92</v>
      </c>
      <c r="AL419" s="1" t="s">
        <v>72</v>
      </c>
      <c r="AM419" s="1" t="s">
        <v>244</v>
      </c>
      <c r="AN419" s="1" t="s">
        <v>72</v>
      </c>
      <c r="AO419" s="1" t="s">
        <v>2326</v>
      </c>
      <c r="AP419" s="1" t="s">
        <v>72</v>
      </c>
      <c r="AQ419" s="1" t="s">
        <v>72</v>
      </c>
      <c r="AR419" s="1" t="s">
        <v>2327</v>
      </c>
      <c r="AS419" s="1" t="s">
        <v>72</v>
      </c>
      <c r="AT419" s="1" t="s">
        <v>72</v>
      </c>
      <c r="AU419" s="3">
        <v>44659</v>
      </c>
      <c r="AV419" s="4">
        <v>0.75</v>
      </c>
      <c r="AW419" s="4">
        <v>0.79166666666666663</v>
      </c>
      <c r="AX419" s="4">
        <f>AW419-AV419</f>
        <v>4.166666666666663E-2</v>
      </c>
      <c r="AY419" s="4">
        <f>AW419-H419</f>
        <v>5.5555555555555469E-2</v>
      </c>
      <c r="AZ419" s="4">
        <f>AW419-E419</f>
        <v>7.7777777777777724E-2</v>
      </c>
      <c r="BA419" s="1" t="s">
        <v>2328</v>
      </c>
      <c r="BB419" s="1" t="s">
        <v>2328</v>
      </c>
      <c r="BC419" s="1" t="s">
        <v>1794</v>
      </c>
      <c r="BD419" s="1">
        <v>15</v>
      </c>
      <c r="BE419" s="1" t="s">
        <v>1934</v>
      </c>
      <c r="BF419" s="1" t="s">
        <v>75</v>
      </c>
      <c r="BG419" s="1" t="s">
        <v>75</v>
      </c>
      <c r="BH419" s="1" t="s">
        <v>88</v>
      </c>
      <c r="BI419" s="1" t="s">
        <v>96</v>
      </c>
      <c r="BJ419" s="1" t="s">
        <v>72</v>
      </c>
      <c r="BK419" s="1" t="s">
        <v>1593</v>
      </c>
      <c r="BL419" s="1" t="s">
        <v>72</v>
      </c>
      <c r="BM419" s="1">
        <v>28</v>
      </c>
      <c r="BN419" s="1" t="s">
        <v>72</v>
      </c>
      <c r="BO419" s="1" t="s">
        <v>72</v>
      </c>
      <c r="BP419" s="1" t="s">
        <v>72</v>
      </c>
      <c r="BQ419" s="21" t="s">
        <v>99</v>
      </c>
      <c r="BR419" s="21" t="s">
        <v>100</v>
      </c>
    </row>
    <row r="420" spans="1:70" ht="20.45" customHeight="1">
      <c r="A420" s="1" t="s">
        <v>2329</v>
      </c>
      <c r="B420" s="1">
        <v>220081</v>
      </c>
      <c r="C420" s="1" t="s">
        <v>497</v>
      </c>
      <c r="D420" s="3">
        <v>44660</v>
      </c>
      <c r="E420" s="4">
        <v>0.50694444444444442</v>
      </c>
      <c r="F420" s="5">
        <v>44652</v>
      </c>
      <c r="G420" s="3">
        <v>44660</v>
      </c>
      <c r="H420" s="4">
        <v>0.6118055555555556</v>
      </c>
      <c r="I420" s="4">
        <f t="shared" si="18"/>
        <v>0.10486111111111118</v>
      </c>
      <c r="J420" s="1">
        <v>33</v>
      </c>
      <c r="K420" s="1" t="s">
        <v>1896</v>
      </c>
      <c r="L420" s="1" t="s">
        <v>2330</v>
      </c>
      <c r="M420" s="1" t="s">
        <v>75</v>
      </c>
      <c r="N420" s="1" t="s">
        <v>2247</v>
      </c>
      <c r="O420" s="1" t="s">
        <v>497</v>
      </c>
      <c r="P420" s="1" t="s">
        <v>78</v>
      </c>
      <c r="Q420" s="1" t="s">
        <v>78</v>
      </c>
      <c r="R420" s="1" t="s">
        <v>1898</v>
      </c>
      <c r="S420" s="1" t="s">
        <v>1898</v>
      </c>
      <c r="T420" s="34" t="s">
        <v>72</v>
      </c>
      <c r="U420" s="1" t="s">
        <v>2331</v>
      </c>
      <c r="V420" s="1" t="s">
        <v>1900</v>
      </c>
      <c r="W420" s="1" t="s">
        <v>813</v>
      </c>
      <c r="X420" s="1" t="s">
        <v>813</v>
      </c>
      <c r="Y420" s="1" t="s">
        <v>814</v>
      </c>
      <c r="Z420" s="1" t="s">
        <v>490</v>
      </c>
      <c r="AA420" s="1" t="s">
        <v>72</v>
      </c>
      <c r="AB420" s="1" t="s">
        <v>491</v>
      </c>
      <c r="AC420" s="1" t="s">
        <v>492</v>
      </c>
      <c r="AD420" s="1" t="s">
        <v>87</v>
      </c>
      <c r="AE420" s="1">
        <v>69</v>
      </c>
      <c r="AF420" s="1" t="s">
        <v>88</v>
      </c>
      <c r="AG420" s="1">
        <v>5.3</v>
      </c>
      <c r="AH420" s="1" t="s">
        <v>299</v>
      </c>
      <c r="AI420" s="1" t="s">
        <v>90</v>
      </c>
      <c r="AJ420" s="1" t="s">
        <v>91</v>
      </c>
      <c r="AK420" s="1" t="s">
        <v>92</v>
      </c>
      <c r="AL420" s="1" t="s">
        <v>72</v>
      </c>
      <c r="AM420" s="1" t="s">
        <v>244</v>
      </c>
      <c r="AN420" s="1">
        <v>1</v>
      </c>
      <c r="AO420" s="21" t="s">
        <v>2216</v>
      </c>
      <c r="AP420" s="1" t="s">
        <v>72</v>
      </c>
      <c r="AQ420" s="1" t="s">
        <v>72</v>
      </c>
      <c r="AR420" s="1" t="s">
        <v>72</v>
      </c>
      <c r="AS420" s="1" t="s">
        <v>72</v>
      </c>
      <c r="AT420" s="1" t="s">
        <v>72</v>
      </c>
      <c r="AU420" s="3">
        <v>44660</v>
      </c>
      <c r="AV420" s="1" t="s">
        <v>72</v>
      </c>
      <c r="AW420" s="1" t="s">
        <v>72</v>
      </c>
      <c r="AX420" s="1" t="s">
        <v>72</v>
      </c>
      <c r="AY420" s="1" t="s">
        <v>72</v>
      </c>
      <c r="AZ420" s="1" t="s">
        <v>72</v>
      </c>
      <c r="BA420" s="1" t="s">
        <v>2332</v>
      </c>
      <c r="BB420" s="1" t="s">
        <v>2332</v>
      </c>
      <c r="BC420" s="1" t="s">
        <v>1675</v>
      </c>
      <c r="BD420" s="1">
        <v>15</v>
      </c>
      <c r="BE420" s="1" t="s">
        <v>95</v>
      </c>
      <c r="BF420" s="1" t="s">
        <v>75</v>
      </c>
      <c r="BG420" s="1" t="s">
        <v>75</v>
      </c>
      <c r="BH420" s="1" t="s">
        <v>88</v>
      </c>
      <c r="BI420" s="1" t="s">
        <v>72</v>
      </c>
      <c r="BJ420" s="1" t="s">
        <v>72</v>
      </c>
      <c r="BK420" s="1" t="s">
        <v>2250</v>
      </c>
      <c r="BL420" s="1" t="s">
        <v>72</v>
      </c>
      <c r="BM420" s="1">
        <v>77</v>
      </c>
      <c r="BN420" s="1" t="s">
        <v>72</v>
      </c>
      <c r="BO420" s="1" t="s">
        <v>72</v>
      </c>
      <c r="BP420" s="1" t="s">
        <v>72</v>
      </c>
      <c r="BQ420" s="1" t="s">
        <v>72</v>
      </c>
      <c r="BR420" s="1"/>
    </row>
    <row r="421" spans="1:70" ht="20.45" customHeight="1">
      <c r="A421" s="1">
        <v>220082</v>
      </c>
      <c r="B421" s="1">
        <v>220082</v>
      </c>
      <c r="C421" s="1" t="s">
        <v>71</v>
      </c>
      <c r="D421" s="3">
        <v>44662</v>
      </c>
      <c r="E421" s="4">
        <v>0.48819444444444443</v>
      </c>
      <c r="F421" s="5">
        <v>44652</v>
      </c>
      <c r="G421" s="3">
        <v>44662</v>
      </c>
      <c r="H421" s="4">
        <v>0.55208333333333337</v>
      </c>
      <c r="I421" s="4">
        <f t="shared" si="18"/>
        <v>6.3888888888888939E-2</v>
      </c>
      <c r="J421" s="1">
        <v>7</v>
      </c>
      <c r="K421" s="1" t="s">
        <v>1896</v>
      </c>
      <c r="L421" s="1" t="s">
        <v>2333</v>
      </c>
      <c r="M421" s="1" t="s">
        <v>75</v>
      </c>
      <c r="N421" s="1" t="s">
        <v>170</v>
      </c>
      <c r="O421" s="1" t="s">
        <v>473</v>
      </c>
      <c r="P421" s="1" t="s">
        <v>78</v>
      </c>
      <c r="Q421" s="1" t="s">
        <v>172</v>
      </c>
      <c r="R421" s="1" t="s">
        <v>1927</v>
      </c>
      <c r="S421" s="1" t="s">
        <v>1927</v>
      </c>
      <c r="T421" s="1" t="s">
        <v>2334</v>
      </c>
      <c r="U421" s="75" t="s">
        <v>72</v>
      </c>
      <c r="V421" s="1" t="s">
        <v>1900</v>
      </c>
      <c r="W421" s="1" t="s">
        <v>813</v>
      </c>
      <c r="X421" s="1" t="s">
        <v>813</v>
      </c>
      <c r="Y421" s="1" t="s">
        <v>814</v>
      </c>
      <c r="Z421" s="1" t="s">
        <v>84</v>
      </c>
      <c r="AA421" s="1" t="s">
        <v>72</v>
      </c>
      <c r="AB421" s="1" t="s">
        <v>140</v>
      </c>
      <c r="AC421" s="1" t="s">
        <v>141</v>
      </c>
      <c r="AD421" s="1" t="s">
        <v>126</v>
      </c>
      <c r="AE421" s="1">
        <v>50</v>
      </c>
      <c r="AF421" s="1" t="s">
        <v>88</v>
      </c>
      <c r="AG421" s="1">
        <v>4.2</v>
      </c>
      <c r="AH421" s="1" t="s">
        <v>954</v>
      </c>
      <c r="AI421" s="1" t="s">
        <v>90</v>
      </c>
      <c r="AJ421" s="1" t="s">
        <v>91</v>
      </c>
      <c r="AK421" s="1" t="s">
        <v>1217</v>
      </c>
      <c r="AL421" s="1" t="s">
        <v>72</v>
      </c>
      <c r="AM421" s="1" t="s">
        <v>72</v>
      </c>
      <c r="AN421" s="1" t="s">
        <v>72</v>
      </c>
      <c r="AO421" s="1" t="s">
        <v>72</v>
      </c>
      <c r="AP421" s="1" t="s">
        <v>72</v>
      </c>
      <c r="AQ421" s="1" t="s">
        <v>72</v>
      </c>
      <c r="AR421" s="1" t="s">
        <v>220</v>
      </c>
      <c r="AS421" s="1" t="s">
        <v>72</v>
      </c>
      <c r="AT421" s="1" t="s">
        <v>72</v>
      </c>
      <c r="AU421" s="3">
        <v>44662</v>
      </c>
      <c r="AV421" s="4">
        <v>0.625</v>
      </c>
      <c r="AW421" s="4" t="s">
        <v>72</v>
      </c>
      <c r="AX421" s="4" t="s">
        <v>72</v>
      </c>
      <c r="AY421" s="4" t="s">
        <v>72</v>
      </c>
      <c r="AZ421" s="6" t="s">
        <v>72</v>
      </c>
      <c r="BA421" s="1" t="s">
        <v>2335</v>
      </c>
      <c r="BB421" s="1" t="s">
        <v>2335</v>
      </c>
      <c r="BC421" s="1" t="s">
        <v>1675</v>
      </c>
      <c r="BD421" s="1">
        <v>4</v>
      </c>
      <c r="BE421" s="1" t="s">
        <v>742</v>
      </c>
      <c r="BF421" s="1" t="s">
        <v>88</v>
      </c>
      <c r="BG421" s="1" t="s">
        <v>88</v>
      </c>
      <c r="BH421" s="1" t="s">
        <v>88</v>
      </c>
      <c r="BI421" s="1" t="s">
        <v>79</v>
      </c>
      <c r="BJ421" s="1" t="s">
        <v>2140</v>
      </c>
      <c r="BK421" s="6" t="s">
        <v>72</v>
      </c>
      <c r="BL421" s="6" t="s">
        <v>72</v>
      </c>
      <c r="BM421" s="6" t="s">
        <v>72</v>
      </c>
      <c r="BN421" s="6" t="s">
        <v>72</v>
      </c>
      <c r="BO421" s="6" t="s">
        <v>72</v>
      </c>
      <c r="BP421" s="6" t="s">
        <v>72</v>
      </c>
      <c r="BQ421" s="1" t="s">
        <v>160</v>
      </c>
      <c r="BR421" s="1"/>
    </row>
    <row r="422" spans="1:70" ht="20.45" customHeight="1">
      <c r="A422" s="1">
        <v>220083</v>
      </c>
      <c r="B422" s="1">
        <v>220083</v>
      </c>
      <c r="C422" s="1" t="s">
        <v>71</v>
      </c>
      <c r="D422" s="3">
        <v>44662</v>
      </c>
      <c r="E422" s="4">
        <v>0.57291666666666663</v>
      </c>
      <c r="F422" s="5">
        <v>44652</v>
      </c>
      <c r="G422" s="3">
        <v>44662</v>
      </c>
      <c r="H422" s="4">
        <v>0.94444444444444453</v>
      </c>
      <c r="I422" s="4">
        <f>H422-E422</f>
        <v>0.3715277777777779</v>
      </c>
      <c r="J422" s="1">
        <v>2</v>
      </c>
      <c r="K422" s="1" t="s">
        <v>1896</v>
      </c>
      <c r="L422" s="1" t="s">
        <v>2336</v>
      </c>
      <c r="M422" s="1" t="s">
        <v>75</v>
      </c>
      <c r="N422" s="1" t="s">
        <v>170</v>
      </c>
      <c r="O422" s="1" t="s">
        <v>473</v>
      </c>
      <c r="P422" s="1" t="s">
        <v>172</v>
      </c>
      <c r="Q422" s="1" t="s">
        <v>78</v>
      </c>
      <c r="R422" s="1" t="s">
        <v>1927</v>
      </c>
      <c r="S422" s="1" t="s">
        <v>1927</v>
      </c>
      <c r="T422" s="1" t="s">
        <v>2337</v>
      </c>
      <c r="U422" s="75" t="s">
        <v>72</v>
      </c>
      <c r="V422" s="1" t="s">
        <v>80</v>
      </c>
      <c r="W422" s="1" t="s">
        <v>778</v>
      </c>
      <c r="X422" s="1" t="s">
        <v>779</v>
      </c>
      <c r="Y422" s="1" t="s">
        <v>780</v>
      </c>
      <c r="Z422" s="1" t="s">
        <v>84</v>
      </c>
      <c r="AA422" s="1" t="s">
        <v>72</v>
      </c>
      <c r="AB422" s="1" t="s">
        <v>140</v>
      </c>
      <c r="AC422" s="1" t="s">
        <v>140</v>
      </c>
      <c r="AD422" s="1" t="s">
        <v>126</v>
      </c>
      <c r="AE422" s="1">
        <v>69</v>
      </c>
      <c r="AF422" s="1" t="s">
        <v>88</v>
      </c>
      <c r="AG422" s="1">
        <v>5.4</v>
      </c>
      <c r="AH422" s="1" t="s">
        <v>299</v>
      </c>
      <c r="AI422" s="1" t="s">
        <v>90</v>
      </c>
      <c r="AJ422" s="1" t="s">
        <v>91</v>
      </c>
      <c r="AK422" s="1" t="s">
        <v>92</v>
      </c>
      <c r="AL422" s="1" t="s">
        <v>72</v>
      </c>
      <c r="AM422" s="1" t="s">
        <v>229</v>
      </c>
      <c r="AN422" s="1" t="s">
        <v>72</v>
      </c>
      <c r="AO422" s="1" t="s">
        <v>2338</v>
      </c>
      <c r="AP422" s="1" t="s">
        <v>72</v>
      </c>
      <c r="AQ422" s="1" t="s">
        <v>72</v>
      </c>
      <c r="AR422" s="1" t="s">
        <v>220</v>
      </c>
      <c r="AS422" s="1" t="s">
        <v>72</v>
      </c>
      <c r="AT422" s="1" t="s">
        <v>72</v>
      </c>
      <c r="AU422" s="3">
        <v>44662</v>
      </c>
      <c r="AV422" s="4">
        <v>0.95138888888888884</v>
      </c>
      <c r="AW422" s="4" t="s">
        <v>72</v>
      </c>
      <c r="AX422" s="4" t="s">
        <v>72</v>
      </c>
      <c r="AY422" s="4" t="s">
        <v>72</v>
      </c>
      <c r="AZ422" s="6" t="s">
        <v>72</v>
      </c>
      <c r="BA422" s="4" t="s">
        <v>2339</v>
      </c>
      <c r="BB422" s="4" t="s">
        <v>2339</v>
      </c>
      <c r="BC422" s="1" t="s">
        <v>72</v>
      </c>
      <c r="BD422" s="1">
        <v>4</v>
      </c>
      <c r="BE422" s="1" t="s">
        <v>742</v>
      </c>
      <c r="BF422" s="1" t="s">
        <v>75</v>
      </c>
      <c r="BG422" s="1" t="s">
        <v>75</v>
      </c>
      <c r="BH422" s="1" t="s">
        <v>88</v>
      </c>
      <c r="BI422" s="1" t="s">
        <v>79</v>
      </c>
      <c r="BJ422" s="1" t="s">
        <v>2154</v>
      </c>
      <c r="BK422" s="6" t="s">
        <v>72</v>
      </c>
      <c r="BL422" s="6" t="s">
        <v>72</v>
      </c>
      <c r="BM422" s="6" t="s">
        <v>72</v>
      </c>
      <c r="BN422" s="6" t="s">
        <v>72</v>
      </c>
      <c r="BO422" s="6" t="s">
        <v>72</v>
      </c>
      <c r="BP422" s="6" t="s">
        <v>72</v>
      </c>
      <c r="BQ422" s="1" t="s">
        <v>160</v>
      </c>
      <c r="BR422" s="1"/>
    </row>
    <row r="423" spans="1:70" ht="20.45" customHeight="1">
      <c r="A423" s="1" t="s">
        <v>2340</v>
      </c>
      <c r="B423" s="1">
        <v>220084</v>
      </c>
      <c r="C423" s="1" t="s">
        <v>497</v>
      </c>
      <c r="D423" s="3">
        <v>44664</v>
      </c>
      <c r="E423" s="4">
        <v>0.40763888888888888</v>
      </c>
      <c r="F423" s="5">
        <v>44652</v>
      </c>
      <c r="G423" s="3">
        <v>44664</v>
      </c>
      <c r="H423" s="4">
        <v>0.51180555555555551</v>
      </c>
      <c r="I423" s="4">
        <f t="shared" si="18"/>
        <v>0.10416666666666663</v>
      </c>
      <c r="J423" s="1">
        <v>2</v>
      </c>
      <c r="K423" s="1" t="s">
        <v>1896</v>
      </c>
      <c r="L423" s="1" t="s">
        <v>2341</v>
      </c>
      <c r="M423" s="1" t="s">
        <v>75</v>
      </c>
      <c r="N423" s="1" t="s">
        <v>2342</v>
      </c>
      <c r="O423" s="1" t="s">
        <v>497</v>
      </c>
      <c r="P423" s="1" t="s">
        <v>78</v>
      </c>
      <c r="Q423" s="1" t="s">
        <v>78</v>
      </c>
      <c r="R423" s="1" t="s">
        <v>1898</v>
      </c>
      <c r="S423" s="1" t="s">
        <v>1898</v>
      </c>
      <c r="T423" s="34" t="s">
        <v>72</v>
      </c>
      <c r="U423" s="1" t="s">
        <v>2343</v>
      </c>
      <c r="V423" s="1" t="s">
        <v>1900</v>
      </c>
      <c r="W423" s="1" t="s">
        <v>813</v>
      </c>
      <c r="X423" s="1" t="s">
        <v>813</v>
      </c>
      <c r="Y423" s="1" t="s">
        <v>814</v>
      </c>
      <c r="Z423" s="1" t="s">
        <v>84</v>
      </c>
      <c r="AA423" s="1" t="s">
        <v>72</v>
      </c>
      <c r="AB423" s="1" t="s">
        <v>140</v>
      </c>
      <c r="AC423" s="1" t="s">
        <v>140</v>
      </c>
      <c r="AD423" s="1" t="s">
        <v>126</v>
      </c>
      <c r="AE423" s="1">
        <v>53</v>
      </c>
      <c r="AF423" s="1" t="s">
        <v>88</v>
      </c>
      <c r="AG423" s="1">
        <v>5.9</v>
      </c>
      <c r="AH423" s="1" t="s">
        <v>2344</v>
      </c>
      <c r="AI423" s="1" t="s">
        <v>90</v>
      </c>
      <c r="AJ423" s="1" t="s">
        <v>91</v>
      </c>
      <c r="AK423" s="1" t="s">
        <v>92</v>
      </c>
      <c r="AL423" s="1" t="s">
        <v>72</v>
      </c>
      <c r="AM423" s="1" t="s">
        <v>229</v>
      </c>
      <c r="AN423" s="1">
        <v>2</v>
      </c>
      <c r="AO423" s="21" t="s">
        <v>933</v>
      </c>
      <c r="AP423" s="1" t="s">
        <v>72</v>
      </c>
      <c r="AQ423" s="1" t="s">
        <v>72</v>
      </c>
      <c r="AR423" s="1" t="s">
        <v>220</v>
      </c>
      <c r="AS423" s="1" t="s">
        <v>72</v>
      </c>
      <c r="AT423" s="1" t="s">
        <v>72</v>
      </c>
      <c r="AU423" s="3">
        <v>44664</v>
      </c>
      <c r="AV423" s="4">
        <v>0.54791666666666672</v>
      </c>
      <c r="AW423" s="4">
        <v>0.625</v>
      </c>
      <c r="AX423" s="4">
        <f t="shared" ref="AX423:AX429" si="26">AW423-AV423</f>
        <v>7.7083333333333282E-2</v>
      </c>
      <c r="AY423" s="4">
        <f t="shared" ref="AY423:AY429" si="27">AW423-H423</f>
        <v>0.11319444444444449</v>
      </c>
      <c r="AZ423" s="4">
        <f t="shared" ref="AZ423:AZ429" si="28">AW423-E423</f>
        <v>0.21736111111111112</v>
      </c>
      <c r="BA423" s="1" t="s">
        <v>2345</v>
      </c>
      <c r="BB423" s="1" t="s">
        <v>2345</v>
      </c>
      <c r="BC423" s="1" t="s">
        <v>1675</v>
      </c>
      <c r="BD423" s="1">
        <v>4</v>
      </c>
      <c r="BE423" s="1" t="s">
        <v>742</v>
      </c>
      <c r="BF423" s="1" t="s">
        <v>75</v>
      </c>
      <c r="BG423" s="1" t="s">
        <v>75</v>
      </c>
      <c r="BH423" s="1" t="s">
        <v>88</v>
      </c>
      <c r="BI423" s="1" t="s">
        <v>96</v>
      </c>
      <c r="BJ423" s="1" t="s">
        <v>72</v>
      </c>
      <c r="BK423" s="1" t="s">
        <v>1343</v>
      </c>
      <c r="BL423" s="1" t="s">
        <v>72</v>
      </c>
      <c r="BM423" s="1">
        <v>47</v>
      </c>
      <c r="BN423" s="1" t="s">
        <v>72</v>
      </c>
      <c r="BO423" s="1" t="s">
        <v>72</v>
      </c>
      <c r="BP423" s="1" t="s">
        <v>72</v>
      </c>
      <c r="BQ423" s="21" t="s">
        <v>99</v>
      </c>
      <c r="BR423" s="1"/>
    </row>
    <row r="424" spans="1:70" ht="20.45" customHeight="1">
      <c r="A424" s="1" t="s">
        <v>2346</v>
      </c>
      <c r="B424" s="1">
        <v>220084</v>
      </c>
      <c r="C424" s="1" t="s">
        <v>71</v>
      </c>
      <c r="D424" s="3">
        <v>44664</v>
      </c>
      <c r="E424" s="4">
        <v>0.40763888888888888</v>
      </c>
      <c r="F424" s="5">
        <v>44652</v>
      </c>
      <c r="G424" s="3">
        <v>44664</v>
      </c>
      <c r="H424" s="4">
        <v>0.51180555555555551</v>
      </c>
      <c r="I424" s="4">
        <f>H424-E424</f>
        <v>0.10416666666666663</v>
      </c>
      <c r="J424" s="1">
        <v>2</v>
      </c>
      <c r="K424" s="1" t="s">
        <v>1896</v>
      </c>
      <c r="L424" s="1" t="s">
        <v>2341</v>
      </c>
      <c r="M424" s="1" t="s">
        <v>75</v>
      </c>
      <c r="N424" s="1" t="s">
        <v>1915</v>
      </c>
      <c r="O424" s="1" t="s">
        <v>77</v>
      </c>
      <c r="P424" s="1" t="s">
        <v>78</v>
      </c>
      <c r="Q424" s="1" t="s">
        <v>78</v>
      </c>
      <c r="R424" s="1" t="s">
        <v>1898</v>
      </c>
      <c r="S424" s="1" t="s">
        <v>1898</v>
      </c>
      <c r="T424" s="34" t="s">
        <v>72</v>
      </c>
      <c r="U424" s="1" t="s">
        <v>2347</v>
      </c>
      <c r="V424" s="1" t="s">
        <v>1900</v>
      </c>
      <c r="W424" s="1" t="s">
        <v>813</v>
      </c>
      <c r="X424" s="1" t="s">
        <v>813</v>
      </c>
      <c r="Y424" s="1" t="s">
        <v>814</v>
      </c>
      <c r="Z424" s="1" t="s">
        <v>84</v>
      </c>
      <c r="AA424" s="1" t="s">
        <v>72</v>
      </c>
      <c r="AB424" s="1" t="s">
        <v>140</v>
      </c>
      <c r="AC424" s="1" t="s">
        <v>140</v>
      </c>
      <c r="AD424" s="1" t="s">
        <v>126</v>
      </c>
      <c r="AE424" s="1">
        <v>53</v>
      </c>
      <c r="AF424" s="1" t="s">
        <v>88</v>
      </c>
      <c r="AG424" s="1">
        <v>5.9</v>
      </c>
      <c r="AH424" s="1" t="s">
        <v>2344</v>
      </c>
      <c r="AI424" s="1" t="s">
        <v>90</v>
      </c>
      <c r="AJ424" s="1" t="s">
        <v>91</v>
      </c>
      <c r="AK424" s="1" t="s">
        <v>92</v>
      </c>
      <c r="AL424" s="1" t="s">
        <v>72</v>
      </c>
      <c r="AM424" s="1" t="s">
        <v>229</v>
      </c>
      <c r="AN424" s="1">
        <v>2</v>
      </c>
      <c r="AO424" s="21" t="s">
        <v>933</v>
      </c>
      <c r="AP424" s="1" t="s">
        <v>72</v>
      </c>
      <c r="AQ424" s="1" t="s">
        <v>72</v>
      </c>
      <c r="AR424" s="1" t="s">
        <v>220</v>
      </c>
      <c r="AS424" s="1" t="s">
        <v>72</v>
      </c>
      <c r="AT424" s="1" t="s">
        <v>72</v>
      </c>
      <c r="AU424" s="3">
        <v>44664</v>
      </c>
      <c r="AV424" s="4">
        <v>0.54791666666666672</v>
      </c>
      <c r="AW424" s="4">
        <v>0.62847222222222221</v>
      </c>
      <c r="AX424" s="4">
        <f t="shared" si="26"/>
        <v>8.0555555555555491E-2</v>
      </c>
      <c r="AY424" s="4">
        <f t="shared" si="27"/>
        <v>0.1166666666666667</v>
      </c>
      <c r="AZ424" s="4">
        <f t="shared" si="28"/>
        <v>0.22083333333333333</v>
      </c>
      <c r="BA424" s="1" t="s">
        <v>2345</v>
      </c>
      <c r="BB424" s="1" t="s">
        <v>2345</v>
      </c>
      <c r="BC424" s="1" t="s">
        <v>1675</v>
      </c>
      <c r="BD424" s="1">
        <v>4</v>
      </c>
      <c r="BE424" s="1" t="s">
        <v>742</v>
      </c>
      <c r="BF424" s="1" t="s">
        <v>75</v>
      </c>
      <c r="BG424" s="1" t="s">
        <v>75</v>
      </c>
      <c r="BH424" s="1" t="s">
        <v>88</v>
      </c>
      <c r="BI424" s="1" t="s">
        <v>96</v>
      </c>
      <c r="BJ424" s="1" t="s">
        <v>72</v>
      </c>
      <c r="BK424" s="1" t="s">
        <v>1343</v>
      </c>
      <c r="BL424" s="1" t="s">
        <v>72</v>
      </c>
      <c r="BM424" s="1">
        <v>59</v>
      </c>
      <c r="BN424" s="1" t="s">
        <v>72</v>
      </c>
      <c r="BO424" s="1" t="s">
        <v>72</v>
      </c>
      <c r="BP424" s="1" t="s">
        <v>72</v>
      </c>
      <c r="BQ424" s="21" t="s">
        <v>99</v>
      </c>
      <c r="BR424" s="21" t="s">
        <v>100</v>
      </c>
    </row>
    <row r="425" spans="1:70" ht="20.45" customHeight="1">
      <c r="A425" s="1" t="s">
        <v>2348</v>
      </c>
      <c r="B425" s="1">
        <v>220085</v>
      </c>
      <c r="C425" s="1" t="s">
        <v>497</v>
      </c>
      <c r="D425" s="3">
        <v>44667</v>
      </c>
      <c r="E425" s="4">
        <v>0.4548611111111111</v>
      </c>
      <c r="F425" s="5">
        <v>44652</v>
      </c>
      <c r="G425" s="3">
        <v>44667</v>
      </c>
      <c r="H425" s="4">
        <v>0.50347222222222221</v>
      </c>
      <c r="I425" s="4">
        <f>H425-E425</f>
        <v>4.8611111111111105E-2</v>
      </c>
      <c r="J425" s="1">
        <v>5</v>
      </c>
      <c r="K425" s="1" t="s">
        <v>1896</v>
      </c>
      <c r="L425" s="1" t="s">
        <v>2349</v>
      </c>
      <c r="M425" s="1" t="s">
        <v>75</v>
      </c>
      <c r="N425" s="1" t="s">
        <v>2342</v>
      </c>
      <c r="O425" s="1" t="s">
        <v>497</v>
      </c>
      <c r="P425" s="1" t="s">
        <v>78</v>
      </c>
      <c r="Q425" s="1" t="s">
        <v>78</v>
      </c>
      <c r="R425" s="1" t="s">
        <v>1898</v>
      </c>
      <c r="S425" s="1" t="s">
        <v>1898</v>
      </c>
      <c r="T425" s="34" t="s">
        <v>72</v>
      </c>
      <c r="U425" s="1" t="s">
        <v>2350</v>
      </c>
      <c r="V425" s="1" t="s">
        <v>1900</v>
      </c>
      <c r="W425" s="1" t="s">
        <v>813</v>
      </c>
      <c r="X425" s="1" t="s">
        <v>813</v>
      </c>
      <c r="Y425" s="1" t="s">
        <v>814</v>
      </c>
      <c r="Z425" s="1" t="s">
        <v>84</v>
      </c>
      <c r="AA425" s="1" t="s">
        <v>72</v>
      </c>
      <c r="AB425" s="1" t="s">
        <v>140</v>
      </c>
      <c r="AC425" s="1" t="s">
        <v>181</v>
      </c>
      <c r="AD425" s="1" t="s">
        <v>126</v>
      </c>
      <c r="AE425" s="1">
        <v>45</v>
      </c>
      <c r="AF425" s="1" t="s">
        <v>88</v>
      </c>
      <c r="AG425" s="1">
        <v>5.0999999999999996</v>
      </c>
      <c r="AH425" s="1" t="s">
        <v>299</v>
      </c>
      <c r="AI425" s="1" t="s">
        <v>90</v>
      </c>
      <c r="AJ425" s="1" t="s">
        <v>91</v>
      </c>
      <c r="AK425" s="1" t="s">
        <v>92</v>
      </c>
      <c r="AL425" s="1" t="s">
        <v>72</v>
      </c>
      <c r="AM425" s="1" t="s">
        <v>254</v>
      </c>
      <c r="AN425" s="1">
        <v>2</v>
      </c>
      <c r="AO425" s="21" t="s">
        <v>1322</v>
      </c>
      <c r="AP425" s="1" t="s">
        <v>72</v>
      </c>
      <c r="AQ425" s="1" t="s">
        <v>72</v>
      </c>
      <c r="AR425" s="1" t="s">
        <v>220</v>
      </c>
      <c r="AS425" s="1" t="s">
        <v>72</v>
      </c>
      <c r="AT425" s="1" t="s">
        <v>72</v>
      </c>
      <c r="AU425" s="3">
        <v>44667</v>
      </c>
      <c r="AV425" s="4">
        <v>0.52847222222222223</v>
      </c>
      <c r="AW425" s="4">
        <v>0.61458333333333337</v>
      </c>
      <c r="AX425" s="4">
        <f t="shared" si="26"/>
        <v>8.6111111111111138E-2</v>
      </c>
      <c r="AY425" s="4">
        <f t="shared" si="27"/>
        <v>0.11111111111111116</v>
      </c>
      <c r="AZ425" s="4">
        <f t="shared" si="28"/>
        <v>0.15972222222222227</v>
      </c>
      <c r="BA425" s="1" t="s">
        <v>1512</v>
      </c>
      <c r="BB425" s="1" t="s">
        <v>1512</v>
      </c>
      <c r="BC425" s="1" t="s">
        <v>1675</v>
      </c>
      <c r="BD425" s="1">
        <v>4</v>
      </c>
      <c r="BE425" s="1" t="s">
        <v>742</v>
      </c>
      <c r="BF425" s="1" t="s">
        <v>75</v>
      </c>
      <c r="BG425" s="1" t="s">
        <v>75</v>
      </c>
      <c r="BH425" s="1" t="s">
        <v>88</v>
      </c>
      <c r="BI425" s="1" t="s">
        <v>96</v>
      </c>
      <c r="BJ425" s="1" t="s">
        <v>72</v>
      </c>
      <c r="BK425" s="1" t="s">
        <v>72</v>
      </c>
      <c r="BL425" s="1" t="s">
        <v>72</v>
      </c>
      <c r="BM425" s="1" t="s">
        <v>72</v>
      </c>
      <c r="BN425" s="1" t="s">
        <v>72</v>
      </c>
      <c r="BO425" s="1" t="s">
        <v>72</v>
      </c>
      <c r="BP425" s="1" t="s">
        <v>72</v>
      </c>
      <c r="BQ425" s="21" t="s">
        <v>99</v>
      </c>
      <c r="BR425" s="1"/>
    </row>
    <row r="426" spans="1:70" ht="20.45" customHeight="1">
      <c r="A426" s="1" t="s">
        <v>2351</v>
      </c>
      <c r="B426" s="1">
        <v>220085</v>
      </c>
      <c r="C426" s="1" t="s">
        <v>71</v>
      </c>
      <c r="D426" s="3">
        <v>44667</v>
      </c>
      <c r="E426" s="4">
        <v>0.4548611111111111</v>
      </c>
      <c r="F426" s="5">
        <v>44652</v>
      </c>
      <c r="G426" s="3">
        <v>44667</v>
      </c>
      <c r="H426" s="4">
        <v>0.50347222222222221</v>
      </c>
      <c r="I426" s="4">
        <f>H426-E426</f>
        <v>4.8611111111111105E-2</v>
      </c>
      <c r="J426" s="1">
        <v>5</v>
      </c>
      <c r="K426" s="1" t="s">
        <v>1896</v>
      </c>
      <c r="L426" s="1" t="s">
        <v>2349</v>
      </c>
      <c r="M426" s="1" t="s">
        <v>75</v>
      </c>
      <c r="N426" s="1" t="s">
        <v>1915</v>
      </c>
      <c r="O426" s="1" t="s">
        <v>77</v>
      </c>
      <c r="P426" s="1" t="s">
        <v>78</v>
      </c>
      <c r="Q426" s="1" t="s">
        <v>78</v>
      </c>
      <c r="R426" s="1" t="s">
        <v>1898</v>
      </c>
      <c r="S426" s="1" t="s">
        <v>1898</v>
      </c>
      <c r="T426" s="34" t="s">
        <v>72</v>
      </c>
      <c r="U426" s="1" t="s">
        <v>2352</v>
      </c>
      <c r="V426" s="1" t="s">
        <v>1900</v>
      </c>
      <c r="W426" s="1" t="s">
        <v>813</v>
      </c>
      <c r="X426" s="1" t="s">
        <v>813</v>
      </c>
      <c r="Y426" s="1" t="s">
        <v>814</v>
      </c>
      <c r="Z426" s="1" t="s">
        <v>84</v>
      </c>
      <c r="AA426" s="1" t="s">
        <v>72</v>
      </c>
      <c r="AB426" s="1" t="s">
        <v>140</v>
      </c>
      <c r="AC426" s="1" t="s">
        <v>181</v>
      </c>
      <c r="AD426" s="1" t="s">
        <v>126</v>
      </c>
      <c r="AE426" s="1">
        <v>45</v>
      </c>
      <c r="AF426" s="1" t="s">
        <v>88</v>
      </c>
      <c r="AG426" s="1">
        <v>5.0999999999999996</v>
      </c>
      <c r="AH426" s="1" t="s">
        <v>299</v>
      </c>
      <c r="AI426" s="1" t="s">
        <v>90</v>
      </c>
      <c r="AJ426" s="1" t="s">
        <v>91</v>
      </c>
      <c r="AK426" s="1" t="s">
        <v>92</v>
      </c>
      <c r="AL426" s="1" t="s">
        <v>72</v>
      </c>
      <c r="AM426" s="1" t="s">
        <v>254</v>
      </c>
      <c r="AN426" s="1">
        <v>2</v>
      </c>
      <c r="AO426" s="21" t="s">
        <v>1322</v>
      </c>
      <c r="AP426" s="1" t="s">
        <v>72</v>
      </c>
      <c r="AQ426" s="1" t="s">
        <v>72</v>
      </c>
      <c r="AR426" s="1" t="s">
        <v>220</v>
      </c>
      <c r="AS426" s="1" t="s">
        <v>72</v>
      </c>
      <c r="AT426" s="1" t="s">
        <v>72</v>
      </c>
      <c r="AU426" s="3">
        <v>44667</v>
      </c>
      <c r="AV426" s="4">
        <v>0.52847222222222223</v>
      </c>
      <c r="AW426" s="4">
        <v>0.61458333333333337</v>
      </c>
      <c r="AX426" s="4">
        <f t="shared" si="26"/>
        <v>8.6111111111111138E-2</v>
      </c>
      <c r="AY426" s="4">
        <f t="shared" si="27"/>
        <v>0.11111111111111116</v>
      </c>
      <c r="AZ426" s="4">
        <f t="shared" si="28"/>
        <v>0.15972222222222227</v>
      </c>
      <c r="BA426" s="1" t="s">
        <v>1512</v>
      </c>
      <c r="BB426" s="1" t="s">
        <v>1512</v>
      </c>
      <c r="BC426" s="1" t="s">
        <v>1675</v>
      </c>
      <c r="BD426" s="1">
        <v>4</v>
      </c>
      <c r="BE426" s="1" t="s">
        <v>742</v>
      </c>
      <c r="BF426" s="1" t="s">
        <v>75</v>
      </c>
      <c r="BG426" s="1" t="s">
        <v>75</v>
      </c>
      <c r="BH426" s="1" t="s">
        <v>88</v>
      </c>
      <c r="BI426" s="1" t="s">
        <v>96</v>
      </c>
      <c r="BJ426" s="1" t="s">
        <v>72</v>
      </c>
      <c r="BK426" s="1" t="s">
        <v>1343</v>
      </c>
      <c r="BL426" s="1" t="s">
        <v>72</v>
      </c>
      <c r="BM426" s="1">
        <v>73</v>
      </c>
      <c r="BN426" s="1" t="s">
        <v>72</v>
      </c>
      <c r="BO426" s="1" t="s">
        <v>72</v>
      </c>
      <c r="BP426" s="1" t="s">
        <v>72</v>
      </c>
      <c r="BQ426" s="21" t="s">
        <v>99</v>
      </c>
      <c r="BR426" s="21" t="s">
        <v>100</v>
      </c>
    </row>
    <row r="427" spans="1:70" ht="20.45" customHeight="1">
      <c r="A427" s="1" t="s">
        <v>2353</v>
      </c>
      <c r="B427" s="1">
        <v>220086</v>
      </c>
      <c r="C427" s="1" t="s">
        <v>497</v>
      </c>
      <c r="D427" s="3">
        <v>44667</v>
      </c>
      <c r="E427" s="4">
        <v>0.63194444444444442</v>
      </c>
      <c r="F427" s="5">
        <v>44652</v>
      </c>
      <c r="G427" s="3">
        <v>44667</v>
      </c>
      <c r="H427" s="4">
        <v>0.65972222222222221</v>
      </c>
      <c r="I427" s="4">
        <f>H427-E427</f>
        <v>2.777777777777779E-2</v>
      </c>
      <c r="J427" s="1">
        <v>0</v>
      </c>
      <c r="K427" s="1" t="s">
        <v>1896</v>
      </c>
      <c r="L427" s="1" t="s">
        <v>2354</v>
      </c>
      <c r="M427" s="1" t="s">
        <v>75</v>
      </c>
      <c r="N427" s="1" t="s">
        <v>2342</v>
      </c>
      <c r="O427" s="1" t="s">
        <v>497</v>
      </c>
      <c r="P427" s="1" t="s">
        <v>78</v>
      </c>
      <c r="Q427" s="1" t="s">
        <v>78</v>
      </c>
      <c r="R427" s="1" t="s">
        <v>1898</v>
      </c>
      <c r="S427" s="1" t="s">
        <v>1898</v>
      </c>
      <c r="T427" s="34" t="s">
        <v>72</v>
      </c>
      <c r="U427" s="1" t="s">
        <v>2355</v>
      </c>
      <c r="V427" s="1" t="s">
        <v>2037</v>
      </c>
      <c r="W427" s="1" t="s">
        <v>83</v>
      </c>
      <c r="X427" s="1" t="s">
        <v>2161</v>
      </c>
      <c r="Y427" s="1" t="s">
        <v>83</v>
      </c>
      <c r="Z427" s="1" t="s">
        <v>84</v>
      </c>
      <c r="AA427" s="1" t="s">
        <v>72</v>
      </c>
      <c r="AB427" s="1" t="s">
        <v>124</v>
      </c>
      <c r="AC427" s="10" t="s">
        <v>2067</v>
      </c>
      <c r="AD427" s="1" t="s">
        <v>87</v>
      </c>
      <c r="AE427" s="1">
        <v>55</v>
      </c>
      <c r="AF427" s="1" t="s">
        <v>88</v>
      </c>
      <c r="AG427" s="1">
        <v>5.5</v>
      </c>
      <c r="AH427" s="1" t="s">
        <v>299</v>
      </c>
      <c r="AI427" s="1" t="s">
        <v>90</v>
      </c>
      <c r="AJ427" s="1" t="s">
        <v>91</v>
      </c>
      <c r="AK427" s="1" t="s">
        <v>92</v>
      </c>
      <c r="AL427" s="1" t="s">
        <v>72</v>
      </c>
      <c r="AM427" s="1" t="s">
        <v>229</v>
      </c>
      <c r="AN427" s="1" t="s">
        <v>72</v>
      </c>
      <c r="AO427" s="1" t="s">
        <v>2356</v>
      </c>
      <c r="AP427" s="1" t="s">
        <v>72</v>
      </c>
      <c r="AQ427" s="1" t="s">
        <v>72</v>
      </c>
      <c r="AR427" s="1" t="s">
        <v>220</v>
      </c>
      <c r="AS427" s="1" t="s">
        <v>72</v>
      </c>
      <c r="AT427" s="1" t="s">
        <v>72</v>
      </c>
      <c r="AU427" s="3">
        <v>44667</v>
      </c>
      <c r="AV427" s="4">
        <v>0.67986111111111114</v>
      </c>
      <c r="AW427" s="4">
        <v>0.76736111111111116</v>
      </c>
      <c r="AX427" s="4">
        <f t="shared" si="26"/>
        <v>8.7500000000000022E-2</v>
      </c>
      <c r="AY427" s="4">
        <f t="shared" si="27"/>
        <v>0.10763888888888895</v>
      </c>
      <c r="AZ427" s="4">
        <f t="shared" si="28"/>
        <v>0.13541666666666674</v>
      </c>
      <c r="BA427" s="1" t="s">
        <v>2357</v>
      </c>
      <c r="BB427" s="1" t="s">
        <v>2357</v>
      </c>
      <c r="BC427" s="1" t="s">
        <v>1675</v>
      </c>
      <c r="BD427" s="1">
        <v>4</v>
      </c>
      <c r="BE427" s="1" t="s">
        <v>742</v>
      </c>
      <c r="BF427" s="1" t="s">
        <v>75</v>
      </c>
      <c r="BG427" s="1" t="s">
        <v>75</v>
      </c>
      <c r="BH427" s="1" t="s">
        <v>88</v>
      </c>
      <c r="BI427" s="1" t="s">
        <v>96</v>
      </c>
      <c r="BJ427" s="1" t="s">
        <v>72</v>
      </c>
      <c r="BK427" s="1" t="s">
        <v>72</v>
      </c>
      <c r="BL427" s="1" t="s">
        <v>72</v>
      </c>
      <c r="BM427" s="1" t="s">
        <v>72</v>
      </c>
      <c r="BN427" s="1" t="s">
        <v>72</v>
      </c>
      <c r="BO427" s="1" t="s">
        <v>72</v>
      </c>
      <c r="BP427" s="1" t="s">
        <v>72</v>
      </c>
      <c r="BQ427" s="21" t="s">
        <v>99</v>
      </c>
      <c r="BR427" s="1"/>
    </row>
    <row r="428" spans="1:70" ht="20.45" customHeight="1">
      <c r="A428" s="1" t="s">
        <v>2358</v>
      </c>
      <c r="B428" s="1">
        <v>220086</v>
      </c>
      <c r="C428" s="1" t="s">
        <v>71</v>
      </c>
      <c r="D428" s="3">
        <v>44667</v>
      </c>
      <c r="E428" s="4">
        <v>0.63194444444444442</v>
      </c>
      <c r="F428" s="5">
        <v>44652</v>
      </c>
      <c r="G428" s="3">
        <v>44667</v>
      </c>
      <c r="H428" s="4">
        <v>0.65972222222222221</v>
      </c>
      <c r="I428" s="4">
        <f t="shared" ref="I428:I490" si="29">H428-E428</f>
        <v>2.777777777777779E-2</v>
      </c>
      <c r="J428" s="1">
        <v>0</v>
      </c>
      <c r="K428" s="1" t="s">
        <v>1896</v>
      </c>
      <c r="L428" s="1" t="s">
        <v>2354</v>
      </c>
      <c r="M428" s="1" t="s">
        <v>75</v>
      </c>
      <c r="N428" s="1" t="s">
        <v>1915</v>
      </c>
      <c r="O428" s="1" t="s">
        <v>77</v>
      </c>
      <c r="P428" s="1" t="s">
        <v>78</v>
      </c>
      <c r="Q428" s="1" t="s">
        <v>78</v>
      </c>
      <c r="R428" s="1" t="s">
        <v>1898</v>
      </c>
      <c r="S428" s="1" t="s">
        <v>1898</v>
      </c>
      <c r="T428" s="34" t="s">
        <v>72</v>
      </c>
      <c r="U428" s="1" t="s">
        <v>2359</v>
      </c>
      <c r="V428" s="1" t="s">
        <v>2037</v>
      </c>
      <c r="W428" s="1" t="s">
        <v>83</v>
      </c>
      <c r="X428" s="1" t="s">
        <v>2161</v>
      </c>
      <c r="Y428" s="1" t="s">
        <v>83</v>
      </c>
      <c r="Z428" s="1" t="s">
        <v>84</v>
      </c>
      <c r="AA428" s="1" t="s">
        <v>72</v>
      </c>
      <c r="AB428" s="1" t="s">
        <v>124</v>
      </c>
      <c r="AC428" s="10" t="s">
        <v>2067</v>
      </c>
      <c r="AD428" s="1" t="s">
        <v>87</v>
      </c>
      <c r="AE428" s="1">
        <v>55</v>
      </c>
      <c r="AF428" s="1" t="s">
        <v>88</v>
      </c>
      <c r="AG428" s="1">
        <v>5.5</v>
      </c>
      <c r="AH428" s="1" t="s">
        <v>299</v>
      </c>
      <c r="AI428" s="1" t="s">
        <v>90</v>
      </c>
      <c r="AJ428" s="1" t="s">
        <v>91</v>
      </c>
      <c r="AK428" s="1" t="s">
        <v>92</v>
      </c>
      <c r="AL428" s="1" t="s">
        <v>72</v>
      </c>
      <c r="AM428" s="1" t="s">
        <v>229</v>
      </c>
      <c r="AN428" s="1" t="s">
        <v>72</v>
      </c>
      <c r="AO428" s="1" t="s">
        <v>2356</v>
      </c>
      <c r="AP428" s="1" t="s">
        <v>72</v>
      </c>
      <c r="AQ428" s="1" t="s">
        <v>72</v>
      </c>
      <c r="AR428" s="1" t="s">
        <v>220</v>
      </c>
      <c r="AS428" s="1" t="s">
        <v>72</v>
      </c>
      <c r="AT428" s="1" t="s">
        <v>72</v>
      </c>
      <c r="AU428" s="3">
        <v>44667</v>
      </c>
      <c r="AV428" s="4">
        <v>0.67986111111111114</v>
      </c>
      <c r="AW428" s="4">
        <v>0.76736111111111116</v>
      </c>
      <c r="AX428" s="4">
        <f t="shared" si="26"/>
        <v>8.7500000000000022E-2</v>
      </c>
      <c r="AY428" s="4">
        <f t="shared" si="27"/>
        <v>0.10763888888888895</v>
      </c>
      <c r="AZ428" s="4">
        <f t="shared" si="28"/>
        <v>0.13541666666666674</v>
      </c>
      <c r="BA428" s="1" t="s">
        <v>2357</v>
      </c>
      <c r="BB428" s="1" t="s">
        <v>2357</v>
      </c>
      <c r="BC428" s="1" t="s">
        <v>1675</v>
      </c>
      <c r="BD428" s="1">
        <v>4</v>
      </c>
      <c r="BE428" s="1" t="s">
        <v>742</v>
      </c>
      <c r="BF428" s="1" t="s">
        <v>75</v>
      </c>
      <c r="BG428" s="1" t="s">
        <v>72</v>
      </c>
      <c r="BH428" s="1" t="s">
        <v>88</v>
      </c>
      <c r="BI428" s="1" t="s">
        <v>96</v>
      </c>
      <c r="BJ428" s="1" t="s">
        <v>72</v>
      </c>
      <c r="BK428" s="1" t="s">
        <v>1343</v>
      </c>
      <c r="BL428" s="1" t="s">
        <v>72</v>
      </c>
      <c r="BM428" s="1">
        <v>59</v>
      </c>
      <c r="BN428" s="1" t="s">
        <v>72</v>
      </c>
      <c r="BO428" s="1" t="s">
        <v>72</v>
      </c>
      <c r="BP428" s="1" t="s">
        <v>72</v>
      </c>
      <c r="BQ428" s="21" t="s">
        <v>99</v>
      </c>
      <c r="BR428" s="21" t="s">
        <v>100</v>
      </c>
    </row>
    <row r="429" spans="1:70" ht="20.45" customHeight="1">
      <c r="A429" s="1" t="s">
        <v>2360</v>
      </c>
      <c r="B429" s="1">
        <v>220087</v>
      </c>
      <c r="C429" s="1" t="s">
        <v>71</v>
      </c>
      <c r="D429" s="3">
        <v>44670</v>
      </c>
      <c r="E429" s="4">
        <v>0.57500000000000007</v>
      </c>
      <c r="F429" s="5">
        <v>44652</v>
      </c>
      <c r="G429" s="3">
        <v>44670</v>
      </c>
      <c r="H429" s="4">
        <v>0.61041666666666672</v>
      </c>
      <c r="I429" s="4">
        <f t="shared" si="29"/>
        <v>3.5416666666666652E-2</v>
      </c>
      <c r="J429" s="1">
        <v>28</v>
      </c>
      <c r="K429" s="1" t="s">
        <v>2302</v>
      </c>
      <c r="L429" s="1" t="s">
        <v>2361</v>
      </c>
      <c r="M429" s="1" t="s">
        <v>75</v>
      </c>
      <c r="N429" s="1" t="s">
        <v>1915</v>
      </c>
      <c r="O429" s="1" t="s">
        <v>77</v>
      </c>
      <c r="P429" s="1" t="s">
        <v>78</v>
      </c>
      <c r="Q429" s="1" t="s">
        <v>78</v>
      </c>
      <c r="R429" s="1" t="s">
        <v>1898</v>
      </c>
      <c r="S429" s="1" t="s">
        <v>1927</v>
      </c>
      <c r="T429" s="34" t="s">
        <v>72</v>
      </c>
      <c r="U429" s="8" t="s">
        <v>2362</v>
      </c>
      <c r="V429" s="1" t="s">
        <v>2306</v>
      </c>
      <c r="W429" s="1" t="s">
        <v>2307</v>
      </c>
      <c r="X429" s="1" t="s">
        <v>2307</v>
      </c>
      <c r="Y429" s="1" t="s">
        <v>2363</v>
      </c>
      <c r="Z429" s="1" t="s">
        <v>84</v>
      </c>
      <c r="AA429" s="1" t="s">
        <v>72</v>
      </c>
      <c r="AB429" s="1" t="s">
        <v>2364</v>
      </c>
      <c r="AC429" s="1" t="s">
        <v>2365</v>
      </c>
      <c r="AD429" s="1" t="s">
        <v>87</v>
      </c>
      <c r="AE429" s="1">
        <v>74</v>
      </c>
      <c r="AF429" s="1" t="s">
        <v>88</v>
      </c>
      <c r="AG429" s="1">
        <v>3.8</v>
      </c>
      <c r="AH429" s="1" t="s">
        <v>954</v>
      </c>
      <c r="AI429" s="1" t="s">
        <v>90</v>
      </c>
      <c r="AJ429" s="1" t="s">
        <v>970</v>
      </c>
      <c r="AK429" s="1" t="s">
        <v>429</v>
      </c>
      <c r="AL429" s="1" t="s">
        <v>72</v>
      </c>
      <c r="AM429" s="1" t="s">
        <v>217</v>
      </c>
      <c r="AN429" s="1">
        <v>4</v>
      </c>
      <c r="AO429" s="1" t="s">
        <v>2366</v>
      </c>
      <c r="AP429" s="1" t="s">
        <v>72</v>
      </c>
      <c r="AQ429" s="1" t="s">
        <v>430</v>
      </c>
      <c r="AR429" s="1" t="s">
        <v>220</v>
      </c>
      <c r="AS429" s="1" t="s">
        <v>72</v>
      </c>
      <c r="AT429" s="1" t="s">
        <v>72</v>
      </c>
      <c r="AU429" s="3">
        <v>44670</v>
      </c>
      <c r="AV429" s="4">
        <v>0.63194444444444442</v>
      </c>
      <c r="AW429" s="4">
        <v>0.73958333333333337</v>
      </c>
      <c r="AX429" s="4">
        <f t="shared" si="26"/>
        <v>0.10763888888888895</v>
      </c>
      <c r="AY429" s="4">
        <f t="shared" si="27"/>
        <v>0.12916666666666665</v>
      </c>
      <c r="AZ429" s="4">
        <f t="shared" si="28"/>
        <v>0.1645833333333333</v>
      </c>
      <c r="BA429" s="1" t="s">
        <v>2367</v>
      </c>
      <c r="BB429" s="1" t="s">
        <v>2367</v>
      </c>
      <c r="BC429" s="1" t="s">
        <v>1675</v>
      </c>
      <c r="BD429" s="1">
        <v>4</v>
      </c>
      <c r="BE429" s="1" t="s">
        <v>742</v>
      </c>
      <c r="BF429" s="1" t="s">
        <v>75</v>
      </c>
      <c r="BG429" s="1" t="s">
        <v>72</v>
      </c>
      <c r="BH429" s="1" t="s">
        <v>88</v>
      </c>
      <c r="BI429" s="1" t="s">
        <v>79</v>
      </c>
      <c r="BJ429" s="1" t="s">
        <v>72</v>
      </c>
      <c r="BK429" s="1" t="s">
        <v>1404</v>
      </c>
      <c r="BL429" s="1" t="s">
        <v>72</v>
      </c>
      <c r="BM429" s="1">
        <v>28</v>
      </c>
      <c r="BN429" s="1" t="s">
        <v>72</v>
      </c>
      <c r="BO429" s="1" t="s">
        <v>72</v>
      </c>
      <c r="BP429" s="1" t="s">
        <v>72</v>
      </c>
      <c r="BQ429" s="1" t="s">
        <v>160</v>
      </c>
      <c r="BR429" s="1" t="s">
        <v>768</v>
      </c>
    </row>
    <row r="430" spans="1:70" ht="20.45" customHeight="1">
      <c r="A430" s="1">
        <v>220088</v>
      </c>
      <c r="B430" s="1">
        <v>220088</v>
      </c>
      <c r="C430" s="1" t="s">
        <v>71</v>
      </c>
      <c r="D430" s="3">
        <v>44671</v>
      </c>
      <c r="E430" s="4">
        <v>0.49861111111111112</v>
      </c>
      <c r="F430" s="5">
        <v>44652</v>
      </c>
      <c r="G430" s="3">
        <v>44671</v>
      </c>
      <c r="H430" s="4">
        <v>0.54722222222222217</v>
      </c>
      <c r="I430" s="4">
        <f t="shared" si="29"/>
        <v>4.8611111111111049E-2</v>
      </c>
      <c r="J430" s="1">
        <v>4</v>
      </c>
      <c r="K430" s="1" t="s">
        <v>1896</v>
      </c>
      <c r="L430" s="1" t="s">
        <v>2368</v>
      </c>
      <c r="M430" s="1" t="s">
        <v>75</v>
      </c>
      <c r="N430" s="1" t="s">
        <v>170</v>
      </c>
      <c r="O430" s="1" t="s">
        <v>473</v>
      </c>
      <c r="P430" s="1" t="s">
        <v>172</v>
      </c>
      <c r="Q430" s="1" t="s">
        <v>78</v>
      </c>
      <c r="R430" s="1" t="s">
        <v>1927</v>
      </c>
      <c r="S430" s="1" t="s">
        <v>1927</v>
      </c>
      <c r="T430" s="1" t="s">
        <v>2369</v>
      </c>
      <c r="U430" s="75" t="s">
        <v>72</v>
      </c>
      <c r="V430" s="1" t="s">
        <v>1900</v>
      </c>
      <c r="W430" s="1" t="s">
        <v>813</v>
      </c>
      <c r="X430" s="1" t="s">
        <v>813</v>
      </c>
      <c r="Y430" s="1" t="s">
        <v>814</v>
      </c>
      <c r="Z430" s="1" t="s">
        <v>84</v>
      </c>
      <c r="AA430" s="1" t="s">
        <v>72</v>
      </c>
      <c r="AB430" s="1" t="s">
        <v>140</v>
      </c>
      <c r="AC430" s="1" t="s">
        <v>141</v>
      </c>
      <c r="AD430" s="1" t="s">
        <v>126</v>
      </c>
      <c r="AE430" s="1">
        <v>47</v>
      </c>
      <c r="AF430" s="1" t="s">
        <v>88</v>
      </c>
      <c r="AG430" s="1">
        <v>4.0999999999999996</v>
      </c>
      <c r="AH430" s="1" t="s">
        <v>954</v>
      </c>
      <c r="AI430" s="1" t="s">
        <v>90</v>
      </c>
      <c r="AJ430" s="1" t="s">
        <v>91</v>
      </c>
      <c r="AK430" s="1" t="s">
        <v>92</v>
      </c>
      <c r="AL430" s="1" t="s">
        <v>72</v>
      </c>
      <c r="AM430" s="1" t="s">
        <v>72</v>
      </c>
      <c r="AN430" s="1" t="s">
        <v>72</v>
      </c>
      <c r="AO430" s="1" t="s">
        <v>72</v>
      </c>
      <c r="AP430" s="1" t="s">
        <v>72</v>
      </c>
      <c r="AQ430" s="1" t="s">
        <v>72</v>
      </c>
      <c r="AR430" s="1" t="s">
        <v>220</v>
      </c>
      <c r="AS430" s="1" t="s">
        <v>72</v>
      </c>
      <c r="AT430" s="1" t="s">
        <v>72</v>
      </c>
      <c r="AU430" s="3">
        <v>44671</v>
      </c>
      <c r="AV430" s="4">
        <v>0.59027777777777779</v>
      </c>
      <c r="AW430" s="4" t="s">
        <v>72</v>
      </c>
      <c r="AX430" s="4" t="s">
        <v>72</v>
      </c>
      <c r="AY430" s="4" t="s">
        <v>72</v>
      </c>
      <c r="AZ430" s="6" t="s">
        <v>72</v>
      </c>
      <c r="BA430" s="1" t="s">
        <v>2370</v>
      </c>
      <c r="BB430" s="1" t="s">
        <v>2371</v>
      </c>
      <c r="BC430" s="1" t="s">
        <v>72</v>
      </c>
      <c r="BD430" s="1">
        <v>4</v>
      </c>
      <c r="BE430" s="1" t="s">
        <v>2294</v>
      </c>
      <c r="BF430" s="1" t="s">
        <v>88</v>
      </c>
      <c r="BG430" s="1" t="s">
        <v>88</v>
      </c>
      <c r="BH430" s="1" t="s">
        <v>88</v>
      </c>
      <c r="BI430" s="1" t="s">
        <v>79</v>
      </c>
      <c r="BJ430" s="1" t="s">
        <v>72</v>
      </c>
      <c r="BK430" s="6" t="s">
        <v>72</v>
      </c>
      <c r="BL430" s="6" t="s">
        <v>72</v>
      </c>
      <c r="BM430" s="6" t="s">
        <v>72</v>
      </c>
      <c r="BN430" s="6" t="s">
        <v>72</v>
      </c>
      <c r="BO430" s="6" t="s">
        <v>72</v>
      </c>
      <c r="BP430" s="6" t="s">
        <v>72</v>
      </c>
      <c r="BQ430" s="1" t="s">
        <v>160</v>
      </c>
      <c r="BR430" s="1"/>
    </row>
    <row r="431" spans="1:70" ht="20.45" customHeight="1">
      <c r="A431" s="1">
        <v>220089</v>
      </c>
      <c r="B431" s="1">
        <v>220089</v>
      </c>
      <c r="C431" s="1" t="s">
        <v>71</v>
      </c>
      <c r="D431" s="3">
        <v>44672</v>
      </c>
      <c r="E431" s="4">
        <v>0.46736111111111112</v>
      </c>
      <c r="F431" s="5">
        <v>44652</v>
      </c>
      <c r="G431" s="3">
        <v>44672</v>
      </c>
      <c r="H431" s="4">
        <v>0.53125</v>
      </c>
      <c r="I431" s="4">
        <f t="shared" si="29"/>
        <v>6.3888888888888884E-2</v>
      </c>
      <c r="J431" s="1">
        <v>8</v>
      </c>
      <c r="K431" s="1" t="s">
        <v>1896</v>
      </c>
      <c r="L431" s="1" t="s">
        <v>2372</v>
      </c>
      <c r="M431" s="1" t="s">
        <v>75</v>
      </c>
      <c r="N431" s="1" t="s">
        <v>170</v>
      </c>
      <c r="O431" s="1" t="s">
        <v>473</v>
      </c>
      <c r="P431" s="1" t="s">
        <v>172</v>
      </c>
      <c r="Q431" s="1" t="s">
        <v>78</v>
      </c>
      <c r="R431" s="1" t="s">
        <v>1927</v>
      </c>
      <c r="S431" s="1" t="s">
        <v>1927</v>
      </c>
      <c r="T431" s="1" t="s">
        <v>2369</v>
      </c>
      <c r="U431" s="75" t="s">
        <v>72</v>
      </c>
      <c r="V431" s="1" t="s">
        <v>1900</v>
      </c>
      <c r="W431" s="1" t="s">
        <v>813</v>
      </c>
      <c r="X431" s="1" t="s">
        <v>813</v>
      </c>
      <c r="Y431" s="1" t="s">
        <v>814</v>
      </c>
      <c r="Z431" s="1" t="s">
        <v>84</v>
      </c>
      <c r="AA431" s="1" t="s">
        <v>72</v>
      </c>
      <c r="AB431" s="1" t="s">
        <v>140</v>
      </c>
      <c r="AC431" s="1" t="s">
        <v>141</v>
      </c>
      <c r="AD431" s="1" t="s">
        <v>87</v>
      </c>
      <c r="AE431" s="1">
        <v>46</v>
      </c>
      <c r="AF431" s="1" t="s">
        <v>88</v>
      </c>
      <c r="AG431" s="1">
        <v>5.2</v>
      </c>
      <c r="AH431" s="1" t="s">
        <v>299</v>
      </c>
      <c r="AI431" s="1" t="s">
        <v>90</v>
      </c>
      <c r="AJ431" s="1" t="s">
        <v>91</v>
      </c>
      <c r="AK431" s="1" t="s">
        <v>92</v>
      </c>
      <c r="AL431" s="1" t="s">
        <v>72</v>
      </c>
      <c r="AM431" s="1" t="s">
        <v>72</v>
      </c>
      <c r="AN431" s="1" t="s">
        <v>72</v>
      </c>
      <c r="AO431" s="1" t="s">
        <v>72</v>
      </c>
      <c r="AP431" s="1" t="s">
        <v>72</v>
      </c>
      <c r="AQ431" s="1" t="s">
        <v>72</v>
      </c>
      <c r="AR431" s="1" t="s">
        <v>220</v>
      </c>
      <c r="AS431" s="1" t="s">
        <v>72</v>
      </c>
      <c r="AT431" s="1" t="s">
        <v>72</v>
      </c>
      <c r="AU431" s="3">
        <v>44672</v>
      </c>
      <c r="AV431" s="4">
        <v>0.53888888888888886</v>
      </c>
      <c r="AW431" s="4" t="s">
        <v>72</v>
      </c>
      <c r="AX431" s="4" t="s">
        <v>72</v>
      </c>
      <c r="AY431" s="4" t="s">
        <v>72</v>
      </c>
      <c r="AZ431" s="6" t="s">
        <v>72</v>
      </c>
      <c r="BA431" s="1" t="s">
        <v>1191</v>
      </c>
      <c r="BB431" s="1" t="s">
        <v>1191</v>
      </c>
      <c r="BC431" s="1" t="s">
        <v>72</v>
      </c>
      <c r="BD431" s="1">
        <v>4</v>
      </c>
      <c r="BE431" s="1" t="s">
        <v>2294</v>
      </c>
      <c r="BF431" s="1" t="s">
        <v>88</v>
      </c>
      <c r="BG431" s="1" t="s">
        <v>88</v>
      </c>
      <c r="BH431" s="1" t="s">
        <v>88</v>
      </c>
      <c r="BI431" s="1" t="s">
        <v>79</v>
      </c>
      <c r="BJ431" s="1" t="s">
        <v>2154</v>
      </c>
      <c r="BK431" s="6" t="s">
        <v>72</v>
      </c>
      <c r="BL431" s="6" t="s">
        <v>72</v>
      </c>
      <c r="BM431" s="6" t="s">
        <v>72</v>
      </c>
      <c r="BN431" s="6" t="s">
        <v>72</v>
      </c>
      <c r="BO431" s="6" t="s">
        <v>72</v>
      </c>
      <c r="BP431" s="6" t="s">
        <v>72</v>
      </c>
      <c r="BQ431" s="1" t="s">
        <v>160</v>
      </c>
      <c r="BR431" s="1"/>
    </row>
    <row r="432" spans="1:70" ht="20.45" customHeight="1">
      <c r="A432" s="1">
        <v>220090</v>
      </c>
      <c r="B432" s="1">
        <v>220090</v>
      </c>
      <c r="C432" s="1" t="s">
        <v>71</v>
      </c>
      <c r="D432" s="3">
        <v>44673</v>
      </c>
      <c r="E432" s="4">
        <v>0.47569444444444442</v>
      </c>
      <c r="F432" s="5">
        <v>44652</v>
      </c>
      <c r="G432" s="3">
        <v>44673</v>
      </c>
      <c r="H432" s="4">
        <v>0.53125</v>
      </c>
      <c r="I432" s="4">
        <f t="shared" si="29"/>
        <v>5.555555555555558E-2</v>
      </c>
      <c r="J432" s="1">
        <v>4</v>
      </c>
      <c r="K432" s="1" t="s">
        <v>1896</v>
      </c>
      <c r="L432" s="1" t="s">
        <v>2373</v>
      </c>
      <c r="M432" s="1" t="s">
        <v>75</v>
      </c>
      <c r="N432" s="1" t="s">
        <v>170</v>
      </c>
      <c r="O432" s="1" t="s">
        <v>473</v>
      </c>
      <c r="P432" s="1" t="s">
        <v>172</v>
      </c>
      <c r="Q432" s="1" t="s">
        <v>78</v>
      </c>
      <c r="R432" s="1" t="s">
        <v>1927</v>
      </c>
      <c r="S432" s="1" t="s">
        <v>1927</v>
      </c>
      <c r="T432" s="1" t="s">
        <v>2374</v>
      </c>
      <c r="U432" s="75" t="s">
        <v>72</v>
      </c>
      <c r="V432" s="1" t="s">
        <v>1900</v>
      </c>
      <c r="W432" s="1" t="s">
        <v>813</v>
      </c>
      <c r="X432" s="1" t="s">
        <v>813</v>
      </c>
      <c r="Y432" s="1" t="s">
        <v>814</v>
      </c>
      <c r="Z432" s="1" t="s">
        <v>84</v>
      </c>
      <c r="AA432" s="1" t="s">
        <v>72</v>
      </c>
      <c r="AB432" s="1" t="s">
        <v>140</v>
      </c>
      <c r="AC432" s="10" t="s">
        <v>2375</v>
      </c>
      <c r="AD432" s="1" t="s">
        <v>126</v>
      </c>
      <c r="AE432" s="1">
        <v>66</v>
      </c>
      <c r="AF432" s="1" t="s">
        <v>88</v>
      </c>
      <c r="AG432" s="1">
        <v>6</v>
      </c>
      <c r="AH432" s="1" t="s">
        <v>414</v>
      </c>
      <c r="AI432" s="1" t="s">
        <v>90</v>
      </c>
      <c r="AJ432" s="1" t="s">
        <v>91</v>
      </c>
      <c r="AK432" s="1" t="s">
        <v>92</v>
      </c>
      <c r="AL432" s="1" t="s">
        <v>72</v>
      </c>
      <c r="AM432" s="1" t="s">
        <v>72</v>
      </c>
      <c r="AN432" s="1" t="s">
        <v>72</v>
      </c>
      <c r="AO432" s="1" t="s">
        <v>72</v>
      </c>
      <c r="AP432" s="1" t="s">
        <v>72</v>
      </c>
      <c r="AQ432" s="1" t="s">
        <v>72</v>
      </c>
      <c r="AR432" s="1" t="s">
        <v>220</v>
      </c>
      <c r="AS432" s="1" t="s">
        <v>72</v>
      </c>
      <c r="AT432" s="1" t="s">
        <v>72</v>
      </c>
      <c r="AU432" s="3">
        <v>44673</v>
      </c>
      <c r="AV432" s="4">
        <v>0.54027777777777775</v>
      </c>
      <c r="AW432" s="4" t="s">
        <v>72</v>
      </c>
      <c r="AX432" s="4" t="s">
        <v>72</v>
      </c>
      <c r="AY432" s="4" t="s">
        <v>72</v>
      </c>
      <c r="AZ432" s="6" t="s">
        <v>72</v>
      </c>
      <c r="BA432" s="1" t="s">
        <v>2376</v>
      </c>
      <c r="BB432" s="1" t="s">
        <v>2376</v>
      </c>
      <c r="BC432" s="1" t="s">
        <v>1675</v>
      </c>
      <c r="BD432" s="1">
        <v>4</v>
      </c>
      <c r="BE432" s="1" t="s">
        <v>2377</v>
      </c>
      <c r="BF432" s="1" t="s">
        <v>88</v>
      </c>
      <c r="BG432" s="1" t="s">
        <v>88</v>
      </c>
      <c r="BH432" s="1" t="s">
        <v>88</v>
      </c>
      <c r="BI432" s="1" t="s">
        <v>79</v>
      </c>
      <c r="BJ432" s="1" t="s">
        <v>72</v>
      </c>
      <c r="BK432" s="6" t="s">
        <v>72</v>
      </c>
      <c r="BL432" s="6" t="s">
        <v>72</v>
      </c>
      <c r="BM432" s="6" t="s">
        <v>72</v>
      </c>
      <c r="BN432" s="6" t="s">
        <v>72</v>
      </c>
      <c r="BO432" s="6" t="s">
        <v>72</v>
      </c>
      <c r="BP432" s="6" t="s">
        <v>72</v>
      </c>
      <c r="BQ432" s="1" t="s">
        <v>160</v>
      </c>
      <c r="BR432" s="1"/>
    </row>
    <row r="433" spans="1:70" ht="20.45" customHeight="1">
      <c r="A433" s="1">
        <v>220091</v>
      </c>
      <c r="B433" s="1">
        <v>220091</v>
      </c>
      <c r="C433" s="1" t="s">
        <v>71</v>
      </c>
      <c r="D433" s="3">
        <v>44673</v>
      </c>
      <c r="E433" s="4">
        <v>0.60416666666666663</v>
      </c>
      <c r="F433" s="5">
        <v>44652</v>
      </c>
      <c r="G433" s="3">
        <v>44673</v>
      </c>
      <c r="H433" s="4">
        <v>0.66111111111111109</v>
      </c>
      <c r="I433" s="4">
        <f t="shared" si="29"/>
        <v>5.6944444444444464E-2</v>
      </c>
      <c r="J433" s="1">
        <v>5</v>
      </c>
      <c r="K433" s="1" t="s">
        <v>1896</v>
      </c>
      <c r="L433" s="1" t="s">
        <v>2378</v>
      </c>
      <c r="M433" s="1" t="s">
        <v>75</v>
      </c>
      <c r="N433" s="1" t="s">
        <v>170</v>
      </c>
      <c r="O433" s="1" t="s">
        <v>473</v>
      </c>
      <c r="P433" s="1" t="s">
        <v>172</v>
      </c>
      <c r="Q433" s="1" t="s">
        <v>172</v>
      </c>
      <c r="R433" s="1" t="s">
        <v>1927</v>
      </c>
      <c r="S433" s="1" t="s">
        <v>1927</v>
      </c>
      <c r="T433" s="1" t="s">
        <v>2379</v>
      </c>
      <c r="U433" s="75" t="s">
        <v>72</v>
      </c>
      <c r="V433" s="1" t="s">
        <v>1900</v>
      </c>
      <c r="W433" s="1" t="s">
        <v>813</v>
      </c>
      <c r="X433" s="1" t="s">
        <v>813</v>
      </c>
      <c r="Y433" s="1" t="s">
        <v>814</v>
      </c>
      <c r="Z433" s="1" t="s">
        <v>84</v>
      </c>
      <c r="AA433" s="1" t="s">
        <v>72</v>
      </c>
      <c r="AB433" s="1" t="s">
        <v>140</v>
      </c>
      <c r="AC433" s="10" t="s">
        <v>2380</v>
      </c>
      <c r="AD433" s="1" t="s">
        <v>87</v>
      </c>
      <c r="AE433" s="1">
        <v>41</v>
      </c>
      <c r="AF433" s="1" t="s">
        <v>88</v>
      </c>
      <c r="AG433" s="1">
        <v>5.5</v>
      </c>
      <c r="AH433" s="1" t="s">
        <v>299</v>
      </c>
      <c r="AI433" s="1" t="s">
        <v>90</v>
      </c>
      <c r="AJ433" s="1" t="s">
        <v>91</v>
      </c>
      <c r="AK433" s="1" t="s">
        <v>92</v>
      </c>
      <c r="AL433" s="1" t="s">
        <v>72</v>
      </c>
      <c r="AM433" s="1" t="s">
        <v>72</v>
      </c>
      <c r="AN433" s="1" t="s">
        <v>72</v>
      </c>
      <c r="AO433" s="1" t="s">
        <v>72</v>
      </c>
      <c r="AP433" s="1" t="s">
        <v>72</v>
      </c>
      <c r="AQ433" s="1" t="s">
        <v>72</v>
      </c>
      <c r="AR433" s="1" t="s">
        <v>220</v>
      </c>
      <c r="AS433" s="1" t="s">
        <v>72</v>
      </c>
      <c r="AT433" s="1" t="s">
        <v>72</v>
      </c>
      <c r="AU433" s="3">
        <v>44673</v>
      </c>
      <c r="AV433" s="4">
        <v>0.66805555555555562</v>
      </c>
      <c r="AW433" s="4" t="s">
        <v>72</v>
      </c>
      <c r="AX433" s="4" t="s">
        <v>72</v>
      </c>
      <c r="AY433" s="4" t="s">
        <v>72</v>
      </c>
      <c r="AZ433" s="6" t="s">
        <v>72</v>
      </c>
      <c r="BA433" s="1" t="s">
        <v>2381</v>
      </c>
      <c r="BB433" s="1" t="s">
        <v>2381</v>
      </c>
      <c r="BC433" s="1" t="s">
        <v>2382</v>
      </c>
      <c r="BD433" s="1">
        <v>4</v>
      </c>
      <c r="BE433" s="1" t="s">
        <v>2294</v>
      </c>
      <c r="BF433" s="1" t="s">
        <v>88</v>
      </c>
      <c r="BG433" s="1" t="s">
        <v>88</v>
      </c>
      <c r="BH433" s="1" t="s">
        <v>88</v>
      </c>
      <c r="BI433" s="1" t="s">
        <v>79</v>
      </c>
      <c r="BJ433" s="1" t="s">
        <v>72</v>
      </c>
      <c r="BK433" s="6" t="s">
        <v>72</v>
      </c>
      <c r="BL433" s="6" t="s">
        <v>72</v>
      </c>
      <c r="BM433" s="6" t="s">
        <v>72</v>
      </c>
      <c r="BN433" s="6" t="s">
        <v>72</v>
      </c>
      <c r="BO433" s="6" t="s">
        <v>72</v>
      </c>
      <c r="BP433" s="6" t="s">
        <v>72</v>
      </c>
      <c r="BQ433" s="1" t="s">
        <v>160</v>
      </c>
      <c r="BR433" s="1"/>
    </row>
    <row r="434" spans="1:70" ht="20.45" customHeight="1">
      <c r="A434" s="1" t="s">
        <v>2383</v>
      </c>
      <c r="B434" s="1">
        <v>220092</v>
      </c>
      <c r="C434" s="1" t="s">
        <v>497</v>
      </c>
      <c r="D434" s="3">
        <v>44676</v>
      </c>
      <c r="E434" s="4">
        <v>0.54166666666666663</v>
      </c>
      <c r="F434" s="5">
        <v>44652</v>
      </c>
      <c r="G434" s="3">
        <v>44676</v>
      </c>
      <c r="H434" s="4">
        <v>0.58680555555555558</v>
      </c>
      <c r="I434" s="4">
        <f t="shared" si="29"/>
        <v>4.5138888888888951E-2</v>
      </c>
      <c r="J434" s="1">
        <v>30</v>
      </c>
      <c r="K434" s="1" t="s">
        <v>2302</v>
      </c>
      <c r="L434" s="1" t="s">
        <v>2384</v>
      </c>
      <c r="M434" s="1" t="s">
        <v>75</v>
      </c>
      <c r="N434" s="1" t="s">
        <v>2247</v>
      </c>
      <c r="O434" s="1" t="s">
        <v>497</v>
      </c>
      <c r="P434" s="1" t="s">
        <v>78</v>
      </c>
      <c r="Q434" s="1" t="s">
        <v>78</v>
      </c>
      <c r="R434" s="1" t="s">
        <v>1898</v>
      </c>
      <c r="S434" s="1" t="s">
        <v>1898</v>
      </c>
      <c r="T434" s="34" t="s">
        <v>72</v>
      </c>
      <c r="U434" s="1" t="s">
        <v>2180</v>
      </c>
      <c r="V434" s="1" t="s">
        <v>2306</v>
      </c>
      <c r="W434" s="1" t="s">
        <v>2307</v>
      </c>
      <c r="X434" s="1" t="s">
        <v>2307</v>
      </c>
      <c r="Y434" s="1" t="s">
        <v>2308</v>
      </c>
      <c r="Z434" s="1" t="s">
        <v>490</v>
      </c>
      <c r="AA434" s="1" t="s">
        <v>72</v>
      </c>
      <c r="AB434" s="1" t="s">
        <v>491</v>
      </c>
      <c r="AC434" s="1" t="s">
        <v>492</v>
      </c>
      <c r="AD434" s="1" t="s">
        <v>87</v>
      </c>
      <c r="AE434" s="1">
        <v>65</v>
      </c>
      <c r="AF434" s="1" t="s">
        <v>88</v>
      </c>
      <c r="AG434" s="1">
        <v>3.2</v>
      </c>
      <c r="AH434" s="1" t="s">
        <v>954</v>
      </c>
      <c r="AI434" s="1" t="s">
        <v>90</v>
      </c>
      <c r="AJ434" s="1" t="s">
        <v>91</v>
      </c>
      <c r="AK434" s="1" t="s">
        <v>92</v>
      </c>
      <c r="AL434" s="1" t="s">
        <v>72</v>
      </c>
      <c r="AM434" s="1" t="s">
        <v>229</v>
      </c>
      <c r="AN434" s="1" t="s">
        <v>72</v>
      </c>
      <c r="AO434" s="1" t="s">
        <v>2385</v>
      </c>
      <c r="AP434" s="1" t="s">
        <v>72</v>
      </c>
      <c r="AQ434" s="1" t="s">
        <v>72</v>
      </c>
      <c r="AR434" s="1" t="s">
        <v>2327</v>
      </c>
      <c r="AS434" s="1" t="s">
        <v>72</v>
      </c>
      <c r="AT434" s="1" t="s">
        <v>72</v>
      </c>
      <c r="AU434" s="3">
        <v>44676</v>
      </c>
      <c r="AV434" s="4">
        <v>0.61527777777777781</v>
      </c>
      <c r="AW434" s="4">
        <v>0.72222222222222221</v>
      </c>
      <c r="AX434" s="4">
        <f>AW434-AV434</f>
        <v>0.1069444444444444</v>
      </c>
      <c r="AY434" s="4">
        <f>AW434-H434</f>
        <v>0.13541666666666663</v>
      </c>
      <c r="AZ434" s="4">
        <f>AW434-E434</f>
        <v>0.18055555555555558</v>
      </c>
      <c r="BA434" s="1" t="s">
        <v>2386</v>
      </c>
      <c r="BB434" s="1" t="s">
        <v>2386</v>
      </c>
      <c r="BC434" s="1" t="s">
        <v>1675</v>
      </c>
      <c r="BD434" s="1">
        <v>4</v>
      </c>
      <c r="BE434" s="1" t="s">
        <v>742</v>
      </c>
      <c r="BF434" s="1" t="s">
        <v>75</v>
      </c>
      <c r="BG434" s="1" t="s">
        <v>75</v>
      </c>
      <c r="BH434" s="1" t="s">
        <v>88</v>
      </c>
      <c r="BI434" s="1" t="s">
        <v>96</v>
      </c>
      <c r="BJ434" s="1" t="s">
        <v>72</v>
      </c>
      <c r="BK434" s="10" t="s">
        <v>2250</v>
      </c>
      <c r="BL434" s="1" t="s">
        <v>72</v>
      </c>
      <c r="BM434" s="1">
        <v>77</v>
      </c>
      <c r="BN434" s="1" t="s">
        <v>72</v>
      </c>
      <c r="BO434" s="1" t="s">
        <v>72</v>
      </c>
      <c r="BP434" s="1" t="s">
        <v>72</v>
      </c>
      <c r="BQ434" s="21" t="s">
        <v>99</v>
      </c>
      <c r="BR434" s="1"/>
    </row>
    <row r="435" spans="1:70" ht="20.45" customHeight="1">
      <c r="A435" s="1" t="s">
        <v>2387</v>
      </c>
      <c r="B435" s="1">
        <v>220092</v>
      </c>
      <c r="C435" s="1" t="s">
        <v>71</v>
      </c>
      <c r="D435" s="3">
        <v>44676</v>
      </c>
      <c r="E435" s="4">
        <v>0.54166666666666663</v>
      </c>
      <c r="F435" s="5">
        <v>44652</v>
      </c>
      <c r="G435" s="3">
        <v>44676</v>
      </c>
      <c r="H435" s="4">
        <v>0.58680555555555558</v>
      </c>
      <c r="I435" s="4">
        <f t="shared" si="29"/>
        <v>4.5138888888888951E-2</v>
      </c>
      <c r="J435" s="1">
        <v>30</v>
      </c>
      <c r="K435" s="1" t="s">
        <v>2302</v>
      </c>
      <c r="L435" s="1" t="s">
        <v>2384</v>
      </c>
      <c r="M435" s="1" t="s">
        <v>75</v>
      </c>
      <c r="N435" s="1" t="s">
        <v>1462</v>
      </c>
      <c r="O435" s="1" t="s">
        <v>77</v>
      </c>
      <c r="P435" s="1" t="s">
        <v>78</v>
      </c>
      <c r="Q435" s="1" t="s">
        <v>78</v>
      </c>
      <c r="R435" s="1" t="s">
        <v>1898</v>
      </c>
      <c r="S435" s="1" t="s">
        <v>1898</v>
      </c>
      <c r="T435" s="34" t="s">
        <v>72</v>
      </c>
      <c r="U435" s="1" t="s">
        <v>2007</v>
      </c>
      <c r="V435" s="1" t="s">
        <v>2306</v>
      </c>
      <c r="W435" s="1" t="s">
        <v>2307</v>
      </c>
      <c r="X435" s="1" t="s">
        <v>2307</v>
      </c>
      <c r="Y435" s="1" t="s">
        <v>2308</v>
      </c>
      <c r="Z435" s="1" t="s">
        <v>490</v>
      </c>
      <c r="AA435" s="1" t="s">
        <v>72</v>
      </c>
      <c r="AB435" s="1" t="s">
        <v>491</v>
      </c>
      <c r="AC435" s="1" t="s">
        <v>492</v>
      </c>
      <c r="AD435" s="1" t="s">
        <v>87</v>
      </c>
      <c r="AE435" s="1">
        <v>65</v>
      </c>
      <c r="AF435" s="1" t="s">
        <v>88</v>
      </c>
      <c r="AG435" s="1">
        <v>3.2</v>
      </c>
      <c r="AH435" s="1" t="s">
        <v>954</v>
      </c>
      <c r="AI435" s="1" t="s">
        <v>90</v>
      </c>
      <c r="AJ435" s="1" t="s">
        <v>91</v>
      </c>
      <c r="AK435" s="1" t="s">
        <v>92</v>
      </c>
      <c r="AL435" s="1" t="s">
        <v>72</v>
      </c>
      <c r="AM435" s="1" t="s">
        <v>229</v>
      </c>
      <c r="AN435" s="1" t="s">
        <v>72</v>
      </c>
      <c r="AO435" s="1" t="s">
        <v>2385</v>
      </c>
      <c r="AP435" s="1" t="s">
        <v>72</v>
      </c>
      <c r="AQ435" s="1" t="s">
        <v>72</v>
      </c>
      <c r="AR435" s="1" t="s">
        <v>2327</v>
      </c>
      <c r="AS435" s="1" t="s">
        <v>72</v>
      </c>
      <c r="AT435" s="1" t="s">
        <v>72</v>
      </c>
      <c r="AU435" s="3">
        <v>44676</v>
      </c>
      <c r="AV435" s="4">
        <v>0.61527777777777781</v>
      </c>
      <c r="AW435" s="4">
        <v>0.72222222222222221</v>
      </c>
      <c r="AX435" s="4">
        <f>AW435-AV435</f>
        <v>0.1069444444444444</v>
      </c>
      <c r="AY435" s="4">
        <f>AW435-H435</f>
        <v>0.13541666666666663</v>
      </c>
      <c r="AZ435" s="4">
        <f>AW435-E435</f>
        <v>0.18055555555555558</v>
      </c>
      <c r="BA435" s="1" t="s">
        <v>2386</v>
      </c>
      <c r="BB435" s="1" t="s">
        <v>2386</v>
      </c>
      <c r="BC435" s="1" t="s">
        <v>1675</v>
      </c>
      <c r="BD435" s="1">
        <v>4</v>
      </c>
      <c r="BE435" s="1" t="s">
        <v>742</v>
      </c>
      <c r="BF435" s="1" t="s">
        <v>75</v>
      </c>
      <c r="BG435" s="1" t="s">
        <v>72</v>
      </c>
      <c r="BH435" s="1" t="s">
        <v>88</v>
      </c>
      <c r="BI435" s="1" t="s">
        <v>96</v>
      </c>
      <c r="BJ435" s="1" t="s">
        <v>72</v>
      </c>
      <c r="BK435" s="1" t="s">
        <v>1343</v>
      </c>
      <c r="BL435" s="1" t="s">
        <v>72</v>
      </c>
      <c r="BM435" s="1">
        <v>59</v>
      </c>
      <c r="BN435" s="1" t="s">
        <v>72</v>
      </c>
      <c r="BO435" s="1" t="s">
        <v>72</v>
      </c>
      <c r="BP435" s="1" t="s">
        <v>72</v>
      </c>
      <c r="BQ435" s="21" t="s">
        <v>99</v>
      </c>
      <c r="BR435" s="21" t="s">
        <v>100</v>
      </c>
    </row>
    <row r="436" spans="1:70" ht="20.45" customHeight="1">
      <c r="A436" s="1" t="s">
        <v>2388</v>
      </c>
      <c r="B436" s="1">
        <v>220093</v>
      </c>
      <c r="C436" s="1" t="s">
        <v>497</v>
      </c>
      <c r="D436" s="3">
        <v>44676</v>
      </c>
      <c r="E436" s="4">
        <v>0.52777777777777779</v>
      </c>
      <c r="F436" s="5">
        <v>44652</v>
      </c>
      <c r="G436" s="3">
        <v>44676</v>
      </c>
      <c r="H436" s="4">
        <v>0.9</v>
      </c>
      <c r="I436" s="4">
        <f t="shared" si="29"/>
        <v>0.37222222222222223</v>
      </c>
      <c r="J436" s="1">
        <v>2</v>
      </c>
      <c r="K436" s="1" t="s">
        <v>1896</v>
      </c>
      <c r="L436" s="1" t="s">
        <v>2389</v>
      </c>
      <c r="M436" s="1" t="s">
        <v>75</v>
      </c>
      <c r="N436" s="1" t="s">
        <v>2342</v>
      </c>
      <c r="O436" s="1" t="s">
        <v>497</v>
      </c>
      <c r="P436" s="1" t="s">
        <v>78</v>
      </c>
      <c r="Q436" s="1" t="s">
        <v>78</v>
      </c>
      <c r="R436" s="1" t="s">
        <v>1898</v>
      </c>
      <c r="S436" s="1" t="s">
        <v>1898</v>
      </c>
      <c r="T436" s="34" t="s">
        <v>72</v>
      </c>
      <c r="U436" s="1" t="s">
        <v>2390</v>
      </c>
      <c r="V436" s="1" t="s">
        <v>80</v>
      </c>
      <c r="W436" s="1" t="s">
        <v>778</v>
      </c>
      <c r="X436" s="1" t="s">
        <v>779</v>
      </c>
      <c r="Y436" s="1" t="s">
        <v>780</v>
      </c>
      <c r="Z436" s="1" t="s">
        <v>84</v>
      </c>
      <c r="AA436" s="1" t="s">
        <v>72</v>
      </c>
      <c r="AB436" s="1" t="s">
        <v>140</v>
      </c>
      <c r="AC436" s="1" t="s">
        <v>140</v>
      </c>
      <c r="AD436" s="1" t="s">
        <v>126</v>
      </c>
      <c r="AE436" s="1">
        <v>62</v>
      </c>
      <c r="AF436" s="1" t="s">
        <v>88</v>
      </c>
      <c r="AG436" s="1">
        <v>5.0999999999999996</v>
      </c>
      <c r="AH436" s="1" t="s">
        <v>299</v>
      </c>
      <c r="AI436" s="1" t="s">
        <v>90</v>
      </c>
      <c r="AJ436" s="1" t="s">
        <v>91</v>
      </c>
      <c r="AK436" s="1" t="s">
        <v>92</v>
      </c>
      <c r="AL436" s="1" t="s">
        <v>72</v>
      </c>
      <c r="AM436" s="1" t="s">
        <v>217</v>
      </c>
      <c r="AN436" s="1" t="s">
        <v>72</v>
      </c>
      <c r="AO436" s="1" t="s">
        <v>2391</v>
      </c>
      <c r="AP436" s="1" t="s">
        <v>72</v>
      </c>
      <c r="AQ436" s="1" t="s">
        <v>72</v>
      </c>
      <c r="AR436" s="1" t="s">
        <v>220</v>
      </c>
      <c r="AS436" s="1" t="s">
        <v>72</v>
      </c>
      <c r="AT436" s="1" t="s">
        <v>72</v>
      </c>
      <c r="AU436" s="3">
        <v>44676</v>
      </c>
      <c r="AV436" s="4">
        <v>0.88541666666666663</v>
      </c>
      <c r="AW436" s="4">
        <v>0.96875</v>
      </c>
      <c r="AX436" s="4">
        <f>AW436-AV436</f>
        <v>8.333333333333337E-2</v>
      </c>
      <c r="AY436" s="4">
        <f>AW436-H436</f>
        <v>6.8749999999999978E-2</v>
      </c>
      <c r="AZ436" s="4">
        <f>AW436-E436</f>
        <v>0.44097222222222221</v>
      </c>
      <c r="BA436" s="1" t="s">
        <v>2392</v>
      </c>
      <c r="BB436" s="1" t="s">
        <v>2392</v>
      </c>
      <c r="BC436" s="1" t="s">
        <v>1675</v>
      </c>
      <c r="BD436" s="1">
        <v>4</v>
      </c>
      <c r="BE436" s="1" t="s">
        <v>742</v>
      </c>
      <c r="BF436" s="1" t="s">
        <v>75</v>
      </c>
      <c r="BG436" s="1" t="s">
        <v>75</v>
      </c>
      <c r="BH436" s="1" t="s">
        <v>88</v>
      </c>
      <c r="BI436" s="1" t="s">
        <v>96</v>
      </c>
      <c r="BJ436" s="1" t="s">
        <v>72</v>
      </c>
      <c r="BK436" s="1" t="s">
        <v>1343</v>
      </c>
      <c r="BL436" s="1" t="s">
        <v>72</v>
      </c>
      <c r="BM436" s="1">
        <v>47</v>
      </c>
      <c r="BN436" s="1" t="s">
        <v>72</v>
      </c>
      <c r="BO436" s="1" t="s">
        <v>72</v>
      </c>
      <c r="BP436" s="1" t="s">
        <v>72</v>
      </c>
      <c r="BQ436" s="21" t="s">
        <v>99</v>
      </c>
      <c r="BR436" s="1"/>
    </row>
    <row r="437" spans="1:70" ht="20.45" customHeight="1">
      <c r="A437" s="1" t="s">
        <v>2393</v>
      </c>
      <c r="B437" s="1">
        <v>220094</v>
      </c>
      <c r="C437" s="1" t="s">
        <v>497</v>
      </c>
      <c r="D437" s="3">
        <v>44677</v>
      </c>
      <c r="E437" s="4">
        <v>0.4909722222222222</v>
      </c>
      <c r="F437" s="5">
        <v>44652</v>
      </c>
      <c r="G437" s="3">
        <v>44677</v>
      </c>
      <c r="H437" s="4">
        <v>0.54166666666666663</v>
      </c>
      <c r="I437" s="4">
        <f>H437-E437</f>
        <v>5.0694444444444431E-2</v>
      </c>
      <c r="J437" s="1">
        <v>4</v>
      </c>
      <c r="K437" s="1" t="s">
        <v>1896</v>
      </c>
      <c r="L437" s="1" t="s">
        <v>2394</v>
      </c>
      <c r="M437" s="1" t="s">
        <v>75</v>
      </c>
      <c r="N437" s="1" t="s">
        <v>2342</v>
      </c>
      <c r="O437" s="1" t="s">
        <v>497</v>
      </c>
      <c r="P437" s="1" t="s">
        <v>78</v>
      </c>
      <c r="Q437" s="1" t="s">
        <v>78</v>
      </c>
      <c r="R437" s="1" t="s">
        <v>1898</v>
      </c>
      <c r="S437" s="1" t="s">
        <v>1898</v>
      </c>
      <c r="T437" s="34" t="s">
        <v>72</v>
      </c>
      <c r="U437" s="1" t="s">
        <v>2395</v>
      </c>
      <c r="V437" s="1" t="s">
        <v>1900</v>
      </c>
      <c r="W437" s="1" t="s">
        <v>813</v>
      </c>
      <c r="X437" s="1" t="s">
        <v>813</v>
      </c>
      <c r="Y437" s="1" t="s">
        <v>814</v>
      </c>
      <c r="Z437" s="1" t="s">
        <v>84</v>
      </c>
      <c r="AA437" s="1" t="s">
        <v>72</v>
      </c>
      <c r="AB437" s="1" t="s">
        <v>140</v>
      </c>
      <c r="AC437" s="10" t="s">
        <v>1060</v>
      </c>
      <c r="AD437" s="1" t="s">
        <v>87</v>
      </c>
      <c r="AE437" s="1">
        <v>45</v>
      </c>
      <c r="AF437" s="1" t="s">
        <v>88</v>
      </c>
      <c r="AG437" s="1">
        <v>4.5</v>
      </c>
      <c r="AH437" s="1" t="s">
        <v>954</v>
      </c>
      <c r="AI437" s="1" t="s">
        <v>90</v>
      </c>
      <c r="AJ437" s="1" t="s">
        <v>91</v>
      </c>
      <c r="AK437" s="1" t="s">
        <v>1217</v>
      </c>
      <c r="AL437" s="1" t="s">
        <v>72</v>
      </c>
      <c r="AM437" s="1" t="s">
        <v>254</v>
      </c>
      <c r="AN437" s="1">
        <v>2</v>
      </c>
      <c r="AO437" s="21" t="s">
        <v>1923</v>
      </c>
      <c r="AP437" s="1" t="s">
        <v>72</v>
      </c>
      <c r="AQ437" s="1" t="s">
        <v>72</v>
      </c>
      <c r="AR437" s="1" t="s">
        <v>220</v>
      </c>
      <c r="AS437" s="1" t="s">
        <v>72</v>
      </c>
      <c r="AT437" s="1" t="s">
        <v>72</v>
      </c>
      <c r="AU437" s="3">
        <v>44677</v>
      </c>
      <c r="AV437" s="4">
        <v>0.56944444444444442</v>
      </c>
      <c r="AW437" s="4">
        <v>0.63888888888888895</v>
      </c>
      <c r="AX437" s="4">
        <f>AW437-AV437</f>
        <v>6.9444444444444531E-2</v>
      </c>
      <c r="AY437" s="4">
        <f>AW437-H437</f>
        <v>9.7222222222222321E-2</v>
      </c>
      <c r="AZ437" s="4">
        <f>AW437-E437</f>
        <v>0.14791666666666675</v>
      </c>
      <c r="BA437" s="1" t="s">
        <v>2396</v>
      </c>
      <c r="BB437" s="1" t="s">
        <v>2396</v>
      </c>
      <c r="BC437" s="1" t="s">
        <v>1675</v>
      </c>
      <c r="BD437" s="1">
        <v>4</v>
      </c>
      <c r="BE437" s="1" t="s">
        <v>95</v>
      </c>
      <c r="BF437" s="1" t="s">
        <v>75</v>
      </c>
      <c r="BG437" s="1" t="s">
        <v>75</v>
      </c>
      <c r="BH437" s="1" t="s">
        <v>88</v>
      </c>
      <c r="BI437" s="1" t="s">
        <v>96</v>
      </c>
      <c r="BJ437" s="1" t="s">
        <v>72</v>
      </c>
      <c r="BK437" s="1" t="s">
        <v>1343</v>
      </c>
      <c r="BL437" s="1" t="s">
        <v>72</v>
      </c>
      <c r="BM437" s="1">
        <v>47</v>
      </c>
      <c r="BN437" s="1" t="s">
        <v>72</v>
      </c>
      <c r="BO437" s="1" t="s">
        <v>72</v>
      </c>
      <c r="BP437" s="1" t="s">
        <v>72</v>
      </c>
      <c r="BQ437" s="21" t="s">
        <v>99</v>
      </c>
      <c r="BR437" s="1"/>
    </row>
    <row r="438" spans="1:70" ht="20.45" customHeight="1">
      <c r="A438" s="1" t="s">
        <v>2397</v>
      </c>
      <c r="B438" s="1">
        <v>220094</v>
      </c>
      <c r="C438" s="1" t="s">
        <v>71</v>
      </c>
      <c r="D438" s="3">
        <v>44677</v>
      </c>
      <c r="E438" s="4">
        <v>0.4909722222222222</v>
      </c>
      <c r="F438" s="5">
        <v>44652</v>
      </c>
      <c r="G438" s="3">
        <v>44677</v>
      </c>
      <c r="H438" s="4">
        <v>0.54166666666666663</v>
      </c>
      <c r="I438" s="4">
        <f t="shared" si="29"/>
        <v>5.0694444444444431E-2</v>
      </c>
      <c r="J438" s="1">
        <v>4</v>
      </c>
      <c r="K438" s="1" t="s">
        <v>1896</v>
      </c>
      <c r="L438" s="1" t="s">
        <v>2394</v>
      </c>
      <c r="M438" s="1" t="s">
        <v>75</v>
      </c>
      <c r="N438" s="1" t="s">
        <v>1915</v>
      </c>
      <c r="O438" s="1" t="s">
        <v>77</v>
      </c>
      <c r="P438" s="1" t="s">
        <v>78</v>
      </c>
      <c r="Q438" s="1" t="s">
        <v>78</v>
      </c>
      <c r="R438" s="1" t="s">
        <v>1898</v>
      </c>
      <c r="S438" s="1" t="s">
        <v>1898</v>
      </c>
      <c r="T438" s="34" t="s">
        <v>72</v>
      </c>
      <c r="U438" s="1" t="s">
        <v>2398</v>
      </c>
      <c r="V438" s="1" t="s">
        <v>1900</v>
      </c>
      <c r="W438" s="1" t="s">
        <v>813</v>
      </c>
      <c r="X438" s="1" t="s">
        <v>813</v>
      </c>
      <c r="Y438" s="1" t="s">
        <v>814</v>
      </c>
      <c r="Z438" s="1" t="s">
        <v>84</v>
      </c>
      <c r="AA438" s="1" t="s">
        <v>72</v>
      </c>
      <c r="AB438" s="1" t="s">
        <v>140</v>
      </c>
      <c r="AC438" s="10" t="s">
        <v>1060</v>
      </c>
      <c r="AD438" s="1" t="s">
        <v>87</v>
      </c>
      <c r="AE438" s="1">
        <v>45</v>
      </c>
      <c r="AF438" s="1" t="s">
        <v>88</v>
      </c>
      <c r="AG438" s="1">
        <v>4.5</v>
      </c>
      <c r="AH438" s="1" t="s">
        <v>954</v>
      </c>
      <c r="AI438" s="1" t="s">
        <v>90</v>
      </c>
      <c r="AJ438" s="1" t="s">
        <v>91</v>
      </c>
      <c r="AK438" s="1" t="s">
        <v>1217</v>
      </c>
      <c r="AL438" s="1" t="s">
        <v>72</v>
      </c>
      <c r="AM438" s="1" t="s">
        <v>254</v>
      </c>
      <c r="AN438" s="1">
        <v>2</v>
      </c>
      <c r="AO438" s="21" t="s">
        <v>1923</v>
      </c>
      <c r="AP438" s="1" t="s">
        <v>72</v>
      </c>
      <c r="AQ438" s="1" t="s">
        <v>72</v>
      </c>
      <c r="AR438" s="1" t="s">
        <v>220</v>
      </c>
      <c r="AS438" s="1" t="s">
        <v>72</v>
      </c>
      <c r="AT438" s="1" t="s">
        <v>72</v>
      </c>
      <c r="AU438" s="3">
        <v>44677</v>
      </c>
      <c r="AV438" s="4">
        <v>0.56944444444444442</v>
      </c>
      <c r="AW438" s="4">
        <v>0.68402777777777779</v>
      </c>
      <c r="AX438" s="4">
        <f>AW438-AV438</f>
        <v>0.11458333333333337</v>
      </c>
      <c r="AY438" s="4">
        <f>AW438-H438</f>
        <v>0.14236111111111116</v>
      </c>
      <c r="AZ438" s="4">
        <f>AW438-E438</f>
        <v>0.19305555555555559</v>
      </c>
      <c r="BA438" s="1" t="s">
        <v>2396</v>
      </c>
      <c r="BB438" s="1" t="s">
        <v>2396</v>
      </c>
      <c r="BC438" s="1" t="s">
        <v>1675</v>
      </c>
      <c r="BD438" s="1">
        <v>4</v>
      </c>
      <c r="BE438" s="1" t="s">
        <v>95</v>
      </c>
      <c r="BF438" s="1" t="s">
        <v>75</v>
      </c>
      <c r="BG438" s="1" t="s">
        <v>72</v>
      </c>
      <c r="BH438" s="1" t="s">
        <v>88</v>
      </c>
      <c r="BI438" s="1" t="s">
        <v>96</v>
      </c>
      <c r="BJ438" s="1" t="s">
        <v>72</v>
      </c>
      <c r="BK438" s="1" t="s">
        <v>1343</v>
      </c>
      <c r="BL438" s="1" t="s">
        <v>72</v>
      </c>
      <c r="BM438" s="1">
        <v>49</v>
      </c>
      <c r="BN438" s="1" t="s">
        <v>72</v>
      </c>
      <c r="BO438" s="1" t="s">
        <v>72</v>
      </c>
      <c r="BP438" s="1" t="s">
        <v>72</v>
      </c>
      <c r="BQ438" s="21" t="s">
        <v>99</v>
      </c>
      <c r="BR438" s="21" t="s">
        <v>100</v>
      </c>
    </row>
    <row r="439" spans="1:70" ht="20.45" customHeight="1">
      <c r="A439" s="1">
        <v>220095</v>
      </c>
      <c r="B439" s="1">
        <v>220095</v>
      </c>
      <c r="C439" s="1" t="s">
        <v>71</v>
      </c>
      <c r="D439" s="3">
        <v>44677</v>
      </c>
      <c r="E439" s="4">
        <v>0.63194444444444442</v>
      </c>
      <c r="F439" s="5">
        <v>44652</v>
      </c>
      <c r="G439" s="3">
        <v>44677</v>
      </c>
      <c r="H439" s="4">
        <v>0.66666666666666663</v>
      </c>
      <c r="I439" s="4">
        <f t="shared" si="29"/>
        <v>3.472222222222221E-2</v>
      </c>
      <c r="J439" s="1">
        <v>25</v>
      </c>
      <c r="K439" s="1" t="s">
        <v>2302</v>
      </c>
      <c r="L439" s="1" t="s">
        <v>2399</v>
      </c>
      <c r="M439" s="1" t="s">
        <v>75</v>
      </c>
      <c r="N439" s="1" t="s">
        <v>170</v>
      </c>
      <c r="O439" s="1" t="s">
        <v>473</v>
      </c>
      <c r="P439" s="1" t="s">
        <v>172</v>
      </c>
      <c r="Q439" s="1" t="s">
        <v>78</v>
      </c>
      <c r="R439" s="1" t="s">
        <v>1927</v>
      </c>
      <c r="S439" s="1" t="s">
        <v>1927</v>
      </c>
      <c r="T439" s="1" t="s">
        <v>2400</v>
      </c>
      <c r="U439" s="8" t="s">
        <v>2305</v>
      </c>
      <c r="V439" s="1" t="s">
        <v>2306</v>
      </c>
      <c r="W439" s="1" t="s">
        <v>2307</v>
      </c>
      <c r="X439" s="1" t="s">
        <v>2307</v>
      </c>
      <c r="Y439" s="1" t="s">
        <v>2363</v>
      </c>
      <c r="Z439" s="1" t="s">
        <v>84</v>
      </c>
      <c r="AA439" s="1" t="s">
        <v>72</v>
      </c>
      <c r="AB439" s="1" t="s">
        <v>214</v>
      </c>
      <c r="AC439" s="1" t="s">
        <v>2401</v>
      </c>
      <c r="AD439" s="1" t="s">
        <v>126</v>
      </c>
      <c r="AE439" s="1">
        <v>70</v>
      </c>
      <c r="AF439" s="1" t="s">
        <v>88</v>
      </c>
      <c r="AG439" s="1">
        <v>3.7</v>
      </c>
      <c r="AH439" s="1" t="s">
        <v>299</v>
      </c>
      <c r="AI439" s="1" t="s">
        <v>90</v>
      </c>
      <c r="AJ439" s="1" t="s">
        <v>91</v>
      </c>
      <c r="AK439" s="1" t="s">
        <v>92</v>
      </c>
      <c r="AL439" s="1" t="s">
        <v>72</v>
      </c>
      <c r="AM439" s="1" t="s">
        <v>72</v>
      </c>
      <c r="AN439" s="1" t="s">
        <v>72</v>
      </c>
      <c r="AO439" s="1" t="s">
        <v>72</v>
      </c>
      <c r="AP439" s="1" t="s">
        <v>72</v>
      </c>
      <c r="AQ439" s="1" t="s">
        <v>72</v>
      </c>
      <c r="AR439" s="1" t="s">
        <v>220</v>
      </c>
      <c r="AS439" s="1" t="s">
        <v>72</v>
      </c>
      <c r="AT439" s="1" t="s">
        <v>72</v>
      </c>
      <c r="AU439" s="3">
        <v>44677</v>
      </c>
      <c r="AV439" s="4">
        <v>0.67708333333333337</v>
      </c>
      <c r="AW439" s="4" t="s">
        <v>72</v>
      </c>
      <c r="AX439" s="4" t="s">
        <v>72</v>
      </c>
      <c r="AY439" s="4" t="s">
        <v>72</v>
      </c>
      <c r="AZ439" s="6" t="s">
        <v>72</v>
      </c>
      <c r="BA439" s="1" t="s">
        <v>2402</v>
      </c>
      <c r="BB439" s="1" t="s">
        <v>2402</v>
      </c>
      <c r="BC439" s="1" t="s">
        <v>72</v>
      </c>
      <c r="BD439" s="1">
        <v>4</v>
      </c>
      <c r="BE439" s="1" t="s">
        <v>1398</v>
      </c>
      <c r="BF439" s="1" t="s">
        <v>72</v>
      </c>
      <c r="BG439" s="1" t="s">
        <v>72</v>
      </c>
      <c r="BH439" s="1" t="s">
        <v>88</v>
      </c>
      <c r="BI439" s="1" t="s">
        <v>79</v>
      </c>
      <c r="BJ439" s="1" t="s">
        <v>72</v>
      </c>
      <c r="BK439" s="6" t="s">
        <v>72</v>
      </c>
      <c r="BL439" s="6" t="s">
        <v>72</v>
      </c>
      <c r="BM439" s="6" t="s">
        <v>72</v>
      </c>
      <c r="BN439" s="6" t="s">
        <v>72</v>
      </c>
      <c r="BO439" s="6" t="s">
        <v>72</v>
      </c>
      <c r="BP439" s="6" t="s">
        <v>72</v>
      </c>
      <c r="BQ439" s="1" t="s">
        <v>160</v>
      </c>
      <c r="BR439" s="1"/>
    </row>
    <row r="440" spans="1:70" ht="20.45" customHeight="1">
      <c r="A440" s="1">
        <v>220096</v>
      </c>
      <c r="B440" s="1">
        <v>220096</v>
      </c>
      <c r="C440" s="1" t="s">
        <v>71</v>
      </c>
      <c r="D440" s="3">
        <v>44680</v>
      </c>
      <c r="E440" s="4">
        <v>0.59375</v>
      </c>
      <c r="F440" s="5">
        <v>44652</v>
      </c>
      <c r="G440" s="3">
        <v>44680</v>
      </c>
      <c r="H440" s="4">
        <v>0.63680555555555551</v>
      </c>
      <c r="I440" s="4">
        <f t="shared" si="29"/>
        <v>4.3055555555555514E-2</v>
      </c>
      <c r="J440" s="1">
        <v>60</v>
      </c>
      <c r="K440" s="1" t="s">
        <v>2302</v>
      </c>
      <c r="L440" s="1" t="s">
        <v>2403</v>
      </c>
      <c r="M440" s="1" t="s">
        <v>75</v>
      </c>
      <c r="N440" s="1" t="s">
        <v>170</v>
      </c>
      <c r="O440" s="1" t="s">
        <v>473</v>
      </c>
      <c r="P440" s="1" t="s">
        <v>172</v>
      </c>
      <c r="Q440" s="1" t="s">
        <v>172</v>
      </c>
      <c r="R440" s="1" t="s">
        <v>1927</v>
      </c>
      <c r="S440" s="1" t="s">
        <v>1927</v>
      </c>
      <c r="T440" s="1" t="s">
        <v>2404</v>
      </c>
      <c r="U440" s="8" t="s">
        <v>2305</v>
      </c>
      <c r="V440" s="1" t="s">
        <v>2306</v>
      </c>
      <c r="W440" s="1" t="s">
        <v>2307</v>
      </c>
      <c r="X440" s="1" t="s">
        <v>2307</v>
      </c>
      <c r="Y440" s="1" t="s">
        <v>2363</v>
      </c>
      <c r="Z440" s="1" t="s">
        <v>84</v>
      </c>
      <c r="AA440" s="1" t="s">
        <v>72</v>
      </c>
      <c r="AB440" s="1" t="s">
        <v>214</v>
      </c>
      <c r="AC440" s="1" t="s">
        <v>2401</v>
      </c>
      <c r="AD440" s="1" t="s">
        <v>87</v>
      </c>
      <c r="AE440" s="1">
        <v>59</v>
      </c>
      <c r="AF440" s="1" t="s">
        <v>88</v>
      </c>
      <c r="AG440" s="1">
        <v>5.7</v>
      </c>
      <c r="AH440" s="1" t="s">
        <v>954</v>
      </c>
      <c r="AI440" s="1" t="s">
        <v>90</v>
      </c>
      <c r="AJ440" s="1" t="s">
        <v>91</v>
      </c>
      <c r="AK440" s="1" t="s">
        <v>92</v>
      </c>
      <c r="AL440" s="1" t="s">
        <v>72</v>
      </c>
      <c r="AM440" s="1" t="s">
        <v>72</v>
      </c>
      <c r="AN440" s="1" t="s">
        <v>72</v>
      </c>
      <c r="AO440" s="1" t="s">
        <v>72</v>
      </c>
      <c r="AP440" s="1" t="s">
        <v>72</v>
      </c>
      <c r="AQ440" s="1" t="s">
        <v>72</v>
      </c>
      <c r="AR440" s="1" t="s">
        <v>220</v>
      </c>
      <c r="AS440" s="1" t="s">
        <v>72</v>
      </c>
      <c r="AT440" s="1" t="s">
        <v>72</v>
      </c>
      <c r="AU440" s="3">
        <v>44680</v>
      </c>
      <c r="AV440" s="4">
        <v>0.65625</v>
      </c>
      <c r="AW440" s="4" t="s">
        <v>72</v>
      </c>
      <c r="AX440" s="4" t="s">
        <v>72</v>
      </c>
      <c r="AY440" s="4" t="s">
        <v>72</v>
      </c>
      <c r="AZ440" s="6" t="s">
        <v>72</v>
      </c>
      <c r="BA440" s="1" t="s">
        <v>2405</v>
      </c>
      <c r="BB440" s="1" t="s">
        <v>2405</v>
      </c>
      <c r="BC440" s="1" t="s">
        <v>72</v>
      </c>
      <c r="BD440" s="1">
        <v>4</v>
      </c>
      <c r="BE440" s="1" t="s">
        <v>2294</v>
      </c>
      <c r="BF440" s="1" t="s">
        <v>72</v>
      </c>
      <c r="BG440" s="1" t="s">
        <v>72</v>
      </c>
      <c r="BH440" s="1" t="s">
        <v>88</v>
      </c>
      <c r="BI440" s="1" t="s">
        <v>79</v>
      </c>
      <c r="BJ440" s="1" t="s">
        <v>72</v>
      </c>
      <c r="BK440" s="6" t="s">
        <v>72</v>
      </c>
      <c r="BL440" s="6" t="s">
        <v>72</v>
      </c>
      <c r="BM440" s="6" t="s">
        <v>72</v>
      </c>
      <c r="BN440" s="6" t="s">
        <v>72</v>
      </c>
      <c r="BO440" s="6" t="s">
        <v>72</v>
      </c>
      <c r="BP440" s="6" t="s">
        <v>72</v>
      </c>
      <c r="BQ440" s="1" t="s">
        <v>160</v>
      </c>
      <c r="BR440" s="1"/>
    </row>
    <row r="441" spans="1:70" ht="20.45" customHeight="1">
      <c r="A441" s="1">
        <v>220097</v>
      </c>
      <c r="B441" s="1">
        <v>220097</v>
      </c>
      <c r="C441" s="1" t="s">
        <v>71</v>
      </c>
      <c r="D441" s="3">
        <v>44680</v>
      </c>
      <c r="E441" s="4">
        <v>0.54722222222222217</v>
      </c>
      <c r="F441" s="5">
        <v>44652</v>
      </c>
      <c r="G441" s="3">
        <v>44680</v>
      </c>
      <c r="H441" s="4">
        <v>0.86875000000000002</v>
      </c>
      <c r="I441" s="4">
        <f t="shared" si="29"/>
        <v>0.32152777777777786</v>
      </c>
      <c r="J441" s="1">
        <v>2</v>
      </c>
      <c r="K441" s="1" t="s">
        <v>1896</v>
      </c>
      <c r="L441" s="1" t="s">
        <v>2406</v>
      </c>
      <c r="M441" s="1" t="s">
        <v>75</v>
      </c>
      <c r="N441" s="1" t="s">
        <v>170</v>
      </c>
      <c r="O441" s="1" t="s">
        <v>473</v>
      </c>
      <c r="P441" s="1" t="s">
        <v>172</v>
      </c>
      <c r="Q441" s="1" t="s">
        <v>172</v>
      </c>
      <c r="R441" s="1" t="s">
        <v>1927</v>
      </c>
      <c r="S441" s="1" t="s">
        <v>1927</v>
      </c>
      <c r="T441" s="1" t="s">
        <v>2407</v>
      </c>
      <c r="U441" s="75" t="s">
        <v>72</v>
      </c>
      <c r="V441" s="1" t="s">
        <v>80</v>
      </c>
      <c r="W441" s="1" t="s">
        <v>778</v>
      </c>
      <c r="X441" s="1" t="s">
        <v>779</v>
      </c>
      <c r="Y441" s="1" t="s">
        <v>780</v>
      </c>
      <c r="Z441" s="1" t="s">
        <v>84</v>
      </c>
      <c r="AA441" s="1" t="s">
        <v>72</v>
      </c>
      <c r="AB441" s="1" t="s">
        <v>140</v>
      </c>
      <c r="AC441" s="1" t="s">
        <v>140</v>
      </c>
      <c r="AD441" s="1" t="s">
        <v>126</v>
      </c>
      <c r="AE441" s="1">
        <v>38</v>
      </c>
      <c r="AF441" s="1" t="s">
        <v>88</v>
      </c>
      <c r="AG441" s="1">
        <v>7.7</v>
      </c>
      <c r="AH441" s="1" t="s">
        <v>414</v>
      </c>
      <c r="AI441" s="1" t="s">
        <v>90</v>
      </c>
      <c r="AJ441" s="1" t="s">
        <v>91</v>
      </c>
      <c r="AK441" s="1" t="s">
        <v>92</v>
      </c>
      <c r="AL441" s="1" t="s">
        <v>72</v>
      </c>
      <c r="AM441" s="1" t="s">
        <v>254</v>
      </c>
      <c r="AN441" s="1" t="s">
        <v>72</v>
      </c>
      <c r="AO441" s="1" t="s">
        <v>789</v>
      </c>
      <c r="AP441" s="1" t="s">
        <v>72</v>
      </c>
      <c r="AQ441" s="1" t="s">
        <v>72</v>
      </c>
      <c r="AR441" s="1" t="s">
        <v>220</v>
      </c>
      <c r="AS441" s="1" t="s">
        <v>72</v>
      </c>
      <c r="AT441" s="1" t="s">
        <v>72</v>
      </c>
      <c r="AU441" s="3">
        <v>44680</v>
      </c>
      <c r="AV441" s="4">
        <v>0.88263888888888886</v>
      </c>
      <c r="AW441" s="4" t="s">
        <v>72</v>
      </c>
      <c r="AX441" s="4" t="s">
        <v>72</v>
      </c>
      <c r="AY441" s="4" t="s">
        <v>72</v>
      </c>
      <c r="AZ441" s="6" t="s">
        <v>72</v>
      </c>
      <c r="BA441" s="1" t="s">
        <v>2408</v>
      </c>
      <c r="BB441" s="1" t="s">
        <v>2408</v>
      </c>
      <c r="BC441" s="1" t="s">
        <v>1675</v>
      </c>
      <c r="BD441" s="1">
        <v>4</v>
      </c>
      <c r="BE441" s="1" t="s">
        <v>2294</v>
      </c>
      <c r="BF441" s="1" t="s">
        <v>72</v>
      </c>
      <c r="BG441" s="1" t="s">
        <v>72</v>
      </c>
      <c r="BH441" s="1" t="s">
        <v>88</v>
      </c>
      <c r="BI441" s="1" t="s">
        <v>79</v>
      </c>
      <c r="BJ441" s="1" t="s">
        <v>2140</v>
      </c>
      <c r="BK441" s="6" t="s">
        <v>72</v>
      </c>
      <c r="BL441" s="6" t="s">
        <v>72</v>
      </c>
      <c r="BM441" s="6" t="s">
        <v>72</v>
      </c>
      <c r="BN441" s="6" t="s">
        <v>72</v>
      </c>
      <c r="BO441" s="6" t="s">
        <v>72</v>
      </c>
      <c r="BP441" s="6" t="s">
        <v>72</v>
      </c>
      <c r="BQ441" s="1" t="s">
        <v>160</v>
      </c>
      <c r="BR441" s="1"/>
    </row>
    <row r="442" spans="1:70" ht="20.45" customHeight="1">
      <c r="A442" s="1" t="s">
        <v>2409</v>
      </c>
      <c r="B442" s="1">
        <v>220098</v>
      </c>
      <c r="C442" s="1" t="s">
        <v>497</v>
      </c>
      <c r="D442" s="3">
        <v>44681</v>
      </c>
      <c r="E442" s="4">
        <v>0.45555555555555555</v>
      </c>
      <c r="F442" s="5">
        <v>44652</v>
      </c>
      <c r="G442" s="3">
        <v>44681</v>
      </c>
      <c r="H442" s="4">
        <v>0.54097222222222219</v>
      </c>
      <c r="I442" s="4">
        <f t="shared" si="29"/>
        <v>8.5416666666666641E-2</v>
      </c>
      <c r="J442" s="1">
        <v>3</v>
      </c>
      <c r="K442" s="1" t="s">
        <v>1896</v>
      </c>
      <c r="L442" s="1" t="s">
        <v>2410</v>
      </c>
      <c r="M442" s="1" t="s">
        <v>75</v>
      </c>
      <c r="N442" s="1" t="s">
        <v>2342</v>
      </c>
      <c r="O442" s="1" t="s">
        <v>497</v>
      </c>
      <c r="P442" s="1" t="s">
        <v>78</v>
      </c>
      <c r="Q442" s="1" t="s">
        <v>78</v>
      </c>
      <c r="R442" s="1" t="s">
        <v>1898</v>
      </c>
      <c r="S442" s="1" t="s">
        <v>1898</v>
      </c>
      <c r="T442" s="34" t="s">
        <v>72</v>
      </c>
      <c r="U442" s="1" t="s">
        <v>2411</v>
      </c>
      <c r="V442" s="1" t="s">
        <v>1900</v>
      </c>
      <c r="W442" s="1" t="s">
        <v>813</v>
      </c>
      <c r="X442" s="1" t="s">
        <v>813</v>
      </c>
      <c r="Y442" s="1" t="s">
        <v>814</v>
      </c>
      <c r="Z442" s="1" t="s">
        <v>84</v>
      </c>
      <c r="AA442" s="1" t="s">
        <v>72</v>
      </c>
      <c r="AB442" s="1" t="s">
        <v>140</v>
      </c>
      <c r="AC442" s="1" t="s">
        <v>141</v>
      </c>
      <c r="AD442" s="1" t="s">
        <v>87</v>
      </c>
      <c r="AE442" s="1">
        <v>44</v>
      </c>
      <c r="AF442" s="1" t="s">
        <v>88</v>
      </c>
      <c r="AG442" s="1">
        <v>5.3</v>
      </c>
      <c r="AH442" s="1" t="s">
        <v>299</v>
      </c>
      <c r="AI442" s="1" t="s">
        <v>90</v>
      </c>
      <c r="AJ442" s="1" t="s">
        <v>91</v>
      </c>
      <c r="AK442" s="1" t="s">
        <v>92</v>
      </c>
      <c r="AL442" s="1" t="s">
        <v>72</v>
      </c>
      <c r="AM442" s="1" t="s">
        <v>229</v>
      </c>
      <c r="AN442" s="1">
        <v>1</v>
      </c>
      <c r="AO442" s="21" t="s">
        <v>933</v>
      </c>
      <c r="AP442" s="1" t="s">
        <v>72</v>
      </c>
      <c r="AQ442" s="1" t="s">
        <v>72</v>
      </c>
      <c r="AR442" s="1" t="s">
        <v>220</v>
      </c>
      <c r="AS442" s="1" t="s">
        <v>72</v>
      </c>
      <c r="AT442" s="1" t="s">
        <v>72</v>
      </c>
      <c r="AU442" s="3">
        <v>44681</v>
      </c>
      <c r="AV442" s="4">
        <v>0.56597222222222221</v>
      </c>
      <c r="AW442" s="4">
        <v>0.65972222222222221</v>
      </c>
      <c r="AX442" s="4">
        <f t="shared" ref="AX442:AX449" si="30">AW442-AV442</f>
        <v>9.375E-2</v>
      </c>
      <c r="AY442" s="4">
        <f t="shared" ref="AY442:AY451" si="31">AW442-H442</f>
        <v>0.11875000000000002</v>
      </c>
      <c r="AZ442" s="4">
        <f t="shared" ref="AZ442:AZ451" si="32">AW442-E442</f>
        <v>0.20416666666666666</v>
      </c>
      <c r="BA442" s="6" t="s">
        <v>72</v>
      </c>
      <c r="BB442" s="6" t="s">
        <v>72</v>
      </c>
      <c r="BC442" s="1" t="s">
        <v>1675</v>
      </c>
      <c r="BD442" s="1">
        <v>4</v>
      </c>
      <c r="BE442" s="1" t="s">
        <v>95</v>
      </c>
      <c r="BF442" s="1" t="s">
        <v>75</v>
      </c>
      <c r="BG442" s="1" t="s">
        <v>75</v>
      </c>
      <c r="BH442" s="1" t="s">
        <v>88</v>
      </c>
      <c r="BI442" s="1" t="s">
        <v>96</v>
      </c>
      <c r="BJ442" s="6" t="s">
        <v>72</v>
      </c>
      <c r="BK442" s="1" t="s">
        <v>1343</v>
      </c>
      <c r="BL442" s="1" t="s">
        <v>72</v>
      </c>
      <c r="BM442" s="1">
        <v>47</v>
      </c>
      <c r="BN442" s="6" t="s">
        <v>72</v>
      </c>
      <c r="BO442" s="6" t="s">
        <v>72</v>
      </c>
      <c r="BP442" s="6" t="s">
        <v>72</v>
      </c>
      <c r="BQ442" s="21" t="s">
        <v>99</v>
      </c>
      <c r="BR442" s="1"/>
    </row>
    <row r="443" spans="1:70" ht="20.45" customHeight="1">
      <c r="A443" s="1" t="s">
        <v>2412</v>
      </c>
      <c r="B443" s="1">
        <v>220099</v>
      </c>
      <c r="C443" s="1" t="s">
        <v>71</v>
      </c>
      <c r="D443" s="3">
        <v>44683</v>
      </c>
      <c r="E443" s="4">
        <v>0.52430555555555558</v>
      </c>
      <c r="F443" s="5">
        <v>44682</v>
      </c>
      <c r="G443" s="3">
        <v>44680</v>
      </c>
      <c r="H443" s="4">
        <v>0.57013888888888886</v>
      </c>
      <c r="I443" s="4">
        <f t="shared" si="29"/>
        <v>4.5833333333333282E-2</v>
      </c>
      <c r="J443" s="1">
        <v>80</v>
      </c>
      <c r="K443" s="1" t="s">
        <v>2302</v>
      </c>
      <c r="L443" s="1" t="s">
        <v>2413</v>
      </c>
      <c r="M443" s="1" t="s">
        <v>75</v>
      </c>
      <c r="N443" s="1" t="s">
        <v>1462</v>
      </c>
      <c r="O443" s="1" t="s">
        <v>77</v>
      </c>
      <c r="P443" s="1" t="s">
        <v>78</v>
      </c>
      <c r="Q443" s="1" t="s">
        <v>78</v>
      </c>
      <c r="R443" s="1" t="s">
        <v>1898</v>
      </c>
      <c r="S443" s="1" t="s">
        <v>1898</v>
      </c>
      <c r="T443" s="34" t="s">
        <v>72</v>
      </c>
      <c r="U443" s="1" t="s">
        <v>2414</v>
      </c>
      <c r="V443" s="1" t="s">
        <v>2306</v>
      </c>
      <c r="W443" s="1" t="s">
        <v>2307</v>
      </c>
      <c r="X443" s="1" t="s">
        <v>2307</v>
      </c>
      <c r="Y443" s="1" t="s">
        <v>2308</v>
      </c>
      <c r="Z443" s="1" t="s">
        <v>490</v>
      </c>
      <c r="AA443" s="1" t="s">
        <v>72</v>
      </c>
      <c r="AB443" s="1"/>
      <c r="AC443" s="1" t="s">
        <v>2415</v>
      </c>
      <c r="AD443" s="1" t="s">
        <v>126</v>
      </c>
      <c r="AE443" s="1">
        <v>75</v>
      </c>
      <c r="AF443" s="1" t="s">
        <v>88</v>
      </c>
      <c r="AG443" s="1">
        <v>4.0999999999999996</v>
      </c>
      <c r="AH443" s="1" t="s">
        <v>414</v>
      </c>
      <c r="AI443" s="1" t="s">
        <v>90</v>
      </c>
      <c r="AJ443" s="1" t="s">
        <v>91</v>
      </c>
      <c r="AK443" s="1" t="s">
        <v>92</v>
      </c>
      <c r="AL443" s="1" t="s">
        <v>72</v>
      </c>
      <c r="AM443" s="1" t="s">
        <v>229</v>
      </c>
      <c r="AN443" s="1" t="s">
        <v>72</v>
      </c>
      <c r="AO443" s="1" t="s">
        <v>2416</v>
      </c>
      <c r="AP443" s="1" t="s">
        <v>72</v>
      </c>
      <c r="AQ443" s="1" t="s">
        <v>72</v>
      </c>
      <c r="AR443" s="1" t="s">
        <v>2417</v>
      </c>
      <c r="AS443" s="1" t="s">
        <v>72</v>
      </c>
      <c r="AT443" s="1" t="s">
        <v>72</v>
      </c>
      <c r="AU443" s="3">
        <v>44683</v>
      </c>
      <c r="AV443" s="4">
        <v>0.54166666666666663</v>
      </c>
      <c r="AW443" s="4">
        <v>0.71180555555555547</v>
      </c>
      <c r="AX443" s="4">
        <f t="shared" si="30"/>
        <v>0.17013888888888884</v>
      </c>
      <c r="AY443" s="4">
        <f t="shared" si="31"/>
        <v>0.14166666666666661</v>
      </c>
      <c r="AZ443" s="4">
        <f t="shared" si="32"/>
        <v>0.18749999999999989</v>
      </c>
      <c r="BA443" s="1" t="s">
        <v>2418</v>
      </c>
      <c r="BB443" s="1" t="s">
        <v>2418</v>
      </c>
      <c r="BC443" s="1" t="s">
        <v>1794</v>
      </c>
      <c r="BD443" s="1">
        <v>15</v>
      </c>
      <c r="BE443" s="1" t="s">
        <v>183</v>
      </c>
      <c r="BF443" s="1" t="s">
        <v>75</v>
      </c>
      <c r="BG443" s="1" t="s">
        <v>72</v>
      </c>
      <c r="BH443" s="1" t="s">
        <v>88</v>
      </c>
      <c r="BI443" s="1" t="s">
        <v>96</v>
      </c>
      <c r="BJ443" s="1" t="s">
        <v>72</v>
      </c>
      <c r="BK443" s="1" t="s">
        <v>1343</v>
      </c>
      <c r="BL443" s="1" t="s">
        <v>72</v>
      </c>
      <c r="BM443" s="1">
        <v>35</v>
      </c>
      <c r="BN443" s="1" t="s">
        <v>72</v>
      </c>
      <c r="BO443" s="1" t="s">
        <v>72</v>
      </c>
      <c r="BP443" s="1" t="s">
        <v>72</v>
      </c>
      <c r="BQ443" s="21" t="s">
        <v>99</v>
      </c>
      <c r="BR443" s="21" t="s">
        <v>100</v>
      </c>
    </row>
    <row r="444" spans="1:70" ht="20.45" customHeight="1">
      <c r="A444" s="1" t="s">
        <v>2419</v>
      </c>
      <c r="B444" s="1">
        <v>220100</v>
      </c>
      <c r="C444" s="1" t="s">
        <v>71</v>
      </c>
      <c r="D444" s="3">
        <v>44683</v>
      </c>
      <c r="E444" s="4">
        <v>0.54166666666666663</v>
      </c>
      <c r="F444" s="5">
        <v>44682</v>
      </c>
      <c r="G444" s="3">
        <v>44683</v>
      </c>
      <c r="H444" s="4">
        <v>0.57013888888888886</v>
      </c>
      <c r="I444" s="4">
        <f t="shared" si="29"/>
        <v>2.8472222222222232E-2</v>
      </c>
      <c r="J444" s="1">
        <v>30</v>
      </c>
      <c r="K444" s="1" t="s">
        <v>2302</v>
      </c>
      <c r="L444" s="1" t="s">
        <v>2420</v>
      </c>
      <c r="M444" s="1" t="s">
        <v>75</v>
      </c>
      <c r="N444" s="1" t="s">
        <v>1915</v>
      </c>
      <c r="O444" s="1" t="s">
        <v>77</v>
      </c>
      <c r="P444" s="1" t="s">
        <v>78</v>
      </c>
      <c r="Q444" s="1" t="s">
        <v>78</v>
      </c>
      <c r="R444" s="1" t="s">
        <v>1898</v>
      </c>
      <c r="S444" s="1" t="s">
        <v>1898</v>
      </c>
      <c r="T444" s="34" t="s">
        <v>72</v>
      </c>
      <c r="U444" s="1" t="s">
        <v>2421</v>
      </c>
      <c r="V444" s="1" t="s">
        <v>2306</v>
      </c>
      <c r="W444" s="1" t="s">
        <v>2307</v>
      </c>
      <c r="X444" s="1" t="s">
        <v>2307</v>
      </c>
      <c r="Y444" s="1" t="s">
        <v>2363</v>
      </c>
      <c r="Z444" s="1" t="s">
        <v>84</v>
      </c>
      <c r="AA444" s="1" t="s">
        <v>72</v>
      </c>
      <c r="AB444" s="1" t="s">
        <v>104</v>
      </c>
      <c r="AC444" s="1" t="s">
        <v>1060</v>
      </c>
      <c r="AD444" s="1" t="s">
        <v>87</v>
      </c>
      <c r="AE444" s="1">
        <v>58</v>
      </c>
      <c r="AF444" s="1" t="s">
        <v>88</v>
      </c>
      <c r="AG444" s="1">
        <v>4.0999999999999996</v>
      </c>
      <c r="AH444" s="1" t="s">
        <v>414</v>
      </c>
      <c r="AI444" s="1" t="s">
        <v>90</v>
      </c>
      <c r="AJ444" s="1" t="s">
        <v>91</v>
      </c>
      <c r="AK444" s="1" t="s">
        <v>92</v>
      </c>
      <c r="AL444" s="1" t="s">
        <v>72</v>
      </c>
      <c r="AM444" s="1" t="s">
        <v>254</v>
      </c>
      <c r="AN444" s="1">
        <v>3</v>
      </c>
      <c r="AO444" s="1" t="s">
        <v>367</v>
      </c>
      <c r="AP444" s="1" t="s">
        <v>72</v>
      </c>
      <c r="AQ444" s="1" t="s">
        <v>72</v>
      </c>
      <c r="AR444" s="1" t="s">
        <v>220</v>
      </c>
      <c r="AS444" s="1" t="s">
        <v>72</v>
      </c>
      <c r="AT444" s="1" t="s">
        <v>72</v>
      </c>
      <c r="AU444" s="3">
        <v>44683</v>
      </c>
      <c r="AV444" s="4">
        <v>0.625</v>
      </c>
      <c r="AW444" s="4">
        <v>0.71180555555555547</v>
      </c>
      <c r="AX444" s="4">
        <f t="shared" si="30"/>
        <v>8.6805555555555469E-2</v>
      </c>
      <c r="AY444" s="4">
        <f t="shared" si="31"/>
        <v>0.14166666666666661</v>
      </c>
      <c r="AZ444" s="4">
        <f t="shared" si="32"/>
        <v>0.17013888888888884</v>
      </c>
      <c r="BA444" s="1" t="s">
        <v>2422</v>
      </c>
      <c r="BB444" s="1" t="s">
        <v>2422</v>
      </c>
      <c r="BC444" s="1" t="s">
        <v>1675</v>
      </c>
      <c r="BD444" s="1">
        <v>15</v>
      </c>
      <c r="BE444" s="1" t="s">
        <v>742</v>
      </c>
      <c r="BF444" s="1" t="s">
        <v>75</v>
      </c>
      <c r="BG444" s="1" t="s">
        <v>72</v>
      </c>
      <c r="BH444" s="1" t="s">
        <v>88</v>
      </c>
      <c r="BI444" s="1" t="s">
        <v>96</v>
      </c>
      <c r="BJ444" s="1" t="s">
        <v>72</v>
      </c>
      <c r="BK444" s="1" t="s">
        <v>1343</v>
      </c>
      <c r="BL444" s="1" t="s">
        <v>72</v>
      </c>
      <c r="BM444" s="1">
        <v>45</v>
      </c>
      <c r="BN444" s="1" t="s">
        <v>72</v>
      </c>
      <c r="BO444" s="1" t="s">
        <v>72</v>
      </c>
      <c r="BP444" s="1" t="s">
        <v>72</v>
      </c>
      <c r="BQ444" s="21" t="s">
        <v>99</v>
      </c>
      <c r="BR444" s="21" t="s">
        <v>100</v>
      </c>
    </row>
    <row r="445" spans="1:70" ht="20.45" customHeight="1">
      <c r="A445" s="1" t="s">
        <v>2423</v>
      </c>
      <c r="B445" s="1">
        <v>220101</v>
      </c>
      <c r="C445" s="1" t="s">
        <v>71</v>
      </c>
      <c r="D445" s="3">
        <v>44683</v>
      </c>
      <c r="E445" s="4">
        <v>0.57152777777777775</v>
      </c>
      <c r="F445" s="5">
        <v>44682</v>
      </c>
      <c r="G445" s="3">
        <v>44683</v>
      </c>
      <c r="H445" s="4">
        <v>0.64930555555555558</v>
      </c>
      <c r="I445" s="4">
        <f t="shared" si="29"/>
        <v>7.7777777777777835E-2</v>
      </c>
      <c r="J445" s="1">
        <v>38</v>
      </c>
      <c r="K445" s="1" t="s">
        <v>2302</v>
      </c>
      <c r="L445" s="1" t="s">
        <v>2424</v>
      </c>
      <c r="M445" s="1" t="s">
        <v>75</v>
      </c>
      <c r="N445" s="1" t="s">
        <v>1462</v>
      </c>
      <c r="O445" s="1" t="s">
        <v>77</v>
      </c>
      <c r="P445" s="1" t="s">
        <v>78</v>
      </c>
      <c r="Q445" s="1" t="s">
        <v>78</v>
      </c>
      <c r="R445" s="1" t="s">
        <v>1898</v>
      </c>
      <c r="S445" s="1" t="s">
        <v>1898</v>
      </c>
      <c r="T445" s="34" t="s">
        <v>72</v>
      </c>
      <c r="U445" s="1" t="s">
        <v>2425</v>
      </c>
      <c r="V445" s="1" t="s">
        <v>2306</v>
      </c>
      <c r="W445" s="1" t="s">
        <v>2307</v>
      </c>
      <c r="X445" s="1" t="s">
        <v>2307</v>
      </c>
      <c r="Y445" s="1" t="s">
        <v>2308</v>
      </c>
      <c r="Z445" s="1" t="s">
        <v>490</v>
      </c>
      <c r="AA445" s="1" t="s">
        <v>72</v>
      </c>
      <c r="AB445" s="1"/>
      <c r="AC445" s="1" t="s">
        <v>2426</v>
      </c>
      <c r="AD445" s="1" t="s">
        <v>87</v>
      </c>
      <c r="AE445" s="1">
        <v>33</v>
      </c>
      <c r="AF445" s="1" t="s">
        <v>88</v>
      </c>
      <c r="AG445" s="1">
        <v>3.7</v>
      </c>
      <c r="AH445" s="1" t="s">
        <v>954</v>
      </c>
      <c r="AI445" s="1" t="s">
        <v>90</v>
      </c>
      <c r="AJ445" s="1" t="s">
        <v>91</v>
      </c>
      <c r="AK445" s="1" t="s">
        <v>92</v>
      </c>
      <c r="AL445" s="1" t="s">
        <v>72</v>
      </c>
      <c r="AM445" s="1" t="s">
        <v>244</v>
      </c>
      <c r="AN445" s="1" t="s">
        <v>72</v>
      </c>
      <c r="AO445" s="1" t="s">
        <v>2427</v>
      </c>
      <c r="AP445" s="1" t="s">
        <v>72</v>
      </c>
      <c r="AQ445" s="1" t="s">
        <v>72</v>
      </c>
      <c r="AR445" s="1" t="s">
        <v>2428</v>
      </c>
      <c r="AS445" s="1" t="s">
        <v>72</v>
      </c>
      <c r="AT445" s="1" t="s">
        <v>72</v>
      </c>
      <c r="AU445" s="3">
        <v>44683</v>
      </c>
      <c r="AV445" s="4">
        <v>0.68055555555555547</v>
      </c>
      <c r="AW445" s="4">
        <v>0.75347222222222221</v>
      </c>
      <c r="AX445" s="4">
        <f t="shared" si="30"/>
        <v>7.2916666666666741E-2</v>
      </c>
      <c r="AY445" s="4">
        <f t="shared" si="31"/>
        <v>0.10416666666666663</v>
      </c>
      <c r="AZ445" s="4">
        <f t="shared" si="32"/>
        <v>0.18194444444444446</v>
      </c>
      <c r="BA445" s="1" t="s">
        <v>2429</v>
      </c>
      <c r="BB445" s="1" t="s">
        <v>2430</v>
      </c>
      <c r="BC445" s="1" t="s">
        <v>1675</v>
      </c>
      <c r="BD445" s="1">
        <v>15</v>
      </c>
      <c r="BE445" s="1" t="s">
        <v>183</v>
      </c>
      <c r="BF445" s="1" t="s">
        <v>75</v>
      </c>
      <c r="BG445" s="1" t="s">
        <v>72</v>
      </c>
      <c r="BH445" s="1" t="s">
        <v>88</v>
      </c>
      <c r="BI445" s="1" t="s">
        <v>96</v>
      </c>
      <c r="BJ445" s="1" t="s">
        <v>72</v>
      </c>
      <c r="BK445" s="1" t="s">
        <v>1343</v>
      </c>
      <c r="BL445" s="1" t="s">
        <v>72</v>
      </c>
      <c r="BM445" s="1">
        <v>49</v>
      </c>
      <c r="BN445" s="1" t="s">
        <v>72</v>
      </c>
      <c r="BO445" s="1" t="s">
        <v>72</v>
      </c>
      <c r="BP445" s="1" t="s">
        <v>72</v>
      </c>
      <c r="BQ445" s="21" t="s">
        <v>99</v>
      </c>
      <c r="BR445" s="21" t="s">
        <v>100</v>
      </c>
    </row>
    <row r="446" spans="1:70" ht="20.45" customHeight="1">
      <c r="A446" s="1" t="s">
        <v>2431</v>
      </c>
      <c r="B446" s="1">
        <v>220102</v>
      </c>
      <c r="C446" s="1" t="s">
        <v>71</v>
      </c>
      <c r="D446" s="3">
        <v>44683</v>
      </c>
      <c r="E446" s="4">
        <v>0.54722222222222217</v>
      </c>
      <c r="F446" s="5">
        <v>44682</v>
      </c>
      <c r="G446" s="3">
        <v>44683</v>
      </c>
      <c r="H446" s="4">
        <v>0.86111111111111116</v>
      </c>
      <c r="I446" s="4">
        <f t="shared" si="29"/>
        <v>0.31388888888888899</v>
      </c>
      <c r="J446" s="1">
        <v>2</v>
      </c>
      <c r="K446" s="1" t="s">
        <v>1896</v>
      </c>
      <c r="L446" s="1" t="s">
        <v>2432</v>
      </c>
      <c r="M446" s="1" t="s">
        <v>75</v>
      </c>
      <c r="N446" s="1" t="s">
        <v>1915</v>
      </c>
      <c r="O446" s="1" t="s">
        <v>77</v>
      </c>
      <c r="P446" s="1" t="s">
        <v>78</v>
      </c>
      <c r="Q446" s="1" t="s">
        <v>78</v>
      </c>
      <c r="R446" s="1" t="s">
        <v>1898</v>
      </c>
      <c r="S446" s="1" t="s">
        <v>1898</v>
      </c>
      <c r="T446" s="34" t="s">
        <v>72</v>
      </c>
      <c r="U446" s="1" t="s">
        <v>2433</v>
      </c>
      <c r="V446" s="1" t="s">
        <v>80</v>
      </c>
      <c r="W446" s="1" t="s">
        <v>778</v>
      </c>
      <c r="X446" s="1" t="s">
        <v>779</v>
      </c>
      <c r="Y446" s="1" t="s">
        <v>780</v>
      </c>
      <c r="Z446" s="1" t="s">
        <v>84</v>
      </c>
      <c r="AA446" s="1" t="s">
        <v>72</v>
      </c>
      <c r="AB446" s="1" t="s">
        <v>140</v>
      </c>
      <c r="AC446" s="1" t="s">
        <v>140</v>
      </c>
      <c r="AD446" s="1" t="s">
        <v>126</v>
      </c>
      <c r="AE446" s="1">
        <v>65</v>
      </c>
      <c r="AF446" s="1" t="s">
        <v>88</v>
      </c>
      <c r="AG446" s="1">
        <v>5.5</v>
      </c>
      <c r="AH446" s="1" t="s">
        <v>954</v>
      </c>
      <c r="AI446" s="1" t="s">
        <v>90</v>
      </c>
      <c r="AJ446" s="1" t="s">
        <v>91</v>
      </c>
      <c r="AK446" s="1" t="s">
        <v>92</v>
      </c>
      <c r="AL446" s="1" t="s">
        <v>72</v>
      </c>
      <c r="AM446" s="1" t="s">
        <v>254</v>
      </c>
      <c r="AN446" s="1" t="s">
        <v>72</v>
      </c>
      <c r="AO446" s="1" t="s">
        <v>2434</v>
      </c>
      <c r="AP446" s="1" t="s">
        <v>72</v>
      </c>
      <c r="AQ446" s="1" t="s">
        <v>72</v>
      </c>
      <c r="AR446" s="1" t="s">
        <v>220</v>
      </c>
      <c r="AS446" s="1" t="s">
        <v>72</v>
      </c>
      <c r="AT446" s="1" t="s">
        <v>72</v>
      </c>
      <c r="AU446" s="3">
        <v>44683</v>
      </c>
      <c r="AV446" s="4">
        <v>0.91666666666666663</v>
      </c>
      <c r="AW446" s="4">
        <v>0.97916666666666663</v>
      </c>
      <c r="AX446" s="4">
        <f t="shared" si="30"/>
        <v>6.25E-2</v>
      </c>
      <c r="AY446" s="4">
        <f t="shared" si="31"/>
        <v>0.11805555555555547</v>
      </c>
      <c r="AZ446" s="4">
        <f t="shared" si="32"/>
        <v>0.43194444444444446</v>
      </c>
      <c r="BA446" s="1" t="s">
        <v>1073</v>
      </c>
      <c r="BB446" s="1" t="s">
        <v>1073</v>
      </c>
      <c r="BC446" s="1" t="s">
        <v>1675</v>
      </c>
      <c r="BD446" s="1">
        <v>15</v>
      </c>
      <c r="BE446" s="1" t="s">
        <v>183</v>
      </c>
      <c r="BF446" s="1" t="s">
        <v>75</v>
      </c>
      <c r="BG446" s="1" t="s">
        <v>72</v>
      </c>
      <c r="BH446" s="1" t="s">
        <v>88</v>
      </c>
      <c r="BI446" s="1" t="s">
        <v>96</v>
      </c>
      <c r="BJ446" s="1" t="s">
        <v>72</v>
      </c>
      <c r="BK446" s="1" t="s">
        <v>1343</v>
      </c>
      <c r="BL446" s="1" t="s">
        <v>72</v>
      </c>
      <c r="BM446" s="1">
        <v>70</v>
      </c>
      <c r="BN446" s="1" t="s">
        <v>72</v>
      </c>
      <c r="BO446" s="1" t="s">
        <v>72</v>
      </c>
      <c r="BP446" s="1" t="s">
        <v>72</v>
      </c>
      <c r="BQ446" s="21" t="s">
        <v>99</v>
      </c>
      <c r="BR446" s="21" t="s">
        <v>100</v>
      </c>
    </row>
    <row r="447" spans="1:70" ht="20.45" customHeight="1">
      <c r="A447" s="1" t="s">
        <v>2435</v>
      </c>
      <c r="B447" s="1">
        <v>220103</v>
      </c>
      <c r="C447" s="1" t="s">
        <v>71</v>
      </c>
      <c r="D447" s="3">
        <v>44685</v>
      </c>
      <c r="E447" s="4">
        <v>0.54722222222222217</v>
      </c>
      <c r="F447" s="5">
        <v>44682</v>
      </c>
      <c r="G447" s="3">
        <v>44685</v>
      </c>
      <c r="H447" s="4">
        <v>0.88750000000000007</v>
      </c>
      <c r="I447" s="4">
        <f t="shared" si="29"/>
        <v>0.3402777777777779</v>
      </c>
      <c r="J447" s="1">
        <v>2</v>
      </c>
      <c r="K447" s="1" t="s">
        <v>1896</v>
      </c>
      <c r="L447" s="1" t="s">
        <v>2436</v>
      </c>
      <c r="M447" s="1" t="s">
        <v>75</v>
      </c>
      <c r="N447" s="1" t="s">
        <v>1915</v>
      </c>
      <c r="O447" s="1" t="s">
        <v>77</v>
      </c>
      <c r="P447" s="1" t="s">
        <v>78</v>
      </c>
      <c r="Q447" s="1" t="s">
        <v>78</v>
      </c>
      <c r="R447" s="1" t="s">
        <v>1898</v>
      </c>
      <c r="S447" s="1" t="s">
        <v>1898</v>
      </c>
      <c r="T447" s="34" t="s">
        <v>72</v>
      </c>
      <c r="U447" s="1" t="s">
        <v>2437</v>
      </c>
      <c r="V447" s="1" t="s">
        <v>80</v>
      </c>
      <c r="W447" s="1" t="s">
        <v>778</v>
      </c>
      <c r="X447" s="1" t="s">
        <v>779</v>
      </c>
      <c r="Y447" s="1" t="s">
        <v>780</v>
      </c>
      <c r="Z447" s="1" t="s">
        <v>84</v>
      </c>
      <c r="AA447" s="1" t="s">
        <v>72</v>
      </c>
      <c r="AB447" s="1" t="s">
        <v>140</v>
      </c>
      <c r="AC447" s="1" t="s">
        <v>140</v>
      </c>
      <c r="AD447" s="1" t="s">
        <v>126</v>
      </c>
      <c r="AE447" s="1">
        <v>77</v>
      </c>
      <c r="AF447" s="1" t="s">
        <v>88</v>
      </c>
      <c r="AG447" s="1">
        <v>6.8</v>
      </c>
      <c r="AH447" s="1" t="s">
        <v>414</v>
      </c>
      <c r="AI447" s="1" t="s">
        <v>90</v>
      </c>
      <c r="AJ447" s="1" t="s">
        <v>91</v>
      </c>
      <c r="AK447" s="1" t="s">
        <v>92</v>
      </c>
      <c r="AL447" s="1" t="s">
        <v>72</v>
      </c>
      <c r="AM447" s="1" t="s">
        <v>254</v>
      </c>
      <c r="AN447" s="1" t="s">
        <v>72</v>
      </c>
      <c r="AO447" s="1" t="s">
        <v>2338</v>
      </c>
      <c r="AP447" s="1" t="s">
        <v>72</v>
      </c>
      <c r="AQ447" s="1" t="s">
        <v>72</v>
      </c>
      <c r="AR447" s="1" t="s">
        <v>220</v>
      </c>
      <c r="AS447" s="1" t="s">
        <v>72</v>
      </c>
      <c r="AT447" s="1" t="s">
        <v>72</v>
      </c>
      <c r="AU447" s="3">
        <v>44685</v>
      </c>
      <c r="AV447" s="4">
        <v>0.90208333333333324</v>
      </c>
      <c r="AW447" s="4">
        <v>0.97152777777777777</v>
      </c>
      <c r="AX447" s="4">
        <f t="shared" si="30"/>
        <v>6.9444444444444531E-2</v>
      </c>
      <c r="AY447" s="4">
        <f t="shared" si="31"/>
        <v>8.4027777777777701E-2</v>
      </c>
      <c r="AZ447" s="4">
        <f t="shared" si="32"/>
        <v>0.4243055555555556</v>
      </c>
      <c r="BA447" s="1" t="s">
        <v>2438</v>
      </c>
      <c r="BB447" s="1" t="s">
        <v>2438</v>
      </c>
      <c r="BC447" s="1" t="s">
        <v>1675</v>
      </c>
      <c r="BD447" s="1">
        <v>15</v>
      </c>
      <c r="BE447" s="1" t="s">
        <v>742</v>
      </c>
      <c r="BF447" s="1" t="s">
        <v>75</v>
      </c>
      <c r="BG447" s="1" t="s">
        <v>72</v>
      </c>
      <c r="BH447" s="1" t="s">
        <v>88</v>
      </c>
      <c r="BI447" s="1" t="s">
        <v>96</v>
      </c>
      <c r="BJ447" s="1" t="s">
        <v>72</v>
      </c>
      <c r="BK447" s="1" t="s">
        <v>1343</v>
      </c>
      <c r="BL447" s="1" t="s">
        <v>72</v>
      </c>
      <c r="BM447" s="1">
        <v>63</v>
      </c>
      <c r="BN447" s="1" t="s">
        <v>72</v>
      </c>
      <c r="BO447" s="1" t="s">
        <v>72</v>
      </c>
      <c r="BP447" s="1" t="s">
        <v>72</v>
      </c>
      <c r="BQ447" s="21" t="s">
        <v>99</v>
      </c>
      <c r="BR447" s="21" t="s">
        <v>100</v>
      </c>
    </row>
    <row r="448" spans="1:70" ht="20.45" customHeight="1">
      <c r="A448" s="1" t="s">
        <v>2439</v>
      </c>
      <c r="B448" s="1">
        <v>220104</v>
      </c>
      <c r="C448" s="1" t="s">
        <v>71</v>
      </c>
      <c r="D448" s="3">
        <v>44688</v>
      </c>
      <c r="E448" s="4">
        <v>0.48680555555555555</v>
      </c>
      <c r="F448" s="5">
        <v>44682</v>
      </c>
      <c r="G448" s="3">
        <v>44688</v>
      </c>
      <c r="H448" s="4">
        <v>0.54513888888888895</v>
      </c>
      <c r="I448" s="4">
        <f t="shared" si="29"/>
        <v>5.8333333333333404E-2</v>
      </c>
      <c r="J448" s="1">
        <v>2</v>
      </c>
      <c r="K448" s="1" t="s">
        <v>1896</v>
      </c>
      <c r="L448" s="1" t="s">
        <v>2440</v>
      </c>
      <c r="M448" s="1" t="s">
        <v>75</v>
      </c>
      <c r="N448" s="1" t="s">
        <v>1915</v>
      </c>
      <c r="O448" s="1" t="s">
        <v>77</v>
      </c>
      <c r="P448" s="1" t="s">
        <v>78</v>
      </c>
      <c r="Q448" s="1" t="s">
        <v>78</v>
      </c>
      <c r="R448" s="1" t="s">
        <v>1898</v>
      </c>
      <c r="S448" s="1" t="s">
        <v>1898</v>
      </c>
      <c r="T448" s="34" t="s">
        <v>72</v>
      </c>
      <c r="U448" s="1" t="s">
        <v>2441</v>
      </c>
      <c r="V448" s="1" t="s">
        <v>1900</v>
      </c>
      <c r="W448" s="1" t="s">
        <v>813</v>
      </c>
      <c r="X448" s="1" t="s">
        <v>813</v>
      </c>
      <c r="Y448" s="1" t="s">
        <v>814</v>
      </c>
      <c r="Z448" s="1" t="s">
        <v>84</v>
      </c>
      <c r="AA448" s="1" t="s">
        <v>72</v>
      </c>
      <c r="AB448" s="1" t="s">
        <v>140</v>
      </c>
      <c r="AC448" s="1" t="s">
        <v>1060</v>
      </c>
      <c r="AD448" s="1" t="s">
        <v>126</v>
      </c>
      <c r="AE448" s="1">
        <v>65</v>
      </c>
      <c r="AF448" s="1" t="s">
        <v>88</v>
      </c>
      <c r="AG448" s="1">
        <v>7.7</v>
      </c>
      <c r="AH448" s="1" t="s">
        <v>414</v>
      </c>
      <c r="AI448" s="1" t="s">
        <v>90</v>
      </c>
      <c r="AJ448" s="1" t="s">
        <v>91</v>
      </c>
      <c r="AK448" s="1" t="s">
        <v>92</v>
      </c>
      <c r="AL448" s="1" t="s">
        <v>72</v>
      </c>
      <c r="AM448" s="1" t="s">
        <v>254</v>
      </c>
      <c r="AN448" s="1">
        <v>2</v>
      </c>
      <c r="AO448" s="21" t="s">
        <v>1322</v>
      </c>
      <c r="AP448" s="1" t="s">
        <v>72</v>
      </c>
      <c r="AQ448" s="1" t="s">
        <v>72</v>
      </c>
      <c r="AR448" s="1" t="s">
        <v>220</v>
      </c>
      <c r="AS448" s="1" t="s">
        <v>72</v>
      </c>
      <c r="AT448" s="1" t="s">
        <v>72</v>
      </c>
      <c r="AU448" s="3">
        <v>44688</v>
      </c>
      <c r="AV448" s="4">
        <v>0.58333333333333337</v>
      </c>
      <c r="AW448" s="4">
        <v>0.72222222222222221</v>
      </c>
      <c r="AX448" s="4">
        <f t="shared" si="30"/>
        <v>0.13888888888888884</v>
      </c>
      <c r="AY448" s="4">
        <f t="shared" si="31"/>
        <v>0.17708333333333326</v>
      </c>
      <c r="AZ448" s="4">
        <f t="shared" si="32"/>
        <v>0.23541666666666666</v>
      </c>
      <c r="BA448" s="1" t="s">
        <v>1940</v>
      </c>
      <c r="BB448" s="1" t="s">
        <v>1940</v>
      </c>
      <c r="BC448" s="1" t="s">
        <v>1675</v>
      </c>
      <c r="BD448" s="1">
        <v>15</v>
      </c>
      <c r="BE448" s="1" t="s">
        <v>95</v>
      </c>
      <c r="BF448" s="1" t="s">
        <v>75</v>
      </c>
      <c r="BG448" s="1" t="s">
        <v>72</v>
      </c>
      <c r="BH448" s="1" t="s">
        <v>88</v>
      </c>
      <c r="BI448" s="1" t="s">
        <v>96</v>
      </c>
      <c r="BJ448" s="1" t="s">
        <v>72</v>
      </c>
      <c r="BK448" s="1" t="s">
        <v>1343</v>
      </c>
      <c r="BL448" s="1" t="s">
        <v>72</v>
      </c>
      <c r="BM448" s="1">
        <v>49</v>
      </c>
      <c r="BN448" s="1" t="s">
        <v>72</v>
      </c>
      <c r="BO448" s="1" t="s">
        <v>72</v>
      </c>
      <c r="BP448" s="1" t="s">
        <v>72</v>
      </c>
      <c r="BQ448" s="21" t="s">
        <v>99</v>
      </c>
      <c r="BR448" s="21" t="s">
        <v>100</v>
      </c>
    </row>
    <row r="449" spans="1:70" ht="20.45" customHeight="1">
      <c r="A449" s="1" t="s">
        <v>2442</v>
      </c>
      <c r="B449" s="1">
        <v>220105</v>
      </c>
      <c r="C449" s="1" t="s">
        <v>71</v>
      </c>
      <c r="D449" s="3">
        <v>44690</v>
      </c>
      <c r="E449" s="4">
        <v>0.56319444444444444</v>
      </c>
      <c r="F449" s="5">
        <v>44682</v>
      </c>
      <c r="G449" s="3">
        <v>44690</v>
      </c>
      <c r="H449" s="4">
        <v>0.96527777777777779</v>
      </c>
      <c r="I449" s="4">
        <f t="shared" si="29"/>
        <v>0.40208333333333335</v>
      </c>
      <c r="J449" s="1">
        <v>2</v>
      </c>
      <c r="K449" s="1" t="s">
        <v>1896</v>
      </c>
      <c r="L449" s="1" t="s">
        <v>2443</v>
      </c>
      <c r="M449" s="1" t="s">
        <v>75</v>
      </c>
      <c r="N449" s="1" t="s">
        <v>208</v>
      </c>
      <c r="O449" s="1" t="s">
        <v>77</v>
      </c>
      <c r="P449" s="1" t="s">
        <v>78</v>
      </c>
      <c r="Q449" s="1" t="s">
        <v>78</v>
      </c>
      <c r="R449" s="1" t="s">
        <v>1898</v>
      </c>
      <c r="S449" s="1" t="s">
        <v>1927</v>
      </c>
      <c r="T449" s="34" t="s">
        <v>72</v>
      </c>
      <c r="U449" s="1" t="s">
        <v>2444</v>
      </c>
      <c r="V449" s="1" t="s">
        <v>80</v>
      </c>
      <c r="W449" s="1" t="s">
        <v>778</v>
      </c>
      <c r="X449" s="1" t="s">
        <v>779</v>
      </c>
      <c r="Y449" s="1" t="s">
        <v>780</v>
      </c>
      <c r="Z449" s="1" t="s">
        <v>291</v>
      </c>
      <c r="AA449" s="1" t="s">
        <v>72</v>
      </c>
      <c r="AB449" s="1" t="s">
        <v>292</v>
      </c>
      <c r="AC449" s="1"/>
      <c r="AD449" s="1" t="s">
        <v>126</v>
      </c>
      <c r="AE449" s="1">
        <v>60</v>
      </c>
      <c r="AF449" s="1" t="s">
        <v>88</v>
      </c>
      <c r="AG449" s="1">
        <v>5.5</v>
      </c>
      <c r="AH449" s="1" t="s">
        <v>299</v>
      </c>
      <c r="AI449" s="1" t="s">
        <v>90</v>
      </c>
      <c r="AJ449" s="1" t="s">
        <v>91</v>
      </c>
      <c r="AK449" s="1" t="s">
        <v>216</v>
      </c>
      <c r="AL449" s="1" t="s">
        <v>72</v>
      </c>
      <c r="AM449" s="1" t="s">
        <v>72</v>
      </c>
      <c r="AN449" s="1" t="s">
        <v>72</v>
      </c>
      <c r="AO449" s="1" t="s">
        <v>72</v>
      </c>
      <c r="AP449" s="1">
        <v>6</v>
      </c>
      <c r="AQ449" s="1" t="s">
        <v>2445</v>
      </c>
      <c r="AR449" s="1" t="s">
        <v>447</v>
      </c>
      <c r="AS449" s="1" t="s">
        <v>72</v>
      </c>
      <c r="AT449" s="1" t="s">
        <v>72</v>
      </c>
      <c r="AU449" s="3">
        <v>44690</v>
      </c>
      <c r="AV449" s="4">
        <v>0.97569444444444453</v>
      </c>
      <c r="AW449" s="24">
        <v>1.0208333333333333</v>
      </c>
      <c r="AX449" s="4">
        <f t="shared" si="30"/>
        <v>4.5138888888888729E-2</v>
      </c>
      <c r="AY449" s="4">
        <f t="shared" si="31"/>
        <v>5.5555555555555469E-2</v>
      </c>
      <c r="AZ449" s="4">
        <f t="shared" si="32"/>
        <v>0.45763888888888882</v>
      </c>
      <c r="BA449" s="1" t="s">
        <v>2446</v>
      </c>
      <c r="BB449" s="1" t="s">
        <v>2446</v>
      </c>
      <c r="BC449" s="1" t="s">
        <v>1794</v>
      </c>
      <c r="BD449" s="1">
        <v>5</v>
      </c>
      <c r="BE449" s="1" t="s">
        <v>72</v>
      </c>
      <c r="BF449" s="1" t="s">
        <v>75</v>
      </c>
      <c r="BG449" s="1" t="s">
        <v>72</v>
      </c>
      <c r="BH449" s="1" t="s">
        <v>88</v>
      </c>
      <c r="BI449" s="1" t="s">
        <v>79</v>
      </c>
      <c r="BJ449" s="1" t="s">
        <v>72</v>
      </c>
      <c r="BK449" s="1" t="s">
        <v>2321</v>
      </c>
      <c r="BL449" s="1" t="s">
        <v>72</v>
      </c>
      <c r="BM449" s="1" t="s">
        <v>72</v>
      </c>
      <c r="BN449" s="1" t="s">
        <v>72</v>
      </c>
      <c r="BO449" s="1" t="s">
        <v>72</v>
      </c>
      <c r="BP449" s="1" t="s">
        <v>72</v>
      </c>
      <c r="BQ449" s="1" t="s">
        <v>160</v>
      </c>
      <c r="BR449" s="1" t="s">
        <v>707</v>
      </c>
    </row>
    <row r="450" spans="1:70" ht="20.45" customHeight="1">
      <c r="A450" s="1" t="s">
        <v>2447</v>
      </c>
      <c r="B450" s="1">
        <v>220106</v>
      </c>
      <c r="C450" s="1" t="s">
        <v>71</v>
      </c>
      <c r="D450" s="3">
        <v>44691</v>
      </c>
      <c r="E450" s="4">
        <v>0.54861111111111105</v>
      </c>
      <c r="F450" s="5">
        <v>44682</v>
      </c>
      <c r="G450" s="3">
        <v>44691</v>
      </c>
      <c r="H450" s="4">
        <v>0.57222222222222219</v>
      </c>
      <c r="I450" s="4">
        <f t="shared" si="29"/>
        <v>2.3611111111111138E-2</v>
      </c>
      <c r="J450" s="1">
        <v>21</v>
      </c>
      <c r="K450" s="1" t="s">
        <v>2302</v>
      </c>
      <c r="L450" s="1" t="s">
        <v>2448</v>
      </c>
      <c r="M450" s="1" t="s">
        <v>75</v>
      </c>
      <c r="N450" s="1" t="s">
        <v>1915</v>
      </c>
      <c r="O450" s="1" t="s">
        <v>77</v>
      </c>
      <c r="P450" s="1" t="s">
        <v>78</v>
      </c>
      <c r="Q450" s="1" t="s">
        <v>78</v>
      </c>
      <c r="R450" s="1" t="s">
        <v>1898</v>
      </c>
      <c r="S450" s="1" t="s">
        <v>1927</v>
      </c>
      <c r="T450" s="34" t="s">
        <v>72</v>
      </c>
      <c r="U450" s="8" t="s">
        <v>847</v>
      </c>
      <c r="V450" s="1" t="s">
        <v>2306</v>
      </c>
      <c r="W450" s="1" t="s">
        <v>2307</v>
      </c>
      <c r="X450" s="1" t="s">
        <v>2307</v>
      </c>
      <c r="Y450" s="1" t="s">
        <v>2363</v>
      </c>
      <c r="Z450" s="1" t="s">
        <v>84</v>
      </c>
      <c r="AA450" s="1" t="s">
        <v>72</v>
      </c>
      <c r="AB450" s="1" t="s">
        <v>140</v>
      </c>
      <c r="AC450" s="1" t="s">
        <v>140</v>
      </c>
      <c r="AD450" s="1" t="s">
        <v>87</v>
      </c>
      <c r="AE450" s="1">
        <v>39</v>
      </c>
      <c r="AF450" s="1" t="s">
        <v>88</v>
      </c>
      <c r="AG450" s="1">
        <v>3.1</v>
      </c>
      <c r="AH450" s="1" t="s">
        <v>414</v>
      </c>
      <c r="AI450" s="1" t="s">
        <v>90</v>
      </c>
      <c r="AJ450" s="1" t="s">
        <v>91</v>
      </c>
      <c r="AK450" s="1" t="s">
        <v>92</v>
      </c>
      <c r="AL450" s="1" t="s">
        <v>72</v>
      </c>
      <c r="AM450" s="1" t="s">
        <v>72</v>
      </c>
      <c r="AN450" s="1" t="s">
        <v>72</v>
      </c>
      <c r="AO450" s="1" t="s">
        <v>2449</v>
      </c>
      <c r="AP450" s="1" t="s">
        <v>72</v>
      </c>
      <c r="AQ450" s="1" t="s">
        <v>72</v>
      </c>
      <c r="AR450" s="21" t="s">
        <v>2450</v>
      </c>
      <c r="AS450" s="1" t="s">
        <v>72</v>
      </c>
      <c r="AT450" s="1" t="s">
        <v>72</v>
      </c>
      <c r="AU450" s="3">
        <v>44691</v>
      </c>
      <c r="AV450" s="1" t="s">
        <v>72</v>
      </c>
      <c r="AW450" s="4">
        <v>0.71597222222222223</v>
      </c>
      <c r="AX450" s="1" t="s">
        <v>72</v>
      </c>
      <c r="AY450" s="4">
        <f t="shared" si="31"/>
        <v>0.14375000000000004</v>
      </c>
      <c r="AZ450" s="4">
        <f t="shared" si="32"/>
        <v>0.16736111111111118</v>
      </c>
      <c r="BA450" s="1" t="s">
        <v>2451</v>
      </c>
      <c r="BB450" s="1" t="s">
        <v>2451</v>
      </c>
      <c r="BC450" s="1" t="s">
        <v>1794</v>
      </c>
      <c r="BD450" s="1" t="s">
        <v>72</v>
      </c>
      <c r="BE450" s="1" t="s">
        <v>742</v>
      </c>
      <c r="BF450" s="1" t="s">
        <v>75</v>
      </c>
      <c r="BG450" s="1" t="s">
        <v>72</v>
      </c>
      <c r="BH450" s="1" t="s">
        <v>88</v>
      </c>
      <c r="BI450" s="1" t="s">
        <v>79</v>
      </c>
      <c r="BJ450" s="1" t="s">
        <v>72</v>
      </c>
      <c r="BK450" s="1" t="s">
        <v>2321</v>
      </c>
      <c r="BL450" s="1" t="s">
        <v>72</v>
      </c>
      <c r="BM450" s="1">
        <v>63</v>
      </c>
      <c r="BN450" s="1" t="s">
        <v>72</v>
      </c>
      <c r="BO450" s="1" t="s">
        <v>72</v>
      </c>
      <c r="BP450" s="1" t="s">
        <v>72</v>
      </c>
      <c r="BQ450" s="1" t="s">
        <v>160</v>
      </c>
      <c r="BR450" s="1" t="s">
        <v>707</v>
      </c>
    </row>
    <row r="451" spans="1:70" ht="20.45" customHeight="1">
      <c r="A451" s="1">
        <v>220107</v>
      </c>
      <c r="B451" s="1">
        <v>220107</v>
      </c>
      <c r="C451" s="1" t="s">
        <v>71</v>
      </c>
      <c r="D451" s="3">
        <v>44691</v>
      </c>
      <c r="E451" s="4">
        <v>0.57638888888888895</v>
      </c>
      <c r="F451" s="5">
        <v>44682</v>
      </c>
      <c r="G451" s="3">
        <v>44691</v>
      </c>
      <c r="H451" s="4">
        <v>0.65486111111111112</v>
      </c>
      <c r="I451" s="4">
        <f t="shared" si="29"/>
        <v>7.8472222222222165E-2</v>
      </c>
      <c r="J451" s="1">
        <v>0</v>
      </c>
      <c r="K451" s="1" t="s">
        <v>1896</v>
      </c>
      <c r="L451" s="1" t="s">
        <v>2452</v>
      </c>
      <c r="M451" s="1" t="s">
        <v>75</v>
      </c>
      <c r="N451" s="1" t="s">
        <v>170</v>
      </c>
      <c r="O451" s="1" t="s">
        <v>473</v>
      </c>
      <c r="P451" s="1" t="s">
        <v>172</v>
      </c>
      <c r="Q451" s="1" t="s">
        <v>78</v>
      </c>
      <c r="R451" s="1" t="s">
        <v>1927</v>
      </c>
      <c r="S451" s="1" t="s">
        <v>1927</v>
      </c>
      <c r="T451" s="1" t="s">
        <v>847</v>
      </c>
      <c r="U451" s="8" t="s">
        <v>2453</v>
      </c>
      <c r="V451" s="1" t="s">
        <v>2037</v>
      </c>
      <c r="W451" s="1" t="s">
        <v>83</v>
      </c>
      <c r="X451" s="1" t="s">
        <v>123</v>
      </c>
      <c r="Y451" s="1" t="s">
        <v>83</v>
      </c>
      <c r="Z451" s="1" t="s">
        <v>490</v>
      </c>
      <c r="AA451" s="1" t="s">
        <v>72</v>
      </c>
      <c r="AB451" s="1" t="s">
        <v>491</v>
      </c>
      <c r="AC451" s="1" t="s">
        <v>492</v>
      </c>
      <c r="AD451" s="1" t="s">
        <v>126</v>
      </c>
      <c r="AE451" s="1">
        <v>59</v>
      </c>
      <c r="AF451" s="1" t="s">
        <v>88</v>
      </c>
      <c r="AG451" s="1">
        <v>5.0999999999999996</v>
      </c>
      <c r="AH451" s="1" t="s">
        <v>299</v>
      </c>
      <c r="AI451" s="1" t="s">
        <v>90</v>
      </c>
      <c r="AJ451" s="1" t="s">
        <v>91</v>
      </c>
      <c r="AK451" s="1" t="s">
        <v>92</v>
      </c>
      <c r="AL451" s="1" t="s">
        <v>72</v>
      </c>
      <c r="AM451" s="1" t="s">
        <v>229</v>
      </c>
      <c r="AN451" s="1" t="s">
        <v>72</v>
      </c>
      <c r="AO451" s="1" t="s">
        <v>72</v>
      </c>
      <c r="AP451" s="1" t="s">
        <v>72</v>
      </c>
      <c r="AQ451" s="1" t="s">
        <v>72</v>
      </c>
      <c r="AR451" s="1" t="s">
        <v>493</v>
      </c>
      <c r="AS451" s="1" t="s">
        <v>72</v>
      </c>
      <c r="AT451" s="1" t="s">
        <v>72</v>
      </c>
      <c r="AU451" s="3">
        <v>44691</v>
      </c>
      <c r="AV451" s="4">
        <v>0.66666666666666663</v>
      </c>
      <c r="AW451" s="4">
        <v>0.76736111111111116</v>
      </c>
      <c r="AX451" s="4">
        <f>AW451-AV451</f>
        <v>0.10069444444444453</v>
      </c>
      <c r="AY451" s="4">
        <f t="shared" si="31"/>
        <v>0.11250000000000004</v>
      </c>
      <c r="AZ451" s="4">
        <f t="shared" si="32"/>
        <v>0.19097222222222221</v>
      </c>
      <c r="BA451" s="1" t="s">
        <v>2454</v>
      </c>
      <c r="BB451" s="1" t="s">
        <v>2454</v>
      </c>
      <c r="BC451" s="1" t="s">
        <v>72</v>
      </c>
      <c r="BD451" s="1">
        <v>15</v>
      </c>
      <c r="BE451" s="1" t="s">
        <v>95</v>
      </c>
      <c r="BF451" s="1" t="s">
        <v>75</v>
      </c>
      <c r="BG451" s="1" t="s">
        <v>72</v>
      </c>
      <c r="BH451" s="1" t="s">
        <v>88</v>
      </c>
      <c r="BI451" s="1" t="s">
        <v>79</v>
      </c>
      <c r="BJ451" s="1" t="s">
        <v>72</v>
      </c>
      <c r="BK451" s="1" t="s">
        <v>72</v>
      </c>
      <c r="BL451" s="1" t="s">
        <v>72</v>
      </c>
      <c r="BM451" s="1" t="s">
        <v>72</v>
      </c>
      <c r="BN451" s="1" t="s">
        <v>72</v>
      </c>
      <c r="BO451" s="1" t="s">
        <v>72</v>
      </c>
      <c r="BP451" s="1" t="s">
        <v>72</v>
      </c>
      <c r="BQ451" s="1" t="s">
        <v>160</v>
      </c>
      <c r="BR451" s="1"/>
    </row>
    <row r="452" spans="1:70" ht="20.45" customHeight="1">
      <c r="A452" s="1">
        <v>220108</v>
      </c>
      <c r="B452" s="1">
        <v>220108</v>
      </c>
      <c r="C452" s="1" t="s">
        <v>71</v>
      </c>
      <c r="D452" s="3">
        <v>44692</v>
      </c>
      <c r="E452" s="4">
        <v>0.62361111111111112</v>
      </c>
      <c r="F452" s="5">
        <v>44682</v>
      </c>
      <c r="G452" s="3">
        <v>44692</v>
      </c>
      <c r="H452" s="4">
        <v>0.66527777777777775</v>
      </c>
      <c r="I452" s="4">
        <f t="shared" si="29"/>
        <v>4.166666666666663E-2</v>
      </c>
      <c r="J452" s="1">
        <v>3</v>
      </c>
      <c r="K452" s="1" t="s">
        <v>1896</v>
      </c>
      <c r="L452" s="1" t="s">
        <v>2455</v>
      </c>
      <c r="M452" s="1" t="s">
        <v>75</v>
      </c>
      <c r="N452" s="1" t="s">
        <v>170</v>
      </c>
      <c r="O452" s="1" t="s">
        <v>473</v>
      </c>
      <c r="P452" s="1" t="s">
        <v>172</v>
      </c>
      <c r="Q452" s="1" t="s">
        <v>78</v>
      </c>
      <c r="R452" s="1" t="s">
        <v>1927</v>
      </c>
      <c r="S452" s="1" t="s">
        <v>1927</v>
      </c>
      <c r="T452" s="1" t="s">
        <v>2456</v>
      </c>
      <c r="U452" s="75" t="s">
        <v>72</v>
      </c>
      <c r="V452" s="1" t="s">
        <v>2037</v>
      </c>
      <c r="W452" s="1" t="s">
        <v>83</v>
      </c>
      <c r="X452" s="1" t="s">
        <v>123</v>
      </c>
      <c r="Y452" s="1" t="s">
        <v>83</v>
      </c>
      <c r="Z452" s="1" t="s">
        <v>84</v>
      </c>
      <c r="AA452" s="1" t="s">
        <v>72</v>
      </c>
      <c r="AB452" s="1" t="s">
        <v>228</v>
      </c>
      <c r="AC452" s="1" t="s">
        <v>228</v>
      </c>
      <c r="AD452" s="1" t="s">
        <v>126</v>
      </c>
      <c r="AE452" s="1">
        <v>52</v>
      </c>
      <c r="AF452" s="1" t="s">
        <v>88</v>
      </c>
      <c r="AG452" s="1">
        <v>4.8</v>
      </c>
      <c r="AH452" s="1" t="s">
        <v>414</v>
      </c>
      <c r="AI452" s="1" t="s">
        <v>90</v>
      </c>
      <c r="AJ452" s="1" t="s">
        <v>91</v>
      </c>
      <c r="AK452" s="1" t="s">
        <v>92</v>
      </c>
      <c r="AL452" s="1" t="s">
        <v>72</v>
      </c>
      <c r="AM452" s="1" t="s">
        <v>229</v>
      </c>
      <c r="AN452" s="1" t="s">
        <v>72</v>
      </c>
      <c r="AO452" s="1" t="s">
        <v>2457</v>
      </c>
      <c r="AP452" s="1" t="s">
        <v>72</v>
      </c>
      <c r="AQ452" s="1" t="s">
        <v>72</v>
      </c>
      <c r="AR452" s="1" t="s">
        <v>220</v>
      </c>
      <c r="AS452" s="1" t="s">
        <v>72</v>
      </c>
      <c r="AT452" s="1" t="s">
        <v>72</v>
      </c>
      <c r="AU452" s="3">
        <v>44692</v>
      </c>
      <c r="AV452" s="4">
        <v>0.70833333333333337</v>
      </c>
      <c r="AW452" s="4" t="s">
        <v>72</v>
      </c>
      <c r="AX452" s="4" t="s">
        <v>72</v>
      </c>
      <c r="AY452" s="4" t="s">
        <v>72</v>
      </c>
      <c r="AZ452" s="6" t="s">
        <v>72</v>
      </c>
      <c r="BA452" s="1" t="s">
        <v>2458</v>
      </c>
      <c r="BB452" s="1" t="s">
        <v>2458</v>
      </c>
      <c r="BC452" s="1" t="s">
        <v>72</v>
      </c>
      <c r="BD452" s="1">
        <v>15</v>
      </c>
      <c r="BE452" s="1" t="s">
        <v>95</v>
      </c>
      <c r="BF452" s="1" t="s">
        <v>88</v>
      </c>
      <c r="BG452" s="1" t="s">
        <v>72</v>
      </c>
      <c r="BH452" s="1" t="s">
        <v>88</v>
      </c>
      <c r="BI452" s="1" t="s">
        <v>79</v>
      </c>
      <c r="BJ452" s="1" t="s">
        <v>2459</v>
      </c>
      <c r="BK452" s="6" t="s">
        <v>72</v>
      </c>
      <c r="BL452" s="6" t="s">
        <v>72</v>
      </c>
      <c r="BM452" s="6" t="s">
        <v>72</v>
      </c>
      <c r="BN452" s="6" t="s">
        <v>72</v>
      </c>
      <c r="BO452" s="6" t="s">
        <v>72</v>
      </c>
      <c r="BP452" s="6" t="s">
        <v>72</v>
      </c>
      <c r="BQ452" s="1" t="s">
        <v>160</v>
      </c>
      <c r="BR452" s="1"/>
    </row>
    <row r="453" spans="1:70" ht="20.45" customHeight="1">
      <c r="A453" s="1" t="s">
        <v>2460</v>
      </c>
      <c r="B453" s="1">
        <v>220109</v>
      </c>
      <c r="C453" s="1" t="s">
        <v>71</v>
      </c>
      <c r="D453" s="3">
        <v>44692</v>
      </c>
      <c r="E453" s="4">
        <v>0.41111111111111115</v>
      </c>
      <c r="F453" s="5">
        <v>44682</v>
      </c>
      <c r="G453" s="3">
        <v>44692</v>
      </c>
      <c r="H453" s="4">
        <v>0.8305555555555556</v>
      </c>
      <c r="I453" s="4">
        <f t="shared" si="29"/>
        <v>0.41944444444444445</v>
      </c>
      <c r="J453" s="1">
        <v>5</v>
      </c>
      <c r="K453" s="1" t="s">
        <v>1896</v>
      </c>
      <c r="L453" s="1" t="s">
        <v>2461</v>
      </c>
      <c r="M453" s="1" t="s">
        <v>75</v>
      </c>
      <c r="N453" s="1" t="s">
        <v>208</v>
      </c>
      <c r="O453" s="1" t="s">
        <v>77</v>
      </c>
      <c r="P453" s="1" t="s">
        <v>78</v>
      </c>
      <c r="Q453" s="1" t="s">
        <v>78</v>
      </c>
      <c r="R453" s="1" t="s">
        <v>1898</v>
      </c>
      <c r="S453" s="1" t="s">
        <v>1898</v>
      </c>
      <c r="T453" s="34" t="s">
        <v>72</v>
      </c>
      <c r="U453" s="1" t="s">
        <v>2462</v>
      </c>
      <c r="V453" s="1" t="s">
        <v>80</v>
      </c>
      <c r="W453" s="1" t="s">
        <v>1867</v>
      </c>
      <c r="X453" s="1" t="s">
        <v>1868</v>
      </c>
      <c r="Y453" s="1" t="s">
        <v>2143</v>
      </c>
      <c r="Z453" s="1" t="s">
        <v>291</v>
      </c>
      <c r="AA453" s="1" t="s">
        <v>72</v>
      </c>
      <c r="AB453" s="1" t="s">
        <v>2463</v>
      </c>
      <c r="AC453" s="1"/>
      <c r="AD453" s="1" t="s">
        <v>126</v>
      </c>
      <c r="AE453" s="1">
        <v>48</v>
      </c>
      <c r="AF453" s="1" t="s">
        <v>88</v>
      </c>
      <c r="AG453" s="1">
        <v>5.0999999999999996</v>
      </c>
      <c r="AH453" s="1" t="s">
        <v>299</v>
      </c>
      <c r="AI453" s="1" t="s">
        <v>90</v>
      </c>
      <c r="AJ453" s="1" t="s">
        <v>91</v>
      </c>
      <c r="AK453" s="1" t="s">
        <v>216</v>
      </c>
      <c r="AL453" s="1" t="s">
        <v>72</v>
      </c>
      <c r="AM453" s="1" t="s">
        <v>72</v>
      </c>
      <c r="AN453" s="1" t="s">
        <v>72</v>
      </c>
      <c r="AO453" s="1" t="s">
        <v>72</v>
      </c>
      <c r="AP453" s="1">
        <v>6</v>
      </c>
      <c r="AQ453" s="1" t="s">
        <v>2445</v>
      </c>
      <c r="AR453" s="1" t="s">
        <v>72</v>
      </c>
      <c r="AS453" s="1" t="s">
        <v>72</v>
      </c>
      <c r="AT453" s="1" t="s">
        <v>72</v>
      </c>
      <c r="AU453" s="3">
        <v>44692</v>
      </c>
      <c r="AV453" s="4">
        <v>0.85</v>
      </c>
      <c r="AW453" s="4">
        <v>0.89583333333333337</v>
      </c>
      <c r="AX453" s="4">
        <f t="shared" ref="AX453:AX460" si="33">AW453-AV453</f>
        <v>4.5833333333333393E-2</v>
      </c>
      <c r="AY453" s="4">
        <f t="shared" ref="AY453:AY460" si="34">AW453-H453</f>
        <v>6.5277777777777768E-2</v>
      </c>
      <c r="AZ453" s="4">
        <f t="shared" ref="AZ453:AZ460" si="35">AW453-E453</f>
        <v>0.48472222222222222</v>
      </c>
      <c r="BA453" s="1" t="s">
        <v>2464</v>
      </c>
      <c r="BB453" s="1" t="s">
        <v>2464</v>
      </c>
      <c r="BC453" s="1" t="s">
        <v>1794</v>
      </c>
      <c r="BD453" s="1">
        <v>15</v>
      </c>
      <c r="BE453" s="1" t="s">
        <v>742</v>
      </c>
      <c r="BF453" s="1" t="s">
        <v>75</v>
      </c>
      <c r="BG453" s="1" t="s">
        <v>72</v>
      </c>
      <c r="BH453" s="1" t="s">
        <v>88</v>
      </c>
      <c r="BI453" s="1" t="s">
        <v>96</v>
      </c>
      <c r="BJ453" s="1" t="s">
        <v>72</v>
      </c>
      <c r="BK453" s="1" t="s">
        <v>2465</v>
      </c>
      <c r="BL453" s="1" t="s">
        <v>72</v>
      </c>
      <c r="BM453" s="1">
        <v>180</v>
      </c>
      <c r="BN453" s="1" t="s">
        <v>72</v>
      </c>
      <c r="BO453" s="1" t="s">
        <v>72</v>
      </c>
      <c r="BP453" s="1" t="s">
        <v>72</v>
      </c>
      <c r="BQ453" s="21" t="s">
        <v>99</v>
      </c>
      <c r="BR453" s="21" t="s">
        <v>100</v>
      </c>
    </row>
    <row r="454" spans="1:70" ht="20.45" customHeight="1">
      <c r="A454" s="1" t="s">
        <v>2466</v>
      </c>
      <c r="B454" s="1">
        <v>220110</v>
      </c>
      <c r="C454" s="1" t="s">
        <v>71</v>
      </c>
      <c r="D454" s="3">
        <v>44692</v>
      </c>
      <c r="E454" s="4">
        <v>0.61527777777777781</v>
      </c>
      <c r="F454" s="5">
        <v>44682</v>
      </c>
      <c r="G454" s="3">
        <v>44692</v>
      </c>
      <c r="H454" s="4">
        <v>0.8305555555555556</v>
      </c>
      <c r="I454" s="4">
        <f t="shared" si="29"/>
        <v>0.21527777777777779</v>
      </c>
      <c r="J454" s="1">
        <v>1</v>
      </c>
      <c r="K454" s="1" t="s">
        <v>1896</v>
      </c>
      <c r="L454" s="1" t="s">
        <v>2467</v>
      </c>
      <c r="M454" s="1" t="s">
        <v>75</v>
      </c>
      <c r="N454" s="1" t="s">
        <v>2115</v>
      </c>
      <c r="O454" s="1" t="s">
        <v>77</v>
      </c>
      <c r="P454" s="1" t="s">
        <v>78</v>
      </c>
      <c r="Q454" s="1" t="s">
        <v>78</v>
      </c>
      <c r="R454" s="1" t="s">
        <v>1898</v>
      </c>
      <c r="S454" s="1" t="s">
        <v>1898</v>
      </c>
      <c r="T454" s="34" t="s">
        <v>72</v>
      </c>
      <c r="U454" s="1" t="s">
        <v>2468</v>
      </c>
      <c r="V454" s="1" t="s">
        <v>80</v>
      </c>
      <c r="W454" s="1" t="s">
        <v>1867</v>
      </c>
      <c r="X454" s="1" t="s">
        <v>1868</v>
      </c>
      <c r="Y454" s="1" t="s">
        <v>2143</v>
      </c>
      <c r="Z454" s="1" t="s">
        <v>152</v>
      </c>
      <c r="AA454" s="1" t="s">
        <v>72</v>
      </c>
      <c r="AB454" s="1" t="s">
        <v>153</v>
      </c>
      <c r="AC454" s="1" t="s">
        <v>154</v>
      </c>
      <c r="AD454" s="1" t="s">
        <v>126</v>
      </c>
      <c r="AE454" s="1">
        <v>55</v>
      </c>
      <c r="AF454" s="1" t="s">
        <v>88</v>
      </c>
      <c r="AG454" s="1">
        <v>5.0999999999999996</v>
      </c>
      <c r="AH454" s="1" t="s">
        <v>299</v>
      </c>
      <c r="AI454" s="1" t="s">
        <v>90</v>
      </c>
      <c r="AJ454" s="1" t="s">
        <v>91</v>
      </c>
      <c r="AK454" s="1" t="s">
        <v>92</v>
      </c>
      <c r="AL454" s="1" t="s">
        <v>72</v>
      </c>
      <c r="AM454" s="1" t="s">
        <v>72</v>
      </c>
      <c r="AN454" s="1" t="s">
        <v>72</v>
      </c>
      <c r="AO454" s="1" t="s">
        <v>72</v>
      </c>
      <c r="AP454" s="1" t="s">
        <v>72</v>
      </c>
      <c r="AQ454" s="1" t="s">
        <v>72</v>
      </c>
      <c r="AR454" s="1" t="s">
        <v>72</v>
      </c>
      <c r="AS454" s="1" t="s">
        <v>72</v>
      </c>
      <c r="AT454" s="1" t="s">
        <v>72</v>
      </c>
      <c r="AU454" s="3">
        <v>44692</v>
      </c>
      <c r="AV454" s="4">
        <v>0.85</v>
      </c>
      <c r="AW454" s="4">
        <v>0.90277777777777779</v>
      </c>
      <c r="AX454" s="4">
        <f t="shared" si="33"/>
        <v>5.2777777777777812E-2</v>
      </c>
      <c r="AY454" s="4">
        <f t="shared" si="34"/>
        <v>7.2222222222222188E-2</v>
      </c>
      <c r="AZ454" s="4">
        <f t="shared" si="35"/>
        <v>0.28749999999999998</v>
      </c>
      <c r="BA454" s="1" t="s">
        <v>2469</v>
      </c>
      <c r="BB454" s="1" t="s">
        <v>2470</v>
      </c>
      <c r="BC454" s="1" t="s">
        <v>1794</v>
      </c>
      <c r="BD454" s="1">
        <v>15</v>
      </c>
      <c r="BE454" s="1" t="s">
        <v>183</v>
      </c>
      <c r="BF454" s="1" t="s">
        <v>75</v>
      </c>
      <c r="BG454" s="1" t="s">
        <v>72</v>
      </c>
      <c r="BH454" s="1" t="s">
        <v>88</v>
      </c>
      <c r="BI454" s="1" t="s">
        <v>96</v>
      </c>
      <c r="BJ454" s="1" t="s">
        <v>72</v>
      </c>
      <c r="BK454" s="1" t="s">
        <v>2465</v>
      </c>
      <c r="BL454" s="1" t="s">
        <v>72</v>
      </c>
      <c r="BM454" s="1">
        <v>129</v>
      </c>
      <c r="BN454" s="1" t="s">
        <v>72</v>
      </c>
      <c r="BO454" s="1" t="s">
        <v>72</v>
      </c>
      <c r="BP454" s="1" t="s">
        <v>72</v>
      </c>
      <c r="BQ454" s="21" t="s">
        <v>99</v>
      </c>
      <c r="BR454" s="21" t="s">
        <v>100</v>
      </c>
    </row>
    <row r="455" spans="1:70" ht="20.45" customHeight="1">
      <c r="A455" s="1" t="s">
        <v>2471</v>
      </c>
      <c r="B455" s="1">
        <v>220111</v>
      </c>
      <c r="C455" s="1" t="s">
        <v>71</v>
      </c>
      <c r="D455" s="3">
        <v>44693</v>
      </c>
      <c r="E455" s="4">
        <v>0.46597222222222223</v>
      </c>
      <c r="F455" s="5">
        <v>44682</v>
      </c>
      <c r="G455" s="3">
        <v>44693</v>
      </c>
      <c r="H455" s="4">
        <v>0.54999999999999993</v>
      </c>
      <c r="I455" s="4">
        <f t="shared" si="29"/>
        <v>8.4027777777777701E-2</v>
      </c>
      <c r="J455" s="1">
        <v>5</v>
      </c>
      <c r="K455" s="1" t="s">
        <v>1896</v>
      </c>
      <c r="L455" s="1" t="s">
        <v>2472</v>
      </c>
      <c r="M455" s="1" t="s">
        <v>75</v>
      </c>
      <c r="N455" s="1" t="s">
        <v>2115</v>
      </c>
      <c r="O455" s="1" t="s">
        <v>77</v>
      </c>
      <c r="P455" s="1" t="s">
        <v>78</v>
      </c>
      <c r="Q455" s="1" t="s">
        <v>78</v>
      </c>
      <c r="R455" s="1" t="s">
        <v>1898</v>
      </c>
      <c r="S455" s="1" t="s">
        <v>1927</v>
      </c>
      <c r="T455" s="34" t="s">
        <v>72</v>
      </c>
      <c r="U455" s="1" t="s">
        <v>2473</v>
      </c>
      <c r="V455" s="1" t="s">
        <v>1900</v>
      </c>
      <c r="W455" s="1" t="s">
        <v>813</v>
      </c>
      <c r="X455" s="1" t="s">
        <v>813</v>
      </c>
      <c r="Y455" s="1" t="s">
        <v>814</v>
      </c>
      <c r="Z455" s="1" t="s">
        <v>152</v>
      </c>
      <c r="AA455" s="1" t="s">
        <v>72</v>
      </c>
      <c r="AB455" s="1" t="s">
        <v>153</v>
      </c>
      <c r="AC455" s="1" t="s">
        <v>154</v>
      </c>
      <c r="AD455" s="1" t="s">
        <v>126</v>
      </c>
      <c r="AE455" s="1">
        <v>68</v>
      </c>
      <c r="AF455" s="1" t="s">
        <v>88</v>
      </c>
      <c r="AG455" s="1">
        <v>5.3</v>
      </c>
      <c r="AH455" s="1" t="s">
        <v>2344</v>
      </c>
      <c r="AI455" s="1" t="s">
        <v>90</v>
      </c>
      <c r="AJ455" s="1" t="s">
        <v>91</v>
      </c>
      <c r="AK455" s="1" t="s">
        <v>216</v>
      </c>
      <c r="AL455" s="1" t="s">
        <v>72</v>
      </c>
      <c r="AM455" s="1" t="s">
        <v>229</v>
      </c>
      <c r="AN455" s="1">
        <v>1</v>
      </c>
      <c r="AO455" s="21" t="s">
        <v>2474</v>
      </c>
      <c r="AP455" s="1">
        <v>8</v>
      </c>
      <c r="AQ455" s="1" t="s">
        <v>2475</v>
      </c>
      <c r="AR455" s="1" t="s">
        <v>2476</v>
      </c>
      <c r="AS455" s="1" t="s">
        <v>72</v>
      </c>
      <c r="AT455" s="1" t="s">
        <v>72</v>
      </c>
      <c r="AU455" s="3">
        <v>44693</v>
      </c>
      <c r="AV455" s="4">
        <v>0.5625</v>
      </c>
      <c r="AW455" s="4">
        <v>0.61111111111111105</v>
      </c>
      <c r="AX455" s="4">
        <f t="shared" si="33"/>
        <v>4.8611111111111049E-2</v>
      </c>
      <c r="AY455" s="4">
        <f t="shared" si="34"/>
        <v>6.1111111111111116E-2</v>
      </c>
      <c r="AZ455" s="4">
        <f t="shared" si="35"/>
        <v>0.14513888888888882</v>
      </c>
      <c r="BA455" s="1" t="s">
        <v>1789</v>
      </c>
      <c r="BB455" s="1" t="s">
        <v>1789</v>
      </c>
      <c r="BC455" s="1" t="s">
        <v>1794</v>
      </c>
      <c r="BD455" s="1">
        <v>15</v>
      </c>
      <c r="BE455" s="1" t="s">
        <v>95</v>
      </c>
      <c r="BF455" s="1" t="s">
        <v>75</v>
      </c>
      <c r="BG455" s="1" t="s">
        <v>72</v>
      </c>
      <c r="BH455" s="1" t="s">
        <v>88</v>
      </c>
      <c r="BI455" s="1" t="s">
        <v>79</v>
      </c>
      <c r="BJ455" s="1" t="s">
        <v>72</v>
      </c>
      <c r="BK455" s="1" t="s">
        <v>2321</v>
      </c>
      <c r="BL455" s="1" t="s">
        <v>72</v>
      </c>
      <c r="BM455" s="1">
        <v>43</v>
      </c>
      <c r="BN455" s="1" t="s">
        <v>72</v>
      </c>
      <c r="BO455" s="1" t="s">
        <v>72</v>
      </c>
      <c r="BP455" s="1" t="s">
        <v>72</v>
      </c>
      <c r="BQ455" s="1" t="s">
        <v>160</v>
      </c>
      <c r="BR455" s="1" t="s">
        <v>707</v>
      </c>
    </row>
    <row r="456" spans="1:70" ht="20.45" customHeight="1">
      <c r="A456" s="1" t="s">
        <v>2477</v>
      </c>
      <c r="B456" s="1">
        <v>220112</v>
      </c>
      <c r="C456" s="1" t="s">
        <v>71</v>
      </c>
      <c r="D456" s="3">
        <v>44693</v>
      </c>
      <c r="E456" s="4">
        <v>0.76111111111111107</v>
      </c>
      <c r="F456" s="5">
        <v>44682</v>
      </c>
      <c r="G456" s="3">
        <v>44693</v>
      </c>
      <c r="H456" s="4">
        <v>0.79861111111111116</v>
      </c>
      <c r="I456" s="4">
        <f t="shared" si="29"/>
        <v>3.7500000000000089E-2</v>
      </c>
      <c r="J456" s="1">
        <v>4</v>
      </c>
      <c r="K456" s="1" t="s">
        <v>1896</v>
      </c>
      <c r="L456" s="1" t="s">
        <v>2478</v>
      </c>
      <c r="M456" s="1" t="s">
        <v>75</v>
      </c>
      <c r="N456" s="1" t="s">
        <v>1516</v>
      </c>
      <c r="O456" s="1" t="s">
        <v>77</v>
      </c>
      <c r="P456" s="1" t="s">
        <v>78</v>
      </c>
      <c r="Q456" s="1" t="s">
        <v>78</v>
      </c>
      <c r="R456" s="1" t="s">
        <v>1898</v>
      </c>
      <c r="S456" s="1" t="s">
        <v>1898</v>
      </c>
      <c r="T456" s="34" t="s">
        <v>72</v>
      </c>
      <c r="U456" s="1" t="s">
        <v>1958</v>
      </c>
      <c r="V456" s="1" t="s">
        <v>2037</v>
      </c>
      <c r="W456" s="1" t="s">
        <v>83</v>
      </c>
      <c r="X456" s="1" t="s">
        <v>123</v>
      </c>
      <c r="Y456" s="1" t="s">
        <v>83</v>
      </c>
      <c r="Z456" s="1" t="s">
        <v>84</v>
      </c>
      <c r="AA456" s="1" t="s">
        <v>72</v>
      </c>
      <c r="AB456" s="1" t="s">
        <v>140</v>
      </c>
      <c r="AC456" s="1" t="s">
        <v>141</v>
      </c>
      <c r="AD456" s="1" t="s">
        <v>87</v>
      </c>
      <c r="AE456" s="1">
        <v>50</v>
      </c>
      <c r="AF456" s="1" t="s">
        <v>88</v>
      </c>
      <c r="AG456" s="1">
        <v>5.0999999999999996</v>
      </c>
      <c r="AH456" s="1" t="s">
        <v>299</v>
      </c>
      <c r="AI456" s="1" t="s">
        <v>90</v>
      </c>
      <c r="AJ456" s="1" t="s">
        <v>91</v>
      </c>
      <c r="AK456" s="1" t="s">
        <v>92</v>
      </c>
      <c r="AL456" s="1" t="s">
        <v>72</v>
      </c>
      <c r="AM456" s="1" t="s">
        <v>254</v>
      </c>
      <c r="AN456" s="1" t="s">
        <v>72</v>
      </c>
      <c r="AO456" s="1" t="s">
        <v>825</v>
      </c>
      <c r="AP456" s="1" t="s">
        <v>72</v>
      </c>
      <c r="AQ456" s="1" t="s">
        <v>72</v>
      </c>
      <c r="AR456" s="1" t="s">
        <v>220</v>
      </c>
      <c r="AS456" s="1" t="s">
        <v>72</v>
      </c>
      <c r="AT456" s="1" t="s">
        <v>72</v>
      </c>
      <c r="AU456" s="3">
        <v>44693</v>
      </c>
      <c r="AV456" s="4">
        <v>0.70833333333333337</v>
      </c>
      <c r="AW456" s="4">
        <v>0.77083333333333337</v>
      </c>
      <c r="AX456" s="4">
        <f t="shared" si="33"/>
        <v>6.25E-2</v>
      </c>
      <c r="AY456" s="4">
        <f t="shared" si="34"/>
        <v>-2.777777777777779E-2</v>
      </c>
      <c r="AZ456" s="4">
        <f t="shared" si="35"/>
        <v>9.7222222222222987E-3</v>
      </c>
      <c r="BA456" s="1" t="s">
        <v>2479</v>
      </c>
      <c r="BB456" s="1" t="s">
        <v>2480</v>
      </c>
      <c r="BC456" s="1" t="s">
        <v>1675</v>
      </c>
      <c r="BD456" s="1">
        <v>15</v>
      </c>
      <c r="BE456" s="1" t="s">
        <v>95</v>
      </c>
      <c r="BF456" s="1" t="s">
        <v>75</v>
      </c>
      <c r="BG456" s="1" t="s">
        <v>72</v>
      </c>
      <c r="BH456" s="1" t="s">
        <v>88</v>
      </c>
      <c r="BI456" s="1" t="s">
        <v>96</v>
      </c>
      <c r="BJ456" s="1" t="s">
        <v>72</v>
      </c>
      <c r="BK456" s="1" t="s">
        <v>1343</v>
      </c>
      <c r="BL456" s="1" t="s">
        <v>72</v>
      </c>
      <c r="BM456" s="1">
        <v>47</v>
      </c>
      <c r="BN456" s="1" t="s">
        <v>72</v>
      </c>
      <c r="BO456" s="1" t="s">
        <v>72</v>
      </c>
      <c r="BP456" s="1" t="s">
        <v>72</v>
      </c>
      <c r="BQ456" s="21" t="s">
        <v>99</v>
      </c>
      <c r="BR456" s="21" t="s">
        <v>100</v>
      </c>
    </row>
    <row r="457" spans="1:70" ht="20.45" customHeight="1">
      <c r="A457" s="1" t="s">
        <v>2481</v>
      </c>
      <c r="B457" s="1">
        <v>220112</v>
      </c>
      <c r="C457" s="1" t="s">
        <v>71</v>
      </c>
      <c r="D457" s="3">
        <v>44693</v>
      </c>
      <c r="E457" s="4">
        <v>0.76111111111111107</v>
      </c>
      <c r="F457" s="5">
        <v>44682</v>
      </c>
      <c r="G457" s="3">
        <v>44693</v>
      </c>
      <c r="H457" s="4">
        <v>0.79861111111111116</v>
      </c>
      <c r="I457" s="4">
        <f t="shared" si="29"/>
        <v>3.7500000000000089E-2</v>
      </c>
      <c r="J457" s="1">
        <v>4</v>
      </c>
      <c r="K457" s="1" t="s">
        <v>1896</v>
      </c>
      <c r="L457" s="1" t="s">
        <v>2478</v>
      </c>
      <c r="M457" s="1" t="s">
        <v>75</v>
      </c>
      <c r="N457" s="1" t="s">
        <v>2172</v>
      </c>
      <c r="O457" s="1" t="s">
        <v>77</v>
      </c>
      <c r="P457" s="1" t="s">
        <v>78</v>
      </c>
      <c r="Q457" s="1" t="s">
        <v>78</v>
      </c>
      <c r="R457" s="1" t="s">
        <v>1898</v>
      </c>
      <c r="S457" s="1" t="s">
        <v>1898</v>
      </c>
      <c r="T457" s="34" t="s">
        <v>72</v>
      </c>
      <c r="U457" s="75" t="s">
        <v>72</v>
      </c>
      <c r="V457" s="1" t="s">
        <v>2037</v>
      </c>
      <c r="W457" s="1" t="s">
        <v>83</v>
      </c>
      <c r="X457" s="1" t="s">
        <v>123</v>
      </c>
      <c r="Y457" s="1" t="s">
        <v>83</v>
      </c>
      <c r="Z457" s="1" t="s">
        <v>84</v>
      </c>
      <c r="AA457" s="1" t="s">
        <v>72</v>
      </c>
      <c r="AB457" s="1" t="s">
        <v>140</v>
      </c>
      <c r="AC457" s="1" t="s">
        <v>141</v>
      </c>
      <c r="AD457" s="1" t="s">
        <v>87</v>
      </c>
      <c r="AE457" s="1">
        <v>50</v>
      </c>
      <c r="AF457" s="1" t="s">
        <v>88</v>
      </c>
      <c r="AG457" s="1">
        <v>5.0999999999999996</v>
      </c>
      <c r="AH457" s="1" t="s">
        <v>299</v>
      </c>
      <c r="AI457" s="1" t="s">
        <v>90</v>
      </c>
      <c r="AJ457" s="1" t="s">
        <v>91</v>
      </c>
      <c r="AK457" s="1" t="s">
        <v>92</v>
      </c>
      <c r="AL457" s="1" t="s">
        <v>72</v>
      </c>
      <c r="AM457" s="1" t="s">
        <v>254</v>
      </c>
      <c r="AN457" s="1" t="s">
        <v>72</v>
      </c>
      <c r="AO457" s="1" t="s">
        <v>825</v>
      </c>
      <c r="AP457" s="1" t="s">
        <v>72</v>
      </c>
      <c r="AQ457" s="1" t="s">
        <v>72</v>
      </c>
      <c r="AR457" s="1" t="s">
        <v>220</v>
      </c>
      <c r="AS457" s="1" t="s">
        <v>72</v>
      </c>
      <c r="AT457" s="1" t="s">
        <v>72</v>
      </c>
      <c r="AU457" s="3">
        <v>44693</v>
      </c>
      <c r="AV457" s="4">
        <v>0.70833333333333337</v>
      </c>
      <c r="AW457" s="4">
        <v>0.8125</v>
      </c>
      <c r="AX457" s="4">
        <f t="shared" si="33"/>
        <v>0.10416666666666663</v>
      </c>
      <c r="AY457" s="4">
        <f t="shared" si="34"/>
        <v>1.388888888888884E-2</v>
      </c>
      <c r="AZ457" s="4">
        <f t="shared" si="35"/>
        <v>5.1388888888888928E-2</v>
      </c>
      <c r="BA457" s="1" t="s">
        <v>2479</v>
      </c>
      <c r="BB457" s="1" t="s">
        <v>2479</v>
      </c>
      <c r="BC457" s="1" t="s">
        <v>1794</v>
      </c>
      <c r="BD457" s="1">
        <v>15</v>
      </c>
      <c r="BE457" s="1" t="s">
        <v>95</v>
      </c>
      <c r="BF457" s="1" t="s">
        <v>75</v>
      </c>
      <c r="BG457" s="1" t="s">
        <v>72</v>
      </c>
      <c r="BH457" s="1" t="s">
        <v>88</v>
      </c>
      <c r="BI457" s="1" t="s">
        <v>96</v>
      </c>
      <c r="BJ457" s="1" t="s">
        <v>72</v>
      </c>
      <c r="BK457" s="1" t="s">
        <v>2321</v>
      </c>
      <c r="BL457" s="1" t="s">
        <v>72</v>
      </c>
      <c r="BM457" s="1">
        <v>13</v>
      </c>
      <c r="BN457" s="1" t="s">
        <v>72</v>
      </c>
      <c r="BO457" s="1" t="s">
        <v>72</v>
      </c>
      <c r="BP457" s="1" t="s">
        <v>72</v>
      </c>
      <c r="BQ457" s="21" t="s">
        <v>99</v>
      </c>
      <c r="BR457" s="21" t="s">
        <v>100</v>
      </c>
    </row>
    <row r="458" spans="1:70" ht="20.45" customHeight="1">
      <c r="A458" s="1" t="s">
        <v>2482</v>
      </c>
      <c r="B458" s="1">
        <v>220113</v>
      </c>
      <c r="C458" s="1" t="s">
        <v>71</v>
      </c>
      <c r="D458" s="3">
        <v>44693</v>
      </c>
      <c r="E458" s="4">
        <v>0.56736111111111109</v>
      </c>
      <c r="F458" s="5">
        <v>44682</v>
      </c>
      <c r="G458" s="3">
        <v>44693</v>
      </c>
      <c r="H458" s="4">
        <v>0.93541666666666667</v>
      </c>
      <c r="I458" s="4">
        <f>H458-E458</f>
        <v>0.36805555555555558</v>
      </c>
      <c r="J458" s="1">
        <v>2</v>
      </c>
      <c r="K458" s="1" t="s">
        <v>1896</v>
      </c>
      <c r="L458" s="1" t="s">
        <v>2483</v>
      </c>
      <c r="M458" s="1" t="s">
        <v>75</v>
      </c>
      <c r="N458" s="1" t="s">
        <v>1915</v>
      </c>
      <c r="O458" s="1" t="s">
        <v>77</v>
      </c>
      <c r="P458" s="1" t="s">
        <v>78</v>
      </c>
      <c r="Q458" s="1" t="s">
        <v>78</v>
      </c>
      <c r="R458" s="1" t="s">
        <v>1898</v>
      </c>
      <c r="S458" s="1" t="s">
        <v>1898</v>
      </c>
      <c r="T458" s="34" t="s">
        <v>72</v>
      </c>
      <c r="U458" s="1" t="s">
        <v>2484</v>
      </c>
      <c r="V458" s="1" t="s">
        <v>80</v>
      </c>
      <c r="W458" s="1" t="s">
        <v>778</v>
      </c>
      <c r="X458" s="1" t="s">
        <v>779</v>
      </c>
      <c r="Y458" s="1" t="s">
        <v>780</v>
      </c>
      <c r="Z458" s="1" t="s">
        <v>84</v>
      </c>
      <c r="AA458" s="1" t="s">
        <v>72</v>
      </c>
      <c r="AB458" s="1" t="s">
        <v>140</v>
      </c>
      <c r="AC458" s="1" t="s">
        <v>140</v>
      </c>
      <c r="AD458" s="1" t="s">
        <v>126</v>
      </c>
      <c r="AE458" s="1">
        <v>51</v>
      </c>
      <c r="AF458" s="1" t="s">
        <v>88</v>
      </c>
      <c r="AG458" s="1">
        <v>7.2</v>
      </c>
      <c r="AH458" s="1" t="s">
        <v>414</v>
      </c>
      <c r="AI458" s="1" t="s">
        <v>90</v>
      </c>
      <c r="AJ458" s="1" t="s">
        <v>91</v>
      </c>
      <c r="AK458" s="1" t="s">
        <v>92</v>
      </c>
      <c r="AL458" s="1" t="s">
        <v>72</v>
      </c>
      <c r="AM458" s="1" t="s">
        <v>229</v>
      </c>
      <c r="AN458" s="1" t="s">
        <v>72</v>
      </c>
      <c r="AO458" s="1" t="s">
        <v>2338</v>
      </c>
      <c r="AP458" s="1" t="s">
        <v>72</v>
      </c>
      <c r="AQ458" s="1" t="s">
        <v>72</v>
      </c>
      <c r="AR458" s="1" t="s">
        <v>220</v>
      </c>
      <c r="AS458" s="1" t="s">
        <v>72</v>
      </c>
      <c r="AT458" s="1" t="s">
        <v>72</v>
      </c>
      <c r="AU458" s="3">
        <v>44693</v>
      </c>
      <c r="AV458" s="4">
        <v>0.96180555555555547</v>
      </c>
      <c r="AW458" s="4">
        <v>0.99861111111111101</v>
      </c>
      <c r="AX458" s="4">
        <f t="shared" si="33"/>
        <v>3.6805555555555536E-2</v>
      </c>
      <c r="AY458" s="4">
        <f t="shared" si="34"/>
        <v>6.3194444444444331E-2</v>
      </c>
      <c r="AZ458" s="4">
        <f t="shared" si="35"/>
        <v>0.43124999999999991</v>
      </c>
      <c r="BA458" s="1" t="s">
        <v>2485</v>
      </c>
      <c r="BB458" s="1" t="s">
        <v>2485</v>
      </c>
      <c r="BC458" s="1" t="s">
        <v>1794</v>
      </c>
      <c r="BD458" s="1">
        <v>15</v>
      </c>
      <c r="BE458" s="1" t="s">
        <v>72</v>
      </c>
      <c r="BF458" s="1" t="s">
        <v>75</v>
      </c>
      <c r="BG458" s="1" t="s">
        <v>72</v>
      </c>
      <c r="BH458" s="1" t="s">
        <v>88</v>
      </c>
      <c r="BI458" s="1" t="s">
        <v>96</v>
      </c>
      <c r="BJ458" s="1" t="s">
        <v>72</v>
      </c>
      <c r="BK458" s="1" t="s">
        <v>2321</v>
      </c>
      <c r="BL458" s="1" t="s">
        <v>72</v>
      </c>
      <c r="BM458" s="1">
        <v>45</v>
      </c>
      <c r="BN458" s="1" t="s">
        <v>72</v>
      </c>
      <c r="BO458" s="1" t="s">
        <v>72</v>
      </c>
      <c r="BP458" s="1" t="s">
        <v>72</v>
      </c>
      <c r="BQ458" s="21" t="s">
        <v>99</v>
      </c>
      <c r="BR458" s="21" t="s">
        <v>100</v>
      </c>
    </row>
    <row r="459" spans="1:70" ht="20.45" customHeight="1">
      <c r="A459" s="1" t="s">
        <v>2486</v>
      </c>
      <c r="B459" s="1">
        <v>220114</v>
      </c>
      <c r="C459" s="1" t="s">
        <v>71</v>
      </c>
      <c r="D459" s="3">
        <v>44694</v>
      </c>
      <c r="E459" s="4">
        <v>0.54861111111111105</v>
      </c>
      <c r="F459" s="5">
        <v>44682</v>
      </c>
      <c r="G459" s="3">
        <v>44694</v>
      </c>
      <c r="H459" s="4">
        <v>0.57638888888888895</v>
      </c>
      <c r="I459" s="4">
        <f>H459-E459</f>
        <v>2.7777777777777901E-2</v>
      </c>
      <c r="J459" s="1">
        <v>40</v>
      </c>
      <c r="K459" s="1" t="s">
        <v>2302</v>
      </c>
      <c r="L459" s="1" t="s">
        <v>2487</v>
      </c>
      <c r="M459" s="1" t="s">
        <v>75</v>
      </c>
      <c r="N459" s="1" t="s">
        <v>1915</v>
      </c>
      <c r="O459" s="1" t="s">
        <v>77</v>
      </c>
      <c r="P459" s="1" t="s">
        <v>78</v>
      </c>
      <c r="Q459" s="1" t="s">
        <v>78</v>
      </c>
      <c r="R459" s="1" t="s">
        <v>1898</v>
      </c>
      <c r="S459" s="1" t="s">
        <v>1898</v>
      </c>
      <c r="T459" s="34" t="s">
        <v>72</v>
      </c>
      <c r="U459" s="1" t="s">
        <v>2488</v>
      </c>
      <c r="V459" s="1" t="s">
        <v>2306</v>
      </c>
      <c r="W459" s="1" t="s">
        <v>2307</v>
      </c>
      <c r="X459" s="1" t="s">
        <v>2307</v>
      </c>
      <c r="Y459" s="1" t="s">
        <v>2363</v>
      </c>
      <c r="Z459" s="1" t="s">
        <v>84</v>
      </c>
      <c r="AA459" s="1" t="s">
        <v>72</v>
      </c>
      <c r="AB459" s="1" t="s">
        <v>2489</v>
      </c>
      <c r="AC459" s="1" t="s">
        <v>2490</v>
      </c>
      <c r="AD459" s="1" t="s">
        <v>87</v>
      </c>
      <c r="AE459" s="1">
        <v>68</v>
      </c>
      <c r="AF459" s="1" t="s">
        <v>88</v>
      </c>
      <c r="AG459" s="1">
        <v>5</v>
      </c>
      <c r="AH459" s="1" t="s">
        <v>299</v>
      </c>
      <c r="AI459" s="1" t="s">
        <v>90</v>
      </c>
      <c r="AJ459" s="1" t="s">
        <v>91</v>
      </c>
      <c r="AK459" s="1" t="s">
        <v>92</v>
      </c>
      <c r="AL459" s="1" t="s">
        <v>72</v>
      </c>
      <c r="AM459" s="1" t="s">
        <v>217</v>
      </c>
      <c r="AN459" s="1">
        <v>4</v>
      </c>
      <c r="AO459" s="1" t="s">
        <v>2491</v>
      </c>
      <c r="AP459" s="1" t="s">
        <v>72</v>
      </c>
      <c r="AQ459" s="1" t="s">
        <v>72</v>
      </c>
      <c r="AR459" s="1" t="s">
        <v>220</v>
      </c>
      <c r="AS459" s="1" t="s">
        <v>72</v>
      </c>
      <c r="AT459" s="1" t="s">
        <v>72</v>
      </c>
      <c r="AU459" s="3">
        <v>44694</v>
      </c>
      <c r="AV459" s="4">
        <v>0.61805555555555558</v>
      </c>
      <c r="AW459" s="4">
        <v>0.6875</v>
      </c>
      <c r="AX459" s="4">
        <f t="shared" si="33"/>
        <v>6.944444444444442E-2</v>
      </c>
      <c r="AY459" s="4">
        <f t="shared" si="34"/>
        <v>0.11111111111111105</v>
      </c>
      <c r="AZ459" s="4">
        <f t="shared" si="35"/>
        <v>0.13888888888888895</v>
      </c>
      <c r="BA459" s="1" t="s">
        <v>2492</v>
      </c>
      <c r="BB459" s="1" t="s">
        <v>2492</v>
      </c>
      <c r="BC459" s="1" t="s">
        <v>1675</v>
      </c>
      <c r="BD459" s="1">
        <v>15</v>
      </c>
      <c r="BE459" s="1" t="s">
        <v>1934</v>
      </c>
      <c r="BF459" s="1" t="s">
        <v>75</v>
      </c>
      <c r="BG459" s="1" t="s">
        <v>72</v>
      </c>
      <c r="BH459" s="1" t="s">
        <v>88</v>
      </c>
      <c r="BI459" s="1" t="s">
        <v>96</v>
      </c>
      <c r="BJ459" s="1" t="s">
        <v>72</v>
      </c>
      <c r="BK459" s="1" t="s">
        <v>1343</v>
      </c>
      <c r="BL459" s="1" t="s">
        <v>72</v>
      </c>
      <c r="BM459" s="1">
        <v>64</v>
      </c>
      <c r="BN459" s="1" t="s">
        <v>72</v>
      </c>
      <c r="BO459" s="1" t="s">
        <v>72</v>
      </c>
      <c r="BP459" s="1" t="s">
        <v>72</v>
      </c>
      <c r="BQ459" s="21" t="s">
        <v>99</v>
      </c>
      <c r="BR459" s="21" t="s">
        <v>100</v>
      </c>
    </row>
    <row r="460" spans="1:70" ht="20.45" customHeight="1">
      <c r="A460" s="1" t="s">
        <v>2493</v>
      </c>
      <c r="B460" s="1">
        <v>220115</v>
      </c>
      <c r="C460" s="1" t="s">
        <v>71</v>
      </c>
      <c r="D460" s="3">
        <v>44694</v>
      </c>
      <c r="E460" s="4">
        <v>0.6645833333333333</v>
      </c>
      <c r="F460" s="5">
        <v>44682</v>
      </c>
      <c r="G460" s="3">
        <v>44694</v>
      </c>
      <c r="H460" s="4">
        <v>0.69861111111111107</v>
      </c>
      <c r="I460" s="4">
        <f t="shared" si="29"/>
        <v>3.4027777777777768E-2</v>
      </c>
      <c r="J460" s="1">
        <v>2</v>
      </c>
      <c r="K460" s="1" t="s">
        <v>1896</v>
      </c>
      <c r="L460" s="1" t="s">
        <v>2494</v>
      </c>
      <c r="M460" s="1" t="s">
        <v>75</v>
      </c>
      <c r="N460" s="1" t="s">
        <v>1915</v>
      </c>
      <c r="O460" s="1" t="s">
        <v>77</v>
      </c>
      <c r="P460" s="1" t="s">
        <v>78</v>
      </c>
      <c r="Q460" s="1" t="s">
        <v>78</v>
      </c>
      <c r="R460" s="1" t="s">
        <v>1898</v>
      </c>
      <c r="S460" s="1" t="s">
        <v>1898</v>
      </c>
      <c r="T460" s="34" t="s">
        <v>72</v>
      </c>
      <c r="U460" s="1" t="s">
        <v>2495</v>
      </c>
      <c r="V460" s="1" t="s">
        <v>2037</v>
      </c>
      <c r="W460" s="1" t="s">
        <v>83</v>
      </c>
      <c r="X460" s="1" t="s">
        <v>123</v>
      </c>
      <c r="Y460" s="1" t="s">
        <v>83</v>
      </c>
      <c r="Z460" s="1" t="s">
        <v>84</v>
      </c>
      <c r="AA460" s="1" t="s">
        <v>72</v>
      </c>
      <c r="AB460" s="1" t="s">
        <v>140</v>
      </c>
      <c r="AC460" s="1" t="s">
        <v>141</v>
      </c>
      <c r="AD460" s="1" t="s">
        <v>126</v>
      </c>
      <c r="AE460" s="1">
        <v>55</v>
      </c>
      <c r="AF460" s="1" t="s">
        <v>88</v>
      </c>
      <c r="AG460" s="1">
        <v>5.2</v>
      </c>
      <c r="AH460" s="1" t="s">
        <v>299</v>
      </c>
      <c r="AI460" s="1" t="s">
        <v>90</v>
      </c>
      <c r="AJ460" s="1" t="s">
        <v>91</v>
      </c>
      <c r="AK460" s="1" t="s">
        <v>92</v>
      </c>
      <c r="AL460" s="1" t="s">
        <v>72</v>
      </c>
      <c r="AM460" s="1" t="s">
        <v>244</v>
      </c>
      <c r="AN460" s="1" t="s">
        <v>72</v>
      </c>
      <c r="AO460" s="1" t="s">
        <v>2457</v>
      </c>
      <c r="AP460" s="1" t="s">
        <v>72</v>
      </c>
      <c r="AQ460" s="1" t="s">
        <v>72</v>
      </c>
      <c r="AR460" s="1" t="s">
        <v>220</v>
      </c>
      <c r="AS460" s="1" t="s">
        <v>72</v>
      </c>
      <c r="AT460" s="1" t="s">
        <v>72</v>
      </c>
      <c r="AU460" s="3">
        <v>44694</v>
      </c>
      <c r="AV460" s="4">
        <v>0.81944444444444453</v>
      </c>
      <c r="AW460" s="4">
        <v>0.91666666666666663</v>
      </c>
      <c r="AX460" s="4">
        <f t="shared" si="33"/>
        <v>9.7222222222222099E-2</v>
      </c>
      <c r="AY460" s="4">
        <f t="shared" si="34"/>
        <v>0.21805555555555556</v>
      </c>
      <c r="AZ460" s="4">
        <f t="shared" si="35"/>
        <v>0.25208333333333333</v>
      </c>
      <c r="BA460" s="1" t="s">
        <v>2496</v>
      </c>
      <c r="BB460" s="1" t="s">
        <v>2496</v>
      </c>
      <c r="BC460" s="1" t="s">
        <v>2260</v>
      </c>
      <c r="BD460" s="1">
        <v>15</v>
      </c>
      <c r="BE460" s="1" t="s">
        <v>95</v>
      </c>
      <c r="BF460" s="1" t="s">
        <v>75</v>
      </c>
      <c r="BG460" s="1" t="s">
        <v>72</v>
      </c>
      <c r="BH460" s="1" t="s">
        <v>88</v>
      </c>
      <c r="BI460" s="1" t="s">
        <v>96</v>
      </c>
      <c r="BJ460" s="1" t="s">
        <v>72</v>
      </c>
      <c r="BK460" s="1" t="s">
        <v>1343</v>
      </c>
      <c r="BL460" s="1" t="s">
        <v>72</v>
      </c>
      <c r="BM460" s="1">
        <v>49</v>
      </c>
      <c r="BN460" s="1" t="s">
        <v>72</v>
      </c>
      <c r="BO460" s="1" t="s">
        <v>72</v>
      </c>
      <c r="BP460" s="1" t="s">
        <v>72</v>
      </c>
      <c r="BQ460" s="21" t="s">
        <v>99</v>
      </c>
      <c r="BR460" s="21" t="s">
        <v>100</v>
      </c>
    </row>
    <row r="461" spans="1:70" ht="20.45" customHeight="1">
      <c r="A461" s="1">
        <v>220116</v>
      </c>
      <c r="B461" s="1">
        <v>220116</v>
      </c>
      <c r="C461" s="1" t="s">
        <v>71</v>
      </c>
      <c r="D461" s="3">
        <v>44695</v>
      </c>
      <c r="E461" s="4">
        <v>0.47222222222222227</v>
      </c>
      <c r="F461" s="5">
        <v>44682</v>
      </c>
      <c r="G461" s="3">
        <v>44695</v>
      </c>
      <c r="H461" s="4">
        <v>0.57708333333333328</v>
      </c>
      <c r="I461" s="4">
        <f t="shared" si="29"/>
        <v>0.10486111111111102</v>
      </c>
      <c r="J461" s="1">
        <v>6</v>
      </c>
      <c r="K461" s="1" t="s">
        <v>1896</v>
      </c>
      <c r="L461" s="1" t="s">
        <v>2497</v>
      </c>
      <c r="M461" s="1" t="s">
        <v>75</v>
      </c>
      <c r="N461" s="1" t="s">
        <v>170</v>
      </c>
      <c r="O461" s="1" t="s">
        <v>473</v>
      </c>
      <c r="P461" s="1" t="s">
        <v>172</v>
      </c>
      <c r="Q461" s="1" t="s">
        <v>78</v>
      </c>
      <c r="R461" s="1" t="s">
        <v>1898</v>
      </c>
      <c r="S461" s="1" t="s">
        <v>1927</v>
      </c>
      <c r="T461" s="1" t="s">
        <v>2498</v>
      </c>
      <c r="U461" s="75" t="s">
        <v>72</v>
      </c>
      <c r="V461" s="1" t="s">
        <v>1900</v>
      </c>
      <c r="W461" s="1" t="s">
        <v>813</v>
      </c>
      <c r="X461" s="1" t="s">
        <v>813</v>
      </c>
      <c r="Y461" s="1" t="s">
        <v>814</v>
      </c>
      <c r="Z461" s="1" t="s">
        <v>152</v>
      </c>
      <c r="AA461" s="1" t="s">
        <v>72</v>
      </c>
      <c r="AB461" s="1" t="s">
        <v>153</v>
      </c>
      <c r="AC461" s="1" t="s">
        <v>154</v>
      </c>
      <c r="AD461" s="1" t="s">
        <v>126</v>
      </c>
      <c r="AE461" s="1">
        <v>43</v>
      </c>
      <c r="AF461" s="1" t="s">
        <v>88</v>
      </c>
      <c r="AG461" s="1">
        <v>5.0999999999999996</v>
      </c>
      <c r="AH461" s="1" t="s">
        <v>2344</v>
      </c>
      <c r="AI461" s="1" t="s">
        <v>90</v>
      </c>
      <c r="AJ461" s="1" t="s">
        <v>91</v>
      </c>
      <c r="AK461" s="1" t="s">
        <v>216</v>
      </c>
      <c r="AL461" s="1" t="s">
        <v>72</v>
      </c>
      <c r="AM461" s="1" t="s">
        <v>72</v>
      </c>
      <c r="AN461" s="1" t="s">
        <v>72</v>
      </c>
      <c r="AO461" s="1" t="s">
        <v>72</v>
      </c>
      <c r="AP461" s="1">
        <v>8</v>
      </c>
      <c r="AQ461" s="1" t="s">
        <v>2499</v>
      </c>
      <c r="AR461" s="1" t="s">
        <v>72</v>
      </c>
      <c r="AS461" s="1" t="s">
        <v>72</v>
      </c>
      <c r="AT461" s="1" t="s">
        <v>72</v>
      </c>
      <c r="AU461" s="3">
        <v>44695</v>
      </c>
      <c r="AV461" s="1" t="s">
        <v>72</v>
      </c>
      <c r="AW461" s="1" t="s">
        <v>72</v>
      </c>
      <c r="AX461" s="1" t="s">
        <v>72</v>
      </c>
      <c r="AY461" s="1" t="s">
        <v>72</v>
      </c>
      <c r="AZ461" s="1" t="s">
        <v>72</v>
      </c>
      <c r="BA461" s="1" t="s">
        <v>72</v>
      </c>
      <c r="BB461" s="1" t="s">
        <v>72</v>
      </c>
      <c r="BC461" s="1" t="s">
        <v>72</v>
      </c>
      <c r="BD461" s="1" t="s">
        <v>72</v>
      </c>
      <c r="BE461" s="1" t="s">
        <v>72</v>
      </c>
      <c r="BF461" s="1" t="s">
        <v>72</v>
      </c>
      <c r="BG461" s="1" t="s">
        <v>72</v>
      </c>
      <c r="BH461" s="1" t="s">
        <v>88</v>
      </c>
      <c r="BI461" s="1" t="s">
        <v>79</v>
      </c>
      <c r="BJ461" s="1" t="s">
        <v>2314</v>
      </c>
      <c r="BK461" s="1" t="s">
        <v>72</v>
      </c>
      <c r="BL461" s="1" t="s">
        <v>72</v>
      </c>
      <c r="BM461" s="1" t="s">
        <v>72</v>
      </c>
      <c r="BN461" s="1" t="s">
        <v>72</v>
      </c>
      <c r="BO461" s="1" t="s">
        <v>72</v>
      </c>
      <c r="BP461" s="1" t="s">
        <v>72</v>
      </c>
      <c r="BQ461" s="1" t="s">
        <v>160</v>
      </c>
      <c r="BR461" s="1"/>
    </row>
    <row r="462" spans="1:70" ht="20.45" customHeight="1">
      <c r="A462" s="1" t="s">
        <v>2500</v>
      </c>
      <c r="B462" s="1">
        <v>220117</v>
      </c>
      <c r="C462" s="1" t="s">
        <v>71</v>
      </c>
      <c r="D462" s="3">
        <v>44695</v>
      </c>
      <c r="E462" s="4">
        <v>0.48749999999999999</v>
      </c>
      <c r="F462" s="5">
        <v>44682</v>
      </c>
      <c r="G462" s="3">
        <v>44695</v>
      </c>
      <c r="H462" s="4">
        <v>0.57708333333333328</v>
      </c>
      <c r="I462" s="4">
        <f>H462-E462</f>
        <v>8.9583333333333293E-2</v>
      </c>
      <c r="J462" s="1">
        <v>7</v>
      </c>
      <c r="K462" s="1" t="s">
        <v>1896</v>
      </c>
      <c r="L462" s="1" t="s">
        <v>2501</v>
      </c>
      <c r="M462" s="1" t="s">
        <v>75</v>
      </c>
      <c r="N462" s="1" t="s">
        <v>1516</v>
      </c>
      <c r="O462" s="1" t="s">
        <v>77</v>
      </c>
      <c r="P462" s="1" t="s">
        <v>78</v>
      </c>
      <c r="Q462" s="1" t="s">
        <v>78</v>
      </c>
      <c r="R462" s="1" t="s">
        <v>1898</v>
      </c>
      <c r="S462" s="1" t="s">
        <v>1898</v>
      </c>
      <c r="T462" s="34" t="s">
        <v>72</v>
      </c>
      <c r="U462" s="1" t="s">
        <v>2502</v>
      </c>
      <c r="V462" s="1" t="s">
        <v>1900</v>
      </c>
      <c r="W462" s="1" t="s">
        <v>813</v>
      </c>
      <c r="X462" s="1" t="s">
        <v>813</v>
      </c>
      <c r="Y462" s="1" t="s">
        <v>814</v>
      </c>
      <c r="Z462" s="1" t="s">
        <v>84</v>
      </c>
      <c r="AA462" s="1" t="s">
        <v>72</v>
      </c>
      <c r="AB462" s="1" t="s">
        <v>140</v>
      </c>
      <c r="AC462" s="1" t="s">
        <v>141</v>
      </c>
      <c r="AD462" s="1" t="s">
        <v>126</v>
      </c>
      <c r="AE462" s="1">
        <v>49</v>
      </c>
      <c r="AF462" s="1" t="s">
        <v>88</v>
      </c>
      <c r="AG462" s="1">
        <v>5.0999999999999996</v>
      </c>
      <c r="AH462" s="1" t="s">
        <v>2344</v>
      </c>
      <c r="AI462" s="1" t="s">
        <v>90</v>
      </c>
      <c r="AJ462" s="1" t="s">
        <v>91</v>
      </c>
      <c r="AK462" s="1" t="s">
        <v>92</v>
      </c>
      <c r="AL462" s="1" t="s">
        <v>72</v>
      </c>
      <c r="AM462" s="1" t="s">
        <v>229</v>
      </c>
      <c r="AN462" s="1">
        <v>2</v>
      </c>
      <c r="AO462" s="21" t="s">
        <v>933</v>
      </c>
      <c r="AP462" s="1" t="s">
        <v>72</v>
      </c>
      <c r="AQ462" s="1" t="s">
        <v>72</v>
      </c>
      <c r="AR462" s="1" t="s">
        <v>220</v>
      </c>
      <c r="AS462" s="1" t="s">
        <v>72</v>
      </c>
      <c r="AT462" s="1" t="s">
        <v>72</v>
      </c>
      <c r="AU462" s="3">
        <v>44695</v>
      </c>
      <c r="AV462" s="1" t="s">
        <v>72</v>
      </c>
      <c r="AW462" s="4">
        <v>0.63541666666666663</v>
      </c>
      <c r="AX462" s="1" t="s">
        <v>72</v>
      </c>
      <c r="AY462" s="1" t="s">
        <v>72</v>
      </c>
      <c r="AZ462" s="1" t="s">
        <v>72</v>
      </c>
      <c r="BA462" s="1" t="s">
        <v>2503</v>
      </c>
      <c r="BB462" s="1" t="s">
        <v>2503</v>
      </c>
      <c r="BC462" s="1" t="s">
        <v>1675</v>
      </c>
      <c r="BD462" s="1">
        <v>15</v>
      </c>
      <c r="BE462" s="1" t="s">
        <v>742</v>
      </c>
      <c r="BF462" s="1" t="s">
        <v>88</v>
      </c>
      <c r="BG462" s="1" t="s">
        <v>72</v>
      </c>
      <c r="BH462" s="1" t="s">
        <v>88</v>
      </c>
      <c r="BI462" s="1" t="s">
        <v>96</v>
      </c>
      <c r="BJ462" s="1" t="s">
        <v>72</v>
      </c>
      <c r="BK462" s="1" t="s">
        <v>1343</v>
      </c>
      <c r="BL462" s="1" t="s">
        <v>72</v>
      </c>
      <c r="BM462" s="1">
        <v>59</v>
      </c>
      <c r="BN462" s="1" t="s">
        <v>72</v>
      </c>
      <c r="BO462" s="1" t="s">
        <v>72</v>
      </c>
      <c r="BP462" s="1" t="s">
        <v>72</v>
      </c>
      <c r="BQ462" s="21" t="s">
        <v>99</v>
      </c>
      <c r="BR462" s="21" t="s">
        <v>100</v>
      </c>
    </row>
    <row r="463" spans="1:70" ht="20.45" customHeight="1">
      <c r="A463" s="1" t="s">
        <v>2504</v>
      </c>
      <c r="B463" s="1">
        <v>220118</v>
      </c>
      <c r="C463" s="1" t="s">
        <v>71</v>
      </c>
      <c r="D463" s="3">
        <v>44695</v>
      </c>
      <c r="E463" s="4">
        <v>0.56736111111111109</v>
      </c>
      <c r="F463" s="5">
        <v>44682</v>
      </c>
      <c r="G463" s="3">
        <v>44695</v>
      </c>
      <c r="H463" s="4">
        <v>0.89236111111111116</v>
      </c>
      <c r="I463" s="4">
        <f t="shared" si="29"/>
        <v>0.32500000000000007</v>
      </c>
      <c r="J463" s="1">
        <v>2</v>
      </c>
      <c r="K463" s="1" t="s">
        <v>1896</v>
      </c>
      <c r="L463" s="1" t="s">
        <v>2505</v>
      </c>
      <c r="M463" s="1" t="s">
        <v>75</v>
      </c>
      <c r="N463" s="1" t="s">
        <v>1915</v>
      </c>
      <c r="O463" s="1" t="s">
        <v>77</v>
      </c>
      <c r="P463" s="1" t="s">
        <v>78</v>
      </c>
      <c r="Q463" s="1" t="s">
        <v>78</v>
      </c>
      <c r="R463" s="1" t="s">
        <v>1898</v>
      </c>
      <c r="S463" s="1" t="s">
        <v>1898</v>
      </c>
      <c r="T463" s="34" t="s">
        <v>72</v>
      </c>
      <c r="U463" s="1" t="s">
        <v>2003</v>
      </c>
      <c r="V463" s="1" t="s">
        <v>80</v>
      </c>
      <c r="W463" s="1" t="s">
        <v>778</v>
      </c>
      <c r="X463" s="1" t="s">
        <v>779</v>
      </c>
      <c r="Y463" s="1" t="s">
        <v>780</v>
      </c>
      <c r="Z463" s="1" t="s">
        <v>84</v>
      </c>
      <c r="AA463" s="1" t="s">
        <v>72</v>
      </c>
      <c r="AB463" s="1" t="s">
        <v>196</v>
      </c>
      <c r="AC463" s="1" t="s">
        <v>196</v>
      </c>
      <c r="AD463" s="1" t="s">
        <v>87</v>
      </c>
      <c r="AE463" s="1">
        <v>41</v>
      </c>
      <c r="AF463" s="1" t="s">
        <v>88</v>
      </c>
      <c r="AG463" s="1">
        <v>5.5</v>
      </c>
      <c r="AH463" s="1" t="s">
        <v>299</v>
      </c>
      <c r="AI463" s="1" t="s">
        <v>90</v>
      </c>
      <c r="AJ463" s="1" t="s">
        <v>91</v>
      </c>
      <c r="AK463" s="1" t="s">
        <v>92</v>
      </c>
      <c r="AL463" s="1" t="s">
        <v>72</v>
      </c>
      <c r="AM463" s="1" t="s">
        <v>217</v>
      </c>
      <c r="AN463" s="1" t="s">
        <v>72</v>
      </c>
      <c r="AO463" s="1" t="s">
        <v>72</v>
      </c>
      <c r="AP463" s="1" t="s">
        <v>72</v>
      </c>
      <c r="AQ463" s="1" t="s">
        <v>72</v>
      </c>
      <c r="AR463" s="1" t="s">
        <v>220</v>
      </c>
      <c r="AS463" s="1" t="s">
        <v>72</v>
      </c>
      <c r="AT463" s="1" t="s">
        <v>72</v>
      </c>
      <c r="AU463" s="3">
        <v>44695</v>
      </c>
      <c r="AV463" s="4">
        <v>0.89930555555555547</v>
      </c>
      <c r="AW463" s="4">
        <v>0.9375</v>
      </c>
      <c r="AX463" s="4">
        <f t="shared" ref="AX463:AX469" si="36">AW463-AV463</f>
        <v>3.8194444444444531E-2</v>
      </c>
      <c r="AY463" s="4">
        <f t="shared" ref="AY463:AY469" si="37">AW463-H463</f>
        <v>4.513888888888884E-2</v>
      </c>
      <c r="AZ463" s="4">
        <f t="shared" ref="AZ463:AZ469" si="38">AW463-E463</f>
        <v>0.37013888888888891</v>
      </c>
      <c r="BA463" s="1" t="s">
        <v>2506</v>
      </c>
      <c r="BB463" s="1" t="s">
        <v>2506</v>
      </c>
      <c r="BC463" s="1" t="s">
        <v>1794</v>
      </c>
      <c r="BD463" s="1">
        <v>15</v>
      </c>
      <c r="BE463" s="1" t="s">
        <v>72</v>
      </c>
      <c r="BF463" s="1" t="s">
        <v>75</v>
      </c>
      <c r="BG463" s="1" t="s">
        <v>75</v>
      </c>
      <c r="BH463" s="1" t="s">
        <v>88</v>
      </c>
      <c r="BI463" s="1" t="s">
        <v>96</v>
      </c>
      <c r="BJ463" s="1" t="s">
        <v>72</v>
      </c>
      <c r="BK463" s="1" t="s">
        <v>2321</v>
      </c>
      <c r="BL463" s="1" t="s">
        <v>72</v>
      </c>
      <c r="BM463" s="1">
        <v>63</v>
      </c>
      <c r="BN463" s="1" t="s">
        <v>72</v>
      </c>
      <c r="BO463" s="1" t="s">
        <v>72</v>
      </c>
      <c r="BP463" s="1" t="s">
        <v>72</v>
      </c>
      <c r="BQ463" s="21" t="s">
        <v>99</v>
      </c>
      <c r="BR463" s="21" t="s">
        <v>100</v>
      </c>
    </row>
    <row r="464" spans="1:70" ht="20.45" customHeight="1">
      <c r="A464" s="1" t="s">
        <v>2507</v>
      </c>
      <c r="B464" s="1">
        <v>220119</v>
      </c>
      <c r="C464" s="1" t="s">
        <v>71</v>
      </c>
      <c r="D464" s="3">
        <v>44697</v>
      </c>
      <c r="E464" s="4">
        <v>0.66249999999999998</v>
      </c>
      <c r="F464" s="5">
        <v>44682</v>
      </c>
      <c r="G464" s="3">
        <v>44697</v>
      </c>
      <c r="H464" s="4">
        <v>0.68333333333333324</v>
      </c>
      <c r="I464" s="4">
        <f t="shared" si="29"/>
        <v>2.0833333333333259E-2</v>
      </c>
      <c r="J464" s="1">
        <v>69</v>
      </c>
      <c r="K464" s="1" t="s">
        <v>2302</v>
      </c>
      <c r="L464" s="1" t="s">
        <v>2508</v>
      </c>
      <c r="M464" s="1" t="s">
        <v>75</v>
      </c>
      <c r="N464" s="1" t="s">
        <v>1516</v>
      </c>
      <c r="O464" s="1" t="s">
        <v>77</v>
      </c>
      <c r="P464" s="1" t="s">
        <v>78</v>
      </c>
      <c r="Q464" s="1" t="s">
        <v>78</v>
      </c>
      <c r="R464" s="1" t="s">
        <v>1898</v>
      </c>
      <c r="S464" s="1" t="s">
        <v>1898</v>
      </c>
      <c r="T464" s="34" t="s">
        <v>72</v>
      </c>
      <c r="U464" s="1" t="s">
        <v>2509</v>
      </c>
      <c r="V464" s="1" t="s">
        <v>2306</v>
      </c>
      <c r="W464" s="1" t="s">
        <v>2307</v>
      </c>
      <c r="X464" s="1" t="s">
        <v>2307</v>
      </c>
      <c r="Y464" s="1" t="s">
        <v>2363</v>
      </c>
      <c r="Z464" s="1" t="s">
        <v>84</v>
      </c>
      <c r="AA464" s="1" t="s">
        <v>72</v>
      </c>
      <c r="AB464" s="1" t="s">
        <v>104</v>
      </c>
      <c r="AC464" s="1" t="s">
        <v>1060</v>
      </c>
      <c r="AD464" s="1" t="s">
        <v>87</v>
      </c>
      <c r="AE464" s="1">
        <v>57</v>
      </c>
      <c r="AF464" s="1" t="s">
        <v>88</v>
      </c>
      <c r="AG464" s="1">
        <v>5.0999999999999996</v>
      </c>
      <c r="AH464" s="1" t="s">
        <v>299</v>
      </c>
      <c r="AI464" s="1" t="s">
        <v>90</v>
      </c>
      <c r="AJ464" s="1" t="s">
        <v>91</v>
      </c>
      <c r="AK464" s="1" t="s">
        <v>92</v>
      </c>
      <c r="AL464" s="1" t="s">
        <v>72</v>
      </c>
      <c r="AM464" s="1" t="s">
        <v>217</v>
      </c>
      <c r="AN464" s="1">
        <v>4</v>
      </c>
      <c r="AO464" s="1" t="s">
        <v>2510</v>
      </c>
      <c r="AP464" s="1" t="s">
        <v>72</v>
      </c>
      <c r="AQ464" s="1" t="s">
        <v>72</v>
      </c>
      <c r="AR464" s="21" t="s">
        <v>2511</v>
      </c>
      <c r="AS464" s="1" t="s">
        <v>72</v>
      </c>
      <c r="AT464" s="1" t="s">
        <v>72</v>
      </c>
      <c r="AU464" s="3">
        <v>44697</v>
      </c>
      <c r="AV464" s="4">
        <v>0.70833333333333337</v>
      </c>
      <c r="AW464" s="4">
        <v>0.80555555555555547</v>
      </c>
      <c r="AX464" s="4">
        <f t="shared" si="36"/>
        <v>9.7222222222222099E-2</v>
      </c>
      <c r="AY464" s="4">
        <f t="shared" si="37"/>
        <v>0.12222222222222223</v>
      </c>
      <c r="AZ464" s="4">
        <f t="shared" si="38"/>
        <v>0.14305555555555549</v>
      </c>
      <c r="BA464" s="1" t="s">
        <v>2512</v>
      </c>
      <c r="BB464" s="1" t="s">
        <v>2512</v>
      </c>
      <c r="BC464" s="1" t="s">
        <v>1675</v>
      </c>
      <c r="BD464" s="1">
        <v>15</v>
      </c>
      <c r="BE464" s="1" t="s">
        <v>742</v>
      </c>
      <c r="BF464" s="1" t="s">
        <v>75</v>
      </c>
      <c r="BG464" s="1" t="s">
        <v>75</v>
      </c>
      <c r="BH464" s="1" t="s">
        <v>88</v>
      </c>
      <c r="BI464" s="1" t="s">
        <v>96</v>
      </c>
      <c r="BJ464" s="1" t="s">
        <v>72</v>
      </c>
      <c r="BK464" s="1" t="s">
        <v>1343</v>
      </c>
      <c r="BL464" s="1" t="s">
        <v>72</v>
      </c>
      <c r="BM464" s="1">
        <v>59</v>
      </c>
      <c r="BN464" s="1" t="s">
        <v>72</v>
      </c>
      <c r="BO464" s="1" t="s">
        <v>72</v>
      </c>
      <c r="BP464" s="1" t="s">
        <v>72</v>
      </c>
      <c r="BQ464" s="21" t="s">
        <v>99</v>
      </c>
      <c r="BR464" s="21" t="s">
        <v>100</v>
      </c>
    </row>
    <row r="465" spans="1:70" ht="20.45" customHeight="1">
      <c r="A465" s="1" t="s">
        <v>2513</v>
      </c>
      <c r="B465" s="1">
        <v>220119</v>
      </c>
      <c r="C465" s="1" t="s">
        <v>71</v>
      </c>
      <c r="D465" s="3">
        <v>44697</v>
      </c>
      <c r="E465" s="4">
        <v>0.66249999999999998</v>
      </c>
      <c r="F465" s="5">
        <v>44682</v>
      </c>
      <c r="G465" s="3">
        <v>44697</v>
      </c>
      <c r="H465" s="4">
        <v>0.68333333333333324</v>
      </c>
      <c r="I465" s="4">
        <f t="shared" si="29"/>
        <v>2.0833333333333259E-2</v>
      </c>
      <c r="J465" s="1">
        <v>69</v>
      </c>
      <c r="K465" s="1" t="s">
        <v>2302</v>
      </c>
      <c r="L465" s="1" t="s">
        <v>2508</v>
      </c>
      <c r="M465" s="1" t="s">
        <v>75</v>
      </c>
      <c r="N465" s="1" t="s">
        <v>2172</v>
      </c>
      <c r="O465" s="1" t="s">
        <v>77</v>
      </c>
      <c r="P465" s="1" t="s">
        <v>78</v>
      </c>
      <c r="Q465" s="1" t="s">
        <v>78</v>
      </c>
      <c r="R465" s="1" t="s">
        <v>1898</v>
      </c>
      <c r="S465" s="1" t="s">
        <v>1898</v>
      </c>
      <c r="T465" s="34" t="s">
        <v>72</v>
      </c>
      <c r="U465" s="75" t="s">
        <v>72</v>
      </c>
      <c r="V465" s="1" t="s">
        <v>2306</v>
      </c>
      <c r="W465" s="1" t="s">
        <v>2307</v>
      </c>
      <c r="X465" s="1" t="s">
        <v>2307</v>
      </c>
      <c r="Y465" s="1" t="s">
        <v>2363</v>
      </c>
      <c r="Z465" s="1" t="s">
        <v>84</v>
      </c>
      <c r="AA465" s="1" t="s">
        <v>72</v>
      </c>
      <c r="AB465" s="1" t="s">
        <v>104</v>
      </c>
      <c r="AC465" s="1" t="s">
        <v>1060</v>
      </c>
      <c r="AD465" s="1" t="s">
        <v>87</v>
      </c>
      <c r="AE465" s="1">
        <v>57</v>
      </c>
      <c r="AF465" s="1" t="s">
        <v>88</v>
      </c>
      <c r="AG465" s="1">
        <v>5.0999999999999996</v>
      </c>
      <c r="AH465" s="1" t="s">
        <v>299</v>
      </c>
      <c r="AI465" s="1" t="s">
        <v>90</v>
      </c>
      <c r="AJ465" s="1" t="s">
        <v>91</v>
      </c>
      <c r="AK465" s="1" t="s">
        <v>92</v>
      </c>
      <c r="AL465" s="1" t="s">
        <v>72</v>
      </c>
      <c r="AM465" s="1" t="s">
        <v>217</v>
      </c>
      <c r="AN465" s="1">
        <v>4</v>
      </c>
      <c r="AO465" s="1" t="s">
        <v>2510</v>
      </c>
      <c r="AP465" s="1" t="s">
        <v>72</v>
      </c>
      <c r="AQ465" s="1" t="s">
        <v>72</v>
      </c>
      <c r="AR465" s="21" t="s">
        <v>2511</v>
      </c>
      <c r="AS465" s="1" t="s">
        <v>72</v>
      </c>
      <c r="AT465" s="1" t="s">
        <v>72</v>
      </c>
      <c r="AU465" s="3">
        <v>44697</v>
      </c>
      <c r="AV465" s="4">
        <v>0.70833333333333337</v>
      </c>
      <c r="AW465" s="4">
        <v>0.80555555555555547</v>
      </c>
      <c r="AX465" s="4">
        <f t="shared" si="36"/>
        <v>9.7222222222222099E-2</v>
      </c>
      <c r="AY465" s="4">
        <f t="shared" si="37"/>
        <v>0.12222222222222223</v>
      </c>
      <c r="AZ465" s="4">
        <f t="shared" si="38"/>
        <v>0.14305555555555549</v>
      </c>
      <c r="BA465" s="1" t="s">
        <v>2512</v>
      </c>
      <c r="BB465" s="1" t="s">
        <v>2512</v>
      </c>
      <c r="BC465" s="1" t="s">
        <v>1675</v>
      </c>
      <c r="BD465" s="1">
        <v>15</v>
      </c>
      <c r="BE465" s="1" t="s">
        <v>742</v>
      </c>
      <c r="BF465" s="1" t="s">
        <v>75</v>
      </c>
      <c r="BG465" s="1" t="s">
        <v>75</v>
      </c>
      <c r="BH465" s="1" t="s">
        <v>88</v>
      </c>
      <c r="BI465" s="1" t="s">
        <v>96</v>
      </c>
      <c r="BJ465" s="1" t="s">
        <v>72</v>
      </c>
      <c r="BK465" s="1" t="s">
        <v>1343</v>
      </c>
      <c r="BL465" s="1" t="s">
        <v>72</v>
      </c>
      <c r="BM465" s="1">
        <v>19</v>
      </c>
      <c r="BN465" s="1" t="s">
        <v>72</v>
      </c>
      <c r="BO465" s="1" t="s">
        <v>72</v>
      </c>
      <c r="BP465" s="1" t="s">
        <v>72</v>
      </c>
      <c r="BQ465" s="21" t="s">
        <v>99</v>
      </c>
      <c r="BR465" s="21" t="s">
        <v>100</v>
      </c>
    </row>
    <row r="466" spans="1:70" ht="20.45" customHeight="1">
      <c r="A466" s="1" t="s">
        <v>2514</v>
      </c>
      <c r="B466" s="1">
        <v>220120</v>
      </c>
      <c r="C466" s="1" t="s">
        <v>71</v>
      </c>
      <c r="D466" s="3">
        <v>44698</v>
      </c>
      <c r="E466" s="4">
        <v>0.46180555555555558</v>
      </c>
      <c r="F466" s="5">
        <v>44682</v>
      </c>
      <c r="G466" s="3">
        <v>44698</v>
      </c>
      <c r="H466" s="4">
        <v>0.56458333333333333</v>
      </c>
      <c r="I466" s="4">
        <f t="shared" si="29"/>
        <v>0.10277777777777775</v>
      </c>
      <c r="J466" s="1">
        <v>17</v>
      </c>
      <c r="K466" s="1" t="s">
        <v>1896</v>
      </c>
      <c r="L466" s="1" t="s">
        <v>2515</v>
      </c>
      <c r="M466" s="1" t="s">
        <v>75</v>
      </c>
      <c r="N466" s="1" t="s">
        <v>1915</v>
      </c>
      <c r="O466" s="1" t="s">
        <v>77</v>
      </c>
      <c r="P466" s="1" t="s">
        <v>78</v>
      </c>
      <c r="Q466" s="1" t="s">
        <v>78</v>
      </c>
      <c r="R466" s="1" t="s">
        <v>1898</v>
      </c>
      <c r="S466" s="1" t="s">
        <v>1927</v>
      </c>
      <c r="T466" s="34" t="s">
        <v>72</v>
      </c>
      <c r="U466" s="8" t="s">
        <v>847</v>
      </c>
      <c r="V466" s="1" t="s">
        <v>1900</v>
      </c>
      <c r="W466" s="1" t="s">
        <v>813</v>
      </c>
      <c r="X466" s="1" t="s">
        <v>813</v>
      </c>
      <c r="Y466" s="1" t="s">
        <v>814</v>
      </c>
      <c r="Z466" s="1" t="s">
        <v>84</v>
      </c>
      <c r="AA466" s="1" t="s">
        <v>72</v>
      </c>
      <c r="AB466" s="1" t="s">
        <v>140</v>
      </c>
      <c r="AC466" s="1" t="s">
        <v>141</v>
      </c>
      <c r="AD466" s="1" t="s">
        <v>126</v>
      </c>
      <c r="AE466" s="1">
        <v>73</v>
      </c>
      <c r="AF466" s="1" t="s">
        <v>88</v>
      </c>
      <c r="AG466" s="1">
        <v>5.3</v>
      </c>
      <c r="AH466" s="1" t="s">
        <v>299</v>
      </c>
      <c r="AI466" s="1" t="s">
        <v>90</v>
      </c>
      <c r="AJ466" s="1" t="s">
        <v>91</v>
      </c>
      <c r="AK466" s="1" t="s">
        <v>1217</v>
      </c>
      <c r="AL466" s="1" t="s">
        <v>72</v>
      </c>
      <c r="AM466" s="1" t="s">
        <v>254</v>
      </c>
      <c r="AN466" s="1">
        <v>2</v>
      </c>
      <c r="AO466" s="21" t="s">
        <v>1322</v>
      </c>
      <c r="AP466" s="1" t="s">
        <v>72</v>
      </c>
      <c r="AQ466" s="1" t="s">
        <v>72</v>
      </c>
      <c r="AR466" s="1" t="s">
        <v>220</v>
      </c>
      <c r="AS466" s="1" t="s">
        <v>72</v>
      </c>
      <c r="AT466" s="1" t="s">
        <v>72</v>
      </c>
      <c r="AU466" s="3">
        <v>44698</v>
      </c>
      <c r="AV466" s="4">
        <v>0.6166666666666667</v>
      </c>
      <c r="AW466" s="4">
        <v>0.71527777777777779</v>
      </c>
      <c r="AX466" s="4">
        <f t="shared" si="36"/>
        <v>9.8611111111111094E-2</v>
      </c>
      <c r="AY466" s="4">
        <f t="shared" si="37"/>
        <v>0.15069444444444446</v>
      </c>
      <c r="AZ466" s="4">
        <f t="shared" si="38"/>
        <v>0.25347222222222221</v>
      </c>
      <c r="BA466" s="1" t="s">
        <v>2516</v>
      </c>
      <c r="BB466" s="1" t="s">
        <v>2516</v>
      </c>
      <c r="BC466" s="1" t="s">
        <v>1794</v>
      </c>
      <c r="BD466" s="1">
        <v>15</v>
      </c>
      <c r="BE466" s="1" t="s">
        <v>72</v>
      </c>
      <c r="BF466" s="1" t="s">
        <v>88</v>
      </c>
      <c r="BG466" s="1" t="s">
        <v>72</v>
      </c>
      <c r="BH466" s="1" t="s">
        <v>88</v>
      </c>
      <c r="BI466" s="1" t="s">
        <v>79</v>
      </c>
      <c r="BJ466" s="1" t="s">
        <v>72</v>
      </c>
      <c r="BK466" s="1" t="s">
        <v>2321</v>
      </c>
      <c r="BL466" s="1" t="s">
        <v>72</v>
      </c>
      <c r="BM466" s="1">
        <v>63</v>
      </c>
      <c r="BN466" s="1" t="s">
        <v>72</v>
      </c>
      <c r="BO466" s="1" t="s">
        <v>72</v>
      </c>
      <c r="BP466" s="1" t="s">
        <v>72</v>
      </c>
      <c r="BQ466" s="1" t="s">
        <v>160</v>
      </c>
      <c r="BR466" s="1" t="s">
        <v>707</v>
      </c>
    </row>
    <row r="467" spans="1:70" ht="20.45" customHeight="1">
      <c r="A467" s="1" t="s">
        <v>2517</v>
      </c>
      <c r="B467" s="1">
        <v>220121</v>
      </c>
      <c r="C467" s="1" t="s">
        <v>71</v>
      </c>
      <c r="D467" s="3">
        <v>44698</v>
      </c>
      <c r="E467" s="4">
        <v>0.63194444444444442</v>
      </c>
      <c r="F467" s="5">
        <v>44682</v>
      </c>
      <c r="G467" s="3">
        <v>44698</v>
      </c>
      <c r="H467" s="4">
        <v>0.68125000000000002</v>
      </c>
      <c r="I467" s="4">
        <f>H467-E467</f>
        <v>4.9305555555555602E-2</v>
      </c>
      <c r="J467" s="1">
        <v>4</v>
      </c>
      <c r="K467" s="1" t="s">
        <v>1896</v>
      </c>
      <c r="L467" s="1" t="s">
        <v>2518</v>
      </c>
      <c r="M467" s="1" t="s">
        <v>75</v>
      </c>
      <c r="N467" s="1" t="s">
        <v>1915</v>
      </c>
      <c r="O467" s="1" t="s">
        <v>77</v>
      </c>
      <c r="P467" s="1" t="s">
        <v>78</v>
      </c>
      <c r="Q467" s="1" t="s">
        <v>78</v>
      </c>
      <c r="R467" s="1" t="s">
        <v>1898</v>
      </c>
      <c r="S467" s="1" t="s">
        <v>1898</v>
      </c>
      <c r="T467" s="34" t="s">
        <v>72</v>
      </c>
      <c r="U467" s="1" t="s">
        <v>2519</v>
      </c>
      <c r="V467" s="1" t="s">
        <v>2037</v>
      </c>
      <c r="W467" s="1" t="s">
        <v>83</v>
      </c>
      <c r="X467" s="1" t="s">
        <v>123</v>
      </c>
      <c r="Y467" s="1" t="s">
        <v>83</v>
      </c>
      <c r="Z467" s="1" t="s">
        <v>84</v>
      </c>
      <c r="AA467" s="1" t="s">
        <v>72</v>
      </c>
      <c r="AB467" s="1" t="s">
        <v>214</v>
      </c>
      <c r="AC467" s="1" t="s">
        <v>2520</v>
      </c>
      <c r="AD467" s="1" t="s">
        <v>126</v>
      </c>
      <c r="AE467" s="1">
        <v>45</v>
      </c>
      <c r="AF467" s="1" t="s">
        <v>88</v>
      </c>
      <c r="AG467" s="1">
        <v>5.2</v>
      </c>
      <c r="AH467" s="1" t="s">
        <v>414</v>
      </c>
      <c r="AI467" s="1" t="s">
        <v>90</v>
      </c>
      <c r="AJ467" s="1" t="s">
        <v>91</v>
      </c>
      <c r="AK467" s="1" t="s">
        <v>92</v>
      </c>
      <c r="AL467" s="1" t="s">
        <v>72</v>
      </c>
      <c r="AM467" s="1" t="s">
        <v>229</v>
      </c>
      <c r="AN467" s="1">
        <v>2</v>
      </c>
      <c r="AO467" s="1" t="s">
        <v>230</v>
      </c>
      <c r="AP467" s="1" t="s">
        <v>72</v>
      </c>
      <c r="AQ467" s="1" t="s">
        <v>72</v>
      </c>
      <c r="AR467" s="1" t="s">
        <v>220</v>
      </c>
      <c r="AS467" s="1" t="s">
        <v>72</v>
      </c>
      <c r="AT467" s="1" t="s">
        <v>72</v>
      </c>
      <c r="AU467" s="3">
        <v>44698</v>
      </c>
      <c r="AV467" s="4">
        <v>0.83333333333333337</v>
      </c>
      <c r="AW467" s="4">
        <v>0.89583333333333337</v>
      </c>
      <c r="AX467" s="4">
        <f t="shared" si="36"/>
        <v>6.25E-2</v>
      </c>
      <c r="AY467" s="4">
        <f t="shared" si="37"/>
        <v>0.21458333333333335</v>
      </c>
      <c r="AZ467" s="4">
        <f t="shared" si="38"/>
        <v>0.26388888888888895</v>
      </c>
      <c r="BA467" s="1" t="s">
        <v>1977</v>
      </c>
      <c r="BB467" s="1" t="s">
        <v>1977</v>
      </c>
      <c r="BC467" s="1" t="s">
        <v>1794</v>
      </c>
      <c r="BD467" s="1">
        <v>15</v>
      </c>
      <c r="BE467" s="1" t="s">
        <v>742</v>
      </c>
      <c r="BF467" s="1" t="s">
        <v>75</v>
      </c>
      <c r="BG467" s="1" t="s">
        <v>75</v>
      </c>
      <c r="BH467" s="1" t="s">
        <v>88</v>
      </c>
      <c r="BI467" s="1" t="s">
        <v>96</v>
      </c>
      <c r="BJ467" s="1" t="s">
        <v>72</v>
      </c>
      <c r="BK467" s="1" t="s">
        <v>2321</v>
      </c>
      <c r="BL467" s="1" t="s">
        <v>72</v>
      </c>
      <c r="BM467" s="1">
        <v>49</v>
      </c>
      <c r="BN467" s="1" t="s">
        <v>72</v>
      </c>
      <c r="BO467" s="1" t="s">
        <v>72</v>
      </c>
      <c r="BP467" s="1" t="s">
        <v>72</v>
      </c>
      <c r="BQ467" s="21" t="s">
        <v>99</v>
      </c>
      <c r="BR467" s="21" t="s">
        <v>100</v>
      </c>
    </row>
    <row r="468" spans="1:70" ht="20.45" customHeight="1">
      <c r="A468" s="1" t="s">
        <v>2521</v>
      </c>
      <c r="B468" s="1">
        <v>220121</v>
      </c>
      <c r="C468" s="1" t="s">
        <v>71</v>
      </c>
      <c r="D468" s="3">
        <v>44698</v>
      </c>
      <c r="E468" s="4">
        <v>0.63194444444444442</v>
      </c>
      <c r="F468" s="5">
        <v>44682</v>
      </c>
      <c r="G468" s="3">
        <v>44698</v>
      </c>
      <c r="H468" s="4">
        <v>0.68125000000000002</v>
      </c>
      <c r="I468" s="4">
        <f t="shared" si="29"/>
        <v>4.9305555555555602E-2</v>
      </c>
      <c r="J468" s="1">
        <v>4</v>
      </c>
      <c r="K468" s="1" t="s">
        <v>1896</v>
      </c>
      <c r="L468" s="1" t="s">
        <v>2518</v>
      </c>
      <c r="M468" s="1" t="s">
        <v>75</v>
      </c>
      <c r="N468" s="1" t="s">
        <v>2172</v>
      </c>
      <c r="O468" s="1" t="s">
        <v>77</v>
      </c>
      <c r="P468" s="1" t="s">
        <v>78</v>
      </c>
      <c r="Q468" s="1" t="s">
        <v>78</v>
      </c>
      <c r="R468" s="1" t="s">
        <v>1898</v>
      </c>
      <c r="S468" s="1" t="s">
        <v>1898</v>
      </c>
      <c r="T468" s="34" t="s">
        <v>72</v>
      </c>
      <c r="U468" s="1" t="s">
        <v>2522</v>
      </c>
      <c r="V468" s="1" t="s">
        <v>2037</v>
      </c>
      <c r="W468" s="1" t="s">
        <v>83</v>
      </c>
      <c r="X468" s="1" t="s">
        <v>123</v>
      </c>
      <c r="Y468" s="1" t="s">
        <v>83</v>
      </c>
      <c r="Z468" s="1" t="s">
        <v>84</v>
      </c>
      <c r="AA468" s="1" t="s">
        <v>72</v>
      </c>
      <c r="AB468" s="1" t="s">
        <v>214</v>
      </c>
      <c r="AC468" s="1" t="s">
        <v>2520</v>
      </c>
      <c r="AD468" s="1" t="s">
        <v>126</v>
      </c>
      <c r="AE468" s="1">
        <v>45</v>
      </c>
      <c r="AF468" s="1" t="s">
        <v>88</v>
      </c>
      <c r="AG468" s="1">
        <v>5.2</v>
      </c>
      <c r="AH468" s="1" t="s">
        <v>414</v>
      </c>
      <c r="AI468" s="1" t="s">
        <v>90</v>
      </c>
      <c r="AJ468" s="1" t="s">
        <v>91</v>
      </c>
      <c r="AK468" s="1" t="s">
        <v>92</v>
      </c>
      <c r="AL468" s="1" t="s">
        <v>72</v>
      </c>
      <c r="AM468" s="1" t="s">
        <v>229</v>
      </c>
      <c r="AN468" s="1">
        <v>2</v>
      </c>
      <c r="AO468" s="1" t="s">
        <v>230</v>
      </c>
      <c r="AP468" s="1" t="s">
        <v>72</v>
      </c>
      <c r="AQ468" s="1" t="s">
        <v>72</v>
      </c>
      <c r="AR468" s="1" t="s">
        <v>220</v>
      </c>
      <c r="AS468" s="1" t="s">
        <v>72</v>
      </c>
      <c r="AT468" s="1" t="s">
        <v>72</v>
      </c>
      <c r="AU468" s="3">
        <v>44698</v>
      </c>
      <c r="AV468" s="4">
        <v>0.83333333333333337</v>
      </c>
      <c r="AW468" s="4">
        <v>0.89583333333333337</v>
      </c>
      <c r="AX468" s="4">
        <f t="shared" si="36"/>
        <v>6.25E-2</v>
      </c>
      <c r="AY468" s="4">
        <f t="shared" si="37"/>
        <v>0.21458333333333335</v>
      </c>
      <c r="AZ468" s="4">
        <f t="shared" si="38"/>
        <v>0.26388888888888895</v>
      </c>
      <c r="BA468" s="1" t="s">
        <v>1977</v>
      </c>
      <c r="BB468" s="1" t="s">
        <v>1977</v>
      </c>
      <c r="BC468" s="1" t="s">
        <v>1794</v>
      </c>
      <c r="BD468" s="1">
        <v>15</v>
      </c>
      <c r="BE468" s="1" t="s">
        <v>742</v>
      </c>
      <c r="BF468" s="1" t="s">
        <v>75</v>
      </c>
      <c r="BG468" s="1" t="s">
        <v>75</v>
      </c>
      <c r="BH468" s="1" t="s">
        <v>88</v>
      </c>
      <c r="BI468" s="1" t="s">
        <v>96</v>
      </c>
      <c r="BJ468" s="1" t="s">
        <v>72</v>
      </c>
      <c r="BK468" s="1" t="s">
        <v>2321</v>
      </c>
      <c r="BL468" s="1" t="s">
        <v>72</v>
      </c>
      <c r="BM468" s="1">
        <v>19</v>
      </c>
      <c r="BN468" s="1" t="s">
        <v>72</v>
      </c>
      <c r="BO468" s="1" t="s">
        <v>72</v>
      </c>
      <c r="BP468" s="1" t="s">
        <v>72</v>
      </c>
      <c r="BQ468" s="21" t="s">
        <v>99</v>
      </c>
      <c r="BR468" s="21" t="s">
        <v>100</v>
      </c>
    </row>
    <row r="469" spans="1:70" ht="20.45" customHeight="1">
      <c r="A469" s="1" t="s">
        <v>2523</v>
      </c>
      <c r="B469" s="1">
        <v>220122</v>
      </c>
      <c r="C469" s="1" t="s">
        <v>71</v>
      </c>
      <c r="D469" s="3">
        <v>44700</v>
      </c>
      <c r="E469" s="4">
        <v>0.56736111111111109</v>
      </c>
      <c r="F469" s="5">
        <v>44682</v>
      </c>
      <c r="G469" s="3">
        <v>44700</v>
      </c>
      <c r="H469" s="4">
        <v>0.87152777777777779</v>
      </c>
      <c r="I469" s="4">
        <f t="shared" si="29"/>
        <v>0.3041666666666667</v>
      </c>
      <c r="J469" s="1">
        <v>2</v>
      </c>
      <c r="K469" s="1" t="s">
        <v>1896</v>
      </c>
      <c r="L469" s="1" t="s">
        <v>2524</v>
      </c>
      <c r="M469" s="1" t="s">
        <v>75</v>
      </c>
      <c r="N469" s="1" t="s">
        <v>1915</v>
      </c>
      <c r="O469" s="1" t="s">
        <v>77</v>
      </c>
      <c r="P469" s="1" t="s">
        <v>78</v>
      </c>
      <c r="Q469" s="1" t="s">
        <v>172</v>
      </c>
      <c r="R469" s="1" t="s">
        <v>1898</v>
      </c>
      <c r="S469" s="1" t="s">
        <v>1898</v>
      </c>
      <c r="T469" s="1" t="s">
        <v>2525</v>
      </c>
      <c r="U469" s="1" t="s">
        <v>2526</v>
      </c>
      <c r="V469" s="1" t="s">
        <v>80</v>
      </c>
      <c r="W469" s="1" t="s">
        <v>778</v>
      </c>
      <c r="X469" s="1" t="s">
        <v>779</v>
      </c>
      <c r="Y469" s="1" t="s">
        <v>780</v>
      </c>
      <c r="Z469" s="1" t="s">
        <v>84</v>
      </c>
      <c r="AA469" s="1" t="s">
        <v>72</v>
      </c>
      <c r="AB469" s="1" t="s">
        <v>140</v>
      </c>
      <c r="AC469" s="1" t="s">
        <v>140</v>
      </c>
      <c r="AD469" s="1" t="s">
        <v>87</v>
      </c>
      <c r="AE469" s="1">
        <v>47</v>
      </c>
      <c r="AF469" s="1" t="s">
        <v>88</v>
      </c>
      <c r="AG469" s="1">
        <v>5.3</v>
      </c>
      <c r="AH469" s="1" t="s">
        <v>2344</v>
      </c>
      <c r="AI469" s="1" t="s">
        <v>90</v>
      </c>
      <c r="AJ469" s="1" t="s">
        <v>91</v>
      </c>
      <c r="AK469" s="1" t="s">
        <v>216</v>
      </c>
      <c r="AL469" s="1" t="s">
        <v>72</v>
      </c>
      <c r="AM469" s="1" t="s">
        <v>229</v>
      </c>
      <c r="AN469" s="1" t="s">
        <v>72</v>
      </c>
      <c r="AO469" s="1" t="s">
        <v>2338</v>
      </c>
      <c r="AP469" s="1">
        <v>6</v>
      </c>
      <c r="AQ469" s="1" t="s">
        <v>2527</v>
      </c>
      <c r="AR469" s="1" t="s">
        <v>220</v>
      </c>
      <c r="AS469" s="1" t="s">
        <v>72</v>
      </c>
      <c r="AT469" s="1" t="s">
        <v>72</v>
      </c>
      <c r="AU469" s="3">
        <v>44700</v>
      </c>
      <c r="AV469" s="4">
        <v>0.92708333333333337</v>
      </c>
      <c r="AW469" s="4">
        <v>0.97916666666666663</v>
      </c>
      <c r="AX469" s="4">
        <f t="shared" si="36"/>
        <v>5.2083333333333259E-2</v>
      </c>
      <c r="AY469" s="4">
        <f t="shared" si="37"/>
        <v>0.10763888888888884</v>
      </c>
      <c r="AZ469" s="4">
        <f t="shared" si="38"/>
        <v>0.41180555555555554</v>
      </c>
      <c r="BA469" s="1" t="s">
        <v>2528</v>
      </c>
      <c r="BB469" s="1" t="s">
        <v>2528</v>
      </c>
      <c r="BC469" s="1" t="s">
        <v>1794</v>
      </c>
      <c r="BD469" s="1">
        <v>15</v>
      </c>
      <c r="BE469" s="1" t="s">
        <v>183</v>
      </c>
      <c r="BF469" s="1" t="s">
        <v>88</v>
      </c>
      <c r="BG469" s="1" t="s">
        <v>88</v>
      </c>
      <c r="BH469" s="1" t="s">
        <v>88</v>
      </c>
      <c r="BI469" s="1" t="s">
        <v>96</v>
      </c>
      <c r="BJ469" s="1" t="s">
        <v>72</v>
      </c>
      <c r="BK469" s="1" t="s">
        <v>2321</v>
      </c>
      <c r="BL469" s="1" t="s">
        <v>72</v>
      </c>
      <c r="BM469" s="1">
        <v>49</v>
      </c>
      <c r="BN469" s="1" t="s">
        <v>72</v>
      </c>
      <c r="BO469" s="1" t="s">
        <v>72</v>
      </c>
      <c r="BP469" s="1" t="s">
        <v>72</v>
      </c>
      <c r="BQ469" s="21" t="s">
        <v>99</v>
      </c>
      <c r="BR469" s="21" t="s">
        <v>100</v>
      </c>
    </row>
    <row r="470" spans="1:70" ht="20.45" customHeight="1">
      <c r="A470" s="1">
        <v>220123</v>
      </c>
      <c r="B470" s="1">
        <v>220123</v>
      </c>
      <c r="C470" s="1" t="s">
        <v>71</v>
      </c>
      <c r="D470" s="3">
        <v>44701</v>
      </c>
      <c r="E470" s="4">
        <v>0.56736111111111109</v>
      </c>
      <c r="F470" s="5">
        <v>44682</v>
      </c>
      <c r="G470" s="3">
        <v>44701</v>
      </c>
      <c r="H470" s="4">
        <v>0.84375</v>
      </c>
      <c r="I470" s="4">
        <f t="shared" si="29"/>
        <v>0.27638888888888891</v>
      </c>
      <c r="J470" s="1">
        <v>7</v>
      </c>
      <c r="K470" s="1" t="s">
        <v>1896</v>
      </c>
      <c r="L470" s="1" t="s">
        <v>2529</v>
      </c>
      <c r="M470" s="1" t="s">
        <v>75</v>
      </c>
      <c r="N470" s="1" t="s">
        <v>170</v>
      </c>
      <c r="O470" s="1" t="s">
        <v>473</v>
      </c>
      <c r="P470" s="1" t="s">
        <v>172</v>
      </c>
      <c r="Q470" s="1" t="s">
        <v>78</v>
      </c>
      <c r="R470" s="1" t="s">
        <v>1927</v>
      </c>
      <c r="S470" s="1" t="s">
        <v>1927</v>
      </c>
      <c r="T470" s="1" t="s">
        <v>2530</v>
      </c>
      <c r="U470" s="75" t="s">
        <v>72</v>
      </c>
      <c r="V470" s="1" t="s">
        <v>80</v>
      </c>
      <c r="W470" s="1" t="s">
        <v>778</v>
      </c>
      <c r="X470" s="1" t="s">
        <v>779</v>
      </c>
      <c r="Y470" s="1" t="s">
        <v>780</v>
      </c>
      <c r="Z470" s="1" t="s">
        <v>84</v>
      </c>
      <c r="AA470" s="1" t="s">
        <v>72</v>
      </c>
      <c r="AB470" s="1" t="s">
        <v>140</v>
      </c>
      <c r="AC470" s="1" t="s">
        <v>140</v>
      </c>
      <c r="AD470" s="1" t="s">
        <v>87</v>
      </c>
      <c r="AE470" s="1">
        <v>58</v>
      </c>
      <c r="AF470" s="1" t="s">
        <v>88</v>
      </c>
      <c r="AG470" s="1">
        <v>5.0999999999999996</v>
      </c>
      <c r="AH470" s="1" t="s">
        <v>299</v>
      </c>
      <c r="AI470" s="1" t="s">
        <v>90</v>
      </c>
      <c r="AJ470" s="1" t="s">
        <v>91</v>
      </c>
      <c r="AK470" s="1" t="s">
        <v>92</v>
      </c>
      <c r="AL470" s="1" t="s">
        <v>72</v>
      </c>
      <c r="AM470" s="1" t="s">
        <v>72</v>
      </c>
      <c r="AN470" s="1" t="s">
        <v>72</v>
      </c>
      <c r="AO470" s="1" t="s">
        <v>72</v>
      </c>
      <c r="AP470" s="1" t="s">
        <v>72</v>
      </c>
      <c r="AQ470" s="1" t="s">
        <v>72</v>
      </c>
      <c r="AR470" s="1" t="s">
        <v>220</v>
      </c>
      <c r="AS470" s="1" t="s">
        <v>72</v>
      </c>
      <c r="AT470" s="1" t="s">
        <v>72</v>
      </c>
      <c r="AU470" s="3">
        <v>44701</v>
      </c>
      <c r="AV470" s="1" t="s">
        <v>72</v>
      </c>
      <c r="AW470" s="1" t="s">
        <v>72</v>
      </c>
      <c r="AX470" s="1" t="s">
        <v>72</v>
      </c>
      <c r="AY470" s="1" t="s">
        <v>72</v>
      </c>
      <c r="AZ470" s="1" t="s">
        <v>72</v>
      </c>
      <c r="BA470" s="1" t="s">
        <v>72</v>
      </c>
      <c r="BB470" s="1" t="s">
        <v>72</v>
      </c>
      <c r="BC470" s="1" t="s">
        <v>72</v>
      </c>
      <c r="BD470" s="1" t="s">
        <v>72</v>
      </c>
      <c r="BE470" s="1" t="s">
        <v>72</v>
      </c>
      <c r="BF470" s="1" t="s">
        <v>72</v>
      </c>
      <c r="BG470" s="1" t="s">
        <v>72</v>
      </c>
      <c r="BH470" s="1" t="s">
        <v>88</v>
      </c>
      <c r="BI470" s="1" t="s">
        <v>79</v>
      </c>
      <c r="BJ470" s="1" t="s">
        <v>72</v>
      </c>
      <c r="BK470" s="1" t="s">
        <v>72</v>
      </c>
      <c r="BL470" s="1" t="s">
        <v>72</v>
      </c>
      <c r="BM470" s="1" t="s">
        <v>72</v>
      </c>
      <c r="BN470" s="1" t="s">
        <v>72</v>
      </c>
      <c r="BO470" s="1" t="s">
        <v>72</v>
      </c>
      <c r="BP470" s="1" t="s">
        <v>72</v>
      </c>
      <c r="BQ470" s="1" t="s">
        <v>160</v>
      </c>
      <c r="BR470" s="1"/>
    </row>
    <row r="471" spans="1:70" ht="20.45" customHeight="1">
      <c r="A471" s="1">
        <v>220124</v>
      </c>
      <c r="B471" s="1">
        <v>220124</v>
      </c>
      <c r="C471" s="1" t="s">
        <v>71</v>
      </c>
      <c r="D471" s="3">
        <v>44704</v>
      </c>
      <c r="E471" s="4">
        <v>0.54375000000000007</v>
      </c>
      <c r="F471" s="5">
        <v>44682</v>
      </c>
      <c r="G471" s="3">
        <v>44704</v>
      </c>
      <c r="H471" s="4">
        <v>0.58402777777777781</v>
      </c>
      <c r="I471" s="4">
        <f t="shared" si="29"/>
        <v>4.0277777777777746E-2</v>
      </c>
      <c r="J471" s="1">
        <v>6</v>
      </c>
      <c r="K471" s="1" t="s">
        <v>1896</v>
      </c>
      <c r="L471" s="1" t="s">
        <v>2531</v>
      </c>
      <c r="M471" s="1" t="s">
        <v>75</v>
      </c>
      <c r="N471" s="1" t="s">
        <v>170</v>
      </c>
      <c r="O471" s="1" t="s">
        <v>473</v>
      </c>
      <c r="P471" s="1" t="s">
        <v>172</v>
      </c>
      <c r="Q471" s="1" t="s">
        <v>78</v>
      </c>
      <c r="R471" s="1" t="s">
        <v>1927</v>
      </c>
      <c r="S471" s="1" t="s">
        <v>1927</v>
      </c>
      <c r="T471" s="1" t="s">
        <v>847</v>
      </c>
      <c r="U471" s="1" t="s">
        <v>2532</v>
      </c>
      <c r="V471" s="1" t="s">
        <v>1900</v>
      </c>
      <c r="W471" s="1" t="s">
        <v>813</v>
      </c>
      <c r="X471" s="1" t="s">
        <v>813</v>
      </c>
      <c r="Y471" s="1" t="s">
        <v>814</v>
      </c>
      <c r="Z471" s="1" t="s">
        <v>84</v>
      </c>
      <c r="AA471" s="1" t="s">
        <v>72</v>
      </c>
      <c r="AB471" s="1" t="s">
        <v>140</v>
      </c>
      <c r="AC471" s="1" t="s">
        <v>181</v>
      </c>
      <c r="AD471" s="1" t="s">
        <v>87</v>
      </c>
      <c r="AE471" s="1">
        <v>35</v>
      </c>
      <c r="AF471" s="1" t="s">
        <v>88</v>
      </c>
      <c r="AG471" s="1">
        <v>5.2</v>
      </c>
      <c r="AH471" s="1" t="s">
        <v>414</v>
      </c>
      <c r="AI471" s="1" t="s">
        <v>90</v>
      </c>
      <c r="AJ471" s="1" t="s">
        <v>91</v>
      </c>
      <c r="AK471" s="1" t="s">
        <v>1217</v>
      </c>
      <c r="AL471" s="1" t="s">
        <v>72</v>
      </c>
      <c r="AM471" s="1" t="s">
        <v>72</v>
      </c>
      <c r="AN471" s="1" t="s">
        <v>72</v>
      </c>
      <c r="AO471" s="1" t="s">
        <v>72</v>
      </c>
      <c r="AP471" s="1" t="s">
        <v>72</v>
      </c>
      <c r="AQ471" s="1" t="s">
        <v>72</v>
      </c>
      <c r="AR471" s="1" t="s">
        <v>220</v>
      </c>
      <c r="AS471" s="1" t="s">
        <v>72</v>
      </c>
      <c r="AT471" s="1" t="s">
        <v>72</v>
      </c>
      <c r="AU471" s="3">
        <v>44704</v>
      </c>
      <c r="AV471" s="4">
        <v>0.625</v>
      </c>
      <c r="AW471" s="4">
        <v>0.68402777777777779</v>
      </c>
      <c r="AX471" s="4">
        <f t="shared" ref="AX471:AX481" si="39">AW471-AV471</f>
        <v>5.902777777777779E-2</v>
      </c>
      <c r="AY471" s="4">
        <f t="shared" ref="AY471:AY510" si="40">AW471-H471</f>
        <v>9.9999999999999978E-2</v>
      </c>
      <c r="AZ471" s="4">
        <f t="shared" ref="AZ471:AZ510" si="41">AW471-E471</f>
        <v>0.14027777777777772</v>
      </c>
      <c r="BA471" s="1" t="s">
        <v>1566</v>
      </c>
      <c r="BB471" s="1" t="s">
        <v>1566</v>
      </c>
      <c r="BC471" s="1" t="s">
        <v>2382</v>
      </c>
      <c r="BD471" s="1">
        <v>15</v>
      </c>
      <c r="BE471" s="1" t="s">
        <v>183</v>
      </c>
      <c r="BF471" s="1" t="s">
        <v>75</v>
      </c>
      <c r="BG471" s="1" t="s">
        <v>75</v>
      </c>
      <c r="BH471" s="1" t="s">
        <v>88</v>
      </c>
      <c r="BI471" s="1" t="s">
        <v>79</v>
      </c>
      <c r="BJ471" s="1" t="s">
        <v>72</v>
      </c>
      <c r="BK471" s="1" t="s">
        <v>72</v>
      </c>
      <c r="BL471" s="1" t="s">
        <v>72</v>
      </c>
      <c r="BM471" s="1" t="s">
        <v>72</v>
      </c>
      <c r="BN471" s="1" t="s">
        <v>72</v>
      </c>
      <c r="BO471" s="1" t="s">
        <v>72</v>
      </c>
      <c r="BP471" s="1" t="s">
        <v>72</v>
      </c>
      <c r="BQ471" s="1" t="s">
        <v>160</v>
      </c>
      <c r="BR471" s="1"/>
    </row>
    <row r="472" spans="1:70" ht="20.45" customHeight="1">
      <c r="A472" s="1" t="s">
        <v>2533</v>
      </c>
      <c r="B472" s="1">
        <v>220125</v>
      </c>
      <c r="C472" s="1" t="s">
        <v>71</v>
      </c>
      <c r="D472" s="3">
        <v>44704</v>
      </c>
      <c r="E472" s="4">
        <v>0.64444444444444449</v>
      </c>
      <c r="F472" s="5">
        <v>44682</v>
      </c>
      <c r="G472" s="3">
        <v>44704</v>
      </c>
      <c r="H472" s="4">
        <v>0.69305555555555554</v>
      </c>
      <c r="I472" s="4">
        <f t="shared" si="29"/>
        <v>4.8611111111111049E-2</v>
      </c>
      <c r="J472" s="1">
        <v>4</v>
      </c>
      <c r="K472" s="1" t="s">
        <v>1896</v>
      </c>
      <c r="L472" s="1" t="s">
        <v>2534</v>
      </c>
      <c r="M472" s="1" t="s">
        <v>75</v>
      </c>
      <c r="N472" s="1" t="s">
        <v>208</v>
      </c>
      <c r="O472" s="1" t="s">
        <v>77</v>
      </c>
      <c r="P472" s="1" t="s">
        <v>78</v>
      </c>
      <c r="Q472" s="1" t="s">
        <v>78</v>
      </c>
      <c r="R472" s="1" t="s">
        <v>1898</v>
      </c>
      <c r="S472" s="1" t="s">
        <v>1927</v>
      </c>
      <c r="T472" s="34" t="s">
        <v>72</v>
      </c>
      <c r="U472" s="1" t="s">
        <v>2535</v>
      </c>
      <c r="V472" s="1" t="s">
        <v>1900</v>
      </c>
      <c r="W472" s="1" t="s">
        <v>813</v>
      </c>
      <c r="X472" s="1" t="s">
        <v>813</v>
      </c>
      <c r="Y472" s="1" t="s">
        <v>814</v>
      </c>
      <c r="Z472" s="1" t="s">
        <v>152</v>
      </c>
      <c r="AA472" s="1" t="s">
        <v>72</v>
      </c>
      <c r="AB472" s="1" t="s">
        <v>153</v>
      </c>
      <c r="AC472" s="1" t="s">
        <v>164</v>
      </c>
      <c r="AD472" s="1" t="s">
        <v>126</v>
      </c>
      <c r="AE472" s="1">
        <v>45</v>
      </c>
      <c r="AF472" s="1" t="s">
        <v>88</v>
      </c>
      <c r="AG472" s="1">
        <v>5.6</v>
      </c>
      <c r="AH472" s="1" t="s">
        <v>2344</v>
      </c>
      <c r="AI472" s="1" t="s">
        <v>90</v>
      </c>
      <c r="AJ472" s="1" t="s">
        <v>91</v>
      </c>
      <c r="AK472" s="1" t="s">
        <v>92</v>
      </c>
      <c r="AL472" s="1" t="s">
        <v>72</v>
      </c>
      <c r="AM472" s="1" t="s">
        <v>254</v>
      </c>
      <c r="AN472" s="1">
        <v>2</v>
      </c>
      <c r="AO472" s="21" t="s">
        <v>659</v>
      </c>
      <c r="AP472" s="1" t="s">
        <v>72</v>
      </c>
      <c r="AQ472" s="1" t="s">
        <v>72</v>
      </c>
      <c r="AR472" s="1" t="s">
        <v>72</v>
      </c>
      <c r="AS472" s="1" t="s">
        <v>72</v>
      </c>
      <c r="AT472" s="1" t="s">
        <v>72</v>
      </c>
      <c r="AU472" s="3">
        <v>44704</v>
      </c>
      <c r="AV472" s="4">
        <v>0.71180555555555547</v>
      </c>
      <c r="AW472" s="4">
        <v>0.74652777777777779</v>
      </c>
      <c r="AX472" s="4">
        <f t="shared" si="39"/>
        <v>3.4722222222222321E-2</v>
      </c>
      <c r="AY472" s="4">
        <f t="shared" si="40"/>
        <v>5.3472222222222254E-2</v>
      </c>
      <c r="AZ472" s="4">
        <f t="shared" si="41"/>
        <v>0.1020833333333333</v>
      </c>
      <c r="BA472" s="1" t="s">
        <v>2536</v>
      </c>
      <c r="BB472" s="1" t="s">
        <v>2536</v>
      </c>
      <c r="BC472" s="1" t="s">
        <v>1794</v>
      </c>
      <c r="BD472" s="1">
        <v>15</v>
      </c>
      <c r="BE472" s="1" t="s">
        <v>95</v>
      </c>
      <c r="BF472" s="1" t="s">
        <v>75</v>
      </c>
      <c r="BG472" s="1" t="s">
        <v>75</v>
      </c>
      <c r="BH472" s="1" t="s">
        <v>88</v>
      </c>
      <c r="BI472" s="1" t="s">
        <v>79</v>
      </c>
      <c r="BJ472" s="1" t="s">
        <v>72</v>
      </c>
      <c r="BK472" s="10" t="s">
        <v>2321</v>
      </c>
      <c r="BL472" s="10" t="s">
        <v>72</v>
      </c>
      <c r="BM472" s="1" t="s">
        <v>72</v>
      </c>
      <c r="BN472" s="1" t="s">
        <v>72</v>
      </c>
      <c r="BO472" s="1" t="s">
        <v>72</v>
      </c>
      <c r="BP472" s="1" t="s">
        <v>72</v>
      </c>
      <c r="BQ472" s="1" t="s">
        <v>160</v>
      </c>
      <c r="BR472" s="1" t="s">
        <v>1115</v>
      </c>
    </row>
    <row r="473" spans="1:70" ht="20.45" customHeight="1">
      <c r="A473" s="1" t="s">
        <v>2537</v>
      </c>
      <c r="B473" s="1">
        <v>220126</v>
      </c>
      <c r="C473" s="1" t="s">
        <v>71</v>
      </c>
      <c r="D473" s="3">
        <v>44704</v>
      </c>
      <c r="E473" s="4">
        <v>0.56736111111111109</v>
      </c>
      <c r="F473" s="5">
        <v>44682</v>
      </c>
      <c r="G473" s="3">
        <v>44704</v>
      </c>
      <c r="H473" s="4">
        <v>0.96875</v>
      </c>
      <c r="I473" s="4">
        <f t="shared" si="29"/>
        <v>0.40138888888888891</v>
      </c>
      <c r="J473" s="1">
        <v>2</v>
      </c>
      <c r="K473" s="1" t="s">
        <v>1896</v>
      </c>
      <c r="L473" s="1" t="s">
        <v>2538</v>
      </c>
      <c r="M473" s="1" t="s">
        <v>75</v>
      </c>
      <c r="N473" s="1" t="s">
        <v>2539</v>
      </c>
      <c r="O473" s="1" t="s">
        <v>77</v>
      </c>
      <c r="P473" s="1" t="s">
        <v>78</v>
      </c>
      <c r="Q473" s="1" t="s">
        <v>78</v>
      </c>
      <c r="R473" s="1" t="s">
        <v>1898</v>
      </c>
      <c r="S473" s="1" t="s">
        <v>1898</v>
      </c>
      <c r="T473" s="34" t="s">
        <v>72</v>
      </c>
      <c r="U473" s="1" t="s">
        <v>2540</v>
      </c>
      <c r="V473" s="1" t="s">
        <v>80</v>
      </c>
      <c r="W473" s="1" t="s">
        <v>778</v>
      </c>
      <c r="X473" s="1" t="s">
        <v>779</v>
      </c>
      <c r="Y473" s="1" t="s">
        <v>780</v>
      </c>
      <c r="Z473" s="1" t="s">
        <v>84</v>
      </c>
      <c r="AA473" s="1" t="s">
        <v>72</v>
      </c>
      <c r="AB473" s="1" t="s">
        <v>140</v>
      </c>
      <c r="AC473" s="1" t="s">
        <v>140</v>
      </c>
      <c r="AD473" s="1" t="s">
        <v>87</v>
      </c>
      <c r="AE473" s="1">
        <v>31</v>
      </c>
      <c r="AF473" s="1" t="s">
        <v>88</v>
      </c>
      <c r="AG473" s="1">
        <v>7.2</v>
      </c>
      <c r="AH473" s="1" t="s">
        <v>414</v>
      </c>
      <c r="AI473" s="1" t="s">
        <v>90</v>
      </c>
      <c r="AJ473" s="1" t="s">
        <v>91</v>
      </c>
      <c r="AK473" s="1" t="s">
        <v>92</v>
      </c>
      <c r="AL473" s="1" t="s">
        <v>72</v>
      </c>
      <c r="AM473" s="1" t="s">
        <v>254</v>
      </c>
      <c r="AN473" s="1">
        <v>1</v>
      </c>
      <c r="AO473" s="21" t="s">
        <v>1322</v>
      </c>
      <c r="AP473" s="1" t="s">
        <v>72</v>
      </c>
      <c r="AQ473" s="1" t="s">
        <v>72</v>
      </c>
      <c r="AR473" s="1" t="s">
        <v>220</v>
      </c>
      <c r="AS473" s="1" t="s">
        <v>72</v>
      </c>
      <c r="AT473" s="1" t="s">
        <v>72</v>
      </c>
      <c r="AU473" s="3">
        <v>44704</v>
      </c>
      <c r="AV473" s="4">
        <v>0.98333333333333339</v>
      </c>
      <c r="AW473" s="24">
        <v>1.0520833333333333</v>
      </c>
      <c r="AX473" s="4">
        <f t="shared" si="39"/>
        <v>6.8749999999999867E-2</v>
      </c>
      <c r="AY473" s="4">
        <f t="shared" si="40"/>
        <v>8.3333333333333259E-2</v>
      </c>
      <c r="AZ473" s="4">
        <f t="shared" si="41"/>
        <v>0.48472222222222217</v>
      </c>
      <c r="BA473" s="1" t="s">
        <v>1437</v>
      </c>
      <c r="BB473" s="1" t="s">
        <v>1437</v>
      </c>
      <c r="BC473" s="1" t="s">
        <v>1675</v>
      </c>
      <c r="BD473" s="1">
        <v>15</v>
      </c>
      <c r="BE473" s="1" t="s">
        <v>183</v>
      </c>
      <c r="BF473" s="1" t="s">
        <v>75</v>
      </c>
      <c r="BG473" s="1" t="s">
        <v>75</v>
      </c>
      <c r="BH473" s="1" t="s">
        <v>88</v>
      </c>
      <c r="BI473" s="1" t="s">
        <v>96</v>
      </c>
      <c r="BJ473" s="1" t="s">
        <v>72</v>
      </c>
      <c r="BK473" s="1" t="s">
        <v>2321</v>
      </c>
      <c r="BL473" s="1" t="s">
        <v>72</v>
      </c>
      <c r="BM473" s="1">
        <v>63</v>
      </c>
      <c r="BN473" s="1" t="s">
        <v>72</v>
      </c>
      <c r="BO473" s="1" t="s">
        <v>72</v>
      </c>
      <c r="BP473" s="1" t="s">
        <v>72</v>
      </c>
      <c r="BQ473" s="21" t="s">
        <v>99</v>
      </c>
      <c r="BR473" s="21" t="s">
        <v>100</v>
      </c>
    </row>
    <row r="474" spans="1:70" ht="20.45" customHeight="1">
      <c r="A474" s="1" t="s">
        <v>2541</v>
      </c>
      <c r="B474" s="1">
        <v>220127</v>
      </c>
      <c r="C474" s="1" t="s">
        <v>71</v>
      </c>
      <c r="D474" s="3">
        <v>44705</v>
      </c>
      <c r="E474" s="4">
        <v>0.51944444444444449</v>
      </c>
      <c r="F474" s="5">
        <v>44682</v>
      </c>
      <c r="G474" s="3">
        <v>44705</v>
      </c>
      <c r="H474" s="4">
        <v>0.92013888888888884</v>
      </c>
      <c r="I474" s="4">
        <f t="shared" si="29"/>
        <v>0.40069444444444435</v>
      </c>
      <c r="J474" s="1">
        <v>8</v>
      </c>
      <c r="K474" s="1" t="s">
        <v>1896</v>
      </c>
      <c r="L474" s="1" t="s">
        <v>2542</v>
      </c>
      <c r="M474" s="1" t="s">
        <v>75</v>
      </c>
      <c r="N474" s="1" t="s">
        <v>2539</v>
      </c>
      <c r="O474" s="1" t="s">
        <v>77</v>
      </c>
      <c r="P474" s="1" t="s">
        <v>78</v>
      </c>
      <c r="Q474" s="1" t="s">
        <v>78</v>
      </c>
      <c r="R474" s="1" t="s">
        <v>1898</v>
      </c>
      <c r="S474" s="1" t="s">
        <v>1898</v>
      </c>
      <c r="T474" s="34" t="s">
        <v>72</v>
      </c>
      <c r="U474" s="1" t="s">
        <v>2543</v>
      </c>
      <c r="V474" s="1" t="s">
        <v>80</v>
      </c>
      <c r="W474" s="1" t="s">
        <v>778</v>
      </c>
      <c r="X474" s="1" t="s">
        <v>779</v>
      </c>
      <c r="Y474" s="1" t="s">
        <v>780</v>
      </c>
      <c r="Z474" s="1" t="s">
        <v>84</v>
      </c>
      <c r="AA474" s="1" t="s">
        <v>72</v>
      </c>
      <c r="AB474" s="1" t="s">
        <v>140</v>
      </c>
      <c r="AC474" s="1" t="s">
        <v>140</v>
      </c>
      <c r="AD474" s="1" t="s">
        <v>126</v>
      </c>
      <c r="AE474" s="1">
        <v>65</v>
      </c>
      <c r="AF474" s="1" t="s">
        <v>88</v>
      </c>
      <c r="AG474" s="1">
        <v>5.3</v>
      </c>
      <c r="AH474" s="1" t="s">
        <v>299</v>
      </c>
      <c r="AI474" s="1" t="s">
        <v>90</v>
      </c>
      <c r="AJ474" s="1" t="s">
        <v>91</v>
      </c>
      <c r="AK474" s="1" t="s">
        <v>92</v>
      </c>
      <c r="AL474" s="1" t="s">
        <v>72</v>
      </c>
      <c r="AM474" s="1" t="s">
        <v>254</v>
      </c>
      <c r="AN474" s="1" t="s">
        <v>72</v>
      </c>
      <c r="AO474" s="1" t="s">
        <v>2434</v>
      </c>
      <c r="AP474" s="1" t="s">
        <v>72</v>
      </c>
      <c r="AQ474" s="1" t="s">
        <v>72</v>
      </c>
      <c r="AR474" s="1" t="s">
        <v>220</v>
      </c>
      <c r="AS474" s="1" t="s">
        <v>72</v>
      </c>
      <c r="AT474" s="1" t="s">
        <v>72</v>
      </c>
      <c r="AU474" s="3">
        <v>44705</v>
      </c>
      <c r="AV474" s="4">
        <v>0.93055555555555547</v>
      </c>
      <c r="AW474" s="4">
        <v>0.96875</v>
      </c>
      <c r="AX474" s="4">
        <f t="shared" si="39"/>
        <v>3.8194444444444531E-2</v>
      </c>
      <c r="AY474" s="4">
        <f t="shared" si="40"/>
        <v>4.861111111111116E-2</v>
      </c>
      <c r="AZ474" s="4">
        <f t="shared" si="41"/>
        <v>0.44930555555555551</v>
      </c>
      <c r="BA474" s="1" t="s">
        <v>2544</v>
      </c>
      <c r="BB474" s="1" t="s">
        <v>2544</v>
      </c>
      <c r="BC474" s="1" t="s">
        <v>1794</v>
      </c>
      <c r="BD474" s="1">
        <v>15</v>
      </c>
      <c r="BE474" s="1" t="s">
        <v>1934</v>
      </c>
      <c r="BF474" s="1" t="s">
        <v>75</v>
      </c>
      <c r="BG474" s="1" t="s">
        <v>75</v>
      </c>
      <c r="BH474" s="1" t="s">
        <v>88</v>
      </c>
      <c r="BI474" s="1" t="s">
        <v>96</v>
      </c>
      <c r="BJ474" s="1" t="s">
        <v>72</v>
      </c>
      <c r="BK474" s="1" t="s">
        <v>2321</v>
      </c>
      <c r="BL474" s="1" t="s">
        <v>72</v>
      </c>
      <c r="BM474" s="1">
        <v>56</v>
      </c>
      <c r="BN474" s="1" t="s">
        <v>72</v>
      </c>
      <c r="BO474" s="1" t="s">
        <v>72</v>
      </c>
      <c r="BP474" s="1" t="s">
        <v>72</v>
      </c>
      <c r="BQ474" s="21" t="s">
        <v>99</v>
      </c>
      <c r="BR474" s="21" t="s">
        <v>100</v>
      </c>
    </row>
    <row r="475" spans="1:70" ht="20.45" customHeight="1">
      <c r="A475" s="1" t="s">
        <v>2545</v>
      </c>
      <c r="B475" s="1">
        <v>220128</v>
      </c>
      <c r="C475" s="1" t="s">
        <v>71</v>
      </c>
      <c r="D475" s="3">
        <v>44706</v>
      </c>
      <c r="E475" s="4">
        <v>0.55902777777777779</v>
      </c>
      <c r="F475" s="5">
        <v>44682</v>
      </c>
      <c r="G475" s="3">
        <v>44706</v>
      </c>
      <c r="H475" s="4">
        <v>0.8979166666666667</v>
      </c>
      <c r="I475" s="4">
        <f t="shared" si="29"/>
        <v>0.33888888888888891</v>
      </c>
      <c r="J475" s="1">
        <v>15</v>
      </c>
      <c r="K475" s="1" t="s">
        <v>1896</v>
      </c>
      <c r="L475" s="1" t="s">
        <v>2546</v>
      </c>
      <c r="M475" s="1" t="s">
        <v>75</v>
      </c>
      <c r="N475" s="1" t="s">
        <v>2539</v>
      </c>
      <c r="O475" s="1" t="s">
        <v>77</v>
      </c>
      <c r="P475" s="1" t="s">
        <v>78</v>
      </c>
      <c r="Q475" s="1" t="s">
        <v>78</v>
      </c>
      <c r="R475" s="1" t="s">
        <v>1898</v>
      </c>
      <c r="S475" s="1" t="s">
        <v>1898</v>
      </c>
      <c r="T475" s="34" t="s">
        <v>72</v>
      </c>
      <c r="U475" s="1" t="s">
        <v>2547</v>
      </c>
      <c r="V475" s="1" t="s">
        <v>80</v>
      </c>
      <c r="W475" s="1" t="s">
        <v>778</v>
      </c>
      <c r="X475" s="1" t="s">
        <v>779</v>
      </c>
      <c r="Y475" s="1" t="s">
        <v>780</v>
      </c>
      <c r="Z475" s="1" t="s">
        <v>84</v>
      </c>
      <c r="AA475" s="1" t="s">
        <v>72</v>
      </c>
      <c r="AB475" s="1" t="s">
        <v>140</v>
      </c>
      <c r="AC475" s="1" t="s">
        <v>140</v>
      </c>
      <c r="AD475" s="1" t="s">
        <v>126</v>
      </c>
      <c r="AE475" s="1">
        <v>75</v>
      </c>
      <c r="AF475" s="1" t="s">
        <v>88</v>
      </c>
      <c r="AG475" s="1">
        <v>5.3</v>
      </c>
      <c r="AH475" s="1" t="s">
        <v>2344</v>
      </c>
      <c r="AI475" s="1" t="s">
        <v>90</v>
      </c>
      <c r="AJ475" s="1" t="s">
        <v>91</v>
      </c>
      <c r="AK475" s="1" t="s">
        <v>92</v>
      </c>
      <c r="AL475" s="1" t="s">
        <v>72</v>
      </c>
      <c r="AM475" s="1" t="s">
        <v>254</v>
      </c>
      <c r="AN475" s="1" t="s">
        <v>72</v>
      </c>
      <c r="AO475" s="1" t="s">
        <v>2548</v>
      </c>
      <c r="AP475" s="1" t="s">
        <v>72</v>
      </c>
      <c r="AQ475" s="1" t="s">
        <v>72</v>
      </c>
      <c r="AR475" s="1" t="s">
        <v>220</v>
      </c>
      <c r="AS475" s="1" t="s">
        <v>72</v>
      </c>
      <c r="AT475" s="1" t="s">
        <v>72</v>
      </c>
      <c r="AU475" s="3">
        <v>44706</v>
      </c>
      <c r="AV475" s="4">
        <v>0.90625</v>
      </c>
      <c r="AW475" s="4">
        <v>0.95138888888888884</v>
      </c>
      <c r="AX475" s="4">
        <f t="shared" si="39"/>
        <v>4.513888888888884E-2</v>
      </c>
      <c r="AY475" s="4">
        <f t="shared" si="40"/>
        <v>5.3472222222222143E-2</v>
      </c>
      <c r="AZ475" s="4">
        <f t="shared" si="41"/>
        <v>0.39236111111111105</v>
      </c>
      <c r="BA475" s="1" t="s">
        <v>2549</v>
      </c>
      <c r="BB475" s="1" t="s">
        <v>2549</v>
      </c>
      <c r="BC475" s="1" t="s">
        <v>1794</v>
      </c>
      <c r="BD475" s="1">
        <v>15</v>
      </c>
      <c r="BE475" s="1" t="s">
        <v>1934</v>
      </c>
      <c r="BF475" s="1" t="s">
        <v>75</v>
      </c>
      <c r="BG475" s="1" t="s">
        <v>75</v>
      </c>
      <c r="BH475" s="1" t="s">
        <v>88</v>
      </c>
      <c r="BI475" s="1" t="s">
        <v>96</v>
      </c>
      <c r="BJ475" s="1" t="s">
        <v>72</v>
      </c>
      <c r="BK475" s="1" t="s">
        <v>2321</v>
      </c>
      <c r="BL475" s="1" t="s">
        <v>72</v>
      </c>
      <c r="BM475" s="1">
        <v>63</v>
      </c>
      <c r="BN475" s="1" t="s">
        <v>72</v>
      </c>
      <c r="BO475" s="1" t="s">
        <v>72</v>
      </c>
      <c r="BP475" s="1" t="s">
        <v>72</v>
      </c>
      <c r="BQ475" s="21" t="s">
        <v>99</v>
      </c>
      <c r="BR475" s="21" t="s">
        <v>100</v>
      </c>
    </row>
    <row r="476" spans="1:70" ht="20.45" customHeight="1">
      <c r="A476" s="1" t="s">
        <v>2550</v>
      </c>
      <c r="B476" s="1">
        <v>220129</v>
      </c>
      <c r="C476" s="1" t="s">
        <v>71</v>
      </c>
      <c r="D476" s="3">
        <v>44707</v>
      </c>
      <c r="E476" s="4">
        <v>0.52708333333333335</v>
      </c>
      <c r="F476" s="5">
        <v>44682</v>
      </c>
      <c r="G476" s="3">
        <v>44707</v>
      </c>
      <c r="H476" s="4">
        <v>0.57013888888888886</v>
      </c>
      <c r="I476" s="4">
        <f>H476-E476</f>
        <v>4.3055555555555514E-2</v>
      </c>
      <c r="J476" s="1">
        <v>5</v>
      </c>
      <c r="K476" s="1" t="s">
        <v>1896</v>
      </c>
      <c r="L476" s="1" t="s">
        <v>2551</v>
      </c>
      <c r="M476" s="1" t="s">
        <v>75</v>
      </c>
      <c r="N476" s="1" t="s">
        <v>2172</v>
      </c>
      <c r="O476" s="1" t="s">
        <v>77</v>
      </c>
      <c r="P476" s="1" t="s">
        <v>78</v>
      </c>
      <c r="Q476" s="1" t="s">
        <v>78</v>
      </c>
      <c r="R476" s="1" t="s">
        <v>1898</v>
      </c>
      <c r="S476" s="1" t="s">
        <v>1898</v>
      </c>
      <c r="T476" s="34" t="s">
        <v>72</v>
      </c>
      <c r="U476" s="1" t="s">
        <v>2552</v>
      </c>
      <c r="V476" s="1" t="s">
        <v>1900</v>
      </c>
      <c r="W476" s="1" t="s">
        <v>813</v>
      </c>
      <c r="X476" s="1" t="s">
        <v>813</v>
      </c>
      <c r="Y476" s="1" t="s">
        <v>814</v>
      </c>
      <c r="Z476" s="1" t="s">
        <v>84</v>
      </c>
      <c r="AA476" s="1" t="s">
        <v>72</v>
      </c>
      <c r="AB476" s="1" t="s">
        <v>104</v>
      </c>
      <c r="AC476" s="1" t="s">
        <v>1060</v>
      </c>
      <c r="AD476" s="1" t="s">
        <v>126</v>
      </c>
      <c r="AE476" s="1">
        <v>48</v>
      </c>
      <c r="AF476" s="1" t="s">
        <v>88</v>
      </c>
      <c r="AG476" s="1">
        <v>5.4</v>
      </c>
      <c r="AH476" s="1" t="s">
        <v>299</v>
      </c>
      <c r="AI476" s="1" t="s">
        <v>90</v>
      </c>
      <c r="AJ476" s="1" t="s">
        <v>91</v>
      </c>
      <c r="AK476" s="1" t="s">
        <v>92</v>
      </c>
      <c r="AL476" s="1" t="s">
        <v>72</v>
      </c>
      <c r="AM476" s="1" t="s">
        <v>254</v>
      </c>
      <c r="AN476" s="1">
        <v>1</v>
      </c>
      <c r="AO476" s="21" t="s">
        <v>1322</v>
      </c>
      <c r="AP476" s="1" t="s">
        <v>72</v>
      </c>
      <c r="AQ476" s="1" t="s">
        <v>72</v>
      </c>
      <c r="AR476" s="1" t="s">
        <v>220</v>
      </c>
      <c r="AS476" s="1" t="s">
        <v>72</v>
      </c>
      <c r="AT476" s="1" t="s">
        <v>72</v>
      </c>
      <c r="AU476" s="3">
        <v>44707</v>
      </c>
      <c r="AV476" s="4">
        <v>0.62986111111111109</v>
      </c>
      <c r="AW476" s="4">
        <v>0.77430555555555547</v>
      </c>
      <c r="AX476" s="4">
        <f t="shared" si="39"/>
        <v>0.14444444444444438</v>
      </c>
      <c r="AY476" s="4">
        <f t="shared" si="40"/>
        <v>0.20416666666666661</v>
      </c>
      <c r="AZ476" s="4">
        <f t="shared" si="41"/>
        <v>0.24722222222222212</v>
      </c>
      <c r="BA476" s="1" t="s">
        <v>2553</v>
      </c>
      <c r="BB476" s="1" t="s">
        <v>2553</v>
      </c>
      <c r="BC476" s="1" t="s">
        <v>2260</v>
      </c>
      <c r="BD476" s="1">
        <v>15</v>
      </c>
      <c r="BE476" s="1" t="s">
        <v>742</v>
      </c>
      <c r="BF476" s="1" t="s">
        <v>75</v>
      </c>
      <c r="BG476" s="1" t="s">
        <v>75</v>
      </c>
      <c r="BH476" s="1" t="s">
        <v>88</v>
      </c>
      <c r="BI476" s="1" t="s">
        <v>96</v>
      </c>
      <c r="BJ476" s="1" t="s">
        <v>72</v>
      </c>
      <c r="BK476" s="1" t="s">
        <v>1343</v>
      </c>
      <c r="BL476" s="1" t="s">
        <v>72</v>
      </c>
      <c r="BM476" s="1">
        <v>19</v>
      </c>
      <c r="BN476" s="1" t="s">
        <v>72</v>
      </c>
      <c r="BO476" s="1" t="s">
        <v>72</v>
      </c>
      <c r="BP476" s="1" t="s">
        <v>72</v>
      </c>
      <c r="BQ476" s="21" t="s">
        <v>99</v>
      </c>
      <c r="BR476" s="21" t="s">
        <v>100</v>
      </c>
    </row>
    <row r="477" spans="1:70" ht="20.45" customHeight="1">
      <c r="A477" s="1" t="s">
        <v>2554</v>
      </c>
      <c r="B477" s="1">
        <v>220129</v>
      </c>
      <c r="C477" s="1" t="s">
        <v>71</v>
      </c>
      <c r="D477" s="3">
        <v>44707</v>
      </c>
      <c r="E477" s="4">
        <v>0.52708333333333335</v>
      </c>
      <c r="F477" s="5">
        <v>44682</v>
      </c>
      <c r="G477" s="3">
        <v>44707</v>
      </c>
      <c r="H477" s="4">
        <v>0.57013888888888886</v>
      </c>
      <c r="I477" s="4">
        <f t="shared" si="29"/>
        <v>4.3055555555555514E-2</v>
      </c>
      <c r="J477" s="1">
        <v>5</v>
      </c>
      <c r="K477" s="1" t="s">
        <v>1896</v>
      </c>
      <c r="L477" s="1" t="s">
        <v>2551</v>
      </c>
      <c r="M477" s="1" t="s">
        <v>75</v>
      </c>
      <c r="N477" s="1" t="s">
        <v>2539</v>
      </c>
      <c r="O477" s="1" t="s">
        <v>77</v>
      </c>
      <c r="P477" s="1" t="s">
        <v>78</v>
      </c>
      <c r="Q477" s="1" t="s">
        <v>78</v>
      </c>
      <c r="R477" s="1" t="s">
        <v>1898</v>
      </c>
      <c r="S477" s="1" t="s">
        <v>1898</v>
      </c>
      <c r="T477" s="34" t="s">
        <v>72</v>
      </c>
      <c r="U477" s="1" t="s">
        <v>2555</v>
      </c>
      <c r="V477" s="1" t="s">
        <v>1900</v>
      </c>
      <c r="W477" s="1" t="s">
        <v>813</v>
      </c>
      <c r="X477" s="1" t="s">
        <v>813</v>
      </c>
      <c r="Y477" s="1" t="s">
        <v>814</v>
      </c>
      <c r="Z477" s="1" t="s">
        <v>84</v>
      </c>
      <c r="AA477" s="1" t="s">
        <v>72</v>
      </c>
      <c r="AB477" s="1" t="s">
        <v>104</v>
      </c>
      <c r="AC477" s="1" t="s">
        <v>1060</v>
      </c>
      <c r="AD477" s="1" t="s">
        <v>126</v>
      </c>
      <c r="AE477" s="1">
        <v>48</v>
      </c>
      <c r="AF477" s="1" t="s">
        <v>88</v>
      </c>
      <c r="AG477" s="1">
        <v>5.4</v>
      </c>
      <c r="AH477" s="1" t="s">
        <v>299</v>
      </c>
      <c r="AI477" s="1" t="s">
        <v>90</v>
      </c>
      <c r="AJ477" s="1" t="s">
        <v>91</v>
      </c>
      <c r="AK477" s="1" t="s">
        <v>92</v>
      </c>
      <c r="AL477" s="1" t="s">
        <v>72</v>
      </c>
      <c r="AM477" s="1" t="s">
        <v>254</v>
      </c>
      <c r="AN477" s="1">
        <v>1</v>
      </c>
      <c r="AO477" s="21" t="s">
        <v>1322</v>
      </c>
      <c r="AP477" s="1" t="s">
        <v>72</v>
      </c>
      <c r="AQ477" s="1" t="s">
        <v>72</v>
      </c>
      <c r="AR477" s="1" t="s">
        <v>220</v>
      </c>
      <c r="AS477" s="1" t="s">
        <v>72</v>
      </c>
      <c r="AT477" s="1" t="s">
        <v>72</v>
      </c>
      <c r="AU477" s="3">
        <v>44707</v>
      </c>
      <c r="AV477" s="4">
        <v>0.62986111111111109</v>
      </c>
      <c r="AW477" s="4">
        <v>0.77430555555555547</v>
      </c>
      <c r="AX477" s="4">
        <f t="shared" si="39"/>
        <v>0.14444444444444438</v>
      </c>
      <c r="AY477" s="4">
        <f t="shared" si="40"/>
        <v>0.20416666666666661</v>
      </c>
      <c r="AZ477" s="4">
        <f t="shared" si="41"/>
        <v>0.24722222222222212</v>
      </c>
      <c r="BA477" s="1" t="s">
        <v>2553</v>
      </c>
      <c r="BB477" s="1" t="s">
        <v>2553</v>
      </c>
      <c r="BC477" s="1" t="s">
        <v>1794</v>
      </c>
      <c r="BD477" s="1">
        <v>15</v>
      </c>
      <c r="BE477" s="1" t="s">
        <v>742</v>
      </c>
      <c r="BF477" s="1" t="s">
        <v>75</v>
      </c>
      <c r="BG477" s="1" t="s">
        <v>75</v>
      </c>
      <c r="BH477" s="1" t="s">
        <v>88</v>
      </c>
      <c r="BI477" s="1" t="s">
        <v>96</v>
      </c>
      <c r="BJ477" s="1" t="s">
        <v>72</v>
      </c>
      <c r="BK477" s="1" t="s">
        <v>2321</v>
      </c>
      <c r="BL477" s="1" t="s">
        <v>72</v>
      </c>
      <c r="BM477" s="1">
        <v>63</v>
      </c>
      <c r="BN477" s="1" t="s">
        <v>72</v>
      </c>
      <c r="BO477" s="1" t="s">
        <v>72</v>
      </c>
      <c r="BP477" s="1" t="s">
        <v>72</v>
      </c>
      <c r="BQ477" s="21" t="s">
        <v>99</v>
      </c>
      <c r="BR477" s="21" t="s">
        <v>100</v>
      </c>
    </row>
    <row r="478" spans="1:70" ht="20.45" customHeight="1">
      <c r="A478" s="1" t="s">
        <v>2556</v>
      </c>
      <c r="B478" s="1">
        <v>220130</v>
      </c>
      <c r="C478" s="1" t="s">
        <v>71</v>
      </c>
      <c r="D478" s="3">
        <v>44708</v>
      </c>
      <c r="E478" s="4">
        <v>0.67499999999999993</v>
      </c>
      <c r="F478" s="5">
        <v>44682</v>
      </c>
      <c r="G478" s="3">
        <v>44708</v>
      </c>
      <c r="H478" s="4">
        <v>0.70138888888888884</v>
      </c>
      <c r="I478" s="4">
        <f t="shared" si="29"/>
        <v>2.6388888888888906E-2</v>
      </c>
      <c r="J478" s="1">
        <v>2</v>
      </c>
      <c r="K478" s="1" t="s">
        <v>1896</v>
      </c>
      <c r="L478" s="1" t="s">
        <v>2557</v>
      </c>
      <c r="M478" s="1" t="s">
        <v>75</v>
      </c>
      <c r="N478" s="1" t="s">
        <v>1462</v>
      </c>
      <c r="O478" s="1" t="s">
        <v>77</v>
      </c>
      <c r="P478" s="1" t="s">
        <v>78</v>
      </c>
      <c r="Q478" s="1" t="s">
        <v>172</v>
      </c>
      <c r="R478" s="1" t="s">
        <v>1898</v>
      </c>
      <c r="S478" s="1" t="s">
        <v>1898</v>
      </c>
      <c r="T478" s="1" t="s">
        <v>2558</v>
      </c>
      <c r="U478" s="1" t="s">
        <v>2559</v>
      </c>
      <c r="V478" s="1" t="s">
        <v>2037</v>
      </c>
      <c r="W478" s="1" t="s">
        <v>83</v>
      </c>
      <c r="X478" s="1" t="s">
        <v>123</v>
      </c>
      <c r="Y478" s="1" t="s">
        <v>83</v>
      </c>
      <c r="Z478" s="1" t="s">
        <v>490</v>
      </c>
      <c r="AA478" s="1" t="s">
        <v>72</v>
      </c>
      <c r="AB478" s="1" t="s">
        <v>491</v>
      </c>
      <c r="AC478" s="1" t="s">
        <v>1147</v>
      </c>
      <c r="AD478" s="1" t="s">
        <v>87</v>
      </c>
      <c r="AE478" s="1">
        <v>55</v>
      </c>
      <c r="AF478" s="1" t="s">
        <v>88</v>
      </c>
      <c r="AG478" s="1">
        <v>5.5</v>
      </c>
      <c r="AH478" s="1" t="s">
        <v>299</v>
      </c>
      <c r="AI478" s="1" t="s">
        <v>90</v>
      </c>
      <c r="AJ478" s="1" t="s">
        <v>91</v>
      </c>
      <c r="AK478" s="1" t="s">
        <v>92</v>
      </c>
      <c r="AL478" s="1" t="s">
        <v>72</v>
      </c>
      <c r="AM478" s="1" t="s">
        <v>72</v>
      </c>
      <c r="AN478" s="1" t="s">
        <v>72</v>
      </c>
      <c r="AO478" s="1" t="s">
        <v>72</v>
      </c>
      <c r="AP478" s="1" t="s">
        <v>72</v>
      </c>
      <c r="AQ478" s="1" t="s">
        <v>72</v>
      </c>
      <c r="AR478" s="1" t="s">
        <v>2560</v>
      </c>
      <c r="AS478" s="1" t="s">
        <v>72</v>
      </c>
      <c r="AT478" s="1" t="s">
        <v>72</v>
      </c>
      <c r="AU478" s="3">
        <v>44708</v>
      </c>
      <c r="AV478" s="4">
        <v>0.74305555555555547</v>
      </c>
      <c r="AW478" s="4">
        <v>0.78472222222222221</v>
      </c>
      <c r="AX478" s="4">
        <f t="shared" si="39"/>
        <v>4.1666666666666741E-2</v>
      </c>
      <c r="AY478" s="4">
        <f t="shared" si="40"/>
        <v>8.333333333333337E-2</v>
      </c>
      <c r="AZ478" s="4">
        <f t="shared" si="41"/>
        <v>0.10972222222222228</v>
      </c>
      <c r="BA478" s="1" t="s">
        <v>2561</v>
      </c>
      <c r="BB478" s="1" t="s">
        <v>2561</v>
      </c>
      <c r="BC478" s="1" t="s">
        <v>1794</v>
      </c>
      <c r="BD478" s="1">
        <v>15</v>
      </c>
      <c r="BE478" s="1" t="s">
        <v>742</v>
      </c>
      <c r="BF478" s="1" t="s">
        <v>88</v>
      </c>
      <c r="BG478" s="1" t="s">
        <v>88</v>
      </c>
      <c r="BH478" s="1" t="s">
        <v>88</v>
      </c>
      <c r="BI478" s="1" t="s">
        <v>96</v>
      </c>
      <c r="BJ478" s="1" t="s">
        <v>72</v>
      </c>
      <c r="BK478" s="1" t="s">
        <v>2562</v>
      </c>
      <c r="BL478" s="1" t="s">
        <v>72</v>
      </c>
      <c r="BM478" s="1">
        <v>109</v>
      </c>
      <c r="BN478" s="1" t="s">
        <v>72</v>
      </c>
      <c r="BO478" s="1" t="s">
        <v>72</v>
      </c>
      <c r="BP478" s="1" t="s">
        <v>72</v>
      </c>
      <c r="BQ478" s="21" t="s">
        <v>99</v>
      </c>
      <c r="BR478" s="21" t="s">
        <v>100</v>
      </c>
    </row>
    <row r="479" spans="1:70" ht="20.45" customHeight="1">
      <c r="A479" s="1" t="s">
        <v>2563</v>
      </c>
      <c r="B479" s="1">
        <v>220131</v>
      </c>
      <c r="C479" s="1" t="s">
        <v>71</v>
      </c>
      <c r="D479" s="3">
        <v>44711</v>
      </c>
      <c r="E479" s="4">
        <v>0.53472222222222221</v>
      </c>
      <c r="F479" s="5">
        <v>44682</v>
      </c>
      <c r="G479" s="3">
        <v>44711</v>
      </c>
      <c r="H479" s="4">
        <v>0.89583333333333337</v>
      </c>
      <c r="I479" s="4">
        <f t="shared" si="29"/>
        <v>0.36111111111111116</v>
      </c>
      <c r="J479" s="1">
        <v>10</v>
      </c>
      <c r="K479" s="1" t="s">
        <v>1896</v>
      </c>
      <c r="L479" s="1" t="s">
        <v>2564</v>
      </c>
      <c r="M479" s="1" t="s">
        <v>75</v>
      </c>
      <c r="N479" s="1" t="s">
        <v>2539</v>
      </c>
      <c r="O479" s="1" t="s">
        <v>77</v>
      </c>
      <c r="P479" s="1" t="s">
        <v>78</v>
      </c>
      <c r="Q479" s="1" t="s">
        <v>78</v>
      </c>
      <c r="R479" s="1" t="s">
        <v>1898</v>
      </c>
      <c r="S479" s="1" t="s">
        <v>1898</v>
      </c>
      <c r="T479" s="34" t="s">
        <v>72</v>
      </c>
      <c r="U479" s="1" t="s">
        <v>2565</v>
      </c>
      <c r="V479" s="1" t="s">
        <v>80</v>
      </c>
      <c r="W479" s="1" t="s">
        <v>778</v>
      </c>
      <c r="X479" s="1" t="s">
        <v>779</v>
      </c>
      <c r="Y479" s="1" t="s">
        <v>780</v>
      </c>
      <c r="Z479" s="1" t="s">
        <v>84</v>
      </c>
      <c r="AA479" s="1" t="s">
        <v>72</v>
      </c>
      <c r="AB479" s="1" t="s">
        <v>140</v>
      </c>
      <c r="AC479" s="1" t="s">
        <v>140</v>
      </c>
      <c r="AD479" s="1" t="s">
        <v>126</v>
      </c>
      <c r="AE479" s="1">
        <v>66</v>
      </c>
      <c r="AF479" s="1" t="s">
        <v>88</v>
      </c>
      <c r="AG479" s="1">
        <v>7.8</v>
      </c>
      <c r="AH479" s="1" t="s">
        <v>299</v>
      </c>
      <c r="AI479" s="1" t="s">
        <v>90</v>
      </c>
      <c r="AJ479" s="1" t="s">
        <v>91</v>
      </c>
      <c r="AK479" s="1" t="s">
        <v>92</v>
      </c>
      <c r="AL479" s="1" t="s">
        <v>72</v>
      </c>
      <c r="AM479" s="1" t="s">
        <v>229</v>
      </c>
      <c r="AN479" s="1" t="s">
        <v>72</v>
      </c>
      <c r="AO479" s="1" t="s">
        <v>2338</v>
      </c>
      <c r="AP479" s="1" t="s">
        <v>72</v>
      </c>
      <c r="AQ479" s="1" t="s">
        <v>72</v>
      </c>
      <c r="AR479" s="1" t="s">
        <v>220</v>
      </c>
      <c r="AS479" s="1" t="s">
        <v>72</v>
      </c>
      <c r="AT479" s="1" t="s">
        <v>72</v>
      </c>
      <c r="AU479" s="3">
        <v>44711</v>
      </c>
      <c r="AV479" s="4">
        <v>0.92499999999999993</v>
      </c>
      <c r="AW479" s="4">
        <v>0.95208333333333339</v>
      </c>
      <c r="AX479" s="4">
        <f t="shared" si="39"/>
        <v>2.7083333333333459E-2</v>
      </c>
      <c r="AY479" s="4">
        <f t="shared" si="40"/>
        <v>5.6250000000000022E-2</v>
      </c>
      <c r="AZ479" s="4">
        <f t="shared" si="41"/>
        <v>0.41736111111111118</v>
      </c>
      <c r="BA479" s="1" t="s">
        <v>2566</v>
      </c>
      <c r="BB479" s="1" t="s">
        <v>2566</v>
      </c>
      <c r="BC479" s="1" t="s">
        <v>1794</v>
      </c>
      <c r="BD479" s="1">
        <v>15</v>
      </c>
      <c r="BE479" s="1" t="s">
        <v>742</v>
      </c>
      <c r="BF479" s="1" t="s">
        <v>75</v>
      </c>
      <c r="BG479" s="1" t="s">
        <v>75</v>
      </c>
      <c r="BH479" s="1" t="s">
        <v>88</v>
      </c>
      <c r="BI479" s="1" t="s">
        <v>96</v>
      </c>
      <c r="BJ479" s="1" t="s">
        <v>72</v>
      </c>
      <c r="BK479" s="1" t="s">
        <v>2321</v>
      </c>
      <c r="BL479" s="1" t="s">
        <v>72</v>
      </c>
      <c r="BM479" s="1">
        <v>98</v>
      </c>
      <c r="BN479" s="1" t="s">
        <v>72</v>
      </c>
      <c r="BO479" s="1" t="s">
        <v>72</v>
      </c>
      <c r="BP479" s="1" t="s">
        <v>72</v>
      </c>
      <c r="BQ479" s="21" t="s">
        <v>99</v>
      </c>
      <c r="BR479" s="21" t="s">
        <v>100</v>
      </c>
    </row>
    <row r="480" spans="1:70" ht="20.45" customHeight="1">
      <c r="A480" s="1" t="s">
        <v>2567</v>
      </c>
      <c r="B480" s="1">
        <v>220132</v>
      </c>
      <c r="C480" s="1" t="s">
        <v>71</v>
      </c>
      <c r="D480" s="3">
        <v>44713</v>
      </c>
      <c r="E480" s="4">
        <v>0.5180555555555556</v>
      </c>
      <c r="F480" s="5">
        <v>44713</v>
      </c>
      <c r="G480" s="3">
        <v>44713</v>
      </c>
      <c r="H480" s="4">
        <v>0.57013888888888886</v>
      </c>
      <c r="I480" s="4">
        <f t="shared" si="29"/>
        <v>5.2083333333333259E-2</v>
      </c>
      <c r="J480" s="1">
        <v>6</v>
      </c>
      <c r="K480" s="1" t="s">
        <v>1896</v>
      </c>
      <c r="L480" s="1" t="s">
        <v>2568</v>
      </c>
      <c r="M480" s="1" t="s">
        <v>75</v>
      </c>
      <c r="N480" s="1" t="s">
        <v>2539</v>
      </c>
      <c r="O480" s="1" t="s">
        <v>77</v>
      </c>
      <c r="P480" s="1" t="s">
        <v>78</v>
      </c>
      <c r="Q480" s="1" t="s">
        <v>78</v>
      </c>
      <c r="R480" s="1" t="s">
        <v>1898</v>
      </c>
      <c r="S480" s="1" t="s">
        <v>1898</v>
      </c>
      <c r="T480" s="34" t="s">
        <v>72</v>
      </c>
      <c r="U480" s="1" t="s">
        <v>2152</v>
      </c>
      <c r="V480" s="1" t="s">
        <v>1900</v>
      </c>
      <c r="W480" s="1" t="s">
        <v>813</v>
      </c>
      <c r="X480" s="1" t="s">
        <v>813</v>
      </c>
      <c r="Y480" s="1" t="s">
        <v>814</v>
      </c>
      <c r="Z480" s="1" t="s">
        <v>84</v>
      </c>
      <c r="AA480" s="1" t="s">
        <v>72</v>
      </c>
      <c r="AB480" s="1" t="s">
        <v>140</v>
      </c>
      <c r="AC480" s="1" t="s">
        <v>141</v>
      </c>
      <c r="AD480" s="1" t="s">
        <v>126</v>
      </c>
      <c r="AE480" s="1">
        <v>57</v>
      </c>
      <c r="AF480" s="1" t="s">
        <v>88</v>
      </c>
      <c r="AG480" s="1">
        <v>6.4</v>
      </c>
      <c r="AH480" s="1" t="s">
        <v>414</v>
      </c>
      <c r="AI480" s="1" t="s">
        <v>90</v>
      </c>
      <c r="AJ480" s="1" t="s">
        <v>91</v>
      </c>
      <c r="AK480" s="1" t="s">
        <v>92</v>
      </c>
      <c r="AL480" s="1" t="s">
        <v>72</v>
      </c>
      <c r="AM480" s="1" t="s">
        <v>229</v>
      </c>
      <c r="AN480" s="1">
        <v>2</v>
      </c>
      <c r="AO480" s="42" t="s">
        <v>933</v>
      </c>
      <c r="AP480" s="1" t="s">
        <v>72</v>
      </c>
      <c r="AQ480" s="1" t="s">
        <v>72</v>
      </c>
      <c r="AR480" s="1" t="s">
        <v>220</v>
      </c>
      <c r="AS480" s="1" t="s">
        <v>72</v>
      </c>
      <c r="AT480" s="1" t="s">
        <v>72</v>
      </c>
      <c r="AU480" s="3">
        <v>44713</v>
      </c>
      <c r="AV480" s="4">
        <v>0.62708333333333333</v>
      </c>
      <c r="AW480" s="4">
        <v>0.75694444444444453</v>
      </c>
      <c r="AX480" s="4">
        <f t="shared" si="39"/>
        <v>0.1298611111111112</v>
      </c>
      <c r="AY480" s="4">
        <f t="shared" si="40"/>
        <v>0.18680555555555567</v>
      </c>
      <c r="AZ480" s="4">
        <f t="shared" si="41"/>
        <v>0.23888888888888893</v>
      </c>
      <c r="BA480" s="1" t="s">
        <v>2569</v>
      </c>
      <c r="BB480" s="1" t="s">
        <v>1128</v>
      </c>
      <c r="BC480" s="1" t="s">
        <v>1675</v>
      </c>
      <c r="BD480" s="1">
        <v>4</v>
      </c>
      <c r="BE480" s="1" t="s">
        <v>742</v>
      </c>
      <c r="BF480" s="1" t="s">
        <v>75</v>
      </c>
      <c r="BG480" s="1" t="s">
        <v>75</v>
      </c>
      <c r="BH480" s="1" t="s">
        <v>88</v>
      </c>
      <c r="BI480" s="1" t="s">
        <v>96</v>
      </c>
      <c r="BJ480" s="1" t="s">
        <v>72</v>
      </c>
      <c r="BK480" s="1" t="s">
        <v>2321</v>
      </c>
      <c r="BL480" s="1" t="s">
        <v>72</v>
      </c>
      <c r="BM480" s="1">
        <v>73</v>
      </c>
      <c r="BN480" s="1" t="s">
        <v>72</v>
      </c>
      <c r="BO480" s="1" t="s">
        <v>72</v>
      </c>
      <c r="BP480" s="1" t="s">
        <v>72</v>
      </c>
      <c r="BQ480" s="21" t="s">
        <v>99</v>
      </c>
      <c r="BR480" s="21" t="s">
        <v>100</v>
      </c>
    </row>
    <row r="481" spans="1:70" ht="20.45" customHeight="1">
      <c r="A481" s="1" t="s">
        <v>2570</v>
      </c>
      <c r="B481" s="1">
        <v>220133</v>
      </c>
      <c r="C481" s="1" t="s">
        <v>71</v>
      </c>
      <c r="D481" s="3">
        <v>44714</v>
      </c>
      <c r="E481" s="4">
        <v>0.51736111111111105</v>
      </c>
      <c r="F481" s="5">
        <v>44713</v>
      </c>
      <c r="G481" s="3">
        <v>44714</v>
      </c>
      <c r="H481" s="4">
        <v>0.85625000000000007</v>
      </c>
      <c r="I481" s="4">
        <f t="shared" si="29"/>
        <v>0.33888888888888902</v>
      </c>
      <c r="J481" s="1">
        <v>10</v>
      </c>
      <c r="K481" s="1" t="s">
        <v>1896</v>
      </c>
      <c r="L481" s="1" t="s">
        <v>2571</v>
      </c>
      <c r="M481" s="1" t="s">
        <v>75</v>
      </c>
      <c r="N481" s="1" t="s">
        <v>208</v>
      </c>
      <c r="O481" s="1" t="s">
        <v>77</v>
      </c>
      <c r="P481" s="1" t="s">
        <v>78</v>
      </c>
      <c r="Q481" s="1" t="s">
        <v>172</v>
      </c>
      <c r="R481" s="1" t="s">
        <v>1898</v>
      </c>
      <c r="S481" s="1" t="s">
        <v>1927</v>
      </c>
      <c r="T481" s="34" t="s">
        <v>72</v>
      </c>
      <c r="U481" s="1" t="s">
        <v>2572</v>
      </c>
      <c r="V481" s="1" t="s">
        <v>80</v>
      </c>
      <c r="W481" s="1" t="s">
        <v>778</v>
      </c>
      <c r="X481" s="1" t="s">
        <v>779</v>
      </c>
      <c r="Y481" s="1" t="s">
        <v>780</v>
      </c>
      <c r="Z481" s="1" t="s">
        <v>291</v>
      </c>
      <c r="AA481" s="1" t="s">
        <v>72</v>
      </c>
      <c r="AB481" s="1" t="s">
        <v>292</v>
      </c>
      <c r="AC481" s="1" t="s">
        <v>292</v>
      </c>
      <c r="AD481" s="1" t="s">
        <v>126</v>
      </c>
      <c r="AE481" s="1">
        <v>56</v>
      </c>
      <c r="AF481" s="1" t="s">
        <v>88</v>
      </c>
      <c r="AG481" s="1">
        <v>5.3</v>
      </c>
      <c r="AH481" s="1" t="s">
        <v>299</v>
      </c>
      <c r="AI481" s="1" t="s">
        <v>90</v>
      </c>
      <c r="AJ481" s="1" t="s">
        <v>91</v>
      </c>
      <c r="AK481" s="1" t="s">
        <v>216</v>
      </c>
      <c r="AL481" s="1" t="s">
        <v>72</v>
      </c>
      <c r="AM481" s="1" t="s">
        <v>72</v>
      </c>
      <c r="AN481" s="1" t="s">
        <v>72</v>
      </c>
      <c r="AO481" s="1" t="s">
        <v>72</v>
      </c>
      <c r="AP481" s="1">
        <v>6</v>
      </c>
      <c r="AQ481" s="1" t="s">
        <v>2573</v>
      </c>
      <c r="AR481" s="1" t="s">
        <v>72</v>
      </c>
      <c r="AS481" s="1" t="s">
        <v>72</v>
      </c>
      <c r="AT481" s="1" t="s">
        <v>72</v>
      </c>
      <c r="AU481" s="1" t="s">
        <v>2574</v>
      </c>
      <c r="AV481" s="4">
        <v>0.87152777777777779</v>
      </c>
      <c r="AW481" s="4">
        <v>0.92361111111111116</v>
      </c>
      <c r="AX481" s="4">
        <f t="shared" si="39"/>
        <v>5.208333333333337E-2</v>
      </c>
      <c r="AY481" s="4">
        <f t="shared" si="40"/>
        <v>6.7361111111111094E-2</v>
      </c>
      <c r="AZ481" s="4">
        <f t="shared" si="41"/>
        <v>0.40625000000000011</v>
      </c>
      <c r="BA481" s="1" t="s">
        <v>2575</v>
      </c>
      <c r="BB481" s="1" t="s">
        <v>2575</v>
      </c>
      <c r="BC481" s="1" t="s">
        <v>1794</v>
      </c>
      <c r="BD481" s="1">
        <v>4</v>
      </c>
      <c r="BE481" s="1" t="s">
        <v>1934</v>
      </c>
      <c r="BF481" s="1" t="s">
        <v>75</v>
      </c>
      <c r="BG481" s="1" t="s">
        <v>72</v>
      </c>
      <c r="BH481" s="1" t="s">
        <v>88</v>
      </c>
      <c r="BI481" s="1" t="s">
        <v>79</v>
      </c>
      <c r="BJ481" s="1" t="s">
        <v>72</v>
      </c>
      <c r="BK481" s="10" t="s">
        <v>2321</v>
      </c>
      <c r="BL481" s="10" t="s">
        <v>72</v>
      </c>
      <c r="BM481" s="1" t="s">
        <v>72</v>
      </c>
      <c r="BN481" s="1" t="s">
        <v>72</v>
      </c>
      <c r="BO481" s="1" t="s">
        <v>72</v>
      </c>
      <c r="BP481" s="1" t="s">
        <v>72</v>
      </c>
      <c r="BQ481" s="1" t="s">
        <v>160</v>
      </c>
      <c r="BR481" s="1" t="s">
        <v>707</v>
      </c>
    </row>
    <row r="482" spans="1:70" ht="20.45" customHeight="1">
      <c r="A482" s="1">
        <v>220134</v>
      </c>
      <c r="B482" s="1">
        <v>220134</v>
      </c>
      <c r="C482" s="1" t="s">
        <v>71</v>
      </c>
      <c r="D482" s="3">
        <v>44719</v>
      </c>
      <c r="E482" s="4">
        <v>0.54166666666666663</v>
      </c>
      <c r="F482" s="5">
        <v>44713</v>
      </c>
      <c r="G482" s="3">
        <v>44719</v>
      </c>
      <c r="H482" s="4">
        <v>0.9375</v>
      </c>
      <c r="I482" s="4">
        <f t="shared" si="29"/>
        <v>0.39583333333333337</v>
      </c>
      <c r="J482" s="1">
        <v>10</v>
      </c>
      <c r="K482" s="1" t="s">
        <v>1896</v>
      </c>
      <c r="L482" s="1" t="s">
        <v>2576</v>
      </c>
      <c r="M482" s="1" t="s">
        <v>75</v>
      </c>
      <c r="N482" s="1" t="s">
        <v>170</v>
      </c>
      <c r="O482" s="1" t="s">
        <v>473</v>
      </c>
      <c r="P482" s="1" t="s">
        <v>78</v>
      </c>
      <c r="Q482" s="1" t="s">
        <v>78</v>
      </c>
      <c r="R482" s="1" t="s">
        <v>1927</v>
      </c>
      <c r="S482" s="1" t="s">
        <v>1927</v>
      </c>
      <c r="T482" s="34" t="s">
        <v>72</v>
      </c>
      <c r="U482" s="1" t="s">
        <v>2577</v>
      </c>
      <c r="V482" s="1" t="s">
        <v>80</v>
      </c>
      <c r="W482" s="1" t="s">
        <v>778</v>
      </c>
      <c r="X482" s="1" t="s">
        <v>779</v>
      </c>
      <c r="Y482" s="1" t="s">
        <v>780</v>
      </c>
      <c r="Z482" s="1" t="s">
        <v>152</v>
      </c>
      <c r="AA482" s="1" t="s">
        <v>72</v>
      </c>
      <c r="AB482" s="1" t="s">
        <v>153</v>
      </c>
      <c r="AC482" s="1" t="s">
        <v>153</v>
      </c>
      <c r="AD482" s="1" t="s">
        <v>126</v>
      </c>
      <c r="AE482" s="1">
        <v>46</v>
      </c>
      <c r="AF482" s="1" t="s">
        <v>88</v>
      </c>
      <c r="AG482" s="1">
        <v>7.2</v>
      </c>
      <c r="AH482" s="1" t="s">
        <v>414</v>
      </c>
      <c r="AI482" s="1" t="s">
        <v>90</v>
      </c>
      <c r="AJ482" s="1" t="s">
        <v>91</v>
      </c>
      <c r="AK482" s="1" t="s">
        <v>216</v>
      </c>
      <c r="AL482" s="1" t="s">
        <v>72</v>
      </c>
      <c r="AM482" s="1" t="s">
        <v>72</v>
      </c>
      <c r="AN482" s="1" t="s">
        <v>72</v>
      </c>
      <c r="AO482" s="1" t="s">
        <v>72</v>
      </c>
      <c r="AP482" s="1">
        <v>7</v>
      </c>
      <c r="AQ482" s="1" t="s">
        <v>857</v>
      </c>
      <c r="AR482" s="1" t="s">
        <v>72</v>
      </c>
      <c r="AS482" s="1" t="s">
        <v>72</v>
      </c>
      <c r="AT482" s="1" t="s">
        <v>72</v>
      </c>
      <c r="AU482" s="3">
        <v>44719</v>
      </c>
      <c r="AV482" s="4">
        <v>0.96875</v>
      </c>
      <c r="AW482" s="24">
        <v>1.0208333333333333</v>
      </c>
      <c r="AX482" s="4">
        <f>AW482-AV482</f>
        <v>5.2083333333333259E-2</v>
      </c>
      <c r="AY482" s="4">
        <f t="shared" si="40"/>
        <v>8.3333333333333259E-2</v>
      </c>
      <c r="AZ482" s="4">
        <f t="shared" si="41"/>
        <v>0.47916666666666663</v>
      </c>
      <c r="BA482" s="1" t="s">
        <v>2578</v>
      </c>
      <c r="BB482" s="1" t="s">
        <v>2578</v>
      </c>
      <c r="BC482" s="1" t="s">
        <v>1794</v>
      </c>
      <c r="BD482" s="1">
        <v>4</v>
      </c>
      <c r="BE482" s="1" t="s">
        <v>1934</v>
      </c>
      <c r="BF482" s="1" t="s">
        <v>75</v>
      </c>
      <c r="BG482" s="1" t="s">
        <v>75</v>
      </c>
      <c r="BH482" s="1" t="s">
        <v>88</v>
      </c>
      <c r="BI482" s="1" t="s">
        <v>79</v>
      </c>
      <c r="BJ482" s="1" t="s">
        <v>72</v>
      </c>
      <c r="BK482" s="1" t="s">
        <v>2321</v>
      </c>
      <c r="BL482" s="1" t="s">
        <v>72</v>
      </c>
      <c r="BM482" s="1" t="s">
        <v>72</v>
      </c>
      <c r="BN482" s="1" t="s">
        <v>72</v>
      </c>
      <c r="BO482" s="1" t="s">
        <v>72</v>
      </c>
      <c r="BP482" s="1" t="s">
        <v>72</v>
      </c>
      <c r="BQ482" s="1" t="s">
        <v>160</v>
      </c>
      <c r="BR482" s="1"/>
    </row>
    <row r="483" spans="1:70" ht="20.45" customHeight="1">
      <c r="A483" s="1">
        <v>220135</v>
      </c>
      <c r="B483" s="1">
        <v>220135</v>
      </c>
      <c r="C483" s="1" t="s">
        <v>71</v>
      </c>
      <c r="D483" s="3">
        <v>44719</v>
      </c>
      <c r="E483" s="4">
        <v>0.61458333333333337</v>
      </c>
      <c r="F483" s="5">
        <v>44713</v>
      </c>
      <c r="G483" s="3">
        <v>44719</v>
      </c>
      <c r="H483" s="4">
        <v>0.92361111111111116</v>
      </c>
      <c r="I483" s="4">
        <f t="shared" si="29"/>
        <v>0.30902777777777779</v>
      </c>
      <c r="J483" s="1">
        <v>10</v>
      </c>
      <c r="K483" s="1" t="s">
        <v>1896</v>
      </c>
      <c r="L483" s="1" t="s">
        <v>2579</v>
      </c>
      <c r="M483" s="1" t="s">
        <v>75</v>
      </c>
      <c r="N483" s="1" t="s">
        <v>170</v>
      </c>
      <c r="O483" s="1" t="s">
        <v>473</v>
      </c>
      <c r="P483" s="1" t="s">
        <v>78</v>
      </c>
      <c r="Q483" s="1" t="s">
        <v>78</v>
      </c>
      <c r="R483" s="1" t="s">
        <v>1927</v>
      </c>
      <c r="S483" s="1" t="s">
        <v>1927</v>
      </c>
      <c r="T483" s="34" t="s">
        <v>72</v>
      </c>
      <c r="U483" s="1" t="s">
        <v>2580</v>
      </c>
      <c r="V483" s="1" t="s">
        <v>80</v>
      </c>
      <c r="W483" s="1" t="s">
        <v>778</v>
      </c>
      <c r="X483" s="1" t="s">
        <v>779</v>
      </c>
      <c r="Y483" s="1" t="s">
        <v>780</v>
      </c>
      <c r="Z483" s="1" t="s">
        <v>291</v>
      </c>
      <c r="AA483" s="1" t="s">
        <v>72</v>
      </c>
      <c r="AB483" s="1" t="s">
        <v>292</v>
      </c>
      <c r="AC483" s="1" t="s">
        <v>292</v>
      </c>
      <c r="AD483" s="1" t="s">
        <v>126</v>
      </c>
      <c r="AE483" s="1">
        <v>43</v>
      </c>
      <c r="AF483" s="1" t="s">
        <v>88</v>
      </c>
      <c r="AG483" s="1">
        <v>7.2</v>
      </c>
      <c r="AH483" s="1" t="s">
        <v>414</v>
      </c>
      <c r="AI483" s="1" t="s">
        <v>90</v>
      </c>
      <c r="AJ483" s="1" t="s">
        <v>91</v>
      </c>
      <c r="AK483" s="1" t="s">
        <v>216</v>
      </c>
      <c r="AL483" s="1" t="s">
        <v>72</v>
      </c>
      <c r="AM483" s="1" t="s">
        <v>72</v>
      </c>
      <c r="AN483" s="1" t="s">
        <v>72</v>
      </c>
      <c r="AO483" s="1" t="s">
        <v>72</v>
      </c>
      <c r="AP483" s="1">
        <v>12</v>
      </c>
      <c r="AQ483" s="1" t="s">
        <v>2573</v>
      </c>
      <c r="AR483" s="1" t="s">
        <v>72</v>
      </c>
      <c r="AS483" s="1" t="s">
        <v>72</v>
      </c>
      <c r="AT483" s="1" t="s">
        <v>72</v>
      </c>
      <c r="AU483" s="3">
        <v>44719</v>
      </c>
      <c r="AV483" s="4">
        <v>0.96875</v>
      </c>
      <c r="AW483" s="24">
        <v>1.0069444444444444</v>
      </c>
      <c r="AX483" s="4">
        <f>AW483-AV483</f>
        <v>3.819444444444442E-2</v>
      </c>
      <c r="AY483" s="4">
        <f t="shared" si="40"/>
        <v>8.3333333333333259E-2</v>
      </c>
      <c r="AZ483" s="4">
        <f t="shared" si="41"/>
        <v>0.39236111111111105</v>
      </c>
      <c r="BA483" s="1" t="s">
        <v>2581</v>
      </c>
      <c r="BB483" s="1" t="s">
        <v>2581</v>
      </c>
      <c r="BC483" s="1" t="s">
        <v>1794</v>
      </c>
      <c r="BD483" s="1">
        <v>4</v>
      </c>
      <c r="BE483" s="1" t="s">
        <v>1934</v>
      </c>
      <c r="BF483" s="1" t="s">
        <v>75</v>
      </c>
      <c r="BG483" s="1" t="s">
        <v>75</v>
      </c>
      <c r="BH483" s="1" t="s">
        <v>88</v>
      </c>
      <c r="BI483" s="1" t="s">
        <v>79</v>
      </c>
      <c r="BJ483" s="1" t="s">
        <v>707</v>
      </c>
      <c r="BK483" s="1" t="s">
        <v>72</v>
      </c>
      <c r="BL483" s="1" t="s">
        <v>72</v>
      </c>
      <c r="BM483" s="1">
        <v>10</v>
      </c>
      <c r="BN483" s="1" t="s">
        <v>72</v>
      </c>
      <c r="BO483" s="1" t="s">
        <v>72</v>
      </c>
      <c r="BP483" s="1" t="s">
        <v>72</v>
      </c>
      <c r="BQ483" s="1" t="s">
        <v>160</v>
      </c>
      <c r="BR483" s="1"/>
    </row>
    <row r="484" spans="1:70" ht="20.45" customHeight="1">
      <c r="A484" s="1" t="s">
        <v>2582</v>
      </c>
      <c r="B484" s="1">
        <v>220136</v>
      </c>
      <c r="C484" s="1" t="s">
        <v>71</v>
      </c>
      <c r="D484" s="3">
        <v>44721</v>
      </c>
      <c r="E484" s="4">
        <v>0.59027777777777779</v>
      </c>
      <c r="F484" s="5">
        <v>44713</v>
      </c>
      <c r="G484" s="3">
        <v>44721</v>
      </c>
      <c r="H484" s="4">
        <v>0.63194444444444442</v>
      </c>
      <c r="I484" s="4">
        <f t="shared" si="29"/>
        <v>4.166666666666663E-2</v>
      </c>
      <c r="J484" s="1">
        <v>57</v>
      </c>
      <c r="K484" s="1" t="s">
        <v>2302</v>
      </c>
      <c r="L484" s="1" t="s">
        <v>2583</v>
      </c>
      <c r="M484" s="1" t="s">
        <v>75</v>
      </c>
      <c r="N484" s="1" t="s">
        <v>1462</v>
      </c>
      <c r="O484" s="1" t="s">
        <v>77</v>
      </c>
      <c r="P484" s="1" t="s">
        <v>78</v>
      </c>
      <c r="Q484" s="1" t="s">
        <v>78</v>
      </c>
      <c r="R484" s="1" t="s">
        <v>1898</v>
      </c>
      <c r="S484" s="1" t="s">
        <v>1898</v>
      </c>
      <c r="T484" s="34" t="s">
        <v>72</v>
      </c>
      <c r="U484" s="1" t="s">
        <v>2584</v>
      </c>
      <c r="V484" s="1" t="s">
        <v>2306</v>
      </c>
      <c r="W484" s="1" t="s">
        <v>2307</v>
      </c>
      <c r="X484" s="1" t="s">
        <v>2307</v>
      </c>
      <c r="Y484" s="1" t="s">
        <v>2308</v>
      </c>
      <c r="Z484" s="1" t="s">
        <v>490</v>
      </c>
      <c r="AA484" s="1" t="s">
        <v>72</v>
      </c>
      <c r="AB484" s="1" t="s">
        <v>491</v>
      </c>
      <c r="AC484" s="1" t="s">
        <v>492</v>
      </c>
      <c r="AD484" s="1" t="s">
        <v>87</v>
      </c>
      <c r="AE484" s="1">
        <v>52</v>
      </c>
      <c r="AF484" s="1" t="s">
        <v>88</v>
      </c>
      <c r="AG484" s="1">
        <v>5.0999999999999996</v>
      </c>
      <c r="AH484" s="1" t="s">
        <v>299</v>
      </c>
      <c r="AI484" s="1" t="s">
        <v>90</v>
      </c>
      <c r="AJ484" s="1" t="s">
        <v>91</v>
      </c>
      <c r="AK484" s="1" t="s">
        <v>92</v>
      </c>
      <c r="AL484" s="1" t="s">
        <v>72</v>
      </c>
      <c r="AM484" s="1" t="s">
        <v>244</v>
      </c>
      <c r="AN484" s="1">
        <v>1</v>
      </c>
      <c r="AO484" s="1" t="s">
        <v>2585</v>
      </c>
      <c r="AP484" s="1" t="s">
        <v>72</v>
      </c>
      <c r="AQ484" s="1" t="s">
        <v>72</v>
      </c>
      <c r="AR484" s="1" t="s">
        <v>72</v>
      </c>
      <c r="AS484" s="1" t="s">
        <v>72</v>
      </c>
      <c r="AT484" s="1" t="s">
        <v>72</v>
      </c>
      <c r="AU484" s="3">
        <v>44721</v>
      </c>
      <c r="AV484" s="4">
        <v>0.65277777777777779</v>
      </c>
      <c r="AW484" s="4">
        <v>0.73263888888888884</v>
      </c>
      <c r="AX484" s="4">
        <f>AW484-AV484</f>
        <v>7.9861111111111049E-2</v>
      </c>
      <c r="AY484" s="4">
        <f t="shared" si="40"/>
        <v>0.10069444444444442</v>
      </c>
      <c r="AZ484" s="4">
        <f t="shared" si="41"/>
        <v>0.14236111111111105</v>
      </c>
      <c r="BA484" s="1" t="s">
        <v>2586</v>
      </c>
      <c r="BB484" s="1" t="s">
        <v>2586</v>
      </c>
      <c r="BC484" s="1" t="s">
        <v>1794</v>
      </c>
      <c r="BD484" s="1">
        <v>4</v>
      </c>
      <c r="BE484" s="1" t="s">
        <v>95</v>
      </c>
      <c r="BF484" s="1" t="s">
        <v>75</v>
      </c>
      <c r="BG484" s="1" t="s">
        <v>75</v>
      </c>
      <c r="BH484" s="1" t="s">
        <v>88</v>
      </c>
      <c r="BI484" s="1" t="s">
        <v>96</v>
      </c>
      <c r="BJ484" s="1" t="s">
        <v>72</v>
      </c>
      <c r="BK484" s="1" t="s">
        <v>2321</v>
      </c>
      <c r="BL484" s="1" t="s">
        <v>2587</v>
      </c>
      <c r="BM484" s="1">
        <v>49</v>
      </c>
      <c r="BN484" s="1" t="s">
        <v>72</v>
      </c>
      <c r="BO484" s="1" t="s">
        <v>72</v>
      </c>
      <c r="BP484" s="1" t="s">
        <v>72</v>
      </c>
      <c r="BQ484" s="21" t="s">
        <v>99</v>
      </c>
      <c r="BR484" s="21" t="s">
        <v>100</v>
      </c>
    </row>
    <row r="485" spans="1:70" ht="20.45" customHeight="1">
      <c r="A485" s="1" t="s">
        <v>2588</v>
      </c>
      <c r="B485" s="1">
        <v>220136</v>
      </c>
      <c r="C485" s="1" t="s">
        <v>497</v>
      </c>
      <c r="D485" s="3">
        <v>44721</v>
      </c>
      <c r="E485" s="4">
        <v>0.59027777777777779</v>
      </c>
      <c r="F485" s="5">
        <v>44713</v>
      </c>
      <c r="G485" s="3">
        <v>44721</v>
      </c>
      <c r="H485" s="4">
        <v>0.63194444444444442</v>
      </c>
      <c r="I485" s="4">
        <f t="shared" si="29"/>
        <v>4.166666666666663E-2</v>
      </c>
      <c r="J485" s="1">
        <v>57</v>
      </c>
      <c r="K485" s="1" t="s">
        <v>2302</v>
      </c>
      <c r="L485" s="1" t="s">
        <v>2583</v>
      </c>
      <c r="M485" s="1" t="s">
        <v>75</v>
      </c>
      <c r="N485" s="1" t="s">
        <v>2247</v>
      </c>
      <c r="O485" s="1" t="s">
        <v>497</v>
      </c>
      <c r="P485" s="1" t="s">
        <v>78</v>
      </c>
      <c r="Q485" s="1" t="s">
        <v>78</v>
      </c>
      <c r="R485" s="1" t="s">
        <v>1898</v>
      </c>
      <c r="S485" s="1" t="s">
        <v>1898</v>
      </c>
      <c r="T485" s="34" t="s">
        <v>72</v>
      </c>
      <c r="U485" s="75" t="s">
        <v>72</v>
      </c>
      <c r="V485" s="1" t="s">
        <v>2306</v>
      </c>
      <c r="W485" s="1" t="s">
        <v>2307</v>
      </c>
      <c r="X485" s="1" t="s">
        <v>2307</v>
      </c>
      <c r="Y485" s="1" t="s">
        <v>2308</v>
      </c>
      <c r="Z485" s="1" t="s">
        <v>490</v>
      </c>
      <c r="AA485" s="1" t="s">
        <v>72</v>
      </c>
      <c r="AB485" s="1" t="s">
        <v>491</v>
      </c>
      <c r="AC485" s="1" t="s">
        <v>492</v>
      </c>
      <c r="AD485" s="1" t="s">
        <v>87</v>
      </c>
      <c r="AE485" s="1">
        <v>52</v>
      </c>
      <c r="AF485" s="1" t="s">
        <v>88</v>
      </c>
      <c r="AG485" s="1">
        <v>5.0999999999999996</v>
      </c>
      <c r="AH485" s="1" t="s">
        <v>299</v>
      </c>
      <c r="AI485" s="1" t="s">
        <v>90</v>
      </c>
      <c r="AJ485" s="1" t="s">
        <v>91</v>
      </c>
      <c r="AK485" s="1" t="s">
        <v>92</v>
      </c>
      <c r="AL485" s="1" t="s">
        <v>72</v>
      </c>
      <c r="AM485" s="1" t="s">
        <v>244</v>
      </c>
      <c r="AN485" s="1">
        <v>1</v>
      </c>
      <c r="AO485" s="1" t="s">
        <v>2585</v>
      </c>
      <c r="AP485" s="1" t="s">
        <v>72</v>
      </c>
      <c r="AQ485" s="1" t="s">
        <v>72</v>
      </c>
      <c r="AR485" s="1" t="s">
        <v>72</v>
      </c>
      <c r="AS485" s="1" t="s">
        <v>72</v>
      </c>
      <c r="AT485" s="1" t="s">
        <v>72</v>
      </c>
      <c r="AU485" s="3">
        <v>44721</v>
      </c>
      <c r="AV485" s="4">
        <v>0.65277777777777779</v>
      </c>
      <c r="AW485" s="4">
        <v>0.71180555555555547</v>
      </c>
      <c r="AX485" s="4">
        <f>AW485-AV485</f>
        <v>5.9027777777777679E-2</v>
      </c>
      <c r="AY485" s="4">
        <f t="shared" si="40"/>
        <v>7.9861111111111049E-2</v>
      </c>
      <c r="AZ485" s="4">
        <f t="shared" si="41"/>
        <v>0.12152777777777768</v>
      </c>
      <c r="BA485" s="1" t="s">
        <v>2586</v>
      </c>
      <c r="BB485" s="1" t="s">
        <v>2586</v>
      </c>
      <c r="BC485" s="1" t="s">
        <v>1794</v>
      </c>
      <c r="BD485" s="1">
        <v>4</v>
      </c>
      <c r="BE485" s="1" t="s">
        <v>95</v>
      </c>
      <c r="BF485" s="1" t="s">
        <v>75</v>
      </c>
      <c r="BG485" s="1" t="s">
        <v>75</v>
      </c>
      <c r="BH485" s="1" t="s">
        <v>88</v>
      </c>
      <c r="BI485" s="1" t="s">
        <v>72</v>
      </c>
      <c r="BJ485" s="1" t="s">
        <v>72</v>
      </c>
      <c r="BK485" s="1" t="s">
        <v>2321</v>
      </c>
      <c r="BL485" s="1" t="s">
        <v>2589</v>
      </c>
      <c r="BM485" s="1">
        <v>68</v>
      </c>
      <c r="BN485" s="1" t="s">
        <v>72</v>
      </c>
      <c r="BO485" s="1" t="s">
        <v>72</v>
      </c>
      <c r="BP485" s="1" t="s">
        <v>72</v>
      </c>
      <c r="BQ485" s="1" t="s">
        <v>72</v>
      </c>
      <c r="BR485" s="1"/>
    </row>
    <row r="486" spans="1:70" ht="20.45" customHeight="1">
      <c r="A486" s="1" t="s">
        <v>2590</v>
      </c>
      <c r="B486" s="1">
        <v>220137</v>
      </c>
      <c r="C486" s="1" t="s">
        <v>71</v>
      </c>
      <c r="D486" s="3">
        <v>44725</v>
      </c>
      <c r="E486" s="4">
        <v>0.5395833333333333</v>
      </c>
      <c r="F486" s="5">
        <v>44713</v>
      </c>
      <c r="G486" s="3">
        <v>44725</v>
      </c>
      <c r="H486" s="4">
        <v>0.89166666666666661</v>
      </c>
      <c r="I486" s="4">
        <f>H486-E486</f>
        <v>0.3520833333333333</v>
      </c>
      <c r="J486" s="1">
        <v>2</v>
      </c>
      <c r="K486" s="1" t="s">
        <v>1896</v>
      </c>
      <c r="L486" s="1" t="s">
        <v>2591</v>
      </c>
      <c r="M486" s="1" t="s">
        <v>75</v>
      </c>
      <c r="N486" s="1" t="s">
        <v>2539</v>
      </c>
      <c r="O486" s="1" t="s">
        <v>77</v>
      </c>
      <c r="P486" s="1" t="s">
        <v>78</v>
      </c>
      <c r="Q486" s="1" t="s">
        <v>78</v>
      </c>
      <c r="R486" s="1" t="s">
        <v>1898</v>
      </c>
      <c r="S486" s="1" t="s">
        <v>1898</v>
      </c>
      <c r="T486" s="34" t="s">
        <v>72</v>
      </c>
      <c r="U486" s="1" t="s">
        <v>2592</v>
      </c>
      <c r="V486" s="1" t="s">
        <v>80</v>
      </c>
      <c r="W486" s="1" t="s">
        <v>778</v>
      </c>
      <c r="X486" s="1" t="s">
        <v>779</v>
      </c>
      <c r="Y486" s="1" t="s">
        <v>780</v>
      </c>
      <c r="Z486" s="1" t="s">
        <v>84</v>
      </c>
      <c r="AA486" s="1" t="s">
        <v>72</v>
      </c>
      <c r="AB486" s="1" t="s">
        <v>140</v>
      </c>
      <c r="AC486" s="1" t="s">
        <v>140</v>
      </c>
      <c r="AD486" s="1" t="s">
        <v>87</v>
      </c>
      <c r="AE486" s="1">
        <v>40</v>
      </c>
      <c r="AF486" s="1" t="s">
        <v>88</v>
      </c>
      <c r="AG486" s="1">
        <v>6.2</v>
      </c>
      <c r="AH486" s="1" t="s">
        <v>954</v>
      </c>
      <c r="AI486" s="1" t="s">
        <v>90</v>
      </c>
      <c r="AJ486" s="1" t="s">
        <v>91</v>
      </c>
      <c r="AK486" s="1" t="s">
        <v>216</v>
      </c>
      <c r="AL486" s="1" t="s">
        <v>72</v>
      </c>
      <c r="AM486" s="1" t="s">
        <v>217</v>
      </c>
      <c r="AN486" s="1" t="s">
        <v>72</v>
      </c>
      <c r="AO486" s="43" t="s">
        <v>2593</v>
      </c>
      <c r="AP486" s="1">
        <v>5</v>
      </c>
      <c r="AQ486" s="1" t="s">
        <v>2573</v>
      </c>
      <c r="AR486" s="1" t="s">
        <v>220</v>
      </c>
      <c r="AS486" s="1" t="s">
        <v>72</v>
      </c>
      <c r="AT486" s="1" t="s">
        <v>72</v>
      </c>
      <c r="AU486" s="3">
        <v>44725</v>
      </c>
      <c r="AV486" s="4">
        <v>0.92708333333333337</v>
      </c>
      <c r="AW486" s="4">
        <v>0.98958333333333337</v>
      </c>
      <c r="AX486" s="4">
        <f>AW486-AV486</f>
        <v>6.25E-2</v>
      </c>
      <c r="AY486" s="4">
        <f t="shared" si="40"/>
        <v>9.7916666666666763E-2</v>
      </c>
      <c r="AZ486" s="4">
        <f t="shared" si="41"/>
        <v>0.45000000000000007</v>
      </c>
      <c r="BA486" s="1" t="s">
        <v>2594</v>
      </c>
      <c r="BB486" s="1" t="s">
        <v>2594</v>
      </c>
      <c r="BC486" s="1" t="s">
        <v>1794</v>
      </c>
      <c r="BD486" s="1">
        <v>4</v>
      </c>
      <c r="BE486" s="1" t="s">
        <v>183</v>
      </c>
      <c r="BF486" s="1" t="s">
        <v>75</v>
      </c>
      <c r="BG486" s="1" t="s">
        <v>72</v>
      </c>
      <c r="BH486" s="1" t="s">
        <v>88</v>
      </c>
      <c r="BI486" s="1" t="s">
        <v>96</v>
      </c>
      <c r="BJ486" s="1" t="s">
        <v>72</v>
      </c>
      <c r="BK486" s="1" t="s">
        <v>2321</v>
      </c>
      <c r="BL486" s="1" t="s">
        <v>2595</v>
      </c>
      <c r="BM486" s="1">
        <v>66</v>
      </c>
      <c r="BN486" s="1" t="s">
        <v>72</v>
      </c>
      <c r="BO486" s="1" t="s">
        <v>72</v>
      </c>
      <c r="BP486" s="1" t="s">
        <v>72</v>
      </c>
      <c r="BQ486" s="21" t="s">
        <v>99</v>
      </c>
      <c r="BR486" s="21" t="s">
        <v>100</v>
      </c>
    </row>
    <row r="487" spans="1:70" ht="20.45" customHeight="1">
      <c r="A487" s="1" t="s">
        <v>2596</v>
      </c>
      <c r="B487" s="1">
        <v>220137</v>
      </c>
      <c r="C487" s="1" t="s">
        <v>71</v>
      </c>
      <c r="D487" s="3">
        <v>44725</v>
      </c>
      <c r="E487" s="4">
        <v>0.5395833333333333</v>
      </c>
      <c r="F487" s="5">
        <v>44713</v>
      </c>
      <c r="G487" s="3">
        <v>44725</v>
      </c>
      <c r="H487" s="4">
        <v>0.89166666666666661</v>
      </c>
      <c r="I487" s="4">
        <f t="shared" si="29"/>
        <v>0.3520833333333333</v>
      </c>
      <c r="J487" s="1">
        <v>2</v>
      </c>
      <c r="K487" s="1" t="s">
        <v>1896</v>
      </c>
      <c r="L487" s="1" t="s">
        <v>2591</v>
      </c>
      <c r="M487" s="1" t="s">
        <v>75</v>
      </c>
      <c r="N487" s="1" t="s">
        <v>2597</v>
      </c>
      <c r="O487" s="1" t="s">
        <v>77</v>
      </c>
      <c r="P487" s="1" t="s">
        <v>78</v>
      </c>
      <c r="Q487" s="1" t="s">
        <v>78</v>
      </c>
      <c r="R487" s="1" t="s">
        <v>1898</v>
      </c>
      <c r="S487" s="1" t="s">
        <v>1898</v>
      </c>
      <c r="T487" s="34" t="s">
        <v>72</v>
      </c>
      <c r="U487" s="75" t="s">
        <v>72</v>
      </c>
      <c r="V487" s="1" t="s">
        <v>80</v>
      </c>
      <c r="W487" s="1" t="s">
        <v>778</v>
      </c>
      <c r="X487" s="1" t="s">
        <v>779</v>
      </c>
      <c r="Y487" s="1" t="s">
        <v>780</v>
      </c>
      <c r="Z487" s="1" t="s">
        <v>84</v>
      </c>
      <c r="AA487" s="1" t="s">
        <v>72</v>
      </c>
      <c r="AB487" s="1" t="s">
        <v>140</v>
      </c>
      <c r="AC487" s="1" t="s">
        <v>140</v>
      </c>
      <c r="AD487" s="1" t="s">
        <v>87</v>
      </c>
      <c r="AE487" s="1">
        <v>40</v>
      </c>
      <c r="AF487" s="1" t="s">
        <v>88</v>
      </c>
      <c r="AG487" s="1">
        <v>6.2</v>
      </c>
      <c r="AH487" s="1" t="s">
        <v>954</v>
      </c>
      <c r="AI487" s="1" t="s">
        <v>90</v>
      </c>
      <c r="AJ487" s="1" t="s">
        <v>91</v>
      </c>
      <c r="AK487" s="1" t="s">
        <v>216</v>
      </c>
      <c r="AL487" s="1" t="s">
        <v>72</v>
      </c>
      <c r="AM487" s="1" t="s">
        <v>217</v>
      </c>
      <c r="AN487" s="1" t="s">
        <v>72</v>
      </c>
      <c r="AO487" s="43" t="s">
        <v>2593</v>
      </c>
      <c r="AP487" s="1">
        <v>5</v>
      </c>
      <c r="AQ487" s="1" t="s">
        <v>2573</v>
      </c>
      <c r="AR487" s="1" t="s">
        <v>220</v>
      </c>
      <c r="AS487" s="1" t="s">
        <v>72</v>
      </c>
      <c r="AT487" s="1" t="s">
        <v>72</v>
      </c>
      <c r="AU487" s="3">
        <v>44725</v>
      </c>
      <c r="AV487" s="4">
        <v>0.92708333333333337</v>
      </c>
      <c r="AW487" s="4">
        <v>0.98958333333333337</v>
      </c>
      <c r="AX487" s="4">
        <f t="shared" ref="AX487" si="42">AW487-AV487</f>
        <v>6.25E-2</v>
      </c>
      <c r="AY487" s="4">
        <f t="shared" si="40"/>
        <v>9.7916666666666763E-2</v>
      </c>
      <c r="AZ487" s="4">
        <f t="shared" si="41"/>
        <v>0.45000000000000007</v>
      </c>
      <c r="BA487" s="1" t="s">
        <v>2594</v>
      </c>
      <c r="BB487" s="1" t="s">
        <v>2594</v>
      </c>
      <c r="BC487" s="1" t="s">
        <v>1794</v>
      </c>
      <c r="BD487" s="1">
        <v>4</v>
      </c>
      <c r="BE487" s="1" t="s">
        <v>183</v>
      </c>
      <c r="BF487" s="1" t="s">
        <v>72</v>
      </c>
      <c r="BG487" s="1" t="s">
        <v>72</v>
      </c>
      <c r="BH487" s="1" t="s">
        <v>88</v>
      </c>
      <c r="BI487" s="1" t="s">
        <v>96</v>
      </c>
      <c r="BJ487" s="1" t="s">
        <v>72</v>
      </c>
      <c r="BK487" s="1" t="s">
        <v>2598</v>
      </c>
      <c r="BL487" s="1" t="s">
        <v>2599</v>
      </c>
      <c r="BM487" s="1">
        <v>31</v>
      </c>
      <c r="BN487" s="1" t="s">
        <v>72</v>
      </c>
      <c r="BO487" s="1" t="s">
        <v>72</v>
      </c>
      <c r="BP487" s="1" t="s">
        <v>72</v>
      </c>
      <c r="BQ487" s="21" t="s">
        <v>99</v>
      </c>
      <c r="BR487" s="21" t="s">
        <v>100</v>
      </c>
    </row>
    <row r="488" spans="1:70" ht="20.45" customHeight="1">
      <c r="A488" s="1" t="s">
        <v>2600</v>
      </c>
      <c r="B488" s="1">
        <v>220138</v>
      </c>
      <c r="C488" s="1" t="s">
        <v>71</v>
      </c>
      <c r="D488" s="3">
        <v>44726</v>
      </c>
      <c r="E488" s="4">
        <v>0.54652777777777783</v>
      </c>
      <c r="F488" s="5">
        <v>44713</v>
      </c>
      <c r="G488" s="3">
        <v>44726</v>
      </c>
      <c r="H488" s="4">
        <v>0.58888888888888891</v>
      </c>
      <c r="I488" s="4">
        <f>H488-E488</f>
        <v>4.2361111111111072E-2</v>
      </c>
      <c r="J488" s="1">
        <v>8</v>
      </c>
      <c r="K488" s="1" t="s">
        <v>1896</v>
      </c>
      <c r="L488" s="1" t="s">
        <v>2601</v>
      </c>
      <c r="M488" s="1" t="s">
        <v>75</v>
      </c>
      <c r="N488" s="1" t="s">
        <v>2539</v>
      </c>
      <c r="O488" s="1" t="s">
        <v>77</v>
      </c>
      <c r="P488" s="1" t="s">
        <v>78</v>
      </c>
      <c r="Q488" s="1" t="s">
        <v>78</v>
      </c>
      <c r="R488" s="1" t="s">
        <v>1898</v>
      </c>
      <c r="S488" s="1" t="s">
        <v>1898</v>
      </c>
      <c r="T488" s="34" t="s">
        <v>72</v>
      </c>
      <c r="U488" s="1" t="s">
        <v>2602</v>
      </c>
      <c r="V488" s="1" t="s">
        <v>1900</v>
      </c>
      <c r="W488" s="1" t="s">
        <v>813</v>
      </c>
      <c r="X488" s="1" t="s">
        <v>813</v>
      </c>
      <c r="Y488" s="1" t="s">
        <v>814</v>
      </c>
      <c r="Z488" s="1" t="s">
        <v>84</v>
      </c>
      <c r="AA488" s="1" t="s">
        <v>72</v>
      </c>
      <c r="AB488" s="1" t="s">
        <v>140</v>
      </c>
      <c r="AC488" s="1" t="s">
        <v>181</v>
      </c>
      <c r="AD488" s="1" t="s">
        <v>87</v>
      </c>
      <c r="AE488" s="1">
        <v>51</v>
      </c>
      <c r="AF488" s="1" t="s">
        <v>88</v>
      </c>
      <c r="AG488" s="1">
        <v>6.1</v>
      </c>
      <c r="AH488" s="1" t="s">
        <v>2344</v>
      </c>
      <c r="AI488" s="1" t="s">
        <v>90</v>
      </c>
      <c r="AJ488" s="1" t="s">
        <v>91</v>
      </c>
      <c r="AK488" s="1" t="s">
        <v>92</v>
      </c>
      <c r="AL488" s="1" t="s">
        <v>72</v>
      </c>
      <c r="AM488" s="1" t="s">
        <v>217</v>
      </c>
      <c r="AN488" s="1">
        <v>3</v>
      </c>
      <c r="AO488" s="42" t="s">
        <v>1923</v>
      </c>
      <c r="AP488" s="1" t="s">
        <v>72</v>
      </c>
      <c r="AQ488" s="1" t="s">
        <v>72</v>
      </c>
      <c r="AR488" s="1" t="s">
        <v>220</v>
      </c>
      <c r="AS488" s="1" t="s">
        <v>72</v>
      </c>
      <c r="AT488" s="1" t="s">
        <v>72</v>
      </c>
      <c r="AU488" s="3">
        <v>44726</v>
      </c>
      <c r="AV488" s="4">
        <v>0.60069444444444442</v>
      </c>
      <c r="AW488" s="4">
        <v>0.6875</v>
      </c>
      <c r="AX488" s="4">
        <f>AW488-AV488</f>
        <v>8.680555555555558E-2</v>
      </c>
      <c r="AY488" s="4">
        <f t="shared" si="40"/>
        <v>9.8611111111111094E-2</v>
      </c>
      <c r="AZ488" s="4">
        <f t="shared" si="41"/>
        <v>0.14097222222222217</v>
      </c>
      <c r="BA488" s="1" t="s">
        <v>2603</v>
      </c>
      <c r="BB488" s="1" t="s">
        <v>2603</v>
      </c>
      <c r="BC488" s="1" t="s">
        <v>1794</v>
      </c>
      <c r="BD488" s="1">
        <v>4</v>
      </c>
      <c r="BE488" s="1" t="s">
        <v>95</v>
      </c>
      <c r="BF488" s="1" t="s">
        <v>75</v>
      </c>
      <c r="BG488" s="1" t="s">
        <v>75</v>
      </c>
      <c r="BH488" s="1" t="s">
        <v>88</v>
      </c>
      <c r="BI488" s="1" t="s">
        <v>96</v>
      </c>
      <c r="BJ488" s="1" t="s">
        <v>72</v>
      </c>
      <c r="BK488" s="1" t="s">
        <v>2321</v>
      </c>
      <c r="BL488" s="1" t="s">
        <v>2604</v>
      </c>
      <c r="BM488" s="1">
        <v>64</v>
      </c>
      <c r="BN488" s="1" t="s">
        <v>72</v>
      </c>
      <c r="BO488" s="1" t="s">
        <v>72</v>
      </c>
      <c r="BP488" s="1" t="s">
        <v>72</v>
      </c>
      <c r="BQ488" s="21" t="s">
        <v>99</v>
      </c>
      <c r="BR488" s="21" t="s">
        <v>100</v>
      </c>
    </row>
    <row r="489" spans="1:70" ht="20.45" customHeight="1">
      <c r="A489" s="1" t="s">
        <v>2605</v>
      </c>
      <c r="B489" s="1">
        <v>220138</v>
      </c>
      <c r="C489" s="1" t="s">
        <v>71</v>
      </c>
      <c r="D489" s="3">
        <v>44726</v>
      </c>
      <c r="E489" s="4">
        <v>0.54652777777777783</v>
      </c>
      <c r="F489" s="5">
        <v>44713</v>
      </c>
      <c r="G489" s="3">
        <v>44726</v>
      </c>
      <c r="H489" s="4">
        <v>0.58888888888888891</v>
      </c>
      <c r="I489" s="4">
        <f t="shared" si="29"/>
        <v>4.2361111111111072E-2</v>
      </c>
      <c r="J489" s="1">
        <v>8</v>
      </c>
      <c r="K489" s="1" t="s">
        <v>1896</v>
      </c>
      <c r="L489" s="1" t="s">
        <v>2601</v>
      </c>
      <c r="M489" s="1" t="s">
        <v>75</v>
      </c>
      <c r="N489" s="1" t="s">
        <v>2597</v>
      </c>
      <c r="O489" s="1" t="s">
        <v>77</v>
      </c>
      <c r="P489" s="1" t="s">
        <v>78</v>
      </c>
      <c r="Q489" s="1" t="s">
        <v>78</v>
      </c>
      <c r="R489" s="1" t="s">
        <v>1898</v>
      </c>
      <c r="S489" s="1" t="s">
        <v>1898</v>
      </c>
      <c r="T489" s="34" t="s">
        <v>72</v>
      </c>
      <c r="U489" s="75" t="s">
        <v>72</v>
      </c>
      <c r="V489" s="1" t="s">
        <v>1900</v>
      </c>
      <c r="W489" s="1" t="s">
        <v>813</v>
      </c>
      <c r="X489" s="1" t="s">
        <v>813</v>
      </c>
      <c r="Y489" s="1" t="s">
        <v>814</v>
      </c>
      <c r="Z489" s="1" t="s">
        <v>84</v>
      </c>
      <c r="AA489" s="1" t="s">
        <v>72</v>
      </c>
      <c r="AB489" s="1" t="s">
        <v>140</v>
      </c>
      <c r="AC489" s="1" t="s">
        <v>181</v>
      </c>
      <c r="AD489" s="1" t="s">
        <v>87</v>
      </c>
      <c r="AE489" s="1">
        <v>51</v>
      </c>
      <c r="AF489" s="1" t="s">
        <v>88</v>
      </c>
      <c r="AG489" s="1">
        <v>6.1</v>
      </c>
      <c r="AH489" s="1" t="s">
        <v>2344</v>
      </c>
      <c r="AI489" s="1" t="s">
        <v>90</v>
      </c>
      <c r="AJ489" s="1" t="s">
        <v>91</v>
      </c>
      <c r="AK489" s="1" t="s">
        <v>92</v>
      </c>
      <c r="AL489" s="1" t="s">
        <v>72</v>
      </c>
      <c r="AM489" s="1" t="s">
        <v>217</v>
      </c>
      <c r="AN489" s="1">
        <v>3</v>
      </c>
      <c r="AO489" s="42" t="s">
        <v>1923</v>
      </c>
      <c r="AP489" s="1" t="s">
        <v>72</v>
      </c>
      <c r="AQ489" s="1" t="s">
        <v>72</v>
      </c>
      <c r="AR489" s="1" t="s">
        <v>220</v>
      </c>
      <c r="AS489" s="1" t="s">
        <v>72</v>
      </c>
      <c r="AT489" s="1" t="s">
        <v>72</v>
      </c>
      <c r="AU489" s="3">
        <v>44726</v>
      </c>
      <c r="AV489" s="4">
        <v>0.60069444444444442</v>
      </c>
      <c r="AW489" s="4">
        <v>0.6875</v>
      </c>
      <c r="AX489" s="4">
        <f t="shared" ref="AX489:AX510" si="43">AW489-AV489</f>
        <v>8.680555555555558E-2</v>
      </c>
      <c r="AY489" s="4">
        <f t="shared" si="40"/>
        <v>9.8611111111111094E-2</v>
      </c>
      <c r="AZ489" s="4">
        <f t="shared" si="41"/>
        <v>0.14097222222222217</v>
      </c>
      <c r="BA489" s="1" t="s">
        <v>2606</v>
      </c>
      <c r="BB489" s="1" t="s">
        <v>2606</v>
      </c>
      <c r="BC489" s="1" t="s">
        <v>2260</v>
      </c>
      <c r="BD489" s="1">
        <v>4</v>
      </c>
      <c r="BE489" s="1" t="s">
        <v>95</v>
      </c>
      <c r="BF489" s="1" t="s">
        <v>75</v>
      </c>
      <c r="BG489" s="1" t="s">
        <v>75</v>
      </c>
      <c r="BH489" s="1" t="s">
        <v>88</v>
      </c>
      <c r="BI489" s="1" t="s">
        <v>96</v>
      </c>
      <c r="BJ489" s="1" t="s">
        <v>72</v>
      </c>
      <c r="BK489" s="1" t="s">
        <v>2607</v>
      </c>
      <c r="BL489" s="1" t="s">
        <v>2599</v>
      </c>
      <c r="BM489" s="1">
        <v>30</v>
      </c>
      <c r="BN489" s="1" t="s">
        <v>72</v>
      </c>
      <c r="BO489" s="1" t="s">
        <v>72</v>
      </c>
      <c r="BP489" s="1" t="s">
        <v>72</v>
      </c>
      <c r="BQ489" s="21" t="s">
        <v>99</v>
      </c>
      <c r="BR489" s="21" t="s">
        <v>100</v>
      </c>
    </row>
    <row r="490" spans="1:70" ht="20.45" customHeight="1">
      <c r="A490" s="1" t="s">
        <v>2608</v>
      </c>
      <c r="B490" s="1">
        <v>220139</v>
      </c>
      <c r="C490" s="1" t="s">
        <v>71</v>
      </c>
      <c r="D490" s="3">
        <v>44726</v>
      </c>
      <c r="E490" s="4">
        <v>0.52777777777777779</v>
      </c>
      <c r="F490" s="5">
        <v>44713</v>
      </c>
      <c r="G490" s="3">
        <v>44726</v>
      </c>
      <c r="H490" s="4">
        <v>0.90972222222222221</v>
      </c>
      <c r="I490" s="4">
        <f t="shared" si="29"/>
        <v>0.38194444444444442</v>
      </c>
      <c r="J490" s="1">
        <v>10</v>
      </c>
      <c r="K490" s="1" t="s">
        <v>1896</v>
      </c>
      <c r="L490" s="1" t="s">
        <v>2609</v>
      </c>
      <c r="M490" s="1" t="s">
        <v>75</v>
      </c>
      <c r="N490" s="1" t="s">
        <v>2539</v>
      </c>
      <c r="O490" s="1" t="s">
        <v>77</v>
      </c>
      <c r="P490" s="1" t="s">
        <v>78</v>
      </c>
      <c r="Q490" s="1" t="s">
        <v>78</v>
      </c>
      <c r="R490" s="1" t="s">
        <v>1898</v>
      </c>
      <c r="S490" s="1" t="s">
        <v>1898</v>
      </c>
      <c r="T490" s="34" t="s">
        <v>72</v>
      </c>
      <c r="U490" s="1" t="s">
        <v>2610</v>
      </c>
      <c r="V490" s="1" t="s">
        <v>80</v>
      </c>
      <c r="W490" s="1" t="s">
        <v>778</v>
      </c>
      <c r="X490" s="1" t="s">
        <v>779</v>
      </c>
      <c r="Y490" s="1" t="s">
        <v>780</v>
      </c>
      <c r="Z490" s="1" t="s">
        <v>84</v>
      </c>
      <c r="AA490" s="1" t="s">
        <v>72</v>
      </c>
      <c r="AB490" s="1" t="s">
        <v>140</v>
      </c>
      <c r="AC490" s="1" t="s">
        <v>140</v>
      </c>
      <c r="AD490" s="1" t="s">
        <v>126</v>
      </c>
      <c r="AE490" s="1">
        <v>56</v>
      </c>
      <c r="AF490" s="1" t="s">
        <v>88</v>
      </c>
      <c r="AG490" s="1">
        <v>5.0999999999999996</v>
      </c>
      <c r="AH490" s="1" t="s">
        <v>299</v>
      </c>
      <c r="AI490" s="1" t="s">
        <v>90</v>
      </c>
      <c r="AJ490" s="1" t="s">
        <v>91</v>
      </c>
      <c r="AK490" s="1" t="s">
        <v>92</v>
      </c>
      <c r="AL490" s="1" t="s">
        <v>72</v>
      </c>
      <c r="AM490" s="1" t="s">
        <v>229</v>
      </c>
      <c r="AN490" s="1" t="s">
        <v>72</v>
      </c>
      <c r="AO490" s="43" t="s">
        <v>2611</v>
      </c>
      <c r="AP490" s="1" t="s">
        <v>72</v>
      </c>
      <c r="AQ490" s="1" t="s">
        <v>72</v>
      </c>
      <c r="AR490" s="1" t="s">
        <v>220</v>
      </c>
      <c r="AS490" s="1" t="s">
        <v>72</v>
      </c>
      <c r="AT490" s="1" t="s">
        <v>72</v>
      </c>
      <c r="AU490" s="3">
        <v>44726</v>
      </c>
      <c r="AV490" s="4">
        <v>0.92013888888888884</v>
      </c>
      <c r="AW490" s="4">
        <v>0.97222222222222221</v>
      </c>
      <c r="AX490" s="4">
        <f t="shared" si="43"/>
        <v>5.208333333333337E-2</v>
      </c>
      <c r="AY490" s="4">
        <f t="shared" si="40"/>
        <v>6.25E-2</v>
      </c>
      <c r="AZ490" s="4">
        <f t="shared" si="41"/>
        <v>0.44444444444444442</v>
      </c>
      <c r="BA490" s="1" t="s">
        <v>2612</v>
      </c>
      <c r="BB490" s="1" t="s">
        <v>2612</v>
      </c>
      <c r="BC490" s="1" t="s">
        <v>1794</v>
      </c>
      <c r="BD490" s="1">
        <v>4</v>
      </c>
      <c r="BE490" s="1" t="s">
        <v>742</v>
      </c>
      <c r="BF490" s="1" t="s">
        <v>75</v>
      </c>
      <c r="BG490" s="1" t="s">
        <v>75</v>
      </c>
      <c r="BH490" s="1" t="s">
        <v>88</v>
      </c>
      <c r="BI490" s="1" t="s">
        <v>96</v>
      </c>
      <c r="BJ490" s="1" t="s">
        <v>72</v>
      </c>
      <c r="BK490" s="1" t="s">
        <v>72</v>
      </c>
      <c r="BL490" s="1" t="s">
        <v>2613</v>
      </c>
      <c r="BM490" s="1">
        <v>35</v>
      </c>
      <c r="BN490" s="1" t="s">
        <v>72</v>
      </c>
      <c r="BO490" s="1" t="s">
        <v>72</v>
      </c>
      <c r="BP490" s="1" t="s">
        <v>72</v>
      </c>
      <c r="BQ490" s="21" t="s">
        <v>99</v>
      </c>
      <c r="BR490" s="21" t="s">
        <v>100</v>
      </c>
    </row>
    <row r="491" spans="1:70" ht="20.45" customHeight="1">
      <c r="A491" s="1" t="s">
        <v>2614</v>
      </c>
      <c r="B491" s="1">
        <v>220140</v>
      </c>
      <c r="C491" s="1" t="s">
        <v>71</v>
      </c>
      <c r="D491" s="3">
        <v>44727</v>
      </c>
      <c r="E491" s="4">
        <v>0.6020833333333333</v>
      </c>
      <c r="F491" s="5">
        <v>44713</v>
      </c>
      <c r="G491" s="3">
        <v>44727</v>
      </c>
      <c r="H491" s="4">
        <v>0.93888888888888899</v>
      </c>
      <c r="I491" s="4">
        <f>H491-E491</f>
        <v>0.33680555555555569</v>
      </c>
      <c r="J491" s="1">
        <v>2</v>
      </c>
      <c r="K491" s="1" t="s">
        <v>1896</v>
      </c>
      <c r="L491" s="1" t="s">
        <v>2615</v>
      </c>
      <c r="M491" s="1" t="s">
        <v>75</v>
      </c>
      <c r="N491" s="1" t="s">
        <v>2539</v>
      </c>
      <c r="O491" s="1" t="s">
        <v>77</v>
      </c>
      <c r="P491" s="1" t="s">
        <v>78</v>
      </c>
      <c r="Q491" s="1" t="s">
        <v>78</v>
      </c>
      <c r="R491" s="1" t="s">
        <v>1898</v>
      </c>
      <c r="S491" s="1" t="s">
        <v>1898</v>
      </c>
      <c r="T491" s="34" t="s">
        <v>72</v>
      </c>
      <c r="U491" s="1" t="s">
        <v>2543</v>
      </c>
      <c r="V491" s="1" t="s">
        <v>80</v>
      </c>
      <c r="W491" s="1" t="s">
        <v>778</v>
      </c>
      <c r="X491" s="1" t="s">
        <v>779</v>
      </c>
      <c r="Y491" s="1" t="s">
        <v>780</v>
      </c>
      <c r="Z491" s="1" t="s">
        <v>84</v>
      </c>
      <c r="AA491" s="1" t="s">
        <v>72</v>
      </c>
      <c r="AB491" s="1" t="s">
        <v>104</v>
      </c>
      <c r="AC491" s="1" t="s">
        <v>104</v>
      </c>
      <c r="AD491" s="1" t="s">
        <v>126</v>
      </c>
      <c r="AE491" s="1">
        <v>94</v>
      </c>
      <c r="AF491" s="1" t="s">
        <v>88</v>
      </c>
      <c r="AG491" s="1">
        <v>5.9</v>
      </c>
      <c r="AH491" s="1" t="s">
        <v>954</v>
      </c>
      <c r="AI491" s="1" t="s">
        <v>90</v>
      </c>
      <c r="AJ491" s="1" t="s">
        <v>91</v>
      </c>
      <c r="AK491" s="1" t="s">
        <v>92</v>
      </c>
      <c r="AL491" s="1" t="s">
        <v>72</v>
      </c>
      <c r="AM491" s="1" t="s">
        <v>229</v>
      </c>
      <c r="AN491" s="1" t="s">
        <v>72</v>
      </c>
      <c r="AO491" s="43" t="s">
        <v>2611</v>
      </c>
      <c r="AP491" s="1" t="s">
        <v>72</v>
      </c>
      <c r="AQ491" s="1" t="s">
        <v>72</v>
      </c>
      <c r="AR491" s="1" t="s">
        <v>220</v>
      </c>
      <c r="AS491" s="1" t="s">
        <v>72</v>
      </c>
      <c r="AT491" s="1" t="s">
        <v>72</v>
      </c>
      <c r="AU491" s="3">
        <v>44727</v>
      </c>
      <c r="AV491" s="4">
        <v>0.95277777777777783</v>
      </c>
      <c r="AW491" s="4">
        <v>0.99861111111111101</v>
      </c>
      <c r="AX491" s="4">
        <f t="shared" si="43"/>
        <v>4.5833333333333171E-2</v>
      </c>
      <c r="AY491" s="4">
        <f t="shared" si="40"/>
        <v>5.972222222222201E-2</v>
      </c>
      <c r="AZ491" s="4">
        <f t="shared" si="41"/>
        <v>0.3965277777777777</v>
      </c>
      <c r="BA491" s="1" t="s">
        <v>2616</v>
      </c>
      <c r="BB491" s="1" t="s">
        <v>2616</v>
      </c>
      <c r="BC491" s="1" t="s">
        <v>1675</v>
      </c>
      <c r="BD491" s="1">
        <v>4</v>
      </c>
      <c r="BE491" s="1" t="s">
        <v>742</v>
      </c>
      <c r="BF491" s="1" t="s">
        <v>88</v>
      </c>
      <c r="BG491" s="1" t="s">
        <v>88</v>
      </c>
      <c r="BH491" s="1" t="s">
        <v>88</v>
      </c>
      <c r="BI491" s="1" t="s">
        <v>96</v>
      </c>
      <c r="BJ491" s="1" t="s">
        <v>72</v>
      </c>
      <c r="BK491" s="1" t="s">
        <v>2321</v>
      </c>
      <c r="BL491" s="1" t="s">
        <v>2617</v>
      </c>
      <c r="BM491" s="1">
        <v>49</v>
      </c>
      <c r="BN491" s="1" t="s">
        <v>72</v>
      </c>
      <c r="BO491" s="1" t="s">
        <v>72</v>
      </c>
      <c r="BP491" s="1" t="s">
        <v>72</v>
      </c>
      <c r="BQ491" s="21" t="s">
        <v>99</v>
      </c>
      <c r="BR491" s="21" t="s">
        <v>100</v>
      </c>
    </row>
    <row r="492" spans="1:70" ht="20.45" customHeight="1">
      <c r="A492" s="1" t="s">
        <v>2618</v>
      </c>
      <c r="B492" s="1">
        <v>220140</v>
      </c>
      <c r="C492" s="1" t="s">
        <v>71</v>
      </c>
      <c r="D492" s="3">
        <v>44727</v>
      </c>
      <c r="E492" s="4">
        <v>0.6020833333333333</v>
      </c>
      <c r="F492" s="5">
        <v>44713</v>
      </c>
      <c r="G492" s="3">
        <v>44727</v>
      </c>
      <c r="H492" s="4">
        <v>0.93888888888888899</v>
      </c>
      <c r="I492" s="4">
        <f t="shared" ref="I492:I596" si="44">H492-E492</f>
        <v>0.33680555555555569</v>
      </c>
      <c r="J492" s="1">
        <v>2</v>
      </c>
      <c r="K492" s="1" t="s">
        <v>1896</v>
      </c>
      <c r="L492" s="1" t="s">
        <v>2615</v>
      </c>
      <c r="M492" s="1" t="s">
        <v>75</v>
      </c>
      <c r="N492" s="1" t="s">
        <v>2597</v>
      </c>
      <c r="O492" s="1" t="s">
        <v>77</v>
      </c>
      <c r="P492" s="1" t="s">
        <v>78</v>
      </c>
      <c r="Q492" s="1" t="s">
        <v>78</v>
      </c>
      <c r="R492" s="1" t="s">
        <v>1898</v>
      </c>
      <c r="S492" s="1" t="s">
        <v>1898</v>
      </c>
      <c r="T492" s="34" t="s">
        <v>72</v>
      </c>
      <c r="U492" s="75" t="s">
        <v>72</v>
      </c>
      <c r="V492" s="1" t="s">
        <v>80</v>
      </c>
      <c r="W492" s="1" t="s">
        <v>778</v>
      </c>
      <c r="X492" s="1" t="s">
        <v>779</v>
      </c>
      <c r="Y492" s="1" t="s">
        <v>780</v>
      </c>
      <c r="Z492" s="1" t="s">
        <v>84</v>
      </c>
      <c r="AA492" s="1" t="s">
        <v>72</v>
      </c>
      <c r="AB492" s="1" t="s">
        <v>104</v>
      </c>
      <c r="AC492" s="1" t="s">
        <v>104</v>
      </c>
      <c r="AD492" s="1" t="s">
        <v>126</v>
      </c>
      <c r="AE492" s="1">
        <v>94</v>
      </c>
      <c r="AF492" s="1" t="s">
        <v>88</v>
      </c>
      <c r="AG492" s="1">
        <v>5.9</v>
      </c>
      <c r="AH492" s="1" t="s">
        <v>954</v>
      </c>
      <c r="AI492" s="1" t="s">
        <v>90</v>
      </c>
      <c r="AJ492" s="1" t="s">
        <v>91</v>
      </c>
      <c r="AK492" s="1" t="s">
        <v>92</v>
      </c>
      <c r="AL492" s="1" t="s">
        <v>72</v>
      </c>
      <c r="AM492" s="1" t="s">
        <v>229</v>
      </c>
      <c r="AN492" s="1" t="s">
        <v>72</v>
      </c>
      <c r="AO492" s="43" t="s">
        <v>2611</v>
      </c>
      <c r="AP492" s="1" t="s">
        <v>72</v>
      </c>
      <c r="AQ492" s="1" t="s">
        <v>72</v>
      </c>
      <c r="AR492" s="1" t="s">
        <v>220</v>
      </c>
      <c r="AS492" s="1" t="s">
        <v>72</v>
      </c>
      <c r="AT492" s="1" t="s">
        <v>72</v>
      </c>
      <c r="AU492" s="3">
        <v>44727</v>
      </c>
      <c r="AV492" s="4">
        <v>0.95277777777777783</v>
      </c>
      <c r="AW492" s="4">
        <v>0.99861111111111101</v>
      </c>
      <c r="AX492" s="4">
        <f t="shared" si="43"/>
        <v>4.5833333333333171E-2</v>
      </c>
      <c r="AY492" s="4">
        <f t="shared" si="40"/>
        <v>5.972222222222201E-2</v>
      </c>
      <c r="AZ492" s="4">
        <f t="shared" si="41"/>
        <v>0.3965277777777777</v>
      </c>
      <c r="BA492" s="1" t="s">
        <v>2616</v>
      </c>
      <c r="BB492" s="1" t="s">
        <v>2616</v>
      </c>
      <c r="BC492" s="1" t="s">
        <v>1675</v>
      </c>
      <c r="BD492" s="1">
        <v>4</v>
      </c>
      <c r="BE492" s="1" t="s">
        <v>742</v>
      </c>
      <c r="BF492" s="1" t="s">
        <v>88</v>
      </c>
      <c r="BG492" s="1" t="s">
        <v>88</v>
      </c>
      <c r="BH492" s="1" t="s">
        <v>88</v>
      </c>
      <c r="BI492" s="1" t="s">
        <v>96</v>
      </c>
      <c r="BJ492" s="1" t="s">
        <v>72</v>
      </c>
      <c r="BK492" s="1" t="s">
        <v>72</v>
      </c>
      <c r="BL492" s="1" t="s">
        <v>2599</v>
      </c>
      <c r="BM492" s="1">
        <v>21</v>
      </c>
      <c r="BN492" s="1" t="s">
        <v>72</v>
      </c>
      <c r="BO492" s="1" t="s">
        <v>72</v>
      </c>
      <c r="BP492" s="1" t="s">
        <v>72</v>
      </c>
      <c r="BQ492" s="21" t="s">
        <v>99</v>
      </c>
      <c r="BR492" s="21" t="s">
        <v>100</v>
      </c>
    </row>
    <row r="493" spans="1:70" ht="20.45" customHeight="1">
      <c r="A493" s="1" t="s">
        <v>2619</v>
      </c>
      <c r="B493" s="1">
        <v>220141</v>
      </c>
      <c r="C493" s="1" t="s">
        <v>71</v>
      </c>
      <c r="D493" s="3">
        <v>44728</v>
      </c>
      <c r="E493" s="4">
        <v>0.49444444444444446</v>
      </c>
      <c r="F493" s="5">
        <v>44713</v>
      </c>
      <c r="G493" s="3">
        <v>44728</v>
      </c>
      <c r="H493" s="4">
        <v>0.54791666666666672</v>
      </c>
      <c r="I493" s="4">
        <f>H493-E493</f>
        <v>5.3472222222222254E-2</v>
      </c>
      <c r="J493" s="1">
        <v>4</v>
      </c>
      <c r="K493" s="1" t="s">
        <v>1896</v>
      </c>
      <c r="L493" s="1" t="s">
        <v>2620</v>
      </c>
      <c r="M493" s="1" t="s">
        <v>75</v>
      </c>
      <c r="N493" s="1" t="s">
        <v>2539</v>
      </c>
      <c r="O493" s="1" t="s">
        <v>77</v>
      </c>
      <c r="P493" s="1" t="s">
        <v>78</v>
      </c>
      <c r="Q493" s="1" t="s">
        <v>78</v>
      </c>
      <c r="R493" s="1" t="s">
        <v>1898</v>
      </c>
      <c r="S493" s="1" t="s">
        <v>1898</v>
      </c>
      <c r="T493" s="34" t="s">
        <v>72</v>
      </c>
      <c r="U493" s="1" t="s">
        <v>2543</v>
      </c>
      <c r="V493" s="1" t="s">
        <v>1900</v>
      </c>
      <c r="W493" s="1" t="s">
        <v>813</v>
      </c>
      <c r="X493" s="1" t="s">
        <v>813</v>
      </c>
      <c r="Y493" s="1" t="s">
        <v>814</v>
      </c>
      <c r="Z493" s="1" t="s">
        <v>84</v>
      </c>
      <c r="AA493" s="1" t="s">
        <v>72</v>
      </c>
      <c r="AB493" s="1" t="s">
        <v>196</v>
      </c>
      <c r="AC493" s="1" t="s">
        <v>2621</v>
      </c>
      <c r="AD493" s="1" t="s">
        <v>87</v>
      </c>
      <c r="AE493" s="1">
        <v>72</v>
      </c>
      <c r="AF493" s="1" t="s">
        <v>88</v>
      </c>
      <c r="AG493" s="1">
        <v>3.1</v>
      </c>
      <c r="AH493" s="1" t="s">
        <v>954</v>
      </c>
      <c r="AI493" s="1" t="s">
        <v>90</v>
      </c>
      <c r="AJ493" s="1" t="s">
        <v>91</v>
      </c>
      <c r="AK493" s="1" t="s">
        <v>92</v>
      </c>
      <c r="AL493" s="1" t="s">
        <v>72</v>
      </c>
      <c r="AM493" s="1" t="s">
        <v>217</v>
      </c>
      <c r="AN493" s="1">
        <v>2</v>
      </c>
      <c r="AO493" s="42" t="s">
        <v>1843</v>
      </c>
      <c r="AP493" s="1" t="s">
        <v>72</v>
      </c>
      <c r="AQ493" s="1" t="s">
        <v>72</v>
      </c>
      <c r="AR493" s="1" t="s">
        <v>220</v>
      </c>
      <c r="AS493" s="1" t="s">
        <v>72</v>
      </c>
      <c r="AT493" s="1" t="s">
        <v>72</v>
      </c>
      <c r="AU493" s="3">
        <v>44728</v>
      </c>
      <c r="AV493" s="4">
        <v>0.625</v>
      </c>
      <c r="AW493" s="4">
        <v>0.65625</v>
      </c>
      <c r="AX493" s="4">
        <f t="shared" si="43"/>
        <v>3.125E-2</v>
      </c>
      <c r="AY493" s="4">
        <f t="shared" si="40"/>
        <v>0.10833333333333328</v>
      </c>
      <c r="AZ493" s="4">
        <f t="shared" si="41"/>
        <v>0.16180555555555554</v>
      </c>
      <c r="BA493" s="1" t="s">
        <v>2622</v>
      </c>
      <c r="BB493" s="1" t="s">
        <v>2622</v>
      </c>
      <c r="BC493" s="1" t="s">
        <v>1794</v>
      </c>
      <c r="BD493" s="1">
        <v>4</v>
      </c>
      <c r="BE493" s="1" t="s">
        <v>95</v>
      </c>
      <c r="BF493" s="1" t="s">
        <v>75</v>
      </c>
      <c r="BG493" s="1" t="s">
        <v>75</v>
      </c>
      <c r="BH493" s="1" t="s">
        <v>88</v>
      </c>
      <c r="BI493" s="1" t="s">
        <v>96</v>
      </c>
      <c r="BJ493" s="1" t="s">
        <v>72</v>
      </c>
      <c r="BK493" s="1" t="s">
        <v>2321</v>
      </c>
      <c r="BL493" s="1" t="s">
        <v>2617</v>
      </c>
      <c r="BM493" s="1">
        <v>57</v>
      </c>
      <c r="BN493" s="1" t="s">
        <v>72</v>
      </c>
      <c r="BO493" s="1" t="s">
        <v>72</v>
      </c>
      <c r="BP493" s="1" t="s">
        <v>72</v>
      </c>
      <c r="BQ493" s="21" t="s">
        <v>99</v>
      </c>
      <c r="BR493" s="21" t="s">
        <v>100</v>
      </c>
    </row>
    <row r="494" spans="1:70" ht="20.45" customHeight="1">
      <c r="A494" s="1" t="s">
        <v>2623</v>
      </c>
      <c r="B494" s="1">
        <v>220141</v>
      </c>
      <c r="C494" s="1" t="s">
        <v>71</v>
      </c>
      <c r="D494" s="3">
        <v>44728</v>
      </c>
      <c r="E494" s="4">
        <v>0.49444444444444446</v>
      </c>
      <c r="F494" s="5">
        <v>44713</v>
      </c>
      <c r="G494" s="3">
        <v>44728</v>
      </c>
      <c r="H494" s="4">
        <v>0.54791666666666672</v>
      </c>
      <c r="I494" s="4">
        <f t="shared" si="44"/>
        <v>5.3472222222222254E-2</v>
      </c>
      <c r="J494" s="1">
        <v>4</v>
      </c>
      <c r="K494" s="1" t="s">
        <v>1896</v>
      </c>
      <c r="L494" s="1" t="s">
        <v>2620</v>
      </c>
      <c r="M494" s="1" t="s">
        <v>75</v>
      </c>
      <c r="N494" s="1" t="s">
        <v>2597</v>
      </c>
      <c r="O494" s="1" t="s">
        <v>77</v>
      </c>
      <c r="P494" s="1" t="s">
        <v>78</v>
      </c>
      <c r="Q494" s="1" t="s">
        <v>78</v>
      </c>
      <c r="R494" s="1" t="s">
        <v>1898</v>
      </c>
      <c r="S494" s="1" t="s">
        <v>1898</v>
      </c>
      <c r="T494" s="34" t="s">
        <v>72</v>
      </c>
      <c r="U494" s="75" t="s">
        <v>72</v>
      </c>
      <c r="V494" s="1" t="s">
        <v>1900</v>
      </c>
      <c r="W494" s="1" t="s">
        <v>813</v>
      </c>
      <c r="X494" s="1" t="s">
        <v>813</v>
      </c>
      <c r="Y494" s="1" t="s">
        <v>814</v>
      </c>
      <c r="Z494" s="1" t="s">
        <v>84</v>
      </c>
      <c r="AA494" s="1" t="s">
        <v>72</v>
      </c>
      <c r="AB494" s="1" t="s">
        <v>196</v>
      </c>
      <c r="AC494" s="1" t="s">
        <v>2621</v>
      </c>
      <c r="AD494" s="1" t="s">
        <v>87</v>
      </c>
      <c r="AE494" s="1">
        <v>72</v>
      </c>
      <c r="AF494" s="1" t="s">
        <v>88</v>
      </c>
      <c r="AG494" s="1">
        <v>3.1</v>
      </c>
      <c r="AH494" s="1" t="s">
        <v>954</v>
      </c>
      <c r="AI494" s="1" t="s">
        <v>90</v>
      </c>
      <c r="AJ494" s="1" t="s">
        <v>91</v>
      </c>
      <c r="AK494" s="1" t="s">
        <v>92</v>
      </c>
      <c r="AL494" s="1" t="s">
        <v>72</v>
      </c>
      <c r="AM494" s="1" t="s">
        <v>217</v>
      </c>
      <c r="AN494" s="1">
        <v>2</v>
      </c>
      <c r="AO494" s="42" t="s">
        <v>1843</v>
      </c>
      <c r="AP494" s="1" t="s">
        <v>72</v>
      </c>
      <c r="AQ494" s="1" t="s">
        <v>72</v>
      </c>
      <c r="AR494" s="1" t="s">
        <v>220</v>
      </c>
      <c r="AS494" s="1" t="s">
        <v>72</v>
      </c>
      <c r="AT494" s="1" t="s">
        <v>72</v>
      </c>
      <c r="AU494" s="3">
        <v>44728</v>
      </c>
      <c r="AV494" s="4">
        <v>0.625</v>
      </c>
      <c r="AW494" s="4">
        <v>0.65625</v>
      </c>
      <c r="AX494" s="4">
        <f t="shared" si="43"/>
        <v>3.125E-2</v>
      </c>
      <c r="AY494" s="4">
        <f t="shared" si="40"/>
        <v>0.10833333333333328</v>
      </c>
      <c r="AZ494" s="4">
        <f t="shared" si="41"/>
        <v>0.16180555555555554</v>
      </c>
      <c r="BA494" s="1" t="s">
        <v>2622</v>
      </c>
      <c r="BB494" s="1" t="s">
        <v>2622</v>
      </c>
      <c r="BC494" s="1" t="s">
        <v>1794</v>
      </c>
      <c r="BD494" s="1">
        <v>4</v>
      </c>
      <c r="BE494" s="1" t="s">
        <v>95</v>
      </c>
      <c r="BF494" s="1" t="s">
        <v>75</v>
      </c>
      <c r="BG494" s="1" t="s">
        <v>75</v>
      </c>
      <c r="BH494" s="1" t="s">
        <v>88</v>
      </c>
      <c r="BI494" s="1" t="s">
        <v>96</v>
      </c>
      <c r="BJ494" s="1" t="s">
        <v>72</v>
      </c>
      <c r="BK494" s="1" t="s">
        <v>2321</v>
      </c>
      <c r="BL494" s="1" t="s">
        <v>2624</v>
      </c>
      <c r="BM494" s="1">
        <v>21</v>
      </c>
      <c r="BN494" s="1" t="s">
        <v>72</v>
      </c>
      <c r="BO494" s="1" t="s">
        <v>72</v>
      </c>
      <c r="BP494" s="1" t="s">
        <v>72</v>
      </c>
      <c r="BQ494" s="21" t="s">
        <v>99</v>
      </c>
      <c r="BR494" s="21" t="s">
        <v>100</v>
      </c>
    </row>
    <row r="495" spans="1:70" ht="20.45" customHeight="1">
      <c r="A495" s="1" t="s">
        <v>2625</v>
      </c>
      <c r="B495" s="1">
        <v>220142</v>
      </c>
      <c r="C495" s="1" t="s">
        <v>71</v>
      </c>
      <c r="D495" s="3">
        <v>44728</v>
      </c>
      <c r="E495" s="4">
        <v>0.52430555555555558</v>
      </c>
      <c r="F495" s="5">
        <v>44713</v>
      </c>
      <c r="G495" s="3">
        <v>44728</v>
      </c>
      <c r="H495" s="4">
        <v>0.59722222222222221</v>
      </c>
      <c r="I495" s="4">
        <f t="shared" si="44"/>
        <v>7.291666666666663E-2</v>
      </c>
      <c r="J495" s="1">
        <v>92</v>
      </c>
      <c r="K495" s="1" t="s">
        <v>2302</v>
      </c>
      <c r="L495" s="1" t="s">
        <v>2626</v>
      </c>
      <c r="M495" s="1" t="s">
        <v>75</v>
      </c>
      <c r="N495" s="1" t="s">
        <v>1462</v>
      </c>
      <c r="O495" s="1" t="s">
        <v>77</v>
      </c>
      <c r="P495" s="1" t="s">
        <v>78</v>
      </c>
      <c r="Q495" s="1" t="s">
        <v>78</v>
      </c>
      <c r="R495" s="1" t="s">
        <v>1898</v>
      </c>
      <c r="S495" s="1" t="s">
        <v>1898</v>
      </c>
      <c r="T495" s="34" t="s">
        <v>72</v>
      </c>
      <c r="U495" s="1" t="s">
        <v>2627</v>
      </c>
      <c r="V495" s="1" t="s">
        <v>2306</v>
      </c>
      <c r="W495" s="1" t="s">
        <v>2307</v>
      </c>
      <c r="X495" s="1" t="s">
        <v>2307</v>
      </c>
      <c r="Y495" s="1" t="s">
        <v>2308</v>
      </c>
      <c r="Z495" s="1" t="s">
        <v>490</v>
      </c>
      <c r="AA495" s="1" t="s">
        <v>72</v>
      </c>
      <c r="AB495" s="1" t="s">
        <v>491</v>
      </c>
      <c r="AC495" s="1" t="s">
        <v>1147</v>
      </c>
      <c r="AD495" s="1" t="s">
        <v>87</v>
      </c>
      <c r="AE495" s="1">
        <v>75</v>
      </c>
      <c r="AF495" s="1" t="s">
        <v>88</v>
      </c>
      <c r="AG495" s="1">
        <v>5.2</v>
      </c>
      <c r="AH495" s="1" t="s">
        <v>299</v>
      </c>
      <c r="AI495" s="1" t="s">
        <v>90</v>
      </c>
      <c r="AJ495" s="1" t="s">
        <v>91</v>
      </c>
      <c r="AK495" s="1" t="s">
        <v>92</v>
      </c>
      <c r="AL495" s="1" t="s">
        <v>72</v>
      </c>
      <c r="AM495" s="1" t="s">
        <v>244</v>
      </c>
      <c r="AN495" s="44" t="s">
        <v>2628</v>
      </c>
      <c r="AO495" s="44" t="s">
        <v>2629</v>
      </c>
      <c r="AP495" s="1" t="s">
        <v>72</v>
      </c>
      <c r="AQ495" s="1" t="s">
        <v>72</v>
      </c>
      <c r="AR495" s="1" t="s">
        <v>72</v>
      </c>
      <c r="AS495" s="1" t="s">
        <v>72</v>
      </c>
      <c r="AT495" s="1" t="s">
        <v>72</v>
      </c>
      <c r="AU495" s="3">
        <v>44728</v>
      </c>
      <c r="AV495" s="4">
        <v>0.63888888888888895</v>
      </c>
      <c r="AW495" s="4">
        <v>0.65277777777777779</v>
      </c>
      <c r="AX495" s="4">
        <f t="shared" si="43"/>
        <v>1.388888888888884E-2</v>
      </c>
      <c r="AY495" s="4">
        <f t="shared" si="40"/>
        <v>5.555555555555558E-2</v>
      </c>
      <c r="AZ495" s="4">
        <f t="shared" si="41"/>
        <v>0.12847222222222221</v>
      </c>
      <c r="BA495" s="1" t="s">
        <v>2630</v>
      </c>
      <c r="BB495" s="1" t="s">
        <v>2630</v>
      </c>
      <c r="BC495" s="1" t="s">
        <v>1794</v>
      </c>
      <c r="BD495" s="1">
        <v>4</v>
      </c>
      <c r="BE495" s="1" t="s">
        <v>742</v>
      </c>
      <c r="BF495" s="1" t="s">
        <v>75</v>
      </c>
      <c r="BG495" s="1" t="s">
        <v>75</v>
      </c>
      <c r="BH495" s="1" t="s">
        <v>88</v>
      </c>
      <c r="BI495" s="1" t="s">
        <v>96</v>
      </c>
      <c r="BJ495" s="1" t="s">
        <v>72</v>
      </c>
      <c r="BK495" s="1" t="s">
        <v>2321</v>
      </c>
      <c r="BL495" s="1" t="s">
        <v>2631</v>
      </c>
      <c r="BM495" s="1">
        <v>59</v>
      </c>
      <c r="BN495" s="1" t="s">
        <v>72</v>
      </c>
      <c r="BO495" s="1" t="s">
        <v>72</v>
      </c>
      <c r="BP495" s="1" t="s">
        <v>72</v>
      </c>
      <c r="BQ495" s="21" t="s">
        <v>99</v>
      </c>
      <c r="BR495" s="21" t="s">
        <v>100</v>
      </c>
    </row>
    <row r="496" spans="1:70" ht="20.45" customHeight="1">
      <c r="A496" s="1" t="s">
        <v>2632</v>
      </c>
      <c r="B496" s="1">
        <v>220143</v>
      </c>
      <c r="C496" s="1" t="s">
        <v>71</v>
      </c>
      <c r="D496" s="3">
        <v>44728</v>
      </c>
      <c r="E496" s="4">
        <v>0.67499999999999993</v>
      </c>
      <c r="F496" s="5">
        <v>44713</v>
      </c>
      <c r="G496" s="3">
        <v>44728</v>
      </c>
      <c r="H496" s="4">
        <v>0.75069444444444444</v>
      </c>
      <c r="I496" s="4">
        <f t="shared" si="44"/>
        <v>7.5694444444444509E-2</v>
      </c>
      <c r="J496" s="1">
        <v>49</v>
      </c>
      <c r="K496" s="1" t="s">
        <v>2302</v>
      </c>
      <c r="L496" s="1" t="s">
        <v>2633</v>
      </c>
      <c r="M496" s="1" t="s">
        <v>75</v>
      </c>
      <c r="N496" s="1" t="s">
        <v>1462</v>
      </c>
      <c r="O496" s="1" t="s">
        <v>77</v>
      </c>
      <c r="P496" s="1" t="s">
        <v>78</v>
      </c>
      <c r="Q496" s="1" t="s">
        <v>78</v>
      </c>
      <c r="R496" s="1" t="s">
        <v>1898</v>
      </c>
      <c r="S496" s="1" t="s">
        <v>1898</v>
      </c>
      <c r="T496" s="34" t="s">
        <v>72</v>
      </c>
      <c r="U496" s="1" t="s">
        <v>2003</v>
      </c>
      <c r="V496" s="1" t="s">
        <v>2306</v>
      </c>
      <c r="W496" s="1" t="s">
        <v>2307</v>
      </c>
      <c r="X496" s="1" t="s">
        <v>2307</v>
      </c>
      <c r="Y496" s="1" t="s">
        <v>2308</v>
      </c>
      <c r="Z496" s="1" t="s">
        <v>490</v>
      </c>
      <c r="AA496" s="1" t="s">
        <v>72</v>
      </c>
      <c r="AB496" s="1" t="s">
        <v>491</v>
      </c>
      <c r="AC496" s="1" t="s">
        <v>492</v>
      </c>
      <c r="AD496" s="1" t="s">
        <v>87</v>
      </c>
      <c r="AE496" s="1">
        <v>55</v>
      </c>
      <c r="AF496" s="1" t="s">
        <v>88</v>
      </c>
      <c r="AG496" s="1">
        <v>5.4</v>
      </c>
      <c r="AH496" s="1" t="s">
        <v>2344</v>
      </c>
      <c r="AI496" s="1" t="s">
        <v>90</v>
      </c>
      <c r="AJ496" s="1" t="s">
        <v>91</v>
      </c>
      <c r="AK496" s="1" t="s">
        <v>92</v>
      </c>
      <c r="AL496" s="1" t="s">
        <v>72</v>
      </c>
      <c r="AM496" s="1" t="s">
        <v>244</v>
      </c>
      <c r="AN496" s="44" t="s">
        <v>2634</v>
      </c>
      <c r="AO496" s="44" t="s">
        <v>2635</v>
      </c>
      <c r="AP496" s="1" t="s">
        <v>72</v>
      </c>
      <c r="AQ496" s="1" t="s">
        <v>72</v>
      </c>
      <c r="AR496" s="1" t="s">
        <v>72</v>
      </c>
      <c r="AS496" s="1" t="s">
        <v>72</v>
      </c>
      <c r="AT496" s="1" t="s">
        <v>72</v>
      </c>
      <c r="AU496" s="3">
        <v>44728</v>
      </c>
      <c r="AV496" s="4">
        <v>0.8125</v>
      </c>
      <c r="AW496" s="4">
        <v>0.84722222222222221</v>
      </c>
      <c r="AX496" s="4">
        <f t="shared" si="43"/>
        <v>3.472222222222221E-2</v>
      </c>
      <c r="AY496" s="4">
        <f t="shared" si="40"/>
        <v>9.6527777777777768E-2</v>
      </c>
      <c r="AZ496" s="4">
        <f t="shared" si="41"/>
        <v>0.17222222222222228</v>
      </c>
      <c r="BA496" s="1" t="s">
        <v>903</v>
      </c>
      <c r="BB496" s="1" t="s">
        <v>903</v>
      </c>
      <c r="BC496" s="1" t="s">
        <v>1794</v>
      </c>
      <c r="BD496" s="1">
        <v>4</v>
      </c>
      <c r="BE496" s="1" t="s">
        <v>742</v>
      </c>
      <c r="BF496" s="1" t="s">
        <v>75</v>
      </c>
      <c r="BG496" s="1" t="s">
        <v>75</v>
      </c>
      <c r="BH496" s="1" t="s">
        <v>88</v>
      </c>
      <c r="BI496" s="1" t="s">
        <v>96</v>
      </c>
      <c r="BJ496" s="1" t="s">
        <v>72</v>
      </c>
      <c r="BK496" s="1" t="s">
        <v>2562</v>
      </c>
      <c r="BL496" s="1" t="s">
        <v>2636</v>
      </c>
      <c r="BM496" s="1">
        <v>87</v>
      </c>
      <c r="BN496" s="1" t="s">
        <v>72</v>
      </c>
      <c r="BO496" s="1" t="s">
        <v>72</v>
      </c>
      <c r="BP496" s="1" t="s">
        <v>72</v>
      </c>
      <c r="BQ496" s="21" t="s">
        <v>99</v>
      </c>
      <c r="BR496" s="21" t="s">
        <v>100</v>
      </c>
    </row>
    <row r="497" spans="1:70" ht="20.45" customHeight="1">
      <c r="A497" s="1" t="s">
        <v>2637</v>
      </c>
      <c r="B497" s="1">
        <v>220144</v>
      </c>
      <c r="C497" s="1" t="s">
        <v>71</v>
      </c>
      <c r="D497" s="3">
        <v>44730</v>
      </c>
      <c r="E497" s="4">
        <v>0.52083333333333337</v>
      </c>
      <c r="F497" s="5">
        <v>44713</v>
      </c>
      <c r="G497" s="3">
        <v>44730</v>
      </c>
      <c r="H497" s="4">
        <v>0.86805555555555547</v>
      </c>
      <c r="I497" s="4">
        <f>H497-E497</f>
        <v>0.3472222222222221</v>
      </c>
      <c r="J497" s="1">
        <v>10</v>
      </c>
      <c r="K497" s="1" t="s">
        <v>1896</v>
      </c>
      <c r="L497" s="1" t="s">
        <v>2638</v>
      </c>
      <c r="M497" s="1" t="s">
        <v>75</v>
      </c>
      <c r="N497" s="1" t="s">
        <v>2539</v>
      </c>
      <c r="O497" s="1" t="s">
        <v>77</v>
      </c>
      <c r="P497" s="1" t="s">
        <v>78</v>
      </c>
      <c r="Q497" s="1" t="s">
        <v>78</v>
      </c>
      <c r="R497" s="1" t="s">
        <v>1898</v>
      </c>
      <c r="S497" s="1" t="s">
        <v>1898</v>
      </c>
      <c r="T497" s="34" t="s">
        <v>72</v>
      </c>
      <c r="U497" s="1" t="s">
        <v>2639</v>
      </c>
      <c r="V497" s="1" t="s">
        <v>80</v>
      </c>
      <c r="W497" s="1" t="s">
        <v>778</v>
      </c>
      <c r="X497" s="1" t="s">
        <v>779</v>
      </c>
      <c r="Y497" s="1" t="s">
        <v>780</v>
      </c>
      <c r="Z497" s="1" t="s">
        <v>84</v>
      </c>
      <c r="AA497" s="1" t="s">
        <v>72</v>
      </c>
      <c r="AB497" s="1" t="s">
        <v>140</v>
      </c>
      <c r="AC497" s="1" t="s">
        <v>140</v>
      </c>
      <c r="AD497" s="1" t="s">
        <v>126</v>
      </c>
      <c r="AE497" s="1">
        <v>45</v>
      </c>
      <c r="AF497" s="1" t="s">
        <v>88</v>
      </c>
      <c r="AG497" s="1">
        <v>5.0999999999999996</v>
      </c>
      <c r="AH497" s="1" t="s">
        <v>299</v>
      </c>
      <c r="AI497" s="1" t="s">
        <v>90</v>
      </c>
      <c r="AJ497" s="1" t="s">
        <v>91</v>
      </c>
      <c r="AK497" s="1" t="s">
        <v>92</v>
      </c>
      <c r="AL497" s="1" t="s">
        <v>72</v>
      </c>
      <c r="AM497" s="1" t="s">
        <v>254</v>
      </c>
      <c r="AN497" s="1" t="s">
        <v>72</v>
      </c>
      <c r="AO497" s="43" t="s">
        <v>2640</v>
      </c>
      <c r="AP497" s="1" t="s">
        <v>72</v>
      </c>
      <c r="AQ497" s="1" t="s">
        <v>72</v>
      </c>
      <c r="AR497" s="1" t="s">
        <v>220</v>
      </c>
      <c r="AS497" s="1" t="s">
        <v>72</v>
      </c>
      <c r="AT497" s="1" t="s">
        <v>72</v>
      </c>
      <c r="AU497" s="3">
        <v>44730</v>
      </c>
      <c r="AV497" s="4">
        <v>0.88888888888888884</v>
      </c>
      <c r="AW497" s="4">
        <v>0.9375</v>
      </c>
      <c r="AX497" s="4">
        <f t="shared" si="43"/>
        <v>4.861111111111116E-2</v>
      </c>
      <c r="AY497" s="4">
        <f t="shared" si="40"/>
        <v>6.9444444444444531E-2</v>
      </c>
      <c r="AZ497" s="4">
        <f t="shared" si="41"/>
        <v>0.41666666666666663</v>
      </c>
      <c r="BA497" s="1" t="s">
        <v>2641</v>
      </c>
      <c r="BB497" s="1" t="s">
        <v>2642</v>
      </c>
      <c r="BC497" s="1" t="s">
        <v>1794</v>
      </c>
      <c r="BD497" s="1">
        <v>4</v>
      </c>
      <c r="BE497" s="1" t="s">
        <v>95</v>
      </c>
      <c r="BF497" s="1" t="s">
        <v>75</v>
      </c>
      <c r="BG497" s="1" t="s">
        <v>75</v>
      </c>
      <c r="BH497" s="1" t="s">
        <v>88</v>
      </c>
      <c r="BI497" s="1" t="s">
        <v>96</v>
      </c>
      <c r="BJ497" s="1" t="s">
        <v>72</v>
      </c>
      <c r="BK497" s="1" t="s">
        <v>2321</v>
      </c>
      <c r="BL497" s="1" t="s">
        <v>2643</v>
      </c>
      <c r="BM497" s="1">
        <v>49</v>
      </c>
      <c r="BN497" s="1" t="s">
        <v>72</v>
      </c>
      <c r="BO497" s="1" t="s">
        <v>72</v>
      </c>
      <c r="BP497" s="1" t="s">
        <v>72</v>
      </c>
      <c r="BQ497" s="21" t="s">
        <v>99</v>
      </c>
      <c r="BR497" s="21" t="s">
        <v>100</v>
      </c>
    </row>
    <row r="498" spans="1:70" ht="20.45" customHeight="1">
      <c r="A498" s="1" t="s">
        <v>2644</v>
      </c>
      <c r="B498" s="1">
        <v>220144</v>
      </c>
      <c r="C498" s="1" t="s">
        <v>71</v>
      </c>
      <c r="D498" s="3">
        <v>44730</v>
      </c>
      <c r="E498" s="4">
        <v>0.52083333333333337</v>
      </c>
      <c r="F498" s="5">
        <v>44713</v>
      </c>
      <c r="G498" s="3">
        <v>44730</v>
      </c>
      <c r="H498" s="4">
        <v>0.86805555555555547</v>
      </c>
      <c r="I498" s="4">
        <f t="shared" si="44"/>
        <v>0.3472222222222221</v>
      </c>
      <c r="J498" s="1">
        <v>10</v>
      </c>
      <c r="K498" s="1" t="s">
        <v>1896</v>
      </c>
      <c r="L498" s="1" t="s">
        <v>2638</v>
      </c>
      <c r="M498" s="1" t="s">
        <v>75</v>
      </c>
      <c r="N498" s="1" t="s">
        <v>2597</v>
      </c>
      <c r="O498" s="1" t="s">
        <v>77</v>
      </c>
      <c r="P498" s="1" t="s">
        <v>78</v>
      </c>
      <c r="Q498" s="1" t="s">
        <v>78</v>
      </c>
      <c r="R498" s="1" t="s">
        <v>1898</v>
      </c>
      <c r="S498" s="1" t="s">
        <v>1898</v>
      </c>
      <c r="T498" s="34" t="s">
        <v>72</v>
      </c>
      <c r="U498" s="75" t="s">
        <v>72</v>
      </c>
      <c r="V498" s="1" t="s">
        <v>80</v>
      </c>
      <c r="W498" s="1" t="s">
        <v>778</v>
      </c>
      <c r="X498" s="1" t="s">
        <v>779</v>
      </c>
      <c r="Y498" s="1" t="s">
        <v>780</v>
      </c>
      <c r="Z498" s="1" t="s">
        <v>84</v>
      </c>
      <c r="AA498" s="1" t="s">
        <v>72</v>
      </c>
      <c r="AB498" s="1" t="s">
        <v>140</v>
      </c>
      <c r="AC498" s="1" t="s">
        <v>140</v>
      </c>
      <c r="AD498" s="1" t="s">
        <v>126</v>
      </c>
      <c r="AE498" s="1">
        <v>45</v>
      </c>
      <c r="AF498" s="1" t="s">
        <v>88</v>
      </c>
      <c r="AG498" s="1">
        <v>5.0999999999999996</v>
      </c>
      <c r="AH498" s="1" t="s">
        <v>299</v>
      </c>
      <c r="AI498" s="1" t="s">
        <v>90</v>
      </c>
      <c r="AJ498" s="1" t="s">
        <v>91</v>
      </c>
      <c r="AK498" s="1" t="s">
        <v>92</v>
      </c>
      <c r="AL498" s="1" t="s">
        <v>72</v>
      </c>
      <c r="AM498" s="1" t="s">
        <v>254</v>
      </c>
      <c r="AN498" s="1" t="s">
        <v>72</v>
      </c>
      <c r="AO498" s="43" t="s">
        <v>2640</v>
      </c>
      <c r="AP498" s="1" t="s">
        <v>72</v>
      </c>
      <c r="AQ498" s="1" t="s">
        <v>72</v>
      </c>
      <c r="AR498" s="1" t="s">
        <v>220</v>
      </c>
      <c r="AS498" s="1" t="s">
        <v>72</v>
      </c>
      <c r="AT498" s="1" t="s">
        <v>72</v>
      </c>
      <c r="AU498" s="3">
        <v>44730</v>
      </c>
      <c r="AV498" s="4">
        <v>0.88888888888888884</v>
      </c>
      <c r="AW498" s="4">
        <v>0.9375</v>
      </c>
      <c r="AX498" s="4">
        <f t="shared" si="43"/>
        <v>4.861111111111116E-2</v>
      </c>
      <c r="AY498" s="4">
        <f t="shared" si="40"/>
        <v>6.9444444444444531E-2</v>
      </c>
      <c r="AZ498" s="4">
        <f t="shared" si="41"/>
        <v>0.41666666666666663</v>
      </c>
      <c r="BA498" s="1" t="s">
        <v>2641</v>
      </c>
      <c r="BB498" s="1" t="s">
        <v>2642</v>
      </c>
      <c r="BC498" s="1" t="s">
        <v>1794</v>
      </c>
      <c r="BD498" s="1">
        <v>4</v>
      </c>
      <c r="BE498" s="1" t="s">
        <v>95</v>
      </c>
      <c r="BF498" s="1" t="s">
        <v>75</v>
      </c>
      <c r="BG498" s="1" t="s">
        <v>75</v>
      </c>
      <c r="BH498" s="1" t="s">
        <v>88</v>
      </c>
      <c r="BI498" s="1" t="s">
        <v>96</v>
      </c>
      <c r="BJ498" s="1" t="s">
        <v>72</v>
      </c>
      <c r="BK498" s="1" t="s">
        <v>72</v>
      </c>
      <c r="BL498" s="1" t="s">
        <v>2645</v>
      </c>
      <c r="BM498" s="1">
        <v>21</v>
      </c>
      <c r="BN498" s="1" t="s">
        <v>72</v>
      </c>
      <c r="BO498" s="1" t="s">
        <v>72</v>
      </c>
      <c r="BP498" s="1" t="s">
        <v>72</v>
      </c>
      <c r="BQ498" s="21" t="s">
        <v>99</v>
      </c>
      <c r="BR498" s="21" t="s">
        <v>100</v>
      </c>
    </row>
    <row r="499" spans="1:70" ht="20.45" customHeight="1">
      <c r="A499" s="1">
        <v>220145</v>
      </c>
      <c r="B499" s="1">
        <v>220145</v>
      </c>
      <c r="C499" s="1" t="s">
        <v>71</v>
      </c>
      <c r="D499" s="3">
        <v>44732</v>
      </c>
      <c r="E499" s="4">
        <v>0.55208333333333337</v>
      </c>
      <c r="F499" s="5">
        <v>44713</v>
      </c>
      <c r="G499" s="3">
        <v>44732</v>
      </c>
      <c r="H499" s="4">
        <v>0.59861111111111109</v>
      </c>
      <c r="I499" s="4">
        <f t="shared" si="44"/>
        <v>4.6527777777777724E-2</v>
      </c>
      <c r="J499" s="1">
        <v>65</v>
      </c>
      <c r="K499" s="1" t="s">
        <v>2302</v>
      </c>
      <c r="L499" s="1" t="s">
        <v>2646</v>
      </c>
      <c r="M499" s="1" t="s">
        <v>75</v>
      </c>
      <c r="N499" s="1" t="s">
        <v>170</v>
      </c>
      <c r="O499" s="1" t="s">
        <v>473</v>
      </c>
      <c r="P499" s="1" t="s">
        <v>78</v>
      </c>
      <c r="Q499" s="1" t="s">
        <v>78</v>
      </c>
      <c r="R499" s="1" t="s">
        <v>1927</v>
      </c>
      <c r="S499" s="1" t="s">
        <v>1927</v>
      </c>
      <c r="T499" s="1" t="s">
        <v>847</v>
      </c>
      <c r="U499" s="8" t="s">
        <v>2647</v>
      </c>
      <c r="V499" s="1" t="s">
        <v>2306</v>
      </c>
      <c r="W499" s="1" t="s">
        <v>2307</v>
      </c>
      <c r="X499" s="1" t="s">
        <v>2307</v>
      </c>
      <c r="Y499" s="1" t="s">
        <v>2308</v>
      </c>
      <c r="Z499" s="1" t="s">
        <v>490</v>
      </c>
      <c r="AA499" s="1" t="s">
        <v>72</v>
      </c>
      <c r="AB499" s="1" t="s">
        <v>491</v>
      </c>
      <c r="AC499" s="1" t="s">
        <v>492</v>
      </c>
      <c r="AD499" s="1" t="s">
        <v>87</v>
      </c>
      <c r="AE499" s="1">
        <v>53</v>
      </c>
      <c r="AF499" s="1" t="s">
        <v>88</v>
      </c>
      <c r="AG499" s="1">
        <v>3.3</v>
      </c>
      <c r="AH499" s="1" t="s">
        <v>954</v>
      </c>
      <c r="AI499" s="1" t="s">
        <v>90</v>
      </c>
      <c r="AJ499" s="1" t="s">
        <v>91</v>
      </c>
      <c r="AK499" s="1" t="s">
        <v>92</v>
      </c>
      <c r="AL499" s="1" t="s">
        <v>72</v>
      </c>
      <c r="AM499" s="1" t="s">
        <v>72</v>
      </c>
      <c r="AN499" s="1" t="s">
        <v>72</v>
      </c>
      <c r="AO499" s="1" t="s">
        <v>72</v>
      </c>
      <c r="AP499" s="1" t="s">
        <v>72</v>
      </c>
      <c r="AQ499" s="1" t="s">
        <v>72</v>
      </c>
      <c r="AR499" s="1" t="s">
        <v>72</v>
      </c>
      <c r="AS499" s="1" t="s">
        <v>72</v>
      </c>
      <c r="AT499" s="1" t="s">
        <v>72</v>
      </c>
      <c r="AU499" s="3">
        <v>44732</v>
      </c>
      <c r="AV499" s="4">
        <v>0.65208333333333335</v>
      </c>
      <c r="AW499" s="4">
        <v>0.71527777777777779</v>
      </c>
      <c r="AX499" s="4">
        <f t="shared" si="43"/>
        <v>6.3194444444444442E-2</v>
      </c>
      <c r="AY499" s="4">
        <f t="shared" si="40"/>
        <v>0.1166666666666667</v>
      </c>
      <c r="AZ499" s="4">
        <f t="shared" si="41"/>
        <v>0.16319444444444442</v>
      </c>
      <c r="BA499" s="1" t="s">
        <v>2648</v>
      </c>
      <c r="BB499" s="1" t="s">
        <v>2648</v>
      </c>
      <c r="BC499" s="1" t="s">
        <v>2260</v>
      </c>
      <c r="BD499" s="1">
        <v>4</v>
      </c>
      <c r="BE499" s="1" t="s">
        <v>2267</v>
      </c>
      <c r="BF499" s="1" t="s">
        <v>75</v>
      </c>
      <c r="BG499" s="1" t="s">
        <v>75</v>
      </c>
      <c r="BH499" s="1" t="s">
        <v>88</v>
      </c>
      <c r="BI499" s="1" t="s">
        <v>79</v>
      </c>
      <c r="BJ499" s="1" t="s">
        <v>707</v>
      </c>
      <c r="BK499" s="1" t="s">
        <v>72</v>
      </c>
      <c r="BL499" s="1" t="s">
        <v>72</v>
      </c>
      <c r="BM499" s="1" t="s">
        <v>72</v>
      </c>
      <c r="BN499" s="1" t="s">
        <v>72</v>
      </c>
      <c r="BO499" s="1" t="s">
        <v>72</v>
      </c>
      <c r="BP499" s="1" t="s">
        <v>72</v>
      </c>
      <c r="BQ499" s="1" t="s">
        <v>160</v>
      </c>
      <c r="BR499" s="1"/>
    </row>
    <row r="500" spans="1:70" ht="20.45" customHeight="1">
      <c r="A500" s="1" t="s">
        <v>2649</v>
      </c>
      <c r="B500" s="1">
        <v>220146</v>
      </c>
      <c r="C500" s="1" t="s">
        <v>71</v>
      </c>
      <c r="D500" s="3">
        <v>44733</v>
      </c>
      <c r="E500" s="4">
        <v>0.42083333333333334</v>
      </c>
      <c r="F500" s="5">
        <v>44713</v>
      </c>
      <c r="G500" s="3">
        <v>44733</v>
      </c>
      <c r="H500" s="4">
        <v>0.53472222222222221</v>
      </c>
      <c r="I500" s="4">
        <f t="shared" si="44"/>
        <v>0.11388888888888887</v>
      </c>
      <c r="J500" s="1">
        <v>5</v>
      </c>
      <c r="K500" s="1" t="s">
        <v>1896</v>
      </c>
      <c r="L500" s="1" t="s">
        <v>2650</v>
      </c>
      <c r="M500" s="1" t="s">
        <v>75</v>
      </c>
      <c r="N500" s="1" t="s">
        <v>2012</v>
      </c>
      <c r="O500" s="1" t="s">
        <v>77</v>
      </c>
      <c r="P500" s="1" t="s">
        <v>78</v>
      </c>
      <c r="Q500" s="1" t="s">
        <v>78</v>
      </c>
      <c r="R500" s="1" t="s">
        <v>1898</v>
      </c>
      <c r="S500" s="1" t="s">
        <v>1898</v>
      </c>
      <c r="T500" s="34" t="s">
        <v>72</v>
      </c>
      <c r="U500" s="25" t="s">
        <v>2651</v>
      </c>
      <c r="V500" s="1" t="s">
        <v>1900</v>
      </c>
      <c r="W500" s="1" t="s">
        <v>813</v>
      </c>
      <c r="X500" s="1" t="s">
        <v>813</v>
      </c>
      <c r="Y500" s="1" t="s">
        <v>814</v>
      </c>
      <c r="Z500" s="1" t="s">
        <v>152</v>
      </c>
      <c r="AA500" s="1" t="s">
        <v>72</v>
      </c>
      <c r="AB500" s="1" t="s">
        <v>153</v>
      </c>
      <c r="AC500" s="1" t="s">
        <v>2652</v>
      </c>
      <c r="AD500" s="1" t="s">
        <v>126</v>
      </c>
      <c r="AE500" s="1">
        <v>39</v>
      </c>
      <c r="AF500" s="1" t="s">
        <v>88</v>
      </c>
      <c r="AG500" s="1">
        <v>3.2</v>
      </c>
      <c r="AH500" s="1" t="s">
        <v>954</v>
      </c>
      <c r="AI500" s="1" t="s">
        <v>90</v>
      </c>
      <c r="AJ500" s="1" t="s">
        <v>91</v>
      </c>
      <c r="AK500" s="1" t="s">
        <v>92</v>
      </c>
      <c r="AL500" s="1" t="s">
        <v>72</v>
      </c>
      <c r="AM500" s="1" t="s">
        <v>229</v>
      </c>
      <c r="AN500" s="1">
        <v>1</v>
      </c>
      <c r="AO500" s="42" t="s">
        <v>1322</v>
      </c>
      <c r="AP500" s="1" t="s">
        <v>72</v>
      </c>
      <c r="AQ500" s="1" t="s">
        <v>72</v>
      </c>
      <c r="AR500" s="1" t="s">
        <v>2653</v>
      </c>
      <c r="AS500" s="1" t="s">
        <v>72</v>
      </c>
      <c r="AT500" s="1" t="s">
        <v>72</v>
      </c>
      <c r="AU500" s="3">
        <v>44733</v>
      </c>
      <c r="AV500" s="4">
        <v>0.56944444444444442</v>
      </c>
      <c r="AW500" s="4">
        <v>0.61111111111111105</v>
      </c>
      <c r="AX500" s="4">
        <f t="shared" si="43"/>
        <v>4.166666666666663E-2</v>
      </c>
      <c r="AY500" s="4">
        <f t="shared" si="40"/>
        <v>7.638888888888884E-2</v>
      </c>
      <c r="AZ500" s="4">
        <f t="shared" si="41"/>
        <v>0.19027777777777771</v>
      </c>
      <c r="BA500" s="1" t="s">
        <v>2654</v>
      </c>
      <c r="BB500" s="1" t="s">
        <v>2655</v>
      </c>
      <c r="BC500" s="1" t="s">
        <v>1794</v>
      </c>
      <c r="BD500" s="1">
        <v>4</v>
      </c>
      <c r="BE500" s="1" t="s">
        <v>742</v>
      </c>
      <c r="BF500" s="1" t="s">
        <v>75</v>
      </c>
      <c r="BG500" s="1" t="s">
        <v>75</v>
      </c>
      <c r="BH500" s="1" t="s">
        <v>88</v>
      </c>
      <c r="BI500" s="1" t="s">
        <v>96</v>
      </c>
      <c r="BJ500" s="1" t="s">
        <v>72</v>
      </c>
      <c r="BK500" s="1" t="s">
        <v>2656</v>
      </c>
      <c r="BL500" s="1" t="s">
        <v>2657</v>
      </c>
      <c r="BM500" s="1">
        <v>56</v>
      </c>
      <c r="BN500" s="1" t="s">
        <v>72</v>
      </c>
      <c r="BO500" s="1" t="s">
        <v>72</v>
      </c>
      <c r="BP500" s="1" t="s">
        <v>72</v>
      </c>
      <c r="BQ500" s="21" t="s">
        <v>99</v>
      </c>
      <c r="BR500" s="1" t="s">
        <v>918</v>
      </c>
    </row>
    <row r="501" spans="1:70" ht="20.45" customHeight="1">
      <c r="A501" s="1" t="s">
        <v>2658</v>
      </c>
      <c r="B501" s="1">
        <v>220147</v>
      </c>
      <c r="C501" s="1" t="s">
        <v>71</v>
      </c>
      <c r="D501" s="3">
        <v>44734</v>
      </c>
      <c r="E501" s="4">
        <v>0.63541666666666663</v>
      </c>
      <c r="F501" s="5">
        <v>44713</v>
      </c>
      <c r="G501" s="3">
        <v>44734</v>
      </c>
      <c r="H501" s="4">
        <v>0.95624999999999993</v>
      </c>
      <c r="I501" s="4">
        <f>H501-E501</f>
        <v>0.3208333333333333</v>
      </c>
      <c r="J501" s="1">
        <v>15</v>
      </c>
      <c r="K501" s="1" t="s">
        <v>1896</v>
      </c>
      <c r="L501" s="1" t="s">
        <v>2659</v>
      </c>
      <c r="M501" s="1" t="s">
        <v>75</v>
      </c>
      <c r="N501" s="1" t="s">
        <v>2597</v>
      </c>
      <c r="O501" s="1" t="s">
        <v>77</v>
      </c>
      <c r="P501" s="1" t="s">
        <v>78</v>
      </c>
      <c r="Q501" s="1" t="s">
        <v>78</v>
      </c>
      <c r="R501" s="1" t="s">
        <v>1898</v>
      </c>
      <c r="S501" s="1" t="s">
        <v>1898</v>
      </c>
      <c r="T501" s="34" t="s">
        <v>72</v>
      </c>
      <c r="U501" s="1" t="s">
        <v>2660</v>
      </c>
      <c r="V501" s="1" t="s">
        <v>80</v>
      </c>
      <c r="W501" s="1" t="s">
        <v>778</v>
      </c>
      <c r="X501" s="1" t="s">
        <v>779</v>
      </c>
      <c r="Y501" s="1" t="s">
        <v>780</v>
      </c>
      <c r="Z501" s="1" t="s">
        <v>84</v>
      </c>
      <c r="AA501" s="1" t="s">
        <v>72</v>
      </c>
      <c r="AB501" s="1" t="s">
        <v>140</v>
      </c>
      <c r="AC501" s="1" t="s">
        <v>140</v>
      </c>
      <c r="AD501" s="1" t="s">
        <v>126</v>
      </c>
      <c r="AE501" s="1">
        <v>71</v>
      </c>
      <c r="AF501" s="1" t="s">
        <v>88</v>
      </c>
      <c r="AG501" s="1">
        <v>5.9</v>
      </c>
      <c r="AH501" s="1" t="s">
        <v>2344</v>
      </c>
      <c r="AI501" s="1" t="s">
        <v>90</v>
      </c>
      <c r="AJ501" s="1" t="s">
        <v>91</v>
      </c>
      <c r="AK501" s="1" t="s">
        <v>1217</v>
      </c>
      <c r="AL501" s="1" t="s">
        <v>72</v>
      </c>
      <c r="AM501" s="1" t="s">
        <v>72</v>
      </c>
      <c r="AN501" s="1" t="s">
        <v>72</v>
      </c>
      <c r="AO501" s="1" t="s">
        <v>72</v>
      </c>
      <c r="AP501" s="1" t="s">
        <v>72</v>
      </c>
      <c r="AQ501" s="1" t="s">
        <v>72</v>
      </c>
      <c r="AR501" s="1" t="s">
        <v>220</v>
      </c>
      <c r="AS501" s="1" t="s">
        <v>72</v>
      </c>
      <c r="AT501" s="1" t="s">
        <v>72</v>
      </c>
      <c r="AU501" s="3">
        <v>44734</v>
      </c>
      <c r="AV501" s="4">
        <v>0.96527777777777779</v>
      </c>
      <c r="AW501" s="4">
        <v>0.99722222222222223</v>
      </c>
      <c r="AX501" s="4">
        <f t="shared" si="43"/>
        <v>3.1944444444444442E-2</v>
      </c>
      <c r="AY501" s="4">
        <f t="shared" si="40"/>
        <v>4.0972222222222299E-2</v>
      </c>
      <c r="AZ501" s="4">
        <f t="shared" si="41"/>
        <v>0.3618055555555556</v>
      </c>
      <c r="BA501" s="1" t="s">
        <v>2335</v>
      </c>
      <c r="BB501" s="1" t="s">
        <v>2335</v>
      </c>
      <c r="BC501" s="1" t="s">
        <v>1794</v>
      </c>
      <c r="BD501" s="1">
        <v>4</v>
      </c>
      <c r="BE501" s="1" t="s">
        <v>2267</v>
      </c>
      <c r="BF501" s="1" t="s">
        <v>88</v>
      </c>
      <c r="BG501" s="1" t="s">
        <v>88</v>
      </c>
      <c r="BH501" s="1" t="s">
        <v>88</v>
      </c>
      <c r="BI501" s="1" t="s">
        <v>96</v>
      </c>
      <c r="BJ501" s="1" t="s">
        <v>72</v>
      </c>
      <c r="BK501" s="1" t="s">
        <v>72</v>
      </c>
      <c r="BL501" s="1" t="s">
        <v>2661</v>
      </c>
      <c r="BM501" s="1">
        <v>42</v>
      </c>
      <c r="BN501" s="1" t="s">
        <v>72</v>
      </c>
      <c r="BO501" s="1" t="s">
        <v>72</v>
      </c>
      <c r="BP501" s="1" t="s">
        <v>72</v>
      </c>
      <c r="BQ501" s="21" t="s">
        <v>99</v>
      </c>
      <c r="BR501" s="21" t="s">
        <v>100</v>
      </c>
    </row>
    <row r="502" spans="1:70" ht="20.45" customHeight="1">
      <c r="A502" s="1" t="s">
        <v>2662</v>
      </c>
      <c r="B502" s="1">
        <v>220147</v>
      </c>
      <c r="C502" s="1" t="s">
        <v>71</v>
      </c>
      <c r="D502" s="3">
        <v>44734</v>
      </c>
      <c r="E502" s="4">
        <v>0.63541666666666663</v>
      </c>
      <c r="F502" s="5">
        <v>44713</v>
      </c>
      <c r="G502" s="3">
        <v>44734</v>
      </c>
      <c r="H502" s="4">
        <v>0.95624999999999993</v>
      </c>
      <c r="I502" s="4">
        <f t="shared" si="44"/>
        <v>0.3208333333333333</v>
      </c>
      <c r="J502" s="1">
        <v>15</v>
      </c>
      <c r="K502" s="1" t="s">
        <v>1896</v>
      </c>
      <c r="L502" s="1" t="s">
        <v>2659</v>
      </c>
      <c r="M502" s="1" t="s">
        <v>75</v>
      </c>
      <c r="N502" s="1" t="s">
        <v>2539</v>
      </c>
      <c r="O502" s="1" t="s">
        <v>77</v>
      </c>
      <c r="P502" s="1" t="s">
        <v>78</v>
      </c>
      <c r="Q502" s="1" t="s">
        <v>78</v>
      </c>
      <c r="R502" s="1" t="s">
        <v>1898</v>
      </c>
      <c r="S502" s="1" t="s">
        <v>1898</v>
      </c>
      <c r="T502" s="34" t="s">
        <v>72</v>
      </c>
      <c r="U502" s="75" t="s">
        <v>72</v>
      </c>
      <c r="V502" s="1" t="s">
        <v>80</v>
      </c>
      <c r="W502" s="1" t="s">
        <v>778</v>
      </c>
      <c r="X502" s="1" t="s">
        <v>779</v>
      </c>
      <c r="Y502" s="1" t="s">
        <v>780</v>
      </c>
      <c r="Z502" s="1" t="s">
        <v>84</v>
      </c>
      <c r="AA502" s="1" t="s">
        <v>72</v>
      </c>
      <c r="AB502" s="1" t="s">
        <v>140</v>
      </c>
      <c r="AC502" s="1" t="s">
        <v>140</v>
      </c>
      <c r="AD502" s="1" t="s">
        <v>126</v>
      </c>
      <c r="AE502" s="1">
        <v>71</v>
      </c>
      <c r="AF502" s="1" t="s">
        <v>88</v>
      </c>
      <c r="AG502" s="1">
        <v>5.9</v>
      </c>
      <c r="AH502" s="1" t="s">
        <v>2344</v>
      </c>
      <c r="AI502" s="1" t="s">
        <v>90</v>
      </c>
      <c r="AJ502" s="1" t="s">
        <v>91</v>
      </c>
      <c r="AK502" s="1" t="s">
        <v>1217</v>
      </c>
      <c r="AL502" s="1" t="s">
        <v>72</v>
      </c>
      <c r="AM502" s="1" t="s">
        <v>72</v>
      </c>
      <c r="AN502" s="1" t="s">
        <v>72</v>
      </c>
      <c r="AO502" s="1" t="s">
        <v>72</v>
      </c>
      <c r="AP502" s="1" t="s">
        <v>72</v>
      </c>
      <c r="AQ502" s="1" t="s">
        <v>72</v>
      </c>
      <c r="AR502" s="1" t="s">
        <v>220</v>
      </c>
      <c r="AS502" s="1" t="s">
        <v>72</v>
      </c>
      <c r="AT502" s="1" t="s">
        <v>72</v>
      </c>
      <c r="AU502" s="3">
        <v>44734</v>
      </c>
      <c r="AV502" s="4">
        <v>0.96527777777777779</v>
      </c>
      <c r="AW502" s="4">
        <v>0.99722222222222223</v>
      </c>
      <c r="AX502" s="4">
        <f t="shared" si="43"/>
        <v>3.1944444444444442E-2</v>
      </c>
      <c r="AY502" s="4">
        <f t="shared" si="40"/>
        <v>4.0972222222222299E-2</v>
      </c>
      <c r="AZ502" s="4">
        <f t="shared" si="41"/>
        <v>0.3618055555555556</v>
      </c>
      <c r="BA502" s="1" t="s">
        <v>2335</v>
      </c>
      <c r="BB502" s="1" t="s">
        <v>2335</v>
      </c>
      <c r="BC502" s="1" t="s">
        <v>1794</v>
      </c>
      <c r="BD502" s="1">
        <v>4</v>
      </c>
      <c r="BE502" s="1" t="s">
        <v>2267</v>
      </c>
      <c r="BF502" s="1" t="s">
        <v>88</v>
      </c>
      <c r="BG502" s="1" t="s">
        <v>88</v>
      </c>
      <c r="BH502" s="1" t="s">
        <v>88</v>
      </c>
      <c r="BI502" s="1" t="s">
        <v>96</v>
      </c>
      <c r="BJ502" s="1" t="s">
        <v>72</v>
      </c>
      <c r="BK502" s="1" t="s">
        <v>2321</v>
      </c>
      <c r="BL502" s="1" t="s">
        <v>2663</v>
      </c>
      <c r="BM502" s="1">
        <v>49</v>
      </c>
      <c r="BN502" s="1" t="s">
        <v>72</v>
      </c>
      <c r="BO502" s="1" t="s">
        <v>72</v>
      </c>
      <c r="BP502" s="1" t="s">
        <v>72</v>
      </c>
      <c r="BQ502" s="21" t="s">
        <v>99</v>
      </c>
      <c r="BR502" s="21" t="s">
        <v>100</v>
      </c>
    </row>
    <row r="503" spans="1:70" ht="20.45" customHeight="1">
      <c r="A503" s="1" t="s">
        <v>2664</v>
      </c>
      <c r="B503" s="1">
        <v>220148</v>
      </c>
      <c r="C503" s="1" t="s">
        <v>71</v>
      </c>
      <c r="D503" s="3">
        <v>44735</v>
      </c>
      <c r="E503" s="4">
        <v>0.44791666666666669</v>
      </c>
      <c r="F503" s="5">
        <v>44713</v>
      </c>
      <c r="G503" s="3">
        <v>44735</v>
      </c>
      <c r="H503" s="4">
        <v>0.56041666666666667</v>
      </c>
      <c r="I503" s="4">
        <f>H503-E503</f>
        <v>0.11249999999999999</v>
      </c>
      <c r="J503" s="1">
        <v>4</v>
      </c>
      <c r="K503" s="1" t="s">
        <v>1896</v>
      </c>
      <c r="L503" s="1" t="s">
        <v>2665</v>
      </c>
      <c r="M503" s="1" t="s">
        <v>75</v>
      </c>
      <c r="N503" s="1" t="s">
        <v>2597</v>
      </c>
      <c r="O503" s="1" t="s">
        <v>77</v>
      </c>
      <c r="P503" s="1" t="s">
        <v>78</v>
      </c>
      <c r="Q503" s="1" t="s">
        <v>78</v>
      </c>
      <c r="R503" s="1" t="s">
        <v>1898</v>
      </c>
      <c r="S503" s="1" t="s">
        <v>1898</v>
      </c>
      <c r="T503" s="34" t="s">
        <v>72</v>
      </c>
      <c r="U503" s="1" t="s">
        <v>2666</v>
      </c>
      <c r="V503" s="1" t="s">
        <v>1900</v>
      </c>
      <c r="W503" s="1" t="s">
        <v>813</v>
      </c>
      <c r="X503" s="1" t="s">
        <v>813</v>
      </c>
      <c r="Y503" s="1" t="s">
        <v>814</v>
      </c>
      <c r="Z503" s="1" t="s">
        <v>84</v>
      </c>
      <c r="AA503" s="1" t="s">
        <v>72</v>
      </c>
      <c r="AB503" s="1" t="s">
        <v>140</v>
      </c>
      <c r="AC503" s="1" t="s">
        <v>141</v>
      </c>
      <c r="AD503" s="1" t="s">
        <v>126</v>
      </c>
      <c r="AE503" s="1">
        <v>47</v>
      </c>
      <c r="AF503" s="1" t="s">
        <v>88</v>
      </c>
      <c r="AG503" s="1">
        <v>3.1</v>
      </c>
      <c r="AH503" s="1" t="s">
        <v>954</v>
      </c>
      <c r="AI503" s="1" t="s">
        <v>90</v>
      </c>
      <c r="AJ503" s="1" t="s">
        <v>91</v>
      </c>
      <c r="AK503" s="1" t="s">
        <v>92</v>
      </c>
      <c r="AL503" s="1" t="s">
        <v>72</v>
      </c>
      <c r="AM503" s="1" t="s">
        <v>254</v>
      </c>
      <c r="AN503" s="1">
        <v>1</v>
      </c>
      <c r="AO503" s="42" t="s">
        <v>1923</v>
      </c>
      <c r="AP503" s="1" t="s">
        <v>72</v>
      </c>
      <c r="AQ503" s="1" t="s">
        <v>72</v>
      </c>
      <c r="AR503" s="1" t="s">
        <v>220</v>
      </c>
      <c r="AS503" s="1" t="s">
        <v>72</v>
      </c>
      <c r="AT503" s="1" t="s">
        <v>72</v>
      </c>
      <c r="AU503" s="3">
        <v>44735</v>
      </c>
      <c r="AV503" s="4">
        <v>0.59166666666666667</v>
      </c>
      <c r="AW503" s="4">
        <v>0.6875</v>
      </c>
      <c r="AX503" s="4">
        <f t="shared" si="43"/>
        <v>9.5833333333333326E-2</v>
      </c>
      <c r="AY503" s="4">
        <f t="shared" si="40"/>
        <v>0.12708333333333333</v>
      </c>
      <c r="AZ503" s="4">
        <f t="shared" si="41"/>
        <v>0.23958333333333331</v>
      </c>
      <c r="BA503" s="1" t="s">
        <v>2667</v>
      </c>
      <c r="BB503" s="1" t="s">
        <v>2667</v>
      </c>
      <c r="BC503" s="1" t="s">
        <v>1794</v>
      </c>
      <c r="BD503" s="1">
        <v>4</v>
      </c>
      <c r="BE503" s="1" t="s">
        <v>2294</v>
      </c>
      <c r="BF503" s="1" t="s">
        <v>75</v>
      </c>
      <c r="BG503" s="1" t="s">
        <v>75</v>
      </c>
      <c r="BH503" s="1" t="s">
        <v>88</v>
      </c>
      <c r="BI503" s="1" t="s">
        <v>96</v>
      </c>
      <c r="BJ503" s="1" t="s">
        <v>72</v>
      </c>
      <c r="BK503" s="1" t="s">
        <v>72</v>
      </c>
      <c r="BL503" s="1" t="s">
        <v>2668</v>
      </c>
      <c r="BM503" s="1">
        <v>21</v>
      </c>
      <c r="BN503" s="1" t="s">
        <v>72</v>
      </c>
      <c r="BO503" s="1" t="s">
        <v>72</v>
      </c>
      <c r="BP503" s="1" t="s">
        <v>72</v>
      </c>
      <c r="BQ503" s="21" t="s">
        <v>99</v>
      </c>
      <c r="BR503" s="21" t="s">
        <v>100</v>
      </c>
    </row>
    <row r="504" spans="1:70" ht="20.45" customHeight="1">
      <c r="A504" s="1" t="s">
        <v>2669</v>
      </c>
      <c r="B504" s="1">
        <v>220148</v>
      </c>
      <c r="C504" s="1" t="s">
        <v>71</v>
      </c>
      <c r="D504" s="3">
        <v>44735</v>
      </c>
      <c r="E504" s="4">
        <v>0.44791666666666669</v>
      </c>
      <c r="F504" s="5">
        <v>44713</v>
      </c>
      <c r="G504" s="3">
        <v>44735</v>
      </c>
      <c r="H504" s="4">
        <v>0.56041666666666667</v>
      </c>
      <c r="I504" s="4">
        <f t="shared" si="44"/>
        <v>0.11249999999999999</v>
      </c>
      <c r="J504" s="1">
        <v>4</v>
      </c>
      <c r="K504" s="1" t="s">
        <v>1896</v>
      </c>
      <c r="L504" s="1" t="s">
        <v>2665</v>
      </c>
      <c r="M504" s="1" t="s">
        <v>75</v>
      </c>
      <c r="N504" s="1" t="s">
        <v>2539</v>
      </c>
      <c r="O504" s="1" t="s">
        <v>77</v>
      </c>
      <c r="P504" s="1" t="s">
        <v>78</v>
      </c>
      <c r="Q504" s="1" t="s">
        <v>78</v>
      </c>
      <c r="R504" s="1" t="s">
        <v>1898</v>
      </c>
      <c r="S504" s="1" t="s">
        <v>1898</v>
      </c>
      <c r="T504" s="34" t="s">
        <v>72</v>
      </c>
      <c r="U504" s="75" t="s">
        <v>72</v>
      </c>
      <c r="V504" s="1" t="s">
        <v>1900</v>
      </c>
      <c r="W504" s="1" t="s">
        <v>813</v>
      </c>
      <c r="X504" s="1" t="s">
        <v>813</v>
      </c>
      <c r="Y504" s="1" t="s">
        <v>814</v>
      </c>
      <c r="Z504" s="1" t="s">
        <v>84</v>
      </c>
      <c r="AA504" s="1" t="s">
        <v>72</v>
      </c>
      <c r="AB504" s="1" t="s">
        <v>140</v>
      </c>
      <c r="AC504" s="1" t="s">
        <v>141</v>
      </c>
      <c r="AD504" s="1" t="s">
        <v>126</v>
      </c>
      <c r="AE504" s="1">
        <v>47</v>
      </c>
      <c r="AF504" s="1" t="s">
        <v>88</v>
      </c>
      <c r="AG504" s="1">
        <v>3.1</v>
      </c>
      <c r="AH504" s="1" t="s">
        <v>954</v>
      </c>
      <c r="AI504" s="1" t="s">
        <v>90</v>
      </c>
      <c r="AJ504" s="1" t="s">
        <v>91</v>
      </c>
      <c r="AK504" s="1" t="s">
        <v>92</v>
      </c>
      <c r="AL504" s="1" t="s">
        <v>72</v>
      </c>
      <c r="AM504" s="1" t="s">
        <v>254</v>
      </c>
      <c r="AN504" s="1">
        <v>1</v>
      </c>
      <c r="AO504" s="42" t="s">
        <v>1923</v>
      </c>
      <c r="AP504" s="1" t="s">
        <v>72</v>
      </c>
      <c r="AQ504" s="1" t="s">
        <v>72</v>
      </c>
      <c r="AR504" s="1" t="s">
        <v>220</v>
      </c>
      <c r="AS504" s="1" t="s">
        <v>72</v>
      </c>
      <c r="AT504" s="1" t="s">
        <v>72</v>
      </c>
      <c r="AU504" s="3">
        <v>44735</v>
      </c>
      <c r="AV504" s="4">
        <v>0.59166666666666667</v>
      </c>
      <c r="AW504" s="4">
        <v>0.6875</v>
      </c>
      <c r="AX504" s="4">
        <f t="shared" si="43"/>
        <v>9.5833333333333326E-2</v>
      </c>
      <c r="AY504" s="4">
        <f t="shared" si="40"/>
        <v>0.12708333333333333</v>
      </c>
      <c r="AZ504" s="4">
        <f t="shared" si="41"/>
        <v>0.23958333333333331</v>
      </c>
      <c r="BA504" s="1" t="s">
        <v>2667</v>
      </c>
      <c r="BB504" s="1" t="s">
        <v>2667</v>
      </c>
      <c r="BC504" s="1" t="s">
        <v>2382</v>
      </c>
      <c r="BD504" s="1">
        <v>4</v>
      </c>
      <c r="BE504" s="1" t="s">
        <v>2294</v>
      </c>
      <c r="BF504" s="1" t="s">
        <v>75</v>
      </c>
      <c r="BG504" s="1" t="s">
        <v>75</v>
      </c>
      <c r="BH504" s="1" t="s">
        <v>88</v>
      </c>
      <c r="BI504" s="1" t="s">
        <v>96</v>
      </c>
      <c r="BJ504" s="1" t="s">
        <v>72</v>
      </c>
      <c r="BK504" s="1" t="s">
        <v>2321</v>
      </c>
      <c r="BL504" s="1" t="s">
        <v>2670</v>
      </c>
      <c r="BM504" s="1">
        <v>49</v>
      </c>
      <c r="BN504" s="1" t="s">
        <v>72</v>
      </c>
      <c r="BO504" s="1" t="s">
        <v>72</v>
      </c>
      <c r="BP504" s="1" t="s">
        <v>72</v>
      </c>
      <c r="BQ504" s="21" t="s">
        <v>99</v>
      </c>
      <c r="BR504" s="21" t="s">
        <v>100</v>
      </c>
    </row>
    <row r="505" spans="1:70" ht="20.45" customHeight="1">
      <c r="A505" s="1" t="s">
        <v>2671</v>
      </c>
      <c r="B505" s="1">
        <v>220149</v>
      </c>
      <c r="C505" s="1" t="s">
        <v>71</v>
      </c>
      <c r="D505" s="3">
        <v>44735</v>
      </c>
      <c r="E505" s="4">
        <v>0.60416666666666663</v>
      </c>
      <c r="F505" s="5">
        <v>44713</v>
      </c>
      <c r="G505" s="3">
        <v>44735</v>
      </c>
      <c r="H505" s="4">
        <v>0.90347222222222223</v>
      </c>
      <c r="I505" s="4">
        <f>H505-E505</f>
        <v>0.2993055555555556</v>
      </c>
      <c r="J505" s="1">
        <v>10</v>
      </c>
      <c r="K505" s="1" t="s">
        <v>1896</v>
      </c>
      <c r="L505" s="1" t="s">
        <v>2672</v>
      </c>
      <c r="M505" s="1" t="s">
        <v>75</v>
      </c>
      <c r="N505" s="1" t="s">
        <v>2539</v>
      </c>
      <c r="O505" s="1" t="s">
        <v>77</v>
      </c>
      <c r="P505" s="1" t="s">
        <v>78</v>
      </c>
      <c r="Q505" s="1" t="s">
        <v>78</v>
      </c>
      <c r="R505" s="1" t="s">
        <v>1898</v>
      </c>
      <c r="S505" s="1" t="s">
        <v>1898</v>
      </c>
      <c r="T505" s="34" t="s">
        <v>72</v>
      </c>
      <c r="U505" s="1" t="s">
        <v>2673</v>
      </c>
      <c r="V505" s="1" t="s">
        <v>80</v>
      </c>
      <c r="W505" s="1" t="s">
        <v>778</v>
      </c>
      <c r="X505" s="1" t="s">
        <v>779</v>
      </c>
      <c r="Y505" s="1" t="s">
        <v>780</v>
      </c>
      <c r="Z505" s="1" t="s">
        <v>84</v>
      </c>
      <c r="AA505" s="1" t="s">
        <v>72</v>
      </c>
      <c r="AB505" s="1" t="s">
        <v>140</v>
      </c>
      <c r="AC505" s="1" t="s">
        <v>140</v>
      </c>
      <c r="AD505" s="1" t="s">
        <v>87</v>
      </c>
      <c r="AE505" s="1">
        <v>70</v>
      </c>
      <c r="AF505" s="1" t="s">
        <v>88</v>
      </c>
      <c r="AG505" s="1">
        <v>5.9</v>
      </c>
      <c r="AH505" s="1" t="s">
        <v>2344</v>
      </c>
      <c r="AI505" s="1" t="s">
        <v>90</v>
      </c>
      <c r="AJ505" s="1" t="s">
        <v>91</v>
      </c>
      <c r="AK505" s="1" t="s">
        <v>92</v>
      </c>
      <c r="AL505" s="1" t="s">
        <v>72</v>
      </c>
      <c r="AM505" s="1" t="s">
        <v>229</v>
      </c>
      <c r="AN505" s="1" t="s">
        <v>72</v>
      </c>
      <c r="AO505" s="43" t="s">
        <v>2611</v>
      </c>
      <c r="AP505" s="1" t="s">
        <v>72</v>
      </c>
      <c r="AQ505" s="1" t="s">
        <v>72</v>
      </c>
      <c r="AR505" s="1" t="s">
        <v>220</v>
      </c>
      <c r="AS505" s="1" t="s">
        <v>72</v>
      </c>
      <c r="AT505" s="1" t="s">
        <v>72</v>
      </c>
      <c r="AU505" s="3">
        <v>44735</v>
      </c>
      <c r="AV505" s="4">
        <v>0.94444444444444453</v>
      </c>
      <c r="AW505" s="4">
        <v>0.97222222222222221</v>
      </c>
      <c r="AX505" s="4">
        <f t="shared" si="43"/>
        <v>2.7777777777777679E-2</v>
      </c>
      <c r="AY505" s="4">
        <f t="shared" si="40"/>
        <v>6.8749999999999978E-2</v>
      </c>
      <c r="AZ505" s="4">
        <f t="shared" si="41"/>
        <v>0.36805555555555558</v>
      </c>
      <c r="BA505" s="1" t="s">
        <v>2674</v>
      </c>
      <c r="BB505" s="1" t="s">
        <v>2674</v>
      </c>
      <c r="BC505" s="1" t="s">
        <v>2382</v>
      </c>
      <c r="BD505" s="1">
        <v>4</v>
      </c>
      <c r="BE505" s="1" t="s">
        <v>742</v>
      </c>
      <c r="BF505" s="1" t="s">
        <v>72</v>
      </c>
      <c r="BG505" s="1" t="s">
        <v>72</v>
      </c>
      <c r="BH505" s="1" t="s">
        <v>88</v>
      </c>
      <c r="BI505" s="1" t="s">
        <v>96</v>
      </c>
      <c r="BJ505" s="1" t="s">
        <v>72</v>
      </c>
      <c r="BK505" s="1" t="s">
        <v>2321</v>
      </c>
      <c r="BL505" s="1" t="s">
        <v>2675</v>
      </c>
      <c r="BM505" s="1">
        <v>45</v>
      </c>
      <c r="BN505" s="1" t="s">
        <v>72</v>
      </c>
      <c r="BO505" s="1" t="s">
        <v>72</v>
      </c>
      <c r="BP505" s="1" t="s">
        <v>72</v>
      </c>
      <c r="BQ505" s="21" t="s">
        <v>99</v>
      </c>
      <c r="BR505" s="21" t="s">
        <v>100</v>
      </c>
    </row>
    <row r="506" spans="1:70" ht="20.45" customHeight="1">
      <c r="A506" s="1" t="s">
        <v>2676</v>
      </c>
      <c r="B506" s="1">
        <v>220149</v>
      </c>
      <c r="C506" s="1" t="s">
        <v>71</v>
      </c>
      <c r="D506" s="3">
        <v>44735</v>
      </c>
      <c r="E506" s="4">
        <v>0.60416666666666663</v>
      </c>
      <c r="F506" s="5">
        <v>44713</v>
      </c>
      <c r="G506" s="3">
        <v>44735</v>
      </c>
      <c r="H506" s="4">
        <v>0.90347222222222223</v>
      </c>
      <c r="I506" s="4">
        <f t="shared" si="44"/>
        <v>0.2993055555555556</v>
      </c>
      <c r="J506" s="1">
        <v>10</v>
      </c>
      <c r="K506" s="1" t="s">
        <v>1896</v>
      </c>
      <c r="L506" s="1" t="s">
        <v>2672</v>
      </c>
      <c r="M506" s="1" t="s">
        <v>75</v>
      </c>
      <c r="N506" s="1" t="s">
        <v>2597</v>
      </c>
      <c r="O506" s="1" t="s">
        <v>77</v>
      </c>
      <c r="P506" s="1" t="s">
        <v>78</v>
      </c>
      <c r="Q506" s="1" t="s">
        <v>78</v>
      </c>
      <c r="R506" s="1" t="s">
        <v>1898</v>
      </c>
      <c r="S506" s="1" t="s">
        <v>1898</v>
      </c>
      <c r="T506" s="34" t="s">
        <v>72</v>
      </c>
      <c r="U506" s="75" t="s">
        <v>72</v>
      </c>
      <c r="V506" s="1" t="s">
        <v>80</v>
      </c>
      <c r="W506" s="1" t="s">
        <v>778</v>
      </c>
      <c r="X506" s="1" t="s">
        <v>779</v>
      </c>
      <c r="Y506" s="1" t="s">
        <v>780</v>
      </c>
      <c r="Z506" s="1" t="s">
        <v>84</v>
      </c>
      <c r="AA506" s="1" t="s">
        <v>72</v>
      </c>
      <c r="AB506" s="1" t="s">
        <v>140</v>
      </c>
      <c r="AC506" s="1" t="s">
        <v>140</v>
      </c>
      <c r="AD506" s="1" t="s">
        <v>87</v>
      </c>
      <c r="AE506" s="1">
        <v>70</v>
      </c>
      <c r="AF506" s="1" t="s">
        <v>88</v>
      </c>
      <c r="AG506" s="1">
        <v>5.9</v>
      </c>
      <c r="AH506" s="1" t="s">
        <v>2344</v>
      </c>
      <c r="AI506" s="1" t="s">
        <v>90</v>
      </c>
      <c r="AJ506" s="1" t="s">
        <v>91</v>
      </c>
      <c r="AK506" s="1" t="s">
        <v>92</v>
      </c>
      <c r="AL506" s="1" t="s">
        <v>72</v>
      </c>
      <c r="AM506" s="1" t="s">
        <v>229</v>
      </c>
      <c r="AN506" s="1" t="s">
        <v>72</v>
      </c>
      <c r="AO506" s="43" t="s">
        <v>2611</v>
      </c>
      <c r="AP506" s="1" t="s">
        <v>72</v>
      </c>
      <c r="AQ506" s="1" t="s">
        <v>72</v>
      </c>
      <c r="AR506" s="1" t="s">
        <v>220</v>
      </c>
      <c r="AS506" s="1" t="s">
        <v>72</v>
      </c>
      <c r="AT506" s="1" t="s">
        <v>72</v>
      </c>
      <c r="AU506" s="3">
        <v>44735</v>
      </c>
      <c r="AV506" s="4">
        <v>0.94444444444444453</v>
      </c>
      <c r="AW506" s="4">
        <v>0.97222222222222221</v>
      </c>
      <c r="AX506" s="4">
        <f t="shared" si="43"/>
        <v>2.7777777777777679E-2</v>
      </c>
      <c r="AY506" s="4">
        <f t="shared" si="40"/>
        <v>6.8749999999999978E-2</v>
      </c>
      <c r="AZ506" s="4">
        <f t="shared" si="41"/>
        <v>0.36805555555555558</v>
      </c>
      <c r="BA506" s="1" t="s">
        <v>2674</v>
      </c>
      <c r="BB506" s="1" t="s">
        <v>2674</v>
      </c>
      <c r="BC506" s="1" t="s">
        <v>2382</v>
      </c>
      <c r="BD506" s="1">
        <v>4</v>
      </c>
      <c r="BE506" s="1" t="s">
        <v>742</v>
      </c>
      <c r="BF506" s="1" t="s">
        <v>72</v>
      </c>
      <c r="BG506" s="1" t="s">
        <v>72</v>
      </c>
      <c r="BH506" s="1" t="s">
        <v>88</v>
      </c>
      <c r="BI506" s="1" t="s">
        <v>96</v>
      </c>
      <c r="BJ506" s="1" t="s">
        <v>72</v>
      </c>
      <c r="BK506" s="1" t="s">
        <v>72</v>
      </c>
      <c r="BL506" s="1" t="s">
        <v>2677</v>
      </c>
      <c r="BM506" s="1">
        <v>35</v>
      </c>
      <c r="BN506" s="1" t="s">
        <v>72</v>
      </c>
      <c r="BO506" s="1" t="s">
        <v>72</v>
      </c>
      <c r="BP506" s="1" t="s">
        <v>72</v>
      </c>
      <c r="BQ506" s="21" t="s">
        <v>99</v>
      </c>
      <c r="BR506" s="21" t="s">
        <v>100</v>
      </c>
    </row>
    <row r="507" spans="1:70" ht="20.45" customHeight="1">
      <c r="A507" s="1" t="s">
        <v>2678</v>
      </c>
      <c r="B507" s="1">
        <v>220150</v>
      </c>
      <c r="C507" s="1" t="s">
        <v>71</v>
      </c>
      <c r="D507" s="3">
        <v>44736</v>
      </c>
      <c r="E507" s="4">
        <v>0.52430555555555558</v>
      </c>
      <c r="F507" s="5">
        <v>44713</v>
      </c>
      <c r="G507" s="3">
        <v>44736</v>
      </c>
      <c r="H507" s="4">
        <v>0.57638888888888895</v>
      </c>
      <c r="I507" s="4">
        <f>H507-E507</f>
        <v>5.208333333333337E-2</v>
      </c>
      <c r="J507" s="1">
        <v>5</v>
      </c>
      <c r="K507" s="1" t="s">
        <v>1896</v>
      </c>
      <c r="L507" s="1" t="s">
        <v>2679</v>
      </c>
      <c r="M507" s="1" t="s">
        <v>75</v>
      </c>
      <c r="N507" s="1" t="s">
        <v>2539</v>
      </c>
      <c r="O507" s="1" t="s">
        <v>77</v>
      </c>
      <c r="P507" s="1" t="s">
        <v>78</v>
      </c>
      <c r="Q507" s="1" t="s">
        <v>78</v>
      </c>
      <c r="R507" s="1" t="s">
        <v>1898</v>
      </c>
      <c r="S507" s="1" t="s">
        <v>1898</v>
      </c>
      <c r="T507" s="34" t="s">
        <v>72</v>
      </c>
      <c r="U507" s="1" t="s">
        <v>2680</v>
      </c>
      <c r="V507" s="1" t="s">
        <v>1900</v>
      </c>
      <c r="W507" s="1" t="s">
        <v>813</v>
      </c>
      <c r="X507" s="1" t="s">
        <v>813</v>
      </c>
      <c r="Y507" s="1" t="s">
        <v>814</v>
      </c>
      <c r="Z507" s="1" t="s">
        <v>84</v>
      </c>
      <c r="AA507" s="1" t="s">
        <v>72</v>
      </c>
      <c r="AB507" s="1" t="s">
        <v>140</v>
      </c>
      <c r="AC507" s="1" t="s">
        <v>141</v>
      </c>
      <c r="AD507" s="1" t="s">
        <v>126</v>
      </c>
      <c r="AE507" s="1">
        <v>38</v>
      </c>
      <c r="AF507" s="1" t="s">
        <v>88</v>
      </c>
      <c r="AG507" s="1">
        <v>4.5999999999999996</v>
      </c>
      <c r="AH507" s="1" t="s">
        <v>954</v>
      </c>
      <c r="AI507" s="1" t="s">
        <v>90</v>
      </c>
      <c r="AJ507" s="1" t="s">
        <v>91</v>
      </c>
      <c r="AK507" s="1" t="s">
        <v>92</v>
      </c>
      <c r="AL507" s="1" t="s">
        <v>72</v>
      </c>
      <c r="AM507" s="1" t="s">
        <v>217</v>
      </c>
      <c r="AN507" s="1">
        <v>2</v>
      </c>
      <c r="AO507" s="42" t="s">
        <v>2195</v>
      </c>
      <c r="AP507" s="1" t="s">
        <v>72</v>
      </c>
      <c r="AQ507" s="1" t="s">
        <v>72</v>
      </c>
      <c r="AR507" s="1" t="s">
        <v>220</v>
      </c>
      <c r="AS507" s="1" t="s">
        <v>72</v>
      </c>
      <c r="AT507" s="1" t="s">
        <v>72</v>
      </c>
      <c r="AU507" s="3">
        <v>44736</v>
      </c>
      <c r="AV507" s="4">
        <v>0.59375</v>
      </c>
      <c r="AW507" s="4">
        <v>0.6875</v>
      </c>
      <c r="AX507" s="4">
        <f t="shared" si="43"/>
        <v>9.375E-2</v>
      </c>
      <c r="AY507" s="4">
        <f t="shared" si="40"/>
        <v>0.11111111111111105</v>
      </c>
      <c r="AZ507" s="4">
        <f t="shared" si="41"/>
        <v>0.16319444444444442</v>
      </c>
      <c r="BA507" s="1" t="s">
        <v>2575</v>
      </c>
      <c r="BB507" s="1" t="s">
        <v>2575</v>
      </c>
      <c r="BC507" s="1" t="s">
        <v>2260</v>
      </c>
      <c r="BD507" s="1">
        <v>4</v>
      </c>
      <c r="BE507" s="1" t="s">
        <v>95</v>
      </c>
      <c r="BF507" s="1" t="s">
        <v>75</v>
      </c>
      <c r="BG507" s="1" t="s">
        <v>75</v>
      </c>
      <c r="BH507" s="1" t="s">
        <v>88</v>
      </c>
      <c r="BI507" s="1" t="s">
        <v>96</v>
      </c>
      <c r="BJ507" s="1" t="s">
        <v>72</v>
      </c>
      <c r="BK507" s="1" t="s">
        <v>2321</v>
      </c>
      <c r="BL507" s="1" t="s">
        <v>2675</v>
      </c>
      <c r="BM507" s="1">
        <v>43</v>
      </c>
      <c r="BN507" s="1" t="s">
        <v>72</v>
      </c>
      <c r="BO507" s="1" t="s">
        <v>72</v>
      </c>
      <c r="BP507" s="1" t="s">
        <v>72</v>
      </c>
      <c r="BQ507" s="21" t="s">
        <v>99</v>
      </c>
      <c r="BR507" s="21" t="s">
        <v>100</v>
      </c>
    </row>
    <row r="508" spans="1:70" ht="20.45" customHeight="1">
      <c r="A508" s="1" t="s">
        <v>2681</v>
      </c>
      <c r="B508" s="1">
        <v>220150</v>
      </c>
      <c r="C508" s="1" t="s">
        <v>71</v>
      </c>
      <c r="D508" s="3">
        <v>44736</v>
      </c>
      <c r="E508" s="4">
        <v>0.52430555555555558</v>
      </c>
      <c r="F508" s="5">
        <v>44713</v>
      </c>
      <c r="G508" s="3">
        <v>44736</v>
      </c>
      <c r="H508" s="4">
        <v>0.57638888888888895</v>
      </c>
      <c r="I508" s="4">
        <f t="shared" si="44"/>
        <v>5.208333333333337E-2</v>
      </c>
      <c r="J508" s="1">
        <v>5</v>
      </c>
      <c r="K508" s="1" t="s">
        <v>1896</v>
      </c>
      <c r="L508" s="1" t="s">
        <v>2679</v>
      </c>
      <c r="M508" s="1" t="s">
        <v>75</v>
      </c>
      <c r="N508" s="1" t="s">
        <v>2597</v>
      </c>
      <c r="O508" s="1" t="s">
        <v>77</v>
      </c>
      <c r="P508" s="1" t="s">
        <v>78</v>
      </c>
      <c r="Q508" s="1" t="s">
        <v>78</v>
      </c>
      <c r="R508" s="1" t="s">
        <v>1898</v>
      </c>
      <c r="S508" s="1" t="s">
        <v>1898</v>
      </c>
      <c r="T508" s="34" t="s">
        <v>72</v>
      </c>
      <c r="U508" s="75" t="s">
        <v>72</v>
      </c>
      <c r="V508" s="1" t="s">
        <v>1900</v>
      </c>
      <c r="W508" s="1" t="s">
        <v>813</v>
      </c>
      <c r="X508" s="1" t="s">
        <v>813</v>
      </c>
      <c r="Y508" s="1" t="s">
        <v>814</v>
      </c>
      <c r="Z508" s="1" t="s">
        <v>84</v>
      </c>
      <c r="AA508" s="1" t="s">
        <v>72</v>
      </c>
      <c r="AB508" s="1" t="s">
        <v>140</v>
      </c>
      <c r="AC508" s="1" t="s">
        <v>141</v>
      </c>
      <c r="AD508" s="1" t="s">
        <v>126</v>
      </c>
      <c r="AE508" s="1">
        <v>38</v>
      </c>
      <c r="AF508" s="1" t="s">
        <v>88</v>
      </c>
      <c r="AG508" s="1">
        <v>4.5999999999999996</v>
      </c>
      <c r="AH508" s="1" t="s">
        <v>954</v>
      </c>
      <c r="AI508" s="1" t="s">
        <v>90</v>
      </c>
      <c r="AJ508" s="1" t="s">
        <v>91</v>
      </c>
      <c r="AK508" s="1" t="s">
        <v>92</v>
      </c>
      <c r="AL508" s="1" t="s">
        <v>72</v>
      </c>
      <c r="AM508" s="1" t="s">
        <v>217</v>
      </c>
      <c r="AN508" s="1">
        <v>2</v>
      </c>
      <c r="AO508" s="42" t="s">
        <v>2195</v>
      </c>
      <c r="AP508" s="1" t="s">
        <v>72</v>
      </c>
      <c r="AQ508" s="1" t="s">
        <v>72</v>
      </c>
      <c r="AR508" s="1" t="s">
        <v>220</v>
      </c>
      <c r="AS508" s="1" t="s">
        <v>72</v>
      </c>
      <c r="AT508" s="1" t="s">
        <v>72</v>
      </c>
      <c r="AU508" s="3">
        <v>44736</v>
      </c>
      <c r="AV508" s="4">
        <v>0.59375</v>
      </c>
      <c r="AW508" s="4">
        <v>0.6875</v>
      </c>
      <c r="AX508" s="4">
        <f t="shared" si="43"/>
        <v>9.375E-2</v>
      </c>
      <c r="AY508" s="4">
        <f t="shared" si="40"/>
        <v>0.11111111111111105</v>
      </c>
      <c r="AZ508" s="4">
        <f t="shared" si="41"/>
        <v>0.16319444444444442</v>
      </c>
      <c r="BA508" s="1" t="s">
        <v>2575</v>
      </c>
      <c r="BB508" s="1" t="s">
        <v>2575</v>
      </c>
      <c r="BC508" s="1" t="s">
        <v>2260</v>
      </c>
      <c r="BD508" s="1">
        <v>4</v>
      </c>
      <c r="BE508" s="1" t="s">
        <v>95</v>
      </c>
      <c r="BF508" s="1" t="s">
        <v>75</v>
      </c>
      <c r="BG508" s="1" t="s">
        <v>75</v>
      </c>
      <c r="BH508" s="1" t="s">
        <v>88</v>
      </c>
      <c r="BI508" s="1" t="s">
        <v>96</v>
      </c>
      <c r="BJ508" s="1" t="s">
        <v>72</v>
      </c>
      <c r="BK508" s="1" t="s">
        <v>72</v>
      </c>
      <c r="BL508" s="1" t="s">
        <v>2682</v>
      </c>
      <c r="BM508" s="1">
        <v>28</v>
      </c>
      <c r="BN508" s="1" t="s">
        <v>72</v>
      </c>
      <c r="BO508" s="1" t="s">
        <v>72</v>
      </c>
      <c r="BP508" s="1" t="s">
        <v>72</v>
      </c>
      <c r="BQ508" s="21" t="s">
        <v>99</v>
      </c>
      <c r="BR508" s="21" t="s">
        <v>100</v>
      </c>
    </row>
    <row r="509" spans="1:70" ht="20.45" customHeight="1">
      <c r="A509" s="1" t="s">
        <v>2683</v>
      </c>
      <c r="B509" s="1">
        <v>220151</v>
      </c>
      <c r="C509" s="1" t="s">
        <v>71</v>
      </c>
      <c r="D509" s="3">
        <v>44736</v>
      </c>
      <c r="E509" s="4">
        <v>0.66805555555555562</v>
      </c>
      <c r="F509" s="5">
        <v>44713</v>
      </c>
      <c r="G509" s="3">
        <v>44736</v>
      </c>
      <c r="H509" s="4">
        <v>0.69166666666666676</v>
      </c>
      <c r="I509" s="4">
        <f>H509-E509</f>
        <v>2.3611111111111138E-2</v>
      </c>
      <c r="J509" s="1">
        <v>22</v>
      </c>
      <c r="K509" s="1" t="s">
        <v>2302</v>
      </c>
      <c r="L509" s="1" t="s">
        <v>2684</v>
      </c>
      <c r="M509" s="1" t="s">
        <v>75</v>
      </c>
      <c r="N509" s="1" t="s">
        <v>2539</v>
      </c>
      <c r="O509" s="1" t="s">
        <v>77</v>
      </c>
      <c r="P509" s="1" t="s">
        <v>78</v>
      </c>
      <c r="Q509" s="1" t="s">
        <v>78</v>
      </c>
      <c r="R509" s="1" t="s">
        <v>1898</v>
      </c>
      <c r="S509" s="1" t="s">
        <v>139</v>
      </c>
      <c r="T509" s="1" t="s">
        <v>2685</v>
      </c>
      <c r="U509" s="1" t="s">
        <v>2686</v>
      </c>
      <c r="V509" s="1" t="s">
        <v>2306</v>
      </c>
      <c r="W509" s="1" t="s">
        <v>2307</v>
      </c>
      <c r="X509" s="1" t="s">
        <v>2307</v>
      </c>
      <c r="Y509" s="1" t="s">
        <v>2363</v>
      </c>
      <c r="Z509" s="1" t="s">
        <v>84</v>
      </c>
      <c r="AA509" s="1" t="s">
        <v>72</v>
      </c>
      <c r="AB509" s="1" t="s">
        <v>104</v>
      </c>
      <c r="AC509" s="1" t="s">
        <v>1060</v>
      </c>
      <c r="AD509" s="1" t="s">
        <v>87</v>
      </c>
      <c r="AE509" s="1">
        <v>40</v>
      </c>
      <c r="AF509" s="1" t="s">
        <v>88</v>
      </c>
      <c r="AG509" s="1">
        <v>3.5</v>
      </c>
      <c r="AH509" s="1" t="s">
        <v>299</v>
      </c>
      <c r="AI509" s="1" t="s">
        <v>90</v>
      </c>
      <c r="AJ509" s="1" t="s">
        <v>91</v>
      </c>
      <c r="AK509" s="1" t="s">
        <v>92</v>
      </c>
      <c r="AL509" s="1" t="s">
        <v>72</v>
      </c>
      <c r="AM509" s="1" t="s">
        <v>254</v>
      </c>
      <c r="AN509" s="1">
        <v>3</v>
      </c>
      <c r="AO509" s="1" t="s">
        <v>659</v>
      </c>
      <c r="AP509" s="1" t="s">
        <v>72</v>
      </c>
      <c r="AQ509" s="1" t="s">
        <v>72</v>
      </c>
      <c r="AR509" s="1" t="s">
        <v>220</v>
      </c>
      <c r="AS509" s="1" t="s">
        <v>72</v>
      </c>
      <c r="AT509" s="1" t="s">
        <v>72</v>
      </c>
      <c r="AU509" s="3">
        <v>44736</v>
      </c>
      <c r="AV509" s="4">
        <v>0.76041666666666663</v>
      </c>
      <c r="AW509" s="4">
        <v>0.8125</v>
      </c>
      <c r="AX509" s="4">
        <f t="shared" si="43"/>
        <v>5.208333333333337E-2</v>
      </c>
      <c r="AY509" s="4">
        <f t="shared" si="40"/>
        <v>0.12083333333333324</v>
      </c>
      <c r="AZ509" s="4">
        <f t="shared" si="41"/>
        <v>0.14444444444444438</v>
      </c>
      <c r="BA509" s="1" t="s">
        <v>2687</v>
      </c>
      <c r="BB509" s="1" t="s">
        <v>2687</v>
      </c>
      <c r="BC509" s="1" t="s">
        <v>2382</v>
      </c>
      <c r="BD509" s="1">
        <v>4</v>
      </c>
      <c r="BE509" s="1" t="s">
        <v>2267</v>
      </c>
      <c r="BF509" s="1" t="s">
        <v>72</v>
      </c>
      <c r="BG509" s="1" t="s">
        <v>72</v>
      </c>
      <c r="BH509" s="1" t="s">
        <v>88</v>
      </c>
      <c r="BI509" s="1" t="s">
        <v>96</v>
      </c>
      <c r="BJ509" s="1" t="s">
        <v>72</v>
      </c>
      <c r="BK509" s="1" t="s">
        <v>2321</v>
      </c>
      <c r="BL509" s="1" t="s">
        <v>2688</v>
      </c>
      <c r="BM509" s="1">
        <v>35</v>
      </c>
      <c r="BN509" s="1" t="s">
        <v>72</v>
      </c>
      <c r="BO509" s="1" t="s">
        <v>72</v>
      </c>
      <c r="BP509" s="1" t="s">
        <v>72</v>
      </c>
      <c r="BQ509" s="21" t="s">
        <v>99</v>
      </c>
      <c r="BR509" s="21" t="s">
        <v>100</v>
      </c>
    </row>
    <row r="510" spans="1:70" ht="20.45" customHeight="1">
      <c r="A510" s="1" t="s">
        <v>2689</v>
      </c>
      <c r="B510" s="1">
        <v>220151</v>
      </c>
      <c r="C510" s="1" t="s">
        <v>71</v>
      </c>
      <c r="D510" s="3">
        <v>44736</v>
      </c>
      <c r="E510" s="4">
        <v>0.66805555555555562</v>
      </c>
      <c r="F510" s="5">
        <v>44713</v>
      </c>
      <c r="G510" s="3">
        <v>44736</v>
      </c>
      <c r="H510" s="4">
        <v>0.69166666666666676</v>
      </c>
      <c r="I510" s="4">
        <f t="shared" si="44"/>
        <v>2.3611111111111138E-2</v>
      </c>
      <c r="J510" s="1">
        <v>22</v>
      </c>
      <c r="K510" s="1" t="s">
        <v>2302</v>
      </c>
      <c r="L510" s="1" t="s">
        <v>2684</v>
      </c>
      <c r="M510" s="1" t="s">
        <v>75</v>
      </c>
      <c r="N510" s="1" t="s">
        <v>2597</v>
      </c>
      <c r="O510" s="1" t="s">
        <v>77</v>
      </c>
      <c r="P510" s="1" t="s">
        <v>78</v>
      </c>
      <c r="Q510" s="1" t="s">
        <v>78</v>
      </c>
      <c r="R510" s="1" t="s">
        <v>1898</v>
      </c>
      <c r="S510" s="1" t="s">
        <v>139</v>
      </c>
      <c r="T510" s="1" t="s">
        <v>2685</v>
      </c>
      <c r="U510" s="75" t="s">
        <v>72</v>
      </c>
      <c r="V510" s="1" t="s">
        <v>2306</v>
      </c>
      <c r="W510" s="1" t="s">
        <v>2307</v>
      </c>
      <c r="X510" s="1" t="s">
        <v>2307</v>
      </c>
      <c r="Y510" s="1" t="s">
        <v>2363</v>
      </c>
      <c r="Z510" s="1" t="s">
        <v>84</v>
      </c>
      <c r="AA510" s="1" t="s">
        <v>72</v>
      </c>
      <c r="AB510" s="1" t="s">
        <v>104</v>
      </c>
      <c r="AC510" s="1" t="s">
        <v>1060</v>
      </c>
      <c r="AD510" s="1" t="s">
        <v>87</v>
      </c>
      <c r="AE510" s="1">
        <v>40</v>
      </c>
      <c r="AF510" s="1" t="s">
        <v>88</v>
      </c>
      <c r="AG510" s="1">
        <v>3.5</v>
      </c>
      <c r="AH510" s="1" t="s">
        <v>299</v>
      </c>
      <c r="AI510" s="1" t="s">
        <v>90</v>
      </c>
      <c r="AJ510" s="1" t="s">
        <v>91</v>
      </c>
      <c r="AK510" s="1" t="s">
        <v>92</v>
      </c>
      <c r="AL510" s="1" t="s">
        <v>72</v>
      </c>
      <c r="AM510" s="1" t="s">
        <v>254</v>
      </c>
      <c r="AN510" s="1">
        <v>3</v>
      </c>
      <c r="AO510" s="1" t="s">
        <v>659</v>
      </c>
      <c r="AP510" s="1" t="s">
        <v>72</v>
      </c>
      <c r="AQ510" s="1" t="s">
        <v>72</v>
      </c>
      <c r="AR510" s="1" t="s">
        <v>220</v>
      </c>
      <c r="AS510" s="1" t="s">
        <v>72</v>
      </c>
      <c r="AT510" s="1" t="s">
        <v>72</v>
      </c>
      <c r="AU510" s="3">
        <v>44736</v>
      </c>
      <c r="AV510" s="4">
        <v>0.76041666666666663</v>
      </c>
      <c r="AW510" s="4">
        <v>0.8125</v>
      </c>
      <c r="AX510" s="4">
        <f t="shared" si="43"/>
        <v>5.208333333333337E-2</v>
      </c>
      <c r="AY510" s="4">
        <f t="shared" si="40"/>
        <v>0.12083333333333324</v>
      </c>
      <c r="AZ510" s="4">
        <f t="shared" si="41"/>
        <v>0.14444444444444438</v>
      </c>
      <c r="BA510" s="1" t="s">
        <v>2687</v>
      </c>
      <c r="BB510" s="1" t="s">
        <v>2687</v>
      </c>
      <c r="BC510" s="1" t="s">
        <v>2382</v>
      </c>
      <c r="BD510" s="1">
        <v>4</v>
      </c>
      <c r="BE510" s="1" t="s">
        <v>2267</v>
      </c>
      <c r="BF510" s="1" t="s">
        <v>72</v>
      </c>
      <c r="BG510" s="1" t="s">
        <v>72</v>
      </c>
      <c r="BH510" s="1" t="s">
        <v>88</v>
      </c>
      <c r="BI510" s="1" t="s">
        <v>96</v>
      </c>
      <c r="BJ510" s="1" t="s">
        <v>72</v>
      </c>
      <c r="BK510" s="1" t="s">
        <v>72</v>
      </c>
      <c r="BL510" s="1" t="s">
        <v>2690</v>
      </c>
      <c r="BM510" s="1">
        <v>28</v>
      </c>
      <c r="BN510" s="1" t="s">
        <v>72</v>
      </c>
      <c r="BO510" s="1" t="s">
        <v>72</v>
      </c>
      <c r="BP510" s="1" t="s">
        <v>72</v>
      </c>
      <c r="BQ510" s="21" t="s">
        <v>99</v>
      </c>
      <c r="BR510" s="21" t="s">
        <v>100</v>
      </c>
    </row>
    <row r="511" spans="1:70" ht="20.45" customHeight="1">
      <c r="A511" s="1">
        <v>220152</v>
      </c>
      <c r="B511" s="1">
        <v>220152</v>
      </c>
      <c r="C511" s="1" t="s">
        <v>71</v>
      </c>
      <c r="D511" s="3">
        <v>44736</v>
      </c>
      <c r="E511" s="4">
        <v>0.40763888888888888</v>
      </c>
      <c r="F511" s="5">
        <v>44713</v>
      </c>
      <c r="G511" s="3">
        <v>44736</v>
      </c>
      <c r="H511" s="4">
        <v>0.77222222222222225</v>
      </c>
      <c r="I511" s="4">
        <f t="shared" si="44"/>
        <v>0.36458333333333337</v>
      </c>
      <c r="J511" s="1">
        <v>1</v>
      </c>
      <c r="K511" s="1" t="s">
        <v>1896</v>
      </c>
      <c r="L511" s="1" t="s">
        <v>2691</v>
      </c>
      <c r="M511" s="1" t="s">
        <v>75</v>
      </c>
      <c r="N511" s="1" t="s">
        <v>170</v>
      </c>
      <c r="O511" s="1" t="s">
        <v>473</v>
      </c>
      <c r="P511" s="1" t="s">
        <v>78</v>
      </c>
      <c r="Q511" s="1" t="s">
        <v>78</v>
      </c>
      <c r="R511" s="1" t="s">
        <v>1927</v>
      </c>
      <c r="S511" s="1" t="s">
        <v>1927</v>
      </c>
      <c r="T511" s="34" t="s">
        <v>72</v>
      </c>
      <c r="U511" s="8" t="s">
        <v>2692</v>
      </c>
      <c r="V511" s="1" t="s">
        <v>80</v>
      </c>
      <c r="W511" s="1" t="s">
        <v>1867</v>
      </c>
      <c r="X511" s="1" t="s">
        <v>1868</v>
      </c>
      <c r="Y511" s="1" t="s">
        <v>2143</v>
      </c>
      <c r="Z511" s="1" t="s">
        <v>291</v>
      </c>
      <c r="AA511" s="1" t="s">
        <v>72</v>
      </c>
      <c r="AB511" s="1" t="s">
        <v>292</v>
      </c>
      <c r="AC511" s="1" t="s">
        <v>2693</v>
      </c>
      <c r="AD511" s="1" t="s">
        <v>126</v>
      </c>
      <c r="AE511" s="1">
        <v>47</v>
      </c>
      <c r="AF511" s="1" t="s">
        <v>88</v>
      </c>
      <c r="AG511" s="1">
        <v>5.3</v>
      </c>
      <c r="AH511" s="1" t="s">
        <v>2344</v>
      </c>
      <c r="AI511" s="1" t="s">
        <v>90</v>
      </c>
      <c r="AJ511" s="1" t="s">
        <v>91</v>
      </c>
      <c r="AK511" s="1" t="s">
        <v>92</v>
      </c>
      <c r="AL511" s="1" t="s">
        <v>72</v>
      </c>
      <c r="AM511" s="1" t="s">
        <v>72</v>
      </c>
      <c r="AN511" s="1" t="s">
        <v>72</v>
      </c>
      <c r="AO511" s="1" t="s">
        <v>72</v>
      </c>
      <c r="AP511" s="1" t="s">
        <v>72</v>
      </c>
      <c r="AQ511" s="1" t="s">
        <v>72</v>
      </c>
      <c r="AR511" s="1" t="s">
        <v>72</v>
      </c>
      <c r="AS511" s="1" t="s">
        <v>72</v>
      </c>
      <c r="AT511" s="1" t="s">
        <v>72</v>
      </c>
      <c r="AU511" s="3">
        <v>44736</v>
      </c>
      <c r="AV511" s="1" t="s">
        <v>72</v>
      </c>
      <c r="AW511" s="1" t="s">
        <v>72</v>
      </c>
      <c r="AX511" s="1" t="s">
        <v>72</v>
      </c>
      <c r="AY511" s="1" t="s">
        <v>72</v>
      </c>
      <c r="AZ511" s="1" t="s">
        <v>72</v>
      </c>
      <c r="BA511" s="1" t="s">
        <v>821</v>
      </c>
      <c r="BB511" s="1" t="s">
        <v>821</v>
      </c>
      <c r="BC511" s="1" t="s">
        <v>2382</v>
      </c>
      <c r="BD511" s="1">
        <v>4</v>
      </c>
      <c r="BE511" s="1" t="s">
        <v>2694</v>
      </c>
      <c r="BF511" s="1" t="s">
        <v>75</v>
      </c>
      <c r="BG511" s="1" t="s">
        <v>75</v>
      </c>
      <c r="BH511" s="1" t="s">
        <v>88</v>
      </c>
      <c r="BI511" s="1" t="s">
        <v>79</v>
      </c>
      <c r="BJ511" s="1" t="s">
        <v>72</v>
      </c>
      <c r="BK511" s="1" t="s">
        <v>72</v>
      </c>
      <c r="BL511" s="1" t="s">
        <v>72</v>
      </c>
      <c r="BM511" s="1" t="s">
        <v>72</v>
      </c>
      <c r="BN511" s="1" t="s">
        <v>72</v>
      </c>
      <c r="BO511" s="1" t="s">
        <v>72</v>
      </c>
      <c r="BP511" s="1" t="s">
        <v>72</v>
      </c>
      <c r="BQ511" s="1" t="s">
        <v>160</v>
      </c>
      <c r="BR511" s="1"/>
    </row>
    <row r="512" spans="1:70" ht="20.45" customHeight="1">
      <c r="A512" s="1" t="s">
        <v>2695</v>
      </c>
      <c r="B512" s="1">
        <v>220153</v>
      </c>
      <c r="C512" s="1" t="s">
        <v>71</v>
      </c>
      <c r="D512" s="3">
        <v>44739</v>
      </c>
      <c r="E512" s="4">
        <v>0.65138888888888891</v>
      </c>
      <c r="F512" s="5">
        <v>44713</v>
      </c>
      <c r="G512" s="3">
        <v>44739</v>
      </c>
      <c r="H512" s="4">
        <v>0.69652777777777775</v>
      </c>
      <c r="I512" s="4">
        <f t="shared" si="44"/>
        <v>4.513888888888884E-2</v>
      </c>
      <c r="J512" s="1">
        <v>48</v>
      </c>
      <c r="K512" s="1" t="s">
        <v>2302</v>
      </c>
      <c r="L512" s="1" t="s">
        <v>2696</v>
      </c>
      <c r="M512" s="1" t="s">
        <v>75</v>
      </c>
      <c r="N512" s="1" t="s">
        <v>1462</v>
      </c>
      <c r="O512" s="1" t="s">
        <v>77</v>
      </c>
      <c r="P512" s="1" t="s">
        <v>78</v>
      </c>
      <c r="Q512" s="1" t="s">
        <v>78</v>
      </c>
      <c r="R512" s="1" t="s">
        <v>1927</v>
      </c>
      <c r="S512" s="1" t="s">
        <v>1927</v>
      </c>
      <c r="T512" s="1" t="s">
        <v>2697</v>
      </c>
      <c r="U512" s="8" t="s">
        <v>2698</v>
      </c>
      <c r="V512" s="1" t="s">
        <v>2306</v>
      </c>
      <c r="W512" s="1" t="s">
        <v>2307</v>
      </c>
      <c r="X512" s="1" t="s">
        <v>2307</v>
      </c>
      <c r="Y512" s="1" t="s">
        <v>2308</v>
      </c>
      <c r="Z512" s="1" t="s">
        <v>490</v>
      </c>
      <c r="AA512" s="1" t="s">
        <v>72</v>
      </c>
      <c r="AB512" s="1" t="s">
        <v>491</v>
      </c>
      <c r="AC512" s="1" t="s">
        <v>1147</v>
      </c>
      <c r="AD512" s="1" t="s">
        <v>87</v>
      </c>
      <c r="AE512" s="1">
        <v>70</v>
      </c>
      <c r="AF512" s="1" t="s">
        <v>88</v>
      </c>
      <c r="AG512" s="1">
        <v>3.5</v>
      </c>
      <c r="AH512" s="1" t="s">
        <v>2344</v>
      </c>
      <c r="AI512" s="1" t="s">
        <v>90</v>
      </c>
      <c r="AJ512" s="1" t="s">
        <v>91</v>
      </c>
      <c r="AK512" s="1" t="s">
        <v>92</v>
      </c>
      <c r="AL512" s="1" t="s">
        <v>72</v>
      </c>
      <c r="AM512" s="1" t="s">
        <v>72</v>
      </c>
      <c r="AN512" s="1" t="s">
        <v>72</v>
      </c>
      <c r="AO512" s="1" t="s">
        <v>72</v>
      </c>
      <c r="AP512" s="1" t="s">
        <v>72</v>
      </c>
      <c r="AQ512" s="1" t="s">
        <v>72</v>
      </c>
      <c r="AR512" s="1" t="s">
        <v>72</v>
      </c>
      <c r="AS512" s="1" t="s">
        <v>72</v>
      </c>
      <c r="AT512" s="1" t="s">
        <v>72</v>
      </c>
      <c r="AU512" s="3">
        <v>44739</v>
      </c>
      <c r="AV512" s="4">
        <v>0.74305555555555547</v>
      </c>
      <c r="AW512" s="4">
        <v>0.80486111111111114</v>
      </c>
      <c r="AX512" s="4">
        <f t="shared" ref="AX512:AX564" si="45">AW512-AV512</f>
        <v>6.1805555555555669E-2</v>
      </c>
      <c r="AY512" s="4">
        <f t="shared" ref="AY512:AY543" si="46">AW512-H512</f>
        <v>0.10833333333333339</v>
      </c>
      <c r="AZ512" s="4">
        <f t="shared" ref="AZ512:AZ543" si="47">AW512-E512</f>
        <v>0.15347222222222223</v>
      </c>
      <c r="BA512" s="1" t="s">
        <v>2699</v>
      </c>
      <c r="BB512" s="1" t="s">
        <v>2699</v>
      </c>
      <c r="BC512" s="1" t="s">
        <v>1675</v>
      </c>
      <c r="BD512" s="1">
        <v>4</v>
      </c>
      <c r="BE512" s="1" t="s">
        <v>742</v>
      </c>
      <c r="BF512" s="1" t="s">
        <v>75</v>
      </c>
      <c r="BG512" s="1" t="s">
        <v>75</v>
      </c>
      <c r="BH512" s="1" t="s">
        <v>88</v>
      </c>
      <c r="BI512" s="1" t="s">
        <v>79</v>
      </c>
      <c r="BJ512" s="1" t="s">
        <v>72</v>
      </c>
      <c r="BK512" s="1" t="s">
        <v>1343</v>
      </c>
      <c r="BL512" s="1" t="s">
        <v>2700</v>
      </c>
      <c r="BM512" s="1">
        <v>59</v>
      </c>
      <c r="BN512" s="1" t="s">
        <v>72</v>
      </c>
      <c r="BO512" s="1" t="s">
        <v>72</v>
      </c>
      <c r="BP512" s="1" t="s">
        <v>72</v>
      </c>
      <c r="BQ512" s="1" t="s">
        <v>160</v>
      </c>
      <c r="BR512" s="1" t="s">
        <v>2701</v>
      </c>
    </row>
    <row r="513" spans="1:70" ht="20.45" customHeight="1">
      <c r="A513" s="1" t="s">
        <v>2702</v>
      </c>
      <c r="B513" s="1">
        <v>220154</v>
      </c>
      <c r="C513" s="1" t="s">
        <v>71</v>
      </c>
      <c r="D513" s="3">
        <v>44739</v>
      </c>
      <c r="E513" s="4">
        <v>0.65277777777777779</v>
      </c>
      <c r="F513" s="5">
        <v>44713</v>
      </c>
      <c r="G513" s="3">
        <v>44739</v>
      </c>
      <c r="H513" s="4">
        <v>0.9375</v>
      </c>
      <c r="I513" s="4">
        <f>H513-E513</f>
        <v>0.28472222222222221</v>
      </c>
      <c r="J513" s="1">
        <v>10</v>
      </c>
      <c r="K513" s="1" t="s">
        <v>1896</v>
      </c>
      <c r="L513" s="1" t="s">
        <v>2703</v>
      </c>
      <c r="M513" s="1" t="s">
        <v>75</v>
      </c>
      <c r="N513" s="1" t="s">
        <v>2539</v>
      </c>
      <c r="O513" s="1" t="s">
        <v>77</v>
      </c>
      <c r="P513" s="1" t="s">
        <v>78</v>
      </c>
      <c r="Q513" s="1" t="s">
        <v>78</v>
      </c>
      <c r="R513" s="1" t="s">
        <v>1898</v>
      </c>
      <c r="S513" s="1" t="s">
        <v>1898</v>
      </c>
      <c r="T513" s="34" t="s">
        <v>72</v>
      </c>
      <c r="U513" s="1" t="s">
        <v>2502</v>
      </c>
      <c r="V513" s="1" t="s">
        <v>80</v>
      </c>
      <c r="W513" s="1" t="s">
        <v>778</v>
      </c>
      <c r="X513" s="1" t="s">
        <v>779</v>
      </c>
      <c r="Y513" s="1" t="s">
        <v>780</v>
      </c>
      <c r="Z513" s="1" t="s">
        <v>84</v>
      </c>
      <c r="AA513" s="1" t="s">
        <v>72</v>
      </c>
      <c r="AB513" s="1" t="s">
        <v>140</v>
      </c>
      <c r="AC513" s="1" t="s">
        <v>140</v>
      </c>
      <c r="AD513" s="1" t="s">
        <v>126</v>
      </c>
      <c r="AE513" s="1">
        <v>49</v>
      </c>
      <c r="AF513" s="1" t="s">
        <v>88</v>
      </c>
      <c r="AG513" s="1">
        <v>5.0999999999999996</v>
      </c>
      <c r="AH513" s="1" t="s">
        <v>299</v>
      </c>
      <c r="AI513" s="1" t="s">
        <v>90</v>
      </c>
      <c r="AJ513" s="1" t="s">
        <v>91</v>
      </c>
      <c r="AK513" s="1" t="s">
        <v>92</v>
      </c>
      <c r="AL513" s="1" t="s">
        <v>72</v>
      </c>
      <c r="AM513" s="1" t="s">
        <v>217</v>
      </c>
      <c r="AN513" s="1">
        <v>2</v>
      </c>
      <c r="AO513" s="44" t="s">
        <v>2635</v>
      </c>
      <c r="AP513" s="1" t="s">
        <v>72</v>
      </c>
      <c r="AQ513" s="1" t="s">
        <v>72</v>
      </c>
      <c r="AR513" s="1" t="s">
        <v>220</v>
      </c>
      <c r="AS513" s="1" t="s">
        <v>72</v>
      </c>
      <c r="AT513" s="1" t="s">
        <v>72</v>
      </c>
      <c r="AU513" s="3">
        <v>44739</v>
      </c>
      <c r="AV513" s="4">
        <v>0.95138888888888884</v>
      </c>
      <c r="AW513" s="4">
        <v>0.98611111111111116</v>
      </c>
      <c r="AX513" s="4">
        <f t="shared" si="45"/>
        <v>3.4722222222222321E-2</v>
      </c>
      <c r="AY513" s="4">
        <f t="shared" si="46"/>
        <v>4.861111111111116E-2</v>
      </c>
      <c r="AZ513" s="4">
        <f t="shared" si="47"/>
        <v>0.33333333333333337</v>
      </c>
      <c r="BA513" s="1" t="s">
        <v>2704</v>
      </c>
      <c r="BB513" s="1" t="s">
        <v>2704</v>
      </c>
      <c r="BC513" s="1" t="s">
        <v>1794</v>
      </c>
      <c r="BD513" s="1">
        <v>4</v>
      </c>
      <c r="BE513" s="1" t="s">
        <v>742</v>
      </c>
      <c r="BF513" s="1" t="s">
        <v>75</v>
      </c>
      <c r="BG513" s="1" t="s">
        <v>75</v>
      </c>
      <c r="BH513" s="1" t="s">
        <v>88</v>
      </c>
      <c r="BI513" s="1" t="s">
        <v>96</v>
      </c>
      <c r="BJ513" s="1" t="s">
        <v>72</v>
      </c>
      <c r="BK513" s="1" t="s">
        <v>2321</v>
      </c>
      <c r="BL513" s="1" t="s">
        <v>2705</v>
      </c>
      <c r="BM513" s="1">
        <v>45</v>
      </c>
      <c r="BN513" s="1" t="s">
        <v>72</v>
      </c>
      <c r="BO513" s="1" t="s">
        <v>72</v>
      </c>
      <c r="BP513" s="1" t="s">
        <v>72</v>
      </c>
      <c r="BQ513" s="21" t="s">
        <v>99</v>
      </c>
      <c r="BR513" s="21" t="s">
        <v>100</v>
      </c>
    </row>
    <row r="514" spans="1:70" ht="20.45" customHeight="1">
      <c r="A514" s="1" t="s">
        <v>2706</v>
      </c>
      <c r="B514" s="1">
        <v>220154</v>
      </c>
      <c r="C514" s="1" t="s">
        <v>71</v>
      </c>
      <c r="D514" s="3">
        <v>44739</v>
      </c>
      <c r="E514" s="4">
        <v>0.65277777777777779</v>
      </c>
      <c r="F514" s="5">
        <v>44713</v>
      </c>
      <c r="G514" s="3">
        <v>44739</v>
      </c>
      <c r="H514" s="4">
        <v>0.9375</v>
      </c>
      <c r="I514" s="4">
        <f t="shared" si="44"/>
        <v>0.28472222222222221</v>
      </c>
      <c r="J514" s="1">
        <v>10</v>
      </c>
      <c r="K514" s="1" t="s">
        <v>1896</v>
      </c>
      <c r="L514" s="1" t="s">
        <v>2703</v>
      </c>
      <c r="M514" s="1" t="s">
        <v>75</v>
      </c>
      <c r="N514" s="1" t="s">
        <v>2597</v>
      </c>
      <c r="O514" s="1" t="s">
        <v>77</v>
      </c>
      <c r="P514" s="1" t="s">
        <v>78</v>
      </c>
      <c r="Q514" s="1" t="s">
        <v>78</v>
      </c>
      <c r="R514" s="1" t="s">
        <v>1898</v>
      </c>
      <c r="S514" s="1" t="s">
        <v>1898</v>
      </c>
      <c r="T514" s="34" t="s">
        <v>72</v>
      </c>
      <c r="U514" s="75" t="s">
        <v>72</v>
      </c>
      <c r="V514" s="1" t="s">
        <v>80</v>
      </c>
      <c r="W514" s="1" t="s">
        <v>778</v>
      </c>
      <c r="X514" s="1" t="s">
        <v>779</v>
      </c>
      <c r="Y514" s="1" t="s">
        <v>780</v>
      </c>
      <c r="Z514" s="1" t="s">
        <v>84</v>
      </c>
      <c r="AA514" s="1" t="s">
        <v>72</v>
      </c>
      <c r="AB514" s="1" t="s">
        <v>140</v>
      </c>
      <c r="AC514" s="1" t="s">
        <v>140</v>
      </c>
      <c r="AD514" s="1" t="s">
        <v>126</v>
      </c>
      <c r="AE514" s="1">
        <v>49</v>
      </c>
      <c r="AF514" s="1" t="s">
        <v>88</v>
      </c>
      <c r="AG514" s="1">
        <v>5.0999999999999996</v>
      </c>
      <c r="AH514" s="1" t="s">
        <v>299</v>
      </c>
      <c r="AI514" s="1" t="s">
        <v>90</v>
      </c>
      <c r="AJ514" s="1" t="s">
        <v>91</v>
      </c>
      <c r="AK514" s="1" t="s">
        <v>92</v>
      </c>
      <c r="AL514" s="1" t="s">
        <v>72</v>
      </c>
      <c r="AM514" s="1" t="s">
        <v>217</v>
      </c>
      <c r="AN514" s="1">
        <v>2</v>
      </c>
      <c r="AO514" s="44" t="s">
        <v>2635</v>
      </c>
      <c r="AP514" s="1" t="s">
        <v>72</v>
      </c>
      <c r="AQ514" s="1" t="s">
        <v>72</v>
      </c>
      <c r="AR514" s="1" t="s">
        <v>220</v>
      </c>
      <c r="AS514" s="1" t="s">
        <v>72</v>
      </c>
      <c r="AT514" s="1" t="s">
        <v>72</v>
      </c>
      <c r="AU514" s="3">
        <v>44739</v>
      </c>
      <c r="AV514" s="4">
        <v>0.95138888888888884</v>
      </c>
      <c r="AW514" s="4">
        <v>0.98611111111111116</v>
      </c>
      <c r="AX514" s="4">
        <f t="shared" si="45"/>
        <v>3.4722222222222321E-2</v>
      </c>
      <c r="AY514" s="4">
        <f t="shared" si="46"/>
        <v>4.861111111111116E-2</v>
      </c>
      <c r="AZ514" s="4">
        <f t="shared" si="47"/>
        <v>0.33333333333333337</v>
      </c>
      <c r="BA514" s="1" t="s">
        <v>2704</v>
      </c>
      <c r="BB514" s="1" t="s">
        <v>2704</v>
      </c>
      <c r="BC514" s="1" t="s">
        <v>1794</v>
      </c>
      <c r="BD514" s="1">
        <v>4</v>
      </c>
      <c r="BE514" s="1" t="s">
        <v>742</v>
      </c>
      <c r="BF514" s="1" t="s">
        <v>75</v>
      </c>
      <c r="BG514" s="1" t="s">
        <v>75</v>
      </c>
      <c r="BH514" s="1" t="s">
        <v>88</v>
      </c>
      <c r="BI514" s="1" t="s">
        <v>96</v>
      </c>
      <c r="BJ514" s="1" t="s">
        <v>72</v>
      </c>
      <c r="BK514" s="1" t="s">
        <v>72</v>
      </c>
      <c r="BL514" s="1" t="s">
        <v>2707</v>
      </c>
      <c r="BM514" s="1">
        <v>28</v>
      </c>
      <c r="BN514" s="1" t="s">
        <v>72</v>
      </c>
      <c r="BO514" s="1" t="s">
        <v>72</v>
      </c>
      <c r="BP514" s="1" t="s">
        <v>72</v>
      </c>
      <c r="BQ514" s="21" t="s">
        <v>99</v>
      </c>
      <c r="BR514" s="21" t="s">
        <v>100</v>
      </c>
    </row>
    <row r="515" spans="1:70" ht="20.45" customHeight="1">
      <c r="A515" s="1" t="s">
        <v>2708</v>
      </c>
      <c r="B515" s="1">
        <v>220155</v>
      </c>
      <c r="C515" s="1" t="s">
        <v>71</v>
      </c>
      <c r="D515" s="3">
        <v>44741</v>
      </c>
      <c r="E515" s="4">
        <v>0.64236111111111105</v>
      </c>
      <c r="F515" s="5">
        <v>44713</v>
      </c>
      <c r="G515" s="3">
        <v>44741</v>
      </c>
      <c r="H515" s="4">
        <v>0.67083333333333339</v>
      </c>
      <c r="I515" s="4">
        <f>H515-E515</f>
        <v>2.8472222222222343E-2</v>
      </c>
      <c r="J515" s="1">
        <v>10</v>
      </c>
      <c r="K515" s="1" t="s">
        <v>2302</v>
      </c>
      <c r="L515" s="1" t="s">
        <v>2709</v>
      </c>
      <c r="M515" s="1" t="s">
        <v>75</v>
      </c>
      <c r="N515" s="1" t="s">
        <v>2539</v>
      </c>
      <c r="O515" s="1" t="s">
        <v>77</v>
      </c>
      <c r="P515" s="1" t="s">
        <v>78</v>
      </c>
      <c r="Q515" s="1" t="s">
        <v>78</v>
      </c>
      <c r="R515" s="1" t="s">
        <v>1898</v>
      </c>
      <c r="S515" s="1" t="s">
        <v>1898</v>
      </c>
      <c r="T515" s="34" t="s">
        <v>72</v>
      </c>
      <c r="U515" s="1" t="s">
        <v>2543</v>
      </c>
      <c r="V515" s="1" t="s">
        <v>2306</v>
      </c>
      <c r="W515" s="1" t="s">
        <v>2307</v>
      </c>
      <c r="X515" s="1" t="s">
        <v>2307</v>
      </c>
      <c r="Y515" s="1" t="s">
        <v>2363</v>
      </c>
      <c r="Z515" s="1" t="s">
        <v>84</v>
      </c>
      <c r="AA515" s="1" t="s">
        <v>72</v>
      </c>
      <c r="AB515" s="1" t="s">
        <v>214</v>
      </c>
      <c r="AC515" s="1" t="s">
        <v>2401</v>
      </c>
      <c r="AD515" s="1" t="s">
        <v>87</v>
      </c>
      <c r="AE515" s="1">
        <v>51</v>
      </c>
      <c r="AF515" s="1" t="s">
        <v>88</v>
      </c>
      <c r="AG515" s="1">
        <v>3.5</v>
      </c>
      <c r="AH515" s="1" t="s">
        <v>299</v>
      </c>
      <c r="AI515" s="1" t="s">
        <v>90</v>
      </c>
      <c r="AJ515" s="1" t="s">
        <v>91</v>
      </c>
      <c r="AK515" s="1" t="s">
        <v>92</v>
      </c>
      <c r="AL515" s="1" t="s">
        <v>72</v>
      </c>
      <c r="AM515" s="1" t="s">
        <v>217</v>
      </c>
      <c r="AN515" s="1">
        <v>4</v>
      </c>
      <c r="AO515" s="1" t="s">
        <v>2710</v>
      </c>
      <c r="AP515" s="1" t="s">
        <v>72</v>
      </c>
      <c r="AQ515" s="1" t="s">
        <v>72</v>
      </c>
      <c r="AR515" s="1" t="s">
        <v>220</v>
      </c>
      <c r="AS515" s="1" t="s">
        <v>72</v>
      </c>
      <c r="AT515" s="1" t="s">
        <v>72</v>
      </c>
      <c r="AU515" s="3">
        <v>44741</v>
      </c>
      <c r="AV515" s="4">
        <v>0.6875</v>
      </c>
      <c r="AW515" s="4">
        <v>0.8125</v>
      </c>
      <c r="AX515" s="4">
        <f t="shared" si="45"/>
        <v>0.125</v>
      </c>
      <c r="AY515" s="4">
        <f t="shared" si="46"/>
        <v>0.14166666666666661</v>
      </c>
      <c r="AZ515" s="4">
        <f t="shared" si="47"/>
        <v>0.17013888888888895</v>
      </c>
      <c r="BA515" s="1" t="s">
        <v>2711</v>
      </c>
      <c r="BB515" s="1" t="s">
        <v>2711</v>
      </c>
      <c r="BC515" s="1" t="s">
        <v>1675</v>
      </c>
      <c r="BD515" s="1">
        <v>4</v>
      </c>
      <c r="BE515" s="1" t="s">
        <v>2294</v>
      </c>
      <c r="BF515" s="1" t="s">
        <v>75</v>
      </c>
      <c r="BG515" s="1" t="s">
        <v>75</v>
      </c>
      <c r="BH515" s="1" t="s">
        <v>88</v>
      </c>
      <c r="BI515" s="1" t="s">
        <v>96</v>
      </c>
      <c r="BJ515" s="1" t="s">
        <v>72</v>
      </c>
      <c r="BK515" s="1" t="s">
        <v>2321</v>
      </c>
      <c r="BL515" s="1" t="s">
        <v>2712</v>
      </c>
      <c r="BM515" s="1">
        <v>35</v>
      </c>
      <c r="BN515" s="1" t="s">
        <v>72</v>
      </c>
      <c r="BO515" s="1" t="s">
        <v>72</v>
      </c>
      <c r="BP515" s="1" t="s">
        <v>72</v>
      </c>
      <c r="BQ515" s="21" t="s">
        <v>99</v>
      </c>
      <c r="BR515" s="21" t="s">
        <v>100</v>
      </c>
    </row>
    <row r="516" spans="1:70" ht="20.45" customHeight="1">
      <c r="A516" s="1" t="s">
        <v>2713</v>
      </c>
      <c r="B516" s="1">
        <v>220155</v>
      </c>
      <c r="C516" s="1" t="s">
        <v>71</v>
      </c>
      <c r="D516" s="3">
        <v>44741</v>
      </c>
      <c r="E516" s="4">
        <v>0.64236111111111105</v>
      </c>
      <c r="F516" s="5">
        <v>44713</v>
      </c>
      <c r="G516" s="3">
        <v>44741</v>
      </c>
      <c r="H516" s="4">
        <v>0.67083333333333339</v>
      </c>
      <c r="I516" s="4">
        <f t="shared" si="44"/>
        <v>2.8472222222222343E-2</v>
      </c>
      <c r="J516" s="1">
        <v>10</v>
      </c>
      <c r="K516" s="1" t="s">
        <v>2302</v>
      </c>
      <c r="L516" s="1" t="s">
        <v>2709</v>
      </c>
      <c r="M516" s="1" t="s">
        <v>75</v>
      </c>
      <c r="N516" s="1" t="s">
        <v>2597</v>
      </c>
      <c r="O516" s="1" t="s">
        <v>77</v>
      </c>
      <c r="P516" s="1" t="s">
        <v>78</v>
      </c>
      <c r="Q516" s="1" t="s">
        <v>78</v>
      </c>
      <c r="R516" s="1" t="s">
        <v>1898</v>
      </c>
      <c r="S516" s="1" t="s">
        <v>1898</v>
      </c>
      <c r="T516" s="34" t="s">
        <v>72</v>
      </c>
      <c r="U516" s="75" t="s">
        <v>72</v>
      </c>
      <c r="V516" s="1" t="s">
        <v>2306</v>
      </c>
      <c r="W516" s="1" t="s">
        <v>2307</v>
      </c>
      <c r="X516" s="1" t="s">
        <v>2307</v>
      </c>
      <c r="Y516" s="1" t="s">
        <v>2363</v>
      </c>
      <c r="Z516" s="1" t="s">
        <v>84</v>
      </c>
      <c r="AA516" s="1" t="s">
        <v>72</v>
      </c>
      <c r="AB516" s="1" t="s">
        <v>214</v>
      </c>
      <c r="AC516" s="1" t="s">
        <v>2401</v>
      </c>
      <c r="AD516" s="1" t="s">
        <v>87</v>
      </c>
      <c r="AE516" s="1">
        <v>51</v>
      </c>
      <c r="AF516" s="1" t="s">
        <v>88</v>
      </c>
      <c r="AG516" s="1">
        <v>3.5</v>
      </c>
      <c r="AH516" s="1" t="s">
        <v>299</v>
      </c>
      <c r="AI516" s="1" t="s">
        <v>90</v>
      </c>
      <c r="AJ516" s="1" t="s">
        <v>91</v>
      </c>
      <c r="AK516" s="1" t="s">
        <v>92</v>
      </c>
      <c r="AL516" s="1" t="s">
        <v>72</v>
      </c>
      <c r="AM516" s="1" t="s">
        <v>217</v>
      </c>
      <c r="AN516" s="1">
        <v>4</v>
      </c>
      <c r="AO516" s="1" t="s">
        <v>2710</v>
      </c>
      <c r="AP516" s="1" t="s">
        <v>72</v>
      </c>
      <c r="AQ516" s="1" t="s">
        <v>72</v>
      </c>
      <c r="AR516" s="1" t="s">
        <v>220</v>
      </c>
      <c r="AS516" s="1" t="s">
        <v>72</v>
      </c>
      <c r="AT516" s="1" t="s">
        <v>72</v>
      </c>
      <c r="AU516" s="3">
        <v>44741</v>
      </c>
      <c r="AV516" s="4">
        <v>0.6875</v>
      </c>
      <c r="AW516" s="4">
        <v>0.8125</v>
      </c>
      <c r="AX516" s="4">
        <f t="shared" si="45"/>
        <v>0.125</v>
      </c>
      <c r="AY516" s="4">
        <f t="shared" si="46"/>
        <v>0.14166666666666661</v>
      </c>
      <c r="AZ516" s="4">
        <f t="shared" si="47"/>
        <v>0.17013888888888895</v>
      </c>
      <c r="BA516" s="1" t="s">
        <v>2711</v>
      </c>
      <c r="BB516" s="1" t="s">
        <v>2711</v>
      </c>
      <c r="BC516" s="1" t="s">
        <v>1675</v>
      </c>
      <c r="BD516" s="1">
        <v>4</v>
      </c>
      <c r="BE516" s="1" t="s">
        <v>2294</v>
      </c>
      <c r="BF516" s="1" t="s">
        <v>75</v>
      </c>
      <c r="BG516" s="1" t="s">
        <v>75</v>
      </c>
      <c r="BH516" s="1" t="s">
        <v>88</v>
      </c>
      <c r="BI516" s="1" t="s">
        <v>96</v>
      </c>
      <c r="BJ516" s="1" t="s">
        <v>72</v>
      </c>
      <c r="BK516" s="1" t="s">
        <v>72</v>
      </c>
      <c r="BL516" s="1" t="s">
        <v>2714</v>
      </c>
      <c r="BM516" s="1">
        <v>28</v>
      </c>
      <c r="BN516" s="1" t="s">
        <v>72</v>
      </c>
      <c r="BO516" s="1" t="s">
        <v>72</v>
      </c>
      <c r="BP516" s="1" t="s">
        <v>72</v>
      </c>
      <c r="BQ516" s="21" t="s">
        <v>99</v>
      </c>
      <c r="BR516" s="21" t="s">
        <v>100</v>
      </c>
    </row>
    <row r="517" spans="1:70" ht="20.45" customHeight="1">
      <c r="A517" s="1" t="s">
        <v>2715</v>
      </c>
      <c r="B517" s="1">
        <v>220156</v>
      </c>
      <c r="C517" s="1" t="s">
        <v>71</v>
      </c>
      <c r="D517" s="3">
        <v>44742</v>
      </c>
      <c r="E517" s="4">
        <v>0.45069444444444445</v>
      </c>
      <c r="F517" s="5">
        <v>44713</v>
      </c>
      <c r="G517" s="3">
        <v>44742</v>
      </c>
      <c r="H517" s="4">
        <v>0.52430555555555558</v>
      </c>
      <c r="I517" s="4">
        <f>H517-E517</f>
        <v>7.3611111111111127E-2</v>
      </c>
      <c r="J517" s="1">
        <v>7</v>
      </c>
      <c r="K517" s="1" t="s">
        <v>1896</v>
      </c>
      <c r="L517" s="1" t="s">
        <v>2716</v>
      </c>
      <c r="M517" s="1" t="s">
        <v>75</v>
      </c>
      <c r="N517" s="1" t="s">
        <v>2539</v>
      </c>
      <c r="O517" s="1" t="s">
        <v>77</v>
      </c>
      <c r="P517" s="1" t="s">
        <v>78</v>
      </c>
      <c r="Q517" s="1" t="s">
        <v>78</v>
      </c>
      <c r="R517" s="1" t="s">
        <v>1898</v>
      </c>
      <c r="S517" s="1" t="s">
        <v>1898</v>
      </c>
      <c r="T517" s="34" t="s">
        <v>72</v>
      </c>
      <c r="U517" s="1" t="s">
        <v>2717</v>
      </c>
      <c r="V517" s="1" t="s">
        <v>1900</v>
      </c>
      <c r="W517" s="1" t="s">
        <v>813</v>
      </c>
      <c r="X517" s="1" t="s">
        <v>813</v>
      </c>
      <c r="Y517" s="1" t="s">
        <v>814</v>
      </c>
      <c r="Z517" s="1" t="s">
        <v>84</v>
      </c>
      <c r="AA517" s="1" t="s">
        <v>72</v>
      </c>
      <c r="AB517" s="1" t="s">
        <v>104</v>
      </c>
      <c r="AC517" s="1" t="s">
        <v>2718</v>
      </c>
      <c r="AD517" s="1" t="s">
        <v>126</v>
      </c>
      <c r="AE517" s="1">
        <v>55</v>
      </c>
      <c r="AF517" s="1" t="s">
        <v>88</v>
      </c>
      <c r="AG517" s="1">
        <v>3.8</v>
      </c>
      <c r="AH517" s="1" t="s">
        <v>954</v>
      </c>
      <c r="AI517" s="1" t="s">
        <v>90</v>
      </c>
      <c r="AJ517" s="1" t="s">
        <v>91</v>
      </c>
      <c r="AK517" s="1" t="s">
        <v>92</v>
      </c>
      <c r="AL517" s="1" t="s">
        <v>72</v>
      </c>
      <c r="AM517" s="1" t="s">
        <v>229</v>
      </c>
      <c r="AN517" s="1">
        <v>2</v>
      </c>
      <c r="AO517" s="42" t="s">
        <v>901</v>
      </c>
      <c r="AP517" s="1" t="s">
        <v>72</v>
      </c>
      <c r="AQ517" s="1" t="s">
        <v>72</v>
      </c>
      <c r="AR517" s="1" t="s">
        <v>220</v>
      </c>
      <c r="AS517" s="1" t="s">
        <v>72</v>
      </c>
      <c r="AT517" s="1" t="s">
        <v>72</v>
      </c>
      <c r="AU517" s="3">
        <v>44742</v>
      </c>
      <c r="AV517" s="4">
        <v>0.53888888888888886</v>
      </c>
      <c r="AW517" s="4">
        <v>0.65625</v>
      </c>
      <c r="AX517" s="4">
        <f t="shared" si="45"/>
        <v>0.11736111111111114</v>
      </c>
      <c r="AY517" s="4">
        <f t="shared" si="46"/>
        <v>0.13194444444444442</v>
      </c>
      <c r="AZ517" s="4">
        <f t="shared" si="47"/>
        <v>0.20555555555555555</v>
      </c>
      <c r="BA517" s="1" t="s">
        <v>1977</v>
      </c>
      <c r="BB517" s="1" t="s">
        <v>1977</v>
      </c>
      <c r="BC517" s="1" t="s">
        <v>2260</v>
      </c>
      <c r="BD517" s="1">
        <v>4</v>
      </c>
      <c r="BE517" s="1" t="s">
        <v>2294</v>
      </c>
      <c r="BF517" s="1" t="s">
        <v>75</v>
      </c>
      <c r="BG517" s="1" t="s">
        <v>75</v>
      </c>
      <c r="BH517" s="1" t="s">
        <v>88</v>
      </c>
      <c r="BI517" s="1" t="s">
        <v>96</v>
      </c>
      <c r="BJ517" s="1" t="s">
        <v>72</v>
      </c>
      <c r="BK517" s="1" t="s">
        <v>2321</v>
      </c>
      <c r="BL517" s="1" t="s">
        <v>2719</v>
      </c>
      <c r="BM517" s="1">
        <v>64</v>
      </c>
      <c r="BN517" s="1" t="s">
        <v>72</v>
      </c>
      <c r="BO517" s="1" t="s">
        <v>72</v>
      </c>
      <c r="BP517" s="1" t="s">
        <v>72</v>
      </c>
      <c r="BQ517" s="21" t="s">
        <v>99</v>
      </c>
      <c r="BR517" s="21" t="s">
        <v>100</v>
      </c>
    </row>
    <row r="518" spans="1:70" ht="20.45" customHeight="1">
      <c r="A518" s="1" t="s">
        <v>2720</v>
      </c>
      <c r="B518" s="1">
        <v>220156</v>
      </c>
      <c r="C518" s="1" t="s">
        <v>71</v>
      </c>
      <c r="D518" s="3">
        <v>44742</v>
      </c>
      <c r="E518" s="4">
        <v>0.45069444444444445</v>
      </c>
      <c r="F518" s="5">
        <v>44713</v>
      </c>
      <c r="G518" s="3">
        <v>44742</v>
      </c>
      <c r="H518" s="4">
        <v>0.52430555555555558</v>
      </c>
      <c r="I518" s="4">
        <f t="shared" si="44"/>
        <v>7.3611111111111127E-2</v>
      </c>
      <c r="J518" s="1">
        <v>7</v>
      </c>
      <c r="K518" s="1" t="s">
        <v>1896</v>
      </c>
      <c r="L518" s="1" t="s">
        <v>2716</v>
      </c>
      <c r="M518" s="1" t="s">
        <v>75</v>
      </c>
      <c r="N518" s="1" t="s">
        <v>2597</v>
      </c>
      <c r="O518" s="1" t="s">
        <v>77</v>
      </c>
      <c r="P518" s="1" t="s">
        <v>78</v>
      </c>
      <c r="Q518" s="1" t="s">
        <v>78</v>
      </c>
      <c r="R518" s="1" t="s">
        <v>1898</v>
      </c>
      <c r="S518" s="1" t="s">
        <v>1898</v>
      </c>
      <c r="T518" s="34" t="s">
        <v>72</v>
      </c>
      <c r="U518" s="1" t="s">
        <v>2721</v>
      </c>
      <c r="V518" s="1" t="s">
        <v>1900</v>
      </c>
      <c r="W518" s="1" t="s">
        <v>813</v>
      </c>
      <c r="X518" s="1" t="s">
        <v>813</v>
      </c>
      <c r="Y518" s="1" t="s">
        <v>814</v>
      </c>
      <c r="Z518" s="1" t="s">
        <v>84</v>
      </c>
      <c r="AA518" s="1" t="s">
        <v>72</v>
      </c>
      <c r="AB518" s="1" t="s">
        <v>104</v>
      </c>
      <c r="AC518" s="1" t="s">
        <v>2718</v>
      </c>
      <c r="AD518" s="1" t="s">
        <v>126</v>
      </c>
      <c r="AE518" s="1">
        <v>55</v>
      </c>
      <c r="AF518" s="1" t="s">
        <v>88</v>
      </c>
      <c r="AG518" s="1">
        <v>3.8</v>
      </c>
      <c r="AH518" s="1" t="s">
        <v>954</v>
      </c>
      <c r="AI518" s="1" t="s">
        <v>90</v>
      </c>
      <c r="AJ518" s="1" t="s">
        <v>91</v>
      </c>
      <c r="AK518" s="1" t="s">
        <v>92</v>
      </c>
      <c r="AL518" s="1" t="s">
        <v>72</v>
      </c>
      <c r="AM518" s="1" t="s">
        <v>229</v>
      </c>
      <c r="AN518" s="1">
        <v>2</v>
      </c>
      <c r="AO518" s="42" t="s">
        <v>901</v>
      </c>
      <c r="AP518" s="1" t="s">
        <v>72</v>
      </c>
      <c r="AQ518" s="1" t="s">
        <v>72</v>
      </c>
      <c r="AR518" s="1" t="s">
        <v>220</v>
      </c>
      <c r="AS518" s="1" t="s">
        <v>72</v>
      </c>
      <c r="AT518" s="1" t="s">
        <v>72</v>
      </c>
      <c r="AU518" s="3">
        <v>44742</v>
      </c>
      <c r="AV518" s="4">
        <v>0.53888888888888886</v>
      </c>
      <c r="AW518" s="4">
        <v>0.65625</v>
      </c>
      <c r="AX518" s="4">
        <f t="shared" si="45"/>
        <v>0.11736111111111114</v>
      </c>
      <c r="AY518" s="4">
        <f t="shared" si="46"/>
        <v>0.13194444444444442</v>
      </c>
      <c r="AZ518" s="4">
        <f t="shared" si="47"/>
        <v>0.20555555555555555</v>
      </c>
      <c r="BA518" s="1" t="s">
        <v>1977</v>
      </c>
      <c r="BB518" s="1" t="s">
        <v>1977</v>
      </c>
      <c r="BC518" s="1" t="s">
        <v>2260</v>
      </c>
      <c r="BD518" s="1">
        <v>4</v>
      </c>
      <c r="BE518" s="1" t="s">
        <v>2294</v>
      </c>
      <c r="BF518" s="1" t="s">
        <v>75</v>
      </c>
      <c r="BG518" s="1" t="s">
        <v>75</v>
      </c>
      <c r="BH518" s="1" t="s">
        <v>88</v>
      </c>
      <c r="BI518" s="1" t="s">
        <v>96</v>
      </c>
      <c r="BJ518" s="1" t="s">
        <v>72</v>
      </c>
      <c r="BK518" s="1" t="s">
        <v>2321</v>
      </c>
      <c r="BL518" s="1" t="s">
        <v>2722</v>
      </c>
      <c r="BM518" s="1">
        <v>28</v>
      </c>
      <c r="BN518" s="1" t="s">
        <v>72</v>
      </c>
      <c r="BO518" s="1" t="s">
        <v>72</v>
      </c>
      <c r="BP518" s="1" t="s">
        <v>72</v>
      </c>
      <c r="BQ518" s="21" t="s">
        <v>99</v>
      </c>
      <c r="BR518" s="21" t="s">
        <v>100</v>
      </c>
    </row>
    <row r="519" spans="1:70" ht="20.45" customHeight="1">
      <c r="A519" s="1" t="s">
        <v>2723</v>
      </c>
      <c r="B519" s="1">
        <v>220157</v>
      </c>
      <c r="C519" s="1" t="s">
        <v>71</v>
      </c>
      <c r="D519" s="3">
        <v>44742</v>
      </c>
      <c r="E519" s="4">
        <v>0.65902777777777777</v>
      </c>
      <c r="F519" s="5">
        <v>44713</v>
      </c>
      <c r="G519" s="3">
        <v>44742</v>
      </c>
      <c r="H519" s="4">
        <v>0.71250000000000002</v>
      </c>
      <c r="I519" s="4">
        <f t="shared" si="44"/>
        <v>5.3472222222222254E-2</v>
      </c>
      <c r="J519" s="1">
        <v>3</v>
      </c>
      <c r="K519" s="1" t="s">
        <v>1896</v>
      </c>
      <c r="L519" s="1" t="s">
        <v>2724</v>
      </c>
      <c r="M519" s="1" t="s">
        <v>75</v>
      </c>
      <c r="N519" s="1" t="s">
        <v>2012</v>
      </c>
      <c r="O519" s="1" t="s">
        <v>77</v>
      </c>
      <c r="P519" s="1" t="s">
        <v>78</v>
      </c>
      <c r="Q519" s="1" t="s">
        <v>78</v>
      </c>
      <c r="R519" s="1" t="s">
        <v>1898</v>
      </c>
      <c r="S519" s="1" t="s">
        <v>1898</v>
      </c>
      <c r="T519" s="34" t="s">
        <v>72</v>
      </c>
      <c r="U519" s="1" t="s">
        <v>2725</v>
      </c>
      <c r="V519" s="1" t="s">
        <v>1900</v>
      </c>
      <c r="W519" s="1" t="s">
        <v>813</v>
      </c>
      <c r="X519" s="1" t="s">
        <v>813</v>
      </c>
      <c r="Y519" s="1" t="s">
        <v>814</v>
      </c>
      <c r="Z519" s="1" t="s">
        <v>152</v>
      </c>
      <c r="AA519" s="1" t="s">
        <v>72</v>
      </c>
      <c r="AB519" s="1" t="s">
        <v>153</v>
      </c>
      <c r="AC519" s="1" t="s">
        <v>154</v>
      </c>
      <c r="AD519" s="1" t="s">
        <v>126</v>
      </c>
      <c r="AE519" s="1">
        <v>51</v>
      </c>
      <c r="AF519" s="1" t="s">
        <v>88</v>
      </c>
      <c r="AG519" s="1">
        <v>5.5</v>
      </c>
      <c r="AH519" s="1" t="s">
        <v>2344</v>
      </c>
      <c r="AI519" s="1" t="s">
        <v>90</v>
      </c>
      <c r="AJ519" s="1" t="s">
        <v>91</v>
      </c>
      <c r="AK519" s="1" t="s">
        <v>92</v>
      </c>
      <c r="AL519" s="1" t="s">
        <v>72</v>
      </c>
      <c r="AM519" s="1" t="s">
        <v>254</v>
      </c>
      <c r="AN519" s="1">
        <v>2</v>
      </c>
      <c r="AO519" s="42" t="s">
        <v>1032</v>
      </c>
      <c r="AP519" s="1" t="s">
        <v>72</v>
      </c>
      <c r="AQ519" s="1" t="s">
        <v>72</v>
      </c>
      <c r="AR519" s="1" t="s">
        <v>2726</v>
      </c>
      <c r="AS519" s="1" t="s">
        <v>72</v>
      </c>
      <c r="AT519" s="1" t="s">
        <v>72</v>
      </c>
      <c r="AU519" s="3">
        <v>44742</v>
      </c>
      <c r="AV519" s="4">
        <v>0.73611111111111116</v>
      </c>
      <c r="AW519" s="4">
        <v>0.78472222222222221</v>
      </c>
      <c r="AX519" s="4">
        <f t="shared" si="45"/>
        <v>4.8611111111111049E-2</v>
      </c>
      <c r="AY519" s="4">
        <f t="shared" si="46"/>
        <v>7.2222222222222188E-2</v>
      </c>
      <c r="AZ519" s="4">
        <f t="shared" si="47"/>
        <v>0.12569444444444444</v>
      </c>
      <c r="BA519" s="1" t="s">
        <v>2727</v>
      </c>
      <c r="BB519" s="1" t="s">
        <v>2727</v>
      </c>
      <c r="BC519" s="1" t="s">
        <v>1794</v>
      </c>
      <c r="BD519" s="1">
        <v>4</v>
      </c>
      <c r="BE519" s="1" t="s">
        <v>2694</v>
      </c>
      <c r="BF519" s="1" t="s">
        <v>75</v>
      </c>
      <c r="BG519" s="1" t="s">
        <v>75</v>
      </c>
      <c r="BH519" s="1" t="s">
        <v>88</v>
      </c>
      <c r="BI519" s="1" t="s">
        <v>96</v>
      </c>
      <c r="BJ519" s="1" t="s">
        <v>72</v>
      </c>
      <c r="BK519" s="1" t="s">
        <v>72</v>
      </c>
      <c r="BL519" s="1" t="s">
        <v>72</v>
      </c>
      <c r="BM519" s="1" t="s">
        <v>72</v>
      </c>
      <c r="BN519" s="1" t="s">
        <v>72</v>
      </c>
      <c r="BO519" s="1" t="s">
        <v>72</v>
      </c>
      <c r="BP519" s="1" t="s">
        <v>72</v>
      </c>
      <c r="BQ519" s="21" t="s">
        <v>99</v>
      </c>
      <c r="BR519" s="1" t="s">
        <v>918</v>
      </c>
    </row>
    <row r="520" spans="1:70" ht="20.45" customHeight="1">
      <c r="A520" s="1" t="s">
        <v>2728</v>
      </c>
      <c r="B520" s="1">
        <v>220158</v>
      </c>
      <c r="C520" s="1" t="s">
        <v>71</v>
      </c>
      <c r="D520" s="3">
        <v>44742</v>
      </c>
      <c r="E520" s="4">
        <v>0.53472222222222221</v>
      </c>
      <c r="F520" s="5">
        <v>44713</v>
      </c>
      <c r="G520" s="3">
        <v>44742</v>
      </c>
      <c r="H520" s="4">
        <v>0.88541666666666663</v>
      </c>
      <c r="I520" s="4">
        <f>H520-E520</f>
        <v>0.35069444444444442</v>
      </c>
      <c r="J520" s="1">
        <v>20</v>
      </c>
      <c r="K520" s="1" t="s">
        <v>1896</v>
      </c>
      <c r="L520" s="1" t="s">
        <v>2729</v>
      </c>
      <c r="M520" s="1" t="s">
        <v>75</v>
      </c>
      <c r="N520" s="1" t="s">
        <v>2539</v>
      </c>
      <c r="O520" s="1" t="s">
        <v>77</v>
      </c>
      <c r="P520" s="1" t="s">
        <v>78</v>
      </c>
      <c r="Q520" s="1" t="s">
        <v>78</v>
      </c>
      <c r="R520" s="1" t="s">
        <v>1898</v>
      </c>
      <c r="S520" s="1" t="s">
        <v>1927</v>
      </c>
      <c r="T520" s="34" t="s">
        <v>72</v>
      </c>
      <c r="U520" s="1" t="s">
        <v>2730</v>
      </c>
      <c r="V520" s="1" t="s">
        <v>80</v>
      </c>
      <c r="W520" s="1" t="s">
        <v>778</v>
      </c>
      <c r="X520" s="1" t="s">
        <v>779</v>
      </c>
      <c r="Y520" s="1" t="s">
        <v>780</v>
      </c>
      <c r="Z520" s="1" t="s">
        <v>84</v>
      </c>
      <c r="AA520" s="1" t="s">
        <v>72</v>
      </c>
      <c r="AB520" s="1" t="s">
        <v>140</v>
      </c>
      <c r="AC520" s="1" t="s">
        <v>140</v>
      </c>
      <c r="AD520" s="1" t="s">
        <v>126</v>
      </c>
      <c r="AE520" s="1">
        <v>46</v>
      </c>
      <c r="AF520" s="1" t="s">
        <v>88</v>
      </c>
      <c r="AG520" s="1">
        <v>5.0999999999999996</v>
      </c>
      <c r="AH520" s="1" t="s">
        <v>299</v>
      </c>
      <c r="AI520" s="1" t="s">
        <v>90</v>
      </c>
      <c r="AJ520" s="1" t="s">
        <v>91</v>
      </c>
      <c r="AK520" s="1" t="s">
        <v>92</v>
      </c>
      <c r="AL520" s="1" t="s">
        <v>72</v>
      </c>
      <c r="AM520" s="1" t="s">
        <v>72</v>
      </c>
      <c r="AN520" s="1" t="s">
        <v>72</v>
      </c>
      <c r="AO520" s="1" t="s">
        <v>72</v>
      </c>
      <c r="AP520" s="1" t="s">
        <v>72</v>
      </c>
      <c r="AQ520" s="1" t="s">
        <v>72</v>
      </c>
      <c r="AR520" s="1" t="s">
        <v>220</v>
      </c>
      <c r="AS520" s="1" t="s">
        <v>72</v>
      </c>
      <c r="AT520" s="1" t="s">
        <v>72</v>
      </c>
      <c r="AU520" s="3">
        <v>44742</v>
      </c>
      <c r="AV520" s="4">
        <v>0.91666666666666663</v>
      </c>
      <c r="AW520" s="4">
        <v>0.96180555555555547</v>
      </c>
      <c r="AX520" s="4">
        <f t="shared" si="45"/>
        <v>4.513888888888884E-2</v>
      </c>
      <c r="AY520" s="4">
        <f t="shared" si="46"/>
        <v>7.638888888888884E-2</v>
      </c>
      <c r="AZ520" s="4">
        <f t="shared" si="47"/>
        <v>0.42708333333333326</v>
      </c>
      <c r="BA520" s="1" t="s">
        <v>2731</v>
      </c>
      <c r="BB520" s="1" t="s">
        <v>2731</v>
      </c>
      <c r="BC520" s="1" t="s">
        <v>1794</v>
      </c>
      <c r="BD520" s="1">
        <v>4</v>
      </c>
      <c r="BE520" s="1" t="s">
        <v>742</v>
      </c>
      <c r="BF520" s="1" t="s">
        <v>75</v>
      </c>
      <c r="BG520" s="1" t="s">
        <v>75</v>
      </c>
      <c r="BH520" s="1" t="s">
        <v>88</v>
      </c>
      <c r="BI520" s="1" t="s">
        <v>79</v>
      </c>
      <c r="BJ520" s="1" t="s">
        <v>72</v>
      </c>
      <c r="BK520" s="1" t="s">
        <v>2732</v>
      </c>
      <c r="BL520" s="1" t="s">
        <v>2733</v>
      </c>
      <c r="BM520" s="1">
        <v>14</v>
      </c>
      <c r="BN520" s="1" t="s">
        <v>72</v>
      </c>
      <c r="BO520" s="1" t="s">
        <v>72</v>
      </c>
      <c r="BP520" s="1" t="s">
        <v>72</v>
      </c>
      <c r="BQ520" s="1" t="s">
        <v>160</v>
      </c>
      <c r="BR520" s="1" t="s">
        <v>440</v>
      </c>
    </row>
    <row r="521" spans="1:70" ht="20.45" customHeight="1">
      <c r="A521" s="1" t="s">
        <v>2734</v>
      </c>
      <c r="B521" s="1">
        <v>220158</v>
      </c>
      <c r="C521" s="1" t="s">
        <v>71</v>
      </c>
      <c r="D521" s="3">
        <v>44742</v>
      </c>
      <c r="E521" s="4">
        <v>0.53472222222222221</v>
      </c>
      <c r="F521" s="5">
        <v>44713</v>
      </c>
      <c r="G521" s="3">
        <v>44742</v>
      </c>
      <c r="H521" s="4">
        <v>0.88541666666666663</v>
      </c>
      <c r="I521" s="4">
        <f t="shared" si="44"/>
        <v>0.35069444444444442</v>
      </c>
      <c r="J521" s="1">
        <v>20</v>
      </c>
      <c r="K521" s="1" t="s">
        <v>1896</v>
      </c>
      <c r="L521" s="1" t="s">
        <v>2729</v>
      </c>
      <c r="M521" s="1" t="s">
        <v>75</v>
      </c>
      <c r="N521" s="1" t="s">
        <v>2597</v>
      </c>
      <c r="O521" s="1" t="s">
        <v>77</v>
      </c>
      <c r="P521" s="1" t="s">
        <v>78</v>
      </c>
      <c r="Q521" s="1" t="s">
        <v>78</v>
      </c>
      <c r="R521" s="1" t="s">
        <v>1898</v>
      </c>
      <c r="S521" s="1" t="s">
        <v>1927</v>
      </c>
      <c r="T521" s="34" t="s">
        <v>72</v>
      </c>
      <c r="U521" s="75" t="s">
        <v>72</v>
      </c>
      <c r="V521" s="1" t="s">
        <v>80</v>
      </c>
      <c r="W521" s="1" t="s">
        <v>778</v>
      </c>
      <c r="X521" s="1" t="s">
        <v>779</v>
      </c>
      <c r="Y521" s="1" t="s">
        <v>780</v>
      </c>
      <c r="Z521" s="1" t="s">
        <v>84</v>
      </c>
      <c r="AA521" s="1" t="s">
        <v>72</v>
      </c>
      <c r="AB521" s="1" t="s">
        <v>140</v>
      </c>
      <c r="AC521" s="1" t="s">
        <v>140</v>
      </c>
      <c r="AD521" s="1" t="s">
        <v>126</v>
      </c>
      <c r="AE521" s="1">
        <v>46</v>
      </c>
      <c r="AF521" s="1" t="s">
        <v>88</v>
      </c>
      <c r="AG521" s="1">
        <v>5.0999999999999996</v>
      </c>
      <c r="AH521" s="1" t="s">
        <v>299</v>
      </c>
      <c r="AI521" s="1" t="s">
        <v>90</v>
      </c>
      <c r="AJ521" s="1" t="s">
        <v>91</v>
      </c>
      <c r="AK521" s="1" t="s">
        <v>92</v>
      </c>
      <c r="AL521" s="1" t="s">
        <v>72</v>
      </c>
      <c r="AM521" s="1" t="s">
        <v>72</v>
      </c>
      <c r="AN521" s="1" t="s">
        <v>72</v>
      </c>
      <c r="AO521" s="1" t="s">
        <v>72</v>
      </c>
      <c r="AP521" s="1" t="s">
        <v>72</v>
      </c>
      <c r="AQ521" s="1" t="s">
        <v>72</v>
      </c>
      <c r="AR521" s="1" t="s">
        <v>220</v>
      </c>
      <c r="AS521" s="1" t="s">
        <v>72</v>
      </c>
      <c r="AT521" s="1" t="s">
        <v>72</v>
      </c>
      <c r="AU521" s="3">
        <v>44742</v>
      </c>
      <c r="AV521" s="4">
        <v>0.91666666666666663</v>
      </c>
      <c r="AW521" s="4">
        <v>0.96180555555555547</v>
      </c>
      <c r="AX521" s="4">
        <f t="shared" si="45"/>
        <v>4.513888888888884E-2</v>
      </c>
      <c r="AY521" s="4">
        <f t="shared" si="46"/>
        <v>7.638888888888884E-2</v>
      </c>
      <c r="AZ521" s="4">
        <f t="shared" si="47"/>
        <v>0.42708333333333326</v>
      </c>
      <c r="BA521" s="1" t="s">
        <v>2731</v>
      </c>
      <c r="BB521" s="1" t="s">
        <v>2731</v>
      </c>
      <c r="BC521" s="1" t="s">
        <v>1794</v>
      </c>
      <c r="BD521" s="1">
        <v>4</v>
      </c>
      <c r="BE521" s="1" t="s">
        <v>742</v>
      </c>
      <c r="BF521" s="1" t="s">
        <v>75</v>
      </c>
      <c r="BG521" s="1" t="s">
        <v>75</v>
      </c>
      <c r="BH521" s="1" t="s">
        <v>88</v>
      </c>
      <c r="BI521" s="1" t="s">
        <v>79</v>
      </c>
      <c r="BJ521" s="1" t="s">
        <v>72</v>
      </c>
      <c r="BK521" s="1" t="s">
        <v>2321</v>
      </c>
      <c r="BL521" s="1" t="s">
        <v>2735</v>
      </c>
      <c r="BM521" s="1">
        <v>28</v>
      </c>
      <c r="BN521" s="1" t="s">
        <v>72</v>
      </c>
      <c r="BO521" s="1" t="s">
        <v>72</v>
      </c>
      <c r="BP521" s="1" t="s">
        <v>72</v>
      </c>
      <c r="BQ521" s="1" t="s">
        <v>160</v>
      </c>
      <c r="BR521" s="1" t="s">
        <v>440</v>
      </c>
    </row>
    <row r="522" spans="1:70" ht="20.45" customHeight="1">
      <c r="A522" s="1" t="s">
        <v>2736</v>
      </c>
      <c r="B522" s="1">
        <v>220159</v>
      </c>
      <c r="C522" s="1" t="s">
        <v>71</v>
      </c>
      <c r="D522" s="3">
        <v>44742</v>
      </c>
      <c r="E522" s="4">
        <v>0.4916666666666667</v>
      </c>
      <c r="F522" s="5">
        <v>44713</v>
      </c>
      <c r="G522" s="3">
        <v>44742</v>
      </c>
      <c r="H522" s="4">
        <v>0.88888888888888884</v>
      </c>
      <c r="I522" s="4">
        <f t="shared" si="44"/>
        <v>0.39722222222222214</v>
      </c>
      <c r="J522" s="1">
        <v>8</v>
      </c>
      <c r="K522" s="1" t="s">
        <v>1896</v>
      </c>
      <c r="L522" s="1" t="s">
        <v>2737</v>
      </c>
      <c r="M522" s="1" t="s">
        <v>75</v>
      </c>
      <c r="N522" s="1" t="s">
        <v>2012</v>
      </c>
      <c r="O522" s="1" t="s">
        <v>77</v>
      </c>
      <c r="P522" s="1" t="s">
        <v>78</v>
      </c>
      <c r="Q522" s="1" t="s">
        <v>78</v>
      </c>
      <c r="R522" s="1" t="s">
        <v>1898</v>
      </c>
      <c r="S522" s="1" t="s">
        <v>1898</v>
      </c>
      <c r="T522" s="34" t="s">
        <v>72</v>
      </c>
      <c r="U522" s="1" t="s">
        <v>2738</v>
      </c>
      <c r="V522" s="1" t="s">
        <v>80</v>
      </c>
      <c r="W522" s="1" t="s">
        <v>778</v>
      </c>
      <c r="X522" s="1" t="s">
        <v>779</v>
      </c>
      <c r="Y522" s="1" t="s">
        <v>780</v>
      </c>
      <c r="Z522" s="1" t="s">
        <v>152</v>
      </c>
      <c r="AA522" s="1" t="s">
        <v>72</v>
      </c>
      <c r="AB522" s="1" t="s">
        <v>153</v>
      </c>
      <c r="AC522" s="1" t="s">
        <v>2739</v>
      </c>
      <c r="AD522" s="1" t="s">
        <v>126</v>
      </c>
      <c r="AE522" s="1">
        <v>56</v>
      </c>
      <c r="AF522" s="1" t="s">
        <v>88</v>
      </c>
      <c r="AG522" s="1">
        <v>5.0999999999999996</v>
      </c>
      <c r="AH522" s="1" t="s">
        <v>299</v>
      </c>
      <c r="AI522" s="1" t="s">
        <v>90</v>
      </c>
      <c r="AJ522" s="1" t="s">
        <v>91</v>
      </c>
      <c r="AK522" s="1" t="s">
        <v>92</v>
      </c>
      <c r="AL522" s="1" t="s">
        <v>72</v>
      </c>
      <c r="AM522" s="1" t="s">
        <v>72</v>
      </c>
      <c r="AN522" s="1" t="s">
        <v>72</v>
      </c>
      <c r="AO522" s="1" t="s">
        <v>72</v>
      </c>
      <c r="AP522" s="1" t="s">
        <v>72</v>
      </c>
      <c r="AQ522" s="1" t="s">
        <v>72</v>
      </c>
      <c r="AR522" s="1" t="s">
        <v>72</v>
      </c>
      <c r="AS522" s="1" t="s">
        <v>72</v>
      </c>
      <c r="AT522" s="1" t="s">
        <v>72</v>
      </c>
      <c r="AU522" s="3">
        <v>44742</v>
      </c>
      <c r="AV522" s="4">
        <v>0.92361111111111116</v>
      </c>
      <c r="AW522" s="4">
        <v>0.96180555555555547</v>
      </c>
      <c r="AX522" s="4">
        <f t="shared" si="45"/>
        <v>3.8194444444444309E-2</v>
      </c>
      <c r="AY522" s="4">
        <f t="shared" si="46"/>
        <v>7.291666666666663E-2</v>
      </c>
      <c r="AZ522" s="4">
        <f t="shared" si="47"/>
        <v>0.47013888888888877</v>
      </c>
      <c r="BA522" s="1" t="s">
        <v>2740</v>
      </c>
      <c r="BB522" s="1" t="s">
        <v>2740</v>
      </c>
      <c r="BC522" s="1" t="s">
        <v>2382</v>
      </c>
      <c r="BD522" s="1">
        <v>4</v>
      </c>
      <c r="BE522" s="1" t="s">
        <v>2267</v>
      </c>
      <c r="BF522" s="1" t="s">
        <v>75</v>
      </c>
      <c r="BG522" s="1" t="s">
        <v>75</v>
      </c>
      <c r="BH522" s="1" t="s">
        <v>88</v>
      </c>
      <c r="BI522" s="1" t="s">
        <v>96</v>
      </c>
      <c r="BJ522" s="1" t="s">
        <v>72</v>
      </c>
      <c r="BK522" s="1" t="s">
        <v>2321</v>
      </c>
      <c r="BL522" s="1" t="s">
        <v>2741</v>
      </c>
      <c r="BM522" s="1">
        <v>59</v>
      </c>
      <c r="BN522" s="1" t="s">
        <v>72</v>
      </c>
      <c r="BO522" s="1" t="s">
        <v>72</v>
      </c>
      <c r="BP522" s="1" t="s">
        <v>72</v>
      </c>
      <c r="BQ522" s="21" t="s">
        <v>99</v>
      </c>
      <c r="BR522" s="1" t="s">
        <v>918</v>
      </c>
    </row>
    <row r="523" spans="1:70" ht="20.45" customHeight="1">
      <c r="A523" s="1" t="s">
        <v>2742</v>
      </c>
      <c r="B523" s="1">
        <v>220160</v>
      </c>
      <c r="C523" s="1" t="s">
        <v>71</v>
      </c>
      <c r="D523" s="3">
        <v>44743</v>
      </c>
      <c r="E523" s="4">
        <v>0.41041666666666665</v>
      </c>
      <c r="F523" s="5">
        <v>44743</v>
      </c>
      <c r="G523" s="3">
        <v>44743</v>
      </c>
      <c r="H523" s="4">
        <v>0.77500000000000002</v>
      </c>
      <c r="I523" s="4">
        <f t="shared" si="44"/>
        <v>0.36458333333333337</v>
      </c>
      <c r="J523" s="1">
        <v>6</v>
      </c>
      <c r="K523" s="1" t="s">
        <v>1896</v>
      </c>
      <c r="L523" s="1" t="s">
        <v>2743</v>
      </c>
      <c r="M523" s="1" t="s">
        <v>75</v>
      </c>
      <c r="N523" s="1" t="s">
        <v>208</v>
      </c>
      <c r="O523" s="1" t="s">
        <v>77</v>
      </c>
      <c r="P523" s="1" t="s">
        <v>78</v>
      </c>
      <c r="Q523" s="1" t="s">
        <v>78</v>
      </c>
      <c r="R523" s="1" t="s">
        <v>1927</v>
      </c>
      <c r="S523" s="1" t="s">
        <v>1927</v>
      </c>
      <c r="T523" s="1" t="s">
        <v>2744</v>
      </c>
      <c r="U523" s="1" t="s">
        <v>2745</v>
      </c>
      <c r="V523" s="1" t="s">
        <v>80</v>
      </c>
      <c r="W523" s="1" t="s">
        <v>1867</v>
      </c>
      <c r="X523" s="1" t="s">
        <v>1868</v>
      </c>
      <c r="Y523" s="1" t="s">
        <v>2143</v>
      </c>
      <c r="Z523" s="1" t="s">
        <v>291</v>
      </c>
      <c r="AA523" s="1" t="s">
        <v>72</v>
      </c>
      <c r="AB523" s="1" t="s">
        <v>292</v>
      </c>
      <c r="AC523" s="1" t="s">
        <v>2693</v>
      </c>
      <c r="AD523" s="1" t="s">
        <v>126</v>
      </c>
      <c r="AE523" s="1">
        <v>41</v>
      </c>
      <c r="AF523" s="1" t="s">
        <v>88</v>
      </c>
      <c r="AG523" s="1">
        <v>5.3</v>
      </c>
      <c r="AH523" s="1" t="s">
        <v>2344</v>
      </c>
      <c r="AI523" s="1" t="s">
        <v>90</v>
      </c>
      <c r="AJ523" s="1" t="s">
        <v>91</v>
      </c>
      <c r="AK523" s="1" t="s">
        <v>92</v>
      </c>
      <c r="AL523" s="1" t="s">
        <v>72</v>
      </c>
      <c r="AM523" s="1" t="s">
        <v>72</v>
      </c>
      <c r="AN523" s="1" t="s">
        <v>72</v>
      </c>
      <c r="AO523" s="1" t="s">
        <v>72</v>
      </c>
      <c r="AP523" s="1" t="s">
        <v>72</v>
      </c>
      <c r="AQ523" s="1" t="s">
        <v>72</v>
      </c>
      <c r="AR523" s="1" t="s">
        <v>72</v>
      </c>
      <c r="AS523" s="1" t="s">
        <v>72</v>
      </c>
      <c r="AT523" s="1" t="s">
        <v>72</v>
      </c>
      <c r="AU523" s="3">
        <v>44743</v>
      </c>
      <c r="AV523" s="4">
        <v>0.77986111111111101</v>
      </c>
      <c r="AW523" s="4">
        <v>0.80902777777777779</v>
      </c>
      <c r="AX523" s="4">
        <f t="shared" si="45"/>
        <v>2.9166666666666785E-2</v>
      </c>
      <c r="AY523" s="4">
        <f t="shared" si="46"/>
        <v>3.4027777777777768E-2</v>
      </c>
      <c r="AZ523" s="4">
        <f t="shared" si="47"/>
        <v>0.39861111111111114</v>
      </c>
      <c r="BA523" s="1" t="s">
        <v>2746</v>
      </c>
      <c r="BB523" s="1" t="s">
        <v>2746</v>
      </c>
      <c r="BC523" s="1" t="s">
        <v>2382</v>
      </c>
      <c r="BD523" s="1">
        <v>4</v>
      </c>
      <c r="BE523" s="1" t="s">
        <v>2267</v>
      </c>
      <c r="BF523" s="1" t="s">
        <v>72</v>
      </c>
      <c r="BG523" s="1" t="s">
        <v>72</v>
      </c>
      <c r="BH523" s="1" t="s">
        <v>88</v>
      </c>
      <c r="BI523" s="1" t="s">
        <v>79</v>
      </c>
      <c r="BJ523" s="1" t="s">
        <v>72</v>
      </c>
      <c r="BK523" s="1" t="s">
        <v>2747</v>
      </c>
      <c r="BL523" s="1" t="s">
        <v>2748</v>
      </c>
      <c r="BM523" s="1">
        <v>106</v>
      </c>
      <c r="BN523" s="1" t="s">
        <v>72</v>
      </c>
      <c r="BO523" s="1" t="s">
        <v>72</v>
      </c>
      <c r="BP523" s="1" t="s">
        <v>72</v>
      </c>
      <c r="BQ523" s="1" t="s">
        <v>160</v>
      </c>
      <c r="BR523" s="1" t="s">
        <v>440</v>
      </c>
    </row>
    <row r="524" spans="1:70" ht="20.45" customHeight="1">
      <c r="A524" s="1" t="s">
        <v>2749</v>
      </c>
      <c r="B524" s="1">
        <v>220161</v>
      </c>
      <c r="C524" s="1" t="s">
        <v>71</v>
      </c>
      <c r="D524" s="3">
        <v>44743</v>
      </c>
      <c r="E524" s="4">
        <v>0.52083333333333337</v>
      </c>
      <c r="F524" s="5">
        <v>44743</v>
      </c>
      <c r="G524" s="3">
        <v>44743</v>
      </c>
      <c r="H524" s="4">
        <v>0.92361111111111116</v>
      </c>
      <c r="I524" s="4">
        <f t="shared" si="44"/>
        <v>0.40277777777777779</v>
      </c>
      <c r="J524" s="1">
        <v>10</v>
      </c>
      <c r="K524" s="1" t="s">
        <v>1896</v>
      </c>
      <c r="L524" s="1" t="s">
        <v>2750</v>
      </c>
      <c r="M524" s="1" t="s">
        <v>75</v>
      </c>
      <c r="N524" s="1" t="s">
        <v>2012</v>
      </c>
      <c r="O524" s="1" t="s">
        <v>77</v>
      </c>
      <c r="P524" s="1" t="s">
        <v>78</v>
      </c>
      <c r="Q524" s="1" t="s">
        <v>78</v>
      </c>
      <c r="R524" s="1" t="s">
        <v>1898</v>
      </c>
      <c r="S524" s="1" t="s">
        <v>1927</v>
      </c>
      <c r="T524" s="34" t="s">
        <v>72</v>
      </c>
      <c r="U524" s="1" t="s">
        <v>2751</v>
      </c>
      <c r="V524" s="1" t="s">
        <v>80</v>
      </c>
      <c r="W524" s="1" t="s">
        <v>778</v>
      </c>
      <c r="X524" s="1" t="s">
        <v>779</v>
      </c>
      <c r="Y524" s="1" t="s">
        <v>780</v>
      </c>
      <c r="Z524" s="1" t="s">
        <v>152</v>
      </c>
      <c r="AA524" s="1" t="s">
        <v>72</v>
      </c>
      <c r="AB524" s="1" t="s">
        <v>153</v>
      </c>
      <c r="AC524" s="1" t="s">
        <v>154</v>
      </c>
      <c r="AD524" s="1" t="s">
        <v>126</v>
      </c>
      <c r="AE524" s="1">
        <v>36</v>
      </c>
      <c r="AF524" s="1" t="s">
        <v>88</v>
      </c>
      <c r="AG524" s="1">
        <v>5.0999999999999996</v>
      </c>
      <c r="AH524" s="1" t="s">
        <v>299</v>
      </c>
      <c r="AI524" s="1" t="s">
        <v>90</v>
      </c>
      <c r="AJ524" s="1" t="s">
        <v>91</v>
      </c>
      <c r="AK524" s="1" t="s">
        <v>92</v>
      </c>
      <c r="AL524" s="1" t="s">
        <v>72</v>
      </c>
      <c r="AM524" s="1" t="s">
        <v>229</v>
      </c>
      <c r="AN524" s="1" t="s">
        <v>72</v>
      </c>
      <c r="AO524" s="43" t="s">
        <v>2752</v>
      </c>
      <c r="AP524" s="1" t="s">
        <v>72</v>
      </c>
      <c r="AQ524" s="1" t="s">
        <v>72</v>
      </c>
      <c r="AR524" s="1" t="s">
        <v>72</v>
      </c>
      <c r="AS524" s="1" t="s">
        <v>72</v>
      </c>
      <c r="AT524" s="1" t="s">
        <v>72</v>
      </c>
      <c r="AU524" s="3">
        <v>44743</v>
      </c>
      <c r="AV524" s="4">
        <v>0.92708333333333337</v>
      </c>
      <c r="AW524" s="4">
        <v>0.97916666666666663</v>
      </c>
      <c r="AX524" s="4">
        <f t="shared" si="45"/>
        <v>5.2083333333333259E-2</v>
      </c>
      <c r="AY524" s="4">
        <f t="shared" si="46"/>
        <v>5.5555555555555469E-2</v>
      </c>
      <c r="AZ524" s="4">
        <f t="shared" si="47"/>
        <v>0.45833333333333326</v>
      </c>
      <c r="BA524" s="1" t="s">
        <v>2753</v>
      </c>
      <c r="BB524" s="1" t="s">
        <v>2753</v>
      </c>
      <c r="BC524" s="1" t="s">
        <v>2382</v>
      </c>
      <c r="BD524" s="1">
        <v>4</v>
      </c>
      <c r="BE524" s="1" t="s">
        <v>2267</v>
      </c>
      <c r="BF524" s="1" t="s">
        <v>75</v>
      </c>
      <c r="BG524" s="1" t="s">
        <v>75</v>
      </c>
      <c r="BH524" s="1" t="s">
        <v>88</v>
      </c>
      <c r="BI524" s="1" t="s">
        <v>79</v>
      </c>
      <c r="BJ524" s="1" t="s">
        <v>72</v>
      </c>
      <c r="BK524" s="1" t="s">
        <v>72</v>
      </c>
      <c r="BL524" s="1" t="s">
        <v>72</v>
      </c>
      <c r="BM524" s="1" t="s">
        <v>72</v>
      </c>
      <c r="BN524" s="1" t="s">
        <v>72</v>
      </c>
      <c r="BO524" s="1" t="s">
        <v>72</v>
      </c>
      <c r="BP524" s="1" t="s">
        <v>72</v>
      </c>
      <c r="BQ524" s="1" t="s">
        <v>160</v>
      </c>
      <c r="BR524" s="1" t="s">
        <v>440</v>
      </c>
    </row>
    <row r="525" spans="1:70" ht="20.45" customHeight="1">
      <c r="A525" s="1" t="s">
        <v>2754</v>
      </c>
      <c r="B525" s="1">
        <v>220162</v>
      </c>
      <c r="C525" s="1" t="s">
        <v>71</v>
      </c>
      <c r="D525" s="3">
        <v>44743</v>
      </c>
      <c r="E525" s="4">
        <v>0.56944444444444442</v>
      </c>
      <c r="F525" s="5">
        <v>44743</v>
      </c>
      <c r="G525" s="3">
        <v>44743</v>
      </c>
      <c r="H525" s="4">
        <v>0.92361111111111116</v>
      </c>
      <c r="I525" s="4">
        <f t="shared" si="44"/>
        <v>0.35416666666666674</v>
      </c>
      <c r="J525" s="1">
        <v>10</v>
      </c>
      <c r="K525" s="1" t="s">
        <v>1896</v>
      </c>
      <c r="L525" s="1" t="s">
        <v>2755</v>
      </c>
      <c r="M525" s="1" t="s">
        <v>75</v>
      </c>
      <c r="N525" s="1" t="s">
        <v>2539</v>
      </c>
      <c r="O525" s="1" t="s">
        <v>77</v>
      </c>
      <c r="P525" s="1" t="s">
        <v>78</v>
      </c>
      <c r="Q525" s="1" t="s">
        <v>78</v>
      </c>
      <c r="R525" s="1" t="s">
        <v>1898</v>
      </c>
      <c r="S525" s="1" t="s">
        <v>1927</v>
      </c>
      <c r="T525" s="34" t="s">
        <v>72</v>
      </c>
      <c r="U525" s="1" t="s">
        <v>2756</v>
      </c>
      <c r="V525" s="1" t="s">
        <v>80</v>
      </c>
      <c r="W525" s="1" t="s">
        <v>778</v>
      </c>
      <c r="X525" s="1" t="s">
        <v>779</v>
      </c>
      <c r="Y525" s="1" t="s">
        <v>780</v>
      </c>
      <c r="Z525" s="1" t="s">
        <v>84</v>
      </c>
      <c r="AA525" s="1" t="s">
        <v>72</v>
      </c>
      <c r="AB525" s="1" t="s">
        <v>140</v>
      </c>
      <c r="AC525" s="1" t="s">
        <v>140</v>
      </c>
      <c r="AD525" s="1" t="s">
        <v>87</v>
      </c>
      <c r="AE525" s="1">
        <v>72</v>
      </c>
      <c r="AF525" s="1" t="s">
        <v>88</v>
      </c>
      <c r="AG525" s="1">
        <v>5.0999999999999996</v>
      </c>
      <c r="AH525" s="1" t="s">
        <v>299</v>
      </c>
      <c r="AI525" s="1" t="s">
        <v>90</v>
      </c>
      <c r="AJ525" s="1" t="s">
        <v>91</v>
      </c>
      <c r="AK525" s="1" t="s">
        <v>92</v>
      </c>
      <c r="AL525" s="1" t="s">
        <v>72</v>
      </c>
      <c r="AM525" s="1" t="s">
        <v>254</v>
      </c>
      <c r="AN525" s="1" t="s">
        <v>72</v>
      </c>
      <c r="AO525" s="43" t="s">
        <v>2757</v>
      </c>
      <c r="AP525" s="1" t="s">
        <v>72</v>
      </c>
      <c r="AQ525" s="1" t="s">
        <v>72</v>
      </c>
      <c r="AR525" s="1" t="s">
        <v>220</v>
      </c>
      <c r="AS525" s="1" t="s">
        <v>72</v>
      </c>
      <c r="AT525" s="1" t="s">
        <v>72</v>
      </c>
      <c r="AU525" s="3">
        <v>44743</v>
      </c>
      <c r="AV525" s="4">
        <v>0.92708333333333337</v>
      </c>
      <c r="AW525" s="4">
        <v>0.97916666666666663</v>
      </c>
      <c r="AX525" s="4">
        <f t="shared" si="45"/>
        <v>5.2083333333333259E-2</v>
      </c>
      <c r="AY525" s="4">
        <f t="shared" si="46"/>
        <v>5.5555555555555469E-2</v>
      </c>
      <c r="AZ525" s="4">
        <f t="shared" si="47"/>
        <v>0.40972222222222221</v>
      </c>
      <c r="BA525" s="1" t="s">
        <v>1941</v>
      </c>
      <c r="BB525" s="1" t="s">
        <v>1941</v>
      </c>
      <c r="BC525" s="1" t="s">
        <v>2260</v>
      </c>
      <c r="BD525" s="1">
        <v>4</v>
      </c>
      <c r="BE525" s="1" t="s">
        <v>95</v>
      </c>
      <c r="BF525" s="1" t="s">
        <v>75</v>
      </c>
      <c r="BG525" s="1" t="s">
        <v>75</v>
      </c>
      <c r="BH525" s="1" t="s">
        <v>88</v>
      </c>
      <c r="BI525" s="1" t="s">
        <v>79</v>
      </c>
      <c r="BJ525" s="1" t="s">
        <v>72</v>
      </c>
      <c r="BK525" s="1" t="s">
        <v>2758</v>
      </c>
      <c r="BL525" s="1" t="s">
        <v>2759</v>
      </c>
      <c r="BM525" s="1">
        <v>56</v>
      </c>
      <c r="BN525" s="1" t="s">
        <v>72</v>
      </c>
      <c r="BO525" s="1" t="s">
        <v>72</v>
      </c>
      <c r="BP525" s="1" t="s">
        <v>72</v>
      </c>
      <c r="BQ525" s="1" t="s">
        <v>160</v>
      </c>
      <c r="BR525" s="1" t="s">
        <v>440</v>
      </c>
    </row>
    <row r="526" spans="1:70" ht="20.45" customHeight="1">
      <c r="A526" s="1" t="s">
        <v>2760</v>
      </c>
      <c r="B526" s="1">
        <v>220163</v>
      </c>
      <c r="C526" s="1" t="s">
        <v>71</v>
      </c>
      <c r="D526" s="3">
        <v>44744</v>
      </c>
      <c r="E526" s="4">
        <v>0.54861111111111105</v>
      </c>
      <c r="F526" s="5">
        <v>44743</v>
      </c>
      <c r="G526" s="3">
        <v>44744</v>
      </c>
      <c r="H526" s="4">
        <v>0.88888888888888884</v>
      </c>
      <c r="I526" s="4">
        <f t="shared" si="44"/>
        <v>0.34027777777777779</v>
      </c>
      <c r="J526" s="1">
        <v>15</v>
      </c>
      <c r="K526" s="1" t="s">
        <v>1896</v>
      </c>
      <c r="L526" s="1" t="s">
        <v>2761</v>
      </c>
      <c r="M526" s="1" t="s">
        <v>75</v>
      </c>
      <c r="N526" s="1" t="s">
        <v>208</v>
      </c>
      <c r="O526" s="1" t="s">
        <v>77</v>
      </c>
      <c r="P526" s="1" t="s">
        <v>78</v>
      </c>
      <c r="Q526" s="1" t="s">
        <v>78</v>
      </c>
      <c r="R526" s="1" t="s">
        <v>1927</v>
      </c>
      <c r="S526" s="1" t="s">
        <v>1927</v>
      </c>
      <c r="T526" s="1" t="s">
        <v>2744</v>
      </c>
      <c r="U526" s="25" t="s">
        <v>2762</v>
      </c>
      <c r="V526" s="1" t="s">
        <v>80</v>
      </c>
      <c r="W526" s="1" t="s">
        <v>778</v>
      </c>
      <c r="X526" s="1" t="s">
        <v>779</v>
      </c>
      <c r="Y526" s="1" t="s">
        <v>780</v>
      </c>
      <c r="Z526" s="1" t="s">
        <v>291</v>
      </c>
      <c r="AA526" s="1" t="s">
        <v>72</v>
      </c>
      <c r="AB526" s="1" t="s">
        <v>292</v>
      </c>
      <c r="AC526" s="1"/>
      <c r="AD526" s="1" t="s">
        <v>126</v>
      </c>
      <c r="AE526" s="1">
        <v>54</v>
      </c>
      <c r="AF526" s="1" t="s">
        <v>88</v>
      </c>
      <c r="AG526" s="1">
        <v>5.3</v>
      </c>
      <c r="AH526" s="1" t="s">
        <v>299</v>
      </c>
      <c r="AI526" s="1" t="s">
        <v>90</v>
      </c>
      <c r="AJ526" s="1" t="s">
        <v>91</v>
      </c>
      <c r="AK526" s="1" t="s">
        <v>216</v>
      </c>
      <c r="AL526" s="1" t="s">
        <v>72</v>
      </c>
      <c r="AM526" s="1" t="s">
        <v>254</v>
      </c>
      <c r="AN526" s="1" t="s">
        <v>72</v>
      </c>
      <c r="AO526" s="43" t="s">
        <v>2757</v>
      </c>
      <c r="AP526" s="1">
        <v>6</v>
      </c>
      <c r="AQ526" s="1" t="s">
        <v>2763</v>
      </c>
      <c r="AR526" s="1" t="s">
        <v>72</v>
      </c>
      <c r="AS526" s="1" t="s">
        <v>72</v>
      </c>
      <c r="AT526" s="1" t="s">
        <v>72</v>
      </c>
      <c r="AU526" s="3">
        <v>44744</v>
      </c>
      <c r="AV526" s="4">
        <v>0.89930555555555547</v>
      </c>
      <c r="AW526" s="4">
        <v>0.92847222222222225</v>
      </c>
      <c r="AX526" s="4">
        <f t="shared" si="45"/>
        <v>2.9166666666666785E-2</v>
      </c>
      <c r="AY526" s="4">
        <f t="shared" si="46"/>
        <v>3.9583333333333415E-2</v>
      </c>
      <c r="AZ526" s="4">
        <f t="shared" si="47"/>
        <v>0.3798611111111112</v>
      </c>
      <c r="BA526" s="1" t="s">
        <v>2764</v>
      </c>
      <c r="BB526" s="1" t="s">
        <v>2764</v>
      </c>
      <c r="BC526" s="1" t="s">
        <v>2382</v>
      </c>
      <c r="BD526" s="1">
        <v>4</v>
      </c>
      <c r="BE526" s="1" t="s">
        <v>2267</v>
      </c>
      <c r="BF526" s="1" t="s">
        <v>72</v>
      </c>
      <c r="BG526" s="1" t="s">
        <v>72</v>
      </c>
      <c r="BH526" s="1" t="s">
        <v>88</v>
      </c>
      <c r="BI526" s="1" t="s">
        <v>79</v>
      </c>
      <c r="BJ526" s="1" t="s">
        <v>72</v>
      </c>
      <c r="BK526" s="1" t="s">
        <v>2747</v>
      </c>
      <c r="BL526" s="1" t="s">
        <v>2765</v>
      </c>
      <c r="BM526" s="1">
        <v>93</v>
      </c>
      <c r="BN526" s="1" t="s">
        <v>72</v>
      </c>
      <c r="BO526" s="1" t="s">
        <v>72</v>
      </c>
      <c r="BP526" s="1" t="s">
        <v>72</v>
      </c>
      <c r="BQ526" s="1" t="s">
        <v>160</v>
      </c>
      <c r="BR526" s="1" t="s">
        <v>440</v>
      </c>
    </row>
    <row r="527" spans="1:70" ht="20.45" customHeight="1">
      <c r="A527" s="1" t="s">
        <v>2766</v>
      </c>
      <c r="B527" s="1">
        <v>220164</v>
      </c>
      <c r="C527" s="1" t="s">
        <v>71</v>
      </c>
      <c r="D527" s="3">
        <v>44746</v>
      </c>
      <c r="E527" s="4">
        <v>0.53819444444444442</v>
      </c>
      <c r="F527" s="5">
        <v>44743</v>
      </c>
      <c r="G527" s="3">
        <v>44746</v>
      </c>
      <c r="H527" s="4">
        <v>0.8979166666666667</v>
      </c>
      <c r="I527" s="4">
        <f t="shared" si="44"/>
        <v>0.35972222222222228</v>
      </c>
      <c r="J527" s="1">
        <v>10</v>
      </c>
      <c r="K527" s="1" t="s">
        <v>1896</v>
      </c>
      <c r="L527" s="1" t="s">
        <v>2767</v>
      </c>
      <c r="M527" s="1" t="s">
        <v>75</v>
      </c>
      <c r="N527" s="1" t="s">
        <v>208</v>
      </c>
      <c r="O527" s="1" t="s">
        <v>77</v>
      </c>
      <c r="P527" s="1" t="s">
        <v>78</v>
      </c>
      <c r="Q527" s="1" t="s">
        <v>78</v>
      </c>
      <c r="R527" s="1" t="s">
        <v>1898</v>
      </c>
      <c r="S527" s="1" t="s">
        <v>1898</v>
      </c>
      <c r="T527" s="34" t="s">
        <v>72</v>
      </c>
      <c r="U527" s="1" t="s">
        <v>2768</v>
      </c>
      <c r="V527" s="1" t="s">
        <v>80</v>
      </c>
      <c r="W527" s="1" t="s">
        <v>778</v>
      </c>
      <c r="X527" s="1" t="s">
        <v>779</v>
      </c>
      <c r="Y527" s="1" t="s">
        <v>780</v>
      </c>
      <c r="Z527" s="1" t="s">
        <v>291</v>
      </c>
      <c r="AA527" s="1" t="s">
        <v>72</v>
      </c>
      <c r="AB527" s="1" t="s">
        <v>292</v>
      </c>
      <c r="AC527" s="1"/>
      <c r="AD527" s="1" t="s">
        <v>126</v>
      </c>
      <c r="AE527" s="1">
        <v>61</v>
      </c>
      <c r="AF527" s="1" t="s">
        <v>88</v>
      </c>
      <c r="AG527" s="1">
        <v>5.2</v>
      </c>
      <c r="AH527" s="1" t="s">
        <v>299</v>
      </c>
      <c r="AI527" s="1" t="s">
        <v>90</v>
      </c>
      <c r="AJ527" s="1" t="s">
        <v>91</v>
      </c>
      <c r="AK527" s="1" t="s">
        <v>216</v>
      </c>
      <c r="AL527" s="1" t="s">
        <v>72</v>
      </c>
      <c r="AM527" s="1" t="s">
        <v>254</v>
      </c>
      <c r="AN527" s="1" t="s">
        <v>72</v>
      </c>
      <c r="AO527" s="43" t="s">
        <v>2757</v>
      </c>
      <c r="AP527" s="1">
        <v>6</v>
      </c>
      <c r="AQ527" s="1" t="s">
        <v>2763</v>
      </c>
      <c r="AR527" s="1" t="s">
        <v>72</v>
      </c>
      <c r="AS527" s="1" t="s">
        <v>72</v>
      </c>
      <c r="AT527" s="1" t="s">
        <v>72</v>
      </c>
      <c r="AU527" s="3">
        <v>44746</v>
      </c>
      <c r="AV527" s="4">
        <v>0.9145833333333333</v>
      </c>
      <c r="AW527" s="4">
        <v>0.96458333333333324</v>
      </c>
      <c r="AX527" s="4">
        <f t="shared" si="45"/>
        <v>4.9999999999999933E-2</v>
      </c>
      <c r="AY527" s="4">
        <f t="shared" si="46"/>
        <v>6.6666666666666541E-2</v>
      </c>
      <c r="AZ527" s="4">
        <f t="shared" si="47"/>
        <v>0.42638888888888882</v>
      </c>
      <c r="BA527" s="1" t="s">
        <v>2769</v>
      </c>
      <c r="BB527" s="1" t="s">
        <v>2769</v>
      </c>
      <c r="BC527" s="1" t="s">
        <v>2382</v>
      </c>
      <c r="BD527" s="1">
        <v>15</v>
      </c>
      <c r="BE527" s="1" t="s">
        <v>742</v>
      </c>
      <c r="BF527" s="1" t="s">
        <v>72</v>
      </c>
      <c r="BG527" s="1" t="s">
        <v>72</v>
      </c>
      <c r="BH527" s="1" t="s">
        <v>88</v>
      </c>
      <c r="BI527" s="1" t="s">
        <v>96</v>
      </c>
      <c r="BJ527" s="1" t="s">
        <v>72</v>
      </c>
      <c r="BK527" s="1" t="s">
        <v>2770</v>
      </c>
      <c r="BL527" s="1" t="s">
        <v>2771</v>
      </c>
      <c r="BM527" s="1">
        <v>164</v>
      </c>
      <c r="BN527" s="1" t="s">
        <v>72</v>
      </c>
      <c r="BO527" s="1" t="s">
        <v>72</v>
      </c>
      <c r="BP527" s="1" t="s">
        <v>72</v>
      </c>
      <c r="BQ527" s="21" t="s">
        <v>99</v>
      </c>
      <c r="BR527" s="21" t="s">
        <v>100</v>
      </c>
    </row>
    <row r="528" spans="1:70" ht="20.45" customHeight="1">
      <c r="A528" s="1" t="s">
        <v>2772</v>
      </c>
      <c r="B528" s="1">
        <v>220165</v>
      </c>
      <c r="C528" s="1" t="s">
        <v>71</v>
      </c>
      <c r="D528" s="3">
        <v>44748</v>
      </c>
      <c r="E528" s="4">
        <v>0.52083333333333337</v>
      </c>
      <c r="F528" s="5">
        <v>44743</v>
      </c>
      <c r="G528" s="3">
        <v>44748</v>
      </c>
      <c r="H528" s="4">
        <v>0.87986111111111109</v>
      </c>
      <c r="I528" s="4">
        <f>H528-E528</f>
        <v>0.35902777777777772</v>
      </c>
      <c r="J528" s="1">
        <v>10</v>
      </c>
      <c r="K528" s="1" t="s">
        <v>1896</v>
      </c>
      <c r="L528" s="1" t="s">
        <v>2773</v>
      </c>
      <c r="M528" s="1" t="s">
        <v>75</v>
      </c>
      <c r="N528" s="1" t="s">
        <v>2539</v>
      </c>
      <c r="O528" s="1" t="s">
        <v>77</v>
      </c>
      <c r="P528" s="1" t="s">
        <v>78</v>
      </c>
      <c r="Q528" s="1" t="s">
        <v>78</v>
      </c>
      <c r="R528" s="1" t="s">
        <v>1898</v>
      </c>
      <c r="S528" s="1" t="s">
        <v>1898</v>
      </c>
      <c r="T528" s="34" t="s">
        <v>72</v>
      </c>
      <c r="U528" s="1" t="s">
        <v>2390</v>
      </c>
      <c r="V528" s="1" t="s">
        <v>80</v>
      </c>
      <c r="W528" s="1" t="s">
        <v>778</v>
      </c>
      <c r="X528" s="1" t="s">
        <v>779</v>
      </c>
      <c r="Y528" s="1" t="s">
        <v>780</v>
      </c>
      <c r="Z528" s="1" t="s">
        <v>84</v>
      </c>
      <c r="AA528" s="1" t="s">
        <v>72</v>
      </c>
      <c r="AB528" s="1" t="s">
        <v>140</v>
      </c>
      <c r="AC528" s="1" t="s">
        <v>140</v>
      </c>
      <c r="AD528" s="1" t="s">
        <v>126</v>
      </c>
      <c r="AE528" s="1">
        <v>48</v>
      </c>
      <c r="AF528" s="1" t="s">
        <v>88</v>
      </c>
      <c r="AG528" s="1">
        <v>5.4</v>
      </c>
      <c r="AH528" s="1" t="s">
        <v>2344</v>
      </c>
      <c r="AI528" s="1" t="s">
        <v>90</v>
      </c>
      <c r="AJ528" s="1" t="s">
        <v>91</v>
      </c>
      <c r="AK528" s="1" t="s">
        <v>92</v>
      </c>
      <c r="AL528" s="1" t="s">
        <v>72</v>
      </c>
      <c r="AM528" s="1" t="s">
        <v>229</v>
      </c>
      <c r="AN528" s="1" t="s">
        <v>72</v>
      </c>
      <c r="AO528" s="43" t="s">
        <v>2774</v>
      </c>
      <c r="AP528" s="1" t="s">
        <v>72</v>
      </c>
      <c r="AQ528" s="1" t="s">
        <v>72</v>
      </c>
      <c r="AR528" s="1" t="s">
        <v>220</v>
      </c>
      <c r="AS528" s="1" t="s">
        <v>72</v>
      </c>
      <c r="AT528" s="1" t="s">
        <v>72</v>
      </c>
      <c r="AU528" s="3">
        <v>44749</v>
      </c>
      <c r="AV528" s="4">
        <v>0.90694444444444444</v>
      </c>
      <c r="AW528" s="24">
        <v>1.0104166666666667</v>
      </c>
      <c r="AX528" s="4">
        <f t="shared" si="45"/>
        <v>0.1034722222222223</v>
      </c>
      <c r="AY528" s="4">
        <f t="shared" si="46"/>
        <v>0.13055555555555565</v>
      </c>
      <c r="AZ528" s="4">
        <f t="shared" si="47"/>
        <v>0.48958333333333337</v>
      </c>
      <c r="BA528" s="1" t="s">
        <v>2775</v>
      </c>
      <c r="BB528" s="1" t="s">
        <v>2775</v>
      </c>
      <c r="BC528" s="1" t="s">
        <v>1675</v>
      </c>
      <c r="BD528" s="1">
        <v>15</v>
      </c>
      <c r="BE528" s="1" t="s">
        <v>742</v>
      </c>
      <c r="BF528" s="1" t="s">
        <v>75</v>
      </c>
      <c r="BG528" s="1" t="s">
        <v>72</v>
      </c>
      <c r="BH528" s="1" t="s">
        <v>88</v>
      </c>
      <c r="BI528" s="1" t="s">
        <v>96</v>
      </c>
      <c r="BJ528" s="1" t="s">
        <v>72</v>
      </c>
      <c r="BK528" s="1" t="s">
        <v>72</v>
      </c>
      <c r="BL528" s="10" t="s">
        <v>2776</v>
      </c>
      <c r="BM528" s="1" t="s">
        <v>72</v>
      </c>
      <c r="BN528" s="1" t="s">
        <v>72</v>
      </c>
      <c r="BO528" s="1" t="s">
        <v>72</v>
      </c>
      <c r="BP528" s="1" t="s">
        <v>72</v>
      </c>
      <c r="BQ528" s="21" t="s">
        <v>99</v>
      </c>
      <c r="BR528" s="21" t="s">
        <v>100</v>
      </c>
    </row>
    <row r="529" spans="1:70" ht="20.45" customHeight="1">
      <c r="A529" s="1" t="s">
        <v>2777</v>
      </c>
      <c r="B529" s="1">
        <v>220165</v>
      </c>
      <c r="C529" s="1" t="s">
        <v>71</v>
      </c>
      <c r="D529" s="3">
        <v>44748</v>
      </c>
      <c r="E529" s="4">
        <v>0.52083333333333337</v>
      </c>
      <c r="F529" s="5">
        <v>44743</v>
      </c>
      <c r="G529" s="3">
        <v>44748</v>
      </c>
      <c r="H529" s="4">
        <v>0.87986111111111109</v>
      </c>
      <c r="I529" s="4">
        <f>H529-E529</f>
        <v>0.35902777777777772</v>
      </c>
      <c r="J529" s="1">
        <v>10</v>
      </c>
      <c r="K529" s="1" t="s">
        <v>1896</v>
      </c>
      <c r="L529" s="1" t="s">
        <v>2773</v>
      </c>
      <c r="M529" s="1" t="s">
        <v>75</v>
      </c>
      <c r="N529" s="1" t="s">
        <v>2597</v>
      </c>
      <c r="O529" s="1" t="s">
        <v>77</v>
      </c>
      <c r="P529" s="1" t="s">
        <v>78</v>
      </c>
      <c r="Q529" s="1" t="s">
        <v>78</v>
      </c>
      <c r="R529" s="1" t="s">
        <v>1898</v>
      </c>
      <c r="S529" s="1" t="s">
        <v>1927</v>
      </c>
      <c r="T529" s="34" t="s">
        <v>72</v>
      </c>
      <c r="U529" s="1" t="s">
        <v>2778</v>
      </c>
      <c r="V529" s="1" t="s">
        <v>80</v>
      </c>
      <c r="W529" s="1" t="s">
        <v>778</v>
      </c>
      <c r="X529" s="1" t="s">
        <v>779</v>
      </c>
      <c r="Y529" s="1" t="s">
        <v>780</v>
      </c>
      <c r="Z529" s="1" t="s">
        <v>84</v>
      </c>
      <c r="AA529" s="1" t="s">
        <v>72</v>
      </c>
      <c r="AB529" s="1" t="s">
        <v>140</v>
      </c>
      <c r="AC529" s="1" t="s">
        <v>140</v>
      </c>
      <c r="AD529" s="1" t="s">
        <v>126</v>
      </c>
      <c r="AE529" s="1">
        <v>48</v>
      </c>
      <c r="AF529" s="1" t="s">
        <v>88</v>
      </c>
      <c r="AG529" s="1">
        <v>5.4</v>
      </c>
      <c r="AH529" s="1" t="s">
        <v>2344</v>
      </c>
      <c r="AI529" s="1" t="s">
        <v>90</v>
      </c>
      <c r="AJ529" s="1" t="s">
        <v>91</v>
      </c>
      <c r="AK529" s="1" t="s">
        <v>92</v>
      </c>
      <c r="AL529" s="1" t="s">
        <v>72</v>
      </c>
      <c r="AM529" s="1" t="s">
        <v>229</v>
      </c>
      <c r="AN529" s="1" t="s">
        <v>72</v>
      </c>
      <c r="AO529" s="43" t="s">
        <v>2774</v>
      </c>
      <c r="AP529" s="1" t="s">
        <v>72</v>
      </c>
      <c r="AQ529" s="1" t="s">
        <v>72</v>
      </c>
      <c r="AR529" s="1" t="s">
        <v>220</v>
      </c>
      <c r="AS529" s="1" t="s">
        <v>72</v>
      </c>
      <c r="AT529" s="1" t="s">
        <v>72</v>
      </c>
      <c r="AU529" s="3">
        <v>44748</v>
      </c>
      <c r="AV529" s="4">
        <v>0.90694444444444444</v>
      </c>
      <c r="AW529" s="24">
        <v>1.0104166666666667</v>
      </c>
      <c r="AX529" s="4">
        <f t="shared" si="45"/>
        <v>0.1034722222222223</v>
      </c>
      <c r="AY529" s="4">
        <f t="shared" si="46"/>
        <v>0.13055555555555565</v>
      </c>
      <c r="AZ529" s="4">
        <f t="shared" si="47"/>
        <v>0.48958333333333337</v>
      </c>
      <c r="BA529" s="1" t="s">
        <v>2775</v>
      </c>
      <c r="BB529" s="1" t="s">
        <v>2775</v>
      </c>
      <c r="BC529" s="1" t="s">
        <v>1675</v>
      </c>
      <c r="BD529" s="1">
        <v>15</v>
      </c>
      <c r="BE529" s="1" t="s">
        <v>742</v>
      </c>
      <c r="BF529" s="1" t="s">
        <v>75</v>
      </c>
      <c r="BG529" s="1" t="s">
        <v>75</v>
      </c>
      <c r="BH529" s="1" t="s">
        <v>88</v>
      </c>
      <c r="BI529" s="1" t="s">
        <v>79</v>
      </c>
      <c r="BJ529" s="1" t="s">
        <v>72</v>
      </c>
      <c r="BK529" s="1" t="s">
        <v>2321</v>
      </c>
      <c r="BL529" s="1" t="s">
        <v>2735</v>
      </c>
      <c r="BM529" s="1" t="s">
        <v>72</v>
      </c>
      <c r="BN529" s="1" t="s">
        <v>72</v>
      </c>
      <c r="BO529" s="1" t="s">
        <v>72</v>
      </c>
      <c r="BP529" s="1" t="s">
        <v>72</v>
      </c>
      <c r="BQ529" s="1" t="s">
        <v>160</v>
      </c>
      <c r="BR529" s="1" t="s">
        <v>440</v>
      </c>
    </row>
    <row r="530" spans="1:70" ht="20.45" customHeight="1">
      <c r="A530" s="1" t="s">
        <v>2779</v>
      </c>
      <c r="B530" s="1">
        <v>220165</v>
      </c>
      <c r="C530" s="1" t="s">
        <v>71</v>
      </c>
      <c r="D530" s="3">
        <v>44748</v>
      </c>
      <c r="E530" s="4">
        <v>0.52083333333333337</v>
      </c>
      <c r="F530" s="5">
        <v>44743</v>
      </c>
      <c r="G530" s="3">
        <v>44748</v>
      </c>
      <c r="H530" s="4">
        <v>0.87986111111111109</v>
      </c>
      <c r="I530" s="4">
        <f>H530-E530</f>
        <v>0.35902777777777772</v>
      </c>
      <c r="J530" s="1">
        <v>10</v>
      </c>
      <c r="K530" s="1" t="s">
        <v>1896</v>
      </c>
      <c r="L530" s="1" t="s">
        <v>2773</v>
      </c>
      <c r="M530" s="1" t="s">
        <v>75</v>
      </c>
      <c r="N530" s="1" t="s">
        <v>2172</v>
      </c>
      <c r="O530" s="1" t="s">
        <v>77</v>
      </c>
      <c r="P530" s="1" t="s">
        <v>78</v>
      </c>
      <c r="Q530" s="1" t="s">
        <v>78</v>
      </c>
      <c r="R530" s="1" t="s">
        <v>1898</v>
      </c>
      <c r="S530" s="1" t="s">
        <v>1927</v>
      </c>
      <c r="T530" s="34" t="s">
        <v>72</v>
      </c>
      <c r="U530" s="1" t="s">
        <v>2780</v>
      </c>
      <c r="V530" s="1" t="s">
        <v>80</v>
      </c>
      <c r="W530" s="1" t="s">
        <v>778</v>
      </c>
      <c r="X530" s="1" t="s">
        <v>779</v>
      </c>
      <c r="Y530" s="1" t="s">
        <v>780</v>
      </c>
      <c r="Z530" s="1" t="s">
        <v>84</v>
      </c>
      <c r="AA530" s="1" t="s">
        <v>72</v>
      </c>
      <c r="AB530" s="1" t="s">
        <v>140</v>
      </c>
      <c r="AC530" s="1" t="s">
        <v>140</v>
      </c>
      <c r="AD530" s="1" t="s">
        <v>126</v>
      </c>
      <c r="AE530" s="1">
        <v>48</v>
      </c>
      <c r="AF530" s="1" t="s">
        <v>88</v>
      </c>
      <c r="AG530" s="1">
        <v>5.4</v>
      </c>
      <c r="AH530" s="1" t="s">
        <v>2344</v>
      </c>
      <c r="AI530" s="1" t="s">
        <v>90</v>
      </c>
      <c r="AJ530" s="1" t="s">
        <v>91</v>
      </c>
      <c r="AK530" s="1" t="s">
        <v>92</v>
      </c>
      <c r="AL530" s="1" t="s">
        <v>72</v>
      </c>
      <c r="AM530" s="1" t="s">
        <v>229</v>
      </c>
      <c r="AN530" s="1" t="s">
        <v>72</v>
      </c>
      <c r="AO530" s="43" t="s">
        <v>2774</v>
      </c>
      <c r="AP530" s="1" t="s">
        <v>72</v>
      </c>
      <c r="AQ530" s="1" t="s">
        <v>72</v>
      </c>
      <c r="AR530" s="1" t="s">
        <v>220</v>
      </c>
      <c r="AS530" s="1" t="s">
        <v>72</v>
      </c>
      <c r="AT530" s="1" t="s">
        <v>72</v>
      </c>
      <c r="AU530" s="3">
        <v>44748</v>
      </c>
      <c r="AV530" s="4">
        <v>0.90694444444444444</v>
      </c>
      <c r="AW530" s="24">
        <v>1.0104166666666667</v>
      </c>
      <c r="AX530" s="4">
        <f t="shared" si="45"/>
        <v>0.1034722222222223</v>
      </c>
      <c r="AY530" s="4">
        <f t="shared" si="46"/>
        <v>0.13055555555555565</v>
      </c>
      <c r="AZ530" s="4">
        <f t="shared" si="47"/>
        <v>0.48958333333333337</v>
      </c>
      <c r="BA530" s="1" t="s">
        <v>2775</v>
      </c>
      <c r="BB530" s="1" t="s">
        <v>2775</v>
      </c>
      <c r="BC530" s="1" t="s">
        <v>1675</v>
      </c>
      <c r="BD530" s="1">
        <v>15</v>
      </c>
      <c r="BE530" s="1" t="s">
        <v>742</v>
      </c>
      <c r="BF530" s="1" t="s">
        <v>75</v>
      </c>
      <c r="BG530" s="1" t="s">
        <v>75</v>
      </c>
      <c r="BH530" s="1" t="s">
        <v>88</v>
      </c>
      <c r="BI530" s="1" t="s">
        <v>79</v>
      </c>
      <c r="BJ530" s="1" t="s">
        <v>72</v>
      </c>
      <c r="BK530" s="1" t="s">
        <v>1343</v>
      </c>
      <c r="BL530" s="1" t="s">
        <v>2781</v>
      </c>
      <c r="BM530" s="1">
        <v>37</v>
      </c>
      <c r="BN530" s="1" t="s">
        <v>72</v>
      </c>
      <c r="BO530" s="1" t="s">
        <v>72</v>
      </c>
      <c r="BP530" s="1" t="s">
        <v>72</v>
      </c>
      <c r="BQ530" s="1" t="s">
        <v>160</v>
      </c>
      <c r="BR530" s="1" t="s">
        <v>440</v>
      </c>
    </row>
    <row r="531" spans="1:70" ht="20.45" customHeight="1">
      <c r="A531" s="1" t="s">
        <v>2782</v>
      </c>
      <c r="B531" s="1">
        <v>220165</v>
      </c>
      <c r="C531" s="1" t="s">
        <v>71</v>
      </c>
      <c r="D531" s="3">
        <v>44748</v>
      </c>
      <c r="E531" s="4">
        <v>0.52083333333333337</v>
      </c>
      <c r="F531" s="5">
        <v>44743</v>
      </c>
      <c r="G531" s="3">
        <v>44748</v>
      </c>
      <c r="H531" s="4">
        <v>0.87986111111111109</v>
      </c>
      <c r="I531" s="4">
        <f t="shared" si="44"/>
        <v>0.35902777777777772</v>
      </c>
      <c r="J531" s="1">
        <v>10</v>
      </c>
      <c r="K531" s="1" t="s">
        <v>1896</v>
      </c>
      <c r="L531" s="1" t="s">
        <v>2773</v>
      </c>
      <c r="M531" s="1" t="s">
        <v>75</v>
      </c>
      <c r="N531" s="1" t="s">
        <v>617</v>
      </c>
      <c r="O531" s="1" t="s">
        <v>77</v>
      </c>
      <c r="P531" s="1" t="s">
        <v>78</v>
      </c>
      <c r="Q531" s="1" t="s">
        <v>78</v>
      </c>
      <c r="R531" s="1" t="s">
        <v>1898</v>
      </c>
      <c r="S531" s="1" t="s">
        <v>1927</v>
      </c>
      <c r="T531" s="34" t="s">
        <v>72</v>
      </c>
      <c r="U531" s="75" t="s">
        <v>72</v>
      </c>
      <c r="V531" s="1" t="s">
        <v>80</v>
      </c>
      <c r="W531" s="1" t="s">
        <v>778</v>
      </c>
      <c r="X531" s="1" t="s">
        <v>779</v>
      </c>
      <c r="Y531" s="1" t="s">
        <v>780</v>
      </c>
      <c r="Z531" s="1" t="s">
        <v>84</v>
      </c>
      <c r="AA531" s="1" t="s">
        <v>72</v>
      </c>
      <c r="AB531" s="1" t="s">
        <v>140</v>
      </c>
      <c r="AC531" s="1" t="s">
        <v>140</v>
      </c>
      <c r="AD531" s="1" t="s">
        <v>126</v>
      </c>
      <c r="AE531" s="1">
        <v>48</v>
      </c>
      <c r="AF531" s="1" t="s">
        <v>88</v>
      </c>
      <c r="AG531" s="1">
        <v>5.4</v>
      </c>
      <c r="AH531" s="1" t="s">
        <v>2344</v>
      </c>
      <c r="AI531" s="1" t="s">
        <v>90</v>
      </c>
      <c r="AJ531" s="1" t="s">
        <v>91</v>
      </c>
      <c r="AK531" s="1" t="s">
        <v>92</v>
      </c>
      <c r="AL531" s="1" t="s">
        <v>72</v>
      </c>
      <c r="AM531" s="1" t="s">
        <v>229</v>
      </c>
      <c r="AN531" s="1" t="s">
        <v>72</v>
      </c>
      <c r="AO531" s="43" t="s">
        <v>2774</v>
      </c>
      <c r="AP531" s="1" t="s">
        <v>72</v>
      </c>
      <c r="AQ531" s="1" t="s">
        <v>72</v>
      </c>
      <c r="AR531" s="1" t="s">
        <v>220</v>
      </c>
      <c r="AS531" s="1" t="s">
        <v>72</v>
      </c>
      <c r="AT531" s="1" t="s">
        <v>72</v>
      </c>
      <c r="AU531" s="3">
        <v>44748</v>
      </c>
      <c r="AV531" s="4">
        <v>0.90694444444444444</v>
      </c>
      <c r="AW531" s="24">
        <v>1.0104166666666667</v>
      </c>
      <c r="AX531" s="4">
        <f t="shared" si="45"/>
        <v>0.1034722222222223</v>
      </c>
      <c r="AY531" s="4">
        <f t="shared" si="46"/>
        <v>0.13055555555555565</v>
      </c>
      <c r="AZ531" s="4">
        <f t="shared" si="47"/>
        <v>0.48958333333333337</v>
      </c>
      <c r="BA531" s="1" t="s">
        <v>2775</v>
      </c>
      <c r="BB531" s="1" t="s">
        <v>2775</v>
      </c>
      <c r="BC531" s="1" t="s">
        <v>1675</v>
      </c>
      <c r="BD531" s="1">
        <v>15</v>
      </c>
      <c r="BE531" s="1" t="s">
        <v>742</v>
      </c>
      <c r="BF531" s="1" t="s">
        <v>75</v>
      </c>
      <c r="BG531" s="1" t="s">
        <v>75</v>
      </c>
      <c r="BH531" s="1" t="s">
        <v>88</v>
      </c>
      <c r="BI531" s="1" t="s">
        <v>79</v>
      </c>
      <c r="BJ531" s="1" t="s">
        <v>72</v>
      </c>
      <c r="BK531" s="1" t="s">
        <v>2783</v>
      </c>
      <c r="BL531" s="1" t="s">
        <v>72</v>
      </c>
      <c r="BM531" s="1" t="s">
        <v>72</v>
      </c>
      <c r="BN531" s="1" t="s">
        <v>72</v>
      </c>
      <c r="BO531" s="1" t="s">
        <v>72</v>
      </c>
      <c r="BP531" s="1" t="s">
        <v>72</v>
      </c>
      <c r="BQ531" s="1" t="s">
        <v>160</v>
      </c>
      <c r="BR531" s="1" t="s">
        <v>440</v>
      </c>
    </row>
    <row r="532" spans="1:70" ht="20.45" customHeight="1">
      <c r="A532" s="1" t="s">
        <v>2784</v>
      </c>
      <c r="B532" s="1">
        <v>220166</v>
      </c>
      <c r="C532" s="1" t="s">
        <v>71</v>
      </c>
      <c r="D532" s="3">
        <v>44749</v>
      </c>
      <c r="E532" s="4">
        <v>0.45277777777777778</v>
      </c>
      <c r="F532" s="5">
        <v>44743</v>
      </c>
      <c r="G532" s="3">
        <v>44749</v>
      </c>
      <c r="H532" s="4">
        <v>0.52916666666666667</v>
      </c>
      <c r="I532" s="4">
        <f>H532-E532</f>
        <v>7.6388888888888895E-2</v>
      </c>
      <c r="J532" s="1">
        <v>5</v>
      </c>
      <c r="K532" s="1" t="s">
        <v>1896</v>
      </c>
      <c r="L532" s="1" t="s">
        <v>2785</v>
      </c>
      <c r="M532" s="1" t="s">
        <v>75</v>
      </c>
      <c r="N532" s="1" t="s">
        <v>2597</v>
      </c>
      <c r="O532" s="1" t="s">
        <v>77</v>
      </c>
      <c r="P532" s="1" t="s">
        <v>78</v>
      </c>
      <c r="Q532" s="1" t="s">
        <v>78</v>
      </c>
      <c r="R532" s="1" t="s">
        <v>1898</v>
      </c>
      <c r="S532" s="1" t="s">
        <v>1927</v>
      </c>
      <c r="T532" s="34" t="s">
        <v>72</v>
      </c>
      <c r="U532" s="1" t="s">
        <v>2786</v>
      </c>
      <c r="V532" s="1" t="s">
        <v>1900</v>
      </c>
      <c r="W532" s="1" t="s">
        <v>813</v>
      </c>
      <c r="X532" s="1" t="s">
        <v>813</v>
      </c>
      <c r="Y532" s="1" t="s">
        <v>814</v>
      </c>
      <c r="Z532" s="1" t="s">
        <v>84</v>
      </c>
      <c r="AA532" s="1" t="s">
        <v>72</v>
      </c>
      <c r="AB532" s="1" t="s">
        <v>140</v>
      </c>
      <c r="AC532" s="1" t="s">
        <v>141</v>
      </c>
      <c r="AD532" s="1" t="s">
        <v>126</v>
      </c>
      <c r="AE532" s="1">
        <v>61</v>
      </c>
      <c r="AF532" s="1" t="s">
        <v>88</v>
      </c>
      <c r="AG532" s="1">
        <v>3.2</v>
      </c>
      <c r="AH532" s="1" t="s">
        <v>954</v>
      </c>
      <c r="AI532" s="1" t="s">
        <v>90</v>
      </c>
      <c r="AJ532" s="1" t="s">
        <v>91</v>
      </c>
      <c r="AK532" s="1" t="s">
        <v>92</v>
      </c>
      <c r="AL532" s="1" t="s">
        <v>72</v>
      </c>
      <c r="AM532" s="1" t="s">
        <v>217</v>
      </c>
      <c r="AN532" s="1">
        <v>2</v>
      </c>
      <c r="AO532" s="21" t="s">
        <v>2288</v>
      </c>
      <c r="AP532" s="1" t="s">
        <v>72</v>
      </c>
      <c r="AQ532" s="1" t="s">
        <v>72</v>
      </c>
      <c r="AR532" s="1" t="s">
        <v>220</v>
      </c>
      <c r="AS532" s="1" t="s">
        <v>72</v>
      </c>
      <c r="AT532" s="1" t="s">
        <v>72</v>
      </c>
      <c r="AU532" s="3">
        <v>44749</v>
      </c>
      <c r="AV532" s="4">
        <v>0.59375</v>
      </c>
      <c r="AW532" s="4">
        <v>0.66666666666666663</v>
      </c>
      <c r="AX532" s="4">
        <f t="shared" si="45"/>
        <v>7.291666666666663E-2</v>
      </c>
      <c r="AY532" s="4">
        <f t="shared" si="46"/>
        <v>0.13749999999999996</v>
      </c>
      <c r="AZ532" s="4">
        <f t="shared" si="47"/>
        <v>0.21388888888888885</v>
      </c>
      <c r="BA532" s="1" t="s">
        <v>2787</v>
      </c>
      <c r="BB532" s="1" t="s">
        <v>2787</v>
      </c>
      <c r="BC532" s="1" t="s">
        <v>2260</v>
      </c>
      <c r="BD532" s="1">
        <v>15</v>
      </c>
      <c r="BE532" s="1" t="s">
        <v>95</v>
      </c>
      <c r="BF532" s="1" t="s">
        <v>75</v>
      </c>
      <c r="BG532" s="1" t="s">
        <v>75</v>
      </c>
      <c r="BH532" s="1" t="s">
        <v>88</v>
      </c>
      <c r="BI532" s="1" t="s">
        <v>79</v>
      </c>
      <c r="BJ532" s="1" t="s">
        <v>72</v>
      </c>
      <c r="BK532" s="1" t="s">
        <v>2321</v>
      </c>
      <c r="BL532" s="1" t="s">
        <v>2735</v>
      </c>
      <c r="BM532" s="1">
        <v>36</v>
      </c>
      <c r="BN532" s="1" t="s">
        <v>72</v>
      </c>
      <c r="BO532" s="1" t="s">
        <v>72</v>
      </c>
      <c r="BP532" s="1" t="s">
        <v>72</v>
      </c>
      <c r="BQ532" s="1" t="s">
        <v>160</v>
      </c>
      <c r="BR532" s="1" t="s">
        <v>707</v>
      </c>
    </row>
    <row r="533" spans="1:70" ht="20.45" customHeight="1">
      <c r="A533" s="1" t="s">
        <v>2788</v>
      </c>
      <c r="B533" s="1">
        <v>220166</v>
      </c>
      <c r="C533" s="1" t="s">
        <v>71</v>
      </c>
      <c r="D533" s="3">
        <v>44749</v>
      </c>
      <c r="E533" s="4">
        <v>0.45277777777777778</v>
      </c>
      <c r="F533" s="5">
        <v>44743</v>
      </c>
      <c r="G533" s="3">
        <v>44749</v>
      </c>
      <c r="H533" s="4">
        <v>0.52916666666666667</v>
      </c>
      <c r="I533" s="4">
        <f t="shared" si="44"/>
        <v>7.6388888888888895E-2</v>
      </c>
      <c r="J533" s="1">
        <v>5</v>
      </c>
      <c r="K533" s="1" t="s">
        <v>1896</v>
      </c>
      <c r="L533" s="1" t="s">
        <v>2785</v>
      </c>
      <c r="M533" s="1" t="s">
        <v>75</v>
      </c>
      <c r="N533" s="1" t="s">
        <v>617</v>
      </c>
      <c r="O533" s="1" t="s">
        <v>77</v>
      </c>
      <c r="P533" s="1" t="s">
        <v>78</v>
      </c>
      <c r="Q533" s="1" t="s">
        <v>78</v>
      </c>
      <c r="R533" s="1" t="s">
        <v>1898</v>
      </c>
      <c r="S533" s="1" t="s">
        <v>1927</v>
      </c>
      <c r="T533" s="34" t="s">
        <v>72</v>
      </c>
      <c r="U533" s="1" t="s">
        <v>2789</v>
      </c>
      <c r="V533" s="1" t="s">
        <v>1900</v>
      </c>
      <c r="W533" s="1" t="s">
        <v>813</v>
      </c>
      <c r="X533" s="1" t="s">
        <v>813</v>
      </c>
      <c r="Y533" s="1" t="s">
        <v>814</v>
      </c>
      <c r="Z533" s="1" t="s">
        <v>84</v>
      </c>
      <c r="AA533" s="1" t="s">
        <v>72</v>
      </c>
      <c r="AB533" s="1" t="s">
        <v>140</v>
      </c>
      <c r="AC533" s="1" t="s">
        <v>141</v>
      </c>
      <c r="AD533" s="1" t="s">
        <v>126</v>
      </c>
      <c r="AE533" s="1">
        <v>61</v>
      </c>
      <c r="AF533" s="1" t="s">
        <v>88</v>
      </c>
      <c r="AG533" s="1">
        <v>3.2</v>
      </c>
      <c r="AH533" s="1" t="s">
        <v>954</v>
      </c>
      <c r="AI533" s="1" t="s">
        <v>90</v>
      </c>
      <c r="AJ533" s="1" t="s">
        <v>91</v>
      </c>
      <c r="AK533" s="1" t="s">
        <v>92</v>
      </c>
      <c r="AL533" s="1" t="s">
        <v>72</v>
      </c>
      <c r="AM533" s="1" t="s">
        <v>217</v>
      </c>
      <c r="AN533" s="1">
        <v>2</v>
      </c>
      <c r="AO533" s="21" t="s">
        <v>2288</v>
      </c>
      <c r="AP533" s="1" t="s">
        <v>72</v>
      </c>
      <c r="AQ533" s="1" t="s">
        <v>72</v>
      </c>
      <c r="AR533" s="1" t="s">
        <v>220</v>
      </c>
      <c r="AS533" s="1" t="s">
        <v>72</v>
      </c>
      <c r="AT533" s="1" t="s">
        <v>72</v>
      </c>
      <c r="AU533" s="3">
        <v>44749</v>
      </c>
      <c r="AV533" s="4">
        <v>0.59375</v>
      </c>
      <c r="AW533" s="4">
        <v>0.65625</v>
      </c>
      <c r="AX533" s="4">
        <f t="shared" si="45"/>
        <v>6.25E-2</v>
      </c>
      <c r="AY533" s="4">
        <f t="shared" si="46"/>
        <v>0.12708333333333333</v>
      </c>
      <c r="AZ533" s="4">
        <f t="shared" si="47"/>
        <v>0.20347222222222222</v>
      </c>
      <c r="BA533" s="1" t="s">
        <v>2787</v>
      </c>
      <c r="BB533" s="1" t="s">
        <v>2787</v>
      </c>
      <c r="BC533" s="1" t="s">
        <v>2260</v>
      </c>
      <c r="BD533" s="1">
        <v>15</v>
      </c>
      <c r="BE533" s="1" t="s">
        <v>95</v>
      </c>
      <c r="BF533" s="1" t="s">
        <v>75</v>
      </c>
      <c r="BG533" s="1" t="s">
        <v>75</v>
      </c>
      <c r="BH533" s="1" t="s">
        <v>88</v>
      </c>
      <c r="BI533" s="1" t="s">
        <v>79</v>
      </c>
      <c r="BJ533" s="1" t="s">
        <v>72</v>
      </c>
      <c r="BK533" s="1" t="s">
        <v>1343</v>
      </c>
      <c r="BL533" s="1" t="s">
        <v>2790</v>
      </c>
      <c r="BM533" s="1">
        <v>29</v>
      </c>
      <c r="BN533" s="1" t="s">
        <v>72</v>
      </c>
      <c r="BO533" s="1" t="s">
        <v>72</v>
      </c>
      <c r="BP533" s="1" t="s">
        <v>72</v>
      </c>
      <c r="BQ533" s="1" t="s">
        <v>160</v>
      </c>
      <c r="BR533" s="1" t="s">
        <v>768</v>
      </c>
    </row>
    <row r="534" spans="1:70" ht="20.45" customHeight="1">
      <c r="A534" s="1" t="s">
        <v>2791</v>
      </c>
      <c r="B534" s="1">
        <v>220167</v>
      </c>
      <c r="C534" s="1" t="s">
        <v>71</v>
      </c>
      <c r="D534" s="3">
        <v>44751</v>
      </c>
      <c r="E534" s="4">
        <v>0.34930555555555554</v>
      </c>
      <c r="F534" s="5">
        <v>44743</v>
      </c>
      <c r="G534" s="3">
        <v>44751</v>
      </c>
      <c r="H534" s="4">
        <v>0.41041666666666665</v>
      </c>
      <c r="I534" s="4">
        <f t="shared" si="44"/>
        <v>6.1111111111111116E-2</v>
      </c>
      <c r="J534" s="1">
        <v>3</v>
      </c>
      <c r="K534" s="1" t="s">
        <v>1896</v>
      </c>
      <c r="L534" s="1" t="s">
        <v>2792</v>
      </c>
      <c r="M534" s="1" t="s">
        <v>75</v>
      </c>
      <c r="N534" s="1" t="s">
        <v>2539</v>
      </c>
      <c r="O534" s="1" t="s">
        <v>77</v>
      </c>
      <c r="P534" s="1" t="s">
        <v>78</v>
      </c>
      <c r="Q534" s="1" t="s">
        <v>78</v>
      </c>
      <c r="R534" s="1" t="s">
        <v>1898</v>
      </c>
      <c r="S534" s="1" t="s">
        <v>1898</v>
      </c>
      <c r="T534" s="34" t="s">
        <v>72</v>
      </c>
      <c r="U534" s="25" t="s">
        <v>2793</v>
      </c>
      <c r="V534" s="1" t="s">
        <v>2037</v>
      </c>
      <c r="W534" s="1" t="s">
        <v>83</v>
      </c>
      <c r="X534" s="1" t="s">
        <v>123</v>
      </c>
      <c r="Y534" s="1" t="s">
        <v>83</v>
      </c>
      <c r="Z534" s="1" t="s">
        <v>84</v>
      </c>
      <c r="AA534" s="1" t="s">
        <v>72</v>
      </c>
      <c r="AB534" s="1" t="s">
        <v>140</v>
      </c>
      <c r="AC534" s="1" t="s">
        <v>181</v>
      </c>
      <c r="AD534" s="1" t="s">
        <v>126</v>
      </c>
      <c r="AE534" s="1">
        <v>57</v>
      </c>
      <c r="AF534" s="1" t="s">
        <v>88</v>
      </c>
      <c r="AG534" s="1">
        <v>5.5</v>
      </c>
      <c r="AH534" s="1" t="s">
        <v>299</v>
      </c>
      <c r="AI534" s="1" t="s">
        <v>90</v>
      </c>
      <c r="AJ534" s="1" t="s">
        <v>91</v>
      </c>
      <c r="AK534" s="1" t="s">
        <v>92</v>
      </c>
      <c r="AL534" s="1" t="s">
        <v>72</v>
      </c>
      <c r="AM534" s="1" t="s">
        <v>72</v>
      </c>
      <c r="AN534" s="1">
        <v>2</v>
      </c>
      <c r="AO534" s="1" t="s">
        <v>255</v>
      </c>
      <c r="AP534" s="1" t="s">
        <v>72</v>
      </c>
      <c r="AQ534" s="1" t="s">
        <v>72</v>
      </c>
      <c r="AR534" s="1" t="s">
        <v>220</v>
      </c>
      <c r="AS534" s="1" t="s">
        <v>72</v>
      </c>
      <c r="AT534" s="1" t="s">
        <v>72</v>
      </c>
      <c r="AU534" s="3">
        <v>44751</v>
      </c>
      <c r="AV534" s="4">
        <v>0.64583333333333337</v>
      </c>
      <c r="AW534" s="4">
        <v>0.73263888888888884</v>
      </c>
      <c r="AX534" s="4">
        <f t="shared" si="45"/>
        <v>8.6805555555555469E-2</v>
      </c>
      <c r="AY534" s="4">
        <f t="shared" si="46"/>
        <v>0.32222222222222219</v>
      </c>
      <c r="AZ534" s="4">
        <f t="shared" si="47"/>
        <v>0.3833333333333333</v>
      </c>
      <c r="BA534" s="1" t="s">
        <v>2794</v>
      </c>
      <c r="BB534" s="1" t="s">
        <v>2794</v>
      </c>
      <c r="BC534" s="1" t="s">
        <v>1675</v>
      </c>
      <c r="BD534" s="1">
        <v>15</v>
      </c>
      <c r="BE534" s="1" t="s">
        <v>742</v>
      </c>
      <c r="BF534" s="1" t="s">
        <v>75</v>
      </c>
      <c r="BG534" s="1" t="s">
        <v>75</v>
      </c>
      <c r="BH534" s="1" t="s">
        <v>88</v>
      </c>
      <c r="BI534" s="1" t="s">
        <v>96</v>
      </c>
      <c r="BJ534" s="1" t="s">
        <v>72</v>
      </c>
      <c r="BK534" s="1" t="s">
        <v>1343</v>
      </c>
      <c r="BL534" s="40" t="s">
        <v>2795</v>
      </c>
      <c r="BM534" s="1">
        <v>45</v>
      </c>
      <c r="BN534" s="1" t="s">
        <v>72</v>
      </c>
      <c r="BO534" s="1" t="s">
        <v>72</v>
      </c>
      <c r="BP534" s="1" t="s">
        <v>72</v>
      </c>
      <c r="BQ534" s="21" t="s">
        <v>99</v>
      </c>
      <c r="BR534" s="21" t="s">
        <v>100</v>
      </c>
    </row>
    <row r="535" spans="1:70" ht="20.45" customHeight="1">
      <c r="A535" s="1" t="s">
        <v>2796</v>
      </c>
      <c r="B535" s="1">
        <v>220167</v>
      </c>
      <c r="C535" s="1" t="s">
        <v>71</v>
      </c>
      <c r="D535" s="3">
        <v>44751</v>
      </c>
      <c r="E535" s="4">
        <v>0.34930555555555554</v>
      </c>
      <c r="F535" s="5">
        <v>44743</v>
      </c>
      <c r="G535" s="3">
        <v>44751</v>
      </c>
      <c r="H535" s="4">
        <v>0.41041666666666665</v>
      </c>
      <c r="I535" s="4">
        <f>H535-E535</f>
        <v>6.1111111111111116E-2</v>
      </c>
      <c r="J535" s="1">
        <v>3</v>
      </c>
      <c r="K535" s="1" t="s">
        <v>1896</v>
      </c>
      <c r="L535" s="1" t="s">
        <v>2792</v>
      </c>
      <c r="M535" s="1" t="s">
        <v>75</v>
      </c>
      <c r="N535" s="1" t="s">
        <v>2172</v>
      </c>
      <c r="O535" s="1" t="s">
        <v>77</v>
      </c>
      <c r="P535" s="1" t="s">
        <v>78</v>
      </c>
      <c r="Q535" s="1" t="s">
        <v>78</v>
      </c>
      <c r="R535" s="1" t="s">
        <v>1898</v>
      </c>
      <c r="S535" s="1" t="s">
        <v>1927</v>
      </c>
      <c r="T535" s="34" t="s">
        <v>72</v>
      </c>
      <c r="U535" s="25" t="s">
        <v>2639</v>
      </c>
      <c r="V535" s="1" t="s">
        <v>2037</v>
      </c>
      <c r="W535" s="1" t="s">
        <v>83</v>
      </c>
      <c r="X535" s="1" t="s">
        <v>123</v>
      </c>
      <c r="Y535" s="1" t="s">
        <v>83</v>
      </c>
      <c r="Z535" s="1" t="s">
        <v>84</v>
      </c>
      <c r="AA535" s="1" t="s">
        <v>72</v>
      </c>
      <c r="AB535" s="1" t="s">
        <v>140</v>
      </c>
      <c r="AC535" s="1" t="s">
        <v>181</v>
      </c>
      <c r="AD535" s="1" t="s">
        <v>126</v>
      </c>
      <c r="AE535" s="1">
        <v>57</v>
      </c>
      <c r="AF535" s="1" t="s">
        <v>88</v>
      </c>
      <c r="AG535" s="1">
        <v>5.5</v>
      </c>
      <c r="AH535" s="1" t="s">
        <v>299</v>
      </c>
      <c r="AI535" s="1" t="s">
        <v>90</v>
      </c>
      <c r="AJ535" s="1" t="s">
        <v>91</v>
      </c>
      <c r="AK535" s="1" t="s">
        <v>92</v>
      </c>
      <c r="AL535" s="1" t="s">
        <v>72</v>
      </c>
      <c r="AM535" s="1" t="s">
        <v>72</v>
      </c>
      <c r="AN535" s="1">
        <v>2</v>
      </c>
      <c r="AO535" s="1" t="s">
        <v>255</v>
      </c>
      <c r="AP535" s="1" t="s">
        <v>72</v>
      </c>
      <c r="AQ535" s="1" t="s">
        <v>72</v>
      </c>
      <c r="AR535" s="1" t="s">
        <v>220</v>
      </c>
      <c r="AS535" s="1" t="s">
        <v>72</v>
      </c>
      <c r="AT535" s="1" t="s">
        <v>72</v>
      </c>
      <c r="AU535" s="3">
        <v>44751</v>
      </c>
      <c r="AV535" s="4">
        <v>0.64583333333333337</v>
      </c>
      <c r="AW535" s="4">
        <v>0.73263888888888884</v>
      </c>
      <c r="AX535" s="4">
        <f t="shared" si="45"/>
        <v>8.6805555555555469E-2</v>
      </c>
      <c r="AY535" s="4">
        <f t="shared" si="46"/>
        <v>0.32222222222222219</v>
      </c>
      <c r="AZ535" s="4">
        <f t="shared" si="47"/>
        <v>0.3833333333333333</v>
      </c>
      <c r="BA535" s="1" t="s">
        <v>2794</v>
      </c>
      <c r="BB535" s="1" t="s">
        <v>2794</v>
      </c>
      <c r="BC535" s="1" t="s">
        <v>1675</v>
      </c>
      <c r="BD535" s="1">
        <v>15</v>
      </c>
      <c r="BE535" s="1" t="s">
        <v>742</v>
      </c>
      <c r="BF535" s="1" t="s">
        <v>75</v>
      </c>
      <c r="BG535" s="1" t="s">
        <v>75</v>
      </c>
      <c r="BH535" s="1" t="s">
        <v>88</v>
      </c>
      <c r="BI535" s="1" t="s">
        <v>79</v>
      </c>
      <c r="BJ535" s="1" t="s">
        <v>72</v>
      </c>
      <c r="BK535" s="1" t="s">
        <v>1343</v>
      </c>
      <c r="BL535" s="1" t="s">
        <v>2781</v>
      </c>
      <c r="BM535" s="1">
        <v>37</v>
      </c>
      <c r="BN535" s="1" t="s">
        <v>72</v>
      </c>
      <c r="BO535" s="1" t="s">
        <v>72</v>
      </c>
      <c r="BP535" s="1" t="s">
        <v>72</v>
      </c>
      <c r="BQ535" s="1" t="s">
        <v>160</v>
      </c>
      <c r="BR535" s="1" t="s">
        <v>2797</v>
      </c>
    </row>
    <row r="536" spans="1:70" ht="20.45" customHeight="1">
      <c r="A536" s="1" t="s">
        <v>2798</v>
      </c>
      <c r="B536" s="1">
        <v>220167</v>
      </c>
      <c r="C536" s="1" t="s">
        <v>71</v>
      </c>
      <c r="D536" s="3">
        <v>44751</v>
      </c>
      <c r="E536" s="4">
        <v>0.34930555555555554</v>
      </c>
      <c r="F536" s="5">
        <v>44743</v>
      </c>
      <c r="G536" s="3">
        <v>44751</v>
      </c>
      <c r="H536" s="4">
        <v>0.41041666666666665</v>
      </c>
      <c r="I536" s="4">
        <f t="shared" si="44"/>
        <v>6.1111111111111116E-2</v>
      </c>
      <c r="J536" s="1">
        <v>3</v>
      </c>
      <c r="K536" s="1" t="s">
        <v>1896</v>
      </c>
      <c r="L536" s="1" t="s">
        <v>2792</v>
      </c>
      <c r="M536" s="1" t="s">
        <v>75</v>
      </c>
      <c r="N536" s="1" t="s">
        <v>617</v>
      </c>
      <c r="O536" s="1" t="s">
        <v>77</v>
      </c>
      <c r="P536" s="1" t="s">
        <v>78</v>
      </c>
      <c r="Q536" s="1" t="s">
        <v>78</v>
      </c>
      <c r="R536" s="1" t="s">
        <v>1898</v>
      </c>
      <c r="S536" s="1" t="s">
        <v>1898</v>
      </c>
      <c r="T536" s="34" t="s">
        <v>72</v>
      </c>
      <c r="U536" s="75" t="s">
        <v>72</v>
      </c>
      <c r="V536" s="1" t="s">
        <v>2037</v>
      </c>
      <c r="W536" s="1" t="s">
        <v>83</v>
      </c>
      <c r="X536" s="1" t="s">
        <v>123</v>
      </c>
      <c r="Y536" s="1" t="s">
        <v>83</v>
      </c>
      <c r="Z536" s="1" t="s">
        <v>84</v>
      </c>
      <c r="AA536" s="1" t="s">
        <v>72</v>
      </c>
      <c r="AB536" s="1" t="s">
        <v>140</v>
      </c>
      <c r="AC536" s="1" t="s">
        <v>181</v>
      </c>
      <c r="AD536" s="1" t="s">
        <v>126</v>
      </c>
      <c r="AE536" s="1">
        <v>57</v>
      </c>
      <c r="AF536" s="1" t="s">
        <v>88</v>
      </c>
      <c r="AG536" s="1">
        <v>5.5</v>
      </c>
      <c r="AH536" s="1" t="s">
        <v>299</v>
      </c>
      <c r="AI536" s="1" t="s">
        <v>90</v>
      </c>
      <c r="AJ536" s="1" t="s">
        <v>91</v>
      </c>
      <c r="AK536" s="1" t="s">
        <v>92</v>
      </c>
      <c r="AL536" s="1" t="s">
        <v>72</v>
      </c>
      <c r="AM536" s="1" t="s">
        <v>72</v>
      </c>
      <c r="AN536" s="1">
        <v>2</v>
      </c>
      <c r="AO536" s="1" t="s">
        <v>255</v>
      </c>
      <c r="AP536" s="1" t="s">
        <v>72</v>
      </c>
      <c r="AQ536" s="1" t="s">
        <v>72</v>
      </c>
      <c r="AR536" s="1" t="s">
        <v>220</v>
      </c>
      <c r="AS536" s="1" t="s">
        <v>72</v>
      </c>
      <c r="AT536" s="1" t="s">
        <v>72</v>
      </c>
      <c r="AU536" s="3">
        <v>44751</v>
      </c>
      <c r="AV536" s="4">
        <v>0.64583333333333337</v>
      </c>
      <c r="AW536" s="4">
        <v>0.72916666666666663</v>
      </c>
      <c r="AX536" s="4">
        <f t="shared" si="45"/>
        <v>8.3333333333333259E-2</v>
      </c>
      <c r="AY536" s="4">
        <f t="shared" si="46"/>
        <v>0.31874999999999998</v>
      </c>
      <c r="AZ536" s="4">
        <f t="shared" si="47"/>
        <v>0.37986111111111109</v>
      </c>
      <c r="BA536" s="1" t="s">
        <v>2794</v>
      </c>
      <c r="BB536" s="1" t="s">
        <v>2794</v>
      </c>
      <c r="BC536" s="1" t="s">
        <v>1675</v>
      </c>
      <c r="BD536" s="1">
        <v>15</v>
      </c>
      <c r="BE536" s="1" t="s">
        <v>742</v>
      </c>
      <c r="BF536" s="1" t="s">
        <v>75</v>
      </c>
      <c r="BG536" s="1" t="s">
        <v>75</v>
      </c>
      <c r="BH536" s="1" t="s">
        <v>88</v>
      </c>
      <c r="BI536" s="1" t="s">
        <v>96</v>
      </c>
      <c r="BJ536" s="1" t="s">
        <v>72</v>
      </c>
      <c r="BK536" s="1" t="s">
        <v>2799</v>
      </c>
      <c r="BL536" s="1" t="s">
        <v>2800</v>
      </c>
      <c r="BM536" s="1">
        <v>14</v>
      </c>
      <c r="BN536" s="1" t="s">
        <v>72</v>
      </c>
      <c r="BO536" s="1" t="s">
        <v>72</v>
      </c>
      <c r="BP536" s="1" t="s">
        <v>72</v>
      </c>
      <c r="BQ536" s="21" t="s">
        <v>99</v>
      </c>
      <c r="BR536" s="21" t="s">
        <v>100</v>
      </c>
    </row>
    <row r="537" spans="1:70" ht="20.45" customHeight="1">
      <c r="A537" s="1" t="s">
        <v>2801</v>
      </c>
      <c r="B537" s="1">
        <v>220168</v>
      </c>
      <c r="C537" s="1" t="s">
        <v>71</v>
      </c>
      <c r="D537" s="3">
        <v>44751</v>
      </c>
      <c r="E537" s="4">
        <v>0.44305555555555554</v>
      </c>
      <c r="F537" s="5">
        <v>44743</v>
      </c>
      <c r="G537" s="3">
        <v>44751</v>
      </c>
      <c r="H537" s="4">
        <v>0.5541666666666667</v>
      </c>
      <c r="I537" s="4">
        <f>H537-E537</f>
        <v>0.11111111111111116</v>
      </c>
      <c r="J537" s="1">
        <v>4</v>
      </c>
      <c r="K537" s="1" t="s">
        <v>1896</v>
      </c>
      <c r="L537" s="1" t="s">
        <v>2802</v>
      </c>
      <c r="M537" s="1" t="s">
        <v>75</v>
      </c>
      <c r="N537" s="1" t="s">
        <v>2012</v>
      </c>
      <c r="O537" s="1" t="s">
        <v>77</v>
      </c>
      <c r="P537" s="1" t="s">
        <v>78</v>
      </c>
      <c r="Q537" s="1" t="s">
        <v>78</v>
      </c>
      <c r="R537" s="1" t="s">
        <v>1898</v>
      </c>
      <c r="S537" s="1" t="s">
        <v>1898</v>
      </c>
      <c r="T537" s="34" t="s">
        <v>72</v>
      </c>
      <c r="U537" s="25" t="s">
        <v>2803</v>
      </c>
      <c r="V537" s="1" t="s">
        <v>1900</v>
      </c>
      <c r="W537" s="1" t="s">
        <v>813</v>
      </c>
      <c r="X537" s="1" t="s">
        <v>813</v>
      </c>
      <c r="Y537" s="1" t="s">
        <v>814</v>
      </c>
      <c r="Z537" s="1" t="s">
        <v>152</v>
      </c>
      <c r="AA537" s="1" t="s">
        <v>1370</v>
      </c>
      <c r="AB537" s="1" t="s">
        <v>153</v>
      </c>
      <c r="AC537" s="1" t="s">
        <v>164</v>
      </c>
      <c r="AD537" s="1" t="s">
        <v>126</v>
      </c>
      <c r="AE537" s="1">
        <v>52</v>
      </c>
      <c r="AF537" s="1" t="s">
        <v>88</v>
      </c>
      <c r="AG537" s="1">
        <v>5.0999999999999996</v>
      </c>
      <c r="AH537" s="1" t="s">
        <v>2344</v>
      </c>
      <c r="AI537" s="1" t="s">
        <v>90</v>
      </c>
      <c r="AJ537" s="1" t="s">
        <v>91</v>
      </c>
      <c r="AK537" s="1" t="s">
        <v>216</v>
      </c>
      <c r="AL537" s="1" t="s">
        <v>72</v>
      </c>
      <c r="AM537" s="1" t="s">
        <v>254</v>
      </c>
      <c r="AN537" s="1">
        <v>3</v>
      </c>
      <c r="AO537" s="21" t="s">
        <v>2804</v>
      </c>
      <c r="AP537" s="1">
        <v>3</v>
      </c>
      <c r="AQ537" s="1" t="s">
        <v>2805</v>
      </c>
      <c r="AR537" s="1" t="s">
        <v>2726</v>
      </c>
      <c r="AS537" s="1" t="s">
        <v>72</v>
      </c>
      <c r="AT537" s="1" t="s">
        <v>72</v>
      </c>
      <c r="AU537" s="3">
        <v>44751</v>
      </c>
      <c r="AV537" s="4">
        <v>0.64583333333333337</v>
      </c>
      <c r="AW537" s="4">
        <v>0.68055555555555547</v>
      </c>
      <c r="AX537" s="4">
        <f t="shared" si="45"/>
        <v>3.4722222222222099E-2</v>
      </c>
      <c r="AY537" s="4">
        <f t="shared" si="46"/>
        <v>0.12638888888888877</v>
      </c>
      <c r="AZ537" s="4">
        <f t="shared" si="47"/>
        <v>0.23749999999999993</v>
      </c>
      <c r="BA537" s="1" t="s">
        <v>2806</v>
      </c>
      <c r="BB537" s="1" t="s">
        <v>2806</v>
      </c>
      <c r="BC537" s="1" t="s">
        <v>1794</v>
      </c>
      <c r="BD537" s="1">
        <v>15</v>
      </c>
      <c r="BE537" s="1" t="s">
        <v>742</v>
      </c>
      <c r="BF537" s="1" t="s">
        <v>75</v>
      </c>
      <c r="BG537" s="1" t="s">
        <v>72</v>
      </c>
      <c r="BH537" s="1" t="s">
        <v>88</v>
      </c>
      <c r="BI537" s="1" t="s">
        <v>96</v>
      </c>
      <c r="BJ537" s="1" t="s">
        <v>72</v>
      </c>
      <c r="BK537" s="1" t="s">
        <v>2656</v>
      </c>
      <c r="BL537" s="1" t="s">
        <v>2807</v>
      </c>
      <c r="BM537" s="1">
        <v>56</v>
      </c>
      <c r="BN537" s="1" t="s">
        <v>72</v>
      </c>
      <c r="BO537" s="1" t="s">
        <v>72</v>
      </c>
      <c r="BP537" s="1" t="s">
        <v>72</v>
      </c>
      <c r="BQ537" s="21" t="s">
        <v>99</v>
      </c>
      <c r="BR537" s="1" t="s">
        <v>918</v>
      </c>
    </row>
    <row r="538" spans="1:70" ht="20.45" customHeight="1">
      <c r="A538" s="1" t="s">
        <v>2808</v>
      </c>
      <c r="B538" s="1">
        <v>220168</v>
      </c>
      <c r="C538" s="1" t="s">
        <v>71</v>
      </c>
      <c r="D538" s="3">
        <v>44751</v>
      </c>
      <c r="E538" s="4">
        <v>0.44305555555555554</v>
      </c>
      <c r="F538" s="5">
        <v>44743</v>
      </c>
      <c r="G538" s="3">
        <v>44751</v>
      </c>
      <c r="H538" s="4">
        <v>0.5541666666666667</v>
      </c>
      <c r="I538" s="4">
        <f t="shared" si="44"/>
        <v>0.11111111111111116</v>
      </c>
      <c r="J538" s="1">
        <v>4</v>
      </c>
      <c r="K538" s="1" t="s">
        <v>1896</v>
      </c>
      <c r="L538" s="1" t="s">
        <v>2802</v>
      </c>
      <c r="M538" s="1" t="s">
        <v>75</v>
      </c>
      <c r="N538" s="1" t="s">
        <v>617</v>
      </c>
      <c r="O538" s="1" t="s">
        <v>77</v>
      </c>
      <c r="P538" s="1" t="s">
        <v>78</v>
      </c>
      <c r="Q538" s="1" t="s">
        <v>78</v>
      </c>
      <c r="R538" s="1" t="s">
        <v>1898</v>
      </c>
      <c r="S538" s="1" t="s">
        <v>1898</v>
      </c>
      <c r="T538" s="34" t="s">
        <v>72</v>
      </c>
      <c r="U538" s="75" t="s">
        <v>72</v>
      </c>
      <c r="V538" s="1" t="s">
        <v>1900</v>
      </c>
      <c r="W538" s="1" t="s">
        <v>813</v>
      </c>
      <c r="X538" s="1" t="s">
        <v>813</v>
      </c>
      <c r="Y538" s="1" t="s">
        <v>814</v>
      </c>
      <c r="Z538" s="1" t="s">
        <v>152</v>
      </c>
      <c r="AA538" s="1" t="s">
        <v>1370</v>
      </c>
      <c r="AB538" s="1" t="s">
        <v>153</v>
      </c>
      <c r="AC538" s="1" t="s">
        <v>164</v>
      </c>
      <c r="AD538" s="1" t="s">
        <v>126</v>
      </c>
      <c r="AE538" s="1">
        <v>52</v>
      </c>
      <c r="AF538" s="1" t="s">
        <v>88</v>
      </c>
      <c r="AG538" s="1">
        <v>5.0999999999999996</v>
      </c>
      <c r="AH538" s="1" t="s">
        <v>2344</v>
      </c>
      <c r="AI538" s="1" t="s">
        <v>90</v>
      </c>
      <c r="AJ538" s="1" t="s">
        <v>91</v>
      </c>
      <c r="AK538" s="1" t="s">
        <v>216</v>
      </c>
      <c r="AL538" s="1" t="s">
        <v>72</v>
      </c>
      <c r="AM538" s="1" t="s">
        <v>254</v>
      </c>
      <c r="AN538" s="1">
        <v>3</v>
      </c>
      <c r="AO538" s="21" t="s">
        <v>2804</v>
      </c>
      <c r="AP538" s="1">
        <v>3</v>
      </c>
      <c r="AQ538" s="1" t="s">
        <v>2805</v>
      </c>
      <c r="AR538" s="1" t="s">
        <v>2726</v>
      </c>
      <c r="AS538" s="1" t="s">
        <v>72</v>
      </c>
      <c r="AT538" s="1" t="s">
        <v>72</v>
      </c>
      <c r="AU538" s="3">
        <v>44751</v>
      </c>
      <c r="AV538" s="4">
        <v>0.64583333333333337</v>
      </c>
      <c r="AW538" s="4">
        <v>0.68055555555555547</v>
      </c>
      <c r="AX538" s="4">
        <f t="shared" si="45"/>
        <v>3.4722222222222099E-2</v>
      </c>
      <c r="AY538" s="4">
        <f t="shared" si="46"/>
        <v>0.12638888888888877</v>
      </c>
      <c r="AZ538" s="4">
        <f t="shared" si="47"/>
        <v>0.23749999999999993</v>
      </c>
      <c r="BA538" s="1" t="s">
        <v>2806</v>
      </c>
      <c r="BB538" s="1" t="s">
        <v>2806</v>
      </c>
      <c r="BC538" s="1" t="s">
        <v>1794</v>
      </c>
      <c r="BD538" s="1">
        <v>15</v>
      </c>
      <c r="BE538" s="1" t="s">
        <v>742</v>
      </c>
      <c r="BF538" s="1" t="s">
        <v>75</v>
      </c>
      <c r="BG538" s="1" t="s">
        <v>72</v>
      </c>
      <c r="BH538" s="1" t="s">
        <v>88</v>
      </c>
      <c r="BI538" s="1" t="s">
        <v>96</v>
      </c>
      <c r="BJ538" s="1" t="s">
        <v>72</v>
      </c>
      <c r="BK538" s="1" t="s">
        <v>2809</v>
      </c>
      <c r="BL538" s="1" t="s">
        <v>2800</v>
      </c>
      <c r="BM538" s="1">
        <v>14</v>
      </c>
      <c r="BN538" s="1" t="s">
        <v>72</v>
      </c>
      <c r="BO538" s="1" t="s">
        <v>72</v>
      </c>
      <c r="BP538" s="1" t="s">
        <v>72</v>
      </c>
      <c r="BQ538" s="21" t="s">
        <v>99</v>
      </c>
      <c r="BR538" s="1" t="s">
        <v>918</v>
      </c>
    </row>
    <row r="539" spans="1:70" ht="20.45" customHeight="1">
      <c r="A539" s="1" t="s">
        <v>2810</v>
      </c>
      <c r="B539" s="1">
        <v>220169</v>
      </c>
      <c r="C539" s="1" t="s">
        <v>71</v>
      </c>
      <c r="D539" s="3">
        <v>44751</v>
      </c>
      <c r="E539" s="4">
        <v>0.49305555555555558</v>
      </c>
      <c r="F539" s="5">
        <v>44743</v>
      </c>
      <c r="G539" s="3">
        <v>44751</v>
      </c>
      <c r="H539" s="4">
        <v>0.83750000000000002</v>
      </c>
      <c r="I539" s="4">
        <f t="shared" si="44"/>
        <v>0.34444444444444444</v>
      </c>
      <c r="J539" s="1">
        <v>10</v>
      </c>
      <c r="K539" s="1" t="s">
        <v>1896</v>
      </c>
      <c r="L539" s="1" t="s">
        <v>2811</v>
      </c>
      <c r="M539" s="1" t="s">
        <v>75</v>
      </c>
      <c r="N539" s="1" t="s">
        <v>2539</v>
      </c>
      <c r="O539" s="1" t="s">
        <v>77</v>
      </c>
      <c r="P539" s="1" t="s">
        <v>78</v>
      </c>
      <c r="Q539" s="1" t="s">
        <v>78</v>
      </c>
      <c r="R539" s="1" t="s">
        <v>1898</v>
      </c>
      <c r="S539" s="1" t="s">
        <v>1898</v>
      </c>
      <c r="T539" s="34" t="s">
        <v>72</v>
      </c>
      <c r="U539" s="25" t="s">
        <v>2812</v>
      </c>
      <c r="V539" s="1" t="s">
        <v>80</v>
      </c>
      <c r="W539" s="1" t="s">
        <v>778</v>
      </c>
      <c r="X539" s="1" t="s">
        <v>779</v>
      </c>
      <c r="Y539" s="1" t="s">
        <v>780</v>
      </c>
      <c r="Z539" s="1" t="s">
        <v>84</v>
      </c>
      <c r="AA539" s="1" t="s">
        <v>72</v>
      </c>
      <c r="AB539" s="1" t="s">
        <v>140</v>
      </c>
      <c r="AC539" s="1" t="s">
        <v>140</v>
      </c>
      <c r="AD539" s="1" t="s">
        <v>87</v>
      </c>
      <c r="AE539" s="1">
        <v>45</v>
      </c>
      <c r="AF539" s="1" t="s">
        <v>88</v>
      </c>
      <c r="AG539" s="1">
        <v>5.3</v>
      </c>
      <c r="AH539" s="1" t="s">
        <v>2344</v>
      </c>
      <c r="AI539" s="1" t="s">
        <v>90</v>
      </c>
      <c r="AJ539" s="1" t="s">
        <v>91</v>
      </c>
      <c r="AK539" s="1" t="s">
        <v>92</v>
      </c>
      <c r="AL539" s="1" t="s">
        <v>72</v>
      </c>
      <c r="AM539" s="1" t="s">
        <v>217</v>
      </c>
      <c r="AN539" s="1" t="s">
        <v>72</v>
      </c>
      <c r="AO539" s="43" t="s">
        <v>2813</v>
      </c>
      <c r="AP539" s="1" t="s">
        <v>72</v>
      </c>
      <c r="AQ539" s="1" t="s">
        <v>72</v>
      </c>
      <c r="AR539" s="1" t="s">
        <v>220</v>
      </c>
      <c r="AS539" s="1" t="s">
        <v>72</v>
      </c>
      <c r="AT539" s="1" t="s">
        <v>72</v>
      </c>
      <c r="AU539" s="3">
        <v>44751</v>
      </c>
      <c r="AV539" s="4">
        <v>0.85416666666666663</v>
      </c>
      <c r="AW539" s="4">
        <v>0.91666666666666663</v>
      </c>
      <c r="AX539" s="4">
        <f t="shared" si="45"/>
        <v>6.25E-2</v>
      </c>
      <c r="AY539" s="4">
        <f t="shared" si="46"/>
        <v>7.9166666666666607E-2</v>
      </c>
      <c r="AZ539" s="4">
        <f t="shared" si="47"/>
        <v>0.42361111111111105</v>
      </c>
      <c r="BA539" s="4" t="s">
        <v>2120</v>
      </c>
      <c r="BB539" s="4" t="s">
        <v>2120</v>
      </c>
      <c r="BC539" s="1" t="s">
        <v>2260</v>
      </c>
      <c r="BD539" s="1">
        <v>15</v>
      </c>
      <c r="BE539" s="1" t="s">
        <v>2814</v>
      </c>
      <c r="BF539" s="1" t="s">
        <v>75</v>
      </c>
      <c r="BG539" s="1" t="s">
        <v>75</v>
      </c>
      <c r="BH539" s="1" t="s">
        <v>88</v>
      </c>
      <c r="BI539" s="1" t="s">
        <v>96</v>
      </c>
      <c r="BJ539" s="1" t="s">
        <v>72</v>
      </c>
      <c r="BK539" s="1" t="s">
        <v>2815</v>
      </c>
      <c r="BL539" s="40" t="s">
        <v>2816</v>
      </c>
      <c r="BM539" s="1">
        <v>28</v>
      </c>
      <c r="BN539" s="1" t="s">
        <v>72</v>
      </c>
      <c r="BO539" s="1" t="s">
        <v>72</v>
      </c>
      <c r="BP539" s="1" t="s">
        <v>72</v>
      </c>
      <c r="BQ539" s="21" t="s">
        <v>99</v>
      </c>
      <c r="BR539" s="21" t="s">
        <v>100</v>
      </c>
    </row>
    <row r="540" spans="1:70" ht="20.45" customHeight="1">
      <c r="A540" s="1" t="s">
        <v>2817</v>
      </c>
      <c r="B540" s="1">
        <v>220169</v>
      </c>
      <c r="C540" s="1" t="s">
        <v>71</v>
      </c>
      <c r="D540" s="3">
        <v>44751</v>
      </c>
      <c r="E540" s="4">
        <v>0.49305555555555558</v>
      </c>
      <c r="F540" s="5">
        <v>44743</v>
      </c>
      <c r="G540" s="3">
        <v>44751</v>
      </c>
      <c r="H540" s="4">
        <v>0.83750000000000002</v>
      </c>
      <c r="I540" s="4">
        <f>H540-E540</f>
        <v>0.34444444444444444</v>
      </c>
      <c r="J540" s="1">
        <v>10</v>
      </c>
      <c r="K540" s="1" t="s">
        <v>1896</v>
      </c>
      <c r="L540" s="1" t="s">
        <v>2811</v>
      </c>
      <c r="M540" s="1" t="s">
        <v>75</v>
      </c>
      <c r="N540" s="1" t="s">
        <v>617</v>
      </c>
      <c r="O540" s="1" t="s">
        <v>77</v>
      </c>
      <c r="P540" s="1" t="s">
        <v>78</v>
      </c>
      <c r="Q540" s="1" t="s">
        <v>78</v>
      </c>
      <c r="R540" s="1" t="s">
        <v>1898</v>
      </c>
      <c r="S540" s="1" t="s">
        <v>1898</v>
      </c>
      <c r="T540" s="34" t="s">
        <v>72</v>
      </c>
      <c r="U540" s="25" t="s">
        <v>2818</v>
      </c>
      <c r="V540" s="1" t="s">
        <v>80</v>
      </c>
      <c r="W540" s="1" t="s">
        <v>778</v>
      </c>
      <c r="X540" s="1" t="s">
        <v>779</v>
      </c>
      <c r="Y540" s="1" t="s">
        <v>780</v>
      </c>
      <c r="Z540" s="1" t="s">
        <v>84</v>
      </c>
      <c r="AA540" s="1" t="s">
        <v>72</v>
      </c>
      <c r="AB540" s="1" t="s">
        <v>140</v>
      </c>
      <c r="AC540" s="1" t="s">
        <v>140</v>
      </c>
      <c r="AD540" s="1" t="s">
        <v>87</v>
      </c>
      <c r="AE540" s="1">
        <v>45</v>
      </c>
      <c r="AF540" s="1" t="s">
        <v>88</v>
      </c>
      <c r="AG540" s="1">
        <v>5.3</v>
      </c>
      <c r="AH540" s="1" t="s">
        <v>2344</v>
      </c>
      <c r="AI540" s="1" t="s">
        <v>90</v>
      </c>
      <c r="AJ540" s="1" t="s">
        <v>91</v>
      </c>
      <c r="AK540" s="1" t="s">
        <v>92</v>
      </c>
      <c r="AL540" s="1" t="s">
        <v>72</v>
      </c>
      <c r="AM540" s="1" t="s">
        <v>217</v>
      </c>
      <c r="AN540" s="1" t="s">
        <v>72</v>
      </c>
      <c r="AO540" s="43" t="s">
        <v>2813</v>
      </c>
      <c r="AP540" s="1" t="s">
        <v>72</v>
      </c>
      <c r="AQ540" s="1" t="s">
        <v>72</v>
      </c>
      <c r="AR540" s="1" t="s">
        <v>220</v>
      </c>
      <c r="AS540" s="1" t="s">
        <v>72</v>
      </c>
      <c r="AT540" s="1" t="s">
        <v>72</v>
      </c>
      <c r="AU540" s="3">
        <v>44751</v>
      </c>
      <c r="AV540" s="4">
        <v>0.85416666666666663</v>
      </c>
      <c r="AW540" s="4">
        <v>0.91666666666666663</v>
      </c>
      <c r="AX540" s="4">
        <f t="shared" si="45"/>
        <v>6.25E-2</v>
      </c>
      <c r="AY540" s="4">
        <f t="shared" si="46"/>
        <v>7.9166666666666607E-2</v>
      </c>
      <c r="AZ540" s="4">
        <f t="shared" si="47"/>
        <v>0.42361111111111105</v>
      </c>
      <c r="BA540" s="4" t="s">
        <v>2120</v>
      </c>
      <c r="BB540" s="4" t="s">
        <v>2120</v>
      </c>
      <c r="BC540" s="1" t="s">
        <v>2260</v>
      </c>
      <c r="BD540" s="1">
        <v>15</v>
      </c>
      <c r="BE540" s="1" t="s">
        <v>2814</v>
      </c>
      <c r="BF540" s="1" t="s">
        <v>75</v>
      </c>
      <c r="BG540" s="1" t="s">
        <v>75</v>
      </c>
      <c r="BH540" s="1" t="s">
        <v>88</v>
      </c>
      <c r="BI540" s="1" t="s">
        <v>96</v>
      </c>
      <c r="BJ540" s="1" t="s">
        <v>72</v>
      </c>
      <c r="BK540" s="1" t="s">
        <v>2268</v>
      </c>
      <c r="BL540" s="1" t="s">
        <v>2819</v>
      </c>
      <c r="BM540" s="1">
        <v>35</v>
      </c>
      <c r="BN540" s="1" t="s">
        <v>72</v>
      </c>
      <c r="BO540" s="1" t="s">
        <v>72</v>
      </c>
      <c r="BP540" s="1" t="s">
        <v>72</v>
      </c>
      <c r="BQ540" s="21" t="s">
        <v>99</v>
      </c>
      <c r="BR540" s="21" t="s">
        <v>100</v>
      </c>
    </row>
    <row r="541" spans="1:70" ht="20.45" customHeight="1">
      <c r="A541" s="1" t="s">
        <v>2820</v>
      </c>
      <c r="B541" s="1">
        <v>220169</v>
      </c>
      <c r="C541" s="1" t="s">
        <v>71</v>
      </c>
      <c r="D541" s="3">
        <v>44751</v>
      </c>
      <c r="E541" s="4">
        <v>0.49305555555555558</v>
      </c>
      <c r="F541" s="5">
        <v>44743</v>
      </c>
      <c r="G541" s="3">
        <v>44751</v>
      </c>
      <c r="H541" s="4">
        <v>0.83750000000000002</v>
      </c>
      <c r="I541" s="4">
        <f t="shared" si="44"/>
        <v>0.34444444444444444</v>
      </c>
      <c r="J541" s="1">
        <v>10</v>
      </c>
      <c r="K541" s="1" t="s">
        <v>1896</v>
      </c>
      <c r="L541" s="1" t="s">
        <v>2811</v>
      </c>
      <c r="M541" s="1" t="s">
        <v>75</v>
      </c>
      <c r="N541" s="1" t="s">
        <v>2597</v>
      </c>
      <c r="O541" s="1" t="s">
        <v>77</v>
      </c>
      <c r="P541" s="1" t="s">
        <v>78</v>
      </c>
      <c r="Q541" s="1" t="s">
        <v>78</v>
      </c>
      <c r="R541" s="1" t="s">
        <v>1898</v>
      </c>
      <c r="S541" s="1" t="s">
        <v>1898</v>
      </c>
      <c r="T541" s="34" t="s">
        <v>72</v>
      </c>
      <c r="U541" s="75" t="s">
        <v>72</v>
      </c>
      <c r="V541" s="1" t="s">
        <v>80</v>
      </c>
      <c r="W541" s="1" t="s">
        <v>778</v>
      </c>
      <c r="X541" s="1" t="s">
        <v>779</v>
      </c>
      <c r="Y541" s="1" t="s">
        <v>780</v>
      </c>
      <c r="Z541" s="1" t="s">
        <v>84</v>
      </c>
      <c r="AA541" s="1" t="s">
        <v>72</v>
      </c>
      <c r="AB541" s="1" t="s">
        <v>140</v>
      </c>
      <c r="AC541" s="1" t="s">
        <v>140</v>
      </c>
      <c r="AD541" s="1" t="s">
        <v>87</v>
      </c>
      <c r="AE541" s="1">
        <v>45</v>
      </c>
      <c r="AF541" s="1" t="s">
        <v>88</v>
      </c>
      <c r="AG541" s="1">
        <v>5.3</v>
      </c>
      <c r="AH541" s="1" t="s">
        <v>2344</v>
      </c>
      <c r="AI541" s="1" t="s">
        <v>90</v>
      </c>
      <c r="AJ541" s="1" t="s">
        <v>91</v>
      </c>
      <c r="AK541" s="1" t="s">
        <v>92</v>
      </c>
      <c r="AL541" s="1" t="s">
        <v>72</v>
      </c>
      <c r="AM541" s="1" t="s">
        <v>217</v>
      </c>
      <c r="AN541" s="1" t="s">
        <v>72</v>
      </c>
      <c r="AO541" s="43" t="s">
        <v>2813</v>
      </c>
      <c r="AP541" s="1" t="s">
        <v>72</v>
      </c>
      <c r="AQ541" s="1" t="s">
        <v>72</v>
      </c>
      <c r="AR541" s="1" t="s">
        <v>220</v>
      </c>
      <c r="AS541" s="1" t="s">
        <v>72</v>
      </c>
      <c r="AT541" s="1" t="s">
        <v>72</v>
      </c>
      <c r="AU541" s="3">
        <v>44751</v>
      </c>
      <c r="AV541" s="4">
        <v>0.85416666666666663</v>
      </c>
      <c r="AW541" s="4">
        <v>0.91666666666666663</v>
      </c>
      <c r="AX541" s="4">
        <f t="shared" si="45"/>
        <v>6.25E-2</v>
      </c>
      <c r="AY541" s="4">
        <f t="shared" si="46"/>
        <v>7.9166666666666607E-2</v>
      </c>
      <c r="AZ541" s="4">
        <f t="shared" si="47"/>
        <v>0.42361111111111105</v>
      </c>
      <c r="BA541" s="4" t="s">
        <v>2120</v>
      </c>
      <c r="BB541" s="4" t="s">
        <v>2120</v>
      </c>
      <c r="BC541" s="1" t="s">
        <v>2260</v>
      </c>
      <c r="BD541" s="1">
        <v>15</v>
      </c>
      <c r="BE541" s="1" t="s">
        <v>2814</v>
      </c>
      <c r="BF541" s="1" t="s">
        <v>75</v>
      </c>
      <c r="BG541" s="1" t="s">
        <v>75</v>
      </c>
      <c r="BH541" s="1" t="s">
        <v>88</v>
      </c>
      <c r="BI541" s="1" t="s">
        <v>96</v>
      </c>
      <c r="BJ541" s="1" t="s">
        <v>72</v>
      </c>
      <c r="BK541" s="1" t="s">
        <v>2821</v>
      </c>
      <c r="BL541" s="1" t="s">
        <v>2822</v>
      </c>
      <c r="BM541" s="1">
        <v>28</v>
      </c>
      <c r="BN541" s="1" t="s">
        <v>72</v>
      </c>
      <c r="BO541" s="1" t="s">
        <v>72</v>
      </c>
      <c r="BP541" s="1" t="s">
        <v>72</v>
      </c>
      <c r="BQ541" s="21" t="s">
        <v>99</v>
      </c>
      <c r="BR541" s="21" t="s">
        <v>100</v>
      </c>
    </row>
    <row r="542" spans="1:70" ht="20.45" customHeight="1">
      <c r="A542" s="1" t="s">
        <v>2823</v>
      </c>
      <c r="B542" s="1">
        <v>220170</v>
      </c>
      <c r="C542" s="1" t="s">
        <v>71</v>
      </c>
      <c r="D542" s="3">
        <v>44753</v>
      </c>
      <c r="E542" s="4">
        <v>0.57986111111111105</v>
      </c>
      <c r="F542" s="5">
        <v>44743</v>
      </c>
      <c r="G542" s="3">
        <v>44753</v>
      </c>
      <c r="H542" s="4">
        <v>0.90138888888888891</v>
      </c>
      <c r="I542" s="4">
        <f>H542-E542</f>
        <v>0.32152777777777786</v>
      </c>
      <c r="J542" s="1">
        <v>15</v>
      </c>
      <c r="K542" s="1" t="s">
        <v>1896</v>
      </c>
      <c r="L542" s="1" t="s">
        <v>2824</v>
      </c>
      <c r="M542" s="1" t="s">
        <v>75</v>
      </c>
      <c r="N542" s="1" t="s">
        <v>2539</v>
      </c>
      <c r="O542" s="1" t="s">
        <v>77</v>
      </c>
      <c r="P542" s="1" t="s">
        <v>78</v>
      </c>
      <c r="Q542" s="1" t="s">
        <v>78</v>
      </c>
      <c r="R542" s="1" t="s">
        <v>1898</v>
      </c>
      <c r="S542" s="1" t="s">
        <v>1898</v>
      </c>
      <c r="T542" s="34" t="s">
        <v>72</v>
      </c>
      <c r="U542" s="1" t="s">
        <v>2825</v>
      </c>
      <c r="V542" s="1" t="s">
        <v>80</v>
      </c>
      <c r="W542" s="1" t="s">
        <v>778</v>
      </c>
      <c r="X542" s="1" t="s">
        <v>779</v>
      </c>
      <c r="Y542" s="1" t="s">
        <v>780</v>
      </c>
      <c r="Z542" s="1" t="s">
        <v>84</v>
      </c>
      <c r="AA542" s="1" t="s">
        <v>72</v>
      </c>
      <c r="AB542" s="1" t="s">
        <v>140</v>
      </c>
      <c r="AC542" s="1" t="s">
        <v>140</v>
      </c>
      <c r="AD542" s="1" t="s">
        <v>126</v>
      </c>
      <c r="AE542" s="1">
        <v>51</v>
      </c>
      <c r="AF542" s="1" t="s">
        <v>88</v>
      </c>
      <c r="AG542" s="1">
        <v>5.2</v>
      </c>
      <c r="AH542" s="1" t="s">
        <v>2344</v>
      </c>
      <c r="AI542" s="1" t="s">
        <v>90</v>
      </c>
      <c r="AJ542" s="1" t="s">
        <v>91</v>
      </c>
      <c r="AK542" s="1" t="s">
        <v>92</v>
      </c>
      <c r="AL542" s="1" t="s">
        <v>72</v>
      </c>
      <c r="AM542" s="1" t="s">
        <v>217</v>
      </c>
      <c r="AN542" s="1" t="s">
        <v>72</v>
      </c>
      <c r="AO542" s="43" t="s">
        <v>2826</v>
      </c>
      <c r="AP542" s="1" t="s">
        <v>72</v>
      </c>
      <c r="AQ542" s="1" t="s">
        <v>72</v>
      </c>
      <c r="AR542" s="1" t="s">
        <v>220</v>
      </c>
      <c r="AS542" s="1" t="s">
        <v>72</v>
      </c>
      <c r="AT542" s="1" t="s">
        <v>72</v>
      </c>
      <c r="AU542" s="3">
        <v>44753</v>
      </c>
      <c r="AV542" s="4">
        <v>0.91180555555555554</v>
      </c>
      <c r="AW542" s="4">
        <v>0.9784722222222223</v>
      </c>
      <c r="AX542" s="4">
        <f t="shared" si="45"/>
        <v>6.6666666666666763E-2</v>
      </c>
      <c r="AY542" s="4">
        <f t="shared" si="46"/>
        <v>7.7083333333333393E-2</v>
      </c>
      <c r="AZ542" s="4">
        <f t="shared" si="47"/>
        <v>0.39861111111111125</v>
      </c>
      <c r="BA542" s="1" t="s">
        <v>2827</v>
      </c>
      <c r="BB542" s="1" t="s">
        <v>2827</v>
      </c>
      <c r="BC542" s="1" t="s">
        <v>2260</v>
      </c>
      <c r="BD542" s="1">
        <v>15</v>
      </c>
      <c r="BE542" s="1" t="s">
        <v>95</v>
      </c>
      <c r="BF542" s="1" t="s">
        <v>75</v>
      </c>
      <c r="BG542" s="1" t="s">
        <v>88</v>
      </c>
      <c r="BH542" s="1" t="s">
        <v>88</v>
      </c>
      <c r="BI542" s="1" t="s">
        <v>96</v>
      </c>
      <c r="BJ542" s="1" t="s">
        <v>72</v>
      </c>
      <c r="BK542" s="1" t="s">
        <v>1343</v>
      </c>
      <c r="BL542" s="40" t="s">
        <v>2795</v>
      </c>
      <c r="BM542" s="1">
        <v>35</v>
      </c>
      <c r="BN542" s="1" t="s">
        <v>72</v>
      </c>
      <c r="BO542" s="1" t="s">
        <v>72</v>
      </c>
      <c r="BP542" s="1" t="s">
        <v>72</v>
      </c>
      <c r="BQ542" s="21" t="s">
        <v>99</v>
      </c>
      <c r="BR542" s="21" t="s">
        <v>100</v>
      </c>
    </row>
    <row r="543" spans="1:70" ht="20.45" customHeight="1">
      <c r="A543" s="1" t="s">
        <v>2828</v>
      </c>
      <c r="B543" s="1">
        <v>220170</v>
      </c>
      <c r="C543" s="1" t="s">
        <v>71</v>
      </c>
      <c r="D543" s="3">
        <v>44753</v>
      </c>
      <c r="E543" s="4">
        <v>0.57986111111111105</v>
      </c>
      <c r="F543" s="5">
        <v>44743</v>
      </c>
      <c r="G543" s="3">
        <v>44753</v>
      </c>
      <c r="H543" s="4">
        <v>0.90138888888888891</v>
      </c>
      <c r="I543" s="4">
        <f t="shared" si="44"/>
        <v>0.32152777777777786</v>
      </c>
      <c r="J543" s="1">
        <v>15</v>
      </c>
      <c r="K543" s="1" t="s">
        <v>1896</v>
      </c>
      <c r="L543" s="1" t="s">
        <v>2824</v>
      </c>
      <c r="M543" s="1" t="s">
        <v>75</v>
      </c>
      <c r="N543" s="1" t="s">
        <v>617</v>
      </c>
      <c r="O543" s="1" t="s">
        <v>77</v>
      </c>
      <c r="P543" s="1" t="s">
        <v>78</v>
      </c>
      <c r="Q543" s="1" t="s">
        <v>78</v>
      </c>
      <c r="R543" s="1" t="s">
        <v>1898</v>
      </c>
      <c r="S543" s="1" t="s">
        <v>1898</v>
      </c>
      <c r="T543" s="34" t="s">
        <v>72</v>
      </c>
      <c r="U543" s="1" t="s">
        <v>2829</v>
      </c>
      <c r="V543" s="1" t="s">
        <v>80</v>
      </c>
      <c r="W543" s="1" t="s">
        <v>778</v>
      </c>
      <c r="X543" s="1" t="s">
        <v>779</v>
      </c>
      <c r="Y543" s="1" t="s">
        <v>780</v>
      </c>
      <c r="Z543" s="1" t="s">
        <v>84</v>
      </c>
      <c r="AA543" s="1" t="s">
        <v>72</v>
      </c>
      <c r="AB543" s="1" t="s">
        <v>140</v>
      </c>
      <c r="AC543" s="1" t="s">
        <v>140</v>
      </c>
      <c r="AD543" s="1" t="s">
        <v>126</v>
      </c>
      <c r="AE543" s="1">
        <v>51</v>
      </c>
      <c r="AF543" s="1" t="s">
        <v>88</v>
      </c>
      <c r="AG543" s="1">
        <v>5.2</v>
      </c>
      <c r="AH543" s="1" t="s">
        <v>2344</v>
      </c>
      <c r="AI543" s="1" t="s">
        <v>90</v>
      </c>
      <c r="AJ543" s="1" t="s">
        <v>91</v>
      </c>
      <c r="AK543" s="1" t="s">
        <v>92</v>
      </c>
      <c r="AL543" s="1" t="s">
        <v>72</v>
      </c>
      <c r="AM543" s="1" t="s">
        <v>217</v>
      </c>
      <c r="AN543" s="1" t="s">
        <v>72</v>
      </c>
      <c r="AO543" s="43" t="s">
        <v>2826</v>
      </c>
      <c r="AP543" s="1" t="s">
        <v>72</v>
      </c>
      <c r="AQ543" s="1" t="s">
        <v>72</v>
      </c>
      <c r="AR543" s="1" t="s">
        <v>220</v>
      </c>
      <c r="AS543" s="1" t="s">
        <v>72</v>
      </c>
      <c r="AT543" s="1" t="s">
        <v>72</v>
      </c>
      <c r="AU543" s="3">
        <v>44753</v>
      </c>
      <c r="AV543" s="4">
        <v>0.91180555555555554</v>
      </c>
      <c r="AW543" s="4">
        <v>0.9784722222222223</v>
      </c>
      <c r="AX543" s="4">
        <f t="shared" si="45"/>
        <v>6.6666666666666763E-2</v>
      </c>
      <c r="AY543" s="4">
        <f t="shared" si="46"/>
        <v>7.7083333333333393E-2</v>
      </c>
      <c r="AZ543" s="4">
        <f t="shared" si="47"/>
        <v>0.39861111111111125</v>
      </c>
      <c r="BA543" s="1" t="s">
        <v>2827</v>
      </c>
      <c r="BB543" s="1" t="s">
        <v>2827</v>
      </c>
      <c r="BC543" s="1" t="s">
        <v>2260</v>
      </c>
      <c r="BD543" s="1">
        <v>15</v>
      </c>
      <c r="BE543" s="1" t="s">
        <v>95</v>
      </c>
      <c r="BF543" s="1" t="s">
        <v>75</v>
      </c>
      <c r="BG543" s="1" t="s">
        <v>88</v>
      </c>
      <c r="BH543" s="1" t="s">
        <v>88</v>
      </c>
      <c r="BI543" s="1" t="s">
        <v>96</v>
      </c>
      <c r="BJ543" s="1" t="s">
        <v>72</v>
      </c>
      <c r="BK543" s="1" t="s">
        <v>2830</v>
      </c>
      <c r="BL543" s="1" t="s">
        <v>2831</v>
      </c>
      <c r="BM543" s="1">
        <v>14</v>
      </c>
      <c r="BN543" s="1" t="s">
        <v>72</v>
      </c>
      <c r="BO543" s="1" t="s">
        <v>72</v>
      </c>
      <c r="BP543" s="1" t="s">
        <v>72</v>
      </c>
      <c r="BQ543" s="21" t="s">
        <v>99</v>
      </c>
      <c r="BR543" s="21" t="s">
        <v>100</v>
      </c>
    </row>
    <row r="544" spans="1:70" ht="20.45" customHeight="1">
      <c r="A544" s="1" t="s">
        <v>2832</v>
      </c>
      <c r="B544" s="1">
        <v>220171</v>
      </c>
      <c r="C544" s="1" t="s">
        <v>71</v>
      </c>
      <c r="D544" s="3">
        <v>44754</v>
      </c>
      <c r="E544" s="4">
        <v>0.44930555555555557</v>
      </c>
      <c r="F544" s="5">
        <v>44743</v>
      </c>
      <c r="G544" s="3">
        <v>44754</v>
      </c>
      <c r="H544" s="4">
        <v>0.53888888888888886</v>
      </c>
      <c r="I544" s="4">
        <f t="shared" si="44"/>
        <v>8.9583333333333293E-2</v>
      </c>
      <c r="J544" s="1">
        <v>7</v>
      </c>
      <c r="K544" s="1" t="s">
        <v>1896</v>
      </c>
      <c r="L544" s="1" t="s">
        <v>2833</v>
      </c>
      <c r="M544" s="1" t="s">
        <v>75</v>
      </c>
      <c r="N544" s="1" t="s">
        <v>2597</v>
      </c>
      <c r="O544" s="1" t="s">
        <v>77</v>
      </c>
      <c r="P544" s="1" t="s">
        <v>78</v>
      </c>
      <c r="Q544" s="1" t="s">
        <v>78</v>
      </c>
      <c r="R544" s="1" t="s">
        <v>1898</v>
      </c>
      <c r="S544" s="1" t="s">
        <v>1898</v>
      </c>
      <c r="T544" s="34" t="s">
        <v>72</v>
      </c>
      <c r="U544" s="1" t="s">
        <v>2834</v>
      </c>
      <c r="V544" s="1" t="s">
        <v>1900</v>
      </c>
      <c r="W544" s="1" t="s">
        <v>813</v>
      </c>
      <c r="X544" s="1" t="s">
        <v>813</v>
      </c>
      <c r="Y544" s="1" t="s">
        <v>814</v>
      </c>
      <c r="Z544" s="1" t="s">
        <v>84</v>
      </c>
      <c r="AA544" s="1" t="s">
        <v>72</v>
      </c>
      <c r="AB544" s="1" t="s">
        <v>85</v>
      </c>
      <c r="AC544" s="1" t="s">
        <v>2835</v>
      </c>
      <c r="AD544" s="1" t="s">
        <v>87</v>
      </c>
      <c r="AE544" s="1">
        <v>57</v>
      </c>
      <c r="AF544" s="1" t="s">
        <v>88</v>
      </c>
      <c r="AG544" s="1">
        <v>5.0999999999999996</v>
      </c>
      <c r="AH544" s="1" t="s">
        <v>954</v>
      </c>
      <c r="AI544" s="1" t="s">
        <v>90</v>
      </c>
      <c r="AJ544" s="1" t="s">
        <v>91</v>
      </c>
      <c r="AK544" s="1" t="s">
        <v>92</v>
      </c>
      <c r="AL544" s="1" t="s">
        <v>72</v>
      </c>
      <c r="AM544" s="1" t="s">
        <v>229</v>
      </c>
      <c r="AN544" s="1">
        <v>2</v>
      </c>
      <c r="AO544" s="21" t="s">
        <v>933</v>
      </c>
      <c r="AP544" s="1" t="s">
        <v>72</v>
      </c>
      <c r="AQ544" s="1" t="s">
        <v>72</v>
      </c>
      <c r="AR544" s="1" t="s">
        <v>220</v>
      </c>
      <c r="AS544" s="1" t="s">
        <v>72</v>
      </c>
      <c r="AT544" s="1" t="s">
        <v>72</v>
      </c>
      <c r="AU544" s="3">
        <v>44754</v>
      </c>
      <c r="AV544" s="4">
        <v>0.51597222222222217</v>
      </c>
      <c r="AW544" s="4">
        <v>0.63263888888888886</v>
      </c>
      <c r="AX544" s="4">
        <f t="shared" si="45"/>
        <v>0.1166666666666667</v>
      </c>
      <c r="AY544" s="4">
        <f t="shared" ref="AY544:AY564" si="48">AW544-H544</f>
        <v>9.375E-2</v>
      </c>
      <c r="AZ544" s="4">
        <f t="shared" ref="AZ544:AZ564" si="49">AW544-E544</f>
        <v>0.18333333333333329</v>
      </c>
      <c r="BA544" s="1" t="s">
        <v>2836</v>
      </c>
      <c r="BB544" s="1" t="s">
        <v>2836</v>
      </c>
      <c r="BC544" s="1" t="s">
        <v>2382</v>
      </c>
      <c r="BD544" s="1">
        <v>15</v>
      </c>
      <c r="BE544" s="1" t="s">
        <v>183</v>
      </c>
      <c r="BF544" s="1" t="s">
        <v>75</v>
      </c>
      <c r="BG544" s="1" t="s">
        <v>75</v>
      </c>
      <c r="BH544" s="1" t="s">
        <v>88</v>
      </c>
      <c r="BI544" s="1" t="s">
        <v>96</v>
      </c>
      <c r="BJ544" s="1" t="s">
        <v>72</v>
      </c>
      <c r="BK544" s="1" t="s">
        <v>2321</v>
      </c>
      <c r="BL544" s="1" t="s">
        <v>2822</v>
      </c>
      <c r="BM544" s="1">
        <v>35</v>
      </c>
      <c r="BN544" s="1" t="s">
        <v>72</v>
      </c>
      <c r="BO544" s="1" t="s">
        <v>72</v>
      </c>
      <c r="BP544" s="1" t="s">
        <v>72</v>
      </c>
      <c r="BQ544" s="21" t="s">
        <v>99</v>
      </c>
      <c r="BR544" s="21" t="s">
        <v>100</v>
      </c>
    </row>
    <row r="545" spans="1:70" ht="20.45" customHeight="1">
      <c r="A545" s="1" t="s">
        <v>2837</v>
      </c>
      <c r="B545" s="1">
        <v>220172</v>
      </c>
      <c r="C545" s="1" t="s">
        <v>71</v>
      </c>
      <c r="D545" s="3">
        <v>44755</v>
      </c>
      <c r="E545" s="4">
        <v>0.5229166666666667</v>
      </c>
      <c r="F545" s="5">
        <v>44743</v>
      </c>
      <c r="G545" s="3">
        <v>44755</v>
      </c>
      <c r="H545" s="4">
        <v>0.57222222222222219</v>
      </c>
      <c r="I545" s="4">
        <f t="shared" si="44"/>
        <v>4.9305555555555491E-2</v>
      </c>
      <c r="J545" s="1">
        <v>23</v>
      </c>
      <c r="K545" s="1" t="s">
        <v>2302</v>
      </c>
      <c r="L545" s="1" t="s">
        <v>2838</v>
      </c>
      <c r="M545" s="1" t="s">
        <v>75</v>
      </c>
      <c r="N545" s="1" t="s">
        <v>2597</v>
      </c>
      <c r="O545" s="1" t="s">
        <v>77</v>
      </c>
      <c r="P545" s="1" t="s">
        <v>78</v>
      </c>
      <c r="Q545" s="1" t="s">
        <v>78</v>
      </c>
      <c r="R545" s="1" t="s">
        <v>1898</v>
      </c>
      <c r="S545" s="1" t="s">
        <v>139</v>
      </c>
      <c r="T545" s="1" t="s">
        <v>2685</v>
      </c>
      <c r="U545" s="25" t="s">
        <v>2839</v>
      </c>
      <c r="V545" s="1" t="s">
        <v>2306</v>
      </c>
      <c r="W545" s="1" t="s">
        <v>2307</v>
      </c>
      <c r="X545" s="1" t="s">
        <v>2307</v>
      </c>
      <c r="Y545" s="1" t="s">
        <v>2363</v>
      </c>
      <c r="Z545" s="1" t="s">
        <v>84</v>
      </c>
      <c r="AA545" s="1" t="s">
        <v>72</v>
      </c>
      <c r="AB545" s="1" t="s">
        <v>124</v>
      </c>
      <c r="AC545" s="1" t="s">
        <v>125</v>
      </c>
      <c r="AD545" s="1" t="s">
        <v>87</v>
      </c>
      <c r="AE545" s="1">
        <v>53</v>
      </c>
      <c r="AF545" s="1" t="s">
        <v>88</v>
      </c>
      <c r="AG545" s="1">
        <v>5</v>
      </c>
      <c r="AH545" s="1" t="s">
        <v>954</v>
      </c>
      <c r="AI545" s="1" t="s">
        <v>90</v>
      </c>
      <c r="AJ545" s="1" t="s">
        <v>91</v>
      </c>
      <c r="AK545" s="1" t="s">
        <v>92</v>
      </c>
      <c r="AL545" s="1" t="s">
        <v>72</v>
      </c>
      <c r="AM545" s="1" t="s">
        <v>217</v>
      </c>
      <c r="AN545" s="1">
        <v>4</v>
      </c>
      <c r="AO545" s="1" t="s">
        <v>2710</v>
      </c>
      <c r="AP545" s="1" t="s">
        <v>72</v>
      </c>
      <c r="AQ545" s="1" t="s">
        <v>72</v>
      </c>
      <c r="AR545" s="1" t="s">
        <v>220</v>
      </c>
      <c r="AS545" s="1" t="s">
        <v>72</v>
      </c>
      <c r="AT545" s="1" t="s">
        <v>72</v>
      </c>
      <c r="AU545" s="3">
        <v>44755</v>
      </c>
      <c r="AV545" s="4">
        <v>0.64583333333333337</v>
      </c>
      <c r="AW545" s="4">
        <v>0.6777777777777777</v>
      </c>
      <c r="AX545" s="4">
        <f t="shared" si="45"/>
        <v>3.1944444444444331E-2</v>
      </c>
      <c r="AY545" s="4">
        <f t="shared" si="48"/>
        <v>0.10555555555555551</v>
      </c>
      <c r="AZ545" s="4">
        <f t="shared" si="49"/>
        <v>0.15486111111111101</v>
      </c>
      <c r="BA545" s="1" t="s">
        <v>2840</v>
      </c>
      <c r="BB545" s="1" t="s">
        <v>2840</v>
      </c>
      <c r="BC545" s="1" t="s">
        <v>2382</v>
      </c>
      <c r="BD545" s="1">
        <v>15</v>
      </c>
      <c r="BE545" s="1" t="s">
        <v>183</v>
      </c>
      <c r="BF545" s="1" t="s">
        <v>88</v>
      </c>
      <c r="BG545" s="1" t="s">
        <v>88</v>
      </c>
      <c r="BH545" s="1" t="s">
        <v>88</v>
      </c>
      <c r="BI545" s="1" t="s">
        <v>96</v>
      </c>
      <c r="BJ545" s="1" t="s">
        <v>72</v>
      </c>
      <c r="BK545" s="1" t="s">
        <v>2841</v>
      </c>
      <c r="BL545" s="1" t="s">
        <v>2842</v>
      </c>
      <c r="BM545" s="1">
        <v>62</v>
      </c>
      <c r="BN545" s="1" t="s">
        <v>72</v>
      </c>
      <c r="BO545" s="1" t="s">
        <v>72</v>
      </c>
      <c r="BP545" s="1" t="s">
        <v>72</v>
      </c>
      <c r="BQ545" s="21" t="s">
        <v>99</v>
      </c>
      <c r="BR545" s="21" t="s">
        <v>100</v>
      </c>
    </row>
    <row r="546" spans="1:70" ht="20.45" customHeight="1">
      <c r="A546" s="1" t="s">
        <v>2843</v>
      </c>
      <c r="B546" s="1">
        <v>220173</v>
      </c>
      <c r="C546" s="1" t="s">
        <v>71</v>
      </c>
      <c r="D546" s="3">
        <v>44755</v>
      </c>
      <c r="E546" s="4">
        <v>0.5625</v>
      </c>
      <c r="F546" s="5">
        <v>44743</v>
      </c>
      <c r="G546" s="3">
        <v>44755</v>
      </c>
      <c r="H546" s="4">
        <v>0.88888888888888884</v>
      </c>
      <c r="I546" s="4">
        <f>H546-E546</f>
        <v>0.32638888888888884</v>
      </c>
      <c r="J546" s="1">
        <v>10</v>
      </c>
      <c r="K546" s="1" t="s">
        <v>1896</v>
      </c>
      <c r="L546" s="1" t="s">
        <v>2844</v>
      </c>
      <c r="M546" s="1" t="s">
        <v>75</v>
      </c>
      <c r="N546" s="1" t="s">
        <v>2539</v>
      </c>
      <c r="O546" s="1" t="s">
        <v>77</v>
      </c>
      <c r="P546" s="1" t="s">
        <v>78</v>
      </c>
      <c r="Q546" s="1" t="s">
        <v>78</v>
      </c>
      <c r="R546" s="1" t="s">
        <v>1898</v>
      </c>
      <c r="S546" s="1" t="s">
        <v>1898</v>
      </c>
      <c r="T546" s="34" t="s">
        <v>72</v>
      </c>
      <c r="U546" s="1" t="s">
        <v>2845</v>
      </c>
      <c r="V546" s="1" t="s">
        <v>80</v>
      </c>
      <c r="W546" s="1" t="s">
        <v>778</v>
      </c>
      <c r="X546" s="1" t="s">
        <v>779</v>
      </c>
      <c r="Y546" s="1" t="s">
        <v>780</v>
      </c>
      <c r="Z546" s="1" t="s">
        <v>84</v>
      </c>
      <c r="AA546" s="1" t="s">
        <v>72</v>
      </c>
      <c r="AB546" s="1" t="s">
        <v>140</v>
      </c>
      <c r="AC546" s="1" t="s">
        <v>140</v>
      </c>
      <c r="AD546" s="1" t="s">
        <v>126</v>
      </c>
      <c r="AE546" s="1">
        <v>65</v>
      </c>
      <c r="AF546" s="1" t="s">
        <v>88</v>
      </c>
      <c r="AG546" s="1">
        <v>5.3</v>
      </c>
      <c r="AH546" s="1" t="s">
        <v>2344</v>
      </c>
      <c r="AI546" s="1" t="s">
        <v>90</v>
      </c>
      <c r="AJ546" s="1" t="s">
        <v>91</v>
      </c>
      <c r="AK546" s="1" t="s">
        <v>92</v>
      </c>
      <c r="AL546" s="1" t="s">
        <v>72</v>
      </c>
      <c r="AM546" s="1" t="s">
        <v>229</v>
      </c>
      <c r="AN546" s="1" t="s">
        <v>72</v>
      </c>
      <c r="AO546" s="43" t="s">
        <v>2611</v>
      </c>
      <c r="AP546" s="1" t="s">
        <v>72</v>
      </c>
      <c r="AQ546" s="1" t="s">
        <v>72</v>
      </c>
      <c r="AR546" s="1" t="s">
        <v>220</v>
      </c>
      <c r="AS546" s="1" t="s">
        <v>72</v>
      </c>
      <c r="AT546" s="1" t="s">
        <v>72</v>
      </c>
      <c r="AU546" s="3">
        <v>44755</v>
      </c>
      <c r="AV546" s="4">
        <v>0.89583333333333337</v>
      </c>
      <c r="AW546" s="4">
        <v>0.97916666666666663</v>
      </c>
      <c r="AX546" s="4">
        <f t="shared" si="45"/>
        <v>8.3333333333333259E-2</v>
      </c>
      <c r="AY546" s="4">
        <f t="shared" si="48"/>
        <v>9.027777777777779E-2</v>
      </c>
      <c r="AZ546" s="4">
        <f t="shared" si="49"/>
        <v>0.41666666666666663</v>
      </c>
      <c r="BA546" s="1" t="s">
        <v>2846</v>
      </c>
      <c r="BB546" s="1" t="s">
        <v>2846</v>
      </c>
      <c r="BC546" s="1" t="s">
        <v>1675</v>
      </c>
      <c r="BD546" s="1">
        <v>15</v>
      </c>
      <c r="BE546" s="1" t="s">
        <v>95</v>
      </c>
      <c r="BF546" s="1" t="s">
        <v>75</v>
      </c>
      <c r="BG546" s="1" t="s">
        <v>75</v>
      </c>
      <c r="BH546" s="1" t="s">
        <v>88</v>
      </c>
      <c r="BI546" s="1" t="s">
        <v>96</v>
      </c>
      <c r="BJ546" s="1" t="s">
        <v>72</v>
      </c>
      <c r="BK546" s="1" t="s">
        <v>2758</v>
      </c>
      <c r="BL546" s="1" t="s">
        <v>2847</v>
      </c>
      <c r="BM546" s="1">
        <v>42</v>
      </c>
      <c r="BN546" s="1" t="s">
        <v>72</v>
      </c>
      <c r="BO546" s="1" t="s">
        <v>72</v>
      </c>
      <c r="BP546" s="1" t="s">
        <v>72</v>
      </c>
      <c r="BQ546" s="21" t="s">
        <v>99</v>
      </c>
      <c r="BR546" s="21" t="s">
        <v>100</v>
      </c>
    </row>
    <row r="547" spans="1:70" ht="20.45" customHeight="1">
      <c r="A547" s="1" t="s">
        <v>2848</v>
      </c>
      <c r="B547" s="1">
        <v>220173</v>
      </c>
      <c r="C547" s="1" t="s">
        <v>71</v>
      </c>
      <c r="D547" s="3">
        <v>44755</v>
      </c>
      <c r="E547" s="4">
        <v>0.5625</v>
      </c>
      <c r="F547" s="5">
        <v>44743</v>
      </c>
      <c r="G547" s="3">
        <v>44755</v>
      </c>
      <c r="H547" s="4">
        <v>0.88888888888888884</v>
      </c>
      <c r="I547" s="4">
        <f>H547-E547</f>
        <v>0.32638888888888884</v>
      </c>
      <c r="J547" s="1">
        <v>10</v>
      </c>
      <c r="K547" s="1" t="s">
        <v>1896</v>
      </c>
      <c r="L547" s="1" t="s">
        <v>2844</v>
      </c>
      <c r="M547" s="1" t="s">
        <v>75</v>
      </c>
      <c r="N547" s="1" t="s">
        <v>2597</v>
      </c>
      <c r="O547" s="1" t="s">
        <v>77</v>
      </c>
      <c r="P547" s="1" t="s">
        <v>78</v>
      </c>
      <c r="Q547" s="1" t="s">
        <v>78</v>
      </c>
      <c r="R547" s="1" t="s">
        <v>1898</v>
      </c>
      <c r="S547" s="1" t="s">
        <v>1898</v>
      </c>
      <c r="T547" s="34" t="s">
        <v>72</v>
      </c>
      <c r="U547" s="1" t="s">
        <v>2845</v>
      </c>
      <c r="V547" s="1" t="s">
        <v>80</v>
      </c>
      <c r="W547" s="1" t="s">
        <v>778</v>
      </c>
      <c r="X547" s="1" t="s">
        <v>779</v>
      </c>
      <c r="Y547" s="1" t="s">
        <v>780</v>
      </c>
      <c r="Z547" s="1" t="s">
        <v>84</v>
      </c>
      <c r="AA547" s="1" t="s">
        <v>72</v>
      </c>
      <c r="AB547" s="1" t="s">
        <v>140</v>
      </c>
      <c r="AC547" s="1" t="s">
        <v>140</v>
      </c>
      <c r="AD547" s="1" t="s">
        <v>126</v>
      </c>
      <c r="AE547" s="1">
        <v>65</v>
      </c>
      <c r="AF547" s="1" t="s">
        <v>88</v>
      </c>
      <c r="AG547" s="1">
        <v>5.3</v>
      </c>
      <c r="AH547" s="1" t="s">
        <v>2344</v>
      </c>
      <c r="AI547" s="1" t="s">
        <v>90</v>
      </c>
      <c r="AJ547" s="1" t="s">
        <v>91</v>
      </c>
      <c r="AK547" s="1" t="s">
        <v>92</v>
      </c>
      <c r="AL547" s="1" t="s">
        <v>72</v>
      </c>
      <c r="AM547" s="1" t="s">
        <v>229</v>
      </c>
      <c r="AN547" s="1" t="s">
        <v>72</v>
      </c>
      <c r="AO547" s="43" t="s">
        <v>2611</v>
      </c>
      <c r="AP547" s="1" t="s">
        <v>72</v>
      </c>
      <c r="AQ547" s="1" t="s">
        <v>72</v>
      </c>
      <c r="AR547" s="1" t="s">
        <v>220</v>
      </c>
      <c r="AS547" s="1" t="s">
        <v>72</v>
      </c>
      <c r="AT547" s="1" t="s">
        <v>72</v>
      </c>
      <c r="AU547" s="3">
        <v>44755</v>
      </c>
      <c r="AV547" s="4">
        <v>0.89583333333333337</v>
      </c>
      <c r="AW547" s="4">
        <v>0.97916666666666663</v>
      </c>
      <c r="AX547" s="4">
        <f t="shared" si="45"/>
        <v>8.3333333333333259E-2</v>
      </c>
      <c r="AY547" s="4">
        <f t="shared" si="48"/>
        <v>9.027777777777779E-2</v>
      </c>
      <c r="AZ547" s="4">
        <f t="shared" si="49"/>
        <v>0.41666666666666663</v>
      </c>
      <c r="BA547" s="1" t="s">
        <v>2846</v>
      </c>
      <c r="BB547" s="1" t="s">
        <v>2846</v>
      </c>
      <c r="BC547" s="1" t="s">
        <v>1675</v>
      </c>
      <c r="BD547" s="1">
        <v>15</v>
      </c>
      <c r="BE547" s="1" t="s">
        <v>95</v>
      </c>
      <c r="BF547" s="1" t="s">
        <v>75</v>
      </c>
      <c r="BG547" s="1" t="s">
        <v>75</v>
      </c>
      <c r="BH547" s="1" t="s">
        <v>88</v>
      </c>
      <c r="BI547" s="1" t="s">
        <v>96</v>
      </c>
      <c r="BJ547" s="1" t="s">
        <v>72</v>
      </c>
      <c r="BK547" s="1" t="s">
        <v>2849</v>
      </c>
      <c r="BL547" s="1" t="s">
        <v>2735</v>
      </c>
      <c r="BM547" s="1">
        <v>21</v>
      </c>
      <c r="BN547" s="1" t="s">
        <v>72</v>
      </c>
      <c r="BO547" s="1" t="s">
        <v>72</v>
      </c>
      <c r="BP547" s="1" t="s">
        <v>72</v>
      </c>
      <c r="BQ547" s="21" t="s">
        <v>99</v>
      </c>
      <c r="BR547" s="21" t="s">
        <v>100</v>
      </c>
    </row>
    <row r="548" spans="1:70" ht="20.45" customHeight="1">
      <c r="A548" s="1" t="s">
        <v>2850</v>
      </c>
      <c r="B548" s="1">
        <v>220173</v>
      </c>
      <c r="C548" s="1" t="s">
        <v>71</v>
      </c>
      <c r="D548" s="3">
        <v>44755</v>
      </c>
      <c r="E548" s="4">
        <v>0.5625</v>
      </c>
      <c r="F548" s="5">
        <v>44743</v>
      </c>
      <c r="G548" s="3">
        <v>44755</v>
      </c>
      <c r="H548" s="4">
        <v>0.88888888888888884</v>
      </c>
      <c r="I548" s="4">
        <f t="shared" si="44"/>
        <v>0.32638888888888884</v>
      </c>
      <c r="J548" s="1">
        <v>10</v>
      </c>
      <c r="K548" s="1" t="s">
        <v>1896</v>
      </c>
      <c r="L548" s="1" t="s">
        <v>2844</v>
      </c>
      <c r="M548" s="1" t="s">
        <v>75</v>
      </c>
      <c r="N548" s="1" t="s">
        <v>617</v>
      </c>
      <c r="O548" s="1" t="s">
        <v>77</v>
      </c>
      <c r="P548" s="1" t="s">
        <v>78</v>
      </c>
      <c r="Q548" s="1" t="s">
        <v>78</v>
      </c>
      <c r="R548" s="1" t="s">
        <v>1898</v>
      </c>
      <c r="S548" s="1" t="s">
        <v>1898</v>
      </c>
      <c r="T548" s="34" t="s">
        <v>72</v>
      </c>
      <c r="U548" s="75" t="s">
        <v>72</v>
      </c>
      <c r="V548" s="1" t="s">
        <v>80</v>
      </c>
      <c r="W548" s="1" t="s">
        <v>778</v>
      </c>
      <c r="X548" s="1" t="s">
        <v>779</v>
      </c>
      <c r="Y548" s="1" t="s">
        <v>780</v>
      </c>
      <c r="Z548" s="1" t="s">
        <v>84</v>
      </c>
      <c r="AA548" s="1" t="s">
        <v>72</v>
      </c>
      <c r="AB548" s="1" t="s">
        <v>140</v>
      </c>
      <c r="AC548" s="1" t="s">
        <v>140</v>
      </c>
      <c r="AD548" s="1" t="s">
        <v>126</v>
      </c>
      <c r="AE548" s="1">
        <v>65</v>
      </c>
      <c r="AF548" s="1" t="s">
        <v>88</v>
      </c>
      <c r="AG548" s="1">
        <v>5.3</v>
      </c>
      <c r="AH548" s="1" t="s">
        <v>2344</v>
      </c>
      <c r="AI548" s="1" t="s">
        <v>90</v>
      </c>
      <c r="AJ548" s="1" t="s">
        <v>91</v>
      </c>
      <c r="AK548" s="1" t="s">
        <v>92</v>
      </c>
      <c r="AL548" s="1" t="s">
        <v>72</v>
      </c>
      <c r="AM548" s="1" t="s">
        <v>229</v>
      </c>
      <c r="AN548" s="1" t="s">
        <v>72</v>
      </c>
      <c r="AO548" s="43" t="s">
        <v>2611</v>
      </c>
      <c r="AP548" s="1" t="s">
        <v>72</v>
      </c>
      <c r="AQ548" s="1" t="s">
        <v>72</v>
      </c>
      <c r="AR548" s="1" t="s">
        <v>220</v>
      </c>
      <c r="AS548" s="1" t="s">
        <v>72</v>
      </c>
      <c r="AT548" s="1" t="s">
        <v>72</v>
      </c>
      <c r="AU548" s="3">
        <v>44755</v>
      </c>
      <c r="AV548" s="4">
        <v>0.89583333333333337</v>
      </c>
      <c r="AW548" s="4">
        <v>0.97916666666666663</v>
      </c>
      <c r="AX548" s="4">
        <f t="shared" si="45"/>
        <v>8.3333333333333259E-2</v>
      </c>
      <c r="AY548" s="4">
        <f t="shared" si="48"/>
        <v>9.027777777777779E-2</v>
      </c>
      <c r="AZ548" s="4">
        <f t="shared" si="49"/>
        <v>0.41666666666666663</v>
      </c>
      <c r="BA548" s="1" t="s">
        <v>2846</v>
      </c>
      <c r="BB548" s="1" t="s">
        <v>2846</v>
      </c>
      <c r="BC548" s="1" t="s">
        <v>1675</v>
      </c>
      <c r="BD548" s="1">
        <v>15</v>
      </c>
      <c r="BE548" s="1" t="s">
        <v>95</v>
      </c>
      <c r="BF548" s="1" t="s">
        <v>75</v>
      </c>
      <c r="BG548" s="1" t="s">
        <v>75</v>
      </c>
      <c r="BH548" s="1" t="s">
        <v>88</v>
      </c>
      <c r="BI548" s="1" t="s">
        <v>96</v>
      </c>
      <c r="BJ548" s="1" t="s">
        <v>72</v>
      </c>
      <c r="BK548" s="1" t="s">
        <v>2849</v>
      </c>
      <c r="BL548" s="1" t="s">
        <v>2851</v>
      </c>
      <c r="BM548" s="1">
        <v>28</v>
      </c>
      <c r="BN548" s="1" t="s">
        <v>72</v>
      </c>
      <c r="BO548" s="1" t="s">
        <v>72</v>
      </c>
      <c r="BP548" s="1" t="s">
        <v>72</v>
      </c>
      <c r="BQ548" s="21" t="s">
        <v>99</v>
      </c>
      <c r="BR548" s="21" t="s">
        <v>100</v>
      </c>
    </row>
    <row r="549" spans="1:70" ht="20.45" customHeight="1">
      <c r="A549" s="1" t="s">
        <v>2852</v>
      </c>
      <c r="B549" s="1">
        <v>220174</v>
      </c>
      <c r="C549" s="1" t="s">
        <v>71</v>
      </c>
      <c r="D549" s="3">
        <v>44757</v>
      </c>
      <c r="E549" s="4">
        <v>0.3520833333333333</v>
      </c>
      <c r="F549" s="5">
        <v>44743</v>
      </c>
      <c r="G549" s="3">
        <v>44757</v>
      </c>
      <c r="H549" s="4">
        <v>0.41319444444444442</v>
      </c>
      <c r="I549" s="4">
        <f>H549-E549</f>
        <v>6.1111111111111116E-2</v>
      </c>
      <c r="J549" s="1">
        <v>2</v>
      </c>
      <c r="K549" s="1" t="s">
        <v>1896</v>
      </c>
      <c r="L549" s="1" t="s">
        <v>2853</v>
      </c>
      <c r="M549" s="1" t="s">
        <v>75</v>
      </c>
      <c r="N549" s="1" t="s">
        <v>2597</v>
      </c>
      <c r="O549" s="1" t="s">
        <v>77</v>
      </c>
      <c r="P549" s="1" t="s">
        <v>78</v>
      </c>
      <c r="Q549" s="1" t="s">
        <v>78</v>
      </c>
      <c r="R549" s="1" t="s">
        <v>1898</v>
      </c>
      <c r="S549" s="1" t="s">
        <v>1927</v>
      </c>
      <c r="T549" s="34" t="s">
        <v>72</v>
      </c>
      <c r="U549" s="1" t="s">
        <v>2854</v>
      </c>
      <c r="V549" s="1" t="s">
        <v>2037</v>
      </c>
      <c r="W549" s="1" t="s">
        <v>83</v>
      </c>
      <c r="X549" s="1" t="s">
        <v>123</v>
      </c>
      <c r="Y549" s="1" t="s">
        <v>83</v>
      </c>
      <c r="Z549" s="1" t="s">
        <v>84</v>
      </c>
      <c r="AA549" s="1" t="s">
        <v>72</v>
      </c>
      <c r="AB549" s="1" t="s">
        <v>2855</v>
      </c>
      <c r="AC549" s="1" t="s">
        <v>2856</v>
      </c>
      <c r="AD549" s="1" t="s">
        <v>87</v>
      </c>
      <c r="AE549" s="1">
        <v>55</v>
      </c>
      <c r="AF549" s="1" t="s">
        <v>88</v>
      </c>
      <c r="AG549" s="1">
        <v>4.0999999999999996</v>
      </c>
      <c r="AH549" s="1" t="s">
        <v>954</v>
      </c>
      <c r="AI549" s="1" t="s">
        <v>90</v>
      </c>
      <c r="AJ549" s="1" t="s">
        <v>91</v>
      </c>
      <c r="AK549" s="1" t="s">
        <v>92</v>
      </c>
      <c r="AL549" s="1" t="s">
        <v>72</v>
      </c>
      <c r="AM549" s="1" t="s">
        <v>72</v>
      </c>
      <c r="AN549" s="1">
        <v>2</v>
      </c>
      <c r="AO549" s="1" t="s">
        <v>519</v>
      </c>
      <c r="AP549" s="1" t="s">
        <v>72</v>
      </c>
      <c r="AQ549" s="1" t="s">
        <v>72</v>
      </c>
      <c r="AR549" s="1" t="s">
        <v>220</v>
      </c>
      <c r="AS549" s="1" t="s">
        <v>72</v>
      </c>
      <c r="AT549" s="1" t="s">
        <v>72</v>
      </c>
      <c r="AU549" s="3">
        <v>44757</v>
      </c>
      <c r="AV549" s="4">
        <v>0.70138888888888884</v>
      </c>
      <c r="AW549" s="4">
        <v>0.74305555555555547</v>
      </c>
      <c r="AX549" s="4">
        <f t="shared" si="45"/>
        <v>4.166666666666663E-2</v>
      </c>
      <c r="AY549" s="4">
        <f t="shared" si="48"/>
        <v>0.32986111111111105</v>
      </c>
      <c r="AZ549" s="4">
        <f t="shared" si="49"/>
        <v>0.39097222222222217</v>
      </c>
      <c r="BA549" s="1" t="s">
        <v>2857</v>
      </c>
      <c r="BB549" s="1" t="s">
        <v>2857</v>
      </c>
      <c r="BC549" s="1" t="s">
        <v>2382</v>
      </c>
      <c r="BD549" s="1">
        <v>15</v>
      </c>
      <c r="BE549" s="1" t="s">
        <v>183</v>
      </c>
      <c r="BF549" s="1" t="s">
        <v>75</v>
      </c>
      <c r="BG549" s="1" t="s">
        <v>75</v>
      </c>
      <c r="BH549" s="1" t="s">
        <v>88</v>
      </c>
      <c r="BI549" s="1" t="s">
        <v>79</v>
      </c>
      <c r="BJ549" s="1" t="s">
        <v>72</v>
      </c>
      <c r="BK549" s="1" t="s">
        <v>2321</v>
      </c>
      <c r="BL549" s="1" t="s">
        <v>2858</v>
      </c>
      <c r="BM549" s="1">
        <v>49</v>
      </c>
      <c r="BN549" s="1" t="s">
        <v>72</v>
      </c>
      <c r="BO549" s="1" t="s">
        <v>72</v>
      </c>
      <c r="BP549" s="1" t="s">
        <v>72</v>
      </c>
      <c r="BQ549" s="1" t="s">
        <v>160</v>
      </c>
      <c r="BR549" s="1" t="s">
        <v>707</v>
      </c>
    </row>
    <row r="550" spans="1:70" ht="20.45" customHeight="1">
      <c r="A550" s="1" t="s">
        <v>2859</v>
      </c>
      <c r="B550" s="1">
        <v>220174</v>
      </c>
      <c r="C550" s="1" t="s">
        <v>71</v>
      </c>
      <c r="D550" s="3">
        <v>44757</v>
      </c>
      <c r="E550" s="4">
        <v>0.3520833333333333</v>
      </c>
      <c r="F550" s="5">
        <v>44743</v>
      </c>
      <c r="G550" s="3">
        <v>44757</v>
      </c>
      <c r="H550" s="4">
        <v>0.41319444444444442</v>
      </c>
      <c r="I550" s="4">
        <f t="shared" si="44"/>
        <v>6.1111111111111116E-2</v>
      </c>
      <c r="J550" s="1">
        <v>2</v>
      </c>
      <c r="K550" s="1" t="s">
        <v>1896</v>
      </c>
      <c r="L550" s="1" t="s">
        <v>2853</v>
      </c>
      <c r="M550" s="1" t="s">
        <v>75</v>
      </c>
      <c r="N550" s="1" t="s">
        <v>617</v>
      </c>
      <c r="O550" s="1" t="s">
        <v>77</v>
      </c>
      <c r="P550" s="1" t="s">
        <v>78</v>
      </c>
      <c r="Q550" s="1" t="s">
        <v>78</v>
      </c>
      <c r="R550" s="1" t="s">
        <v>1898</v>
      </c>
      <c r="S550" s="1" t="s">
        <v>1927</v>
      </c>
      <c r="T550" s="34" t="s">
        <v>72</v>
      </c>
      <c r="U550" s="75" t="s">
        <v>72</v>
      </c>
      <c r="V550" s="1" t="s">
        <v>2037</v>
      </c>
      <c r="W550" s="1" t="s">
        <v>83</v>
      </c>
      <c r="X550" s="1" t="s">
        <v>123</v>
      </c>
      <c r="Y550" s="1" t="s">
        <v>83</v>
      </c>
      <c r="Z550" s="1" t="s">
        <v>84</v>
      </c>
      <c r="AA550" s="1" t="s">
        <v>72</v>
      </c>
      <c r="AB550" s="1" t="s">
        <v>2855</v>
      </c>
      <c r="AC550" s="1" t="s">
        <v>2856</v>
      </c>
      <c r="AD550" s="1" t="s">
        <v>87</v>
      </c>
      <c r="AE550" s="1">
        <v>55</v>
      </c>
      <c r="AF550" s="1" t="s">
        <v>88</v>
      </c>
      <c r="AG550" s="1">
        <v>4.0999999999999996</v>
      </c>
      <c r="AH550" s="1" t="s">
        <v>954</v>
      </c>
      <c r="AI550" s="1" t="s">
        <v>90</v>
      </c>
      <c r="AJ550" s="1" t="s">
        <v>91</v>
      </c>
      <c r="AK550" s="1" t="s">
        <v>92</v>
      </c>
      <c r="AL550" s="1" t="s">
        <v>72</v>
      </c>
      <c r="AM550" s="1" t="s">
        <v>72</v>
      </c>
      <c r="AN550" s="1">
        <v>2</v>
      </c>
      <c r="AO550" s="1" t="s">
        <v>519</v>
      </c>
      <c r="AP550" s="1" t="s">
        <v>72</v>
      </c>
      <c r="AQ550" s="1" t="s">
        <v>72</v>
      </c>
      <c r="AR550" s="1" t="s">
        <v>220</v>
      </c>
      <c r="AS550" s="1" t="s">
        <v>72</v>
      </c>
      <c r="AT550" s="1" t="s">
        <v>72</v>
      </c>
      <c r="AU550" s="3">
        <v>44757</v>
      </c>
      <c r="AV550" s="4">
        <v>0.70138888888888884</v>
      </c>
      <c r="AW550" s="4">
        <v>0.74305555555555547</v>
      </c>
      <c r="AX550" s="4">
        <f t="shared" si="45"/>
        <v>4.166666666666663E-2</v>
      </c>
      <c r="AY550" s="4">
        <f t="shared" si="48"/>
        <v>0.32986111111111105</v>
      </c>
      <c r="AZ550" s="4">
        <f t="shared" si="49"/>
        <v>0.39097222222222217</v>
      </c>
      <c r="BA550" s="1" t="s">
        <v>2860</v>
      </c>
      <c r="BB550" s="1" t="s">
        <v>2860</v>
      </c>
      <c r="BC550" s="1" t="s">
        <v>1794</v>
      </c>
      <c r="BD550" s="1">
        <v>15</v>
      </c>
      <c r="BE550" s="1" t="s">
        <v>183</v>
      </c>
      <c r="BF550" s="1" t="s">
        <v>75</v>
      </c>
      <c r="BG550" s="1" t="s">
        <v>75</v>
      </c>
      <c r="BH550" s="1" t="s">
        <v>88</v>
      </c>
      <c r="BI550" s="1" t="s">
        <v>79</v>
      </c>
      <c r="BJ550" s="1" t="s">
        <v>72</v>
      </c>
      <c r="BK550" s="1" t="s">
        <v>2861</v>
      </c>
      <c r="BL550" s="1" t="s">
        <v>2862</v>
      </c>
      <c r="BM550" s="1">
        <v>14</v>
      </c>
      <c r="BN550" s="1" t="s">
        <v>72</v>
      </c>
      <c r="BO550" s="1" t="s">
        <v>72</v>
      </c>
      <c r="BP550" s="1" t="s">
        <v>72</v>
      </c>
      <c r="BQ550" s="1" t="s">
        <v>160</v>
      </c>
      <c r="BR550" s="1" t="s">
        <v>707</v>
      </c>
    </row>
    <row r="551" spans="1:70" ht="20.45" customHeight="1">
      <c r="A551" s="1" t="s">
        <v>2863</v>
      </c>
      <c r="B551" s="1">
        <v>220175</v>
      </c>
      <c r="C551" s="1" t="s">
        <v>71</v>
      </c>
      <c r="D551" s="3">
        <v>44757</v>
      </c>
      <c r="E551" s="4">
        <v>0.52777777777777779</v>
      </c>
      <c r="F551" s="5">
        <v>44743</v>
      </c>
      <c r="G551" s="3">
        <v>44757</v>
      </c>
      <c r="H551" s="4">
        <v>0.60069444444444442</v>
      </c>
      <c r="I551" s="4">
        <f t="shared" si="44"/>
        <v>7.291666666666663E-2</v>
      </c>
      <c r="J551" s="1">
        <v>4</v>
      </c>
      <c r="K551" s="1" t="s">
        <v>1896</v>
      </c>
      <c r="L551" s="1" t="s">
        <v>2864</v>
      </c>
      <c r="M551" s="1" t="s">
        <v>75</v>
      </c>
      <c r="N551" s="1" t="s">
        <v>2597</v>
      </c>
      <c r="O551" s="1" t="s">
        <v>77</v>
      </c>
      <c r="P551" s="1" t="s">
        <v>78</v>
      </c>
      <c r="Q551" s="1" t="s">
        <v>78</v>
      </c>
      <c r="R551" s="1" t="s">
        <v>1898</v>
      </c>
      <c r="S551" s="1" t="s">
        <v>1898</v>
      </c>
      <c r="T551" s="34" t="s">
        <v>72</v>
      </c>
      <c r="U551" s="1" t="s">
        <v>2865</v>
      </c>
      <c r="V551" s="1" t="s">
        <v>1900</v>
      </c>
      <c r="W551" s="1" t="s">
        <v>813</v>
      </c>
      <c r="X551" s="1" t="s">
        <v>813</v>
      </c>
      <c r="Y551" s="1" t="s">
        <v>814</v>
      </c>
      <c r="Z551" s="1" t="s">
        <v>84</v>
      </c>
      <c r="AA551" s="1" t="s">
        <v>72</v>
      </c>
      <c r="AB551" s="1" t="s">
        <v>104</v>
      </c>
      <c r="AC551" s="1" t="s">
        <v>2866</v>
      </c>
      <c r="AD551" s="1" t="s">
        <v>126</v>
      </c>
      <c r="AE551" s="1">
        <v>45</v>
      </c>
      <c r="AF551" s="1" t="s">
        <v>88</v>
      </c>
      <c r="AG551" s="1">
        <v>4.5</v>
      </c>
      <c r="AH551" s="1" t="s">
        <v>954</v>
      </c>
      <c r="AI551" s="1" t="s">
        <v>90</v>
      </c>
      <c r="AJ551" s="1" t="s">
        <v>91</v>
      </c>
      <c r="AK551" s="1" t="s">
        <v>92</v>
      </c>
      <c r="AL551" s="1" t="s">
        <v>72</v>
      </c>
      <c r="AM551" s="1" t="s">
        <v>254</v>
      </c>
      <c r="AN551" s="1">
        <v>2</v>
      </c>
      <c r="AO551" s="21" t="s">
        <v>1322</v>
      </c>
      <c r="AP551" s="1" t="s">
        <v>72</v>
      </c>
      <c r="AQ551" s="1" t="s">
        <v>72</v>
      </c>
      <c r="AR551" s="1" t="s">
        <v>220</v>
      </c>
      <c r="AS551" s="1" t="s">
        <v>72</v>
      </c>
      <c r="AT551" s="1" t="s">
        <v>72</v>
      </c>
      <c r="AU551" s="3">
        <v>44757</v>
      </c>
      <c r="AV551" s="4">
        <v>0.70138888888888884</v>
      </c>
      <c r="AW551" s="4">
        <v>0.80972222222222223</v>
      </c>
      <c r="AX551" s="4">
        <f t="shared" si="45"/>
        <v>0.10833333333333339</v>
      </c>
      <c r="AY551" s="4">
        <f t="shared" si="48"/>
        <v>0.20902777777777781</v>
      </c>
      <c r="AZ551" s="4">
        <f t="shared" si="49"/>
        <v>0.28194444444444444</v>
      </c>
      <c r="BA551" s="1" t="s">
        <v>2867</v>
      </c>
      <c r="BB551" s="1" t="s">
        <v>2867</v>
      </c>
      <c r="BC551" s="1" t="s">
        <v>1675</v>
      </c>
      <c r="BD551" s="1">
        <v>15</v>
      </c>
      <c r="BE551" s="1" t="s">
        <v>742</v>
      </c>
      <c r="BF551" s="1" t="s">
        <v>75</v>
      </c>
      <c r="BG551" s="1" t="s">
        <v>75</v>
      </c>
      <c r="BH551" s="1" t="s">
        <v>88</v>
      </c>
      <c r="BI551" s="1" t="s">
        <v>96</v>
      </c>
      <c r="BJ551" s="1" t="s">
        <v>72</v>
      </c>
      <c r="BK551" s="1" t="s">
        <v>2321</v>
      </c>
      <c r="BL551" s="1" t="s">
        <v>2858</v>
      </c>
      <c r="BM551" s="1">
        <v>59</v>
      </c>
      <c r="BN551" s="1" t="s">
        <v>72</v>
      </c>
      <c r="BO551" s="1" t="s">
        <v>72</v>
      </c>
      <c r="BP551" s="1" t="s">
        <v>72</v>
      </c>
      <c r="BQ551" s="21" t="s">
        <v>99</v>
      </c>
      <c r="BR551" s="21" t="s">
        <v>100</v>
      </c>
    </row>
    <row r="552" spans="1:70" ht="20.45" customHeight="1">
      <c r="A552" s="1" t="s">
        <v>2868</v>
      </c>
      <c r="B552" s="1">
        <v>220176</v>
      </c>
      <c r="C552" s="1" t="s">
        <v>71</v>
      </c>
      <c r="D552" s="3">
        <v>44757</v>
      </c>
      <c r="E552" s="4">
        <v>0.58333333333333337</v>
      </c>
      <c r="F552" s="5">
        <v>44743</v>
      </c>
      <c r="G552" s="3">
        <v>44757</v>
      </c>
      <c r="H552" s="4">
        <v>0.64097222222222217</v>
      </c>
      <c r="I552" s="4">
        <f>H552-E552</f>
        <v>5.7638888888888795E-2</v>
      </c>
      <c r="J552" s="1">
        <v>6</v>
      </c>
      <c r="K552" s="1" t="s">
        <v>2302</v>
      </c>
      <c r="L552" s="1" t="s">
        <v>2869</v>
      </c>
      <c r="M552" s="1" t="s">
        <v>75</v>
      </c>
      <c r="N552" s="1" t="s">
        <v>617</v>
      </c>
      <c r="O552" s="1" t="s">
        <v>77</v>
      </c>
      <c r="P552" s="1" t="s">
        <v>78</v>
      </c>
      <c r="Q552" s="1" t="s">
        <v>78</v>
      </c>
      <c r="R552" s="1" t="s">
        <v>1898</v>
      </c>
      <c r="S552" s="1" t="s">
        <v>1898</v>
      </c>
      <c r="T552" s="34" t="s">
        <v>72</v>
      </c>
      <c r="U552" s="1" t="s">
        <v>2870</v>
      </c>
      <c r="V552" s="1" t="s">
        <v>2306</v>
      </c>
      <c r="W552" s="1" t="s">
        <v>2307</v>
      </c>
      <c r="X552" s="1" t="s">
        <v>2307</v>
      </c>
      <c r="Y552" s="1" t="s">
        <v>2363</v>
      </c>
      <c r="Z552" s="1" t="s">
        <v>84</v>
      </c>
      <c r="AA552" s="1" t="s">
        <v>72</v>
      </c>
      <c r="AB552" s="1" t="s">
        <v>140</v>
      </c>
      <c r="AC552" s="1" t="s">
        <v>181</v>
      </c>
      <c r="AD552" s="1" t="s">
        <v>126</v>
      </c>
      <c r="AE552" s="1">
        <v>39</v>
      </c>
      <c r="AF552" s="1" t="s">
        <v>88</v>
      </c>
      <c r="AG552" s="1">
        <v>5.0999999999999996</v>
      </c>
      <c r="AH552" s="1" t="s">
        <v>299</v>
      </c>
      <c r="AI552" s="1" t="s">
        <v>90</v>
      </c>
      <c r="AJ552" s="1" t="s">
        <v>91</v>
      </c>
      <c r="AK552" s="1" t="s">
        <v>92</v>
      </c>
      <c r="AL552" s="1" t="s">
        <v>72</v>
      </c>
      <c r="AM552" s="1" t="s">
        <v>217</v>
      </c>
      <c r="AN552" s="1">
        <v>4</v>
      </c>
      <c r="AO552" s="1" t="s">
        <v>1218</v>
      </c>
      <c r="AP552" s="1" t="s">
        <v>72</v>
      </c>
      <c r="AQ552" s="1" t="s">
        <v>72</v>
      </c>
      <c r="AR552" s="1" t="s">
        <v>220</v>
      </c>
      <c r="AS552" s="1" t="s">
        <v>72</v>
      </c>
      <c r="AT552" s="1" t="s">
        <v>72</v>
      </c>
      <c r="AU552" s="3">
        <v>44757</v>
      </c>
      <c r="AV552" s="4">
        <v>0.70624999999999993</v>
      </c>
      <c r="AW552" s="4">
        <v>0.81944444444444453</v>
      </c>
      <c r="AX552" s="4">
        <f t="shared" si="45"/>
        <v>0.1131944444444446</v>
      </c>
      <c r="AY552" s="4">
        <f t="shared" si="48"/>
        <v>0.17847222222222237</v>
      </c>
      <c r="AZ552" s="4">
        <f t="shared" si="49"/>
        <v>0.23611111111111116</v>
      </c>
      <c r="BA552" s="1" t="s">
        <v>2871</v>
      </c>
      <c r="BB552" s="1" t="s">
        <v>2871</v>
      </c>
      <c r="BC552" s="1" t="s">
        <v>1675</v>
      </c>
      <c r="BD552" s="1">
        <v>15</v>
      </c>
      <c r="BE552" s="1" t="s">
        <v>742</v>
      </c>
      <c r="BF552" s="1" t="s">
        <v>75</v>
      </c>
      <c r="BG552" s="1" t="s">
        <v>75</v>
      </c>
      <c r="BH552" s="1" t="s">
        <v>88</v>
      </c>
      <c r="BI552" s="1" t="s">
        <v>96</v>
      </c>
      <c r="BJ552" s="1" t="s">
        <v>72</v>
      </c>
      <c r="BK552" s="1" t="s">
        <v>2872</v>
      </c>
      <c r="BL552" s="1" t="s">
        <v>2873</v>
      </c>
      <c r="BM552" s="1">
        <v>66</v>
      </c>
      <c r="BN552" s="1" t="s">
        <v>72</v>
      </c>
      <c r="BO552" s="1" t="s">
        <v>72</v>
      </c>
      <c r="BP552" s="1" t="s">
        <v>72</v>
      </c>
      <c r="BQ552" s="21" t="s">
        <v>99</v>
      </c>
      <c r="BR552" s="21" t="s">
        <v>100</v>
      </c>
    </row>
    <row r="553" spans="1:70" ht="20.45" customHeight="1">
      <c r="A553" s="1" t="s">
        <v>2874</v>
      </c>
      <c r="B553" s="1">
        <v>220176</v>
      </c>
      <c r="C553" s="1" t="s">
        <v>71</v>
      </c>
      <c r="D553" s="3">
        <v>44757</v>
      </c>
      <c r="E553" s="4">
        <v>0.58333333333333337</v>
      </c>
      <c r="F553" s="5">
        <v>44743</v>
      </c>
      <c r="G553" s="3">
        <v>44757</v>
      </c>
      <c r="H553" s="4">
        <v>0.64097222222222217</v>
      </c>
      <c r="I553" s="4">
        <f>H553-E553</f>
        <v>5.7638888888888795E-2</v>
      </c>
      <c r="J553" s="1">
        <v>6</v>
      </c>
      <c r="K553" s="1" t="s">
        <v>2302</v>
      </c>
      <c r="L553" s="1" t="s">
        <v>2869</v>
      </c>
      <c r="M553" s="1" t="s">
        <v>75</v>
      </c>
      <c r="N553" s="1" t="s">
        <v>2597</v>
      </c>
      <c r="O553" s="1" t="s">
        <v>77</v>
      </c>
      <c r="P553" s="1" t="s">
        <v>78</v>
      </c>
      <c r="Q553" s="1" t="s">
        <v>78</v>
      </c>
      <c r="R553" s="1" t="s">
        <v>1898</v>
      </c>
      <c r="S553" s="1" t="s">
        <v>1898</v>
      </c>
      <c r="T553" s="34" t="s">
        <v>72</v>
      </c>
      <c r="U553" s="1" t="s">
        <v>2875</v>
      </c>
      <c r="V553" s="1" t="s">
        <v>2306</v>
      </c>
      <c r="W553" s="1" t="s">
        <v>2307</v>
      </c>
      <c r="X553" s="1" t="s">
        <v>2307</v>
      </c>
      <c r="Y553" s="1" t="s">
        <v>2363</v>
      </c>
      <c r="Z553" s="1" t="s">
        <v>84</v>
      </c>
      <c r="AA553" s="1" t="s">
        <v>72</v>
      </c>
      <c r="AB553" s="1" t="s">
        <v>140</v>
      </c>
      <c r="AC553" s="1" t="s">
        <v>181</v>
      </c>
      <c r="AD553" s="1" t="s">
        <v>126</v>
      </c>
      <c r="AE553" s="1">
        <v>39</v>
      </c>
      <c r="AF553" s="1" t="s">
        <v>88</v>
      </c>
      <c r="AG553" s="1">
        <v>5.0999999999999996</v>
      </c>
      <c r="AH553" s="1" t="s">
        <v>299</v>
      </c>
      <c r="AI553" s="1" t="s">
        <v>90</v>
      </c>
      <c r="AJ553" s="1" t="s">
        <v>91</v>
      </c>
      <c r="AK553" s="1" t="s">
        <v>92</v>
      </c>
      <c r="AL553" s="1" t="s">
        <v>72</v>
      </c>
      <c r="AM553" s="1" t="s">
        <v>217</v>
      </c>
      <c r="AN553" s="1">
        <v>4</v>
      </c>
      <c r="AO553" s="1" t="s">
        <v>1218</v>
      </c>
      <c r="AP553" s="1" t="s">
        <v>72</v>
      </c>
      <c r="AQ553" s="1" t="s">
        <v>72</v>
      </c>
      <c r="AR553" s="1" t="s">
        <v>220</v>
      </c>
      <c r="AS553" s="1" t="s">
        <v>72</v>
      </c>
      <c r="AT553" s="1" t="s">
        <v>72</v>
      </c>
      <c r="AU553" s="3">
        <v>44757</v>
      </c>
      <c r="AV553" s="4">
        <v>0.70624999999999993</v>
      </c>
      <c r="AW553" s="4">
        <v>0.81944444444444453</v>
      </c>
      <c r="AX553" s="4">
        <f t="shared" si="45"/>
        <v>0.1131944444444446</v>
      </c>
      <c r="AY553" s="4">
        <f t="shared" si="48"/>
        <v>0.17847222222222237</v>
      </c>
      <c r="AZ553" s="4">
        <f t="shared" si="49"/>
        <v>0.23611111111111116</v>
      </c>
      <c r="BA553" s="1" t="s">
        <v>2871</v>
      </c>
      <c r="BB553" s="1" t="s">
        <v>2871</v>
      </c>
      <c r="BC553" s="1" t="s">
        <v>1675</v>
      </c>
      <c r="BD553" s="1">
        <v>15</v>
      </c>
      <c r="BE553" s="1" t="s">
        <v>742</v>
      </c>
      <c r="BF553" s="1" t="s">
        <v>75</v>
      </c>
      <c r="BG553" s="1" t="s">
        <v>75</v>
      </c>
      <c r="BH553" s="1" t="s">
        <v>88</v>
      </c>
      <c r="BI553" s="1" t="s">
        <v>96</v>
      </c>
      <c r="BJ553" s="1" t="s">
        <v>72</v>
      </c>
      <c r="BK553" s="1" t="s">
        <v>2321</v>
      </c>
      <c r="BL553" s="1" t="s">
        <v>2858</v>
      </c>
      <c r="BM553" s="1">
        <v>59</v>
      </c>
      <c r="BN553" s="1" t="s">
        <v>72</v>
      </c>
      <c r="BO553" s="1" t="s">
        <v>72</v>
      </c>
      <c r="BP553" s="1" t="s">
        <v>72</v>
      </c>
      <c r="BQ553" s="21" t="s">
        <v>99</v>
      </c>
      <c r="BR553" s="21" t="s">
        <v>100</v>
      </c>
    </row>
    <row r="554" spans="1:70" ht="20.45" customHeight="1">
      <c r="A554" s="1" t="s">
        <v>2876</v>
      </c>
      <c r="B554" s="1">
        <v>220176</v>
      </c>
      <c r="C554" s="1" t="s">
        <v>71</v>
      </c>
      <c r="D554" s="3">
        <v>44757</v>
      </c>
      <c r="E554" s="4">
        <v>0.58333333333333337</v>
      </c>
      <c r="F554" s="5">
        <v>44743</v>
      </c>
      <c r="G554" s="3">
        <v>44757</v>
      </c>
      <c r="H554" s="4">
        <v>0.64097222222222217</v>
      </c>
      <c r="I554" s="4">
        <f t="shared" si="44"/>
        <v>5.7638888888888795E-2</v>
      </c>
      <c r="J554" s="1">
        <v>6</v>
      </c>
      <c r="K554" s="1" t="s">
        <v>2302</v>
      </c>
      <c r="L554" s="1" t="s">
        <v>2869</v>
      </c>
      <c r="M554" s="1" t="s">
        <v>75</v>
      </c>
      <c r="N554" s="1" t="s">
        <v>2172</v>
      </c>
      <c r="O554" s="1" t="s">
        <v>77</v>
      </c>
      <c r="P554" s="1" t="s">
        <v>78</v>
      </c>
      <c r="Q554" s="1" t="s">
        <v>78</v>
      </c>
      <c r="R554" s="1" t="s">
        <v>1898</v>
      </c>
      <c r="S554" s="1" t="s">
        <v>1898</v>
      </c>
      <c r="T554" s="34" t="s">
        <v>72</v>
      </c>
      <c r="U554" s="1" t="s">
        <v>2875</v>
      </c>
      <c r="V554" s="1" t="s">
        <v>2306</v>
      </c>
      <c r="W554" s="1" t="s">
        <v>2307</v>
      </c>
      <c r="X554" s="1" t="s">
        <v>2307</v>
      </c>
      <c r="Y554" s="1" t="s">
        <v>2363</v>
      </c>
      <c r="Z554" s="1" t="s">
        <v>84</v>
      </c>
      <c r="AA554" s="1" t="s">
        <v>72</v>
      </c>
      <c r="AB554" s="1" t="s">
        <v>140</v>
      </c>
      <c r="AC554" s="1" t="s">
        <v>181</v>
      </c>
      <c r="AD554" s="1" t="s">
        <v>126</v>
      </c>
      <c r="AE554" s="1">
        <v>39</v>
      </c>
      <c r="AF554" s="1" t="s">
        <v>88</v>
      </c>
      <c r="AG554" s="1">
        <v>5.0999999999999996</v>
      </c>
      <c r="AH554" s="1" t="s">
        <v>299</v>
      </c>
      <c r="AI554" s="1" t="s">
        <v>90</v>
      </c>
      <c r="AJ554" s="1" t="s">
        <v>91</v>
      </c>
      <c r="AK554" s="1" t="s">
        <v>92</v>
      </c>
      <c r="AL554" s="1" t="s">
        <v>72</v>
      </c>
      <c r="AM554" s="1" t="s">
        <v>217</v>
      </c>
      <c r="AN554" s="1">
        <v>4</v>
      </c>
      <c r="AO554" s="1" t="s">
        <v>1218</v>
      </c>
      <c r="AP554" s="1" t="s">
        <v>72</v>
      </c>
      <c r="AQ554" s="1" t="s">
        <v>72</v>
      </c>
      <c r="AR554" s="1" t="s">
        <v>220</v>
      </c>
      <c r="AS554" s="1" t="s">
        <v>72</v>
      </c>
      <c r="AT554" s="1" t="s">
        <v>72</v>
      </c>
      <c r="AU554" s="3">
        <v>44757</v>
      </c>
      <c r="AV554" s="4">
        <v>0.70624999999999993</v>
      </c>
      <c r="AW554" s="4">
        <v>0.81944444444444453</v>
      </c>
      <c r="AX554" s="4">
        <f t="shared" si="45"/>
        <v>0.1131944444444446</v>
      </c>
      <c r="AY554" s="4">
        <f t="shared" si="48"/>
        <v>0.17847222222222237</v>
      </c>
      <c r="AZ554" s="4">
        <f t="shared" si="49"/>
        <v>0.23611111111111116</v>
      </c>
      <c r="BA554" s="1" t="s">
        <v>2871</v>
      </c>
      <c r="BB554" s="1" t="s">
        <v>2871</v>
      </c>
      <c r="BC554" s="1" t="s">
        <v>1675</v>
      </c>
      <c r="BD554" s="1">
        <v>15</v>
      </c>
      <c r="BE554" s="1" t="s">
        <v>742</v>
      </c>
      <c r="BF554" s="1" t="s">
        <v>75</v>
      </c>
      <c r="BG554" s="1" t="s">
        <v>75</v>
      </c>
      <c r="BH554" s="1" t="s">
        <v>88</v>
      </c>
      <c r="BI554" s="1" t="s">
        <v>96</v>
      </c>
      <c r="BJ554" s="1" t="s">
        <v>72</v>
      </c>
      <c r="BK554" s="1" t="s">
        <v>2321</v>
      </c>
      <c r="BL554" s="1" t="s">
        <v>2877</v>
      </c>
      <c r="BM554" s="1">
        <v>37</v>
      </c>
      <c r="BN554" s="1" t="s">
        <v>72</v>
      </c>
      <c r="BO554" s="1" t="s">
        <v>72</v>
      </c>
      <c r="BP554" s="1" t="s">
        <v>72</v>
      </c>
      <c r="BQ554" s="21" t="s">
        <v>99</v>
      </c>
      <c r="BR554" s="21" t="s">
        <v>100</v>
      </c>
    </row>
    <row r="555" spans="1:70" ht="20.45" customHeight="1">
      <c r="A555" s="1" t="s">
        <v>2878</v>
      </c>
      <c r="B555" s="1">
        <v>220177</v>
      </c>
      <c r="C555" s="1" t="s">
        <v>71</v>
      </c>
      <c r="D555" s="3">
        <v>44757</v>
      </c>
      <c r="E555" s="4">
        <v>0.5</v>
      </c>
      <c r="F555" s="5">
        <v>44743</v>
      </c>
      <c r="G555" s="3">
        <v>44757</v>
      </c>
      <c r="H555" s="4">
        <v>0.93541666666666667</v>
      </c>
      <c r="I555" s="4">
        <f>H555-E555</f>
        <v>0.43541666666666667</v>
      </c>
      <c r="J555" s="1">
        <v>10</v>
      </c>
      <c r="K555" s="1" t="s">
        <v>1896</v>
      </c>
      <c r="L555" s="1" t="s">
        <v>2879</v>
      </c>
      <c r="M555" s="1" t="s">
        <v>75</v>
      </c>
      <c r="N555" s="1" t="s">
        <v>2597</v>
      </c>
      <c r="O555" s="1" t="s">
        <v>77</v>
      </c>
      <c r="P555" s="1" t="s">
        <v>78</v>
      </c>
      <c r="Q555" s="1" t="s">
        <v>78</v>
      </c>
      <c r="R555" s="1" t="s">
        <v>1898</v>
      </c>
      <c r="S555" s="1" t="s">
        <v>1898</v>
      </c>
      <c r="T555" s="34" t="s">
        <v>72</v>
      </c>
      <c r="U555" s="1" t="s">
        <v>2880</v>
      </c>
      <c r="V555" s="1" t="s">
        <v>80</v>
      </c>
      <c r="W555" s="1" t="s">
        <v>778</v>
      </c>
      <c r="X555" s="1" t="s">
        <v>779</v>
      </c>
      <c r="Y555" s="1" t="s">
        <v>780</v>
      </c>
      <c r="Z555" s="1" t="s">
        <v>84</v>
      </c>
      <c r="AA555" s="1" t="s">
        <v>72</v>
      </c>
      <c r="AB555" s="1" t="s">
        <v>140</v>
      </c>
      <c r="AC555" s="1" t="s">
        <v>140</v>
      </c>
      <c r="AD555" s="1" t="s">
        <v>126</v>
      </c>
      <c r="AE555" s="1">
        <v>60</v>
      </c>
      <c r="AF555" s="1" t="s">
        <v>88</v>
      </c>
      <c r="AG555" s="1">
        <v>5.4</v>
      </c>
      <c r="AH555" s="1" t="s">
        <v>2344</v>
      </c>
      <c r="AI555" s="1" t="s">
        <v>90</v>
      </c>
      <c r="AJ555" s="1" t="s">
        <v>91</v>
      </c>
      <c r="AK555" s="1" t="s">
        <v>92</v>
      </c>
      <c r="AL555" s="1" t="s">
        <v>72</v>
      </c>
      <c r="AM555" s="1" t="s">
        <v>217</v>
      </c>
      <c r="AN555" s="1" t="s">
        <v>72</v>
      </c>
      <c r="AO555" s="43" t="s">
        <v>2881</v>
      </c>
      <c r="AP555" s="1" t="s">
        <v>72</v>
      </c>
      <c r="AQ555" s="1" t="s">
        <v>72</v>
      </c>
      <c r="AR555" s="1" t="s">
        <v>220</v>
      </c>
      <c r="AS555" s="1" t="s">
        <v>72</v>
      </c>
      <c r="AT555" s="1" t="s">
        <v>72</v>
      </c>
      <c r="AU555" s="3">
        <v>44757</v>
      </c>
      <c r="AV555" s="4">
        <v>0.96180555555555547</v>
      </c>
      <c r="AW555" s="4">
        <v>1</v>
      </c>
      <c r="AX555" s="4">
        <f t="shared" si="45"/>
        <v>3.8194444444444531E-2</v>
      </c>
      <c r="AY555" s="4">
        <f t="shared" si="48"/>
        <v>6.4583333333333326E-2</v>
      </c>
      <c r="AZ555" s="4">
        <f t="shared" si="49"/>
        <v>0.5</v>
      </c>
      <c r="BA555" s="1" t="s">
        <v>2882</v>
      </c>
      <c r="BB555" s="1" t="s">
        <v>2882</v>
      </c>
      <c r="BC555" s="1" t="s">
        <v>1794</v>
      </c>
      <c r="BD555" s="1">
        <v>15</v>
      </c>
      <c r="BE555" s="1" t="s">
        <v>183</v>
      </c>
      <c r="BF555" s="1" t="s">
        <v>75</v>
      </c>
      <c r="BG555" s="1" t="s">
        <v>75</v>
      </c>
      <c r="BH555" s="1" t="s">
        <v>88</v>
      </c>
      <c r="BI555" s="1" t="s">
        <v>96</v>
      </c>
      <c r="BJ555" s="1" t="s">
        <v>72</v>
      </c>
      <c r="BK555" s="1" t="s">
        <v>2321</v>
      </c>
      <c r="BL555" s="1" t="s">
        <v>2883</v>
      </c>
      <c r="BM555" s="1">
        <v>28</v>
      </c>
      <c r="BN555" s="1" t="s">
        <v>72</v>
      </c>
      <c r="BO555" s="1" t="s">
        <v>72</v>
      </c>
      <c r="BP555" s="1" t="s">
        <v>72</v>
      </c>
      <c r="BQ555" s="21" t="s">
        <v>99</v>
      </c>
      <c r="BR555" s="21" t="s">
        <v>100</v>
      </c>
    </row>
    <row r="556" spans="1:70" ht="20.45" customHeight="1">
      <c r="A556" s="1" t="s">
        <v>2884</v>
      </c>
      <c r="B556" s="1">
        <v>220177</v>
      </c>
      <c r="C556" s="1" t="s">
        <v>71</v>
      </c>
      <c r="D556" s="3">
        <v>44757</v>
      </c>
      <c r="E556" s="4">
        <v>0.5</v>
      </c>
      <c r="F556" s="5">
        <v>44743</v>
      </c>
      <c r="G556" s="3">
        <v>44757</v>
      </c>
      <c r="H556" s="4">
        <v>0.93541666666666667</v>
      </c>
      <c r="I556" s="4">
        <f t="shared" si="44"/>
        <v>0.43541666666666667</v>
      </c>
      <c r="J556" s="1">
        <v>10</v>
      </c>
      <c r="K556" s="1" t="s">
        <v>1896</v>
      </c>
      <c r="L556" s="1" t="s">
        <v>2879</v>
      </c>
      <c r="M556" s="1" t="s">
        <v>75</v>
      </c>
      <c r="N556" s="1" t="s">
        <v>617</v>
      </c>
      <c r="O556" s="1" t="s">
        <v>77</v>
      </c>
      <c r="P556" s="1" t="s">
        <v>78</v>
      </c>
      <c r="Q556" s="1" t="s">
        <v>78</v>
      </c>
      <c r="R556" s="1" t="s">
        <v>1898</v>
      </c>
      <c r="S556" s="1" t="s">
        <v>1898</v>
      </c>
      <c r="T556" s="34" t="s">
        <v>72</v>
      </c>
      <c r="U556" s="75" t="s">
        <v>72</v>
      </c>
      <c r="V556" s="1" t="s">
        <v>80</v>
      </c>
      <c r="W556" s="1" t="s">
        <v>778</v>
      </c>
      <c r="X556" s="1" t="s">
        <v>779</v>
      </c>
      <c r="Y556" s="1" t="s">
        <v>780</v>
      </c>
      <c r="Z556" s="1" t="s">
        <v>84</v>
      </c>
      <c r="AA556" s="1" t="s">
        <v>72</v>
      </c>
      <c r="AB556" s="1" t="s">
        <v>140</v>
      </c>
      <c r="AC556" s="1" t="s">
        <v>140</v>
      </c>
      <c r="AD556" s="1" t="s">
        <v>126</v>
      </c>
      <c r="AE556" s="1">
        <v>60</v>
      </c>
      <c r="AF556" s="1" t="s">
        <v>88</v>
      </c>
      <c r="AG556" s="1">
        <v>5.4</v>
      </c>
      <c r="AH556" s="1" t="s">
        <v>2344</v>
      </c>
      <c r="AI556" s="1" t="s">
        <v>90</v>
      </c>
      <c r="AJ556" s="1" t="s">
        <v>91</v>
      </c>
      <c r="AK556" s="1" t="s">
        <v>92</v>
      </c>
      <c r="AL556" s="1" t="s">
        <v>72</v>
      </c>
      <c r="AM556" s="1" t="s">
        <v>217</v>
      </c>
      <c r="AN556" s="1" t="s">
        <v>72</v>
      </c>
      <c r="AO556" s="43" t="s">
        <v>2881</v>
      </c>
      <c r="AP556" s="1" t="s">
        <v>72</v>
      </c>
      <c r="AQ556" s="1" t="s">
        <v>72</v>
      </c>
      <c r="AR556" s="1" t="s">
        <v>220</v>
      </c>
      <c r="AS556" s="1" t="s">
        <v>72</v>
      </c>
      <c r="AT556" s="1" t="s">
        <v>72</v>
      </c>
      <c r="AU556" s="3">
        <v>44757</v>
      </c>
      <c r="AV556" s="4">
        <v>0.96180555555555547</v>
      </c>
      <c r="AW556" s="4">
        <v>1</v>
      </c>
      <c r="AX556" s="4">
        <f t="shared" si="45"/>
        <v>3.8194444444444531E-2</v>
      </c>
      <c r="AY556" s="4">
        <f t="shared" si="48"/>
        <v>6.4583333333333326E-2</v>
      </c>
      <c r="AZ556" s="4">
        <f t="shared" si="49"/>
        <v>0.5</v>
      </c>
      <c r="BA556" s="1" t="s">
        <v>2882</v>
      </c>
      <c r="BB556" s="1" t="s">
        <v>2882</v>
      </c>
      <c r="BC556" s="1" t="s">
        <v>1794</v>
      </c>
      <c r="BD556" s="1">
        <v>15</v>
      </c>
      <c r="BE556" s="1" t="s">
        <v>183</v>
      </c>
      <c r="BF556" s="1" t="s">
        <v>75</v>
      </c>
      <c r="BG556" s="1" t="s">
        <v>75</v>
      </c>
      <c r="BH556" s="1" t="s">
        <v>88</v>
      </c>
      <c r="BI556" s="1" t="s">
        <v>96</v>
      </c>
      <c r="BJ556" s="1" t="s">
        <v>72</v>
      </c>
      <c r="BK556" s="1" t="s">
        <v>2885</v>
      </c>
      <c r="BL556" s="1" t="s">
        <v>2862</v>
      </c>
      <c r="BM556" s="1">
        <v>14</v>
      </c>
      <c r="BN556" s="1" t="s">
        <v>72</v>
      </c>
      <c r="BO556" s="1" t="s">
        <v>72</v>
      </c>
      <c r="BP556" s="1" t="s">
        <v>72</v>
      </c>
      <c r="BQ556" s="21" t="s">
        <v>99</v>
      </c>
      <c r="BR556" s="21" t="s">
        <v>100</v>
      </c>
    </row>
    <row r="557" spans="1:70" ht="20.45" customHeight="1">
      <c r="A557" s="1" t="s">
        <v>2886</v>
      </c>
      <c r="B557" s="1">
        <v>220178</v>
      </c>
      <c r="C557" s="1" t="s">
        <v>71</v>
      </c>
      <c r="D557" s="3">
        <v>44757</v>
      </c>
      <c r="E557" s="4">
        <v>0.63888888888888895</v>
      </c>
      <c r="F557" s="5">
        <v>44743</v>
      </c>
      <c r="G557" s="3">
        <v>44757</v>
      </c>
      <c r="H557" s="4">
        <v>0.93541666666666667</v>
      </c>
      <c r="I557" s="4">
        <f t="shared" si="44"/>
        <v>0.29652777777777772</v>
      </c>
      <c r="J557" s="1">
        <v>10</v>
      </c>
      <c r="K557" s="1" t="s">
        <v>1896</v>
      </c>
      <c r="L557" s="1" t="s">
        <v>2887</v>
      </c>
      <c r="M557" s="1" t="s">
        <v>75</v>
      </c>
      <c r="N557" s="1" t="s">
        <v>2012</v>
      </c>
      <c r="O557" s="1" t="s">
        <v>77</v>
      </c>
      <c r="P557" s="1" t="s">
        <v>78</v>
      </c>
      <c r="Q557" s="1" t="s">
        <v>78</v>
      </c>
      <c r="R557" s="1" t="s">
        <v>1898</v>
      </c>
      <c r="S557" s="1" t="s">
        <v>1898</v>
      </c>
      <c r="T557" s="34" t="s">
        <v>72</v>
      </c>
      <c r="U557" s="1" t="s">
        <v>2888</v>
      </c>
      <c r="V557" s="1" t="s">
        <v>80</v>
      </c>
      <c r="W557" s="1" t="s">
        <v>778</v>
      </c>
      <c r="X557" s="1" t="s">
        <v>779</v>
      </c>
      <c r="Y557" s="1" t="s">
        <v>780</v>
      </c>
      <c r="Z557" s="1" t="s">
        <v>152</v>
      </c>
      <c r="AA557" s="1" t="s">
        <v>72</v>
      </c>
      <c r="AB557" s="1" t="s">
        <v>153</v>
      </c>
      <c r="AC557" s="1" t="s">
        <v>164</v>
      </c>
      <c r="AD557" s="1" t="s">
        <v>126</v>
      </c>
      <c r="AE557" s="1">
        <v>44</v>
      </c>
      <c r="AF557" s="1" t="s">
        <v>88</v>
      </c>
      <c r="AG557" s="1">
        <v>5.5</v>
      </c>
      <c r="AH557" s="1" t="s">
        <v>2344</v>
      </c>
      <c r="AI557" s="1" t="s">
        <v>90</v>
      </c>
      <c r="AJ557" s="1" t="s">
        <v>91</v>
      </c>
      <c r="AK557" s="1" t="s">
        <v>92</v>
      </c>
      <c r="AL557" s="1" t="s">
        <v>72</v>
      </c>
      <c r="AM557" s="1" t="s">
        <v>254</v>
      </c>
      <c r="AN557" s="1" t="s">
        <v>72</v>
      </c>
      <c r="AO557" s="43" t="s">
        <v>2889</v>
      </c>
      <c r="AP557" s="1" t="s">
        <v>72</v>
      </c>
      <c r="AQ557" s="1" t="s">
        <v>72</v>
      </c>
      <c r="AR557" s="1" t="s">
        <v>72</v>
      </c>
      <c r="AS557" s="1" t="s">
        <v>72</v>
      </c>
      <c r="AT557" s="1" t="s">
        <v>72</v>
      </c>
      <c r="AU557" s="3">
        <v>44757</v>
      </c>
      <c r="AV557" s="4">
        <v>0.96180555555555547</v>
      </c>
      <c r="AW557" s="24">
        <v>1</v>
      </c>
      <c r="AX557" s="4">
        <f t="shared" si="45"/>
        <v>3.8194444444444531E-2</v>
      </c>
      <c r="AY557" s="4">
        <f t="shared" si="48"/>
        <v>6.4583333333333326E-2</v>
      </c>
      <c r="AZ557" s="4">
        <f t="shared" si="49"/>
        <v>0.36111111111111105</v>
      </c>
      <c r="BA557" s="1" t="s">
        <v>2890</v>
      </c>
      <c r="BB557" s="1" t="s">
        <v>2890</v>
      </c>
      <c r="BC557" s="1" t="s">
        <v>1794</v>
      </c>
      <c r="BD557" s="1">
        <v>15</v>
      </c>
      <c r="BE557" s="1" t="s">
        <v>742</v>
      </c>
      <c r="BF557" s="1" t="s">
        <v>75</v>
      </c>
      <c r="BG557" s="1" t="s">
        <v>75</v>
      </c>
      <c r="BH557" s="1" t="s">
        <v>88</v>
      </c>
      <c r="BI557" s="1" t="s">
        <v>96</v>
      </c>
      <c r="BJ557" s="1" t="s">
        <v>72</v>
      </c>
      <c r="BK557" s="1" t="s">
        <v>2656</v>
      </c>
      <c r="BL557" s="1" t="s">
        <v>2891</v>
      </c>
      <c r="BM557" s="1">
        <v>73</v>
      </c>
      <c r="BN557" s="1" t="s">
        <v>72</v>
      </c>
      <c r="BO557" s="1" t="s">
        <v>72</v>
      </c>
      <c r="BP557" s="1" t="s">
        <v>72</v>
      </c>
      <c r="BQ557" s="21" t="s">
        <v>99</v>
      </c>
      <c r="BR557" s="21" t="s">
        <v>100</v>
      </c>
    </row>
    <row r="558" spans="1:70" ht="20.45" customHeight="1">
      <c r="A558" s="1" t="s">
        <v>2892</v>
      </c>
      <c r="B558" s="1">
        <v>220179</v>
      </c>
      <c r="C558" s="1" t="s">
        <v>71</v>
      </c>
      <c r="D558" s="3">
        <v>44758</v>
      </c>
      <c r="E558" s="4">
        <v>0.51388888888888895</v>
      </c>
      <c r="F558" s="5">
        <v>44743</v>
      </c>
      <c r="G558" s="3">
        <v>44758</v>
      </c>
      <c r="H558" s="4">
        <v>0.94236111111111109</v>
      </c>
      <c r="I558" s="4">
        <f t="shared" si="44"/>
        <v>0.42847222222222214</v>
      </c>
      <c r="J558" s="1">
        <v>10</v>
      </c>
      <c r="K558" s="1" t="s">
        <v>1896</v>
      </c>
      <c r="L558" s="1" t="s">
        <v>2893</v>
      </c>
      <c r="M558" s="1" t="s">
        <v>75</v>
      </c>
      <c r="N558" s="1" t="s">
        <v>2597</v>
      </c>
      <c r="O558" s="1" t="s">
        <v>77</v>
      </c>
      <c r="P558" s="1" t="s">
        <v>78</v>
      </c>
      <c r="Q558" s="1" t="s">
        <v>78</v>
      </c>
      <c r="R558" s="1" t="s">
        <v>1898</v>
      </c>
      <c r="S558" s="1" t="s">
        <v>1898</v>
      </c>
      <c r="T558" s="34" t="s">
        <v>72</v>
      </c>
      <c r="U558" s="1" t="s">
        <v>2894</v>
      </c>
      <c r="V558" s="1" t="s">
        <v>80</v>
      </c>
      <c r="W558" s="1" t="s">
        <v>778</v>
      </c>
      <c r="X558" s="1" t="s">
        <v>779</v>
      </c>
      <c r="Y558" s="1" t="s">
        <v>780</v>
      </c>
      <c r="Z558" s="1" t="s">
        <v>84</v>
      </c>
      <c r="AA558" s="1" t="s">
        <v>72</v>
      </c>
      <c r="AB558" s="1" t="s">
        <v>140</v>
      </c>
      <c r="AC558" s="1" t="s">
        <v>140</v>
      </c>
      <c r="AD558" s="1" t="s">
        <v>126</v>
      </c>
      <c r="AE558" s="1">
        <v>41</v>
      </c>
      <c r="AF558" s="1" t="s">
        <v>88</v>
      </c>
      <c r="AG558" s="1">
        <v>5.3</v>
      </c>
      <c r="AH558" s="1" t="s">
        <v>2344</v>
      </c>
      <c r="AI558" s="1" t="s">
        <v>90</v>
      </c>
      <c r="AJ558" s="1" t="s">
        <v>91</v>
      </c>
      <c r="AK558" s="1" t="s">
        <v>92</v>
      </c>
      <c r="AL558" s="1" t="s">
        <v>72</v>
      </c>
      <c r="AM558" s="1" t="s">
        <v>217</v>
      </c>
      <c r="AN558" s="1" t="s">
        <v>72</v>
      </c>
      <c r="AO558" s="43" t="s">
        <v>2895</v>
      </c>
      <c r="AP558" s="1" t="s">
        <v>72</v>
      </c>
      <c r="AQ558" s="1" t="s">
        <v>72</v>
      </c>
      <c r="AR558" s="1" t="s">
        <v>220</v>
      </c>
      <c r="AS558" s="1" t="s">
        <v>72</v>
      </c>
      <c r="AT558" s="1" t="s">
        <v>72</v>
      </c>
      <c r="AU558" s="3">
        <v>44758</v>
      </c>
      <c r="AV558" s="4">
        <v>0.96875</v>
      </c>
      <c r="AW558" s="24">
        <v>1.0243055555555556</v>
      </c>
      <c r="AX558" s="4">
        <f t="shared" si="45"/>
        <v>5.555555555555558E-2</v>
      </c>
      <c r="AY558" s="4">
        <f t="shared" si="48"/>
        <v>8.1944444444444486E-2</v>
      </c>
      <c r="AZ558" s="4">
        <f t="shared" si="49"/>
        <v>0.51041666666666663</v>
      </c>
      <c r="BA558" s="1" t="s">
        <v>2896</v>
      </c>
      <c r="BB558" s="1" t="s">
        <v>2896</v>
      </c>
      <c r="BC558" s="1" t="s">
        <v>2382</v>
      </c>
      <c r="BD558" s="1">
        <v>15</v>
      </c>
      <c r="BE558" s="1" t="s">
        <v>742</v>
      </c>
      <c r="BF558" s="1" t="s">
        <v>75</v>
      </c>
      <c r="BG558" s="1" t="s">
        <v>75</v>
      </c>
      <c r="BH558" s="1" t="s">
        <v>88</v>
      </c>
      <c r="BI558" s="1" t="s">
        <v>96</v>
      </c>
      <c r="BJ558" s="1" t="s">
        <v>72</v>
      </c>
      <c r="BK558" s="1" t="s">
        <v>2321</v>
      </c>
      <c r="BL558" s="1" t="s">
        <v>2858</v>
      </c>
      <c r="BM558" s="1">
        <v>69</v>
      </c>
      <c r="BN558" s="1" t="s">
        <v>72</v>
      </c>
      <c r="BO558" s="1" t="s">
        <v>72</v>
      </c>
      <c r="BP558" s="1" t="s">
        <v>72</v>
      </c>
      <c r="BQ558" s="21" t="s">
        <v>99</v>
      </c>
      <c r="BR558" s="21" t="s">
        <v>100</v>
      </c>
    </row>
    <row r="559" spans="1:70" ht="20.45" customHeight="1">
      <c r="A559" s="1" t="s">
        <v>2897</v>
      </c>
      <c r="B559" s="1">
        <v>220179</v>
      </c>
      <c r="C559" s="1" t="s">
        <v>71</v>
      </c>
      <c r="D559" s="3">
        <v>44758</v>
      </c>
      <c r="E559" s="4">
        <v>0.51388888888888895</v>
      </c>
      <c r="F559" s="5">
        <v>44743</v>
      </c>
      <c r="G559" s="3">
        <v>44758</v>
      </c>
      <c r="H559" s="4">
        <v>0.94236111111111109</v>
      </c>
      <c r="I559" s="4">
        <f>H559-E559</f>
        <v>0.42847222222222214</v>
      </c>
      <c r="J559" s="1">
        <v>10</v>
      </c>
      <c r="K559" s="1" t="s">
        <v>1896</v>
      </c>
      <c r="L559" s="1" t="s">
        <v>2893</v>
      </c>
      <c r="M559" s="1" t="s">
        <v>75</v>
      </c>
      <c r="N559" s="1" t="s">
        <v>617</v>
      </c>
      <c r="O559" s="1" t="s">
        <v>77</v>
      </c>
      <c r="P559" s="1" t="s">
        <v>78</v>
      </c>
      <c r="Q559" s="1" t="s">
        <v>78</v>
      </c>
      <c r="R559" s="1" t="s">
        <v>1898</v>
      </c>
      <c r="S559" s="1" t="s">
        <v>1898</v>
      </c>
      <c r="T559" s="34" t="s">
        <v>72</v>
      </c>
      <c r="U559" s="75" t="s">
        <v>72</v>
      </c>
      <c r="V559" s="1" t="s">
        <v>80</v>
      </c>
      <c r="W559" s="1" t="s">
        <v>778</v>
      </c>
      <c r="X559" s="1" t="s">
        <v>779</v>
      </c>
      <c r="Y559" s="1" t="s">
        <v>780</v>
      </c>
      <c r="Z559" s="1" t="s">
        <v>84</v>
      </c>
      <c r="AA559" s="1" t="s">
        <v>72</v>
      </c>
      <c r="AB559" s="1" t="s">
        <v>140</v>
      </c>
      <c r="AC559" s="1" t="s">
        <v>140</v>
      </c>
      <c r="AD559" s="1" t="s">
        <v>126</v>
      </c>
      <c r="AE559" s="1">
        <v>41</v>
      </c>
      <c r="AF559" s="1" t="s">
        <v>88</v>
      </c>
      <c r="AG559" s="1">
        <v>5.3</v>
      </c>
      <c r="AH559" s="1" t="s">
        <v>2344</v>
      </c>
      <c r="AI559" s="1" t="s">
        <v>90</v>
      </c>
      <c r="AJ559" s="1" t="s">
        <v>91</v>
      </c>
      <c r="AK559" s="1" t="s">
        <v>92</v>
      </c>
      <c r="AL559" s="1" t="s">
        <v>72</v>
      </c>
      <c r="AM559" s="1" t="s">
        <v>217</v>
      </c>
      <c r="AN559" s="1" t="s">
        <v>72</v>
      </c>
      <c r="AO559" s="43" t="s">
        <v>2895</v>
      </c>
      <c r="AP559" s="1" t="s">
        <v>72</v>
      </c>
      <c r="AQ559" s="1" t="s">
        <v>72</v>
      </c>
      <c r="AR559" s="1" t="s">
        <v>220</v>
      </c>
      <c r="AS559" s="1" t="s">
        <v>72</v>
      </c>
      <c r="AT559" s="1" t="s">
        <v>72</v>
      </c>
      <c r="AU559" s="3">
        <v>44758</v>
      </c>
      <c r="AV559" s="4">
        <v>0.96875</v>
      </c>
      <c r="AW559" s="24">
        <v>1.0243055555555556</v>
      </c>
      <c r="AX559" s="4">
        <f t="shared" si="45"/>
        <v>5.555555555555558E-2</v>
      </c>
      <c r="AY559" s="4">
        <f t="shared" si="48"/>
        <v>8.1944444444444486E-2</v>
      </c>
      <c r="AZ559" s="4">
        <f t="shared" si="49"/>
        <v>0.51041666666666663</v>
      </c>
      <c r="BA559" s="1" t="s">
        <v>2896</v>
      </c>
      <c r="BB559" s="1" t="s">
        <v>2896</v>
      </c>
      <c r="BC559" s="1" t="s">
        <v>2382</v>
      </c>
      <c r="BD559" s="1">
        <v>15</v>
      </c>
      <c r="BE559" s="1" t="s">
        <v>742</v>
      </c>
      <c r="BF559" s="1" t="s">
        <v>75</v>
      </c>
      <c r="BG559" s="1" t="s">
        <v>75</v>
      </c>
      <c r="BH559" s="1" t="s">
        <v>88</v>
      </c>
      <c r="BI559" s="1" t="s">
        <v>96</v>
      </c>
      <c r="BJ559" s="1" t="s">
        <v>72</v>
      </c>
      <c r="BK559" s="1" t="s">
        <v>2898</v>
      </c>
      <c r="BL559" s="1" t="s">
        <v>2899</v>
      </c>
      <c r="BM559" s="1">
        <v>41</v>
      </c>
      <c r="BN559" s="1" t="s">
        <v>72</v>
      </c>
      <c r="BO559" s="1" t="s">
        <v>72</v>
      </c>
      <c r="BP559" s="1" t="s">
        <v>72</v>
      </c>
      <c r="BQ559" s="21" t="s">
        <v>99</v>
      </c>
      <c r="BR559" s="21" t="s">
        <v>100</v>
      </c>
    </row>
    <row r="560" spans="1:70" ht="20.45" customHeight="1">
      <c r="A560" s="1" t="s">
        <v>2900</v>
      </c>
      <c r="B560" s="1">
        <v>220180</v>
      </c>
      <c r="C560" s="1" t="s">
        <v>71</v>
      </c>
      <c r="D560" s="3">
        <v>44758</v>
      </c>
      <c r="E560" s="4">
        <v>0.59722222222222221</v>
      </c>
      <c r="F560" s="5">
        <v>44743</v>
      </c>
      <c r="G560" s="3">
        <v>44758</v>
      </c>
      <c r="H560" s="4">
        <v>0.94236111111111109</v>
      </c>
      <c r="I560" s="4">
        <f>H560-E560</f>
        <v>0.34513888888888888</v>
      </c>
      <c r="J560" s="1">
        <v>10</v>
      </c>
      <c r="K560" s="1" t="s">
        <v>1896</v>
      </c>
      <c r="L560" s="1" t="s">
        <v>2901</v>
      </c>
      <c r="M560" s="1" t="s">
        <v>75</v>
      </c>
      <c r="N560" s="1" t="s">
        <v>2597</v>
      </c>
      <c r="O560" s="1" t="s">
        <v>77</v>
      </c>
      <c r="P560" s="1" t="s">
        <v>78</v>
      </c>
      <c r="Q560" s="1" t="s">
        <v>78</v>
      </c>
      <c r="R560" s="1" t="s">
        <v>1898</v>
      </c>
      <c r="S560" s="1" t="s">
        <v>1898</v>
      </c>
      <c r="T560" s="34" t="s">
        <v>72</v>
      </c>
      <c r="U560" s="1" t="s">
        <v>2902</v>
      </c>
      <c r="V560" s="1" t="s">
        <v>80</v>
      </c>
      <c r="W560" s="1" t="s">
        <v>778</v>
      </c>
      <c r="X560" s="1" t="s">
        <v>779</v>
      </c>
      <c r="Y560" s="1" t="s">
        <v>780</v>
      </c>
      <c r="Z560" s="1" t="s">
        <v>84</v>
      </c>
      <c r="AA560" s="1" t="s">
        <v>72</v>
      </c>
      <c r="AB560" s="1" t="s">
        <v>140</v>
      </c>
      <c r="AC560" s="1" t="s">
        <v>140</v>
      </c>
      <c r="AD560" s="1" t="s">
        <v>126</v>
      </c>
      <c r="AE560" s="1">
        <v>66</v>
      </c>
      <c r="AF560" s="1" t="s">
        <v>88</v>
      </c>
      <c r="AG560" s="1">
        <v>5.3</v>
      </c>
      <c r="AH560" s="1" t="s">
        <v>2344</v>
      </c>
      <c r="AI560" s="1" t="s">
        <v>90</v>
      </c>
      <c r="AJ560" s="1" t="s">
        <v>91</v>
      </c>
      <c r="AK560" s="1" t="s">
        <v>92</v>
      </c>
      <c r="AL560" s="1" t="s">
        <v>72</v>
      </c>
      <c r="AM560" s="1" t="s">
        <v>254</v>
      </c>
      <c r="AN560" s="1" t="s">
        <v>72</v>
      </c>
      <c r="AO560" s="43" t="s">
        <v>2903</v>
      </c>
      <c r="AP560" s="1" t="s">
        <v>72</v>
      </c>
      <c r="AQ560" s="1" t="s">
        <v>72</v>
      </c>
      <c r="AR560" s="1" t="s">
        <v>220</v>
      </c>
      <c r="AS560" s="1" t="s">
        <v>72</v>
      </c>
      <c r="AT560" s="1" t="s">
        <v>72</v>
      </c>
      <c r="AU560" s="3">
        <v>44758</v>
      </c>
      <c r="AV560" s="4">
        <v>0.96875</v>
      </c>
      <c r="AW560" s="24">
        <v>1.0222222222222224</v>
      </c>
      <c r="AX560" s="4">
        <f t="shared" si="45"/>
        <v>5.3472222222222365E-2</v>
      </c>
      <c r="AY560" s="4">
        <f t="shared" si="48"/>
        <v>7.9861111111111271E-2</v>
      </c>
      <c r="AZ560" s="4">
        <f t="shared" si="49"/>
        <v>0.42500000000000016</v>
      </c>
      <c r="BA560" s="1" t="s">
        <v>2904</v>
      </c>
      <c r="BB560" s="1" t="s">
        <v>2904</v>
      </c>
      <c r="BC560" s="1" t="s">
        <v>2382</v>
      </c>
      <c r="BD560" s="1">
        <v>15</v>
      </c>
      <c r="BE560" s="1" t="s">
        <v>742</v>
      </c>
      <c r="BF560" s="1" t="s">
        <v>75</v>
      </c>
      <c r="BG560" s="1" t="s">
        <v>75</v>
      </c>
      <c r="BH560" s="1" t="s">
        <v>88</v>
      </c>
      <c r="BI560" s="1" t="s">
        <v>96</v>
      </c>
      <c r="BJ560" s="1" t="s">
        <v>72</v>
      </c>
      <c r="BK560" s="1" t="s">
        <v>2321</v>
      </c>
      <c r="BL560" s="1" t="s">
        <v>2858</v>
      </c>
      <c r="BM560" s="1">
        <v>69</v>
      </c>
      <c r="BN560" s="1" t="s">
        <v>72</v>
      </c>
      <c r="BO560" s="1" t="s">
        <v>72</v>
      </c>
      <c r="BP560" s="1" t="s">
        <v>72</v>
      </c>
      <c r="BQ560" s="21" t="s">
        <v>99</v>
      </c>
      <c r="BR560" s="21" t="s">
        <v>100</v>
      </c>
    </row>
    <row r="561" spans="1:70" ht="20.45" customHeight="1">
      <c r="A561" s="1" t="s">
        <v>2905</v>
      </c>
      <c r="B561" s="1">
        <v>220180</v>
      </c>
      <c r="C561" s="1" t="s">
        <v>71</v>
      </c>
      <c r="D561" s="3">
        <v>44758</v>
      </c>
      <c r="E561" s="4">
        <v>0.59722222222222221</v>
      </c>
      <c r="F561" s="5">
        <v>44743</v>
      </c>
      <c r="G561" s="3">
        <v>44758</v>
      </c>
      <c r="H561" s="4">
        <v>0.94236111111111109</v>
      </c>
      <c r="I561" s="4">
        <f t="shared" si="44"/>
        <v>0.34513888888888888</v>
      </c>
      <c r="J561" s="1">
        <v>10</v>
      </c>
      <c r="K561" s="1" t="s">
        <v>1896</v>
      </c>
      <c r="L561" s="1" t="s">
        <v>2901</v>
      </c>
      <c r="M561" s="1" t="s">
        <v>75</v>
      </c>
      <c r="N561" s="1" t="s">
        <v>617</v>
      </c>
      <c r="O561" s="1" t="s">
        <v>77</v>
      </c>
      <c r="P561" s="1" t="s">
        <v>78</v>
      </c>
      <c r="Q561" s="1" t="s">
        <v>78</v>
      </c>
      <c r="R561" s="1" t="s">
        <v>1898</v>
      </c>
      <c r="S561" s="1" t="s">
        <v>1898</v>
      </c>
      <c r="T561" s="34" t="s">
        <v>72</v>
      </c>
      <c r="U561" s="75" t="s">
        <v>72</v>
      </c>
      <c r="V561" s="1" t="s">
        <v>80</v>
      </c>
      <c r="W561" s="1" t="s">
        <v>778</v>
      </c>
      <c r="X561" s="1" t="s">
        <v>779</v>
      </c>
      <c r="Y561" s="1" t="s">
        <v>780</v>
      </c>
      <c r="Z561" s="1" t="s">
        <v>84</v>
      </c>
      <c r="AA561" s="1" t="s">
        <v>72</v>
      </c>
      <c r="AB561" s="1" t="s">
        <v>140</v>
      </c>
      <c r="AC561" s="1" t="s">
        <v>140</v>
      </c>
      <c r="AD561" s="1" t="s">
        <v>126</v>
      </c>
      <c r="AE561" s="1">
        <v>66</v>
      </c>
      <c r="AF561" s="1" t="s">
        <v>88</v>
      </c>
      <c r="AG561" s="1">
        <v>5.3</v>
      </c>
      <c r="AH561" s="1" t="s">
        <v>2344</v>
      </c>
      <c r="AI561" s="1" t="s">
        <v>90</v>
      </c>
      <c r="AJ561" s="1" t="s">
        <v>91</v>
      </c>
      <c r="AK561" s="1" t="s">
        <v>92</v>
      </c>
      <c r="AL561" s="1" t="s">
        <v>72</v>
      </c>
      <c r="AM561" s="1" t="s">
        <v>254</v>
      </c>
      <c r="AN561" s="1" t="s">
        <v>72</v>
      </c>
      <c r="AO561" s="43" t="s">
        <v>2903</v>
      </c>
      <c r="AP561" s="1" t="s">
        <v>72</v>
      </c>
      <c r="AQ561" s="1" t="s">
        <v>72</v>
      </c>
      <c r="AR561" s="1" t="s">
        <v>220</v>
      </c>
      <c r="AS561" s="1" t="s">
        <v>72</v>
      </c>
      <c r="AT561" s="1" t="s">
        <v>72</v>
      </c>
      <c r="AU561" s="3">
        <v>44758</v>
      </c>
      <c r="AV561" s="4">
        <v>0.96875</v>
      </c>
      <c r="AW561" s="24">
        <v>1.0243055555555556</v>
      </c>
      <c r="AX561" s="4">
        <f t="shared" si="45"/>
        <v>5.555555555555558E-2</v>
      </c>
      <c r="AY561" s="4">
        <f t="shared" si="48"/>
        <v>8.1944444444444486E-2</v>
      </c>
      <c r="AZ561" s="4">
        <f t="shared" si="49"/>
        <v>0.42708333333333337</v>
      </c>
      <c r="BA561" s="1" t="s">
        <v>2906</v>
      </c>
      <c r="BB561" s="1" t="s">
        <v>2906</v>
      </c>
      <c r="BC561" s="1" t="s">
        <v>1794</v>
      </c>
      <c r="BD561" s="1">
        <v>15</v>
      </c>
      <c r="BE561" s="1" t="s">
        <v>742</v>
      </c>
      <c r="BF561" s="1" t="s">
        <v>75</v>
      </c>
      <c r="BG561" s="1" t="s">
        <v>75</v>
      </c>
      <c r="BH561" s="1" t="s">
        <v>88</v>
      </c>
      <c r="BI561" s="1" t="s">
        <v>96</v>
      </c>
      <c r="BJ561" s="1" t="s">
        <v>72</v>
      </c>
      <c r="BK561" s="1" t="s">
        <v>2907</v>
      </c>
      <c r="BL561" s="1" t="s">
        <v>2899</v>
      </c>
      <c r="BM561" s="1">
        <v>41</v>
      </c>
      <c r="BN561" s="1" t="s">
        <v>72</v>
      </c>
      <c r="BO561" s="1" t="s">
        <v>72</v>
      </c>
      <c r="BP561" s="1" t="s">
        <v>72</v>
      </c>
      <c r="BQ561" s="21" t="s">
        <v>99</v>
      </c>
      <c r="BR561" s="21" t="s">
        <v>100</v>
      </c>
    </row>
    <row r="562" spans="1:70" ht="20.45" customHeight="1">
      <c r="A562" s="1" t="s">
        <v>2908</v>
      </c>
      <c r="B562" s="1">
        <v>220181</v>
      </c>
      <c r="C562" s="1" t="s">
        <v>71</v>
      </c>
      <c r="D562" s="3">
        <v>44760</v>
      </c>
      <c r="E562" s="4">
        <v>0.44166666666666665</v>
      </c>
      <c r="F562" s="5">
        <v>44743</v>
      </c>
      <c r="G562" s="3">
        <v>44760</v>
      </c>
      <c r="H562" s="4">
        <v>0.54583333333333328</v>
      </c>
      <c r="I562" s="4">
        <f>H562-E562</f>
        <v>0.10416666666666663</v>
      </c>
      <c r="J562" s="1">
        <v>6</v>
      </c>
      <c r="K562" s="1" t="s">
        <v>1896</v>
      </c>
      <c r="L562" s="1" t="s">
        <v>2909</v>
      </c>
      <c r="M562" s="1" t="s">
        <v>75</v>
      </c>
      <c r="N562" s="1" t="s">
        <v>2597</v>
      </c>
      <c r="O562" s="1" t="s">
        <v>77</v>
      </c>
      <c r="P562" s="1" t="s">
        <v>78</v>
      </c>
      <c r="Q562" s="1" t="s">
        <v>78</v>
      </c>
      <c r="R562" s="1" t="s">
        <v>1898</v>
      </c>
      <c r="S562" s="1" t="s">
        <v>1898</v>
      </c>
      <c r="T562" s="34" t="s">
        <v>72</v>
      </c>
      <c r="U562" s="1" t="s">
        <v>2910</v>
      </c>
      <c r="V562" s="1" t="s">
        <v>1900</v>
      </c>
      <c r="W562" s="1" t="s">
        <v>813</v>
      </c>
      <c r="X562" s="1" t="s">
        <v>813</v>
      </c>
      <c r="Y562" s="1" t="s">
        <v>814</v>
      </c>
      <c r="Z562" s="1" t="s">
        <v>84</v>
      </c>
      <c r="AA562" s="1" t="s">
        <v>72</v>
      </c>
      <c r="AB562" s="1" t="s">
        <v>124</v>
      </c>
      <c r="AC562" s="1" t="s">
        <v>2067</v>
      </c>
      <c r="AD562" s="1" t="s">
        <v>87</v>
      </c>
      <c r="AE562" s="1">
        <v>65</v>
      </c>
      <c r="AF562" s="1" t="s">
        <v>88</v>
      </c>
      <c r="AG562" s="1">
        <v>4.5</v>
      </c>
      <c r="AH562" s="1" t="s">
        <v>954</v>
      </c>
      <c r="AI562" s="1" t="s">
        <v>90</v>
      </c>
      <c r="AJ562" s="1" t="s">
        <v>91</v>
      </c>
      <c r="AK562" s="1" t="s">
        <v>92</v>
      </c>
      <c r="AL562" s="1" t="s">
        <v>72</v>
      </c>
      <c r="AM562" s="1" t="s">
        <v>217</v>
      </c>
      <c r="AN562" s="1">
        <v>2</v>
      </c>
      <c r="AO562" s="21" t="s">
        <v>2288</v>
      </c>
      <c r="AP562" s="1" t="s">
        <v>72</v>
      </c>
      <c r="AQ562" s="1" t="s">
        <v>72</v>
      </c>
      <c r="AR562" s="1" t="s">
        <v>220</v>
      </c>
      <c r="AS562" s="1" t="s">
        <v>72</v>
      </c>
      <c r="AT562" s="1" t="s">
        <v>72</v>
      </c>
      <c r="AU562" s="3">
        <v>44760</v>
      </c>
      <c r="AV562" s="4">
        <v>0.58333333333333337</v>
      </c>
      <c r="AW562" s="4">
        <v>0.66666666666666663</v>
      </c>
      <c r="AX562" s="4">
        <f t="shared" si="45"/>
        <v>8.3333333333333259E-2</v>
      </c>
      <c r="AY562" s="4">
        <f t="shared" si="48"/>
        <v>0.12083333333333335</v>
      </c>
      <c r="AZ562" s="4">
        <f t="shared" si="49"/>
        <v>0.22499999999999998</v>
      </c>
      <c r="BA562" s="1" t="s">
        <v>2422</v>
      </c>
      <c r="BB562" s="1" t="s">
        <v>2422</v>
      </c>
      <c r="BC562" s="1" t="s">
        <v>1794</v>
      </c>
      <c r="BD562" s="1">
        <v>15</v>
      </c>
      <c r="BE562" s="1" t="s">
        <v>2911</v>
      </c>
      <c r="BF562" s="1" t="s">
        <v>88</v>
      </c>
      <c r="BG562" s="1" t="s">
        <v>88</v>
      </c>
      <c r="BH562" s="1" t="s">
        <v>88</v>
      </c>
      <c r="BI562" s="1" t="s">
        <v>96</v>
      </c>
      <c r="BJ562" s="1" t="s">
        <v>72</v>
      </c>
      <c r="BK562" s="1" t="s">
        <v>2321</v>
      </c>
      <c r="BL562" s="1" t="s">
        <v>2858</v>
      </c>
      <c r="BM562" s="1">
        <v>49</v>
      </c>
      <c r="BN562" s="1" t="s">
        <v>72</v>
      </c>
      <c r="BO562" s="1" t="s">
        <v>72</v>
      </c>
      <c r="BP562" s="1" t="s">
        <v>72</v>
      </c>
      <c r="BQ562" s="21" t="s">
        <v>99</v>
      </c>
      <c r="BR562" s="21" t="s">
        <v>100</v>
      </c>
    </row>
    <row r="563" spans="1:70" ht="20.45" customHeight="1">
      <c r="A563" s="1" t="s">
        <v>2912</v>
      </c>
      <c r="B563" s="1">
        <v>220181</v>
      </c>
      <c r="C563" s="1" t="s">
        <v>71</v>
      </c>
      <c r="D563" s="3">
        <v>44760</v>
      </c>
      <c r="E563" s="4">
        <v>0.44166666666666665</v>
      </c>
      <c r="F563" s="5">
        <v>44743</v>
      </c>
      <c r="G563" s="3">
        <v>44760</v>
      </c>
      <c r="H563" s="4">
        <v>0.54583333333333328</v>
      </c>
      <c r="I563" s="4">
        <f t="shared" si="44"/>
        <v>0.10416666666666663</v>
      </c>
      <c r="J563" s="1">
        <v>6</v>
      </c>
      <c r="K563" s="1" t="s">
        <v>1896</v>
      </c>
      <c r="L563" s="1" t="s">
        <v>2909</v>
      </c>
      <c r="M563" s="1" t="s">
        <v>75</v>
      </c>
      <c r="N563" s="1" t="s">
        <v>617</v>
      </c>
      <c r="O563" s="1" t="s">
        <v>77</v>
      </c>
      <c r="P563" s="1" t="s">
        <v>78</v>
      </c>
      <c r="Q563" s="1" t="s">
        <v>78</v>
      </c>
      <c r="R563" s="1" t="s">
        <v>1898</v>
      </c>
      <c r="S563" s="1" t="s">
        <v>1898</v>
      </c>
      <c r="T563" s="34" t="s">
        <v>72</v>
      </c>
      <c r="U563" s="75" t="s">
        <v>72</v>
      </c>
      <c r="V563" s="1" t="s">
        <v>1900</v>
      </c>
      <c r="W563" s="1" t="s">
        <v>813</v>
      </c>
      <c r="X563" s="1" t="s">
        <v>813</v>
      </c>
      <c r="Y563" s="1" t="s">
        <v>814</v>
      </c>
      <c r="Z563" s="1" t="s">
        <v>84</v>
      </c>
      <c r="AA563" s="1" t="s">
        <v>72</v>
      </c>
      <c r="AB563" s="1" t="s">
        <v>124</v>
      </c>
      <c r="AC563" s="1" t="s">
        <v>2067</v>
      </c>
      <c r="AD563" s="1" t="s">
        <v>87</v>
      </c>
      <c r="AE563" s="1">
        <v>65</v>
      </c>
      <c r="AF563" s="1" t="s">
        <v>88</v>
      </c>
      <c r="AG563" s="1">
        <v>4.5</v>
      </c>
      <c r="AH563" s="1" t="s">
        <v>954</v>
      </c>
      <c r="AI563" s="1" t="s">
        <v>90</v>
      </c>
      <c r="AJ563" s="1" t="s">
        <v>91</v>
      </c>
      <c r="AK563" s="1" t="s">
        <v>92</v>
      </c>
      <c r="AL563" s="1" t="s">
        <v>72</v>
      </c>
      <c r="AM563" s="1" t="s">
        <v>217</v>
      </c>
      <c r="AN563" s="1">
        <v>2</v>
      </c>
      <c r="AO563" s="21" t="s">
        <v>2288</v>
      </c>
      <c r="AP563" s="1" t="s">
        <v>72</v>
      </c>
      <c r="AQ563" s="1" t="s">
        <v>72</v>
      </c>
      <c r="AR563" s="1" t="s">
        <v>220</v>
      </c>
      <c r="AS563" s="1" t="s">
        <v>72</v>
      </c>
      <c r="AT563" s="1" t="s">
        <v>72</v>
      </c>
      <c r="AU563" s="3">
        <v>44760</v>
      </c>
      <c r="AV563" s="4">
        <v>0.58333333333333337</v>
      </c>
      <c r="AW563" s="4">
        <v>0.66666666666666663</v>
      </c>
      <c r="AX563" s="4">
        <f t="shared" si="45"/>
        <v>8.3333333333333259E-2</v>
      </c>
      <c r="AY563" s="4">
        <f t="shared" si="48"/>
        <v>0.12083333333333335</v>
      </c>
      <c r="AZ563" s="4">
        <f t="shared" si="49"/>
        <v>0.22499999999999998</v>
      </c>
      <c r="BA563" s="1" t="s">
        <v>2422</v>
      </c>
      <c r="BB563" s="1" t="s">
        <v>2422</v>
      </c>
      <c r="BC563" s="1" t="s">
        <v>2260</v>
      </c>
      <c r="BD563" s="1">
        <v>15</v>
      </c>
      <c r="BE563" s="1" t="s">
        <v>95</v>
      </c>
      <c r="BF563" s="1" t="s">
        <v>88</v>
      </c>
      <c r="BG563" s="1" t="s">
        <v>88</v>
      </c>
      <c r="BH563" s="1" t="s">
        <v>88</v>
      </c>
      <c r="BI563" s="1" t="s">
        <v>96</v>
      </c>
      <c r="BJ563" s="1" t="s">
        <v>72</v>
      </c>
      <c r="BK563" s="1" t="s">
        <v>2913</v>
      </c>
      <c r="BL563" s="1" t="s">
        <v>2899</v>
      </c>
      <c r="BM563" s="1">
        <v>21</v>
      </c>
      <c r="BN563" s="1" t="s">
        <v>72</v>
      </c>
      <c r="BO563" s="1" t="s">
        <v>72</v>
      </c>
      <c r="BP563" s="1" t="s">
        <v>72</v>
      </c>
      <c r="BQ563" s="21" t="s">
        <v>99</v>
      </c>
      <c r="BR563" s="21" t="s">
        <v>100</v>
      </c>
    </row>
    <row r="564" spans="1:70" ht="20.45" customHeight="1">
      <c r="A564" s="1" t="s">
        <v>2914</v>
      </c>
      <c r="B564" s="1">
        <v>220182</v>
      </c>
      <c r="C564" s="1" t="s">
        <v>71</v>
      </c>
      <c r="D564" s="3">
        <v>44760</v>
      </c>
      <c r="E564" s="4">
        <v>0.47222222222222227</v>
      </c>
      <c r="F564" s="5">
        <v>44743</v>
      </c>
      <c r="G564" s="3">
        <v>44760</v>
      </c>
      <c r="H564" s="4">
        <v>0.83263888888888893</v>
      </c>
      <c r="I564" s="4">
        <f t="shared" si="44"/>
        <v>0.36041666666666666</v>
      </c>
      <c r="J564" s="1">
        <v>10</v>
      </c>
      <c r="K564" s="1" t="s">
        <v>1896</v>
      </c>
      <c r="L564" s="1" t="s">
        <v>2915</v>
      </c>
      <c r="M564" s="1" t="s">
        <v>75</v>
      </c>
      <c r="N564" s="1" t="s">
        <v>2597</v>
      </c>
      <c r="O564" s="1" t="s">
        <v>77</v>
      </c>
      <c r="P564" s="1" t="s">
        <v>78</v>
      </c>
      <c r="Q564" s="1" t="s">
        <v>78</v>
      </c>
      <c r="R564" s="1" t="s">
        <v>1898</v>
      </c>
      <c r="S564" s="1" t="s">
        <v>1927</v>
      </c>
      <c r="T564" s="34" t="s">
        <v>72</v>
      </c>
      <c r="U564" s="1" t="s">
        <v>2916</v>
      </c>
      <c r="V564" s="1" t="s">
        <v>80</v>
      </c>
      <c r="W564" s="1" t="s">
        <v>778</v>
      </c>
      <c r="X564" s="1" t="s">
        <v>779</v>
      </c>
      <c r="Y564" s="1" t="s">
        <v>780</v>
      </c>
      <c r="Z564" s="1" t="s">
        <v>84</v>
      </c>
      <c r="AA564" s="1" t="s">
        <v>72</v>
      </c>
      <c r="AB564" s="1" t="s">
        <v>104</v>
      </c>
      <c r="AC564" s="1"/>
      <c r="AD564" s="1" t="s">
        <v>87</v>
      </c>
      <c r="AE564" s="1">
        <v>63</v>
      </c>
      <c r="AF564" s="1" t="s">
        <v>88</v>
      </c>
      <c r="AG564" s="1">
        <v>5.3</v>
      </c>
      <c r="AH564" s="1" t="s">
        <v>414</v>
      </c>
      <c r="AI564" s="1" t="s">
        <v>90</v>
      </c>
      <c r="AJ564" s="1" t="s">
        <v>91</v>
      </c>
      <c r="AK564" s="1" t="s">
        <v>92</v>
      </c>
      <c r="AL564" s="1" t="s">
        <v>72</v>
      </c>
      <c r="AM564" s="1" t="s">
        <v>244</v>
      </c>
      <c r="AN564" s="1" t="s">
        <v>72</v>
      </c>
      <c r="AO564" s="43" t="s">
        <v>2917</v>
      </c>
      <c r="AP564" s="1" t="s">
        <v>72</v>
      </c>
      <c r="AQ564" s="1" t="s">
        <v>72</v>
      </c>
      <c r="AR564" s="1" t="s">
        <v>220</v>
      </c>
      <c r="AS564" s="1" t="s">
        <v>72</v>
      </c>
      <c r="AT564" s="1" t="s">
        <v>72</v>
      </c>
      <c r="AU564" s="3">
        <v>44760</v>
      </c>
      <c r="AV564" s="4">
        <v>0.84722222222222221</v>
      </c>
      <c r="AW564" s="4">
        <v>0.88194444444444453</v>
      </c>
      <c r="AX564" s="4">
        <f t="shared" si="45"/>
        <v>3.4722222222222321E-2</v>
      </c>
      <c r="AY564" s="4">
        <f t="shared" si="48"/>
        <v>4.9305555555555602E-2</v>
      </c>
      <c r="AZ564" s="4">
        <f t="shared" si="49"/>
        <v>0.40972222222222227</v>
      </c>
      <c r="BA564" s="1" t="s">
        <v>2918</v>
      </c>
      <c r="BB564" s="1" t="s">
        <v>2918</v>
      </c>
      <c r="BC564" s="1" t="s">
        <v>1794</v>
      </c>
      <c r="BD564" s="1">
        <v>15</v>
      </c>
      <c r="BE564" s="1" t="s">
        <v>95</v>
      </c>
      <c r="BF564" s="1" t="s">
        <v>72</v>
      </c>
      <c r="BG564" s="1" t="s">
        <v>72</v>
      </c>
      <c r="BH564" s="1" t="s">
        <v>88</v>
      </c>
      <c r="BI564" s="1" t="s">
        <v>79</v>
      </c>
      <c r="BJ564" s="1" t="s">
        <v>72</v>
      </c>
      <c r="BK564" s="1" t="s">
        <v>2321</v>
      </c>
      <c r="BL564" s="1" t="s">
        <v>2858</v>
      </c>
      <c r="BM564" s="1">
        <v>49</v>
      </c>
      <c r="BN564" s="1" t="s">
        <v>72</v>
      </c>
      <c r="BO564" s="1" t="s">
        <v>72</v>
      </c>
      <c r="BP564" s="1" t="s">
        <v>72</v>
      </c>
      <c r="BQ564" s="1" t="s">
        <v>160</v>
      </c>
      <c r="BR564" s="1" t="s">
        <v>768</v>
      </c>
    </row>
    <row r="565" spans="1:70" ht="20.45" customHeight="1">
      <c r="A565" s="1" t="s">
        <v>2919</v>
      </c>
      <c r="B565" s="1">
        <v>220183</v>
      </c>
      <c r="C565" s="1" t="s">
        <v>71</v>
      </c>
      <c r="D565" s="3">
        <v>44761</v>
      </c>
      <c r="E565" s="4">
        <v>0.51180555555555551</v>
      </c>
      <c r="F565" s="5">
        <v>44743</v>
      </c>
      <c r="G565" s="3">
        <v>44761</v>
      </c>
      <c r="H565" s="4">
        <v>0.56874999999999998</v>
      </c>
      <c r="I565" s="4">
        <f t="shared" si="44"/>
        <v>5.6944444444444464E-2</v>
      </c>
      <c r="J565" s="1">
        <v>10</v>
      </c>
      <c r="K565" s="1" t="s">
        <v>1896</v>
      </c>
      <c r="L565" s="1" t="s">
        <v>2920</v>
      </c>
      <c r="M565" s="1" t="s">
        <v>75</v>
      </c>
      <c r="N565" s="1" t="s">
        <v>2597</v>
      </c>
      <c r="O565" s="1" t="s">
        <v>77</v>
      </c>
      <c r="P565" s="1" t="s">
        <v>78</v>
      </c>
      <c r="Q565" s="1" t="s">
        <v>78</v>
      </c>
      <c r="R565" s="1" t="s">
        <v>1898</v>
      </c>
      <c r="S565" s="1" t="s">
        <v>1927</v>
      </c>
      <c r="T565" s="34" t="s">
        <v>72</v>
      </c>
      <c r="U565" s="1" t="s">
        <v>2921</v>
      </c>
      <c r="V565" s="1" t="s">
        <v>1900</v>
      </c>
      <c r="W565" s="1" t="s">
        <v>813</v>
      </c>
      <c r="X565" s="1" t="s">
        <v>813</v>
      </c>
      <c r="Y565" s="1" t="s">
        <v>814</v>
      </c>
      <c r="Z565" s="1" t="s">
        <v>84</v>
      </c>
      <c r="AA565" s="1" t="s">
        <v>72</v>
      </c>
      <c r="AB565" s="1" t="s">
        <v>140</v>
      </c>
      <c r="AC565" s="1" t="s">
        <v>141</v>
      </c>
      <c r="AD565" s="1" t="s">
        <v>126</v>
      </c>
      <c r="AE565" s="1">
        <v>54</v>
      </c>
      <c r="AF565" s="1" t="s">
        <v>88</v>
      </c>
      <c r="AG565" s="1">
        <v>2.9</v>
      </c>
      <c r="AH565" s="1" t="s">
        <v>954</v>
      </c>
      <c r="AI565" s="1" t="s">
        <v>90</v>
      </c>
      <c r="AJ565" s="1" t="s">
        <v>91</v>
      </c>
      <c r="AK565" s="1" t="s">
        <v>92</v>
      </c>
      <c r="AL565" s="1" t="s">
        <v>72</v>
      </c>
      <c r="AM565" s="1" t="s">
        <v>217</v>
      </c>
      <c r="AN565" s="1">
        <v>3</v>
      </c>
      <c r="AO565" s="21" t="s">
        <v>2922</v>
      </c>
      <c r="AP565" s="1" t="s">
        <v>72</v>
      </c>
      <c r="AQ565" s="1" t="s">
        <v>72</v>
      </c>
      <c r="AR565" s="1" t="s">
        <v>220</v>
      </c>
      <c r="AS565" s="1" t="s">
        <v>72</v>
      </c>
      <c r="AT565" s="1" t="s">
        <v>72</v>
      </c>
      <c r="AU565" s="3">
        <v>44761</v>
      </c>
      <c r="AV565" s="4">
        <v>0.59027777777777779</v>
      </c>
      <c r="AW565" s="4" t="s">
        <v>72</v>
      </c>
      <c r="AX565" s="4" t="s">
        <v>72</v>
      </c>
      <c r="AY565" s="4" t="s">
        <v>72</v>
      </c>
      <c r="AZ565" s="6" t="s">
        <v>72</v>
      </c>
      <c r="BA565" s="1" t="s">
        <v>72</v>
      </c>
      <c r="BB565" s="1" t="s">
        <v>72</v>
      </c>
      <c r="BC565" s="1" t="s">
        <v>72</v>
      </c>
      <c r="BD565" s="1">
        <v>15</v>
      </c>
      <c r="BE565" s="1" t="s">
        <v>72</v>
      </c>
      <c r="BF565" s="1" t="s">
        <v>75</v>
      </c>
      <c r="BG565" s="1" t="s">
        <v>75</v>
      </c>
      <c r="BH565" s="1" t="s">
        <v>88</v>
      </c>
      <c r="BI565" s="1" t="s">
        <v>79</v>
      </c>
      <c r="BJ565" s="1" t="s">
        <v>72</v>
      </c>
      <c r="BK565" s="6" t="s">
        <v>72</v>
      </c>
      <c r="BL565" s="6" t="s">
        <v>72</v>
      </c>
      <c r="BM565" s="6" t="s">
        <v>72</v>
      </c>
      <c r="BN565" s="6" t="s">
        <v>72</v>
      </c>
      <c r="BO565" s="6" t="s">
        <v>72</v>
      </c>
      <c r="BP565" s="6" t="s">
        <v>72</v>
      </c>
      <c r="BQ565" s="1" t="s">
        <v>160</v>
      </c>
      <c r="BR565" s="1" t="s">
        <v>768</v>
      </c>
    </row>
    <row r="566" spans="1:70" ht="20.45" customHeight="1">
      <c r="A566" s="1" t="s">
        <v>2923</v>
      </c>
      <c r="B566" s="1">
        <v>220184</v>
      </c>
      <c r="C566" s="1" t="s">
        <v>71</v>
      </c>
      <c r="D566" s="3">
        <v>44761</v>
      </c>
      <c r="E566" s="4">
        <v>0.62222222222222223</v>
      </c>
      <c r="F566" s="5">
        <v>44743</v>
      </c>
      <c r="G566" s="3">
        <v>44761</v>
      </c>
      <c r="H566" s="4">
        <v>0.67361111111111116</v>
      </c>
      <c r="I566" s="4">
        <f>H566-E566</f>
        <v>5.1388888888888928E-2</v>
      </c>
      <c r="J566" s="1">
        <v>6</v>
      </c>
      <c r="K566" s="1" t="s">
        <v>2302</v>
      </c>
      <c r="L566" s="1" t="s">
        <v>2924</v>
      </c>
      <c r="M566" s="1" t="s">
        <v>75</v>
      </c>
      <c r="N566" s="1" t="s">
        <v>208</v>
      </c>
      <c r="O566" s="1" t="s">
        <v>77</v>
      </c>
      <c r="P566" s="1" t="s">
        <v>78</v>
      </c>
      <c r="Q566" s="1" t="s">
        <v>78</v>
      </c>
      <c r="R566" s="1" t="s">
        <v>1898</v>
      </c>
      <c r="S566" s="1" t="s">
        <v>1927</v>
      </c>
      <c r="T566" s="34" t="s">
        <v>72</v>
      </c>
      <c r="U566" s="1" t="s">
        <v>2925</v>
      </c>
      <c r="V566" s="1" t="s">
        <v>2306</v>
      </c>
      <c r="W566" s="1" t="s">
        <v>2307</v>
      </c>
      <c r="X566" s="1" t="s">
        <v>2307</v>
      </c>
      <c r="Y566" s="1" t="s">
        <v>2926</v>
      </c>
      <c r="Z566" s="1" t="s">
        <v>291</v>
      </c>
      <c r="AA566" s="1" t="s">
        <v>72</v>
      </c>
      <c r="AB566" s="1" t="s">
        <v>292</v>
      </c>
      <c r="AC566" s="1" t="s">
        <v>2927</v>
      </c>
      <c r="AD566" s="1" t="s">
        <v>126</v>
      </c>
      <c r="AE566" s="1">
        <v>54</v>
      </c>
      <c r="AF566" s="1" t="s">
        <v>88</v>
      </c>
      <c r="AG566" s="1">
        <v>2.5</v>
      </c>
      <c r="AH566" s="1" t="s">
        <v>954</v>
      </c>
      <c r="AI566" s="1" t="s">
        <v>90</v>
      </c>
      <c r="AJ566" s="1" t="s">
        <v>91</v>
      </c>
      <c r="AK566" s="1" t="s">
        <v>92</v>
      </c>
      <c r="AL566" s="1" t="s">
        <v>72</v>
      </c>
      <c r="AM566" s="1" t="s">
        <v>254</v>
      </c>
      <c r="AN566" s="1">
        <v>3</v>
      </c>
      <c r="AO566" s="1" t="s">
        <v>2928</v>
      </c>
      <c r="AP566" s="1" t="s">
        <v>72</v>
      </c>
      <c r="AQ566" s="1" t="s">
        <v>72</v>
      </c>
      <c r="AR566" s="1" t="s">
        <v>2929</v>
      </c>
      <c r="AS566" s="1" t="s">
        <v>72</v>
      </c>
      <c r="AT566" s="1" t="s">
        <v>72</v>
      </c>
      <c r="AU566" s="3">
        <v>44761</v>
      </c>
      <c r="AV566" s="4">
        <v>0.68819444444444444</v>
      </c>
      <c r="AW566" s="4">
        <v>0.72916666666666663</v>
      </c>
      <c r="AX566" s="4">
        <f t="shared" ref="AX566:AX574" si="50">AW566-AV566</f>
        <v>4.0972222222222188E-2</v>
      </c>
      <c r="AY566" s="4">
        <f t="shared" ref="AY566:AY574" si="51">AW566-H566</f>
        <v>5.5555555555555469E-2</v>
      </c>
      <c r="AZ566" s="4">
        <f t="shared" ref="AZ566:AZ574" si="52">AW566-E566</f>
        <v>0.1069444444444444</v>
      </c>
      <c r="BA566" s="1" t="s">
        <v>2930</v>
      </c>
      <c r="BB566" s="1" t="s">
        <v>2930</v>
      </c>
      <c r="BC566" s="1" t="s">
        <v>1794</v>
      </c>
      <c r="BD566" s="1">
        <v>15</v>
      </c>
      <c r="BE566" s="1" t="s">
        <v>742</v>
      </c>
      <c r="BF566" s="1" t="s">
        <v>72</v>
      </c>
      <c r="BG566" s="1" t="s">
        <v>72</v>
      </c>
      <c r="BH566" s="1" t="s">
        <v>88</v>
      </c>
      <c r="BI566" s="1" t="s">
        <v>79</v>
      </c>
      <c r="BJ566" s="1" t="s">
        <v>72</v>
      </c>
      <c r="BK566" s="1" t="s">
        <v>72</v>
      </c>
      <c r="BL566" s="1" t="s">
        <v>2931</v>
      </c>
      <c r="BM566" s="1">
        <v>119</v>
      </c>
      <c r="BN566" s="1" t="s">
        <v>72</v>
      </c>
      <c r="BO566" s="1" t="s">
        <v>72</v>
      </c>
      <c r="BP566" s="1" t="s">
        <v>72</v>
      </c>
      <c r="BQ566" s="1" t="s">
        <v>160</v>
      </c>
      <c r="BR566" s="1" t="s">
        <v>2932</v>
      </c>
    </row>
    <row r="567" spans="1:70" ht="20.45" customHeight="1">
      <c r="A567" s="1" t="s">
        <v>2933</v>
      </c>
      <c r="B567" s="1">
        <v>220184</v>
      </c>
      <c r="C567" s="1" t="s">
        <v>71</v>
      </c>
      <c r="D567" s="3">
        <v>44761</v>
      </c>
      <c r="E567" s="4">
        <v>0.62222222222222223</v>
      </c>
      <c r="F567" s="5">
        <v>44743</v>
      </c>
      <c r="G567" s="3">
        <v>44761</v>
      </c>
      <c r="H567" s="4">
        <v>0.67361111111111116</v>
      </c>
      <c r="I567" s="4">
        <f t="shared" si="44"/>
        <v>5.1388888888888928E-2</v>
      </c>
      <c r="J567" s="1">
        <v>6</v>
      </c>
      <c r="K567" s="1" t="s">
        <v>2302</v>
      </c>
      <c r="L567" s="1" t="s">
        <v>2924</v>
      </c>
      <c r="M567" s="1" t="s">
        <v>75</v>
      </c>
      <c r="N567" s="1" t="s">
        <v>617</v>
      </c>
      <c r="O567" s="1" t="s">
        <v>77</v>
      </c>
      <c r="P567" s="1" t="s">
        <v>78</v>
      </c>
      <c r="Q567" s="1" t="s">
        <v>78</v>
      </c>
      <c r="R567" s="1" t="s">
        <v>1898</v>
      </c>
      <c r="S567" s="1" t="s">
        <v>1898</v>
      </c>
      <c r="T567" s="34" t="s">
        <v>72</v>
      </c>
      <c r="U567" s="75" t="s">
        <v>72</v>
      </c>
      <c r="V567" s="1" t="s">
        <v>2306</v>
      </c>
      <c r="W567" s="1" t="s">
        <v>2307</v>
      </c>
      <c r="X567" s="1" t="s">
        <v>2307</v>
      </c>
      <c r="Y567" s="1" t="s">
        <v>2926</v>
      </c>
      <c r="Z567" s="1" t="s">
        <v>291</v>
      </c>
      <c r="AA567" s="1" t="s">
        <v>72</v>
      </c>
      <c r="AB567" s="1" t="s">
        <v>292</v>
      </c>
      <c r="AC567" s="1" t="s">
        <v>2927</v>
      </c>
      <c r="AD567" s="1" t="s">
        <v>126</v>
      </c>
      <c r="AE567" s="1">
        <v>54</v>
      </c>
      <c r="AF567" s="1" t="s">
        <v>88</v>
      </c>
      <c r="AG567" s="1">
        <v>2.5</v>
      </c>
      <c r="AH567" s="1" t="s">
        <v>954</v>
      </c>
      <c r="AI567" s="1" t="s">
        <v>90</v>
      </c>
      <c r="AJ567" s="1" t="s">
        <v>91</v>
      </c>
      <c r="AK567" s="1" t="s">
        <v>92</v>
      </c>
      <c r="AL567" s="1" t="s">
        <v>72</v>
      </c>
      <c r="AM567" s="1" t="s">
        <v>254</v>
      </c>
      <c r="AN567" s="1">
        <v>3</v>
      </c>
      <c r="AO567" s="1" t="s">
        <v>2928</v>
      </c>
      <c r="AP567" s="1" t="s">
        <v>72</v>
      </c>
      <c r="AQ567" s="1" t="s">
        <v>72</v>
      </c>
      <c r="AR567" s="1" t="s">
        <v>2929</v>
      </c>
      <c r="AS567" s="1" t="s">
        <v>72</v>
      </c>
      <c r="AT567" s="1" t="s">
        <v>72</v>
      </c>
      <c r="AU567" s="3">
        <v>44761</v>
      </c>
      <c r="AV567" s="4">
        <v>0.68819444444444444</v>
      </c>
      <c r="AW567" s="4">
        <v>0.72916666666666663</v>
      </c>
      <c r="AX567" s="4">
        <f t="shared" si="50"/>
        <v>4.0972222222222188E-2</v>
      </c>
      <c r="AY567" s="4">
        <f t="shared" si="51"/>
        <v>5.5555555555555469E-2</v>
      </c>
      <c r="AZ567" s="4">
        <f t="shared" si="52"/>
        <v>0.1069444444444444</v>
      </c>
      <c r="BA567" s="1" t="s">
        <v>2930</v>
      </c>
      <c r="BB567" s="1" t="s">
        <v>2930</v>
      </c>
      <c r="BC567" s="1" t="s">
        <v>1794</v>
      </c>
      <c r="BD567" s="1">
        <v>15</v>
      </c>
      <c r="BE567" s="1" t="s">
        <v>742</v>
      </c>
      <c r="BF567" s="1" t="s">
        <v>72</v>
      </c>
      <c r="BG567" s="1" t="s">
        <v>72</v>
      </c>
      <c r="BH567" s="1" t="s">
        <v>88</v>
      </c>
      <c r="BI567" s="1" t="s">
        <v>96</v>
      </c>
      <c r="BJ567" s="1" t="s">
        <v>72</v>
      </c>
      <c r="BK567" s="1" t="s">
        <v>72</v>
      </c>
      <c r="BL567" s="1" t="s">
        <v>2899</v>
      </c>
      <c r="BM567" s="1">
        <v>21</v>
      </c>
      <c r="BN567" s="1" t="s">
        <v>72</v>
      </c>
      <c r="BO567" s="1" t="s">
        <v>72</v>
      </c>
      <c r="BP567" s="1" t="s">
        <v>72</v>
      </c>
      <c r="BQ567" s="21" t="s">
        <v>99</v>
      </c>
      <c r="BR567" s="21" t="s">
        <v>100</v>
      </c>
    </row>
    <row r="568" spans="1:70" ht="20.45" customHeight="1">
      <c r="A568" s="1" t="s">
        <v>2934</v>
      </c>
      <c r="B568" s="1">
        <v>220185</v>
      </c>
      <c r="C568" s="1" t="s">
        <v>71</v>
      </c>
      <c r="D568" s="3">
        <v>44761</v>
      </c>
      <c r="E568" s="4">
        <v>0.4861111111111111</v>
      </c>
      <c r="F568" s="5">
        <v>44743</v>
      </c>
      <c r="G568" s="3">
        <v>44761</v>
      </c>
      <c r="H568" s="4">
        <v>0.85833333333333339</v>
      </c>
      <c r="I568" s="4">
        <f>H568-E568</f>
        <v>0.37222222222222229</v>
      </c>
      <c r="J568" s="1">
        <v>10</v>
      </c>
      <c r="K568" s="1" t="s">
        <v>1896</v>
      </c>
      <c r="L568" s="1" t="s">
        <v>2935</v>
      </c>
      <c r="M568" s="1" t="s">
        <v>75</v>
      </c>
      <c r="N568" s="1" t="s">
        <v>2597</v>
      </c>
      <c r="O568" s="1" t="s">
        <v>77</v>
      </c>
      <c r="P568" s="1" t="s">
        <v>78</v>
      </c>
      <c r="Q568" s="1" t="s">
        <v>78</v>
      </c>
      <c r="R568" s="1" t="s">
        <v>1898</v>
      </c>
      <c r="S568" s="1" t="s">
        <v>1898</v>
      </c>
      <c r="T568" s="34" t="s">
        <v>72</v>
      </c>
      <c r="U568" s="1" t="s">
        <v>2936</v>
      </c>
      <c r="V568" s="1" t="s">
        <v>80</v>
      </c>
      <c r="W568" s="1" t="s">
        <v>778</v>
      </c>
      <c r="X568" s="1" t="s">
        <v>779</v>
      </c>
      <c r="Y568" s="1" t="s">
        <v>780</v>
      </c>
      <c r="Z568" s="1" t="s">
        <v>84</v>
      </c>
      <c r="AA568" s="1" t="s">
        <v>72</v>
      </c>
      <c r="AB568" s="1" t="s">
        <v>140</v>
      </c>
      <c r="AC568" s="1" t="s">
        <v>140</v>
      </c>
      <c r="AD568" s="1" t="s">
        <v>87</v>
      </c>
      <c r="AE568" s="1">
        <v>72</v>
      </c>
      <c r="AF568" s="1" t="s">
        <v>88</v>
      </c>
      <c r="AG568" s="1">
        <v>7.6</v>
      </c>
      <c r="AH568" s="1" t="s">
        <v>414</v>
      </c>
      <c r="AI568" s="1" t="s">
        <v>90</v>
      </c>
      <c r="AJ568" s="1" t="s">
        <v>91</v>
      </c>
      <c r="AK568" s="1" t="s">
        <v>92</v>
      </c>
      <c r="AL568" s="1" t="s">
        <v>72</v>
      </c>
      <c r="AM568" s="1" t="s">
        <v>217</v>
      </c>
      <c r="AN568" s="1" t="s">
        <v>72</v>
      </c>
      <c r="AO568" s="43" t="s">
        <v>2937</v>
      </c>
      <c r="AP568" s="1" t="s">
        <v>72</v>
      </c>
      <c r="AQ568" s="1" t="s">
        <v>72</v>
      </c>
      <c r="AR568" s="1" t="s">
        <v>2938</v>
      </c>
      <c r="AS568" s="1" t="s">
        <v>72</v>
      </c>
      <c r="AT568" s="1" t="s">
        <v>72</v>
      </c>
      <c r="AU568" s="3">
        <v>44761</v>
      </c>
      <c r="AV568" s="4">
        <v>0.86944444444444446</v>
      </c>
      <c r="AW568" s="4">
        <v>0.91666666666666663</v>
      </c>
      <c r="AX568" s="4">
        <f t="shared" si="50"/>
        <v>4.7222222222222165E-2</v>
      </c>
      <c r="AY568" s="4">
        <f t="shared" si="51"/>
        <v>5.8333333333333237E-2</v>
      </c>
      <c r="AZ568" s="4">
        <f t="shared" si="52"/>
        <v>0.43055555555555552</v>
      </c>
      <c r="BA568" s="1" t="s">
        <v>2939</v>
      </c>
      <c r="BB568" s="1" t="s">
        <v>2939</v>
      </c>
      <c r="BC568" s="1" t="s">
        <v>1794</v>
      </c>
      <c r="BD568" s="1">
        <v>15</v>
      </c>
      <c r="BE568" s="1" t="s">
        <v>95</v>
      </c>
      <c r="BF568" s="1" t="s">
        <v>88</v>
      </c>
      <c r="BG568" s="1" t="s">
        <v>88</v>
      </c>
      <c r="BH568" s="1" t="s">
        <v>88</v>
      </c>
      <c r="BI568" s="1" t="s">
        <v>96</v>
      </c>
      <c r="BJ568" s="1" t="s">
        <v>72</v>
      </c>
      <c r="BK568" s="1" t="s">
        <v>72</v>
      </c>
      <c r="BL568" s="1" t="s">
        <v>2858</v>
      </c>
      <c r="BM568" s="1">
        <v>58</v>
      </c>
      <c r="BN568" s="1" t="s">
        <v>72</v>
      </c>
      <c r="BO568" s="1" t="s">
        <v>72</v>
      </c>
      <c r="BP568" s="1" t="s">
        <v>72</v>
      </c>
      <c r="BQ568" s="21" t="s">
        <v>99</v>
      </c>
      <c r="BR568" s="21" t="s">
        <v>100</v>
      </c>
    </row>
    <row r="569" spans="1:70" ht="20.45" customHeight="1">
      <c r="A569" s="1" t="s">
        <v>2940</v>
      </c>
      <c r="B569" s="1">
        <v>220185</v>
      </c>
      <c r="C569" s="1" t="s">
        <v>71</v>
      </c>
      <c r="D569" s="3">
        <v>44761</v>
      </c>
      <c r="E569" s="4">
        <v>0.4861111111111111</v>
      </c>
      <c r="F569" s="5">
        <v>44743</v>
      </c>
      <c r="G569" s="3">
        <v>44761</v>
      </c>
      <c r="H569" s="4">
        <v>0.85833333333333339</v>
      </c>
      <c r="I569" s="4">
        <f t="shared" si="44"/>
        <v>0.37222222222222229</v>
      </c>
      <c r="J569" s="1">
        <v>10</v>
      </c>
      <c r="K569" s="1" t="s">
        <v>1896</v>
      </c>
      <c r="L569" s="1" t="s">
        <v>2935</v>
      </c>
      <c r="M569" s="1" t="s">
        <v>75</v>
      </c>
      <c r="N569" s="1" t="s">
        <v>617</v>
      </c>
      <c r="O569" s="1" t="s">
        <v>77</v>
      </c>
      <c r="P569" s="1" t="s">
        <v>78</v>
      </c>
      <c r="Q569" s="1" t="s">
        <v>78</v>
      </c>
      <c r="R569" s="1" t="s">
        <v>1898</v>
      </c>
      <c r="S569" s="1" t="s">
        <v>1898</v>
      </c>
      <c r="T569" s="34" t="s">
        <v>72</v>
      </c>
      <c r="U569" s="75" t="s">
        <v>72</v>
      </c>
      <c r="V569" s="1" t="s">
        <v>80</v>
      </c>
      <c r="W569" s="1" t="s">
        <v>778</v>
      </c>
      <c r="X569" s="1" t="s">
        <v>779</v>
      </c>
      <c r="Y569" s="1" t="s">
        <v>780</v>
      </c>
      <c r="Z569" s="1" t="s">
        <v>84</v>
      </c>
      <c r="AA569" s="1" t="s">
        <v>72</v>
      </c>
      <c r="AB569" s="1" t="s">
        <v>140</v>
      </c>
      <c r="AC569" s="1" t="s">
        <v>140</v>
      </c>
      <c r="AD569" s="1" t="s">
        <v>87</v>
      </c>
      <c r="AE569" s="1">
        <v>72</v>
      </c>
      <c r="AF569" s="1" t="s">
        <v>88</v>
      </c>
      <c r="AG569" s="1">
        <v>7.6</v>
      </c>
      <c r="AH569" s="1" t="s">
        <v>414</v>
      </c>
      <c r="AI569" s="1" t="s">
        <v>90</v>
      </c>
      <c r="AJ569" s="1" t="s">
        <v>91</v>
      </c>
      <c r="AK569" s="1" t="s">
        <v>92</v>
      </c>
      <c r="AL569" s="1" t="s">
        <v>72</v>
      </c>
      <c r="AM569" s="1" t="s">
        <v>217</v>
      </c>
      <c r="AN569" s="1" t="s">
        <v>72</v>
      </c>
      <c r="AO569" s="43" t="s">
        <v>2937</v>
      </c>
      <c r="AP569" s="1" t="s">
        <v>72</v>
      </c>
      <c r="AQ569" s="1" t="s">
        <v>72</v>
      </c>
      <c r="AR569" s="1" t="s">
        <v>2941</v>
      </c>
      <c r="AS569" s="1" t="s">
        <v>72</v>
      </c>
      <c r="AT569" s="1" t="s">
        <v>72</v>
      </c>
      <c r="AU569" s="3">
        <v>44761</v>
      </c>
      <c r="AV569" s="4">
        <v>0.86944444444444446</v>
      </c>
      <c r="AW569" s="4">
        <v>0.91666666666666663</v>
      </c>
      <c r="AX569" s="4">
        <f t="shared" si="50"/>
        <v>4.7222222222222165E-2</v>
      </c>
      <c r="AY569" s="4">
        <f t="shared" si="51"/>
        <v>5.8333333333333237E-2</v>
      </c>
      <c r="AZ569" s="4">
        <f t="shared" si="52"/>
        <v>0.43055555555555552</v>
      </c>
      <c r="BA569" s="1" t="s">
        <v>2939</v>
      </c>
      <c r="BB569" s="1" t="s">
        <v>2939</v>
      </c>
      <c r="BC569" s="1" t="s">
        <v>1794</v>
      </c>
      <c r="BD569" s="1">
        <v>15</v>
      </c>
      <c r="BE569" s="1" t="s">
        <v>95</v>
      </c>
      <c r="BF569" s="1" t="s">
        <v>88</v>
      </c>
      <c r="BG569" s="1" t="s">
        <v>88</v>
      </c>
      <c r="BH569" s="1" t="s">
        <v>88</v>
      </c>
      <c r="BI569" s="1" t="s">
        <v>96</v>
      </c>
      <c r="BJ569" s="1" t="s">
        <v>72</v>
      </c>
      <c r="BK569" s="1" t="s">
        <v>2942</v>
      </c>
      <c r="BL569" s="1" t="s">
        <v>2899</v>
      </c>
      <c r="BM569" s="1">
        <v>21</v>
      </c>
      <c r="BN569" s="1" t="s">
        <v>72</v>
      </c>
      <c r="BO569" s="1" t="s">
        <v>72</v>
      </c>
      <c r="BP569" s="1" t="s">
        <v>72</v>
      </c>
      <c r="BQ569" s="21" t="s">
        <v>99</v>
      </c>
      <c r="BR569" s="21" t="s">
        <v>100</v>
      </c>
    </row>
    <row r="570" spans="1:70" ht="20.45" customHeight="1">
      <c r="A570" s="1" t="s">
        <v>2943</v>
      </c>
      <c r="B570" s="1">
        <v>220186</v>
      </c>
      <c r="C570" s="1" t="s">
        <v>71</v>
      </c>
      <c r="D570" s="3">
        <v>44763</v>
      </c>
      <c r="E570" s="4">
        <v>0.48194444444444445</v>
      </c>
      <c r="F570" s="5">
        <v>44743</v>
      </c>
      <c r="G570" s="3">
        <v>44763</v>
      </c>
      <c r="H570" s="4">
        <v>0.55208333333333337</v>
      </c>
      <c r="I570" s="4">
        <f t="shared" si="44"/>
        <v>7.0138888888888917E-2</v>
      </c>
      <c r="J570" s="1">
        <v>7</v>
      </c>
      <c r="K570" s="1" t="s">
        <v>1896</v>
      </c>
      <c r="L570" s="1" t="s">
        <v>2944</v>
      </c>
      <c r="M570" s="1" t="s">
        <v>75</v>
      </c>
      <c r="N570" s="1" t="s">
        <v>2597</v>
      </c>
      <c r="O570" s="1" t="s">
        <v>77</v>
      </c>
      <c r="P570" s="1" t="s">
        <v>78</v>
      </c>
      <c r="Q570" s="1" t="s">
        <v>78</v>
      </c>
      <c r="R570" s="1" t="s">
        <v>1898</v>
      </c>
      <c r="S570" s="1" t="s">
        <v>1898</v>
      </c>
      <c r="T570" s="34" t="s">
        <v>72</v>
      </c>
      <c r="U570" s="1" t="s">
        <v>2945</v>
      </c>
      <c r="V570" s="1" t="s">
        <v>1900</v>
      </c>
      <c r="W570" s="1" t="s">
        <v>813</v>
      </c>
      <c r="X570" s="1" t="s">
        <v>813</v>
      </c>
      <c r="Y570" s="1" t="s">
        <v>814</v>
      </c>
      <c r="Z570" s="1" t="s">
        <v>84</v>
      </c>
      <c r="AA570" s="1" t="s">
        <v>72</v>
      </c>
      <c r="AB570" s="1" t="s">
        <v>140</v>
      </c>
      <c r="AC570" s="1" t="s">
        <v>181</v>
      </c>
      <c r="AD570" s="1" t="s">
        <v>126</v>
      </c>
      <c r="AE570" s="1">
        <v>44</v>
      </c>
      <c r="AF570" s="1" t="s">
        <v>88</v>
      </c>
      <c r="AG570" s="1">
        <v>5.0999999999999996</v>
      </c>
      <c r="AH570" s="1" t="s">
        <v>954</v>
      </c>
      <c r="AI570" s="1" t="s">
        <v>90</v>
      </c>
      <c r="AJ570" s="1" t="s">
        <v>91</v>
      </c>
      <c r="AK570" s="1" t="s">
        <v>92</v>
      </c>
      <c r="AL570" s="1" t="s">
        <v>72</v>
      </c>
      <c r="AM570" s="1" t="s">
        <v>217</v>
      </c>
      <c r="AN570" s="1">
        <v>2</v>
      </c>
      <c r="AO570" s="21" t="s">
        <v>503</v>
      </c>
      <c r="AP570" s="1" t="s">
        <v>72</v>
      </c>
      <c r="AQ570" s="1" t="s">
        <v>72</v>
      </c>
      <c r="AR570" s="21" t="s">
        <v>2946</v>
      </c>
      <c r="AS570" s="1" t="s">
        <v>72</v>
      </c>
      <c r="AT570" s="1" t="s">
        <v>72</v>
      </c>
      <c r="AU570" s="3">
        <v>44763</v>
      </c>
      <c r="AV570" s="4">
        <v>0.625</v>
      </c>
      <c r="AW570" s="4">
        <v>0.70833333333333337</v>
      </c>
      <c r="AX570" s="4">
        <f t="shared" si="50"/>
        <v>8.333333333333337E-2</v>
      </c>
      <c r="AY570" s="4">
        <f t="shared" si="51"/>
        <v>0.15625</v>
      </c>
      <c r="AZ570" s="4">
        <f t="shared" si="52"/>
        <v>0.22638888888888892</v>
      </c>
      <c r="BA570" s="1" t="s">
        <v>2947</v>
      </c>
      <c r="BB570" s="1" t="s">
        <v>2947</v>
      </c>
      <c r="BC570" s="1" t="s">
        <v>1675</v>
      </c>
      <c r="BD570" s="1">
        <v>15</v>
      </c>
      <c r="BE570" s="1" t="s">
        <v>2694</v>
      </c>
      <c r="BF570" s="1" t="s">
        <v>75</v>
      </c>
      <c r="BG570" s="1" t="s">
        <v>88</v>
      </c>
      <c r="BH570" s="1" t="s">
        <v>88</v>
      </c>
      <c r="BI570" s="1" t="s">
        <v>96</v>
      </c>
      <c r="BJ570" s="1" t="s">
        <v>72</v>
      </c>
      <c r="BK570" s="1" t="s">
        <v>2321</v>
      </c>
      <c r="BL570" s="1" t="s">
        <v>2948</v>
      </c>
      <c r="BM570" s="1">
        <v>75</v>
      </c>
      <c r="BN570" s="1" t="s">
        <v>72</v>
      </c>
      <c r="BO570" s="1" t="s">
        <v>72</v>
      </c>
      <c r="BP570" s="1" t="s">
        <v>72</v>
      </c>
      <c r="BQ570" s="21" t="s">
        <v>99</v>
      </c>
      <c r="BR570" s="21" t="s">
        <v>100</v>
      </c>
    </row>
    <row r="571" spans="1:70" ht="20.45" customHeight="1">
      <c r="A571" s="1" t="s">
        <v>2949</v>
      </c>
      <c r="B571" s="1">
        <v>220187</v>
      </c>
      <c r="C571" s="1" t="s">
        <v>71</v>
      </c>
      <c r="D571" s="3">
        <v>44763</v>
      </c>
      <c r="E571" s="4">
        <v>0.72916666666666663</v>
      </c>
      <c r="F571" s="5">
        <v>44743</v>
      </c>
      <c r="G571" s="3">
        <v>44763</v>
      </c>
      <c r="H571" s="4">
        <v>0.7583333333333333</v>
      </c>
      <c r="I571" s="4">
        <f t="shared" si="44"/>
        <v>2.9166666666666674E-2</v>
      </c>
      <c r="J571" s="1">
        <v>40</v>
      </c>
      <c r="K571" s="1" t="s">
        <v>2302</v>
      </c>
      <c r="L571" s="1" t="s">
        <v>2950</v>
      </c>
      <c r="M571" s="1" t="s">
        <v>75</v>
      </c>
      <c r="N571" s="1" t="s">
        <v>1462</v>
      </c>
      <c r="O571" s="1" t="s">
        <v>77</v>
      </c>
      <c r="P571" s="1" t="s">
        <v>78</v>
      </c>
      <c r="Q571" s="1" t="s">
        <v>78</v>
      </c>
      <c r="R571" s="1" t="s">
        <v>1898</v>
      </c>
      <c r="S571" s="1" t="s">
        <v>1898</v>
      </c>
      <c r="T571" s="34" t="s">
        <v>72</v>
      </c>
      <c r="U571" s="1" t="s">
        <v>2951</v>
      </c>
      <c r="V571" s="1" t="s">
        <v>2306</v>
      </c>
      <c r="W571" s="1" t="s">
        <v>2307</v>
      </c>
      <c r="X571" s="1" t="s">
        <v>2307</v>
      </c>
      <c r="Y571" s="1" t="s">
        <v>2308</v>
      </c>
      <c r="Z571" s="1" t="s">
        <v>490</v>
      </c>
      <c r="AA571" s="1" t="s">
        <v>72</v>
      </c>
      <c r="AB571" s="1" t="s">
        <v>491</v>
      </c>
      <c r="AC571" s="1" t="s">
        <v>492</v>
      </c>
      <c r="AD571" s="1" t="s">
        <v>87</v>
      </c>
      <c r="AE571" s="1">
        <v>66</v>
      </c>
      <c r="AF571" s="1" t="s">
        <v>88</v>
      </c>
      <c r="AG571" s="1">
        <v>5.2</v>
      </c>
      <c r="AH571" s="1" t="s">
        <v>2344</v>
      </c>
      <c r="AI571" s="1" t="s">
        <v>90</v>
      </c>
      <c r="AJ571" s="1" t="s">
        <v>91</v>
      </c>
      <c r="AK571" s="1" t="s">
        <v>92</v>
      </c>
      <c r="AL571" s="1" t="s">
        <v>72</v>
      </c>
      <c r="AM571" s="1" t="s">
        <v>254</v>
      </c>
      <c r="AN571" s="1">
        <v>3</v>
      </c>
      <c r="AO571" s="44" t="s">
        <v>2952</v>
      </c>
      <c r="AP571" s="1" t="s">
        <v>72</v>
      </c>
      <c r="AQ571" s="1" t="s">
        <v>72</v>
      </c>
      <c r="AR571" s="1" t="s">
        <v>72</v>
      </c>
      <c r="AS571" s="1" t="s">
        <v>72</v>
      </c>
      <c r="AT571" s="1" t="s">
        <v>72</v>
      </c>
      <c r="AU571" s="3">
        <v>44763</v>
      </c>
      <c r="AV571" s="4">
        <v>0.77777777777777779</v>
      </c>
      <c r="AW571" s="4">
        <v>0.84027777777777779</v>
      </c>
      <c r="AX571" s="4">
        <f t="shared" si="50"/>
        <v>6.25E-2</v>
      </c>
      <c r="AY571" s="4">
        <f t="shared" si="51"/>
        <v>8.1944444444444486E-2</v>
      </c>
      <c r="AZ571" s="4">
        <f t="shared" si="52"/>
        <v>0.11111111111111116</v>
      </c>
      <c r="BA571" s="1" t="s">
        <v>2953</v>
      </c>
      <c r="BB571" s="1" t="s">
        <v>2953</v>
      </c>
      <c r="BC571" s="1" t="s">
        <v>1675</v>
      </c>
      <c r="BD571" s="1">
        <v>15</v>
      </c>
      <c r="BE571" s="1" t="s">
        <v>95</v>
      </c>
      <c r="BF571" s="1" t="s">
        <v>75</v>
      </c>
      <c r="BG571" s="1" t="s">
        <v>75</v>
      </c>
      <c r="BH571" s="1" t="s">
        <v>88</v>
      </c>
      <c r="BI571" s="1" t="s">
        <v>96</v>
      </c>
      <c r="BJ571" s="1" t="s">
        <v>72</v>
      </c>
      <c r="BK571" s="1" t="s">
        <v>1343</v>
      </c>
      <c r="BL571" s="1" t="s">
        <v>2954</v>
      </c>
      <c r="BM571" s="1">
        <v>70</v>
      </c>
      <c r="BN571" s="1" t="s">
        <v>72</v>
      </c>
      <c r="BO571" s="1" t="s">
        <v>72</v>
      </c>
      <c r="BP571" s="1" t="s">
        <v>72</v>
      </c>
      <c r="BQ571" s="21" t="s">
        <v>99</v>
      </c>
      <c r="BR571" s="21" t="s">
        <v>100</v>
      </c>
    </row>
    <row r="572" spans="1:70" ht="20.45" customHeight="1">
      <c r="A572" s="1" t="s">
        <v>2955</v>
      </c>
      <c r="B572" s="1">
        <v>220188</v>
      </c>
      <c r="C572" s="1" t="s">
        <v>71</v>
      </c>
      <c r="D572" s="3">
        <v>44764</v>
      </c>
      <c r="E572" s="4">
        <v>0.48402777777777778</v>
      </c>
      <c r="F572" s="5">
        <v>44743</v>
      </c>
      <c r="G572" s="3">
        <v>44764</v>
      </c>
      <c r="H572" s="4">
        <v>0.53680555555555554</v>
      </c>
      <c r="I572" s="4">
        <f t="shared" si="44"/>
        <v>5.2777777777777757E-2</v>
      </c>
      <c r="J572" s="1">
        <v>3</v>
      </c>
      <c r="K572" s="1" t="s">
        <v>1896</v>
      </c>
      <c r="L572" s="1" t="s">
        <v>2956</v>
      </c>
      <c r="M572" s="1" t="s">
        <v>75</v>
      </c>
      <c r="N572" s="1" t="s">
        <v>2597</v>
      </c>
      <c r="O572" s="1" t="s">
        <v>77</v>
      </c>
      <c r="P572" s="1" t="s">
        <v>78</v>
      </c>
      <c r="Q572" s="1" t="s">
        <v>78</v>
      </c>
      <c r="R572" s="1" t="s">
        <v>1898</v>
      </c>
      <c r="S572" s="1" t="s">
        <v>1898</v>
      </c>
      <c r="T572" s="34" t="s">
        <v>72</v>
      </c>
      <c r="U572" s="1" t="s">
        <v>2957</v>
      </c>
      <c r="V572" s="1" t="s">
        <v>1900</v>
      </c>
      <c r="W572" s="1" t="s">
        <v>813</v>
      </c>
      <c r="X572" s="1" t="s">
        <v>813</v>
      </c>
      <c r="Y572" s="1" t="s">
        <v>814</v>
      </c>
      <c r="Z572" s="1" t="s">
        <v>84</v>
      </c>
      <c r="AA572" s="1" t="s">
        <v>72</v>
      </c>
      <c r="AB572" s="1" t="s">
        <v>104</v>
      </c>
      <c r="AC572" s="1" t="s">
        <v>730</v>
      </c>
      <c r="AD572" s="1" t="s">
        <v>87</v>
      </c>
      <c r="AE572" s="1">
        <v>47</v>
      </c>
      <c r="AF572" s="1" t="s">
        <v>88</v>
      </c>
      <c r="AG572" s="1">
        <v>3.3</v>
      </c>
      <c r="AH572" s="1" t="s">
        <v>954</v>
      </c>
      <c r="AI572" s="1" t="s">
        <v>90</v>
      </c>
      <c r="AJ572" s="1" t="s">
        <v>91</v>
      </c>
      <c r="AK572" s="1" t="s">
        <v>92</v>
      </c>
      <c r="AL572" s="1" t="s">
        <v>72</v>
      </c>
      <c r="AM572" s="1" t="s">
        <v>229</v>
      </c>
      <c r="AN572" s="1">
        <v>2</v>
      </c>
      <c r="AO572" s="21" t="s">
        <v>1322</v>
      </c>
      <c r="AP572" s="1" t="s">
        <v>72</v>
      </c>
      <c r="AQ572" s="1" t="s">
        <v>72</v>
      </c>
      <c r="AR572" s="1" t="s">
        <v>220</v>
      </c>
      <c r="AS572" s="1" t="s">
        <v>72</v>
      </c>
      <c r="AT572" s="1" t="s">
        <v>72</v>
      </c>
      <c r="AU572" s="3">
        <v>44764</v>
      </c>
      <c r="AV572" s="1" t="s">
        <v>72</v>
      </c>
      <c r="AW572" s="4">
        <v>0.70138888888888884</v>
      </c>
      <c r="AX572" s="1" t="s">
        <v>72</v>
      </c>
      <c r="AY572" s="4">
        <f t="shared" si="51"/>
        <v>0.1645833333333333</v>
      </c>
      <c r="AZ572" s="4">
        <f t="shared" si="52"/>
        <v>0.21736111111111106</v>
      </c>
      <c r="BA572" s="1" t="s">
        <v>2958</v>
      </c>
      <c r="BB572" s="1" t="s">
        <v>2958</v>
      </c>
      <c r="BC572" s="1" t="s">
        <v>2260</v>
      </c>
      <c r="BD572" s="1">
        <v>15</v>
      </c>
      <c r="BE572" s="1" t="s">
        <v>742</v>
      </c>
      <c r="BF572" s="1" t="s">
        <v>75</v>
      </c>
      <c r="BG572" s="1" t="s">
        <v>75</v>
      </c>
      <c r="BH572" s="1" t="s">
        <v>88</v>
      </c>
      <c r="BI572" s="1" t="s">
        <v>96</v>
      </c>
      <c r="BJ572" s="1" t="s">
        <v>72</v>
      </c>
      <c r="BK572" s="1" t="s">
        <v>2959</v>
      </c>
      <c r="BL572" s="1" t="s">
        <v>2960</v>
      </c>
      <c r="BM572" s="1">
        <v>114</v>
      </c>
      <c r="BN572" s="1" t="s">
        <v>72</v>
      </c>
      <c r="BO572" s="1" t="s">
        <v>72</v>
      </c>
      <c r="BP572" s="1" t="s">
        <v>72</v>
      </c>
      <c r="BQ572" s="21" t="s">
        <v>99</v>
      </c>
      <c r="BR572" s="21" t="s">
        <v>100</v>
      </c>
    </row>
    <row r="573" spans="1:70" ht="20.45" customHeight="1">
      <c r="A573" s="1" t="s">
        <v>2961</v>
      </c>
      <c r="B573" s="1">
        <v>220189</v>
      </c>
      <c r="C573" s="1" t="s">
        <v>71</v>
      </c>
      <c r="D573" s="3">
        <v>44765</v>
      </c>
      <c r="E573" s="4">
        <v>0.47291666666666665</v>
      </c>
      <c r="F573" s="5">
        <v>44743</v>
      </c>
      <c r="G573" s="3">
        <v>44765</v>
      </c>
      <c r="H573" s="4">
        <v>0.5625</v>
      </c>
      <c r="I573" s="4">
        <f t="shared" si="44"/>
        <v>8.9583333333333348E-2</v>
      </c>
      <c r="J573" s="1">
        <v>5</v>
      </c>
      <c r="K573" s="1" t="s">
        <v>1896</v>
      </c>
      <c r="L573" s="1" t="s">
        <v>2962</v>
      </c>
      <c r="M573" s="1" t="s">
        <v>75</v>
      </c>
      <c r="N573" s="1" t="s">
        <v>2597</v>
      </c>
      <c r="O573" s="1" t="s">
        <v>77</v>
      </c>
      <c r="P573" s="1" t="s">
        <v>78</v>
      </c>
      <c r="Q573" s="1" t="s">
        <v>78</v>
      </c>
      <c r="R573" s="1" t="s">
        <v>1898</v>
      </c>
      <c r="S573" s="1" t="s">
        <v>1898</v>
      </c>
      <c r="T573" s="34" t="s">
        <v>72</v>
      </c>
      <c r="U573" s="1" t="s">
        <v>2963</v>
      </c>
      <c r="V573" s="1" t="s">
        <v>1900</v>
      </c>
      <c r="W573" s="1" t="s">
        <v>813</v>
      </c>
      <c r="X573" s="1" t="s">
        <v>813</v>
      </c>
      <c r="Y573" s="1" t="s">
        <v>814</v>
      </c>
      <c r="Z573" s="1" t="s">
        <v>84</v>
      </c>
      <c r="AA573" s="1" t="s">
        <v>72</v>
      </c>
      <c r="AB573" s="1" t="s">
        <v>2964</v>
      </c>
      <c r="AC573" s="1" t="s">
        <v>2965</v>
      </c>
      <c r="AD573" s="1" t="s">
        <v>126</v>
      </c>
      <c r="AE573" s="1">
        <v>67</v>
      </c>
      <c r="AF573" s="1" t="s">
        <v>88</v>
      </c>
      <c r="AG573" s="1">
        <v>5.0999999999999996</v>
      </c>
      <c r="AH573" s="1" t="s">
        <v>299</v>
      </c>
      <c r="AI573" s="1" t="s">
        <v>90</v>
      </c>
      <c r="AJ573" s="1" t="s">
        <v>91</v>
      </c>
      <c r="AK573" s="1" t="s">
        <v>92</v>
      </c>
      <c r="AL573" s="1" t="s">
        <v>72</v>
      </c>
      <c r="AM573" s="1" t="s">
        <v>229</v>
      </c>
      <c r="AN573" s="1">
        <v>2</v>
      </c>
      <c r="AO573" s="21" t="s">
        <v>933</v>
      </c>
      <c r="AP573" s="1" t="s">
        <v>72</v>
      </c>
      <c r="AQ573" s="1" t="s">
        <v>72</v>
      </c>
      <c r="AR573" s="1" t="s">
        <v>220</v>
      </c>
      <c r="AS573" s="1" t="s">
        <v>72</v>
      </c>
      <c r="AT573" s="1" t="s">
        <v>72</v>
      </c>
      <c r="AU573" s="3">
        <v>44765</v>
      </c>
      <c r="AV573" s="4">
        <v>0.61111111111111105</v>
      </c>
      <c r="AW573" s="4">
        <v>0.66666666666666663</v>
      </c>
      <c r="AX573" s="4">
        <f t="shared" si="50"/>
        <v>5.555555555555558E-2</v>
      </c>
      <c r="AY573" s="4">
        <f t="shared" si="51"/>
        <v>0.10416666666666663</v>
      </c>
      <c r="AZ573" s="4">
        <f t="shared" si="52"/>
        <v>0.19374999999999998</v>
      </c>
      <c r="BA573" s="1" t="s">
        <v>2966</v>
      </c>
      <c r="BB573" s="1" t="s">
        <v>2966</v>
      </c>
      <c r="BC573" s="1" t="s">
        <v>1794</v>
      </c>
      <c r="BD573" s="1">
        <v>15</v>
      </c>
      <c r="BE573" s="1" t="s">
        <v>742</v>
      </c>
      <c r="BF573" s="1" t="s">
        <v>75</v>
      </c>
      <c r="BG573" s="1" t="s">
        <v>75</v>
      </c>
      <c r="BH573" s="1" t="s">
        <v>88</v>
      </c>
      <c r="BI573" s="1" t="s">
        <v>96</v>
      </c>
      <c r="BJ573" s="1" t="s">
        <v>72</v>
      </c>
      <c r="BK573" s="1" t="s">
        <v>2321</v>
      </c>
      <c r="BL573" s="1" t="s">
        <v>2858</v>
      </c>
      <c r="BM573" s="1">
        <v>59</v>
      </c>
      <c r="BN573" s="1" t="s">
        <v>72</v>
      </c>
      <c r="BO573" s="1" t="s">
        <v>72</v>
      </c>
      <c r="BP573" s="1" t="s">
        <v>72</v>
      </c>
      <c r="BQ573" s="21" t="s">
        <v>99</v>
      </c>
      <c r="BR573" s="21" t="s">
        <v>100</v>
      </c>
    </row>
    <row r="574" spans="1:70" ht="20.45" customHeight="1">
      <c r="A574" s="1" t="s">
        <v>2967</v>
      </c>
      <c r="B574" s="1">
        <v>220190</v>
      </c>
      <c r="C574" s="1" t="s">
        <v>71</v>
      </c>
      <c r="D574" s="3">
        <v>44765</v>
      </c>
      <c r="E574" s="4">
        <v>0.4916666666666667</v>
      </c>
      <c r="F574" s="5">
        <v>44743</v>
      </c>
      <c r="G574" s="3">
        <v>44765</v>
      </c>
      <c r="H574" s="4">
        <v>0.5625</v>
      </c>
      <c r="I574" s="4">
        <f t="shared" si="44"/>
        <v>7.0833333333333304E-2</v>
      </c>
      <c r="J574" s="1">
        <v>28</v>
      </c>
      <c r="K574" s="1" t="s">
        <v>1896</v>
      </c>
      <c r="L574" s="1" t="s">
        <v>2968</v>
      </c>
      <c r="M574" s="1" t="s">
        <v>75</v>
      </c>
      <c r="N574" s="1" t="s">
        <v>1462</v>
      </c>
      <c r="O574" s="1" t="s">
        <v>77</v>
      </c>
      <c r="P574" s="1" t="s">
        <v>78</v>
      </c>
      <c r="Q574" s="1" t="s">
        <v>78</v>
      </c>
      <c r="R574" s="1" t="s">
        <v>1898</v>
      </c>
      <c r="S574" s="1" t="s">
        <v>1898</v>
      </c>
      <c r="T574" s="34" t="s">
        <v>72</v>
      </c>
      <c r="U574" s="1" t="s">
        <v>2969</v>
      </c>
      <c r="V574" s="1" t="s">
        <v>1900</v>
      </c>
      <c r="W574" s="1" t="s">
        <v>813</v>
      </c>
      <c r="X574" s="1" t="s">
        <v>813</v>
      </c>
      <c r="Y574" s="1" t="s">
        <v>814</v>
      </c>
      <c r="Z574" s="1" t="s">
        <v>490</v>
      </c>
      <c r="AA574" s="1" t="s">
        <v>72</v>
      </c>
      <c r="AB574" s="1" t="s">
        <v>491</v>
      </c>
      <c r="AC574" s="1" t="s">
        <v>492</v>
      </c>
      <c r="AD574" s="1" t="s">
        <v>87</v>
      </c>
      <c r="AE574" s="1">
        <v>56</v>
      </c>
      <c r="AF574" s="1" t="s">
        <v>88</v>
      </c>
      <c r="AG574" s="1">
        <v>5.0999999999999996</v>
      </c>
      <c r="AH574" s="1" t="s">
        <v>299</v>
      </c>
      <c r="AI574" s="1" t="s">
        <v>90</v>
      </c>
      <c r="AJ574" s="1" t="s">
        <v>91</v>
      </c>
      <c r="AK574" s="1" t="s">
        <v>92</v>
      </c>
      <c r="AL574" s="1" t="s">
        <v>72</v>
      </c>
      <c r="AM574" s="1" t="s">
        <v>229</v>
      </c>
      <c r="AN574" s="1">
        <v>1</v>
      </c>
      <c r="AO574" s="21" t="s">
        <v>2970</v>
      </c>
      <c r="AP574" s="1" t="s">
        <v>72</v>
      </c>
      <c r="AQ574" s="1" t="s">
        <v>72</v>
      </c>
      <c r="AR574" s="1" t="s">
        <v>2327</v>
      </c>
      <c r="AS574" s="1" t="s">
        <v>72</v>
      </c>
      <c r="AT574" s="1" t="s">
        <v>72</v>
      </c>
      <c r="AU574" s="3">
        <v>44765</v>
      </c>
      <c r="AV574" s="4">
        <v>0.61111111111111105</v>
      </c>
      <c r="AW574" s="4">
        <v>0.69791666666666663</v>
      </c>
      <c r="AX574" s="4">
        <f t="shared" si="50"/>
        <v>8.680555555555558E-2</v>
      </c>
      <c r="AY574" s="4">
        <f t="shared" si="51"/>
        <v>0.13541666666666663</v>
      </c>
      <c r="AZ574" s="4">
        <f t="shared" si="52"/>
        <v>0.20624999999999993</v>
      </c>
      <c r="BA574" s="1" t="s">
        <v>2971</v>
      </c>
      <c r="BB574" s="1" t="s">
        <v>2971</v>
      </c>
      <c r="BC574" s="1" t="s">
        <v>1794</v>
      </c>
      <c r="BD574" s="1">
        <v>15</v>
      </c>
      <c r="BE574" s="1" t="s">
        <v>742</v>
      </c>
      <c r="BF574" s="1" t="s">
        <v>88</v>
      </c>
      <c r="BG574" s="1" t="s">
        <v>88</v>
      </c>
      <c r="BH574" s="1" t="s">
        <v>88</v>
      </c>
      <c r="BI574" s="1" t="s">
        <v>96</v>
      </c>
      <c r="BJ574" s="1" t="s">
        <v>72</v>
      </c>
      <c r="BK574" s="1" t="s">
        <v>2972</v>
      </c>
      <c r="BL574" s="1" t="s">
        <v>2973</v>
      </c>
      <c r="BM574" s="1">
        <v>143</v>
      </c>
      <c r="BN574" s="1" t="s">
        <v>72</v>
      </c>
      <c r="BO574" s="1" t="s">
        <v>72</v>
      </c>
      <c r="BP574" s="1" t="s">
        <v>72</v>
      </c>
      <c r="BQ574" s="21" t="s">
        <v>99</v>
      </c>
      <c r="BR574" s="21" t="s">
        <v>100</v>
      </c>
    </row>
    <row r="575" spans="1:70" ht="20.45" customHeight="1">
      <c r="A575" s="1">
        <v>220191</v>
      </c>
      <c r="B575" s="1">
        <v>220191</v>
      </c>
      <c r="C575" s="1" t="s">
        <v>71</v>
      </c>
      <c r="D575" s="3">
        <v>44774</v>
      </c>
      <c r="E575" s="4">
        <v>0.58680555555555558</v>
      </c>
      <c r="F575" s="5">
        <v>44774</v>
      </c>
      <c r="G575" s="3">
        <v>44774</v>
      </c>
      <c r="H575" s="4">
        <v>0.69097222222222221</v>
      </c>
      <c r="I575" s="4">
        <f t="shared" si="44"/>
        <v>0.10416666666666663</v>
      </c>
      <c r="J575" s="1">
        <v>10</v>
      </c>
      <c r="K575" s="1" t="s">
        <v>2302</v>
      </c>
      <c r="L575" s="1" t="s">
        <v>2974</v>
      </c>
      <c r="M575" s="1" t="s">
        <v>75</v>
      </c>
      <c r="N575" s="1" t="s">
        <v>170</v>
      </c>
      <c r="O575" s="1" t="s">
        <v>77</v>
      </c>
      <c r="P575" s="1" t="s">
        <v>172</v>
      </c>
      <c r="Q575" s="1" t="s">
        <v>78</v>
      </c>
      <c r="R575" s="1" t="s">
        <v>1927</v>
      </c>
      <c r="S575" s="1" t="s">
        <v>1927</v>
      </c>
      <c r="T575" s="1" t="s">
        <v>2975</v>
      </c>
      <c r="U575" s="8" t="s">
        <v>2305</v>
      </c>
      <c r="V575" s="1" t="s">
        <v>2306</v>
      </c>
      <c r="W575" s="1" t="s">
        <v>2307</v>
      </c>
      <c r="X575" s="1" t="s">
        <v>2307</v>
      </c>
      <c r="Y575" s="1" t="s">
        <v>2363</v>
      </c>
      <c r="Z575" s="1" t="s">
        <v>84</v>
      </c>
      <c r="AA575" s="1" t="s">
        <v>72</v>
      </c>
      <c r="AB575" s="1" t="s">
        <v>140</v>
      </c>
      <c r="AC575" s="1" t="s">
        <v>141</v>
      </c>
      <c r="AD575" s="1" t="s">
        <v>87</v>
      </c>
      <c r="AE575" s="1">
        <v>45</v>
      </c>
      <c r="AF575" s="1" t="s">
        <v>88</v>
      </c>
      <c r="AG575" s="1">
        <v>5.7</v>
      </c>
      <c r="AH575" s="1" t="s">
        <v>2344</v>
      </c>
      <c r="AI575" s="1" t="s">
        <v>90</v>
      </c>
      <c r="AJ575" s="1" t="s">
        <v>91</v>
      </c>
      <c r="AK575" s="1" t="s">
        <v>92</v>
      </c>
      <c r="AL575" s="1" t="s">
        <v>72</v>
      </c>
      <c r="AM575" s="1" t="s">
        <v>72</v>
      </c>
      <c r="AN575" s="1" t="s">
        <v>72</v>
      </c>
      <c r="AO575" s="1" t="s">
        <v>72</v>
      </c>
      <c r="AP575" s="1" t="s">
        <v>72</v>
      </c>
      <c r="AQ575" s="1" t="s">
        <v>72</v>
      </c>
      <c r="AR575" s="1" t="s">
        <v>220</v>
      </c>
      <c r="AS575" s="1" t="s">
        <v>72</v>
      </c>
      <c r="AT575" s="1" t="s">
        <v>72</v>
      </c>
      <c r="AU575" s="3">
        <v>44774</v>
      </c>
      <c r="AV575" s="4">
        <v>0.70833333333333337</v>
      </c>
      <c r="AW575" s="4" t="s">
        <v>72</v>
      </c>
      <c r="AX575" s="4" t="s">
        <v>72</v>
      </c>
      <c r="AY575" s="4" t="s">
        <v>72</v>
      </c>
      <c r="AZ575" s="6" t="s">
        <v>72</v>
      </c>
      <c r="BA575" s="1" t="s">
        <v>2976</v>
      </c>
      <c r="BB575" s="1" t="s">
        <v>2976</v>
      </c>
      <c r="BC575" s="1" t="s">
        <v>72</v>
      </c>
      <c r="BD575" s="1">
        <v>4</v>
      </c>
      <c r="BE575" s="1" t="s">
        <v>95</v>
      </c>
      <c r="BF575" s="1" t="s">
        <v>88</v>
      </c>
      <c r="BG575" s="1" t="s">
        <v>88</v>
      </c>
      <c r="BH575" s="1" t="s">
        <v>88</v>
      </c>
      <c r="BI575" s="1" t="s">
        <v>79</v>
      </c>
      <c r="BJ575" s="1" t="s">
        <v>72</v>
      </c>
      <c r="BK575" s="6" t="s">
        <v>72</v>
      </c>
      <c r="BL575" s="6" t="s">
        <v>72</v>
      </c>
      <c r="BM575" s="6" t="s">
        <v>72</v>
      </c>
      <c r="BN575" s="6" t="s">
        <v>72</v>
      </c>
      <c r="BO575" s="6" t="s">
        <v>72</v>
      </c>
      <c r="BP575" s="6" t="s">
        <v>72</v>
      </c>
      <c r="BQ575" s="1" t="s">
        <v>160</v>
      </c>
      <c r="BR575" s="1"/>
    </row>
    <row r="576" spans="1:70" ht="20.45" customHeight="1">
      <c r="A576" s="1" t="s">
        <v>2977</v>
      </c>
      <c r="B576" s="1">
        <v>220192</v>
      </c>
      <c r="C576" s="1" t="s">
        <v>71</v>
      </c>
      <c r="D576" s="3">
        <v>44775</v>
      </c>
      <c r="E576" s="4">
        <v>0.56597222222222221</v>
      </c>
      <c r="F576" s="5">
        <v>44774</v>
      </c>
      <c r="G576" s="3">
        <v>44775</v>
      </c>
      <c r="H576" s="4">
        <v>0.90833333333333333</v>
      </c>
      <c r="I576" s="4">
        <f t="shared" si="44"/>
        <v>0.34236111111111112</v>
      </c>
      <c r="J576" s="1">
        <v>10</v>
      </c>
      <c r="K576" s="1" t="s">
        <v>1896</v>
      </c>
      <c r="L576" s="1" t="s">
        <v>2978</v>
      </c>
      <c r="M576" s="1" t="s">
        <v>75</v>
      </c>
      <c r="N576" s="1" t="s">
        <v>2597</v>
      </c>
      <c r="O576" s="1" t="s">
        <v>77</v>
      </c>
      <c r="P576" s="1" t="s">
        <v>78</v>
      </c>
      <c r="Q576" s="1" t="s">
        <v>78</v>
      </c>
      <c r="R576" s="1" t="s">
        <v>1898</v>
      </c>
      <c r="S576" s="1" t="s">
        <v>1898</v>
      </c>
      <c r="T576" s="34" t="s">
        <v>72</v>
      </c>
      <c r="U576" s="1" t="s">
        <v>2979</v>
      </c>
      <c r="V576" s="1" t="s">
        <v>80</v>
      </c>
      <c r="W576" s="1" t="s">
        <v>778</v>
      </c>
      <c r="X576" s="1" t="s">
        <v>779</v>
      </c>
      <c r="Y576" s="1" t="s">
        <v>780</v>
      </c>
      <c r="Z576" s="1" t="s">
        <v>84</v>
      </c>
      <c r="AA576" s="1" t="s">
        <v>72</v>
      </c>
      <c r="AB576" s="1" t="s">
        <v>140</v>
      </c>
      <c r="AC576" s="1" t="s">
        <v>140</v>
      </c>
      <c r="AD576" s="1" t="s">
        <v>126</v>
      </c>
      <c r="AE576" s="1">
        <v>42</v>
      </c>
      <c r="AF576" s="1" t="s">
        <v>88</v>
      </c>
      <c r="AG576" s="1">
        <v>5.8</v>
      </c>
      <c r="AH576" s="1" t="s">
        <v>2344</v>
      </c>
      <c r="AI576" s="1" t="s">
        <v>90</v>
      </c>
      <c r="AJ576" s="1" t="s">
        <v>91</v>
      </c>
      <c r="AK576" s="1" t="s">
        <v>92</v>
      </c>
      <c r="AL576" s="1" t="s">
        <v>72</v>
      </c>
      <c r="AM576" s="1" t="s">
        <v>217</v>
      </c>
      <c r="AN576" s="1" t="s">
        <v>72</v>
      </c>
      <c r="AO576" s="45" t="s">
        <v>2980</v>
      </c>
      <c r="AP576" s="1" t="s">
        <v>72</v>
      </c>
      <c r="AQ576" s="1" t="s">
        <v>72</v>
      </c>
      <c r="AR576" s="1" t="s">
        <v>220</v>
      </c>
      <c r="AS576" s="1" t="s">
        <v>72</v>
      </c>
      <c r="AT576" s="1" t="s">
        <v>72</v>
      </c>
      <c r="AU576" s="3">
        <v>44775</v>
      </c>
      <c r="AV576" s="4">
        <v>0.89930555555555547</v>
      </c>
      <c r="AW576" s="4">
        <v>0.98611111111111116</v>
      </c>
      <c r="AX576" s="4">
        <f t="shared" ref="AX576:AX582" si="53">AW576-AV576</f>
        <v>8.6805555555555691E-2</v>
      </c>
      <c r="AY576" s="4">
        <f t="shared" ref="AY576:AY582" si="54">AW576-H576</f>
        <v>7.7777777777777835E-2</v>
      </c>
      <c r="AZ576" s="4">
        <f t="shared" ref="AZ576:AZ582" si="55">AW576-E576</f>
        <v>0.42013888888888895</v>
      </c>
      <c r="BA576" s="1" t="s">
        <v>2981</v>
      </c>
      <c r="BB576" s="1" t="s">
        <v>2981</v>
      </c>
      <c r="BC576" s="1" t="s">
        <v>1675</v>
      </c>
      <c r="BD576" s="1">
        <v>4</v>
      </c>
      <c r="BE576" s="1" t="s">
        <v>95</v>
      </c>
      <c r="BF576" s="1" t="s">
        <v>75</v>
      </c>
      <c r="BG576" s="1" t="s">
        <v>75</v>
      </c>
      <c r="BH576" s="1" t="s">
        <v>88</v>
      </c>
      <c r="BI576" s="1" t="s">
        <v>96</v>
      </c>
      <c r="BJ576" s="1" t="s">
        <v>72</v>
      </c>
      <c r="BK576" s="1" t="s">
        <v>2321</v>
      </c>
      <c r="BL576" s="1" t="s">
        <v>2858</v>
      </c>
      <c r="BM576" s="1">
        <v>49</v>
      </c>
      <c r="BN576" s="1" t="s">
        <v>72</v>
      </c>
      <c r="BO576" s="1" t="s">
        <v>72</v>
      </c>
      <c r="BP576" s="1" t="s">
        <v>72</v>
      </c>
      <c r="BQ576" s="21" t="s">
        <v>99</v>
      </c>
      <c r="BR576" s="21" t="s">
        <v>100</v>
      </c>
    </row>
    <row r="577" spans="1:70" ht="20.45" customHeight="1">
      <c r="A577" s="1" t="s">
        <v>2982</v>
      </c>
      <c r="B577" s="1">
        <v>220193</v>
      </c>
      <c r="C577" s="1" t="s">
        <v>71</v>
      </c>
      <c r="D577" s="3">
        <v>44777</v>
      </c>
      <c r="E577" s="4">
        <v>0.4861111111111111</v>
      </c>
      <c r="F577" s="5">
        <v>44774</v>
      </c>
      <c r="G577" s="3">
        <v>44777</v>
      </c>
      <c r="H577" s="4">
        <v>0.8666666666666667</v>
      </c>
      <c r="I577" s="4">
        <f t="shared" si="44"/>
        <v>0.38055555555555559</v>
      </c>
      <c r="J577" s="1">
        <v>10</v>
      </c>
      <c r="K577" s="1" t="s">
        <v>1896</v>
      </c>
      <c r="L577" s="1" t="s">
        <v>2983</v>
      </c>
      <c r="M577" s="1" t="s">
        <v>75</v>
      </c>
      <c r="N577" s="1" t="s">
        <v>2597</v>
      </c>
      <c r="O577" s="1" t="s">
        <v>77</v>
      </c>
      <c r="P577" s="1" t="s">
        <v>78</v>
      </c>
      <c r="Q577" s="1" t="s">
        <v>78</v>
      </c>
      <c r="R577" s="1" t="s">
        <v>1898</v>
      </c>
      <c r="S577" s="1" t="s">
        <v>1898</v>
      </c>
      <c r="T577" s="34" t="s">
        <v>72</v>
      </c>
      <c r="U577" s="1" t="s">
        <v>2984</v>
      </c>
      <c r="V577" s="1" t="s">
        <v>80</v>
      </c>
      <c r="W577" s="1" t="s">
        <v>778</v>
      </c>
      <c r="X577" s="1" t="s">
        <v>779</v>
      </c>
      <c r="Y577" s="1" t="s">
        <v>780</v>
      </c>
      <c r="Z577" s="1" t="s">
        <v>84</v>
      </c>
      <c r="AA577" s="1" t="s">
        <v>72</v>
      </c>
      <c r="AB577" s="1" t="s">
        <v>140</v>
      </c>
      <c r="AC577" s="1" t="s">
        <v>140</v>
      </c>
      <c r="AD577" s="1" t="s">
        <v>126</v>
      </c>
      <c r="AE577" s="1">
        <v>65</v>
      </c>
      <c r="AF577" s="1" t="s">
        <v>88</v>
      </c>
      <c r="AG577" s="1">
        <v>6.4</v>
      </c>
      <c r="AH577" s="1" t="s">
        <v>2344</v>
      </c>
      <c r="AI577" s="1" t="s">
        <v>90</v>
      </c>
      <c r="AJ577" s="1" t="s">
        <v>91</v>
      </c>
      <c r="AK577" s="1" t="s">
        <v>92</v>
      </c>
      <c r="AL577" s="1" t="s">
        <v>72</v>
      </c>
      <c r="AM577" s="1" t="s">
        <v>217</v>
      </c>
      <c r="AN577" s="1" t="s">
        <v>72</v>
      </c>
      <c r="AO577" s="45" t="s">
        <v>2985</v>
      </c>
      <c r="AP577" s="1" t="s">
        <v>72</v>
      </c>
      <c r="AQ577" s="1" t="s">
        <v>72</v>
      </c>
      <c r="AR577" s="1" t="s">
        <v>220</v>
      </c>
      <c r="AS577" s="1" t="s">
        <v>72</v>
      </c>
      <c r="AT577" s="1" t="s">
        <v>72</v>
      </c>
      <c r="AU577" s="3">
        <v>44777</v>
      </c>
      <c r="AV577" s="4">
        <v>0.875</v>
      </c>
      <c r="AW577" s="4">
        <v>0.95138888888888884</v>
      </c>
      <c r="AX577" s="4">
        <f t="shared" si="53"/>
        <v>7.638888888888884E-2</v>
      </c>
      <c r="AY577" s="4">
        <f t="shared" si="54"/>
        <v>8.4722222222222143E-2</v>
      </c>
      <c r="AZ577" s="4">
        <f t="shared" si="55"/>
        <v>0.46527777777777773</v>
      </c>
      <c r="BA577" s="1" t="s">
        <v>1184</v>
      </c>
      <c r="BB577" s="1" t="s">
        <v>1184</v>
      </c>
      <c r="BC577" s="1" t="s">
        <v>1675</v>
      </c>
      <c r="BD577" s="1">
        <v>4</v>
      </c>
      <c r="BE577" s="1" t="s">
        <v>2294</v>
      </c>
      <c r="BF577" s="1" t="s">
        <v>88</v>
      </c>
      <c r="BG577" s="1" t="s">
        <v>88</v>
      </c>
      <c r="BH577" s="1" t="s">
        <v>88</v>
      </c>
      <c r="BI577" s="1" t="s">
        <v>96</v>
      </c>
      <c r="BJ577" s="1" t="s">
        <v>72</v>
      </c>
      <c r="BK577" s="1" t="s">
        <v>1343</v>
      </c>
      <c r="BL577" s="1" t="s">
        <v>2986</v>
      </c>
      <c r="BM577" s="1">
        <v>49</v>
      </c>
      <c r="BN577" s="1" t="s">
        <v>72</v>
      </c>
      <c r="BO577" s="1" t="s">
        <v>72</v>
      </c>
      <c r="BP577" s="1" t="s">
        <v>72</v>
      </c>
      <c r="BQ577" s="21" t="s">
        <v>99</v>
      </c>
      <c r="BR577" s="21" t="s">
        <v>100</v>
      </c>
    </row>
    <row r="578" spans="1:70" ht="20.45" customHeight="1">
      <c r="A578" s="1" t="s">
        <v>2987</v>
      </c>
      <c r="B578" s="1">
        <v>220194</v>
      </c>
      <c r="C578" s="1" t="s">
        <v>497</v>
      </c>
      <c r="D578" s="3">
        <v>44782</v>
      </c>
      <c r="E578" s="4">
        <v>0.5625</v>
      </c>
      <c r="F578" s="5">
        <v>44774</v>
      </c>
      <c r="G578" s="3">
        <v>44782</v>
      </c>
      <c r="H578" s="4">
        <v>0.87847222222222221</v>
      </c>
      <c r="I578" s="4">
        <f t="shared" si="44"/>
        <v>0.31597222222222221</v>
      </c>
      <c r="J578" s="1">
        <v>10</v>
      </c>
      <c r="K578" s="1" t="s">
        <v>1896</v>
      </c>
      <c r="L578" s="1" t="s">
        <v>2988</v>
      </c>
      <c r="M578" s="1" t="s">
        <v>75</v>
      </c>
      <c r="N578" s="1" t="s">
        <v>1582</v>
      </c>
      <c r="O578" s="1" t="s">
        <v>497</v>
      </c>
      <c r="P578" s="1" t="s">
        <v>78</v>
      </c>
      <c r="Q578" s="1" t="s">
        <v>78</v>
      </c>
      <c r="R578" s="1" t="s">
        <v>1898</v>
      </c>
      <c r="S578" s="1" t="s">
        <v>1898</v>
      </c>
      <c r="T578" s="34" t="s">
        <v>72</v>
      </c>
      <c r="U578" s="1" t="s">
        <v>2989</v>
      </c>
      <c r="V578" s="1" t="s">
        <v>80</v>
      </c>
      <c r="W578" s="1" t="s">
        <v>778</v>
      </c>
      <c r="X578" s="1" t="s">
        <v>779</v>
      </c>
      <c r="Y578" s="1" t="s">
        <v>780</v>
      </c>
      <c r="Z578" s="1" t="s">
        <v>84</v>
      </c>
      <c r="AA578" s="1" t="s">
        <v>72</v>
      </c>
      <c r="AB578" s="1" t="s">
        <v>140</v>
      </c>
      <c r="AC578" s="1" t="s">
        <v>140</v>
      </c>
      <c r="AD578" s="1" t="s">
        <v>126</v>
      </c>
      <c r="AE578" s="1">
        <v>56</v>
      </c>
      <c r="AF578" s="1" t="s">
        <v>88</v>
      </c>
      <c r="AG578" s="1">
        <v>5.4</v>
      </c>
      <c r="AH578" s="1" t="s">
        <v>2344</v>
      </c>
      <c r="AI578" s="1" t="s">
        <v>90</v>
      </c>
      <c r="AJ578" s="1" t="s">
        <v>91</v>
      </c>
      <c r="AK578" s="1" t="s">
        <v>92</v>
      </c>
      <c r="AL578" s="1" t="s">
        <v>72</v>
      </c>
      <c r="AM578" s="1" t="s">
        <v>229</v>
      </c>
      <c r="AN578" s="1" t="s">
        <v>72</v>
      </c>
      <c r="AO578" s="45" t="s">
        <v>2990</v>
      </c>
      <c r="AP578" s="1" t="s">
        <v>72</v>
      </c>
      <c r="AQ578" s="1" t="s">
        <v>72</v>
      </c>
      <c r="AR578" s="1" t="s">
        <v>220</v>
      </c>
      <c r="AS578" s="1" t="s">
        <v>72</v>
      </c>
      <c r="AT578" s="1" t="s">
        <v>72</v>
      </c>
      <c r="AU578" s="3">
        <v>44782</v>
      </c>
      <c r="AV578" s="4">
        <v>0.89027777777777783</v>
      </c>
      <c r="AW578" s="4">
        <v>0.96875</v>
      </c>
      <c r="AX578" s="4">
        <f t="shared" si="53"/>
        <v>7.8472222222222165E-2</v>
      </c>
      <c r="AY578" s="4">
        <f t="shared" si="54"/>
        <v>9.027777777777779E-2</v>
      </c>
      <c r="AZ578" s="4">
        <f t="shared" si="55"/>
        <v>0.40625</v>
      </c>
      <c r="BA578" s="1" t="s">
        <v>2991</v>
      </c>
      <c r="BB578" s="1" t="s">
        <v>2991</v>
      </c>
      <c r="BC578" s="1" t="s">
        <v>1675</v>
      </c>
      <c r="BD578" s="1">
        <v>4</v>
      </c>
      <c r="BE578" s="1" t="s">
        <v>95</v>
      </c>
      <c r="BF578" s="1" t="s">
        <v>75</v>
      </c>
      <c r="BG578" s="1" t="s">
        <v>75</v>
      </c>
      <c r="BH578" s="1" t="s">
        <v>88</v>
      </c>
      <c r="BI578" s="1" t="s">
        <v>72</v>
      </c>
      <c r="BJ578" s="1" t="s">
        <v>72</v>
      </c>
      <c r="BK578" s="1" t="s">
        <v>1343</v>
      </c>
      <c r="BL578" s="1" t="s">
        <v>2992</v>
      </c>
      <c r="BM578" s="1">
        <v>28</v>
      </c>
      <c r="BN578" s="1" t="s">
        <v>72</v>
      </c>
      <c r="BO578" s="1" t="s">
        <v>72</v>
      </c>
      <c r="BP578" s="1" t="s">
        <v>72</v>
      </c>
      <c r="BQ578" s="1" t="s">
        <v>72</v>
      </c>
      <c r="BR578" s="1"/>
    </row>
    <row r="579" spans="1:70" ht="20.45" customHeight="1">
      <c r="A579" s="1" t="s">
        <v>2993</v>
      </c>
      <c r="B579" s="1">
        <v>220194</v>
      </c>
      <c r="C579" s="1" t="s">
        <v>71</v>
      </c>
      <c r="D579" s="3">
        <v>44782</v>
      </c>
      <c r="E579" s="4">
        <v>0.5625</v>
      </c>
      <c r="F579" s="5">
        <v>44774</v>
      </c>
      <c r="G579" s="3">
        <v>44782</v>
      </c>
      <c r="H579" s="4">
        <v>0.87847222222222221</v>
      </c>
      <c r="I579" s="4">
        <f t="shared" si="44"/>
        <v>0.31597222222222221</v>
      </c>
      <c r="J579" s="1">
        <v>10</v>
      </c>
      <c r="K579" s="1" t="s">
        <v>1896</v>
      </c>
      <c r="L579" s="1" t="s">
        <v>2988</v>
      </c>
      <c r="M579" s="1" t="s">
        <v>75</v>
      </c>
      <c r="N579" s="1" t="s">
        <v>2597</v>
      </c>
      <c r="O579" s="1" t="s">
        <v>77</v>
      </c>
      <c r="P579" s="1" t="s">
        <v>78</v>
      </c>
      <c r="Q579" s="1" t="s">
        <v>78</v>
      </c>
      <c r="R579" s="1" t="s">
        <v>1898</v>
      </c>
      <c r="S579" s="1" t="s">
        <v>1898</v>
      </c>
      <c r="T579" s="34" t="s">
        <v>72</v>
      </c>
      <c r="U579" s="1" t="s">
        <v>2994</v>
      </c>
      <c r="V579" s="1" t="s">
        <v>80</v>
      </c>
      <c r="W579" s="1" t="s">
        <v>778</v>
      </c>
      <c r="X579" s="1" t="s">
        <v>779</v>
      </c>
      <c r="Y579" s="1" t="s">
        <v>780</v>
      </c>
      <c r="Z579" s="1" t="s">
        <v>84</v>
      </c>
      <c r="AA579" s="1" t="s">
        <v>72</v>
      </c>
      <c r="AB579" s="1" t="s">
        <v>140</v>
      </c>
      <c r="AC579" s="1" t="s">
        <v>140</v>
      </c>
      <c r="AD579" s="1" t="s">
        <v>126</v>
      </c>
      <c r="AE579" s="1">
        <v>56</v>
      </c>
      <c r="AF579" s="1" t="s">
        <v>88</v>
      </c>
      <c r="AG579" s="1">
        <v>5.4</v>
      </c>
      <c r="AH579" s="1" t="s">
        <v>2344</v>
      </c>
      <c r="AI579" s="1" t="s">
        <v>90</v>
      </c>
      <c r="AJ579" s="1" t="s">
        <v>91</v>
      </c>
      <c r="AK579" s="1" t="s">
        <v>92</v>
      </c>
      <c r="AL579" s="1" t="s">
        <v>72</v>
      </c>
      <c r="AM579" s="1" t="s">
        <v>229</v>
      </c>
      <c r="AN579" s="1" t="s">
        <v>72</v>
      </c>
      <c r="AO579" s="45" t="s">
        <v>2990</v>
      </c>
      <c r="AP579" s="1" t="s">
        <v>72</v>
      </c>
      <c r="AQ579" s="1" t="s">
        <v>72</v>
      </c>
      <c r="AR579" s="1" t="s">
        <v>220</v>
      </c>
      <c r="AS579" s="1" t="s">
        <v>72</v>
      </c>
      <c r="AT579" s="1" t="s">
        <v>72</v>
      </c>
      <c r="AU579" s="3">
        <v>44782</v>
      </c>
      <c r="AV579" s="4">
        <v>0.89027777777777783</v>
      </c>
      <c r="AW579" s="4">
        <v>0.96875</v>
      </c>
      <c r="AX579" s="4">
        <f t="shared" si="53"/>
        <v>7.8472222222222165E-2</v>
      </c>
      <c r="AY579" s="4">
        <f t="shared" si="54"/>
        <v>9.027777777777779E-2</v>
      </c>
      <c r="AZ579" s="4">
        <f t="shared" si="55"/>
        <v>0.40625</v>
      </c>
      <c r="BA579" s="1" t="s">
        <v>2991</v>
      </c>
      <c r="BB579" s="1" t="s">
        <v>2991</v>
      </c>
      <c r="BC579" s="1" t="s">
        <v>1675</v>
      </c>
      <c r="BD579" s="1">
        <v>4</v>
      </c>
      <c r="BE579" s="1" t="s">
        <v>95</v>
      </c>
      <c r="BF579" s="1" t="s">
        <v>75</v>
      </c>
      <c r="BG579" s="1" t="s">
        <v>75</v>
      </c>
      <c r="BH579" s="1" t="s">
        <v>88</v>
      </c>
      <c r="BI579" s="1" t="s">
        <v>96</v>
      </c>
      <c r="BJ579" s="1" t="s">
        <v>72</v>
      </c>
      <c r="BK579" s="1" t="s">
        <v>1343</v>
      </c>
      <c r="BL579" s="1" t="s">
        <v>2992</v>
      </c>
      <c r="BM579" s="1">
        <v>28</v>
      </c>
      <c r="BN579" s="1" t="s">
        <v>72</v>
      </c>
      <c r="BO579" s="1" t="s">
        <v>72</v>
      </c>
      <c r="BP579" s="1" t="s">
        <v>72</v>
      </c>
      <c r="BQ579" s="21" t="s">
        <v>99</v>
      </c>
      <c r="BR579" s="21" t="s">
        <v>100</v>
      </c>
    </row>
    <row r="580" spans="1:70" ht="20.45" customHeight="1">
      <c r="A580" s="1" t="s">
        <v>2995</v>
      </c>
      <c r="B580" s="1">
        <v>220194</v>
      </c>
      <c r="C580" s="1" t="s">
        <v>71</v>
      </c>
      <c r="D580" s="3">
        <v>44782</v>
      </c>
      <c r="E580" s="4">
        <v>0.5625</v>
      </c>
      <c r="F580" s="5">
        <v>44774</v>
      </c>
      <c r="G580" s="3">
        <v>44782</v>
      </c>
      <c r="H580" s="4">
        <v>0.87847222222222221</v>
      </c>
      <c r="I580" s="4">
        <f t="shared" si="44"/>
        <v>0.31597222222222221</v>
      </c>
      <c r="J580" s="1">
        <v>10</v>
      </c>
      <c r="K580" s="1" t="s">
        <v>1896</v>
      </c>
      <c r="L580" s="1" t="s">
        <v>2988</v>
      </c>
      <c r="M580" s="1" t="s">
        <v>75</v>
      </c>
      <c r="N580" s="1" t="s">
        <v>1915</v>
      </c>
      <c r="O580" s="1" t="s">
        <v>77</v>
      </c>
      <c r="P580" s="1" t="s">
        <v>78</v>
      </c>
      <c r="Q580" s="1" t="s">
        <v>78</v>
      </c>
      <c r="R580" s="1" t="s">
        <v>1898</v>
      </c>
      <c r="S580" s="1" t="s">
        <v>1898</v>
      </c>
      <c r="T580" s="34" t="s">
        <v>72</v>
      </c>
      <c r="U580" s="75" t="s">
        <v>72</v>
      </c>
      <c r="V580" s="1" t="s">
        <v>80</v>
      </c>
      <c r="W580" s="1" t="s">
        <v>778</v>
      </c>
      <c r="X580" s="1" t="s">
        <v>779</v>
      </c>
      <c r="Y580" s="1" t="s">
        <v>780</v>
      </c>
      <c r="Z580" s="1" t="s">
        <v>84</v>
      </c>
      <c r="AA580" s="1" t="s">
        <v>72</v>
      </c>
      <c r="AB580" s="1" t="s">
        <v>140</v>
      </c>
      <c r="AC580" s="1" t="s">
        <v>140</v>
      </c>
      <c r="AD580" s="1" t="s">
        <v>126</v>
      </c>
      <c r="AE580" s="1">
        <v>56</v>
      </c>
      <c r="AF580" s="1" t="s">
        <v>88</v>
      </c>
      <c r="AG580" s="1">
        <v>5.4</v>
      </c>
      <c r="AH580" s="1" t="s">
        <v>2344</v>
      </c>
      <c r="AI580" s="1" t="s">
        <v>90</v>
      </c>
      <c r="AJ580" s="1" t="s">
        <v>91</v>
      </c>
      <c r="AK580" s="1" t="s">
        <v>92</v>
      </c>
      <c r="AL580" s="1" t="s">
        <v>72</v>
      </c>
      <c r="AM580" s="1" t="s">
        <v>229</v>
      </c>
      <c r="AN580" s="1" t="s">
        <v>72</v>
      </c>
      <c r="AO580" s="45" t="s">
        <v>2990</v>
      </c>
      <c r="AP580" s="1" t="s">
        <v>72</v>
      </c>
      <c r="AQ580" s="1" t="s">
        <v>72</v>
      </c>
      <c r="AR580" s="1" t="s">
        <v>220</v>
      </c>
      <c r="AS580" s="1" t="s">
        <v>72</v>
      </c>
      <c r="AT580" s="1" t="s">
        <v>72</v>
      </c>
      <c r="AU580" s="3">
        <v>44782</v>
      </c>
      <c r="AV580" s="4">
        <v>0.89027777777777783</v>
      </c>
      <c r="AW580" s="4">
        <v>0.96875</v>
      </c>
      <c r="AX580" s="4">
        <f t="shared" si="53"/>
        <v>7.8472222222222165E-2</v>
      </c>
      <c r="AY580" s="4">
        <f t="shared" si="54"/>
        <v>9.027777777777779E-2</v>
      </c>
      <c r="AZ580" s="4">
        <f t="shared" si="55"/>
        <v>0.40625</v>
      </c>
      <c r="BA580" s="1" t="s">
        <v>2991</v>
      </c>
      <c r="BB580" s="1" t="s">
        <v>2991</v>
      </c>
      <c r="BC580" s="1" t="s">
        <v>1675</v>
      </c>
      <c r="BD580" s="1">
        <v>4</v>
      </c>
      <c r="BE580" s="1" t="s">
        <v>95</v>
      </c>
      <c r="BF580" s="1" t="s">
        <v>75</v>
      </c>
      <c r="BG580" s="1" t="s">
        <v>75</v>
      </c>
      <c r="BH580" s="1" t="s">
        <v>88</v>
      </c>
      <c r="BI580" s="1" t="s">
        <v>96</v>
      </c>
      <c r="BJ580" s="1" t="s">
        <v>72</v>
      </c>
      <c r="BK580" s="1" t="s">
        <v>2996</v>
      </c>
      <c r="BL580" s="1" t="s">
        <v>2997</v>
      </c>
      <c r="BM580" s="1">
        <v>8</v>
      </c>
      <c r="BN580" s="1" t="s">
        <v>72</v>
      </c>
      <c r="BO580" s="1" t="s">
        <v>72</v>
      </c>
      <c r="BP580" s="1" t="s">
        <v>72</v>
      </c>
      <c r="BQ580" s="21" t="s">
        <v>99</v>
      </c>
      <c r="BR580" s="21" t="s">
        <v>100</v>
      </c>
    </row>
    <row r="581" spans="1:70" ht="20.45" customHeight="1">
      <c r="A581" s="1" t="s">
        <v>2998</v>
      </c>
      <c r="B581" s="1">
        <v>220195</v>
      </c>
      <c r="C581" s="1" t="s">
        <v>497</v>
      </c>
      <c r="D581" s="3">
        <v>44783</v>
      </c>
      <c r="E581" s="4">
        <v>0.48819444444444443</v>
      </c>
      <c r="F581" s="5">
        <v>44774</v>
      </c>
      <c r="G581" s="3">
        <v>44783</v>
      </c>
      <c r="H581" s="4">
        <v>0.55625000000000002</v>
      </c>
      <c r="I581" s="4">
        <f t="shared" si="44"/>
        <v>6.8055555555555591E-2</v>
      </c>
      <c r="J581" s="1">
        <v>13</v>
      </c>
      <c r="K581" s="1" t="s">
        <v>1896</v>
      </c>
      <c r="L581" s="1" t="s">
        <v>2999</v>
      </c>
      <c r="M581" s="1" t="s">
        <v>75</v>
      </c>
      <c r="N581" s="1" t="s">
        <v>1582</v>
      </c>
      <c r="O581" s="1" t="s">
        <v>497</v>
      </c>
      <c r="P581" s="1" t="s">
        <v>78</v>
      </c>
      <c r="Q581" s="1" t="s">
        <v>78</v>
      </c>
      <c r="R581" s="1" t="s">
        <v>1898</v>
      </c>
      <c r="S581" s="1" t="s">
        <v>139</v>
      </c>
      <c r="T581" s="1" t="s">
        <v>3000</v>
      </c>
      <c r="U581" s="1" t="s">
        <v>3001</v>
      </c>
      <c r="V581" s="1" t="s">
        <v>2306</v>
      </c>
      <c r="W581" s="1" t="s">
        <v>2307</v>
      </c>
      <c r="X581" s="1" t="s">
        <v>2307</v>
      </c>
      <c r="Y581" s="1" t="s">
        <v>2363</v>
      </c>
      <c r="Z581" s="1" t="s">
        <v>84</v>
      </c>
      <c r="AA581" s="1" t="s">
        <v>72</v>
      </c>
      <c r="AB581" s="1" t="s">
        <v>104</v>
      </c>
      <c r="AC581" s="1" t="s">
        <v>1060</v>
      </c>
      <c r="AD581" s="1" t="s">
        <v>87</v>
      </c>
      <c r="AE581" s="1">
        <v>57</v>
      </c>
      <c r="AF581" s="1" t="s">
        <v>88</v>
      </c>
      <c r="AG581" s="1">
        <v>3.1</v>
      </c>
      <c r="AH581" s="1" t="s">
        <v>954</v>
      </c>
      <c r="AI581" s="1" t="s">
        <v>90</v>
      </c>
      <c r="AJ581" s="1" t="s">
        <v>91</v>
      </c>
      <c r="AK581" s="1" t="s">
        <v>92</v>
      </c>
      <c r="AL581" s="1" t="s">
        <v>72</v>
      </c>
      <c r="AM581" s="1" t="s">
        <v>72</v>
      </c>
      <c r="AN581" s="1">
        <v>2</v>
      </c>
      <c r="AO581" s="1" t="s">
        <v>933</v>
      </c>
      <c r="AP581" s="1" t="s">
        <v>72</v>
      </c>
      <c r="AQ581" s="1" t="s">
        <v>72</v>
      </c>
      <c r="AR581" s="1" t="s">
        <v>220</v>
      </c>
      <c r="AS581" s="1" t="s">
        <v>72</v>
      </c>
      <c r="AT581" s="1" t="s">
        <v>72</v>
      </c>
      <c r="AU581" s="3">
        <v>44783</v>
      </c>
      <c r="AV581" s="4">
        <v>0.59722222222222221</v>
      </c>
      <c r="AW581" s="4">
        <v>0.71527777777777779</v>
      </c>
      <c r="AX581" s="4">
        <f t="shared" si="53"/>
        <v>0.11805555555555558</v>
      </c>
      <c r="AY581" s="4">
        <f t="shared" si="54"/>
        <v>0.15902777777777777</v>
      </c>
      <c r="AZ581" s="4">
        <f t="shared" si="55"/>
        <v>0.22708333333333336</v>
      </c>
      <c r="BA581" s="1" t="s">
        <v>3002</v>
      </c>
      <c r="BB581" s="1" t="s">
        <v>3002</v>
      </c>
      <c r="BC581" s="1" t="s">
        <v>1675</v>
      </c>
      <c r="BD581" s="1">
        <v>4</v>
      </c>
      <c r="BE581" s="1" t="s">
        <v>742</v>
      </c>
      <c r="BF581" s="1" t="s">
        <v>75</v>
      </c>
      <c r="BG581" s="1" t="s">
        <v>75</v>
      </c>
      <c r="BH581" s="1" t="s">
        <v>88</v>
      </c>
      <c r="BI581" s="1" t="s">
        <v>72</v>
      </c>
      <c r="BJ581" s="1" t="s">
        <v>72</v>
      </c>
      <c r="BK581" s="1" t="s">
        <v>1343</v>
      </c>
      <c r="BL581" s="1" t="s">
        <v>3003</v>
      </c>
      <c r="BM581" s="1">
        <v>87</v>
      </c>
      <c r="BN581" s="1" t="s">
        <v>72</v>
      </c>
      <c r="BO581" s="1" t="s">
        <v>72</v>
      </c>
      <c r="BP581" s="1" t="s">
        <v>72</v>
      </c>
      <c r="BQ581" s="1" t="s">
        <v>72</v>
      </c>
      <c r="BR581" s="1"/>
    </row>
    <row r="582" spans="1:70" ht="20.45" customHeight="1">
      <c r="A582" s="1" t="s">
        <v>3004</v>
      </c>
      <c r="B582" s="1">
        <v>220195</v>
      </c>
      <c r="C582" s="1" t="s">
        <v>71</v>
      </c>
      <c r="D582" s="3">
        <v>44783</v>
      </c>
      <c r="E582" s="4">
        <v>0.48819444444444443</v>
      </c>
      <c r="F582" s="5">
        <v>44774</v>
      </c>
      <c r="G582" s="3">
        <v>44783</v>
      </c>
      <c r="H582" s="4">
        <v>0.55625000000000002</v>
      </c>
      <c r="I582" s="4">
        <f t="shared" si="44"/>
        <v>6.8055555555555591E-2</v>
      </c>
      <c r="J582" s="1">
        <v>13</v>
      </c>
      <c r="K582" s="1" t="s">
        <v>1896</v>
      </c>
      <c r="L582" s="1" t="s">
        <v>2999</v>
      </c>
      <c r="M582" s="1" t="s">
        <v>75</v>
      </c>
      <c r="N582" s="1" t="s">
        <v>1915</v>
      </c>
      <c r="O582" s="1" t="s">
        <v>77</v>
      </c>
      <c r="P582" s="1" t="s">
        <v>78</v>
      </c>
      <c r="Q582" s="1" t="s">
        <v>78</v>
      </c>
      <c r="R582" s="1" t="s">
        <v>1898</v>
      </c>
      <c r="S582" s="1" t="s">
        <v>139</v>
      </c>
      <c r="T582" s="1" t="s">
        <v>3000</v>
      </c>
      <c r="U582" s="75" t="s">
        <v>72</v>
      </c>
      <c r="V582" s="1" t="s">
        <v>2306</v>
      </c>
      <c r="W582" s="1" t="s">
        <v>2307</v>
      </c>
      <c r="X582" s="1" t="s">
        <v>2307</v>
      </c>
      <c r="Y582" s="1" t="s">
        <v>2363</v>
      </c>
      <c r="Z582" s="1" t="s">
        <v>84</v>
      </c>
      <c r="AA582" s="1" t="s">
        <v>72</v>
      </c>
      <c r="AB582" s="1" t="s">
        <v>104</v>
      </c>
      <c r="AC582" s="1" t="s">
        <v>1060</v>
      </c>
      <c r="AD582" s="1" t="s">
        <v>87</v>
      </c>
      <c r="AE582" s="1">
        <v>57</v>
      </c>
      <c r="AF582" s="1" t="s">
        <v>88</v>
      </c>
      <c r="AG582" s="1">
        <v>3.1</v>
      </c>
      <c r="AH582" s="1" t="s">
        <v>954</v>
      </c>
      <c r="AI582" s="1" t="s">
        <v>90</v>
      </c>
      <c r="AJ582" s="1" t="s">
        <v>91</v>
      </c>
      <c r="AK582" s="1" t="s">
        <v>92</v>
      </c>
      <c r="AL582" s="1" t="s">
        <v>72</v>
      </c>
      <c r="AM582" s="1" t="s">
        <v>72</v>
      </c>
      <c r="AN582" s="1">
        <v>2</v>
      </c>
      <c r="AO582" s="1" t="s">
        <v>933</v>
      </c>
      <c r="AP582" s="1" t="s">
        <v>72</v>
      </c>
      <c r="AQ582" s="1" t="s">
        <v>72</v>
      </c>
      <c r="AR582" s="1" t="s">
        <v>220</v>
      </c>
      <c r="AS582" s="1" t="s">
        <v>72</v>
      </c>
      <c r="AT582" s="1" t="s">
        <v>72</v>
      </c>
      <c r="AU582" s="3">
        <v>44783</v>
      </c>
      <c r="AV582" s="4">
        <v>0.59722222222222221</v>
      </c>
      <c r="AW582" s="4">
        <v>0.71527777777777779</v>
      </c>
      <c r="AX582" s="4">
        <f t="shared" si="53"/>
        <v>0.11805555555555558</v>
      </c>
      <c r="AY582" s="4">
        <f t="shared" si="54"/>
        <v>0.15902777777777777</v>
      </c>
      <c r="AZ582" s="4">
        <f t="shared" si="55"/>
        <v>0.22708333333333336</v>
      </c>
      <c r="BA582" s="1" t="s">
        <v>3002</v>
      </c>
      <c r="BB582" s="1" t="s">
        <v>3002</v>
      </c>
      <c r="BC582" s="1" t="s">
        <v>1675</v>
      </c>
      <c r="BD582" s="1">
        <v>4</v>
      </c>
      <c r="BE582" s="1" t="s">
        <v>742</v>
      </c>
      <c r="BF582" s="1" t="s">
        <v>75</v>
      </c>
      <c r="BG582" s="1" t="s">
        <v>75</v>
      </c>
      <c r="BH582" s="1" t="s">
        <v>88</v>
      </c>
      <c r="BI582" s="1" t="s">
        <v>96</v>
      </c>
      <c r="BJ582" s="1" t="s">
        <v>72</v>
      </c>
      <c r="BK582" s="1" t="s">
        <v>3005</v>
      </c>
      <c r="BL582" s="1" t="s">
        <v>3006</v>
      </c>
      <c r="BM582" s="1">
        <v>14</v>
      </c>
      <c r="BN582" s="1" t="s">
        <v>72</v>
      </c>
      <c r="BO582" s="1" t="s">
        <v>72</v>
      </c>
      <c r="BP582" s="1" t="s">
        <v>72</v>
      </c>
      <c r="BQ582" s="21" t="s">
        <v>99</v>
      </c>
      <c r="BR582" s="21" t="s">
        <v>100</v>
      </c>
    </row>
    <row r="583" spans="1:70" ht="20.45" customHeight="1">
      <c r="A583" s="1">
        <v>220196</v>
      </c>
      <c r="B583" s="1">
        <v>220196</v>
      </c>
      <c r="C583" s="1" t="s">
        <v>71</v>
      </c>
      <c r="D583" s="3">
        <v>44783</v>
      </c>
      <c r="E583" s="4">
        <v>0.62708333333333333</v>
      </c>
      <c r="F583" s="5">
        <v>44774</v>
      </c>
      <c r="G583" s="3">
        <v>44783</v>
      </c>
      <c r="H583" s="4">
        <v>0.70833333333333337</v>
      </c>
      <c r="I583" s="4">
        <f t="shared" si="44"/>
        <v>8.1250000000000044E-2</v>
      </c>
      <c r="J583" s="1">
        <v>3</v>
      </c>
      <c r="K583" s="1" t="s">
        <v>2302</v>
      </c>
      <c r="L583" s="1" t="s">
        <v>3007</v>
      </c>
      <c r="M583" s="1" t="s">
        <v>75</v>
      </c>
      <c r="N583" s="1" t="s">
        <v>170</v>
      </c>
      <c r="O583" s="1" t="s">
        <v>473</v>
      </c>
      <c r="P583" s="1" t="s">
        <v>172</v>
      </c>
      <c r="Q583" s="1" t="s">
        <v>78</v>
      </c>
      <c r="R583" s="1" t="s">
        <v>1927</v>
      </c>
      <c r="S583" s="1" t="s">
        <v>1927</v>
      </c>
      <c r="T583" s="1" t="s">
        <v>3008</v>
      </c>
      <c r="U583" s="75" t="s">
        <v>72</v>
      </c>
      <c r="V583" s="1" t="s">
        <v>1900</v>
      </c>
      <c r="W583" s="1" t="s">
        <v>813</v>
      </c>
      <c r="X583" s="1" t="s">
        <v>813</v>
      </c>
      <c r="Y583" s="1" t="s">
        <v>814</v>
      </c>
      <c r="Z583" s="1" t="s">
        <v>84</v>
      </c>
      <c r="AA583" s="1" t="s">
        <v>72</v>
      </c>
      <c r="AB583" s="1" t="s">
        <v>140</v>
      </c>
      <c r="AC583" s="1" t="s">
        <v>141</v>
      </c>
      <c r="AD583" s="1" t="s">
        <v>126</v>
      </c>
      <c r="AE583" s="1">
        <v>44</v>
      </c>
      <c r="AF583" s="1" t="s">
        <v>88</v>
      </c>
      <c r="AG583" s="1">
        <v>5.0999999999999996</v>
      </c>
      <c r="AH583" s="1" t="s">
        <v>414</v>
      </c>
      <c r="AI583" s="1" t="s">
        <v>90</v>
      </c>
      <c r="AJ583" s="1" t="s">
        <v>91</v>
      </c>
      <c r="AK583" s="1" t="s">
        <v>92</v>
      </c>
      <c r="AL583" s="1" t="s">
        <v>72</v>
      </c>
      <c r="AM583" s="1" t="s">
        <v>72</v>
      </c>
      <c r="AN583" s="1" t="s">
        <v>72</v>
      </c>
      <c r="AO583" s="1" t="s">
        <v>72</v>
      </c>
      <c r="AP583" s="1" t="s">
        <v>72</v>
      </c>
      <c r="AQ583" s="1" t="s">
        <v>72</v>
      </c>
      <c r="AR583" s="1" t="s">
        <v>220</v>
      </c>
      <c r="AS583" s="1" t="s">
        <v>72</v>
      </c>
      <c r="AT583" s="1" t="s">
        <v>72</v>
      </c>
      <c r="AU583" s="3">
        <v>44782</v>
      </c>
      <c r="AV583" s="4">
        <v>0.71875</v>
      </c>
      <c r="AW583" s="4" t="s">
        <v>72</v>
      </c>
      <c r="AX583" s="4" t="s">
        <v>72</v>
      </c>
      <c r="AY583" s="4" t="s">
        <v>72</v>
      </c>
      <c r="AZ583" s="6" t="s">
        <v>72</v>
      </c>
      <c r="BA583" s="1" t="s">
        <v>3009</v>
      </c>
      <c r="BB583" s="1" t="s">
        <v>3009</v>
      </c>
      <c r="BC583" s="1" t="s">
        <v>72</v>
      </c>
      <c r="BD583" s="1">
        <v>4</v>
      </c>
      <c r="BE583" s="1" t="s">
        <v>95</v>
      </c>
      <c r="BF583" s="1" t="s">
        <v>88</v>
      </c>
      <c r="BG583" s="1" t="s">
        <v>88</v>
      </c>
      <c r="BH583" s="1" t="s">
        <v>88</v>
      </c>
      <c r="BI583" s="1" t="s">
        <v>79</v>
      </c>
      <c r="BJ583" s="1" t="s">
        <v>72</v>
      </c>
      <c r="BK583" s="6" t="s">
        <v>72</v>
      </c>
      <c r="BL583" s="6" t="s">
        <v>72</v>
      </c>
      <c r="BM583" s="6" t="s">
        <v>72</v>
      </c>
      <c r="BN583" s="6" t="s">
        <v>72</v>
      </c>
      <c r="BO583" s="6" t="s">
        <v>72</v>
      </c>
      <c r="BP583" s="6" t="s">
        <v>72</v>
      </c>
      <c r="BQ583" s="1" t="s">
        <v>160</v>
      </c>
      <c r="BR583" s="1"/>
    </row>
    <row r="584" spans="1:70" ht="20.45" customHeight="1">
      <c r="A584" s="1">
        <v>220197</v>
      </c>
      <c r="B584" s="1">
        <v>220197</v>
      </c>
      <c r="C584" s="1" t="s">
        <v>71</v>
      </c>
      <c r="D584" s="3">
        <v>44783</v>
      </c>
      <c r="E584" s="4">
        <v>0.52777777777777779</v>
      </c>
      <c r="F584" s="5">
        <v>44774</v>
      </c>
      <c r="G584" s="3">
        <v>44783</v>
      </c>
      <c r="H584" s="4">
        <v>0.88888888888888884</v>
      </c>
      <c r="I584" s="4">
        <f t="shared" si="44"/>
        <v>0.36111111111111105</v>
      </c>
      <c r="J584" s="1">
        <v>10</v>
      </c>
      <c r="K584" s="1" t="s">
        <v>1896</v>
      </c>
      <c r="L584" s="1" t="s">
        <v>3010</v>
      </c>
      <c r="M584" s="1" t="s">
        <v>75</v>
      </c>
      <c r="N584" s="1" t="s">
        <v>2215</v>
      </c>
      <c r="O584" s="1" t="s">
        <v>2215</v>
      </c>
      <c r="P584" s="1" t="s">
        <v>78</v>
      </c>
      <c r="Q584" s="1" t="s">
        <v>172</v>
      </c>
      <c r="R584" s="1" t="s">
        <v>1927</v>
      </c>
      <c r="S584" s="1" t="s">
        <v>1927</v>
      </c>
      <c r="T584" s="1" t="s">
        <v>3011</v>
      </c>
      <c r="U584" s="75" t="s">
        <v>72</v>
      </c>
      <c r="V584" s="1" t="s">
        <v>80</v>
      </c>
      <c r="W584" s="1" t="s">
        <v>778</v>
      </c>
      <c r="X584" s="1" t="s">
        <v>779</v>
      </c>
      <c r="Y584" s="1" t="s">
        <v>780</v>
      </c>
      <c r="Z584" s="1" t="s">
        <v>84</v>
      </c>
      <c r="AA584" s="1" t="s">
        <v>72</v>
      </c>
      <c r="AB584" s="1" t="s">
        <v>140</v>
      </c>
      <c r="AC584" s="1" t="s">
        <v>140</v>
      </c>
      <c r="AD584" s="1" t="s">
        <v>126</v>
      </c>
      <c r="AE584" s="1">
        <v>54</v>
      </c>
      <c r="AF584" s="1" t="s">
        <v>88</v>
      </c>
      <c r="AG584" s="1">
        <v>5.6</v>
      </c>
      <c r="AH584" s="1" t="s">
        <v>2344</v>
      </c>
      <c r="AI584" s="1" t="s">
        <v>90</v>
      </c>
      <c r="AJ584" s="1" t="s">
        <v>91</v>
      </c>
      <c r="AK584" s="1" t="s">
        <v>92</v>
      </c>
      <c r="AL584" s="1" t="s">
        <v>72</v>
      </c>
      <c r="AM584" s="1" t="s">
        <v>72</v>
      </c>
      <c r="AN584" s="1" t="s">
        <v>72</v>
      </c>
      <c r="AO584" s="1" t="s">
        <v>72</v>
      </c>
      <c r="AP584" s="1" t="s">
        <v>72</v>
      </c>
      <c r="AQ584" s="1" t="s">
        <v>72</v>
      </c>
      <c r="AR584" s="1" t="s">
        <v>220</v>
      </c>
      <c r="AS584" s="1" t="s">
        <v>72</v>
      </c>
      <c r="AT584" s="1" t="s">
        <v>72</v>
      </c>
      <c r="AU584" s="3">
        <v>44783</v>
      </c>
      <c r="AV584" s="22">
        <v>0.90069444444444446</v>
      </c>
      <c r="AW584" s="4" t="s">
        <v>72</v>
      </c>
      <c r="AX584" s="4" t="s">
        <v>72</v>
      </c>
      <c r="AY584" s="4" t="s">
        <v>72</v>
      </c>
      <c r="AZ584" s="6" t="s">
        <v>72</v>
      </c>
      <c r="BA584" s="1" t="s">
        <v>3012</v>
      </c>
      <c r="BB584" s="1" t="s">
        <v>3012</v>
      </c>
      <c r="BC584" s="1" t="s">
        <v>72</v>
      </c>
      <c r="BD584" s="1">
        <v>4</v>
      </c>
      <c r="BE584" s="1" t="s">
        <v>95</v>
      </c>
      <c r="BF584" s="1" t="s">
        <v>88</v>
      </c>
      <c r="BG584" s="1" t="s">
        <v>88</v>
      </c>
      <c r="BH584" s="1" t="s">
        <v>88</v>
      </c>
      <c r="BI584" s="1" t="s">
        <v>79</v>
      </c>
      <c r="BJ584" s="1" t="s">
        <v>72</v>
      </c>
      <c r="BK584" s="6" t="s">
        <v>72</v>
      </c>
      <c r="BL584" s="6" t="s">
        <v>72</v>
      </c>
      <c r="BM584" s="6" t="s">
        <v>72</v>
      </c>
      <c r="BN584" s="6" t="s">
        <v>72</v>
      </c>
      <c r="BO584" s="6" t="s">
        <v>72</v>
      </c>
      <c r="BP584" s="6" t="s">
        <v>72</v>
      </c>
      <c r="BQ584" s="1" t="s">
        <v>160</v>
      </c>
      <c r="BR584" s="1"/>
    </row>
    <row r="585" spans="1:70" ht="20.45" customHeight="1">
      <c r="A585" s="1">
        <v>220198</v>
      </c>
      <c r="B585" s="1">
        <v>220198</v>
      </c>
      <c r="C585" s="1" t="s">
        <v>71</v>
      </c>
      <c r="D585" s="3">
        <v>44785</v>
      </c>
      <c r="E585" s="4">
        <v>0.53749999999999998</v>
      </c>
      <c r="F585" s="5">
        <v>44774</v>
      </c>
      <c r="G585" s="3">
        <v>44785</v>
      </c>
      <c r="H585" s="4">
        <v>0.59652777777777777</v>
      </c>
      <c r="I585" s="4">
        <f t="shared" si="44"/>
        <v>5.902777777777779E-2</v>
      </c>
      <c r="J585" s="1">
        <v>24</v>
      </c>
      <c r="K585" s="1" t="s">
        <v>1896</v>
      </c>
      <c r="L585" s="1" t="s">
        <v>3013</v>
      </c>
      <c r="M585" s="1" t="s">
        <v>75</v>
      </c>
      <c r="N585" s="1" t="s">
        <v>170</v>
      </c>
      <c r="O585" s="1" t="s">
        <v>473</v>
      </c>
      <c r="P585" s="1" t="s">
        <v>172</v>
      </c>
      <c r="Q585" s="1" t="s">
        <v>78</v>
      </c>
      <c r="R585" s="1" t="s">
        <v>1927</v>
      </c>
      <c r="S585" s="1" t="s">
        <v>1927</v>
      </c>
      <c r="T585" s="1" t="s">
        <v>3014</v>
      </c>
      <c r="U585" s="8" t="s">
        <v>2305</v>
      </c>
      <c r="V585" s="1" t="s">
        <v>2306</v>
      </c>
      <c r="W585" s="1" t="s">
        <v>2307</v>
      </c>
      <c r="X585" s="1" t="s">
        <v>2307</v>
      </c>
      <c r="Y585" s="1" t="s">
        <v>2363</v>
      </c>
      <c r="Z585" s="1" t="s">
        <v>84</v>
      </c>
      <c r="AA585" s="1" t="s">
        <v>72</v>
      </c>
      <c r="AB585" s="1" t="s">
        <v>140</v>
      </c>
      <c r="AC585" s="1" t="s">
        <v>141</v>
      </c>
      <c r="AD585" s="1" t="s">
        <v>87</v>
      </c>
      <c r="AE585" s="1">
        <v>55</v>
      </c>
      <c r="AF585" s="1" t="s">
        <v>88</v>
      </c>
      <c r="AG585" s="1">
        <v>2.7</v>
      </c>
      <c r="AH585" s="1" t="s">
        <v>954</v>
      </c>
      <c r="AI585" s="1" t="s">
        <v>90</v>
      </c>
      <c r="AJ585" s="1" t="s">
        <v>91</v>
      </c>
      <c r="AK585" s="1" t="s">
        <v>92</v>
      </c>
      <c r="AL585" s="1" t="s">
        <v>72</v>
      </c>
      <c r="AM585" s="1" t="s">
        <v>72</v>
      </c>
      <c r="AN585" s="1" t="s">
        <v>72</v>
      </c>
      <c r="AO585" s="1" t="s">
        <v>72</v>
      </c>
      <c r="AP585" s="1" t="s">
        <v>72</v>
      </c>
      <c r="AQ585" s="1" t="s">
        <v>72</v>
      </c>
      <c r="AR585" s="1" t="s">
        <v>220</v>
      </c>
      <c r="AS585" s="1" t="s">
        <v>72</v>
      </c>
      <c r="AT585" s="1" t="s">
        <v>72</v>
      </c>
      <c r="AU585" s="3">
        <v>44785</v>
      </c>
      <c r="AV585" s="4">
        <v>0.62152777777777779</v>
      </c>
      <c r="AW585" s="4" t="s">
        <v>72</v>
      </c>
      <c r="AX585" s="4" t="s">
        <v>72</v>
      </c>
      <c r="AY585" s="4" t="s">
        <v>72</v>
      </c>
      <c r="AZ585" s="6" t="s">
        <v>72</v>
      </c>
      <c r="BA585" s="1" t="s">
        <v>3015</v>
      </c>
      <c r="BB585" s="1" t="s">
        <v>3015</v>
      </c>
      <c r="BC585" s="1" t="s">
        <v>72</v>
      </c>
      <c r="BD585" s="1">
        <v>4</v>
      </c>
      <c r="BE585" s="1" t="s">
        <v>2694</v>
      </c>
      <c r="BF585" s="1" t="s">
        <v>88</v>
      </c>
      <c r="BG585" s="1" t="s">
        <v>88</v>
      </c>
      <c r="BH585" s="1" t="s">
        <v>88</v>
      </c>
      <c r="BI585" s="1" t="s">
        <v>79</v>
      </c>
      <c r="BJ585" s="1" t="s">
        <v>72</v>
      </c>
      <c r="BK585" s="6" t="s">
        <v>72</v>
      </c>
      <c r="BL585" s="6" t="s">
        <v>72</v>
      </c>
      <c r="BM585" s="6" t="s">
        <v>72</v>
      </c>
      <c r="BN585" s="6" t="s">
        <v>72</v>
      </c>
      <c r="BO585" s="6" t="s">
        <v>72</v>
      </c>
      <c r="BP585" s="6" t="s">
        <v>72</v>
      </c>
      <c r="BQ585" s="1" t="s">
        <v>160</v>
      </c>
      <c r="BR585" s="1"/>
    </row>
    <row r="586" spans="1:70" ht="20.45" customHeight="1">
      <c r="A586" s="1">
        <v>220199</v>
      </c>
      <c r="B586" s="1">
        <v>220199</v>
      </c>
      <c r="C586" s="1" t="s">
        <v>71</v>
      </c>
      <c r="D586" s="3">
        <v>44789</v>
      </c>
      <c r="E586" s="4">
        <v>0.58333333333333337</v>
      </c>
      <c r="F586" s="5">
        <v>44774</v>
      </c>
      <c r="G586" s="3">
        <v>44789</v>
      </c>
      <c r="H586" s="4">
        <v>0.63958333333333328</v>
      </c>
      <c r="I586" s="4">
        <f t="shared" si="44"/>
        <v>5.6249999999999911E-2</v>
      </c>
      <c r="J586" s="1">
        <v>30</v>
      </c>
      <c r="K586" s="1" t="s">
        <v>1896</v>
      </c>
      <c r="L586" s="1" t="s">
        <v>3016</v>
      </c>
      <c r="M586" s="1" t="s">
        <v>75</v>
      </c>
      <c r="N586" s="1" t="s">
        <v>170</v>
      </c>
      <c r="O586" s="1" t="s">
        <v>473</v>
      </c>
      <c r="P586" s="1" t="s">
        <v>172</v>
      </c>
      <c r="Q586" s="1" t="s">
        <v>78</v>
      </c>
      <c r="R586" s="1" t="s">
        <v>1927</v>
      </c>
      <c r="S586" s="1" t="s">
        <v>1927</v>
      </c>
      <c r="T586" s="1" t="s">
        <v>3017</v>
      </c>
      <c r="U586" s="8" t="s">
        <v>2305</v>
      </c>
      <c r="V586" s="1" t="s">
        <v>2306</v>
      </c>
      <c r="W586" s="1" t="s">
        <v>2307</v>
      </c>
      <c r="X586" s="1" t="s">
        <v>2307</v>
      </c>
      <c r="Y586" s="1" t="s">
        <v>2363</v>
      </c>
      <c r="Z586" s="1" t="s">
        <v>84</v>
      </c>
      <c r="AA586" s="1" t="s">
        <v>72</v>
      </c>
      <c r="AB586" s="1" t="s">
        <v>140</v>
      </c>
      <c r="AC586" s="1" t="s">
        <v>141</v>
      </c>
      <c r="AD586" s="1" t="s">
        <v>87</v>
      </c>
      <c r="AE586" s="1">
        <v>58</v>
      </c>
      <c r="AF586" s="1" t="s">
        <v>88</v>
      </c>
      <c r="AG586" s="1">
        <v>3.1</v>
      </c>
      <c r="AH586" s="1" t="s">
        <v>954</v>
      </c>
      <c r="AI586" s="1" t="s">
        <v>90</v>
      </c>
      <c r="AJ586" s="1" t="s">
        <v>91</v>
      </c>
      <c r="AK586" s="1" t="s">
        <v>92</v>
      </c>
      <c r="AL586" s="1" t="s">
        <v>72</v>
      </c>
      <c r="AM586" s="1" t="s">
        <v>72</v>
      </c>
      <c r="AN586" s="1" t="s">
        <v>72</v>
      </c>
      <c r="AO586" s="1" t="s">
        <v>72</v>
      </c>
      <c r="AP586" s="1" t="s">
        <v>72</v>
      </c>
      <c r="AQ586" s="1" t="s">
        <v>72</v>
      </c>
      <c r="AR586" s="1" t="s">
        <v>220</v>
      </c>
      <c r="AS586" s="1" t="s">
        <v>72</v>
      </c>
      <c r="AT586" s="1" t="s">
        <v>72</v>
      </c>
      <c r="AU586" s="3">
        <v>44789</v>
      </c>
      <c r="AV586" s="4">
        <v>0.65486111111111112</v>
      </c>
      <c r="AW586" s="4" t="s">
        <v>72</v>
      </c>
      <c r="AX586" s="4" t="s">
        <v>72</v>
      </c>
      <c r="AY586" s="4" t="s">
        <v>72</v>
      </c>
      <c r="AZ586" s="6" t="s">
        <v>72</v>
      </c>
      <c r="BA586" s="1" t="s">
        <v>3018</v>
      </c>
      <c r="BB586" s="1" t="s">
        <v>3018</v>
      </c>
      <c r="BC586" s="1" t="s">
        <v>72</v>
      </c>
      <c r="BD586" s="1">
        <v>4</v>
      </c>
      <c r="BE586" s="1" t="s">
        <v>2294</v>
      </c>
      <c r="BF586" s="1" t="s">
        <v>88</v>
      </c>
      <c r="BG586" s="1" t="s">
        <v>88</v>
      </c>
      <c r="BH586" s="1" t="s">
        <v>88</v>
      </c>
      <c r="BI586" s="1" t="s">
        <v>79</v>
      </c>
      <c r="BJ586" s="1" t="s">
        <v>72</v>
      </c>
      <c r="BK586" s="6" t="s">
        <v>72</v>
      </c>
      <c r="BL586" s="6" t="s">
        <v>72</v>
      </c>
      <c r="BM586" s="6" t="s">
        <v>72</v>
      </c>
      <c r="BN586" s="6" t="s">
        <v>72</v>
      </c>
      <c r="BO586" s="6" t="s">
        <v>72</v>
      </c>
      <c r="BP586" s="6" t="s">
        <v>72</v>
      </c>
      <c r="BQ586" s="1" t="s">
        <v>160</v>
      </c>
      <c r="BR586" s="1"/>
    </row>
    <row r="587" spans="1:70" ht="20.45" customHeight="1">
      <c r="A587" s="1" t="s">
        <v>3019</v>
      </c>
      <c r="B587" s="1">
        <v>220200</v>
      </c>
      <c r="C587" s="1" t="s">
        <v>497</v>
      </c>
      <c r="D587" s="3">
        <v>44792</v>
      </c>
      <c r="E587" s="4">
        <v>0.44236111111111115</v>
      </c>
      <c r="F587" s="5">
        <v>44774</v>
      </c>
      <c r="G587" s="3">
        <v>44792</v>
      </c>
      <c r="H587" s="4">
        <v>0.54097222222222219</v>
      </c>
      <c r="I587" s="4">
        <f t="shared" si="44"/>
        <v>9.8611111111111038E-2</v>
      </c>
      <c r="J587" s="1">
        <v>5</v>
      </c>
      <c r="K587" s="1" t="s">
        <v>2302</v>
      </c>
      <c r="L587" s="1" t="s">
        <v>3020</v>
      </c>
      <c r="M587" s="1" t="s">
        <v>75</v>
      </c>
      <c r="N587" s="1" t="s">
        <v>1582</v>
      </c>
      <c r="O587" s="1" t="s">
        <v>497</v>
      </c>
      <c r="P587" s="1" t="s">
        <v>78</v>
      </c>
      <c r="Q587" s="1" t="s">
        <v>78</v>
      </c>
      <c r="R587" s="1" t="s">
        <v>1898</v>
      </c>
      <c r="S587" s="1" t="s">
        <v>1898</v>
      </c>
      <c r="T587" s="34" t="s">
        <v>72</v>
      </c>
      <c r="U587" s="75" t="s">
        <v>72</v>
      </c>
      <c r="V587" s="1" t="s">
        <v>1900</v>
      </c>
      <c r="W587" s="1" t="s">
        <v>813</v>
      </c>
      <c r="X587" s="1" t="s">
        <v>813</v>
      </c>
      <c r="Y587" s="1" t="s">
        <v>814</v>
      </c>
      <c r="Z587" s="1" t="s">
        <v>84</v>
      </c>
      <c r="AA587" s="1" t="s">
        <v>72</v>
      </c>
      <c r="AB587" s="1" t="s">
        <v>140</v>
      </c>
      <c r="AC587" s="1" t="s">
        <v>141</v>
      </c>
      <c r="AD587" s="1" t="s">
        <v>126</v>
      </c>
      <c r="AE587" s="1">
        <v>52</v>
      </c>
      <c r="AF587" s="1" t="s">
        <v>88</v>
      </c>
      <c r="AG587" s="1">
        <v>3.1</v>
      </c>
      <c r="AH587" s="1" t="s">
        <v>954</v>
      </c>
      <c r="AI587" s="1" t="s">
        <v>90</v>
      </c>
      <c r="AJ587" s="1" t="s">
        <v>91</v>
      </c>
      <c r="AK587" s="1" t="s">
        <v>92</v>
      </c>
      <c r="AL587" s="1" t="s">
        <v>72</v>
      </c>
      <c r="AM587" s="1" t="s">
        <v>217</v>
      </c>
      <c r="AN587" s="1">
        <v>2</v>
      </c>
      <c r="AO587" s="25" t="s">
        <v>2195</v>
      </c>
      <c r="AP587" s="1" t="s">
        <v>72</v>
      </c>
      <c r="AQ587" s="1" t="s">
        <v>72</v>
      </c>
      <c r="AR587" s="1" t="s">
        <v>220</v>
      </c>
      <c r="AS587" s="1" t="s">
        <v>72</v>
      </c>
      <c r="AT587" s="1" t="s">
        <v>72</v>
      </c>
      <c r="AU587" s="3">
        <v>44792</v>
      </c>
      <c r="AV587" s="4">
        <v>0.65625</v>
      </c>
      <c r="AW587" s="4">
        <v>0.71527777777777779</v>
      </c>
      <c r="AX587" s="4">
        <f t="shared" ref="AX587:AX588" si="56">AW587-AV587</f>
        <v>5.902777777777779E-2</v>
      </c>
      <c r="AY587" s="4">
        <f>AW587-H587</f>
        <v>0.1743055555555556</v>
      </c>
      <c r="AZ587" s="4">
        <f>AW587-E587</f>
        <v>0.27291666666666664</v>
      </c>
      <c r="BA587" s="1" t="s">
        <v>3021</v>
      </c>
      <c r="BB587" s="1" t="s">
        <v>3021</v>
      </c>
      <c r="BC587" s="1" t="s">
        <v>1675</v>
      </c>
      <c r="BD587" s="1">
        <v>4</v>
      </c>
      <c r="BE587" s="1" t="s">
        <v>742</v>
      </c>
      <c r="BF587" s="1" t="s">
        <v>72</v>
      </c>
      <c r="BG587" s="1" t="s">
        <v>72</v>
      </c>
      <c r="BH587" s="1" t="s">
        <v>88</v>
      </c>
      <c r="BI587" s="1" t="s">
        <v>72</v>
      </c>
      <c r="BJ587" s="1" t="s">
        <v>72</v>
      </c>
      <c r="BK587" s="1" t="s">
        <v>1343</v>
      </c>
      <c r="BL587" s="1" t="s">
        <v>3003</v>
      </c>
      <c r="BM587" s="1">
        <v>83</v>
      </c>
      <c r="BN587" s="1" t="s">
        <v>72</v>
      </c>
      <c r="BO587" s="1" t="s">
        <v>72</v>
      </c>
      <c r="BP587" s="1" t="s">
        <v>72</v>
      </c>
      <c r="BQ587" s="1" t="s">
        <v>72</v>
      </c>
      <c r="BR587" s="1"/>
    </row>
    <row r="588" spans="1:70" ht="20.45" customHeight="1">
      <c r="A588" s="1" t="s">
        <v>3022</v>
      </c>
      <c r="B588" s="1">
        <v>220200</v>
      </c>
      <c r="C588" s="1" t="s">
        <v>71</v>
      </c>
      <c r="D588" s="3">
        <v>44792</v>
      </c>
      <c r="E588" s="4">
        <v>0.44236111111111115</v>
      </c>
      <c r="F588" s="5">
        <v>44774</v>
      </c>
      <c r="G588" s="3">
        <v>44792</v>
      </c>
      <c r="H588" s="4">
        <v>0.54097222222222219</v>
      </c>
      <c r="I588" s="4">
        <f t="shared" si="44"/>
        <v>9.8611111111111038E-2</v>
      </c>
      <c r="J588" s="1">
        <v>5</v>
      </c>
      <c r="K588" s="1" t="s">
        <v>2302</v>
      </c>
      <c r="L588" s="1" t="s">
        <v>3020</v>
      </c>
      <c r="M588" s="1" t="s">
        <v>75</v>
      </c>
      <c r="N588" s="1" t="s">
        <v>1915</v>
      </c>
      <c r="O588" s="1" t="s">
        <v>77</v>
      </c>
      <c r="P588" s="1" t="s">
        <v>78</v>
      </c>
      <c r="Q588" s="1" t="s">
        <v>78</v>
      </c>
      <c r="R588" s="1" t="s">
        <v>1898</v>
      </c>
      <c r="S588" s="1" t="s">
        <v>1898</v>
      </c>
      <c r="T588" s="34" t="s">
        <v>72</v>
      </c>
      <c r="U588" s="75" t="s">
        <v>72</v>
      </c>
      <c r="V588" s="1" t="s">
        <v>1900</v>
      </c>
      <c r="W588" s="1" t="s">
        <v>813</v>
      </c>
      <c r="X588" s="1" t="s">
        <v>813</v>
      </c>
      <c r="Y588" s="1" t="s">
        <v>814</v>
      </c>
      <c r="Z588" s="1" t="s">
        <v>84</v>
      </c>
      <c r="AA588" s="1" t="s">
        <v>72</v>
      </c>
      <c r="AB588" s="1" t="s">
        <v>140</v>
      </c>
      <c r="AC588" s="1" t="s">
        <v>141</v>
      </c>
      <c r="AD588" s="1" t="s">
        <v>126</v>
      </c>
      <c r="AE588" s="1">
        <v>52</v>
      </c>
      <c r="AF588" s="1" t="s">
        <v>88</v>
      </c>
      <c r="AG588" s="1">
        <v>3.1</v>
      </c>
      <c r="AH588" s="1" t="s">
        <v>954</v>
      </c>
      <c r="AI588" s="1" t="s">
        <v>90</v>
      </c>
      <c r="AJ588" s="1" t="s">
        <v>91</v>
      </c>
      <c r="AK588" s="1" t="s">
        <v>92</v>
      </c>
      <c r="AL588" s="1" t="s">
        <v>72</v>
      </c>
      <c r="AM588" s="1" t="s">
        <v>217</v>
      </c>
      <c r="AN588" s="1">
        <v>2</v>
      </c>
      <c r="AO588" s="25" t="s">
        <v>2195</v>
      </c>
      <c r="AP588" s="1" t="s">
        <v>72</v>
      </c>
      <c r="AQ588" s="1" t="s">
        <v>72</v>
      </c>
      <c r="AR588" s="1" t="s">
        <v>220</v>
      </c>
      <c r="AS588" s="1" t="s">
        <v>72</v>
      </c>
      <c r="AT588" s="1" t="s">
        <v>72</v>
      </c>
      <c r="AU588" s="3">
        <v>44792</v>
      </c>
      <c r="AV588" s="4">
        <v>0.65625</v>
      </c>
      <c r="AW588" s="4">
        <v>0.71527777777777779</v>
      </c>
      <c r="AX588" s="4">
        <f t="shared" si="56"/>
        <v>5.902777777777779E-2</v>
      </c>
      <c r="AY588" s="4">
        <f>AW588-H588</f>
        <v>0.1743055555555556</v>
      </c>
      <c r="AZ588" s="4">
        <f>AW588-E588</f>
        <v>0.27291666666666664</v>
      </c>
      <c r="BA588" s="1" t="s">
        <v>3021</v>
      </c>
      <c r="BB588" s="1" t="s">
        <v>3021</v>
      </c>
      <c r="BC588" s="1" t="s">
        <v>1675</v>
      </c>
      <c r="BD588" s="1">
        <v>4</v>
      </c>
      <c r="BE588" s="1" t="s">
        <v>742</v>
      </c>
      <c r="BF588" s="1" t="s">
        <v>72</v>
      </c>
      <c r="BG588" s="1" t="s">
        <v>72</v>
      </c>
      <c r="BH588" s="1" t="s">
        <v>88</v>
      </c>
      <c r="BI588" s="1" t="s">
        <v>96</v>
      </c>
      <c r="BJ588" s="1" t="s">
        <v>72</v>
      </c>
      <c r="BK588" s="1" t="s">
        <v>3023</v>
      </c>
      <c r="BL588" s="1" t="s">
        <v>3024</v>
      </c>
      <c r="BM588" s="1">
        <v>8</v>
      </c>
      <c r="BN588" s="1" t="s">
        <v>72</v>
      </c>
      <c r="BO588" s="1" t="s">
        <v>72</v>
      </c>
      <c r="BP588" s="1" t="s">
        <v>72</v>
      </c>
      <c r="BQ588" s="21" t="s">
        <v>99</v>
      </c>
      <c r="BR588" s="21" t="s">
        <v>100</v>
      </c>
    </row>
    <row r="589" spans="1:70" ht="20.45" customHeight="1">
      <c r="A589" s="1">
        <v>220201</v>
      </c>
      <c r="B589" s="1">
        <v>220201</v>
      </c>
      <c r="C589" s="1" t="s">
        <v>71</v>
      </c>
      <c r="D589" s="3">
        <v>44793</v>
      </c>
      <c r="E589" s="4">
        <v>0.5</v>
      </c>
      <c r="F589" s="5">
        <v>44774</v>
      </c>
      <c r="G589" s="3">
        <v>44793</v>
      </c>
      <c r="H589" s="4">
        <v>0.82708333333333339</v>
      </c>
      <c r="I589" s="4">
        <f t="shared" si="44"/>
        <v>0.32708333333333339</v>
      </c>
      <c r="J589" s="1">
        <v>15</v>
      </c>
      <c r="K589" s="1" t="s">
        <v>1896</v>
      </c>
      <c r="L589" s="1" t="s">
        <v>3025</v>
      </c>
      <c r="M589" s="1" t="s">
        <v>75</v>
      </c>
      <c r="N589" s="1" t="s">
        <v>2215</v>
      </c>
      <c r="O589" s="1" t="s">
        <v>2215</v>
      </c>
      <c r="P589" s="1" t="s">
        <v>78</v>
      </c>
      <c r="Q589" s="1" t="s">
        <v>172</v>
      </c>
      <c r="R589" s="1" t="s">
        <v>1927</v>
      </c>
      <c r="S589" s="1" t="s">
        <v>1927</v>
      </c>
      <c r="T589" s="1" t="s">
        <v>3026</v>
      </c>
      <c r="U589" s="75" t="s">
        <v>72</v>
      </c>
      <c r="V589" s="1" t="s">
        <v>80</v>
      </c>
      <c r="W589" s="1" t="s">
        <v>778</v>
      </c>
      <c r="X589" s="1" t="s">
        <v>779</v>
      </c>
      <c r="Y589" s="1" t="s">
        <v>780</v>
      </c>
      <c r="Z589" s="1" t="s">
        <v>84</v>
      </c>
      <c r="AA589" s="1" t="s">
        <v>72</v>
      </c>
      <c r="AB589" s="1" t="s">
        <v>140</v>
      </c>
      <c r="AC589" s="1" t="s">
        <v>140</v>
      </c>
      <c r="AD589" s="1" t="s">
        <v>126</v>
      </c>
      <c r="AE589" s="1">
        <v>61</v>
      </c>
      <c r="AF589" s="1" t="s">
        <v>88</v>
      </c>
      <c r="AG589" s="1">
        <v>5.3</v>
      </c>
      <c r="AH589" s="1" t="s">
        <v>2344</v>
      </c>
      <c r="AI589" s="1" t="s">
        <v>90</v>
      </c>
      <c r="AJ589" s="1" t="s">
        <v>91</v>
      </c>
      <c r="AK589" s="1" t="s">
        <v>92</v>
      </c>
      <c r="AL589" s="1" t="s">
        <v>72</v>
      </c>
      <c r="AM589" s="1" t="s">
        <v>72</v>
      </c>
      <c r="AN589" s="1" t="s">
        <v>72</v>
      </c>
      <c r="AO589" s="1" t="s">
        <v>72</v>
      </c>
      <c r="AP589" s="1" t="s">
        <v>72</v>
      </c>
      <c r="AQ589" s="1" t="s">
        <v>72</v>
      </c>
      <c r="AR589" s="1" t="s">
        <v>220</v>
      </c>
      <c r="AS589" s="1" t="s">
        <v>72</v>
      </c>
      <c r="AT589" s="1" t="s">
        <v>72</v>
      </c>
      <c r="AU589" s="3">
        <v>44793</v>
      </c>
      <c r="AV589" s="4">
        <v>0.85416666666666663</v>
      </c>
      <c r="AW589" s="4" t="s">
        <v>72</v>
      </c>
      <c r="AX589" s="4" t="s">
        <v>72</v>
      </c>
      <c r="AY589" s="4" t="s">
        <v>72</v>
      </c>
      <c r="AZ589" s="6" t="s">
        <v>72</v>
      </c>
      <c r="BA589" s="1" t="s">
        <v>3027</v>
      </c>
      <c r="BB589" s="1" t="s">
        <v>3027</v>
      </c>
      <c r="BC589" s="1" t="s">
        <v>72</v>
      </c>
      <c r="BD589" s="1">
        <v>4</v>
      </c>
      <c r="BE589" s="1" t="s">
        <v>2814</v>
      </c>
      <c r="BF589" s="1" t="s">
        <v>88</v>
      </c>
      <c r="BG589" s="1" t="s">
        <v>88</v>
      </c>
      <c r="BH589" s="1" t="s">
        <v>88</v>
      </c>
      <c r="BI589" s="1" t="s">
        <v>79</v>
      </c>
      <c r="BJ589" s="1" t="s">
        <v>72</v>
      </c>
      <c r="BK589" s="6" t="s">
        <v>72</v>
      </c>
      <c r="BL589" s="6" t="s">
        <v>72</v>
      </c>
      <c r="BM589" s="6" t="s">
        <v>72</v>
      </c>
      <c r="BN589" s="6" t="s">
        <v>72</v>
      </c>
      <c r="BO589" s="6" t="s">
        <v>72</v>
      </c>
      <c r="BP589" s="6" t="s">
        <v>72</v>
      </c>
      <c r="BQ589" s="1" t="s">
        <v>160</v>
      </c>
      <c r="BR589" s="1"/>
    </row>
    <row r="590" spans="1:70" ht="20.45" customHeight="1">
      <c r="A590" s="1" t="s">
        <v>3028</v>
      </c>
      <c r="B590" s="1">
        <v>220202</v>
      </c>
      <c r="C590" s="1" t="s">
        <v>71</v>
      </c>
      <c r="D590" s="3">
        <v>44802</v>
      </c>
      <c r="E590" s="4">
        <v>0.52986111111111112</v>
      </c>
      <c r="F590" s="5">
        <v>44774</v>
      </c>
      <c r="G590" s="3">
        <v>44802</v>
      </c>
      <c r="H590" s="4">
        <v>0.65416666666666667</v>
      </c>
      <c r="I590" s="4">
        <f t="shared" si="44"/>
        <v>0.12430555555555556</v>
      </c>
      <c r="J590" s="1">
        <v>27</v>
      </c>
      <c r="K590" s="1" t="s">
        <v>2302</v>
      </c>
      <c r="L590" s="1" t="s">
        <v>3029</v>
      </c>
      <c r="M590" s="1" t="s">
        <v>75</v>
      </c>
      <c r="N590" s="1" t="s">
        <v>1462</v>
      </c>
      <c r="O590" s="1" t="s">
        <v>77</v>
      </c>
      <c r="P590" s="1" t="s">
        <v>78</v>
      </c>
      <c r="Q590" s="1" t="s">
        <v>78</v>
      </c>
      <c r="R590" s="1" t="s">
        <v>1927</v>
      </c>
      <c r="S590" s="1" t="s">
        <v>1927</v>
      </c>
      <c r="T590" s="1" t="s">
        <v>847</v>
      </c>
      <c r="U590" s="8" t="s">
        <v>847</v>
      </c>
      <c r="V590" s="1" t="s">
        <v>2306</v>
      </c>
      <c r="W590" s="1" t="s">
        <v>2307</v>
      </c>
      <c r="X590" s="1" t="s">
        <v>2307</v>
      </c>
      <c r="Y590" s="1" t="s">
        <v>2308</v>
      </c>
      <c r="Z590" s="1" t="s">
        <v>490</v>
      </c>
      <c r="AA590" s="1" t="s">
        <v>72</v>
      </c>
      <c r="AB590" s="1" t="s">
        <v>491</v>
      </c>
      <c r="AC590" s="1" t="s">
        <v>492</v>
      </c>
      <c r="AD590" s="1" t="s">
        <v>87</v>
      </c>
      <c r="AE590" s="1">
        <v>49</v>
      </c>
      <c r="AF590" s="1" t="s">
        <v>88</v>
      </c>
      <c r="AG590" s="1">
        <v>4</v>
      </c>
      <c r="AH590" s="1" t="s">
        <v>954</v>
      </c>
      <c r="AI590" s="1" t="s">
        <v>90</v>
      </c>
      <c r="AJ590" s="1" t="s">
        <v>91</v>
      </c>
      <c r="AK590" s="1" t="s">
        <v>92</v>
      </c>
      <c r="AL590" s="1" t="s">
        <v>72</v>
      </c>
      <c r="AM590" s="1" t="s">
        <v>217</v>
      </c>
      <c r="AN590" s="1">
        <v>2</v>
      </c>
      <c r="AO590" s="1" t="s">
        <v>2635</v>
      </c>
      <c r="AP590" s="1" t="s">
        <v>72</v>
      </c>
      <c r="AQ590" s="1" t="s">
        <v>72</v>
      </c>
      <c r="AR590" s="1" t="s">
        <v>72</v>
      </c>
      <c r="AS590" s="1" t="s">
        <v>72</v>
      </c>
      <c r="AT590" s="1" t="s">
        <v>72</v>
      </c>
      <c r="AU590" s="3">
        <v>44802</v>
      </c>
      <c r="AV590" s="4">
        <v>0.67361111111111116</v>
      </c>
      <c r="AW590" s="4">
        <v>0.76388888888888884</v>
      </c>
      <c r="AX590" s="4">
        <f t="shared" ref="AX590:AX594" si="57">AW590-AV590</f>
        <v>9.0277777777777679E-2</v>
      </c>
      <c r="AY590" s="4">
        <f>AW590-H590</f>
        <v>0.10972222222222217</v>
      </c>
      <c r="AZ590" s="4">
        <f>AW590-E590</f>
        <v>0.23402777777777772</v>
      </c>
      <c r="BA590" s="1" t="s">
        <v>3030</v>
      </c>
      <c r="BB590" s="1" t="s">
        <v>3030</v>
      </c>
      <c r="BC590" s="1" t="s">
        <v>1675</v>
      </c>
      <c r="BD590" s="1">
        <v>15</v>
      </c>
      <c r="BE590" s="1" t="s">
        <v>95</v>
      </c>
      <c r="BF590" s="1" t="s">
        <v>75</v>
      </c>
      <c r="BG590" s="1" t="s">
        <v>75</v>
      </c>
      <c r="BH590" s="1" t="s">
        <v>88</v>
      </c>
      <c r="BI590" s="1" t="s">
        <v>79</v>
      </c>
      <c r="BJ590" s="1" t="s">
        <v>72</v>
      </c>
      <c r="BK590" s="1" t="s">
        <v>2321</v>
      </c>
      <c r="BL590" s="1" t="s">
        <v>3031</v>
      </c>
      <c r="BM590" s="1">
        <v>63</v>
      </c>
      <c r="BN590" s="1" t="s">
        <v>72</v>
      </c>
      <c r="BO590" s="1" t="s">
        <v>72</v>
      </c>
      <c r="BP590" s="1" t="s">
        <v>72</v>
      </c>
      <c r="BQ590" s="1" t="s">
        <v>160</v>
      </c>
      <c r="BR590" s="1" t="s">
        <v>707</v>
      </c>
    </row>
    <row r="591" spans="1:70" ht="20.45" customHeight="1">
      <c r="A591" s="1" t="s">
        <v>3032</v>
      </c>
      <c r="B591" s="1">
        <v>220203</v>
      </c>
      <c r="C591" s="1" t="s">
        <v>71</v>
      </c>
      <c r="D591" s="3">
        <v>44802</v>
      </c>
      <c r="E591" s="4">
        <v>0.55555555555555558</v>
      </c>
      <c r="F591" s="5">
        <v>44774</v>
      </c>
      <c r="G591" s="3">
        <v>44802</v>
      </c>
      <c r="H591" s="4">
        <v>0.65416666666666667</v>
      </c>
      <c r="I591" s="4">
        <f t="shared" si="44"/>
        <v>9.8611111111111094E-2</v>
      </c>
      <c r="J591" s="1">
        <v>20</v>
      </c>
      <c r="K591" s="1" t="s">
        <v>1896</v>
      </c>
      <c r="L591" s="1" t="s">
        <v>3033</v>
      </c>
      <c r="M591" s="1" t="s">
        <v>75</v>
      </c>
      <c r="N591" s="1" t="s">
        <v>2172</v>
      </c>
      <c r="O591" s="1" t="s">
        <v>77</v>
      </c>
      <c r="P591" s="1" t="s">
        <v>78</v>
      </c>
      <c r="Q591" s="1" t="s">
        <v>172</v>
      </c>
      <c r="R591" s="1" t="s">
        <v>1898</v>
      </c>
      <c r="S591" s="1" t="s">
        <v>1927</v>
      </c>
      <c r="T591" s="1" t="s">
        <v>3034</v>
      </c>
      <c r="U591" s="75" t="s">
        <v>72</v>
      </c>
      <c r="V591" s="1" t="s">
        <v>2306</v>
      </c>
      <c r="W591" s="1" t="s">
        <v>2307</v>
      </c>
      <c r="X591" s="1" t="s">
        <v>2307</v>
      </c>
      <c r="Y591" s="1" t="s">
        <v>2363</v>
      </c>
      <c r="Z591" s="1" t="s">
        <v>84</v>
      </c>
      <c r="AA591" s="1" t="s">
        <v>72</v>
      </c>
      <c r="AB591" s="1" t="s">
        <v>140</v>
      </c>
      <c r="AC591" s="1" t="s">
        <v>181</v>
      </c>
      <c r="AD591" s="1" t="s">
        <v>87</v>
      </c>
      <c r="AE591" s="1">
        <v>47</v>
      </c>
      <c r="AF591" s="1" t="s">
        <v>88</v>
      </c>
      <c r="AG591" s="1">
        <v>4</v>
      </c>
      <c r="AH591" s="1" t="s">
        <v>954</v>
      </c>
      <c r="AI591" s="1" t="s">
        <v>90</v>
      </c>
      <c r="AJ591" s="1" t="s">
        <v>91</v>
      </c>
      <c r="AK591" s="1" t="s">
        <v>92</v>
      </c>
      <c r="AL591" s="1" t="s">
        <v>72</v>
      </c>
      <c r="AM591" s="1" t="s">
        <v>72</v>
      </c>
      <c r="AN591" s="1" t="s">
        <v>72</v>
      </c>
      <c r="AO591" s="1" t="s">
        <v>72</v>
      </c>
      <c r="AP591" s="1" t="s">
        <v>72</v>
      </c>
      <c r="AQ591" s="1" t="s">
        <v>72</v>
      </c>
      <c r="AR591" s="1" t="s">
        <v>220</v>
      </c>
      <c r="AS591" s="1" t="s">
        <v>72</v>
      </c>
      <c r="AT591" s="1" t="s">
        <v>72</v>
      </c>
      <c r="AU591" s="3">
        <v>44802</v>
      </c>
      <c r="AV591" s="4">
        <v>0.67708333333333337</v>
      </c>
      <c r="AW591" s="4">
        <v>0.76041666666666663</v>
      </c>
      <c r="AX591" s="4">
        <f t="shared" si="57"/>
        <v>8.3333333333333259E-2</v>
      </c>
      <c r="AY591" s="4">
        <f>AW591-H591</f>
        <v>0.10624999999999996</v>
      </c>
      <c r="AZ591" s="4">
        <f>AW591-E591</f>
        <v>0.20486111111111105</v>
      </c>
      <c r="BA591" s="1" t="s">
        <v>3035</v>
      </c>
      <c r="BB591" s="1" t="s">
        <v>3035</v>
      </c>
      <c r="BC591" s="1" t="s">
        <v>1675</v>
      </c>
      <c r="BD591" s="1">
        <v>15</v>
      </c>
      <c r="BE591" s="1" t="s">
        <v>2294</v>
      </c>
      <c r="BF591" s="1" t="s">
        <v>88</v>
      </c>
      <c r="BG591" s="1" t="s">
        <v>88</v>
      </c>
      <c r="BH591" s="1" t="s">
        <v>88</v>
      </c>
      <c r="BI591" s="1" t="s">
        <v>79</v>
      </c>
      <c r="BJ591" s="1" t="s">
        <v>72</v>
      </c>
      <c r="BK591" s="1" t="s">
        <v>1377</v>
      </c>
      <c r="BL591" s="1" t="s">
        <v>3036</v>
      </c>
      <c r="BM591" s="1">
        <v>14</v>
      </c>
      <c r="BN591" s="1" t="s">
        <v>72</v>
      </c>
      <c r="BO591" s="1" t="s">
        <v>72</v>
      </c>
      <c r="BP591" s="1" t="s">
        <v>72</v>
      </c>
      <c r="BQ591" s="1" t="s">
        <v>160</v>
      </c>
      <c r="BR591" s="1"/>
    </row>
    <row r="592" spans="1:70" ht="20.45" customHeight="1">
      <c r="A592" s="1" t="s">
        <v>3037</v>
      </c>
      <c r="B592" s="1">
        <v>220204</v>
      </c>
      <c r="C592" s="1" t="s">
        <v>497</v>
      </c>
      <c r="D592" s="3">
        <v>44802</v>
      </c>
      <c r="E592" s="4">
        <v>0.51388888888888895</v>
      </c>
      <c r="F592" s="5">
        <v>44774</v>
      </c>
      <c r="G592" s="3">
        <v>44802</v>
      </c>
      <c r="H592" s="4">
        <v>0.86805555555555547</v>
      </c>
      <c r="I592" s="4">
        <f t="shared" si="44"/>
        <v>0.35416666666666652</v>
      </c>
      <c r="J592" s="1">
        <v>30</v>
      </c>
      <c r="K592" s="1" t="s">
        <v>1896</v>
      </c>
      <c r="L592" s="1" t="s">
        <v>3038</v>
      </c>
      <c r="M592" s="1" t="s">
        <v>75</v>
      </c>
      <c r="N592" s="1" t="s">
        <v>1582</v>
      </c>
      <c r="O592" s="1" t="s">
        <v>497</v>
      </c>
      <c r="P592" s="1" t="s">
        <v>78</v>
      </c>
      <c r="Q592" s="1" t="s">
        <v>78</v>
      </c>
      <c r="R592" s="1" t="s">
        <v>1898</v>
      </c>
      <c r="S592" s="1" t="s">
        <v>1898</v>
      </c>
      <c r="T592" s="34" t="s">
        <v>72</v>
      </c>
      <c r="U592" s="1" t="s">
        <v>3039</v>
      </c>
      <c r="V592" s="1" t="s">
        <v>80</v>
      </c>
      <c r="W592" s="1" t="s">
        <v>778</v>
      </c>
      <c r="X592" s="1" t="s">
        <v>779</v>
      </c>
      <c r="Y592" s="1" t="s">
        <v>780</v>
      </c>
      <c r="Z592" s="1" t="s">
        <v>84</v>
      </c>
      <c r="AA592" s="1" t="s">
        <v>72</v>
      </c>
      <c r="AB592" s="1" t="s">
        <v>140</v>
      </c>
      <c r="AC592" s="1" t="s">
        <v>140</v>
      </c>
      <c r="AD592" s="1" t="s">
        <v>126</v>
      </c>
      <c r="AE592" s="1">
        <v>57</v>
      </c>
      <c r="AF592" s="1" t="s">
        <v>88</v>
      </c>
      <c r="AG592" s="1">
        <v>5.3</v>
      </c>
      <c r="AH592" s="1" t="s">
        <v>2344</v>
      </c>
      <c r="AI592" s="1" t="s">
        <v>90</v>
      </c>
      <c r="AJ592" s="1" t="s">
        <v>91</v>
      </c>
      <c r="AK592" s="1" t="s">
        <v>92</v>
      </c>
      <c r="AL592" s="1" t="s">
        <v>72</v>
      </c>
      <c r="AM592" s="1" t="s">
        <v>254</v>
      </c>
      <c r="AN592" s="1" t="s">
        <v>72</v>
      </c>
      <c r="AO592" s="1" t="s">
        <v>72</v>
      </c>
      <c r="AP592" s="1" t="s">
        <v>72</v>
      </c>
      <c r="AQ592" s="1" t="s">
        <v>72</v>
      </c>
      <c r="AR592" s="1" t="s">
        <v>220</v>
      </c>
      <c r="AS592" s="1" t="s">
        <v>72</v>
      </c>
      <c r="AT592" s="1" t="s">
        <v>72</v>
      </c>
      <c r="AU592" s="3">
        <v>44802</v>
      </c>
      <c r="AV592" s="4">
        <v>0.88541666666666663</v>
      </c>
      <c r="AW592" s="4">
        <v>0.94791666666666663</v>
      </c>
      <c r="AX592" s="4">
        <f t="shared" si="57"/>
        <v>6.25E-2</v>
      </c>
      <c r="AY592" s="4">
        <f>AW592-H592</f>
        <v>7.986111111111116E-2</v>
      </c>
      <c r="AZ592" s="4">
        <f>AW592-E592</f>
        <v>0.43402777777777768</v>
      </c>
      <c r="BA592" s="1" t="s">
        <v>700</v>
      </c>
      <c r="BB592" s="1" t="s">
        <v>700</v>
      </c>
      <c r="BC592" s="1" t="s">
        <v>1675</v>
      </c>
      <c r="BD592" s="1">
        <v>15</v>
      </c>
      <c r="BE592" s="1" t="s">
        <v>95</v>
      </c>
      <c r="BF592" s="1" t="s">
        <v>75</v>
      </c>
      <c r="BG592" s="1" t="s">
        <v>75</v>
      </c>
      <c r="BH592" s="1" t="s">
        <v>88</v>
      </c>
      <c r="BI592" s="1" t="s">
        <v>72</v>
      </c>
      <c r="BJ592" s="1" t="s">
        <v>72</v>
      </c>
      <c r="BK592" s="1" t="s">
        <v>2321</v>
      </c>
      <c r="BL592" s="1" t="s">
        <v>3040</v>
      </c>
      <c r="BM592" s="1">
        <v>89</v>
      </c>
      <c r="BN592" s="1" t="s">
        <v>72</v>
      </c>
      <c r="BO592" s="1" t="s">
        <v>72</v>
      </c>
      <c r="BP592" s="1" t="s">
        <v>72</v>
      </c>
      <c r="BQ592" s="1" t="s">
        <v>72</v>
      </c>
      <c r="BR592" s="1"/>
    </row>
    <row r="593" spans="1:70" ht="20.45" customHeight="1">
      <c r="A593" s="1" t="s">
        <v>3041</v>
      </c>
      <c r="B593" s="1">
        <v>220204</v>
      </c>
      <c r="C593" s="1" t="s">
        <v>71</v>
      </c>
      <c r="D593" s="3">
        <v>44802</v>
      </c>
      <c r="E593" s="4">
        <v>0.51388888888888895</v>
      </c>
      <c r="F593" s="5">
        <v>44774</v>
      </c>
      <c r="G593" s="3">
        <v>44802</v>
      </c>
      <c r="H593" s="4">
        <v>0.86805555555555547</v>
      </c>
      <c r="I593" s="4">
        <f t="shared" si="44"/>
        <v>0.35416666666666652</v>
      </c>
      <c r="J593" s="1">
        <v>30</v>
      </c>
      <c r="K593" s="1" t="s">
        <v>1896</v>
      </c>
      <c r="L593" s="1" t="s">
        <v>3038</v>
      </c>
      <c r="M593" s="1" t="s">
        <v>75</v>
      </c>
      <c r="N593" s="1" t="s">
        <v>1915</v>
      </c>
      <c r="O593" s="1" t="s">
        <v>77</v>
      </c>
      <c r="P593" s="1" t="s">
        <v>78</v>
      </c>
      <c r="Q593" s="1" t="s">
        <v>78</v>
      </c>
      <c r="R593" s="1" t="s">
        <v>1898</v>
      </c>
      <c r="S593" s="1" t="s">
        <v>1898</v>
      </c>
      <c r="T593" s="34" t="s">
        <v>72</v>
      </c>
      <c r="U593" s="75" t="s">
        <v>72</v>
      </c>
      <c r="V593" s="1" t="s">
        <v>80</v>
      </c>
      <c r="W593" s="1" t="s">
        <v>778</v>
      </c>
      <c r="X593" s="1" t="s">
        <v>779</v>
      </c>
      <c r="Y593" s="1" t="s">
        <v>780</v>
      </c>
      <c r="Z593" s="1" t="s">
        <v>84</v>
      </c>
      <c r="AA593" s="1" t="s">
        <v>72</v>
      </c>
      <c r="AB593" s="1" t="s">
        <v>140</v>
      </c>
      <c r="AC593" s="1" t="s">
        <v>140</v>
      </c>
      <c r="AD593" s="1" t="s">
        <v>126</v>
      </c>
      <c r="AE593" s="1">
        <v>57</v>
      </c>
      <c r="AF593" s="1" t="s">
        <v>88</v>
      </c>
      <c r="AG593" s="1">
        <v>5.3</v>
      </c>
      <c r="AH593" s="1" t="s">
        <v>2344</v>
      </c>
      <c r="AI593" s="1" t="s">
        <v>90</v>
      </c>
      <c r="AJ593" s="1" t="s">
        <v>91</v>
      </c>
      <c r="AK593" s="1" t="s">
        <v>92</v>
      </c>
      <c r="AL593" s="1" t="s">
        <v>72</v>
      </c>
      <c r="AM593" s="1" t="s">
        <v>254</v>
      </c>
      <c r="AN593" s="1" t="s">
        <v>72</v>
      </c>
      <c r="AO593" s="1" t="s">
        <v>72</v>
      </c>
      <c r="AP593" s="1" t="s">
        <v>72</v>
      </c>
      <c r="AQ593" s="1" t="s">
        <v>72</v>
      </c>
      <c r="AR593" s="1" t="s">
        <v>220</v>
      </c>
      <c r="AS593" s="1" t="s">
        <v>72</v>
      </c>
      <c r="AT593" s="1" t="s">
        <v>72</v>
      </c>
      <c r="AU593" s="3">
        <v>44802</v>
      </c>
      <c r="AV593" s="4">
        <v>0.88541666666666663</v>
      </c>
      <c r="AW593" s="4">
        <v>0.95138888888888884</v>
      </c>
      <c r="AX593" s="4">
        <f t="shared" si="57"/>
        <v>6.597222222222221E-2</v>
      </c>
      <c r="AY593" s="4">
        <f>AW593-H593</f>
        <v>8.333333333333337E-2</v>
      </c>
      <c r="AZ593" s="4">
        <f>AW593-E593</f>
        <v>0.43749999999999989</v>
      </c>
      <c r="BA593" s="1" t="s">
        <v>700</v>
      </c>
      <c r="BB593" s="1" t="s">
        <v>700</v>
      </c>
      <c r="BC593" s="1" t="s">
        <v>1675</v>
      </c>
      <c r="BD593" s="1">
        <v>15</v>
      </c>
      <c r="BE593" s="1" t="s">
        <v>95</v>
      </c>
      <c r="BF593" s="1" t="s">
        <v>75</v>
      </c>
      <c r="BG593" s="1" t="s">
        <v>75</v>
      </c>
      <c r="BH593" s="1" t="s">
        <v>88</v>
      </c>
      <c r="BI593" s="1" t="s">
        <v>96</v>
      </c>
      <c r="BJ593" s="1" t="s">
        <v>72</v>
      </c>
      <c r="BK593" s="1" t="s">
        <v>3042</v>
      </c>
      <c r="BL593" s="1" t="s">
        <v>3024</v>
      </c>
      <c r="BM593" s="1">
        <v>16</v>
      </c>
      <c r="BN593" s="1" t="s">
        <v>72</v>
      </c>
      <c r="BO593" s="1" t="s">
        <v>72</v>
      </c>
      <c r="BP593" s="1" t="s">
        <v>72</v>
      </c>
      <c r="BQ593" s="21" t="s">
        <v>99</v>
      </c>
      <c r="BR593" s="21" t="s">
        <v>100</v>
      </c>
    </row>
    <row r="594" spans="1:70" ht="20.45" customHeight="1">
      <c r="A594" s="1" t="s">
        <v>3043</v>
      </c>
      <c r="B594" s="1">
        <v>220204</v>
      </c>
      <c r="C594" s="1" t="s">
        <v>71</v>
      </c>
      <c r="D594" s="3">
        <v>44802</v>
      </c>
      <c r="E594" s="4">
        <v>0.51388888888888895</v>
      </c>
      <c r="F594" s="5">
        <v>44774</v>
      </c>
      <c r="G594" s="3">
        <v>44802</v>
      </c>
      <c r="H594" s="4">
        <v>0.86805555555555547</v>
      </c>
      <c r="I594" s="4">
        <f t="shared" si="44"/>
        <v>0.35416666666666652</v>
      </c>
      <c r="J594" s="1">
        <v>30</v>
      </c>
      <c r="K594" s="1" t="s">
        <v>1896</v>
      </c>
      <c r="L594" s="1" t="s">
        <v>3038</v>
      </c>
      <c r="M594" s="1" t="s">
        <v>75</v>
      </c>
      <c r="N594" s="1" t="s">
        <v>2597</v>
      </c>
      <c r="O594" s="1" t="s">
        <v>77</v>
      </c>
      <c r="P594" s="1" t="s">
        <v>78</v>
      </c>
      <c r="Q594" s="1" t="s">
        <v>78</v>
      </c>
      <c r="R594" s="1" t="s">
        <v>1898</v>
      </c>
      <c r="S594" s="1" t="s">
        <v>1927</v>
      </c>
      <c r="T594" s="34" t="s">
        <v>72</v>
      </c>
      <c r="U594" s="1" t="s">
        <v>3044</v>
      </c>
      <c r="V594" s="1" t="s">
        <v>80</v>
      </c>
      <c r="W594" s="1" t="s">
        <v>778</v>
      </c>
      <c r="X594" s="1" t="s">
        <v>779</v>
      </c>
      <c r="Y594" s="1" t="s">
        <v>780</v>
      </c>
      <c r="Z594" s="1" t="s">
        <v>84</v>
      </c>
      <c r="AA594" s="1" t="s">
        <v>72</v>
      </c>
      <c r="AB594" s="1" t="s">
        <v>140</v>
      </c>
      <c r="AC594" s="1" t="s">
        <v>140</v>
      </c>
      <c r="AD594" s="1" t="s">
        <v>126</v>
      </c>
      <c r="AE594" s="1">
        <v>57</v>
      </c>
      <c r="AF594" s="1" t="s">
        <v>88</v>
      </c>
      <c r="AG594" s="1">
        <v>5.3</v>
      </c>
      <c r="AH594" s="1" t="s">
        <v>2344</v>
      </c>
      <c r="AI594" s="1" t="s">
        <v>90</v>
      </c>
      <c r="AJ594" s="1" t="s">
        <v>91</v>
      </c>
      <c r="AK594" s="1" t="s">
        <v>92</v>
      </c>
      <c r="AL594" s="1" t="s">
        <v>72</v>
      </c>
      <c r="AM594" s="1" t="s">
        <v>254</v>
      </c>
      <c r="AN594" s="1" t="s">
        <v>72</v>
      </c>
      <c r="AO594" s="1" t="s">
        <v>72</v>
      </c>
      <c r="AP594" s="1" t="s">
        <v>72</v>
      </c>
      <c r="AQ594" s="1" t="s">
        <v>72</v>
      </c>
      <c r="AR594" s="1" t="s">
        <v>220</v>
      </c>
      <c r="AS594" s="1" t="s">
        <v>72</v>
      </c>
      <c r="AT594" s="1" t="s">
        <v>72</v>
      </c>
      <c r="AU594" s="3">
        <v>44802</v>
      </c>
      <c r="AV594" s="4">
        <v>0.88541666666666663</v>
      </c>
      <c r="AW594" s="4">
        <v>0.95138888888888884</v>
      </c>
      <c r="AX594" s="4">
        <f t="shared" si="57"/>
        <v>6.597222222222221E-2</v>
      </c>
      <c r="AY594" s="4">
        <f>AW594-H594</f>
        <v>8.333333333333337E-2</v>
      </c>
      <c r="AZ594" s="4">
        <f>AW594-E594</f>
        <v>0.43749999999999989</v>
      </c>
      <c r="BA594" s="1" t="s">
        <v>700</v>
      </c>
      <c r="BB594" s="1" t="s">
        <v>700</v>
      </c>
      <c r="BC594" s="1" t="s">
        <v>1675</v>
      </c>
      <c r="BD594" s="1">
        <v>15</v>
      </c>
      <c r="BE594" s="1" t="s">
        <v>95</v>
      </c>
      <c r="BF594" s="1" t="s">
        <v>75</v>
      </c>
      <c r="BG594" s="1" t="s">
        <v>75</v>
      </c>
      <c r="BH594" s="1" t="s">
        <v>88</v>
      </c>
      <c r="BI594" s="1" t="s">
        <v>79</v>
      </c>
      <c r="BJ594" s="1" t="s">
        <v>72</v>
      </c>
      <c r="BK594" s="1" t="s">
        <v>1343</v>
      </c>
      <c r="BL594" s="1" t="s">
        <v>3045</v>
      </c>
      <c r="BM594" s="1">
        <v>28</v>
      </c>
      <c r="BN594" s="1" t="s">
        <v>72</v>
      </c>
      <c r="BO594" s="1" t="s">
        <v>72</v>
      </c>
      <c r="BP594" s="1" t="s">
        <v>72</v>
      </c>
      <c r="BQ594" s="1" t="s">
        <v>160</v>
      </c>
      <c r="BR594" s="1" t="s">
        <v>3046</v>
      </c>
    </row>
    <row r="595" spans="1:70" ht="20.45" customHeight="1">
      <c r="A595" s="1">
        <v>220205</v>
      </c>
      <c r="B595" s="1">
        <v>220205</v>
      </c>
      <c r="C595" s="1" t="s">
        <v>71</v>
      </c>
      <c r="D595" s="3">
        <v>44805</v>
      </c>
      <c r="E595" s="4">
        <v>0.54097222222222219</v>
      </c>
      <c r="F595" s="5">
        <v>44805</v>
      </c>
      <c r="G595" s="3">
        <v>44805</v>
      </c>
      <c r="H595" s="4">
        <v>0.58958333333333335</v>
      </c>
      <c r="I595" s="4">
        <f t="shared" si="44"/>
        <v>4.861111111111116E-2</v>
      </c>
      <c r="J595" s="1">
        <v>19</v>
      </c>
      <c r="K595" s="1" t="s">
        <v>1896</v>
      </c>
      <c r="L595" s="1" t="s">
        <v>3047</v>
      </c>
      <c r="M595" s="1" t="s">
        <v>75</v>
      </c>
      <c r="N595" s="1" t="s">
        <v>170</v>
      </c>
      <c r="O595" s="1" t="s">
        <v>473</v>
      </c>
      <c r="P595" s="1" t="s">
        <v>172</v>
      </c>
      <c r="Q595" s="1" t="s">
        <v>78</v>
      </c>
      <c r="R595" s="1" t="s">
        <v>1927</v>
      </c>
      <c r="S595" s="1" t="s">
        <v>1927</v>
      </c>
      <c r="T595" s="1" t="s">
        <v>3048</v>
      </c>
      <c r="U595" s="75" t="s">
        <v>72</v>
      </c>
      <c r="V595" s="1" t="s">
        <v>2306</v>
      </c>
      <c r="W595" s="1" t="s">
        <v>2307</v>
      </c>
      <c r="X595" s="1" t="s">
        <v>2307</v>
      </c>
      <c r="Y595" s="1" t="s">
        <v>2363</v>
      </c>
      <c r="Z595" s="1" t="s">
        <v>84</v>
      </c>
      <c r="AA595" s="1" t="s">
        <v>72</v>
      </c>
      <c r="AB595" s="1" t="s">
        <v>140</v>
      </c>
      <c r="AC595" s="1" t="s">
        <v>140</v>
      </c>
      <c r="AD595" s="1" t="s">
        <v>126</v>
      </c>
      <c r="AE595" s="1">
        <v>61</v>
      </c>
      <c r="AF595" s="1" t="s">
        <v>88</v>
      </c>
      <c r="AG595" s="1">
        <v>5.5</v>
      </c>
      <c r="AH595" s="1" t="s">
        <v>299</v>
      </c>
      <c r="AI595" s="1" t="s">
        <v>90</v>
      </c>
      <c r="AJ595" s="1" t="s">
        <v>91</v>
      </c>
      <c r="AK595" s="1" t="s">
        <v>92</v>
      </c>
      <c r="AL595" s="1" t="s">
        <v>72</v>
      </c>
      <c r="AM595" s="1" t="s">
        <v>72</v>
      </c>
      <c r="AN595" s="1" t="s">
        <v>72</v>
      </c>
      <c r="AO595" s="1" t="s">
        <v>72</v>
      </c>
      <c r="AP595" s="1" t="s">
        <v>72</v>
      </c>
      <c r="AQ595" s="1" t="s">
        <v>72</v>
      </c>
      <c r="AR595" s="1" t="s">
        <v>220</v>
      </c>
      <c r="AS595" s="1" t="s">
        <v>72</v>
      </c>
      <c r="AT595" s="1" t="s">
        <v>72</v>
      </c>
      <c r="AU595" s="3">
        <v>44805</v>
      </c>
      <c r="AV595" s="4">
        <v>0.93055555555555547</v>
      </c>
      <c r="AW595" s="4" t="s">
        <v>72</v>
      </c>
      <c r="AX595" s="4" t="s">
        <v>72</v>
      </c>
      <c r="AY595" s="4" t="s">
        <v>72</v>
      </c>
      <c r="AZ595" s="6" t="s">
        <v>72</v>
      </c>
      <c r="BA595" s="1" t="s">
        <v>3049</v>
      </c>
      <c r="BB595" s="1" t="s">
        <v>3049</v>
      </c>
      <c r="BC595" s="1" t="s">
        <v>1675</v>
      </c>
      <c r="BD595" s="1">
        <v>15</v>
      </c>
      <c r="BE595" s="1" t="s">
        <v>2294</v>
      </c>
      <c r="BF595" s="1" t="s">
        <v>72</v>
      </c>
      <c r="BG595" s="1" t="s">
        <v>72</v>
      </c>
      <c r="BH595" s="1" t="s">
        <v>88</v>
      </c>
      <c r="BI595" s="1" t="s">
        <v>79</v>
      </c>
      <c r="BJ595" s="1" t="s">
        <v>72</v>
      </c>
      <c r="BK595" s="6" t="s">
        <v>72</v>
      </c>
      <c r="BL595" s="6" t="s">
        <v>72</v>
      </c>
      <c r="BM595" s="6" t="s">
        <v>72</v>
      </c>
      <c r="BN595" s="6" t="s">
        <v>72</v>
      </c>
      <c r="BO595" s="6" t="s">
        <v>72</v>
      </c>
      <c r="BP595" s="6" t="s">
        <v>72</v>
      </c>
      <c r="BQ595" s="1" t="s">
        <v>160</v>
      </c>
      <c r="BR595" s="1"/>
    </row>
    <row r="596" spans="1:70" ht="20.45" customHeight="1">
      <c r="A596" s="1" t="s">
        <v>3050</v>
      </c>
      <c r="B596" s="1">
        <v>220206</v>
      </c>
      <c r="C596" s="1" t="s">
        <v>71</v>
      </c>
      <c r="D596" s="3">
        <v>44806</v>
      </c>
      <c r="E596" s="4">
        <v>0.50694444444444442</v>
      </c>
      <c r="F596" s="5">
        <v>44805</v>
      </c>
      <c r="G596" s="3">
        <v>44806</v>
      </c>
      <c r="H596" s="4">
        <v>0.85069444444444453</v>
      </c>
      <c r="I596" s="4">
        <f t="shared" si="44"/>
        <v>0.34375000000000011</v>
      </c>
      <c r="J596" s="1">
        <v>30</v>
      </c>
      <c r="K596" s="1" t="s">
        <v>1896</v>
      </c>
      <c r="L596" s="1" t="s">
        <v>3051</v>
      </c>
      <c r="M596" s="1" t="s">
        <v>75</v>
      </c>
      <c r="N596" s="1" t="s">
        <v>2172</v>
      </c>
      <c r="O596" s="1" t="s">
        <v>77</v>
      </c>
      <c r="P596" s="1" t="s">
        <v>78</v>
      </c>
      <c r="Q596" s="1" t="s">
        <v>78</v>
      </c>
      <c r="R596" s="1" t="s">
        <v>1898</v>
      </c>
      <c r="S596" s="1" t="s">
        <v>1898</v>
      </c>
      <c r="T596" s="34" t="s">
        <v>72</v>
      </c>
      <c r="U596" s="1" t="s">
        <v>3052</v>
      </c>
      <c r="V596" s="1" t="s">
        <v>80</v>
      </c>
      <c r="W596" s="1" t="s">
        <v>778</v>
      </c>
      <c r="X596" s="1" t="s">
        <v>779</v>
      </c>
      <c r="Y596" s="1" t="s">
        <v>780</v>
      </c>
      <c r="Z596" s="1" t="s">
        <v>84</v>
      </c>
      <c r="AA596" s="1" t="s">
        <v>72</v>
      </c>
      <c r="AB596" s="1" t="s">
        <v>140</v>
      </c>
      <c r="AC596" s="1" t="s">
        <v>140</v>
      </c>
      <c r="AD596" s="1" t="s">
        <v>126</v>
      </c>
      <c r="AE596" s="1">
        <v>57</v>
      </c>
      <c r="AF596" s="1" t="s">
        <v>88</v>
      </c>
      <c r="AG596" s="1">
        <v>5.3</v>
      </c>
      <c r="AH596" s="1" t="s">
        <v>2344</v>
      </c>
      <c r="AI596" s="1" t="s">
        <v>90</v>
      </c>
      <c r="AJ596" s="1" t="s">
        <v>91</v>
      </c>
      <c r="AK596" s="1" t="s">
        <v>92</v>
      </c>
      <c r="AL596" s="1" t="s">
        <v>72</v>
      </c>
      <c r="AM596" s="1" t="s">
        <v>217</v>
      </c>
      <c r="AN596" s="1" t="s">
        <v>72</v>
      </c>
      <c r="AO596" s="45" t="s">
        <v>3053</v>
      </c>
      <c r="AP596" s="1" t="s">
        <v>72</v>
      </c>
      <c r="AQ596" s="1" t="s">
        <v>72</v>
      </c>
      <c r="AR596" s="1" t="s">
        <v>220</v>
      </c>
      <c r="AS596" s="1" t="s">
        <v>72</v>
      </c>
      <c r="AT596" s="1" t="s">
        <v>72</v>
      </c>
      <c r="AU596" s="3">
        <v>44806</v>
      </c>
      <c r="AV596" s="4">
        <v>0.85833333333333339</v>
      </c>
      <c r="AW596" s="4">
        <v>0.91875000000000007</v>
      </c>
      <c r="AX596" s="4">
        <f t="shared" ref="AX596:AX606" si="58">AW596-AV596</f>
        <v>6.0416666666666674E-2</v>
      </c>
      <c r="AY596" s="4">
        <f t="shared" ref="AY596:AY606" si="59">AW596-H596</f>
        <v>6.8055555555555536E-2</v>
      </c>
      <c r="AZ596" s="4">
        <f t="shared" ref="AZ596:AZ606" si="60">AW596-E596</f>
        <v>0.41180555555555565</v>
      </c>
      <c r="BA596" s="1" t="s">
        <v>3054</v>
      </c>
      <c r="BB596" s="1" t="s">
        <v>3055</v>
      </c>
      <c r="BC596" s="1" t="s">
        <v>1675</v>
      </c>
      <c r="BD596" s="1">
        <v>15</v>
      </c>
      <c r="BE596" s="1" t="s">
        <v>742</v>
      </c>
      <c r="BF596" s="1" t="s">
        <v>88</v>
      </c>
      <c r="BG596" s="1" t="s">
        <v>88</v>
      </c>
      <c r="BH596" s="1" t="s">
        <v>88</v>
      </c>
      <c r="BI596" s="1" t="s">
        <v>96</v>
      </c>
      <c r="BJ596" s="1" t="s">
        <v>72</v>
      </c>
      <c r="BK596" s="1" t="s">
        <v>3056</v>
      </c>
      <c r="BL596" s="1" t="s">
        <v>3057</v>
      </c>
      <c r="BM596" s="1">
        <v>34</v>
      </c>
      <c r="BN596" s="1" t="s">
        <v>72</v>
      </c>
      <c r="BO596" s="1" t="s">
        <v>72</v>
      </c>
      <c r="BP596" s="1" t="s">
        <v>72</v>
      </c>
      <c r="BQ596" s="21" t="s">
        <v>99</v>
      </c>
      <c r="BR596" s="21" t="s">
        <v>100</v>
      </c>
    </row>
    <row r="597" spans="1:70" ht="20.45" customHeight="1">
      <c r="A597" s="1" t="s">
        <v>3058</v>
      </c>
      <c r="B597" s="1">
        <v>220207</v>
      </c>
      <c r="C597" s="1" t="s">
        <v>71</v>
      </c>
      <c r="D597" s="3">
        <v>44810</v>
      </c>
      <c r="E597" s="4">
        <v>0.51944444444444449</v>
      </c>
      <c r="F597" s="5">
        <v>44805</v>
      </c>
      <c r="G597" s="3">
        <v>44810</v>
      </c>
      <c r="H597" s="4">
        <v>0.61111111111111105</v>
      </c>
      <c r="I597" s="4">
        <f t="shared" ref="I597:I660" si="61">H597-E597</f>
        <v>9.1666666666666563E-2</v>
      </c>
      <c r="J597" s="1">
        <v>9</v>
      </c>
      <c r="K597" s="1" t="s">
        <v>2302</v>
      </c>
      <c r="L597" s="1" t="s">
        <v>3059</v>
      </c>
      <c r="M597" s="1" t="s">
        <v>75</v>
      </c>
      <c r="N597" s="1" t="s">
        <v>2172</v>
      </c>
      <c r="O597" s="1" t="s">
        <v>77</v>
      </c>
      <c r="P597" s="1" t="s">
        <v>78</v>
      </c>
      <c r="Q597" s="1" t="s">
        <v>78</v>
      </c>
      <c r="R597" s="1" t="s">
        <v>1898</v>
      </c>
      <c r="S597" s="1" t="s">
        <v>1898</v>
      </c>
      <c r="T597" s="34" t="s">
        <v>72</v>
      </c>
      <c r="U597" s="46" t="s">
        <v>2543</v>
      </c>
      <c r="V597" s="1" t="s">
        <v>1900</v>
      </c>
      <c r="W597" s="1" t="s">
        <v>813</v>
      </c>
      <c r="X597" s="1" t="s">
        <v>813</v>
      </c>
      <c r="Y597" s="1" t="s">
        <v>814</v>
      </c>
      <c r="Z597" s="1" t="s">
        <v>84</v>
      </c>
      <c r="AA597" s="1" t="s">
        <v>72</v>
      </c>
      <c r="AB597" s="1" t="s">
        <v>140</v>
      </c>
      <c r="AC597" s="1" t="s">
        <v>141</v>
      </c>
      <c r="AD597" s="1" t="s">
        <v>126</v>
      </c>
      <c r="AE597" s="1">
        <v>51</v>
      </c>
      <c r="AF597" s="1" t="s">
        <v>88</v>
      </c>
      <c r="AG597" s="1">
        <v>3.3</v>
      </c>
      <c r="AH597" s="1" t="s">
        <v>954</v>
      </c>
      <c r="AI597" s="1" t="s">
        <v>90</v>
      </c>
      <c r="AJ597" s="1" t="s">
        <v>91</v>
      </c>
      <c r="AK597" s="1" t="s">
        <v>92</v>
      </c>
      <c r="AL597" s="25" t="s">
        <v>3060</v>
      </c>
      <c r="AM597" s="1" t="s">
        <v>217</v>
      </c>
      <c r="AN597" s="1">
        <v>2</v>
      </c>
      <c r="AO597" s="25" t="s">
        <v>1218</v>
      </c>
      <c r="AP597" s="1" t="s">
        <v>72</v>
      </c>
      <c r="AQ597" s="1" t="s">
        <v>72</v>
      </c>
      <c r="AR597" s="1" t="s">
        <v>220</v>
      </c>
      <c r="AS597" s="1" t="s">
        <v>72</v>
      </c>
      <c r="AT597" s="1" t="s">
        <v>72</v>
      </c>
      <c r="AU597" s="3">
        <v>44810</v>
      </c>
      <c r="AV597" s="4">
        <v>0.625</v>
      </c>
      <c r="AW597" s="4">
        <v>0.72013888888888899</v>
      </c>
      <c r="AX597" s="4">
        <f t="shared" si="58"/>
        <v>9.5138888888888995E-2</v>
      </c>
      <c r="AY597" s="4">
        <f t="shared" si="59"/>
        <v>0.10902777777777795</v>
      </c>
      <c r="AZ597" s="4">
        <f t="shared" si="60"/>
        <v>0.20069444444444451</v>
      </c>
      <c r="BA597" s="1" t="s">
        <v>3061</v>
      </c>
      <c r="BB597" s="1" t="s">
        <v>3061</v>
      </c>
      <c r="BC597" s="1" t="s">
        <v>1675</v>
      </c>
      <c r="BD597" s="1">
        <v>15</v>
      </c>
      <c r="BE597" s="1" t="s">
        <v>2294</v>
      </c>
      <c r="BF597" s="1" t="s">
        <v>75</v>
      </c>
      <c r="BG597" s="1" t="s">
        <v>75</v>
      </c>
      <c r="BH597" s="1" t="s">
        <v>88</v>
      </c>
      <c r="BI597" s="1" t="s">
        <v>96</v>
      </c>
      <c r="BJ597" s="1" t="s">
        <v>72</v>
      </c>
      <c r="BK597" s="1" t="s">
        <v>1343</v>
      </c>
      <c r="BL597" s="1" t="s">
        <v>3057</v>
      </c>
      <c r="BM597" s="1">
        <v>17</v>
      </c>
      <c r="BN597" s="1" t="s">
        <v>72</v>
      </c>
      <c r="BO597" s="1" t="s">
        <v>72</v>
      </c>
      <c r="BP597" s="1" t="s">
        <v>72</v>
      </c>
      <c r="BQ597" s="21" t="s">
        <v>99</v>
      </c>
      <c r="BR597" s="21" t="s">
        <v>100</v>
      </c>
    </row>
    <row r="598" spans="1:70" ht="20.45" customHeight="1">
      <c r="A598" s="1" t="s">
        <v>3062</v>
      </c>
      <c r="B598" s="1">
        <v>220208</v>
      </c>
      <c r="C598" s="1" t="s">
        <v>71</v>
      </c>
      <c r="D598" s="3">
        <v>44812</v>
      </c>
      <c r="E598" s="4">
        <v>0.53125</v>
      </c>
      <c r="F598" s="5">
        <v>44805</v>
      </c>
      <c r="G598" s="3">
        <v>44812</v>
      </c>
      <c r="H598" s="4">
        <v>0.65555555555555556</v>
      </c>
      <c r="I598" s="4">
        <f t="shared" si="61"/>
        <v>0.12430555555555556</v>
      </c>
      <c r="J598" s="1">
        <v>5</v>
      </c>
      <c r="K598" s="1" t="s">
        <v>2302</v>
      </c>
      <c r="L598" s="1" t="s">
        <v>3063</v>
      </c>
      <c r="M598" s="1" t="s">
        <v>75</v>
      </c>
      <c r="N598" s="1" t="s">
        <v>1462</v>
      </c>
      <c r="O598" s="1" t="s">
        <v>77</v>
      </c>
      <c r="P598" s="1" t="s">
        <v>78</v>
      </c>
      <c r="Q598" s="1" t="s">
        <v>78</v>
      </c>
      <c r="R598" s="1" t="s">
        <v>1898</v>
      </c>
      <c r="S598" s="1" t="s">
        <v>1927</v>
      </c>
      <c r="T598" s="1" t="s">
        <v>3064</v>
      </c>
      <c r="U598" s="1" t="s">
        <v>3065</v>
      </c>
      <c r="V598" s="1" t="s">
        <v>1900</v>
      </c>
      <c r="W598" s="1" t="s">
        <v>813</v>
      </c>
      <c r="X598" s="1" t="s">
        <v>813</v>
      </c>
      <c r="Y598" s="1" t="s">
        <v>814</v>
      </c>
      <c r="Z598" s="1" t="s">
        <v>490</v>
      </c>
      <c r="AA598" s="1" t="s">
        <v>72</v>
      </c>
      <c r="AB598" s="1" t="s">
        <v>491</v>
      </c>
      <c r="AC598" s="1" t="s">
        <v>1147</v>
      </c>
      <c r="AD598" s="1" t="s">
        <v>87</v>
      </c>
      <c r="AE598" s="1">
        <v>50</v>
      </c>
      <c r="AF598" s="1" t="s">
        <v>88</v>
      </c>
      <c r="AG598" s="1">
        <v>3.2</v>
      </c>
      <c r="AH598" s="1" t="s">
        <v>954</v>
      </c>
      <c r="AI598" s="1" t="s">
        <v>90</v>
      </c>
      <c r="AJ598" s="1" t="s">
        <v>91</v>
      </c>
      <c r="AK598" s="1" t="s">
        <v>92</v>
      </c>
      <c r="AL598" s="1" t="s">
        <v>72</v>
      </c>
      <c r="AM598" s="1" t="s">
        <v>72</v>
      </c>
      <c r="AN598" s="1" t="s">
        <v>72</v>
      </c>
      <c r="AO598" s="1" t="s">
        <v>72</v>
      </c>
      <c r="AP598" s="1" t="s">
        <v>72</v>
      </c>
      <c r="AQ598" s="1" t="s">
        <v>72</v>
      </c>
      <c r="AR598" s="1" t="s">
        <v>72</v>
      </c>
      <c r="AS598" s="1" t="s">
        <v>72</v>
      </c>
      <c r="AT598" s="1" t="s">
        <v>72</v>
      </c>
      <c r="AU598" s="3">
        <v>44812</v>
      </c>
      <c r="AV598" s="4">
        <v>0.6875</v>
      </c>
      <c r="AW598" s="4">
        <v>0.75694444444444453</v>
      </c>
      <c r="AX598" s="4">
        <f t="shared" si="58"/>
        <v>6.9444444444444531E-2</v>
      </c>
      <c r="AY598" s="4">
        <f t="shared" si="59"/>
        <v>0.10138888888888897</v>
      </c>
      <c r="AZ598" s="4">
        <f t="shared" si="60"/>
        <v>0.22569444444444453</v>
      </c>
      <c r="BA598" s="1" t="s">
        <v>3066</v>
      </c>
      <c r="BB598" s="1" t="s">
        <v>3066</v>
      </c>
      <c r="BC598" s="1" t="s">
        <v>1675</v>
      </c>
      <c r="BD598" s="1">
        <v>15</v>
      </c>
      <c r="BE598" s="1" t="s">
        <v>742</v>
      </c>
      <c r="BF598" s="1" t="s">
        <v>72</v>
      </c>
      <c r="BG598" s="1" t="s">
        <v>72</v>
      </c>
      <c r="BH598" s="1" t="s">
        <v>88</v>
      </c>
      <c r="BI598" s="1" t="s">
        <v>79</v>
      </c>
      <c r="BJ598" s="1" t="s">
        <v>72</v>
      </c>
      <c r="BK598" s="1" t="s">
        <v>1343</v>
      </c>
      <c r="BL598" s="1" t="s">
        <v>3067</v>
      </c>
      <c r="BM598" s="1">
        <v>49</v>
      </c>
      <c r="BN598" s="1" t="s">
        <v>72</v>
      </c>
      <c r="BO598" s="1" t="s">
        <v>72</v>
      </c>
      <c r="BP598" s="1" t="s">
        <v>72</v>
      </c>
      <c r="BQ598" s="1" t="s">
        <v>160</v>
      </c>
      <c r="BR598" s="1" t="s">
        <v>2701</v>
      </c>
    </row>
    <row r="599" spans="1:70" ht="20.45" customHeight="1">
      <c r="A599" s="1" t="s">
        <v>3068</v>
      </c>
      <c r="B599" s="1">
        <v>220209</v>
      </c>
      <c r="C599" s="1" t="s">
        <v>497</v>
      </c>
      <c r="D599" s="3">
        <v>44817</v>
      </c>
      <c r="E599" s="4">
        <v>0.5</v>
      </c>
      <c r="F599" s="5">
        <v>44805</v>
      </c>
      <c r="G599" s="3">
        <v>44817</v>
      </c>
      <c r="H599" s="4">
        <v>0.82916666666666661</v>
      </c>
      <c r="I599" s="4">
        <f t="shared" si="61"/>
        <v>0.32916666666666661</v>
      </c>
      <c r="J599" s="1">
        <v>15</v>
      </c>
      <c r="K599" s="1" t="s">
        <v>1896</v>
      </c>
      <c r="L599" s="1" t="s">
        <v>3069</v>
      </c>
      <c r="M599" s="1" t="s">
        <v>75</v>
      </c>
      <c r="N599" s="1" t="s">
        <v>1582</v>
      </c>
      <c r="O599" s="1" t="s">
        <v>497</v>
      </c>
      <c r="P599" s="1" t="s">
        <v>78</v>
      </c>
      <c r="Q599" s="1" t="s">
        <v>78</v>
      </c>
      <c r="R599" s="1" t="s">
        <v>1898</v>
      </c>
      <c r="S599" s="1" t="s">
        <v>1898</v>
      </c>
      <c r="T599" s="34" t="s">
        <v>72</v>
      </c>
      <c r="U599" s="1" t="s">
        <v>2994</v>
      </c>
      <c r="V599" s="1" t="s">
        <v>80</v>
      </c>
      <c r="W599" s="1" t="s">
        <v>778</v>
      </c>
      <c r="X599" s="1" t="s">
        <v>779</v>
      </c>
      <c r="Y599" s="1" t="s">
        <v>780</v>
      </c>
      <c r="Z599" s="1" t="s">
        <v>84</v>
      </c>
      <c r="AA599" s="1" t="s">
        <v>72</v>
      </c>
      <c r="AB599" s="1" t="s">
        <v>140</v>
      </c>
      <c r="AC599" s="1" t="s">
        <v>140</v>
      </c>
      <c r="AD599" s="1" t="s">
        <v>87</v>
      </c>
      <c r="AE599" s="1">
        <v>36</v>
      </c>
      <c r="AF599" s="1" t="s">
        <v>88</v>
      </c>
      <c r="AG599" s="1">
        <v>5.0999999999999996</v>
      </c>
      <c r="AH599" s="1" t="s">
        <v>299</v>
      </c>
      <c r="AI599" s="1" t="s">
        <v>90</v>
      </c>
      <c r="AJ599" s="1" t="s">
        <v>91</v>
      </c>
      <c r="AK599" s="1" t="s">
        <v>92</v>
      </c>
      <c r="AL599" s="1" t="s">
        <v>72</v>
      </c>
      <c r="AM599" s="1" t="s">
        <v>229</v>
      </c>
      <c r="AN599" s="1" t="s">
        <v>72</v>
      </c>
      <c r="AO599" s="45" t="s">
        <v>2757</v>
      </c>
      <c r="AP599" s="1" t="s">
        <v>72</v>
      </c>
      <c r="AQ599" s="1" t="s">
        <v>72</v>
      </c>
      <c r="AR599" s="1" t="s">
        <v>220</v>
      </c>
      <c r="AS599" s="1" t="s">
        <v>72</v>
      </c>
      <c r="AT599" s="1" t="s">
        <v>72</v>
      </c>
      <c r="AU599" s="3">
        <v>44817</v>
      </c>
      <c r="AV599" s="4">
        <v>0.84722222222222221</v>
      </c>
      <c r="AW599" s="4">
        <v>0.9375</v>
      </c>
      <c r="AX599" s="4">
        <f t="shared" si="58"/>
        <v>9.027777777777779E-2</v>
      </c>
      <c r="AY599" s="4">
        <f t="shared" si="59"/>
        <v>0.10833333333333339</v>
      </c>
      <c r="AZ599" s="4">
        <f t="shared" si="60"/>
        <v>0.4375</v>
      </c>
      <c r="BA599" s="1" t="s">
        <v>3070</v>
      </c>
      <c r="BB599" s="1" t="s">
        <v>3070</v>
      </c>
      <c r="BC599" s="1" t="s">
        <v>1675</v>
      </c>
      <c r="BD599" s="1">
        <v>15</v>
      </c>
      <c r="BE599" s="1" t="s">
        <v>1398</v>
      </c>
      <c r="BF599" s="1" t="s">
        <v>75</v>
      </c>
      <c r="BG599" s="1" t="s">
        <v>75</v>
      </c>
      <c r="BH599" s="1" t="s">
        <v>88</v>
      </c>
      <c r="BI599" s="1" t="s">
        <v>72</v>
      </c>
      <c r="BJ599" s="1" t="s">
        <v>72</v>
      </c>
      <c r="BK599" s="1" t="s">
        <v>72</v>
      </c>
      <c r="BL599" s="1" t="s">
        <v>72</v>
      </c>
      <c r="BM599" s="1" t="s">
        <v>72</v>
      </c>
      <c r="BN599" s="1" t="s">
        <v>72</v>
      </c>
      <c r="BO599" s="1" t="s">
        <v>72</v>
      </c>
      <c r="BP599" s="1" t="s">
        <v>72</v>
      </c>
      <c r="BQ599" s="1" t="s">
        <v>72</v>
      </c>
      <c r="BR599" s="1"/>
    </row>
    <row r="600" spans="1:70" ht="20.45" customHeight="1">
      <c r="A600" s="1" t="s">
        <v>3071</v>
      </c>
      <c r="B600" s="1">
        <v>220209</v>
      </c>
      <c r="C600" s="1" t="s">
        <v>71</v>
      </c>
      <c r="D600" s="3">
        <v>44817</v>
      </c>
      <c r="E600" s="4">
        <v>0.5</v>
      </c>
      <c r="F600" s="5">
        <v>44805</v>
      </c>
      <c r="G600" s="3">
        <v>44817</v>
      </c>
      <c r="H600" s="4">
        <v>0.82916666666666661</v>
      </c>
      <c r="I600" s="4">
        <f t="shared" si="61"/>
        <v>0.32916666666666661</v>
      </c>
      <c r="J600" s="1">
        <v>15</v>
      </c>
      <c r="K600" s="1" t="s">
        <v>1896</v>
      </c>
      <c r="L600" s="1" t="s">
        <v>3069</v>
      </c>
      <c r="M600" s="1" t="s">
        <v>75</v>
      </c>
      <c r="N600" s="1" t="s">
        <v>1915</v>
      </c>
      <c r="O600" s="1" t="s">
        <v>77</v>
      </c>
      <c r="P600" s="1" t="s">
        <v>78</v>
      </c>
      <c r="Q600" s="1" t="s">
        <v>78</v>
      </c>
      <c r="R600" s="1" t="s">
        <v>1898</v>
      </c>
      <c r="S600" s="1" t="s">
        <v>1927</v>
      </c>
      <c r="T600" s="34" t="s">
        <v>72</v>
      </c>
      <c r="U600" s="1" t="s">
        <v>2994</v>
      </c>
      <c r="V600" s="1" t="s">
        <v>80</v>
      </c>
      <c r="W600" s="1" t="s">
        <v>778</v>
      </c>
      <c r="X600" s="1" t="s">
        <v>779</v>
      </c>
      <c r="Y600" s="1" t="s">
        <v>780</v>
      </c>
      <c r="Z600" s="1" t="s">
        <v>84</v>
      </c>
      <c r="AA600" s="1" t="s">
        <v>72</v>
      </c>
      <c r="AB600" s="1" t="s">
        <v>140</v>
      </c>
      <c r="AC600" s="1" t="s">
        <v>140</v>
      </c>
      <c r="AD600" s="1" t="s">
        <v>87</v>
      </c>
      <c r="AE600" s="1">
        <v>36</v>
      </c>
      <c r="AF600" s="1" t="s">
        <v>88</v>
      </c>
      <c r="AG600" s="1">
        <v>5.0999999999999996</v>
      </c>
      <c r="AH600" s="1" t="s">
        <v>299</v>
      </c>
      <c r="AI600" s="1" t="s">
        <v>90</v>
      </c>
      <c r="AJ600" s="1" t="s">
        <v>91</v>
      </c>
      <c r="AK600" s="1" t="s">
        <v>92</v>
      </c>
      <c r="AL600" s="1" t="s">
        <v>72</v>
      </c>
      <c r="AM600" s="1" t="s">
        <v>229</v>
      </c>
      <c r="AN600" s="1" t="s">
        <v>72</v>
      </c>
      <c r="AO600" s="45" t="s">
        <v>2757</v>
      </c>
      <c r="AP600" s="1" t="s">
        <v>72</v>
      </c>
      <c r="AQ600" s="1" t="s">
        <v>72</v>
      </c>
      <c r="AR600" s="1" t="s">
        <v>220</v>
      </c>
      <c r="AS600" s="1" t="s">
        <v>72</v>
      </c>
      <c r="AT600" s="1" t="s">
        <v>72</v>
      </c>
      <c r="AU600" s="3">
        <v>44817</v>
      </c>
      <c r="AV600" s="4">
        <v>0.84722222222222221</v>
      </c>
      <c r="AW600" s="4">
        <v>0.9375</v>
      </c>
      <c r="AX600" s="4">
        <f t="shared" si="58"/>
        <v>9.027777777777779E-2</v>
      </c>
      <c r="AY600" s="4">
        <f t="shared" si="59"/>
        <v>0.10833333333333339</v>
      </c>
      <c r="AZ600" s="4">
        <f t="shared" si="60"/>
        <v>0.4375</v>
      </c>
      <c r="BA600" s="1" t="s">
        <v>3070</v>
      </c>
      <c r="BB600" s="1" t="s">
        <v>3070</v>
      </c>
      <c r="BC600" s="1" t="s">
        <v>1675</v>
      </c>
      <c r="BD600" s="1">
        <v>15</v>
      </c>
      <c r="BE600" s="1" t="s">
        <v>1398</v>
      </c>
      <c r="BF600" s="1" t="s">
        <v>75</v>
      </c>
      <c r="BG600" s="1" t="s">
        <v>75</v>
      </c>
      <c r="BH600" s="1" t="s">
        <v>88</v>
      </c>
      <c r="BI600" s="1" t="s">
        <v>79</v>
      </c>
      <c r="BJ600" s="1" t="s">
        <v>72</v>
      </c>
      <c r="BK600" s="1" t="s">
        <v>1343</v>
      </c>
      <c r="BL600" s="1" t="s">
        <v>3072</v>
      </c>
      <c r="BM600" s="1">
        <v>15</v>
      </c>
      <c r="BN600" s="1" t="s">
        <v>72</v>
      </c>
      <c r="BO600" s="1" t="s">
        <v>72</v>
      </c>
      <c r="BP600" s="1" t="s">
        <v>72</v>
      </c>
      <c r="BQ600" s="1" t="s">
        <v>160</v>
      </c>
      <c r="BR600" s="1" t="s">
        <v>440</v>
      </c>
    </row>
    <row r="601" spans="1:70" ht="20.45" customHeight="1">
      <c r="A601" s="1" t="s">
        <v>3073</v>
      </c>
      <c r="B601" s="1">
        <v>220209</v>
      </c>
      <c r="C601" s="1" t="s">
        <v>71</v>
      </c>
      <c r="D601" s="3">
        <v>44817</v>
      </c>
      <c r="E601" s="4">
        <v>0.5</v>
      </c>
      <c r="F601" s="5">
        <v>44805</v>
      </c>
      <c r="G601" s="3">
        <v>44817</v>
      </c>
      <c r="H601" s="4">
        <v>0.82916666666666661</v>
      </c>
      <c r="I601" s="4">
        <f t="shared" si="61"/>
        <v>0.32916666666666661</v>
      </c>
      <c r="J601" s="1">
        <v>15</v>
      </c>
      <c r="K601" s="1" t="s">
        <v>1896</v>
      </c>
      <c r="L601" s="1" t="s">
        <v>3069</v>
      </c>
      <c r="M601" s="1" t="s">
        <v>75</v>
      </c>
      <c r="N601" s="1" t="s">
        <v>2597</v>
      </c>
      <c r="O601" s="1" t="s">
        <v>77</v>
      </c>
      <c r="P601" s="1" t="s">
        <v>78</v>
      </c>
      <c r="Q601" s="1" t="s">
        <v>78</v>
      </c>
      <c r="R601" s="1" t="s">
        <v>1898</v>
      </c>
      <c r="S601" s="1" t="s">
        <v>1927</v>
      </c>
      <c r="T601" s="34" t="s">
        <v>72</v>
      </c>
      <c r="U601" s="1" t="s">
        <v>2437</v>
      </c>
      <c r="V601" s="1" t="s">
        <v>80</v>
      </c>
      <c r="W601" s="1" t="s">
        <v>778</v>
      </c>
      <c r="X601" s="1" t="s">
        <v>779</v>
      </c>
      <c r="Y601" s="1" t="s">
        <v>780</v>
      </c>
      <c r="Z601" s="1" t="s">
        <v>84</v>
      </c>
      <c r="AA601" s="1" t="s">
        <v>72</v>
      </c>
      <c r="AB601" s="1" t="s">
        <v>140</v>
      </c>
      <c r="AC601" s="1" t="s">
        <v>140</v>
      </c>
      <c r="AD601" s="1" t="s">
        <v>87</v>
      </c>
      <c r="AE601" s="1">
        <v>36</v>
      </c>
      <c r="AF601" s="1" t="s">
        <v>88</v>
      </c>
      <c r="AG601" s="1">
        <v>5.0999999999999996</v>
      </c>
      <c r="AH601" s="1" t="s">
        <v>299</v>
      </c>
      <c r="AI601" s="1" t="s">
        <v>90</v>
      </c>
      <c r="AJ601" s="1" t="s">
        <v>91</v>
      </c>
      <c r="AK601" s="1" t="s">
        <v>92</v>
      </c>
      <c r="AL601" s="1" t="s">
        <v>72</v>
      </c>
      <c r="AM601" s="1" t="s">
        <v>229</v>
      </c>
      <c r="AN601" s="1" t="s">
        <v>72</v>
      </c>
      <c r="AO601" s="45" t="s">
        <v>2757</v>
      </c>
      <c r="AP601" s="1" t="s">
        <v>72</v>
      </c>
      <c r="AQ601" s="1" t="s">
        <v>72</v>
      </c>
      <c r="AR601" s="1" t="s">
        <v>220</v>
      </c>
      <c r="AS601" s="1" t="s">
        <v>72</v>
      </c>
      <c r="AT601" s="1" t="s">
        <v>72</v>
      </c>
      <c r="AU601" s="3">
        <v>44817</v>
      </c>
      <c r="AV601" s="4">
        <v>0.84722222222222221</v>
      </c>
      <c r="AW601" s="4">
        <v>0.9375</v>
      </c>
      <c r="AX601" s="4">
        <f t="shared" si="58"/>
        <v>9.027777777777779E-2</v>
      </c>
      <c r="AY601" s="4">
        <f t="shared" si="59"/>
        <v>0.10833333333333339</v>
      </c>
      <c r="AZ601" s="4">
        <f t="shared" si="60"/>
        <v>0.4375</v>
      </c>
      <c r="BA601" s="1" t="s">
        <v>3070</v>
      </c>
      <c r="BB601" s="1" t="s">
        <v>3070</v>
      </c>
      <c r="BC601" s="1" t="s">
        <v>1675</v>
      </c>
      <c r="BD601" s="1">
        <v>15</v>
      </c>
      <c r="BE601" s="1" t="s">
        <v>1398</v>
      </c>
      <c r="BF601" s="1" t="s">
        <v>75</v>
      </c>
      <c r="BG601" s="1" t="s">
        <v>75</v>
      </c>
      <c r="BH601" s="1" t="s">
        <v>88</v>
      </c>
      <c r="BI601" s="1" t="s">
        <v>79</v>
      </c>
      <c r="BJ601" s="1" t="s">
        <v>72</v>
      </c>
      <c r="BK601" s="1" t="s">
        <v>72</v>
      </c>
      <c r="BL601" s="1" t="s">
        <v>3074</v>
      </c>
      <c r="BM601" s="1">
        <v>21</v>
      </c>
      <c r="BN601" s="1" t="s">
        <v>72</v>
      </c>
      <c r="BO601" s="1" t="s">
        <v>72</v>
      </c>
      <c r="BP601" s="1" t="s">
        <v>72</v>
      </c>
      <c r="BQ601" s="1" t="s">
        <v>160</v>
      </c>
      <c r="BR601" s="1" t="s">
        <v>440</v>
      </c>
    </row>
    <row r="602" spans="1:70" ht="20.45" customHeight="1">
      <c r="A602" s="1" t="s">
        <v>3075</v>
      </c>
      <c r="B602" s="1">
        <v>220209</v>
      </c>
      <c r="C602" s="1" t="s">
        <v>71</v>
      </c>
      <c r="D602" s="3">
        <v>44817</v>
      </c>
      <c r="E602" s="4">
        <v>0.5</v>
      </c>
      <c r="F602" s="5">
        <v>44805</v>
      </c>
      <c r="G602" s="3">
        <v>44817</v>
      </c>
      <c r="H602" s="4">
        <v>0.82916666666666661</v>
      </c>
      <c r="I602" s="4">
        <f t="shared" si="61"/>
        <v>0.32916666666666661</v>
      </c>
      <c r="J602" s="1">
        <v>15</v>
      </c>
      <c r="K602" s="1" t="s">
        <v>1896</v>
      </c>
      <c r="L602" s="1" t="s">
        <v>3069</v>
      </c>
      <c r="M602" s="1" t="s">
        <v>75</v>
      </c>
      <c r="N602" s="1" t="s">
        <v>2172</v>
      </c>
      <c r="O602" s="1" t="s">
        <v>77</v>
      </c>
      <c r="P602" s="1" t="s">
        <v>78</v>
      </c>
      <c r="Q602" s="1" t="s">
        <v>78</v>
      </c>
      <c r="R602" s="1" t="s">
        <v>1898</v>
      </c>
      <c r="S602" s="1" t="s">
        <v>1898</v>
      </c>
      <c r="T602" s="34" t="s">
        <v>72</v>
      </c>
      <c r="U602" s="1" t="s">
        <v>2994</v>
      </c>
      <c r="V602" s="1" t="s">
        <v>80</v>
      </c>
      <c r="W602" s="1" t="s">
        <v>778</v>
      </c>
      <c r="X602" s="1" t="s">
        <v>779</v>
      </c>
      <c r="Y602" s="1" t="s">
        <v>780</v>
      </c>
      <c r="Z602" s="1" t="s">
        <v>84</v>
      </c>
      <c r="AA602" s="1" t="s">
        <v>72</v>
      </c>
      <c r="AB602" s="1" t="s">
        <v>140</v>
      </c>
      <c r="AC602" s="1" t="s">
        <v>140</v>
      </c>
      <c r="AD602" s="1" t="s">
        <v>87</v>
      </c>
      <c r="AE602" s="1">
        <v>36</v>
      </c>
      <c r="AF602" s="1" t="s">
        <v>88</v>
      </c>
      <c r="AG602" s="1">
        <v>5.0999999999999996</v>
      </c>
      <c r="AH602" s="1" t="s">
        <v>299</v>
      </c>
      <c r="AI602" s="1" t="s">
        <v>90</v>
      </c>
      <c r="AJ602" s="1" t="s">
        <v>91</v>
      </c>
      <c r="AK602" s="1" t="s">
        <v>92</v>
      </c>
      <c r="AL602" s="1" t="s">
        <v>72</v>
      </c>
      <c r="AM602" s="1" t="s">
        <v>229</v>
      </c>
      <c r="AN602" s="1" t="s">
        <v>72</v>
      </c>
      <c r="AO602" s="45" t="s">
        <v>2757</v>
      </c>
      <c r="AP602" s="1" t="s">
        <v>72</v>
      </c>
      <c r="AQ602" s="1" t="s">
        <v>72</v>
      </c>
      <c r="AR602" s="1" t="s">
        <v>220</v>
      </c>
      <c r="AS602" s="1" t="s">
        <v>72</v>
      </c>
      <c r="AT602" s="1" t="s">
        <v>72</v>
      </c>
      <c r="AU602" s="3">
        <v>44817</v>
      </c>
      <c r="AV602" s="4">
        <v>0.84722222222222221</v>
      </c>
      <c r="AW602" s="4">
        <v>0.9375</v>
      </c>
      <c r="AX602" s="4">
        <f t="shared" si="58"/>
        <v>9.027777777777779E-2</v>
      </c>
      <c r="AY602" s="4">
        <f t="shared" si="59"/>
        <v>0.10833333333333339</v>
      </c>
      <c r="AZ602" s="4">
        <f t="shared" si="60"/>
        <v>0.4375</v>
      </c>
      <c r="BA602" s="1" t="s">
        <v>3070</v>
      </c>
      <c r="BB602" s="1" t="s">
        <v>3070</v>
      </c>
      <c r="BC602" s="1" t="s">
        <v>1675</v>
      </c>
      <c r="BD602" s="1">
        <v>15</v>
      </c>
      <c r="BE602" s="1" t="s">
        <v>1398</v>
      </c>
      <c r="BF602" s="1" t="s">
        <v>75</v>
      </c>
      <c r="BG602" s="1" t="s">
        <v>75</v>
      </c>
      <c r="BH602" s="1" t="s">
        <v>88</v>
      </c>
      <c r="BI602" s="1" t="s">
        <v>96</v>
      </c>
      <c r="BJ602" s="1" t="s">
        <v>72</v>
      </c>
      <c r="BK602" s="1" t="s">
        <v>72</v>
      </c>
      <c r="BL602" s="1" t="s">
        <v>3057</v>
      </c>
      <c r="BM602" s="1">
        <v>20</v>
      </c>
      <c r="BN602" s="1" t="s">
        <v>72</v>
      </c>
      <c r="BO602" s="1" t="s">
        <v>72</v>
      </c>
      <c r="BP602" s="1" t="s">
        <v>72</v>
      </c>
      <c r="BQ602" s="21" t="s">
        <v>99</v>
      </c>
      <c r="BR602" s="21" t="s">
        <v>100</v>
      </c>
    </row>
    <row r="603" spans="1:70" ht="20.45" customHeight="1">
      <c r="A603" s="1" t="s">
        <v>3076</v>
      </c>
      <c r="B603" s="1">
        <v>220210</v>
      </c>
      <c r="C603" s="1" t="s">
        <v>497</v>
      </c>
      <c r="D603" s="3">
        <v>44818</v>
      </c>
      <c r="E603" s="4">
        <v>0.51388888888888895</v>
      </c>
      <c r="F603" s="5">
        <v>44805</v>
      </c>
      <c r="G603" s="3">
        <v>44818</v>
      </c>
      <c r="H603" s="4">
        <v>0.89027777777777783</v>
      </c>
      <c r="I603" s="4">
        <f t="shared" si="61"/>
        <v>0.37638888888888888</v>
      </c>
      <c r="J603" s="1">
        <v>10</v>
      </c>
      <c r="K603" s="1" t="s">
        <v>1896</v>
      </c>
      <c r="L603" s="1" t="s">
        <v>3077</v>
      </c>
      <c r="M603" s="1" t="s">
        <v>75</v>
      </c>
      <c r="N603" s="1" t="s">
        <v>1582</v>
      </c>
      <c r="O603" s="1" t="s">
        <v>497</v>
      </c>
      <c r="P603" s="1" t="s">
        <v>78</v>
      </c>
      <c r="Q603" s="1" t="s">
        <v>78</v>
      </c>
      <c r="R603" s="1" t="s">
        <v>1898</v>
      </c>
      <c r="S603" s="1" t="s">
        <v>1898</v>
      </c>
      <c r="T603" s="34" t="s">
        <v>72</v>
      </c>
      <c r="U603" s="1" t="s">
        <v>3078</v>
      </c>
      <c r="V603" s="1" t="s">
        <v>80</v>
      </c>
      <c r="W603" s="1" t="s">
        <v>778</v>
      </c>
      <c r="X603" s="1" t="s">
        <v>779</v>
      </c>
      <c r="Y603" s="1" t="s">
        <v>780</v>
      </c>
      <c r="Z603" s="1" t="s">
        <v>84</v>
      </c>
      <c r="AA603" s="1" t="s">
        <v>72</v>
      </c>
      <c r="AB603" s="1" t="s">
        <v>140</v>
      </c>
      <c r="AC603" s="1" t="s">
        <v>140</v>
      </c>
      <c r="AD603" s="1" t="s">
        <v>126</v>
      </c>
      <c r="AE603" s="1">
        <v>60</v>
      </c>
      <c r="AF603" s="1" t="s">
        <v>88</v>
      </c>
      <c r="AG603" s="1">
        <v>7.4</v>
      </c>
      <c r="AH603" s="1" t="s">
        <v>414</v>
      </c>
      <c r="AI603" s="1" t="s">
        <v>90</v>
      </c>
      <c r="AJ603" s="1" t="s">
        <v>91</v>
      </c>
      <c r="AK603" s="1" t="s">
        <v>92</v>
      </c>
      <c r="AL603" s="1" t="s">
        <v>72</v>
      </c>
      <c r="AM603" s="1" t="s">
        <v>229</v>
      </c>
      <c r="AN603" s="1" t="s">
        <v>72</v>
      </c>
      <c r="AO603" s="45" t="s">
        <v>2990</v>
      </c>
      <c r="AP603" s="1" t="s">
        <v>72</v>
      </c>
      <c r="AQ603" s="1" t="s">
        <v>72</v>
      </c>
      <c r="AR603" s="1" t="s">
        <v>220</v>
      </c>
      <c r="AS603" s="1" t="s">
        <v>72</v>
      </c>
      <c r="AT603" s="1" t="s">
        <v>72</v>
      </c>
      <c r="AU603" s="3">
        <v>44818</v>
      </c>
      <c r="AV603" s="4">
        <v>0.90972222222222221</v>
      </c>
      <c r="AW603" s="4">
        <v>0.98611111111111116</v>
      </c>
      <c r="AX603" s="4">
        <f t="shared" si="58"/>
        <v>7.6388888888888951E-2</v>
      </c>
      <c r="AY603" s="4">
        <f t="shared" si="59"/>
        <v>9.5833333333333326E-2</v>
      </c>
      <c r="AZ603" s="4">
        <f t="shared" si="60"/>
        <v>0.47222222222222221</v>
      </c>
      <c r="BA603" s="1" t="s">
        <v>3079</v>
      </c>
      <c r="BB603" s="1" t="s">
        <v>3079</v>
      </c>
      <c r="BC603" s="1" t="s">
        <v>1675</v>
      </c>
      <c r="BD603" s="1">
        <v>15</v>
      </c>
      <c r="BE603" s="1" t="s">
        <v>742</v>
      </c>
      <c r="BF603" s="1" t="s">
        <v>75</v>
      </c>
      <c r="BG603" s="1" t="s">
        <v>75</v>
      </c>
      <c r="BH603" s="1" t="s">
        <v>88</v>
      </c>
      <c r="BI603" s="1" t="s">
        <v>72</v>
      </c>
      <c r="BJ603" s="1" t="s">
        <v>72</v>
      </c>
      <c r="BK603" s="1" t="s">
        <v>72</v>
      </c>
      <c r="BL603" s="1" t="s">
        <v>72</v>
      </c>
      <c r="BM603" s="1" t="s">
        <v>72</v>
      </c>
      <c r="BN603" s="1" t="s">
        <v>72</v>
      </c>
      <c r="BO603" s="1" t="s">
        <v>72</v>
      </c>
      <c r="BP603" s="1" t="s">
        <v>72</v>
      </c>
      <c r="BQ603" s="1" t="s">
        <v>72</v>
      </c>
      <c r="BR603" s="1"/>
    </row>
    <row r="604" spans="1:70" ht="20.45" customHeight="1">
      <c r="A604" s="1" t="s">
        <v>3080</v>
      </c>
      <c r="B604" s="1">
        <v>220210</v>
      </c>
      <c r="C604" s="1" t="s">
        <v>71</v>
      </c>
      <c r="D604" s="3">
        <v>44818</v>
      </c>
      <c r="E604" s="4">
        <v>0.51388888888888895</v>
      </c>
      <c r="F604" s="5">
        <v>44805</v>
      </c>
      <c r="G604" s="3">
        <v>44818</v>
      </c>
      <c r="H604" s="4">
        <v>0.89027777777777783</v>
      </c>
      <c r="I604" s="4">
        <f t="shared" si="61"/>
        <v>0.37638888888888888</v>
      </c>
      <c r="J604" s="1">
        <v>10</v>
      </c>
      <c r="K604" s="1" t="s">
        <v>1896</v>
      </c>
      <c r="L604" s="1" t="s">
        <v>3077</v>
      </c>
      <c r="M604" s="1" t="s">
        <v>75</v>
      </c>
      <c r="N604" s="1" t="s">
        <v>1915</v>
      </c>
      <c r="O604" s="1" t="s">
        <v>77</v>
      </c>
      <c r="P604" s="1" t="s">
        <v>78</v>
      </c>
      <c r="Q604" s="1" t="s">
        <v>78</v>
      </c>
      <c r="R604" s="1" t="s">
        <v>1898</v>
      </c>
      <c r="S604" s="1" t="s">
        <v>1898</v>
      </c>
      <c r="T604" s="34" t="s">
        <v>72</v>
      </c>
      <c r="U604" s="1" t="s">
        <v>3078</v>
      </c>
      <c r="V604" s="1" t="s">
        <v>80</v>
      </c>
      <c r="W604" s="1" t="s">
        <v>778</v>
      </c>
      <c r="X604" s="1" t="s">
        <v>779</v>
      </c>
      <c r="Y604" s="1" t="s">
        <v>780</v>
      </c>
      <c r="Z604" s="1" t="s">
        <v>84</v>
      </c>
      <c r="AA604" s="1" t="s">
        <v>72</v>
      </c>
      <c r="AB604" s="1" t="s">
        <v>140</v>
      </c>
      <c r="AC604" s="1" t="s">
        <v>140</v>
      </c>
      <c r="AD604" s="1" t="s">
        <v>126</v>
      </c>
      <c r="AE604" s="1">
        <v>60</v>
      </c>
      <c r="AF604" s="1" t="s">
        <v>88</v>
      </c>
      <c r="AG604" s="1">
        <v>7.4</v>
      </c>
      <c r="AH604" s="1" t="s">
        <v>414</v>
      </c>
      <c r="AI604" s="1" t="s">
        <v>90</v>
      </c>
      <c r="AJ604" s="1" t="s">
        <v>91</v>
      </c>
      <c r="AK604" s="1" t="s">
        <v>92</v>
      </c>
      <c r="AL604" s="1" t="s">
        <v>72</v>
      </c>
      <c r="AM604" s="1" t="s">
        <v>229</v>
      </c>
      <c r="AN604" s="1" t="s">
        <v>72</v>
      </c>
      <c r="AO604" s="45" t="s">
        <v>2990</v>
      </c>
      <c r="AP604" s="1" t="s">
        <v>72</v>
      </c>
      <c r="AQ604" s="1" t="s">
        <v>72</v>
      </c>
      <c r="AR604" s="1" t="s">
        <v>220</v>
      </c>
      <c r="AS604" s="1" t="s">
        <v>72</v>
      </c>
      <c r="AT604" s="1" t="s">
        <v>72</v>
      </c>
      <c r="AU604" s="3">
        <v>44818</v>
      </c>
      <c r="AV604" s="4">
        <v>0.90972222222222221</v>
      </c>
      <c r="AW604" s="4">
        <v>0.98611111111111116</v>
      </c>
      <c r="AX604" s="4">
        <f t="shared" si="58"/>
        <v>7.6388888888888951E-2</v>
      </c>
      <c r="AY604" s="4">
        <f t="shared" si="59"/>
        <v>9.5833333333333326E-2</v>
      </c>
      <c r="AZ604" s="4">
        <f t="shared" si="60"/>
        <v>0.47222222222222221</v>
      </c>
      <c r="BA604" s="1" t="s">
        <v>3079</v>
      </c>
      <c r="BB604" s="1" t="s">
        <v>3079</v>
      </c>
      <c r="BC604" s="1" t="s">
        <v>1675</v>
      </c>
      <c r="BD604" s="1">
        <v>15</v>
      </c>
      <c r="BE604" s="1" t="s">
        <v>742</v>
      </c>
      <c r="BF604" s="1" t="s">
        <v>75</v>
      </c>
      <c r="BG604" s="1" t="s">
        <v>75</v>
      </c>
      <c r="BH604" s="1" t="s">
        <v>88</v>
      </c>
      <c r="BI604" s="1" t="s">
        <v>96</v>
      </c>
      <c r="BJ604" s="1" t="s">
        <v>72</v>
      </c>
      <c r="BK604" s="1" t="s">
        <v>72</v>
      </c>
      <c r="BL604" s="1" t="s">
        <v>3081</v>
      </c>
      <c r="BM604" s="1">
        <v>8</v>
      </c>
      <c r="BN604" s="1" t="s">
        <v>72</v>
      </c>
      <c r="BO604" s="1" t="s">
        <v>72</v>
      </c>
      <c r="BP604" s="1" t="s">
        <v>72</v>
      </c>
      <c r="BQ604" s="21" t="s">
        <v>99</v>
      </c>
      <c r="BR604" s="21" t="s">
        <v>100</v>
      </c>
    </row>
    <row r="605" spans="1:70" ht="20.45" customHeight="1">
      <c r="A605" s="1" t="s">
        <v>3082</v>
      </c>
      <c r="B605" s="1">
        <v>220211</v>
      </c>
      <c r="C605" s="1" t="s">
        <v>71</v>
      </c>
      <c r="D605" s="3">
        <v>44819</v>
      </c>
      <c r="E605" s="4">
        <v>0.43263888888888885</v>
      </c>
      <c r="F605" s="5">
        <v>44805</v>
      </c>
      <c r="G605" s="3">
        <v>44819</v>
      </c>
      <c r="H605" s="4">
        <v>0.50138888888888888</v>
      </c>
      <c r="I605" s="4">
        <f t="shared" si="61"/>
        <v>6.8750000000000033E-2</v>
      </c>
      <c r="J605" s="1">
        <v>3</v>
      </c>
      <c r="K605" s="1" t="s">
        <v>1896</v>
      </c>
      <c r="L605" s="1" t="s">
        <v>3083</v>
      </c>
      <c r="M605" s="1" t="s">
        <v>75</v>
      </c>
      <c r="N605" s="1" t="s">
        <v>208</v>
      </c>
      <c r="O605" s="1" t="s">
        <v>77</v>
      </c>
      <c r="P605" s="1" t="s">
        <v>78</v>
      </c>
      <c r="Q605" s="1" t="s">
        <v>78</v>
      </c>
      <c r="R605" s="1" t="s">
        <v>1898</v>
      </c>
      <c r="S605" s="1" t="s">
        <v>1898</v>
      </c>
      <c r="T605" s="34" t="s">
        <v>72</v>
      </c>
      <c r="U605" s="1" t="s">
        <v>3084</v>
      </c>
      <c r="V605" s="1" t="s">
        <v>2306</v>
      </c>
      <c r="W605" s="1" t="s">
        <v>2307</v>
      </c>
      <c r="X605" s="1" t="s">
        <v>2307</v>
      </c>
      <c r="Y605" s="1" t="s">
        <v>2926</v>
      </c>
      <c r="Z605" s="1" t="s">
        <v>291</v>
      </c>
      <c r="AA605" s="1" t="s">
        <v>72</v>
      </c>
      <c r="AB605" s="1" t="s">
        <v>292</v>
      </c>
      <c r="AC605" s="1" t="s">
        <v>2693</v>
      </c>
      <c r="AD605" s="1" t="s">
        <v>126</v>
      </c>
      <c r="AE605" s="1">
        <v>38</v>
      </c>
      <c r="AF605" s="1" t="s">
        <v>88</v>
      </c>
      <c r="AG605" s="1">
        <v>3.2</v>
      </c>
      <c r="AH605" s="1" t="s">
        <v>954</v>
      </c>
      <c r="AI605" s="1" t="s">
        <v>90</v>
      </c>
      <c r="AJ605" s="1" t="s">
        <v>91</v>
      </c>
      <c r="AK605" s="1" t="s">
        <v>216</v>
      </c>
      <c r="AL605" s="1" t="s">
        <v>72</v>
      </c>
      <c r="AM605" s="1" t="s">
        <v>254</v>
      </c>
      <c r="AN605" s="1">
        <v>3</v>
      </c>
      <c r="AO605" s="1" t="s">
        <v>3085</v>
      </c>
      <c r="AP605" s="1">
        <v>3</v>
      </c>
      <c r="AQ605" s="1" t="s">
        <v>2445</v>
      </c>
      <c r="AR605" s="1" t="s">
        <v>2938</v>
      </c>
      <c r="AS605" s="1" t="s">
        <v>72</v>
      </c>
      <c r="AT605" s="1" t="s">
        <v>72</v>
      </c>
      <c r="AU605" s="3">
        <v>44819</v>
      </c>
      <c r="AV605" s="4">
        <v>0.54166666666666663</v>
      </c>
      <c r="AW605" s="4">
        <v>0.61111111111111105</v>
      </c>
      <c r="AX605" s="4">
        <f t="shared" si="58"/>
        <v>6.944444444444442E-2</v>
      </c>
      <c r="AY605" s="4">
        <f t="shared" si="59"/>
        <v>0.10972222222222217</v>
      </c>
      <c r="AZ605" s="4">
        <f t="shared" si="60"/>
        <v>0.1784722222222222</v>
      </c>
      <c r="BA605" s="1" t="s">
        <v>3086</v>
      </c>
      <c r="BB605" s="1" t="s">
        <v>3086</v>
      </c>
      <c r="BC605" s="1" t="s">
        <v>1794</v>
      </c>
      <c r="BD605" s="1">
        <v>15</v>
      </c>
      <c r="BE605" s="1" t="s">
        <v>742</v>
      </c>
      <c r="BF605" s="1" t="s">
        <v>75</v>
      </c>
      <c r="BG605" s="1" t="s">
        <v>75</v>
      </c>
      <c r="BH605" s="1" t="s">
        <v>88</v>
      </c>
      <c r="BI605" s="1" t="s">
        <v>96</v>
      </c>
      <c r="BJ605" s="1" t="s">
        <v>72</v>
      </c>
      <c r="BK605" s="1" t="s">
        <v>2770</v>
      </c>
      <c r="BL605" s="1" t="s">
        <v>3087</v>
      </c>
      <c r="BM605" s="1">
        <v>164</v>
      </c>
      <c r="BN605" s="1" t="s">
        <v>72</v>
      </c>
      <c r="BO605" s="1" t="s">
        <v>72</v>
      </c>
      <c r="BP605" s="1" t="s">
        <v>72</v>
      </c>
      <c r="BQ605" s="21" t="s">
        <v>99</v>
      </c>
      <c r="BR605" s="21" t="s">
        <v>100</v>
      </c>
    </row>
    <row r="606" spans="1:70" ht="20.45" customHeight="1">
      <c r="A606" s="1" t="s">
        <v>3088</v>
      </c>
      <c r="B606" s="1">
        <v>220212</v>
      </c>
      <c r="C606" s="1" t="s">
        <v>497</v>
      </c>
      <c r="D606" s="3">
        <v>44819</v>
      </c>
      <c r="E606" s="4">
        <v>0.54375000000000007</v>
      </c>
      <c r="F606" s="5">
        <v>44805</v>
      </c>
      <c r="G606" s="3">
        <v>44819</v>
      </c>
      <c r="H606" s="4">
        <v>0.59791666666666665</v>
      </c>
      <c r="I606" s="4">
        <f t="shared" si="61"/>
        <v>5.4166666666666585E-2</v>
      </c>
      <c r="J606" s="1">
        <v>5</v>
      </c>
      <c r="K606" s="1" t="s">
        <v>2302</v>
      </c>
      <c r="L606" s="1" t="s">
        <v>3089</v>
      </c>
      <c r="M606" s="1" t="s">
        <v>75</v>
      </c>
      <c r="N606" s="1" t="s">
        <v>1582</v>
      </c>
      <c r="O606" s="1" t="s">
        <v>497</v>
      </c>
      <c r="P606" s="1" t="s">
        <v>78</v>
      </c>
      <c r="Q606" s="1" t="s">
        <v>78</v>
      </c>
      <c r="R606" s="1" t="s">
        <v>1898</v>
      </c>
      <c r="S606" s="1" t="s">
        <v>1898</v>
      </c>
      <c r="T606" s="34" t="s">
        <v>72</v>
      </c>
      <c r="U606" s="1" t="s">
        <v>3090</v>
      </c>
      <c r="V606" s="1" t="s">
        <v>1900</v>
      </c>
      <c r="W606" s="1" t="s">
        <v>813</v>
      </c>
      <c r="X606" s="1" t="s">
        <v>813</v>
      </c>
      <c r="Y606" s="1" t="s">
        <v>814</v>
      </c>
      <c r="Z606" s="1" t="s">
        <v>84</v>
      </c>
      <c r="AA606" s="1" t="s">
        <v>72</v>
      </c>
      <c r="AB606" s="1" t="s">
        <v>140</v>
      </c>
      <c r="AC606" s="1" t="s">
        <v>141</v>
      </c>
      <c r="AD606" s="1" t="s">
        <v>87</v>
      </c>
      <c r="AE606" s="1">
        <v>39</v>
      </c>
      <c r="AF606" s="1" t="s">
        <v>88</v>
      </c>
      <c r="AG606" s="1">
        <v>6.6</v>
      </c>
      <c r="AH606" s="1" t="s">
        <v>2344</v>
      </c>
      <c r="AI606" s="1" t="s">
        <v>90</v>
      </c>
      <c r="AJ606" s="1" t="s">
        <v>91</v>
      </c>
      <c r="AK606" s="1" t="s">
        <v>92</v>
      </c>
      <c r="AL606" s="25" t="s">
        <v>3091</v>
      </c>
      <c r="AM606" s="1" t="s">
        <v>229</v>
      </c>
      <c r="AN606" s="1">
        <v>2</v>
      </c>
      <c r="AO606" s="25" t="s">
        <v>933</v>
      </c>
      <c r="AP606" s="1" t="s">
        <v>72</v>
      </c>
      <c r="AQ606" s="1" t="s">
        <v>72</v>
      </c>
      <c r="AR606" s="1" t="s">
        <v>220</v>
      </c>
      <c r="AS606" s="1" t="s">
        <v>72</v>
      </c>
      <c r="AT606" s="1" t="s">
        <v>72</v>
      </c>
      <c r="AU606" s="3">
        <v>44819</v>
      </c>
      <c r="AV606" s="4">
        <v>0.63194444444444442</v>
      </c>
      <c r="AW606" s="4">
        <v>0.70833333333333337</v>
      </c>
      <c r="AX606" s="4">
        <f t="shared" si="58"/>
        <v>7.6388888888888951E-2</v>
      </c>
      <c r="AY606" s="4">
        <f t="shared" si="59"/>
        <v>0.11041666666666672</v>
      </c>
      <c r="AZ606" s="4">
        <f t="shared" si="60"/>
        <v>0.1645833333333333</v>
      </c>
      <c r="BA606" s="1" t="s">
        <v>552</v>
      </c>
      <c r="BB606" s="1" t="s">
        <v>552</v>
      </c>
      <c r="BC606" s="1" t="s">
        <v>1675</v>
      </c>
      <c r="BD606" s="1">
        <v>15</v>
      </c>
      <c r="BE606" s="1" t="s">
        <v>742</v>
      </c>
      <c r="BF606" s="1" t="s">
        <v>75</v>
      </c>
      <c r="BG606" s="1" t="s">
        <v>75</v>
      </c>
      <c r="BH606" s="1" t="s">
        <v>88</v>
      </c>
      <c r="BI606" s="1" t="s">
        <v>72</v>
      </c>
      <c r="BJ606" s="1" t="s">
        <v>72</v>
      </c>
      <c r="BK606" s="1" t="s">
        <v>3092</v>
      </c>
      <c r="BL606" s="1" t="s">
        <v>3093</v>
      </c>
      <c r="BM606" s="1">
        <v>99</v>
      </c>
      <c r="BN606" s="1" t="s">
        <v>72</v>
      </c>
      <c r="BO606" s="1" t="s">
        <v>72</v>
      </c>
      <c r="BP606" s="1" t="s">
        <v>72</v>
      </c>
      <c r="BQ606" s="1" t="s">
        <v>72</v>
      </c>
      <c r="BR606" s="1"/>
    </row>
    <row r="607" spans="1:70" ht="20.45" customHeight="1">
      <c r="A607" s="1">
        <v>220213</v>
      </c>
      <c r="B607" s="1">
        <v>220213</v>
      </c>
      <c r="C607" s="1" t="s">
        <v>71</v>
      </c>
      <c r="D607" s="3">
        <v>44820</v>
      </c>
      <c r="E607" s="4">
        <v>0.4826388888888889</v>
      </c>
      <c r="F607" s="5">
        <v>44805</v>
      </c>
      <c r="G607" s="3">
        <v>44820</v>
      </c>
      <c r="H607" s="4">
        <v>0.59861111111111109</v>
      </c>
      <c r="I607" s="4">
        <f t="shared" si="61"/>
        <v>0.1159722222222222</v>
      </c>
      <c r="J607" s="1">
        <v>5</v>
      </c>
      <c r="K607" s="1" t="s">
        <v>2302</v>
      </c>
      <c r="L607" s="1" t="s">
        <v>3094</v>
      </c>
      <c r="M607" s="1" t="s">
        <v>75</v>
      </c>
      <c r="N607" s="1" t="s">
        <v>170</v>
      </c>
      <c r="O607" s="1" t="s">
        <v>473</v>
      </c>
      <c r="P607" s="1" t="s">
        <v>172</v>
      </c>
      <c r="Q607" s="1" t="s">
        <v>172</v>
      </c>
      <c r="R607" s="1" t="s">
        <v>1927</v>
      </c>
      <c r="S607" s="1" t="s">
        <v>1927</v>
      </c>
      <c r="T607" s="1" t="s">
        <v>3095</v>
      </c>
      <c r="U607" s="75" t="s">
        <v>72</v>
      </c>
      <c r="V607" s="1" t="s">
        <v>1900</v>
      </c>
      <c r="W607" s="1" t="s">
        <v>813</v>
      </c>
      <c r="X607" s="1" t="s">
        <v>813</v>
      </c>
      <c r="Y607" s="1" t="s">
        <v>814</v>
      </c>
      <c r="Z607" s="1" t="s">
        <v>84</v>
      </c>
      <c r="AA607" s="1" t="s">
        <v>72</v>
      </c>
      <c r="AB607" s="1" t="s">
        <v>140</v>
      </c>
      <c r="AC607" s="1" t="s">
        <v>141</v>
      </c>
      <c r="AD607" s="1" t="s">
        <v>87</v>
      </c>
      <c r="AE607" s="1">
        <v>44</v>
      </c>
      <c r="AF607" s="1" t="s">
        <v>88</v>
      </c>
      <c r="AG607" s="1">
        <v>5.5</v>
      </c>
      <c r="AH607" s="1" t="s">
        <v>2344</v>
      </c>
      <c r="AI607" s="1" t="s">
        <v>90</v>
      </c>
      <c r="AJ607" s="1" t="s">
        <v>91</v>
      </c>
      <c r="AK607" s="1" t="s">
        <v>92</v>
      </c>
      <c r="AL607" s="1" t="s">
        <v>72</v>
      </c>
      <c r="AM607" s="1" t="s">
        <v>72</v>
      </c>
      <c r="AN607" s="1" t="s">
        <v>72</v>
      </c>
      <c r="AO607" s="1" t="s">
        <v>72</v>
      </c>
      <c r="AP607" s="1" t="s">
        <v>72</v>
      </c>
      <c r="AQ607" s="1" t="s">
        <v>72</v>
      </c>
      <c r="AR607" s="1" t="s">
        <v>220</v>
      </c>
      <c r="AS607" s="1" t="s">
        <v>72</v>
      </c>
      <c r="AT607" s="1" t="s">
        <v>72</v>
      </c>
      <c r="AU607" s="3">
        <v>44820</v>
      </c>
      <c r="AV607" s="4">
        <v>0.61111111111111105</v>
      </c>
      <c r="AW607" s="4" t="s">
        <v>72</v>
      </c>
      <c r="AX607" s="4" t="s">
        <v>72</v>
      </c>
      <c r="AY607" s="4" t="s">
        <v>72</v>
      </c>
      <c r="AZ607" s="6" t="s">
        <v>72</v>
      </c>
      <c r="BA607" s="1" t="s">
        <v>3096</v>
      </c>
      <c r="BB607" s="1" t="s">
        <v>3096</v>
      </c>
      <c r="BC607" s="1" t="s">
        <v>72</v>
      </c>
      <c r="BD607" s="1">
        <v>15</v>
      </c>
      <c r="BE607" s="1" t="s">
        <v>2694</v>
      </c>
      <c r="BF607" s="1" t="s">
        <v>72</v>
      </c>
      <c r="BG607" s="1" t="s">
        <v>72</v>
      </c>
      <c r="BH607" s="1" t="s">
        <v>88</v>
      </c>
      <c r="BI607" s="1" t="s">
        <v>79</v>
      </c>
      <c r="BJ607" s="1" t="s">
        <v>72</v>
      </c>
      <c r="BK607" s="6" t="s">
        <v>72</v>
      </c>
      <c r="BL607" s="6" t="s">
        <v>72</v>
      </c>
      <c r="BM607" s="6" t="s">
        <v>72</v>
      </c>
      <c r="BN607" s="6" t="s">
        <v>72</v>
      </c>
      <c r="BO607" s="6" t="s">
        <v>72</v>
      </c>
      <c r="BP607" s="6" t="s">
        <v>72</v>
      </c>
      <c r="BQ607" s="1" t="s">
        <v>160</v>
      </c>
      <c r="BR607" s="1"/>
    </row>
    <row r="608" spans="1:70" ht="20.45" customHeight="1">
      <c r="A608" s="1" t="s">
        <v>3097</v>
      </c>
      <c r="B608" s="1">
        <v>220214</v>
      </c>
      <c r="C608" s="1" t="s">
        <v>71</v>
      </c>
      <c r="D608" s="3">
        <v>44820</v>
      </c>
      <c r="E608" s="4">
        <v>0.54791666666666672</v>
      </c>
      <c r="F608" s="5">
        <v>44805</v>
      </c>
      <c r="G608" s="3">
        <v>44820</v>
      </c>
      <c r="H608" s="4">
        <v>0.60416666666666663</v>
      </c>
      <c r="I608" s="4">
        <f t="shared" si="61"/>
        <v>5.6249999999999911E-2</v>
      </c>
      <c r="J608" s="1">
        <v>1</v>
      </c>
      <c r="K608" s="1" t="s">
        <v>1896</v>
      </c>
      <c r="L608" s="1" t="s">
        <v>3098</v>
      </c>
      <c r="M608" s="1" t="s">
        <v>75</v>
      </c>
      <c r="N608" s="1" t="s">
        <v>208</v>
      </c>
      <c r="O608" s="1" t="s">
        <v>77</v>
      </c>
      <c r="P608" s="1" t="s">
        <v>78</v>
      </c>
      <c r="Q608" s="1" t="s">
        <v>78</v>
      </c>
      <c r="R608" s="1" t="s">
        <v>1898</v>
      </c>
      <c r="S608" s="1" t="s">
        <v>1898</v>
      </c>
      <c r="T608" s="34" t="s">
        <v>72</v>
      </c>
      <c r="U608" s="1" t="s">
        <v>3099</v>
      </c>
      <c r="V608" s="1" t="s">
        <v>2306</v>
      </c>
      <c r="W608" s="1" t="s">
        <v>2307</v>
      </c>
      <c r="X608" s="1" t="s">
        <v>2307</v>
      </c>
      <c r="Y608" s="1" t="s">
        <v>2926</v>
      </c>
      <c r="Z608" s="1" t="s">
        <v>291</v>
      </c>
      <c r="AA608" s="1" t="s">
        <v>72</v>
      </c>
      <c r="AB608" s="1" t="s">
        <v>292</v>
      </c>
      <c r="AC608" s="1" t="s">
        <v>292</v>
      </c>
      <c r="AD608" s="1" t="s">
        <v>126</v>
      </c>
      <c r="AE608" s="1">
        <v>33</v>
      </c>
      <c r="AF608" s="1" t="s">
        <v>88</v>
      </c>
      <c r="AG608" s="1">
        <v>5.0999999999999996</v>
      </c>
      <c r="AH608" s="1" t="s">
        <v>299</v>
      </c>
      <c r="AI608" s="1" t="s">
        <v>90</v>
      </c>
      <c r="AJ608" s="1" t="s">
        <v>91</v>
      </c>
      <c r="AK608" s="1" t="s">
        <v>92</v>
      </c>
      <c r="AL608" s="1" t="s">
        <v>72</v>
      </c>
      <c r="AM608" s="1" t="s">
        <v>72</v>
      </c>
      <c r="AN608" s="1" t="s">
        <v>72</v>
      </c>
      <c r="AO608" s="1" t="s">
        <v>3100</v>
      </c>
      <c r="AP608" s="1" t="s">
        <v>72</v>
      </c>
      <c r="AQ608" s="1" t="s">
        <v>72</v>
      </c>
      <c r="AR608" s="1" t="s">
        <v>2941</v>
      </c>
      <c r="AS608" s="1" t="s">
        <v>72</v>
      </c>
      <c r="AT608" s="1" t="s">
        <v>72</v>
      </c>
      <c r="AU608" s="3">
        <v>44820</v>
      </c>
      <c r="AV608" s="4">
        <v>0.62847222222222221</v>
      </c>
      <c r="AW608" s="4">
        <v>0.72916666666666663</v>
      </c>
      <c r="AX608" s="4">
        <f t="shared" ref="AX608:AX630" si="62">AW608-AV608</f>
        <v>0.10069444444444442</v>
      </c>
      <c r="AY608" s="4">
        <f t="shared" ref="AY608:AY630" si="63">AW608-H608</f>
        <v>0.125</v>
      </c>
      <c r="AZ608" s="4">
        <f t="shared" ref="AZ608:AZ630" si="64">AW608-E608</f>
        <v>0.18124999999999991</v>
      </c>
      <c r="BA608" s="1" t="s">
        <v>3101</v>
      </c>
      <c r="BB608" s="1" t="s">
        <v>3101</v>
      </c>
      <c r="BC608" s="1" t="s">
        <v>1794</v>
      </c>
      <c r="BD608" s="1">
        <v>15</v>
      </c>
      <c r="BE608" s="1" t="s">
        <v>1398</v>
      </c>
      <c r="BF608" s="1" t="s">
        <v>75</v>
      </c>
      <c r="BG608" s="1" t="s">
        <v>88</v>
      </c>
      <c r="BH608" s="1" t="s">
        <v>88</v>
      </c>
      <c r="BI608" s="1" t="s">
        <v>96</v>
      </c>
      <c r="BJ608" s="1" t="s">
        <v>72</v>
      </c>
      <c r="BK608" s="1" t="s">
        <v>3102</v>
      </c>
      <c r="BL608" s="1" t="s">
        <v>3103</v>
      </c>
      <c r="BM608" s="1">
        <v>101</v>
      </c>
      <c r="BN608" s="1" t="s">
        <v>72</v>
      </c>
      <c r="BO608" s="1" t="s">
        <v>72</v>
      </c>
      <c r="BP608" s="1" t="s">
        <v>72</v>
      </c>
      <c r="BQ608" s="21" t="s">
        <v>99</v>
      </c>
      <c r="BR608" s="21" t="s">
        <v>100</v>
      </c>
    </row>
    <row r="609" spans="1:70" ht="20.45" customHeight="1">
      <c r="A609" s="1" t="s">
        <v>3104</v>
      </c>
      <c r="B609" s="1">
        <v>220215</v>
      </c>
      <c r="C609" s="1" t="s">
        <v>71</v>
      </c>
      <c r="D609" s="3">
        <v>44820</v>
      </c>
      <c r="E609" s="4">
        <v>0.49305555555555558</v>
      </c>
      <c r="F609" s="5">
        <v>44805</v>
      </c>
      <c r="G609" s="3">
        <v>44820</v>
      </c>
      <c r="H609" s="4">
        <v>0.84513888888888899</v>
      </c>
      <c r="I609" s="4">
        <f t="shared" si="61"/>
        <v>0.35208333333333341</v>
      </c>
      <c r="J609" s="1">
        <v>10</v>
      </c>
      <c r="K609" s="1" t="s">
        <v>1896</v>
      </c>
      <c r="L609" s="1" t="s">
        <v>3105</v>
      </c>
      <c r="M609" s="1" t="s">
        <v>75</v>
      </c>
      <c r="N609" s="1" t="s">
        <v>2539</v>
      </c>
      <c r="O609" s="1" t="s">
        <v>77</v>
      </c>
      <c r="P609" s="1" t="s">
        <v>78</v>
      </c>
      <c r="Q609" s="1" t="s">
        <v>78</v>
      </c>
      <c r="R609" s="1" t="s">
        <v>1898</v>
      </c>
      <c r="S609" s="1" t="s">
        <v>1898</v>
      </c>
      <c r="T609" s="34" t="s">
        <v>72</v>
      </c>
      <c r="U609" s="1" t="s">
        <v>3106</v>
      </c>
      <c r="V609" s="1" t="s">
        <v>80</v>
      </c>
      <c r="W609" s="1" t="s">
        <v>778</v>
      </c>
      <c r="X609" s="1" t="s">
        <v>779</v>
      </c>
      <c r="Y609" s="1" t="s">
        <v>780</v>
      </c>
      <c r="Z609" s="1" t="s">
        <v>84</v>
      </c>
      <c r="AA609" s="1" t="s">
        <v>72</v>
      </c>
      <c r="AB609" s="1" t="s">
        <v>104</v>
      </c>
      <c r="AC609" s="1" t="s">
        <v>104</v>
      </c>
      <c r="AD609" s="1" t="s">
        <v>126</v>
      </c>
      <c r="AE609" s="1">
        <v>45</v>
      </c>
      <c r="AF609" s="1" t="s">
        <v>88</v>
      </c>
      <c r="AG609" s="1">
        <v>7.2</v>
      </c>
      <c r="AH609" s="1" t="s">
        <v>414</v>
      </c>
      <c r="AI609" s="1" t="s">
        <v>90</v>
      </c>
      <c r="AJ609" s="1" t="s">
        <v>91</v>
      </c>
      <c r="AK609" s="1" t="s">
        <v>92</v>
      </c>
      <c r="AL609" s="1" t="s">
        <v>72</v>
      </c>
      <c r="AM609" s="1" t="s">
        <v>254</v>
      </c>
      <c r="AN609" s="1" t="s">
        <v>72</v>
      </c>
      <c r="AO609" s="45" t="s">
        <v>2903</v>
      </c>
      <c r="AP609" s="1" t="s">
        <v>72</v>
      </c>
      <c r="AQ609" s="1" t="s">
        <v>72</v>
      </c>
      <c r="AR609" s="1" t="s">
        <v>220</v>
      </c>
      <c r="AS609" s="1" t="s">
        <v>72</v>
      </c>
      <c r="AT609" s="1" t="s">
        <v>72</v>
      </c>
      <c r="AU609" s="3">
        <v>44820</v>
      </c>
      <c r="AV609" s="4">
        <v>0.90277777777777779</v>
      </c>
      <c r="AW609" s="24">
        <v>1.0069444444444444</v>
      </c>
      <c r="AX609" s="4">
        <f t="shared" si="62"/>
        <v>0.10416666666666663</v>
      </c>
      <c r="AY609" s="4">
        <f t="shared" si="63"/>
        <v>0.16180555555555542</v>
      </c>
      <c r="AZ609" s="4">
        <f t="shared" si="64"/>
        <v>0.51388888888888884</v>
      </c>
      <c r="BA609" s="1" t="s">
        <v>3107</v>
      </c>
      <c r="BB609" s="1" t="s">
        <v>3107</v>
      </c>
      <c r="BC609" s="1" t="s">
        <v>1675</v>
      </c>
      <c r="BD609" s="1">
        <v>15</v>
      </c>
      <c r="BE609" s="1" t="s">
        <v>742</v>
      </c>
      <c r="BF609" s="1" t="s">
        <v>75</v>
      </c>
      <c r="BG609" s="1" t="s">
        <v>88</v>
      </c>
      <c r="BH609" s="1" t="s">
        <v>88</v>
      </c>
      <c r="BI609" s="1" t="s">
        <v>96</v>
      </c>
      <c r="BJ609" s="1" t="s">
        <v>72</v>
      </c>
      <c r="BK609" s="1" t="s">
        <v>1343</v>
      </c>
      <c r="BL609" s="1" t="s">
        <v>3108</v>
      </c>
      <c r="BM609" s="1">
        <v>59</v>
      </c>
      <c r="BN609" s="1" t="s">
        <v>72</v>
      </c>
      <c r="BO609" s="1" t="s">
        <v>72</v>
      </c>
      <c r="BP609" s="1" t="s">
        <v>72</v>
      </c>
      <c r="BQ609" s="21" t="s">
        <v>99</v>
      </c>
      <c r="BR609" s="21" t="s">
        <v>100</v>
      </c>
    </row>
    <row r="610" spans="1:70" ht="20.45" customHeight="1">
      <c r="A610" s="1" t="s">
        <v>3109</v>
      </c>
      <c r="B610" s="1">
        <v>220215</v>
      </c>
      <c r="C610" s="1" t="s">
        <v>71</v>
      </c>
      <c r="D610" s="3">
        <v>44820</v>
      </c>
      <c r="E610" s="4">
        <v>0.49305555555555558</v>
      </c>
      <c r="F610" s="5">
        <v>44805</v>
      </c>
      <c r="G610" s="3">
        <v>44820</v>
      </c>
      <c r="H610" s="4">
        <v>0.84513888888888899</v>
      </c>
      <c r="I610" s="4">
        <f t="shared" si="61"/>
        <v>0.35208333333333341</v>
      </c>
      <c r="J610" s="1">
        <v>10</v>
      </c>
      <c r="K610" s="1" t="s">
        <v>1896</v>
      </c>
      <c r="L610" s="1" t="s">
        <v>3105</v>
      </c>
      <c r="M610" s="1" t="s">
        <v>75</v>
      </c>
      <c r="N610" s="1" t="s">
        <v>2172</v>
      </c>
      <c r="O610" s="1" t="s">
        <v>77</v>
      </c>
      <c r="P610" s="1" t="s">
        <v>78</v>
      </c>
      <c r="Q610" s="1" t="s">
        <v>78</v>
      </c>
      <c r="R610" s="1" t="s">
        <v>1898</v>
      </c>
      <c r="S610" s="1" t="s">
        <v>1898</v>
      </c>
      <c r="T610" s="34" t="s">
        <v>72</v>
      </c>
      <c r="U610" s="1" t="s">
        <v>3110</v>
      </c>
      <c r="V610" s="1" t="s">
        <v>80</v>
      </c>
      <c r="W610" s="1" t="s">
        <v>778</v>
      </c>
      <c r="X610" s="1" t="s">
        <v>779</v>
      </c>
      <c r="Y610" s="1" t="s">
        <v>780</v>
      </c>
      <c r="Z610" s="1" t="s">
        <v>84</v>
      </c>
      <c r="AA610" s="1" t="s">
        <v>72</v>
      </c>
      <c r="AB610" s="1" t="s">
        <v>104</v>
      </c>
      <c r="AC610" s="1" t="s">
        <v>104</v>
      </c>
      <c r="AD610" s="1" t="s">
        <v>126</v>
      </c>
      <c r="AE610" s="1">
        <v>45</v>
      </c>
      <c r="AF610" s="1" t="s">
        <v>88</v>
      </c>
      <c r="AG610" s="1">
        <v>7.2</v>
      </c>
      <c r="AH610" s="1" t="s">
        <v>414</v>
      </c>
      <c r="AI610" s="1" t="s">
        <v>90</v>
      </c>
      <c r="AJ610" s="1" t="s">
        <v>91</v>
      </c>
      <c r="AK610" s="1" t="s">
        <v>92</v>
      </c>
      <c r="AL610" s="1" t="s">
        <v>72</v>
      </c>
      <c r="AM610" s="1" t="s">
        <v>254</v>
      </c>
      <c r="AN610" s="1" t="s">
        <v>72</v>
      </c>
      <c r="AO610" s="45" t="s">
        <v>2903</v>
      </c>
      <c r="AP610" s="1" t="s">
        <v>72</v>
      </c>
      <c r="AQ610" s="1" t="s">
        <v>72</v>
      </c>
      <c r="AR610" s="1" t="s">
        <v>220</v>
      </c>
      <c r="AS610" s="1" t="s">
        <v>72</v>
      </c>
      <c r="AT610" s="1" t="s">
        <v>72</v>
      </c>
      <c r="AU610" s="3">
        <v>44820</v>
      </c>
      <c r="AV610" s="4">
        <v>0.90277777777777779</v>
      </c>
      <c r="AW610" s="24">
        <v>1.0069444444444444</v>
      </c>
      <c r="AX610" s="4">
        <f t="shared" si="62"/>
        <v>0.10416666666666663</v>
      </c>
      <c r="AY610" s="4">
        <f t="shared" si="63"/>
        <v>0.16180555555555542</v>
      </c>
      <c r="AZ610" s="4">
        <f t="shared" si="64"/>
        <v>0.51388888888888884</v>
      </c>
      <c r="BA610" s="1" t="s">
        <v>3107</v>
      </c>
      <c r="BB610" s="1" t="s">
        <v>3107</v>
      </c>
      <c r="BC610" s="1" t="s">
        <v>1675</v>
      </c>
      <c r="BD610" s="1">
        <v>15</v>
      </c>
      <c r="BE610" s="1" t="s">
        <v>742</v>
      </c>
      <c r="BF610" s="1" t="s">
        <v>75</v>
      </c>
      <c r="BG610" s="1" t="s">
        <v>88</v>
      </c>
      <c r="BH610" s="1" t="s">
        <v>88</v>
      </c>
      <c r="BI610" s="1" t="s">
        <v>96</v>
      </c>
      <c r="BJ610" s="1" t="s">
        <v>72</v>
      </c>
      <c r="BK610" s="1" t="s">
        <v>1343</v>
      </c>
      <c r="BL610" s="1" t="s">
        <v>3057</v>
      </c>
      <c r="BM610" s="1">
        <v>27</v>
      </c>
      <c r="BN610" s="1" t="s">
        <v>72</v>
      </c>
      <c r="BO610" s="1" t="s">
        <v>72</v>
      </c>
      <c r="BP610" s="1" t="s">
        <v>72</v>
      </c>
      <c r="BQ610" s="21" t="s">
        <v>99</v>
      </c>
      <c r="BR610" s="21" t="s">
        <v>100</v>
      </c>
    </row>
    <row r="611" spans="1:70" ht="20.45" customHeight="1">
      <c r="A611" s="1" t="s">
        <v>3111</v>
      </c>
      <c r="B611" s="1">
        <v>220215</v>
      </c>
      <c r="C611" s="1" t="s">
        <v>71</v>
      </c>
      <c r="D611" s="3">
        <v>44820</v>
      </c>
      <c r="E611" s="4">
        <v>0.49305555555555558</v>
      </c>
      <c r="F611" s="5">
        <v>44805</v>
      </c>
      <c r="G611" s="3">
        <v>44820</v>
      </c>
      <c r="H611" s="4">
        <v>0.84513888888888899</v>
      </c>
      <c r="I611" s="4">
        <f t="shared" si="61"/>
        <v>0.35208333333333341</v>
      </c>
      <c r="J611" s="1">
        <v>10</v>
      </c>
      <c r="K611" s="1" t="s">
        <v>1896</v>
      </c>
      <c r="L611" s="1" t="s">
        <v>3105</v>
      </c>
      <c r="M611" s="1" t="s">
        <v>75</v>
      </c>
      <c r="N611" s="1" t="s">
        <v>2597</v>
      </c>
      <c r="O611" s="1" t="s">
        <v>77</v>
      </c>
      <c r="P611" s="1" t="s">
        <v>78</v>
      </c>
      <c r="Q611" s="1" t="s">
        <v>78</v>
      </c>
      <c r="R611" s="1" t="s">
        <v>1898</v>
      </c>
      <c r="S611" s="1" t="s">
        <v>1898</v>
      </c>
      <c r="T611" s="34" t="s">
        <v>72</v>
      </c>
      <c r="U611" s="1" t="s">
        <v>2152</v>
      </c>
      <c r="V611" s="1" t="s">
        <v>80</v>
      </c>
      <c r="W611" s="1" t="s">
        <v>778</v>
      </c>
      <c r="X611" s="1" t="s">
        <v>779</v>
      </c>
      <c r="Y611" s="1" t="s">
        <v>780</v>
      </c>
      <c r="Z611" s="1" t="s">
        <v>84</v>
      </c>
      <c r="AA611" s="1" t="s">
        <v>72</v>
      </c>
      <c r="AB611" s="1" t="s">
        <v>104</v>
      </c>
      <c r="AC611" s="1" t="s">
        <v>104</v>
      </c>
      <c r="AD611" s="1" t="s">
        <v>126</v>
      </c>
      <c r="AE611" s="1">
        <v>45</v>
      </c>
      <c r="AF611" s="1" t="s">
        <v>88</v>
      </c>
      <c r="AG611" s="1">
        <v>7.2</v>
      </c>
      <c r="AH611" s="1" t="s">
        <v>414</v>
      </c>
      <c r="AI611" s="1" t="s">
        <v>90</v>
      </c>
      <c r="AJ611" s="1" t="s">
        <v>91</v>
      </c>
      <c r="AK611" s="1" t="s">
        <v>92</v>
      </c>
      <c r="AL611" s="1" t="s">
        <v>72</v>
      </c>
      <c r="AM611" s="1" t="s">
        <v>254</v>
      </c>
      <c r="AN611" s="1" t="s">
        <v>72</v>
      </c>
      <c r="AO611" s="45" t="s">
        <v>2903</v>
      </c>
      <c r="AP611" s="1" t="s">
        <v>72</v>
      </c>
      <c r="AQ611" s="1" t="s">
        <v>72</v>
      </c>
      <c r="AR611" s="1" t="s">
        <v>220</v>
      </c>
      <c r="AS611" s="1" t="s">
        <v>72</v>
      </c>
      <c r="AT611" s="1" t="s">
        <v>72</v>
      </c>
      <c r="AU611" s="3">
        <v>44820</v>
      </c>
      <c r="AV611" s="4">
        <v>0.90277777777777779</v>
      </c>
      <c r="AW611" s="24">
        <v>1.0069444444444444</v>
      </c>
      <c r="AX611" s="4">
        <f t="shared" si="62"/>
        <v>0.10416666666666663</v>
      </c>
      <c r="AY611" s="4">
        <f t="shared" si="63"/>
        <v>0.16180555555555542</v>
      </c>
      <c r="AZ611" s="4">
        <f t="shared" si="64"/>
        <v>0.51388888888888884</v>
      </c>
      <c r="BA611" s="1" t="s">
        <v>3107</v>
      </c>
      <c r="BB611" s="1" t="s">
        <v>3107</v>
      </c>
      <c r="BC611" s="1" t="s">
        <v>1675</v>
      </c>
      <c r="BD611" s="1">
        <v>15</v>
      </c>
      <c r="BE611" s="1" t="s">
        <v>742</v>
      </c>
      <c r="BF611" s="1" t="s">
        <v>75</v>
      </c>
      <c r="BG611" s="1" t="s">
        <v>88</v>
      </c>
      <c r="BH611" s="1" t="s">
        <v>88</v>
      </c>
      <c r="BI611" s="1" t="s">
        <v>96</v>
      </c>
      <c r="BJ611" s="1" t="s">
        <v>72</v>
      </c>
      <c r="BK611" s="1" t="s">
        <v>1343</v>
      </c>
      <c r="BL611" s="1" t="s">
        <v>3112</v>
      </c>
      <c r="BM611" s="1">
        <v>28</v>
      </c>
      <c r="BN611" s="1" t="s">
        <v>72</v>
      </c>
      <c r="BO611" s="1" t="s">
        <v>72</v>
      </c>
      <c r="BP611" s="1" t="s">
        <v>72</v>
      </c>
      <c r="BQ611" s="21" t="s">
        <v>99</v>
      </c>
      <c r="BR611" s="21" t="s">
        <v>100</v>
      </c>
    </row>
    <row r="612" spans="1:70" ht="20.45" customHeight="1">
      <c r="A612" s="1" t="s">
        <v>3113</v>
      </c>
      <c r="B612" s="1">
        <v>220216</v>
      </c>
      <c r="C612" s="1" t="s">
        <v>71</v>
      </c>
      <c r="D612" s="3">
        <v>44823</v>
      </c>
      <c r="E612" s="4">
        <v>0.58680555555555558</v>
      </c>
      <c r="F612" s="5">
        <v>44805</v>
      </c>
      <c r="G612" s="3">
        <v>44823</v>
      </c>
      <c r="H612" s="4">
        <v>0.77569444444444446</v>
      </c>
      <c r="I612" s="4">
        <f t="shared" si="61"/>
        <v>0.18888888888888888</v>
      </c>
      <c r="J612" s="1">
        <v>35</v>
      </c>
      <c r="K612" s="1" t="s">
        <v>1896</v>
      </c>
      <c r="L612" s="1" t="s">
        <v>3114</v>
      </c>
      <c r="M612" s="1" t="s">
        <v>75</v>
      </c>
      <c r="N612" s="1" t="s">
        <v>1462</v>
      </c>
      <c r="O612" s="1" t="s">
        <v>77</v>
      </c>
      <c r="P612" s="1" t="s">
        <v>78</v>
      </c>
      <c r="Q612" s="1" t="s">
        <v>78</v>
      </c>
      <c r="R612" s="1" t="s">
        <v>1898</v>
      </c>
      <c r="S612" s="1" t="s">
        <v>1898</v>
      </c>
      <c r="T612" s="34" t="s">
        <v>72</v>
      </c>
      <c r="U612" s="1" t="s">
        <v>3115</v>
      </c>
      <c r="V612" s="1" t="s">
        <v>2306</v>
      </c>
      <c r="W612" s="1" t="s">
        <v>2307</v>
      </c>
      <c r="X612" s="1" t="s">
        <v>2307</v>
      </c>
      <c r="Y612" s="1" t="s">
        <v>2308</v>
      </c>
      <c r="Z612" s="1" t="s">
        <v>490</v>
      </c>
      <c r="AA612" s="1" t="s">
        <v>72</v>
      </c>
      <c r="AB612" s="1" t="s">
        <v>491</v>
      </c>
      <c r="AC612" s="1" t="s">
        <v>1147</v>
      </c>
      <c r="AD612" s="1" t="s">
        <v>87</v>
      </c>
      <c r="AE612" s="1">
        <v>72</v>
      </c>
      <c r="AF612" s="1" t="s">
        <v>88</v>
      </c>
      <c r="AG612" s="1">
        <v>5.6</v>
      </c>
      <c r="AH612" s="1" t="s">
        <v>2344</v>
      </c>
      <c r="AI612" s="1" t="s">
        <v>90</v>
      </c>
      <c r="AJ612" s="1" t="s">
        <v>91</v>
      </c>
      <c r="AK612" s="1" t="s">
        <v>92</v>
      </c>
      <c r="AL612" s="1" t="s">
        <v>72</v>
      </c>
      <c r="AM612" s="1" t="s">
        <v>229</v>
      </c>
      <c r="AN612" s="1">
        <v>1</v>
      </c>
      <c r="AO612" s="1" t="s">
        <v>3116</v>
      </c>
      <c r="AP612" s="1" t="s">
        <v>72</v>
      </c>
      <c r="AQ612" s="1" t="s">
        <v>72</v>
      </c>
      <c r="AR612" s="1" t="s">
        <v>72</v>
      </c>
      <c r="AS612" s="1" t="s">
        <v>72</v>
      </c>
      <c r="AT612" s="1" t="s">
        <v>72</v>
      </c>
      <c r="AU612" s="3">
        <v>44823</v>
      </c>
      <c r="AV612" s="4">
        <v>0.79861111111111116</v>
      </c>
      <c r="AW612" s="4">
        <v>0.86805555555555547</v>
      </c>
      <c r="AX612" s="4">
        <f t="shared" si="62"/>
        <v>6.9444444444444309E-2</v>
      </c>
      <c r="AY612" s="4">
        <f t="shared" si="63"/>
        <v>9.2361111111111005E-2</v>
      </c>
      <c r="AZ612" s="4">
        <f t="shared" si="64"/>
        <v>0.28124999999999989</v>
      </c>
      <c r="BA612" s="1" t="s">
        <v>3117</v>
      </c>
      <c r="BB612" s="1" t="s">
        <v>3117</v>
      </c>
      <c r="BC612" s="1" t="s">
        <v>1675</v>
      </c>
      <c r="BD612" s="1">
        <v>15</v>
      </c>
      <c r="BE612" s="1" t="s">
        <v>95</v>
      </c>
      <c r="BF612" s="1" t="s">
        <v>75</v>
      </c>
      <c r="BG612" s="1" t="s">
        <v>75</v>
      </c>
      <c r="BH612" s="1" t="s">
        <v>88</v>
      </c>
      <c r="BI612" s="1" t="s">
        <v>96</v>
      </c>
      <c r="BJ612" s="1" t="s">
        <v>72</v>
      </c>
      <c r="BK612" s="1" t="s">
        <v>1343</v>
      </c>
      <c r="BL612" s="1" t="s">
        <v>3118</v>
      </c>
      <c r="BM612" s="1">
        <v>56</v>
      </c>
      <c r="BN612" s="1" t="s">
        <v>72</v>
      </c>
      <c r="BO612" s="1" t="s">
        <v>72</v>
      </c>
      <c r="BP612" s="1" t="s">
        <v>72</v>
      </c>
      <c r="BQ612" s="21" t="s">
        <v>99</v>
      </c>
      <c r="BR612" s="21" t="s">
        <v>100</v>
      </c>
    </row>
    <row r="613" spans="1:70" ht="20.45" customHeight="1">
      <c r="A613" s="1" t="s">
        <v>3119</v>
      </c>
      <c r="B613" s="1">
        <v>220217</v>
      </c>
      <c r="C613" s="1" t="s">
        <v>71</v>
      </c>
      <c r="D613" s="3">
        <v>44823</v>
      </c>
      <c r="E613" s="4">
        <v>0.7319444444444444</v>
      </c>
      <c r="F613" s="5">
        <v>44805</v>
      </c>
      <c r="G613" s="3">
        <v>44823</v>
      </c>
      <c r="H613" s="4">
        <v>0.77569444444444446</v>
      </c>
      <c r="I613" s="4">
        <f t="shared" si="61"/>
        <v>4.3750000000000067E-2</v>
      </c>
      <c r="J613" s="1">
        <v>44</v>
      </c>
      <c r="K613" s="1" t="s">
        <v>1896</v>
      </c>
      <c r="L613" s="1" t="s">
        <v>3120</v>
      </c>
      <c r="M613" s="1" t="s">
        <v>75</v>
      </c>
      <c r="N613" s="1" t="s">
        <v>1462</v>
      </c>
      <c r="O613" s="1" t="s">
        <v>77</v>
      </c>
      <c r="P613" s="1" t="s">
        <v>78</v>
      </c>
      <c r="Q613" s="1" t="s">
        <v>78</v>
      </c>
      <c r="R613" s="1" t="s">
        <v>1898</v>
      </c>
      <c r="S613" s="1" t="s">
        <v>1898</v>
      </c>
      <c r="T613" s="34" t="s">
        <v>72</v>
      </c>
      <c r="U613" s="1" t="s">
        <v>3121</v>
      </c>
      <c r="V613" s="1" t="s">
        <v>2306</v>
      </c>
      <c r="W613" s="1" t="s">
        <v>2307</v>
      </c>
      <c r="X613" s="1" t="s">
        <v>2307</v>
      </c>
      <c r="Y613" s="1" t="s">
        <v>2308</v>
      </c>
      <c r="Z613" s="1" t="s">
        <v>490</v>
      </c>
      <c r="AA613" s="1" t="s">
        <v>72</v>
      </c>
      <c r="AB613" s="1" t="s">
        <v>491</v>
      </c>
      <c r="AC613" s="1" t="s">
        <v>492</v>
      </c>
      <c r="AD613" s="1" t="s">
        <v>87</v>
      </c>
      <c r="AE613" s="1">
        <v>43</v>
      </c>
      <c r="AF613" s="1" t="s">
        <v>88</v>
      </c>
      <c r="AG613" s="1">
        <v>5.6</v>
      </c>
      <c r="AH613" s="1" t="s">
        <v>2344</v>
      </c>
      <c r="AI613" s="1" t="s">
        <v>90</v>
      </c>
      <c r="AJ613" s="1" t="s">
        <v>91</v>
      </c>
      <c r="AK613" s="1" t="s">
        <v>92</v>
      </c>
      <c r="AL613" s="1" t="s">
        <v>72</v>
      </c>
      <c r="AM613" s="1" t="s">
        <v>229</v>
      </c>
      <c r="AN613" s="1">
        <v>2</v>
      </c>
      <c r="AO613" s="1" t="s">
        <v>2635</v>
      </c>
      <c r="AP613" s="1" t="s">
        <v>72</v>
      </c>
      <c r="AQ613" s="1" t="s">
        <v>72</v>
      </c>
      <c r="AR613" s="1" t="s">
        <v>72</v>
      </c>
      <c r="AS613" s="1" t="s">
        <v>72</v>
      </c>
      <c r="AT613" s="1" t="s">
        <v>72</v>
      </c>
      <c r="AU613" s="3">
        <v>44823</v>
      </c>
      <c r="AV613" s="4">
        <v>0.80694444444444446</v>
      </c>
      <c r="AW613" s="4">
        <v>0.89583333333333337</v>
      </c>
      <c r="AX613" s="4">
        <f t="shared" si="62"/>
        <v>8.8888888888888906E-2</v>
      </c>
      <c r="AY613" s="4">
        <f t="shared" si="63"/>
        <v>0.12013888888888891</v>
      </c>
      <c r="AZ613" s="4">
        <f t="shared" si="64"/>
        <v>0.16388888888888897</v>
      </c>
      <c r="BA613" s="1" t="s">
        <v>3122</v>
      </c>
      <c r="BB613" s="1" t="s">
        <v>3122</v>
      </c>
      <c r="BC613" s="1" t="s">
        <v>1794</v>
      </c>
      <c r="BD613" s="1">
        <v>15</v>
      </c>
      <c r="BE613" s="1" t="s">
        <v>2294</v>
      </c>
      <c r="BF613" s="1" t="s">
        <v>75</v>
      </c>
      <c r="BG613" s="1" t="s">
        <v>88</v>
      </c>
      <c r="BH613" s="1" t="s">
        <v>88</v>
      </c>
      <c r="BI613" s="1" t="s">
        <v>96</v>
      </c>
      <c r="BJ613" s="1" t="s">
        <v>72</v>
      </c>
      <c r="BK613" s="1" t="s">
        <v>1593</v>
      </c>
      <c r="BL613" s="1" t="s">
        <v>3118</v>
      </c>
      <c r="BM613" s="1">
        <v>56</v>
      </c>
      <c r="BN613" s="1" t="s">
        <v>72</v>
      </c>
      <c r="BO613" s="1" t="s">
        <v>72</v>
      </c>
      <c r="BP613" s="1" t="s">
        <v>72</v>
      </c>
      <c r="BQ613" s="21" t="s">
        <v>99</v>
      </c>
      <c r="BR613" s="21" t="s">
        <v>100</v>
      </c>
    </row>
    <row r="614" spans="1:70" ht="20.45" customHeight="1">
      <c r="A614" s="1" t="s">
        <v>3123</v>
      </c>
      <c r="B614" s="1">
        <v>220218</v>
      </c>
      <c r="C614" s="1" t="s">
        <v>71</v>
      </c>
      <c r="D614" s="3">
        <v>44823</v>
      </c>
      <c r="E614" s="4">
        <v>0.52430555555555558</v>
      </c>
      <c r="F614" s="5">
        <v>44805</v>
      </c>
      <c r="G614" s="3">
        <v>44823</v>
      </c>
      <c r="H614" s="4">
        <v>0.89583333333333337</v>
      </c>
      <c r="I614" s="4">
        <f t="shared" si="61"/>
        <v>0.37152777777777779</v>
      </c>
      <c r="J614" s="1">
        <v>10</v>
      </c>
      <c r="K614" s="1" t="s">
        <v>1896</v>
      </c>
      <c r="L614" s="1" t="s">
        <v>3124</v>
      </c>
      <c r="M614" s="1" t="s">
        <v>75</v>
      </c>
      <c r="N614" s="1" t="s">
        <v>2597</v>
      </c>
      <c r="O614" s="1" t="s">
        <v>77</v>
      </c>
      <c r="P614" s="1" t="s">
        <v>78</v>
      </c>
      <c r="Q614" s="1" t="s">
        <v>78</v>
      </c>
      <c r="R614" s="1" t="s">
        <v>1898</v>
      </c>
      <c r="S614" s="1" t="s">
        <v>1898</v>
      </c>
      <c r="T614" s="34" t="s">
        <v>72</v>
      </c>
      <c r="U614" s="1" t="s">
        <v>3052</v>
      </c>
      <c r="V614" s="1" t="s">
        <v>80</v>
      </c>
      <c r="W614" s="1" t="s">
        <v>778</v>
      </c>
      <c r="X614" s="1" t="s">
        <v>779</v>
      </c>
      <c r="Y614" s="1" t="s">
        <v>780</v>
      </c>
      <c r="Z614" s="1" t="s">
        <v>84</v>
      </c>
      <c r="AA614" s="1" t="s">
        <v>72</v>
      </c>
      <c r="AB614" s="1" t="s">
        <v>140</v>
      </c>
      <c r="AC614" s="1" t="s">
        <v>140</v>
      </c>
      <c r="AD614" s="1" t="s">
        <v>126</v>
      </c>
      <c r="AE614" s="1">
        <v>41</v>
      </c>
      <c r="AF614" s="1" t="s">
        <v>88</v>
      </c>
      <c r="AG614" s="1">
        <v>5.0999999999999996</v>
      </c>
      <c r="AH614" s="1" t="s">
        <v>299</v>
      </c>
      <c r="AI614" s="1" t="s">
        <v>90</v>
      </c>
      <c r="AJ614" s="1" t="s">
        <v>91</v>
      </c>
      <c r="AK614" s="1" t="s">
        <v>92</v>
      </c>
      <c r="AL614" s="1" t="s">
        <v>72</v>
      </c>
      <c r="AM614" s="1" t="s">
        <v>217</v>
      </c>
      <c r="AN614" s="1" t="s">
        <v>72</v>
      </c>
      <c r="AO614" s="45" t="s">
        <v>3125</v>
      </c>
      <c r="AP614" s="1" t="s">
        <v>72</v>
      </c>
      <c r="AQ614" s="1" t="s">
        <v>72</v>
      </c>
      <c r="AR614" s="1" t="s">
        <v>220</v>
      </c>
      <c r="AS614" s="1" t="s">
        <v>72</v>
      </c>
      <c r="AT614" s="1" t="s">
        <v>72</v>
      </c>
      <c r="AU614" s="3">
        <v>44823</v>
      </c>
      <c r="AV614" s="4">
        <v>0.92708333333333337</v>
      </c>
      <c r="AW614" s="4">
        <v>0.99652777777777779</v>
      </c>
      <c r="AX614" s="4">
        <f t="shared" si="62"/>
        <v>6.944444444444442E-2</v>
      </c>
      <c r="AY614" s="4">
        <f t="shared" si="63"/>
        <v>0.10069444444444442</v>
      </c>
      <c r="AZ614" s="4">
        <f t="shared" si="64"/>
        <v>0.47222222222222221</v>
      </c>
      <c r="BA614" s="1" t="s">
        <v>3126</v>
      </c>
      <c r="BB614" s="1" t="s">
        <v>3126</v>
      </c>
      <c r="BC614" s="1" t="s">
        <v>1675</v>
      </c>
      <c r="BD614" s="1">
        <v>15</v>
      </c>
      <c r="BE614" s="1" t="s">
        <v>2294</v>
      </c>
      <c r="BF614" s="1" t="s">
        <v>75</v>
      </c>
      <c r="BG614" s="1" t="s">
        <v>88</v>
      </c>
      <c r="BH614" s="1" t="s">
        <v>88</v>
      </c>
      <c r="BI614" s="1" t="s">
        <v>96</v>
      </c>
      <c r="BJ614" s="1" t="s">
        <v>72</v>
      </c>
      <c r="BK614" s="1" t="s">
        <v>72</v>
      </c>
      <c r="BL614" s="1" t="s">
        <v>3112</v>
      </c>
      <c r="BM614" s="1">
        <v>18</v>
      </c>
      <c r="BN614" s="1" t="s">
        <v>72</v>
      </c>
      <c r="BO614" s="1" t="s">
        <v>72</v>
      </c>
      <c r="BP614" s="1" t="s">
        <v>72</v>
      </c>
      <c r="BQ614" s="21" t="s">
        <v>99</v>
      </c>
      <c r="BR614" s="21" t="s">
        <v>100</v>
      </c>
    </row>
    <row r="615" spans="1:70" ht="20.45" customHeight="1">
      <c r="A615" s="1" t="s">
        <v>3127</v>
      </c>
      <c r="B615" s="1">
        <v>220218</v>
      </c>
      <c r="C615" s="1" t="s">
        <v>71</v>
      </c>
      <c r="D615" s="3">
        <v>44823</v>
      </c>
      <c r="E615" s="4">
        <v>0.52430555555555558</v>
      </c>
      <c r="F615" s="5">
        <v>44805</v>
      </c>
      <c r="G615" s="3">
        <v>44823</v>
      </c>
      <c r="H615" s="4">
        <v>0.89583333333333337</v>
      </c>
      <c r="I615" s="4">
        <f t="shared" si="61"/>
        <v>0.37152777777777779</v>
      </c>
      <c r="J615" s="1">
        <v>10</v>
      </c>
      <c r="K615" s="1" t="s">
        <v>1896</v>
      </c>
      <c r="L615" s="1" t="s">
        <v>3124</v>
      </c>
      <c r="M615" s="1" t="s">
        <v>75</v>
      </c>
      <c r="N615" s="1" t="s">
        <v>2539</v>
      </c>
      <c r="O615" s="1" t="s">
        <v>77</v>
      </c>
      <c r="P615" s="1" t="s">
        <v>78</v>
      </c>
      <c r="Q615" s="1" t="s">
        <v>78</v>
      </c>
      <c r="R615" s="1" t="s">
        <v>1898</v>
      </c>
      <c r="S615" s="1" t="s">
        <v>1898</v>
      </c>
      <c r="T615" s="34" t="s">
        <v>72</v>
      </c>
      <c r="U615" s="75" t="s">
        <v>72</v>
      </c>
      <c r="V615" s="1" t="s">
        <v>80</v>
      </c>
      <c r="W615" s="1" t="s">
        <v>778</v>
      </c>
      <c r="X615" s="1" t="s">
        <v>779</v>
      </c>
      <c r="Y615" s="1" t="s">
        <v>780</v>
      </c>
      <c r="Z615" s="1" t="s">
        <v>84</v>
      </c>
      <c r="AA615" s="1" t="s">
        <v>72</v>
      </c>
      <c r="AB615" s="1" t="s">
        <v>140</v>
      </c>
      <c r="AC615" s="1" t="s">
        <v>140</v>
      </c>
      <c r="AD615" s="1" t="s">
        <v>126</v>
      </c>
      <c r="AE615" s="1">
        <v>41</v>
      </c>
      <c r="AF615" s="1" t="s">
        <v>88</v>
      </c>
      <c r="AG615" s="1">
        <v>5.0999999999999996</v>
      </c>
      <c r="AH615" s="1" t="s">
        <v>299</v>
      </c>
      <c r="AI615" s="1" t="s">
        <v>90</v>
      </c>
      <c r="AJ615" s="1" t="s">
        <v>91</v>
      </c>
      <c r="AK615" s="1" t="s">
        <v>92</v>
      </c>
      <c r="AL615" s="1" t="s">
        <v>72</v>
      </c>
      <c r="AM615" s="1" t="s">
        <v>217</v>
      </c>
      <c r="AN615" s="1" t="s">
        <v>72</v>
      </c>
      <c r="AO615" s="45" t="s">
        <v>3125</v>
      </c>
      <c r="AP615" s="1" t="s">
        <v>72</v>
      </c>
      <c r="AQ615" s="1" t="s">
        <v>72</v>
      </c>
      <c r="AR615" s="1" t="s">
        <v>220</v>
      </c>
      <c r="AS615" s="1" t="s">
        <v>72</v>
      </c>
      <c r="AT615" s="1" t="s">
        <v>72</v>
      </c>
      <c r="AU615" s="3">
        <v>44823</v>
      </c>
      <c r="AV615" s="4">
        <v>0.92708333333333337</v>
      </c>
      <c r="AW615" s="4">
        <v>0.99652777777777779</v>
      </c>
      <c r="AX615" s="4">
        <f t="shared" si="62"/>
        <v>6.944444444444442E-2</v>
      </c>
      <c r="AY615" s="4">
        <f t="shared" si="63"/>
        <v>0.10069444444444442</v>
      </c>
      <c r="AZ615" s="4">
        <f t="shared" si="64"/>
        <v>0.47222222222222221</v>
      </c>
      <c r="BA615" s="1" t="s">
        <v>3126</v>
      </c>
      <c r="BB615" s="1" t="s">
        <v>3126</v>
      </c>
      <c r="BC615" s="1" t="s">
        <v>1675</v>
      </c>
      <c r="BD615" s="1">
        <v>15</v>
      </c>
      <c r="BE615" s="1" t="s">
        <v>2294</v>
      </c>
      <c r="BF615" s="1" t="s">
        <v>75</v>
      </c>
      <c r="BG615" s="1" t="s">
        <v>88</v>
      </c>
      <c r="BH615" s="1" t="s">
        <v>88</v>
      </c>
      <c r="BI615" s="1" t="s">
        <v>96</v>
      </c>
      <c r="BJ615" s="1" t="s">
        <v>72</v>
      </c>
      <c r="BK615" s="1" t="s">
        <v>1343</v>
      </c>
      <c r="BL615" s="1" t="s">
        <v>3128</v>
      </c>
      <c r="BM615" s="1">
        <v>36</v>
      </c>
      <c r="BN615" s="1" t="s">
        <v>72</v>
      </c>
      <c r="BO615" s="1" t="s">
        <v>72</v>
      </c>
      <c r="BP615" s="1" t="s">
        <v>72</v>
      </c>
      <c r="BQ615" s="21" t="s">
        <v>99</v>
      </c>
      <c r="BR615" s="21" t="s">
        <v>100</v>
      </c>
    </row>
    <row r="616" spans="1:70" ht="20.45" customHeight="1">
      <c r="A616" s="1" t="s">
        <v>3129</v>
      </c>
      <c r="B616" s="1">
        <v>220219</v>
      </c>
      <c r="C616" s="1" t="s">
        <v>71</v>
      </c>
      <c r="D616" s="3">
        <v>44824</v>
      </c>
      <c r="E616" s="4">
        <v>0.53125</v>
      </c>
      <c r="F616" s="5">
        <v>44805</v>
      </c>
      <c r="G616" s="3">
        <v>44824</v>
      </c>
      <c r="H616" s="4">
        <v>0.90625</v>
      </c>
      <c r="I616" s="4">
        <f t="shared" si="61"/>
        <v>0.375</v>
      </c>
      <c r="J616" s="1">
        <v>10</v>
      </c>
      <c r="K616" s="1" t="s">
        <v>1896</v>
      </c>
      <c r="L616" s="1" t="s">
        <v>3130</v>
      </c>
      <c r="M616" s="1" t="s">
        <v>75</v>
      </c>
      <c r="N616" s="1" t="s">
        <v>2539</v>
      </c>
      <c r="O616" s="1" t="s">
        <v>77</v>
      </c>
      <c r="P616" s="1" t="s">
        <v>78</v>
      </c>
      <c r="Q616" s="1" t="s">
        <v>78</v>
      </c>
      <c r="R616" s="1" t="s">
        <v>1898</v>
      </c>
      <c r="S616" s="1" t="s">
        <v>1898</v>
      </c>
      <c r="T616" s="34" t="s">
        <v>72</v>
      </c>
      <c r="U616" s="1" t="s">
        <v>3131</v>
      </c>
      <c r="V616" s="1" t="s">
        <v>80</v>
      </c>
      <c r="W616" s="1" t="s">
        <v>778</v>
      </c>
      <c r="X616" s="1" t="s">
        <v>779</v>
      </c>
      <c r="Y616" s="1" t="s">
        <v>780</v>
      </c>
      <c r="Z616" s="1" t="s">
        <v>84</v>
      </c>
      <c r="AA616" s="1" t="s">
        <v>72</v>
      </c>
      <c r="AB616" s="1" t="s">
        <v>140</v>
      </c>
      <c r="AC616" s="1" t="s">
        <v>140</v>
      </c>
      <c r="AD616" s="1" t="s">
        <v>87</v>
      </c>
      <c r="AE616" s="1">
        <v>76</v>
      </c>
      <c r="AF616" s="1" t="s">
        <v>88</v>
      </c>
      <c r="AG616" s="1">
        <v>5.3</v>
      </c>
      <c r="AH616" s="1" t="s">
        <v>299</v>
      </c>
      <c r="AI616" s="1" t="s">
        <v>90</v>
      </c>
      <c r="AJ616" s="1" t="s">
        <v>91</v>
      </c>
      <c r="AK616" s="1" t="s">
        <v>92</v>
      </c>
      <c r="AL616" s="1" t="s">
        <v>72</v>
      </c>
      <c r="AM616" s="1" t="s">
        <v>229</v>
      </c>
      <c r="AN616" s="1" t="s">
        <v>72</v>
      </c>
      <c r="AO616" s="45" t="s">
        <v>2990</v>
      </c>
      <c r="AP616" s="1" t="s">
        <v>72</v>
      </c>
      <c r="AQ616" s="1" t="s">
        <v>72</v>
      </c>
      <c r="AR616" s="1" t="s">
        <v>220</v>
      </c>
      <c r="AS616" s="1" t="s">
        <v>72</v>
      </c>
      <c r="AT616" s="1" t="s">
        <v>72</v>
      </c>
      <c r="AU616" s="3">
        <v>44824</v>
      </c>
      <c r="AV616" s="4">
        <v>0.92013888888888884</v>
      </c>
      <c r="AW616" s="4">
        <v>0.96805555555555556</v>
      </c>
      <c r="AX616" s="4">
        <f t="shared" si="62"/>
        <v>4.7916666666666718E-2</v>
      </c>
      <c r="AY616" s="4">
        <f t="shared" si="63"/>
        <v>6.1805555555555558E-2</v>
      </c>
      <c r="AZ616" s="4">
        <f t="shared" si="64"/>
        <v>0.43680555555555556</v>
      </c>
      <c r="BA616" s="1" t="s">
        <v>3132</v>
      </c>
      <c r="BB616" s="1" t="s">
        <v>3132</v>
      </c>
      <c r="BC616" s="1" t="s">
        <v>1675</v>
      </c>
      <c r="BD616" s="1">
        <v>15</v>
      </c>
      <c r="BE616" s="1" t="s">
        <v>1398</v>
      </c>
      <c r="BF616" s="1" t="s">
        <v>75</v>
      </c>
      <c r="BG616" s="1" t="s">
        <v>72</v>
      </c>
      <c r="BH616" s="1" t="s">
        <v>88</v>
      </c>
      <c r="BI616" s="1" t="s">
        <v>96</v>
      </c>
      <c r="BJ616" s="1" t="s">
        <v>72</v>
      </c>
      <c r="BK616" s="1" t="s">
        <v>3133</v>
      </c>
      <c r="BL616" s="1" t="s">
        <v>3108</v>
      </c>
      <c r="BM616" s="1">
        <v>42</v>
      </c>
      <c r="BN616" s="1" t="s">
        <v>72</v>
      </c>
      <c r="BO616" s="1" t="s">
        <v>72</v>
      </c>
      <c r="BP616" s="1" t="s">
        <v>72</v>
      </c>
      <c r="BQ616" s="21" t="s">
        <v>99</v>
      </c>
      <c r="BR616" s="21" t="s">
        <v>100</v>
      </c>
    </row>
    <row r="617" spans="1:70" ht="20.45" customHeight="1">
      <c r="A617" s="1" t="s">
        <v>3134</v>
      </c>
      <c r="B617" s="1">
        <v>220219</v>
      </c>
      <c r="C617" s="1" t="s">
        <v>71</v>
      </c>
      <c r="D617" s="3">
        <v>44824</v>
      </c>
      <c r="E617" s="4">
        <v>0.53125</v>
      </c>
      <c r="F617" s="5">
        <v>44805</v>
      </c>
      <c r="G617" s="3">
        <v>44824</v>
      </c>
      <c r="H617" s="4">
        <v>0.90625</v>
      </c>
      <c r="I617" s="4">
        <f t="shared" si="61"/>
        <v>0.375</v>
      </c>
      <c r="J617" s="1">
        <v>10</v>
      </c>
      <c r="K617" s="1" t="s">
        <v>1896</v>
      </c>
      <c r="L617" s="1" t="s">
        <v>3130</v>
      </c>
      <c r="M617" s="1" t="s">
        <v>75</v>
      </c>
      <c r="N617" s="1" t="s">
        <v>2597</v>
      </c>
      <c r="O617" s="1" t="s">
        <v>77</v>
      </c>
      <c r="P617" s="1" t="s">
        <v>78</v>
      </c>
      <c r="Q617" s="1" t="s">
        <v>78</v>
      </c>
      <c r="R617" s="1" t="s">
        <v>1898</v>
      </c>
      <c r="S617" s="1" t="s">
        <v>1898</v>
      </c>
      <c r="T617" s="34" t="s">
        <v>72</v>
      </c>
      <c r="U617" s="75" t="s">
        <v>72</v>
      </c>
      <c r="V617" s="1" t="s">
        <v>80</v>
      </c>
      <c r="W617" s="1" t="s">
        <v>778</v>
      </c>
      <c r="X617" s="1" t="s">
        <v>779</v>
      </c>
      <c r="Y617" s="1" t="s">
        <v>780</v>
      </c>
      <c r="Z617" s="1" t="s">
        <v>84</v>
      </c>
      <c r="AA617" s="1" t="s">
        <v>72</v>
      </c>
      <c r="AB617" s="1" t="s">
        <v>140</v>
      </c>
      <c r="AC617" s="1" t="s">
        <v>140</v>
      </c>
      <c r="AD617" s="1" t="s">
        <v>87</v>
      </c>
      <c r="AE617" s="1">
        <v>76</v>
      </c>
      <c r="AF617" s="1" t="s">
        <v>88</v>
      </c>
      <c r="AG617" s="1">
        <v>5.3</v>
      </c>
      <c r="AH617" s="1" t="s">
        <v>299</v>
      </c>
      <c r="AI617" s="1" t="s">
        <v>90</v>
      </c>
      <c r="AJ617" s="1" t="s">
        <v>91</v>
      </c>
      <c r="AK617" s="1" t="s">
        <v>92</v>
      </c>
      <c r="AL617" s="1" t="s">
        <v>72</v>
      </c>
      <c r="AM617" s="1" t="s">
        <v>229</v>
      </c>
      <c r="AN617" s="1" t="s">
        <v>72</v>
      </c>
      <c r="AO617" s="45" t="s">
        <v>2990</v>
      </c>
      <c r="AP617" s="1" t="s">
        <v>72</v>
      </c>
      <c r="AQ617" s="1" t="s">
        <v>72</v>
      </c>
      <c r="AR617" s="1" t="s">
        <v>220</v>
      </c>
      <c r="AS617" s="1" t="s">
        <v>72</v>
      </c>
      <c r="AT617" s="1" t="s">
        <v>72</v>
      </c>
      <c r="AU617" s="3">
        <v>44824</v>
      </c>
      <c r="AV617" s="4">
        <v>0.92013888888888884</v>
      </c>
      <c r="AW617" s="4">
        <v>0.96805555555555556</v>
      </c>
      <c r="AX617" s="4">
        <f t="shared" si="62"/>
        <v>4.7916666666666718E-2</v>
      </c>
      <c r="AY617" s="4">
        <f t="shared" si="63"/>
        <v>6.1805555555555558E-2</v>
      </c>
      <c r="AZ617" s="4">
        <f t="shared" si="64"/>
        <v>0.43680555555555556</v>
      </c>
      <c r="BA617" s="1" t="s">
        <v>3132</v>
      </c>
      <c r="BB617" s="1" t="s">
        <v>3132</v>
      </c>
      <c r="BC617" s="1" t="s">
        <v>1675</v>
      </c>
      <c r="BD617" s="1">
        <v>15</v>
      </c>
      <c r="BE617" s="1" t="s">
        <v>1398</v>
      </c>
      <c r="BF617" s="1" t="s">
        <v>75</v>
      </c>
      <c r="BG617" s="1" t="s">
        <v>72</v>
      </c>
      <c r="BH617" s="1" t="s">
        <v>88</v>
      </c>
      <c r="BI617" s="1" t="s">
        <v>96</v>
      </c>
      <c r="BJ617" s="1" t="s">
        <v>72</v>
      </c>
      <c r="BK617" s="1" t="s">
        <v>1343</v>
      </c>
      <c r="BL617" s="1" t="s">
        <v>3135</v>
      </c>
      <c r="BM617" s="1">
        <v>29</v>
      </c>
      <c r="BN617" s="1" t="s">
        <v>72</v>
      </c>
      <c r="BO617" s="1" t="s">
        <v>72</v>
      </c>
      <c r="BP617" s="1" t="s">
        <v>72</v>
      </c>
      <c r="BQ617" s="21" t="s">
        <v>99</v>
      </c>
      <c r="BR617" s="21" t="s">
        <v>100</v>
      </c>
    </row>
    <row r="618" spans="1:70" ht="20.45" customHeight="1">
      <c r="A618" s="1" t="s">
        <v>3136</v>
      </c>
      <c r="B618" s="1">
        <v>220220</v>
      </c>
      <c r="C618" s="1" t="s">
        <v>71</v>
      </c>
      <c r="D618" s="3">
        <v>44825</v>
      </c>
      <c r="E618" s="4">
        <v>0.49444444444444446</v>
      </c>
      <c r="F618" s="5">
        <v>44805</v>
      </c>
      <c r="G618" s="3">
        <v>44825</v>
      </c>
      <c r="H618" s="4">
        <v>0.5625</v>
      </c>
      <c r="I618" s="4">
        <f t="shared" si="61"/>
        <v>6.8055555555555536E-2</v>
      </c>
      <c r="J618" s="1">
        <v>3</v>
      </c>
      <c r="K618" s="1" t="s">
        <v>2302</v>
      </c>
      <c r="L618" s="1" t="s">
        <v>3137</v>
      </c>
      <c r="M618" s="1" t="s">
        <v>75</v>
      </c>
      <c r="N618" s="1" t="s">
        <v>2539</v>
      </c>
      <c r="O618" s="1" t="s">
        <v>77</v>
      </c>
      <c r="P618" s="1" t="s">
        <v>78</v>
      </c>
      <c r="Q618" s="1" t="s">
        <v>78</v>
      </c>
      <c r="R618" s="1" t="s">
        <v>1898</v>
      </c>
      <c r="S618" s="1" t="s">
        <v>1898</v>
      </c>
      <c r="T618" s="34" t="s">
        <v>72</v>
      </c>
      <c r="U618" s="1" t="s">
        <v>3115</v>
      </c>
      <c r="V618" s="1" t="s">
        <v>1900</v>
      </c>
      <c r="W618" s="1" t="s">
        <v>813</v>
      </c>
      <c r="X618" s="1" t="s">
        <v>813</v>
      </c>
      <c r="Y618" s="1" t="s">
        <v>814</v>
      </c>
      <c r="Z618" s="1" t="s">
        <v>84</v>
      </c>
      <c r="AA618" s="1" t="s">
        <v>72</v>
      </c>
      <c r="AB618" s="1" t="s">
        <v>567</v>
      </c>
      <c r="AC618" s="1" t="s">
        <v>832</v>
      </c>
      <c r="AD618" s="1" t="s">
        <v>87</v>
      </c>
      <c r="AE618" s="1">
        <v>59</v>
      </c>
      <c r="AF618" s="1" t="s">
        <v>88</v>
      </c>
      <c r="AG618" s="1">
        <v>5.6</v>
      </c>
      <c r="AH618" s="1" t="s">
        <v>2344</v>
      </c>
      <c r="AI618" s="1" t="s">
        <v>90</v>
      </c>
      <c r="AJ618" s="1" t="s">
        <v>91</v>
      </c>
      <c r="AK618" s="1" t="s">
        <v>92</v>
      </c>
      <c r="AL618" s="25" t="s">
        <v>3138</v>
      </c>
      <c r="AM618" s="1" t="s">
        <v>217</v>
      </c>
      <c r="AN618" s="1">
        <v>2</v>
      </c>
      <c r="AO618" s="25" t="s">
        <v>1834</v>
      </c>
      <c r="AP618" s="1" t="s">
        <v>72</v>
      </c>
      <c r="AQ618" s="1" t="s">
        <v>72</v>
      </c>
      <c r="AR618" s="1" t="s">
        <v>220</v>
      </c>
      <c r="AS618" s="1" t="s">
        <v>72</v>
      </c>
      <c r="AT618" s="1" t="s">
        <v>72</v>
      </c>
      <c r="AU618" s="3">
        <v>44825</v>
      </c>
      <c r="AV618" s="4">
        <v>0.57986111111111105</v>
      </c>
      <c r="AW618" s="4">
        <v>0.65277777777777779</v>
      </c>
      <c r="AX618" s="4">
        <f t="shared" si="62"/>
        <v>7.2916666666666741E-2</v>
      </c>
      <c r="AY618" s="4">
        <f t="shared" si="63"/>
        <v>9.027777777777779E-2</v>
      </c>
      <c r="AZ618" s="4">
        <f t="shared" si="64"/>
        <v>0.15833333333333333</v>
      </c>
      <c r="BA618" s="1" t="s">
        <v>821</v>
      </c>
      <c r="BB618" s="1" t="s">
        <v>821</v>
      </c>
      <c r="BC618" s="1" t="s">
        <v>1675</v>
      </c>
      <c r="BD618" s="1">
        <v>15</v>
      </c>
      <c r="BE618" s="1" t="s">
        <v>1398</v>
      </c>
      <c r="BF618" s="1" t="s">
        <v>75</v>
      </c>
      <c r="BG618" s="1" t="s">
        <v>88</v>
      </c>
      <c r="BH618" s="1" t="s">
        <v>88</v>
      </c>
      <c r="BI618" s="1" t="s">
        <v>96</v>
      </c>
      <c r="BJ618" s="1" t="s">
        <v>72</v>
      </c>
      <c r="BK618" s="1" t="s">
        <v>1343</v>
      </c>
      <c r="BL618" s="1" t="s">
        <v>3108</v>
      </c>
      <c r="BM618" s="1">
        <v>65</v>
      </c>
      <c r="BN618" s="1" t="s">
        <v>72</v>
      </c>
      <c r="BO618" s="1" t="s">
        <v>72</v>
      </c>
      <c r="BP618" s="1" t="s">
        <v>72</v>
      </c>
      <c r="BQ618" s="21" t="s">
        <v>99</v>
      </c>
      <c r="BR618" s="21" t="s">
        <v>100</v>
      </c>
    </row>
    <row r="619" spans="1:70" ht="20.45" customHeight="1">
      <c r="A619" s="1" t="s">
        <v>3139</v>
      </c>
      <c r="B619" s="1">
        <v>220220</v>
      </c>
      <c r="C619" s="1" t="s">
        <v>71</v>
      </c>
      <c r="D619" s="3">
        <v>44825</v>
      </c>
      <c r="E619" s="4">
        <v>0.49444444444444446</v>
      </c>
      <c r="F619" s="5">
        <v>44805</v>
      </c>
      <c r="G619" s="3">
        <v>44825</v>
      </c>
      <c r="H619" s="4">
        <v>0.5625</v>
      </c>
      <c r="I619" s="4">
        <f t="shared" si="61"/>
        <v>6.8055555555555536E-2</v>
      </c>
      <c r="J619" s="1">
        <v>3</v>
      </c>
      <c r="K619" s="1" t="s">
        <v>2302</v>
      </c>
      <c r="L619" s="1" t="s">
        <v>3137</v>
      </c>
      <c r="M619" s="1" t="s">
        <v>75</v>
      </c>
      <c r="N619" s="1" t="s">
        <v>2597</v>
      </c>
      <c r="O619" s="1" t="s">
        <v>77</v>
      </c>
      <c r="P619" s="1" t="s">
        <v>78</v>
      </c>
      <c r="Q619" s="1" t="s">
        <v>78</v>
      </c>
      <c r="R619" s="1" t="s">
        <v>1898</v>
      </c>
      <c r="S619" s="1" t="s">
        <v>1898</v>
      </c>
      <c r="T619" s="34" t="s">
        <v>72</v>
      </c>
      <c r="U619" s="75" t="s">
        <v>72</v>
      </c>
      <c r="V619" s="1" t="s">
        <v>1900</v>
      </c>
      <c r="W619" s="1" t="s">
        <v>813</v>
      </c>
      <c r="X619" s="1" t="s">
        <v>813</v>
      </c>
      <c r="Y619" s="1" t="s">
        <v>814</v>
      </c>
      <c r="Z619" s="1" t="s">
        <v>84</v>
      </c>
      <c r="AA619" s="1" t="s">
        <v>72</v>
      </c>
      <c r="AB619" s="1" t="s">
        <v>567</v>
      </c>
      <c r="AC619" s="1" t="s">
        <v>832</v>
      </c>
      <c r="AD619" s="1" t="s">
        <v>87</v>
      </c>
      <c r="AE619" s="1">
        <v>59</v>
      </c>
      <c r="AF619" s="1" t="s">
        <v>88</v>
      </c>
      <c r="AG619" s="1">
        <v>5.6</v>
      </c>
      <c r="AH619" s="1" t="s">
        <v>2344</v>
      </c>
      <c r="AI619" s="1" t="s">
        <v>90</v>
      </c>
      <c r="AJ619" s="1" t="s">
        <v>91</v>
      </c>
      <c r="AK619" s="1" t="s">
        <v>92</v>
      </c>
      <c r="AL619" s="25" t="s">
        <v>3138</v>
      </c>
      <c r="AM619" s="1" t="s">
        <v>217</v>
      </c>
      <c r="AN619" s="1">
        <v>2</v>
      </c>
      <c r="AO619" s="25" t="s">
        <v>1834</v>
      </c>
      <c r="AP619" s="1" t="s">
        <v>72</v>
      </c>
      <c r="AQ619" s="1" t="s">
        <v>72</v>
      </c>
      <c r="AR619" s="1" t="s">
        <v>220</v>
      </c>
      <c r="AS619" s="1" t="s">
        <v>72</v>
      </c>
      <c r="AT619" s="1" t="s">
        <v>72</v>
      </c>
      <c r="AU619" s="3">
        <v>44825</v>
      </c>
      <c r="AV619" s="4">
        <v>0.57986111111111105</v>
      </c>
      <c r="AW619" s="4">
        <v>0.65277777777777779</v>
      </c>
      <c r="AX619" s="4">
        <f t="shared" si="62"/>
        <v>7.2916666666666741E-2</v>
      </c>
      <c r="AY619" s="4">
        <f t="shared" si="63"/>
        <v>9.027777777777779E-2</v>
      </c>
      <c r="AZ619" s="4">
        <f t="shared" si="64"/>
        <v>0.15833333333333333</v>
      </c>
      <c r="BA619" s="1" t="s">
        <v>821</v>
      </c>
      <c r="BB619" s="1" t="s">
        <v>821</v>
      </c>
      <c r="BC619" s="1" t="s">
        <v>1675</v>
      </c>
      <c r="BD619" s="1">
        <v>15</v>
      </c>
      <c r="BE619" s="1" t="s">
        <v>1398</v>
      </c>
      <c r="BF619" s="1" t="s">
        <v>75</v>
      </c>
      <c r="BG619" s="1" t="s">
        <v>88</v>
      </c>
      <c r="BH619" s="1" t="s">
        <v>88</v>
      </c>
      <c r="BI619" s="1" t="s">
        <v>96</v>
      </c>
      <c r="BJ619" s="1" t="s">
        <v>72</v>
      </c>
      <c r="BK619" s="1" t="s">
        <v>3140</v>
      </c>
      <c r="BL619" s="1" t="s">
        <v>3135</v>
      </c>
      <c r="BM619" s="1">
        <v>21</v>
      </c>
      <c r="BN619" s="1" t="s">
        <v>72</v>
      </c>
      <c r="BO619" s="1" t="s">
        <v>72</v>
      </c>
      <c r="BP619" s="1" t="s">
        <v>72</v>
      </c>
      <c r="BQ619" s="21" t="s">
        <v>99</v>
      </c>
      <c r="BR619" s="21" t="s">
        <v>100</v>
      </c>
    </row>
    <row r="620" spans="1:70" ht="20.45" customHeight="1">
      <c r="A620" s="1" t="s">
        <v>3141</v>
      </c>
      <c r="B620" s="1">
        <v>220221</v>
      </c>
      <c r="C620" s="1" t="s">
        <v>71</v>
      </c>
      <c r="D620" s="3">
        <v>44827</v>
      </c>
      <c r="E620" s="4">
        <v>0.55763888888888891</v>
      </c>
      <c r="F620" s="5">
        <v>44805</v>
      </c>
      <c r="G620" s="3">
        <v>44827</v>
      </c>
      <c r="H620" s="4">
        <v>0.61805555555555558</v>
      </c>
      <c r="I620" s="4">
        <f t="shared" si="61"/>
        <v>6.0416666666666674E-2</v>
      </c>
      <c r="J620" s="1">
        <v>23</v>
      </c>
      <c r="K620" s="1" t="s">
        <v>1896</v>
      </c>
      <c r="L620" s="1" t="s">
        <v>3142</v>
      </c>
      <c r="M620" s="1" t="s">
        <v>75</v>
      </c>
      <c r="N620" s="1" t="s">
        <v>2539</v>
      </c>
      <c r="O620" s="1" t="s">
        <v>77</v>
      </c>
      <c r="P620" s="1" t="s">
        <v>78</v>
      </c>
      <c r="Q620" s="1" t="s">
        <v>78</v>
      </c>
      <c r="R620" s="1" t="s">
        <v>1898</v>
      </c>
      <c r="S620" s="1" t="s">
        <v>1898</v>
      </c>
      <c r="T620" s="34" t="s">
        <v>72</v>
      </c>
      <c r="U620" s="1" t="s">
        <v>3143</v>
      </c>
      <c r="V620" s="1" t="s">
        <v>2306</v>
      </c>
      <c r="W620" s="1" t="s">
        <v>2307</v>
      </c>
      <c r="X620" s="1" t="s">
        <v>2307</v>
      </c>
      <c r="Y620" s="1" t="s">
        <v>2363</v>
      </c>
      <c r="Z620" s="1" t="s">
        <v>84</v>
      </c>
      <c r="AA620" s="1" t="s">
        <v>72</v>
      </c>
      <c r="AB620" s="1" t="s">
        <v>104</v>
      </c>
      <c r="AC620" s="1" t="s">
        <v>3144</v>
      </c>
      <c r="AD620" s="1" t="s">
        <v>87</v>
      </c>
      <c r="AE620" s="1">
        <v>35</v>
      </c>
      <c r="AF620" s="1" t="s">
        <v>88</v>
      </c>
      <c r="AG620" s="1">
        <v>5.3</v>
      </c>
      <c r="AH620" s="1" t="s">
        <v>299</v>
      </c>
      <c r="AI620" s="1" t="s">
        <v>90</v>
      </c>
      <c r="AJ620" s="1" t="s">
        <v>91</v>
      </c>
      <c r="AK620" s="1" t="s">
        <v>92</v>
      </c>
      <c r="AL620" s="1" t="s">
        <v>72</v>
      </c>
      <c r="AM620" s="1" t="s">
        <v>254</v>
      </c>
      <c r="AN620" s="1">
        <v>4</v>
      </c>
      <c r="AO620" s="1" t="s">
        <v>3145</v>
      </c>
      <c r="AP620" s="1" t="s">
        <v>72</v>
      </c>
      <c r="AQ620" s="1" t="s">
        <v>72</v>
      </c>
      <c r="AR620" s="21" t="s">
        <v>3146</v>
      </c>
      <c r="AS620" s="1" t="s">
        <v>72</v>
      </c>
      <c r="AT620" s="1" t="s">
        <v>72</v>
      </c>
      <c r="AU620" s="3">
        <v>44827</v>
      </c>
      <c r="AV620" s="4">
        <v>0.62847222222222221</v>
      </c>
      <c r="AW620" s="4">
        <v>0.70833333333333337</v>
      </c>
      <c r="AX620" s="4">
        <f t="shared" si="62"/>
        <v>7.986111111111116E-2</v>
      </c>
      <c r="AY620" s="4">
        <f t="shared" si="63"/>
        <v>9.027777777777779E-2</v>
      </c>
      <c r="AZ620" s="4">
        <f t="shared" si="64"/>
        <v>0.15069444444444446</v>
      </c>
      <c r="BA620" s="1" t="s">
        <v>3147</v>
      </c>
      <c r="BB620" s="1" t="s">
        <v>3148</v>
      </c>
      <c r="BC620" s="1" t="s">
        <v>1675</v>
      </c>
      <c r="BD620" s="1">
        <v>15</v>
      </c>
      <c r="BE620" s="1" t="s">
        <v>3149</v>
      </c>
      <c r="BF620" s="1" t="s">
        <v>75</v>
      </c>
      <c r="BG620" s="1" t="s">
        <v>88</v>
      </c>
      <c r="BH620" s="1" t="s">
        <v>88</v>
      </c>
      <c r="BI620" s="1" t="s">
        <v>96</v>
      </c>
      <c r="BJ620" s="1" t="s">
        <v>72</v>
      </c>
      <c r="BK620" s="1" t="s">
        <v>3150</v>
      </c>
      <c r="BL620" s="1" t="s">
        <v>3151</v>
      </c>
      <c r="BM620" s="1">
        <v>36</v>
      </c>
      <c r="BN620" s="1" t="s">
        <v>72</v>
      </c>
      <c r="BO620" s="1" t="s">
        <v>72</v>
      </c>
      <c r="BP620" s="1" t="s">
        <v>72</v>
      </c>
      <c r="BQ620" s="21" t="s">
        <v>99</v>
      </c>
      <c r="BR620" s="21" t="s">
        <v>100</v>
      </c>
    </row>
    <row r="621" spans="1:70" ht="20.45" customHeight="1">
      <c r="A621" s="1" t="s">
        <v>3152</v>
      </c>
      <c r="B621" s="1">
        <v>220221</v>
      </c>
      <c r="C621" s="1" t="s">
        <v>71</v>
      </c>
      <c r="D621" s="3">
        <v>44827</v>
      </c>
      <c r="E621" s="4">
        <v>0.55763888888888891</v>
      </c>
      <c r="F621" s="5">
        <v>44805</v>
      </c>
      <c r="G621" s="3">
        <v>44827</v>
      </c>
      <c r="H621" s="4">
        <v>0.61805555555555558</v>
      </c>
      <c r="I621" s="4">
        <f t="shared" si="61"/>
        <v>6.0416666666666674E-2</v>
      </c>
      <c r="J621" s="1">
        <v>23</v>
      </c>
      <c r="K621" s="1" t="s">
        <v>1896</v>
      </c>
      <c r="L621" s="1" t="s">
        <v>3142</v>
      </c>
      <c r="M621" s="1" t="s">
        <v>75</v>
      </c>
      <c r="N621" s="1" t="s">
        <v>2597</v>
      </c>
      <c r="O621" s="1" t="s">
        <v>77</v>
      </c>
      <c r="P621" s="1" t="s">
        <v>78</v>
      </c>
      <c r="Q621" s="1" t="s">
        <v>78</v>
      </c>
      <c r="R621" s="1" t="s">
        <v>1898</v>
      </c>
      <c r="S621" s="1" t="s">
        <v>1898</v>
      </c>
      <c r="T621" s="34" t="s">
        <v>72</v>
      </c>
      <c r="U621" s="75" t="s">
        <v>72</v>
      </c>
      <c r="V621" s="1" t="s">
        <v>2306</v>
      </c>
      <c r="W621" s="1" t="s">
        <v>2307</v>
      </c>
      <c r="X621" s="1" t="s">
        <v>2307</v>
      </c>
      <c r="Y621" s="1" t="s">
        <v>2363</v>
      </c>
      <c r="Z621" s="1" t="s">
        <v>84</v>
      </c>
      <c r="AA621" s="1" t="s">
        <v>72</v>
      </c>
      <c r="AB621" s="1" t="s">
        <v>104</v>
      </c>
      <c r="AC621" s="1" t="s">
        <v>3144</v>
      </c>
      <c r="AD621" s="1" t="s">
        <v>87</v>
      </c>
      <c r="AE621" s="1">
        <v>35</v>
      </c>
      <c r="AF621" s="1" t="s">
        <v>88</v>
      </c>
      <c r="AG621" s="1">
        <v>5.3</v>
      </c>
      <c r="AH621" s="1" t="s">
        <v>299</v>
      </c>
      <c r="AI621" s="1" t="s">
        <v>90</v>
      </c>
      <c r="AJ621" s="1" t="s">
        <v>91</v>
      </c>
      <c r="AK621" s="1" t="s">
        <v>92</v>
      </c>
      <c r="AL621" s="1" t="s">
        <v>72</v>
      </c>
      <c r="AM621" s="1" t="s">
        <v>254</v>
      </c>
      <c r="AN621" s="1">
        <v>4</v>
      </c>
      <c r="AO621" s="1" t="s">
        <v>3145</v>
      </c>
      <c r="AP621" s="1" t="s">
        <v>72</v>
      </c>
      <c r="AQ621" s="1" t="s">
        <v>72</v>
      </c>
      <c r="AR621" s="21" t="s">
        <v>3146</v>
      </c>
      <c r="AS621" s="1" t="s">
        <v>72</v>
      </c>
      <c r="AT621" s="1" t="s">
        <v>72</v>
      </c>
      <c r="AU621" s="3">
        <v>44827</v>
      </c>
      <c r="AV621" s="4">
        <v>0.62847222222222221</v>
      </c>
      <c r="AW621" s="4">
        <v>0.70833333333333337</v>
      </c>
      <c r="AX621" s="4">
        <f t="shared" si="62"/>
        <v>7.986111111111116E-2</v>
      </c>
      <c r="AY621" s="4">
        <f t="shared" si="63"/>
        <v>9.027777777777779E-2</v>
      </c>
      <c r="AZ621" s="4">
        <f t="shared" si="64"/>
        <v>0.15069444444444446</v>
      </c>
      <c r="BA621" s="1" t="s">
        <v>3147</v>
      </c>
      <c r="BB621" s="1" t="s">
        <v>3148</v>
      </c>
      <c r="BC621" s="1" t="s">
        <v>1675</v>
      </c>
      <c r="BD621" s="1">
        <v>15</v>
      </c>
      <c r="BE621" s="1" t="s">
        <v>3149</v>
      </c>
      <c r="BF621" s="1" t="s">
        <v>75</v>
      </c>
      <c r="BG621" s="1" t="s">
        <v>88</v>
      </c>
      <c r="BH621" s="1" t="s">
        <v>88</v>
      </c>
      <c r="BI621" s="1" t="s">
        <v>96</v>
      </c>
      <c r="BJ621" s="1" t="s">
        <v>72</v>
      </c>
      <c r="BK621" s="1" t="s">
        <v>1404</v>
      </c>
      <c r="BL621" s="1" t="s">
        <v>3153</v>
      </c>
      <c r="BM621" s="1">
        <v>24</v>
      </c>
      <c r="BN621" s="1" t="s">
        <v>72</v>
      </c>
      <c r="BO621" s="1" t="s">
        <v>72</v>
      </c>
      <c r="BP621" s="1" t="s">
        <v>72</v>
      </c>
      <c r="BQ621" s="21" t="s">
        <v>99</v>
      </c>
      <c r="BR621" s="21" t="s">
        <v>100</v>
      </c>
    </row>
    <row r="622" spans="1:70" ht="20.45" customHeight="1">
      <c r="A622" s="1" t="s">
        <v>3154</v>
      </c>
      <c r="B622" s="1">
        <v>220222</v>
      </c>
      <c r="C622" s="1" t="s">
        <v>71</v>
      </c>
      <c r="D622" s="3">
        <v>44830</v>
      </c>
      <c r="E622" s="4">
        <v>0.39930555555555558</v>
      </c>
      <c r="F622" s="5">
        <v>44805</v>
      </c>
      <c r="G622" s="3">
        <v>44830</v>
      </c>
      <c r="H622" s="4">
        <v>0.5395833333333333</v>
      </c>
      <c r="I622" s="4">
        <f t="shared" si="61"/>
        <v>0.14027777777777772</v>
      </c>
      <c r="J622" s="1">
        <v>5</v>
      </c>
      <c r="K622" s="1" t="s">
        <v>1951</v>
      </c>
      <c r="L622" s="1" t="s">
        <v>3155</v>
      </c>
      <c r="M622" s="1" t="s">
        <v>75</v>
      </c>
      <c r="N622" s="1" t="s">
        <v>2597</v>
      </c>
      <c r="O622" s="1" t="s">
        <v>77</v>
      </c>
      <c r="P622" s="1" t="s">
        <v>78</v>
      </c>
      <c r="Q622" s="1" t="s">
        <v>78</v>
      </c>
      <c r="R622" s="1" t="s">
        <v>1898</v>
      </c>
      <c r="S622" s="1" t="s">
        <v>1898</v>
      </c>
      <c r="T622" s="34" t="s">
        <v>72</v>
      </c>
      <c r="U622" s="1" t="s">
        <v>3156</v>
      </c>
      <c r="V622" s="1" t="s">
        <v>1900</v>
      </c>
      <c r="W622" s="1" t="s">
        <v>1953</v>
      </c>
      <c r="X622" s="1" t="s">
        <v>1953</v>
      </c>
      <c r="Y622" s="1" t="s">
        <v>1954</v>
      </c>
      <c r="Z622" s="1" t="s">
        <v>84</v>
      </c>
      <c r="AA622" s="1" t="s">
        <v>72</v>
      </c>
      <c r="AB622" s="1" t="s">
        <v>140</v>
      </c>
      <c r="AC622" s="1" t="s">
        <v>181</v>
      </c>
      <c r="AD622" s="1" t="s">
        <v>126</v>
      </c>
      <c r="AE622" s="1">
        <v>51</v>
      </c>
      <c r="AF622" s="1" t="s">
        <v>88</v>
      </c>
      <c r="AG622" s="1">
        <v>3</v>
      </c>
      <c r="AH622" s="1" t="s">
        <v>954</v>
      </c>
      <c r="AI622" s="1" t="s">
        <v>90</v>
      </c>
      <c r="AJ622" s="1" t="s">
        <v>970</v>
      </c>
      <c r="AK622" s="1" t="s">
        <v>1939</v>
      </c>
      <c r="AL622" s="1" t="s">
        <v>3157</v>
      </c>
      <c r="AM622" s="1" t="s">
        <v>217</v>
      </c>
      <c r="AN622" s="1" t="s">
        <v>72</v>
      </c>
      <c r="AO622" s="1" t="s">
        <v>3158</v>
      </c>
      <c r="AP622" s="1" t="s">
        <v>72</v>
      </c>
      <c r="AQ622" s="1" t="s">
        <v>72</v>
      </c>
      <c r="AR622" s="1" t="s">
        <v>72</v>
      </c>
      <c r="AS622" s="1" t="s">
        <v>72</v>
      </c>
      <c r="AT622" s="1" t="s">
        <v>72</v>
      </c>
      <c r="AU622" s="3">
        <v>44830</v>
      </c>
      <c r="AV622" s="4">
        <v>0.59027777777777779</v>
      </c>
      <c r="AW622" s="4">
        <v>0.65625</v>
      </c>
      <c r="AX622" s="4">
        <f t="shared" si="62"/>
        <v>6.597222222222221E-2</v>
      </c>
      <c r="AY622" s="4">
        <f t="shared" si="63"/>
        <v>0.1166666666666667</v>
      </c>
      <c r="AZ622" s="4">
        <f t="shared" si="64"/>
        <v>0.25694444444444442</v>
      </c>
      <c r="BA622" s="1" t="s">
        <v>3159</v>
      </c>
      <c r="BB622" s="1" t="s">
        <v>3159</v>
      </c>
      <c r="BC622" s="1" t="s">
        <v>1675</v>
      </c>
      <c r="BD622" s="1">
        <v>15</v>
      </c>
      <c r="BE622" s="1" t="s">
        <v>95</v>
      </c>
      <c r="BF622" s="1" t="s">
        <v>75</v>
      </c>
      <c r="BG622" s="1" t="s">
        <v>88</v>
      </c>
      <c r="BH622" s="1" t="s">
        <v>88</v>
      </c>
      <c r="BI622" s="1" t="s">
        <v>96</v>
      </c>
      <c r="BJ622" s="1" t="s">
        <v>72</v>
      </c>
      <c r="BK622" s="1" t="s">
        <v>1343</v>
      </c>
      <c r="BL622" s="1" t="s">
        <v>3160</v>
      </c>
      <c r="BM622" s="1">
        <v>72</v>
      </c>
      <c r="BN622" s="1" t="s">
        <v>72</v>
      </c>
      <c r="BO622" s="1" t="s">
        <v>72</v>
      </c>
      <c r="BP622" s="1" t="s">
        <v>72</v>
      </c>
      <c r="BQ622" s="21" t="s">
        <v>99</v>
      </c>
      <c r="BR622" s="21" t="s">
        <v>100</v>
      </c>
    </row>
    <row r="623" spans="1:70" ht="20.45" customHeight="1">
      <c r="A623" s="1" t="s">
        <v>3161</v>
      </c>
      <c r="B623" s="1">
        <v>220223</v>
      </c>
      <c r="C623" s="1" t="s">
        <v>71</v>
      </c>
      <c r="D623" s="3">
        <v>44830</v>
      </c>
      <c r="E623" s="4">
        <v>0.52777777777777779</v>
      </c>
      <c r="F623" s="5">
        <v>44805</v>
      </c>
      <c r="G623" s="3">
        <v>44830</v>
      </c>
      <c r="H623" s="4">
        <v>0.57638888888888895</v>
      </c>
      <c r="I623" s="4">
        <f t="shared" si="61"/>
        <v>4.861111111111116E-2</v>
      </c>
      <c r="J623" s="1">
        <v>5</v>
      </c>
      <c r="K623" s="1" t="s">
        <v>1896</v>
      </c>
      <c r="L623" s="1" t="s">
        <v>3162</v>
      </c>
      <c r="M623" s="1" t="s">
        <v>75</v>
      </c>
      <c r="N623" s="1" t="s">
        <v>1462</v>
      </c>
      <c r="O623" s="1" t="s">
        <v>77</v>
      </c>
      <c r="P623" s="1" t="s">
        <v>78</v>
      </c>
      <c r="Q623" s="1" t="s">
        <v>78</v>
      </c>
      <c r="R623" s="1" t="s">
        <v>1898</v>
      </c>
      <c r="S623" s="1" t="s">
        <v>1898</v>
      </c>
      <c r="T623" s="34" t="s">
        <v>72</v>
      </c>
      <c r="U623" s="1" t="s">
        <v>3163</v>
      </c>
      <c r="V623" s="1" t="s">
        <v>2306</v>
      </c>
      <c r="W623" s="1" t="s">
        <v>2307</v>
      </c>
      <c r="X623" s="1" t="s">
        <v>2307</v>
      </c>
      <c r="Y623" s="1" t="s">
        <v>2308</v>
      </c>
      <c r="Z623" s="1" t="s">
        <v>490</v>
      </c>
      <c r="AA623" s="1" t="s">
        <v>72</v>
      </c>
      <c r="AB623" s="1" t="s">
        <v>491</v>
      </c>
      <c r="AC623" s="1" t="s">
        <v>1147</v>
      </c>
      <c r="AD623" s="1" t="s">
        <v>87</v>
      </c>
      <c r="AE623" s="1">
        <v>39</v>
      </c>
      <c r="AF623" s="1" t="s">
        <v>88</v>
      </c>
      <c r="AG623" s="1">
        <v>4.4000000000000004</v>
      </c>
      <c r="AH623" s="1" t="s">
        <v>414</v>
      </c>
      <c r="AI623" s="1" t="s">
        <v>90</v>
      </c>
      <c r="AJ623" s="1" t="s">
        <v>91</v>
      </c>
      <c r="AK623" s="1" t="s">
        <v>92</v>
      </c>
      <c r="AL623" s="1" t="s">
        <v>72</v>
      </c>
      <c r="AM623" s="1" t="s">
        <v>229</v>
      </c>
      <c r="AN623" s="1">
        <v>1</v>
      </c>
      <c r="AO623" s="1" t="s">
        <v>2585</v>
      </c>
      <c r="AP623" s="1" t="s">
        <v>72</v>
      </c>
      <c r="AQ623" s="1" t="s">
        <v>72</v>
      </c>
      <c r="AR623" s="1" t="s">
        <v>72</v>
      </c>
      <c r="AS623" s="1" t="s">
        <v>72</v>
      </c>
      <c r="AT623" s="1" t="s">
        <v>72</v>
      </c>
      <c r="AU623" s="3">
        <v>44830</v>
      </c>
      <c r="AV623" s="4">
        <v>0.59027777777777779</v>
      </c>
      <c r="AW623" s="4">
        <v>0.71875</v>
      </c>
      <c r="AX623" s="4">
        <f t="shared" si="62"/>
        <v>0.12847222222222221</v>
      </c>
      <c r="AY623" s="4">
        <f t="shared" si="63"/>
        <v>0.14236111111111105</v>
      </c>
      <c r="AZ623" s="4">
        <f t="shared" si="64"/>
        <v>0.19097222222222221</v>
      </c>
      <c r="BA623" s="1" t="s">
        <v>1184</v>
      </c>
      <c r="BB623" s="1" t="s">
        <v>1184</v>
      </c>
      <c r="BC623" s="1" t="s">
        <v>1675</v>
      </c>
      <c r="BD623" s="1">
        <v>15</v>
      </c>
      <c r="BE623" s="1" t="s">
        <v>2694</v>
      </c>
      <c r="BF623" s="1" t="s">
        <v>75</v>
      </c>
      <c r="BG623" s="1" t="s">
        <v>75</v>
      </c>
      <c r="BH623" s="1" t="s">
        <v>88</v>
      </c>
      <c r="BI623" s="1" t="s">
        <v>96</v>
      </c>
      <c r="BJ623" s="1" t="s">
        <v>72</v>
      </c>
      <c r="BK623" s="1" t="s">
        <v>1343</v>
      </c>
      <c r="BL623" s="1" t="s">
        <v>3164</v>
      </c>
      <c r="BM623" s="1">
        <v>65</v>
      </c>
      <c r="BN623" s="1" t="s">
        <v>72</v>
      </c>
      <c r="BO623" s="1" t="s">
        <v>72</v>
      </c>
      <c r="BP623" s="1" t="s">
        <v>72</v>
      </c>
      <c r="BQ623" s="21" t="s">
        <v>99</v>
      </c>
      <c r="BR623" s="21" t="s">
        <v>100</v>
      </c>
    </row>
    <row r="624" spans="1:70" ht="20.45" customHeight="1">
      <c r="A624" s="1" t="s">
        <v>3165</v>
      </c>
      <c r="B624" s="1">
        <v>220224</v>
      </c>
      <c r="C624" s="1" t="s">
        <v>71</v>
      </c>
      <c r="D624" s="3">
        <v>44830</v>
      </c>
      <c r="E624" s="4">
        <v>0.6972222222222223</v>
      </c>
      <c r="F624" s="5">
        <v>44805</v>
      </c>
      <c r="G624" s="3">
        <v>44830</v>
      </c>
      <c r="H624" s="4">
        <v>0.73472222222222217</v>
      </c>
      <c r="I624" s="4">
        <f t="shared" si="61"/>
        <v>3.7499999999999867E-2</v>
      </c>
      <c r="J624" s="1">
        <v>34</v>
      </c>
      <c r="K624" s="1" t="s">
        <v>1896</v>
      </c>
      <c r="L624" s="1" t="s">
        <v>3166</v>
      </c>
      <c r="M624" s="1" t="s">
        <v>75</v>
      </c>
      <c r="N624" s="1" t="s">
        <v>1462</v>
      </c>
      <c r="O624" s="1" t="s">
        <v>77</v>
      </c>
      <c r="P624" s="1" t="s">
        <v>78</v>
      </c>
      <c r="Q624" s="1" t="s">
        <v>78</v>
      </c>
      <c r="R624" s="1" t="s">
        <v>1898</v>
      </c>
      <c r="S624" s="1" t="s">
        <v>1898</v>
      </c>
      <c r="T624" s="1" t="s">
        <v>2685</v>
      </c>
      <c r="U624" s="1" t="s">
        <v>3167</v>
      </c>
      <c r="V624" s="1" t="s">
        <v>2306</v>
      </c>
      <c r="W624" s="1" t="s">
        <v>2307</v>
      </c>
      <c r="X624" s="1" t="s">
        <v>2307</v>
      </c>
      <c r="Y624" s="1" t="s">
        <v>2308</v>
      </c>
      <c r="Z624" s="1" t="s">
        <v>490</v>
      </c>
      <c r="AA624" s="1" t="s">
        <v>72</v>
      </c>
      <c r="AB624" s="1" t="s">
        <v>491</v>
      </c>
      <c r="AC624" s="1" t="s">
        <v>492</v>
      </c>
      <c r="AD624" s="1" t="s">
        <v>126</v>
      </c>
      <c r="AE624" s="1">
        <v>67</v>
      </c>
      <c r="AF624" s="1" t="s">
        <v>88</v>
      </c>
      <c r="AG624" s="1">
        <v>3.3</v>
      </c>
      <c r="AH624" s="1" t="s">
        <v>414</v>
      </c>
      <c r="AI624" s="1" t="s">
        <v>90</v>
      </c>
      <c r="AJ624" s="1" t="s">
        <v>91</v>
      </c>
      <c r="AK624" s="1" t="s">
        <v>92</v>
      </c>
      <c r="AL624" s="1" t="s">
        <v>72</v>
      </c>
      <c r="AM624" s="1" t="s">
        <v>217</v>
      </c>
      <c r="AN624" s="1">
        <v>1</v>
      </c>
      <c r="AO624" s="1" t="s">
        <v>2629</v>
      </c>
      <c r="AP624" s="1" t="s">
        <v>72</v>
      </c>
      <c r="AQ624" s="1" t="s">
        <v>72</v>
      </c>
      <c r="AR624" s="1" t="s">
        <v>72</v>
      </c>
      <c r="AS624" s="1" t="s">
        <v>72</v>
      </c>
      <c r="AT624" s="1" t="s">
        <v>72</v>
      </c>
      <c r="AU624" s="3">
        <v>44830</v>
      </c>
      <c r="AV624" s="4">
        <v>0.77083333333333337</v>
      </c>
      <c r="AW624" s="4">
        <v>0.82291666666666663</v>
      </c>
      <c r="AX624" s="4">
        <f t="shared" si="62"/>
        <v>5.2083333333333259E-2</v>
      </c>
      <c r="AY624" s="4">
        <f t="shared" si="63"/>
        <v>8.8194444444444464E-2</v>
      </c>
      <c r="AZ624" s="4">
        <f t="shared" si="64"/>
        <v>0.12569444444444433</v>
      </c>
      <c r="BA624" s="1" t="s">
        <v>3168</v>
      </c>
      <c r="BB624" s="1" t="s">
        <v>3168</v>
      </c>
      <c r="BC624" s="1" t="s">
        <v>1794</v>
      </c>
      <c r="BD624" s="1">
        <v>15</v>
      </c>
      <c r="BE624" s="1" t="s">
        <v>95</v>
      </c>
      <c r="BF624" s="1" t="s">
        <v>75</v>
      </c>
      <c r="BG624" s="1" t="s">
        <v>88</v>
      </c>
      <c r="BH624" s="1" t="s">
        <v>88</v>
      </c>
      <c r="BI624" s="1" t="s">
        <v>96</v>
      </c>
      <c r="BJ624" s="1" t="s">
        <v>72</v>
      </c>
      <c r="BK624" s="1" t="s">
        <v>1343</v>
      </c>
      <c r="BL624" s="1" t="s">
        <v>3169</v>
      </c>
      <c r="BM624" s="1">
        <v>21</v>
      </c>
      <c r="BN624" s="1" t="s">
        <v>72</v>
      </c>
      <c r="BO624" s="1" t="s">
        <v>72</v>
      </c>
      <c r="BP624" s="1" t="s">
        <v>72</v>
      </c>
      <c r="BQ624" s="21" t="s">
        <v>99</v>
      </c>
      <c r="BR624" s="21" t="s">
        <v>100</v>
      </c>
    </row>
    <row r="625" spans="1:70" ht="20.45" customHeight="1">
      <c r="A625" s="1" t="s">
        <v>3170</v>
      </c>
      <c r="B625" s="1">
        <v>220225</v>
      </c>
      <c r="C625" s="1" t="s">
        <v>71</v>
      </c>
      <c r="D625" s="3">
        <v>44831</v>
      </c>
      <c r="E625" s="4">
        <v>0.47500000000000003</v>
      </c>
      <c r="F625" s="5">
        <v>44805</v>
      </c>
      <c r="G625" s="3">
        <v>44831</v>
      </c>
      <c r="H625" s="4">
        <v>0.51736111111111105</v>
      </c>
      <c r="I625" s="4">
        <f t="shared" si="61"/>
        <v>4.2361111111111016E-2</v>
      </c>
      <c r="J625" s="1">
        <v>19</v>
      </c>
      <c r="K625" s="1" t="s">
        <v>1896</v>
      </c>
      <c r="L625" s="1" t="s">
        <v>3171</v>
      </c>
      <c r="M625" s="1" t="s">
        <v>75</v>
      </c>
      <c r="N625" s="1" t="s">
        <v>2172</v>
      </c>
      <c r="O625" s="1" t="s">
        <v>77</v>
      </c>
      <c r="P625" s="1" t="s">
        <v>78</v>
      </c>
      <c r="Q625" s="1" t="s">
        <v>172</v>
      </c>
      <c r="R625" s="1" t="s">
        <v>139</v>
      </c>
      <c r="S625" s="1" t="s">
        <v>139</v>
      </c>
      <c r="T625" s="1" t="s">
        <v>3172</v>
      </c>
      <c r="U625" s="1" t="s">
        <v>3173</v>
      </c>
      <c r="V625" s="1" t="s">
        <v>2306</v>
      </c>
      <c r="W625" s="1" t="s">
        <v>2307</v>
      </c>
      <c r="X625" s="1" t="s">
        <v>2307</v>
      </c>
      <c r="Y625" s="1" t="s">
        <v>2363</v>
      </c>
      <c r="Z625" s="1" t="s">
        <v>84</v>
      </c>
      <c r="AA625" s="1" t="s">
        <v>72</v>
      </c>
      <c r="AB625" s="1" t="s">
        <v>189</v>
      </c>
      <c r="AC625" s="1" t="s">
        <v>3174</v>
      </c>
      <c r="AD625" s="1" t="s">
        <v>87</v>
      </c>
      <c r="AE625" s="1">
        <v>53</v>
      </c>
      <c r="AF625" s="1" t="s">
        <v>88</v>
      </c>
      <c r="AG625" s="1">
        <v>5.0999999999999996</v>
      </c>
      <c r="AH625" s="1" t="s">
        <v>2344</v>
      </c>
      <c r="AI625" s="1" t="s">
        <v>90</v>
      </c>
      <c r="AJ625" s="1" t="s">
        <v>91</v>
      </c>
      <c r="AK625" s="1" t="s">
        <v>92</v>
      </c>
      <c r="AL625" s="1" t="s">
        <v>72</v>
      </c>
      <c r="AM625" s="1" t="s">
        <v>229</v>
      </c>
      <c r="AN625" s="1">
        <v>4</v>
      </c>
      <c r="AO625" s="1" t="s">
        <v>3175</v>
      </c>
      <c r="AP625" s="1" t="s">
        <v>72</v>
      </c>
      <c r="AQ625" s="1" t="s">
        <v>72</v>
      </c>
      <c r="AR625" s="1" t="s">
        <v>220</v>
      </c>
      <c r="AS625" s="1" t="s">
        <v>72</v>
      </c>
      <c r="AT625" s="1" t="s">
        <v>72</v>
      </c>
      <c r="AU625" s="3">
        <v>44831</v>
      </c>
      <c r="AV625" s="4">
        <v>0.54166666666666663</v>
      </c>
      <c r="AW625" s="4">
        <v>0.66666666666666663</v>
      </c>
      <c r="AX625" s="4">
        <f t="shared" si="62"/>
        <v>0.125</v>
      </c>
      <c r="AY625" s="4">
        <f t="shared" si="63"/>
        <v>0.14930555555555558</v>
      </c>
      <c r="AZ625" s="4">
        <f t="shared" si="64"/>
        <v>0.1916666666666666</v>
      </c>
      <c r="BA625" s="1" t="s">
        <v>3147</v>
      </c>
      <c r="BB625" s="1" t="s">
        <v>3147</v>
      </c>
      <c r="BC625" s="1" t="s">
        <v>1675</v>
      </c>
      <c r="BD625" s="1">
        <v>15</v>
      </c>
      <c r="BE625" s="1" t="s">
        <v>1398</v>
      </c>
      <c r="BF625" s="1" t="s">
        <v>88</v>
      </c>
      <c r="BG625" s="1" t="s">
        <v>88</v>
      </c>
      <c r="BH625" s="1" t="s">
        <v>88</v>
      </c>
      <c r="BI625" s="1" t="s">
        <v>96</v>
      </c>
      <c r="BJ625" s="1" t="s">
        <v>72</v>
      </c>
      <c r="BK625" s="1" t="s">
        <v>1343</v>
      </c>
      <c r="BL625" s="1" t="s">
        <v>3176</v>
      </c>
      <c r="BM625" s="1">
        <v>67</v>
      </c>
      <c r="BN625" s="1" t="s">
        <v>72</v>
      </c>
      <c r="BO625" s="1" t="s">
        <v>72</v>
      </c>
      <c r="BP625" s="1" t="s">
        <v>72</v>
      </c>
      <c r="BQ625" s="21" t="s">
        <v>99</v>
      </c>
      <c r="BR625" s="21" t="s">
        <v>100</v>
      </c>
    </row>
    <row r="626" spans="1:70" ht="20.45" customHeight="1">
      <c r="A626" s="1" t="s">
        <v>3177</v>
      </c>
      <c r="B626" s="1">
        <v>220225</v>
      </c>
      <c r="C626" s="1" t="s">
        <v>71</v>
      </c>
      <c r="D626" s="3">
        <v>44831</v>
      </c>
      <c r="E626" s="4">
        <v>0.47500000000000003</v>
      </c>
      <c r="F626" s="5">
        <v>44805</v>
      </c>
      <c r="G626" s="3">
        <v>44831</v>
      </c>
      <c r="H626" s="4">
        <v>0.51736111111111105</v>
      </c>
      <c r="I626" s="4">
        <f t="shared" si="61"/>
        <v>4.2361111111111016E-2</v>
      </c>
      <c r="J626" s="1">
        <v>19</v>
      </c>
      <c r="K626" s="1" t="s">
        <v>1896</v>
      </c>
      <c r="L626" s="1" t="s">
        <v>3171</v>
      </c>
      <c r="M626" s="1" t="s">
        <v>75</v>
      </c>
      <c r="N626" s="1" t="s">
        <v>2539</v>
      </c>
      <c r="O626" s="1" t="s">
        <v>77</v>
      </c>
      <c r="P626" s="1" t="s">
        <v>78</v>
      </c>
      <c r="Q626" s="1" t="s">
        <v>172</v>
      </c>
      <c r="R626" s="1" t="s">
        <v>1898</v>
      </c>
      <c r="S626" s="1" t="s">
        <v>139</v>
      </c>
      <c r="T626" s="1" t="s">
        <v>3172</v>
      </c>
      <c r="U626" s="1" t="s">
        <v>3178</v>
      </c>
      <c r="V626" s="1" t="s">
        <v>2306</v>
      </c>
      <c r="W626" s="1" t="s">
        <v>2307</v>
      </c>
      <c r="X626" s="1" t="s">
        <v>2307</v>
      </c>
      <c r="Y626" s="1" t="s">
        <v>2363</v>
      </c>
      <c r="Z626" s="1" t="s">
        <v>84</v>
      </c>
      <c r="AA626" s="1" t="s">
        <v>72</v>
      </c>
      <c r="AB626" s="1" t="s">
        <v>189</v>
      </c>
      <c r="AC626" s="1" t="s">
        <v>3174</v>
      </c>
      <c r="AD626" s="1" t="s">
        <v>87</v>
      </c>
      <c r="AE626" s="1">
        <v>53</v>
      </c>
      <c r="AF626" s="1" t="s">
        <v>88</v>
      </c>
      <c r="AG626" s="1">
        <v>5.0999999999999996</v>
      </c>
      <c r="AH626" s="1" t="s">
        <v>2344</v>
      </c>
      <c r="AI626" s="1" t="s">
        <v>90</v>
      </c>
      <c r="AJ626" s="1" t="s">
        <v>91</v>
      </c>
      <c r="AK626" s="1" t="s">
        <v>92</v>
      </c>
      <c r="AL626" s="1" t="s">
        <v>72</v>
      </c>
      <c r="AM626" s="1" t="s">
        <v>229</v>
      </c>
      <c r="AN626" s="1">
        <v>4</v>
      </c>
      <c r="AO626" s="1" t="s">
        <v>3175</v>
      </c>
      <c r="AP626" s="1" t="s">
        <v>72</v>
      </c>
      <c r="AQ626" s="1" t="s">
        <v>72</v>
      </c>
      <c r="AR626" s="1" t="s">
        <v>220</v>
      </c>
      <c r="AS626" s="1" t="s">
        <v>72</v>
      </c>
      <c r="AT626" s="1" t="s">
        <v>72</v>
      </c>
      <c r="AU626" s="3">
        <v>44831</v>
      </c>
      <c r="AV626" s="4">
        <v>0.54166666666666663</v>
      </c>
      <c r="AW626" s="4">
        <v>0.66666666666666663</v>
      </c>
      <c r="AX626" s="4">
        <f t="shared" si="62"/>
        <v>0.125</v>
      </c>
      <c r="AY626" s="4">
        <f t="shared" si="63"/>
        <v>0.14930555555555558</v>
      </c>
      <c r="AZ626" s="4">
        <f t="shared" si="64"/>
        <v>0.1916666666666666</v>
      </c>
      <c r="BA626" s="1" t="s">
        <v>3147</v>
      </c>
      <c r="BB626" s="1" t="s">
        <v>3147</v>
      </c>
      <c r="BC626" s="1" t="s">
        <v>1675</v>
      </c>
      <c r="BD626" s="1">
        <v>15</v>
      </c>
      <c r="BE626" s="1" t="s">
        <v>1398</v>
      </c>
      <c r="BF626" s="1" t="s">
        <v>88</v>
      </c>
      <c r="BG626" s="1" t="s">
        <v>88</v>
      </c>
      <c r="BH626" s="1" t="s">
        <v>88</v>
      </c>
      <c r="BI626" s="1" t="s">
        <v>96</v>
      </c>
      <c r="BJ626" s="1" t="s">
        <v>72</v>
      </c>
      <c r="BK626" s="1" t="s">
        <v>1343</v>
      </c>
      <c r="BL626" s="1" t="s">
        <v>3108</v>
      </c>
      <c r="BM626" s="1">
        <v>57</v>
      </c>
      <c r="BN626" s="1" t="s">
        <v>72</v>
      </c>
      <c r="BO626" s="1" t="s">
        <v>72</v>
      </c>
      <c r="BP626" s="1" t="s">
        <v>72</v>
      </c>
      <c r="BQ626" s="21" t="s">
        <v>99</v>
      </c>
      <c r="BR626" s="21" t="s">
        <v>100</v>
      </c>
    </row>
    <row r="627" spans="1:70" ht="20.45" customHeight="1">
      <c r="A627" s="1" t="s">
        <v>3179</v>
      </c>
      <c r="B627" s="1">
        <v>220225</v>
      </c>
      <c r="C627" s="1" t="s">
        <v>71</v>
      </c>
      <c r="D627" s="3">
        <v>44831</v>
      </c>
      <c r="E627" s="4">
        <v>0.47500000000000003</v>
      </c>
      <c r="F627" s="5">
        <v>44805</v>
      </c>
      <c r="G627" s="3">
        <v>44831</v>
      </c>
      <c r="H627" s="4">
        <v>0.51736111111111105</v>
      </c>
      <c r="I627" s="4">
        <f t="shared" si="61"/>
        <v>4.2361111111111016E-2</v>
      </c>
      <c r="J627" s="1">
        <v>19</v>
      </c>
      <c r="K627" s="1" t="s">
        <v>1896</v>
      </c>
      <c r="L627" s="1" t="s">
        <v>3171</v>
      </c>
      <c r="M627" s="1" t="s">
        <v>75</v>
      </c>
      <c r="N627" s="1" t="s">
        <v>2597</v>
      </c>
      <c r="O627" s="1" t="s">
        <v>77</v>
      </c>
      <c r="P627" s="1" t="s">
        <v>78</v>
      </c>
      <c r="Q627" s="1" t="s">
        <v>172</v>
      </c>
      <c r="R627" s="1" t="s">
        <v>1898</v>
      </c>
      <c r="S627" s="1" t="s">
        <v>139</v>
      </c>
      <c r="T627" s="1" t="s">
        <v>3172</v>
      </c>
      <c r="U627" s="75" t="s">
        <v>72</v>
      </c>
      <c r="V627" s="1" t="s">
        <v>2306</v>
      </c>
      <c r="W627" s="1" t="s">
        <v>2307</v>
      </c>
      <c r="X627" s="1" t="s">
        <v>2307</v>
      </c>
      <c r="Y627" s="1" t="s">
        <v>2363</v>
      </c>
      <c r="Z627" s="1" t="s">
        <v>84</v>
      </c>
      <c r="AA627" s="1" t="s">
        <v>72</v>
      </c>
      <c r="AB627" s="1" t="s">
        <v>189</v>
      </c>
      <c r="AC627" s="1" t="s">
        <v>3174</v>
      </c>
      <c r="AD627" s="1" t="s">
        <v>87</v>
      </c>
      <c r="AE627" s="1">
        <v>53</v>
      </c>
      <c r="AF627" s="1" t="s">
        <v>88</v>
      </c>
      <c r="AG627" s="1">
        <v>5.0999999999999996</v>
      </c>
      <c r="AH627" s="1" t="s">
        <v>2344</v>
      </c>
      <c r="AI627" s="1" t="s">
        <v>90</v>
      </c>
      <c r="AJ627" s="1" t="s">
        <v>91</v>
      </c>
      <c r="AK627" s="1" t="s">
        <v>92</v>
      </c>
      <c r="AL627" s="1" t="s">
        <v>72</v>
      </c>
      <c r="AM627" s="1" t="s">
        <v>229</v>
      </c>
      <c r="AN627" s="1">
        <v>4</v>
      </c>
      <c r="AO627" s="1" t="s">
        <v>3175</v>
      </c>
      <c r="AP627" s="1" t="s">
        <v>72</v>
      </c>
      <c r="AQ627" s="1" t="s">
        <v>72</v>
      </c>
      <c r="AR627" s="1" t="s">
        <v>220</v>
      </c>
      <c r="AS627" s="1" t="s">
        <v>72</v>
      </c>
      <c r="AT627" s="1" t="s">
        <v>72</v>
      </c>
      <c r="AU627" s="3">
        <v>44831</v>
      </c>
      <c r="AV627" s="4">
        <v>0.54166666666666663</v>
      </c>
      <c r="AW627" s="4">
        <v>0.66666666666666663</v>
      </c>
      <c r="AX627" s="4">
        <f t="shared" si="62"/>
        <v>0.125</v>
      </c>
      <c r="AY627" s="4">
        <f t="shared" si="63"/>
        <v>0.14930555555555558</v>
      </c>
      <c r="AZ627" s="4">
        <f t="shared" si="64"/>
        <v>0.1916666666666666</v>
      </c>
      <c r="BA627" s="1" t="s">
        <v>3147</v>
      </c>
      <c r="BB627" s="1" t="s">
        <v>3147</v>
      </c>
      <c r="BC627" s="1" t="s">
        <v>1675</v>
      </c>
      <c r="BD627" s="1">
        <v>15</v>
      </c>
      <c r="BE627" s="1" t="s">
        <v>1398</v>
      </c>
      <c r="BF627" s="1" t="s">
        <v>88</v>
      </c>
      <c r="BG627" s="1" t="s">
        <v>88</v>
      </c>
      <c r="BH627" s="1" t="s">
        <v>88</v>
      </c>
      <c r="BI627" s="1" t="s">
        <v>96</v>
      </c>
      <c r="BJ627" s="1" t="s">
        <v>72</v>
      </c>
      <c r="BK627" s="1" t="s">
        <v>1343</v>
      </c>
      <c r="BL627" s="1" t="s">
        <v>3180</v>
      </c>
      <c r="BM627" s="1">
        <v>28</v>
      </c>
      <c r="BN627" s="1" t="s">
        <v>72</v>
      </c>
      <c r="BO627" s="1" t="s">
        <v>72</v>
      </c>
      <c r="BP627" s="1" t="s">
        <v>72</v>
      </c>
      <c r="BQ627" s="21" t="s">
        <v>99</v>
      </c>
      <c r="BR627" s="21" t="s">
        <v>100</v>
      </c>
    </row>
    <row r="628" spans="1:70" ht="20.45" customHeight="1">
      <c r="A628" s="1" t="s">
        <v>3181</v>
      </c>
      <c r="B628" s="1">
        <v>220226</v>
      </c>
      <c r="C628" s="1" t="s">
        <v>71</v>
      </c>
      <c r="D628" s="3">
        <v>44832</v>
      </c>
      <c r="E628" s="4">
        <v>0.4465277777777778</v>
      </c>
      <c r="F628" s="5">
        <v>44805</v>
      </c>
      <c r="G628" s="3">
        <v>44832</v>
      </c>
      <c r="H628" s="4">
        <v>0.5541666666666667</v>
      </c>
      <c r="I628" s="4">
        <f t="shared" si="61"/>
        <v>0.1076388888888889</v>
      </c>
      <c r="J628" s="1">
        <v>6</v>
      </c>
      <c r="K628" s="1" t="s">
        <v>1896</v>
      </c>
      <c r="L628" s="1" t="s">
        <v>3182</v>
      </c>
      <c r="M628" s="1" t="s">
        <v>75</v>
      </c>
      <c r="N628" s="1" t="s">
        <v>208</v>
      </c>
      <c r="O628" s="1" t="s">
        <v>77</v>
      </c>
      <c r="P628" s="1" t="s">
        <v>78</v>
      </c>
      <c r="Q628" s="1" t="s">
        <v>78</v>
      </c>
      <c r="R628" s="1" t="s">
        <v>1898</v>
      </c>
      <c r="S628" s="1" t="s">
        <v>1898</v>
      </c>
      <c r="T628" s="34" t="s">
        <v>72</v>
      </c>
      <c r="U628" s="1" t="s">
        <v>3183</v>
      </c>
      <c r="V628" s="1" t="s">
        <v>2306</v>
      </c>
      <c r="W628" s="1" t="s">
        <v>2307</v>
      </c>
      <c r="X628" s="1" t="s">
        <v>2307</v>
      </c>
      <c r="Y628" s="1" t="s">
        <v>2926</v>
      </c>
      <c r="Z628" s="1" t="s">
        <v>291</v>
      </c>
      <c r="AA628" s="1" t="s">
        <v>72</v>
      </c>
      <c r="AB628" s="1" t="s">
        <v>292</v>
      </c>
      <c r="AC628" s="1" t="s">
        <v>2693</v>
      </c>
      <c r="AD628" s="1" t="s">
        <v>126</v>
      </c>
      <c r="AE628" s="1">
        <v>49</v>
      </c>
      <c r="AF628" s="1" t="s">
        <v>88</v>
      </c>
      <c r="AG628" s="1">
        <v>5.4</v>
      </c>
      <c r="AH628" s="1" t="s">
        <v>2344</v>
      </c>
      <c r="AI628" s="1" t="s">
        <v>90</v>
      </c>
      <c r="AJ628" s="1" t="s">
        <v>91</v>
      </c>
      <c r="AK628" s="1" t="s">
        <v>216</v>
      </c>
      <c r="AL628" s="1" t="s">
        <v>72</v>
      </c>
      <c r="AM628" s="1" t="s">
        <v>244</v>
      </c>
      <c r="AN628" s="1" t="s">
        <v>3184</v>
      </c>
      <c r="AO628" s="21" t="s">
        <v>3185</v>
      </c>
      <c r="AP628" s="1">
        <v>3</v>
      </c>
      <c r="AQ628" s="1" t="s">
        <v>2445</v>
      </c>
      <c r="AR628" s="21" t="s">
        <v>2946</v>
      </c>
      <c r="AS628" s="1" t="s">
        <v>72</v>
      </c>
      <c r="AT628" s="1" t="s">
        <v>72</v>
      </c>
      <c r="AU628" s="3">
        <v>44832</v>
      </c>
      <c r="AV628" s="4">
        <v>0.57291666666666663</v>
      </c>
      <c r="AW628" s="4">
        <v>0.6875</v>
      </c>
      <c r="AX628" s="4">
        <f t="shared" si="62"/>
        <v>0.11458333333333337</v>
      </c>
      <c r="AY628" s="4">
        <f t="shared" si="63"/>
        <v>0.1333333333333333</v>
      </c>
      <c r="AZ628" s="4">
        <f t="shared" si="64"/>
        <v>0.2409722222222222</v>
      </c>
      <c r="BA628" s="1" t="s">
        <v>3186</v>
      </c>
      <c r="BB628" s="1" t="s">
        <v>3186</v>
      </c>
      <c r="BC628" s="1" t="s">
        <v>1794</v>
      </c>
      <c r="BD628" s="1">
        <v>15</v>
      </c>
      <c r="BE628" s="1" t="s">
        <v>1398</v>
      </c>
      <c r="BF628" s="1" t="s">
        <v>75</v>
      </c>
      <c r="BG628" s="1" t="s">
        <v>88</v>
      </c>
      <c r="BH628" s="1" t="s">
        <v>88</v>
      </c>
      <c r="BI628" s="1" t="s">
        <v>96</v>
      </c>
      <c r="BJ628" s="1" t="s">
        <v>72</v>
      </c>
      <c r="BK628" s="1" t="s">
        <v>3187</v>
      </c>
      <c r="BL628" s="1" t="s">
        <v>3087</v>
      </c>
      <c r="BM628" s="1">
        <v>173</v>
      </c>
      <c r="BN628" s="1" t="s">
        <v>72</v>
      </c>
      <c r="BO628" s="1" t="s">
        <v>72</v>
      </c>
      <c r="BP628" s="1" t="s">
        <v>72</v>
      </c>
      <c r="BQ628" s="21" t="s">
        <v>99</v>
      </c>
      <c r="BR628" s="21" t="s">
        <v>100</v>
      </c>
    </row>
    <row r="629" spans="1:70" ht="20.45" customHeight="1">
      <c r="A629" s="1" t="s">
        <v>3188</v>
      </c>
      <c r="B629" s="1">
        <v>220227</v>
      </c>
      <c r="C629" s="1" t="s">
        <v>497</v>
      </c>
      <c r="D629" s="3">
        <v>44832</v>
      </c>
      <c r="E629" s="4">
        <v>0.54166666666666663</v>
      </c>
      <c r="F629" s="5">
        <v>44805</v>
      </c>
      <c r="G629" s="3">
        <v>44832</v>
      </c>
      <c r="H629" s="4">
        <v>0.90277777777777779</v>
      </c>
      <c r="I629" s="4">
        <f t="shared" si="61"/>
        <v>0.36111111111111116</v>
      </c>
      <c r="J629" s="1">
        <v>15</v>
      </c>
      <c r="K629" s="1" t="s">
        <v>1896</v>
      </c>
      <c r="L629" s="1" t="s">
        <v>3189</v>
      </c>
      <c r="M629" s="1" t="s">
        <v>75</v>
      </c>
      <c r="N629" s="1" t="s">
        <v>1582</v>
      </c>
      <c r="O629" s="1" t="s">
        <v>497</v>
      </c>
      <c r="P629" s="1" t="s">
        <v>78</v>
      </c>
      <c r="Q629" s="1" t="s">
        <v>78</v>
      </c>
      <c r="R629" s="1" t="s">
        <v>1898</v>
      </c>
      <c r="S629" s="1" t="s">
        <v>1898</v>
      </c>
      <c r="T629" s="34" t="s">
        <v>72</v>
      </c>
      <c r="U629" s="1" t="s">
        <v>3190</v>
      </c>
      <c r="V629" s="1" t="s">
        <v>80</v>
      </c>
      <c r="W629" s="1" t="s">
        <v>778</v>
      </c>
      <c r="X629" s="1" t="s">
        <v>779</v>
      </c>
      <c r="Y629" s="1" t="s">
        <v>780</v>
      </c>
      <c r="Z629" s="1" t="s">
        <v>84</v>
      </c>
      <c r="AA629" s="1" t="s">
        <v>72</v>
      </c>
      <c r="AB629" s="1" t="s">
        <v>140</v>
      </c>
      <c r="AC629" s="1" t="s">
        <v>140</v>
      </c>
      <c r="AD629" s="1" t="s">
        <v>87</v>
      </c>
      <c r="AE629" s="1">
        <v>42</v>
      </c>
      <c r="AF629" s="1" t="s">
        <v>88</v>
      </c>
      <c r="AG629" s="1">
        <v>5.0999999999999996</v>
      </c>
      <c r="AH629" s="1" t="s">
        <v>299</v>
      </c>
      <c r="AI629" s="1" t="s">
        <v>90</v>
      </c>
      <c r="AJ629" s="1" t="s">
        <v>91</v>
      </c>
      <c r="AK629" s="1" t="s">
        <v>92</v>
      </c>
      <c r="AL629" s="1" t="s">
        <v>72</v>
      </c>
      <c r="AM629" s="1" t="s">
        <v>254</v>
      </c>
      <c r="AN629" s="1" t="s">
        <v>72</v>
      </c>
      <c r="AO629" s="45" t="s">
        <v>3191</v>
      </c>
      <c r="AP629" s="1" t="s">
        <v>72</v>
      </c>
      <c r="AQ629" s="1" t="s">
        <v>72</v>
      </c>
      <c r="AR629" s="1" t="s">
        <v>220</v>
      </c>
      <c r="AS629" s="1" t="s">
        <v>72</v>
      </c>
      <c r="AT629" s="1" t="s">
        <v>72</v>
      </c>
      <c r="AU629" s="3">
        <v>44832</v>
      </c>
      <c r="AV629" s="4">
        <v>0.90763888888888899</v>
      </c>
      <c r="AW629" s="4">
        <v>0.97916666666666663</v>
      </c>
      <c r="AX629" s="4">
        <f t="shared" si="62"/>
        <v>7.1527777777777635E-2</v>
      </c>
      <c r="AY629" s="4">
        <f t="shared" si="63"/>
        <v>7.638888888888884E-2</v>
      </c>
      <c r="AZ629" s="4">
        <f t="shared" si="64"/>
        <v>0.4375</v>
      </c>
      <c r="BA629" s="1" t="s">
        <v>3192</v>
      </c>
      <c r="BB629" s="1" t="s">
        <v>3192</v>
      </c>
      <c r="BC629" s="1" t="s">
        <v>1675</v>
      </c>
      <c r="BD629" s="1">
        <v>15</v>
      </c>
      <c r="BE629" s="1" t="s">
        <v>742</v>
      </c>
      <c r="BF629" s="1" t="s">
        <v>75</v>
      </c>
      <c r="BG629" s="1" t="s">
        <v>75</v>
      </c>
      <c r="BH629" s="1" t="s">
        <v>88</v>
      </c>
      <c r="BI629" s="1" t="s">
        <v>72</v>
      </c>
      <c r="BJ629" s="1" t="s">
        <v>72</v>
      </c>
      <c r="BK629" s="1" t="s">
        <v>3193</v>
      </c>
      <c r="BL629" s="1" t="s">
        <v>3194</v>
      </c>
      <c r="BM629" s="1">
        <v>83</v>
      </c>
      <c r="BN629" s="1" t="s">
        <v>72</v>
      </c>
      <c r="BO629" s="1" t="s">
        <v>72</v>
      </c>
      <c r="BP629" s="1" t="s">
        <v>72</v>
      </c>
      <c r="BQ629" s="1" t="s">
        <v>72</v>
      </c>
      <c r="BR629" s="1"/>
    </row>
    <row r="630" spans="1:70" ht="20.45" customHeight="1">
      <c r="A630" s="1" t="s">
        <v>3195</v>
      </c>
      <c r="B630" s="1">
        <v>220227</v>
      </c>
      <c r="C630" s="1" t="s">
        <v>71</v>
      </c>
      <c r="D630" s="3">
        <v>44832</v>
      </c>
      <c r="E630" s="4">
        <v>0.54166666666666663</v>
      </c>
      <c r="F630" s="5">
        <v>44805</v>
      </c>
      <c r="G630" s="3">
        <v>44832</v>
      </c>
      <c r="H630" s="4">
        <v>0.90277777777777779</v>
      </c>
      <c r="I630" s="4">
        <f t="shared" si="61"/>
        <v>0.36111111111111116</v>
      </c>
      <c r="J630" s="1">
        <v>15</v>
      </c>
      <c r="K630" s="1" t="s">
        <v>1896</v>
      </c>
      <c r="L630" s="1" t="s">
        <v>3189</v>
      </c>
      <c r="M630" s="1" t="s">
        <v>75</v>
      </c>
      <c r="N630" s="1" t="s">
        <v>1915</v>
      </c>
      <c r="O630" s="1" t="s">
        <v>77</v>
      </c>
      <c r="P630" s="1" t="s">
        <v>78</v>
      </c>
      <c r="Q630" s="1" t="s">
        <v>78</v>
      </c>
      <c r="R630" s="1" t="s">
        <v>1898</v>
      </c>
      <c r="S630" s="1" t="s">
        <v>1898</v>
      </c>
      <c r="T630" s="34" t="s">
        <v>72</v>
      </c>
      <c r="U630" s="75" t="s">
        <v>72</v>
      </c>
      <c r="V630" s="1" t="s">
        <v>80</v>
      </c>
      <c r="W630" s="1" t="s">
        <v>778</v>
      </c>
      <c r="X630" s="1" t="s">
        <v>779</v>
      </c>
      <c r="Y630" s="1" t="s">
        <v>780</v>
      </c>
      <c r="Z630" s="1" t="s">
        <v>84</v>
      </c>
      <c r="AA630" s="1" t="s">
        <v>72</v>
      </c>
      <c r="AB630" s="1" t="s">
        <v>140</v>
      </c>
      <c r="AC630" s="1" t="s">
        <v>140</v>
      </c>
      <c r="AD630" s="1" t="s">
        <v>87</v>
      </c>
      <c r="AE630" s="1">
        <v>42</v>
      </c>
      <c r="AF630" s="1" t="s">
        <v>88</v>
      </c>
      <c r="AG630" s="1">
        <v>5.0999999999999996</v>
      </c>
      <c r="AH630" s="1" t="s">
        <v>299</v>
      </c>
      <c r="AI630" s="1" t="s">
        <v>90</v>
      </c>
      <c r="AJ630" s="1" t="s">
        <v>91</v>
      </c>
      <c r="AK630" s="1" t="s">
        <v>92</v>
      </c>
      <c r="AL630" s="1" t="s">
        <v>72</v>
      </c>
      <c r="AM630" s="1" t="s">
        <v>254</v>
      </c>
      <c r="AN630" s="1" t="s">
        <v>72</v>
      </c>
      <c r="AO630" s="47" t="s">
        <v>3191</v>
      </c>
      <c r="AP630" s="1" t="s">
        <v>72</v>
      </c>
      <c r="AQ630" s="1" t="s">
        <v>72</v>
      </c>
      <c r="AR630" s="1" t="s">
        <v>220</v>
      </c>
      <c r="AS630" s="1" t="s">
        <v>72</v>
      </c>
      <c r="AT630" s="1" t="s">
        <v>72</v>
      </c>
      <c r="AU630" s="3">
        <v>44832</v>
      </c>
      <c r="AV630" s="4">
        <v>0.90763888888888899</v>
      </c>
      <c r="AW630" s="4">
        <v>0.97916666666666663</v>
      </c>
      <c r="AX630" s="4">
        <f t="shared" si="62"/>
        <v>7.1527777777777635E-2</v>
      </c>
      <c r="AY630" s="4">
        <f t="shared" si="63"/>
        <v>7.638888888888884E-2</v>
      </c>
      <c r="AZ630" s="4">
        <f t="shared" si="64"/>
        <v>0.4375</v>
      </c>
      <c r="BA630" s="1" t="s">
        <v>3192</v>
      </c>
      <c r="BB630" s="1" t="s">
        <v>3192</v>
      </c>
      <c r="BC630" s="1" t="s">
        <v>1675</v>
      </c>
      <c r="BD630" s="1">
        <v>15</v>
      </c>
      <c r="BE630" s="1" t="s">
        <v>742</v>
      </c>
      <c r="BF630" s="1" t="s">
        <v>75</v>
      </c>
      <c r="BG630" s="1" t="s">
        <v>75</v>
      </c>
      <c r="BH630" s="1" t="s">
        <v>88</v>
      </c>
      <c r="BI630" s="1" t="s">
        <v>96</v>
      </c>
      <c r="BJ630" s="1" t="s">
        <v>72</v>
      </c>
      <c r="BK630" s="1" t="s">
        <v>72</v>
      </c>
      <c r="BL630" s="1" t="s">
        <v>3196</v>
      </c>
      <c r="BM630" s="1">
        <v>8</v>
      </c>
      <c r="BN630" s="1" t="s">
        <v>72</v>
      </c>
      <c r="BO630" s="1" t="s">
        <v>72</v>
      </c>
      <c r="BP630" s="1" t="s">
        <v>72</v>
      </c>
      <c r="BQ630" s="21" t="s">
        <v>99</v>
      </c>
      <c r="BR630" s="21" t="s">
        <v>100</v>
      </c>
    </row>
    <row r="631" spans="1:70" ht="20.45" customHeight="1">
      <c r="A631" s="1">
        <v>220228</v>
      </c>
      <c r="B631" s="1">
        <v>220228</v>
      </c>
      <c r="C631" s="1" t="s">
        <v>71</v>
      </c>
      <c r="D631" s="3">
        <v>44834</v>
      </c>
      <c r="E631" s="4">
        <v>0.61111111111111105</v>
      </c>
      <c r="F631" s="5">
        <v>44805</v>
      </c>
      <c r="G631" s="3">
        <v>44834</v>
      </c>
      <c r="H631" s="4">
        <v>0.71250000000000002</v>
      </c>
      <c r="I631" s="4">
        <f t="shared" si="61"/>
        <v>0.10138888888888897</v>
      </c>
      <c r="J631" s="1">
        <v>10</v>
      </c>
      <c r="K631" s="1" t="s">
        <v>1951</v>
      </c>
      <c r="L631" s="1" t="s">
        <v>3197</v>
      </c>
      <c r="M631" s="1" t="s">
        <v>75</v>
      </c>
      <c r="N631" s="1" t="s">
        <v>170</v>
      </c>
      <c r="O631" s="1" t="s">
        <v>473</v>
      </c>
      <c r="P631" s="1" t="s">
        <v>172</v>
      </c>
      <c r="Q631" s="1" t="s">
        <v>78</v>
      </c>
      <c r="R631" s="1" t="s">
        <v>1927</v>
      </c>
      <c r="S631" s="1" t="s">
        <v>1927</v>
      </c>
      <c r="T631" s="1" t="s">
        <v>3198</v>
      </c>
      <c r="U631" s="75" t="s">
        <v>72</v>
      </c>
      <c r="V631" s="1" t="s">
        <v>1900</v>
      </c>
      <c r="W631" s="1" t="s">
        <v>1953</v>
      </c>
      <c r="X631" s="1" t="s">
        <v>1953</v>
      </c>
      <c r="Y631" s="1" t="s">
        <v>1954</v>
      </c>
      <c r="Z631" s="1" t="s">
        <v>84</v>
      </c>
      <c r="AA631" s="1" t="s">
        <v>72</v>
      </c>
      <c r="AB631" s="1" t="s">
        <v>140</v>
      </c>
      <c r="AC631" s="1" t="s">
        <v>181</v>
      </c>
      <c r="AD631" s="1" t="s">
        <v>126</v>
      </c>
      <c r="AE631" s="1">
        <v>66</v>
      </c>
      <c r="AF631" s="1" t="s">
        <v>88</v>
      </c>
      <c r="AG631" s="1">
        <v>4.2</v>
      </c>
      <c r="AH631" s="1" t="s">
        <v>954</v>
      </c>
      <c r="AI631" s="1" t="s">
        <v>90</v>
      </c>
      <c r="AJ631" s="1" t="s">
        <v>91</v>
      </c>
      <c r="AK631" s="1" t="s">
        <v>92</v>
      </c>
      <c r="AL631" s="1" t="s">
        <v>72</v>
      </c>
      <c r="AM631" s="1" t="s">
        <v>72</v>
      </c>
      <c r="AN631" s="1" t="s">
        <v>72</v>
      </c>
      <c r="AO631" s="1" t="s">
        <v>72</v>
      </c>
      <c r="AP631" s="1" t="s">
        <v>72</v>
      </c>
      <c r="AQ631" s="1" t="s">
        <v>72</v>
      </c>
      <c r="AR631" s="1" t="s">
        <v>72</v>
      </c>
      <c r="AS631" s="1" t="s">
        <v>72</v>
      </c>
      <c r="AT631" s="1" t="s">
        <v>72</v>
      </c>
      <c r="AU631" s="3">
        <v>44834</v>
      </c>
      <c r="AV631" s="4">
        <v>0.73263888888888884</v>
      </c>
      <c r="AW631" s="4" t="s">
        <v>72</v>
      </c>
      <c r="AX631" s="4" t="s">
        <v>72</v>
      </c>
      <c r="AY631" s="4" t="s">
        <v>72</v>
      </c>
      <c r="AZ631" s="6" t="s">
        <v>72</v>
      </c>
      <c r="BA631" s="1" t="s">
        <v>3199</v>
      </c>
      <c r="BB631" s="1" t="s">
        <v>3199</v>
      </c>
      <c r="BC631" s="1" t="s">
        <v>72</v>
      </c>
      <c r="BD631" s="1">
        <v>15</v>
      </c>
      <c r="BE631" s="1" t="s">
        <v>3149</v>
      </c>
      <c r="BF631" s="1" t="s">
        <v>88</v>
      </c>
      <c r="BG631" s="1" t="s">
        <v>88</v>
      </c>
      <c r="BH631" s="1" t="s">
        <v>88</v>
      </c>
      <c r="BI631" s="1" t="s">
        <v>79</v>
      </c>
      <c r="BJ631" s="1" t="s">
        <v>72</v>
      </c>
      <c r="BK631" s="6" t="s">
        <v>72</v>
      </c>
      <c r="BL631" s="6" t="s">
        <v>72</v>
      </c>
      <c r="BM631" s="6" t="s">
        <v>72</v>
      </c>
      <c r="BN631" s="6" t="s">
        <v>72</v>
      </c>
      <c r="BO631" s="6" t="s">
        <v>72</v>
      </c>
      <c r="BP631" s="6" t="s">
        <v>72</v>
      </c>
      <c r="BQ631" s="1" t="s">
        <v>160</v>
      </c>
      <c r="BR631" s="1"/>
    </row>
    <row r="632" spans="1:70" ht="20.45" customHeight="1">
      <c r="A632" s="1">
        <v>220229</v>
      </c>
      <c r="B632" s="1">
        <v>220229</v>
      </c>
      <c r="C632" s="1" t="s">
        <v>71</v>
      </c>
      <c r="D632" s="3">
        <v>44837</v>
      </c>
      <c r="E632" s="4">
        <v>0.49027777777777781</v>
      </c>
      <c r="F632" s="5">
        <v>44835</v>
      </c>
      <c r="G632" s="3">
        <v>44837</v>
      </c>
      <c r="H632" s="4">
        <v>0.5708333333333333</v>
      </c>
      <c r="I632" s="4">
        <f t="shared" si="61"/>
        <v>8.0555555555555491E-2</v>
      </c>
      <c r="J632" s="1">
        <v>6</v>
      </c>
      <c r="K632" s="1" t="s">
        <v>1896</v>
      </c>
      <c r="L632" s="1" t="s">
        <v>3200</v>
      </c>
      <c r="M632" s="1" t="s">
        <v>75</v>
      </c>
      <c r="N632" s="1" t="s">
        <v>170</v>
      </c>
      <c r="O632" s="1" t="s">
        <v>473</v>
      </c>
      <c r="P632" s="1" t="s">
        <v>172</v>
      </c>
      <c r="Q632" s="1" t="s">
        <v>78</v>
      </c>
      <c r="R632" s="1" t="s">
        <v>1927</v>
      </c>
      <c r="S632" s="1" t="s">
        <v>1927</v>
      </c>
      <c r="T632" s="1" t="s">
        <v>3201</v>
      </c>
      <c r="U632" s="75" t="s">
        <v>72</v>
      </c>
      <c r="V632" s="1" t="s">
        <v>2306</v>
      </c>
      <c r="W632" s="1" t="s">
        <v>2307</v>
      </c>
      <c r="X632" s="1" t="s">
        <v>2307</v>
      </c>
      <c r="Y632" s="1" t="s">
        <v>2926</v>
      </c>
      <c r="Z632" s="1" t="s">
        <v>291</v>
      </c>
      <c r="AA632" s="1" t="s">
        <v>72</v>
      </c>
      <c r="AB632" s="1" t="s">
        <v>3202</v>
      </c>
      <c r="AC632" s="1" t="s">
        <v>3202</v>
      </c>
      <c r="AD632" s="1" t="s">
        <v>126</v>
      </c>
      <c r="AE632" s="1">
        <v>49</v>
      </c>
      <c r="AF632" s="1" t="s">
        <v>88</v>
      </c>
      <c r="AG632" s="1">
        <v>5.4</v>
      </c>
      <c r="AH632" s="1" t="s">
        <v>2344</v>
      </c>
      <c r="AI632" s="1" t="s">
        <v>90</v>
      </c>
      <c r="AJ632" s="1" t="s">
        <v>3203</v>
      </c>
      <c r="AK632" s="1" t="s">
        <v>216</v>
      </c>
      <c r="AL632" s="1" t="s">
        <v>72</v>
      </c>
      <c r="AM632" s="1" t="s">
        <v>72</v>
      </c>
      <c r="AN632" s="1" t="s">
        <v>72</v>
      </c>
      <c r="AO632" s="1" t="s">
        <v>72</v>
      </c>
      <c r="AP632" s="1" t="s">
        <v>72</v>
      </c>
      <c r="AQ632" s="1" t="s">
        <v>72</v>
      </c>
      <c r="AR632" s="1" t="s">
        <v>72</v>
      </c>
      <c r="AS632" s="1" t="s">
        <v>72</v>
      </c>
      <c r="AT632" s="1" t="s">
        <v>72</v>
      </c>
      <c r="AU632" s="3">
        <v>44837</v>
      </c>
      <c r="AV632" s="4">
        <v>0.59375</v>
      </c>
      <c r="AW632" s="4" t="s">
        <v>72</v>
      </c>
      <c r="AX632" s="4" t="s">
        <v>72</v>
      </c>
      <c r="AY632" s="4" t="s">
        <v>72</v>
      </c>
      <c r="AZ632" s="6" t="s">
        <v>72</v>
      </c>
      <c r="BA632" s="1" t="s">
        <v>3204</v>
      </c>
      <c r="BB632" s="1" t="s">
        <v>3204</v>
      </c>
      <c r="BC632" s="1" t="s">
        <v>72</v>
      </c>
      <c r="BD632" s="1">
        <v>15</v>
      </c>
      <c r="BE632" s="1" t="s">
        <v>3205</v>
      </c>
      <c r="BF632" s="1" t="s">
        <v>88</v>
      </c>
      <c r="BG632" s="1" t="s">
        <v>88</v>
      </c>
      <c r="BH632" s="1" t="s">
        <v>88</v>
      </c>
      <c r="BI632" s="1" t="s">
        <v>79</v>
      </c>
      <c r="BJ632" s="1" t="s">
        <v>72</v>
      </c>
      <c r="BK632" s="6" t="s">
        <v>72</v>
      </c>
      <c r="BL632" s="6" t="s">
        <v>72</v>
      </c>
      <c r="BM632" s="6" t="s">
        <v>72</v>
      </c>
      <c r="BN632" s="6" t="s">
        <v>72</v>
      </c>
      <c r="BO632" s="6" t="s">
        <v>72</v>
      </c>
      <c r="BP632" s="6" t="s">
        <v>72</v>
      </c>
      <c r="BQ632" s="1" t="s">
        <v>160</v>
      </c>
      <c r="BR632" s="1"/>
    </row>
    <row r="633" spans="1:70" ht="20.45" customHeight="1">
      <c r="A633" s="1" t="s">
        <v>3206</v>
      </c>
      <c r="B633" s="1">
        <v>220230</v>
      </c>
      <c r="C633" s="1" t="s">
        <v>497</v>
      </c>
      <c r="D633" s="3">
        <v>44838</v>
      </c>
      <c r="E633" s="4">
        <v>0.52083333333333337</v>
      </c>
      <c r="F633" s="5">
        <v>44835</v>
      </c>
      <c r="G633" s="3">
        <v>44838</v>
      </c>
      <c r="H633" s="4">
        <v>0.8618055555555556</v>
      </c>
      <c r="I633" s="4">
        <f t="shared" si="61"/>
        <v>0.34097222222222223</v>
      </c>
      <c r="J633" s="1">
        <v>10</v>
      </c>
      <c r="K633" s="1" t="s">
        <v>1896</v>
      </c>
      <c r="L633" s="1" t="s">
        <v>3207</v>
      </c>
      <c r="M633" s="1" t="s">
        <v>75</v>
      </c>
      <c r="N633" s="1" t="s">
        <v>1582</v>
      </c>
      <c r="O633" s="1" t="s">
        <v>497</v>
      </c>
      <c r="P633" s="1" t="s">
        <v>78</v>
      </c>
      <c r="Q633" s="1" t="s">
        <v>78</v>
      </c>
      <c r="R633" s="1" t="s">
        <v>1898</v>
      </c>
      <c r="S633" s="1" t="s">
        <v>1898</v>
      </c>
      <c r="T633" s="34" t="s">
        <v>72</v>
      </c>
      <c r="U633" s="1" t="s">
        <v>3208</v>
      </c>
      <c r="V633" s="1" t="s">
        <v>80</v>
      </c>
      <c r="W633" s="1" t="s">
        <v>778</v>
      </c>
      <c r="X633" s="1" t="s">
        <v>779</v>
      </c>
      <c r="Y633" s="1" t="s">
        <v>780</v>
      </c>
      <c r="Z633" s="1" t="s">
        <v>84</v>
      </c>
      <c r="AA633" s="1" t="s">
        <v>72</v>
      </c>
      <c r="AB633" s="1" t="s">
        <v>140</v>
      </c>
      <c r="AC633" s="1" t="s">
        <v>140</v>
      </c>
      <c r="AD633" s="1" t="s">
        <v>87</v>
      </c>
      <c r="AE633" s="1">
        <v>46</v>
      </c>
      <c r="AF633" s="1" t="s">
        <v>88</v>
      </c>
      <c r="AG633" s="1">
        <v>7.4</v>
      </c>
      <c r="AH633" s="1" t="s">
        <v>414</v>
      </c>
      <c r="AI633" s="1" t="s">
        <v>90</v>
      </c>
      <c r="AJ633" s="1" t="s">
        <v>91</v>
      </c>
      <c r="AK633" s="1" t="s">
        <v>92</v>
      </c>
      <c r="AL633" s="1" t="s">
        <v>72</v>
      </c>
      <c r="AM633" s="1" t="s">
        <v>217</v>
      </c>
      <c r="AN633" s="1" t="s">
        <v>72</v>
      </c>
      <c r="AO633" s="1" t="s">
        <v>2895</v>
      </c>
      <c r="AP633" s="1" t="s">
        <v>72</v>
      </c>
      <c r="AQ633" s="1" t="s">
        <v>72</v>
      </c>
      <c r="AR633" s="1" t="s">
        <v>220</v>
      </c>
      <c r="AS633" s="1" t="s">
        <v>72</v>
      </c>
      <c r="AT633" s="1" t="s">
        <v>72</v>
      </c>
      <c r="AU633" s="3">
        <v>44838</v>
      </c>
      <c r="AV633" s="4">
        <v>0.89583333333333337</v>
      </c>
      <c r="AW633" s="4">
        <v>0.94097222222222221</v>
      </c>
      <c r="AX633" s="4">
        <f t="shared" ref="AX633:AX634" si="65">AW633-AV633</f>
        <v>4.513888888888884E-2</v>
      </c>
      <c r="AY633" s="4">
        <f>AW633-H633</f>
        <v>7.9166666666666607E-2</v>
      </c>
      <c r="AZ633" s="4">
        <f>AW633-E633</f>
        <v>0.42013888888888884</v>
      </c>
      <c r="BA633" s="1" t="s">
        <v>3209</v>
      </c>
      <c r="BB633" s="1" t="s">
        <v>3209</v>
      </c>
      <c r="BC633" s="1" t="s">
        <v>1675</v>
      </c>
      <c r="BD633" s="1">
        <v>15</v>
      </c>
      <c r="BE633" s="1" t="s">
        <v>742</v>
      </c>
      <c r="BF633" s="1" t="s">
        <v>75</v>
      </c>
      <c r="BG633" s="1" t="s">
        <v>75</v>
      </c>
      <c r="BH633" s="1" t="s">
        <v>88</v>
      </c>
      <c r="BI633" s="1" t="s">
        <v>79</v>
      </c>
      <c r="BJ633" s="1" t="s">
        <v>707</v>
      </c>
      <c r="BK633" s="1" t="s">
        <v>3193</v>
      </c>
      <c r="BL633" s="1" t="s">
        <v>3194</v>
      </c>
      <c r="BM633" s="1">
        <v>75</v>
      </c>
      <c r="BN633" s="1" t="s">
        <v>72</v>
      </c>
      <c r="BO633" s="1" t="s">
        <v>72</v>
      </c>
      <c r="BP633" s="1" t="s">
        <v>72</v>
      </c>
      <c r="BQ633" s="1" t="s">
        <v>160</v>
      </c>
      <c r="BR633" s="1"/>
    </row>
    <row r="634" spans="1:70" ht="20.45" customHeight="1">
      <c r="A634" s="1" t="s">
        <v>3210</v>
      </c>
      <c r="B634" s="1">
        <v>220231</v>
      </c>
      <c r="C634" s="1" t="s">
        <v>497</v>
      </c>
      <c r="D634" s="3">
        <v>44841</v>
      </c>
      <c r="E634" s="4">
        <v>0.50972222222222219</v>
      </c>
      <c r="F634" s="5">
        <v>44835</v>
      </c>
      <c r="G634" s="3">
        <v>44841</v>
      </c>
      <c r="H634" s="4">
        <v>0.5625</v>
      </c>
      <c r="I634" s="4">
        <f t="shared" si="61"/>
        <v>5.2777777777777812E-2</v>
      </c>
      <c r="J634" s="1">
        <v>24</v>
      </c>
      <c r="K634" s="1" t="s">
        <v>1896</v>
      </c>
      <c r="L634" s="1" t="s">
        <v>3211</v>
      </c>
      <c r="M634" s="1" t="s">
        <v>75</v>
      </c>
      <c r="N634" s="1" t="s">
        <v>1582</v>
      </c>
      <c r="O634" s="1" t="s">
        <v>497</v>
      </c>
      <c r="P634" s="1" t="s">
        <v>78</v>
      </c>
      <c r="Q634" s="1" t="s">
        <v>78</v>
      </c>
      <c r="R634" s="1" t="s">
        <v>1898</v>
      </c>
      <c r="S634" s="1" t="s">
        <v>1898</v>
      </c>
      <c r="T634" s="34" t="s">
        <v>72</v>
      </c>
      <c r="U634" s="1" t="s">
        <v>3212</v>
      </c>
      <c r="V634" s="1" t="s">
        <v>2306</v>
      </c>
      <c r="W634" s="1" t="s">
        <v>2307</v>
      </c>
      <c r="X634" s="1" t="s">
        <v>2307</v>
      </c>
      <c r="Y634" s="1" t="s">
        <v>2363</v>
      </c>
      <c r="Z634" s="1" t="s">
        <v>84</v>
      </c>
      <c r="AA634" s="1" t="s">
        <v>72</v>
      </c>
      <c r="AB634" s="1" t="s">
        <v>323</v>
      </c>
      <c r="AC634" s="1" t="s">
        <v>3213</v>
      </c>
      <c r="AD634" s="1" t="s">
        <v>126</v>
      </c>
      <c r="AE634" s="1">
        <v>67</v>
      </c>
      <c r="AF634" s="1" t="s">
        <v>88</v>
      </c>
      <c r="AG634" s="1">
        <v>5.0999999999999996</v>
      </c>
      <c r="AH634" s="1" t="s">
        <v>299</v>
      </c>
      <c r="AI634" s="1" t="s">
        <v>90</v>
      </c>
      <c r="AJ634" s="1" t="s">
        <v>91</v>
      </c>
      <c r="AK634" s="1" t="s">
        <v>92</v>
      </c>
      <c r="AL634" s="1" t="s">
        <v>72</v>
      </c>
      <c r="AM634" s="1" t="s">
        <v>254</v>
      </c>
      <c r="AN634" s="1">
        <v>4</v>
      </c>
      <c r="AO634" s="1" t="s">
        <v>3214</v>
      </c>
      <c r="AP634" s="1" t="s">
        <v>72</v>
      </c>
      <c r="AQ634" s="1" t="s">
        <v>72</v>
      </c>
      <c r="AR634" s="21" t="s">
        <v>3215</v>
      </c>
      <c r="AS634" s="1" t="s">
        <v>72</v>
      </c>
      <c r="AT634" s="1" t="s">
        <v>72</v>
      </c>
      <c r="AU634" s="3">
        <v>44841</v>
      </c>
      <c r="AV634" s="4">
        <v>0.57638888888888895</v>
      </c>
      <c r="AW634" s="4">
        <v>0.66319444444444442</v>
      </c>
      <c r="AX634" s="4">
        <f t="shared" si="65"/>
        <v>8.6805555555555469E-2</v>
      </c>
      <c r="AY634" s="4">
        <f>AW634-H634</f>
        <v>0.10069444444444442</v>
      </c>
      <c r="AZ634" s="4">
        <f>AW634-E634</f>
        <v>0.15347222222222223</v>
      </c>
      <c r="BA634" s="1" t="s">
        <v>3216</v>
      </c>
      <c r="BB634" s="1" t="s">
        <v>3216</v>
      </c>
      <c r="BC634" s="1" t="s">
        <v>1675</v>
      </c>
      <c r="BD634" s="1">
        <v>4</v>
      </c>
      <c r="BE634" s="1" t="s">
        <v>1398</v>
      </c>
      <c r="BF634" s="1" t="s">
        <v>75</v>
      </c>
      <c r="BG634" s="1" t="s">
        <v>75</v>
      </c>
      <c r="BH634" s="1" t="s">
        <v>88</v>
      </c>
      <c r="BI634" s="1" t="s">
        <v>72</v>
      </c>
      <c r="BJ634" s="1" t="s">
        <v>72</v>
      </c>
      <c r="BK634" s="1" t="s">
        <v>3193</v>
      </c>
      <c r="BL634" s="1" t="s">
        <v>3194</v>
      </c>
      <c r="BM634" s="1">
        <v>67</v>
      </c>
      <c r="BN634" s="1" t="s">
        <v>72</v>
      </c>
      <c r="BO634" s="1" t="s">
        <v>72</v>
      </c>
      <c r="BP634" s="1" t="s">
        <v>72</v>
      </c>
      <c r="BQ634" s="1" t="s">
        <v>72</v>
      </c>
      <c r="BR634" s="1"/>
    </row>
    <row r="635" spans="1:70" ht="20.45" customHeight="1">
      <c r="A635" s="1">
        <v>220232</v>
      </c>
      <c r="B635" s="1">
        <v>220232</v>
      </c>
      <c r="C635" s="1" t="s">
        <v>71</v>
      </c>
      <c r="D635" s="3">
        <v>44845</v>
      </c>
      <c r="E635" s="4">
        <v>0.52777777777777779</v>
      </c>
      <c r="F635" s="5">
        <v>44835</v>
      </c>
      <c r="G635" s="3">
        <v>44845</v>
      </c>
      <c r="H635" s="4">
        <v>0.89583333333333337</v>
      </c>
      <c r="I635" s="4">
        <f t="shared" si="61"/>
        <v>0.36805555555555558</v>
      </c>
      <c r="J635" s="1">
        <v>15</v>
      </c>
      <c r="K635" s="1" t="s">
        <v>1896</v>
      </c>
      <c r="L635" s="1" t="s">
        <v>3217</v>
      </c>
      <c r="M635" s="1" t="s">
        <v>75</v>
      </c>
      <c r="N635" s="1" t="s">
        <v>170</v>
      </c>
      <c r="O635" s="1" t="s">
        <v>473</v>
      </c>
      <c r="P635" s="1" t="s">
        <v>172</v>
      </c>
      <c r="Q635" s="1" t="s">
        <v>78</v>
      </c>
      <c r="R635" s="1" t="s">
        <v>1927</v>
      </c>
      <c r="S635" s="1" t="s">
        <v>1927</v>
      </c>
      <c r="T635" s="1" t="s">
        <v>3218</v>
      </c>
      <c r="U635" s="75" t="s">
        <v>72</v>
      </c>
      <c r="V635" s="1" t="s">
        <v>80</v>
      </c>
      <c r="W635" s="1" t="s">
        <v>778</v>
      </c>
      <c r="X635" s="1" t="s">
        <v>779</v>
      </c>
      <c r="Y635" s="1" t="s">
        <v>780</v>
      </c>
      <c r="Z635" s="1" t="s">
        <v>84</v>
      </c>
      <c r="AA635" s="1" t="s">
        <v>72</v>
      </c>
      <c r="AB635" s="1" t="s">
        <v>140</v>
      </c>
      <c r="AC635" s="1" t="s">
        <v>140</v>
      </c>
      <c r="AD635" s="1" t="s">
        <v>126</v>
      </c>
      <c r="AE635" s="1">
        <v>56</v>
      </c>
      <c r="AF635" s="1" t="s">
        <v>88</v>
      </c>
      <c r="AG635" s="1">
        <v>5.3</v>
      </c>
      <c r="AH635" s="1" t="s">
        <v>2344</v>
      </c>
      <c r="AI635" s="1" t="s">
        <v>90</v>
      </c>
      <c r="AJ635" s="1" t="s">
        <v>91</v>
      </c>
      <c r="AK635" s="1" t="s">
        <v>92</v>
      </c>
      <c r="AL635" s="1" t="s">
        <v>72</v>
      </c>
      <c r="AM635" s="1" t="s">
        <v>254</v>
      </c>
      <c r="AN635" s="1" t="s">
        <v>72</v>
      </c>
      <c r="AO635" s="1" t="s">
        <v>1274</v>
      </c>
      <c r="AP635" s="1" t="s">
        <v>72</v>
      </c>
      <c r="AQ635" s="1" t="s">
        <v>72</v>
      </c>
      <c r="AR635" s="1" t="s">
        <v>220</v>
      </c>
      <c r="AS635" s="1" t="s">
        <v>72</v>
      </c>
      <c r="AT635" s="1" t="s">
        <v>72</v>
      </c>
      <c r="AU635" s="3">
        <v>44845</v>
      </c>
      <c r="AV635" s="4">
        <v>0.91319444444444453</v>
      </c>
      <c r="AW635" s="4" t="s">
        <v>72</v>
      </c>
      <c r="AX635" s="4" t="s">
        <v>72</v>
      </c>
      <c r="AY635" s="4" t="s">
        <v>72</v>
      </c>
      <c r="AZ635" s="6" t="s">
        <v>72</v>
      </c>
      <c r="BA635" s="1" t="s">
        <v>3219</v>
      </c>
      <c r="BB635" s="1" t="s">
        <v>3219</v>
      </c>
      <c r="BC635" s="1" t="s">
        <v>72</v>
      </c>
      <c r="BD635" s="1">
        <v>4</v>
      </c>
      <c r="BE635" s="1" t="s">
        <v>3205</v>
      </c>
      <c r="BF635" s="1" t="s">
        <v>88</v>
      </c>
      <c r="BG635" s="1" t="s">
        <v>88</v>
      </c>
      <c r="BH635" s="1" t="s">
        <v>88</v>
      </c>
      <c r="BI635" s="1" t="s">
        <v>79</v>
      </c>
      <c r="BJ635" s="1" t="s">
        <v>2135</v>
      </c>
      <c r="BK635" s="6" t="s">
        <v>72</v>
      </c>
      <c r="BL635" s="6" t="s">
        <v>72</v>
      </c>
      <c r="BM635" s="6" t="s">
        <v>72</v>
      </c>
      <c r="BN635" s="6" t="s">
        <v>72</v>
      </c>
      <c r="BO635" s="6" t="s">
        <v>72</v>
      </c>
      <c r="BP635" s="6" t="s">
        <v>72</v>
      </c>
      <c r="BQ635" s="1" t="s">
        <v>160</v>
      </c>
      <c r="BR635" s="1"/>
    </row>
    <row r="636" spans="1:70" ht="20.45" customHeight="1">
      <c r="A636" s="1" t="s">
        <v>3220</v>
      </c>
      <c r="B636" s="1">
        <v>220233</v>
      </c>
      <c r="C636" s="1" t="s">
        <v>71</v>
      </c>
      <c r="D636" s="3">
        <v>44847</v>
      </c>
      <c r="E636" s="4">
        <v>0.52777777777777779</v>
      </c>
      <c r="F636" s="5">
        <v>44835</v>
      </c>
      <c r="G636" s="3">
        <v>44847</v>
      </c>
      <c r="H636" s="4">
        <v>0.62708333333333333</v>
      </c>
      <c r="I636" s="4">
        <f t="shared" si="61"/>
        <v>9.9305555555555536E-2</v>
      </c>
      <c r="J636" s="1">
        <v>54</v>
      </c>
      <c r="K636" s="1" t="s">
        <v>1896</v>
      </c>
      <c r="L636" s="1" t="s">
        <v>3221</v>
      </c>
      <c r="M636" s="1" t="s">
        <v>75</v>
      </c>
      <c r="N636" s="1" t="s">
        <v>1462</v>
      </c>
      <c r="O636" s="1" t="s">
        <v>77</v>
      </c>
      <c r="P636" s="1" t="s">
        <v>78</v>
      </c>
      <c r="Q636" s="1" t="s">
        <v>78</v>
      </c>
      <c r="R636" s="1" t="s">
        <v>1898</v>
      </c>
      <c r="S636" s="1" t="s">
        <v>1898</v>
      </c>
      <c r="T636" s="34" t="s">
        <v>72</v>
      </c>
      <c r="U636" s="1" t="s">
        <v>3222</v>
      </c>
      <c r="V636" s="1" t="s">
        <v>2306</v>
      </c>
      <c r="W636" s="1" t="s">
        <v>2307</v>
      </c>
      <c r="X636" s="1" t="s">
        <v>2307</v>
      </c>
      <c r="Y636" s="1" t="s">
        <v>2308</v>
      </c>
      <c r="Z636" s="1" t="s">
        <v>490</v>
      </c>
      <c r="AA636" s="1" t="s">
        <v>72</v>
      </c>
      <c r="AB636" s="1" t="s">
        <v>491</v>
      </c>
      <c r="AC636" s="1" t="s">
        <v>492</v>
      </c>
      <c r="AD636" s="1" t="s">
        <v>87</v>
      </c>
      <c r="AE636" s="1">
        <v>42</v>
      </c>
      <c r="AF636" s="1" t="s">
        <v>88</v>
      </c>
      <c r="AG636" s="1">
        <v>5.8</v>
      </c>
      <c r="AH636" s="1" t="s">
        <v>2344</v>
      </c>
      <c r="AI636" s="1" t="s">
        <v>90</v>
      </c>
      <c r="AJ636" s="1" t="s">
        <v>91</v>
      </c>
      <c r="AK636" s="1" t="s">
        <v>92</v>
      </c>
      <c r="AL636" s="1" t="s">
        <v>72</v>
      </c>
      <c r="AM636" s="1" t="s">
        <v>229</v>
      </c>
      <c r="AN636" s="1">
        <v>2</v>
      </c>
      <c r="AO636" s="1" t="s">
        <v>2629</v>
      </c>
      <c r="AP636" s="1" t="s">
        <v>72</v>
      </c>
      <c r="AQ636" s="1" t="s">
        <v>72</v>
      </c>
      <c r="AR636" s="1" t="s">
        <v>72</v>
      </c>
      <c r="AS636" s="1" t="s">
        <v>72</v>
      </c>
      <c r="AT636" s="1" t="s">
        <v>72</v>
      </c>
      <c r="AU636" s="3">
        <v>44847</v>
      </c>
      <c r="AV636" s="4">
        <v>0.66319444444444442</v>
      </c>
      <c r="AW636" s="4">
        <v>0.74652777777777779</v>
      </c>
      <c r="AX636" s="4">
        <f t="shared" ref="AX636" si="66">AW636-AV636</f>
        <v>8.333333333333337E-2</v>
      </c>
      <c r="AY636" s="4">
        <f>AW636-H636</f>
        <v>0.11944444444444446</v>
      </c>
      <c r="AZ636" s="4">
        <f>AW636-E636</f>
        <v>0.21875</v>
      </c>
      <c r="BA636" s="1" t="s">
        <v>1711</v>
      </c>
      <c r="BB636" s="1" t="s">
        <v>1711</v>
      </c>
      <c r="BC636" s="1" t="s">
        <v>1794</v>
      </c>
      <c r="BD636" s="1">
        <v>4</v>
      </c>
      <c r="BE636" s="1" t="s">
        <v>2694</v>
      </c>
      <c r="BF636" s="1" t="s">
        <v>75</v>
      </c>
      <c r="BG636" s="1" t="s">
        <v>88</v>
      </c>
      <c r="BH636" s="1" t="s">
        <v>88</v>
      </c>
      <c r="BI636" s="1" t="s">
        <v>96</v>
      </c>
      <c r="BJ636" s="1" t="s">
        <v>72</v>
      </c>
      <c r="BK636" s="1" t="s">
        <v>3187</v>
      </c>
      <c r="BL636" s="1" t="s">
        <v>3223</v>
      </c>
      <c r="BM636" s="1">
        <v>79</v>
      </c>
      <c r="BN636" s="1" t="s">
        <v>72</v>
      </c>
      <c r="BO636" s="1" t="s">
        <v>72</v>
      </c>
      <c r="BP636" s="1" t="s">
        <v>72</v>
      </c>
      <c r="BQ636" s="21" t="s">
        <v>99</v>
      </c>
      <c r="BR636" s="21" t="s">
        <v>100</v>
      </c>
    </row>
    <row r="637" spans="1:70" ht="20.45" customHeight="1">
      <c r="A637" s="1">
        <v>220234</v>
      </c>
      <c r="B637" s="1">
        <v>220234</v>
      </c>
      <c r="C637" s="1" t="s">
        <v>71</v>
      </c>
      <c r="D637" s="3">
        <v>44848</v>
      </c>
      <c r="E637" s="4">
        <v>0.49652777777777773</v>
      </c>
      <c r="F637" s="5">
        <v>44835</v>
      </c>
      <c r="G637" s="3">
        <v>44848</v>
      </c>
      <c r="H637" s="4">
        <v>0.55347222222222225</v>
      </c>
      <c r="I637" s="4">
        <f t="shared" si="61"/>
        <v>5.694444444444452E-2</v>
      </c>
      <c r="J637" s="1">
        <v>10</v>
      </c>
      <c r="K637" s="1" t="s">
        <v>1951</v>
      </c>
      <c r="L637" s="1" t="s">
        <v>3224</v>
      </c>
      <c r="M637" s="1" t="s">
        <v>75</v>
      </c>
      <c r="N637" s="1" t="s">
        <v>170</v>
      </c>
      <c r="O637" s="1" t="s">
        <v>473</v>
      </c>
      <c r="P637" s="1" t="s">
        <v>172</v>
      </c>
      <c r="Q637" s="1" t="s">
        <v>172</v>
      </c>
      <c r="R637" s="1" t="s">
        <v>1927</v>
      </c>
      <c r="S637" s="1" t="s">
        <v>1927</v>
      </c>
      <c r="T637" s="1" t="s">
        <v>3225</v>
      </c>
      <c r="U637" s="75" t="s">
        <v>72</v>
      </c>
      <c r="V637" s="1" t="s">
        <v>1900</v>
      </c>
      <c r="W637" s="1" t="s">
        <v>1953</v>
      </c>
      <c r="X637" s="1" t="s">
        <v>1953</v>
      </c>
      <c r="Y637" s="1" t="s">
        <v>1954</v>
      </c>
      <c r="Z637" s="1" t="s">
        <v>84</v>
      </c>
      <c r="AA637" s="1" t="s">
        <v>72</v>
      </c>
      <c r="AB637" s="1" t="s">
        <v>140</v>
      </c>
      <c r="AC637" s="1" t="s">
        <v>141</v>
      </c>
      <c r="AD637" s="1" t="s">
        <v>87</v>
      </c>
      <c r="AE637" s="1">
        <v>70</v>
      </c>
      <c r="AF637" s="1" t="s">
        <v>88</v>
      </c>
      <c r="AG637" s="1">
        <v>3.2</v>
      </c>
      <c r="AH637" s="1" t="s">
        <v>954</v>
      </c>
      <c r="AI637" s="1" t="s">
        <v>90</v>
      </c>
      <c r="AJ637" s="1" t="s">
        <v>91</v>
      </c>
      <c r="AK637" s="1" t="s">
        <v>92</v>
      </c>
      <c r="AL637" s="1" t="s">
        <v>72</v>
      </c>
      <c r="AM637" s="1" t="s">
        <v>72</v>
      </c>
      <c r="AN637" s="1" t="s">
        <v>72</v>
      </c>
      <c r="AO637" s="1" t="s">
        <v>72</v>
      </c>
      <c r="AP637" s="1" t="s">
        <v>72</v>
      </c>
      <c r="AQ637" s="1" t="s">
        <v>72</v>
      </c>
      <c r="AR637" s="1" t="s">
        <v>72</v>
      </c>
      <c r="AS637" s="1" t="s">
        <v>72</v>
      </c>
      <c r="AT637" s="1" t="s">
        <v>72</v>
      </c>
      <c r="AU637" s="3">
        <v>44848</v>
      </c>
      <c r="AV637" s="4">
        <v>0.57291666666666663</v>
      </c>
      <c r="AW637" s="4" t="s">
        <v>72</v>
      </c>
      <c r="AX637" s="4" t="s">
        <v>72</v>
      </c>
      <c r="AY637" s="4" t="s">
        <v>72</v>
      </c>
      <c r="AZ637" s="6" t="s">
        <v>72</v>
      </c>
      <c r="BA637" s="1" t="s">
        <v>1977</v>
      </c>
      <c r="BB637" s="1" t="s">
        <v>1977</v>
      </c>
      <c r="BC637" s="1" t="s">
        <v>1675</v>
      </c>
      <c r="BD637" s="1">
        <v>4</v>
      </c>
      <c r="BE637" s="1" t="s">
        <v>2294</v>
      </c>
      <c r="BF637" s="1" t="s">
        <v>88</v>
      </c>
      <c r="BG637" s="1" t="s">
        <v>88</v>
      </c>
      <c r="BH637" s="1" t="s">
        <v>88</v>
      </c>
      <c r="BI637" s="1" t="s">
        <v>79</v>
      </c>
      <c r="BJ637" s="1" t="s">
        <v>2140</v>
      </c>
      <c r="BK637" s="6" t="s">
        <v>72</v>
      </c>
      <c r="BL637" s="6" t="s">
        <v>72</v>
      </c>
      <c r="BM637" s="6" t="s">
        <v>72</v>
      </c>
      <c r="BN637" s="6" t="s">
        <v>72</v>
      </c>
      <c r="BO637" s="6" t="s">
        <v>72</v>
      </c>
      <c r="BP637" s="6" t="s">
        <v>72</v>
      </c>
      <c r="BQ637" s="1" t="s">
        <v>160</v>
      </c>
      <c r="BR637" s="1"/>
    </row>
    <row r="638" spans="1:70" ht="20.45" customHeight="1">
      <c r="A638" s="1" t="s">
        <v>3226</v>
      </c>
      <c r="B638" s="1">
        <v>220235</v>
      </c>
      <c r="C638" s="1" t="s">
        <v>71</v>
      </c>
      <c r="D638" s="3">
        <v>44851</v>
      </c>
      <c r="E638" s="4">
        <v>0.69027777777777777</v>
      </c>
      <c r="F638" s="5">
        <v>44835</v>
      </c>
      <c r="G638" s="3">
        <v>44851</v>
      </c>
      <c r="H638" s="4">
        <v>0.73888888888888893</v>
      </c>
      <c r="I638" s="4">
        <f t="shared" si="61"/>
        <v>4.861111111111116E-2</v>
      </c>
      <c r="J638" s="1">
        <v>19</v>
      </c>
      <c r="K638" s="1" t="s">
        <v>1896</v>
      </c>
      <c r="L638" s="1" t="s">
        <v>3227</v>
      </c>
      <c r="M638" s="1" t="s">
        <v>75</v>
      </c>
      <c r="N638" s="1" t="s">
        <v>2597</v>
      </c>
      <c r="O638" s="1" t="s">
        <v>77</v>
      </c>
      <c r="P638" s="1" t="s">
        <v>78</v>
      </c>
      <c r="Q638" s="1" t="s">
        <v>78</v>
      </c>
      <c r="R638" s="1" t="s">
        <v>1898</v>
      </c>
      <c r="S638" s="1" t="s">
        <v>1898</v>
      </c>
      <c r="T638" s="34" t="s">
        <v>72</v>
      </c>
      <c r="U638" s="1" t="s">
        <v>2870</v>
      </c>
      <c r="V638" s="1" t="s">
        <v>2306</v>
      </c>
      <c r="W638" s="1" t="s">
        <v>2307</v>
      </c>
      <c r="X638" s="1" t="s">
        <v>2307</v>
      </c>
      <c r="Y638" s="1" t="s">
        <v>2363</v>
      </c>
      <c r="Z638" s="1" t="s">
        <v>84</v>
      </c>
      <c r="AA638" s="1" t="s">
        <v>72</v>
      </c>
      <c r="AB638" s="8" t="s">
        <v>104</v>
      </c>
      <c r="AC638" s="8" t="s">
        <v>730</v>
      </c>
      <c r="AD638" s="1" t="s">
        <v>126</v>
      </c>
      <c r="AE638" s="1">
        <v>36</v>
      </c>
      <c r="AF638" s="1" t="s">
        <v>88</v>
      </c>
      <c r="AG638" s="1">
        <v>3.8</v>
      </c>
      <c r="AH638" s="1" t="s">
        <v>414</v>
      </c>
      <c r="AI638" s="1" t="s">
        <v>90</v>
      </c>
      <c r="AJ638" s="1" t="s">
        <v>91</v>
      </c>
      <c r="AK638" s="1" t="s">
        <v>92</v>
      </c>
      <c r="AL638" s="1" t="s">
        <v>72</v>
      </c>
      <c r="AM638" s="1" t="s">
        <v>217</v>
      </c>
      <c r="AN638" s="1">
        <v>2</v>
      </c>
      <c r="AO638" s="21" t="s">
        <v>2710</v>
      </c>
      <c r="AP638" s="1" t="s">
        <v>72</v>
      </c>
      <c r="AQ638" s="1" t="s">
        <v>72</v>
      </c>
      <c r="AR638" s="1" t="s">
        <v>220</v>
      </c>
      <c r="AS638" s="1" t="s">
        <v>72</v>
      </c>
      <c r="AT638" s="1" t="s">
        <v>72</v>
      </c>
      <c r="AU638" s="3">
        <v>44851</v>
      </c>
      <c r="AV638" s="4">
        <v>0.76388888888888884</v>
      </c>
      <c r="AW638" s="4">
        <v>0.81319444444444444</v>
      </c>
      <c r="AX638" s="4">
        <f t="shared" ref="AX638:AX644" si="67">AW638-AV638</f>
        <v>4.9305555555555602E-2</v>
      </c>
      <c r="AY638" s="4">
        <f t="shared" ref="AY638:AY644" si="68">AW638-H638</f>
        <v>7.4305555555555514E-2</v>
      </c>
      <c r="AZ638" s="4">
        <f t="shared" ref="AZ638:AZ644" si="69">AW638-E638</f>
        <v>0.12291666666666667</v>
      </c>
      <c r="BA638" s="1" t="s">
        <v>3228</v>
      </c>
      <c r="BB638" s="1" t="s">
        <v>3228</v>
      </c>
      <c r="BC638" s="1" t="s">
        <v>1675</v>
      </c>
      <c r="BD638" s="1">
        <v>4</v>
      </c>
      <c r="BE638" s="1" t="s">
        <v>3229</v>
      </c>
      <c r="BF638" s="1" t="s">
        <v>75</v>
      </c>
      <c r="BG638" s="1" t="s">
        <v>75</v>
      </c>
      <c r="BH638" s="1" t="s">
        <v>88</v>
      </c>
      <c r="BI638" s="1" t="s">
        <v>96</v>
      </c>
      <c r="BJ638" s="1" t="s">
        <v>72</v>
      </c>
      <c r="BK638" s="1" t="s">
        <v>1404</v>
      </c>
      <c r="BL638" s="1" t="s">
        <v>3230</v>
      </c>
      <c r="BM638" s="1">
        <v>24</v>
      </c>
      <c r="BN638" s="1" t="s">
        <v>72</v>
      </c>
      <c r="BO638" s="1" t="s">
        <v>72</v>
      </c>
      <c r="BP638" s="1" t="s">
        <v>72</v>
      </c>
      <c r="BQ638" s="21" t="s">
        <v>99</v>
      </c>
      <c r="BR638" s="21" t="s">
        <v>100</v>
      </c>
    </row>
    <row r="639" spans="1:70" ht="20.45" customHeight="1">
      <c r="A639" s="1" t="s">
        <v>3231</v>
      </c>
      <c r="B639" s="1">
        <v>220236</v>
      </c>
      <c r="C639" s="1" t="s">
        <v>71</v>
      </c>
      <c r="D639" s="3">
        <v>44854</v>
      </c>
      <c r="E639" s="4">
        <v>0.47569444444444442</v>
      </c>
      <c r="F639" s="5">
        <v>44835</v>
      </c>
      <c r="G639" s="3">
        <v>44854</v>
      </c>
      <c r="H639" s="4">
        <v>0.55902777777777779</v>
      </c>
      <c r="I639" s="4">
        <f t="shared" si="61"/>
        <v>8.333333333333337E-2</v>
      </c>
      <c r="J639" s="1">
        <v>10</v>
      </c>
      <c r="K639" s="1" t="s">
        <v>1951</v>
      </c>
      <c r="L639" s="1" t="s">
        <v>3232</v>
      </c>
      <c r="M639" s="1" t="s">
        <v>75</v>
      </c>
      <c r="N639" s="1" t="s">
        <v>2597</v>
      </c>
      <c r="O639" s="1" t="s">
        <v>77</v>
      </c>
      <c r="P639" s="1" t="s">
        <v>78</v>
      </c>
      <c r="Q639" s="1" t="s">
        <v>78</v>
      </c>
      <c r="R639" s="1" t="s">
        <v>1898</v>
      </c>
      <c r="S639" s="1" t="s">
        <v>1898</v>
      </c>
      <c r="T639" s="34" t="s">
        <v>72</v>
      </c>
      <c r="U639" s="1" t="s">
        <v>2543</v>
      </c>
      <c r="V639" s="1" t="s">
        <v>1900</v>
      </c>
      <c r="W639" s="1" t="s">
        <v>1953</v>
      </c>
      <c r="X639" s="1" t="s">
        <v>1953</v>
      </c>
      <c r="Y639" s="1" t="s">
        <v>1954</v>
      </c>
      <c r="Z639" s="1" t="s">
        <v>84</v>
      </c>
      <c r="AA639" s="1" t="s">
        <v>72</v>
      </c>
      <c r="AB639" s="1" t="s">
        <v>140</v>
      </c>
      <c r="AC639" s="1" t="s">
        <v>181</v>
      </c>
      <c r="AD639" s="1" t="s">
        <v>87</v>
      </c>
      <c r="AE639" s="1">
        <v>45</v>
      </c>
      <c r="AF639" s="1" t="s">
        <v>88</v>
      </c>
      <c r="AG639" s="1">
        <v>3.3</v>
      </c>
      <c r="AH639" s="1" t="s">
        <v>954</v>
      </c>
      <c r="AI639" s="1" t="s">
        <v>90</v>
      </c>
      <c r="AJ639" s="1" t="s">
        <v>91</v>
      </c>
      <c r="AK639" s="1" t="s">
        <v>92</v>
      </c>
      <c r="AL639" s="1" t="s">
        <v>72</v>
      </c>
      <c r="AM639" s="1" t="s">
        <v>72</v>
      </c>
      <c r="AN639" s="1" t="s">
        <v>72</v>
      </c>
      <c r="AO639" s="1" t="s">
        <v>72</v>
      </c>
      <c r="AP639" s="1" t="s">
        <v>72</v>
      </c>
      <c r="AQ639" s="1" t="s">
        <v>72</v>
      </c>
      <c r="AR639" s="1" t="s">
        <v>72</v>
      </c>
      <c r="AS639" s="1" t="s">
        <v>72</v>
      </c>
      <c r="AT639" s="1" t="s">
        <v>72</v>
      </c>
      <c r="AU639" s="3">
        <v>44854</v>
      </c>
      <c r="AV639" s="4">
        <v>0.57291666666666663</v>
      </c>
      <c r="AW639" s="4">
        <v>0.66319444444444442</v>
      </c>
      <c r="AX639" s="4">
        <f t="shared" si="67"/>
        <v>9.027777777777779E-2</v>
      </c>
      <c r="AY639" s="4">
        <f t="shared" si="68"/>
        <v>0.10416666666666663</v>
      </c>
      <c r="AZ639" s="4">
        <f t="shared" si="69"/>
        <v>0.1875</v>
      </c>
      <c r="BA639" s="1" t="s">
        <v>3233</v>
      </c>
      <c r="BB639" s="1" t="s">
        <v>3233</v>
      </c>
      <c r="BC639" s="1" t="s">
        <v>1675</v>
      </c>
      <c r="BD639" s="1">
        <v>4</v>
      </c>
      <c r="BE639" s="1" t="s">
        <v>1398</v>
      </c>
      <c r="BF639" s="1" t="s">
        <v>75</v>
      </c>
      <c r="BG639" s="1" t="s">
        <v>88</v>
      </c>
      <c r="BH639" s="1" t="s">
        <v>88</v>
      </c>
      <c r="BI639" s="1" t="s">
        <v>96</v>
      </c>
      <c r="BJ639" s="1" t="s">
        <v>72</v>
      </c>
      <c r="BK639" s="1" t="s">
        <v>1343</v>
      </c>
      <c r="BL639" s="1" t="s">
        <v>3234</v>
      </c>
      <c r="BM639" s="1">
        <v>51</v>
      </c>
      <c r="BN639" s="1" t="s">
        <v>72</v>
      </c>
      <c r="BO639" s="1" t="s">
        <v>72</v>
      </c>
      <c r="BP639" s="1" t="s">
        <v>72</v>
      </c>
      <c r="BQ639" s="21" t="s">
        <v>99</v>
      </c>
      <c r="BR639" s="21" t="s">
        <v>100</v>
      </c>
    </row>
    <row r="640" spans="1:70" ht="20.45" customHeight="1">
      <c r="A640" s="1" t="s">
        <v>3235</v>
      </c>
      <c r="B640" s="1">
        <v>220236</v>
      </c>
      <c r="C640" s="1" t="s">
        <v>71</v>
      </c>
      <c r="D640" s="3">
        <v>44854</v>
      </c>
      <c r="E640" s="4">
        <v>0.47569444444444442</v>
      </c>
      <c r="F640" s="5">
        <v>44835</v>
      </c>
      <c r="G640" s="3">
        <v>44854</v>
      </c>
      <c r="H640" s="4">
        <v>0.55902777777777779</v>
      </c>
      <c r="I640" s="4">
        <f t="shared" si="61"/>
        <v>8.333333333333337E-2</v>
      </c>
      <c r="J640" s="1">
        <v>10</v>
      </c>
      <c r="K640" s="1" t="s">
        <v>1951</v>
      </c>
      <c r="L640" s="1" t="s">
        <v>3232</v>
      </c>
      <c r="M640" s="1" t="s">
        <v>75</v>
      </c>
      <c r="N640" s="1" t="s">
        <v>2172</v>
      </c>
      <c r="O640" s="1" t="s">
        <v>77</v>
      </c>
      <c r="P640" s="1" t="s">
        <v>78</v>
      </c>
      <c r="Q640" s="1" t="s">
        <v>78</v>
      </c>
      <c r="R640" s="1" t="s">
        <v>1898</v>
      </c>
      <c r="S640" s="1" t="s">
        <v>1898</v>
      </c>
      <c r="T640" s="34" t="s">
        <v>72</v>
      </c>
      <c r="U640" s="1" t="s">
        <v>3236</v>
      </c>
      <c r="V640" s="1" t="s">
        <v>1900</v>
      </c>
      <c r="W640" s="1" t="s">
        <v>1953</v>
      </c>
      <c r="X640" s="1" t="s">
        <v>1953</v>
      </c>
      <c r="Y640" s="1" t="s">
        <v>1954</v>
      </c>
      <c r="Z640" s="1" t="s">
        <v>84</v>
      </c>
      <c r="AA640" s="1" t="s">
        <v>72</v>
      </c>
      <c r="AB640" s="1" t="s">
        <v>140</v>
      </c>
      <c r="AC640" s="1" t="s">
        <v>181</v>
      </c>
      <c r="AD640" s="1" t="s">
        <v>87</v>
      </c>
      <c r="AE640" s="1">
        <v>45</v>
      </c>
      <c r="AF640" s="1" t="s">
        <v>88</v>
      </c>
      <c r="AG640" s="1">
        <v>3.3</v>
      </c>
      <c r="AH640" s="1" t="s">
        <v>954</v>
      </c>
      <c r="AI640" s="1" t="s">
        <v>90</v>
      </c>
      <c r="AJ640" s="1" t="s">
        <v>91</v>
      </c>
      <c r="AK640" s="1" t="s">
        <v>92</v>
      </c>
      <c r="AL640" s="1" t="s">
        <v>72</v>
      </c>
      <c r="AM640" s="1" t="s">
        <v>72</v>
      </c>
      <c r="AN640" s="1" t="s">
        <v>72</v>
      </c>
      <c r="AO640" s="1" t="s">
        <v>72</v>
      </c>
      <c r="AP640" s="1" t="s">
        <v>72</v>
      </c>
      <c r="AQ640" s="1" t="s">
        <v>72</v>
      </c>
      <c r="AR640" s="1" t="s">
        <v>72</v>
      </c>
      <c r="AS640" s="1" t="s">
        <v>72</v>
      </c>
      <c r="AT640" s="1" t="s">
        <v>72</v>
      </c>
      <c r="AU640" s="3">
        <v>44854</v>
      </c>
      <c r="AV640" s="4">
        <v>0.57291666666666663</v>
      </c>
      <c r="AW640" s="4">
        <v>0.70833333333333337</v>
      </c>
      <c r="AX640" s="4">
        <f t="shared" si="67"/>
        <v>0.13541666666666674</v>
      </c>
      <c r="AY640" s="4">
        <f t="shared" si="68"/>
        <v>0.14930555555555558</v>
      </c>
      <c r="AZ640" s="4">
        <f t="shared" si="69"/>
        <v>0.23263888888888895</v>
      </c>
      <c r="BA640" s="1" t="s">
        <v>3233</v>
      </c>
      <c r="BB640" s="1" t="s">
        <v>3233</v>
      </c>
      <c r="BC640" s="1" t="s">
        <v>1675</v>
      </c>
      <c r="BD640" s="1">
        <v>4</v>
      </c>
      <c r="BE640" s="1" t="s">
        <v>1398</v>
      </c>
      <c r="BF640" s="1" t="s">
        <v>75</v>
      </c>
      <c r="BG640" s="1" t="s">
        <v>88</v>
      </c>
      <c r="BH640" s="1" t="s">
        <v>88</v>
      </c>
      <c r="BI640" s="1" t="s">
        <v>96</v>
      </c>
      <c r="BJ640" s="1" t="s">
        <v>72</v>
      </c>
      <c r="BK640" s="1" t="s">
        <v>1343</v>
      </c>
      <c r="BL640" s="1" t="s">
        <v>3237</v>
      </c>
      <c r="BM640" s="1">
        <v>61</v>
      </c>
      <c r="BN640" s="1" t="s">
        <v>72</v>
      </c>
      <c r="BO640" s="1" t="s">
        <v>72</v>
      </c>
      <c r="BP640" s="1" t="s">
        <v>72</v>
      </c>
      <c r="BQ640" s="21" t="s">
        <v>99</v>
      </c>
      <c r="BR640" s="21" t="s">
        <v>100</v>
      </c>
    </row>
    <row r="641" spans="1:70" ht="20.45" customHeight="1">
      <c r="A641" s="1" t="s">
        <v>3238</v>
      </c>
      <c r="B641" s="1">
        <v>220237</v>
      </c>
      <c r="C641" s="1" t="s">
        <v>71</v>
      </c>
      <c r="D641" s="3">
        <v>44860</v>
      </c>
      <c r="E641" s="4">
        <v>0.54861111111111105</v>
      </c>
      <c r="F641" s="5">
        <v>44835</v>
      </c>
      <c r="G641" s="3">
        <v>44860</v>
      </c>
      <c r="H641" s="4">
        <v>0.64097222222222217</v>
      </c>
      <c r="I641" s="4">
        <f t="shared" si="61"/>
        <v>9.2361111111111116E-2</v>
      </c>
      <c r="J641" s="1">
        <v>10</v>
      </c>
      <c r="K641" s="1" t="s">
        <v>1951</v>
      </c>
      <c r="L641" s="1" t="s">
        <v>3239</v>
      </c>
      <c r="M641" s="1" t="s">
        <v>75</v>
      </c>
      <c r="N641" s="1" t="s">
        <v>2597</v>
      </c>
      <c r="O641" s="1" t="s">
        <v>77</v>
      </c>
      <c r="P641" s="1" t="s">
        <v>78</v>
      </c>
      <c r="Q641" s="1" t="s">
        <v>78</v>
      </c>
      <c r="R641" s="1" t="s">
        <v>1898</v>
      </c>
      <c r="S641" s="1" t="s">
        <v>1898</v>
      </c>
      <c r="T641" s="34" t="s">
        <v>72</v>
      </c>
      <c r="U641" s="1" t="s">
        <v>3240</v>
      </c>
      <c r="V641" s="1" t="s">
        <v>1900</v>
      </c>
      <c r="W641" s="1" t="s">
        <v>1953</v>
      </c>
      <c r="X641" s="1" t="s">
        <v>1953</v>
      </c>
      <c r="Y641" s="1" t="s">
        <v>1954</v>
      </c>
      <c r="Z641" s="1" t="s">
        <v>84</v>
      </c>
      <c r="AA641" s="1" t="s">
        <v>72</v>
      </c>
      <c r="AB641" s="1" t="s">
        <v>140</v>
      </c>
      <c r="AC641" s="1" t="s">
        <v>181</v>
      </c>
      <c r="AD641" s="1" t="s">
        <v>126</v>
      </c>
      <c r="AE641" s="1">
        <v>66</v>
      </c>
      <c r="AF641" s="1" t="s">
        <v>88</v>
      </c>
      <c r="AG641" s="1">
        <v>3.9</v>
      </c>
      <c r="AH641" s="1" t="s">
        <v>414</v>
      </c>
      <c r="AI641" s="1" t="s">
        <v>90</v>
      </c>
      <c r="AJ641" s="1" t="s">
        <v>91</v>
      </c>
      <c r="AK641" s="1" t="s">
        <v>92</v>
      </c>
      <c r="AL641" s="1" t="s">
        <v>72</v>
      </c>
      <c r="AM641" s="1" t="s">
        <v>72</v>
      </c>
      <c r="AN641" s="1" t="s">
        <v>72</v>
      </c>
      <c r="AO641" s="1" t="s">
        <v>72</v>
      </c>
      <c r="AP641" s="1" t="s">
        <v>72</v>
      </c>
      <c r="AQ641" s="1" t="s">
        <v>72</v>
      </c>
      <c r="AR641" s="1" t="s">
        <v>72</v>
      </c>
      <c r="AS641" s="1" t="s">
        <v>72</v>
      </c>
      <c r="AT641" s="1" t="s">
        <v>72</v>
      </c>
      <c r="AU641" s="3">
        <v>44860</v>
      </c>
      <c r="AV641" s="4">
        <v>0.67083333333333339</v>
      </c>
      <c r="AW641" s="4">
        <v>0.75347222222222221</v>
      </c>
      <c r="AX641" s="4">
        <f t="shared" si="67"/>
        <v>8.2638888888888817E-2</v>
      </c>
      <c r="AY641" s="4">
        <f t="shared" si="68"/>
        <v>0.11250000000000004</v>
      </c>
      <c r="AZ641" s="4">
        <f t="shared" si="69"/>
        <v>0.20486111111111116</v>
      </c>
      <c r="BA641" s="1" t="s">
        <v>3241</v>
      </c>
      <c r="BB641" s="1" t="s">
        <v>3241</v>
      </c>
      <c r="BC641" s="1" t="s">
        <v>1675</v>
      </c>
      <c r="BD641" s="1">
        <v>4</v>
      </c>
      <c r="BE641" s="1" t="s">
        <v>1398</v>
      </c>
      <c r="BF641" s="1" t="s">
        <v>75</v>
      </c>
      <c r="BG641" s="1" t="s">
        <v>88</v>
      </c>
      <c r="BH641" s="1" t="s">
        <v>88</v>
      </c>
      <c r="BI641" s="1" t="s">
        <v>96</v>
      </c>
      <c r="BJ641" s="1" t="s">
        <v>72</v>
      </c>
      <c r="BK641" s="1" t="s">
        <v>1343</v>
      </c>
      <c r="BL641" s="1" t="s">
        <v>3234</v>
      </c>
      <c r="BM641" s="1">
        <v>35</v>
      </c>
      <c r="BN641" s="1" t="s">
        <v>72</v>
      </c>
      <c r="BO641" s="1" t="s">
        <v>72</v>
      </c>
      <c r="BP641" s="1" t="s">
        <v>72</v>
      </c>
      <c r="BQ641" s="21" t="s">
        <v>99</v>
      </c>
      <c r="BR641" s="21" t="s">
        <v>100</v>
      </c>
    </row>
    <row r="642" spans="1:70" ht="20.45" customHeight="1">
      <c r="A642" s="1" t="s">
        <v>3242</v>
      </c>
      <c r="B642" s="1">
        <v>220237</v>
      </c>
      <c r="C642" s="1" t="s">
        <v>71</v>
      </c>
      <c r="D642" s="3">
        <v>44860</v>
      </c>
      <c r="E642" s="4">
        <v>0.54861111111111105</v>
      </c>
      <c r="F642" s="5">
        <v>44835</v>
      </c>
      <c r="G642" s="3">
        <v>44860</v>
      </c>
      <c r="H642" s="4">
        <v>0.64097222222222217</v>
      </c>
      <c r="I642" s="4">
        <f t="shared" si="61"/>
        <v>9.2361111111111116E-2</v>
      </c>
      <c r="J642" s="1">
        <v>10</v>
      </c>
      <c r="K642" s="1" t="s">
        <v>1951</v>
      </c>
      <c r="L642" s="1" t="s">
        <v>3239</v>
      </c>
      <c r="M642" s="1" t="s">
        <v>75</v>
      </c>
      <c r="N642" s="1" t="s">
        <v>3243</v>
      </c>
      <c r="O642" s="1" t="s">
        <v>77</v>
      </c>
      <c r="P642" s="1" t="s">
        <v>78</v>
      </c>
      <c r="Q642" s="1" t="s">
        <v>78</v>
      </c>
      <c r="R642" s="1" t="s">
        <v>1898</v>
      </c>
      <c r="S642" s="1" t="s">
        <v>1898</v>
      </c>
      <c r="T642" s="34" t="s">
        <v>72</v>
      </c>
      <c r="U642" s="1" t="s">
        <v>3240</v>
      </c>
      <c r="V642" s="1" t="s">
        <v>1900</v>
      </c>
      <c r="W642" s="1" t="s">
        <v>1953</v>
      </c>
      <c r="X642" s="1" t="s">
        <v>1953</v>
      </c>
      <c r="Y642" s="1" t="s">
        <v>1954</v>
      </c>
      <c r="Z642" s="1" t="s">
        <v>84</v>
      </c>
      <c r="AA642" s="1" t="s">
        <v>72</v>
      </c>
      <c r="AB642" s="1" t="s">
        <v>140</v>
      </c>
      <c r="AC642" s="1" t="s">
        <v>181</v>
      </c>
      <c r="AD642" s="1" t="s">
        <v>126</v>
      </c>
      <c r="AE642" s="1">
        <v>66</v>
      </c>
      <c r="AF642" s="1" t="s">
        <v>88</v>
      </c>
      <c r="AG642" s="1">
        <v>3.9</v>
      </c>
      <c r="AH642" s="1" t="s">
        <v>414</v>
      </c>
      <c r="AI642" s="1" t="s">
        <v>90</v>
      </c>
      <c r="AJ642" s="1" t="s">
        <v>91</v>
      </c>
      <c r="AK642" s="1" t="s">
        <v>92</v>
      </c>
      <c r="AL642" s="1" t="s">
        <v>72</v>
      </c>
      <c r="AM642" s="1" t="s">
        <v>72</v>
      </c>
      <c r="AN642" s="1" t="s">
        <v>72</v>
      </c>
      <c r="AO642" s="1" t="s">
        <v>72</v>
      </c>
      <c r="AP642" s="1" t="s">
        <v>72</v>
      </c>
      <c r="AQ642" s="1" t="s">
        <v>72</v>
      </c>
      <c r="AR642" s="1" t="s">
        <v>72</v>
      </c>
      <c r="AS642" s="1" t="s">
        <v>72</v>
      </c>
      <c r="AT642" s="1" t="s">
        <v>72</v>
      </c>
      <c r="AU642" s="3">
        <v>44860</v>
      </c>
      <c r="AV642" s="4">
        <v>0.67083333333333339</v>
      </c>
      <c r="AW642" s="4">
        <v>0.75347222222222221</v>
      </c>
      <c r="AX642" s="4">
        <f t="shared" si="67"/>
        <v>8.2638888888888817E-2</v>
      </c>
      <c r="AY642" s="4">
        <f t="shared" si="68"/>
        <v>0.11250000000000004</v>
      </c>
      <c r="AZ642" s="4">
        <f t="shared" si="69"/>
        <v>0.20486111111111116</v>
      </c>
      <c r="BA642" s="1" t="s">
        <v>3241</v>
      </c>
      <c r="BB642" s="1" t="s">
        <v>3241</v>
      </c>
      <c r="BC642" s="1" t="s">
        <v>1675</v>
      </c>
      <c r="BD642" s="1">
        <v>4</v>
      </c>
      <c r="BE642" s="1" t="s">
        <v>1398</v>
      </c>
      <c r="BF642" s="1" t="s">
        <v>75</v>
      </c>
      <c r="BG642" s="1" t="s">
        <v>88</v>
      </c>
      <c r="BH642" s="1" t="s">
        <v>88</v>
      </c>
      <c r="BI642" s="1" t="s">
        <v>96</v>
      </c>
      <c r="BJ642" s="1" t="s">
        <v>72</v>
      </c>
      <c r="BK642" s="1" t="s">
        <v>1343</v>
      </c>
      <c r="BL642" s="1" t="s">
        <v>3244</v>
      </c>
      <c r="BM642" s="1">
        <v>28</v>
      </c>
      <c r="BN642" s="1" t="s">
        <v>72</v>
      </c>
      <c r="BO642" s="1" t="s">
        <v>72</v>
      </c>
      <c r="BP642" s="1" t="s">
        <v>72</v>
      </c>
      <c r="BQ642" s="21" t="s">
        <v>99</v>
      </c>
      <c r="BR642" s="1" t="s">
        <v>918</v>
      </c>
    </row>
    <row r="643" spans="1:70" ht="20.45" customHeight="1">
      <c r="A643" s="1" t="s">
        <v>3245</v>
      </c>
      <c r="B643" s="1">
        <v>220238</v>
      </c>
      <c r="C643" s="1" t="s">
        <v>71</v>
      </c>
      <c r="D643" s="3">
        <v>44861</v>
      </c>
      <c r="E643" s="4">
        <v>0.47569444444444442</v>
      </c>
      <c r="F643" s="5">
        <v>44835</v>
      </c>
      <c r="G643" s="3">
        <v>44861</v>
      </c>
      <c r="H643" s="4">
        <v>0.57916666666666672</v>
      </c>
      <c r="I643" s="4">
        <f t="shared" si="61"/>
        <v>0.1034722222222223</v>
      </c>
      <c r="J643" s="1">
        <v>10</v>
      </c>
      <c r="K643" s="1" t="s">
        <v>1951</v>
      </c>
      <c r="L643" s="1" t="s">
        <v>3246</v>
      </c>
      <c r="M643" s="1" t="s">
        <v>75</v>
      </c>
      <c r="N643" s="1" t="s">
        <v>2597</v>
      </c>
      <c r="O643" s="1" t="s">
        <v>77</v>
      </c>
      <c r="P643" s="1" t="s">
        <v>78</v>
      </c>
      <c r="Q643" s="1" t="s">
        <v>78</v>
      </c>
      <c r="R643" s="1" t="s">
        <v>1898</v>
      </c>
      <c r="S643" s="1" t="s">
        <v>1927</v>
      </c>
      <c r="T643" s="34" t="s">
        <v>72</v>
      </c>
      <c r="U643" s="1" t="s">
        <v>3247</v>
      </c>
      <c r="V643" s="1" t="s">
        <v>1900</v>
      </c>
      <c r="W643" s="1" t="s">
        <v>1953</v>
      </c>
      <c r="X643" s="1" t="s">
        <v>1953</v>
      </c>
      <c r="Y643" s="1" t="s">
        <v>1954</v>
      </c>
      <c r="Z643" s="1" t="s">
        <v>84</v>
      </c>
      <c r="AA643" s="1" t="s">
        <v>72</v>
      </c>
      <c r="AB643" s="1" t="s">
        <v>323</v>
      </c>
      <c r="AC643" s="1" t="s">
        <v>324</v>
      </c>
      <c r="AD643" s="1" t="s">
        <v>126</v>
      </c>
      <c r="AE643" s="1">
        <v>70</v>
      </c>
      <c r="AF643" s="1" t="s">
        <v>88</v>
      </c>
      <c r="AG643" s="1">
        <v>3.4</v>
      </c>
      <c r="AH643" s="1" t="s">
        <v>954</v>
      </c>
      <c r="AI643" s="1" t="s">
        <v>90</v>
      </c>
      <c r="AJ643" s="1" t="s">
        <v>91</v>
      </c>
      <c r="AK643" s="1" t="s">
        <v>92</v>
      </c>
      <c r="AL643" s="1" t="s">
        <v>72</v>
      </c>
      <c r="AM643" s="1" t="s">
        <v>72</v>
      </c>
      <c r="AN643" s="1" t="s">
        <v>72</v>
      </c>
      <c r="AO643" s="1" t="s">
        <v>72</v>
      </c>
      <c r="AP643" s="1" t="s">
        <v>72</v>
      </c>
      <c r="AQ643" s="1" t="s">
        <v>72</v>
      </c>
      <c r="AR643" s="1" t="s">
        <v>72</v>
      </c>
      <c r="AS643" s="1" t="s">
        <v>72</v>
      </c>
      <c r="AT643" s="1" t="s">
        <v>72</v>
      </c>
      <c r="AU643" s="3">
        <v>44861</v>
      </c>
      <c r="AV643" s="4">
        <v>0.59930555555555554</v>
      </c>
      <c r="AW643" s="4">
        <v>0.70486111111111116</v>
      </c>
      <c r="AX643" s="4">
        <f t="shared" si="67"/>
        <v>0.10555555555555562</v>
      </c>
      <c r="AY643" s="4">
        <f t="shared" si="68"/>
        <v>0.12569444444444444</v>
      </c>
      <c r="AZ643" s="4">
        <f t="shared" si="69"/>
        <v>0.22916666666666674</v>
      </c>
      <c r="BA643" s="1" t="s">
        <v>3248</v>
      </c>
      <c r="BB643" s="1" t="s">
        <v>3248</v>
      </c>
      <c r="BC643" s="1" t="s">
        <v>1675</v>
      </c>
      <c r="BD643" s="1">
        <v>4</v>
      </c>
      <c r="BE643" s="1" t="s">
        <v>2294</v>
      </c>
      <c r="BF643" s="1" t="s">
        <v>75</v>
      </c>
      <c r="BG643" s="1" t="s">
        <v>88</v>
      </c>
      <c r="BH643" s="1" t="s">
        <v>88</v>
      </c>
      <c r="BI643" s="1" t="s">
        <v>79</v>
      </c>
      <c r="BJ643" s="1" t="s">
        <v>72</v>
      </c>
      <c r="BK643" s="1" t="s">
        <v>1343</v>
      </c>
      <c r="BL643" s="1" t="s">
        <v>3234</v>
      </c>
      <c r="BM643" s="1">
        <v>35</v>
      </c>
      <c r="BN643" s="1" t="s">
        <v>72</v>
      </c>
      <c r="BO643" s="1" t="s">
        <v>72</v>
      </c>
      <c r="BP643" s="1" t="s">
        <v>72</v>
      </c>
      <c r="BQ643" s="1" t="s">
        <v>160</v>
      </c>
      <c r="BR643" s="1" t="s">
        <v>440</v>
      </c>
    </row>
    <row r="644" spans="1:70" ht="20.45" customHeight="1">
      <c r="A644" s="1" t="s">
        <v>3249</v>
      </c>
      <c r="B644" s="1">
        <v>220238</v>
      </c>
      <c r="C644" s="1" t="s">
        <v>71</v>
      </c>
      <c r="D644" s="3">
        <v>44861</v>
      </c>
      <c r="E644" s="4">
        <v>0.47569444444444442</v>
      </c>
      <c r="F644" s="5">
        <v>44835</v>
      </c>
      <c r="G644" s="3">
        <v>44861</v>
      </c>
      <c r="H644" s="4">
        <v>0.57916666666666672</v>
      </c>
      <c r="I644" s="4">
        <f t="shared" si="61"/>
        <v>0.1034722222222223</v>
      </c>
      <c r="J644" s="1">
        <v>10</v>
      </c>
      <c r="K644" s="1" t="s">
        <v>1951</v>
      </c>
      <c r="L644" s="1" t="s">
        <v>3246</v>
      </c>
      <c r="M644" s="1" t="s">
        <v>75</v>
      </c>
      <c r="N644" s="1" t="s">
        <v>2172</v>
      </c>
      <c r="O644" s="1" t="s">
        <v>77</v>
      </c>
      <c r="P644" s="1" t="s">
        <v>78</v>
      </c>
      <c r="Q644" s="1" t="s">
        <v>78</v>
      </c>
      <c r="R644" s="1" t="s">
        <v>1898</v>
      </c>
      <c r="S644" s="1" t="s">
        <v>1898</v>
      </c>
      <c r="T644" s="34" t="s">
        <v>72</v>
      </c>
      <c r="U644" s="1" t="s">
        <v>2584</v>
      </c>
      <c r="V644" s="1" t="s">
        <v>1900</v>
      </c>
      <c r="W644" s="1" t="s">
        <v>1953</v>
      </c>
      <c r="X644" s="1" t="s">
        <v>1953</v>
      </c>
      <c r="Y644" s="1" t="s">
        <v>1954</v>
      </c>
      <c r="Z644" s="1" t="s">
        <v>84</v>
      </c>
      <c r="AA644" s="1" t="s">
        <v>72</v>
      </c>
      <c r="AB644" s="1" t="s">
        <v>323</v>
      </c>
      <c r="AC644" s="1" t="s">
        <v>324</v>
      </c>
      <c r="AD644" s="1" t="s">
        <v>126</v>
      </c>
      <c r="AE644" s="1">
        <v>70</v>
      </c>
      <c r="AF644" s="1" t="s">
        <v>88</v>
      </c>
      <c r="AG644" s="1">
        <v>3.4</v>
      </c>
      <c r="AH644" s="1" t="s">
        <v>954</v>
      </c>
      <c r="AI644" s="1" t="s">
        <v>90</v>
      </c>
      <c r="AJ644" s="1" t="s">
        <v>91</v>
      </c>
      <c r="AK644" s="1" t="s">
        <v>92</v>
      </c>
      <c r="AL644" s="1" t="s">
        <v>72</v>
      </c>
      <c r="AM644" s="1" t="s">
        <v>72</v>
      </c>
      <c r="AN644" s="1" t="s">
        <v>72</v>
      </c>
      <c r="AO644" s="1" t="s">
        <v>72</v>
      </c>
      <c r="AP644" s="1" t="s">
        <v>72</v>
      </c>
      <c r="AQ644" s="1" t="s">
        <v>72</v>
      </c>
      <c r="AR644" s="1" t="s">
        <v>72</v>
      </c>
      <c r="AS644" s="1" t="s">
        <v>72</v>
      </c>
      <c r="AT644" s="1" t="s">
        <v>72</v>
      </c>
      <c r="AU644" s="3">
        <v>44861</v>
      </c>
      <c r="AV644" s="4">
        <v>0.59930555555555554</v>
      </c>
      <c r="AW644" s="4">
        <v>0.70486111111111116</v>
      </c>
      <c r="AX644" s="4">
        <f t="shared" si="67"/>
        <v>0.10555555555555562</v>
      </c>
      <c r="AY644" s="4">
        <f t="shared" si="68"/>
        <v>0.12569444444444444</v>
      </c>
      <c r="AZ644" s="4">
        <f t="shared" si="69"/>
        <v>0.22916666666666674</v>
      </c>
      <c r="BA644" s="1" t="s">
        <v>3248</v>
      </c>
      <c r="BB644" s="1" t="s">
        <v>3248</v>
      </c>
      <c r="BC644" s="1" t="s">
        <v>1675</v>
      </c>
      <c r="BD644" s="1">
        <v>4</v>
      </c>
      <c r="BE644" s="1" t="s">
        <v>2294</v>
      </c>
      <c r="BF644" s="1" t="s">
        <v>75</v>
      </c>
      <c r="BG644" s="1" t="s">
        <v>88</v>
      </c>
      <c r="BH644" s="1" t="s">
        <v>88</v>
      </c>
      <c r="BI644" s="1" t="s">
        <v>96</v>
      </c>
      <c r="BJ644" s="1" t="s">
        <v>72</v>
      </c>
      <c r="BK644" s="1" t="s">
        <v>1343</v>
      </c>
      <c r="BL644" s="1" t="s">
        <v>3237</v>
      </c>
      <c r="BM644" s="1">
        <v>61</v>
      </c>
      <c r="BN644" s="1" t="s">
        <v>72</v>
      </c>
      <c r="BO644" s="1" t="s">
        <v>72</v>
      </c>
      <c r="BP644" s="1" t="s">
        <v>72</v>
      </c>
      <c r="BQ644" s="21" t="s">
        <v>99</v>
      </c>
      <c r="BR644" s="21" t="s">
        <v>100</v>
      </c>
    </row>
    <row r="645" spans="1:70" ht="20.45" customHeight="1">
      <c r="A645" s="1">
        <v>220239</v>
      </c>
      <c r="B645" s="1">
        <v>220239</v>
      </c>
      <c r="C645" s="1" t="s">
        <v>71</v>
      </c>
      <c r="D645" s="3">
        <v>44866</v>
      </c>
      <c r="E645" s="4">
        <v>0.5</v>
      </c>
      <c r="F645" s="5">
        <v>44866</v>
      </c>
      <c r="G645" s="3">
        <v>44866</v>
      </c>
      <c r="H645" s="4">
        <v>0.88680555555555562</v>
      </c>
      <c r="I645" s="4">
        <f t="shared" si="61"/>
        <v>0.38680555555555562</v>
      </c>
      <c r="J645" s="1">
        <v>25</v>
      </c>
      <c r="K645" s="1" t="s">
        <v>1896</v>
      </c>
      <c r="L645" s="1" t="s">
        <v>3250</v>
      </c>
      <c r="M645" s="1" t="s">
        <v>75</v>
      </c>
      <c r="N645" s="1" t="s">
        <v>170</v>
      </c>
      <c r="O645" s="1" t="s">
        <v>2215</v>
      </c>
      <c r="P645" s="1" t="s">
        <v>78</v>
      </c>
      <c r="Q645" s="1" t="s">
        <v>78</v>
      </c>
      <c r="R645" s="1" t="s">
        <v>1927</v>
      </c>
      <c r="S645" s="1" t="s">
        <v>1927</v>
      </c>
      <c r="T645" s="1" t="s">
        <v>3251</v>
      </c>
      <c r="U645" s="75" t="s">
        <v>72</v>
      </c>
      <c r="V645" s="1" t="s">
        <v>80</v>
      </c>
      <c r="W645" s="1" t="s">
        <v>778</v>
      </c>
      <c r="X645" s="1" t="s">
        <v>779</v>
      </c>
      <c r="Y645" s="1" t="s">
        <v>780</v>
      </c>
      <c r="Z645" s="1" t="s">
        <v>84</v>
      </c>
      <c r="AA645" s="1" t="s">
        <v>72</v>
      </c>
      <c r="AB645" s="1" t="s">
        <v>140</v>
      </c>
      <c r="AC645" s="1" t="s">
        <v>140</v>
      </c>
      <c r="AD645" s="1" t="s">
        <v>126</v>
      </c>
      <c r="AE645" s="1">
        <v>71</v>
      </c>
      <c r="AF645" s="1" t="s">
        <v>88</v>
      </c>
      <c r="AG645" s="1">
        <v>5.3</v>
      </c>
      <c r="AH645" s="1" t="s">
        <v>2344</v>
      </c>
      <c r="AI645" s="1" t="s">
        <v>90</v>
      </c>
      <c r="AJ645" s="1" t="s">
        <v>91</v>
      </c>
      <c r="AK645" s="1" t="s">
        <v>92</v>
      </c>
      <c r="AL645" s="1" t="s">
        <v>72</v>
      </c>
      <c r="AM645" s="1" t="s">
        <v>254</v>
      </c>
      <c r="AN645" s="1" t="s">
        <v>72</v>
      </c>
      <c r="AO645" s="1" t="s">
        <v>1235</v>
      </c>
      <c r="AP645" s="1" t="s">
        <v>72</v>
      </c>
      <c r="AQ645" s="1" t="s">
        <v>72</v>
      </c>
      <c r="AR645" s="1" t="s">
        <v>220</v>
      </c>
      <c r="AS645" s="1" t="s">
        <v>72</v>
      </c>
      <c r="AT645" s="1" t="s">
        <v>72</v>
      </c>
      <c r="AU645" s="3">
        <v>44866</v>
      </c>
      <c r="AV645" s="4">
        <v>0.90625</v>
      </c>
      <c r="AW645" s="4" t="s">
        <v>72</v>
      </c>
      <c r="AX645" s="4" t="s">
        <v>72</v>
      </c>
      <c r="AY645" s="4" t="s">
        <v>72</v>
      </c>
      <c r="AZ645" s="6" t="s">
        <v>72</v>
      </c>
      <c r="BA645" s="1" t="s">
        <v>3252</v>
      </c>
      <c r="BB645" s="1" t="s">
        <v>3252</v>
      </c>
      <c r="BC645" s="1" t="s">
        <v>1675</v>
      </c>
      <c r="BD645" s="1">
        <v>15</v>
      </c>
      <c r="BE645" s="1" t="s">
        <v>2694</v>
      </c>
      <c r="BF645" s="1" t="s">
        <v>75</v>
      </c>
      <c r="BG645" s="1" t="s">
        <v>88</v>
      </c>
      <c r="BH645" s="1" t="s">
        <v>88</v>
      </c>
      <c r="BI645" s="1" t="s">
        <v>79</v>
      </c>
      <c r="BJ645" s="1" t="s">
        <v>2135</v>
      </c>
      <c r="BK645" s="6" t="s">
        <v>72</v>
      </c>
      <c r="BL645" s="6" t="s">
        <v>72</v>
      </c>
      <c r="BM645" s="6" t="s">
        <v>72</v>
      </c>
      <c r="BN645" s="6" t="s">
        <v>72</v>
      </c>
      <c r="BO645" s="6" t="s">
        <v>72</v>
      </c>
      <c r="BP645" s="6" t="s">
        <v>72</v>
      </c>
      <c r="BQ645" s="1" t="s">
        <v>160</v>
      </c>
      <c r="BR645" s="1"/>
    </row>
    <row r="646" spans="1:70" ht="20.45" customHeight="1">
      <c r="A646" s="1" t="s">
        <v>3253</v>
      </c>
      <c r="B646" s="1">
        <v>220240</v>
      </c>
      <c r="C646" s="1" t="s">
        <v>71</v>
      </c>
      <c r="D646" s="3">
        <v>44873</v>
      </c>
      <c r="E646" s="4">
        <v>0.625</v>
      </c>
      <c r="F646" s="5">
        <v>44866</v>
      </c>
      <c r="G646" s="3">
        <v>44873</v>
      </c>
      <c r="H646" s="4">
        <v>0.68055555555555547</v>
      </c>
      <c r="I646" s="4">
        <f t="shared" si="61"/>
        <v>5.5555555555555469E-2</v>
      </c>
      <c r="J646" s="1">
        <v>30</v>
      </c>
      <c r="K646" s="1" t="s">
        <v>1896</v>
      </c>
      <c r="L646" s="1" t="s">
        <v>3254</v>
      </c>
      <c r="M646" s="1" t="s">
        <v>75</v>
      </c>
      <c r="N646" s="1" t="s">
        <v>2597</v>
      </c>
      <c r="O646" s="1" t="s">
        <v>77</v>
      </c>
      <c r="P646" s="1" t="s">
        <v>78</v>
      </c>
      <c r="Q646" s="1" t="s">
        <v>78</v>
      </c>
      <c r="R646" s="1" t="s">
        <v>1898</v>
      </c>
      <c r="S646" s="1" t="s">
        <v>1898</v>
      </c>
      <c r="T646" s="34" t="s">
        <v>72</v>
      </c>
      <c r="U646" s="1" t="s">
        <v>3178</v>
      </c>
      <c r="V646" s="1" t="s">
        <v>2306</v>
      </c>
      <c r="W646" s="1" t="s">
        <v>2307</v>
      </c>
      <c r="X646" s="1" t="s">
        <v>2307</v>
      </c>
      <c r="Y646" s="1" t="s">
        <v>2363</v>
      </c>
      <c r="Z646" s="1" t="s">
        <v>84</v>
      </c>
      <c r="AA646" s="1" t="s">
        <v>72</v>
      </c>
      <c r="AB646" s="1" t="s">
        <v>140</v>
      </c>
      <c r="AC646" s="1" t="s">
        <v>141</v>
      </c>
      <c r="AD646" s="1" t="s">
        <v>87</v>
      </c>
      <c r="AE646" s="1">
        <v>36</v>
      </c>
      <c r="AF646" s="1" t="s">
        <v>88</v>
      </c>
      <c r="AG646" s="1">
        <v>5.0999999999999996</v>
      </c>
      <c r="AH646" s="1" t="s">
        <v>2344</v>
      </c>
      <c r="AI646" s="1" t="s">
        <v>90</v>
      </c>
      <c r="AJ646" s="1" t="s">
        <v>91</v>
      </c>
      <c r="AK646" s="1" t="s">
        <v>92</v>
      </c>
      <c r="AL646" s="1" t="s">
        <v>72</v>
      </c>
      <c r="AM646" s="1" t="s">
        <v>217</v>
      </c>
      <c r="AN646" s="1">
        <v>2</v>
      </c>
      <c r="AO646" s="25" t="s">
        <v>3255</v>
      </c>
      <c r="AP646" s="1" t="s">
        <v>72</v>
      </c>
      <c r="AQ646" s="1" t="s">
        <v>72</v>
      </c>
      <c r="AR646" s="1" t="s">
        <v>220</v>
      </c>
      <c r="AS646" s="1" t="s">
        <v>72</v>
      </c>
      <c r="AT646" s="1" t="s">
        <v>72</v>
      </c>
      <c r="AU646" s="3">
        <v>44873</v>
      </c>
      <c r="AV646" s="4">
        <v>0.69861111111111107</v>
      </c>
      <c r="AW646" s="4">
        <v>0.75694444444444453</v>
      </c>
      <c r="AX646" s="4">
        <f t="shared" ref="AX646" si="70">AW646-AV646</f>
        <v>5.8333333333333459E-2</v>
      </c>
      <c r="AY646" s="4">
        <f>AW646-H646</f>
        <v>7.6388888888889062E-2</v>
      </c>
      <c r="AZ646" s="4">
        <f>AW646-E646</f>
        <v>0.13194444444444453</v>
      </c>
      <c r="BA646" s="1" t="s">
        <v>3256</v>
      </c>
      <c r="BB646" s="1" t="s">
        <v>3256</v>
      </c>
      <c r="BC646" s="1" t="s">
        <v>1675</v>
      </c>
      <c r="BD646" s="1">
        <v>15</v>
      </c>
      <c r="BE646" s="1" t="s">
        <v>2294</v>
      </c>
      <c r="BF646" s="1" t="s">
        <v>75</v>
      </c>
      <c r="BG646" s="1" t="s">
        <v>88</v>
      </c>
      <c r="BH646" s="1" t="s">
        <v>88</v>
      </c>
      <c r="BI646" s="1" t="s">
        <v>96</v>
      </c>
      <c r="BJ646" s="1" t="s">
        <v>72</v>
      </c>
      <c r="BK646" s="1" t="s">
        <v>1343</v>
      </c>
      <c r="BL646" s="1" t="s">
        <v>3257</v>
      </c>
      <c r="BM646" s="1">
        <v>35</v>
      </c>
      <c r="BN646" s="1" t="s">
        <v>72</v>
      </c>
      <c r="BO646" s="1" t="s">
        <v>72</v>
      </c>
      <c r="BP646" s="1" t="s">
        <v>72</v>
      </c>
      <c r="BQ646" s="21" t="s">
        <v>99</v>
      </c>
      <c r="BR646" s="21" t="s">
        <v>100</v>
      </c>
    </row>
    <row r="647" spans="1:70" ht="20.45" customHeight="1">
      <c r="A647" s="1">
        <v>220241</v>
      </c>
      <c r="B647" s="1">
        <v>220241</v>
      </c>
      <c r="C647" s="1" t="s">
        <v>71</v>
      </c>
      <c r="D647" s="3">
        <v>44875</v>
      </c>
      <c r="E647" s="4">
        <v>0.49027777777777781</v>
      </c>
      <c r="F647" s="5">
        <v>44866</v>
      </c>
      <c r="G647" s="3">
        <v>44875</v>
      </c>
      <c r="H647" s="4">
        <v>0.5541666666666667</v>
      </c>
      <c r="I647" s="4">
        <f t="shared" si="61"/>
        <v>6.3888888888888884E-2</v>
      </c>
      <c r="J647" s="1">
        <v>5</v>
      </c>
      <c r="K647" s="1" t="s">
        <v>2302</v>
      </c>
      <c r="L647" s="1" t="s">
        <v>3258</v>
      </c>
      <c r="M647" s="1" t="s">
        <v>75</v>
      </c>
      <c r="N647" s="1" t="s">
        <v>170</v>
      </c>
      <c r="O647" s="1" t="s">
        <v>473</v>
      </c>
      <c r="P647" s="1" t="s">
        <v>78</v>
      </c>
      <c r="Q647" s="1" t="s">
        <v>78</v>
      </c>
      <c r="R647" s="1" t="s">
        <v>1927</v>
      </c>
      <c r="S647" s="1" t="s">
        <v>1927</v>
      </c>
      <c r="T647" s="1" t="s">
        <v>3259</v>
      </c>
      <c r="U647" s="75" t="s">
        <v>72</v>
      </c>
      <c r="V647" s="1" t="s">
        <v>1900</v>
      </c>
      <c r="W647" s="1" t="s">
        <v>813</v>
      </c>
      <c r="X647" s="1" t="s">
        <v>813</v>
      </c>
      <c r="Y647" s="1" t="s">
        <v>814</v>
      </c>
      <c r="Z647" s="1" t="s">
        <v>84</v>
      </c>
      <c r="AA647" s="1" t="s">
        <v>72</v>
      </c>
      <c r="AB647" s="1" t="s">
        <v>944</v>
      </c>
      <c r="AC647" s="1" t="s">
        <v>1901</v>
      </c>
      <c r="AD647" s="1" t="s">
        <v>87</v>
      </c>
      <c r="AE647" s="1">
        <v>69</v>
      </c>
      <c r="AF647" s="1" t="s">
        <v>88</v>
      </c>
      <c r="AG647" s="1">
        <v>3.4</v>
      </c>
      <c r="AH647" s="1" t="s">
        <v>954</v>
      </c>
      <c r="AI647" s="1" t="s">
        <v>90</v>
      </c>
      <c r="AJ647" s="1" t="s">
        <v>91</v>
      </c>
      <c r="AK647" s="1" t="s">
        <v>92</v>
      </c>
      <c r="AL647" s="1" t="s">
        <v>72</v>
      </c>
      <c r="AM647" s="1" t="s">
        <v>72</v>
      </c>
      <c r="AN647" s="1" t="s">
        <v>72</v>
      </c>
      <c r="AO647" s="1" t="s">
        <v>72</v>
      </c>
      <c r="AP647" s="1" t="s">
        <v>72</v>
      </c>
      <c r="AQ647" s="1" t="s">
        <v>72</v>
      </c>
      <c r="AR647" s="1" t="s">
        <v>220</v>
      </c>
      <c r="AS647" s="1" t="s">
        <v>72</v>
      </c>
      <c r="AT647" s="1" t="s">
        <v>72</v>
      </c>
      <c r="AU647" s="3">
        <v>44875</v>
      </c>
      <c r="AV647" s="4">
        <v>0.58333333333333337</v>
      </c>
      <c r="AW647" s="4" t="s">
        <v>72</v>
      </c>
      <c r="AX647" s="4" t="s">
        <v>72</v>
      </c>
      <c r="AY647" s="4" t="s">
        <v>72</v>
      </c>
      <c r="AZ647" s="6" t="s">
        <v>72</v>
      </c>
      <c r="BA647" s="1" t="s">
        <v>3260</v>
      </c>
      <c r="BB647" s="1" t="s">
        <v>3260</v>
      </c>
      <c r="BC647" s="1" t="s">
        <v>1675</v>
      </c>
      <c r="BD647" s="1">
        <v>15</v>
      </c>
      <c r="BE647" s="1" t="s">
        <v>95</v>
      </c>
      <c r="BF647" s="1" t="s">
        <v>75</v>
      </c>
      <c r="BG647" s="1" t="s">
        <v>88</v>
      </c>
      <c r="BH647" s="1" t="s">
        <v>88</v>
      </c>
      <c r="BI647" s="1" t="s">
        <v>79</v>
      </c>
      <c r="BJ647" s="1" t="s">
        <v>2135</v>
      </c>
      <c r="BK647" s="6" t="s">
        <v>72</v>
      </c>
      <c r="BL647" s="6" t="s">
        <v>72</v>
      </c>
      <c r="BM647" s="6" t="s">
        <v>72</v>
      </c>
      <c r="BN647" s="6" t="s">
        <v>72</v>
      </c>
      <c r="BO647" s="6" t="s">
        <v>72</v>
      </c>
      <c r="BP647" s="6" t="s">
        <v>72</v>
      </c>
      <c r="BQ647" s="1" t="s">
        <v>160</v>
      </c>
      <c r="BR647" s="1"/>
    </row>
    <row r="648" spans="1:70" ht="20.45" customHeight="1">
      <c r="A648" s="1" t="s">
        <v>3261</v>
      </c>
      <c r="B648" s="1">
        <v>220242</v>
      </c>
      <c r="C648" s="1" t="s">
        <v>71</v>
      </c>
      <c r="D648" s="3">
        <v>44876</v>
      </c>
      <c r="E648" s="4">
        <v>0.47222222222222227</v>
      </c>
      <c r="F648" s="5">
        <v>44866</v>
      </c>
      <c r="G648" s="3">
        <v>44876</v>
      </c>
      <c r="H648" s="4">
        <v>0.84791666666666676</v>
      </c>
      <c r="I648" s="4">
        <f t="shared" si="61"/>
        <v>0.3756944444444445</v>
      </c>
      <c r="J648" s="1">
        <v>25</v>
      </c>
      <c r="K648" s="1" t="s">
        <v>1896</v>
      </c>
      <c r="L648" s="1" t="s">
        <v>3262</v>
      </c>
      <c r="M648" s="1" t="s">
        <v>75</v>
      </c>
      <c r="N648" s="1" t="s">
        <v>2597</v>
      </c>
      <c r="O648" s="1" t="s">
        <v>77</v>
      </c>
      <c r="P648" s="1" t="s">
        <v>78</v>
      </c>
      <c r="Q648" s="1" t="s">
        <v>78</v>
      </c>
      <c r="R648" s="1" t="s">
        <v>1898</v>
      </c>
      <c r="S648" s="1" t="s">
        <v>1898</v>
      </c>
      <c r="T648" s="34" t="s">
        <v>72</v>
      </c>
      <c r="U648" s="1" t="s">
        <v>3052</v>
      </c>
      <c r="V648" s="1" t="s">
        <v>80</v>
      </c>
      <c r="W648" s="1" t="s">
        <v>778</v>
      </c>
      <c r="X648" s="1" t="s">
        <v>779</v>
      </c>
      <c r="Y648" s="1" t="s">
        <v>780</v>
      </c>
      <c r="Z648" s="1" t="s">
        <v>84</v>
      </c>
      <c r="AA648" s="1" t="s">
        <v>72</v>
      </c>
      <c r="AB648" s="1" t="s">
        <v>140</v>
      </c>
      <c r="AC648" s="1" t="s">
        <v>140</v>
      </c>
      <c r="AD648" s="1" t="s">
        <v>126</v>
      </c>
      <c r="AE648" s="1">
        <v>45</v>
      </c>
      <c r="AF648" s="1" t="s">
        <v>88</v>
      </c>
      <c r="AG648" s="1">
        <v>6.3</v>
      </c>
      <c r="AH648" s="1" t="s">
        <v>2344</v>
      </c>
      <c r="AI648" s="1" t="s">
        <v>90</v>
      </c>
      <c r="AJ648" s="1" t="s">
        <v>91</v>
      </c>
      <c r="AK648" s="1" t="s">
        <v>92</v>
      </c>
      <c r="AL648" s="1" t="s">
        <v>72</v>
      </c>
      <c r="AM648" s="1" t="s">
        <v>217</v>
      </c>
      <c r="AN648" s="1" t="s">
        <v>72</v>
      </c>
      <c r="AO648" s="1" t="s">
        <v>1327</v>
      </c>
      <c r="AP648" s="1" t="s">
        <v>72</v>
      </c>
      <c r="AQ648" s="1" t="s">
        <v>72</v>
      </c>
      <c r="AR648" s="1" t="s">
        <v>220</v>
      </c>
      <c r="AS648" s="1" t="s">
        <v>72</v>
      </c>
      <c r="AT648" s="1" t="s">
        <v>72</v>
      </c>
      <c r="AU648" s="3">
        <v>44876</v>
      </c>
      <c r="AV648" s="4">
        <v>0.86805555555555547</v>
      </c>
      <c r="AW648" s="4">
        <v>0.92361111111111116</v>
      </c>
      <c r="AX648" s="4">
        <f t="shared" ref="AX648" si="71">AW648-AV648</f>
        <v>5.5555555555555691E-2</v>
      </c>
      <c r="AY648" s="4">
        <f>AW648-H648</f>
        <v>7.5694444444444398E-2</v>
      </c>
      <c r="AZ648" s="4">
        <f>AW648-E648</f>
        <v>0.4513888888888889</v>
      </c>
      <c r="BA648" s="1" t="s">
        <v>3263</v>
      </c>
      <c r="BB648" s="1" t="s">
        <v>3263</v>
      </c>
      <c r="BC648" s="1" t="s">
        <v>1675</v>
      </c>
      <c r="BD648" s="1">
        <v>15</v>
      </c>
      <c r="BE648" s="1" t="s">
        <v>2911</v>
      </c>
      <c r="BF648" s="1" t="s">
        <v>75</v>
      </c>
      <c r="BG648" s="1" t="s">
        <v>75</v>
      </c>
      <c r="BH648" s="1" t="s">
        <v>88</v>
      </c>
      <c r="BI648" s="1" t="s">
        <v>96</v>
      </c>
      <c r="BJ648" s="1" t="s">
        <v>72</v>
      </c>
      <c r="BK648" s="1" t="s">
        <v>1343</v>
      </c>
      <c r="BL648" s="1" t="s">
        <v>3264</v>
      </c>
      <c r="BM648" s="1">
        <v>43</v>
      </c>
      <c r="BN648" s="1" t="s">
        <v>72</v>
      </c>
      <c r="BO648" s="1" t="s">
        <v>72</v>
      </c>
      <c r="BP648" s="1" t="s">
        <v>72</v>
      </c>
      <c r="BQ648" s="21" t="s">
        <v>99</v>
      </c>
      <c r="BR648" s="21" t="s">
        <v>100</v>
      </c>
    </row>
    <row r="649" spans="1:70" ht="20.45" customHeight="1">
      <c r="A649" s="1">
        <v>220243</v>
      </c>
      <c r="B649" s="1">
        <v>220243</v>
      </c>
      <c r="C649" s="1" t="s">
        <v>71</v>
      </c>
      <c r="D649" s="3">
        <v>44879</v>
      </c>
      <c r="E649" s="4">
        <v>0.51041666666666663</v>
      </c>
      <c r="F649" s="5">
        <v>44866</v>
      </c>
      <c r="G649" s="3">
        <v>44879</v>
      </c>
      <c r="H649" s="4">
        <v>0.55138888888888882</v>
      </c>
      <c r="I649" s="4">
        <f t="shared" si="61"/>
        <v>4.0972222222222188E-2</v>
      </c>
      <c r="J649" s="1">
        <v>15</v>
      </c>
      <c r="K649" s="1" t="s">
        <v>1896</v>
      </c>
      <c r="L649" s="1" t="s">
        <v>3265</v>
      </c>
      <c r="M649" s="1" t="s">
        <v>75</v>
      </c>
      <c r="N649" s="1" t="s">
        <v>170</v>
      </c>
      <c r="O649" s="1" t="s">
        <v>473</v>
      </c>
      <c r="P649" s="1" t="s">
        <v>78</v>
      </c>
      <c r="Q649" s="1" t="s">
        <v>78</v>
      </c>
      <c r="R649" s="1" t="s">
        <v>1927</v>
      </c>
      <c r="S649" s="1" t="s">
        <v>1927</v>
      </c>
      <c r="T649" s="1" t="s">
        <v>3266</v>
      </c>
      <c r="U649" s="75" t="s">
        <v>72</v>
      </c>
      <c r="V649" s="1" t="s">
        <v>2306</v>
      </c>
      <c r="W649" s="1" t="s">
        <v>2307</v>
      </c>
      <c r="X649" s="1" t="s">
        <v>2307</v>
      </c>
      <c r="Y649" s="1" t="s">
        <v>2363</v>
      </c>
      <c r="Z649" s="1" t="s">
        <v>84</v>
      </c>
      <c r="AA649" s="1" t="s">
        <v>72</v>
      </c>
      <c r="AB649" s="1" t="s">
        <v>3267</v>
      </c>
      <c r="AC649" s="1" t="s">
        <v>125</v>
      </c>
      <c r="AD649" s="1" t="s">
        <v>87</v>
      </c>
      <c r="AE649" s="1">
        <v>68</v>
      </c>
      <c r="AF649" s="1" t="s">
        <v>88</v>
      </c>
      <c r="AG649" s="1">
        <v>3.2</v>
      </c>
      <c r="AH649" s="1" t="s">
        <v>954</v>
      </c>
      <c r="AI649" s="1" t="s">
        <v>90</v>
      </c>
      <c r="AJ649" s="1" t="s">
        <v>91</v>
      </c>
      <c r="AK649" s="1" t="s">
        <v>92</v>
      </c>
      <c r="AL649" s="1" t="s">
        <v>72</v>
      </c>
      <c r="AM649" s="1" t="s">
        <v>217</v>
      </c>
      <c r="AN649" s="1">
        <v>2</v>
      </c>
      <c r="AO649" s="21" t="s">
        <v>3268</v>
      </c>
      <c r="AP649" s="1" t="s">
        <v>72</v>
      </c>
      <c r="AQ649" s="1" t="s">
        <v>72</v>
      </c>
      <c r="AR649" s="1" t="s">
        <v>220</v>
      </c>
      <c r="AS649" s="1" t="s">
        <v>72</v>
      </c>
      <c r="AT649" s="1" t="s">
        <v>72</v>
      </c>
      <c r="AU649" s="3">
        <v>44879</v>
      </c>
      <c r="AV649" s="4">
        <v>0.57986111111111105</v>
      </c>
      <c r="AW649" s="4" t="s">
        <v>72</v>
      </c>
      <c r="AX649" s="4" t="s">
        <v>72</v>
      </c>
      <c r="AY649" s="4" t="s">
        <v>72</v>
      </c>
      <c r="AZ649" s="6" t="s">
        <v>72</v>
      </c>
      <c r="BA649" s="1" t="s">
        <v>2134</v>
      </c>
      <c r="BB649" s="1" t="s">
        <v>2134</v>
      </c>
      <c r="BC649" s="1" t="s">
        <v>1675</v>
      </c>
      <c r="BD649" s="1">
        <v>15</v>
      </c>
      <c r="BE649" s="1" t="s">
        <v>2694</v>
      </c>
      <c r="BF649" s="1" t="s">
        <v>75</v>
      </c>
      <c r="BG649" s="1" t="s">
        <v>88</v>
      </c>
      <c r="BH649" s="1" t="s">
        <v>88</v>
      </c>
      <c r="BI649" s="1" t="s">
        <v>79</v>
      </c>
      <c r="BJ649" s="1" t="s">
        <v>2135</v>
      </c>
      <c r="BK649" s="6" t="s">
        <v>72</v>
      </c>
      <c r="BL649" s="6" t="s">
        <v>72</v>
      </c>
      <c r="BM649" s="6" t="s">
        <v>72</v>
      </c>
      <c r="BN649" s="6" t="s">
        <v>72</v>
      </c>
      <c r="BO649" s="6" t="s">
        <v>72</v>
      </c>
      <c r="BP649" s="6" t="s">
        <v>72</v>
      </c>
      <c r="BQ649" s="1" t="s">
        <v>160</v>
      </c>
      <c r="BR649" s="1"/>
    </row>
    <row r="650" spans="1:70" ht="20.45" customHeight="1">
      <c r="A650" s="1" t="s">
        <v>3269</v>
      </c>
      <c r="B650" s="1">
        <v>220244</v>
      </c>
      <c r="C650" s="1" t="s">
        <v>71</v>
      </c>
      <c r="D650" s="3">
        <v>44879</v>
      </c>
      <c r="E650" s="4">
        <v>0.60416666666666663</v>
      </c>
      <c r="F650" s="5">
        <v>44866</v>
      </c>
      <c r="G650" s="3">
        <v>44879</v>
      </c>
      <c r="H650" s="4">
        <v>0.67361111111111116</v>
      </c>
      <c r="I650" s="4">
        <f t="shared" si="61"/>
        <v>6.9444444444444531E-2</v>
      </c>
      <c r="J650" s="1">
        <v>37</v>
      </c>
      <c r="K650" s="1" t="s">
        <v>1896</v>
      </c>
      <c r="L650" s="1" t="s">
        <v>3270</v>
      </c>
      <c r="M650" s="1" t="s">
        <v>75</v>
      </c>
      <c r="N650" s="1" t="s">
        <v>1462</v>
      </c>
      <c r="O650" s="1" t="s">
        <v>77</v>
      </c>
      <c r="P650" s="1" t="s">
        <v>78</v>
      </c>
      <c r="Q650" s="1" t="s">
        <v>78</v>
      </c>
      <c r="R650" s="1" t="s">
        <v>1898</v>
      </c>
      <c r="S650" s="1" t="s">
        <v>1898</v>
      </c>
      <c r="T650" s="34" t="s">
        <v>72</v>
      </c>
      <c r="U650" s="1" t="s">
        <v>3271</v>
      </c>
      <c r="V650" s="1" t="s">
        <v>2306</v>
      </c>
      <c r="W650" s="1" t="s">
        <v>2307</v>
      </c>
      <c r="X650" s="1" t="s">
        <v>2307</v>
      </c>
      <c r="Y650" s="1" t="s">
        <v>2308</v>
      </c>
      <c r="Z650" s="1" t="s">
        <v>490</v>
      </c>
      <c r="AA650" s="1" t="s">
        <v>72</v>
      </c>
      <c r="AB650" s="1" t="s">
        <v>491</v>
      </c>
      <c r="AC650" s="1" t="s">
        <v>492</v>
      </c>
      <c r="AD650" s="1" t="s">
        <v>87</v>
      </c>
      <c r="AE650" s="1">
        <v>68</v>
      </c>
      <c r="AF650" s="1" t="s">
        <v>88</v>
      </c>
      <c r="AG650" s="1">
        <v>5.2</v>
      </c>
      <c r="AH650" s="1" t="s">
        <v>299</v>
      </c>
      <c r="AI650" s="1" t="s">
        <v>90</v>
      </c>
      <c r="AJ650" s="1" t="s">
        <v>91</v>
      </c>
      <c r="AK650" s="1" t="s">
        <v>92</v>
      </c>
      <c r="AL650" s="1" t="s">
        <v>72</v>
      </c>
      <c r="AM650" s="1" t="s">
        <v>72</v>
      </c>
      <c r="AN650" s="1" t="s">
        <v>72</v>
      </c>
      <c r="AO650" s="1" t="s">
        <v>72</v>
      </c>
      <c r="AP650" s="1" t="s">
        <v>72</v>
      </c>
      <c r="AQ650" s="1" t="s">
        <v>72</v>
      </c>
      <c r="AR650" s="1" t="s">
        <v>72</v>
      </c>
      <c r="AS650" s="1" t="s">
        <v>72</v>
      </c>
      <c r="AT650" s="1" t="s">
        <v>72</v>
      </c>
      <c r="AU650" s="3">
        <v>44879</v>
      </c>
      <c r="AV650" s="4">
        <v>0.68194444444444446</v>
      </c>
      <c r="AW650" s="4">
        <v>0.72916666666666663</v>
      </c>
      <c r="AX650" s="4">
        <f t="shared" ref="AX650:AX652" si="72">AW650-AV650</f>
        <v>4.7222222222222165E-2</v>
      </c>
      <c r="AY650" s="4">
        <f>AW650-H650</f>
        <v>5.5555555555555469E-2</v>
      </c>
      <c r="AZ650" s="4">
        <f>AW650-E650</f>
        <v>0.125</v>
      </c>
      <c r="BA650" s="1" t="s">
        <v>2606</v>
      </c>
      <c r="BB650" s="1" t="s">
        <v>2606</v>
      </c>
      <c r="BC650" s="1" t="s">
        <v>1675</v>
      </c>
      <c r="BD650" s="1">
        <v>15</v>
      </c>
      <c r="BE650" s="1" t="s">
        <v>742</v>
      </c>
      <c r="BF650" s="1" t="s">
        <v>75</v>
      </c>
      <c r="BG650" s="1" t="s">
        <v>72</v>
      </c>
      <c r="BH650" s="1" t="s">
        <v>88</v>
      </c>
      <c r="BI650" s="1" t="s">
        <v>96</v>
      </c>
      <c r="BJ650" s="1" t="s">
        <v>72</v>
      </c>
      <c r="BK650" s="1" t="s">
        <v>2321</v>
      </c>
      <c r="BL650" s="1" t="s">
        <v>3272</v>
      </c>
      <c r="BM650" s="1">
        <v>65</v>
      </c>
      <c r="BN650" s="1" t="s">
        <v>72</v>
      </c>
      <c r="BO650" s="1" t="s">
        <v>72</v>
      </c>
      <c r="BP650" s="1" t="s">
        <v>72</v>
      </c>
      <c r="BQ650" s="21" t="s">
        <v>99</v>
      </c>
      <c r="BR650" s="21" t="s">
        <v>100</v>
      </c>
    </row>
    <row r="651" spans="1:70" ht="20.45" customHeight="1">
      <c r="A651" s="1" t="s">
        <v>3273</v>
      </c>
      <c r="B651" s="1">
        <v>220245</v>
      </c>
      <c r="C651" s="1" t="s">
        <v>71</v>
      </c>
      <c r="D651" s="3">
        <v>44880</v>
      </c>
      <c r="E651" s="4">
        <v>0.52777777777777779</v>
      </c>
      <c r="F651" s="5">
        <v>44866</v>
      </c>
      <c r="G651" s="3">
        <v>44880</v>
      </c>
      <c r="H651" s="4">
        <v>0.88541666666666663</v>
      </c>
      <c r="I651" s="4">
        <f t="shared" si="61"/>
        <v>0.35763888888888884</v>
      </c>
      <c r="J651" s="1">
        <v>25</v>
      </c>
      <c r="K651" s="1" t="s">
        <v>1896</v>
      </c>
      <c r="L651" s="1" t="s">
        <v>3274</v>
      </c>
      <c r="M651" s="1" t="s">
        <v>75</v>
      </c>
      <c r="N651" s="1" t="s">
        <v>2597</v>
      </c>
      <c r="O651" s="1" t="s">
        <v>77</v>
      </c>
      <c r="P651" s="1" t="s">
        <v>78</v>
      </c>
      <c r="Q651" s="1" t="s">
        <v>78</v>
      </c>
      <c r="R651" s="1" t="s">
        <v>1898</v>
      </c>
      <c r="S651" s="1" t="s">
        <v>1898</v>
      </c>
      <c r="T651" s="34" t="s">
        <v>72</v>
      </c>
      <c r="U651" s="25" t="s">
        <v>2007</v>
      </c>
      <c r="V651" s="1" t="s">
        <v>80</v>
      </c>
      <c r="W651" s="1" t="s">
        <v>778</v>
      </c>
      <c r="X651" s="1" t="s">
        <v>779</v>
      </c>
      <c r="Y651" s="1" t="s">
        <v>780</v>
      </c>
      <c r="Z651" s="1" t="s">
        <v>84</v>
      </c>
      <c r="AA651" s="1" t="s">
        <v>72</v>
      </c>
      <c r="AB651" s="1" t="s">
        <v>140</v>
      </c>
      <c r="AC651" s="1" t="s">
        <v>140</v>
      </c>
      <c r="AD651" s="1" t="s">
        <v>87</v>
      </c>
      <c r="AE651" s="1">
        <v>71</v>
      </c>
      <c r="AF651" s="1" t="s">
        <v>88</v>
      </c>
      <c r="AG651" s="1">
        <v>5.0999999999999996</v>
      </c>
      <c r="AH651" s="1" t="s">
        <v>299</v>
      </c>
      <c r="AI651" s="1" t="s">
        <v>90</v>
      </c>
      <c r="AJ651" s="1" t="s">
        <v>91</v>
      </c>
      <c r="AK651" s="1" t="s">
        <v>92</v>
      </c>
      <c r="AL651" s="1" t="s">
        <v>72</v>
      </c>
      <c r="AM651" s="1" t="s">
        <v>254</v>
      </c>
      <c r="AN651" s="1" t="s">
        <v>72</v>
      </c>
      <c r="AO651" s="1" t="s">
        <v>1274</v>
      </c>
      <c r="AP651" s="1" t="s">
        <v>72</v>
      </c>
      <c r="AQ651" s="1" t="s">
        <v>72</v>
      </c>
      <c r="AR651" s="1" t="s">
        <v>72</v>
      </c>
      <c r="AS651" s="1" t="s">
        <v>72</v>
      </c>
      <c r="AT651" s="1" t="s">
        <v>72</v>
      </c>
      <c r="AU651" s="3">
        <v>44880</v>
      </c>
      <c r="AV651" s="4">
        <v>0.90277777777777779</v>
      </c>
      <c r="AW651" s="4">
        <v>0.99305555555555547</v>
      </c>
      <c r="AX651" s="4">
        <f t="shared" si="72"/>
        <v>9.0277777777777679E-2</v>
      </c>
      <c r="AY651" s="4">
        <f>AW651-H651</f>
        <v>0.10763888888888884</v>
      </c>
      <c r="AZ651" s="4">
        <f>AW651-E651</f>
        <v>0.46527777777777768</v>
      </c>
      <c r="BA651" s="1" t="s">
        <v>3275</v>
      </c>
      <c r="BB651" s="1" t="s">
        <v>3275</v>
      </c>
      <c r="BC651" s="1" t="s">
        <v>1675</v>
      </c>
      <c r="BD651" s="1">
        <v>15</v>
      </c>
      <c r="BE651" s="1" t="s">
        <v>2294</v>
      </c>
      <c r="BF651" s="1" t="s">
        <v>75</v>
      </c>
      <c r="BG651" s="1" t="s">
        <v>88</v>
      </c>
      <c r="BH651" s="1" t="s">
        <v>88</v>
      </c>
      <c r="BI651" s="1" t="s">
        <v>96</v>
      </c>
      <c r="BJ651" s="1" t="s">
        <v>72</v>
      </c>
      <c r="BK651" s="1" t="s">
        <v>1343</v>
      </c>
      <c r="BL651" s="1" t="s">
        <v>3276</v>
      </c>
      <c r="BM651" s="1">
        <v>28</v>
      </c>
      <c r="BN651" s="1" t="s">
        <v>72</v>
      </c>
      <c r="BO651" s="1" t="s">
        <v>72</v>
      </c>
      <c r="BP651" s="1" t="s">
        <v>72</v>
      </c>
      <c r="BQ651" s="21" t="s">
        <v>99</v>
      </c>
      <c r="BR651" s="21" t="s">
        <v>100</v>
      </c>
    </row>
    <row r="652" spans="1:70" ht="20.45" customHeight="1">
      <c r="A652" s="1" t="s">
        <v>3277</v>
      </c>
      <c r="B652" s="1">
        <v>220245</v>
      </c>
      <c r="C652" s="1" t="s">
        <v>71</v>
      </c>
      <c r="D652" s="3">
        <v>44880</v>
      </c>
      <c r="E652" s="4">
        <v>0.52777777777777779</v>
      </c>
      <c r="F652" s="5">
        <v>44866</v>
      </c>
      <c r="G652" s="3">
        <v>44880</v>
      </c>
      <c r="H652" s="4">
        <v>0.88541666666666663</v>
      </c>
      <c r="I652" s="4">
        <f t="shared" si="61"/>
        <v>0.35763888888888884</v>
      </c>
      <c r="J652" s="1">
        <v>25</v>
      </c>
      <c r="K652" s="1" t="s">
        <v>1896</v>
      </c>
      <c r="L652" s="1" t="s">
        <v>3274</v>
      </c>
      <c r="M652" s="1" t="s">
        <v>75</v>
      </c>
      <c r="N652" s="1" t="s">
        <v>3278</v>
      </c>
      <c r="O652" s="1" t="s">
        <v>77</v>
      </c>
      <c r="P652" s="1" t="s">
        <v>78</v>
      </c>
      <c r="Q652" s="1" t="s">
        <v>78</v>
      </c>
      <c r="R652" s="1" t="s">
        <v>1898</v>
      </c>
      <c r="S652" s="1" t="s">
        <v>1898</v>
      </c>
      <c r="T652" s="34" t="s">
        <v>72</v>
      </c>
      <c r="U652" s="25" t="s">
        <v>3279</v>
      </c>
      <c r="V652" s="1" t="s">
        <v>80</v>
      </c>
      <c r="W652" s="1" t="s">
        <v>778</v>
      </c>
      <c r="X652" s="1" t="s">
        <v>779</v>
      </c>
      <c r="Y652" s="1" t="s">
        <v>780</v>
      </c>
      <c r="Z652" s="1" t="s">
        <v>84</v>
      </c>
      <c r="AA652" s="1" t="s">
        <v>72</v>
      </c>
      <c r="AB652" s="1" t="s">
        <v>140</v>
      </c>
      <c r="AC652" s="1" t="s">
        <v>140</v>
      </c>
      <c r="AD652" s="1" t="s">
        <v>87</v>
      </c>
      <c r="AE652" s="1">
        <v>71</v>
      </c>
      <c r="AF652" s="1" t="s">
        <v>88</v>
      </c>
      <c r="AG652" s="1">
        <v>5.0999999999999996</v>
      </c>
      <c r="AH652" s="1" t="s">
        <v>299</v>
      </c>
      <c r="AI652" s="1" t="s">
        <v>90</v>
      </c>
      <c r="AJ652" s="1" t="s">
        <v>91</v>
      </c>
      <c r="AK652" s="1" t="s">
        <v>92</v>
      </c>
      <c r="AL652" s="1" t="s">
        <v>72</v>
      </c>
      <c r="AM652" s="1" t="s">
        <v>254</v>
      </c>
      <c r="AN652" s="1" t="s">
        <v>72</v>
      </c>
      <c r="AO652" s="1" t="s">
        <v>1274</v>
      </c>
      <c r="AP652" s="1" t="s">
        <v>72</v>
      </c>
      <c r="AQ652" s="1" t="s">
        <v>72</v>
      </c>
      <c r="AR652" s="1" t="s">
        <v>72</v>
      </c>
      <c r="AS652" s="1" t="s">
        <v>72</v>
      </c>
      <c r="AT652" s="1" t="s">
        <v>72</v>
      </c>
      <c r="AU652" s="3">
        <v>44880</v>
      </c>
      <c r="AV652" s="4">
        <v>0.90277777777777779</v>
      </c>
      <c r="AW652" s="4">
        <v>0.99305555555555547</v>
      </c>
      <c r="AX652" s="4">
        <f t="shared" si="72"/>
        <v>9.0277777777777679E-2</v>
      </c>
      <c r="AY652" s="4">
        <f>AW652-H652</f>
        <v>0.10763888888888884</v>
      </c>
      <c r="AZ652" s="4">
        <f>AW652-E652</f>
        <v>0.46527777777777768</v>
      </c>
      <c r="BA652" s="1" t="s">
        <v>3275</v>
      </c>
      <c r="BB652" s="1" t="s">
        <v>3275</v>
      </c>
      <c r="BC652" s="1" t="s">
        <v>1675</v>
      </c>
      <c r="BD652" s="1">
        <v>15</v>
      </c>
      <c r="BE652" s="1" t="s">
        <v>2294</v>
      </c>
      <c r="BF652" s="1" t="s">
        <v>75</v>
      </c>
      <c r="BG652" s="1" t="s">
        <v>88</v>
      </c>
      <c r="BH652" s="1" t="s">
        <v>88</v>
      </c>
      <c r="BI652" s="1" t="s">
        <v>96</v>
      </c>
      <c r="BJ652" s="1" t="s">
        <v>72</v>
      </c>
      <c r="BK652" s="1" t="s">
        <v>2321</v>
      </c>
      <c r="BL652" s="1" t="s">
        <v>3280</v>
      </c>
      <c r="BM652" s="1">
        <v>37</v>
      </c>
      <c r="BN652" s="1" t="s">
        <v>72</v>
      </c>
      <c r="BO652" s="1" t="s">
        <v>72</v>
      </c>
      <c r="BP652" s="1" t="s">
        <v>72</v>
      </c>
      <c r="BQ652" s="21" t="s">
        <v>99</v>
      </c>
      <c r="BR652" s="21" t="s">
        <v>100</v>
      </c>
    </row>
    <row r="653" spans="1:70" ht="20.45" customHeight="1">
      <c r="A653" s="1">
        <v>220246</v>
      </c>
      <c r="B653" s="1">
        <v>220246</v>
      </c>
      <c r="C653" s="1" t="s">
        <v>71</v>
      </c>
      <c r="D653" s="3">
        <v>44881</v>
      </c>
      <c r="E653" s="4">
        <v>0.51250000000000007</v>
      </c>
      <c r="F653" s="5">
        <v>44866</v>
      </c>
      <c r="G653" s="3">
        <v>44881</v>
      </c>
      <c r="H653" s="4">
        <v>0.55972222222222223</v>
      </c>
      <c r="I653" s="4">
        <f t="shared" si="61"/>
        <v>4.7222222222222165E-2</v>
      </c>
      <c r="J653" s="1">
        <v>7</v>
      </c>
      <c r="K653" s="1" t="s">
        <v>2302</v>
      </c>
      <c r="L653" s="1" t="s">
        <v>3281</v>
      </c>
      <c r="M653" s="1" t="s">
        <v>75</v>
      </c>
      <c r="N653" s="1" t="s">
        <v>170</v>
      </c>
      <c r="O653" s="1" t="s">
        <v>473</v>
      </c>
      <c r="P653" s="1" t="s">
        <v>78</v>
      </c>
      <c r="Q653" s="1" t="s">
        <v>78</v>
      </c>
      <c r="R653" s="1" t="s">
        <v>1927</v>
      </c>
      <c r="S653" s="1" t="s">
        <v>1927</v>
      </c>
      <c r="T653" s="1" t="s">
        <v>3259</v>
      </c>
      <c r="U653" s="75" t="s">
        <v>72</v>
      </c>
      <c r="V653" s="1" t="s">
        <v>1900</v>
      </c>
      <c r="W653" s="1" t="s">
        <v>813</v>
      </c>
      <c r="X653" s="1" t="s">
        <v>813</v>
      </c>
      <c r="Y653" s="1" t="s">
        <v>814</v>
      </c>
      <c r="Z653" s="1" t="s">
        <v>84</v>
      </c>
      <c r="AA653" s="1" t="s">
        <v>72</v>
      </c>
      <c r="AB653" s="1" t="s">
        <v>104</v>
      </c>
      <c r="AC653" s="1" t="s">
        <v>3282</v>
      </c>
      <c r="AD653" s="1" t="s">
        <v>87</v>
      </c>
      <c r="AE653" s="1">
        <v>47</v>
      </c>
      <c r="AF653" s="1" t="s">
        <v>88</v>
      </c>
      <c r="AG653" s="1">
        <v>3.4</v>
      </c>
      <c r="AH653" s="1" t="s">
        <v>954</v>
      </c>
      <c r="AI653" s="1" t="s">
        <v>90</v>
      </c>
      <c r="AJ653" s="1" t="s">
        <v>91</v>
      </c>
      <c r="AK653" s="1" t="s">
        <v>92</v>
      </c>
      <c r="AL653" s="1" t="s">
        <v>72</v>
      </c>
      <c r="AM653" s="1" t="s">
        <v>72</v>
      </c>
      <c r="AN653" s="1" t="s">
        <v>72</v>
      </c>
      <c r="AO653" s="1" t="s">
        <v>72</v>
      </c>
      <c r="AP653" s="1" t="s">
        <v>72</v>
      </c>
      <c r="AQ653" s="1" t="s">
        <v>72</v>
      </c>
      <c r="AR653" s="1" t="s">
        <v>72</v>
      </c>
      <c r="AS653" s="1" t="s">
        <v>72</v>
      </c>
      <c r="AT653" s="1" t="s">
        <v>72</v>
      </c>
      <c r="AU653" s="3">
        <v>44881</v>
      </c>
      <c r="AV653" s="4">
        <v>0.57291666666666663</v>
      </c>
      <c r="AW653" s="4" t="s">
        <v>72</v>
      </c>
      <c r="AX653" s="4" t="s">
        <v>72</v>
      </c>
      <c r="AY653" s="4" t="s">
        <v>72</v>
      </c>
      <c r="AZ653" s="6" t="s">
        <v>72</v>
      </c>
      <c r="BA653" s="1" t="s">
        <v>1559</v>
      </c>
      <c r="BB653" s="1" t="s">
        <v>1559</v>
      </c>
      <c r="BC653" s="1" t="s">
        <v>1675</v>
      </c>
      <c r="BD653" s="1">
        <v>15</v>
      </c>
      <c r="BE653" s="1" t="s">
        <v>742</v>
      </c>
      <c r="BF653" s="1" t="s">
        <v>75</v>
      </c>
      <c r="BG653" s="1" t="s">
        <v>75</v>
      </c>
      <c r="BH653" s="1" t="s">
        <v>88</v>
      </c>
      <c r="BI653" s="1" t="s">
        <v>79</v>
      </c>
      <c r="BJ653" s="1" t="s">
        <v>2135</v>
      </c>
      <c r="BK653" s="6" t="s">
        <v>72</v>
      </c>
      <c r="BL653" s="6" t="s">
        <v>72</v>
      </c>
      <c r="BM653" s="6" t="s">
        <v>72</v>
      </c>
      <c r="BN653" s="6" t="s">
        <v>72</v>
      </c>
      <c r="BO653" s="6" t="s">
        <v>72</v>
      </c>
      <c r="BP653" s="6" t="s">
        <v>72</v>
      </c>
      <c r="BQ653" s="1" t="s">
        <v>160</v>
      </c>
      <c r="BR653" s="1"/>
    </row>
    <row r="654" spans="1:70" ht="20.45" customHeight="1">
      <c r="A654" s="1" t="s">
        <v>3283</v>
      </c>
      <c r="B654" s="1">
        <v>220247</v>
      </c>
      <c r="C654" s="1" t="s">
        <v>71</v>
      </c>
      <c r="D654" s="3">
        <v>44882</v>
      </c>
      <c r="E654" s="4">
        <v>0.63194444444444442</v>
      </c>
      <c r="F654" s="5">
        <v>44866</v>
      </c>
      <c r="G654" s="3">
        <v>44882</v>
      </c>
      <c r="H654" s="4">
        <v>0.68333333333333324</v>
      </c>
      <c r="I654" s="4">
        <f t="shared" si="61"/>
        <v>5.1388888888888817E-2</v>
      </c>
      <c r="J654" s="1">
        <v>15</v>
      </c>
      <c r="K654" s="1" t="s">
        <v>1896</v>
      </c>
      <c r="L654" s="1" t="s">
        <v>3284</v>
      </c>
      <c r="M654" s="1" t="s">
        <v>75</v>
      </c>
      <c r="N654" s="1" t="s">
        <v>2597</v>
      </c>
      <c r="O654" s="1" t="s">
        <v>77</v>
      </c>
      <c r="P654" s="1" t="s">
        <v>78</v>
      </c>
      <c r="Q654" s="1" t="s">
        <v>78</v>
      </c>
      <c r="R654" s="1" t="s">
        <v>1898</v>
      </c>
      <c r="S654" s="1" t="s">
        <v>1898</v>
      </c>
      <c r="T654" s="34" t="s">
        <v>72</v>
      </c>
      <c r="U654" s="1" t="s">
        <v>3271</v>
      </c>
      <c r="V654" s="1" t="s">
        <v>2306</v>
      </c>
      <c r="W654" s="1" t="s">
        <v>2307</v>
      </c>
      <c r="X654" s="1" t="s">
        <v>2307</v>
      </c>
      <c r="Y654" s="1" t="s">
        <v>2363</v>
      </c>
      <c r="Z654" s="1" t="s">
        <v>84</v>
      </c>
      <c r="AA654" s="1" t="s">
        <v>72</v>
      </c>
      <c r="AB654" s="1" t="s">
        <v>104</v>
      </c>
      <c r="AC654" s="1" t="s">
        <v>1060</v>
      </c>
      <c r="AD654" s="1" t="s">
        <v>87</v>
      </c>
      <c r="AE654" s="1">
        <v>53</v>
      </c>
      <c r="AF654" s="1" t="s">
        <v>88</v>
      </c>
      <c r="AG654" s="1">
        <v>4.0999999999999996</v>
      </c>
      <c r="AH654" s="1" t="s">
        <v>954</v>
      </c>
      <c r="AI654" s="1" t="s">
        <v>90</v>
      </c>
      <c r="AJ654" s="1" t="s">
        <v>91</v>
      </c>
      <c r="AK654" s="1" t="s">
        <v>92</v>
      </c>
      <c r="AL654" s="1" t="s">
        <v>72</v>
      </c>
      <c r="AM654" s="1" t="s">
        <v>217</v>
      </c>
      <c r="AN654" s="1">
        <v>2</v>
      </c>
      <c r="AO654" s="25" t="s">
        <v>3285</v>
      </c>
      <c r="AP654" s="1" t="s">
        <v>72</v>
      </c>
      <c r="AQ654" s="1" t="s">
        <v>72</v>
      </c>
      <c r="AR654" s="1" t="s">
        <v>220</v>
      </c>
      <c r="AS654" s="1" t="s">
        <v>72</v>
      </c>
      <c r="AT654" s="1" t="s">
        <v>72</v>
      </c>
      <c r="AU654" s="3">
        <v>44882</v>
      </c>
      <c r="AV654" s="4">
        <v>0.69791666666666663</v>
      </c>
      <c r="AW654" s="4">
        <v>0.80208333333333337</v>
      </c>
      <c r="AX654" s="4">
        <f t="shared" ref="AX654:AX655" si="73">AW654-AV654</f>
        <v>0.10416666666666674</v>
      </c>
      <c r="AY654" s="4">
        <f>AW654-H654</f>
        <v>0.11875000000000013</v>
      </c>
      <c r="AZ654" s="4">
        <f>AW654-E654</f>
        <v>0.17013888888888895</v>
      </c>
      <c r="BA654" s="1" t="s">
        <v>552</v>
      </c>
      <c r="BB654" s="1" t="s">
        <v>552</v>
      </c>
      <c r="BC654" s="1" t="s">
        <v>1675</v>
      </c>
      <c r="BD654" s="1">
        <v>15</v>
      </c>
      <c r="BE654" s="1" t="s">
        <v>1398</v>
      </c>
      <c r="BF654" s="1" t="s">
        <v>75</v>
      </c>
      <c r="BG654" s="1" t="s">
        <v>88</v>
      </c>
      <c r="BH654" s="1" t="s">
        <v>88</v>
      </c>
      <c r="BI654" s="1" t="s">
        <v>96</v>
      </c>
      <c r="BJ654" s="1" t="s">
        <v>72</v>
      </c>
      <c r="BK654" s="1" t="s">
        <v>1343</v>
      </c>
      <c r="BL654" s="1" t="s">
        <v>3264</v>
      </c>
      <c r="BM654" s="1">
        <v>35</v>
      </c>
      <c r="BN654" s="1" t="s">
        <v>72</v>
      </c>
      <c r="BO654" s="1" t="s">
        <v>72</v>
      </c>
      <c r="BP654" s="1" t="s">
        <v>72</v>
      </c>
      <c r="BQ654" s="21" t="s">
        <v>99</v>
      </c>
      <c r="BR654" s="21" t="s">
        <v>100</v>
      </c>
    </row>
    <row r="655" spans="1:70" ht="20.45" customHeight="1">
      <c r="A655" s="1" t="s">
        <v>3286</v>
      </c>
      <c r="B655" s="1">
        <v>220247</v>
      </c>
      <c r="C655" s="1" t="s">
        <v>71</v>
      </c>
      <c r="D655" s="3">
        <v>44882</v>
      </c>
      <c r="E655" s="4">
        <v>0.63194444444444442</v>
      </c>
      <c r="F655" s="5">
        <v>44866</v>
      </c>
      <c r="G655" s="3">
        <v>44882</v>
      </c>
      <c r="H655" s="4">
        <v>0.68333333333333324</v>
      </c>
      <c r="I655" s="4">
        <f t="shared" si="61"/>
        <v>5.1388888888888817E-2</v>
      </c>
      <c r="J655" s="1">
        <v>15</v>
      </c>
      <c r="K655" s="1" t="s">
        <v>1896</v>
      </c>
      <c r="L655" s="1" t="s">
        <v>3284</v>
      </c>
      <c r="M655" s="1" t="s">
        <v>75</v>
      </c>
      <c r="N655" s="1" t="s">
        <v>3278</v>
      </c>
      <c r="O655" s="1" t="s">
        <v>77</v>
      </c>
      <c r="P655" s="1" t="s">
        <v>78</v>
      </c>
      <c r="Q655" s="1" t="s">
        <v>78</v>
      </c>
      <c r="R655" s="1" t="s">
        <v>1898</v>
      </c>
      <c r="S655" s="1" t="s">
        <v>1898</v>
      </c>
      <c r="T655" s="34" t="s">
        <v>72</v>
      </c>
      <c r="U655" s="1" t="s">
        <v>3287</v>
      </c>
      <c r="V655" s="1" t="s">
        <v>2306</v>
      </c>
      <c r="W655" s="1" t="s">
        <v>2307</v>
      </c>
      <c r="X655" s="1" t="s">
        <v>2307</v>
      </c>
      <c r="Y655" s="1" t="s">
        <v>2363</v>
      </c>
      <c r="Z655" s="1" t="s">
        <v>84</v>
      </c>
      <c r="AA655" s="1" t="s">
        <v>72</v>
      </c>
      <c r="AB655" s="1" t="s">
        <v>104</v>
      </c>
      <c r="AC655" s="1" t="s">
        <v>1060</v>
      </c>
      <c r="AD655" s="1" t="s">
        <v>87</v>
      </c>
      <c r="AE655" s="1">
        <v>53</v>
      </c>
      <c r="AF655" s="1" t="s">
        <v>88</v>
      </c>
      <c r="AG655" s="1">
        <v>4.0999999999999996</v>
      </c>
      <c r="AH655" s="1" t="s">
        <v>954</v>
      </c>
      <c r="AI655" s="1" t="s">
        <v>90</v>
      </c>
      <c r="AJ655" s="1" t="s">
        <v>91</v>
      </c>
      <c r="AK655" s="1" t="s">
        <v>92</v>
      </c>
      <c r="AL655" s="1" t="s">
        <v>72</v>
      </c>
      <c r="AM655" s="1" t="s">
        <v>217</v>
      </c>
      <c r="AN655" s="1">
        <v>2</v>
      </c>
      <c r="AO655" s="25" t="s">
        <v>3285</v>
      </c>
      <c r="AP655" s="1" t="s">
        <v>72</v>
      </c>
      <c r="AQ655" s="1" t="s">
        <v>72</v>
      </c>
      <c r="AR655" s="1" t="s">
        <v>220</v>
      </c>
      <c r="AS655" s="1" t="s">
        <v>72</v>
      </c>
      <c r="AT655" s="1" t="s">
        <v>72</v>
      </c>
      <c r="AU655" s="3">
        <v>44882</v>
      </c>
      <c r="AV655" s="4">
        <v>0.69791666666666663</v>
      </c>
      <c r="AW655" s="4">
        <v>0.80208333333333337</v>
      </c>
      <c r="AX655" s="4">
        <f t="shared" si="73"/>
        <v>0.10416666666666674</v>
      </c>
      <c r="AY655" s="4">
        <f>AW655-H655</f>
        <v>0.11875000000000013</v>
      </c>
      <c r="AZ655" s="4">
        <f>AW655-E655</f>
        <v>0.17013888888888895</v>
      </c>
      <c r="BA655" s="1" t="s">
        <v>552</v>
      </c>
      <c r="BB655" s="1" t="s">
        <v>552</v>
      </c>
      <c r="BC655" s="1" t="s">
        <v>1675</v>
      </c>
      <c r="BD655" s="1">
        <v>15</v>
      </c>
      <c r="BE655" s="1" t="s">
        <v>1398</v>
      </c>
      <c r="BF655" s="1" t="s">
        <v>75</v>
      </c>
      <c r="BG655" s="1" t="s">
        <v>88</v>
      </c>
      <c r="BH655" s="1" t="s">
        <v>88</v>
      </c>
      <c r="BI655" s="1" t="s">
        <v>96</v>
      </c>
      <c r="BJ655" s="1" t="s">
        <v>72</v>
      </c>
      <c r="BK655" s="1" t="s">
        <v>1343</v>
      </c>
      <c r="BL655" s="1" t="s">
        <v>3288</v>
      </c>
      <c r="BM655" s="1">
        <v>37</v>
      </c>
      <c r="BN655" s="1" t="s">
        <v>72</v>
      </c>
      <c r="BO655" s="1" t="s">
        <v>72</v>
      </c>
      <c r="BP655" s="1" t="s">
        <v>72</v>
      </c>
      <c r="BQ655" s="21" t="s">
        <v>99</v>
      </c>
      <c r="BR655" s="21" t="s">
        <v>100</v>
      </c>
    </row>
    <row r="656" spans="1:70" ht="20.45" customHeight="1">
      <c r="A656" s="1">
        <v>220248</v>
      </c>
      <c r="B656" s="1">
        <v>220248</v>
      </c>
      <c r="C656" s="1" t="s">
        <v>71</v>
      </c>
      <c r="D656" s="3">
        <v>44882</v>
      </c>
      <c r="E656" s="4">
        <v>0.50694444444444442</v>
      </c>
      <c r="F656" s="5">
        <v>44866</v>
      </c>
      <c r="G656" s="3">
        <v>44882</v>
      </c>
      <c r="H656" s="4">
        <v>0.87986111111111109</v>
      </c>
      <c r="I656" s="4">
        <f t="shared" si="61"/>
        <v>0.37291666666666667</v>
      </c>
      <c r="J656" s="1">
        <v>30</v>
      </c>
      <c r="K656" s="1" t="s">
        <v>1896</v>
      </c>
      <c r="L656" s="1" t="s">
        <v>3289</v>
      </c>
      <c r="M656" s="1" t="s">
        <v>75</v>
      </c>
      <c r="N656" s="1" t="s">
        <v>170</v>
      </c>
      <c r="O656" s="1" t="s">
        <v>473</v>
      </c>
      <c r="P656" s="1" t="s">
        <v>172</v>
      </c>
      <c r="Q656" s="1" t="s">
        <v>172</v>
      </c>
      <c r="R656" s="1" t="s">
        <v>1927</v>
      </c>
      <c r="S656" s="1" t="s">
        <v>1927</v>
      </c>
      <c r="T656" s="1" t="s">
        <v>3290</v>
      </c>
      <c r="U656" s="75" t="s">
        <v>72</v>
      </c>
      <c r="V656" s="1" t="s">
        <v>80</v>
      </c>
      <c r="W656" s="1" t="s">
        <v>778</v>
      </c>
      <c r="X656" s="1" t="s">
        <v>779</v>
      </c>
      <c r="Y656" s="1" t="s">
        <v>780</v>
      </c>
      <c r="Z656" s="1" t="s">
        <v>84</v>
      </c>
      <c r="AA656" s="1" t="s">
        <v>72</v>
      </c>
      <c r="AB656" s="1" t="s">
        <v>140</v>
      </c>
      <c r="AC656" s="1" t="s">
        <v>140</v>
      </c>
      <c r="AD656" s="1" t="s">
        <v>3291</v>
      </c>
      <c r="AE656" s="1">
        <v>53</v>
      </c>
      <c r="AF656" s="1" t="s">
        <v>88</v>
      </c>
      <c r="AG656" s="1">
        <v>5.0999999999999996</v>
      </c>
      <c r="AH656" s="1" t="s">
        <v>299</v>
      </c>
      <c r="AI656" s="1" t="s">
        <v>90</v>
      </c>
      <c r="AJ656" s="1" t="s">
        <v>91</v>
      </c>
      <c r="AK656" s="1" t="s">
        <v>92</v>
      </c>
      <c r="AL656" s="1" t="s">
        <v>72</v>
      </c>
      <c r="AM656" s="1" t="s">
        <v>254</v>
      </c>
      <c r="AN656" s="1" t="s">
        <v>72</v>
      </c>
      <c r="AO656" s="1" t="s">
        <v>1235</v>
      </c>
      <c r="AP656" s="1" t="s">
        <v>72</v>
      </c>
      <c r="AQ656" s="1" t="s">
        <v>72</v>
      </c>
      <c r="AR656" s="1" t="s">
        <v>72</v>
      </c>
      <c r="AS656" s="1" t="s">
        <v>72</v>
      </c>
      <c r="AT656" s="1" t="s">
        <v>72</v>
      </c>
      <c r="AU656" s="3">
        <v>44883</v>
      </c>
      <c r="AV656" s="4">
        <v>0.37847222222222227</v>
      </c>
      <c r="AW656" s="4" t="s">
        <v>72</v>
      </c>
      <c r="AX656" s="4" t="s">
        <v>72</v>
      </c>
      <c r="AY656" s="4" t="s">
        <v>72</v>
      </c>
      <c r="AZ656" s="6" t="s">
        <v>72</v>
      </c>
      <c r="BA656" s="1" t="s">
        <v>72</v>
      </c>
      <c r="BB656" s="1" t="s">
        <v>72</v>
      </c>
      <c r="BC656" s="1" t="s">
        <v>72</v>
      </c>
      <c r="BD656" s="1">
        <v>15</v>
      </c>
      <c r="BE656" s="1" t="s">
        <v>2911</v>
      </c>
      <c r="BF656" s="1" t="s">
        <v>88</v>
      </c>
      <c r="BG656" s="1" t="s">
        <v>88</v>
      </c>
      <c r="BH656" s="1" t="s">
        <v>88</v>
      </c>
      <c r="BI656" s="1" t="s">
        <v>79</v>
      </c>
      <c r="BJ656" s="1" t="s">
        <v>3292</v>
      </c>
      <c r="BK656" s="6" t="s">
        <v>72</v>
      </c>
      <c r="BL656" s="6" t="s">
        <v>72</v>
      </c>
      <c r="BM656" s="6" t="s">
        <v>72</v>
      </c>
      <c r="BN656" s="6" t="s">
        <v>72</v>
      </c>
      <c r="BO656" s="6" t="s">
        <v>72</v>
      </c>
      <c r="BP656" s="6" t="s">
        <v>72</v>
      </c>
      <c r="BQ656" s="1" t="s">
        <v>160</v>
      </c>
      <c r="BR656" s="1"/>
    </row>
    <row r="657" spans="1:70" ht="20.45" customHeight="1">
      <c r="A657" s="1">
        <v>220249</v>
      </c>
      <c r="B657" s="1">
        <v>220249</v>
      </c>
      <c r="C657" s="1" t="s">
        <v>71</v>
      </c>
      <c r="D657" s="3">
        <v>44886</v>
      </c>
      <c r="E657" s="4">
        <v>0.45208333333333334</v>
      </c>
      <c r="F657" s="5">
        <v>44866</v>
      </c>
      <c r="G657" s="3">
        <v>44886</v>
      </c>
      <c r="H657" s="4">
        <v>0.48472222222222222</v>
      </c>
      <c r="I657" s="4">
        <f t="shared" si="61"/>
        <v>3.2638888888888884E-2</v>
      </c>
      <c r="J657" s="1">
        <v>11</v>
      </c>
      <c r="K657" s="1" t="s">
        <v>1896</v>
      </c>
      <c r="L657" s="1" t="s">
        <v>3293</v>
      </c>
      <c r="M657" s="1" t="s">
        <v>75</v>
      </c>
      <c r="N657" s="1" t="s">
        <v>170</v>
      </c>
      <c r="O657" s="1" t="s">
        <v>473</v>
      </c>
      <c r="P657" s="1" t="s">
        <v>78</v>
      </c>
      <c r="Q657" s="1" t="s">
        <v>78</v>
      </c>
      <c r="R657" s="1" t="s">
        <v>1927</v>
      </c>
      <c r="S657" s="1" t="s">
        <v>1927</v>
      </c>
      <c r="T657" s="1" t="s">
        <v>3294</v>
      </c>
      <c r="U657" s="1" t="s">
        <v>3295</v>
      </c>
      <c r="V657" s="1" t="s">
        <v>2306</v>
      </c>
      <c r="W657" s="1" t="s">
        <v>2307</v>
      </c>
      <c r="X657" s="1" t="s">
        <v>2307</v>
      </c>
      <c r="Y657" s="1" t="s">
        <v>2926</v>
      </c>
      <c r="Z657" s="1" t="s">
        <v>291</v>
      </c>
      <c r="AA657" s="1" t="s">
        <v>72</v>
      </c>
      <c r="AB657" s="1" t="s">
        <v>292</v>
      </c>
      <c r="AC657" s="1" t="s">
        <v>3296</v>
      </c>
      <c r="AD657" s="1" t="s">
        <v>126</v>
      </c>
      <c r="AE657" s="1">
        <v>60</v>
      </c>
      <c r="AF657" s="1" t="s">
        <v>88</v>
      </c>
      <c r="AG657" s="1">
        <v>4.2</v>
      </c>
      <c r="AH657" s="1" t="s">
        <v>954</v>
      </c>
      <c r="AI657" s="1" t="s">
        <v>90</v>
      </c>
      <c r="AJ657" s="1" t="s">
        <v>91</v>
      </c>
      <c r="AK657" s="1" t="s">
        <v>216</v>
      </c>
      <c r="AL657" s="1" t="s">
        <v>72</v>
      </c>
      <c r="AM657" s="1" t="s">
        <v>72</v>
      </c>
      <c r="AN657" s="1" t="s">
        <v>72</v>
      </c>
      <c r="AO657" s="1" t="s">
        <v>72</v>
      </c>
      <c r="AP657" s="1">
        <v>3</v>
      </c>
      <c r="AQ657" s="1" t="s">
        <v>2445</v>
      </c>
      <c r="AR657" s="1" t="s">
        <v>72</v>
      </c>
      <c r="AS657" s="1" t="s">
        <v>72</v>
      </c>
      <c r="AT657" s="1" t="s">
        <v>72</v>
      </c>
      <c r="AU657" s="3">
        <v>44886</v>
      </c>
      <c r="AV657" s="4">
        <v>0.66111111111111109</v>
      </c>
      <c r="AW657" s="4">
        <v>0.71527777777777779</v>
      </c>
      <c r="AX657" s="4">
        <f t="shared" ref="AX657:AX672" si="74">AW657-AV657</f>
        <v>5.4166666666666696E-2</v>
      </c>
      <c r="AY657" s="4">
        <f t="shared" ref="AY657:AY672" si="75">AW657-H657</f>
        <v>0.23055555555555557</v>
      </c>
      <c r="AZ657" s="4">
        <f t="shared" ref="AZ657:AZ672" si="76">AW657-E657</f>
        <v>0.26319444444444445</v>
      </c>
      <c r="BA657" s="1" t="s">
        <v>3297</v>
      </c>
      <c r="BB657" s="1" t="s">
        <v>3297</v>
      </c>
      <c r="BC657" s="1" t="s">
        <v>2382</v>
      </c>
      <c r="BD657" s="1">
        <v>4</v>
      </c>
      <c r="BE657" s="1" t="s">
        <v>742</v>
      </c>
      <c r="BF657" s="1" t="s">
        <v>88</v>
      </c>
      <c r="BG657" s="1" t="s">
        <v>88</v>
      </c>
      <c r="BH657" s="1" t="s">
        <v>88</v>
      </c>
      <c r="BI657" s="1" t="s">
        <v>79</v>
      </c>
      <c r="BJ657" s="1" t="s">
        <v>72</v>
      </c>
      <c r="BK657" s="1" t="s">
        <v>3298</v>
      </c>
      <c r="BL657" s="1" t="s">
        <v>3299</v>
      </c>
      <c r="BM657" s="1">
        <v>84</v>
      </c>
      <c r="BN657" s="1" t="s">
        <v>72</v>
      </c>
      <c r="BO657" s="1" t="s">
        <v>72</v>
      </c>
      <c r="BP657" s="1" t="s">
        <v>72</v>
      </c>
      <c r="BQ657" s="1" t="s">
        <v>160</v>
      </c>
      <c r="BR657" s="1"/>
    </row>
    <row r="658" spans="1:70" ht="20.45" customHeight="1">
      <c r="A658" s="1" t="s">
        <v>3300</v>
      </c>
      <c r="B658" s="1">
        <v>220250</v>
      </c>
      <c r="C658" s="1" t="s">
        <v>71</v>
      </c>
      <c r="D658" s="3">
        <v>44886</v>
      </c>
      <c r="E658" s="4">
        <v>0.5625</v>
      </c>
      <c r="F658" s="5">
        <v>44866</v>
      </c>
      <c r="G658" s="3">
        <v>44886</v>
      </c>
      <c r="H658" s="4">
        <v>0.63194444444444442</v>
      </c>
      <c r="I658" s="4">
        <f t="shared" si="61"/>
        <v>6.944444444444442E-2</v>
      </c>
      <c r="J658" s="1">
        <v>40</v>
      </c>
      <c r="K658" s="1" t="s">
        <v>1896</v>
      </c>
      <c r="L658" s="1" t="s">
        <v>3301</v>
      </c>
      <c r="M658" s="1" t="s">
        <v>75</v>
      </c>
      <c r="N658" s="1" t="s">
        <v>2597</v>
      </c>
      <c r="O658" s="1" t="s">
        <v>77</v>
      </c>
      <c r="P658" s="1" t="s">
        <v>78</v>
      </c>
      <c r="Q658" s="1" t="s">
        <v>78</v>
      </c>
      <c r="R658" s="1" t="s">
        <v>1898</v>
      </c>
      <c r="S658" s="1" t="s">
        <v>1898</v>
      </c>
      <c r="T658" s="34" t="s">
        <v>72</v>
      </c>
      <c r="U658" s="1" t="s">
        <v>3302</v>
      </c>
      <c r="V658" s="1" t="s">
        <v>2306</v>
      </c>
      <c r="W658" s="1" t="s">
        <v>2307</v>
      </c>
      <c r="X658" s="1" t="s">
        <v>2307</v>
      </c>
      <c r="Y658" s="1" t="s">
        <v>2363</v>
      </c>
      <c r="Z658" s="1" t="s">
        <v>84</v>
      </c>
      <c r="AA658" s="1" t="s">
        <v>72</v>
      </c>
      <c r="AB658" s="1" t="s">
        <v>140</v>
      </c>
      <c r="AC658" s="1" t="s">
        <v>141</v>
      </c>
      <c r="AD658" s="1" t="s">
        <v>87</v>
      </c>
      <c r="AE658" s="1">
        <v>62</v>
      </c>
      <c r="AF658" s="1" t="s">
        <v>88</v>
      </c>
      <c r="AG658" s="1">
        <v>5.0999999999999996</v>
      </c>
      <c r="AH658" s="1" t="s">
        <v>299</v>
      </c>
      <c r="AI658" s="1" t="s">
        <v>90</v>
      </c>
      <c r="AJ658" s="1" t="s">
        <v>91</v>
      </c>
      <c r="AK658" s="1" t="s">
        <v>92</v>
      </c>
      <c r="AL658" s="1" t="s">
        <v>72</v>
      </c>
      <c r="AM658" s="1" t="s">
        <v>217</v>
      </c>
      <c r="AN658" s="1">
        <v>2</v>
      </c>
      <c r="AO658" s="25" t="s">
        <v>3303</v>
      </c>
      <c r="AP658" s="1" t="s">
        <v>72</v>
      </c>
      <c r="AQ658" s="1" t="s">
        <v>72</v>
      </c>
      <c r="AR658" s="1" t="s">
        <v>220</v>
      </c>
      <c r="AS658" s="1" t="s">
        <v>72</v>
      </c>
      <c r="AT658" s="1" t="s">
        <v>72</v>
      </c>
      <c r="AU658" s="3">
        <v>44886</v>
      </c>
      <c r="AV658" s="4">
        <v>0.66666666666666663</v>
      </c>
      <c r="AW658" s="4">
        <v>0.79861111111111116</v>
      </c>
      <c r="AX658" s="4">
        <f t="shared" si="74"/>
        <v>0.13194444444444453</v>
      </c>
      <c r="AY658" s="4">
        <f t="shared" si="75"/>
        <v>0.16666666666666674</v>
      </c>
      <c r="AZ658" s="4">
        <f t="shared" si="76"/>
        <v>0.23611111111111116</v>
      </c>
      <c r="BA658" s="1" t="s">
        <v>3304</v>
      </c>
      <c r="BB658" s="1" t="s">
        <v>3305</v>
      </c>
      <c r="BC658" s="1" t="s">
        <v>1675</v>
      </c>
      <c r="BD658" s="1">
        <v>4</v>
      </c>
      <c r="BE658" s="1" t="s">
        <v>2694</v>
      </c>
      <c r="BF658" s="1" t="s">
        <v>75</v>
      </c>
      <c r="BG658" s="1" t="s">
        <v>88</v>
      </c>
      <c r="BH658" s="1" t="s">
        <v>88</v>
      </c>
      <c r="BI658" s="1" t="s">
        <v>96</v>
      </c>
      <c r="BJ658" s="1" t="s">
        <v>72</v>
      </c>
      <c r="BK658" s="1" t="s">
        <v>1343</v>
      </c>
      <c r="BL658" s="1" t="s">
        <v>3306</v>
      </c>
      <c r="BM658" s="1">
        <v>35</v>
      </c>
      <c r="BN658" s="1" t="s">
        <v>72</v>
      </c>
      <c r="BO658" s="1" t="s">
        <v>72</v>
      </c>
      <c r="BP658" s="1" t="s">
        <v>72</v>
      </c>
      <c r="BQ658" s="21" t="s">
        <v>99</v>
      </c>
      <c r="BR658" s="21" t="s">
        <v>100</v>
      </c>
    </row>
    <row r="659" spans="1:70" ht="20.45" customHeight="1">
      <c r="A659" s="1" t="s">
        <v>3307</v>
      </c>
      <c r="B659" s="1">
        <v>220250</v>
      </c>
      <c r="C659" s="1" t="s">
        <v>71</v>
      </c>
      <c r="D659" s="3">
        <v>44886</v>
      </c>
      <c r="E659" s="4">
        <v>0.5625</v>
      </c>
      <c r="F659" s="5">
        <v>44866</v>
      </c>
      <c r="G659" s="3">
        <v>44886</v>
      </c>
      <c r="H659" s="4">
        <v>0.63194444444444442</v>
      </c>
      <c r="I659" s="4">
        <f t="shared" si="61"/>
        <v>6.944444444444442E-2</v>
      </c>
      <c r="J659" s="1">
        <v>40</v>
      </c>
      <c r="K659" s="1" t="s">
        <v>1896</v>
      </c>
      <c r="L659" s="1" t="s">
        <v>3301</v>
      </c>
      <c r="M659" s="1" t="s">
        <v>75</v>
      </c>
      <c r="N659" s="1" t="s">
        <v>3278</v>
      </c>
      <c r="O659" s="1" t="s">
        <v>77</v>
      </c>
      <c r="P659" s="1" t="s">
        <v>78</v>
      </c>
      <c r="Q659" s="1" t="s">
        <v>78</v>
      </c>
      <c r="R659" s="1" t="s">
        <v>1898</v>
      </c>
      <c r="S659" s="1" t="s">
        <v>1927</v>
      </c>
      <c r="T659" s="34" t="s">
        <v>72</v>
      </c>
      <c r="U659" s="75" t="s">
        <v>72</v>
      </c>
      <c r="V659" s="1" t="s">
        <v>2306</v>
      </c>
      <c r="W659" s="1" t="s">
        <v>2307</v>
      </c>
      <c r="X659" s="1" t="s">
        <v>2307</v>
      </c>
      <c r="Y659" s="1" t="s">
        <v>2363</v>
      </c>
      <c r="Z659" s="1" t="s">
        <v>84</v>
      </c>
      <c r="AA659" s="1" t="s">
        <v>72</v>
      </c>
      <c r="AB659" s="1" t="s">
        <v>140</v>
      </c>
      <c r="AC659" s="1" t="s">
        <v>141</v>
      </c>
      <c r="AD659" s="1" t="s">
        <v>87</v>
      </c>
      <c r="AE659" s="1">
        <v>62</v>
      </c>
      <c r="AF659" s="1" t="s">
        <v>88</v>
      </c>
      <c r="AG659" s="1">
        <v>5.0999999999999996</v>
      </c>
      <c r="AH659" s="1" t="s">
        <v>299</v>
      </c>
      <c r="AI659" s="1" t="s">
        <v>90</v>
      </c>
      <c r="AJ659" s="1" t="s">
        <v>91</v>
      </c>
      <c r="AK659" s="1" t="s">
        <v>92</v>
      </c>
      <c r="AL659" s="1" t="s">
        <v>72</v>
      </c>
      <c r="AM659" s="1" t="s">
        <v>217</v>
      </c>
      <c r="AN659" s="1">
        <v>2</v>
      </c>
      <c r="AO659" s="25" t="s">
        <v>3303</v>
      </c>
      <c r="AP659" s="1" t="s">
        <v>72</v>
      </c>
      <c r="AQ659" s="1" t="s">
        <v>72</v>
      </c>
      <c r="AR659" s="1" t="s">
        <v>220</v>
      </c>
      <c r="AS659" s="1" t="s">
        <v>72</v>
      </c>
      <c r="AT659" s="1" t="s">
        <v>72</v>
      </c>
      <c r="AU659" s="3">
        <v>44886</v>
      </c>
      <c r="AV659" s="4">
        <v>0.66666666666666663</v>
      </c>
      <c r="AW659" s="4">
        <v>0.79861111111111116</v>
      </c>
      <c r="AX659" s="4">
        <f t="shared" si="74"/>
        <v>0.13194444444444453</v>
      </c>
      <c r="AY659" s="4">
        <f t="shared" si="75"/>
        <v>0.16666666666666674</v>
      </c>
      <c r="AZ659" s="4">
        <f t="shared" si="76"/>
        <v>0.23611111111111116</v>
      </c>
      <c r="BA659" s="1" t="s">
        <v>3304</v>
      </c>
      <c r="BB659" s="1" t="s">
        <v>3305</v>
      </c>
      <c r="BC659" s="1" t="s">
        <v>1675</v>
      </c>
      <c r="BD659" s="1">
        <v>4</v>
      </c>
      <c r="BE659" s="1" t="s">
        <v>2694</v>
      </c>
      <c r="BF659" s="1" t="s">
        <v>75</v>
      </c>
      <c r="BG659" s="1" t="s">
        <v>88</v>
      </c>
      <c r="BH659" s="1" t="s">
        <v>88</v>
      </c>
      <c r="BI659" s="1" t="s">
        <v>79</v>
      </c>
      <c r="BJ659" s="1" t="s">
        <v>3308</v>
      </c>
      <c r="BK659" s="1" t="s">
        <v>1343</v>
      </c>
      <c r="BL659" s="1" t="s">
        <v>3280</v>
      </c>
      <c r="BM659" s="1">
        <v>37</v>
      </c>
      <c r="BN659" s="1" t="s">
        <v>72</v>
      </c>
      <c r="BO659" s="1" t="s">
        <v>72</v>
      </c>
      <c r="BP659" s="1" t="s">
        <v>72</v>
      </c>
      <c r="BQ659" s="1" t="s">
        <v>160</v>
      </c>
      <c r="BR659" s="1" t="s">
        <v>3309</v>
      </c>
    </row>
    <row r="660" spans="1:70" ht="20.45" customHeight="1">
      <c r="A660" s="1" t="s">
        <v>3310</v>
      </c>
      <c r="B660" s="1">
        <v>220251</v>
      </c>
      <c r="C660" s="1" t="s">
        <v>71</v>
      </c>
      <c r="D660" s="3">
        <v>44886</v>
      </c>
      <c r="E660" s="4">
        <v>0.60416666666666663</v>
      </c>
      <c r="F660" s="5">
        <v>44866</v>
      </c>
      <c r="G660" s="3">
        <v>44886</v>
      </c>
      <c r="H660" s="4">
        <v>0.63194444444444442</v>
      </c>
      <c r="I660" s="4">
        <f t="shared" si="61"/>
        <v>2.777777777777779E-2</v>
      </c>
      <c r="J660" s="1">
        <v>28</v>
      </c>
      <c r="K660" s="1" t="s">
        <v>1896</v>
      </c>
      <c r="L660" s="1" t="s">
        <v>3311</v>
      </c>
      <c r="M660" s="1" t="s">
        <v>75</v>
      </c>
      <c r="N660" s="1" t="s">
        <v>2597</v>
      </c>
      <c r="O660" s="1" t="s">
        <v>77</v>
      </c>
      <c r="P660" s="1" t="s">
        <v>78</v>
      </c>
      <c r="Q660" s="1" t="s">
        <v>78</v>
      </c>
      <c r="R660" s="1" t="s">
        <v>1898</v>
      </c>
      <c r="S660" s="1" t="s">
        <v>1898</v>
      </c>
      <c r="T660" s="34" t="s">
        <v>72</v>
      </c>
      <c r="U660" s="1" t="s">
        <v>3312</v>
      </c>
      <c r="V660" s="1" t="s">
        <v>2306</v>
      </c>
      <c r="W660" s="1" t="s">
        <v>2307</v>
      </c>
      <c r="X660" s="1" t="s">
        <v>2307</v>
      </c>
      <c r="Y660" s="1" t="s">
        <v>2363</v>
      </c>
      <c r="Z660" s="1" t="s">
        <v>84</v>
      </c>
      <c r="AA660" s="1" t="s">
        <v>72</v>
      </c>
      <c r="AB660" s="1" t="s">
        <v>104</v>
      </c>
      <c r="AC660" s="1" t="s">
        <v>3313</v>
      </c>
      <c r="AD660" s="1" t="s">
        <v>87</v>
      </c>
      <c r="AE660" s="1">
        <v>42</v>
      </c>
      <c r="AF660" s="1" t="s">
        <v>88</v>
      </c>
      <c r="AG660" s="1">
        <v>5.0999999999999996</v>
      </c>
      <c r="AH660" s="1" t="s">
        <v>299</v>
      </c>
      <c r="AI660" s="1" t="s">
        <v>90</v>
      </c>
      <c r="AJ660" s="1" t="s">
        <v>91</v>
      </c>
      <c r="AK660" s="1" t="s">
        <v>92</v>
      </c>
      <c r="AL660" s="1" t="s">
        <v>72</v>
      </c>
      <c r="AM660" s="1" t="s">
        <v>217</v>
      </c>
      <c r="AN660" s="1">
        <v>2</v>
      </c>
      <c r="AO660" s="21" t="s">
        <v>3314</v>
      </c>
      <c r="AP660" s="1" t="s">
        <v>72</v>
      </c>
      <c r="AQ660" s="1" t="s">
        <v>72</v>
      </c>
      <c r="AR660" s="1" t="s">
        <v>220</v>
      </c>
      <c r="AS660" s="1" t="s">
        <v>72</v>
      </c>
      <c r="AT660" s="1" t="s">
        <v>72</v>
      </c>
      <c r="AU660" s="3">
        <v>44886</v>
      </c>
      <c r="AV660" s="4">
        <v>0.65277777777777779</v>
      </c>
      <c r="AW660" s="4">
        <v>0.83333333333333337</v>
      </c>
      <c r="AX660" s="4">
        <f t="shared" si="74"/>
        <v>0.18055555555555558</v>
      </c>
      <c r="AY660" s="4">
        <f t="shared" si="75"/>
        <v>0.20138888888888895</v>
      </c>
      <c r="AZ660" s="4">
        <f t="shared" si="76"/>
        <v>0.22916666666666674</v>
      </c>
      <c r="BA660" s="1" t="s">
        <v>3315</v>
      </c>
      <c r="BB660" s="1" t="s">
        <v>3315</v>
      </c>
      <c r="BC660" s="1" t="s">
        <v>1675</v>
      </c>
      <c r="BD660" s="1">
        <v>4</v>
      </c>
      <c r="BE660" s="1" t="s">
        <v>3205</v>
      </c>
      <c r="BF660" s="1" t="s">
        <v>75</v>
      </c>
      <c r="BG660" s="1" t="s">
        <v>88</v>
      </c>
      <c r="BH660" s="1" t="s">
        <v>88</v>
      </c>
      <c r="BI660" s="1" t="s">
        <v>96</v>
      </c>
      <c r="BJ660" s="1" t="s">
        <v>72</v>
      </c>
      <c r="BK660" s="1" t="s">
        <v>1343</v>
      </c>
      <c r="BL660" s="1" t="s">
        <v>3316</v>
      </c>
      <c r="BM660" s="1">
        <v>35</v>
      </c>
      <c r="BN660" s="1" t="s">
        <v>72</v>
      </c>
      <c r="BO660" s="1" t="s">
        <v>72</v>
      </c>
      <c r="BP660" s="1" t="s">
        <v>72</v>
      </c>
      <c r="BQ660" s="21" t="s">
        <v>99</v>
      </c>
      <c r="BR660" s="21" t="s">
        <v>100</v>
      </c>
    </row>
    <row r="661" spans="1:70" ht="20.45" customHeight="1">
      <c r="A661" s="1" t="s">
        <v>3317</v>
      </c>
      <c r="B661" s="1">
        <v>220252</v>
      </c>
      <c r="C661" s="1" t="s">
        <v>71</v>
      </c>
      <c r="D661" s="3">
        <v>44887</v>
      </c>
      <c r="E661" s="4">
        <v>0.60277777777777775</v>
      </c>
      <c r="F661" s="5">
        <v>44866</v>
      </c>
      <c r="G661" s="3">
        <v>44887</v>
      </c>
      <c r="H661" s="4">
        <v>0.65486111111111112</v>
      </c>
      <c r="I661" s="4">
        <f t="shared" ref="I661:I686" si="77">H661-E661</f>
        <v>5.208333333333337E-2</v>
      </c>
      <c r="J661" s="1">
        <v>6</v>
      </c>
      <c r="K661" s="1" t="s">
        <v>2302</v>
      </c>
      <c r="L661" s="1" t="s">
        <v>3318</v>
      </c>
      <c r="M661" s="1" t="s">
        <v>75</v>
      </c>
      <c r="N661" s="1" t="s">
        <v>2012</v>
      </c>
      <c r="O661" s="1" t="s">
        <v>77</v>
      </c>
      <c r="P661" s="1" t="s">
        <v>78</v>
      </c>
      <c r="Q661" s="1" t="s">
        <v>78</v>
      </c>
      <c r="R661" s="1" t="s">
        <v>1898</v>
      </c>
      <c r="S661" s="1" t="s">
        <v>1898</v>
      </c>
      <c r="T661" s="34" t="s">
        <v>72</v>
      </c>
      <c r="U661" s="1" t="s">
        <v>3319</v>
      </c>
      <c r="V661" s="1" t="s">
        <v>1900</v>
      </c>
      <c r="W661" s="1" t="s">
        <v>813</v>
      </c>
      <c r="X661" s="1" t="s">
        <v>813</v>
      </c>
      <c r="Y661" s="1" t="s">
        <v>814</v>
      </c>
      <c r="Z661" s="1" t="s">
        <v>152</v>
      </c>
      <c r="AA661" s="1" t="s">
        <v>1370</v>
      </c>
      <c r="AB661" s="1" t="s">
        <v>153</v>
      </c>
      <c r="AC661" s="1" t="s">
        <v>154</v>
      </c>
      <c r="AD661" s="1" t="s">
        <v>126</v>
      </c>
      <c r="AE661" s="1">
        <v>55</v>
      </c>
      <c r="AF661" s="1" t="s">
        <v>88</v>
      </c>
      <c r="AG661" s="1">
        <v>4.0999999999999996</v>
      </c>
      <c r="AH661" s="1" t="s">
        <v>954</v>
      </c>
      <c r="AI661" s="1" t="s">
        <v>90</v>
      </c>
      <c r="AJ661" s="1" t="s">
        <v>91</v>
      </c>
      <c r="AK661" s="1" t="s">
        <v>92</v>
      </c>
      <c r="AL661" s="1" t="s">
        <v>72</v>
      </c>
      <c r="AM661" s="1" t="s">
        <v>72</v>
      </c>
      <c r="AN661" s="1" t="s">
        <v>72</v>
      </c>
      <c r="AO661" s="1" t="s">
        <v>72</v>
      </c>
      <c r="AP661" s="1" t="s">
        <v>72</v>
      </c>
      <c r="AQ661" s="1" t="s">
        <v>72</v>
      </c>
      <c r="AR661" s="1" t="s">
        <v>72</v>
      </c>
      <c r="AS661" s="1" t="s">
        <v>72</v>
      </c>
      <c r="AT661" s="1" t="s">
        <v>72</v>
      </c>
      <c r="AU661" s="3">
        <v>44887</v>
      </c>
      <c r="AV661" s="4">
        <v>0.67708333333333337</v>
      </c>
      <c r="AW661" s="4">
        <v>0.75</v>
      </c>
      <c r="AX661" s="4">
        <f t="shared" si="74"/>
        <v>7.291666666666663E-2</v>
      </c>
      <c r="AY661" s="4">
        <f t="shared" si="75"/>
        <v>9.5138888888888884E-2</v>
      </c>
      <c r="AZ661" s="4">
        <f t="shared" si="76"/>
        <v>0.14722222222222225</v>
      </c>
      <c r="BA661" s="1" t="s">
        <v>3320</v>
      </c>
      <c r="BB661" s="1" t="s">
        <v>3320</v>
      </c>
      <c r="BC661" s="1" t="s">
        <v>1794</v>
      </c>
      <c r="BD661" s="1">
        <v>4</v>
      </c>
      <c r="BE661" s="1" t="s">
        <v>2294</v>
      </c>
      <c r="BF661" s="1" t="s">
        <v>75</v>
      </c>
      <c r="BG661" s="1" t="s">
        <v>88</v>
      </c>
      <c r="BH661" s="1" t="s">
        <v>88</v>
      </c>
      <c r="BI661" s="1" t="s">
        <v>96</v>
      </c>
      <c r="BJ661" s="1" t="s">
        <v>72</v>
      </c>
      <c r="BK661" s="1" t="s">
        <v>3321</v>
      </c>
      <c r="BL661" s="1" t="s">
        <v>3322</v>
      </c>
      <c r="BM661" s="1">
        <v>70</v>
      </c>
      <c r="BN661" s="1" t="s">
        <v>72</v>
      </c>
      <c r="BO661" s="1" t="s">
        <v>72</v>
      </c>
      <c r="BP661" s="1" t="s">
        <v>72</v>
      </c>
      <c r="BQ661" s="21" t="s">
        <v>99</v>
      </c>
      <c r="BR661" s="21" t="s">
        <v>100</v>
      </c>
    </row>
    <row r="662" spans="1:70" ht="20.45" customHeight="1">
      <c r="A662" s="1" t="s">
        <v>3323</v>
      </c>
      <c r="B662" s="1">
        <v>220253</v>
      </c>
      <c r="C662" s="1" t="s">
        <v>71</v>
      </c>
      <c r="D662" s="3">
        <v>44889</v>
      </c>
      <c r="E662" s="4">
        <v>0.45763888888888887</v>
      </c>
      <c r="F662" s="5">
        <v>44866</v>
      </c>
      <c r="G662" s="3">
        <v>44889</v>
      </c>
      <c r="H662" s="4">
        <v>0.57361111111111118</v>
      </c>
      <c r="I662" s="4">
        <f t="shared" si="77"/>
        <v>0.11597222222222231</v>
      </c>
      <c r="J662" s="1">
        <v>3</v>
      </c>
      <c r="K662" s="1" t="s">
        <v>2302</v>
      </c>
      <c r="L662" s="1" t="s">
        <v>3324</v>
      </c>
      <c r="M662" s="1" t="s">
        <v>75</v>
      </c>
      <c r="N662" s="1" t="s">
        <v>2597</v>
      </c>
      <c r="O662" s="1" t="s">
        <v>77</v>
      </c>
      <c r="P662" s="1" t="s">
        <v>78</v>
      </c>
      <c r="Q662" s="1" t="s">
        <v>78</v>
      </c>
      <c r="R662" s="1" t="s">
        <v>1898</v>
      </c>
      <c r="S662" s="1" t="s">
        <v>1898</v>
      </c>
      <c r="T662" s="34" t="s">
        <v>72</v>
      </c>
      <c r="U662" s="25" t="s">
        <v>3325</v>
      </c>
      <c r="V662" s="1" t="s">
        <v>1900</v>
      </c>
      <c r="W662" s="1" t="s">
        <v>813</v>
      </c>
      <c r="X662" s="1" t="s">
        <v>813</v>
      </c>
      <c r="Y662" s="1" t="s">
        <v>814</v>
      </c>
      <c r="Z662" s="1" t="s">
        <v>84</v>
      </c>
      <c r="AA662" s="1" t="s">
        <v>72</v>
      </c>
      <c r="AB662" s="1" t="s">
        <v>3267</v>
      </c>
      <c r="AC662" s="1" t="s">
        <v>3326</v>
      </c>
      <c r="AD662" s="1" t="s">
        <v>126</v>
      </c>
      <c r="AE662" s="1">
        <v>50</v>
      </c>
      <c r="AF662" s="1" t="s">
        <v>88</v>
      </c>
      <c r="AG662" s="1">
        <v>4.3</v>
      </c>
      <c r="AH662" s="1" t="s">
        <v>2344</v>
      </c>
      <c r="AI662" s="1" t="s">
        <v>90</v>
      </c>
      <c r="AJ662" s="1" t="s">
        <v>91</v>
      </c>
      <c r="AK662" s="1" t="s">
        <v>92</v>
      </c>
      <c r="AL662" s="1" t="s">
        <v>72</v>
      </c>
      <c r="AM662" s="1" t="s">
        <v>72</v>
      </c>
      <c r="AN662" s="1" t="s">
        <v>72</v>
      </c>
      <c r="AO662" s="1" t="s">
        <v>72</v>
      </c>
      <c r="AP662" s="1" t="s">
        <v>72</v>
      </c>
      <c r="AQ662" s="1" t="s">
        <v>72</v>
      </c>
      <c r="AR662" s="1" t="s">
        <v>72</v>
      </c>
      <c r="AS662" s="1" t="s">
        <v>72</v>
      </c>
      <c r="AT662" s="1" t="s">
        <v>72</v>
      </c>
      <c r="AU662" s="3">
        <v>44889</v>
      </c>
      <c r="AV662" s="4">
        <v>0.60416666666666663</v>
      </c>
      <c r="AW662" s="4">
        <v>0.72916666666666663</v>
      </c>
      <c r="AX662" s="4">
        <f t="shared" si="74"/>
        <v>0.125</v>
      </c>
      <c r="AY662" s="4">
        <f t="shared" si="75"/>
        <v>0.15555555555555545</v>
      </c>
      <c r="AZ662" s="4">
        <f t="shared" si="76"/>
        <v>0.27152777777777776</v>
      </c>
      <c r="BA662" s="1" t="s">
        <v>3327</v>
      </c>
      <c r="BB662" s="1" t="s">
        <v>3327</v>
      </c>
      <c r="BC662" s="1" t="s">
        <v>1675</v>
      </c>
      <c r="BD662" s="1">
        <v>4</v>
      </c>
      <c r="BE662" s="1" t="s">
        <v>1398</v>
      </c>
      <c r="BF662" s="1" t="s">
        <v>75</v>
      </c>
      <c r="BG662" s="1" t="s">
        <v>88</v>
      </c>
      <c r="BH662" s="1" t="s">
        <v>88</v>
      </c>
      <c r="BI662" s="1" t="s">
        <v>96</v>
      </c>
      <c r="BJ662" s="1" t="s">
        <v>72</v>
      </c>
      <c r="BK662" s="1" t="s">
        <v>1343</v>
      </c>
      <c r="BL662" s="1" t="s">
        <v>3328</v>
      </c>
      <c r="BM662" s="1">
        <v>51</v>
      </c>
      <c r="BN662" s="1" t="s">
        <v>72</v>
      </c>
      <c r="BO662" s="1" t="s">
        <v>72</v>
      </c>
      <c r="BP662" s="1" t="s">
        <v>72</v>
      </c>
      <c r="BQ662" s="21" t="s">
        <v>99</v>
      </c>
      <c r="BR662" s="21" t="s">
        <v>100</v>
      </c>
    </row>
    <row r="663" spans="1:70" ht="20.45" customHeight="1">
      <c r="A663" s="1" t="s">
        <v>3329</v>
      </c>
      <c r="B663" s="1">
        <v>220253</v>
      </c>
      <c r="C663" s="1" t="s">
        <v>71</v>
      </c>
      <c r="D663" s="3">
        <v>44889</v>
      </c>
      <c r="E663" s="4">
        <v>0.45763888888888887</v>
      </c>
      <c r="F663" s="5">
        <v>44866</v>
      </c>
      <c r="G663" s="3">
        <v>44889</v>
      </c>
      <c r="H663" s="4">
        <v>0.57361111111111118</v>
      </c>
      <c r="I663" s="4">
        <f t="shared" si="77"/>
        <v>0.11597222222222231</v>
      </c>
      <c r="J663" s="1">
        <v>3</v>
      </c>
      <c r="K663" s="1" t="s">
        <v>2302</v>
      </c>
      <c r="L663" s="1" t="s">
        <v>3324</v>
      </c>
      <c r="M663" s="1" t="s">
        <v>75</v>
      </c>
      <c r="N663" s="1" t="s">
        <v>3278</v>
      </c>
      <c r="O663" s="1" t="s">
        <v>77</v>
      </c>
      <c r="P663" s="1" t="s">
        <v>78</v>
      </c>
      <c r="Q663" s="1" t="s">
        <v>78</v>
      </c>
      <c r="R663" s="1" t="s">
        <v>1898</v>
      </c>
      <c r="S663" s="1" t="s">
        <v>1898</v>
      </c>
      <c r="T663" s="34" t="s">
        <v>72</v>
      </c>
      <c r="U663" s="75" t="s">
        <v>72</v>
      </c>
      <c r="V663" s="1" t="s">
        <v>1900</v>
      </c>
      <c r="W663" s="1" t="s">
        <v>813</v>
      </c>
      <c r="X663" s="1" t="s">
        <v>813</v>
      </c>
      <c r="Y663" s="1" t="s">
        <v>814</v>
      </c>
      <c r="Z663" s="1" t="s">
        <v>84</v>
      </c>
      <c r="AA663" s="1" t="s">
        <v>72</v>
      </c>
      <c r="AB663" s="1" t="s">
        <v>3267</v>
      </c>
      <c r="AC663" s="1" t="s">
        <v>3326</v>
      </c>
      <c r="AD663" s="1" t="s">
        <v>126</v>
      </c>
      <c r="AE663" s="1">
        <v>50</v>
      </c>
      <c r="AF663" s="1" t="s">
        <v>88</v>
      </c>
      <c r="AG663" s="1">
        <v>4.3</v>
      </c>
      <c r="AH663" s="1" t="s">
        <v>2344</v>
      </c>
      <c r="AI663" s="1" t="s">
        <v>90</v>
      </c>
      <c r="AJ663" s="1" t="s">
        <v>91</v>
      </c>
      <c r="AK663" s="1" t="s">
        <v>92</v>
      </c>
      <c r="AL663" s="1" t="s">
        <v>72</v>
      </c>
      <c r="AM663" s="1" t="s">
        <v>72</v>
      </c>
      <c r="AN663" s="1" t="s">
        <v>72</v>
      </c>
      <c r="AO663" s="1" t="s">
        <v>72</v>
      </c>
      <c r="AP663" s="1" t="s">
        <v>72</v>
      </c>
      <c r="AQ663" s="1" t="s">
        <v>72</v>
      </c>
      <c r="AR663" s="1" t="s">
        <v>72</v>
      </c>
      <c r="AS663" s="1" t="s">
        <v>72</v>
      </c>
      <c r="AT663" s="1" t="s">
        <v>72</v>
      </c>
      <c r="AU663" s="3">
        <v>44889</v>
      </c>
      <c r="AV663" s="4">
        <v>0.60416666666666663</v>
      </c>
      <c r="AW663" s="4">
        <v>0.72916666666666663</v>
      </c>
      <c r="AX663" s="4">
        <f t="shared" si="74"/>
        <v>0.125</v>
      </c>
      <c r="AY663" s="4">
        <f t="shared" si="75"/>
        <v>0.15555555555555545</v>
      </c>
      <c r="AZ663" s="4">
        <f t="shared" si="76"/>
        <v>0.27152777777777776</v>
      </c>
      <c r="BA663" s="1" t="s">
        <v>3327</v>
      </c>
      <c r="BB663" s="1" t="s">
        <v>3327</v>
      </c>
      <c r="BC663" s="1" t="s">
        <v>1675</v>
      </c>
      <c r="BD663" s="1">
        <v>4</v>
      </c>
      <c r="BE663" s="1" t="s">
        <v>1398</v>
      </c>
      <c r="BF663" s="1" t="s">
        <v>75</v>
      </c>
      <c r="BG663" s="1" t="s">
        <v>88</v>
      </c>
      <c r="BH663" s="1" t="s">
        <v>88</v>
      </c>
      <c r="BI663" s="1" t="s">
        <v>96</v>
      </c>
      <c r="BJ663" s="1" t="s">
        <v>72</v>
      </c>
      <c r="BK663" s="1" t="s">
        <v>1343</v>
      </c>
      <c r="BL663" s="1" t="s">
        <v>3330</v>
      </c>
      <c r="BM663" s="1">
        <v>53</v>
      </c>
      <c r="BN663" s="1" t="s">
        <v>72</v>
      </c>
      <c r="BO663" s="1" t="s">
        <v>72</v>
      </c>
      <c r="BP663" s="1" t="s">
        <v>72</v>
      </c>
      <c r="BQ663" s="21" t="s">
        <v>99</v>
      </c>
      <c r="BR663" s="21" t="s">
        <v>100</v>
      </c>
    </row>
    <row r="664" spans="1:70" ht="20.45" customHeight="1">
      <c r="A664" s="1" t="s">
        <v>3331</v>
      </c>
      <c r="B664" s="1">
        <v>220254</v>
      </c>
      <c r="C664" s="1" t="s">
        <v>71</v>
      </c>
      <c r="D664" s="3">
        <v>44889</v>
      </c>
      <c r="E664" s="4">
        <v>0.66666666666666663</v>
      </c>
      <c r="F664" s="5">
        <v>44866</v>
      </c>
      <c r="G664" s="3">
        <v>44889</v>
      </c>
      <c r="H664" s="4">
        <v>0.82430555555555562</v>
      </c>
      <c r="I664" s="4">
        <f t="shared" si="77"/>
        <v>0.15763888888888899</v>
      </c>
      <c r="J664" s="1">
        <v>10</v>
      </c>
      <c r="K664" s="1" t="s">
        <v>1951</v>
      </c>
      <c r="L664" s="1" t="s">
        <v>3332</v>
      </c>
      <c r="M664" s="1" t="s">
        <v>75</v>
      </c>
      <c r="N664" s="1" t="s">
        <v>2597</v>
      </c>
      <c r="O664" s="1" t="s">
        <v>77</v>
      </c>
      <c r="P664" s="1" t="s">
        <v>78</v>
      </c>
      <c r="Q664" s="1" t="s">
        <v>78</v>
      </c>
      <c r="R664" s="1" t="s">
        <v>1898</v>
      </c>
      <c r="S664" s="1" t="s">
        <v>1898</v>
      </c>
      <c r="T664" s="34" t="s">
        <v>72</v>
      </c>
      <c r="U664" s="25" t="s">
        <v>3333</v>
      </c>
      <c r="V664" s="1" t="s">
        <v>1900</v>
      </c>
      <c r="W664" s="1" t="s">
        <v>1953</v>
      </c>
      <c r="X664" s="1" t="s">
        <v>1953</v>
      </c>
      <c r="Y664" s="1" t="s">
        <v>1954</v>
      </c>
      <c r="Z664" s="1" t="s">
        <v>84</v>
      </c>
      <c r="AA664" s="1" t="s">
        <v>72</v>
      </c>
      <c r="AB664" s="1" t="s">
        <v>104</v>
      </c>
      <c r="AC664" s="1" t="s">
        <v>104</v>
      </c>
      <c r="AD664" s="1" t="s">
        <v>126</v>
      </c>
      <c r="AE664" s="1">
        <v>42</v>
      </c>
      <c r="AF664" s="1" t="s">
        <v>88</v>
      </c>
      <c r="AG664" s="1">
        <v>6.1</v>
      </c>
      <c r="AH664" s="1" t="s">
        <v>414</v>
      </c>
      <c r="AI664" s="1" t="s">
        <v>90</v>
      </c>
      <c r="AJ664" s="1" t="s">
        <v>91</v>
      </c>
      <c r="AK664" s="1" t="s">
        <v>92</v>
      </c>
      <c r="AL664" s="1" t="s">
        <v>72</v>
      </c>
      <c r="AM664" s="1" t="s">
        <v>72</v>
      </c>
      <c r="AN664" s="1" t="s">
        <v>72</v>
      </c>
      <c r="AO664" s="1" t="s">
        <v>72</v>
      </c>
      <c r="AP664" s="1" t="s">
        <v>72</v>
      </c>
      <c r="AQ664" s="1" t="s">
        <v>72</v>
      </c>
      <c r="AR664" s="1" t="s">
        <v>72</v>
      </c>
      <c r="AS664" s="1" t="s">
        <v>72</v>
      </c>
      <c r="AT664" s="1" t="s">
        <v>72</v>
      </c>
      <c r="AU664" s="3">
        <v>44889</v>
      </c>
      <c r="AV664" s="4">
        <v>0.85486111111111107</v>
      </c>
      <c r="AW664" s="4">
        <v>0.93125000000000002</v>
      </c>
      <c r="AX664" s="4">
        <f t="shared" si="74"/>
        <v>7.6388888888888951E-2</v>
      </c>
      <c r="AY664" s="4">
        <f t="shared" si="75"/>
        <v>0.1069444444444444</v>
      </c>
      <c r="AZ664" s="4">
        <f t="shared" si="76"/>
        <v>0.26458333333333339</v>
      </c>
      <c r="BA664" s="1" t="s">
        <v>3334</v>
      </c>
      <c r="BB664" s="1" t="s">
        <v>3334</v>
      </c>
      <c r="BC664" s="1" t="s">
        <v>1675</v>
      </c>
      <c r="BD664" s="1">
        <v>4</v>
      </c>
      <c r="BE664" s="1" t="s">
        <v>2294</v>
      </c>
      <c r="BF664" s="1" t="s">
        <v>75</v>
      </c>
      <c r="BG664" s="1" t="s">
        <v>88</v>
      </c>
      <c r="BH664" s="1" t="s">
        <v>88</v>
      </c>
      <c r="BI664" s="1" t="s">
        <v>96</v>
      </c>
      <c r="BJ664" s="1" t="s">
        <v>72</v>
      </c>
      <c r="BK664" s="1" t="s">
        <v>1343</v>
      </c>
      <c r="BL664" s="1" t="s">
        <v>3335</v>
      </c>
      <c r="BM664" s="1">
        <v>42</v>
      </c>
      <c r="BN664" s="1" t="s">
        <v>72</v>
      </c>
      <c r="BO664" s="1" t="s">
        <v>72</v>
      </c>
      <c r="BP664" s="1" t="s">
        <v>72</v>
      </c>
      <c r="BQ664" s="21" t="s">
        <v>99</v>
      </c>
      <c r="BR664" s="21" t="s">
        <v>100</v>
      </c>
    </row>
    <row r="665" spans="1:70" ht="20.45" customHeight="1">
      <c r="A665" s="1" t="s">
        <v>3336</v>
      </c>
      <c r="B665" s="1">
        <v>220254</v>
      </c>
      <c r="C665" s="1" t="s">
        <v>71</v>
      </c>
      <c r="D665" s="3">
        <v>44889</v>
      </c>
      <c r="E665" s="4">
        <v>0.66666666666666663</v>
      </c>
      <c r="F665" s="5">
        <v>44866</v>
      </c>
      <c r="G665" s="3">
        <v>44889</v>
      </c>
      <c r="H665" s="4">
        <v>0.82430555555555562</v>
      </c>
      <c r="I665" s="4">
        <f t="shared" si="77"/>
        <v>0.15763888888888899</v>
      </c>
      <c r="J665" s="1">
        <v>10</v>
      </c>
      <c r="K665" s="1" t="s">
        <v>1951</v>
      </c>
      <c r="L665" s="1" t="s">
        <v>3332</v>
      </c>
      <c r="M665" s="1" t="s">
        <v>75</v>
      </c>
      <c r="N665" s="1" t="s">
        <v>2172</v>
      </c>
      <c r="O665" s="1" t="s">
        <v>77</v>
      </c>
      <c r="P665" s="1" t="s">
        <v>78</v>
      </c>
      <c r="Q665" s="1" t="s">
        <v>78</v>
      </c>
      <c r="R665" s="1" t="s">
        <v>1898</v>
      </c>
      <c r="S665" s="1" t="s">
        <v>1898</v>
      </c>
      <c r="T665" s="34" t="s">
        <v>72</v>
      </c>
      <c r="U665" s="25" t="s">
        <v>3337</v>
      </c>
      <c r="V665" s="1" t="s">
        <v>1900</v>
      </c>
      <c r="W665" s="1" t="s">
        <v>1953</v>
      </c>
      <c r="X665" s="1" t="s">
        <v>1953</v>
      </c>
      <c r="Y665" s="1" t="s">
        <v>1954</v>
      </c>
      <c r="Z665" s="1" t="s">
        <v>84</v>
      </c>
      <c r="AA665" s="1" t="s">
        <v>72</v>
      </c>
      <c r="AB665" s="1" t="s">
        <v>104</v>
      </c>
      <c r="AC665" s="1" t="s">
        <v>104</v>
      </c>
      <c r="AD665" s="1" t="s">
        <v>126</v>
      </c>
      <c r="AE665" s="1">
        <v>42</v>
      </c>
      <c r="AF665" s="1" t="s">
        <v>88</v>
      </c>
      <c r="AG665" s="1">
        <v>6.1</v>
      </c>
      <c r="AH665" s="1" t="s">
        <v>414</v>
      </c>
      <c r="AI665" s="1" t="s">
        <v>90</v>
      </c>
      <c r="AJ665" s="1" t="s">
        <v>91</v>
      </c>
      <c r="AK665" s="1" t="s">
        <v>92</v>
      </c>
      <c r="AL665" s="1" t="s">
        <v>72</v>
      </c>
      <c r="AM665" s="1" t="s">
        <v>72</v>
      </c>
      <c r="AN665" s="1" t="s">
        <v>72</v>
      </c>
      <c r="AO665" s="1" t="s">
        <v>72</v>
      </c>
      <c r="AP665" s="1" t="s">
        <v>72</v>
      </c>
      <c r="AQ665" s="1" t="s">
        <v>72</v>
      </c>
      <c r="AR665" s="1" t="s">
        <v>72</v>
      </c>
      <c r="AS665" s="1" t="s">
        <v>72</v>
      </c>
      <c r="AT665" s="1" t="s">
        <v>72</v>
      </c>
      <c r="AU665" s="3">
        <v>44889</v>
      </c>
      <c r="AV665" s="4">
        <v>0.85486111111111107</v>
      </c>
      <c r="AW665" s="4">
        <v>0.93125000000000002</v>
      </c>
      <c r="AX665" s="4">
        <f t="shared" si="74"/>
        <v>7.6388888888888951E-2</v>
      </c>
      <c r="AY665" s="4">
        <f t="shared" si="75"/>
        <v>0.1069444444444444</v>
      </c>
      <c r="AZ665" s="4">
        <f t="shared" si="76"/>
        <v>0.26458333333333339</v>
      </c>
      <c r="BA665" s="1" t="s">
        <v>3334</v>
      </c>
      <c r="BB665" s="1" t="s">
        <v>3334</v>
      </c>
      <c r="BC665" s="1" t="s">
        <v>1675</v>
      </c>
      <c r="BD665" s="1">
        <v>4</v>
      </c>
      <c r="BE665" s="1" t="s">
        <v>2294</v>
      </c>
      <c r="BF665" s="1" t="s">
        <v>75</v>
      </c>
      <c r="BG665" s="1" t="s">
        <v>88</v>
      </c>
      <c r="BH665" s="1" t="s">
        <v>88</v>
      </c>
      <c r="BI665" s="1" t="s">
        <v>96</v>
      </c>
      <c r="BJ665" s="1" t="s">
        <v>72</v>
      </c>
      <c r="BK665" s="1" t="s">
        <v>72</v>
      </c>
      <c r="BL665" s="1" t="s">
        <v>3338</v>
      </c>
      <c r="BM665" s="1">
        <v>43</v>
      </c>
      <c r="BN665" s="1" t="s">
        <v>72</v>
      </c>
      <c r="BO665" s="1" t="s">
        <v>72</v>
      </c>
      <c r="BP665" s="1" t="s">
        <v>72</v>
      </c>
      <c r="BQ665" s="21" t="s">
        <v>99</v>
      </c>
      <c r="BR665" s="21" t="s">
        <v>100</v>
      </c>
    </row>
    <row r="666" spans="1:70" ht="20.45" customHeight="1">
      <c r="A666" s="1" t="s">
        <v>3339</v>
      </c>
      <c r="B666" s="1">
        <v>220255</v>
      </c>
      <c r="C666" s="1" t="s">
        <v>71</v>
      </c>
      <c r="D666" s="3">
        <v>44890</v>
      </c>
      <c r="E666" s="4">
        <v>0.55902777777777779</v>
      </c>
      <c r="F666" s="5">
        <v>44866</v>
      </c>
      <c r="G666" s="3">
        <v>44890</v>
      </c>
      <c r="H666" s="4">
        <v>0.62222222222222223</v>
      </c>
      <c r="I666" s="4">
        <f t="shared" si="77"/>
        <v>6.3194444444444442E-2</v>
      </c>
      <c r="J666" s="1">
        <v>10</v>
      </c>
      <c r="K666" s="1" t="s">
        <v>1896</v>
      </c>
      <c r="L666" s="1" t="s">
        <v>3340</v>
      </c>
      <c r="M666" s="1" t="s">
        <v>75</v>
      </c>
      <c r="N666" s="1" t="s">
        <v>2597</v>
      </c>
      <c r="O666" s="1" t="s">
        <v>77</v>
      </c>
      <c r="P666" s="1" t="s">
        <v>78</v>
      </c>
      <c r="Q666" s="1" t="s">
        <v>78</v>
      </c>
      <c r="R666" s="1" t="s">
        <v>1898</v>
      </c>
      <c r="S666" s="1" t="s">
        <v>1898</v>
      </c>
      <c r="T666" s="34" t="s">
        <v>72</v>
      </c>
      <c r="U666" s="25" t="s">
        <v>3341</v>
      </c>
      <c r="V666" s="1" t="s">
        <v>2306</v>
      </c>
      <c r="W666" s="1" t="s">
        <v>2307</v>
      </c>
      <c r="X666" s="1" t="s">
        <v>2307</v>
      </c>
      <c r="Y666" s="1" t="s">
        <v>2363</v>
      </c>
      <c r="Z666" s="1" t="s">
        <v>84</v>
      </c>
      <c r="AA666" s="1" t="s">
        <v>72</v>
      </c>
      <c r="AB666" s="1" t="s">
        <v>140</v>
      </c>
      <c r="AC666" s="1" t="s">
        <v>181</v>
      </c>
      <c r="AD666" s="1" t="s">
        <v>87</v>
      </c>
      <c r="AE666" s="1">
        <v>41</v>
      </c>
      <c r="AF666" s="1" t="s">
        <v>88</v>
      </c>
      <c r="AG666" s="1">
        <v>2.8</v>
      </c>
      <c r="AH666" s="1" t="s">
        <v>414</v>
      </c>
      <c r="AI666" s="1" t="s">
        <v>90</v>
      </c>
      <c r="AJ666" s="1" t="s">
        <v>91</v>
      </c>
      <c r="AK666" s="1" t="s">
        <v>92</v>
      </c>
      <c r="AL666" s="1" t="s">
        <v>72</v>
      </c>
      <c r="AM666" s="1" t="s">
        <v>217</v>
      </c>
      <c r="AN666" s="1">
        <v>2</v>
      </c>
      <c r="AO666" s="25" t="s">
        <v>3342</v>
      </c>
      <c r="AP666" s="1" t="s">
        <v>72</v>
      </c>
      <c r="AQ666" s="1" t="s">
        <v>72</v>
      </c>
      <c r="AR666" s="1" t="s">
        <v>220</v>
      </c>
      <c r="AS666" s="1" t="s">
        <v>72</v>
      </c>
      <c r="AT666" s="1" t="s">
        <v>72</v>
      </c>
      <c r="AU666" s="3">
        <v>44890</v>
      </c>
      <c r="AV666" s="4">
        <v>0.62916666666666665</v>
      </c>
      <c r="AW666" s="4">
        <v>0.71875</v>
      </c>
      <c r="AX666" s="4">
        <f t="shared" si="74"/>
        <v>8.9583333333333348E-2</v>
      </c>
      <c r="AY666" s="4">
        <f t="shared" si="75"/>
        <v>9.6527777777777768E-2</v>
      </c>
      <c r="AZ666" s="4">
        <f t="shared" si="76"/>
        <v>0.15972222222222221</v>
      </c>
      <c r="BA666" s="1" t="s">
        <v>3343</v>
      </c>
      <c r="BB666" s="1" t="s">
        <v>3343</v>
      </c>
      <c r="BC666" s="1" t="s">
        <v>1675</v>
      </c>
      <c r="BD666" s="1">
        <v>4</v>
      </c>
      <c r="BE666" s="1" t="s">
        <v>2294</v>
      </c>
      <c r="BF666" s="1" t="s">
        <v>75</v>
      </c>
      <c r="BG666" s="1" t="s">
        <v>88</v>
      </c>
      <c r="BH666" s="1" t="s">
        <v>88</v>
      </c>
      <c r="BI666" s="1" t="s">
        <v>96</v>
      </c>
      <c r="BJ666" s="1" t="s">
        <v>72</v>
      </c>
      <c r="BK666" s="1" t="s">
        <v>1343</v>
      </c>
      <c r="BL666" s="1" t="s">
        <v>3344</v>
      </c>
      <c r="BM666" s="1">
        <v>35</v>
      </c>
      <c r="BN666" s="1" t="s">
        <v>72</v>
      </c>
      <c r="BO666" s="1" t="s">
        <v>72</v>
      </c>
      <c r="BP666" s="1" t="s">
        <v>72</v>
      </c>
      <c r="BQ666" s="21" t="s">
        <v>99</v>
      </c>
      <c r="BR666" s="21" t="s">
        <v>100</v>
      </c>
    </row>
    <row r="667" spans="1:70" ht="20.45" customHeight="1">
      <c r="A667" s="1" t="s">
        <v>3345</v>
      </c>
      <c r="B667" s="1">
        <v>220255</v>
      </c>
      <c r="C667" s="1" t="s">
        <v>71</v>
      </c>
      <c r="D667" s="3">
        <v>44890</v>
      </c>
      <c r="E667" s="4">
        <v>0.55902777777777779</v>
      </c>
      <c r="F667" s="5">
        <v>44866</v>
      </c>
      <c r="G667" s="3">
        <v>44890</v>
      </c>
      <c r="H667" s="4">
        <v>0.62222222222222223</v>
      </c>
      <c r="I667" s="4">
        <f t="shared" si="77"/>
        <v>6.3194444444444442E-2</v>
      </c>
      <c r="J667" s="1">
        <v>10</v>
      </c>
      <c r="K667" s="1" t="s">
        <v>1896</v>
      </c>
      <c r="L667" s="1" t="s">
        <v>3340</v>
      </c>
      <c r="M667" s="1" t="s">
        <v>75</v>
      </c>
      <c r="N667" s="1" t="s">
        <v>3278</v>
      </c>
      <c r="O667" s="1" t="s">
        <v>77</v>
      </c>
      <c r="P667" s="1" t="s">
        <v>78</v>
      </c>
      <c r="Q667" s="1" t="s">
        <v>78</v>
      </c>
      <c r="R667" s="1" t="s">
        <v>1898</v>
      </c>
      <c r="S667" s="1" t="s">
        <v>1927</v>
      </c>
      <c r="T667" s="34" t="s">
        <v>72</v>
      </c>
      <c r="U667" s="75" t="s">
        <v>72</v>
      </c>
      <c r="V667" s="1" t="s">
        <v>2306</v>
      </c>
      <c r="W667" s="1" t="s">
        <v>2307</v>
      </c>
      <c r="X667" s="1" t="s">
        <v>2307</v>
      </c>
      <c r="Y667" s="1" t="s">
        <v>2363</v>
      </c>
      <c r="Z667" s="1" t="s">
        <v>84</v>
      </c>
      <c r="AA667" s="1" t="s">
        <v>72</v>
      </c>
      <c r="AB667" s="1" t="s">
        <v>140</v>
      </c>
      <c r="AC667" s="1" t="s">
        <v>181</v>
      </c>
      <c r="AD667" s="1" t="s">
        <v>87</v>
      </c>
      <c r="AE667" s="1">
        <v>41</v>
      </c>
      <c r="AF667" s="1" t="s">
        <v>88</v>
      </c>
      <c r="AG667" s="1">
        <v>2.8</v>
      </c>
      <c r="AH667" s="1" t="s">
        <v>414</v>
      </c>
      <c r="AI667" s="1" t="s">
        <v>90</v>
      </c>
      <c r="AJ667" s="1" t="s">
        <v>91</v>
      </c>
      <c r="AK667" s="1" t="s">
        <v>92</v>
      </c>
      <c r="AL667" s="1" t="s">
        <v>72</v>
      </c>
      <c r="AM667" s="1" t="s">
        <v>217</v>
      </c>
      <c r="AN667" s="1">
        <v>2</v>
      </c>
      <c r="AO667" s="25" t="s">
        <v>3342</v>
      </c>
      <c r="AP667" s="1" t="s">
        <v>72</v>
      </c>
      <c r="AQ667" s="1" t="s">
        <v>72</v>
      </c>
      <c r="AR667" s="1" t="s">
        <v>220</v>
      </c>
      <c r="AS667" s="1" t="s">
        <v>72</v>
      </c>
      <c r="AT667" s="1" t="s">
        <v>72</v>
      </c>
      <c r="AU667" s="3">
        <v>44890</v>
      </c>
      <c r="AV667" s="4">
        <v>0.62916666666666665</v>
      </c>
      <c r="AW667" s="4">
        <v>0.71875</v>
      </c>
      <c r="AX667" s="4">
        <f t="shared" si="74"/>
        <v>8.9583333333333348E-2</v>
      </c>
      <c r="AY667" s="4">
        <f t="shared" si="75"/>
        <v>9.6527777777777768E-2</v>
      </c>
      <c r="AZ667" s="4">
        <f t="shared" si="76"/>
        <v>0.15972222222222221</v>
      </c>
      <c r="BA667" s="1" t="s">
        <v>3343</v>
      </c>
      <c r="BB667" s="1" t="s">
        <v>3343</v>
      </c>
      <c r="BC667" s="1" t="s">
        <v>1675</v>
      </c>
      <c r="BD667" s="1">
        <v>4</v>
      </c>
      <c r="BE667" s="1" t="s">
        <v>2294</v>
      </c>
      <c r="BF667" s="1" t="s">
        <v>75</v>
      </c>
      <c r="BG667" s="1" t="s">
        <v>88</v>
      </c>
      <c r="BH667" s="1" t="s">
        <v>88</v>
      </c>
      <c r="BI667" s="1" t="s">
        <v>79</v>
      </c>
      <c r="BJ667" s="1" t="s">
        <v>72</v>
      </c>
      <c r="BK667" s="1" t="s">
        <v>1343</v>
      </c>
      <c r="BL667" s="1" t="s">
        <v>3330</v>
      </c>
      <c r="BM667" s="1">
        <v>44</v>
      </c>
      <c r="BN667" s="1" t="s">
        <v>88</v>
      </c>
      <c r="BO667" s="1" t="s">
        <v>72</v>
      </c>
      <c r="BP667" s="1" t="s">
        <v>72</v>
      </c>
      <c r="BQ667" s="1" t="s">
        <v>160</v>
      </c>
      <c r="BR667" s="1" t="s">
        <v>768</v>
      </c>
    </row>
    <row r="668" spans="1:70" ht="20.45" customHeight="1">
      <c r="A668" s="1" t="s">
        <v>3346</v>
      </c>
      <c r="B668" s="1">
        <v>220256</v>
      </c>
      <c r="C668" s="1" t="s">
        <v>71</v>
      </c>
      <c r="D668" s="3">
        <v>44893</v>
      </c>
      <c r="E668" s="4">
        <v>0.41805555555555557</v>
      </c>
      <c r="F668" s="5">
        <v>44866</v>
      </c>
      <c r="G668" s="3">
        <v>44893</v>
      </c>
      <c r="H668" s="4">
        <v>0.53888888888888886</v>
      </c>
      <c r="I668" s="4">
        <f t="shared" si="77"/>
        <v>0.12083333333333329</v>
      </c>
      <c r="J668" s="1">
        <v>8</v>
      </c>
      <c r="K668" s="1" t="s">
        <v>2302</v>
      </c>
      <c r="L668" s="1" t="s">
        <v>3347</v>
      </c>
      <c r="M668" s="1" t="s">
        <v>75</v>
      </c>
      <c r="N668" s="1" t="s">
        <v>2597</v>
      </c>
      <c r="O668" s="1" t="s">
        <v>77</v>
      </c>
      <c r="P668" s="1" t="s">
        <v>78</v>
      </c>
      <c r="Q668" s="1" t="s">
        <v>78</v>
      </c>
      <c r="R668" s="1" t="s">
        <v>1898</v>
      </c>
      <c r="S668" s="1" t="s">
        <v>1898</v>
      </c>
      <c r="T668" s="34" t="s">
        <v>72</v>
      </c>
      <c r="U668" s="25" t="s">
        <v>3348</v>
      </c>
      <c r="V668" s="1" t="s">
        <v>1900</v>
      </c>
      <c r="W668" s="1" t="s">
        <v>813</v>
      </c>
      <c r="X668" s="1" t="s">
        <v>813</v>
      </c>
      <c r="Y668" s="1" t="s">
        <v>814</v>
      </c>
      <c r="Z668" s="1" t="s">
        <v>84</v>
      </c>
      <c r="AA668" s="1" t="s">
        <v>72</v>
      </c>
      <c r="AB668" s="1" t="s">
        <v>323</v>
      </c>
      <c r="AC668" s="1" t="s">
        <v>3349</v>
      </c>
      <c r="AD668" s="1" t="s">
        <v>87</v>
      </c>
      <c r="AE668" s="1">
        <v>47</v>
      </c>
      <c r="AF668" s="1" t="s">
        <v>88</v>
      </c>
      <c r="AG668" s="1">
        <v>3.2</v>
      </c>
      <c r="AH668" s="1" t="s">
        <v>954</v>
      </c>
      <c r="AI668" s="1" t="s">
        <v>90</v>
      </c>
      <c r="AJ668" s="1" t="s">
        <v>91</v>
      </c>
      <c r="AK668" s="1" t="s">
        <v>1939</v>
      </c>
      <c r="AL668" s="1" t="s">
        <v>72</v>
      </c>
      <c r="AM668" s="1" t="s">
        <v>72</v>
      </c>
      <c r="AN668" s="1" t="s">
        <v>72</v>
      </c>
      <c r="AO668" s="1" t="s">
        <v>72</v>
      </c>
      <c r="AP668" s="1" t="s">
        <v>72</v>
      </c>
      <c r="AQ668" s="1" t="s">
        <v>72</v>
      </c>
      <c r="AR668" s="1" t="s">
        <v>72</v>
      </c>
      <c r="AS668" s="1" t="s">
        <v>72</v>
      </c>
      <c r="AT668" s="1" t="s">
        <v>72</v>
      </c>
      <c r="AU668" s="3">
        <v>44893</v>
      </c>
      <c r="AV668" s="4">
        <v>0.5625</v>
      </c>
      <c r="AW668" s="4">
        <v>0.67013888888888884</v>
      </c>
      <c r="AX668" s="4">
        <f t="shared" si="74"/>
        <v>0.10763888888888884</v>
      </c>
      <c r="AY668" s="4">
        <f t="shared" si="75"/>
        <v>0.13124999999999998</v>
      </c>
      <c r="AZ668" s="4">
        <f t="shared" si="76"/>
        <v>0.25208333333333327</v>
      </c>
      <c r="BA668" s="1" t="s">
        <v>3350</v>
      </c>
      <c r="BB668" s="1" t="s">
        <v>3350</v>
      </c>
      <c r="BC668" s="1" t="s">
        <v>1675</v>
      </c>
      <c r="BD668" s="1">
        <v>4</v>
      </c>
      <c r="BE668" s="1" t="s">
        <v>2694</v>
      </c>
      <c r="BF668" s="1" t="s">
        <v>75</v>
      </c>
      <c r="BG668" s="1" t="s">
        <v>88</v>
      </c>
      <c r="BH668" s="1" t="s">
        <v>88</v>
      </c>
      <c r="BI668" s="1" t="s">
        <v>96</v>
      </c>
      <c r="BJ668" s="1" t="s">
        <v>72</v>
      </c>
      <c r="BK668" s="1" t="s">
        <v>1343</v>
      </c>
      <c r="BL668" s="1" t="s">
        <v>3351</v>
      </c>
      <c r="BM668" s="1">
        <v>45</v>
      </c>
      <c r="BN668" s="1" t="s">
        <v>72</v>
      </c>
      <c r="BO668" s="1" t="s">
        <v>72</v>
      </c>
      <c r="BP668" s="1" t="s">
        <v>72</v>
      </c>
      <c r="BQ668" s="21" t="s">
        <v>99</v>
      </c>
      <c r="BR668" s="21" t="s">
        <v>100</v>
      </c>
    </row>
    <row r="669" spans="1:70" ht="20.45" customHeight="1">
      <c r="A669" s="1" t="s">
        <v>3352</v>
      </c>
      <c r="B669" s="1">
        <v>220257</v>
      </c>
      <c r="C669" s="1" t="s">
        <v>71</v>
      </c>
      <c r="D669" s="3">
        <v>44893</v>
      </c>
      <c r="E669" s="4">
        <v>0.60416666666666663</v>
      </c>
      <c r="F669" s="5">
        <v>44866</v>
      </c>
      <c r="G669" s="3">
        <v>44893</v>
      </c>
      <c r="H669" s="4">
        <v>0.70833333333333337</v>
      </c>
      <c r="I669" s="4">
        <f t="shared" si="77"/>
        <v>0.10416666666666674</v>
      </c>
      <c r="J669" s="1">
        <v>10</v>
      </c>
      <c r="K669" s="1" t="s">
        <v>1951</v>
      </c>
      <c r="L669" s="1" t="s">
        <v>3353</v>
      </c>
      <c r="M669" s="1" t="s">
        <v>75</v>
      </c>
      <c r="N669" s="1" t="s">
        <v>2597</v>
      </c>
      <c r="O669" s="1" t="s">
        <v>77</v>
      </c>
      <c r="P669" s="1" t="s">
        <v>78</v>
      </c>
      <c r="Q669" s="1" t="s">
        <v>78</v>
      </c>
      <c r="R669" s="1" t="s">
        <v>1898</v>
      </c>
      <c r="S669" s="1" t="s">
        <v>1898</v>
      </c>
      <c r="T669" s="34" t="s">
        <v>72</v>
      </c>
      <c r="U669" s="25" t="s">
        <v>3354</v>
      </c>
      <c r="V669" s="1" t="s">
        <v>1900</v>
      </c>
      <c r="W669" s="1" t="s">
        <v>1953</v>
      </c>
      <c r="X669" s="1" t="s">
        <v>1953</v>
      </c>
      <c r="Y669" s="1" t="s">
        <v>1954</v>
      </c>
      <c r="Z669" s="1" t="s">
        <v>84</v>
      </c>
      <c r="AA669" s="1" t="s">
        <v>72</v>
      </c>
      <c r="AB669" s="1" t="s">
        <v>940</v>
      </c>
      <c r="AC669" s="1" t="s">
        <v>940</v>
      </c>
      <c r="AD669" s="1" t="s">
        <v>87</v>
      </c>
      <c r="AE669" s="1">
        <v>71</v>
      </c>
      <c r="AF669" s="1" t="s">
        <v>88</v>
      </c>
      <c r="AG669" s="1">
        <v>4.0999999999999996</v>
      </c>
      <c r="AH669" s="1" t="s">
        <v>414</v>
      </c>
      <c r="AI669" s="1" t="s">
        <v>90</v>
      </c>
      <c r="AJ669" s="1" t="s">
        <v>91</v>
      </c>
      <c r="AK669" s="1" t="s">
        <v>92</v>
      </c>
      <c r="AL669" s="1" t="s">
        <v>72</v>
      </c>
      <c r="AM669" s="1" t="s">
        <v>72</v>
      </c>
      <c r="AN669" s="1" t="s">
        <v>72</v>
      </c>
      <c r="AO669" s="1" t="s">
        <v>72</v>
      </c>
      <c r="AP669" s="1" t="s">
        <v>72</v>
      </c>
      <c r="AQ669" s="1" t="s">
        <v>72</v>
      </c>
      <c r="AR669" s="1" t="s">
        <v>72</v>
      </c>
      <c r="AS669" s="1" t="s">
        <v>72</v>
      </c>
      <c r="AT669" s="1" t="s">
        <v>72</v>
      </c>
      <c r="AU669" s="3">
        <v>44893</v>
      </c>
      <c r="AV669" s="4">
        <v>0.72222222222222221</v>
      </c>
      <c r="AW669" s="4">
        <v>0.79166666666666663</v>
      </c>
      <c r="AX669" s="4">
        <f t="shared" si="74"/>
        <v>6.944444444444442E-2</v>
      </c>
      <c r="AY669" s="4">
        <f t="shared" si="75"/>
        <v>8.3333333333333259E-2</v>
      </c>
      <c r="AZ669" s="4">
        <f t="shared" si="76"/>
        <v>0.1875</v>
      </c>
      <c r="BA669" s="1" t="s">
        <v>3355</v>
      </c>
      <c r="BB669" s="1" t="s">
        <v>3355</v>
      </c>
      <c r="BC669" s="1" t="s">
        <v>1675</v>
      </c>
      <c r="BD669" s="1">
        <v>4</v>
      </c>
      <c r="BE669" s="1" t="s">
        <v>742</v>
      </c>
      <c r="BF669" s="1" t="s">
        <v>75</v>
      </c>
      <c r="BG669" s="1" t="s">
        <v>88</v>
      </c>
      <c r="BH669" s="1" t="s">
        <v>88</v>
      </c>
      <c r="BI669" s="1" t="s">
        <v>96</v>
      </c>
      <c r="BJ669" s="1" t="s">
        <v>72</v>
      </c>
      <c r="BK669" s="1" t="s">
        <v>1343</v>
      </c>
      <c r="BL669" s="1" t="s">
        <v>3335</v>
      </c>
      <c r="BM669" s="1">
        <v>43</v>
      </c>
      <c r="BN669" s="1" t="s">
        <v>72</v>
      </c>
      <c r="BO669" s="1" t="s">
        <v>72</v>
      </c>
      <c r="BP669" s="1" t="s">
        <v>72</v>
      </c>
      <c r="BQ669" s="21" t="s">
        <v>99</v>
      </c>
      <c r="BR669" s="21" t="s">
        <v>100</v>
      </c>
    </row>
    <row r="670" spans="1:70" ht="20.45" customHeight="1">
      <c r="A670" s="1" t="s">
        <v>3356</v>
      </c>
      <c r="B670" s="1">
        <v>220258</v>
      </c>
      <c r="C670" s="1" t="s">
        <v>71</v>
      </c>
      <c r="D670" s="3">
        <v>44894</v>
      </c>
      <c r="E670" s="4">
        <v>0.53125</v>
      </c>
      <c r="F670" s="5">
        <v>44866</v>
      </c>
      <c r="G670" s="3">
        <v>44894</v>
      </c>
      <c r="H670" s="4">
        <v>0.87013888888888891</v>
      </c>
      <c r="I670" s="4">
        <f t="shared" si="77"/>
        <v>0.33888888888888891</v>
      </c>
      <c r="J670" s="1">
        <v>40</v>
      </c>
      <c r="K670" s="1" t="s">
        <v>1896</v>
      </c>
      <c r="L670" s="1" t="s">
        <v>3357</v>
      </c>
      <c r="M670" s="1" t="s">
        <v>75</v>
      </c>
      <c r="N670" s="1" t="s">
        <v>2597</v>
      </c>
      <c r="O670" s="1" t="s">
        <v>77</v>
      </c>
      <c r="P670" s="1" t="s">
        <v>78</v>
      </c>
      <c r="Q670" s="1" t="s">
        <v>78</v>
      </c>
      <c r="R670" s="1" t="s">
        <v>1898</v>
      </c>
      <c r="S670" s="1" t="s">
        <v>1898</v>
      </c>
      <c r="T670" s="34" t="s">
        <v>72</v>
      </c>
      <c r="U670" s="25" t="s">
        <v>3358</v>
      </c>
      <c r="V670" s="1" t="s">
        <v>80</v>
      </c>
      <c r="W670" s="1" t="s">
        <v>778</v>
      </c>
      <c r="X670" s="1" t="s">
        <v>779</v>
      </c>
      <c r="Y670" s="1" t="s">
        <v>780</v>
      </c>
      <c r="Z670" s="1" t="s">
        <v>84</v>
      </c>
      <c r="AA670" s="1" t="s">
        <v>72</v>
      </c>
      <c r="AB670" s="1" t="s">
        <v>140</v>
      </c>
      <c r="AC670" s="1" t="s">
        <v>140</v>
      </c>
      <c r="AD670" s="1" t="s">
        <v>3291</v>
      </c>
      <c r="AE670" s="1">
        <v>69</v>
      </c>
      <c r="AF670" s="1" t="s">
        <v>88</v>
      </c>
      <c r="AG670" s="1">
        <v>5.2</v>
      </c>
      <c r="AH670" s="1" t="s">
        <v>299</v>
      </c>
      <c r="AI670" s="1" t="s">
        <v>90</v>
      </c>
      <c r="AJ670" s="1" t="s">
        <v>91</v>
      </c>
      <c r="AK670" s="1" t="s">
        <v>92</v>
      </c>
      <c r="AL670" s="1" t="s">
        <v>72</v>
      </c>
      <c r="AM670" s="1" t="s">
        <v>72</v>
      </c>
      <c r="AN670" s="1" t="s">
        <v>72</v>
      </c>
      <c r="AO670" s="1" t="s">
        <v>72</v>
      </c>
      <c r="AP670" s="1" t="s">
        <v>72</v>
      </c>
      <c r="AQ670" s="1" t="s">
        <v>72</v>
      </c>
      <c r="AR670" s="1" t="s">
        <v>72</v>
      </c>
      <c r="AS670" s="1" t="s">
        <v>72</v>
      </c>
      <c r="AT670" s="1" t="s">
        <v>72</v>
      </c>
      <c r="AU670" s="3">
        <v>44894</v>
      </c>
      <c r="AV670" s="4">
        <v>0.8833333333333333</v>
      </c>
      <c r="AW670" s="4">
        <v>0.95694444444444438</v>
      </c>
      <c r="AX670" s="4">
        <f t="shared" si="74"/>
        <v>7.3611111111111072E-2</v>
      </c>
      <c r="AY670" s="4">
        <f t="shared" si="75"/>
        <v>8.6805555555555469E-2</v>
      </c>
      <c r="AZ670" s="4">
        <f t="shared" si="76"/>
        <v>0.42569444444444438</v>
      </c>
      <c r="BA670" s="1" t="s">
        <v>3359</v>
      </c>
      <c r="BB670" s="1" t="s">
        <v>3359</v>
      </c>
      <c r="BC670" s="1" t="s">
        <v>1675</v>
      </c>
      <c r="BD670" s="1">
        <v>4</v>
      </c>
      <c r="BE670" s="1" t="s">
        <v>95</v>
      </c>
      <c r="BF670" s="1" t="s">
        <v>75</v>
      </c>
      <c r="BG670" s="1" t="s">
        <v>88</v>
      </c>
      <c r="BH670" s="1" t="s">
        <v>88</v>
      </c>
      <c r="BI670" s="1" t="s">
        <v>96</v>
      </c>
      <c r="BJ670" s="1" t="s">
        <v>72</v>
      </c>
      <c r="BK670" s="1" t="s">
        <v>1343</v>
      </c>
      <c r="BL670" s="1" t="s">
        <v>3360</v>
      </c>
      <c r="BM670" s="1">
        <v>28</v>
      </c>
      <c r="BN670" s="1" t="s">
        <v>72</v>
      </c>
      <c r="BO670" s="1" t="s">
        <v>72</v>
      </c>
      <c r="BP670" s="1" t="s">
        <v>72</v>
      </c>
      <c r="BQ670" s="21" t="s">
        <v>99</v>
      </c>
      <c r="BR670" s="21" t="s">
        <v>100</v>
      </c>
    </row>
    <row r="671" spans="1:70" ht="20.45" customHeight="1">
      <c r="A671" s="1" t="s">
        <v>3361</v>
      </c>
      <c r="B671" s="1">
        <v>220258</v>
      </c>
      <c r="C671" s="1" t="s">
        <v>71</v>
      </c>
      <c r="D671" s="3">
        <v>44894</v>
      </c>
      <c r="E671" s="4">
        <v>0.53125</v>
      </c>
      <c r="F671" s="5">
        <v>44866</v>
      </c>
      <c r="G671" s="3">
        <v>44894</v>
      </c>
      <c r="H671" s="4">
        <v>0.87013888888888891</v>
      </c>
      <c r="I671" s="4">
        <f t="shared" si="77"/>
        <v>0.33888888888888891</v>
      </c>
      <c r="J671" s="1">
        <v>40</v>
      </c>
      <c r="K671" s="1" t="s">
        <v>1896</v>
      </c>
      <c r="L671" s="1" t="s">
        <v>3357</v>
      </c>
      <c r="M671" s="1" t="s">
        <v>75</v>
      </c>
      <c r="N671" s="1" t="s">
        <v>3278</v>
      </c>
      <c r="O671" s="1" t="s">
        <v>77</v>
      </c>
      <c r="P671" s="1" t="s">
        <v>78</v>
      </c>
      <c r="Q671" s="1" t="s">
        <v>78</v>
      </c>
      <c r="R671" s="1" t="s">
        <v>1898</v>
      </c>
      <c r="S671" s="1" t="s">
        <v>1927</v>
      </c>
      <c r="T671" s="34" t="s">
        <v>72</v>
      </c>
      <c r="U671" s="75" t="s">
        <v>72</v>
      </c>
      <c r="V671" s="1" t="s">
        <v>80</v>
      </c>
      <c r="W671" s="1" t="s">
        <v>778</v>
      </c>
      <c r="X671" s="1" t="s">
        <v>779</v>
      </c>
      <c r="Y671" s="1" t="s">
        <v>780</v>
      </c>
      <c r="Z671" s="1" t="s">
        <v>84</v>
      </c>
      <c r="AA671" s="1" t="s">
        <v>72</v>
      </c>
      <c r="AB671" s="1" t="s">
        <v>140</v>
      </c>
      <c r="AC671" s="1" t="s">
        <v>140</v>
      </c>
      <c r="AD671" s="1" t="s">
        <v>3291</v>
      </c>
      <c r="AE671" s="1">
        <v>69</v>
      </c>
      <c r="AF671" s="1" t="s">
        <v>88</v>
      </c>
      <c r="AG671" s="1">
        <v>5.2</v>
      </c>
      <c r="AH671" s="1" t="s">
        <v>299</v>
      </c>
      <c r="AI671" s="1" t="s">
        <v>90</v>
      </c>
      <c r="AJ671" s="1" t="s">
        <v>91</v>
      </c>
      <c r="AK671" s="1" t="s">
        <v>92</v>
      </c>
      <c r="AL671" s="1" t="s">
        <v>72</v>
      </c>
      <c r="AM671" s="1" t="s">
        <v>72</v>
      </c>
      <c r="AN671" s="1" t="s">
        <v>72</v>
      </c>
      <c r="AO671" s="1" t="s">
        <v>72</v>
      </c>
      <c r="AP671" s="1" t="s">
        <v>72</v>
      </c>
      <c r="AQ671" s="1" t="s">
        <v>72</v>
      </c>
      <c r="AR671" s="1" t="s">
        <v>72</v>
      </c>
      <c r="AS671" s="1" t="s">
        <v>72</v>
      </c>
      <c r="AT671" s="1" t="s">
        <v>72</v>
      </c>
      <c r="AU671" s="3">
        <v>44894</v>
      </c>
      <c r="AV671" s="4">
        <v>0.8833333333333333</v>
      </c>
      <c r="AW671" s="4">
        <v>0.95694444444444438</v>
      </c>
      <c r="AX671" s="4">
        <f t="shared" si="74"/>
        <v>7.3611111111111072E-2</v>
      </c>
      <c r="AY671" s="4">
        <f t="shared" si="75"/>
        <v>8.6805555555555469E-2</v>
      </c>
      <c r="AZ671" s="4">
        <f t="shared" si="76"/>
        <v>0.42569444444444438</v>
      </c>
      <c r="BA671" s="1" t="s">
        <v>3359</v>
      </c>
      <c r="BB671" s="1" t="s">
        <v>3359</v>
      </c>
      <c r="BC671" s="1" t="s">
        <v>1675</v>
      </c>
      <c r="BD671" s="1">
        <v>4</v>
      </c>
      <c r="BE671" s="1" t="s">
        <v>95</v>
      </c>
      <c r="BF671" s="1" t="s">
        <v>75</v>
      </c>
      <c r="BG671" s="1" t="s">
        <v>88</v>
      </c>
      <c r="BH671" s="1" t="s">
        <v>88</v>
      </c>
      <c r="BI671" s="1" t="s">
        <v>79</v>
      </c>
      <c r="BJ671" s="1" t="s">
        <v>72</v>
      </c>
      <c r="BK671" s="1" t="s">
        <v>1343</v>
      </c>
      <c r="BL671" s="1" t="s">
        <v>3330</v>
      </c>
      <c r="BM671" s="1">
        <v>37</v>
      </c>
      <c r="BN671" s="1" t="s">
        <v>88</v>
      </c>
      <c r="BO671" s="1" t="s">
        <v>72</v>
      </c>
      <c r="BP671" s="1" t="s">
        <v>72</v>
      </c>
      <c r="BQ671" s="1" t="s">
        <v>160</v>
      </c>
      <c r="BR671" s="1" t="s">
        <v>3309</v>
      </c>
    </row>
    <row r="672" spans="1:70" ht="20.45" customHeight="1">
      <c r="A672" s="1" t="s">
        <v>3362</v>
      </c>
      <c r="B672" s="1">
        <v>220259</v>
      </c>
      <c r="C672" s="1" t="s">
        <v>71</v>
      </c>
      <c r="D672" s="3">
        <v>44896</v>
      </c>
      <c r="E672" s="4">
        <v>0.5444444444444444</v>
      </c>
      <c r="F672" s="5">
        <v>44896</v>
      </c>
      <c r="G672" s="3">
        <v>44896</v>
      </c>
      <c r="H672" s="4">
        <v>0.59236111111111112</v>
      </c>
      <c r="I672" s="4">
        <f t="shared" si="77"/>
        <v>4.7916666666666718E-2</v>
      </c>
      <c r="J672" s="1">
        <v>4</v>
      </c>
      <c r="K672" s="1" t="s">
        <v>1896</v>
      </c>
      <c r="L672" s="1" t="s">
        <v>3363</v>
      </c>
      <c r="M672" s="1" t="s">
        <v>75</v>
      </c>
      <c r="N672" s="1" t="s">
        <v>2597</v>
      </c>
      <c r="O672" s="1" t="s">
        <v>77</v>
      </c>
      <c r="P672" s="1" t="s">
        <v>78</v>
      </c>
      <c r="Q672" s="1" t="s">
        <v>78</v>
      </c>
      <c r="R672" s="1" t="s">
        <v>1898</v>
      </c>
      <c r="S672" s="1" t="s">
        <v>1898</v>
      </c>
      <c r="T672" s="34" t="s">
        <v>72</v>
      </c>
      <c r="U672" s="1" t="s">
        <v>3364</v>
      </c>
      <c r="V672" s="1" t="s">
        <v>1900</v>
      </c>
      <c r="W672" s="1" t="s">
        <v>813</v>
      </c>
      <c r="X672" s="1" t="s">
        <v>813</v>
      </c>
      <c r="Y672" s="1" t="s">
        <v>814</v>
      </c>
      <c r="Z672" s="1" t="s">
        <v>84</v>
      </c>
      <c r="AA672" s="1" t="s">
        <v>72</v>
      </c>
      <c r="AB672" s="1" t="s">
        <v>140</v>
      </c>
      <c r="AC672" s="1" t="s">
        <v>141</v>
      </c>
      <c r="AD672" s="1" t="s">
        <v>126</v>
      </c>
      <c r="AE672" s="1">
        <v>72</v>
      </c>
      <c r="AF672" s="1" t="s">
        <v>88</v>
      </c>
      <c r="AG672" s="1">
        <v>4.3</v>
      </c>
      <c r="AH672" s="1" t="s">
        <v>414</v>
      </c>
      <c r="AI672" s="1" t="s">
        <v>90</v>
      </c>
      <c r="AJ672" s="1" t="s">
        <v>91</v>
      </c>
      <c r="AK672" s="1" t="s">
        <v>92</v>
      </c>
      <c r="AL672" s="1" t="s">
        <v>72</v>
      </c>
      <c r="AM672" s="1" t="s">
        <v>72</v>
      </c>
      <c r="AN672" s="1" t="s">
        <v>72</v>
      </c>
      <c r="AO672" s="1" t="s">
        <v>72</v>
      </c>
      <c r="AP672" s="1" t="s">
        <v>72</v>
      </c>
      <c r="AQ672" s="1" t="s">
        <v>72</v>
      </c>
      <c r="AR672" s="1" t="s">
        <v>72</v>
      </c>
      <c r="AS672" s="1" t="s">
        <v>72</v>
      </c>
      <c r="AT672" s="1" t="s">
        <v>72</v>
      </c>
      <c r="AU672" s="3">
        <v>44896</v>
      </c>
      <c r="AV672" s="4">
        <v>0.61458333333333337</v>
      </c>
      <c r="AW672" s="4">
        <v>0.71875</v>
      </c>
      <c r="AX672" s="4">
        <f t="shared" si="74"/>
        <v>0.10416666666666663</v>
      </c>
      <c r="AY672" s="4">
        <f t="shared" si="75"/>
        <v>0.12638888888888888</v>
      </c>
      <c r="AZ672" s="4">
        <f t="shared" si="76"/>
        <v>0.1743055555555556</v>
      </c>
      <c r="BA672" s="1" t="s">
        <v>3365</v>
      </c>
      <c r="BB672" s="1" t="s">
        <v>3365</v>
      </c>
      <c r="BC672" s="1" t="s">
        <v>1675</v>
      </c>
      <c r="BD672" s="1">
        <v>4</v>
      </c>
      <c r="BE672" s="1" t="s">
        <v>2694</v>
      </c>
      <c r="BF672" s="1" t="s">
        <v>88</v>
      </c>
      <c r="BG672" s="1" t="s">
        <v>88</v>
      </c>
      <c r="BH672" s="1" t="s">
        <v>88</v>
      </c>
      <c r="BI672" s="1" t="s">
        <v>96</v>
      </c>
      <c r="BJ672" s="1" t="s">
        <v>72</v>
      </c>
      <c r="BK672" s="1" t="s">
        <v>1343</v>
      </c>
      <c r="BL672" s="1" t="s">
        <v>3366</v>
      </c>
      <c r="BM672" s="1">
        <v>35</v>
      </c>
      <c r="BN672" s="1" t="s">
        <v>72</v>
      </c>
      <c r="BO672" s="1" t="s">
        <v>72</v>
      </c>
      <c r="BP672" s="1" t="s">
        <v>72</v>
      </c>
      <c r="BQ672" s="21" t="s">
        <v>99</v>
      </c>
      <c r="BR672" s="21" t="s">
        <v>100</v>
      </c>
    </row>
    <row r="673" spans="1:70" ht="20.45" customHeight="1">
      <c r="A673" s="1">
        <v>220260</v>
      </c>
      <c r="B673" s="1">
        <v>220260</v>
      </c>
      <c r="C673" s="1" t="s">
        <v>71</v>
      </c>
      <c r="D673" s="3">
        <v>44896</v>
      </c>
      <c r="E673" s="4">
        <v>0.6694444444444444</v>
      </c>
      <c r="F673" s="5">
        <v>44896</v>
      </c>
      <c r="G673" s="3">
        <v>44896</v>
      </c>
      <c r="H673" s="4">
        <v>0.71666666666666667</v>
      </c>
      <c r="I673" s="4">
        <f t="shared" si="77"/>
        <v>4.7222222222222276E-2</v>
      </c>
      <c r="J673" s="1">
        <v>0</v>
      </c>
      <c r="K673" s="1" t="s">
        <v>2302</v>
      </c>
      <c r="L673" s="1" t="s">
        <v>3367</v>
      </c>
      <c r="M673" s="1" t="s">
        <v>75</v>
      </c>
      <c r="N673" s="1" t="s">
        <v>170</v>
      </c>
      <c r="O673" s="1" t="s">
        <v>473</v>
      </c>
      <c r="P673" s="1" t="s">
        <v>172</v>
      </c>
      <c r="Q673" s="1" t="s">
        <v>78</v>
      </c>
      <c r="R673" s="1" t="s">
        <v>1927</v>
      </c>
      <c r="S673" s="1" t="s">
        <v>1927</v>
      </c>
      <c r="T673" s="1" t="s">
        <v>3368</v>
      </c>
      <c r="U673" s="8" t="s">
        <v>2305</v>
      </c>
      <c r="V673" s="1" t="s">
        <v>2306</v>
      </c>
      <c r="W673" s="1" t="s">
        <v>2307</v>
      </c>
      <c r="X673" s="1" t="s">
        <v>2307</v>
      </c>
      <c r="Y673" s="1" t="s">
        <v>2363</v>
      </c>
      <c r="Z673" s="1" t="s">
        <v>84</v>
      </c>
      <c r="AA673" s="1" t="s">
        <v>72</v>
      </c>
      <c r="AB673" s="1"/>
      <c r="AC673" s="1"/>
      <c r="AD673" s="1" t="s">
        <v>87</v>
      </c>
      <c r="AE673" s="1">
        <v>47</v>
      </c>
      <c r="AF673" s="1" t="s">
        <v>88</v>
      </c>
      <c r="AG673" s="1">
        <v>4.0999999999999996</v>
      </c>
      <c r="AH673" s="1" t="s">
        <v>2344</v>
      </c>
      <c r="AI673" s="1" t="s">
        <v>105</v>
      </c>
      <c r="AJ673" s="1" t="s">
        <v>91</v>
      </c>
      <c r="AK673" s="1" t="s">
        <v>92</v>
      </c>
      <c r="AL673" s="1" t="s">
        <v>72</v>
      </c>
      <c r="AM673" s="1" t="s">
        <v>72</v>
      </c>
      <c r="AN673" s="1" t="s">
        <v>72</v>
      </c>
      <c r="AO673" s="1" t="s">
        <v>72</v>
      </c>
      <c r="AP673" s="1" t="s">
        <v>72</v>
      </c>
      <c r="AQ673" s="1" t="s">
        <v>72</v>
      </c>
      <c r="AR673" s="1" t="s">
        <v>72</v>
      </c>
      <c r="AS673" s="1" t="s">
        <v>72</v>
      </c>
      <c r="AT673" s="1" t="s">
        <v>72</v>
      </c>
      <c r="AU673" s="3">
        <v>44896</v>
      </c>
      <c r="AV673" s="4">
        <v>0.75</v>
      </c>
      <c r="AW673" s="4" t="s">
        <v>72</v>
      </c>
      <c r="AX673" s="4" t="s">
        <v>72</v>
      </c>
      <c r="AY673" s="4" t="s">
        <v>72</v>
      </c>
      <c r="AZ673" s="6" t="s">
        <v>72</v>
      </c>
      <c r="BA673" s="1" t="s">
        <v>3369</v>
      </c>
      <c r="BB673" s="1" t="s">
        <v>3369</v>
      </c>
      <c r="BC673" s="1" t="s">
        <v>72</v>
      </c>
      <c r="BD673" s="1">
        <v>4</v>
      </c>
      <c r="BE673" s="1" t="s">
        <v>3370</v>
      </c>
      <c r="BF673" s="1" t="s">
        <v>88</v>
      </c>
      <c r="BG673" s="1" t="s">
        <v>88</v>
      </c>
      <c r="BH673" s="1" t="s">
        <v>88</v>
      </c>
      <c r="BI673" s="1" t="s">
        <v>79</v>
      </c>
      <c r="BJ673" s="1" t="s">
        <v>72</v>
      </c>
      <c r="BK673" s="6" t="s">
        <v>72</v>
      </c>
      <c r="BL673" s="6" t="s">
        <v>72</v>
      </c>
      <c r="BM673" s="6" t="s">
        <v>72</v>
      </c>
      <c r="BN673" s="6" t="s">
        <v>72</v>
      </c>
      <c r="BO673" s="6" t="s">
        <v>72</v>
      </c>
      <c r="BP673" s="6" t="s">
        <v>72</v>
      </c>
      <c r="BQ673" s="1" t="s">
        <v>160</v>
      </c>
      <c r="BR673" s="1"/>
    </row>
    <row r="674" spans="1:70" ht="20.45" customHeight="1">
      <c r="A674" s="1" t="s">
        <v>3371</v>
      </c>
      <c r="B674" s="1">
        <v>220261</v>
      </c>
      <c r="C674" s="1" t="s">
        <v>71</v>
      </c>
      <c r="D674" s="3">
        <v>44898</v>
      </c>
      <c r="E674" s="4">
        <v>0.49305555555555558</v>
      </c>
      <c r="F674" s="5">
        <v>44896</v>
      </c>
      <c r="G674" s="3">
        <v>44898</v>
      </c>
      <c r="H674" s="4">
        <v>0.72569444444444453</v>
      </c>
      <c r="I674" s="4">
        <f t="shared" si="77"/>
        <v>0.23263888888888895</v>
      </c>
      <c r="J674" s="1">
        <v>20</v>
      </c>
      <c r="K674" s="1" t="s">
        <v>1896</v>
      </c>
      <c r="L674" s="1" t="s">
        <v>3372</v>
      </c>
      <c r="M674" s="1" t="s">
        <v>75</v>
      </c>
      <c r="N674" s="1" t="s">
        <v>2317</v>
      </c>
      <c r="O674" s="1" t="s">
        <v>77</v>
      </c>
      <c r="P674" s="1" t="s">
        <v>78</v>
      </c>
      <c r="Q674" s="1" t="s">
        <v>78</v>
      </c>
      <c r="R674" s="1" t="s">
        <v>1898</v>
      </c>
      <c r="S674" s="1" t="s">
        <v>1898</v>
      </c>
      <c r="T674" s="34" t="s">
        <v>72</v>
      </c>
      <c r="U674" s="25" t="s">
        <v>2543</v>
      </c>
      <c r="V674" s="1" t="s">
        <v>80</v>
      </c>
      <c r="W674" s="1" t="s">
        <v>1867</v>
      </c>
      <c r="X674" s="1" t="s">
        <v>1868</v>
      </c>
      <c r="Y674" s="1" t="s">
        <v>3373</v>
      </c>
      <c r="Z674" s="1" t="s">
        <v>490</v>
      </c>
      <c r="AA674" s="1" t="s">
        <v>72</v>
      </c>
      <c r="AB674" s="1" t="s">
        <v>491</v>
      </c>
      <c r="AC674" s="1" t="s">
        <v>492</v>
      </c>
      <c r="AD674" s="1" t="s">
        <v>87</v>
      </c>
      <c r="AE674" s="1">
        <v>47</v>
      </c>
      <c r="AF674" s="1" t="s">
        <v>88</v>
      </c>
      <c r="AG674" s="1">
        <v>5.0999999999999996</v>
      </c>
      <c r="AH674" s="1" t="s">
        <v>299</v>
      </c>
      <c r="AI674" s="1" t="s">
        <v>90</v>
      </c>
      <c r="AJ674" s="1" t="s">
        <v>91</v>
      </c>
      <c r="AK674" s="1" t="s">
        <v>92</v>
      </c>
      <c r="AL674" s="1" t="s">
        <v>72</v>
      </c>
      <c r="AM674" s="1" t="s">
        <v>72</v>
      </c>
      <c r="AN674" s="1" t="s">
        <v>72</v>
      </c>
      <c r="AO674" s="1" t="s">
        <v>72</v>
      </c>
      <c r="AP674" s="1" t="s">
        <v>72</v>
      </c>
      <c r="AQ674" s="1" t="s">
        <v>72</v>
      </c>
      <c r="AR674" s="1" t="s">
        <v>72</v>
      </c>
      <c r="AS674" s="1" t="s">
        <v>72</v>
      </c>
      <c r="AT674" s="1" t="s">
        <v>72</v>
      </c>
      <c r="AU674" s="3">
        <v>44898</v>
      </c>
      <c r="AV674" s="4">
        <v>0.73333333333333339</v>
      </c>
      <c r="AW674" s="4">
        <v>0.84375</v>
      </c>
      <c r="AX674" s="4">
        <f t="shared" ref="AX674:AX680" si="78">AW674-AV674</f>
        <v>0.11041666666666661</v>
      </c>
      <c r="AY674" s="4">
        <f t="shared" ref="AY674:AY680" si="79">AW674-H674</f>
        <v>0.11805555555555547</v>
      </c>
      <c r="AZ674" s="4">
        <f t="shared" ref="AZ674:AZ680" si="80">AW674-E674</f>
        <v>0.35069444444444442</v>
      </c>
      <c r="BA674" s="1" t="s">
        <v>3374</v>
      </c>
      <c r="BB674" s="1" t="s">
        <v>3374</v>
      </c>
      <c r="BC674" s="1" t="s">
        <v>1675</v>
      </c>
      <c r="BD674" s="1">
        <v>4</v>
      </c>
      <c r="BE674" s="1" t="s">
        <v>3370</v>
      </c>
      <c r="BF674" s="1" t="s">
        <v>75</v>
      </c>
      <c r="BG674" s="1" t="s">
        <v>88</v>
      </c>
      <c r="BH674" s="1" t="s">
        <v>88</v>
      </c>
      <c r="BI674" s="1" t="s">
        <v>96</v>
      </c>
      <c r="BJ674" s="1" t="s">
        <v>72</v>
      </c>
      <c r="BK674" s="1" t="s">
        <v>2321</v>
      </c>
      <c r="BL674" s="1" t="s">
        <v>3375</v>
      </c>
      <c r="BM674" s="1">
        <v>64</v>
      </c>
      <c r="BN674" s="1" t="s">
        <v>72</v>
      </c>
      <c r="BO674" s="1" t="s">
        <v>72</v>
      </c>
      <c r="BP674" s="1" t="s">
        <v>72</v>
      </c>
      <c r="BQ674" s="21" t="s">
        <v>99</v>
      </c>
      <c r="BR674" s="21" t="s">
        <v>100</v>
      </c>
    </row>
    <row r="675" spans="1:70" ht="20.45" customHeight="1">
      <c r="A675" s="1" t="s">
        <v>3376</v>
      </c>
      <c r="B675" s="1">
        <v>220262</v>
      </c>
      <c r="C675" s="1" t="s">
        <v>71</v>
      </c>
      <c r="D675" s="3">
        <v>44900</v>
      </c>
      <c r="E675" s="4">
        <v>0.61805555555555558</v>
      </c>
      <c r="F675" s="5">
        <v>44896</v>
      </c>
      <c r="G675" s="3">
        <v>44900</v>
      </c>
      <c r="H675" s="4">
        <v>0.66805555555555562</v>
      </c>
      <c r="I675" s="4">
        <f t="shared" si="77"/>
        <v>5.0000000000000044E-2</v>
      </c>
      <c r="J675" s="1">
        <v>12</v>
      </c>
      <c r="K675" s="1" t="s">
        <v>2302</v>
      </c>
      <c r="L675" s="1" t="s">
        <v>3377</v>
      </c>
      <c r="M675" s="1" t="s">
        <v>75</v>
      </c>
      <c r="N675" s="1" t="s">
        <v>2597</v>
      </c>
      <c r="O675" s="1" t="s">
        <v>77</v>
      </c>
      <c r="P675" s="1" t="s">
        <v>78</v>
      </c>
      <c r="Q675" s="1" t="s">
        <v>78</v>
      </c>
      <c r="R675" s="1" t="s">
        <v>1898</v>
      </c>
      <c r="S675" s="1" t="s">
        <v>1898</v>
      </c>
      <c r="T675" s="34" t="s">
        <v>72</v>
      </c>
      <c r="U675" s="1" t="s">
        <v>3378</v>
      </c>
      <c r="V675" s="1" t="s">
        <v>2306</v>
      </c>
      <c r="W675" s="1" t="s">
        <v>2307</v>
      </c>
      <c r="X675" s="1" t="s">
        <v>2307</v>
      </c>
      <c r="Y675" s="1" t="s">
        <v>2363</v>
      </c>
      <c r="Z675" s="1" t="s">
        <v>84</v>
      </c>
      <c r="AA675" s="1" t="s">
        <v>72</v>
      </c>
      <c r="AB675" s="1" t="s">
        <v>104</v>
      </c>
      <c r="AC675" s="1" t="s">
        <v>3313</v>
      </c>
      <c r="AD675" s="1" t="s">
        <v>87</v>
      </c>
      <c r="AE675" s="1">
        <v>51</v>
      </c>
      <c r="AF675" s="1" t="s">
        <v>88</v>
      </c>
      <c r="AG675" s="1">
        <v>5.2</v>
      </c>
      <c r="AH675" s="1" t="s">
        <v>299</v>
      </c>
      <c r="AI675" s="1" t="s">
        <v>90</v>
      </c>
      <c r="AJ675" s="1" t="s">
        <v>91</v>
      </c>
      <c r="AK675" s="1" t="s">
        <v>429</v>
      </c>
      <c r="AL675" s="1" t="s">
        <v>72</v>
      </c>
      <c r="AM675" s="1" t="s">
        <v>217</v>
      </c>
      <c r="AN675" s="1">
        <v>2</v>
      </c>
      <c r="AO675" s="25" t="s">
        <v>3379</v>
      </c>
      <c r="AP675" s="1">
        <v>3</v>
      </c>
      <c r="AQ675" s="1" t="s">
        <v>3380</v>
      </c>
      <c r="AR675" s="1" t="s">
        <v>220</v>
      </c>
      <c r="AS675" s="1" t="s">
        <v>72</v>
      </c>
      <c r="AT675" s="1" t="s">
        <v>72</v>
      </c>
      <c r="AU675" s="3">
        <v>44900</v>
      </c>
      <c r="AV675" s="4">
        <v>0.68055555555555547</v>
      </c>
      <c r="AW675" s="4">
        <v>0.77430555555555547</v>
      </c>
      <c r="AX675" s="4">
        <f t="shared" si="78"/>
        <v>9.375E-2</v>
      </c>
      <c r="AY675" s="4">
        <f t="shared" si="79"/>
        <v>0.10624999999999984</v>
      </c>
      <c r="AZ675" s="4">
        <f t="shared" si="80"/>
        <v>0.15624999999999989</v>
      </c>
      <c r="BA675" s="1" t="s">
        <v>3381</v>
      </c>
      <c r="BB675" s="1" t="s">
        <v>3381</v>
      </c>
      <c r="BC675" s="1" t="s">
        <v>1675</v>
      </c>
      <c r="BD675" s="1">
        <v>4</v>
      </c>
      <c r="BE675" s="1" t="s">
        <v>2694</v>
      </c>
      <c r="BF675" s="1" t="s">
        <v>75</v>
      </c>
      <c r="BG675" s="1" t="s">
        <v>88</v>
      </c>
      <c r="BH675" s="1" t="s">
        <v>88</v>
      </c>
      <c r="BI675" s="1" t="s">
        <v>96</v>
      </c>
      <c r="BJ675" s="1" t="s">
        <v>72</v>
      </c>
      <c r="BK675" s="1" t="s">
        <v>2321</v>
      </c>
      <c r="BL675" s="1" t="s">
        <v>3382</v>
      </c>
      <c r="BM675" s="1">
        <v>52</v>
      </c>
      <c r="BN675" s="1" t="s">
        <v>72</v>
      </c>
      <c r="BO675" s="1" t="s">
        <v>72</v>
      </c>
      <c r="BP675" s="1" t="s">
        <v>72</v>
      </c>
      <c r="BQ675" s="21" t="s">
        <v>99</v>
      </c>
      <c r="BR675" s="21" t="s">
        <v>100</v>
      </c>
    </row>
    <row r="676" spans="1:70" ht="20.45" customHeight="1">
      <c r="A676" s="1" t="s">
        <v>3383</v>
      </c>
      <c r="B676" s="1">
        <v>220263</v>
      </c>
      <c r="C676" s="1" t="s">
        <v>71</v>
      </c>
      <c r="D676" s="3">
        <v>44902</v>
      </c>
      <c r="E676" s="4">
        <v>0.52083333333333337</v>
      </c>
      <c r="F676" s="5">
        <v>44896</v>
      </c>
      <c r="G676" s="3">
        <v>44902</v>
      </c>
      <c r="H676" s="4">
        <v>0.59305555555555556</v>
      </c>
      <c r="I676" s="4">
        <f t="shared" si="77"/>
        <v>7.2222222222222188E-2</v>
      </c>
      <c r="J676" s="1">
        <v>25</v>
      </c>
      <c r="K676" s="1" t="s">
        <v>2302</v>
      </c>
      <c r="L676" s="1" t="s">
        <v>3384</v>
      </c>
      <c r="M676" s="1" t="s">
        <v>75</v>
      </c>
      <c r="N676" s="1" t="s">
        <v>2597</v>
      </c>
      <c r="O676" s="1" t="s">
        <v>77</v>
      </c>
      <c r="P676" s="1" t="s">
        <v>78</v>
      </c>
      <c r="Q676" s="1" t="s">
        <v>78</v>
      </c>
      <c r="R676" s="1" t="s">
        <v>1898</v>
      </c>
      <c r="S676" s="1" t="s">
        <v>1898</v>
      </c>
      <c r="T676" s="34" t="s">
        <v>72</v>
      </c>
      <c r="U676" s="25" t="s">
        <v>3385</v>
      </c>
      <c r="V676" s="1" t="s">
        <v>2306</v>
      </c>
      <c r="W676" s="1" t="s">
        <v>2307</v>
      </c>
      <c r="X676" s="1" t="s">
        <v>2307</v>
      </c>
      <c r="Y676" s="1" t="s">
        <v>2363</v>
      </c>
      <c r="Z676" s="1" t="s">
        <v>84</v>
      </c>
      <c r="AA676" s="1" t="s">
        <v>72</v>
      </c>
      <c r="AB676" s="1" t="s">
        <v>140</v>
      </c>
      <c r="AC676" s="1" t="s">
        <v>181</v>
      </c>
      <c r="AD676" s="1" t="s">
        <v>87</v>
      </c>
      <c r="AE676" s="1">
        <v>51</v>
      </c>
      <c r="AF676" s="1" t="s">
        <v>88</v>
      </c>
      <c r="AG676" s="1">
        <v>5.0999999999999996</v>
      </c>
      <c r="AH676" s="1" t="s">
        <v>299</v>
      </c>
      <c r="AI676" s="1" t="s">
        <v>90</v>
      </c>
      <c r="AJ676" s="1" t="s">
        <v>91</v>
      </c>
      <c r="AK676" s="1" t="s">
        <v>92</v>
      </c>
      <c r="AL676" s="1" t="s">
        <v>72</v>
      </c>
      <c r="AM676" s="1" t="s">
        <v>217</v>
      </c>
      <c r="AN676" s="1">
        <v>2</v>
      </c>
      <c r="AO676" s="25" t="s">
        <v>3379</v>
      </c>
      <c r="AP676" s="1" t="s">
        <v>72</v>
      </c>
      <c r="AQ676" s="1" t="s">
        <v>72</v>
      </c>
      <c r="AR676" s="1" t="s">
        <v>220</v>
      </c>
      <c r="AS676" s="1" t="s">
        <v>72</v>
      </c>
      <c r="AT676" s="1" t="s">
        <v>72</v>
      </c>
      <c r="AU676" s="3">
        <v>44902</v>
      </c>
      <c r="AV676" s="4">
        <v>0.72222222222222221</v>
      </c>
      <c r="AW676" s="4">
        <v>0.81944444444444453</v>
      </c>
      <c r="AX676" s="4">
        <f t="shared" si="78"/>
        <v>9.7222222222222321E-2</v>
      </c>
      <c r="AY676" s="4">
        <f t="shared" si="79"/>
        <v>0.22638888888888897</v>
      </c>
      <c r="AZ676" s="4">
        <f t="shared" si="80"/>
        <v>0.29861111111111116</v>
      </c>
      <c r="BA676" s="1" t="s">
        <v>3386</v>
      </c>
      <c r="BB676" s="1" t="s">
        <v>3386</v>
      </c>
      <c r="BC676" s="1" t="s">
        <v>1675</v>
      </c>
      <c r="BD676" s="1">
        <v>4</v>
      </c>
      <c r="BE676" s="1" t="s">
        <v>3370</v>
      </c>
      <c r="BF676" s="1" t="s">
        <v>75</v>
      </c>
      <c r="BG676" s="1" t="s">
        <v>88</v>
      </c>
      <c r="BH676" s="1" t="s">
        <v>88</v>
      </c>
      <c r="BI676" s="1" t="s">
        <v>96</v>
      </c>
      <c r="BJ676" s="1" t="s">
        <v>72</v>
      </c>
      <c r="BK676" s="1" t="s">
        <v>2321</v>
      </c>
      <c r="BL676" s="1" t="s">
        <v>3344</v>
      </c>
      <c r="BM676" s="1">
        <v>35</v>
      </c>
      <c r="BN676" s="1" t="s">
        <v>72</v>
      </c>
      <c r="BO676" s="1" t="s">
        <v>72</v>
      </c>
      <c r="BP676" s="1" t="s">
        <v>72</v>
      </c>
      <c r="BQ676" s="21" t="s">
        <v>99</v>
      </c>
      <c r="BR676" s="21" t="s">
        <v>100</v>
      </c>
    </row>
    <row r="677" spans="1:70" ht="20.45" customHeight="1">
      <c r="A677" s="1" t="s">
        <v>3387</v>
      </c>
      <c r="B677" s="1">
        <v>220263</v>
      </c>
      <c r="C677" s="1" t="s">
        <v>71</v>
      </c>
      <c r="D677" s="3">
        <v>44902</v>
      </c>
      <c r="E677" s="4">
        <v>0.52083333333333337</v>
      </c>
      <c r="F677" s="5">
        <v>44896</v>
      </c>
      <c r="G677" s="3">
        <v>44902</v>
      </c>
      <c r="H677" s="4">
        <v>0.59305555555555556</v>
      </c>
      <c r="I677" s="4">
        <f t="shared" si="77"/>
        <v>7.2222222222222188E-2</v>
      </c>
      <c r="J677" s="1">
        <v>25</v>
      </c>
      <c r="K677" s="1" t="s">
        <v>2302</v>
      </c>
      <c r="L677" s="1" t="s">
        <v>3384</v>
      </c>
      <c r="M677" s="1" t="s">
        <v>75</v>
      </c>
      <c r="N677" s="1" t="s">
        <v>3243</v>
      </c>
      <c r="O677" s="1" t="s">
        <v>77</v>
      </c>
      <c r="P677" s="1" t="s">
        <v>78</v>
      </c>
      <c r="Q677" s="1" t="s">
        <v>78</v>
      </c>
      <c r="R677" s="1" t="s">
        <v>1898</v>
      </c>
      <c r="S677" s="1" t="s">
        <v>1898</v>
      </c>
      <c r="T677" s="34" t="s">
        <v>72</v>
      </c>
      <c r="U677" s="75" t="s">
        <v>72</v>
      </c>
      <c r="V677" s="1" t="s">
        <v>2306</v>
      </c>
      <c r="W677" s="1" t="s">
        <v>2307</v>
      </c>
      <c r="X677" s="1" t="s">
        <v>2307</v>
      </c>
      <c r="Y677" s="1" t="s">
        <v>2363</v>
      </c>
      <c r="Z677" s="1" t="s">
        <v>84</v>
      </c>
      <c r="AA677" s="1" t="s">
        <v>72</v>
      </c>
      <c r="AB677" s="1" t="s">
        <v>140</v>
      </c>
      <c r="AC677" s="1" t="s">
        <v>181</v>
      </c>
      <c r="AD677" s="1" t="s">
        <v>87</v>
      </c>
      <c r="AE677" s="1">
        <v>61</v>
      </c>
      <c r="AF677" s="1" t="s">
        <v>88</v>
      </c>
      <c r="AG677" s="1">
        <v>5.0999999999999996</v>
      </c>
      <c r="AH677" s="1" t="s">
        <v>299</v>
      </c>
      <c r="AI677" s="1" t="s">
        <v>90</v>
      </c>
      <c r="AJ677" s="1" t="s">
        <v>91</v>
      </c>
      <c r="AK677" s="1" t="s">
        <v>92</v>
      </c>
      <c r="AL677" s="1" t="s">
        <v>72</v>
      </c>
      <c r="AM677" s="1" t="s">
        <v>217</v>
      </c>
      <c r="AN677" s="1">
        <v>2</v>
      </c>
      <c r="AO677" s="25" t="s">
        <v>3379</v>
      </c>
      <c r="AP677" s="1" t="s">
        <v>72</v>
      </c>
      <c r="AQ677" s="1" t="s">
        <v>72</v>
      </c>
      <c r="AR677" s="1" t="s">
        <v>220</v>
      </c>
      <c r="AS677" s="1" t="s">
        <v>72</v>
      </c>
      <c r="AT677" s="1" t="s">
        <v>72</v>
      </c>
      <c r="AU677" s="3">
        <v>44902</v>
      </c>
      <c r="AV677" s="4">
        <v>0.72222222222222221</v>
      </c>
      <c r="AW677" s="4">
        <v>0.81944444444444453</v>
      </c>
      <c r="AX677" s="4">
        <f t="shared" si="78"/>
        <v>9.7222222222222321E-2</v>
      </c>
      <c r="AY677" s="4">
        <f t="shared" si="79"/>
        <v>0.22638888888888897</v>
      </c>
      <c r="AZ677" s="4">
        <f t="shared" si="80"/>
        <v>0.29861111111111116</v>
      </c>
      <c r="BA677" s="1" t="s">
        <v>3386</v>
      </c>
      <c r="BB677" s="1" t="s">
        <v>3386</v>
      </c>
      <c r="BC677" s="1" t="s">
        <v>1675</v>
      </c>
      <c r="BD677" s="1">
        <v>4</v>
      </c>
      <c r="BE677" s="1" t="s">
        <v>3370</v>
      </c>
      <c r="BF677" s="1" t="s">
        <v>75</v>
      </c>
      <c r="BG677" s="1" t="s">
        <v>88</v>
      </c>
      <c r="BH677" s="1" t="s">
        <v>88</v>
      </c>
      <c r="BI677" s="1" t="s">
        <v>96</v>
      </c>
      <c r="BJ677" s="1" t="s">
        <v>72</v>
      </c>
      <c r="BK677" s="1" t="s">
        <v>2321</v>
      </c>
      <c r="BL677" s="1" t="s">
        <v>3388</v>
      </c>
      <c r="BM677" s="1">
        <v>42</v>
      </c>
      <c r="BN677" s="1" t="s">
        <v>72</v>
      </c>
      <c r="BO677" s="1" t="s">
        <v>72</v>
      </c>
      <c r="BP677" s="1" t="s">
        <v>72</v>
      </c>
      <c r="BQ677" s="21" t="s">
        <v>99</v>
      </c>
      <c r="BR677" s="1" t="s">
        <v>918</v>
      </c>
    </row>
    <row r="678" spans="1:70" ht="20.45" customHeight="1">
      <c r="A678" s="1" t="s">
        <v>3389</v>
      </c>
      <c r="B678" s="1">
        <v>220264</v>
      </c>
      <c r="C678" s="1" t="s">
        <v>71</v>
      </c>
      <c r="D678" s="3">
        <v>44902</v>
      </c>
      <c r="E678" s="4">
        <v>0.50347222222222221</v>
      </c>
      <c r="F678" s="5">
        <v>44896</v>
      </c>
      <c r="G678" s="3">
        <v>44902</v>
      </c>
      <c r="H678" s="4">
        <v>0.83680555555555547</v>
      </c>
      <c r="I678" s="4">
        <f t="shared" si="77"/>
        <v>0.33333333333333326</v>
      </c>
      <c r="J678" s="1">
        <v>30</v>
      </c>
      <c r="K678" s="1" t="s">
        <v>1896</v>
      </c>
      <c r="L678" s="1" t="s">
        <v>3390</v>
      </c>
      <c r="M678" s="1" t="s">
        <v>75</v>
      </c>
      <c r="N678" s="1" t="s">
        <v>2597</v>
      </c>
      <c r="O678" s="1" t="s">
        <v>77</v>
      </c>
      <c r="P678" s="1" t="s">
        <v>78</v>
      </c>
      <c r="Q678" s="1" t="s">
        <v>78</v>
      </c>
      <c r="R678" s="1" t="s">
        <v>1898</v>
      </c>
      <c r="S678" s="1" t="s">
        <v>1898</v>
      </c>
      <c r="T678" s="34" t="s">
        <v>72</v>
      </c>
      <c r="U678" s="25" t="s">
        <v>3391</v>
      </c>
      <c r="V678" s="1" t="s">
        <v>80</v>
      </c>
      <c r="W678" s="1" t="s">
        <v>778</v>
      </c>
      <c r="X678" s="1" t="s">
        <v>779</v>
      </c>
      <c r="Y678" s="1" t="s">
        <v>780</v>
      </c>
      <c r="Z678" s="1" t="s">
        <v>84</v>
      </c>
      <c r="AA678" s="1" t="s">
        <v>72</v>
      </c>
      <c r="AB678" s="1" t="s">
        <v>140</v>
      </c>
      <c r="AC678" s="1" t="s">
        <v>140</v>
      </c>
      <c r="AD678" s="1" t="s">
        <v>87</v>
      </c>
      <c r="AE678" s="1">
        <v>39</v>
      </c>
      <c r="AF678" s="1" t="s">
        <v>88</v>
      </c>
      <c r="AG678" s="1">
        <v>5.4</v>
      </c>
      <c r="AH678" s="1" t="s">
        <v>2344</v>
      </c>
      <c r="AI678" s="1" t="s">
        <v>90</v>
      </c>
      <c r="AJ678" s="1" t="s">
        <v>91</v>
      </c>
      <c r="AK678" s="1" t="s">
        <v>92</v>
      </c>
      <c r="AL678" s="1" t="s">
        <v>72</v>
      </c>
      <c r="AM678" s="1" t="s">
        <v>217</v>
      </c>
      <c r="AN678" s="1" t="s">
        <v>72</v>
      </c>
      <c r="AO678" s="1" t="s">
        <v>1759</v>
      </c>
      <c r="AP678" s="1" t="s">
        <v>72</v>
      </c>
      <c r="AQ678" s="1" t="s">
        <v>72</v>
      </c>
      <c r="AR678" s="1" t="s">
        <v>72</v>
      </c>
      <c r="AS678" s="1" t="s">
        <v>72</v>
      </c>
      <c r="AT678" s="1" t="s">
        <v>72</v>
      </c>
      <c r="AU678" s="3">
        <v>44902</v>
      </c>
      <c r="AV678" s="4">
        <v>0.85069444444444453</v>
      </c>
      <c r="AW678" s="4">
        <v>0.91666666666666663</v>
      </c>
      <c r="AX678" s="4">
        <f t="shared" si="78"/>
        <v>6.5972222222222099E-2</v>
      </c>
      <c r="AY678" s="4">
        <f t="shared" si="79"/>
        <v>7.986111111111116E-2</v>
      </c>
      <c r="AZ678" s="4">
        <f t="shared" si="80"/>
        <v>0.41319444444444442</v>
      </c>
      <c r="BA678" s="1" t="s">
        <v>3392</v>
      </c>
      <c r="BB678" s="1" t="s">
        <v>3392</v>
      </c>
      <c r="BC678" s="1" t="s">
        <v>1675</v>
      </c>
      <c r="BD678" s="1">
        <v>4</v>
      </c>
      <c r="BE678" s="1" t="s">
        <v>95</v>
      </c>
      <c r="BF678" s="1" t="s">
        <v>88</v>
      </c>
      <c r="BG678" s="1" t="s">
        <v>88</v>
      </c>
      <c r="BH678" s="1" t="s">
        <v>88</v>
      </c>
      <c r="BI678" s="1" t="s">
        <v>96</v>
      </c>
      <c r="BJ678" s="1" t="s">
        <v>72</v>
      </c>
      <c r="BK678" s="1" t="s">
        <v>2321</v>
      </c>
      <c r="BL678" s="1" t="s">
        <v>3393</v>
      </c>
      <c r="BM678" s="1">
        <v>42</v>
      </c>
      <c r="BN678" s="1" t="s">
        <v>72</v>
      </c>
      <c r="BO678" s="1" t="s">
        <v>72</v>
      </c>
      <c r="BP678" s="1" t="s">
        <v>72</v>
      </c>
      <c r="BQ678" s="21" t="s">
        <v>99</v>
      </c>
      <c r="BR678" s="21" t="s">
        <v>100</v>
      </c>
    </row>
    <row r="679" spans="1:70" ht="20.45" customHeight="1">
      <c r="A679" s="1" t="s">
        <v>3394</v>
      </c>
      <c r="B679" s="1">
        <v>220264</v>
      </c>
      <c r="C679" s="1" t="s">
        <v>71</v>
      </c>
      <c r="D679" s="3">
        <v>44902</v>
      </c>
      <c r="E679" s="4">
        <v>0.50347222222222221</v>
      </c>
      <c r="F679" s="5">
        <v>44896</v>
      </c>
      <c r="G679" s="3">
        <v>44902</v>
      </c>
      <c r="H679" s="4">
        <v>0.83680555555555547</v>
      </c>
      <c r="I679" s="4">
        <f t="shared" si="77"/>
        <v>0.33333333333333326</v>
      </c>
      <c r="J679" s="1">
        <v>30</v>
      </c>
      <c r="K679" s="1" t="s">
        <v>1896</v>
      </c>
      <c r="L679" s="1" t="s">
        <v>3390</v>
      </c>
      <c r="M679" s="1" t="s">
        <v>75</v>
      </c>
      <c r="N679" s="1" t="s">
        <v>3278</v>
      </c>
      <c r="O679" s="1" t="s">
        <v>77</v>
      </c>
      <c r="P679" s="1" t="s">
        <v>78</v>
      </c>
      <c r="Q679" s="1" t="s">
        <v>78</v>
      </c>
      <c r="R679" s="1" t="s">
        <v>1898</v>
      </c>
      <c r="S679" s="1" t="s">
        <v>1898</v>
      </c>
      <c r="T679" s="34" t="s">
        <v>72</v>
      </c>
      <c r="U679" s="75" t="s">
        <v>72</v>
      </c>
      <c r="V679" s="1" t="s">
        <v>80</v>
      </c>
      <c r="W679" s="1" t="s">
        <v>778</v>
      </c>
      <c r="X679" s="1" t="s">
        <v>779</v>
      </c>
      <c r="Y679" s="1" t="s">
        <v>780</v>
      </c>
      <c r="Z679" s="1" t="s">
        <v>84</v>
      </c>
      <c r="AA679" s="1" t="s">
        <v>72</v>
      </c>
      <c r="AB679" s="1" t="s">
        <v>140</v>
      </c>
      <c r="AC679" s="1" t="s">
        <v>140</v>
      </c>
      <c r="AD679" s="1" t="s">
        <v>87</v>
      </c>
      <c r="AE679" s="1">
        <v>39</v>
      </c>
      <c r="AF679" s="1" t="s">
        <v>88</v>
      </c>
      <c r="AG679" s="1">
        <v>5.4</v>
      </c>
      <c r="AH679" s="1" t="s">
        <v>2344</v>
      </c>
      <c r="AI679" s="1" t="s">
        <v>90</v>
      </c>
      <c r="AJ679" s="1" t="s">
        <v>91</v>
      </c>
      <c r="AK679" s="1" t="s">
        <v>92</v>
      </c>
      <c r="AL679" s="1" t="s">
        <v>72</v>
      </c>
      <c r="AM679" s="1" t="s">
        <v>217</v>
      </c>
      <c r="AN679" s="1" t="s">
        <v>72</v>
      </c>
      <c r="AO679" s="1" t="s">
        <v>1759</v>
      </c>
      <c r="AP679" s="1" t="s">
        <v>72</v>
      </c>
      <c r="AQ679" s="1" t="s">
        <v>72</v>
      </c>
      <c r="AR679" s="1" t="s">
        <v>72</v>
      </c>
      <c r="AS679" s="1" t="s">
        <v>72</v>
      </c>
      <c r="AT679" s="1" t="s">
        <v>72</v>
      </c>
      <c r="AU679" s="3">
        <v>44902</v>
      </c>
      <c r="AV679" s="4">
        <v>0.85069444444444453</v>
      </c>
      <c r="AW679" s="4">
        <v>0.91666666666666663</v>
      </c>
      <c r="AX679" s="4">
        <f t="shared" si="78"/>
        <v>6.5972222222222099E-2</v>
      </c>
      <c r="AY679" s="4">
        <f t="shared" si="79"/>
        <v>7.986111111111116E-2</v>
      </c>
      <c r="AZ679" s="4">
        <f t="shared" si="80"/>
        <v>0.41319444444444442</v>
      </c>
      <c r="BA679" s="1" t="s">
        <v>3392</v>
      </c>
      <c r="BB679" s="1" t="s">
        <v>3392</v>
      </c>
      <c r="BC679" s="1" t="s">
        <v>1675</v>
      </c>
      <c r="BD679" s="1">
        <v>4</v>
      </c>
      <c r="BE679" s="1" t="s">
        <v>95</v>
      </c>
      <c r="BF679" s="1" t="s">
        <v>88</v>
      </c>
      <c r="BG679" s="1" t="s">
        <v>88</v>
      </c>
      <c r="BH679" s="1" t="s">
        <v>88</v>
      </c>
      <c r="BI679" s="1" t="s">
        <v>96</v>
      </c>
      <c r="BJ679" s="1" t="s">
        <v>72</v>
      </c>
      <c r="BK679" s="1" t="s">
        <v>2321</v>
      </c>
      <c r="BL679" s="1" t="s">
        <v>3395</v>
      </c>
      <c r="BM679" s="1">
        <v>44</v>
      </c>
      <c r="BN679" s="1" t="s">
        <v>72</v>
      </c>
      <c r="BO679" s="1" t="s">
        <v>72</v>
      </c>
      <c r="BP679" s="1" t="s">
        <v>72</v>
      </c>
      <c r="BQ679" s="21" t="s">
        <v>99</v>
      </c>
      <c r="BR679" s="21" t="s">
        <v>100</v>
      </c>
    </row>
    <row r="680" spans="1:70" ht="20.45" customHeight="1">
      <c r="A680" s="1" t="s">
        <v>3396</v>
      </c>
      <c r="B680" s="1">
        <v>220265</v>
      </c>
      <c r="C680" s="1" t="s">
        <v>71</v>
      </c>
      <c r="D680" s="3">
        <v>44904</v>
      </c>
      <c r="E680" s="4">
        <v>0.57500000000000007</v>
      </c>
      <c r="F680" s="5">
        <v>44896</v>
      </c>
      <c r="G680" s="3">
        <v>44904</v>
      </c>
      <c r="H680" s="4">
        <v>0.64583333333333337</v>
      </c>
      <c r="I680" s="4">
        <f t="shared" si="77"/>
        <v>7.0833333333333304E-2</v>
      </c>
      <c r="J680" s="1">
        <v>8</v>
      </c>
      <c r="K680" s="1" t="s">
        <v>1896</v>
      </c>
      <c r="L680" s="1" t="s">
        <v>3397</v>
      </c>
      <c r="M680" s="1" t="s">
        <v>75</v>
      </c>
      <c r="N680" s="1" t="s">
        <v>2597</v>
      </c>
      <c r="O680" s="1" t="s">
        <v>77</v>
      </c>
      <c r="P680" s="1" t="s">
        <v>78</v>
      </c>
      <c r="Q680" s="1" t="s">
        <v>78</v>
      </c>
      <c r="R680" s="1" t="s">
        <v>1898</v>
      </c>
      <c r="S680" s="1" t="s">
        <v>1927</v>
      </c>
      <c r="T680" s="34" t="s">
        <v>72</v>
      </c>
      <c r="U680" s="25" t="s">
        <v>3398</v>
      </c>
      <c r="V680" s="1" t="s">
        <v>1900</v>
      </c>
      <c r="W680" s="1" t="s">
        <v>813</v>
      </c>
      <c r="X680" s="1" t="s">
        <v>813</v>
      </c>
      <c r="Y680" s="1" t="s">
        <v>814</v>
      </c>
      <c r="Z680" s="1" t="s">
        <v>84</v>
      </c>
      <c r="AA680" s="1" t="s">
        <v>72</v>
      </c>
      <c r="AB680" s="1" t="s">
        <v>140</v>
      </c>
      <c r="AC680" s="1" t="s">
        <v>181</v>
      </c>
      <c r="AD680" s="1" t="s">
        <v>126</v>
      </c>
      <c r="AE680" s="1">
        <v>57</v>
      </c>
      <c r="AF680" s="1" t="s">
        <v>88</v>
      </c>
      <c r="AG680" s="1">
        <v>3.2</v>
      </c>
      <c r="AH680" s="1" t="s">
        <v>954</v>
      </c>
      <c r="AI680" s="1" t="s">
        <v>90</v>
      </c>
      <c r="AJ680" s="1" t="s">
        <v>91</v>
      </c>
      <c r="AK680" s="1" t="s">
        <v>92</v>
      </c>
      <c r="AL680" s="1" t="s">
        <v>72</v>
      </c>
      <c r="AM680" s="1" t="s">
        <v>72</v>
      </c>
      <c r="AN680" s="1" t="s">
        <v>72</v>
      </c>
      <c r="AO680" s="1" t="s">
        <v>72</v>
      </c>
      <c r="AP680" s="1" t="s">
        <v>72</v>
      </c>
      <c r="AQ680" s="1" t="s">
        <v>72</v>
      </c>
      <c r="AR680" s="1" t="s">
        <v>72</v>
      </c>
      <c r="AS680" s="1" t="s">
        <v>72</v>
      </c>
      <c r="AT680" s="1" t="s">
        <v>72</v>
      </c>
      <c r="AU680" s="3">
        <v>44904</v>
      </c>
      <c r="AV680" s="4">
        <v>0.66875000000000007</v>
      </c>
      <c r="AW680" s="4">
        <v>0.77083333333333337</v>
      </c>
      <c r="AX680" s="4">
        <f t="shared" si="78"/>
        <v>0.1020833333333333</v>
      </c>
      <c r="AY680" s="4">
        <f t="shared" si="79"/>
        <v>0.125</v>
      </c>
      <c r="AZ680" s="4">
        <f t="shared" si="80"/>
        <v>0.1958333333333333</v>
      </c>
      <c r="BA680" s="1" t="s">
        <v>3399</v>
      </c>
      <c r="BB680" s="1" t="s">
        <v>3399</v>
      </c>
      <c r="BC680" s="1" t="s">
        <v>1675</v>
      </c>
      <c r="BD680" s="1">
        <v>4</v>
      </c>
      <c r="BE680" s="1" t="s">
        <v>95</v>
      </c>
      <c r="BF680" s="1" t="s">
        <v>75</v>
      </c>
      <c r="BG680" s="1" t="s">
        <v>88</v>
      </c>
      <c r="BH680" s="1" t="s">
        <v>88</v>
      </c>
      <c r="BI680" s="1" t="s">
        <v>79</v>
      </c>
      <c r="BJ680" s="1" t="s">
        <v>72</v>
      </c>
      <c r="BK680" s="1" t="s">
        <v>2321</v>
      </c>
      <c r="BL680" s="1" t="s">
        <v>3400</v>
      </c>
      <c r="BM680" s="1">
        <v>43</v>
      </c>
      <c r="BN680" s="1" t="s">
        <v>72</v>
      </c>
      <c r="BO680" s="1" t="s">
        <v>72</v>
      </c>
      <c r="BP680" s="1" t="s">
        <v>72</v>
      </c>
      <c r="BQ680" s="1" t="s">
        <v>160</v>
      </c>
      <c r="BR680" s="1" t="s">
        <v>440</v>
      </c>
    </row>
    <row r="681" spans="1:70" ht="20.45" customHeight="1">
      <c r="A681" s="1">
        <v>220266</v>
      </c>
      <c r="B681" s="1">
        <v>220266</v>
      </c>
      <c r="C681" s="1" t="s">
        <v>71</v>
      </c>
      <c r="D681" s="3">
        <v>44907</v>
      </c>
      <c r="E681" s="4">
        <v>0.57986111111111105</v>
      </c>
      <c r="F681" s="5">
        <v>44896</v>
      </c>
      <c r="G681" s="3">
        <v>44907</v>
      </c>
      <c r="H681" s="4">
        <v>0.61944444444444446</v>
      </c>
      <c r="I681" s="4">
        <f t="shared" si="77"/>
        <v>3.9583333333333415E-2</v>
      </c>
      <c r="J681" s="1">
        <v>15</v>
      </c>
      <c r="K681" s="1" t="s">
        <v>2302</v>
      </c>
      <c r="L681" s="1" t="s">
        <v>3401</v>
      </c>
      <c r="M681" s="1" t="s">
        <v>75</v>
      </c>
      <c r="N681" s="1" t="s">
        <v>170</v>
      </c>
      <c r="O681" s="1" t="s">
        <v>473</v>
      </c>
      <c r="P681" s="1" t="s">
        <v>172</v>
      </c>
      <c r="Q681" s="1" t="s">
        <v>78</v>
      </c>
      <c r="R681" s="1" t="s">
        <v>1927</v>
      </c>
      <c r="S681" s="1" t="s">
        <v>1927</v>
      </c>
      <c r="T681" s="1" t="s">
        <v>3402</v>
      </c>
      <c r="U681" s="8" t="s">
        <v>2305</v>
      </c>
      <c r="V681" s="1" t="s">
        <v>2306</v>
      </c>
      <c r="W681" s="1" t="s">
        <v>2307</v>
      </c>
      <c r="X681" s="1" t="s">
        <v>2307</v>
      </c>
      <c r="Y681" s="1" t="s">
        <v>2363</v>
      </c>
      <c r="Z681" s="1" t="s">
        <v>84</v>
      </c>
      <c r="AA681" s="1" t="s">
        <v>72</v>
      </c>
      <c r="AB681" s="1" t="s">
        <v>124</v>
      </c>
      <c r="AC681" s="1" t="s">
        <v>341</v>
      </c>
      <c r="AD681" s="1" t="s">
        <v>87</v>
      </c>
      <c r="AE681" s="1">
        <v>40</v>
      </c>
      <c r="AF681" s="1" t="s">
        <v>88</v>
      </c>
      <c r="AG681" s="1">
        <v>5.2</v>
      </c>
      <c r="AH681" s="1" t="s">
        <v>954</v>
      </c>
      <c r="AI681" s="1" t="s">
        <v>90</v>
      </c>
      <c r="AJ681" s="1" t="s">
        <v>91</v>
      </c>
      <c r="AK681" s="1" t="s">
        <v>92</v>
      </c>
      <c r="AL681" s="1" t="s">
        <v>72</v>
      </c>
      <c r="AM681" s="1" t="s">
        <v>72</v>
      </c>
      <c r="AN681" s="1" t="s">
        <v>72</v>
      </c>
      <c r="AO681" s="1" t="s">
        <v>72</v>
      </c>
      <c r="AP681" s="1" t="s">
        <v>72</v>
      </c>
      <c r="AQ681" s="1" t="s">
        <v>72</v>
      </c>
      <c r="AR681" s="1" t="s">
        <v>72</v>
      </c>
      <c r="AS681" s="1" t="s">
        <v>72</v>
      </c>
      <c r="AT681" s="1" t="s">
        <v>72</v>
      </c>
      <c r="AU681" s="3">
        <v>44907</v>
      </c>
      <c r="AV681" s="4">
        <v>0.63888888888888895</v>
      </c>
      <c r="AW681" s="4" t="s">
        <v>72</v>
      </c>
      <c r="AX681" s="4" t="s">
        <v>72</v>
      </c>
      <c r="AY681" s="4" t="s">
        <v>72</v>
      </c>
      <c r="AZ681" s="6" t="s">
        <v>72</v>
      </c>
      <c r="BA681" s="1" t="s">
        <v>3403</v>
      </c>
      <c r="BB681" s="1" t="s">
        <v>3403</v>
      </c>
      <c r="BC681" s="1" t="s">
        <v>1675</v>
      </c>
      <c r="BD681" s="1">
        <v>4</v>
      </c>
      <c r="BE681" s="1" t="s">
        <v>3205</v>
      </c>
      <c r="BF681" s="1" t="s">
        <v>88</v>
      </c>
      <c r="BG681" s="1" t="s">
        <v>88</v>
      </c>
      <c r="BH681" s="1" t="s">
        <v>88</v>
      </c>
      <c r="BI681" s="1" t="s">
        <v>79</v>
      </c>
      <c r="BJ681" s="1" t="s">
        <v>2135</v>
      </c>
      <c r="BK681" s="6" t="s">
        <v>72</v>
      </c>
      <c r="BL681" s="6" t="s">
        <v>72</v>
      </c>
      <c r="BM681" s="6" t="s">
        <v>72</v>
      </c>
      <c r="BN681" s="6" t="s">
        <v>72</v>
      </c>
      <c r="BO681" s="6" t="s">
        <v>72</v>
      </c>
      <c r="BP681" s="6" t="s">
        <v>72</v>
      </c>
      <c r="BQ681" s="1" t="s">
        <v>160</v>
      </c>
      <c r="BR681" s="1"/>
    </row>
    <row r="682" spans="1:70" ht="20.45" customHeight="1">
      <c r="A682" s="1">
        <v>220267</v>
      </c>
      <c r="B682" s="1">
        <v>220267</v>
      </c>
      <c r="C682" s="1" t="s">
        <v>71</v>
      </c>
      <c r="D682" s="3">
        <v>44908</v>
      </c>
      <c r="E682" s="4">
        <v>0.4680555555555555</v>
      </c>
      <c r="F682" s="5">
        <v>44896</v>
      </c>
      <c r="G682" s="3">
        <v>44908</v>
      </c>
      <c r="H682" s="4">
        <v>0.55694444444444446</v>
      </c>
      <c r="I682" s="4">
        <f t="shared" si="77"/>
        <v>8.8888888888888962E-2</v>
      </c>
      <c r="J682" s="1">
        <v>6</v>
      </c>
      <c r="K682" s="1" t="s">
        <v>1896</v>
      </c>
      <c r="L682" s="1" t="s">
        <v>3404</v>
      </c>
      <c r="M682" s="1" t="s">
        <v>75</v>
      </c>
      <c r="N682" s="1" t="s">
        <v>170</v>
      </c>
      <c r="O682" s="1" t="s">
        <v>473</v>
      </c>
      <c r="P682" s="1" t="s">
        <v>172</v>
      </c>
      <c r="Q682" s="1" t="s">
        <v>78</v>
      </c>
      <c r="R682" s="1" t="s">
        <v>1927</v>
      </c>
      <c r="S682" s="1" t="s">
        <v>1927</v>
      </c>
      <c r="T682" s="34" t="s">
        <v>72</v>
      </c>
      <c r="U682" s="75" t="s">
        <v>72</v>
      </c>
      <c r="V682" s="1" t="s">
        <v>1900</v>
      </c>
      <c r="W682" s="1" t="s">
        <v>813</v>
      </c>
      <c r="X682" s="1" t="s">
        <v>813</v>
      </c>
      <c r="Y682" s="1" t="s">
        <v>814</v>
      </c>
      <c r="Z682" s="1" t="s">
        <v>84</v>
      </c>
      <c r="AA682" s="1" t="s">
        <v>72</v>
      </c>
      <c r="AB682" s="1" t="s">
        <v>104</v>
      </c>
      <c r="AC682" s="1" t="s">
        <v>1060</v>
      </c>
      <c r="AD682" s="1" t="s">
        <v>87</v>
      </c>
      <c r="AE682" s="1">
        <v>62</v>
      </c>
      <c r="AF682" s="1" t="s">
        <v>88</v>
      </c>
      <c r="AG682" s="1">
        <v>3.4</v>
      </c>
      <c r="AH682" s="1" t="s">
        <v>2344</v>
      </c>
      <c r="AI682" s="1" t="s">
        <v>90</v>
      </c>
      <c r="AJ682" s="1" t="s">
        <v>91</v>
      </c>
      <c r="AK682" s="1" t="s">
        <v>92</v>
      </c>
      <c r="AL682" s="1" t="s">
        <v>72</v>
      </c>
      <c r="AM682" s="1" t="s">
        <v>72</v>
      </c>
      <c r="AN682" s="1" t="s">
        <v>72</v>
      </c>
      <c r="AO682" s="1" t="s">
        <v>72</v>
      </c>
      <c r="AP682" s="1" t="s">
        <v>72</v>
      </c>
      <c r="AQ682" s="1" t="s">
        <v>72</v>
      </c>
      <c r="AR682" s="1" t="s">
        <v>72</v>
      </c>
      <c r="AS682" s="1" t="s">
        <v>72</v>
      </c>
      <c r="AT682" s="1" t="s">
        <v>72</v>
      </c>
      <c r="AU682" s="3">
        <v>44908</v>
      </c>
      <c r="AV682" s="4">
        <v>0.68055555555555547</v>
      </c>
      <c r="AW682" s="4" t="s">
        <v>72</v>
      </c>
      <c r="AX682" s="4" t="s">
        <v>72</v>
      </c>
      <c r="AY682" s="4" t="s">
        <v>72</v>
      </c>
      <c r="AZ682" s="6" t="s">
        <v>72</v>
      </c>
      <c r="BA682" s="1" t="s">
        <v>3405</v>
      </c>
      <c r="BB682" s="1" t="s">
        <v>3405</v>
      </c>
      <c r="BC682" s="1" t="s">
        <v>1675</v>
      </c>
      <c r="BD682" s="1">
        <v>4</v>
      </c>
      <c r="BE682" s="1" t="s">
        <v>2694</v>
      </c>
      <c r="BF682" s="1" t="s">
        <v>75</v>
      </c>
      <c r="BG682" s="1" t="s">
        <v>88</v>
      </c>
      <c r="BH682" s="1" t="s">
        <v>88</v>
      </c>
      <c r="BI682" s="1" t="s">
        <v>79</v>
      </c>
      <c r="BJ682" s="1" t="s">
        <v>2135</v>
      </c>
      <c r="BK682" s="6" t="s">
        <v>72</v>
      </c>
      <c r="BL682" s="6" t="s">
        <v>72</v>
      </c>
      <c r="BM682" s="6" t="s">
        <v>72</v>
      </c>
      <c r="BN682" s="6" t="s">
        <v>72</v>
      </c>
      <c r="BO682" s="6" t="s">
        <v>72</v>
      </c>
      <c r="BP682" s="6" t="s">
        <v>72</v>
      </c>
      <c r="BQ682" s="1" t="s">
        <v>160</v>
      </c>
      <c r="BR682" s="1"/>
    </row>
    <row r="683" spans="1:70" ht="20.45" customHeight="1">
      <c r="A683" s="1" t="s">
        <v>3406</v>
      </c>
      <c r="B683" s="1">
        <v>220268</v>
      </c>
      <c r="C683" s="1" t="s">
        <v>71</v>
      </c>
      <c r="D683" s="3">
        <v>44910</v>
      </c>
      <c r="E683" s="4">
        <v>0.51666666666666672</v>
      </c>
      <c r="F683" s="5">
        <v>44896</v>
      </c>
      <c r="G683" s="3">
        <v>44910</v>
      </c>
      <c r="H683" s="4">
        <v>0.57638888888888895</v>
      </c>
      <c r="I683" s="4">
        <f t="shared" si="77"/>
        <v>5.9722222222222232E-2</v>
      </c>
      <c r="J683" s="1">
        <v>24</v>
      </c>
      <c r="K683" s="1" t="s">
        <v>2302</v>
      </c>
      <c r="L683" s="1" t="s">
        <v>3407</v>
      </c>
      <c r="M683" s="1" t="s">
        <v>75</v>
      </c>
      <c r="N683" s="1" t="s">
        <v>2597</v>
      </c>
      <c r="O683" s="1" t="s">
        <v>77</v>
      </c>
      <c r="P683" s="1" t="s">
        <v>78</v>
      </c>
      <c r="Q683" s="1" t="s">
        <v>78</v>
      </c>
      <c r="R683" s="1" t="s">
        <v>1898</v>
      </c>
      <c r="S683" s="1" t="s">
        <v>1898</v>
      </c>
      <c r="T683" s="34" t="s">
        <v>72</v>
      </c>
      <c r="U683" s="25" t="s">
        <v>3408</v>
      </c>
      <c r="V683" s="1" t="s">
        <v>2306</v>
      </c>
      <c r="W683" s="1" t="s">
        <v>2307</v>
      </c>
      <c r="X683" s="1" t="s">
        <v>2307</v>
      </c>
      <c r="Y683" s="1" t="s">
        <v>2363</v>
      </c>
      <c r="Z683" s="1" t="s">
        <v>84</v>
      </c>
      <c r="AA683" s="1" t="s">
        <v>72</v>
      </c>
      <c r="AB683" s="1" t="s">
        <v>140</v>
      </c>
      <c r="AC683" s="1" t="s">
        <v>141</v>
      </c>
      <c r="AD683" s="1" t="s">
        <v>126</v>
      </c>
      <c r="AE683" s="1">
        <v>55</v>
      </c>
      <c r="AF683" s="1" t="s">
        <v>88</v>
      </c>
      <c r="AG683" s="1">
        <v>5.0999999999999996</v>
      </c>
      <c r="AH683" s="1" t="s">
        <v>299</v>
      </c>
      <c r="AI683" s="1" t="s">
        <v>90</v>
      </c>
      <c r="AJ683" s="1" t="s">
        <v>91</v>
      </c>
      <c r="AK683" s="1" t="s">
        <v>92</v>
      </c>
      <c r="AL683" s="1" t="s">
        <v>72</v>
      </c>
      <c r="AM683" s="1" t="s">
        <v>229</v>
      </c>
      <c r="AN683" s="1">
        <v>1</v>
      </c>
      <c r="AO683" s="25" t="s">
        <v>3409</v>
      </c>
      <c r="AP683" s="1" t="s">
        <v>72</v>
      </c>
      <c r="AQ683" s="1" t="s">
        <v>72</v>
      </c>
      <c r="AR683" s="1" t="s">
        <v>220</v>
      </c>
      <c r="AS683" s="1" t="s">
        <v>72</v>
      </c>
      <c r="AT683" s="1" t="s">
        <v>72</v>
      </c>
      <c r="AU683" s="3">
        <v>44910</v>
      </c>
      <c r="AV683" s="4">
        <v>0.60416666666666663</v>
      </c>
      <c r="AW683" s="4">
        <v>0.70833333333333337</v>
      </c>
      <c r="AX683" s="4">
        <f t="shared" ref="AX683:AX686" si="81">AW683-AV683</f>
        <v>0.10416666666666674</v>
      </c>
      <c r="AY683" s="4">
        <f t="shared" ref="AY683:AY693" si="82">AW683-H683</f>
        <v>0.13194444444444442</v>
      </c>
      <c r="AZ683" s="4">
        <f t="shared" ref="AZ683:AZ693" si="83">AW683-E683</f>
        <v>0.19166666666666665</v>
      </c>
      <c r="BA683" s="1" t="s">
        <v>2492</v>
      </c>
      <c r="BB683" s="1" t="s">
        <v>2492</v>
      </c>
      <c r="BC683" s="1" t="s">
        <v>1675</v>
      </c>
      <c r="BD683" s="1">
        <v>4</v>
      </c>
      <c r="BE683" s="1" t="s">
        <v>3205</v>
      </c>
      <c r="BF683" s="1" t="s">
        <v>75</v>
      </c>
      <c r="BG683" s="1" t="s">
        <v>88</v>
      </c>
      <c r="BH683" s="1" t="s">
        <v>88</v>
      </c>
      <c r="BI683" s="1" t="s">
        <v>96</v>
      </c>
      <c r="BJ683" s="1" t="s">
        <v>72</v>
      </c>
      <c r="BK683" s="1" t="s">
        <v>1343</v>
      </c>
      <c r="BL683" s="1" t="s">
        <v>3344</v>
      </c>
      <c r="BM683" s="1">
        <v>28</v>
      </c>
      <c r="BN683" s="1" t="s">
        <v>72</v>
      </c>
      <c r="BO683" s="1" t="s">
        <v>72</v>
      </c>
      <c r="BP683" s="1" t="s">
        <v>72</v>
      </c>
      <c r="BQ683" s="21" t="s">
        <v>99</v>
      </c>
      <c r="BR683" s="21" t="s">
        <v>100</v>
      </c>
    </row>
    <row r="684" spans="1:70" ht="20.45" customHeight="1">
      <c r="A684" s="1" t="s">
        <v>3410</v>
      </c>
      <c r="B684" s="1">
        <v>220268</v>
      </c>
      <c r="C684" s="1" t="s">
        <v>71</v>
      </c>
      <c r="D684" s="3">
        <v>44910</v>
      </c>
      <c r="E684" s="4">
        <v>0.51666666666666672</v>
      </c>
      <c r="F684" s="5">
        <v>44896</v>
      </c>
      <c r="G684" s="3">
        <v>44910</v>
      </c>
      <c r="H684" s="4">
        <v>0.57638888888888895</v>
      </c>
      <c r="I684" s="4">
        <f t="shared" si="77"/>
        <v>5.9722222222222232E-2</v>
      </c>
      <c r="J684" s="1">
        <v>24</v>
      </c>
      <c r="K684" s="1" t="s">
        <v>2302</v>
      </c>
      <c r="L684" s="1" t="s">
        <v>3407</v>
      </c>
      <c r="M684" s="1" t="s">
        <v>75</v>
      </c>
      <c r="N684" s="1" t="s">
        <v>2172</v>
      </c>
      <c r="O684" s="1" t="s">
        <v>77</v>
      </c>
      <c r="P684" s="1" t="s">
        <v>78</v>
      </c>
      <c r="Q684" s="1" t="s">
        <v>78</v>
      </c>
      <c r="R684" s="1" t="s">
        <v>1898</v>
      </c>
      <c r="S684" s="1" t="s">
        <v>1898</v>
      </c>
      <c r="T684" s="34" t="s">
        <v>72</v>
      </c>
      <c r="U684" s="25" t="s">
        <v>3411</v>
      </c>
      <c r="V684" s="1" t="s">
        <v>2306</v>
      </c>
      <c r="W684" s="1" t="s">
        <v>2307</v>
      </c>
      <c r="X684" s="1" t="s">
        <v>2307</v>
      </c>
      <c r="Y684" s="1" t="s">
        <v>2363</v>
      </c>
      <c r="Z684" s="1" t="s">
        <v>84</v>
      </c>
      <c r="AA684" s="1" t="s">
        <v>72</v>
      </c>
      <c r="AB684" s="1" t="s">
        <v>140</v>
      </c>
      <c r="AC684" s="1" t="s">
        <v>141</v>
      </c>
      <c r="AD684" s="1" t="s">
        <v>126</v>
      </c>
      <c r="AE684" s="1">
        <v>55</v>
      </c>
      <c r="AF684" s="1" t="s">
        <v>88</v>
      </c>
      <c r="AG684" s="1">
        <v>5.0999999999999996</v>
      </c>
      <c r="AH684" s="1" t="s">
        <v>299</v>
      </c>
      <c r="AI684" s="1" t="s">
        <v>90</v>
      </c>
      <c r="AJ684" s="1" t="s">
        <v>91</v>
      </c>
      <c r="AK684" s="1" t="s">
        <v>92</v>
      </c>
      <c r="AL684" s="1" t="s">
        <v>72</v>
      </c>
      <c r="AM684" s="1" t="s">
        <v>229</v>
      </c>
      <c r="AN684" s="1">
        <v>1</v>
      </c>
      <c r="AO684" s="25" t="s">
        <v>3409</v>
      </c>
      <c r="AP684" s="1" t="s">
        <v>72</v>
      </c>
      <c r="AQ684" s="1" t="s">
        <v>72</v>
      </c>
      <c r="AR684" s="1" t="s">
        <v>220</v>
      </c>
      <c r="AS684" s="1" t="s">
        <v>72</v>
      </c>
      <c r="AT684" s="1" t="s">
        <v>72</v>
      </c>
      <c r="AU684" s="3">
        <v>44910</v>
      </c>
      <c r="AV684" s="4">
        <v>0.60416666666666663</v>
      </c>
      <c r="AW684" s="4">
        <v>0.70833333333333337</v>
      </c>
      <c r="AX684" s="4">
        <f t="shared" si="81"/>
        <v>0.10416666666666674</v>
      </c>
      <c r="AY684" s="4">
        <f t="shared" si="82"/>
        <v>0.13194444444444442</v>
      </c>
      <c r="AZ684" s="4">
        <f t="shared" si="83"/>
        <v>0.19166666666666665</v>
      </c>
      <c r="BA684" s="1" t="s">
        <v>2492</v>
      </c>
      <c r="BB684" s="1" t="s">
        <v>2492</v>
      </c>
      <c r="BC684" s="1" t="s">
        <v>1675</v>
      </c>
      <c r="BD684" s="1">
        <v>4</v>
      </c>
      <c r="BE684" s="1" t="s">
        <v>3205</v>
      </c>
      <c r="BF684" s="1" t="s">
        <v>75</v>
      </c>
      <c r="BG684" s="1" t="s">
        <v>88</v>
      </c>
      <c r="BH684" s="1" t="s">
        <v>88</v>
      </c>
      <c r="BI684" s="1" t="s">
        <v>96</v>
      </c>
      <c r="BJ684" s="1" t="s">
        <v>72</v>
      </c>
      <c r="BK684" s="1" t="s">
        <v>1404</v>
      </c>
      <c r="BL684" s="1" t="s">
        <v>3412</v>
      </c>
      <c r="BM684" s="1">
        <v>30</v>
      </c>
      <c r="BN684" s="1" t="s">
        <v>72</v>
      </c>
      <c r="BO684" s="1" t="s">
        <v>72</v>
      </c>
      <c r="BP684" s="1" t="s">
        <v>72</v>
      </c>
      <c r="BQ684" s="21" t="s">
        <v>99</v>
      </c>
      <c r="BR684" s="21" t="s">
        <v>100</v>
      </c>
    </row>
    <row r="685" spans="1:70" ht="20.45" customHeight="1">
      <c r="A685" s="1" t="s">
        <v>3413</v>
      </c>
      <c r="B685" s="1">
        <v>220269</v>
      </c>
      <c r="C685" s="1" t="s">
        <v>71</v>
      </c>
      <c r="D685" s="3">
        <v>44921</v>
      </c>
      <c r="E685" s="4">
        <v>0.7270833333333333</v>
      </c>
      <c r="F685" s="5">
        <v>44896</v>
      </c>
      <c r="G685" s="3">
        <v>44921</v>
      </c>
      <c r="H685" s="4">
        <v>0.74791666666666667</v>
      </c>
      <c r="I685" s="4">
        <f t="shared" si="77"/>
        <v>2.083333333333337E-2</v>
      </c>
      <c r="J685" s="1">
        <v>37</v>
      </c>
      <c r="K685" s="1" t="s">
        <v>2302</v>
      </c>
      <c r="L685" s="1" t="s">
        <v>3414</v>
      </c>
      <c r="M685" s="1" t="s">
        <v>75</v>
      </c>
      <c r="N685" s="1" t="s">
        <v>2172</v>
      </c>
      <c r="O685" s="1" t="s">
        <v>77</v>
      </c>
      <c r="P685" s="1" t="s">
        <v>78</v>
      </c>
      <c r="Q685" s="1" t="s">
        <v>78</v>
      </c>
      <c r="R685" s="1" t="s">
        <v>1898</v>
      </c>
      <c r="S685" s="1" t="s">
        <v>1898</v>
      </c>
      <c r="T685" s="34" t="s">
        <v>72</v>
      </c>
      <c r="U685" s="25" t="s">
        <v>3415</v>
      </c>
      <c r="V685" s="1" t="s">
        <v>2306</v>
      </c>
      <c r="W685" s="1" t="s">
        <v>2307</v>
      </c>
      <c r="X685" s="1" t="s">
        <v>2307</v>
      </c>
      <c r="Y685" s="1" t="s">
        <v>2363</v>
      </c>
      <c r="Z685" s="1" t="s">
        <v>84</v>
      </c>
      <c r="AA685" s="1" t="s">
        <v>72</v>
      </c>
      <c r="AB685" s="1" t="s">
        <v>214</v>
      </c>
      <c r="AC685" s="1" t="s">
        <v>2401</v>
      </c>
      <c r="AD685" s="1" t="s">
        <v>126</v>
      </c>
      <c r="AE685" s="1">
        <v>65</v>
      </c>
      <c r="AF685" s="1" t="s">
        <v>88</v>
      </c>
      <c r="AG685" s="1">
        <v>2.4</v>
      </c>
      <c r="AH685" s="1" t="s">
        <v>414</v>
      </c>
      <c r="AI685" s="1" t="s">
        <v>90</v>
      </c>
      <c r="AJ685" s="1" t="s">
        <v>91</v>
      </c>
      <c r="AK685" s="1" t="s">
        <v>216</v>
      </c>
      <c r="AL685" s="1" t="s">
        <v>72</v>
      </c>
      <c r="AM685" s="1" t="s">
        <v>217</v>
      </c>
      <c r="AN685" s="1">
        <v>2</v>
      </c>
      <c r="AO685" s="25" t="s">
        <v>3255</v>
      </c>
      <c r="AP685" s="1">
        <v>2</v>
      </c>
      <c r="AQ685" s="1" t="s">
        <v>421</v>
      </c>
      <c r="AR685" s="1" t="s">
        <v>220</v>
      </c>
      <c r="AS685" s="1" t="s">
        <v>72</v>
      </c>
      <c r="AT685" s="1" t="s">
        <v>72</v>
      </c>
      <c r="AU685" s="3">
        <v>44921</v>
      </c>
      <c r="AV685" s="4">
        <v>0.76388888888888884</v>
      </c>
      <c r="AW685" s="4">
        <v>0.85416666666666663</v>
      </c>
      <c r="AX685" s="4">
        <f t="shared" si="81"/>
        <v>9.027777777777779E-2</v>
      </c>
      <c r="AY685" s="4">
        <f t="shared" si="82"/>
        <v>0.10624999999999996</v>
      </c>
      <c r="AZ685" s="4">
        <f t="shared" si="83"/>
        <v>0.12708333333333333</v>
      </c>
      <c r="BA685" s="1" t="s">
        <v>3416</v>
      </c>
      <c r="BB685" s="1" t="s">
        <v>3416</v>
      </c>
      <c r="BC685" s="1" t="s">
        <v>1675</v>
      </c>
      <c r="BD685" s="1">
        <v>4</v>
      </c>
      <c r="BE685" s="1" t="s">
        <v>1398</v>
      </c>
      <c r="BF685" s="1" t="s">
        <v>75</v>
      </c>
      <c r="BG685" s="1" t="s">
        <v>88</v>
      </c>
      <c r="BH685" s="1" t="s">
        <v>88</v>
      </c>
      <c r="BI685" s="1" t="s">
        <v>96</v>
      </c>
      <c r="BJ685" s="1" t="s">
        <v>72</v>
      </c>
      <c r="BK685" s="1" t="s">
        <v>1343</v>
      </c>
      <c r="BL685" s="1" t="s">
        <v>3412</v>
      </c>
      <c r="BM685" s="1">
        <v>31</v>
      </c>
      <c r="BN685" s="1" t="s">
        <v>72</v>
      </c>
      <c r="BO685" s="1" t="s">
        <v>72</v>
      </c>
      <c r="BP685" s="1" t="s">
        <v>72</v>
      </c>
      <c r="BQ685" s="21" t="s">
        <v>99</v>
      </c>
      <c r="BR685" s="21" t="s">
        <v>100</v>
      </c>
    </row>
    <row r="686" spans="1:70" ht="20.45" customHeight="1">
      <c r="A686" s="1" t="s">
        <v>3417</v>
      </c>
      <c r="B686" s="1">
        <v>220270</v>
      </c>
      <c r="C686" s="1" t="s">
        <v>71</v>
      </c>
      <c r="D686" s="3">
        <v>44924</v>
      </c>
      <c r="E686" s="4">
        <v>0.66111111111111109</v>
      </c>
      <c r="F686" s="5">
        <v>44896</v>
      </c>
      <c r="G686" s="3">
        <v>44924</v>
      </c>
      <c r="H686" s="4">
        <v>0.78541666666666676</v>
      </c>
      <c r="I686" s="4">
        <f t="shared" si="77"/>
        <v>0.12430555555555567</v>
      </c>
      <c r="J686" s="1">
        <v>2</v>
      </c>
      <c r="K686" s="1" t="s">
        <v>1896</v>
      </c>
      <c r="L686" s="1" t="s">
        <v>3418</v>
      </c>
      <c r="M686" s="1" t="s">
        <v>75</v>
      </c>
      <c r="N686" s="1" t="s">
        <v>208</v>
      </c>
      <c r="O686" s="1" t="s">
        <v>77</v>
      </c>
      <c r="P686" s="1" t="s">
        <v>78</v>
      </c>
      <c r="Q686" s="1" t="s">
        <v>78</v>
      </c>
      <c r="R686" s="1" t="s">
        <v>1898</v>
      </c>
      <c r="S686" s="1" t="s">
        <v>1898</v>
      </c>
      <c r="T686" s="34" t="s">
        <v>72</v>
      </c>
      <c r="U686" s="25" t="s">
        <v>3419</v>
      </c>
      <c r="V686" s="1" t="s">
        <v>2306</v>
      </c>
      <c r="W686" s="1" t="s">
        <v>2307</v>
      </c>
      <c r="X686" s="1" t="s">
        <v>2307</v>
      </c>
      <c r="Y686" s="1" t="s">
        <v>2926</v>
      </c>
      <c r="Z686" s="1" t="s">
        <v>291</v>
      </c>
      <c r="AA686" s="1" t="s">
        <v>72</v>
      </c>
      <c r="AB686" s="1" t="s">
        <v>292</v>
      </c>
      <c r="AC686" s="1" t="s">
        <v>3420</v>
      </c>
      <c r="AD686" s="1" t="s">
        <v>126</v>
      </c>
      <c r="AE686" s="1">
        <v>45</v>
      </c>
      <c r="AF686" s="1" t="s">
        <v>88</v>
      </c>
      <c r="AG686" s="1">
        <v>5.0999999999999996</v>
      </c>
      <c r="AH686" s="1" t="s">
        <v>954</v>
      </c>
      <c r="AI686" s="1" t="s">
        <v>90</v>
      </c>
      <c r="AJ686" s="1" t="s">
        <v>91</v>
      </c>
      <c r="AK686" s="1" t="s">
        <v>92</v>
      </c>
      <c r="AL686" s="1" t="s">
        <v>72</v>
      </c>
      <c r="AM686" s="1" t="s">
        <v>254</v>
      </c>
      <c r="AN686" s="1">
        <v>3</v>
      </c>
      <c r="AO686" s="1" t="s">
        <v>3421</v>
      </c>
      <c r="AP686" s="1" t="s">
        <v>72</v>
      </c>
      <c r="AQ686" s="1" t="s">
        <v>72</v>
      </c>
      <c r="AR686" s="1" t="s">
        <v>3422</v>
      </c>
      <c r="AS686" s="1" t="s">
        <v>72</v>
      </c>
      <c r="AT686" s="1" t="s">
        <v>72</v>
      </c>
      <c r="AU686" s="3">
        <v>44924</v>
      </c>
      <c r="AV686" s="4">
        <v>0.71875</v>
      </c>
      <c r="AW686" s="4">
        <v>0.8041666666666667</v>
      </c>
      <c r="AX686" s="4">
        <f t="shared" si="81"/>
        <v>8.5416666666666696E-2</v>
      </c>
      <c r="AY686" s="4">
        <f t="shared" si="82"/>
        <v>1.8749999999999933E-2</v>
      </c>
      <c r="AZ686" s="4">
        <f t="shared" si="83"/>
        <v>0.1430555555555556</v>
      </c>
      <c r="BA686" s="1" t="s">
        <v>3423</v>
      </c>
      <c r="BB686" s="1" t="s">
        <v>3423</v>
      </c>
      <c r="BC686" s="1" t="s">
        <v>1794</v>
      </c>
      <c r="BD686" s="1">
        <v>4</v>
      </c>
      <c r="BE686" s="1" t="s">
        <v>2294</v>
      </c>
      <c r="BF686" s="1" t="s">
        <v>75</v>
      </c>
      <c r="BG686" s="1" t="s">
        <v>88</v>
      </c>
      <c r="BH686" s="1" t="s">
        <v>88</v>
      </c>
      <c r="BI686" s="1" t="s">
        <v>96</v>
      </c>
      <c r="BJ686" s="1" t="s">
        <v>72</v>
      </c>
      <c r="BK686" s="1" t="s">
        <v>3187</v>
      </c>
      <c r="BL686" s="1" t="s">
        <v>72</v>
      </c>
      <c r="BM686" s="1" t="s">
        <v>72</v>
      </c>
      <c r="BN686" s="1" t="s">
        <v>72</v>
      </c>
      <c r="BO686" s="1" t="s">
        <v>72</v>
      </c>
      <c r="BP686" s="1" t="s">
        <v>72</v>
      </c>
      <c r="BQ686" s="21" t="s">
        <v>99</v>
      </c>
      <c r="BR686" s="21" t="s">
        <v>100</v>
      </c>
    </row>
    <row r="687" spans="1:70" ht="20.45" customHeight="1">
      <c r="A687" s="1" t="s">
        <v>3424</v>
      </c>
      <c r="B687" s="1">
        <v>230001</v>
      </c>
      <c r="C687" s="1" t="s">
        <v>71</v>
      </c>
      <c r="D687" s="3">
        <v>44931</v>
      </c>
      <c r="E687" s="4">
        <v>0.50694444444444442</v>
      </c>
      <c r="F687" s="5">
        <v>44927</v>
      </c>
      <c r="G687" s="3">
        <v>44931</v>
      </c>
      <c r="H687" s="4">
        <v>0.84791666666666676</v>
      </c>
      <c r="I687" s="48">
        <f t="shared" ref="I687:I750" si="84">H687-E687</f>
        <v>0.34097222222222234</v>
      </c>
      <c r="J687" s="1">
        <v>20</v>
      </c>
      <c r="K687" s="1" t="s">
        <v>1896</v>
      </c>
      <c r="L687" s="1" t="s">
        <v>3425</v>
      </c>
      <c r="M687" s="1" t="s">
        <v>75</v>
      </c>
      <c r="N687" s="1" t="s">
        <v>2597</v>
      </c>
      <c r="O687" s="1" t="s">
        <v>77</v>
      </c>
      <c r="P687" s="1" t="s">
        <v>78</v>
      </c>
      <c r="Q687" s="1" t="s">
        <v>78</v>
      </c>
      <c r="R687" s="8" t="s">
        <v>1927</v>
      </c>
      <c r="S687" s="8" t="s">
        <v>1927</v>
      </c>
      <c r="T687" s="34" t="s">
        <v>72</v>
      </c>
      <c r="U687" s="8" t="s">
        <v>3426</v>
      </c>
      <c r="V687" s="1" t="s">
        <v>80</v>
      </c>
      <c r="W687" s="1" t="s">
        <v>778</v>
      </c>
      <c r="X687" s="1" t="s">
        <v>779</v>
      </c>
      <c r="Y687" s="1" t="s">
        <v>780</v>
      </c>
      <c r="Z687" s="1" t="s">
        <v>84</v>
      </c>
      <c r="AA687" s="1" t="s">
        <v>72</v>
      </c>
      <c r="AB687" s="1" t="s">
        <v>140</v>
      </c>
      <c r="AC687" s="1" t="s">
        <v>140</v>
      </c>
      <c r="AD687" s="1" t="s">
        <v>87</v>
      </c>
      <c r="AE687" s="1">
        <v>53</v>
      </c>
      <c r="AF687" s="1" t="s">
        <v>88</v>
      </c>
      <c r="AG687" s="1">
        <v>5.4</v>
      </c>
      <c r="AH687" s="1" t="s">
        <v>2344</v>
      </c>
      <c r="AI687" s="1" t="s">
        <v>90</v>
      </c>
      <c r="AJ687" s="1" t="s">
        <v>91</v>
      </c>
      <c r="AK687" s="1" t="s">
        <v>92</v>
      </c>
      <c r="AL687" s="1" t="s">
        <v>72</v>
      </c>
      <c r="AM687" s="1" t="s">
        <v>229</v>
      </c>
      <c r="AN687" s="1" t="s">
        <v>72</v>
      </c>
      <c r="AO687" s="1" t="s">
        <v>3427</v>
      </c>
      <c r="AP687" s="1" t="s">
        <v>72</v>
      </c>
      <c r="AQ687" s="1" t="s">
        <v>72</v>
      </c>
      <c r="AR687" s="1" t="s">
        <v>72</v>
      </c>
      <c r="AS687" s="1" t="s">
        <v>72</v>
      </c>
      <c r="AT687" s="1" t="s">
        <v>72</v>
      </c>
      <c r="AU687" s="3">
        <v>44931</v>
      </c>
      <c r="AV687" s="4">
        <v>0.86805555555555547</v>
      </c>
      <c r="AW687" s="4">
        <v>0.96527777777777779</v>
      </c>
      <c r="AX687" s="49">
        <f t="shared" ref="AX687:AX693" si="85">AW687-AV687</f>
        <v>9.7222222222222321E-2</v>
      </c>
      <c r="AY687" s="49">
        <f t="shared" si="82"/>
        <v>0.11736111111111103</v>
      </c>
      <c r="AZ687" s="49">
        <f t="shared" si="83"/>
        <v>0.45833333333333337</v>
      </c>
      <c r="BA687" s="1" t="s">
        <v>3428</v>
      </c>
      <c r="BB687" s="1" t="s">
        <v>3428</v>
      </c>
      <c r="BC687" s="1" t="s">
        <v>1675</v>
      </c>
      <c r="BD687" s="1">
        <v>15</v>
      </c>
      <c r="BE687" s="1" t="s">
        <v>95</v>
      </c>
      <c r="BF687" s="1" t="s">
        <v>75</v>
      </c>
      <c r="BG687" s="1" t="s">
        <v>75</v>
      </c>
      <c r="BH687" s="1" t="s">
        <v>88</v>
      </c>
      <c r="BI687" s="1" t="s">
        <v>79</v>
      </c>
      <c r="BJ687" s="1" t="s">
        <v>707</v>
      </c>
      <c r="BK687" s="1" t="s">
        <v>3429</v>
      </c>
      <c r="BL687" s="1" t="s">
        <v>3430</v>
      </c>
      <c r="BM687" s="1">
        <v>35</v>
      </c>
      <c r="BN687" s="1" t="s">
        <v>72</v>
      </c>
      <c r="BO687" s="1" t="s">
        <v>72</v>
      </c>
      <c r="BP687" s="1" t="s">
        <v>72</v>
      </c>
      <c r="BQ687" s="1" t="s">
        <v>160</v>
      </c>
      <c r="BR687" s="1" t="s">
        <v>707</v>
      </c>
    </row>
    <row r="688" spans="1:70" ht="20.45" customHeight="1">
      <c r="A688" s="1" t="s">
        <v>3431</v>
      </c>
      <c r="B688" s="1">
        <v>230002</v>
      </c>
      <c r="C688" s="1" t="s">
        <v>71</v>
      </c>
      <c r="D688" s="3">
        <v>44938</v>
      </c>
      <c r="E688" s="4">
        <v>0.48472222222222222</v>
      </c>
      <c r="F688" s="5">
        <v>44927</v>
      </c>
      <c r="G688" s="3">
        <v>44938</v>
      </c>
      <c r="H688" s="4">
        <v>0.54166666666666663</v>
      </c>
      <c r="I688" s="48">
        <f t="shared" si="84"/>
        <v>5.6944444444444409E-2</v>
      </c>
      <c r="J688" s="1">
        <v>3</v>
      </c>
      <c r="K688" s="1" t="s">
        <v>1896</v>
      </c>
      <c r="L688" s="1" t="s">
        <v>3432</v>
      </c>
      <c r="M688" s="1" t="s">
        <v>75</v>
      </c>
      <c r="N688" s="1" t="s">
        <v>2597</v>
      </c>
      <c r="O688" s="1" t="s">
        <v>77</v>
      </c>
      <c r="P688" s="1" t="s">
        <v>78</v>
      </c>
      <c r="Q688" s="1" t="s">
        <v>78</v>
      </c>
      <c r="R688" s="1" t="s">
        <v>1898</v>
      </c>
      <c r="S688" s="1" t="s">
        <v>1898</v>
      </c>
      <c r="T688" s="34" t="s">
        <v>72</v>
      </c>
      <c r="U688" s="25" t="s">
        <v>3433</v>
      </c>
      <c r="V688" s="1" t="s">
        <v>1900</v>
      </c>
      <c r="W688" s="1" t="s">
        <v>813</v>
      </c>
      <c r="X688" s="1" t="s">
        <v>813</v>
      </c>
      <c r="Y688" s="1" t="s">
        <v>814</v>
      </c>
      <c r="Z688" s="1" t="s">
        <v>84</v>
      </c>
      <c r="AA688" s="1" t="s">
        <v>72</v>
      </c>
      <c r="AB688" s="1" t="s">
        <v>124</v>
      </c>
      <c r="AC688" s="1" t="s">
        <v>2067</v>
      </c>
      <c r="AD688" s="1" t="s">
        <v>87</v>
      </c>
      <c r="AE688" s="1">
        <v>48</v>
      </c>
      <c r="AF688" s="1" t="s">
        <v>88</v>
      </c>
      <c r="AG688" s="1">
        <v>3.5</v>
      </c>
      <c r="AH688" s="1" t="s">
        <v>954</v>
      </c>
      <c r="AI688" s="1" t="s">
        <v>90</v>
      </c>
      <c r="AJ688" s="1" t="s">
        <v>91</v>
      </c>
      <c r="AK688" s="1" t="s">
        <v>92</v>
      </c>
      <c r="AL688" s="1" t="s">
        <v>72</v>
      </c>
      <c r="AM688" s="1" t="s">
        <v>217</v>
      </c>
      <c r="AN688" s="1">
        <v>1</v>
      </c>
      <c r="AO688" s="25" t="s">
        <v>3434</v>
      </c>
      <c r="AP688" s="1" t="s">
        <v>72</v>
      </c>
      <c r="AQ688" s="1" t="s">
        <v>72</v>
      </c>
      <c r="AR688" s="1" t="s">
        <v>72</v>
      </c>
      <c r="AS688" s="1" t="s">
        <v>72</v>
      </c>
      <c r="AT688" s="1" t="s">
        <v>72</v>
      </c>
      <c r="AU688" s="3">
        <v>44938</v>
      </c>
      <c r="AV688" s="4">
        <v>0.56666666666666665</v>
      </c>
      <c r="AW688" s="4">
        <v>0.66666666666666663</v>
      </c>
      <c r="AX688" s="49">
        <f t="shared" si="85"/>
        <v>9.9999999999999978E-2</v>
      </c>
      <c r="AY688" s="49">
        <f t="shared" si="82"/>
        <v>0.125</v>
      </c>
      <c r="AZ688" s="49">
        <f t="shared" si="83"/>
        <v>0.18194444444444441</v>
      </c>
      <c r="BA688" s="1" t="s">
        <v>3435</v>
      </c>
      <c r="BB688" s="1" t="s">
        <v>3435</v>
      </c>
      <c r="BC688" s="1" t="s">
        <v>1675</v>
      </c>
      <c r="BD688" s="1">
        <v>15</v>
      </c>
      <c r="BE688" s="1" t="s">
        <v>2294</v>
      </c>
      <c r="BF688" s="1" t="s">
        <v>75</v>
      </c>
      <c r="BG688" s="1" t="s">
        <v>75</v>
      </c>
      <c r="BH688" s="1" t="s">
        <v>88</v>
      </c>
      <c r="BI688" s="1" t="s">
        <v>96</v>
      </c>
      <c r="BJ688" s="1" t="s">
        <v>72</v>
      </c>
      <c r="BK688" s="1" t="s">
        <v>3429</v>
      </c>
      <c r="BL688" s="1" t="s">
        <v>3436</v>
      </c>
      <c r="BM688" s="1">
        <v>43</v>
      </c>
      <c r="BN688" s="1" t="s">
        <v>75</v>
      </c>
      <c r="BO688" s="1" t="s">
        <v>75</v>
      </c>
      <c r="BP688" s="1" t="s">
        <v>75</v>
      </c>
      <c r="BQ688" s="21" t="s">
        <v>99</v>
      </c>
      <c r="BR688" s="21" t="s">
        <v>100</v>
      </c>
    </row>
    <row r="689" spans="1:70" ht="20.45" customHeight="1">
      <c r="A689" s="1" t="s">
        <v>3437</v>
      </c>
      <c r="B689" s="1">
        <v>230002</v>
      </c>
      <c r="C689" s="1" t="s">
        <v>71</v>
      </c>
      <c r="D689" s="3">
        <v>44938</v>
      </c>
      <c r="E689" s="4">
        <v>0.48472222222222222</v>
      </c>
      <c r="F689" s="5">
        <v>44927</v>
      </c>
      <c r="G689" s="3">
        <v>44938</v>
      </c>
      <c r="H689" s="4">
        <v>0.54166666666666663</v>
      </c>
      <c r="I689" s="48">
        <f t="shared" si="84"/>
        <v>5.6944444444444409E-2</v>
      </c>
      <c r="J689" s="1">
        <v>3</v>
      </c>
      <c r="K689" s="1" t="s">
        <v>1896</v>
      </c>
      <c r="L689" s="1" t="s">
        <v>3432</v>
      </c>
      <c r="M689" s="1" t="s">
        <v>75</v>
      </c>
      <c r="N689" s="1" t="s">
        <v>2172</v>
      </c>
      <c r="O689" s="1" t="s">
        <v>77</v>
      </c>
      <c r="P689" s="1" t="s">
        <v>78</v>
      </c>
      <c r="Q689" s="1" t="s">
        <v>78</v>
      </c>
      <c r="R689" s="1" t="s">
        <v>1898</v>
      </c>
      <c r="S689" s="1" t="s">
        <v>1898</v>
      </c>
      <c r="T689" s="34" t="s">
        <v>72</v>
      </c>
      <c r="U689" s="25" t="s">
        <v>3438</v>
      </c>
      <c r="V689" s="1" t="s">
        <v>1900</v>
      </c>
      <c r="W689" s="1" t="s">
        <v>813</v>
      </c>
      <c r="X689" s="1" t="s">
        <v>813</v>
      </c>
      <c r="Y689" s="1" t="s">
        <v>814</v>
      </c>
      <c r="Z689" s="1" t="s">
        <v>84</v>
      </c>
      <c r="AA689" s="1" t="s">
        <v>72</v>
      </c>
      <c r="AB689" s="1" t="s">
        <v>124</v>
      </c>
      <c r="AC689" s="1" t="s">
        <v>2067</v>
      </c>
      <c r="AD689" s="1" t="s">
        <v>87</v>
      </c>
      <c r="AE689" s="1">
        <v>48</v>
      </c>
      <c r="AF689" s="1" t="s">
        <v>88</v>
      </c>
      <c r="AG689" s="1">
        <v>3.5</v>
      </c>
      <c r="AH689" s="1" t="s">
        <v>954</v>
      </c>
      <c r="AI689" s="1" t="s">
        <v>90</v>
      </c>
      <c r="AJ689" s="1" t="s">
        <v>91</v>
      </c>
      <c r="AK689" s="1" t="s">
        <v>92</v>
      </c>
      <c r="AL689" s="1" t="s">
        <v>72</v>
      </c>
      <c r="AM689" s="1" t="s">
        <v>217</v>
      </c>
      <c r="AN689" s="1">
        <v>1</v>
      </c>
      <c r="AO689" s="25" t="s">
        <v>3434</v>
      </c>
      <c r="AP689" s="1" t="s">
        <v>72</v>
      </c>
      <c r="AQ689" s="1" t="s">
        <v>72</v>
      </c>
      <c r="AR689" s="1" t="s">
        <v>72</v>
      </c>
      <c r="AS689" s="1" t="s">
        <v>72</v>
      </c>
      <c r="AT689" s="1" t="s">
        <v>72</v>
      </c>
      <c r="AU689" s="3">
        <v>44938</v>
      </c>
      <c r="AV689" s="4">
        <v>0.56666666666666665</v>
      </c>
      <c r="AW689" s="4">
        <v>0.66666666666666663</v>
      </c>
      <c r="AX689" s="49">
        <f t="shared" si="85"/>
        <v>9.9999999999999978E-2</v>
      </c>
      <c r="AY689" s="49">
        <f t="shared" si="82"/>
        <v>0.125</v>
      </c>
      <c r="AZ689" s="49">
        <f t="shared" si="83"/>
        <v>0.18194444444444441</v>
      </c>
      <c r="BA689" s="1" t="s">
        <v>3435</v>
      </c>
      <c r="BB689" s="1" t="s">
        <v>3435</v>
      </c>
      <c r="BC689" s="1" t="s">
        <v>1675</v>
      </c>
      <c r="BD689" s="1">
        <v>15</v>
      </c>
      <c r="BE689" s="1" t="s">
        <v>2294</v>
      </c>
      <c r="BF689" s="1" t="s">
        <v>75</v>
      </c>
      <c r="BG689" s="1" t="s">
        <v>75</v>
      </c>
      <c r="BH689" s="1" t="s">
        <v>88</v>
      </c>
      <c r="BI689" s="1" t="s">
        <v>96</v>
      </c>
      <c r="BJ689" s="1" t="s">
        <v>72</v>
      </c>
      <c r="BK689" s="1" t="s">
        <v>3439</v>
      </c>
      <c r="BL689" s="1" t="s">
        <v>3440</v>
      </c>
      <c r="BM689" s="1">
        <v>44</v>
      </c>
      <c r="BN689" s="1" t="s">
        <v>75</v>
      </c>
      <c r="BO689" s="1" t="s">
        <v>75</v>
      </c>
      <c r="BP689" s="1" t="s">
        <v>75</v>
      </c>
      <c r="BQ689" s="21" t="s">
        <v>99</v>
      </c>
      <c r="BR689" s="21" t="s">
        <v>100</v>
      </c>
    </row>
    <row r="690" spans="1:70" ht="20.45" customHeight="1">
      <c r="A690" s="1" t="s">
        <v>3441</v>
      </c>
      <c r="B690" s="1">
        <v>230003</v>
      </c>
      <c r="C690" s="1" t="s">
        <v>71</v>
      </c>
      <c r="D690" s="3">
        <v>44939</v>
      </c>
      <c r="E690" s="4">
        <v>0.31944444444444442</v>
      </c>
      <c r="F690" s="5">
        <v>44927</v>
      </c>
      <c r="G690" s="3">
        <v>44939</v>
      </c>
      <c r="H690" s="4">
        <v>0.40277777777777773</v>
      </c>
      <c r="I690" s="48">
        <f t="shared" si="84"/>
        <v>8.3333333333333315E-2</v>
      </c>
      <c r="J690" s="1">
        <v>5</v>
      </c>
      <c r="K690" s="1" t="s">
        <v>1896</v>
      </c>
      <c r="L690" s="1" t="s">
        <v>3442</v>
      </c>
      <c r="M690" s="1" t="s">
        <v>75</v>
      </c>
      <c r="N690" s="1" t="s">
        <v>2597</v>
      </c>
      <c r="O690" s="1" t="s">
        <v>77</v>
      </c>
      <c r="P690" s="1" t="s">
        <v>78</v>
      </c>
      <c r="Q690" s="1" t="s">
        <v>78</v>
      </c>
      <c r="R690" s="1" t="s">
        <v>1898</v>
      </c>
      <c r="S690" s="1" t="s">
        <v>1898</v>
      </c>
      <c r="T690" s="34" t="s">
        <v>72</v>
      </c>
      <c r="U690" s="25" t="s">
        <v>3443</v>
      </c>
      <c r="V690" s="1" t="s">
        <v>1900</v>
      </c>
      <c r="W690" s="1" t="s">
        <v>83</v>
      </c>
      <c r="X690" s="1" t="s">
        <v>123</v>
      </c>
      <c r="Y690" s="1" t="s">
        <v>83</v>
      </c>
      <c r="Z690" s="1" t="s">
        <v>84</v>
      </c>
      <c r="AA690" s="1" t="s">
        <v>72</v>
      </c>
      <c r="AB690" s="1" t="s">
        <v>214</v>
      </c>
      <c r="AC690" s="1" t="s">
        <v>583</v>
      </c>
      <c r="AD690" s="1" t="s">
        <v>126</v>
      </c>
      <c r="AE690" s="1">
        <v>60</v>
      </c>
      <c r="AF690" s="1" t="s">
        <v>88</v>
      </c>
      <c r="AG690" s="1">
        <v>5.0999999999999996</v>
      </c>
      <c r="AH690" s="1" t="s">
        <v>299</v>
      </c>
      <c r="AI690" s="1" t="s">
        <v>90</v>
      </c>
      <c r="AJ690" s="1" t="s">
        <v>91</v>
      </c>
      <c r="AK690" s="1" t="s">
        <v>92</v>
      </c>
      <c r="AL690" s="1" t="s">
        <v>72</v>
      </c>
      <c r="AM690" s="1" t="s">
        <v>229</v>
      </c>
      <c r="AN690" s="1">
        <v>2</v>
      </c>
      <c r="AO690" s="1" t="s">
        <v>300</v>
      </c>
      <c r="AP690" s="1" t="s">
        <v>72</v>
      </c>
      <c r="AQ690" s="1" t="s">
        <v>72</v>
      </c>
      <c r="AR690" s="1" t="s">
        <v>3444</v>
      </c>
      <c r="AS690" s="1" t="s">
        <v>72</v>
      </c>
      <c r="AT690" s="1" t="s">
        <v>72</v>
      </c>
      <c r="AU690" s="3">
        <v>44939</v>
      </c>
      <c r="AV690" s="4">
        <v>0.47222222222222227</v>
      </c>
      <c r="AW690" s="4">
        <v>0.60416666666666663</v>
      </c>
      <c r="AX690" s="49">
        <f t="shared" si="85"/>
        <v>0.13194444444444436</v>
      </c>
      <c r="AY690" s="49">
        <f t="shared" si="82"/>
        <v>0.2013888888888889</v>
      </c>
      <c r="AZ690" s="49">
        <f t="shared" si="83"/>
        <v>0.28472222222222221</v>
      </c>
      <c r="BA690" s="1" t="s">
        <v>3445</v>
      </c>
      <c r="BB690" s="1" t="s">
        <v>3445</v>
      </c>
      <c r="BC690" s="1" t="s">
        <v>1675</v>
      </c>
      <c r="BD690" s="1">
        <v>15</v>
      </c>
      <c r="BE690" s="1" t="s">
        <v>3446</v>
      </c>
      <c r="BF690" s="1" t="s">
        <v>75</v>
      </c>
      <c r="BG690" s="1" t="s">
        <v>75</v>
      </c>
      <c r="BH690" s="1" t="s">
        <v>88</v>
      </c>
      <c r="BI690" s="1" t="s">
        <v>96</v>
      </c>
      <c r="BJ690" s="1" t="s">
        <v>72</v>
      </c>
      <c r="BK690" s="1" t="s">
        <v>3429</v>
      </c>
      <c r="BL690" s="1" t="s">
        <v>3447</v>
      </c>
      <c r="BM690" s="1">
        <v>42</v>
      </c>
      <c r="BN690" s="1" t="s">
        <v>75</v>
      </c>
      <c r="BO690" s="1" t="s">
        <v>75</v>
      </c>
      <c r="BP690" s="1" t="s">
        <v>75</v>
      </c>
      <c r="BQ690" s="21" t="s">
        <v>99</v>
      </c>
      <c r="BR690" s="21" t="s">
        <v>100</v>
      </c>
    </row>
    <row r="691" spans="1:70" ht="20.45" customHeight="1">
      <c r="A691" s="1" t="s">
        <v>3448</v>
      </c>
      <c r="B691" s="1">
        <v>230003</v>
      </c>
      <c r="C691" s="1" t="s">
        <v>71</v>
      </c>
      <c r="D691" s="3">
        <v>44939</v>
      </c>
      <c r="E691" s="4">
        <v>0.31944444444444442</v>
      </c>
      <c r="F691" s="5">
        <v>44927</v>
      </c>
      <c r="G691" s="3">
        <v>44939</v>
      </c>
      <c r="H691" s="4">
        <v>0.40277777777777773</v>
      </c>
      <c r="I691" s="48">
        <f t="shared" si="84"/>
        <v>8.3333333333333315E-2</v>
      </c>
      <c r="J691" s="1">
        <v>5</v>
      </c>
      <c r="K691" s="1" t="s">
        <v>1896</v>
      </c>
      <c r="L691" s="1" t="s">
        <v>3442</v>
      </c>
      <c r="M691" s="1" t="s">
        <v>75</v>
      </c>
      <c r="N691" s="1" t="s">
        <v>2172</v>
      </c>
      <c r="O691" s="1" t="s">
        <v>77</v>
      </c>
      <c r="P691" s="1" t="s">
        <v>78</v>
      </c>
      <c r="Q691" s="1" t="s">
        <v>78</v>
      </c>
      <c r="R691" s="1" t="s">
        <v>1898</v>
      </c>
      <c r="S691" s="1" t="s">
        <v>1898</v>
      </c>
      <c r="T691" s="34" t="s">
        <v>72</v>
      </c>
      <c r="U691" s="25" t="s">
        <v>3449</v>
      </c>
      <c r="V691" s="1" t="s">
        <v>1900</v>
      </c>
      <c r="W691" s="1" t="s">
        <v>83</v>
      </c>
      <c r="X691" s="1" t="s">
        <v>123</v>
      </c>
      <c r="Y691" s="1" t="s">
        <v>83</v>
      </c>
      <c r="Z691" s="1" t="s">
        <v>84</v>
      </c>
      <c r="AA691" s="1" t="s">
        <v>72</v>
      </c>
      <c r="AB691" s="1" t="s">
        <v>214</v>
      </c>
      <c r="AC691" s="1" t="s">
        <v>583</v>
      </c>
      <c r="AD691" s="1" t="s">
        <v>126</v>
      </c>
      <c r="AE691" s="1">
        <v>60</v>
      </c>
      <c r="AF691" s="1" t="s">
        <v>88</v>
      </c>
      <c r="AG691" s="1">
        <v>5.0999999999999996</v>
      </c>
      <c r="AH691" s="1" t="s">
        <v>299</v>
      </c>
      <c r="AI691" s="1" t="s">
        <v>90</v>
      </c>
      <c r="AJ691" s="1" t="s">
        <v>91</v>
      </c>
      <c r="AK691" s="1" t="s">
        <v>92</v>
      </c>
      <c r="AL691" s="1" t="s">
        <v>72</v>
      </c>
      <c r="AM691" s="1" t="s">
        <v>229</v>
      </c>
      <c r="AN691" s="1">
        <v>2</v>
      </c>
      <c r="AO691" s="1" t="s">
        <v>300</v>
      </c>
      <c r="AP691" s="1" t="s">
        <v>72</v>
      </c>
      <c r="AQ691" s="1" t="s">
        <v>72</v>
      </c>
      <c r="AR691" s="1" t="s">
        <v>3444</v>
      </c>
      <c r="AS691" s="1" t="s">
        <v>72</v>
      </c>
      <c r="AT691" s="1" t="s">
        <v>72</v>
      </c>
      <c r="AU691" s="3">
        <v>44939</v>
      </c>
      <c r="AV691" s="4">
        <v>0.47222222222222227</v>
      </c>
      <c r="AW691" s="4">
        <v>0.60416666666666663</v>
      </c>
      <c r="AX691" s="49">
        <f t="shared" si="85"/>
        <v>0.13194444444444436</v>
      </c>
      <c r="AY691" s="49">
        <f t="shared" si="82"/>
        <v>0.2013888888888889</v>
      </c>
      <c r="AZ691" s="49">
        <f t="shared" si="83"/>
        <v>0.28472222222222221</v>
      </c>
      <c r="BA691" s="1" t="s">
        <v>3445</v>
      </c>
      <c r="BB691" s="1" t="s">
        <v>3445</v>
      </c>
      <c r="BC691" s="1" t="s">
        <v>1675</v>
      </c>
      <c r="BD691" s="1">
        <v>15</v>
      </c>
      <c r="BE691" s="1" t="s">
        <v>3446</v>
      </c>
      <c r="BF691" s="1" t="s">
        <v>75</v>
      </c>
      <c r="BG691" s="1" t="s">
        <v>75</v>
      </c>
      <c r="BH691" s="1" t="s">
        <v>88</v>
      </c>
      <c r="BI691" s="1" t="s">
        <v>96</v>
      </c>
      <c r="BJ691" s="1" t="s">
        <v>72</v>
      </c>
      <c r="BK691" s="1" t="s">
        <v>3439</v>
      </c>
      <c r="BL691" s="1" t="s">
        <v>3450</v>
      </c>
      <c r="BM691" s="1">
        <v>43</v>
      </c>
      <c r="BN691" s="1" t="s">
        <v>75</v>
      </c>
      <c r="BO691" s="1" t="s">
        <v>75</v>
      </c>
      <c r="BP691" s="1" t="s">
        <v>75</v>
      </c>
      <c r="BQ691" s="21" t="s">
        <v>99</v>
      </c>
      <c r="BR691" s="21" t="s">
        <v>100</v>
      </c>
    </row>
    <row r="692" spans="1:70" ht="20.45" customHeight="1">
      <c r="A692" s="1" t="s">
        <v>3451</v>
      </c>
      <c r="B692" s="1">
        <v>230004</v>
      </c>
      <c r="C692" s="1" t="s">
        <v>71</v>
      </c>
      <c r="D692" s="3">
        <v>44939</v>
      </c>
      <c r="E692" s="4">
        <v>0.36805555555555558</v>
      </c>
      <c r="F692" s="5">
        <v>44927</v>
      </c>
      <c r="G692" s="3">
        <v>44939</v>
      </c>
      <c r="H692" s="4">
        <v>0.40277777777777773</v>
      </c>
      <c r="I692" s="48">
        <f t="shared" si="84"/>
        <v>3.4722222222222154E-2</v>
      </c>
      <c r="J692" s="1">
        <v>1</v>
      </c>
      <c r="K692" s="1" t="s">
        <v>1896</v>
      </c>
      <c r="L692" s="1" t="s">
        <v>3452</v>
      </c>
      <c r="M692" s="1" t="s">
        <v>75</v>
      </c>
      <c r="N692" s="1" t="s">
        <v>2597</v>
      </c>
      <c r="O692" s="1" t="s">
        <v>77</v>
      </c>
      <c r="P692" s="1" t="s">
        <v>78</v>
      </c>
      <c r="Q692" s="1" t="s">
        <v>78</v>
      </c>
      <c r="R692" s="1" t="s">
        <v>1898</v>
      </c>
      <c r="S692" s="1" t="s">
        <v>1898</v>
      </c>
      <c r="T692" s="34" t="s">
        <v>72</v>
      </c>
      <c r="U692" s="25" t="s">
        <v>3453</v>
      </c>
      <c r="V692" s="1" t="s">
        <v>1900</v>
      </c>
      <c r="W692" s="1" t="s">
        <v>83</v>
      </c>
      <c r="X692" s="1" t="s">
        <v>123</v>
      </c>
      <c r="Y692" s="1" t="s">
        <v>83</v>
      </c>
      <c r="Z692" s="1" t="s">
        <v>84</v>
      </c>
      <c r="AA692" s="1" t="s">
        <v>72</v>
      </c>
      <c r="AB692" s="1" t="s">
        <v>323</v>
      </c>
      <c r="AC692" s="1" t="s">
        <v>324</v>
      </c>
      <c r="AD692" s="1" t="s">
        <v>87</v>
      </c>
      <c r="AE692" s="1">
        <v>50</v>
      </c>
      <c r="AF692" s="1" t="s">
        <v>88</v>
      </c>
      <c r="AG692" s="1">
        <v>5.0999999999999996</v>
      </c>
      <c r="AH692" s="1" t="s">
        <v>299</v>
      </c>
      <c r="AI692" s="1" t="s">
        <v>90</v>
      </c>
      <c r="AJ692" s="1" t="s">
        <v>91</v>
      </c>
      <c r="AK692" s="1" t="s">
        <v>92</v>
      </c>
      <c r="AL692" s="1" t="s">
        <v>72</v>
      </c>
      <c r="AM692" s="1" t="s">
        <v>229</v>
      </c>
      <c r="AN692" s="1" t="s">
        <v>72</v>
      </c>
      <c r="AO692" s="1" t="s">
        <v>230</v>
      </c>
      <c r="AP692" s="1" t="s">
        <v>72</v>
      </c>
      <c r="AQ692" s="1" t="s">
        <v>72</v>
      </c>
      <c r="AR692" s="1" t="s">
        <v>3444</v>
      </c>
      <c r="AS692" s="1" t="s">
        <v>72</v>
      </c>
      <c r="AT692" s="1" t="s">
        <v>72</v>
      </c>
      <c r="AU692" s="3">
        <v>44939</v>
      </c>
      <c r="AV692" s="4">
        <v>0.51388888888888895</v>
      </c>
      <c r="AW692" s="4">
        <v>0.63888888888888895</v>
      </c>
      <c r="AX692" s="49">
        <f t="shared" si="85"/>
        <v>0.125</v>
      </c>
      <c r="AY692" s="49">
        <f t="shared" si="82"/>
        <v>0.23611111111111122</v>
      </c>
      <c r="AZ692" s="49">
        <f t="shared" si="83"/>
        <v>0.27083333333333337</v>
      </c>
      <c r="BA692" s="1" t="s">
        <v>2134</v>
      </c>
      <c r="BB692" s="1" t="s">
        <v>2134</v>
      </c>
      <c r="BC692" s="1" t="s">
        <v>1675</v>
      </c>
      <c r="BD692" s="1">
        <v>15</v>
      </c>
      <c r="BE692" s="1" t="s">
        <v>3370</v>
      </c>
      <c r="BF692" s="1" t="s">
        <v>75</v>
      </c>
      <c r="BG692" s="1" t="s">
        <v>75</v>
      </c>
      <c r="BH692" s="1" t="s">
        <v>88</v>
      </c>
      <c r="BI692" s="1" t="s">
        <v>96</v>
      </c>
      <c r="BJ692" s="1" t="s">
        <v>72</v>
      </c>
      <c r="BK692" s="1" t="s">
        <v>3429</v>
      </c>
      <c r="BL692" s="1" t="s">
        <v>3454</v>
      </c>
      <c r="BM692" s="1">
        <v>28</v>
      </c>
      <c r="BN692" s="1" t="s">
        <v>75</v>
      </c>
      <c r="BO692" s="1" t="s">
        <v>75</v>
      </c>
      <c r="BP692" s="1" t="s">
        <v>75</v>
      </c>
      <c r="BQ692" s="21" t="s">
        <v>99</v>
      </c>
      <c r="BR692" s="21" t="s">
        <v>100</v>
      </c>
    </row>
    <row r="693" spans="1:70" ht="20.45" customHeight="1">
      <c r="A693" s="1" t="s">
        <v>3455</v>
      </c>
      <c r="B693" s="1">
        <v>230004</v>
      </c>
      <c r="C693" s="1" t="s">
        <v>71</v>
      </c>
      <c r="D693" s="3">
        <v>44939</v>
      </c>
      <c r="E693" s="4">
        <v>0.36805555555555558</v>
      </c>
      <c r="F693" s="5">
        <v>44927</v>
      </c>
      <c r="G693" s="3">
        <v>44939</v>
      </c>
      <c r="H693" s="4">
        <v>0.40277777777777773</v>
      </c>
      <c r="I693" s="48">
        <f t="shared" si="84"/>
        <v>3.4722222222222154E-2</v>
      </c>
      <c r="J693" s="1">
        <v>1</v>
      </c>
      <c r="K693" s="1" t="s">
        <v>1896</v>
      </c>
      <c r="L693" s="1" t="s">
        <v>3452</v>
      </c>
      <c r="M693" s="1" t="s">
        <v>75</v>
      </c>
      <c r="N693" s="1" t="s">
        <v>3243</v>
      </c>
      <c r="O693" s="1" t="s">
        <v>77</v>
      </c>
      <c r="P693" s="1" t="s">
        <v>78</v>
      </c>
      <c r="Q693" s="1" t="s">
        <v>78</v>
      </c>
      <c r="R693" s="1" t="s">
        <v>1898</v>
      </c>
      <c r="S693" s="1" t="s">
        <v>1898</v>
      </c>
      <c r="T693" s="34" t="s">
        <v>72</v>
      </c>
      <c r="U693" s="75" t="s">
        <v>72</v>
      </c>
      <c r="V693" s="1" t="s">
        <v>1900</v>
      </c>
      <c r="W693" s="1" t="s">
        <v>83</v>
      </c>
      <c r="X693" s="1" t="s">
        <v>123</v>
      </c>
      <c r="Y693" s="1" t="s">
        <v>83</v>
      </c>
      <c r="Z693" s="1" t="s">
        <v>84</v>
      </c>
      <c r="AA693" s="1" t="s">
        <v>72</v>
      </c>
      <c r="AB693" s="1" t="s">
        <v>323</v>
      </c>
      <c r="AC693" s="1" t="s">
        <v>324</v>
      </c>
      <c r="AD693" s="1" t="s">
        <v>87</v>
      </c>
      <c r="AE693" s="1">
        <v>50</v>
      </c>
      <c r="AF693" s="1" t="s">
        <v>88</v>
      </c>
      <c r="AG693" s="1">
        <v>5.0999999999999996</v>
      </c>
      <c r="AH693" s="1" t="s">
        <v>299</v>
      </c>
      <c r="AI693" s="1" t="s">
        <v>90</v>
      </c>
      <c r="AJ693" s="1" t="s">
        <v>91</v>
      </c>
      <c r="AK693" s="1" t="s">
        <v>92</v>
      </c>
      <c r="AL693" s="1" t="s">
        <v>72</v>
      </c>
      <c r="AM693" s="1" t="s">
        <v>229</v>
      </c>
      <c r="AN693" s="1" t="s">
        <v>72</v>
      </c>
      <c r="AO693" s="1" t="s">
        <v>230</v>
      </c>
      <c r="AP693" s="1" t="s">
        <v>72</v>
      </c>
      <c r="AQ693" s="1" t="s">
        <v>72</v>
      </c>
      <c r="AR693" s="1" t="s">
        <v>3444</v>
      </c>
      <c r="AS693" s="1" t="s">
        <v>72</v>
      </c>
      <c r="AT693" s="1" t="s">
        <v>72</v>
      </c>
      <c r="AU693" s="3">
        <v>44939</v>
      </c>
      <c r="AV693" s="4">
        <v>0.51388888888888895</v>
      </c>
      <c r="AW693" s="4">
        <v>0.63888888888888895</v>
      </c>
      <c r="AX693" s="49">
        <f t="shared" si="85"/>
        <v>0.125</v>
      </c>
      <c r="AY693" s="49">
        <f t="shared" si="82"/>
        <v>0.23611111111111122</v>
      </c>
      <c r="AZ693" s="49">
        <f t="shared" si="83"/>
        <v>0.27083333333333337</v>
      </c>
      <c r="BA693" s="1" t="s">
        <v>2134</v>
      </c>
      <c r="BB693" s="1" t="s">
        <v>2134</v>
      </c>
      <c r="BC693" s="1" t="s">
        <v>1675</v>
      </c>
      <c r="BD693" s="1">
        <v>15</v>
      </c>
      <c r="BE693" s="1" t="s">
        <v>3370</v>
      </c>
      <c r="BF693" s="1" t="s">
        <v>75</v>
      </c>
      <c r="BG693" s="1" t="s">
        <v>75</v>
      </c>
      <c r="BH693" s="1" t="s">
        <v>88</v>
      </c>
      <c r="BI693" s="1" t="s">
        <v>96</v>
      </c>
      <c r="BJ693" s="1" t="s">
        <v>72</v>
      </c>
      <c r="BK693" s="1" t="s">
        <v>3456</v>
      </c>
      <c r="BL693" s="1" t="s">
        <v>3457</v>
      </c>
      <c r="BM693" s="1">
        <v>28</v>
      </c>
      <c r="BN693" s="1" t="s">
        <v>75</v>
      </c>
      <c r="BO693" s="1" t="s">
        <v>75</v>
      </c>
      <c r="BP693" s="1" t="s">
        <v>75</v>
      </c>
      <c r="BQ693" s="21" t="s">
        <v>99</v>
      </c>
      <c r="BR693" s="21" t="s">
        <v>100</v>
      </c>
    </row>
    <row r="694" spans="1:70" ht="20.45" customHeight="1">
      <c r="A694" s="1">
        <v>230005</v>
      </c>
      <c r="B694" s="1">
        <v>230005</v>
      </c>
      <c r="C694" s="1" t="s">
        <v>71</v>
      </c>
      <c r="D694" s="3">
        <v>44939</v>
      </c>
      <c r="E694" s="4">
        <v>0.68611111111111112</v>
      </c>
      <c r="F694" s="5">
        <v>44927</v>
      </c>
      <c r="G694" s="3">
        <v>44939</v>
      </c>
      <c r="H694" s="4">
        <v>0.72777777777777775</v>
      </c>
      <c r="I694" s="48">
        <f t="shared" si="84"/>
        <v>4.166666666666663E-2</v>
      </c>
      <c r="J694" s="1">
        <v>2</v>
      </c>
      <c r="K694" s="1" t="s">
        <v>1896</v>
      </c>
      <c r="L694" s="1" t="s">
        <v>3458</v>
      </c>
      <c r="M694" s="1" t="s">
        <v>75</v>
      </c>
      <c r="N694" s="1" t="s">
        <v>170</v>
      </c>
      <c r="O694" s="1" t="s">
        <v>473</v>
      </c>
      <c r="P694" s="8" t="s">
        <v>172</v>
      </c>
      <c r="Q694" s="1" t="s">
        <v>78</v>
      </c>
      <c r="R694" s="8" t="s">
        <v>1927</v>
      </c>
      <c r="S694" s="8" t="s">
        <v>1927</v>
      </c>
      <c r="T694" s="1" t="s">
        <v>3459</v>
      </c>
      <c r="U694" s="75" t="s">
        <v>72</v>
      </c>
      <c r="V694" s="1" t="s">
        <v>1900</v>
      </c>
      <c r="W694" s="1" t="s">
        <v>83</v>
      </c>
      <c r="X694" s="1" t="s">
        <v>123</v>
      </c>
      <c r="Y694" s="1" t="s">
        <v>83</v>
      </c>
      <c r="Z694" s="1" t="s">
        <v>84</v>
      </c>
      <c r="AA694" s="1" t="s">
        <v>72</v>
      </c>
      <c r="AB694" s="1" t="s">
        <v>140</v>
      </c>
      <c r="AC694" s="1" t="s">
        <v>181</v>
      </c>
      <c r="AD694" s="1" t="s">
        <v>87</v>
      </c>
      <c r="AE694" s="1">
        <v>55</v>
      </c>
      <c r="AF694" s="1" t="s">
        <v>88</v>
      </c>
      <c r="AG694" s="1">
        <v>4.2</v>
      </c>
      <c r="AH694" s="1" t="s">
        <v>954</v>
      </c>
      <c r="AI694" s="1" t="s">
        <v>90</v>
      </c>
      <c r="AJ694" s="1" t="s">
        <v>91</v>
      </c>
      <c r="AK694" s="1" t="s">
        <v>92</v>
      </c>
      <c r="AL694" s="1" t="s">
        <v>72</v>
      </c>
      <c r="AM694" s="1" t="s">
        <v>244</v>
      </c>
      <c r="AN694" s="1" t="s">
        <v>72</v>
      </c>
      <c r="AO694" s="1" t="s">
        <v>255</v>
      </c>
      <c r="AP694" s="1" t="s">
        <v>72</v>
      </c>
      <c r="AQ694" s="1" t="s">
        <v>72</v>
      </c>
      <c r="AR694" s="1" t="s">
        <v>3444</v>
      </c>
      <c r="AS694" s="1" t="s">
        <v>72</v>
      </c>
      <c r="AT694" s="1" t="s">
        <v>72</v>
      </c>
      <c r="AU694" s="3">
        <v>44939</v>
      </c>
      <c r="AV694" s="4">
        <v>0.75</v>
      </c>
      <c r="AW694" s="4" t="s">
        <v>72</v>
      </c>
      <c r="AX694" s="4" t="s">
        <v>72</v>
      </c>
      <c r="AY694" s="4" t="s">
        <v>72</v>
      </c>
      <c r="AZ694" s="6" t="s">
        <v>72</v>
      </c>
      <c r="BA694" s="1" t="s">
        <v>3460</v>
      </c>
      <c r="BB694" s="1" t="s">
        <v>3460</v>
      </c>
      <c r="BC694" s="1" t="s">
        <v>72</v>
      </c>
      <c r="BD694" s="1">
        <v>15</v>
      </c>
      <c r="BE694" s="1" t="s">
        <v>3446</v>
      </c>
      <c r="BF694" s="1" t="s">
        <v>88</v>
      </c>
      <c r="BG694" s="1" t="s">
        <v>88</v>
      </c>
      <c r="BH694" s="1" t="s">
        <v>88</v>
      </c>
      <c r="BI694" s="1" t="s">
        <v>79</v>
      </c>
      <c r="BJ694" s="1" t="s">
        <v>72</v>
      </c>
      <c r="BK694" s="1" t="s">
        <v>72</v>
      </c>
      <c r="BL694" s="1" t="s">
        <v>3461</v>
      </c>
      <c r="BM694" s="1" t="s">
        <v>72</v>
      </c>
      <c r="BN694" s="1" t="s">
        <v>72</v>
      </c>
      <c r="BO694" s="1" t="s">
        <v>72</v>
      </c>
      <c r="BP694" s="1" t="s">
        <v>72</v>
      </c>
      <c r="BQ694" s="1" t="s">
        <v>160</v>
      </c>
      <c r="BR694" s="1" t="s">
        <v>3462</v>
      </c>
    </row>
    <row r="695" spans="1:70" ht="20.45" customHeight="1">
      <c r="A695" s="1" t="s">
        <v>3463</v>
      </c>
      <c r="B695" s="1">
        <v>230006</v>
      </c>
      <c r="C695" s="1" t="s">
        <v>71</v>
      </c>
      <c r="D695" s="3">
        <v>44942</v>
      </c>
      <c r="E695" s="4">
        <v>0.54861111111111105</v>
      </c>
      <c r="F695" s="5">
        <v>44927</v>
      </c>
      <c r="G695" s="3">
        <v>44942</v>
      </c>
      <c r="H695" s="4">
        <v>0.63194444444444442</v>
      </c>
      <c r="I695" s="48">
        <f t="shared" si="84"/>
        <v>8.333333333333337E-2</v>
      </c>
      <c r="J695" s="1">
        <v>10</v>
      </c>
      <c r="K695" s="1" t="s">
        <v>2302</v>
      </c>
      <c r="L695" s="1" t="s">
        <v>3464</v>
      </c>
      <c r="M695" s="1" t="s">
        <v>75</v>
      </c>
      <c r="N695" s="1" t="s">
        <v>2597</v>
      </c>
      <c r="O695" s="1" t="s">
        <v>77</v>
      </c>
      <c r="P695" s="1" t="s">
        <v>78</v>
      </c>
      <c r="Q695" s="1" t="s">
        <v>78</v>
      </c>
      <c r="R695" s="1" t="s">
        <v>1898</v>
      </c>
      <c r="S695" s="1" t="s">
        <v>1898</v>
      </c>
      <c r="T695" s="34" t="s">
        <v>72</v>
      </c>
      <c r="U695" s="25" t="s">
        <v>3465</v>
      </c>
      <c r="V695" s="1" t="s">
        <v>1900</v>
      </c>
      <c r="W695" s="1" t="s">
        <v>2307</v>
      </c>
      <c r="X695" s="1" t="s">
        <v>2307</v>
      </c>
      <c r="Y695" s="1" t="s">
        <v>2363</v>
      </c>
      <c r="Z695" s="1" t="s">
        <v>84</v>
      </c>
      <c r="AA695" s="1" t="s">
        <v>72</v>
      </c>
      <c r="AB695" s="1" t="s">
        <v>104</v>
      </c>
      <c r="AC695" s="1" t="s">
        <v>3313</v>
      </c>
      <c r="AD695" s="1" t="s">
        <v>126</v>
      </c>
      <c r="AE695" s="1">
        <v>28</v>
      </c>
      <c r="AF695" s="1" t="s">
        <v>88</v>
      </c>
      <c r="AG695" s="1">
        <v>4.2</v>
      </c>
      <c r="AH695" s="1" t="s">
        <v>954</v>
      </c>
      <c r="AI695" s="1" t="s">
        <v>90</v>
      </c>
      <c r="AJ695" s="1" t="s">
        <v>91</v>
      </c>
      <c r="AK695" s="1" t="s">
        <v>92</v>
      </c>
      <c r="AL695" s="1" t="s">
        <v>72</v>
      </c>
      <c r="AM695" s="1" t="s">
        <v>217</v>
      </c>
      <c r="AN695" s="1">
        <v>2</v>
      </c>
      <c r="AO695" s="1" t="s">
        <v>3466</v>
      </c>
      <c r="AP695" s="1" t="s">
        <v>72</v>
      </c>
      <c r="AQ695" s="1" t="s">
        <v>72</v>
      </c>
      <c r="AR695" s="1" t="s">
        <v>220</v>
      </c>
      <c r="AS695" s="1" t="s">
        <v>72</v>
      </c>
      <c r="AT695" s="1" t="s">
        <v>72</v>
      </c>
      <c r="AU695" s="3">
        <v>44942</v>
      </c>
      <c r="AV695" s="4">
        <v>0.65972222222222221</v>
      </c>
      <c r="AW695" s="4">
        <v>0.75</v>
      </c>
      <c r="AX695" s="49">
        <f t="shared" ref="AX695:AX720" si="86">AW695-AV695</f>
        <v>9.027777777777779E-2</v>
      </c>
      <c r="AY695" s="49">
        <f t="shared" ref="AY695:AY720" si="87">AW695-H695</f>
        <v>0.11805555555555558</v>
      </c>
      <c r="AZ695" s="49">
        <f t="shared" ref="AZ695:AZ720" si="88">AW695-E695</f>
        <v>0.20138888888888895</v>
      </c>
      <c r="BA695" s="1" t="s">
        <v>1623</v>
      </c>
      <c r="BB695" s="1" t="s">
        <v>1623</v>
      </c>
      <c r="BC695" s="1" t="s">
        <v>1675</v>
      </c>
      <c r="BD695" s="1">
        <v>15</v>
      </c>
      <c r="BE695" s="1" t="s">
        <v>2694</v>
      </c>
      <c r="BF695" s="1" t="s">
        <v>75</v>
      </c>
      <c r="BG695" s="1" t="s">
        <v>75</v>
      </c>
      <c r="BH695" s="1" t="s">
        <v>88</v>
      </c>
      <c r="BI695" s="1" t="s">
        <v>96</v>
      </c>
      <c r="BJ695" s="1" t="s">
        <v>72</v>
      </c>
      <c r="BK695" s="1" t="s">
        <v>3429</v>
      </c>
      <c r="BL695" s="1" t="s">
        <v>3467</v>
      </c>
      <c r="BM695" s="1">
        <v>35</v>
      </c>
      <c r="BN695" s="1" t="s">
        <v>75</v>
      </c>
      <c r="BO695" s="1" t="s">
        <v>75</v>
      </c>
      <c r="BP695" s="1" t="s">
        <v>75</v>
      </c>
      <c r="BQ695" s="21" t="s">
        <v>99</v>
      </c>
      <c r="BR695" s="21" t="s">
        <v>100</v>
      </c>
    </row>
    <row r="696" spans="1:70" ht="20.45" customHeight="1">
      <c r="A696" s="1" t="s">
        <v>3468</v>
      </c>
      <c r="B696" s="1">
        <v>230006</v>
      </c>
      <c r="C696" s="1" t="s">
        <v>71</v>
      </c>
      <c r="D696" s="3">
        <v>44942</v>
      </c>
      <c r="E696" s="4">
        <v>0.54861111111111105</v>
      </c>
      <c r="F696" s="5">
        <v>44927</v>
      </c>
      <c r="G696" s="3">
        <v>44942</v>
      </c>
      <c r="H696" s="4">
        <v>0.63194444444444442</v>
      </c>
      <c r="I696" s="48">
        <f t="shared" si="84"/>
        <v>8.333333333333337E-2</v>
      </c>
      <c r="J696" s="1">
        <v>10</v>
      </c>
      <c r="K696" s="1" t="s">
        <v>2302</v>
      </c>
      <c r="L696" s="1" t="s">
        <v>3464</v>
      </c>
      <c r="M696" s="1" t="s">
        <v>75</v>
      </c>
      <c r="N696" s="1" t="s">
        <v>2172</v>
      </c>
      <c r="O696" s="1" t="s">
        <v>77</v>
      </c>
      <c r="P696" s="1" t="s">
        <v>78</v>
      </c>
      <c r="Q696" s="1" t="s">
        <v>78</v>
      </c>
      <c r="R696" s="1" t="s">
        <v>1898</v>
      </c>
      <c r="S696" s="1" t="s">
        <v>1898</v>
      </c>
      <c r="T696" s="34" t="s">
        <v>72</v>
      </c>
      <c r="U696" s="25" t="s">
        <v>3469</v>
      </c>
      <c r="V696" s="1" t="s">
        <v>1900</v>
      </c>
      <c r="W696" s="1" t="s">
        <v>2307</v>
      </c>
      <c r="X696" s="1" t="s">
        <v>2307</v>
      </c>
      <c r="Y696" s="1" t="s">
        <v>2363</v>
      </c>
      <c r="Z696" s="1" t="s">
        <v>84</v>
      </c>
      <c r="AA696" s="1" t="s">
        <v>72</v>
      </c>
      <c r="AB696" s="1" t="s">
        <v>104</v>
      </c>
      <c r="AC696" s="1" t="s">
        <v>3313</v>
      </c>
      <c r="AD696" s="1" t="s">
        <v>126</v>
      </c>
      <c r="AE696" s="1">
        <v>28</v>
      </c>
      <c r="AF696" s="1" t="s">
        <v>88</v>
      </c>
      <c r="AG696" s="1">
        <v>4.2</v>
      </c>
      <c r="AH696" s="1" t="s">
        <v>954</v>
      </c>
      <c r="AI696" s="1" t="s">
        <v>90</v>
      </c>
      <c r="AJ696" s="1" t="s">
        <v>91</v>
      </c>
      <c r="AK696" s="1" t="s">
        <v>92</v>
      </c>
      <c r="AL696" s="1" t="s">
        <v>72</v>
      </c>
      <c r="AM696" s="1" t="s">
        <v>217</v>
      </c>
      <c r="AN696" s="1">
        <v>2</v>
      </c>
      <c r="AO696" s="1" t="s">
        <v>3466</v>
      </c>
      <c r="AP696" s="1" t="s">
        <v>72</v>
      </c>
      <c r="AQ696" s="1" t="s">
        <v>72</v>
      </c>
      <c r="AR696" s="1" t="s">
        <v>220</v>
      </c>
      <c r="AS696" s="1" t="s">
        <v>72</v>
      </c>
      <c r="AT696" s="1" t="s">
        <v>72</v>
      </c>
      <c r="AU696" s="3">
        <v>44942</v>
      </c>
      <c r="AV696" s="4">
        <v>0.65972222222222221</v>
      </c>
      <c r="AW696" s="4">
        <v>0.75</v>
      </c>
      <c r="AX696" s="49">
        <f t="shared" si="86"/>
        <v>9.027777777777779E-2</v>
      </c>
      <c r="AY696" s="49">
        <f t="shared" si="87"/>
        <v>0.11805555555555558</v>
      </c>
      <c r="AZ696" s="49">
        <f t="shared" si="88"/>
        <v>0.20138888888888895</v>
      </c>
      <c r="BA696" s="1" t="s">
        <v>1623</v>
      </c>
      <c r="BB696" s="1" t="s">
        <v>1623</v>
      </c>
      <c r="BC696" s="1" t="s">
        <v>1675</v>
      </c>
      <c r="BD696" s="1">
        <v>15</v>
      </c>
      <c r="BE696" s="1" t="s">
        <v>2694</v>
      </c>
      <c r="BF696" s="1" t="s">
        <v>75</v>
      </c>
      <c r="BG696" s="1" t="s">
        <v>75</v>
      </c>
      <c r="BH696" s="1" t="s">
        <v>88</v>
      </c>
      <c r="BI696" s="1" t="s">
        <v>96</v>
      </c>
      <c r="BJ696" s="1" t="s">
        <v>72</v>
      </c>
      <c r="BK696" s="1" t="s">
        <v>3439</v>
      </c>
      <c r="BL696" s="1" t="s">
        <v>3470</v>
      </c>
      <c r="BM696" s="1">
        <v>42</v>
      </c>
      <c r="BN696" s="1" t="s">
        <v>75</v>
      </c>
      <c r="BO696" s="1" t="s">
        <v>75</v>
      </c>
      <c r="BP696" s="1" t="s">
        <v>75</v>
      </c>
      <c r="BQ696" s="21" t="s">
        <v>99</v>
      </c>
      <c r="BR696" s="21" t="s">
        <v>100</v>
      </c>
    </row>
    <row r="697" spans="1:70" ht="20.45" customHeight="1">
      <c r="A697" s="1" t="s">
        <v>3471</v>
      </c>
      <c r="B697" s="1">
        <v>230007</v>
      </c>
      <c r="C697" s="1" t="s">
        <v>71</v>
      </c>
      <c r="D697" s="3">
        <v>44942</v>
      </c>
      <c r="E697" s="4">
        <v>0.60555555555555551</v>
      </c>
      <c r="F697" s="5">
        <v>44927</v>
      </c>
      <c r="G697" s="3">
        <v>44942</v>
      </c>
      <c r="H697" s="4">
        <v>0.63194444444444442</v>
      </c>
      <c r="I697" s="48">
        <f t="shared" si="84"/>
        <v>2.6388888888888906E-2</v>
      </c>
      <c r="J697" s="1">
        <v>1</v>
      </c>
      <c r="K697" s="1" t="s">
        <v>2302</v>
      </c>
      <c r="L697" s="1" t="s">
        <v>3472</v>
      </c>
      <c r="M697" s="1" t="s">
        <v>75</v>
      </c>
      <c r="N697" s="1" t="s">
        <v>3473</v>
      </c>
      <c r="O697" s="1" t="s">
        <v>77</v>
      </c>
      <c r="P697" s="1" t="s">
        <v>78</v>
      </c>
      <c r="Q697" s="1" t="s">
        <v>78</v>
      </c>
      <c r="R697" s="8" t="s">
        <v>1898</v>
      </c>
      <c r="S697" s="8" t="s">
        <v>1927</v>
      </c>
      <c r="T697" s="34" t="s">
        <v>72</v>
      </c>
      <c r="U697" s="8" t="s">
        <v>707</v>
      </c>
      <c r="V697" s="1" t="s">
        <v>1900</v>
      </c>
      <c r="W697" s="1" t="s">
        <v>2307</v>
      </c>
      <c r="X697" s="1" t="s">
        <v>2307</v>
      </c>
      <c r="Y697" s="1" t="s">
        <v>3474</v>
      </c>
      <c r="Z697" s="1" t="s">
        <v>152</v>
      </c>
      <c r="AA697" s="1" t="s">
        <v>3475</v>
      </c>
      <c r="AB697" s="1" t="s">
        <v>153</v>
      </c>
      <c r="AC697" s="1" t="s">
        <v>3476</v>
      </c>
      <c r="AD697" s="1" t="s">
        <v>126</v>
      </c>
      <c r="AE697" s="1">
        <v>28</v>
      </c>
      <c r="AF697" s="1" t="s">
        <v>88</v>
      </c>
      <c r="AG697" s="1">
        <v>4.2</v>
      </c>
      <c r="AH697" s="1" t="s">
        <v>2344</v>
      </c>
      <c r="AI697" s="1" t="s">
        <v>105</v>
      </c>
      <c r="AJ697" s="1" t="s">
        <v>91</v>
      </c>
      <c r="AK697" s="1" t="s">
        <v>92</v>
      </c>
      <c r="AL697" s="1" t="s">
        <v>72</v>
      </c>
      <c r="AM697" s="1" t="s">
        <v>72</v>
      </c>
      <c r="AN697" s="1" t="s">
        <v>72</v>
      </c>
      <c r="AO697" s="1" t="s">
        <v>72</v>
      </c>
      <c r="AP697" s="1" t="s">
        <v>72</v>
      </c>
      <c r="AQ697" s="1" t="s">
        <v>72</v>
      </c>
      <c r="AR697" s="50" t="s">
        <v>3477</v>
      </c>
      <c r="AS697" s="1" t="s">
        <v>72</v>
      </c>
      <c r="AT697" s="1" t="s">
        <v>72</v>
      </c>
      <c r="AU697" s="3">
        <v>44942</v>
      </c>
      <c r="AV697" s="4">
        <v>0.68541666666666667</v>
      </c>
      <c r="AW697" s="4">
        <v>0.74791666666666667</v>
      </c>
      <c r="AX697" s="49">
        <f t="shared" si="86"/>
        <v>6.25E-2</v>
      </c>
      <c r="AY697" s="49">
        <f t="shared" si="87"/>
        <v>0.11597222222222225</v>
      </c>
      <c r="AZ697" s="49">
        <f t="shared" si="88"/>
        <v>0.14236111111111116</v>
      </c>
      <c r="BA697" s="1" t="s">
        <v>3478</v>
      </c>
      <c r="BB697" s="1" t="s">
        <v>3478</v>
      </c>
      <c r="BC697" s="1" t="s">
        <v>1794</v>
      </c>
      <c r="BD697" s="1">
        <v>15</v>
      </c>
      <c r="BE697" s="1" t="s">
        <v>2294</v>
      </c>
      <c r="BF697" s="1" t="s">
        <v>75</v>
      </c>
      <c r="BG697" s="1" t="s">
        <v>75</v>
      </c>
      <c r="BH697" s="1" t="s">
        <v>88</v>
      </c>
      <c r="BI697" s="1" t="s">
        <v>79</v>
      </c>
      <c r="BJ697" s="1" t="s">
        <v>707</v>
      </c>
      <c r="BK697" s="1" t="s">
        <v>1768</v>
      </c>
      <c r="BL697" s="1" t="s">
        <v>3479</v>
      </c>
      <c r="BM697" s="1">
        <v>36</v>
      </c>
      <c r="BN697" s="1" t="s">
        <v>72</v>
      </c>
      <c r="BO697" s="1" t="s">
        <v>72</v>
      </c>
      <c r="BP697" s="1" t="s">
        <v>72</v>
      </c>
      <c r="BQ697" s="1" t="s">
        <v>160</v>
      </c>
      <c r="BR697" s="1" t="s">
        <v>707</v>
      </c>
    </row>
    <row r="698" spans="1:70" ht="20.45" customHeight="1">
      <c r="A698" s="1" t="s">
        <v>3480</v>
      </c>
      <c r="B698" s="1">
        <v>230008</v>
      </c>
      <c r="C698" s="1" t="s">
        <v>71</v>
      </c>
      <c r="D698" s="3">
        <v>44943</v>
      </c>
      <c r="E698" s="4">
        <v>0.33194444444444443</v>
      </c>
      <c r="F698" s="5">
        <v>44927</v>
      </c>
      <c r="G698" s="3">
        <v>44943</v>
      </c>
      <c r="H698" s="4">
        <v>0.3923611111111111</v>
      </c>
      <c r="I698" s="48">
        <f t="shared" si="84"/>
        <v>6.0416666666666674E-2</v>
      </c>
      <c r="J698" s="1">
        <v>1</v>
      </c>
      <c r="K698" s="1" t="s">
        <v>1896</v>
      </c>
      <c r="L698" s="1" t="s">
        <v>3481</v>
      </c>
      <c r="M698" s="1" t="s">
        <v>75</v>
      </c>
      <c r="N698" s="1" t="s">
        <v>208</v>
      </c>
      <c r="O698" s="1" t="s">
        <v>77</v>
      </c>
      <c r="P698" s="1" t="s">
        <v>78</v>
      </c>
      <c r="Q698" s="1" t="s">
        <v>78</v>
      </c>
      <c r="R698" s="8" t="s">
        <v>1898</v>
      </c>
      <c r="S698" s="8" t="s">
        <v>1927</v>
      </c>
      <c r="T698" s="34" t="s">
        <v>72</v>
      </c>
      <c r="U698" s="8" t="s">
        <v>707</v>
      </c>
      <c r="V698" s="1" t="s">
        <v>1900</v>
      </c>
      <c r="W698" s="1" t="s">
        <v>83</v>
      </c>
      <c r="X698" s="1" t="s">
        <v>123</v>
      </c>
      <c r="Y698" s="1" t="s">
        <v>83</v>
      </c>
      <c r="Z698" s="1" t="s">
        <v>291</v>
      </c>
      <c r="AA698" s="1" t="s">
        <v>72</v>
      </c>
      <c r="AB698" s="1" t="s">
        <v>292</v>
      </c>
      <c r="AC698" s="1" t="s">
        <v>3296</v>
      </c>
      <c r="AD698" s="1" t="s">
        <v>126</v>
      </c>
      <c r="AE698" s="1">
        <v>60</v>
      </c>
      <c r="AF698" s="1" t="s">
        <v>88</v>
      </c>
      <c r="AG698" s="1">
        <v>3.5</v>
      </c>
      <c r="AH698" s="1" t="s">
        <v>954</v>
      </c>
      <c r="AI698" s="1" t="s">
        <v>90</v>
      </c>
      <c r="AJ698" s="1" t="s">
        <v>91</v>
      </c>
      <c r="AK698" s="1" t="s">
        <v>92</v>
      </c>
      <c r="AL698" s="1" t="s">
        <v>72</v>
      </c>
      <c r="AM698" s="1" t="s">
        <v>72</v>
      </c>
      <c r="AN698" s="1" t="s">
        <v>72</v>
      </c>
      <c r="AO698" s="1" t="s">
        <v>72</v>
      </c>
      <c r="AP698" s="1" t="s">
        <v>72</v>
      </c>
      <c r="AQ698" s="1" t="s">
        <v>72</v>
      </c>
      <c r="AR698" s="1" t="s">
        <v>72</v>
      </c>
      <c r="AS698" s="1" t="s">
        <v>72</v>
      </c>
      <c r="AT698" s="1" t="s">
        <v>72</v>
      </c>
      <c r="AU698" s="3">
        <v>44943</v>
      </c>
      <c r="AV698" s="4">
        <v>0.44444444444444442</v>
      </c>
      <c r="AW698" s="4">
        <v>0.52777777777777779</v>
      </c>
      <c r="AX698" s="49">
        <f t="shared" si="86"/>
        <v>8.333333333333337E-2</v>
      </c>
      <c r="AY698" s="49">
        <f t="shared" si="87"/>
        <v>0.13541666666666669</v>
      </c>
      <c r="AZ698" s="49">
        <f t="shared" si="88"/>
        <v>0.19583333333333336</v>
      </c>
      <c r="BA698" s="1" t="s">
        <v>3482</v>
      </c>
      <c r="BB698" s="1" t="s">
        <v>3482</v>
      </c>
      <c r="BC698" s="1" t="s">
        <v>1794</v>
      </c>
      <c r="BD698" s="1">
        <v>15</v>
      </c>
      <c r="BE698" s="1" t="s">
        <v>2294</v>
      </c>
      <c r="BF698" s="1" t="s">
        <v>75</v>
      </c>
      <c r="BG698" s="1" t="s">
        <v>75</v>
      </c>
      <c r="BH698" s="1" t="s">
        <v>88</v>
      </c>
      <c r="BI698" s="1" t="s">
        <v>79</v>
      </c>
      <c r="BJ698" s="1" t="s">
        <v>72</v>
      </c>
      <c r="BK698" s="1" t="s">
        <v>785</v>
      </c>
      <c r="BL698" s="1" t="s">
        <v>3483</v>
      </c>
      <c r="BM698" s="1">
        <v>21</v>
      </c>
      <c r="BN698" s="1" t="s">
        <v>72</v>
      </c>
      <c r="BO698" s="1" t="s">
        <v>72</v>
      </c>
      <c r="BP698" s="1" t="s">
        <v>72</v>
      </c>
      <c r="BQ698" s="1" t="s">
        <v>160</v>
      </c>
      <c r="BR698" s="1" t="s">
        <v>707</v>
      </c>
    </row>
    <row r="699" spans="1:70" ht="20.45" customHeight="1">
      <c r="A699" s="1" t="s">
        <v>3484</v>
      </c>
      <c r="B699" s="1">
        <v>230009</v>
      </c>
      <c r="C699" s="1" t="s">
        <v>71</v>
      </c>
      <c r="D699" s="3">
        <v>44943</v>
      </c>
      <c r="E699" s="4">
        <v>0.47638888888888886</v>
      </c>
      <c r="F699" s="5">
        <v>44927</v>
      </c>
      <c r="G699" s="3">
        <v>44943</v>
      </c>
      <c r="H699" s="4">
        <v>0.61875000000000002</v>
      </c>
      <c r="I699" s="48">
        <f t="shared" si="84"/>
        <v>0.14236111111111116</v>
      </c>
      <c r="J699" s="1">
        <v>3</v>
      </c>
      <c r="K699" s="1" t="s">
        <v>1896</v>
      </c>
      <c r="L699" s="1" t="s">
        <v>3485</v>
      </c>
      <c r="M699" s="1" t="s">
        <v>75</v>
      </c>
      <c r="N699" s="1" t="s">
        <v>2597</v>
      </c>
      <c r="O699" s="1" t="s">
        <v>77</v>
      </c>
      <c r="P699" s="1" t="s">
        <v>78</v>
      </c>
      <c r="Q699" s="1" t="s">
        <v>78</v>
      </c>
      <c r="R699" s="1" t="s">
        <v>1898</v>
      </c>
      <c r="S699" s="1" t="s">
        <v>1898</v>
      </c>
      <c r="T699" s="34" t="s">
        <v>72</v>
      </c>
      <c r="U699" s="25" t="s">
        <v>3486</v>
      </c>
      <c r="V699" s="1" t="s">
        <v>1900</v>
      </c>
      <c r="W699" s="1" t="s">
        <v>813</v>
      </c>
      <c r="X699" s="1" t="s">
        <v>813</v>
      </c>
      <c r="Y699" s="1" t="s">
        <v>814</v>
      </c>
      <c r="Z699" s="1" t="s">
        <v>84</v>
      </c>
      <c r="AA699" s="1" t="s">
        <v>72</v>
      </c>
      <c r="AB699" s="1" t="s">
        <v>140</v>
      </c>
      <c r="AC699" s="1" t="s">
        <v>181</v>
      </c>
      <c r="AD699" s="1" t="s">
        <v>87</v>
      </c>
      <c r="AE699" s="1">
        <v>44</v>
      </c>
      <c r="AF699" s="1" t="s">
        <v>88</v>
      </c>
      <c r="AG699" s="1">
        <v>5.0999999999999996</v>
      </c>
      <c r="AH699" s="1" t="s">
        <v>299</v>
      </c>
      <c r="AI699" s="1" t="s">
        <v>90</v>
      </c>
      <c r="AJ699" s="1" t="s">
        <v>91</v>
      </c>
      <c r="AK699" s="1" t="s">
        <v>92</v>
      </c>
      <c r="AL699" s="1" t="s">
        <v>72</v>
      </c>
      <c r="AM699" s="1" t="s">
        <v>217</v>
      </c>
      <c r="AN699" s="1">
        <v>2</v>
      </c>
      <c r="AO699" s="25" t="s">
        <v>3145</v>
      </c>
      <c r="AP699" s="1" t="s">
        <v>72</v>
      </c>
      <c r="AQ699" s="1" t="s">
        <v>72</v>
      </c>
      <c r="AR699" s="1" t="s">
        <v>72</v>
      </c>
      <c r="AS699" s="1" t="s">
        <v>72</v>
      </c>
      <c r="AT699" s="1" t="s">
        <v>72</v>
      </c>
      <c r="AU699" s="3">
        <v>44943</v>
      </c>
      <c r="AV699" s="4">
        <v>0.6479166666666667</v>
      </c>
      <c r="AW699" s="4">
        <v>0.75694444444444453</v>
      </c>
      <c r="AX699" s="49">
        <f t="shared" si="86"/>
        <v>0.10902777777777783</v>
      </c>
      <c r="AY699" s="49">
        <f t="shared" si="87"/>
        <v>0.13819444444444451</v>
      </c>
      <c r="AZ699" s="49">
        <f t="shared" si="88"/>
        <v>0.28055555555555567</v>
      </c>
      <c r="BA699" s="1" t="s">
        <v>3487</v>
      </c>
      <c r="BB699" s="1" t="s">
        <v>3487</v>
      </c>
      <c r="BC699" s="1" t="s">
        <v>1675</v>
      </c>
      <c r="BD699" s="1">
        <v>15</v>
      </c>
      <c r="BE699" s="1" t="s">
        <v>3205</v>
      </c>
      <c r="BF699" s="1" t="s">
        <v>75</v>
      </c>
      <c r="BG699" s="1" t="s">
        <v>75</v>
      </c>
      <c r="BH699" s="1" t="s">
        <v>88</v>
      </c>
      <c r="BI699" s="1" t="s">
        <v>96</v>
      </c>
      <c r="BJ699" s="1" t="s">
        <v>72</v>
      </c>
      <c r="BK699" s="1" t="s">
        <v>3429</v>
      </c>
      <c r="BL699" s="1" t="s">
        <v>3488</v>
      </c>
      <c r="BM699" s="1">
        <v>35</v>
      </c>
      <c r="BN699" s="1" t="s">
        <v>75</v>
      </c>
      <c r="BO699" s="1" t="s">
        <v>75</v>
      </c>
      <c r="BP699" s="1" t="s">
        <v>75</v>
      </c>
      <c r="BQ699" s="21" t="s">
        <v>99</v>
      </c>
      <c r="BR699" s="21" t="s">
        <v>100</v>
      </c>
    </row>
    <row r="700" spans="1:70" ht="20.45" customHeight="1">
      <c r="A700" s="1" t="s">
        <v>3489</v>
      </c>
      <c r="B700" s="1">
        <v>230010</v>
      </c>
      <c r="C700" s="1" t="s">
        <v>71</v>
      </c>
      <c r="D700" s="3">
        <v>44943</v>
      </c>
      <c r="E700" s="4">
        <v>0.57499999999999996</v>
      </c>
      <c r="F700" s="5">
        <v>44927</v>
      </c>
      <c r="G700" s="3">
        <v>44943</v>
      </c>
      <c r="H700" s="4">
        <v>0.61944444444444446</v>
      </c>
      <c r="I700" s="48">
        <f t="shared" si="84"/>
        <v>4.4444444444444509E-2</v>
      </c>
      <c r="J700" s="1">
        <v>2</v>
      </c>
      <c r="K700" s="1" t="s">
        <v>1896</v>
      </c>
      <c r="L700" s="1" t="s">
        <v>3490</v>
      </c>
      <c r="M700" s="1" t="s">
        <v>75</v>
      </c>
      <c r="N700" s="1" t="s">
        <v>2597</v>
      </c>
      <c r="O700" s="1" t="s">
        <v>77</v>
      </c>
      <c r="P700" s="1" t="s">
        <v>78</v>
      </c>
      <c r="Q700" s="1" t="s">
        <v>78</v>
      </c>
      <c r="R700" s="1" t="s">
        <v>1898</v>
      </c>
      <c r="S700" s="1" t="s">
        <v>1898</v>
      </c>
      <c r="T700" s="34" t="s">
        <v>72</v>
      </c>
      <c r="U700" s="25" t="s">
        <v>3491</v>
      </c>
      <c r="V700" s="1" t="s">
        <v>1900</v>
      </c>
      <c r="W700" s="1" t="s">
        <v>83</v>
      </c>
      <c r="X700" s="1" t="s">
        <v>123</v>
      </c>
      <c r="Y700" s="1" t="s">
        <v>83</v>
      </c>
      <c r="Z700" s="1" t="s">
        <v>84</v>
      </c>
      <c r="AA700" s="1" t="s">
        <v>72</v>
      </c>
      <c r="AB700" s="1" t="s">
        <v>3492</v>
      </c>
      <c r="AC700" s="1" t="s">
        <v>3493</v>
      </c>
      <c r="AD700" s="1" t="s">
        <v>126</v>
      </c>
      <c r="AE700" s="1">
        <v>60</v>
      </c>
      <c r="AF700" s="1" t="s">
        <v>88</v>
      </c>
      <c r="AG700" s="1">
        <v>4.8</v>
      </c>
      <c r="AH700" s="1" t="s">
        <v>414</v>
      </c>
      <c r="AI700" s="1" t="s">
        <v>90</v>
      </c>
      <c r="AJ700" s="1" t="s">
        <v>91</v>
      </c>
      <c r="AK700" s="1" t="s">
        <v>216</v>
      </c>
      <c r="AL700" s="1" t="s">
        <v>72</v>
      </c>
      <c r="AM700" s="1" t="s">
        <v>254</v>
      </c>
      <c r="AN700" s="1" t="s">
        <v>72</v>
      </c>
      <c r="AO700" s="1" t="s">
        <v>367</v>
      </c>
      <c r="AP700" s="1">
        <v>5</v>
      </c>
      <c r="AQ700" s="1" t="s">
        <v>430</v>
      </c>
      <c r="AR700" s="1" t="s">
        <v>72</v>
      </c>
      <c r="AS700" s="1" t="s">
        <v>72</v>
      </c>
      <c r="AT700" s="1" t="s">
        <v>72</v>
      </c>
      <c r="AU700" s="3">
        <v>44943</v>
      </c>
      <c r="AV700" s="4">
        <v>0.60763888888888895</v>
      </c>
      <c r="AW700" s="4">
        <v>0.72916666666666663</v>
      </c>
      <c r="AX700" s="49">
        <f t="shared" si="86"/>
        <v>0.12152777777777768</v>
      </c>
      <c r="AY700" s="49">
        <f t="shared" si="87"/>
        <v>0.10972222222222217</v>
      </c>
      <c r="AZ700" s="49">
        <f t="shared" si="88"/>
        <v>0.15416666666666667</v>
      </c>
      <c r="BA700" s="1" t="s">
        <v>3494</v>
      </c>
      <c r="BB700" s="1" t="s">
        <v>3494</v>
      </c>
      <c r="BC700" s="1" t="s">
        <v>2260</v>
      </c>
      <c r="BD700" s="1">
        <v>15</v>
      </c>
      <c r="BE700" s="1" t="s">
        <v>1398</v>
      </c>
      <c r="BF700" s="1" t="s">
        <v>75</v>
      </c>
      <c r="BG700" s="1" t="s">
        <v>75</v>
      </c>
      <c r="BH700" s="1" t="s">
        <v>88</v>
      </c>
      <c r="BI700" s="1" t="s">
        <v>96</v>
      </c>
      <c r="BJ700" s="1" t="s">
        <v>72</v>
      </c>
      <c r="BK700" s="1" t="s">
        <v>3429</v>
      </c>
      <c r="BL700" s="1" t="s">
        <v>3495</v>
      </c>
      <c r="BM700" s="1">
        <v>35</v>
      </c>
      <c r="BN700" s="1" t="s">
        <v>75</v>
      </c>
      <c r="BO700" s="1" t="s">
        <v>75</v>
      </c>
      <c r="BP700" s="1" t="s">
        <v>75</v>
      </c>
      <c r="BQ700" s="21" t="s">
        <v>99</v>
      </c>
      <c r="BR700" s="21" t="s">
        <v>100</v>
      </c>
    </row>
    <row r="701" spans="1:70" ht="20.45" customHeight="1">
      <c r="A701" s="1" t="s">
        <v>3496</v>
      </c>
      <c r="B701" s="1">
        <v>230011</v>
      </c>
      <c r="C701" s="1" t="s">
        <v>71</v>
      </c>
      <c r="D701" s="3">
        <v>44945</v>
      </c>
      <c r="E701" s="4">
        <v>0.64583333333333337</v>
      </c>
      <c r="F701" s="5">
        <v>44927</v>
      </c>
      <c r="G701" s="3">
        <v>44215</v>
      </c>
      <c r="H701" s="4">
        <v>0.73541666666666661</v>
      </c>
      <c r="I701" s="48">
        <f t="shared" si="84"/>
        <v>8.9583333333333237E-2</v>
      </c>
      <c r="J701" s="1">
        <v>15</v>
      </c>
      <c r="K701" s="1" t="s">
        <v>2302</v>
      </c>
      <c r="L701" s="1" t="s">
        <v>3497</v>
      </c>
      <c r="M701" s="1" t="s">
        <v>75</v>
      </c>
      <c r="N701" s="1" t="s">
        <v>2597</v>
      </c>
      <c r="O701" s="1" t="s">
        <v>77</v>
      </c>
      <c r="P701" s="1" t="s">
        <v>78</v>
      </c>
      <c r="Q701" s="1" t="s">
        <v>78</v>
      </c>
      <c r="R701" s="1" t="s">
        <v>1898</v>
      </c>
      <c r="S701" s="1" t="s">
        <v>1898</v>
      </c>
      <c r="T701" s="34" t="s">
        <v>72</v>
      </c>
      <c r="U701" s="25" t="s">
        <v>3498</v>
      </c>
      <c r="V701" s="1" t="s">
        <v>1900</v>
      </c>
      <c r="W701" s="1" t="s">
        <v>2307</v>
      </c>
      <c r="X701" s="1" t="s">
        <v>2307</v>
      </c>
      <c r="Y701" s="1" t="s">
        <v>2363</v>
      </c>
      <c r="Z701" s="1" t="s">
        <v>84</v>
      </c>
      <c r="AA701" s="1" t="s">
        <v>72</v>
      </c>
      <c r="AB701" s="1" t="s">
        <v>104</v>
      </c>
      <c r="AC701" s="1" t="s">
        <v>3313</v>
      </c>
      <c r="AD701" s="1" t="s">
        <v>87</v>
      </c>
      <c r="AE701" s="1">
        <v>52</v>
      </c>
      <c r="AF701" s="1" t="s">
        <v>88</v>
      </c>
      <c r="AG701" s="1">
        <v>5.0999999999999996</v>
      </c>
      <c r="AH701" s="1" t="s">
        <v>2344</v>
      </c>
      <c r="AI701" s="1" t="s">
        <v>90</v>
      </c>
      <c r="AJ701" s="1" t="s">
        <v>91</v>
      </c>
      <c r="AK701" s="1" t="s">
        <v>92</v>
      </c>
      <c r="AL701" s="1" t="s">
        <v>72</v>
      </c>
      <c r="AM701" s="1" t="s">
        <v>217</v>
      </c>
      <c r="AN701" s="1">
        <v>2</v>
      </c>
      <c r="AO701" s="1" t="s">
        <v>3175</v>
      </c>
      <c r="AP701" s="1" t="s">
        <v>72</v>
      </c>
      <c r="AQ701" s="1" t="s">
        <v>72</v>
      </c>
      <c r="AR701" s="27" t="s">
        <v>3499</v>
      </c>
      <c r="AS701" s="1" t="s">
        <v>72</v>
      </c>
      <c r="AT701" s="1" t="s">
        <v>72</v>
      </c>
      <c r="AU701" s="3">
        <v>44945</v>
      </c>
      <c r="AV701" s="4">
        <v>0.74791666666666667</v>
      </c>
      <c r="AW701" s="4">
        <v>0.85416666666666663</v>
      </c>
      <c r="AX701" s="49">
        <f t="shared" si="86"/>
        <v>0.10624999999999996</v>
      </c>
      <c r="AY701" s="49">
        <f t="shared" si="87"/>
        <v>0.11875000000000002</v>
      </c>
      <c r="AZ701" s="49">
        <f t="shared" si="88"/>
        <v>0.20833333333333326</v>
      </c>
      <c r="BA701" s="1" t="s">
        <v>3500</v>
      </c>
      <c r="BB701" s="1" t="s">
        <v>3500</v>
      </c>
      <c r="BC701" s="1" t="s">
        <v>1675</v>
      </c>
      <c r="BD701" s="1">
        <v>15</v>
      </c>
      <c r="BE701" s="1" t="s">
        <v>3446</v>
      </c>
      <c r="BF701" s="1" t="s">
        <v>75</v>
      </c>
      <c r="BG701" s="1" t="s">
        <v>75</v>
      </c>
      <c r="BH701" s="1" t="s">
        <v>88</v>
      </c>
      <c r="BI701" s="1" t="s">
        <v>96</v>
      </c>
      <c r="BJ701" s="1" t="s">
        <v>72</v>
      </c>
      <c r="BK701" s="1" t="s">
        <v>3429</v>
      </c>
      <c r="BL701" s="1" t="s">
        <v>3467</v>
      </c>
      <c r="BM701" s="1">
        <v>43</v>
      </c>
      <c r="BN701" s="1" t="s">
        <v>75</v>
      </c>
      <c r="BO701" s="1" t="s">
        <v>75</v>
      </c>
      <c r="BP701" s="1" t="s">
        <v>75</v>
      </c>
      <c r="BQ701" s="21" t="s">
        <v>99</v>
      </c>
      <c r="BR701" s="21" t="s">
        <v>100</v>
      </c>
    </row>
    <row r="702" spans="1:70" ht="20.45" customHeight="1">
      <c r="A702" s="1" t="s">
        <v>3501</v>
      </c>
      <c r="B702" s="1">
        <v>230011</v>
      </c>
      <c r="C702" s="1" t="s">
        <v>71</v>
      </c>
      <c r="D702" s="3">
        <v>44945</v>
      </c>
      <c r="E702" s="4">
        <v>0.64583333333333337</v>
      </c>
      <c r="F702" s="5">
        <v>44927</v>
      </c>
      <c r="G702" s="3">
        <v>44215</v>
      </c>
      <c r="H702" s="4">
        <v>0.73541666666666661</v>
      </c>
      <c r="I702" s="48">
        <f t="shared" si="84"/>
        <v>8.9583333333333237E-2</v>
      </c>
      <c r="J702" s="1">
        <v>15</v>
      </c>
      <c r="K702" s="1" t="s">
        <v>2302</v>
      </c>
      <c r="L702" s="1" t="s">
        <v>3497</v>
      </c>
      <c r="M702" s="1" t="s">
        <v>75</v>
      </c>
      <c r="N702" s="1" t="s">
        <v>2172</v>
      </c>
      <c r="O702" s="1" t="s">
        <v>77</v>
      </c>
      <c r="P702" s="1" t="s">
        <v>78</v>
      </c>
      <c r="Q702" s="1" t="s">
        <v>78</v>
      </c>
      <c r="R702" s="1" t="s">
        <v>1898</v>
      </c>
      <c r="S702" s="1" t="s">
        <v>1898</v>
      </c>
      <c r="T702" s="34" t="s">
        <v>72</v>
      </c>
      <c r="U702" s="25" t="s">
        <v>3502</v>
      </c>
      <c r="V702" s="1" t="s">
        <v>1900</v>
      </c>
      <c r="W702" s="1" t="s">
        <v>2307</v>
      </c>
      <c r="X702" s="1" t="s">
        <v>2307</v>
      </c>
      <c r="Y702" s="1" t="s">
        <v>2363</v>
      </c>
      <c r="Z702" s="1" t="s">
        <v>84</v>
      </c>
      <c r="AA702" s="1" t="s">
        <v>72</v>
      </c>
      <c r="AB702" s="1" t="s">
        <v>104</v>
      </c>
      <c r="AC702" s="1" t="s">
        <v>3313</v>
      </c>
      <c r="AD702" s="1" t="s">
        <v>87</v>
      </c>
      <c r="AE702" s="1">
        <v>52</v>
      </c>
      <c r="AF702" s="1" t="s">
        <v>88</v>
      </c>
      <c r="AG702" s="1">
        <v>5.0999999999999996</v>
      </c>
      <c r="AH702" s="1" t="s">
        <v>2344</v>
      </c>
      <c r="AI702" s="1" t="s">
        <v>90</v>
      </c>
      <c r="AJ702" s="1" t="s">
        <v>91</v>
      </c>
      <c r="AK702" s="1" t="s">
        <v>92</v>
      </c>
      <c r="AL702" s="1" t="s">
        <v>72</v>
      </c>
      <c r="AM702" s="1" t="s">
        <v>217</v>
      </c>
      <c r="AN702" s="1">
        <v>2</v>
      </c>
      <c r="AO702" s="1" t="s">
        <v>3175</v>
      </c>
      <c r="AP702" s="1" t="s">
        <v>72</v>
      </c>
      <c r="AQ702" s="1" t="s">
        <v>72</v>
      </c>
      <c r="AR702" s="27" t="s">
        <v>3499</v>
      </c>
      <c r="AS702" s="1" t="s">
        <v>72</v>
      </c>
      <c r="AT702" s="1" t="s">
        <v>72</v>
      </c>
      <c r="AU702" s="3">
        <v>44945</v>
      </c>
      <c r="AV702" s="4">
        <v>0.74791666666666667</v>
      </c>
      <c r="AW702" s="4">
        <v>0.85416666666666663</v>
      </c>
      <c r="AX702" s="49">
        <f t="shared" si="86"/>
        <v>0.10624999999999996</v>
      </c>
      <c r="AY702" s="49">
        <f t="shared" si="87"/>
        <v>0.11875000000000002</v>
      </c>
      <c r="AZ702" s="49">
        <f t="shared" si="88"/>
        <v>0.20833333333333326</v>
      </c>
      <c r="BA702" s="1" t="s">
        <v>3500</v>
      </c>
      <c r="BB702" s="1" t="s">
        <v>3500</v>
      </c>
      <c r="BC702" s="1" t="s">
        <v>1675</v>
      </c>
      <c r="BD702" s="1">
        <v>15</v>
      </c>
      <c r="BE702" s="1" t="s">
        <v>3446</v>
      </c>
      <c r="BF702" s="1" t="s">
        <v>75</v>
      </c>
      <c r="BG702" s="1" t="s">
        <v>75</v>
      </c>
      <c r="BH702" s="1" t="s">
        <v>88</v>
      </c>
      <c r="BI702" s="1" t="s">
        <v>96</v>
      </c>
      <c r="BJ702" s="1" t="s">
        <v>72</v>
      </c>
      <c r="BK702" s="1" t="s">
        <v>3439</v>
      </c>
      <c r="BL702" s="1" t="s">
        <v>3503</v>
      </c>
      <c r="BM702" s="1">
        <v>32</v>
      </c>
      <c r="BN702" s="1" t="s">
        <v>75</v>
      </c>
      <c r="BO702" s="1" t="s">
        <v>75</v>
      </c>
      <c r="BP702" s="1" t="s">
        <v>75</v>
      </c>
      <c r="BQ702" s="21" t="s">
        <v>99</v>
      </c>
      <c r="BR702" s="21" t="s">
        <v>100</v>
      </c>
    </row>
    <row r="703" spans="1:70" ht="20.45" customHeight="1">
      <c r="A703" s="1" t="s">
        <v>3504</v>
      </c>
      <c r="B703" s="1">
        <v>230012</v>
      </c>
      <c r="C703" s="1" t="s">
        <v>71</v>
      </c>
      <c r="D703" s="3">
        <v>44946</v>
      </c>
      <c r="E703" s="4">
        <v>0.65972222222222221</v>
      </c>
      <c r="F703" s="5">
        <v>44927</v>
      </c>
      <c r="G703" s="3">
        <v>44946</v>
      </c>
      <c r="H703" s="4">
        <v>0.69097222222222221</v>
      </c>
      <c r="I703" s="48">
        <f t="shared" si="84"/>
        <v>3.125E-2</v>
      </c>
      <c r="J703" s="1">
        <v>0</v>
      </c>
      <c r="K703" s="1" t="s">
        <v>2302</v>
      </c>
      <c r="L703" s="1" t="s">
        <v>3505</v>
      </c>
      <c r="M703" s="1" t="s">
        <v>75</v>
      </c>
      <c r="N703" s="1" t="s">
        <v>3473</v>
      </c>
      <c r="O703" s="1" t="s">
        <v>77</v>
      </c>
      <c r="P703" s="1" t="s">
        <v>78</v>
      </c>
      <c r="Q703" s="1" t="s">
        <v>78</v>
      </c>
      <c r="R703" s="1" t="s">
        <v>1898</v>
      </c>
      <c r="S703" s="1" t="s">
        <v>1927</v>
      </c>
      <c r="T703" s="34" t="s">
        <v>72</v>
      </c>
      <c r="U703" s="25" t="s">
        <v>3506</v>
      </c>
      <c r="V703" s="1" t="s">
        <v>1900</v>
      </c>
      <c r="W703" s="1" t="s">
        <v>2307</v>
      </c>
      <c r="X703" s="1" t="s">
        <v>2307</v>
      </c>
      <c r="Y703" s="1" t="s">
        <v>3474</v>
      </c>
      <c r="Z703" s="1" t="s">
        <v>152</v>
      </c>
      <c r="AA703" s="1" t="s">
        <v>3507</v>
      </c>
      <c r="AB703" s="1" t="s">
        <v>153</v>
      </c>
      <c r="AC703" s="1" t="s">
        <v>3476</v>
      </c>
      <c r="AD703" s="1" t="s">
        <v>126</v>
      </c>
      <c r="AE703" s="1">
        <v>57</v>
      </c>
      <c r="AF703" s="1" t="s">
        <v>88</v>
      </c>
      <c r="AG703" s="1">
        <v>3.2</v>
      </c>
      <c r="AH703" s="1" t="s">
        <v>954</v>
      </c>
      <c r="AI703" s="1" t="s">
        <v>105</v>
      </c>
      <c r="AJ703" s="1" t="s">
        <v>91</v>
      </c>
      <c r="AK703" s="1" t="s">
        <v>92</v>
      </c>
      <c r="AL703" s="1" t="s">
        <v>72</v>
      </c>
      <c r="AM703" s="1" t="s">
        <v>72</v>
      </c>
      <c r="AN703" s="1" t="s">
        <v>72</v>
      </c>
      <c r="AO703" s="1" t="s">
        <v>72</v>
      </c>
      <c r="AP703" s="1" t="s">
        <v>72</v>
      </c>
      <c r="AQ703" s="1" t="s">
        <v>72</v>
      </c>
      <c r="AR703" s="1" t="s">
        <v>72</v>
      </c>
      <c r="AS703" s="1" t="s">
        <v>72</v>
      </c>
      <c r="AT703" s="1" t="s">
        <v>72</v>
      </c>
      <c r="AU703" s="3">
        <v>44946</v>
      </c>
      <c r="AV703" s="4">
        <v>0.71180555555555547</v>
      </c>
      <c r="AW703" s="4">
        <v>0.76180555555555562</v>
      </c>
      <c r="AX703" s="49">
        <f t="shared" si="86"/>
        <v>5.0000000000000155E-2</v>
      </c>
      <c r="AY703" s="49">
        <f t="shared" si="87"/>
        <v>7.0833333333333415E-2</v>
      </c>
      <c r="AZ703" s="49">
        <f t="shared" si="88"/>
        <v>0.10208333333333341</v>
      </c>
      <c r="BA703" s="1" t="s">
        <v>3508</v>
      </c>
      <c r="BB703" s="1" t="s">
        <v>3508</v>
      </c>
      <c r="BC703" s="1" t="s">
        <v>1794</v>
      </c>
      <c r="BD703" s="1">
        <v>15</v>
      </c>
      <c r="BE703" s="1" t="s">
        <v>3446</v>
      </c>
      <c r="BF703" s="1" t="s">
        <v>75</v>
      </c>
      <c r="BG703" s="1" t="s">
        <v>75</v>
      </c>
      <c r="BH703" s="1" t="s">
        <v>88</v>
      </c>
      <c r="BI703" s="1" t="s">
        <v>79</v>
      </c>
      <c r="BJ703" s="1" t="s">
        <v>72</v>
      </c>
      <c r="BK703" s="1" t="s">
        <v>3509</v>
      </c>
      <c r="BL703" s="1" t="s">
        <v>3510</v>
      </c>
      <c r="BM703" s="1">
        <v>6</v>
      </c>
      <c r="BN703" s="1" t="s">
        <v>75</v>
      </c>
      <c r="BO703" s="1" t="s">
        <v>75</v>
      </c>
      <c r="BP703" s="1" t="s">
        <v>75</v>
      </c>
      <c r="BQ703" s="1" t="s">
        <v>160</v>
      </c>
      <c r="BR703" s="1" t="s">
        <v>768</v>
      </c>
    </row>
    <row r="704" spans="1:70" ht="20.45" customHeight="1">
      <c r="A704" s="1" t="s">
        <v>3511</v>
      </c>
      <c r="B704" s="1">
        <v>230013</v>
      </c>
      <c r="C704" s="1" t="s">
        <v>71</v>
      </c>
      <c r="D704" s="3">
        <v>44949</v>
      </c>
      <c r="E704" s="4">
        <v>0.73055555555555551</v>
      </c>
      <c r="F704" s="5">
        <v>44927</v>
      </c>
      <c r="G704" s="3">
        <v>44949</v>
      </c>
      <c r="H704" s="4">
        <v>0.75763888888888886</v>
      </c>
      <c r="I704" s="48">
        <f t="shared" si="84"/>
        <v>2.7083333333333348E-2</v>
      </c>
      <c r="J704" s="1">
        <v>4</v>
      </c>
      <c r="K704" s="1" t="s">
        <v>2302</v>
      </c>
      <c r="L704" s="1" t="s">
        <v>3512</v>
      </c>
      <c r="M704" s="1" t="s">
        <v>75</v>
      </c>
      <c r="N704" s="1" t="s">
        <v>2317</v>
      </c>
      <c r="O704" s="1" t="s">
        <v>77</v>
      </c>
      <c r="P704" s="1" t="s">
        <v>78</v>
      </c>
      <c r="Q704" s="1" t="s">
        <v>78</v>
      </c>
      <c r="R704" s="1" t="s">
        <v>1898</v>
      </c>
      <c r="S704" s="1" t="s">
        <v>1898</v>
      </c>
      <c r="T704" s="34" t="s">
        <v>72</v>
      </c>
      <c r="U704" s="25" t="s">
        <v>3513</v>
      </c>
      <c r="V704" s="1" t="s">
        <v>1900</v>
      </c>
      <c r="W704" s="1" t="s">
        <v>2307</v>
      </c>
      <c r="X704" s="1" t="s">
        <v>2307</v>
      </c>
      <c r="Y704" s="1" t="s">
        <v>2308</v>
      </c>
      <c r="Z704" s="1" t="s">
        <v>490</v>
      </c>
      <c r="AA704" s="1" t="s">
        <v>72</v>
      </c>
      <c r="AB704" s="1" t="s">
        <v>491</v>
      </c>
      <c r="AC704" s="1" t="s">
        <v>492</v>
      </c>
      <c r="AD704" s="1" t="s">
        <v>87</v>
      </c>
      <c r="AE704" s="1">
        <v>79</v>
      </c>
      <c r="AF704" s="1" t="s">
        <v>88</v>
      </c>
      <c r="AG704" s="1">
        <v>5.3</v>
      </c>
      <c r="AH704" s="1" t="s">
        <v>2344</v>
      </c>
      <c r="AI704" s="1" t="s">
        <v>90</v>
      </c>
      <c r="AJ704" s="1" t="s">
        <v>91</v>
      </c>
      <c r="AK704" s="1" t="s">
        <v>92</v>
      </c>
      <c r="AL704" s="1" t="s">
        <v>72</v>
      </c>
      <c r="AM704" s="1" t="s">
        <v>244</v>
      </c>
      <c r="AN704" s="1">
        <v>2</v>
      </c>
      <c r="AO704" s="1" t="s">
        <v>2629</v>
      </c>
      <c r="AP704" s="1" t="s">
        <v>72</v>
      </c>
      <c r="AQ704" s="1" t="s">
        <v>72</v>
      </c>
      <c r="AR704" s="1" t="s">
        <v>2327</v>
      </c>
      <c r="AS704" s="1" t="s">
        <v>72</v>
      </c>
      <c r="AT704" s="1" t="s">
        <v>72</v>
      </c>
      <c r="AU704" s="3">
        <v>44949</v>
      </c>
      <c r="AV704" s="4">
        <v>0.77430555555555547</v>
      </c>
      <c r="AW704" s="4">
        <v>0.85277777777777775</v>
      </c>
      <c r="AX704" s="49">
        <f t="shared" si="86"/>
        <v>7.8472222222222276E-2</v>
      </c>
      <c r="AY704" s="49">
        <f t="shared" si="87"/>
        <v>9.5138888888888884E-2</v>
      </c>
      <c r="AZ704" s="49">
        <f t="shared" si="88"/>
        <v>0.12222222222222223</v>
      </c>
      <c r="BA704" s="1" t="s">
        <v>3514</v>
      </c>
      <c r="BB704" s="1" t="s">
        <v>3514</v>
      </c>
      <c r="BC704" s="1" t="s">
        <v>1675</v>
      </c>
      <c r="BD704" s="1">
        <v>15</v>
      </c>
      <c r="BE704" s="1" t="s">
        <v>3370</v>
      </c>
      <c r="BF704" s="1" t="s">
        <v>75</v>
      </c>
      <c r="BG704" s="1" t="s">
        <v>75</v>
      </c>
      <c r="BH704" s="1" t="s">
        <v>88</v>
      </c>
      <c r="BI704" s="1" t="s">
        <v>96</v>
      </c>
      <c r="BJ704" s="1" t="s">
        <v>72</v>
      </c>
      <c r="BK704" s="1" t="s">
        <v>3515</v>
      </c>
      <c r="BL704" s="1" t="s">
        <v>3516</v>
      </c>
      <c r="BM704" s="1">
        <v>21</v>
      </c>
      <c r="BN704" s="1" t="s">
        <v>75</v>
      </c>
      <c r="BO704" s="1" t="s">
        <v>75</v>
      </c>
      <c r="BP704" s="1" t="s">
        <v>75</v>
      </c>
      <c r="BQ704" s="21" t="s">
        <v>99</v>
      </c>
      <c r="BR704" s="21" t="s">
        <v>100</v>
      </c>
    </row>
    <row r="705" spans="1:70" ht="20.45" customHeight="1">
      <c r="A705" s="1" t="s">
        <v>3517</v>
      </c>
      <c r="B705" s="1">
        <v>230014</v>
      </c>
      <c r="C705" s="1" t="s">
        <v>71</v>
      </c>
      <c r="D705" s="3">
        <v>44950</v>
      </c>
      <c r="E705" s="4">
        <v>0.56111111111111112</v>
      </c>
      <c r="F705" s="5">
        <v>44927</v>
      </c>
      <c r="G705" s="3">
        <v>44950</v>
      </c>
      <c r="H705" s="4">
        <v>0.63611111111111118</v>
      </c>
      <c r="I705" s="48">
        <f t="shared" si="84"/>
        <v>7.5000000000000067E-2</v>
      </c>
      <c r="J705" s="1">
        <v>8</v>
      </c>
      <c r="K705" s="1" t="s">
        <v>2302</v>
      </c>
      <c r="L705" s="1" t="s">
        <v>3518</v>
      </c>
      <c r="M705" s="1" t="s">
        <v>75</v>
      </c>
      <c r="N705" s="1" t="s">
        <v>2597</v>
      </c>
      <c r="O705" s="1" t="s">
        <v>77</v>
      </c>
      <c r="P705" s="1" t="s">
        <v>78</v>
      </c>
      <c r="Q705" s="1" t="s">
        <v>78</v>
      </c>
      <c r="R705" s="1" t="s">
        <v>1898</v>
      </c>
      <c r="S705" s="1" t="s">
        <v>1898</v>
      </c>
      <c r="T705" s="34" t="s">
        <v>72</v>
      </c>
      <c r="U705" s="75" t="s">
        <v>72</v>
      </c>
      <c r="V705" s="1" t="s">
        <v>1900</v>
      </c>
      <c r="W705" s="1" t="s">
        <v>2307</v>
      </c>
      <c r="X705" s="1" t="s">
        <v>2307</v>
      </c>
      <c r="Y705" s="1" t="s">
        <v>2363</v>
      </c>
      <c r="Z705" s="1" t="s">
        <v>84</v>
      </c>
      <c r="AA705" s="1" t="s">
        <v>72</v>
      </c>
      <c r="AB705" s="1" t="s">
        <v>140</v>
      </c>
      <c r="AC705" s="1" t="s">
        <v>141</v>
      </c>
      <c r="AD705" s="1" t="s">
        <v>126</v>
      </c>
      <c r="AE705" s="1">
        <v>44</v>
      </c>
      <c r="AF705" s="1" t="s">
        <v>88</v>
      </c>
      <c r="AG705" s="1">
        <v>4.9000000000000004</v>
      </c>
      <c r="AH705" s="1" t="s">
        <v>299</v>
      </c>
      <c r="AI705" s="1" t="s">
        <v>90</v>
      </c>
      <c r="AJ705" s="1" t="s">
        <v>91</v>
      </c>
      <c r="AK705" s="1" t="s">
        <v>92</v>
      </c>
      <c r="AL705" s="1" t="s">
        <v>72</v>
      </c>
      <c r="AM705" s="1" t="s">
        <v>217</v>
      </c>
      <c r="AN705" s="1">
        <v>1</v>
      </c>
      <c r="AO705" s="1" t="s">
        <v>3519</v>
      </c>
      <c r="AP705" s="1" t="s">
        <v>72</v>
      </c>
      <c r="AQ705" s="1" t="s">
        <v>72</v>
      </c>
      <c r="AR705" s="1" t="s">
        <v>220</v>
      </c>
      <c r="AS705" s="1" t="s">
        <v>72</v>
      </c>
      <c r="AT705" s="1" t="s">
        <v>72</v>
      </c>
      <c r="AU705" s="3">
        <v>44950</v>
      </c>
      <c r="AV705" s="4">
        <v>0.66041666666666665</v>
      </c>
      <c r="AW705" s="4">
        <v>0.77777777777777779</v>
      </c>
      <c r="AX705" s="49">
        <f t="shared" si="86"/>
        <v>0.11736111111111114</v>
      </c>
      <c r="AY705" s="49">
        <f t="shared" si="87"/>
        <v>0.14166666666666661</v>
      </c>
      <c r="AZ705" s="49">
        <f t="shared" si="88"/>
        <v>0.21666666666666667</v>
      </c>
      <c r="BA705" s="1" t="s">
        <v>3520</v>
      </c>
      <c r="BB705" s="1" t="s">
        <v>3520</v>
      </c>
      <c r="BC705" s="1" t="s">
        <v>1675</v>
      </c>
      <c r="BD705" s="1">
        <v>15</v>
      </c>
      <c r="BE705" s="1" t="s">
        <v>3370</v>
      </c>
      <c r="BF705" s="1" t="s">
        <v>75</v>
      </c>
      <c r="BG705" s="1" t="s">
        <v>75</v>
      </c>
      <c r="BH705" s="1" t="s">
        <v>88</v>
      </c>
      <c r="BI705" s="1" t="s">
        <v>96</v>
      </c>
      <c r="BJ705" s="1" t="s">
        <v>72</v>
      </c>
      <c r="BK705" s="1" t="s">
        <v>3521</v>
      </c>
      <c r="BL705" s="1" t="s">
        <v>3522</v>
      </c>
      <c r="BM705" s="1">
        <v>29</v>
      </c>
      <c r="BN705" s="1" t="s">
        <v>75</v>
      </c>
      <c r="BO705" s="1" t="s">
        <v>75</v>
      </c>
      <c r="BP705" s="1" t="s">
        <v>75</v>
      </c>
      <c r="BQ705" s="21" t="s">
        <v>99</v>
      </c>
      <c r="BR705" s="21" t="s">
        <v>100</v>
      </c>
    </row>
    <row r="706" spans="1:70" ht="20.45" customHeight="1">
      <c r="A706" s="1" t="s">
        <v>3523</v>
      </c>
      <c r="B706" s="1">
        <v>230014</v>
      </c>
      <c r="C706" s="1" t="s">
        <v>71</v>
      </c>
      <c r="D706" s="3">
        <v>44950</v>
      </c>
      <c r="E706" s="4">
        <v>0.56111111111111112</v>
      </c>
      <c r="F706" s="5">
        <v>44927</v>
      </c>
      <c r="G706" s="3">
        <v>44950</v>
      </c>
      <c r="H706" s="4">
        <v>0.63611111111111118</v>
      </c>
      <c r="I706" s="48">
        <f t="shared" si="84"/>
        <v>7.5000000000000067E-2</v>
      </c>
      <c r="J706" s="1">
        <v>8</v>
      </c>
      <c r="K706" s="1" t="s">
        <v>2302</v>
      </c>
      <c r="L706" s="1" t="s">
        <v>3518</v>
      </c>
      <c r="M706" s="1" t="s">
        <v>75</v>
      </c>
      <c r="N706" s="1" t="s">
        <v>3278</v>
      </c>
      <c r="O706" s="1" t="s">
        <v>77</v>
      </c>
      <c r="P706" s="1" t="s">
        <v>78</v>
      </c>
      <c r="Q706" s="1" t="s">
        <v>78</v>
      </c>
      <c r="R706" s="1" t="s">
        <v>1898</v>
      </c>
      <c r="S706" s="1" t="s">
        <v>1898</v>
      </c>
      <c r="T706" s="34" t="s">
        <v>72</v>
      </c>
      <c r="U706" s="25" t="s">
        <v>3524</v>
      </c>
      <c r="V706" s="1" t="s">
        <v>1900</v>
      </c>
      <c r="W706" s="1" t="s">
        <v>2307</v>
      </c>
      <c r="X706" s="1" t="s">
        <v>2307</v>
      </c>
      <c r="Y706" s="1" t="s">
        <v>2363</v>
      </c>
      <c r="Z706" s="1" t="s">
        <v>84</v>
      </c>
      <c r="AA706" s="1" t="s">
        <v>72</v>
      </c>
      <c r="AB706" s="1" t="s">
        <v>140</v>
      </c>
      <c r="AC706" s="1" t="s">
        <v>141</v>
      </c>
      <c r="AD706" s="1" t="s">
        <v>126</v>
      </c>
      <c r="AE706" s="1">
        <v>44</v>
      </c>
      <c r="AF706" s="1" t="s">
        <v>88</v>
      </c>
      <c r="AG706" s="1">
        <v>4.9000000000000004</v>
      </c>
      <c r="AH706" s="1" t="s">
        <v>299</v>
      </c>
      <c r="AI706" s="1" t="s">
        <v>90</v>
      </c>
      <c r="AJ706" s="1" t="s">
        <v>91</v>
      </c>
      <c r="AK706" s="1" t="s">
        <v>92</v>
      </c>
      <c r="AL706" s="1" t="s">
        <v>72</v>
      </c>
      <c r="AM706" s="1" t="s">
        <v>217</v>
      </c>
      <c r="AN706" s="1">
        <v>1</v>
      </c>
      <c r="AO706" s="1" t="s">
        <v>3519</v>
      </c>
      <c r="AP706" s="1" t="s">
        <v>72</v>
      </c>
      <c r="AQ706" s="1" t="s">
        <v>72</v>
      </c>
      <c r="AR706" s="1" t="s">
        <v>220</v>
      </c>
      <c r="AS706" s="1" t="s">
        <v>72</v>
      </c>
      <c r="AT706" s="1" t="s">
        <v>72</v>
      </c>
      <c r="AU706" s="3">
        <v>44950</v>
      </c>
      <c r="AV706" s="4">
        <v>0.66041666666666665</v>
      </c>
      <c r="AW706" s="4">
        <v>0.77222222222222225</v>
      </c>
      <c r="AX706" s="49">
        <f t="shared" si="86"/>
        <v>0.1118055555555556</v>
      </c>
      <c r="AY706" s="49">
        <f t="shared" si="87"/>
        <v>0.13611111111111107</v>
      </c>
      <c r="AZ706" s="49">
        <f t="shared" si="88"/>
        <v>0.21111111111111114</v>
      </c>
      <c r="BA706" s="1" t="s">
        <v>3520</v>
      </c>
      <c r="BB706" s="1" t="s">
        <v>3520</v>
      </c>
      <c r="BC706" s="1" t="s">
        <v>1675</v>
      </c>
      <c r="BD706" s="1">
        <v>15</v>
      </c>
      <c r="BE706" s="1" t="s">
        <v>3370</v>
      </c>
      <c r="BF706" s="1" t="s">
        <v>75</v>
      </c>
      <c r="BG706" s="1" t="s">
        <v>75</v>
      </c>
      <c r="BH706" s="1" t="s">
        <v>88</v>
      </c>
      <c r="BI706" s="1" t="s">
        <v>96</v>
      </c>
      <c r="BJ706" s="1" t="s">
        <v>72</v>
      </c>
      <c r="BK706" s="1" t="s">
        <v>3515</v>
      </c>
      <c r="BL706" s="1" t="s">
        <v>3525</v>
      </c>
      <c r="BM706" s="1">
        <v>55</v>
      </c>
      <c r="BN706" s="1" t="s">
        <v>75</v>
      </c>
      <c r="BO706" s="1" t="s">
        <v>75</v>
      </c>
      <c r="BP706" s="1" t="s">
        <v>75</v>
      </c>
      <c r="BQ706" s="21" t="s">
        <v>99</v>
      </c>
      <c r="BR706" s="21" t="s">
        <v>100</v>
      </c>
    </row>
    <row r="707" spans="1:70" ht="20.45" customHeight="1">
      <c r="A707" s="1" t="s">
        <v>3526</v>
      </c>
      <c r="B707" s="1">
        <v>230015</v>
      </c>
      <c r="C707" s="1" t="s">
        <v>71</v>
      </c>
      <c r="D707" s="3">
        <v>44951</v>
      </c>
      <c r="E707" s="4">
        <v>0.54305555555555551</v>
      </c>
      <c r="F707" s="5">
        <v>44927</v>
      </c>
      <c r="G707" s="3">
        <v>44951</v>
      </c>
      <c r="H707" s="4">
        <v>0.63611111111111118</v>
      </c>
      <c r="I707" s="48">
        <f t="shared" si="84"/>
        <v>9.3055555555555669E-2</v>
      </c>
      <c r="J707" s="1">
        <v>0</v>
      </c>
      <c r="K707" s="1" t="s">
        <v>2302</v>
      </c>
      <c r="L707" s="1" t="s">
        <v>3527</v>
      </c>
      <c r="M707" s="1" t="s">
        <v>75</v>
      </c>
      <c r="N707" s="1" t="s">
        <v>3473</v>
      </c>
      <c r="O707" s="1" t="s">
        <v>77</v>
      </c>
      <c r="P707" s="1" t="s">
        <v>78</v>
      </c>
      <c r="Q707" s="1" t="s">
        <v>78</v>
      </c>
      <c r="R707" s="21" t="s">
        <v>1898</v>
      </c>
      <c r="S707" s="1" t="s">
        <v>1898</v>
      </c>
      <c r="T707" s="34" t="s">
        <v>72</v>
      </c>
      <c r="U707" s="25" t="s">
        <v>3528</v>
      </c>
      <c r="V707" s="1" t="s">
        <v>1900</v>
      </c>
      <c r="W707" s="1" t="s">
        <v>2307</v>
      </c>
      <c r="X707" s="1" t="s">
        <v>2307</v>
      </c>
      <c r="Y707" s="1" t="s">
        <v>3474</v>
      </c>
      <c r="Z707" s="1" t="s">
        <v>152</v>
      </c>
      <c r="AA707" s="1" t="s">
        <v>3529</v>
      </c>
      <c r="AB707" s="1" t="s">
        <v>153</v>
      </c>
      <c r="AC707" s="1" t="s">
        <v>3530</v>
      </c>
      <c r="AD707" s="1" t="s">
        <v>126</v>
      </c>
      <c r="AE707" s="1">
        <v>72</v>
      </c>
      <c r="AF707" s="1" t="s">
        <v>88</v>
      </c>
      <c r="AG707" s="1">
        <v>3.2</v>
      </c>
      <c r="AH707" s="1" t="s">
        <v>954</v>
      </c>
      <c r="AI707" s="1" t="s">
        <v>105</v>
      </c>
      <c r="AJ707" s="1" t="s">
        <v>91</v>
      </c>
      <c r="AK707" s="1" t="s">
        <v>92</v>
      </c>
      <c r="AL707" s="1" t="s">
        <v>72</v>
      </c>
      <c r="AM707" s="1" t="s">
        <v>72</v>
      </c>
      <c r="AN707" s="1" t="s">
        <v>72</v>
      </c>
      <c r="AO707" s="1" t="s">
        <v>72</v>
      </c>
      <c r="AP707" s="1" t="s">
        <v>72</v>
      </c>
      <c r="AQ707" s="1" t="s">
        <v>72</v>
      </c>
      <c r="AR707" s="1" t="s">
        <v>72</v>
      </c>
      <c r="AS707" s="1" t="s">
        <v>72</v>
      </c>
      <c r="AT707" s="1" t="s">
        <v>72</v>
      </c>
      <c r="AU707" s="3">
        <v>44951</v>
      </c>
      <c r="AV707" s="4">
        <v>0.66666666666666663</v>
      </c>
      <c r="AW707" s="4">
        <v>0.71875</v>
      </c>
      <c r="AX707" s="49">
        <f t="shared" si="86"/>
        <v>5.208333333333337E-2</v>
      </c>
      <c r="AY707" s="49">
        <f t="shared" si="87"/>
        <v>8.2638888888888817E-2</v>
      </c>
      <c r="AZ707" s="49">
        <f t="shared" si="88"/>
        <v>0.17569444444444449</v>
      </c>
      <c r="BA707" s="1" t="s">
        <v>3531</v>
      </c>
      <c r="BB707" s="1" t="s">
        <v>3531</v>
      </c>
      <c r="BC707" s="1" t="s">
        <v>1794</v>
      </c>
      <c r="BD707" s="1">
        <v>15</v>
      </c>
      <c r="BE707" s="1" t="s">
        <v>2294</v>
      </c>
      <c r="BF707" s="1" t="s">
        <v>88</v>
      </c>
      <c r="BG707" s="1" t="s">
        <v>88</v>
      </c>
      <c r="BH707" s="1" t="s">
        <v>88</v>
      </c>
      <c r="BI707" s="1" t="s">
        <v>96</v>
      </c>
      <c r="BJ707" s="1" t="s">
        <v>72</v>
      </c>
      <c r="BK707" s="1" t="s">
        <v>3532</v>
      </c>
      <c r="BL707" s="1" t="s">
        <v>3533</v>
      </c>
      <c r="BM707" s="1">
        <v>31</v>
      </c>
      <c r="BN707" s="1" t="s">
        <v>75</v>
      </c>
      <c r="BO707" s="1" t="s">
        <v>75</v>
      </c>
      <c r="BP707" s="1" t="s">
        <v>75</v>
      </c>
      <c r="BQ707" s="21" t="s">
        <v>99</v>
      </c>
      <c r="BR707" s="21" t="s">
        <v>100</v>
      </c>
    </row>
    <row r="708" spans="1:70" ht="20.45" customHeight="1">
      <c r="A708" s="1" t="s">
        <v>3534</v>
      </c>
      <c r="B708" s="1">
        <v>230016</v>
      </c>
      <c r="C708" s="1" t="s">
        <v>71</v>
      </c>
      <c r="D708" s="3">
        <v>44952</v>
      </c>
      <c r="E708" s="4">
        <v>0.98402777777777772</v>
      </c>
      <c r="F708" s="5">
        <v>44927</v>
      </c>
      <c r="G708" s="3">
        <v>44952</v>
      </c>
      <c r="H708" s="4">
        <v>1.1604166666666667</v>
      </c>
      <c r="I708" s="48">
        <f t="shared" si="84"/>
        <v>0.17638888888888893</v>
      </c>
      <c r="J708" s="1">
        <v>2</v>
      </c>
      <c r="K708" s="1" t="s">
        <v>1896</v>
      </c>
      <c r="L708" s="1" t="s">
        <v>3535</v>
      </c>
      <c r="M708" s="1" t="s">
        <v>75</v>
      </c>
      <c r="N708" s="1" t="s">
        <v>2597</v>
      </c>
      <c r="O708" s="1" t="s">
        <v>77</v>
      </c>
      <c r="P708" s="1" t="s">
        <v>78</v>
      </c>
      <c r="Q708" s="1" t="s">
        <v>78</v>
      </c>
      <c r="R708" s="1" t="s">
        <v>1898</v>
      </c>
      <c r="S708" s="1" t="s">
        <v>1898</v>
      </c>
      <c r="T708" s="34" t="s">
        <v>72</v>
      </c>
      <c r="U708" s="25" t="s">
        <v>3536</v>
      </c>
      <c r="V708" s="1" t="s">
        <v>1900</v>
      </c>
      <c r="W708" s="1" t="s">
        <v>83</v>
      </c>
      <c r="X708" s="1" t="s">
        <v>123</v>
      </c>
      <c r="Y708" s="1" t="s">
        <v>83</v>
      </c>
      <c r="Z708" s="1" t="s">
        <v>84</v>
      </c>
      <c r="AA708" s="1" t="s">
        <v>72</v>
      </c>
      <c r="AB708" s="1" t="s">
        <v>214</v>
      </c>
      <c r="AC708" s="1" t="s">
        <v>3537</v>
      </c>
      <c r="AD708" s="1" t="s">
        <v>126</v>
      </c>
      <c r="AE708" s="1">
        <v>60</v>
      </c>
      <c r="AF708" s="1" t="s">
        <v>88</v>
      </c>
      <c r="AG708" s="1">
        <v>4.2</v>
      </c>
      <c r="AH708" s="1" t="s">
        <v>954</v>
      </c>
      <c r="AI708" s="1" t="s">
        <v>90</v>
      </c>
      <c r="AJ708" s="1" t="s">
        <v>91</v>
      </c>
      <c r="AK708" s="1" t="s">
        <v>92</v>
      </c>
      <c r="AL708" s="1" t="s">
        <v>72</v>
      </c>
      <c r="AM708" s="1" t="s">
        <v>72</v>
      </c>
      <c r="AN708" s="1" t="s">
        <v>72</v>
      </c>
      <c r="AO708" s="1" t="s">
        <v>72</v>
      </c>
      <c r="AP708" s="1" t="s">
        <v>72</v>
      </c>
      <c r="AQ708" s="1" t="s">
        <v>72</v>
      </c>
      <c r="AR708" s="1" t="s">
        <v>72</v>
      </c>
      <c r="AS708" s="1" t="s">
        <v>72</v>
      </c>
      <c r="AT708" s="1" t="s">
        <v>72</v>
      </c>
      <c r="AU708" s="3">
        <v>44952</v>
      </c>
      <c r="AV708" s="4">
        <v>0.40625</v>
      </c>
      <c r="AW708" s="4">
        <v>0.47916666666666669</v>
      </c>
      <c r="AX708" s="49">
        <f t="shared" si="86"/>
        <v>7.2916666666666685E-2</v>
      </c>
      <c r="AY708" s="49">
        <f t="shared" si="87"/>
        <v>-0.68124999999999991</v>
      </c>
      <c r="AZ708" s="49">
        <f t="shared" si="88"/>
        <v>-0.50486111111111098</v>
      </c>
      <c r="BA708" s="1" t="s">
        <v>3538</v>
      </c>
      <c r="BB708" s="1" t="s">
        <v>3538</v>
      </c>
      <c r="BC708" s="1" t="s">
        <v>1675</v>
      </c>
      <c r="BD708" s="1">
        <v>15</v>
      </c>
      <c r="BE708" s="1" t="s">
        <v>95</v>
      </c>
      <c r="BF708" s="1" t="s">
        <v>88</v>
      </c>
      <c r="BG708" s="1" t="s">
        <v>75</v>
      </c>
      <c r="BH708" s="1" t="s">
        <v>88</v>
      </c>
      <c r="BI708" s="1" t="s">
        <v>96</v>
      </c>
      <c r="BJ708" s="1" t="s">
        <v>72</v>
      </c>
      <c r="BK708" s="1" t="s">
        <v>3539</v>
      </c>
      <c r="BL708" s="1" t="s">
        <v>3540</v>
      </c>
      <c r="BM708" s="1">
        <v>14</v>
      </c>
      <c r="BN708" s="1" t="s">
        <v>75</v>
      </c>
      <c r="BO708" s="1" t="s">
        <v>75</v>
      </c>
      <c r="BP708" s="1" t="s">
        <v>75</v>
      </c>
      <c r="BQ708" s="21" t="s">
        <v>99</v>
      </c>
      <c r="BR708" s="21" t="s">
        <v>100</v>
      </c>
    </row>
    <row r="709" spans="1:70" ht="20.45" customHeight="1">
      <c r="A709" s="1" t="s">
        <v>3541</v>
      </c>
      <c r="B709" s="1">
        <v>230016</v>
      </c>
      <c r="C709" s="1" t="s">
        <v>71</v>
      </c>
      <c r="D709" s="3">
        <v>44952</v>
      </c>
      <c r="E709" s="4">
        <v>0.98402777777777772</v>
      </c>
      <c r="F709" s="5">
        <v>44927</v>
      </c>
      <c r="G709" s="3">
        <v>44952</v>
      </c>
      <c r="H709" s="4">
        <v>1.1604166666666667</v>
      </c>
      <c r="I709" s="48">
        <f t="shared" si="84"/>
        <v>0.17638888888888893</v>
      </c>
      <c r="J709" s="1">
        <v>2</v>
      </c>
      <c r="K709" s="1" t="s">
        <v>1896</v>
      </c>
      <c r="L709" s="1" t="s">
        <v>3535</v>
      </c>
      <c r="M709" s="1" t="s">
        <v>75</v>
      </c>
      <c r="N709" s="1" t="s">
        <v>2172</v>
      </c>
      <c r="O709" s="1" t="s">
        <v>77</v>
      </c>
      <c r="P709" s="1" t="s">
        <v>78</v>
      </c>
      <c r="Q709" s="1" t="s">
        <v>78</v>
      </c>
      <c r="R709" s="1" t="s">
        <v>1898</v>
      </c>
      <c r="S709" s="1" t="s">
        <v>1898</v>
      </c>
      <c r="T709" s="34" t="s">
        <v>72</v>
      </c>
      <c r="U709" s="25" t="s">
        <v>3542</v>
      </c>
      <c r="V709" s="1" t="s">
        <v>1900</v>
      </c>
      <c r="W709" s="1" t="s">
        <v>83</v>
      </c>
      <c r="X709" s="1" t="s">
        <v>123</v>
      </c>
      <c r="Y709" s="1" t="s">
        <v>83</v>
      </c>
      <c r="Z709" s="1" t="s">
        <v>84</v>
      </c>
      <c r="AA709" s="1" t="s">
        <v>72</v>
      </c>
      <c r="AB709" s="1" t="s">
        <v>214</v>
      </c>
      <c r="AC709" s="1" t="s">
        <v>3537</v>
      </c>
      <c r="AD709" s="1" t="s">
        <v>126</v>
      </c>
      <c r="AE709" s="1">
        <v>60</v>
      </c>
      <c r="AF709" s="1" t="s">
        <v>88</v>
      </c>
      <c r="AG709" s="1">
        <v>4.2</v>
      </c>
      <c r="AH709" s="1" t="s">
        <v>954</v>
      </c>
      <c r="AI709" s="1" t="s">
        <v>90</v>
      </c>
      <c r="AJ709" s="1" t="s">
        <v>91</v>
      </c>
      <c r="AK709" s="1" t="s">
        <v>92</v>
      </c>
      <c r="AL709" s="1" t="s">
        <v>72</v>
      </c>
      <c r="AM709" s="1" t="s">
        <v>72</v>
      </c>
      <c r="AN709" s="1" t="s">
        <v>72</v>
      </c>
      <c r="AO709" s="1" t="s">
        <v>72</v>
      </c>
      <c r="AP709" s="1" t="s">
        <v>72</v>
      </c>
      <c r="AQ709" s="1" t="s">
        <v>72</v>
      </c>
      <c r="AR709" s="1" t="s">
        <v>72</v>
      </c>
      <c r="AS709" s="1" t="s">
        <v>72</v>
      </c>
      <c r="AT709" s="1" t="s">
        <v>72</v>
      </c>
      <c r="AU709" s="3">
        <v>44952</v>
      </c>
      <c r="AV709" s="4">
        <v>0.40625</v>
      </c>
      <c r="AW709" s="4">
        <v>0.47916666666666669</v>
      </c>
      <c r="AX709" s="49">
        <f t="shared" si="86"/>
        <v>7.2916666666666685E-2</v>
      </c>
      <c r="AY709" s="49">
        <f t="shared" si="87"/>
        <v>-0.68124999999999991</v>
      </c>
      <c r="AZ709" s="49">
        <f t="shared" si="88"/>
        <v>-0.50486111111111098</v>
      </c>
      <c r="BA709" s="1" t="s">
        <v>3538</v>
      </c>
      <c r="BB709" s="1" t="s">
        <v>3538</v>
      </c>
      <c r="BC709" s="1" t="s">
        <v>1675</v>
      </c>
      <c r="BD709" s="1">
        <v>15</v>
      </c>
      <c r="BE709" s="1" t="s">
        <v>95</v>
      </c>
      <c r="BF709" s="1" t="s">
        <v>75</v>
      </c>
      <c r="BG709" s="1" t="s">
        <v>88</v>
      </c>
      <c r="BH709" s="1" t="s">
        <v>88</v>
      </c>
      <c r="BI709" s="1" t="s">
        <v>96</v>
      </c>
      <c r="BJ709" s="1" t="s">
        <v>72</v>
      </c>
      <c r="BK709" s="1" t="s">
        <v>3439</v>
      </c>
      <c r="BL709" s="1" t="s">
        <v>3543</v>
      </c>
      <c r="BM709" s="1">
        <v>30</v>
      </c>
      <c r="BN709" s="1" t="s">
        <v>75</v>
      </c>
      <c r="BO709" s="1" t="s">
        <v>75</v>
      </c>
      <c r="BP709" s="1" t="s">
        <v>75</v>
      </c>
      <c r="BQ709" s="21" t="s">
        <v>99</v>
      </c>
      <c r="BR709" s="21" t="s">
        <v>100</v>
      </c>
    </row>
    <row r="710" spans="1:70" ht="20.45" customHeight="1">
      <c r="A710" s="1" t="s">
        <v>3544</v>
      </c>
      <c r="B710" s="1">
        <v>230017</v>
      </c>
      <c r="C710" s="1" t="s">
        <v>71</v>
      </c>
      <c r="D710" s="3">
        <v>44952</v>
      </c>
      <c r="E710" s="4">
        <v>0.10902777777777778</v>
      </c>
      <c r="F710" s="5">
        <v>44927</v>
      </c>
      <c r="G710" s="3">
        <v>44952</v>
      </c>
      <c r="H710" s="4">
        <v>0.16041666666666668</v>
      </c>
      <c r="I710" s="48">
        <f t="shared" si="84"/>
        <v>5.1388888888888901E-2</v>
      </c>
      <c r="J710" s="1">
        <v>1</v>
      </c>
      <c r="K710" s="1" t="s">
        <v>1896</v>
      </c>
      <c r="L710" s="1" t="s">
        <v>3545</v>
      </c>
      <c r="M710" s="1" t="s">
        <v>75</v>
      </c>
      <c r="N710" s="1" t="s">
        <v>2597</v>
      </c>
      <c r="O710" s="1" t="s">
        <v>77</v>
      </c>
      <c r="P710" s="1" t="s">
        <v>78</v>
      </c>
      <c r="Q710" s="1" t="s">
        <v>78</v>
      </c>
      <c r="R710" s="1" t="s">
        <v>1898</v>
      </c>
      <c r="S710" s="1" t="s">
        <v>1898</v>
      </c>
      <c r="T710" s="34" t="s">
        <v>72</v>
      </c>
      <c r="U710" s="25" t="s">
        <v>3546</v>
      </c>
      <c r="V710" s="1" t="s">
        <v>1900</v>
      </c>
      <c r="W710" s="1" t="s">
        <v>83</v>
      </c>
      <c r="X710" s="1" t="s">
        <v>123</v>
      </c>
      <c r="Y710" s="1" t="s">
        <v>83</v>
      </c>
      <c r="Z710" s="1" t="s">
        <v>84</v>
      </c>
      <c r="AA710" s="1" t="s">
        <v>72</v>
      </c>
      <c r="AB710" s="1" t="s">
        <v>567</v>
      </c>
      <c r="AC710" s="1" t="s">
        <v>832</v>
      </c>
      <c r="AD710" s="1" t="s">
        <v>126</v>
      </c>
      <c r="AE710" s="1">
        <v>85</v>
      </c>
      <c r="AF710" s="1" t="s">
        <v>88</v>
      </c>
      <c r="AG710" s="1">
        <v>4.2</v>
      </c>
      <c r="AH710" s="1" t="s">
        <v>954</v>
      </c>
      <c r="AI710" s="1" t="s">
        <v>90</v>
      </c>
      <c r="AJ710" s="1" t="s">
        <v>91</v>
      </c>
      <c r="AK710" s="1" t="s">
        <v>92</v>
      </c>
      <c r="AL710" s="1" t="s">
        <v>72</v>
      </c>
      <c r="AM710" s="1" t="s">
        <v>72</v>
      </c>
      <c r="AN710" s="1" t="s">
        <v>72</v>
      </c>
      <c r="AO710" s="1" t="s">
        <v>72</v>
      </c>
      <c r="AP710" s="1" t="s">
        <v>72</v>
      </c>
      <c r="AQ710" s="1" t="s">
        <v>72</v>
      </c>
      <c r="AR710" s="1" t="s">
        <v>72</v>
      </c>
      <c r="AS710" s="1" t="s">
        <v>72</v>
      </c>
      <c r="AT710" s="1" t="s">
        <v>72</v>
      </c>
      <c r="AU710" s="3">
        <v>44952</v>
      </c>
      <c r="AV710" s="4">
        <v>0.57291666666666663</v>
      </c>
      <c r="AW710" s="4">
        <v>0.66666666666666663</v>
      </c>
      <c r="AX710" s="49">
        <f t="shared" si="86"/>
        <v>9.375E-2</v>
      </c>
      <c r="AY710" s="49">
        <f t="shared" si="87"/>
        <v>0.50624999999999998</v>
      </c>
      <c r="AZ710" s="49">
        <f t="shared" si="88"/>
        <v>0.5576388888888888</v>
      </c>
      <c r="BA710" s="1" t="s">
        <v>3547</v>
      </c>
      <c r="BB710" s="1" t="s">
        <v>72</v>
      </c>
      <c r="BC710" s="1" t="s">
        <v>1675</v>
      </c>
      <c r="BD710" s="1">
        <v>15</v>
      </c>
      <c r="BE710" s="1" t="s">
        <v>3446</v>
      </c>
      <c r="BF710" s="1" t="s">
        <v>75</v>
      </c>
      <c r="BG710" s="1" t="s">
        <v>88</v>
      </c>
      <c r="BH710" s="1" t="s">
        <v>88</v>
      </c>
      <c r="BI710" s="1" t="s">
        <v>96</v>
      </c>
      <c r="BJ710" s="1" t="s">
        <v>72</v>
      </c>
      <c r="BK710" s="1" t="s">
        <v>3429</v>
      </c>
      <c r="BL710" s="1" t="s">
        <v>3548</v>
      </c>
      <c r="BM710" s="1">
        <v>43</v>
      </c>
      <c r="BN710" s="1" t="s">
        <v>75</v>
      </c>
      <c r="BO710" s="1" t="s">
        <v>75</v>
      </c>
      <c r="BP710" s="1" t="s">
        <v>75</v>
      </c>
      <c r="BQ710" s="21" t="s">
        <v>99</v>
      </c>
      <c r="BR710" s="21" t="s">
        <v>100</v>
      </c>
    </row>
    <row r="711" spans="1:70" ht="20.45" customHeight="1">
      <c r="A711" s="1" t="s">
        <v>3549</v>
      </c>
      <c r="B711" s="1">
        <v>230017</v>
      </c>
      <c r="C711" s="1" t="s">
        <v>71</v>
      </c>
      <c r="D711" s="3">
        <v>44952</v>
      </c>
      <c r="E711" s="4">
        <v>0.10902777777777778</v>
      </c>
      <c r="F711" s="5">
        <v>44927</v>
      </c>
      <c r="G711" s="3">
        <v>44952</v>
      </c>
      <c r="H711" s="4">
        <v>0.16041666666666668</v>
      </c>
      <c r="I711" s="48">
        <f t="shared" si="84"/>
        <v>5.1388888888888901E-2</v>
      </c>
      <c r="J711" s="1">
        <v>1</v>
      </c>
      <c r="K711" s="1" t="s">
        <v>1896</v>
      </c>
      <c r="L711" s="1" t="s">
        <v>3545</v>
      </c>
      <c r="M711" s="1" t="s">
        <v>75</v>
      </c>
      <c r="N711" s="1" t="s">
        <v>2172</v>
      </c>
      <c r="O711" s="1" t="s">
        <v>77</v>
      </c>
      <c r="P711" s="1" t="s">
        <v>78</v>
      </c>
      <c r="Q711" s="1" t="s">
        <v>78</v>
      </c>
      <c r="R711" s="1" t="s">
        <v>1898</v>
      </c>
      <c r="S711" s="1" t="s">
        <v>1898</v>
      </c>
      <c r="T711" s="34" t="s">
        <v>72</v>
      </c>
      <c r="U711" s="25" t="s">
        <v>3550</v>
      </c>
      <c r="V711" s="1" t="s">
        <v>1900</v>
      </c>
      <c r="W711" s="1" t="s">
        <v>83</v>
      </c>
      <c r="X711" s="1" t="s">
        <v>123</v>
      </c>
      <c r="Y711" s="1" t="s">
        <v>83</v>
      </c>
      <c r="Z711" s="1" t="s">
        <v>84</v>
      </c>
      <c r="AA711" s="1" t="s">
        <v>72</v>
      </c>
      <c r="AB711" s="1" t="s">
        <v>567</v>
      </c>
      <c r="AC711" s="1" t="s">
        <v>832</v>
      </c>
      <c r="AD711" s="1" t="s">
        <v>126</v>
      </c>
      <c r="AE711" s="1">
        <v>85</v>
      </c>
      <c r="AF711" s="1" t="s">
        <v>88</v>
      </c>
      <c r="AG711" s="1">
        <v>4.2</v>
      </c>
      <c r="AH711" s="1" t="s">
        <v>954</v>
      </c>
      <c r="AI711" s="1" t="s">
        <v>90</v>
      </c>
      <c r="AJ711" s="1" t="s">
        <v>91</v>
      </c>
      <c r="AK711" s="1" t="s">
        <v>92</v>
      </c>
      <c r="AL711" s="1" t="s">
        <v>72</v>
      </c>
      <c r="AM711" s="1" t="s">
        <v>72</v>
      </c>
      <c r="AN711" s="1" t="s">
        <v>72</v>
      </c>
      <c r="AO711" s="1" t="s">
        <v>72</v>
      </c>
      <c r="AP711" s="1" t="s">
        <v>72</v>
      </c>
      <c r="AQ711" s="1" t="s">
        <v>72</v>
      </c>
      <c r="AR711" s="1" t="s">
        <v>72</v>
      </c>
      <c r="AS711" s="1" t="s">
        <v>72</v>
      </c>
      <c r="AT711" s="1" t="s">
        <v>72</v>
      </c>
      <c r="AU711" s="3">
        <v>44952</v>
      </c>
      <c r="AV711" s="4">
        <v>0.57291666666666663</v>
      </c>
      <c r="AW711" s="4">
        <v>0.66666666666666663</v>
      </c>
      <c r="AX711" s="49">
        <f t="shared" si="86"/>
        <v>9.375E-2</v>
      </c>
      <c r="AY711" s="49">
        <f t="shared" si="87"/>
        <v>0.50624999999999998</v>
      </c>
      <c r="AZ711" s="49">
        <f t="shared" si="88"/>
        <v>0.5576388888888888</v>
      </c>
      <c r="BA711" s="1" t="s">
        <v>3547</v>
      </c>
      <c r="BB711" s="1" t="s">
        <v>3547</v>
      </c>
      <c r="BC711" s="1" t="s">
        <v>1675</v>
      </c>
      <c r="BD711" s="1">
        <v>15</v>
      </c>
      <c r="BE711" s="1" t="s">
        <v>3446</v>
      </c>
      <c r="BF711" s="1" t="s">
        <v>75</v>
      </c>
      <c r="BG711" s="1" t="s">
        <v>88</v>
      </c>
      <c r="BH711" s="1" t="s">
        <v>88</v>
      </c>
      <c r="BI711" s="1" t="s">
        <v>96</v>
      </c>
      <c r="BJ711" s="1" t="s">
        <v>72</v>
      </c>
      <c r="BK711" s="1" t="s">
        <v>3439</v>
      </c>
      <c r="BL711" s="1" t="s">
        <v>3543</v>
      </c>
      <c r="BM711" s="1">
        <v>30</v>
      </c>
      <c r="BN711" s="1" t="s">
        <v>75</v>
      </c>
      <c r="BO711" s="1" t="s">
        <v>75</v>
      </c>
      <c r="BP711" s="1" t="s">
        <v>75</v>
      </c>
      <c r="BQ711" s="21" t="s">
        <v>99</v>
      </c>
      <c r="BR711" s="21" t="s">
        <v>100</v>
      </c>
    </row>
    <row r="712" spans="1:70" ht="20.45" customHeight="1">
      <c r="A712" s="1" t="s">
        <v>3551</v>
      </c>
      <c r="B712" s="1">
        <v>230018</v>
      </c>
      <c r="C712" s="1" t="s">
        <v>71</v>
      </c>
      <c r="D712" s="3">
        <v>44953</v>
      </c>
      <c r="E712" s="4">
        <v>0.71597222222222223</v>
      </c>
      <c r="F712" s="5">
        <v>44927</v>
      </c>
      <c r="G712" s="3">
        <v>44953</v>
      </c>
      <c r="H712" s="4">
        <v>0.72916666666666663</v>
      </c>
      <c r="I712" s="48">
        <f t="shared" si="84"/>
        <v>1.3194444444444398E-2</v>
      </c>
      <c r="J712" s="1">
        <v>1</v>
      </c>
      <c r="K712" s="1" t="s">
        <v>1896</v>
      </c>
      <c r="L712" s="1" t="s">
        <v>3552</v>
      </c>
      <c r="M712" s="1" t="s">
        <v>75</v>
      </c>
      <c r="N712" s="1" t="s">
        <v>2597</v>
      </c>
      <c r="O712" s="1" t="s">
        <v>77</v>
      </c>
      <c r="P712" s="1" t="s">
        <v>78</v>
      </c>
      <c r="Q712" s="1" t="s">
        <v>78</v>
      </c>
      <c r="R712" s="1" t="s">
        <v>1898</v>
      </c>
      <c r="S712" s="1" t="s">
        <v>1898</v>
      </c>
      <c r="T712" s="34" t="s">
        <v>72</v>
      </c>
      <c r="U712" s="25" t="s">
        <v>3553</v>
      </c>
      <c r="V712" s="1" t="s">
        <v>1900</v>
      </c>
      <c r="W712" s="1" t="s">
        <v>83</v>
      </c>
      <c r="X712" s="1" t="s">
        <v>123</v>
      </c>
      <c r="Y712" s="1" t="s">
        <v>83</v>
      </c>
      <c r="Z712" s="1" t="s">
        <v>84</v>
      </c>
      <c r="AA712" s="1" t="s">
        <v>72</v>
      </c>
      <c r="AB712" s="1" t="s">
        <v>104</v>
      </c>
      <c r="AC712" s="1" t="s">
        <v>3554</v>
      </c>
      <c r="AD712" s="1" t="s">
        <v>126</v>
      </c>
      <c r="AE712" s="1">
        <v>80</v>
      </c>
      <c r="AF712" s="1" t="s">
        <v>88</v>
      </c>
      <c r="AG712" s="1">
        <v>4.5</v>
      </c>
      <c r="AH712" s="1" t="s">
        <v>299</v>
      </c>
      <c r="AI712" s="1" t="s">
        <v>90</v>
      </c>
      <c r="AJ712" s="1" t="s">
        <v>91</v>
      </c>
      <c r="AK712" s="1" t="s">
        <v>92</v>
      </c>
      <c r="AL712" s="1" t="s">
        <v>72</v>
      </c>
      <c r="AM712" s="1" t="s">
        <v>72</v>
      </c>
      <c r="AN712" s="1" t="s">
        <v>72</v>
      </c>
      <c r="AO712" s="1" t="s">
        <v>72</v>
      </c>
      <c r="AP712" s="1" t="s">
        <v>72</v>
      </c>
      <c r="AQ712" s="1" t="s">
        <v>72</v>
      </c>
      <c r="AR712" s="1" t="s">
        <v>72</v>
      </c>
      <c r="AS712" s="1" t="s">
        <v>72</v>
      </c>
      <c r="AT712" s="1" t="s">
        <v>72</v>
      </c>
      <c r="AU712" s="3">
        <v>44953</v>
      </c>
      <c r="AV712" s="4">
        <v>0.74513888888888891</v>
      </c>
      <c r="AW712" s="4">
        <v>0.80208333333333337</v>
      </c>
      <c r="AX712" s="49">
        <f t="shared" si="86"/>
        <v>5.6944444444444464E-2</v>
      </c>
      <c r="AY712" s="49">
        <f t="shared" si="87"/>
        <v>7.2916666666666741E-2</v>
      </c>
      <c r="AZ712" s="49">
        <f t="shared" si="88"/>
        <v>8.6111111111111138E-2</v>
      </c>
      <c r="BA712" s="1" t="s">
        <v>3555</v>
      </c>
      <c r="BB712" s="1" t="s">
        <v>3555</v>
      </c>
      <c r="BC712" s="1" t="s">
        <v>1675</v>
      </c>
      <c r="BD712" s="1">
        <v>15</v>
      </c>
      <c r="BE712" s="1" t="s">
        <v>95</v>
      </c>
      <c r="BF712" s="1" t="s">
        <v>75</v>
      </c>
      <c r="BG712" s="1" t="s">
        <v>75</v>
      </c>
      <c r="BH712" s="1" t="s">
        <v>88</v>
      </c>
      <c r="BI712" s="1" t="s">
        <v>96</v>
      </c>
      <c r="BJ712" s="1" t="s">
        <v>72</v>
      </c>
      <c r="BK712" s="1" t="s">
        <v>3429</v>
      </c>
      <c r="BL712" s="1" t="s">
        <v>3556</v>
      </c>
      <c r="BM712" s="1">
        <v>43</v>
      </c>
      <c r="BN712" s="1" t="s">
        <v>75</v>
      </c>
      <c r="BO712" s="1" t="s">
        <v>75</v>
      </c>
      <c r="BP712" s="1" t="s">
        <v>75</v>
      </c>
      <c r="BQ712" s="21" t="s">
        <v>99</v>
      </c>
      <c r="BR712" s="21" t="s">
        <v>100</v>
      </c>
    </row>
    <row r="713" spans="1:70" ht="20.45" customHeight="1">
      <c r="A713" s="1" t="s">
        <v>3557</v>
      </c>
      <c r="B713" s="1">
        <v>230018</v>
      </c>
      <c r="C713" s="1" t="s">
        <v>71</v>
      </c>
      <c r="D713" s="3">
        <v>44953</v>
      </c>
      <c r="E713" s="4">
        <v>0.71597222222222223</v>
      </c>
      <c r="F713" s="5">
        <v>44927</v>
      </c>
      <c r="G713" s="3">
        <v>44953</v>
      </c>
      <c r="H713" s="4">
        <v>0.72916666666666663</v>
      </c>
      <c r="I713" s="48">
        <f t="shared" si="84"/>
        <v>1.3194444444444398E-2</v>
      </c>
      <c r="J713" s="1">
        <v>1</v>
      </c>
      <c r="K713" s="1" t="s">
        <v>1896</v>
      </c>
      <c r="L713" s="1" t="s">
        <v>3552</v>
      </c>
      <c r="M713" s="1" t="s">
        <v>75</v>
      </c>
      <c r="N713" s="1" t="s">
        <v>2172</v>
      </c>
      <c r="O713" s="1" t="s">
        <v>77</v>
      </c>
      <c r="P713" s="1" t="s">
        <v>78</v>
      </c>
      <c r="Q713" s="1" t="s">
        <v>78</v>
      </c>
      <c r="R713" s="1" t="s">
        <v>1898</v>
      </c>
      <c r="S713" s="1" t="s">
        <v>1898</v>
      </c>
      <c r="T713" s="34" t="s">
        <v>72</v>
      </c>
      <c r="U713" s="25" t="s">
        <v>3558</v>
      </c>
      <c r="V713" s="1" t="s">
        <v>1900</v>
      </c>
      <c r="W713" s="1" t="s">
        <v>83</v>
      </c>
      <c r="X713" s="1" t="s">
        <v>123</v>
      </c>
      <c r="Y713" s="1" t="s">
        <v>83</v>
      </c>
      <c r="Z713" s="1" t="s">
        <v>84</v>
      </c>
      <c r="AA713" s="1" t="s">
        <v>72</v>
      </c>
      <c r="AB713" s="1" t="s">
        <v>104</v>
      </c>
      <c r="AC713" s="1" t="s">
        <v>3554</v>
      </c>
      <c r="AD713" s="1" t="s">
        <v>126</v>
      </c>
      <c r="AE713" s="1">
        <v>80</v>
      </c>
      <c r="AF713" s="1" t="s">
        <v>88</v>
      </c>
      <c r="AG713" s="1">
        <v>4.5</v>
      </c>
      <c r="AH713" s="1" t="s">
        <v>299</v>
      </c>
      <c r="AI713" s="1" t="s">
        <v>90</v>
      </c>
      <c r="AJ713" s="1" t="s">
        <v>91</v>
      </c>
      <c r="AK713" s="1" t="s">
        <v>92</v>
      </c>
      <c r="AL713" s="1" t="s">
        <v>72</v>
      </c>
      <c r="AM713" s="1" t="s">
        <v>72</v>
      </c>
      <c r="AN713" s="1" t="s">
        <v>72</v>
      </c>
      <c r="AO713" s="1" t="s">
        <v>72</v>
      </c>
      <c r="AP713" s="1" t="s">
        <v>72</v>
      </c>
      <c r="AQ713" s="1" t="s">
        <v>72</v>
      </c>
      <c r="AR713" s="1" t="s">
        <v>72</v>
      </c>
      <c r="AS713" s="1" t="s">
        <v>72</v>
      </c>
      <c r="AT713" s="1" t="s">
        <v>72</v>
      </c>
      <c r="AU713" s="3">
        <v>44953</v>
      </c>
      <c r="AV713" s="4">
        <v>0.74513888888888891</v>
      </c>
      <c r="AW713" s="4">
        <v>0.80208333333333337</v>
      </c>
      <c r="AX713" s="49">
        <f t="shared" si="86"/>
        <v>5.6944444444444464E-2</v>
      </c>
      <c r="AY713" s="49">
        <f t="shared" si="87"/>
        <v>7.2916666666666741E-2</v>
      </c>
      <c r="AZ713" s="49">
        <f t="shared" si="88"/>
        <v>8.6111111111111138E-2</v>
      </c>
      <c r="BA713" s="1" t="s">
        <v>3555</v>
      </c>
      <c r="BB713" s="1" t="s">
        <v>3555</v>
      </c>
      <c r="BC713" s="1" t="s">
        <v>1675</v>
      </c>
      <c r="BD713" s="1">
        <v>15</v>
      </c>
      <c r="BE713" s="1" t="s">
        <v>95</v>
      </c>
      <c r="BF713" s="1" t="s">
        <v>75</v>
      </c>
      <c r="BG713" s="1" t="s">
        <v>75</v>
      </c>
      <c r="BH713" s="1" t="s">
        <v>88</v>
      </c>
      <c r="BI713" s="1" t="s">
        <v>96</v>
      </c>
      <c r="BJ713" s="1" t="s">
        <v>72</v>
      </c>
      <c r="BK713" s="1" t="s">
        <v>3439</v>
      </c>
      <c r="BL713" s="1" t="s">
        <v>3543</v>
      </c>
      <c r="BM713" s="1">
        <v>30</v>
      </c>
      <c r="BN713" s="1" t="s">
        <v>75</v>
      </c>
      <c r="BO713" s="1" t="s">
        <v>75</v>
      </c>
      <c r="BP713" s="1" t="s">
        <v>75</v>
      </c>
      <c r="BQ713" s="21" t="s">
        <v>99</v>
      </c>
      <c r="BR713" s="21" t="s">
        <v>100</v>
      </c>
    </row>
    <row r="714" spans="1:70" ht="20.45" customHeight="1">
      <c r="A714" s="1" t="s">
        <v>3559</v>
      </c>
      <c r="B714" s="1">
        <v>230019</v>
      </c>
      <c r="C714" s="1" t="s">
        <v>71</v>
      </c>
      <c r="D714" s="3">
        <v>44956</v>
      </c>
      <c r="E714" s="4">
        <v>0.5</v>
      </c>
      <c r="F714" s="5">
        <v>44927</v>
      </c>
      <c r="G714" s="3">
        <v>44956</v>
      </c>
      <c r="H714" s="4">
        <v>0.58472222222222225</v>
      </c>
      <c r="I714" s="48">
        <f t="shared" si="84"/>
        <v>8.4722222222222254E-2</v>
      </c>
      <c r="J714" s="1">
        <v>7</v>
      </c>
      <c r="K714" s="1" t="s">
        <v>2302</v>
      </c>
      <c r="L714" s="1" t="s">
        <v>3560</v>
      </c>
      <c r="M714" s="1" t="s">
        <v>75</v>
      </c>
      <c r="N714" s="1" t="s">
        <v>2597</v>
      </c>
      <c r="O714" s="1" t="s">
        <v>77</v>
      </c>
      <c r="P714" s="1" t="s">
        <v>78</v>
      </c>
      <c r="Q714" s="1" t="s">
        <v>78</v>
      </c>
      <c r="R714" s="1" t="s">
        <v>1898</v>
      </c>
      <c r="S714" s="1" t="s">
        <v>1898</v>
      </c>
      <c r="T714" s="34" t="s">
        <v>72</v>
      </c>
      <c r="U714" s="1" t="s">
        <v>3561</v>
      </c>
      <c r="V714" s="1" t="s">
        <v>1900</v>
      </c>
      <c r="W714" s="1" t="s">
        <v>2307</v>
      </c>
      <c r="X714" s="1" t="s">
        <v>2307</v>
      </c>
      <c r="Y714" s="1" t="s">
        <v>2363</v>
      </c>
      <c r="Z714" s="1" t="s">
        <v>84</v>
      </c>
      <c r="AA714" s="1" t="s">
        <v>72</v>
      </c>
      <c r="AB714" s="1" t="s">
        <v>104</v>
      </c>
      <c r="AC714" s="1" t="s">
        <v>3562</v>
      </c>
      <c r="AD714" s="1" t="s">
        <v>87</v>
      </c>
      <c r="AE714" s="1">
        <v>37</v>
      </c>
      <c r="AF714" s="1" t="s">
        <v>88</v>
      </c>
      <c r="AG714" s="1">
        <v>5.0999999999999996</v>
      </c>
      <c r="AH714" s="1" t="s">
        <v>2344</v>
      </c>
      <c r="AI714" s="1" t="s">
        <v>90</v>
      </c>
      <c r="AJ714" s="1" t="s">
        <v>91</v>
      </c>
      <c r="AK714" s="1" t="s">
        <v>92</v>
      </c>
      <c r="AL714" s="1" t="s">
        <v>72</v>
      </c>
      <c r="AM714" s="1" t="s">
        <v>254</v>
      </c>
      <c r="AN714" s="1">
        <v>3</v>
      </c>
      <c r="AO714" s="1" t="s">
        <v>3563</v>
      </c>
      <c r="AP714" s="1" t="s">
        <v>72</v>
      </c>
      <c r="AQ714" s="1" t="s">
        <v>72</v>
      </c>
      <c r="AR714" s="27" t="s">
        <v>3564</v>
      </c>
      <c r="AS714" s="1" t="s">
        <v>72</v>
      </c>
      <c r="AT714" s="1" t="s">
        <v>72</v>
      </c>
      <c r="AU714" s="3">
        <v>44956</v>
      </c>
      <c r="AV714" s="4">
        <v>0.61111111111111105</v>
      </c>
      <c r="AW714" s="4">
        <v>0.72569444444444453</v>
      </c>
      <c r="AX714" s="49">
        <f t="shared" si="86"/>
        <v>0.11458333333333348</v>
      </c>
      <c r="AY714" s="49">
        <f t="shared" si="87"/>
        <v>0.14097222222222228</v>
      </c>
      <c r="AZ714" s="49">
        <f t="shared" si="88"/>
        <v>0.22569444444444453</v>
      </c>
      <c r="BA714" s="1" t="s">
        <v>3565</v>
      </c>
      <c r="BB714" s="1" t="s">
        <v>3565</v>
      </c>
      <c r="BC714" s="1" t="s">
        <v>1675</v>
      </c>
      <c r="BD714" s="1">
        <v>15</v>
      </c>
      <c r="BE714" s="1" t="s">
        <v>2694</v>
      </c>
      <c r="BF714" s="1" t="s">
        <v>75</v>
      </c>
      <c r="BG714" s="1" t="s">
        <v>88</v>
      </c>
      <c r="BH714" s="1" t="s">
        <v>88</v>
      </c>
      <c r="BI714" s="1" t="s">
        <v>96</v>
      </c>
      <c r="BJ714" s="1" t="s">
        <v>72</v>
      </c>
      <c r="BK714" s="1" t="s">
        <v>3566</v>
      </c>
      <c r="BL714" s="1" t="s">
        <v>3467</v>
      </c>
      <c r="BM714" s="1">
        <v>50</v>
      </c>
      <c r="BN714" s="1" t="s">
        <v>75</v>
      </c>
      <c r="BO714" s="1" t="s">
        <v>75</v>
      </c>
      <c r="BP714" s="1" t="s">
        <v>75</v>
      </c>
      <c r="BQ714" s="21" t="s">
        <v>99</v>
      </c>
      <c r="BR714" s="21" t="s">
        <v>100</v>
      </c>
    </row>
    <row r="715" spans="1:70" ht="20.45" customHeight="1">
      <c r="A715" s="1" t="s">
        <v>3567</v>
      </c>
      <c r="B715" s="1">
        <v>230020</v>
      </c>
      <c r="C715" s="1" t="s">
        <v>71</v>
      </c>
      <c r="D715" s="3">
        <v>44956</v>
      </c>
      <c r="E715" s="4">
        <v>0.58472222222222225</v>
      </c>
      <c r="F715" s="5">
        <v>44927</v>
      </c>
      <c r="G715" s="3">
        <v>44956</v>
      </c>
      <c r="H715" s="4">
        <v>0.65138888888888891</v>
      </c>
      <c r="I715" s="48">
        <f t="shared" si="84"/>
        <v>6.6666666666666652E-2</v>
      </c>
      <c r="J715" s="1">
        <v>0</v>
      </c>
      <c r="K715" s="1" t="s">
        <v>2302</v>
      </c>
      <c r="L715" s="1" t="s">
        <v>3568</v>
      </c>
      <c r="M715" s="1" t="s">
        <v>75</v>
      </c>
      <c r="N715" s="1" t="s">
        <v>3473</v>
      </c>
      <c r="O715" s="1" t="s">
        <v>77</v>
      </c>
      <c r="P715" s="1" t="s">
        <v>78</v>
      </c>
      <c r="Q715" s="1" t="s">
        <v>78</v>
      </c>
      <c r="R715" s="1" t="s">
        <v>1898</v>
      </c>
      <c r="S715" s="1" t="s">
        <v>1898</v>
      </c>
      <c r="T715" s="34" t="s">
        <v>72</v>
      </c>
      <c r="U715" s="1" t="s">
        <v>3569</v>
      </c>
      <c r="V715" s="1" t="s">
        <v>1900</v>
      </c>
      <c r="W715" s="1" t="s">
        <v>2307</v>
      </c>
      <c r="X715" s="1" t="s">
        <v>2307</v>
      </c>
      <c r="Y715" s="1" t="s">
        <v>3474</v>
      </c>
      <c r="Z715" s="1" t="s">
        <v>152</v>
      </c>
      <c r="AA715" s="1" t="s">
        <v>3570</v>
      </c>
      <c r="AB715" s="1" t="s">
        <v>153</v>
      </c>
      <c r="AC715" s="1" t="s">
        <v>3530</v>
      </c>
      <c r="AD715" s="1" t="s">
        <v>126</v>
      </c>
      <c r="AE715" s="1">
        <v>64</v>
      </c>
      <c r="AF715" s="1" t="s">
        <v>88</v>
      </c>
      <c r="AG715" s="1">
        <v>4.3</v>
      </c>
      <c r="AH715" s="1" t="s">
        <v>2344</v>
      </c>
      <c r="AI715" s="1" t="s">
        <v>105</v>
      </c>
      <c r="AJ715" s="1" t="s">
        <v>91</v>
      </c>
      <c r="AK715" s="1" t="s">
        <v>92</v>
      </c>
      <c r="AL715" s="1" t="s">
        <v>72</v>
      </c>
      <c r="AM715" s="1" t="s">
        <v>72</v>
      </c>
      <c r="AN715" s="1" t="s">
        <v>72</v>
      </c>
      <c r="AO715" s="1" t="s">
        <v>72</v>
      </c>
      <c r="AP715" s="1" t="s">
        <v>72</v>
      </c>
      <c r="AQ715" s="1" t="s">
        <v>72</v>
      </c>
      <c r="AR715" s="1" t="s">
        <v>72</v>
      </c>
      <c r="AS715" s="1" t="s">
        <v>72</v>
      </c>
      <c r="AT715" s="1" t="s">
        <v>72</v>
      </c>
      <c r="AU715" s="3">
        <v>44956</v>
      </c>
      <c r="AV715" s="4">
        <v>0.67361111111111116</v>
      </c>
      <c r="AW715" s="4">
        <v>0.73611111111111116</v>
      </c>
      <c r="AX715" s="49">
        <f t="shared" si="86"/>
        <v>6.25E-2</v>
      </c>
      <c r="AY715" s="49">
        <f t="shared" si="87"/>
        <v>8.4722222222222254E-2</v>
      </c>
      <c r="AZ715" s="49">
        <f t="shared" si="88"/>
        <v>0.15138888888888891</v>
      </c>
      <c r="BA715" s="1" t="s">
        <v>3571</v>
      </c>
      <c r="BB715" s="1" t="s">
        <v>3571</v>
      </c>
      <c r="BC715" s="1" t="s">
        <v>1794</v>
      </c>
      <c r="BD715" s="1">
        <v>15</v>
      </c>
      <c r="BE715" s="1" t="s">
        <v>2294</v>
      </c>
      <c r="BF715" s="1" t="s">
        <v>75</v>
      </c>
      <c r="BG715" s="1" t="s">
        <v>75</v>
      </c>
      <c r="BH715" s="1" t="s">
        <v>88</v>
      </c>
      <c r="BI715" s="1" t="s">
        <v>96</v>
      </c>
      <c r="BJ715" s="1" t="s">
        <v>72</v>
      </c>
      <c r="BK715" s="1" t="s">
        <v>3572</v>
      </c>
      <c r="BL715" s="1" t="s">
        <v>3573</v>
      </c>
      <c r="BM715" s="1">
        <v>43</v>
      </c>
      <c r="BN715" s="1" t="s">
        <v>75</v>
      </c>
      <c r="BO715" s="1" t="s">
        <v>75</v>
      </c>
      <c r="BP715" s="1" t="s">
        <v>75</v>
      </c>
      <c r="BQ715" s="21" t="s">
        <v>99</v>
      </c>
      <c r="BR715" s="21" t="s">
        <v>100</v>
      </c>
    </row>
    <row r="716" spans="1:70" ht="20.45" customHeight="1">
      <c r="A716" s="1" t="s">
        <v>3574</v>
      </c>
      <c r="B716" s="1">
        <v>230021</v>
      </c>
      <c r="C716" s="1" t="s">
        <v>71</v>
      </c>
      <c r="D716" s="3">
        <v>44956</v>
      </c>
      <c r="E716" s="4">
        <v>0.6333333333333333</v>
      </c>
      <c r="F716" s="5">
        <v>44927</v>
      </c>
      <c r="G716" s="3">
        <v>44956</v>
      </c>
      <c r="H716" s="4">
        <v>0.68819444444444444</v>
      </c>
      <c r="I716" s="48">
        <f t="shared" si="84"/>
        <v>5.4861111111111138E-2</v>
      </c>
      <c r="J716" s="1">
        <v>4</v>
      </c>
      <c r="K716" s="1" t="s">
        <v>1896</v>
      </c>
      <c r="L716" s="1" t="s">
        <v>3575</v>
      </c>
      <c r="M716" s="1" t="s">
        <v>75</v>
      </c>
      <c r="N716" s="1" t="s">
        <v>2317</v>
      </c>
      <c r="O716" s="1" t="s">
        <v>77</v>
      </c>
      <c r="P716" s="1" t="s">
        <v>78</v>
      </c>
      <c r="Q716" s="1" t="s">
        <v>78</v>
      </c>
      <c r="R716" s="1" t="s">
        <v>1898</v>
      </c>
      <c r="S716" s="8" t="s">
        <v>1927</v>
      </c>
      <c r="T716" s="34" t="s">
        <v>72</v>
      </c>
      <c r="U716" s="8" t="s">
        <v>707</v>
      </c>
      <c r="V716" s="1" t="s">
        <v>1900</v>
      </c>
      <c r="W716" s="1" t="s">
        <v>813</v>
      </c>
      <c r="X716" s="1" t="s">
        <v>813</v>
      </c>
      <c r="Y716" s="1" t="s">
        <v>814</v>
      </c>
      <c r="Z716" s="1" t="s">
        <v>490</v>
      </c>
      <c r="AA716" s="1" t="s">
        <v>72</v>
      </c>
      <c r="AB716" s="1" t="s">
        <v>491</v>
      </c>
      <c r="AC716" s="1" t="s">
        <v>492</v>
      </c>
      <c r="AD716" s="1" t="s">
        <v>126</v>
      </c>
      <c r="AE716" s="1">
        <v>51</v>
      </c>
      <c r="AF716" s="1" t="s">
        <v>88</v>
      </c>
      <c r="AG716" s="1">
        <v>4.8</v>
      </c>
      <c r="AH716" s="1" t="s">
        <v>414</v>
      </c>
      <c r="AI716" s="1" t="s">
        <v>90</v>
      </c>
      <c r="AJ716" s="1" t="s">
        <v>91</v>
      </c>
      <c r="AK716" s="1" t="s">
        <v>92</v>
      </c>
      <c r="AL716" s="1" t="s">
        <v>72</v>
      </c>
      <c r="AM716" s="1" t="s">
        <v>72</v>
      </c>
      <c r="AN716" s="1" t="s">
        <v>72</v>
      </c>
      <c r="AO716" s="1" t="s">
        <v>72</v>
      </c>
      <c r="AP716" s="1" t="s">
        <v>72</v>
      </c>
      <c r="AQ716" s="1" t="s">
        <v>72</v>
      </c>
      <c r="AR716" s="1" t="s">
        <v>72</v>
      </c>
      <c r="AS716" s="1" t="s">
        <v>72</v>
      </c>
      <c r="AT716" s="1" t="s">
        <v>72</v>
      </c>
      <c r="AU716" s="3">
        <v>44956</v>
      </c>
      <c r="AV716" s="4">
        <v>0.7090277777777777</v>
      </c>
      <c r="AW716" s="4">
        <v>0.85416666666666663</v>
      </c>
      <c r="AX716" s="49">
        <f t="shared" si="86"/>
        <v>0.14513888888888893</v>
      </c>
      <c r="AY716" s="49">
        <f t="shared" si="87"/>
        <v>0.16597222222222219</v>
      </c>
      <c r="AZ716" s="49">
        <f t="shared" si="88"/>
        <v>0.22083333333333333</v>
      </c>
      <c r="BA716" s="1" t="s">
        <v>3576</v>
      </c>
      <c r="BB716" s="1" t="s">
        <v>3576</v>
      </c>
      <c r="BC716" s="1" t="s">
        <v>1675</v>
      </c>
      <c r="BD716" s="1">
        <v>15</v>
      </c>
      <c r="BE716" s="1" t="s">
        <v>3370</v>
      </c>
      <c r="BF716" s="1" t="s">
        <v>75</v>
      </c>
      <c r="BG716" s="1" t="s">
        <v>75</v>
      </c>
      <c r="BH716" s="1" t="s">
        <v>88</v>
      </c>
      <c r="BI716" s="1" t="s">
        <v>79</v>
      </c>
      <c r="BJ716" s="1" t="s">
        <v>707</v>
      </c>
      <c r="BK716" s="1" t="s">
        <v>3515</v>
      </c>
      <c r="BL716" s="1" t="s">
        <v>3577</v>
      </c>
      <c r="BM716" s="1">
        <v>64</v>
      </c>
      <c r="BN716" s="1" t="s">
        <v>72</v>
      </c>
      <c r="BO716" s="1" t="s">
        <v>72</v>
      </c>
      <c r="BP716" s="1" t="s">
        <v>72</v>
      </c>
      <c r="BQ716" s="1" t="s">
        <v>160</v>
      </c>
      <c r="BR716" s="1" t="s">
        <v>707</v>
      </c>
    </row>
    <row r="717" spans="1:70" ht="20.45" customHeight="1">
      <c r="A717" s="1" t="s">
        <v>3578</v>
      </c>
      <c r="B717" s="1">
        <v>230022</v>
      </c>
      <c r="C717" s="1" t="s">
        <v>71</v>
      </c>
      <c r="D717" s="3">
        <v>44957</v>
      </c>
      <c r="E717" s="4">
        <v>0.57638888888888895</v>
      </c>
      <c r="F717" s="5">
        <v>44927</v>
      </c>
      <c r="G717" s="3">
        <v>44957</v>
      </c>
      <c r="H717" s="4">
        <v>0.64097222222222217</v>
      </c>
      <c r="I717" s="48">
        <f t="shared" si="84"/>
        <v>6.4583333333333215E-2</v>
      </c>
      <c r="J717" s="1">
        <v>0</v>
      </c>
      <c r="K717" s="1" t="s">
        <v>2302</v>
      </c>
      <c r="L717" s="1" t="s">
        <v>3579</v>
      </c>
      <c r="M717" s="1" t="s">
        <v>75</v>
      </c>
      <c r="N717" s="1" t="s">
        <v>3473</v>
      </c>
      <c r="O717" s="1" t="s">
        <v>77</v>
      </c>
      <c r="P717" s="1" t="s">
        <v>78</v>
      </c>
      <c r="Q717" s="1" t="s">
        <v>78</v>
      </c>
      <c r="R717" s="1" t="s">
        <v>1898</v>
      </c>
      <c r="S717" s="1" t="s">
        <v>1898</v>
      </c>
      <c r="T717" s="34" t="s">
        <v>72</v>
      </c>
      <c r="U717" s="1" t="s">
        <v>3580</v>
      </c>
      <c r="V717" s="1" t="s">
        <v>1900</v>
      </c>
      <c r="W717" s="1" t="s">
        <v>2307</v>
      </c>
      <c r="X717" s="1" t="s">
        <v>2307</v>
      </c>
      <c r="Y717" s="1" t="s">
        <v>3474</v>
      </c>
      <c r="Z717" s="1" t="s">
        <v>152</v>
      </c>
      <c r="AA717" s="1" t="s">
        <v>1370</v>
      </c>
      <c r="AB717" s="1" t="s">
        <v>153</v>
      </c>
      <c r="AC717" s="1" t="s">
        <v>3476</v>
      </c>
      <c r="AD717" s="1" t="s">
        <v>126</v>
      </c>
      <c r="AE717" s="1">
        <v>27</v>
      </c>
      <c r="AF717" s="1" t="s">
        <v>88</v>
      </c>
      <c r="AG717" s="1">
        <v>4.3</v>
      </c>
      <c r="AH717" s="1" t="s">
        <v>2344</v>
      </c>
      <c r="AI717" s="1" t="s">
        <v>105</v>
      </c>
      <c r="AJ717" s="1" t="s">
        <v>91</v>
      </c>
      <c r="AK717" s="1" t="s">
        <v>92</v>
      </c>
      <c r="AL717" s="1" t="s">
        <v>72</v>
      </c>
      <c r="AM717" s="1" t="s">
        <v>72</v>
      </c>
      <c r="AN717" s="1" t="s">
        <v>72</v>
      </c>
      <c r="AO717" s="1" t="s">
        <v>72</v>
      </c>
      <c r="AP717" s="1" t="s">
        <v>72</v>
      </c>
      <c r="AQ717" s="1" t="s">
        <v>72</v>
      </c>
      <c r="AR717" s="50" t="s">
        <v>3581</v>
      </c>
      <c r="AS717" s="1" t="s">
        <v>72</v>
      </c>
      <c r="AT717" s="1" t="s">
        <v>72</v>
      </c>
      <c r="AU717" s="3">
        <v>44957</v>
      </c>
      <c r="AV717" s="4">
        <v>0.65972222222222221</v>
      </c>
      <c r="AW717" s="4">
        <v>0.69305555555555554</v>
      </c>
      <c r="AX717" s="49">
        <f t="shared" si="86"/>
        <v>3.3333333333333326E-2</v>
      </c>
      <c r="AY717" s="49">
        <f t="shared" si="87"/>
        <v>5.208333333333337E-2</v>
      </c>
      <c r="AZ717" s="49">
        <f t="shared" si="88"/>
        <v>0.11666666666666659</v>
      </c>
      <c r="BA717" s="1" t="s">
        <v>3582</v>
      </c>
      <c r="BB717" s="1" t="s">
        <v>3582</v>
      </c>
      <c r="BC717" s="1" t="s">
        <v>1794</v>
      </c>
      <c r="BD717" s="1">
        <v>15</v>
      </c>
      <c r="BE717" s="1" t="s">
        <v>2294</v>
      </c>
      <c r="BF717" s="1" t="s">
        <v>75</v>
      </c>
      <c r="BG717" s="1" t="s">
        <v>75</v>
      </c>
      <c r="BH717" s="1" t="s">
        <v>88</v>
      </c>
      <c r="BI717" s="1" t="s">
        <v>96</v>
      </c>
      <c r="BJ717" s="1" t="s">
        <v>72</v>
      </c>
      <c r="BK717" s="1" t="s">
        <v>3532</v>
      </c>
      <c r="BL717" s="1" t="s">
        <v>3583</v>
      </c>
      <c r="BM717" s="1">
        <v>18</v>
      </c>
      <c r="BN717" s="1" t="s">
        <v>75</v>
      </c>
      <c r="BO717" s="1" t="s">
        <v>75</v>
      </c>
      <c r="BP717" s="1" t="s">
        <v>75</v>
      </c>
      <c r="BQ717" s="21" t="s">
        <v>99</v>
      </c>
      <c r="BR717" s="21" t="s">
        <v>100</v>
      </c>
    </row>
    <row r="718" spans="1:70" ht="20.45" customHeight="1">
      <c r="A718" s="1" t="s">
        <v>3584</v>
      </c>
      <c r="B718" s="1">
        <v>230023</v>
      </c>
      <c r="C718" s="1" t="s">
        <v>71</v>
      </c>
      <c r="D718" s="3">
        <v>44959</v>
      </c>
      <c r="E718" s="4">
        <v>0.5625</v>
      </c>
      <c r="F718" s="5">
        <v>44958</v>
      </c>
      <c r="G718" s="3">
        <v>44959</v>
      </c>
      <c r="H718" s="4">
        <v>0.63124999999999998</v>
      </c>
      <c r="I718" s="48">
        <f t="shared" si="84"/>
        <v>6.8749999999999978E-2</v>
      </c>
      <c r="J718" s="1">
        <v>0</v>
      </c>
      <c r="K718" s="1" t="s">
        <v>2302</v>
      </c>
      <c r="L718" s="1" t="s">
        <v>3585</v>
      </c>
      <c r="M718" s="1" t="s">
        <v>75</v>
      </c>
      <c r="N718" s="1" t="s">
        <v>2317</v>
      </c>
      <c r="O718" s="1" t="s">
        <v>77</v>
      </c>
      <c r="P718" s="1" t="s">
        <v>78</v>
      </c>
      <c r="Q718" s="1" t="s">
        <v>78</v>
      </c>
      <c r="R718" s="1" t="s">
        <v>1898</v>
      </c>
      <c r="S718" s="1" t="s">
        <v>1898</v>
      </c>
      <c r="T718" s="34" t="s">
        <v>72</v>
      </c>
      <c r="U718" s="25" t="s">
        <v>3586</v>
      </c>
      <c r="V718" s="1" t="s">
        <v>1900</v>
      </c>
      <c r="W718" s="1" t="s">
        <v>2307</v>
      </c>
      <c r="X718" s="1" t="s">
        <v>2307</v>
      </c>
      <c r="Y718" s="1" t="s">
        <v>2308</v>
      </c>
      <c r="Z718" s="1" t="s">
        <v>490</v>
      </c>
      <c r="AA718" s="1" t="s">
        <v>72</v>
      </c>
      <c r="AB718" s="1" t="s">
        <v>491</v>
      </c>
      <c r="AC718" s="1" t="s">
        <v>1147</v>
      </c>
      <c r="AD718" s="1" t="s">
        <v>87</v>
      </c>
      <c r="AE718" s="1">
        <v>51</v>
      </c>
      <c r="AF718" s="1" t="s">
        <v>88</v>
      </c>
      <c r="AG718" s="1">
        <v>4.8</v>
      </c>
      <c r="AH718" s="1" t="s">
        <v>414</v>
      </c>
      <c r="AI718" s="1" t="s">
        <v>90</v>
      </c>
      <c r="AJ718" s="1" t="s">
        <v>91</v>
      </c>
      <c r="AK718" s="1" t="s">
        <v>92</v>
      </c>
      <c r="AL718" s="1" t="s">
        <v>72</v>
      </c>
      <c r="AM718" s="1" t="s">
        <v>229</v>
      </c>
      <c r="AN718" s="1">
        <v>1</v>
      </c>
      <c r="AO718" s="21" t="s">
        <v>2635</v>
      </c>
      <c r="AP718" s="1" t="s">
        <v>72</v>
      </c>
      <c r="AQ718" s="1" t="s">
        <v>72</v>
      </c>
      <c r="AR718" s="28" t="s">
        <v>3587</v>
      </c>
      <c r="AS718" s="1" t="s">
        <v>72</v>
      </c>
      <c r="AT718" s="1" t="s">
        <v>72</v>
      </c>
      <c r="AU718" s="3">
        <v>44959</v>
      </c>
      <c r="AV718" s="4">
        <v>0.65625</v>
      </c>
      <c r="AW718" s="4">
        <v>0.75</v>
      </c>
      <c r="AX718" s="49">
        <f t="shared" si="86"/>
        <v>9.375E-2</v>
      </c>
      <c r="AY718" s="49">
        <f t="shared" si="87"/>
        <v>0.11875000000000002</v>
      </c>
      <c r="AZ718" s="49">
        <f t="shared" si="88"/>
        <v>0.1875</v>
      </c>
      <c r="BA718" s="1" t="s">
        <v>3588</v>
      </c>
      <c r="BB718" s="1" t="s">
        <v>3588</v>
      </c>
      <c r="BC718" s="1" t="s">
        <v>1675</v>
      </c>
      <c r="BD718" s="1">
        <v>15</v>
      </c>
      <c r="BE718" s="1" t="s">
        <v>3370</v>
      </c>
      <c r="BF718" s="1" t="s">
        <v>75</v>
      </c>
      <c r="BG718" s="1" t="s">
        <v>75</v>
      </c>
      <c r="BH718" s="1" t="s">
        <v>88</v>
      </c>
      <c r="BI718" s="1" t="s">
        <v>96</v>
      </c>
      <c r="BJ718" s="1" t="s">
        <v>72</v>
      </c>
      <c r="BK718" s="1" t="s">
        <v>3515</v>
      </c>
      <c r="BL718" s="1" t="s">
        <v>3516</v>
      </c>
      <c r="BM718" s="1">
        <v>29</v>
      </c>
      <c r="BN718" s="1" t="s">
        <v>75</v>
      </c>
      <c r="BO718" s="1" t="s">
        <v>75</v>
      </c>
      <c r="BP718" s="1" t="s">
        <v>75</v>
      </c>
      <c r="BQ718" s="21" t="s">
        <v>99</v>
      </c>
      <c r="BR718" s="21" t="s">
        <v>100</v>
      </c>
    </row>
    <row r="719" spans="1:70" ht="20.45" customHeight="1">
      <c r="A719" s="1" t="s">
        <v>3589</v>
      </c>
      <c r="B719" s="1">
        <v>230024</v>
      </c>
      <c r="C719" s="1" t="s">
        <v>71</v>
      </c>
      <c r="D719" s="3">
        <v>44960</v>
      </c>
      <c r="E719" s="4">
        <v>0.52638888888888891</v>
      </c>
      <c r="F719" s="5">
        <v>44958</v>
      </c>
      <c r="G719" s="3">
        <v>44960</v>
      </c>
      <c r="H719" s="4">
        <v>0.57638888888888895</v>
      </c>
      <c r="I719" s="48">
        <f t="shared" si="84"/>
        <v>5.0000000000000044E-2</v>
      </c>
      <c r="J719" s="1">
        <v>4</v>
      </c>
      <c r="K719" s="1" t="s">
        <v>1896</v>
      </c>
      <c r="L719" s="1" t="s">
        <v>3590</v>
      </c>
      <c r="M719" s="1" t="s">
        <v>75</v>
      </c>
      <c r="N719" s="1" t="s">
        <v>2597</v>
      </c>
      <c r="O719" s="1" t="s">
        <v>77</v>
      </c>
      <c r="P719" s="1" t="s">
        <v>78</v>
      </c>
      <c r="Q719" s="1" t="s">
        <v>78</v>
      </c>
      <c r="R719" s="1" t="s">
        <v>1898</v>
      </c>
      <c r="S719" s="1" t="s">
        <v>1898</v>
      </c>
      <c r="T719" s="34" t="s">
        <v>72</v>
      </c>
      <c r="U719" s="25" t="s">
        <v>3591</v>
      </c>
      <c r="V719" s="1" t="s">
        <v>1900</v>
      </c>
      <c r="W719" s="1" t="s">
        <v>813</v>
      </c>
      <c r="X719" s="1" t="s">
        <v>813</v>
      </c>
      <c r="Y719" s="1" t="s">
        <v>814</v>
      </c>
      <c r="Z719" s="1" t="s">
        <v>84</v>
      </c>
      <c r="AA719" s="1" t="s">
        <v>72</v>
      </c>
      <c r="AB719" s="1" t="s">
        <v>3492</v>
      </c>
      <c r="AC719" s="1" t="s">
        <v>3592</v>
      </c>
      <c r="AD719" s="1" t="s">
        <v>87</v>
      </c>
      <c r="AE719" s="1">
        <v>55</v>
      </c>
      <c r="AF719" s="1" t="s">
        <v>88</v>
      </c>
      <c r="AG719" s="1">
        <v>5.0999999999999996</v>
      </c>
      <c r="AH719" s="1" t="s">
        <v>2344</v>
      </c>
      <c r="AI719" s="1" t="s">
        <v>90</v>
      </c>
      <c r="AJ719" s="1" t="s">
        <v>91</v>
      </c>
      <c r="AK719" s="1" t="s">
        <v>92</v>
      </c>
      <c r="AL719" s="1" t="s">
        <v>72</v>
      </c>
      <c r="AM719" s="1" t="s">
        <v>217</v>
      </c>
      <c r="AN719" s="1">
        <v>2</v>
      </c>
      <c r="AO719" s="25" t="s">
        <v>2254</v>
      </c>
      <c r="AP719" s="1" t="s">
        <v>72</v>
      </c>
      <c r="AQ719" s="1" t="s">
        <v>72</v>
      </c>
      <c r="AR719" s="1" t="s">
        <v>72</v>
      </c>
      <c r="AS719" s="1" t="s">
        <v>72</v>
      </c>
      <c r="AT719" s="1" t="s">
        <v>72</v>
      </c>
      <c r="AU719" s="3">
        <v>44960</v>
      </c>
      <c r="AV719" s="4">
        <v>0.60069444444444442</v>
      </c>
      <c r="AW719" s="4">
        <v>0.69791666666666663</v>
      </c>
      <c r="AX719" s="49">
        <f t="shared" si="86"/>
        <v>9.722222222222221E-2</v>
      </c>
      <c r="AY719" s="49">
        <f t="shared" si="87"/>
        <v>0.12152777777777768</v>
      </c>
      <c r="AZ719" s="49">
        <f t="shared" si="88"/>
        <v>0.17152777777777772</v>
      </c>
      <c r="BA719" s="1" t="s">
        <v>3593</v>
      </c>
      <c r="BB719" s="1" t="s">
        <v>3593</v>
      </c>
      <c r="BC719" s="1" t="s">
        <v>1675</v>
      </c>
      <c r="BD719" s="1">
        <v>4</v>
      </c>
      <c r="BE719" s="1" t="s">
        <v>3594</v>
      </c>
      <c r="BF719" s="1" t="s">
        <v>75</v>
      </c>
      <c r="BG719" s="1" t="s">
        <v>88</v>
      </c>
      <c r="BH719" s="1" t="s">
        <v>88</v>
      </c>
      <c r="BI719" s="1" t="s">
        <v>96</v>
      </c>
      <c r="BJ719" s="1" t="s">
        <v>72</v>
      </c>
      <c r="BK719" s="1" t="s">
        <v>3595</v>
      </c>
      <c r="BL719" s="1" t="s">
        <v>3596</v>
      </c>
      <c r="BM719" s="1">
        <v>11</v>
      </c>
      <c r="BN719" s="1" t="s">
        <v>75</v>
      </c>
      <c r="BO719" s="1" t="s">
        <v>75</v>
      </c>
      <c r="BP719" s="1" t="s">
        <v>75</v>
      </c>
      <c r="BQ719" s="21" t="s">
        <v>99</v>
      </c>
      <c r="BR719" s="21" t="s">
        <v>100</v>
      </c>
    </row>
    <row r="720" spans="1:70" ht="20.45" customHeight="1">
      <c r="A720" s="1" t="s">
        <v>3597</v>
      </c>
      <c r="B720" s="1">
        <v>230025</v>
      </c>
      <c r="C720" s="1" t="s">
        <v>71</v>
      </c>
      <c r="D720" s="3">
        <v>44960</v>
      </c>
      <c r="E720" s="4">
        <v>0.60416666666666663</v>
      </c>
      <c r="F720" s="5">
        <v>44958</v>
      </c>
      <c r="G720" s="3">
        <v>44960</v>
      </c>
      <c r="H720" s="4">
        <v>0.68680555555555556</v>
      </c>
      <c r="I720" s="48">
        <f t="shared" si="84"/>
        <v>8.2638888888888928E-2</v>
      </c>
      <c r="J720" s="1">
        <v>20</v>
      </c>
      <c r="K720" s="1" t="s">
        <v>2302</v>
      </c>
      <c r="L720" s="1" t="s">
        <v>3598</v>
      </c>
      <c r="M720" s="1" t="s">
        <v>75</v>
      </c>
      <c r="N720" s="1" t="s">
        <v>2597</v>
      </c>
      <c r="O720" s="1" t="s">
        <v>77</v>
      </c>
      <c r="P720" s="1" t="s">
        <v>78</v>
      </c>
      <c r="Q720" s="1" t="s">
        <v>78</v>
      </c>
      <c r="R720" s="1" t="s">
        <v>1898</v>
      </c>
      <c r="S720" s="1" t="s">
        <v>1898</v>
      </c>
      <c r="T720" s="34" t="s">
        <v>72</v>
      </c>
      <c r="U720" s="25" t="s">
        <v>1958</v>
      </c>
      <c r="V720" s="1" t="s">
        <v>1900</v>
      </c>
      <c r="W720" s="1" t="s">
        <v>2307</v>
      </c>
      <c r="X720" s="1" t="s">
        <v>2307</v>
      </c>
      <c r="Y720" s="1" t="s">
        <v>2363</v>
      </c>
      <c r="Z720" s="1" t="s">
        <v>84</v>
      </c>
      <c r="AA720" s="1" t="s">
        <v>72</v>
      </c>
      <c r="AB720" s="1" t="s">
        <v>140</v>
      </c>
      <c r="AC720" s="1" t="s">
        <v>141</v>
      </c>
      <c r="AD720" s="1" t="s">
        <v>87</v>
      </c>
      <c r="AE720" s="1">
        <v>59</v>
      </c>
      <c r="AF720" s="1" t="s">
        <v>88</v>
      </c>
      <c r="AG720" s="1">
        <v>4.5999999999999996</v>
      </c>
      <c r="AH720" s="1" t="s">
        <v>414</v>
      </c>
      <c r="AI720" s="1" t="s">
        <v>90</v>
      </c>
      <c r="AJ720" s="1" t="s">
        <v>91</v>
      </c>
      <c r="AK720" s="1" t="s">
        <v>92</v>
      </c>
      <c r="AL720" s="1" t="s">
        <v>72</v>
      </c>
      <c r="AM720" s="1" t="s">
        <v>217</v>
      </c>
      <c r="AN720" s="1">
        <v>2</v>
      </c>
      <c r="AO720" s="1" t="s">
        <v>3599</v>
      </c>
      <c r="AP720" s="1" t="s">
        <v>72</v>
      </c>
      <c r="AQ720" s="1" t="s">
        <v>72</v>
      </c>
      <c r="AR720" s="1" t="s">
        <v>220</v>
      </c>
      <c r="AS720" s="1" t="s">
        <v>72</v>
      </c>
      <c r="AT720" s="1" t="s">
        <v>72</v>
      </c>
      <c r="AU720" s="3">
        <v>44960</v>
      </c>
      <c r="AV720" s="4">
        <v>0.70277777777777783</v>
      </c>
      <c r="AW720" s="4">
        <v>0.78819444444444453</v>
      </c>
      <c r="AX720" s="49">
        <f t="shared" si="86"/>
        <v>8.5416666666666696E-2</v>
      </c>
      <c r="AY720" s="49">
        <f t="shared" si="87"/>
        <v>0.10138888888888897</v>
      </c>
      <c r="AZ720" s="49">
        <f t="shared" si="88"/>
        <v>0.1840277777777779</v>
      </c>
      <c r="BA720" s="1" t="s">
        <v>3600</v>
      </c>
      <c r="BB720" s="1" t="s">
        <v>3600</v>
      </c>
      <c r="BC720" s="1" t="s">
        <v>1675</v>
      </c>
      <c r="BD720" s="1">
        <v>4</v>
      </c>
      <c r="BE720" s="1" t="s">
        <v>95</v>
      </c>
      <c r="BF720" s="1" t="s">
        <v>75</v>
      </c>
      <c r="BG720" s="1" t="s">
        <v>88</v>
      </c>
      <c r="BH720" s="1" t="s">
        <v>88</v>
      </c>
      <c r="BI720" s="1" t="s">
        <v>96</v>
      </c>
      <c r="BJ720" s="1" t="s">
        <v>72</v>
      </c>
      <c r="BK720" s="1" t="s">
        <v>3429</v>
      </c>
      <c r="BL720" s="1" t="s">
        <v>3601</v>
      </c>
      <c r="BM720" s="1">
        <v>28</v>
      </c>
      <c r="BN720" s="1" t="s">
        <v>75</v>
      </c>
      <c r="BO720" s="1" t="s">
        <v>75</v>
      </c>
      <c r="BP720" s="1" t="s">
        <v>75</v>
      </c>
      <c r="BQ720" s="21" t="s">
        <v>99</v>
      </c>
      <c r="BR720" s="21" t="s">
        <v>100</v>
      </c>
    </row>
    <row r="721" spans="1:70" ht="20.45" customHeight="1">
      <c r="A721" s="1">
        <v>230026</v>
      </c>
      <c r="B721" s="1">
        <v>230026</v>
      </c>
      <c r="C721" s="1" t="s">
        <v>71</v>
      </c>
      <c r="D721" s="3">
        <v>44960</v>
      </c>
      <c r="E721" s="4">
        <v>0.53125</v>
      </c>
      <c r="F721" s="5">
        <v>44958</v>
      </c>
      <c r="G721" s="3">
        <v>44960</v>
      </c>
      <c r="H721" s="4">
        <v>0.82708333333333339</v>
      </c>
      <c r="I721" s="48">
        <f t="shared" si="84"/>
        <v>0.29583333333333339</v>
      </c>
      <c r="J721" s="1">
        <v>1</v>
      </c>
      <c r="K721" s="1" t="s">
        <v>1896</v>
      </c>
      <c r="L721" s="1" t="s">
        <v>3602</v>
      </c>
      <c r="M721" s="1" t="s">
        <v>75</v>
      </c>
      <c r="N721" s="1" t="s">
        <v>170</v>
      </c>
      <c r="O721" s="1" t="s">
        <v>473</v>
      </c>
      <c r="P721" s="8" t="s">
        <v>172</v>
      </c>
      <c r="Q721" s="1" t="s">
        <v>78</v>
      </c>
      <c r="R721" s="8" t="s">
        <v>1927</v>
      </c>
      <c r="S721" s="8" t="s">
        <v>1927</v>
      </c>
      <c r="T721" s="1" t="s">
        <v>3603</v>
      </c>
      <c r="U721" s="75" t="s">
        <v>72</v>
      </c>
      <c r="V721" s="1" t="s">
        <v>80</v>
      </c>
      <c r="W721" s="1" t="s">
        <v>1867</v>
      </c>
      <c r="X721" s="1" t="s">
        <v>1868</v>
      </c>
      <c r="Y721" s="1" t="s">
        <v>2143</v>
      </c>
      <c r="Z721" s="1" t="s">
        <v>84</v>
      </c>
      <c r="AA721" s="1" t="s">
        <v>72</v>
      </c>
      <c r="AB721" s="1" t="s">
        <v>140</v>
      </c>
      <c r="AC721" s="1" t="s">
        <v>141</v>
      </c>
      <c r="AD721" s="1" t="s">
        <v>87</v>
      </c>
      <c r="AE721" s="1">
        <v>60</v>
      </c>
      <c r="AF721" s="1" t="s">
        <v>88</v>
      </c>
      <c r="AG721" s="1">
        <v>4.5</v>
      </c>
      <c r="AH721" s="1" t="s">
        <v>954</v>
      </c>
      <c r="AI721" s="1" t="s">
        <v>90</v>
      </c>
      <c r="AJ721" s="1" t="s">
        <v>91</v>
      </c>
      <c r="AK721" s="1" t="s">
        <v>92</v>
      </c>
      <c r="AL721" s="1" t="s">
        <v>72</v>
      </c>
      <c r="AM721" s="1" t="s">
        <v>72</v>
      </c>
      <c r="AN721" s="1" t="s">
        <v>72</v>
      </c>
      <c r="AO721" s="1" t="s">
        <v>72</v>
      </c>
      <c r="AP721" s="1" t="s">
        <v>72</v>
      </c>
      <c r="AQ721" s="1" t="s">
        <v>72</v>
      </c>
      <c r="AR721" s="1" t="s">
        <v>72</v>
      </c>
      <c r="AS721" s="1" t="s">
        <v>72</v>
      </c>
      <c r="AT721" s="1" t="s">
        <v>72</v>
      </c>
      <c r="AU721" s="3">
        <v>44960</v>
      </c>
      <c r="AV721" s="4">
        <v>0.84027777777777779</v>
      </c>
      <c r="AW721" s="4" t="s">
        <v>72</v>
      </c>
      <c r="AX721" s="4" t="s">
        <v>72</v>
      </c>
      <c r="AY721" s="4" t="s">
        <v>72</v>
      </c>
      <c r="AZ721" s="6" t="s">
        <v>72</v>
      </c>
      <c r="BA721" s="1" t="s">
        <v>3604</v>
      </c>
      <c r="BB721" s="1" t="s">
        <v>3604</v>
      </c>
      <c r="BC721" s="1" t="s">
        <v>72</v>
      </c>
      <c r="BD721" s="1">
        <v>4</v>
      </c>
      <c r="BE721" s="1" t="s">
        <v>3446</v>
      </c>
      <c r="BF721" s="1" t="s">
        <v>88</v>
      </c>
      <c r="BG721" s="1" t="s">
        <v>88</v>
      </c>
      <c r="BH721" s="1" t="s">
        <v>88</v>
      </c>
      <c r="BI721" s="1" t="s">
        <v>79</v>
      </c>
      <c r="BJ721" s="1" t="s">
        <v>2154</v>
      </c>
      <c r="BK721" s="1" t="s">
        <v>72</v>
      </c>
      <c r="BL721" s="1" t="s">
        <v>3605</v>
      </c>
      <c r="BM721" s="1" t="s">
        <v>72</v>
      </c>
      <c r="BN721" s="1" t="s">
        <v>72</v>
      </c>
      <c r="BO721" s="1" t="s">
        <v>72</v>
      </c>
      <c r="BP721" s="1" t="s">
        <v>72</v>
      </c>
      <c r="BQ721" s="1" t="s">
        <v>160</v>
      </c>
    </row>
    <row r="722" spans="1:70" ht="20.45" customHeight="1">
      <c r="A722" s="1" t="s">
        <v>3606</v>
      </c>
      <c r="B722" s="1">
        <v>230027</v>
      </c>
      <c r="C722" s="1" t="s">
        <v>71</v>
      </c>
      <c r="D722" s="3">
        <v>44960</v>
      </c>
      <c r="E722" s="4">
        <v>0.61458333333333337</v>
      </c>
      <c r="F722" s="5">
        <v>44958</v>
      </c>
      <c r="G722" s="3">
        <v>44960</v>
      </c>
      <c r="H722" s="4">
        <v>0.82708333333333339</v>
      </c>
      <c r="I722" s="48">
        <f t="shared" si="84"/>
        <v>0.21250000000000002</v>
      </c>
      <c r="J722" s="1">
        <v>5</v>
      </c>
      <c r="K722" s="1" t="s">
        <v>1896</v>
      </c>
      <c r="L722" s="1" t="s">
        <v>3607</v>
      </c>
      <c r="M722" s="1" t="s">
        <v>75</v>
      </c>
      <c r="N722" s="1" t="s">
        <v>3608</v>
      </c>
      <c r="O722" s="1" t="s">
        <v>77</v>
      </c>
      <c r="P722" s="1" t="s">
        <v>78</v>
      </c>
      <c r="Q722" s="1" t="s">
        <v>78</v>
      </c>
      <c r="R722" s="8" t="s">
        <v>1898</v>
      </c>
      <c r="S722" s="8" t="s">
        <v>1927</v>
      </c>
      <c r="T722" s="1" t="s">
        <v>3609</v>
      </c>
      <c r="U722" s="8" t="s">
        <v>707</v>
      </c>
      <c r="V722" s="1" t="s">
        <v>80</v>
      </c>
      <c r="W722" s="1" t="s">
        <v>1867</v>
      </c>
      <c r="X722" s="1" t="s">
        <v>1868</v>
      </c>
      <c r="Y722" s="1" t="s">
        <v>2143</v>
      </c>
      <c r="Z722" s="1" t="s">
        <v>152</v>
      </c>
      <c r="AA722" s="1" t="s">
        <v>1370</v>
      </c>
      <c r="AB722" s="1" t="s">
        <v>153</v>
      </c>
      <c r="AC722" s="1" t="s">
        <v>153</v>
      </c>
      <c r="AD722" s="1" t="s">
        <v>126</v>
      </c>
      <c r="AE722" s="1">
        <v>26</v>
      </c>
      <c r="AF722" s="1" t="s">
        <v>88</v>
      </c>
      <c r="AG722" s="1">
        <v>4.5</v>
      </c>
      <c r="AH722" s="1" t="s">
        <v>954</v>
      </c>
      <c r="AI722" s="1" t="s">
        <v>90</v>
      </c>
      <c r="AJ722" s="1" t="s">
        <v>91</v>
      </c>
      <c r="AK722" s="1" t="s">
        <v>92</v>
      </c>
      <c r="AL722" s="1" t="s">
        <v>72</v>
      </c>
      <c r="AM722" s="1" t="s">
        <v>72</v>
      </c>
      <c r="AN722" s="1" t="s">
        <v>72</v>
      </c>
      <c r="AO722" s="1" t="s">
        <v>72</v>
      </c>
      <c r="AP722" s="1" t="s">
        <v>72</v>
      </c>
      <c r="AQ722" s="1" t="s">
        <v>72</v>
      </c>
      <c r="AR722" s="1" t="s">
        <v>72</v>
      </c>
      <c r="AS722" s="1" t="s">
        <v>72</v>
      </c>
      <c r="AT722" s="1" t="s">
        <v>72</v>
      </c>
      <c r="AU722" s="3">
        <v>44960</v>
      </c>
      <c r="AV722" s="4">
        <v>0.84375</v>
      </c>
      <c r="AW722" s="4">
        <v>0.88888888888888884</v>
      </c>
      <c r="AX722" s="49">
        <f t="shared" ref="AX722:AX736" si="89">AW722-AV722</f>
        <v>4.513888888888884E-2</v>
      </c>
      <c r="AY722" s="49">
        <f t="shared" ref="AY722:AY736" si="90">AW722-H722</f>
        <v>6.1805555555555447E-2</v>
      </c>
      <c r="AZ722" s="49">
        <f t="shared" ref="AZ722:AZ736" si="91">AW722-E722</f>
        <v>0.27430555555555547</v>
      </c>
      <c r="BA722" s="1" t="s">
        <v>3610</v>
      </c>
      <c r="BB722" s="1" t="s">
        <v>3610</v>
      </c>
      <c r="BC722" s="1" t="s">
        <v>1794</v>
      </c>
      <c r="BD722" s="1">
        <v>4</v>
      </c>
      <c r="BE722" s="1" t="s">
        <v>3446</v>
      </c>
      <c r="BF722" s="1" t="s">
        <v>75</v>
      </c>
      <c r="BG722" s="1" t="s">
        <v>88</v>
      </c>
      <c r="BH722" s="1" t="s">
        <v>88</v>
      </c>
      <c r="BI722" s="1" t="s">
        <v>79</v>
      </c>
      <c r="BJ722" s="1" t="s">
        <v>707</v>
      </c>
      <c r="BK722" s="1" t="s">
        <v>3611</v>
      </c>
      <c r="BL722" s="1" t="s">
        <v>3612</v>
      </c>
      <c r="BM722" s="1">
        <v>42</v>
      </c>
      <c r="BN722" s="1" t="s">
        <v>72</v>
      </c>
      <c r="BO722" s="1" t="s">
        <v>72</v>
      </c>
      <c r="BP722" s="1" t="s">
        <v>72</v>
      </c>
      <c r="BQ722" s="1" t="s">
        <v>160</v>
      </c>
      <c r="BR722" s="1" t="s">
        <v>707</v>
      </c>
    </row>
    <row r="723" spans="1:70" ht="20.45" customHeight="1">
      <c r="A723" s="1" t="s">
        <v>3613</v>
      </c>
      <c r="B723" s="1">
        <v>230028</v>
      </c>
      <c r="C723" s="1" t="s">
        <v>71</v>
      </c>
      <c r="D723" s="3">
        <v>44963</v>
      </c>
      <c r="E723" s="4">
        <v>0.49722222222222223</v>
      </c>
      <c r="F723" s="5">
        <v>44958</v>
      </c>
      <c r="G723" s="3">
        <v>44963</v>
      </c>
      <c r="H723" s="4">
        <v>0.55694444444444446</v>
      </c>
      <c r="I723" s="48">
        <f t="shared" si="84"/>
        <v>5.9722222222222232E-2</v>
      </c>
      <c r="J723" s="1">
        <v>0</v>
      </c>
      <c r="K723" s="1" t="s">
        <v>1896</v>
      </c>
      <c r="L723" s="1" t="s">
        <v>3614</v>
      </c>
      <c r="M723" s="1" t="s">
        <v>75</v>
      </c>
      <c r="N723" s="1" t="s">
        <v>2597</v>
      </c>
      <c r="O723" s="1" t="s">
        <v>77</v>
      </c>
      <c r="P723" s="1" t="s">
        <v>78</v>
      </c>
      <c r="Q723" s="1" t="s">
        <v>78</v>
      </c>
      <c r="R723" s="1" t="s">
        <v>1898</v>
      </c>
      <c r="S723" s="1" t="s">
        <v>1898</v>
      </c>
      <c r="T723" s="34" t="s">
        <v>72</v>
      </c>
      <c r="U723" s="1" t="s">
        <v>3615</v>
      </c>
      <c r="V723" s="1" t="s">
        <v>1900</v>
      </c>
      <c r="W723" s="1" t="s">
        <v>813</v>
      </c>
      <c r="X723" s="1" t="s">
        <v>813</v>
      </c>
      <c r="Y723" s="1" t="s">
        <v>814</v>
      </c>
      <c r="Z723" s="1" t="s">
        <v>84</v>
      </c>
      <c r="AA723" s="1" t="s">
        <v>72</v>
      </c>
      <c r="AB723" s="1" t="s">
        <v>140</v>
      </c>
      <c r="AC723" s="1" t="s">
        <v>181</v>
      </c>
      <c r="AD723" s="1" t="s">
        <v>126</v>
      </c>
      <c r="AE723" s="1">
        <v>34</v>
      </c>
      <c r="AF723" s="1" t="s">
        <v>88</v>
      </c>
      <c r="AG723" s="1">
        <v>4.5999999999999996</v>
      </c>
      <c r="AH723" s="1" t="s">
        <v>2344</v>
      </c>
      <c r="AI723" s="1" t="s">
        <v>90</v>
      </c>
      <c r="AJ723" s="1" t="s">
        <v>91</v>
      </c>
      <c r="AK723" s="1" t="s">
        <v>92</v>
      </c>
      <c r="AL723" s="1" t="s">
        <v>72</v>
      </c>
      <c r="AM723" s="1" t="s">
        <v>217</v>
      </c>
      <c r="AN723" s="1">
        <v>2</v>
      </c>
      <c r="AO723" s="25" t="s">
        <v>1374</v>
      </c>
      <c r="AP723" s="1" t="s">
        <v>72</v>
      </c>
      <c r="AQ723" s="1" t="s">
        <v>72</v>
      </c>
      <c r="AR723" s="1" t="s">
        <v>72</v>
      </c>
      <c r="AS723" s="1" t="s">
        <v>72</v>
      </c>
      <c r="AT723" s="1" t="s">
        <v>72</v>
      </c>
      <c r="AU723" s="3">
        <v>44963</v>
      </c>
      <c r="AV723" s="4">
        <v>0.58819444444444446</v>
      </c>
      <c r="AW723" s="4">
        <v>0.67361111111111116</v>
      </c>
      <c r="AX723" s="49">
        <f t="shared" si="89"/>
        <v>8.5416666666666696E-2</v>
      </c>
      <c r="AY723" s="49">
        <f t="shared" si="90"/>
        <v>0.1166666666666667</v>
      </c>
      <c r="AZ723" s="49">
        <f t="shared" si="91"/>
        <v>0.17638888888888893</v>
      </c>
      <c r="BA723" s="1" t="s">
        <v>3616</v>
      </c>
      <c r="BB723" s="1" t="s">
        <v>3616</v>
      </c>
      <c r="BC723" s="1" t="s">
        <v>1675</v>
      </c>
      <c r="BD723" s="1">
        <v>4</v>
      </c>
      <c r="BE723" s="1" t="s">
        <v>72</v>
      </c>
      <c r="BF723" s="1" t="s">
        <v>75</v>
      </c>
      <c r="BG723" s="1" t="s">
        <v>75</v>
      </c>
      <c r="BH723" s="1" t="s">
        <v>88</v>
      </c>
      <c r="BI723" s="1" t="s">
        <v>96</v>
      </c>
      <c r="BJ723" s="1" t="s">
        <v>72</v>
      </c>
      <c r="BK723" s="1" t="s">
        <v>3617</v>
      </c>
      <c r="BL723" s="1" t="s">
        <v>3618</v>
      </c>
      <c r="BM723" s="1">
        <v>35</v>
      </c>
      <c r="BN723" s="1" t="s">
        <v>75</v>
      </c>
      <c r="BO723" s="1" t="s">
        <v>75</v>
      </c>
      <c r="BP723" s="1" t="s">
        <v>75</v>
      </c>
      <c r="BQ723" s="21" t="s">
        <v>99</v>
      </c>
      <c r="BR723" s="21" t="s">
        <v>100</v>
      </c>
    </row>
    <row r="724" spans="1:70" ht="20.45" customHeight="1">
      <c r="A724" s="1" t="s">
        <v>3619</v>
      </c>
      <c r="B724" s="1">
        <v>230028</v>
      </c>
      <c r="C724" s="1" t="s">
        <v>71</v>
      </c>
      <c r="D724" s="3">
        <v>44963</v>
      </c>
      <c r="E724" s="4">
        <v>0.49722222222222223</v>
      </c>
      <c r="F724" s="5">
        <v>44958</v>
      </c>
      <c r="G724" s="3">
        <v>44963</v>
      </c>
      <c r="H724" s="4">
        <v>0.55694444444444446</v>
      </c>
      <c r="I724" s="48">
        <f t="shared" si="84"/>
        <v>5.9722222222222232E-2</v>
      </c>
      <c r="J724" s="1">
        <v>0</v>
      </c>
      <c r="K724" s="1" t="s">
        <v>1896</v>
      </c>
      <c r="L724" s="1" t="s">
        <v>3614</v>
      </c>
      <c r="M724" s="1" t="s">
        <v>75</v>
      </c>
      <c r="N724" s="1" t="s">
        <v>2172</v>
      </c>
      <c r="O724" s="1" t="s">
        <v>77</v>
      </c>
      <c r="P724" s="1" t="s">
        <v>78</v>
      </c>
      <c r="Q724" s="1" t="s">
        <v>78</v>
      </c>
      <c r="R724" s="1" t="s">
        <v>1898</v>
      </c>
      <c r="S724" s="1" t="s">
        <v>1898</v>
      </c>
      <c r="T724" s="34" t="s">
        <v>72</v>
      </c>
      <c r="U724" s="1" t="s">
        <v>3620</v>
      </c>
      <c r="V724" s="1" t="s">
        <v>1900</v>
      </c>
      <c r="W724" s="1" t="s">
        <v>813</v>
      </c>
      <c r="X724" s="1" t="s">
        <v>813</v>
      </c>
      <c r="Y724" s="1" t="s">
        <v>814</v>
      </c>
      <c r="Z724" s="1" t="s">
        <v>84</v>
      </c>
      <c r="AA724" s="1" t="s">
        <v>72</v>
      </c>
      <c r="AB724" s="1" t="s">
        <v>140</v>
      </c>
      <c r="AC724" s="1" t="s">
        <v>181</v>
      </c>
      <c r="AD724" s="1" t="s">
        <v>126</v>
      </c>
      <c r="AE724" s="1">
        <v>34</v>
      </c>
      <c r="AF724" s="1" t="s">
        <v>88</v>
      </c>
      <c r="AG724" s="1">
        <v>4.5999999999999996</v>
      </c>
      <c r="AH724" s="1" t="s">
        <v>2344</v>
      </c>
      <c r="AI724" s="1" t="s">
        <v>90</v>
      </c>
      <c r="AJ724" s="1" t="s">
        <v>91</v>
      </c>
      <c r="AK724" s="1" t="s">
        <v>92</v>
      </c>
      <c r="AL724" s="1" t="s">
        <v>72</v>
      </c>
      <c r="AM724" s="1" t="s">
        <v>217</v>
      </c>
      <c r="AN724" s="1">
        <v>2</v>
      </c>
      <c r="AO724" s="25" t="s">
        <v>1374</v>
      </c>
      <c r="AP724" s="1" t="s">
        <v>72</v>
      </c>
      <c r="AQ724" s="1" t="s">
        <v>72</v>
      </c>
      <c r="AR724" s="1" t="s">
        <v>72</v>
      </c>
      <c r="AS724" s="1" t="s">
        <v>72</v>
      </c>
      <c r="AT724" s="1" t="s">
        <v>72</v>
      </c>
      <c r="AU724" s="3">
        <v>44963</v>
      </c>
      <c r="AV724" s="4">
        <v>0.58819444444444446</v>
      </c>
      <c r="AW724" s="4">
        <v>0.67361111111111116</v>
      </c>
      <c r="AX724" s="49">
        <f t="shared" si="89"/>
        <v>8.5416666666666696E-2</v>
      </c>
      <c r="AY724" s="49">
        <f t="shared" si="90"/>
        <v>0.1166666666666667</v>
      </c>
      <c r="AZ724" s="49">
        <f t="shared" si="91"/>
        <v>0.17638888888888893</v>
      </c>
      <c r="BA724" s="1" t="s">
        <v>3616</v>
      </c>
      <c r="BB724" s="1" t="s">
        <v>3616</v>
      </c>
      <c r="BC724" s="1" t="s">
        <v>1675</v>
      </c>
      <c r="BD724" s="1">
        <v>4</v>
      </c>
      <c r="BE724" s="1" t="s">
        <v>72</v>
      </c>
      <c r="BF724" s="1" t="s">
        <v>75</v>
      </c>
      <c r="BG724" s="1" t="s">
        <v>75</v>
      </c>
      <c r="BH724" s="1" t="s">
        <v>88</v>
      </c>
      <c r="BI724" s="1" t="s">
        <v>96</v>
      </c>
      <c r="BJ724" s="1" t="s">
        <v>72</v>
      </c>
      <c r="BK724" s="1" t="s">
        <v>3439</v>
      </c>
      <c r="BL724" s="1" t="s">
        <v>3621</v>
      </c>
      <c r="BM724" s="1">
        <v>18</v>
      </c>
      <c r="BN724" s="1" t="s">
        <v>75</v>
      </c>
      <c r="BO724" s="1" t="s">
        <v>75</v>
      </c>
      <c r="BP724" s="1" t="s">
        <v>75</v>
      </c>
      <c r="BQ724" s="21" t="s">
        <v>99</v>
      </c>
      <c r="BR724" s="21" t="s">
        <v>100</v>
      </c>
    </row>
    <row r="725" spans="1:70" ht="20.45" customHeight="1">
      <c r="A725" s="1" t="s">
        <v>3622</v>
      </c>
      <c r="B725" s="1">
        <v>230029</v>
      </c>
      <c r="C725" s="1" t="s">
        <v>71</v>
      </c>
      <c r="D725" s="3">
        <v>44963</v>
      </c>
      <c r="E725" s="4">
        <v>0.61458333333333337</v>
      </c>
      <c r="F725" s="5">
        <v>44958</v>
      </c>
      <c r="G725" s="3">
        <v>44963</v>
      </c>
      <c r="H725" s="4">
        <v>0.79166666666666663</v>
      </c>
      <c r="I725" s="48">
        <f t="shared" si="84"/>
        <v>0.17708333333333326</v>
      </c>
      <c r="J725" s="1">
        <v>5</v>
      </c>
      <c r="K725" s="1" t="s">
        <v>1896</v>
      </c>
      <c r="L725" s="1" t="s">
        <v>3623</v>
      </c>
      <c r="M725" s="1" t="s">
        <v>75</v>
      </c>
      <c r="N725" s="1" t="s">
        <v>3624</v>
      </c>
      <c r="O725" s="1" t="s">
        <v>77</v>
      </c>
      <c r="P725" s="1" t="s">
        <v>78</v>
      </c>
      <c r="Q725" s="1" t="s">
        <v>78</v>
      </c>
      <c r="R725" s="1" t="s">
        <v>139</v>
      </c>
      <c r="S725" s="1" t="s">
        <v>1898</v>
      </c>
      <c r="T725" s="34" t="s">
        <v>72</v>
      </c>
      <c r="U725" s="1" t="s">
        <v>3625</v>
      </c>
      <c r="V725" s="1" t="s">
        <v>80</v>
      </c>
      <c r="W725" s="1" t="s">
        <v>1867</v>
      </c>
      <c r="X725" s="1" t="s">
        <v>1868</v>
      </c>
      <c r="Y725" s="1" t="s">
        <v>2143</v>
      </c>
      <c r="Z725" s="1" t="s">
        <v>152</v>
      </c>
      <c r="AA725" s="1" t="s">
        <v>1370</v>
      </c>
      <c r="AB725" s="1" t="s">
        <v>153</v>
      </c>
      <c r="AC725" s="1" t="s">
        <v>3626</v>
      </c>
      <c r="AD725" s="1" t="s">
        <v>126</v>
      </c>
      <c r="AE725" s="1">
        <v>46</v>
      </c>
      <c r="AF725" s="1" t="s">
        <v>88</v>
      </c>
      <c r="AG725" s="1">
        <v>4.2</v>
      </c>
      <c r="AH725" s="1" t="s">
        <v>954</v>
      </c>
      <c r="AI725" s="1" t="s">
        <v>90</v>
      </c>
      <c r="AJ725" s="1" t="s">
        <v>91</v>
      </c>
      <c r="AK725" s="1" t="s">
        <v>92</v>
      </c>
      <c r="AL725" s="1" t="s">
        <v>72</v>
      </c>
      <c r="AM725" s="1" t="s">
        <v>72</v>
      </c>
      <c r="AN725" s="1" t="s">
        <v>72</v>
      </c>
      <c r="AO725" s="1" t="s">
        <v>72</v>
      </c>
      <c r="AP725" s="1" t="s">
        <v>72</v>
      </c>
      <c r="AQ725" s="1" t="s">
        <v>72</v>
      </c>
      <c r="AR725" s="1" t="s">
        <v>72</v>
      </c>
      <c r="AS725" s="1" t="s">
        <v>72</v>
      </c>
      <c r="AT725" s="1" t="s">
        <v>72</v>
      </c>
      <c r="AU725" s="3">
        <v>44963</v>
      </c>
      <c r="AV725" s="4">
        <v>0.80763888888888891</v>
      </c>
      <c r="AW725" s="4">
        <v>0.86597222222222225</v>
      </c>
      <c r="AX725" s="49">
        <f t="shared" si="89"/>
        <v>5.8333333333333348E-2</v>
      </c>
      <c r="AY725" s="49">
        <f t="shared" si="90"/>
        <v>7.4305555555555625E-2</v>
      </c>
      <c r="AZ725" s="49">
        <f t="shared" si="91"/>
        <v>0.25138888888888888</v>
      </c>
      <c r="BA725" s="1" t="s">
        <v>3627</v>
      </c>
      <c r="BB725" s="1" t="s">
        <v>3627</v>
      </c>
      <c r="BC725" s="1" t="s">
        <v>1794</v>
      </c>
      <c r="BD725" s="1">
        <v>4</v>
      </c>
      <c r="BE725" s="1" t="s">
        <v>2694</v>
      </c>
      <c r="BF725" s="1" t="s">
        <v>75</v>
      </c>
      <c r="BG725" s="1" t="s">
        <v>88</v>
      </c>
      <c r="BH725" s="1" t="s">
        <v>88</v>
      </c>
      <c r="BI725" s="1" t="s">
        <v>96</v>
      </c>
      <c r="BJ725" s="1" t="s">
        <v>72</v>
      </c>
      <c r="BK725" s="1" t="s">
        <v>3611</v>
      </c>
      <c r="BL725" s="1" t="s">
        <v>3628</v>
      </c>
      <c r="BM725" s="1">
        <v>56</v>
      </c>
      <c r="BN725" s="1" t="s">
        <v>75</v>
      </c>
      <c r="BO725" s="1" t="s">
        <v>75</v>
      </c>
      <c r="BP725" s="1" t="s">
        <v>75</v>
      </c>
      <c r="BQ725" s="21" t="s">
        <v>99</v>
      </c>
      <c r="BR725" s="21" t="s">
        <v>100</v>
      </c>
    </row>
    <row r="726" spans="1:70" ht="20.45" customHeight="1">
      <c r="A726" s="1" t="s">
        <v>3629</v>
      </c>
      <c r="B726" s="1">
        <v>230030</v>
      </c>
      <c r="C726" s="1" t="s">
        <v>71</v>
      </c>
      <c r="D726" s="3">
        <v>44963</v>
      </c>
      <c r="E726" s="4">
        <v>0.51527777777777772</v>
      </c>
      <c r="F726" s="5">
        <v>44958</v>
      </c>
      <c r="G726" s="3">
        <v>44963</v>
      </c>
      <c r="H726" s="4">
        <v>0.55902777777777779</v>
      </c>
      <c r="I726" s="48">
        <f t="shared" si="84"/>
        <v>4.3750000000000067E-2</v>
      </c>
      <c r="J726" s="1">
        <v>3</v>
      </c>
      <c r="K726" s="1" t="s">
        <v>1896</v>
      </c>
      <c r="L726" s="1" t="s">
        <v>3630</v>
      </c>
      <c r="M726" s="1" t="s">
        <v>75</v>
      </c>
      <c r="N726" s="1" t="s">
        <v>2597</v>
      </c>
      <c r="O726" s="1" t="s">
        <v>77</v>
      </c>
      <c r="P726" s="1" t="s">
        <v>78</v>
      </c>
      <c r="Q726" s="1" t="s">
        <v>78</v>
      </c>
      <c r="R726" s="1" t="s">
        <v>1898</v>
      </c>
      <c r="S726" s="1" t="s">
        <v>1898</v>
      </c>
      <c r="T726" s="34" t="s">
        <v>72</v>
      </c>
      <c r="U726" s="25" t="s">
        <v>3631</v>
      </c>
      <c r="V726" s="1" t="s">
        <v>1900</v>
      </c>
      <c r="W726" s="1" t="s">
        <v>83</v>
      </c>
      <c r="X726" s="1" t="s">
        <v>123</v>
      </c>
      <c r="Y726" s="1" t="s">
        <v>83</v>
      </c>
      <c r="Z726" s="1" t="s">
        <v>84</v>
      </c>
      <c r="AA726" s="1" t="s">
        <v>72</v>
      </c>
      <c r="AB726" s="1" t="s">
        <v>196</v>
      </c>
      <c r="AC726" s="1" t="s">
        <v>228</v>
      </c>
      <c r="AD726" s="1" t="s">
        <v>126</v>
      </c>
      <c r="AE726" s="1">
        <v>50</v>
      </c>
      <c r="AF726" s="1" t="s">
        <v>88</v>
      </c>
      <c r="AG726" s="1">
        <v>4.8</v>
      </c>
      <c r="AH726" s="1" t="s">
        <v>414</v>
      </c>
      <c r="AI726" s="1" t="s">
        <v>90</v>
      </c>
      <c r="AJ726" s="1" t="s">
        <v>91</v>
      </c>
      <c r="AK726" s="1" t="s">
        <v>92</v>
      </c>
      <c r="AL726" s="1" t="s">
        <v>72</v>
      </c>
      <c r="AM726" s="1" t="s">
        <v>72</v>
      </c>
      <c r="AN726" s="1" t="s">
        <v>72</v>
      </c>
      <c r="AO726" s="1" t="s">
        <v>72</v>
      </c>
      <c r="AP726" s="1" t="s">
        <v>72</v>
      </c>
      <c r="AQ726" s="1" t="s">
        <v>72</v>
      </c>
      <c r="AR726" s="1" t="s">
        <v>72</v>
      </c>
      <c r="AS726" s="1" t="s">
        <v>72</v>
      </c>
      <c r="AT726" s="1" t="s">
        <v>72</v>
      </c>
      <c r="AU726" s="3">
        <v>44964</v>
      </c>
      <c r="AV726" s="4">
        <v>0.36944444444444446</v>
      </c>
      <c r="AW726" s="4">
        <v>0.4826388888888889</v>
      </c>
      <c r="AX726" s="49">
        <f t="shared" si="89"/>
        <v>0.11319444444444443</v>
      </c>
      <c r="AY726" s="49">
        <f t="shared" si="90"/>
        <v>-7.6388888888888895E-2</v>
      </c>
      <c r="AZ726" s="49">
        <f t="shared" si="91"/>
        <v>-3.2638888888888828E-2</v>
      </c>
      <c r="BA726" s="1" t="s">
        <v>3632</v>
      </c>
      <c r="BB726" s="1" t="s">
        <v>3632</v>
      </c>
      <c r="BC726" s="1" t="s">
        <v>1675</v>
      </c>
      <c r="BD726" s="1">
        <v>4</v>
      </c>
      <c r="BE726" s="1" t="s">
        <v>2294</v>
      </c>
      <c r="BF726" s="1" t="s">
        <v>75</v>
      </c>
      <c r="BG726" s="1" t="s">
        <v>75</v>
      </c>
      <c r="BH726" s="1" t="s">
        <v>88</v>
      </c>
      <c r="BI726" s="1" t="s">
        <v>96</v>
      </c>
      <c r="BJ726" s="1" t="s">
        <v>72</v>
      </c>
      <c r="BK726" s="1" t="s">
        <v>3429</v>
      </c>
      <c r="BL726" s="1" t="s">
        <v>3633</v>
      </c>
      <c r="BM726" s="1">
        <v>42</v>
      </c>
      <c r="BN726" s="1" t="s">
        <v>75</v>
      </c>
      <c r="BO726" s="1" t="s">
        <v>75</v>
      </c>
      <c r="BP726" s="1" t="s">
        <v>75</v>
      </c>
      <c r="BQ726" s="21" t="s">
        <v>99</v>
      </c>
      <c r="BR726" s="21" t="s">
        <v>100</v>
      </c>
    </row>
    <row r="727" spans="1:70" ht="20.45" customHeight="1">
      <c r="A727" s="1" t="s">
        <v>3634</v>
      </c>
      <c r="B727" s="1">
        <v>230030</v>
      </c>
      <c r="C727" s="1" t="s">
        <v>71</v>
      </c>
      <c r="D727" s="3">
        <v>44963</v>
      </c>
      <c r="E727" s="4">
        <v>0.51527777777777772</v>
      </c>
      <c r="F727" s="5">
        <v>44958</v>
      </c>
      <c r="G727" s="3">
        <v>44963</v>
      </c>
      <c r="H727" s="4">
        <v>0.55902777777777779</v>
      </c>
      <c r="I727" s="48">
        <f t="shared" si="84"/>
        <v>4.3750000000000067E-2</v>
      </c>
      <c r="J727" s="1">
        <v>3</v>
      </c>
      <c r="K727" s="1" t="s">
        <v>1896</v>
      </c>
      <c r="L727" s="1" t="s">
        <v>3630</v>
      </c>
      <c r="M727" s="1" t="s">
        <v>75</v>
      </c>
      <c r="N727" s="1" t="s">
        <v>2172</v>
      </c>
      <c r="O727" s="1" t="s">
        <v>77</v>
      </c>
      <c r="P727" s="1" t="s">
        <v>78</v>
      </c>
      <c r="Q727" s="1" t="s">
        <v>78</v>
      </c>
      <c r="R727" s="1" t="s">
        <v>1898</v>
      </c>
      <c r="S727" s="1" t="s">
        <v>1927</v>
      </c>
      <c r="T727" s="34" t="s">
        <v>72</v>
      </c>
      <c r="U727" s="25" t="s">
        <v>3635</v>
      </c>
      <c r="V727" s="1" t="s">
        <v>1900</v>
      </c>
      <c r="W727" s="1" t="s">
        <v>83</v>
      </c>
      <c r="X727" s="1" t="s">
        <v>123</v>
      </c>
      <c r="Y727" s="1" t="s">
        <v>83</v>
      </c>
      <c r="Z727" s="1" t="s">
        <v>84</v>
      </c>
      <c r="AA727" s="1" t="s">
        <v>72</v>
      </c>
      <c r="AB727" s="1" t="s">
        <v>196</v>
      </c>
      <c r="AC727" s="1" t="s">
        <v>228</v>
      </c>
      <c r="AD727" s="1" t="s">
        <v>126</v>
      </c>
      <c r="AE727" s="1">
        <v>50</v>
      </c>
      <c r="AF727" s="1" t="s">
        <v>88</v>
      </c>
      <c r="AG727" s="1">
        <v>4.8</v>
      </c>
      <c r="AH727" s="1" t="s">
        <v>414</v>
      </c>
      <c r="AI727" s="1" t="s">
        <v>90</v>
      </c>
      <c r="AJ727" s="1" t="s">
        <v>91</v>
      </c>
      <c r="AK727" s="1" t="s">
        <v>92</v>
      </c>
      <c r="AL727" s="1" t="s">
        <v>72</v>
      </c>
      <c r="AM727" s="1" t="s">
        <v>72</v>
      </c>
      <c r="AN727" s="1" t="s">
        <v>72</v>
      </c>
      <c r="AO727" s="1" t="s">
        <v>72</v>
      </c>
      <c r="AP727" s="1" t="s">
        <v>72</v>
      </c>
      <c r="AQ727" s="1" t="s">
        <v>72</v>
      </c>
      <c r="AR727" s="1" t="s">
        <v>72</v>
      </c>
      <c r="AS727" s="1" t="s">
        <v>72</v>
      </c>
      <c r="AT727" s="1" t="s">
        <v>72</v>
      </c>
      <c r="AU727" s="3">
        <v>44964</v>
      </c>
      <c r="AV727" s="4">
        <v>0.36944444444444446</v>
      </c>
      <c r="AW727" s="4">
        <v>0.4826388888888889</v>
      </c>
      <c r="AX727" s="49">
        <f t="shared" si="89"/>
        <v>0.11319444444444443</v>
      </c>
      <c r="AY727" s="49">
        <f t="shared" si="90"/>
        <v>-7.6388888888888895E-2</v>
      </c>
      <c r="AZ727" s="49">
        <f t="shared" si="91"/>
        <v>-3.2638888888888828E-2</v>
      </c>
      <c r="BA727" s="1" t="s">
        <v>3632</v>
      </c>
      <c r="BB727" s="1" t="s">
        <v>3632</v>
      </c>
      <c r="BC727" s="1" t="s">
        <v>1675</v>
      </c>
      <c r="BD727" s="1">
        <v>4</v>
      </c>
      <c r="BE727" s="1" t="s">
        <v>2294</v>
      </c>
      <c r="BF727" s="1" t="s">
        <v>75</v>
      </c>
      <c r="BG727" s="1" t="s">
        <v>75</v>
      </c>
      <c r="BH727" s="1" t="s">
        <v>88</v>
      </c>
      <c r="BI727" s="1" t="s">
        <v>79</v>
      </c>
      <c r="BJ727" s="1" t="s">
        <v>72</v>
      </c>
      <c r="BK727" s="1" t="s">
        <v>3636</v>
      </c>
      <c r="BL727" s="1" t="s">
        <v>3637</v>
      </c>
      <c r="BM727" s="1">
        <v>24</v>
      </c>
      <c r="BN727" s="1" t="s">
        <v>72</v>
      </c>
      <c r="BO727" s="1" t="s">
        <v>72</v>
      </c>
      <c r="BP727" s="1" t="s">
        <v>72</v>
      </c>
      <c r="BQ727" s="1" t="s">
        <v>160</v>
      </c>
      <c r="BR727" s="1" t="s">
        <v>768</v>
      </c>
    </row>
    <row r="728" spans="1:70" ht="20.45" customHeight="1">
      <c r="A728" s="1" t="s">
        <v>3638</v>
      </c>
      <c r="B728" s="1">
        <v>230031</v>
      </c>
      <c r="C728" s="1" t="s">
        <v>71</v>
      </c>
      <c r="D728" s="3">
        <v>44965</v>
      </c>
      <c r="E728" s="4">
        <v>0.40972222222222221</v>
      </c>
      <c r="F728" s="5">
        <v>44958</v>
      </c>
      <c r="G728" s="3">
        <v>44965</v>
      </c>
      <c r="H728" s="4">
        <v>0.48541666666666666</v>
      </c>
      <c r="I728" s="48">
        <f t="shared" si="84"/>
        <v>7.5694444444444453E-2</v>
      </c>
      <c r="J728" s="1">
        <v>13</v>
      </c>
      <c r="K728" s="1" t="s">
        <v>2302</v>
      </c>
      <c r="L728" s="1" t="s">
        <v>3639</v>
      </c>
      <c r="M728" s="1" t="s">
        <v>75</v>
      </c>
      <c r="N728" s="1" t="s">
        <v>208</v>
      </c>
      <c r="O728" s="1" t="s">
        <v>77</v>
      </c>
      <c r="P728" s="1" t="s">
        <v>78</v>
      </c>
      <c r="Q728" s="1" t="s">
        <v>78</v>
      </c>
      <c r="R728" s="1" t="s">
        <v>1898</v>
      </c>
      <c r="S728" s="1" t="s">
        <v>1927</v>
      </c>
      <c r="T728" s="34" t="s">
        <v>72</v>
      </c>
      <c r="U728" s="8" t="s">
        <v>707</v>
      </c>
      <c r="V728" s="1" t="s">
        <v>1900</v>
      </c>
      <c r="W728" s="1" t="s">
        <v>2307</v>
      </c>
      <c r="X728" s="1" t="s">
        <v>2307</v>
      </c>
      <c r="Y728" s="1" t="s">
        <v>2926</v>
      </c>
      <c r="Z728" s="1" t="s">
        <v>291</v>
      </c>
      <c r="AA728" s="1" t="s">
        <v>72</v>
      </c>
      <c r="AB728" s="1" t="s">
        <v>292</v>
      </c>
      <c r="AC728" s="1" t="s">
        <v>3420</v>
      </c>
      <c r="AD728" s="1" t="s">
        <v>126</v>
      </c>
      <c r="AE728" s="1">
        <v>47</v>
      </c>
      <c r="AF728" s="1" t="s">
        <v>88</v>
      </c>
      <c r="AG728" s="1">
        <v>6.2</v>
      </c>
      <c r="AH728" s="1" t="s">
        <v>414</v>
      </c>
      <c r="AI728" s="1" t="s">
        <v>90</v>
      </c>
      <c r="AJ728" s="1" t="s">
        <v>91</v>
      </c>
      <c r="AK728" s="1" t="s">
        <v>92</v>
      </c>
      <c r="AL728" s="1" t="s">
        <v>72</v>
      </c>
      <c r="AM728" s="1" t="s">
        <v>72</v>
      </c>
      <c r="AN728" s="1" t="s">
        <v>72</v>
      </c>
      <c r="AO728" s="1" t="s">
        <v>72</v>
      </c>
      <c r="AP728" s="1" t="s">
        <v>72</v>
      </c>
      <c r="AQ728" s="1" t="s">
        <v>72</v>
      </c>
      <c r="AR728" s="51" t="s">
        <v>3640</v>
      </c>
      <c r="AS728" s="1" t="s">
        <v>72</v>
      </c>
      <c r="AT728" s="1" t="s">
        <v>72</v>
      </c>
      <c r="AU728" s="3">
        <v>44965</v>
      </c>
      <c r="AV728" s="4">
        <v>0.51388888888888895</v>
      </c>
      <c r="AW728" s="4">
        <v>0.57291666666666663</v>
      </c>
      <c r="AX728" s="49">
        <f t="shared" si="89"/>
        <v>5.9027777777777679E-2</v>
      </c>
      <c r="AY728" s="49">
        <f t="shared" si="90"/>
        <v>8.7499999999999967E-2</v>
      </c>
      <c r="AZ728" s="49">
        <f t="shared" si="91"/>
        <v>0.16319444444444442</v>
      </c>
      <c r="BA728" s="1" t="s">
        <v>3641</v>
      </c>
      <c r="BB728" s="1" t="s">
        <v>3641</v>
      </c>
      <c r="BC728" s="1" t="s">
        <v>1794</v>
      </c>
      <c r="BD728" s="1">
        <v>4</v>
      </c>
      <c r="BE728" s="1" t="s">
        <v>2694</v>
      </c>
      <c r="BF728" s="1" t="s">
        <v>75</v>
      </c>
      <c r="BG728" s="1" t="s">
        <v>75</v>
      </c>
      <c r="BH728" s="1" t="s">
        <v>88</v>
      </c>
      <c r="BI728" s="1" t="s">
        <v>79</v>
      </c>
      <c r="BJ728" s="1" t="s">
        <v>72</v>
      </c>
      <c r="BK728" s="1" t="s">
        <v>3642</v>
      </c>
      <c r="BL728" s="1" t="s">
        <v>3643</v>
      </c>
      <c r="BM728" s="1">
        <v>57</v>
      </c>
      <c r="BN728" s="1" t="s">
        <v>72</v>
      </c>
      <c r="BO728" s="1" t="s">
        <v>72</v>
      </c>
      <c r="BP728" s="1" t="s">
        <v>72</v>
      </c>
      <c r="BQ728" s="1" t="s">
        <v>160</v>
      </c>
      <c r="BR728" s="1" t="s">
        <v>3644</v>
      </c>
    </row>
    <row r="729" spans="1:70" ht="20.45" customHeight="1">
      <c r="A729" s="1" t="s">
        <v>3645</v>
      </c>
      <c r="B729" s="1">
        <v>230032</v>
      </c>
      <c r="C729" s="1" t="s">
        <v>71</v>
      </c>
      <c r="D729" s="3">
        <v>44965</v>
      </c>
      <c r="E729" s="4">
        <v>0.58750000000000002</v>
      </c>
      <c r="F729" s="5">
        <v>44958</v>
      </c>
      <c r="G729" s="3">
        <v>44965</v>
      </c>
      <c r="H729" s="4">
        <v>0.65069444444444446</v>
      </c>
      <c r="I729" s="48">
        <f t="shared" si="84"/>
        <v>6.3194444444444442E-2</v>
      </c>
      <c r="J729" s="1">
        <v>3</v>
      </c>
      <c r="K729" s="1" t="s">
        <v>1896</v>
      </c>
      <c r="L729" s="1" t="s">
        <v>3646</v>
      </c>
      <c r="M729" s="1" t="s">
        <v>75</v>
      </c>
      <c r="N729" s="1" t="s">
        <v>2597</v>
      </c>
      <c r="O729" s="1" t="s">
        <v>77</v>
      </c>
      <c r="P729" s="1" t="s">
        <v>78</v>
      </c>
      <c r="Q729" s="1" t="s">
        <v>78</v>
      </c>
      <c r="R729" s="1" t="s">
        <v>1898</v>
      </c>
      <c r="S729" s="1" t="s">
        <v>1898</v>
      </c>
      <c r="T729" s="34" t="s">
        <v>72</v>
      </c>
      <c r="U729" s="25" t="s">
        <v>3647</v>
      </c>
      <c r="V729" s="1" t="s">
        <v>1900</v>
      </c>
      <c r="W729" s="1" t="s">
        <v>813</v>
      </c>
      <c r="X729" s="1" t="s">
        <v>813</v>
      </c>
      <c r="Y729" s="1" t="s">
        <v>814</v>
      </c>
      <c r="Z729" s="1" t="s">
        <v>84</v>
      </c>
      <c r="AA729" s="1" t="s">
        <v>72</v>
      </c>
      <c r="AB729" s="1" t="s">
        <v>140</v>
      </c>
      <c r="AC729" s="1" t="s">
        <v>141</v>
      </c>
      <c r="AD729" s="1" t="s">
        <v>126</v>
      </c>
      <c r="AE729" s="1">
        <v>72</v>
      </c>
      <c r="AF729" s="1" t="s">
        <v>88</v>
      </c>
      <c r="AG729" s="1">
        <v>5.0999999999999996</v>
      </c>
      <c r="AH729" s="1" t="s">
        <v>2344</v>
      </c>
      <c r="AI729" s="1" t="s">
        <v>90</v>
      </c>
      <c r="AJ729" s="1" t="s">
        <v>91</v>
      </c>
      <c r="AK729" s="1" t="s">
        <v>92</v>
      </c>
      <c r="AL729" s="1" t="s">
        <v>72</v>
      </c>
      <c r="AM729" s="1" t="s">
        <v>254</v>
      </c>
      <c r="AN729" s="1">
        <v>1</v>
      </c>
      <c r="AO729" s="25" t="s">
        <v>1322</v>
      </c>
      <c r="AP729" s="1" t="s">
        <v>72</v>
      </c>
      <c r="AQ729" s="1" t="s">
        <v>72</v>
      </c>
      <c r="AR729" s="1" t="s">
        <v>72</v>
      </c>
      <c r="AS729" s="1" t="s">
        <v>72</v>
      </c>
      <c r="AT729" s="1" t="s">
        <v>72</v>
      </c>
      <c r="AU729" s="3">
        <v>44965</v>
      </c>
      <c r="AV729" s="4">
        <v>0.66249999999999998</v>
      </c>
      <c r="AW729" s="4">
        <v>0.76250000000000007</v>
      </c>
      <c r="AX729" s="49">
        <f t="shared" si="89"/>
        <v>0.10000000000000009</v>
      </c>
      <c r="AY729" s="49">
        <f t="shared" si="90"/>
        <v>0.1118055555555556</v>
      </c>
      <c r="AZ729" s="49">
        <f t="shared" si="91"/>
        <v>0.17500000000000004</v>
      </c>
      <c r="BA729" s="1" t="s">
        <v>3648</v>
      </c>
      <c r="BB729" s="1" t="s">
        <v>3648</v>
      </c>
      <c r="BC729" s="1" t="s">
        <v>1675</v>
      </c>
      <c r="BD729" s="1">
        <v>4</v>
      </c>
      <c r="BE729" s="1" t="s">
        <v>3446</v>
      </c>
      <c r="BF729" s="1" t="s">
        <v>75</v>
      </c>
      <c r="BG729" s="1" t="s">
        <v>88</v>
      </c>
      <c r="BH729" s="1" t="s">
        <v>88</v>
      </c>
      <c r="BI729" s="1" t="s">
        <v>96</v>
      </c>
      <c r="BJ729" s="1" t="s">
        <v>72</v>
      </c>
      <c r="BK729" s="1" t="s">
        <v>3429</v>
      </c>
      <c r="BL729" s="1" t="s">
        <v>3649</v>
      </c>
      <c r="BM729" s="1">
        <v>36</v>
      </c>
      <c r="BN729" s="1" t="s">
        <v>75</v>
      </c>
      <c r="BO729" s="1" t="s">
        <v>75</v>
      </c>
      <c r="BP729" s="1" t="s">
        <v>75</v>
      </c>
      <c r="BQ729" s="21" t="s">
        <v>99</v>
      </c>
      <c r="BR729" s="21" t="s">
        <v>100</v>
      </c>
    </row>
    <row r="730" spans="1:70" ht="20.45" customHeight="1">
      <c r="A730" s="1" t="s">
        <v>3650</v>
      </c>
      <c r="B730" s="1">
        <v>230033</v>
      </c>
      <c r="C730" s="1" t="s">
        <v>71</v>
      </c>
      <c r="D730" s="3">
        <v>44965</v>
      </c>
      <c r="E730" s="4">
        <v>0.625</v>
      </c>
      <c r="F730" s="5">
        <v>44958</v>
      </c>
      <c r="G730" s="3">
        <v>44965</v>
      </c>
      <c r="H730" s="4">
        <v>0.77430555555555547</v>
      </c>
      <c r="I730" s="48">
        <f t="shared" si="84"/>
        <v>0.14930555555555547</v>
      </c>
      <c r="J730" s="1">
        <v>1</v>
      </c>
      <c r="K730" s="1" t="s">
        <v>1896</v>
      </c>
      <c r="L730" s="1" t="s">
        <v>3651</v>
      </c>
      <c r="M730" s="1" t="s">
        <v>75</v>
      </c>
      <c r="N730" s="1" t="s">
        <v>2597</v>
      </c>
      <c r="O730" s="1" t="s">
        <v>77</v>
      </c>
      <c r="P730" s="1" t="s">
        <v>78</v>
      </c>
      <c r="Q730" s="1" t="s">
        <v>78</v>
      </c>
      <c r="R730" s="1" t="s">
        <v>1898</v>
      </c>
      <c r="S730" s="1" t="s">
        <v>1898</v>
      </c>
      <c r="T730" s="34" t="s">
        <v>72</v>
      </c>
      <c r="U730" s="25" t="s">
        <v>3652</v>
      </c>
      <c r="V730" s="1" t="s">
        <v>80</v>
      </c>
      <c r="W730" s="1" t="s">
        <v>1867</v>
      </c>
      <c r="X730" s="1" t="s">
        <v>1868</v>
      </c>
      <c r="Y730" s="1" t="s">
        <v>2143</v>
      </c>
      <c r="Z730" s="1" t="s">
        <v>84</v>
      </c>
      <c r="AA730" s="1" t="s">
        <v>72</v>
      </c>
      <c r="AB730" s="1" t="s">
        <v>104</v>
      </c>
      <c r="AC730" s="1" t="s">
        <v>3653</v>
      </c>
      <c r="AD730" s="1" t="s">
        <v>87</v>
      </c>
      <c r="AE730" s="1">
        <v>77</v>
      </c>
      <c r="AF730" s="1" t="s">
        <v>88</v>
      </c>
      <c r="AG730" s="1">
        <v>5.5</v>
      </c>
      <c r="AH730" s="1" t="s">
        <v>954</v>
      </c>
      <c r="AI730" s="1" t="s">
        <v>90</v>
      </c>
      <c r="AJ730" s="1" t="s">
        <v>91</v>
      </c>
      <c r="AK730" s="1" t="s">
        <v>92</v>
      </c>
      <c r="AL730" s="1" t="s">
        <v>72</v>
      </c>
      <c r="AM730" s="1" t="s">
        <v>72</v>
      </c>
      <c r="AN730" s="1" t="s">
        <v>72</v>
      </c>
      <c r="AO730" s="1" t="s">
        <v>72</v>
      </c>
      <c r="AP730" s="1" t="s">
        <v>72</v>
      </c>
      <c r="AQ730" s="1" t="s">
        <v>72</v>
      </c>
      <c r="AR730" s="1" t="s">
        <v>72</v>
      </c>
      <c r="AS730" s="1" t="s">
        <v>72</v>
      </c>
      <c r="AT730" s="1" t="s">
        <v>72</v>
      </c>
      <c r="AU730" s="3">
        <v>44965</v>
      </c>
      <c r="AV730" s="4">
        <v>0.79513888888888884</v>
      </c>
      <c r="AW730" s="4">
        <v>0.79513888888888884</v>
      </c>
      <c r="AX730" s="49">
        <f t="shared" si="89"/>
        <v>0</v>
      </c>
      <c r="AY730" s="49">
        <f t="shared" si="90"/>
        <v>2.083333333333337E-2</v>
      </c>
      <c r="AZ730" s="49">
        <f t="shared" si="91"/>
        <v>0.17013888888888884</v>
      </c>
      <c r="BA730" s="1" t="s">
        <v>3654</v>
      </c>
      <c r="BB730" s="1" t="s">
        <v>3654</v>
      </c>
      <c r="BC730" s="1" t="s">
        <v>1675</v>
      </c>
      <c r="BD730" s="1">
        <v>4</v>
      </c>
      <c r="BE730" s="1" t="s">
        <v>3370</v>
      </c>
      <c r="BF730" s="1" t="s">
        <v>75</v>
      </c>
      <c r="BG730" s="1" t="s">
        <v>75</v>
      </c>
      <c r="BH730" s="1" t="s">
        <v>88</v>
      </c>
      <c r="BI730" s="1" t="s">
        <v>96</v>
      </c>
      <c r="BJ730" s="1" t="s">
        <v>72</v>
      </c>
      <c r="BK730" s="1" t="s">
        <v>3595</v>
      </c>
      <c r="BL730" s="1" t="s">
        <v>3655</v>
      </c>
      <c r="BM730" s="1">
        <v>15</v>
      </c>
      <c r="BN730" s="1" t="s">
        <v>75</v>
      </c>
      <c r="BO730" s="1" t="s">
        <v>75</v>
      </c>
      <c r="BP730" s="1" t="s">
        <v>75</v>
      </c>
      <c r="BQ730" s="21" t="s">
        <v>99</v>
      </c>
      <c r="BR730" s="21" t="s">
        <v>100</v>
      </c>
    </row>
    <row r="731" spans="1:70" ht="20.45" customHeight="1">
      <c r="A731" s="1" t="s">
        <v>3656</v>
      </c>
      <c r="B731" s="1">
        <v>230034</v>
      </c>
      <c r="C731" s="1" t="s">
        <v>71</v>
      </c>
      <c r="D731" s="3">
        <v>44965</v>
      </c>
      <c r="E731" s="4">
        <v>0.44791666666666669</v>
      </c>
      <c r="F731" s="5">
        <v>44958</v>
      </c>
      <c r="G731" s="3">
        <v>44965</v>
      </c>
      <c r="H731" s="4">
        <v>0.77430555555555547</v>
      </c>
      <c r="I731" s="48">
        <f t="shared" si="84"/>
        <v>0.32638888888888878</v>
      </c>
      <c r="J731" s="1">
        <v>1</v>
      </c>
      <c r="K731" s="1" t="s">
        <v>1896</v>
      </c>
      <c r="L731" s="1" t="s">
        <v>3657</v>
      </c>
      <c r="M731" s="1" t="s">
        <v>75</v>
      </c>
      <c r="N731" s="1" t="s">
        <v>3624</v>
      </c>
      <c r="O731" s="1" t="s">
        <v>77</v>
      </c>
      <c r="P731" s="1" t="s">
        <v>78</v>
      </c>
      <c r="Q731" s="1" t="s">
        <v>78</v>
      </c>
      <c r="R731" s="1" t="s">
        <v>139</v>
      </c>
      <c r="S731" s="1" t="s">
        <v>1898</v>
      </c>
      <c r="T731" s="34" t="s">
        <v>72</v>
      </c>
      <c r="U731" s="25" t="s">
        <v>3658</v>
      </c>
      <c r="V731" s="1" t="s">
        <v>80</v>
      </c>
      <c r="W731" s="1" t="s">
        <v>1867</v>
      </c>
      <c r="X731" s="1" t="s">
        <v>1868</v>
      </c>
      <c r="Y731" s="1" t="s">
        <v>2143</v>
      </c>
      <c r="Z731" s="1" t="s">
        <v>152</v>
      </c>
      <c r="AA731" s="1" t="s">
        <v>1370</v>
      </c>
      <c r="AB731" s="1" t="s">
        <v>153</v>
      </c>
      <c r="AC731" s="1" t="s">
        <v>153</v>
      </c>
      <c r="AD731" s="1" t="s">
        <v>126</v>
      </c>
      <c r="AE731" s="8">
        <v>38</v>
      </c>
      <c r="AF731" s="1" t="s">
        <v>88</v>
      </c>
      <c r="AG731" s="1">
        <v>5.5</v>
      </c>
      <c r="AH731" s="1" t="s">
        <v>954</v>
      </c>
      <c r="AI731" s="1" t="s">
        <v>90</v>
      </c>
      <c r="AJ731" s="1" t="s">
        <v>91</v>
      </c>
      <c r="AK731" s="1" t="s">
        <v>92</v>
      </c>
      <c r="AL731" s="1" t="s">
        <v>72</v>
      </c>
      <c r="AM731" s="1" t="s">
        <v>72</v>
      </c>
      <c r="AN731" s="1" t="s">
        <v>72</v>
      </c>
      <c r="AO731" s="1" t="s">
        <v>72</v>
      </c>
      <c r="AP731" s="1" t="s">
        <v>72</v>
      </c>
      <c r="AQ731" s="1" t="s">
        <v>72</v>
      </c>
      <c r="AR731" s="1" t="s">
        <v>72</v>
      </c>
      <c r="AS731" s="1" t="s">
        <v>72</v>
      </c>
      <c r="AT731" s="1" t="s">
        <v>72</v>
      </c>
      <c r="AU731" s="3">
        <v>44965</v>
      </c>
      <c r="AV731" s="4">
        <v>0.79513888888888884</v>
      </c>
      <c r="AW731" s="4">
        <v>0.86805555555555547</v>
      </c>
      <c r="AX731" s="49">
        <f t="shared" si="89"/>
        <v>7.291666666666663E-2</v>
      </c>
      <c r="AY731" s="49">
        <f t="shared" si="90"/>
        <v>9.375E-2</v>
      </c>
      <c r="AZ731" s="49">
        <f t="shared" si="91"/>
        <v>0.42013888888888878</v>
      </c>
      <c r="BA731" s="1" t="s">
        <v>3659</v>
      </c>
      <c r="BB731" s="1" t="s">
        <v>3660</v>
      </c>
      <c r="BC731" s="1" t="s">
        <v>1794</v>
      </c>
      <c r="BD731" s="1">
        <v>4</v>
      </c>
      <c r="BE731" s="1" t="s">
        <v>95</v>
      </c>
      <c r="BF731" s="1" t="s">
        <v>75</v>
      </c>
      <c r="BG731" s="1" t="s">
        <v>88</v>
      </c>
      <c r="BH731" s="1" t="s">
        <v>88</v>
      </c>
      <c r="BI731" s="1" t="s">
        <v>96</v>
      </c>
      <c r="BJ731" s="1" t="s">
        <v>72</v>
      </c>
      <c r="BK731" s="1" t="s">
        <v>3611</v>
      </c>
      <c r="BL731" s="1" t="s">
        <v>3661</v>
      </c>
      <c r="BM731" s="1">
        <v>64</v>
      </c>
      <c r="BN731" s="1" t="s">
        <v>75</v>
      </c>
      <c r="BO731" s="1" t="s">
        <v>75</v>
      </c>
      <c r="BP731" s="1" t="s">
        <v>75</v>
      </c>
      <c r="BQ731" s="21" t="s">
        <v>99</v>
      </c>
      <c r="BR731" s="21" t="s">
        <v>100</v>
      </c>
    </row>
    <row r="732" spans="1:70" ht="20.45" customHeight="1">
      <c r="A732" s="1" t="s">
        <v>3662</v>
      </c>
      <c r="B732" s="1">
        <v>230035</v>
      </c>
      <c r="C732" s="1" t="s">
        <v>71</v>
      </c>
      <c r="D732" s="3">
        <v>44965</v>
      </c>
      <c r="E732" s="4">
        <v>0.76111111111111107</v>
      </c>
      <c r="F732" s="5">
        <v>44958</v>
      </c>
      <c r="G732" s="3">
        <v>44965</v>
      </c>
      <c r="H732" s="4">
        <v>0.81666666666666676</v>
      </c>
      <c r="I732" s="48">
        <f t="shared" si="84"/>
        <v>5.5555555555555691E-2</v>
      </c>
      <c r="J732" s="1">
        <v>2</v>
      </c>
      <c r="K732" s="1" t="s">
        <v>1896</v>
      </c>
      <c r="L732" s="1" t="s">
        <v>3663</v>
      </c>
      <c r="M732" s="1" t="s">
        <v>75</v>
      </c>
      <c r="N732" s="1" t="s">
        <v>2597</v>
      </c>
      <c r="O732" s="1" t="s">
        <v>77</v>
      </c>
      <c r="P732" s="1" t="s">
        <v>78</v>
      </c>
      <c r="Q732" s="1" t="s">
        <v>78</v>
      </c>
      <c r="R732" s="1" t="s">
        <v>1898</v>
      </c>
      <c r="S732" s="1" t="s">
        <v>1898</v>
      </c>
      <c r="T732" s="34" t="s">
        <v>72</v>
      </c>
      <c r="U732" s="25" t="s">
        <v>1937</v>
      </c>
      <c r="V732" s="1" t="s">
        <v>1900</v>
      </c>
      <c r="W732" s="1" t="s">
        <v>83</v>
      </c>
      <c r="X732" s="1" t="s">
        <v>123</v>
      </c>
      <c r="Y732" s="1" t="s">
        <v>83</v>
      </c>
      <c r="Z732" s="1" t="s">
        <v>84</v>
      </c>
      <c r="AA732" s="1" t="s">
        <v>72</v>
      </c>
      <c r="AB732" s="1" t="s">
        <v>104</v>
      </c>
      <c r="AC732" s="1" t="s">
        <v>3313</v>
      </c>
      <c r="AD732" s="1" t="s">
        <v>126</v>
      </c>
      <c r="AE732" s="1">
        <v>60</v>
      </c>
      <c r="AF732" s="1" t="s">
        <v>88</v>
      </c>
      <c r="AG732" s="1">
        <v>4.3</v>
      </c>
      <c r="AH732" s="1" t="s">
        <v>2344</v>
      </c>
      <c r="AI732" s="1" t="s">
        <v>90</v>
      </c>
      <c r="AJ732" s="1" t="s">
        <v>91</v>
      </c>
      <c r="AK732" s="1" t="s">
        <v>92</v>
      </c>
      <c r="AL732" s="1" t="s">
        <v>72</v>
      </c>
      <c r="AM732" s="1" t="s">
        <v>72</v>
      </c>
      <c r="AN732" s="1" t="s">
        <v>72</v>
      </c>
      <c r="AO732" s="1" t="s">
        <v>72</v>
      </c>
      <c r="AP732" s="1" t="s">
        <v>72</v>
      </c>
      <c r="AQ732" s="1" t="s">
        <v>72</v>
      </c>
      <c r="AR732" s="1" t="s">
        <v>72</v>
      </c>
      <c r="AS732" s="1" t="s">
        <v>72</v>
      </c>
      <c r="AT732" s="1" t="s">
        <v>72</v>
      </c>
      <c r="AU732" s="3">
        <v>44965</v>
      </c>
      <c r="AV732" s="4">
        <v>0.83750000000000002</v>
      </c>
      <c r="AW732" s="4">
        <v>0.92361111111111116</v>
      </c>
      <c r="AX732" s="49">
        <f t="shared" si="89"/>
        <v>8.6111111111111138E-2</v>
      </c>
      <c r="AY732" s="49">
        <f t="shared" si="90"/>
        <v>0.1069444444444444</v>
      </c>
      <c r="AZ732" s="49">
        <f t="shared" si="91"/>
        <v>0.16250000000000009</v>
      </c>
      <c r="BA732" s="1" t="s">
        <v>3664</v>
      </c>
      <c r="BB732" s="1" t="s">
        <v>3664</v>
      </c>
      <c r="BC732" s="1" t="s">
        <v>1675</v>
      </c>
      <c r="BD732" s="1">
        <v>4</v>
      </c>
      <c r="BE732" s="1" t="s">
        <v>3446</v>
      </c>
      <c r="BF732" s="1" t="s">
        <v>75</v>
      </c>
      <c r="BG732" s="1" t="s">
        <v>88</v>
      </c>
      <c r="BH732" s="1" t="s">
        <v>88</v>
      </c>
      <c r="BI732" s="1" t="s">
        <v>96</v>
      </c>
      <c r="BJ732" s="1" t="s">
        <v>72</v>
      </c>
      <c r="BK732" s="1" t="s">
        <v>3429</v>
      </c>
      <c r="BL732" s="1" t="s">
        <v>3665</v>
      </c>
      <c r="BM732" s="1">
        <v>36</v>
      </c>
      <c r="BN732" s="1" t="s">
        <v>75</v>
      </c>
      <c r="BO732" s="1" t="s">
        <v>75</v>
      </c>
      <c r="BP732" s="1" t="s">
        <v>75</v>
      </c>
      <c r="BQ732" s="21" t="s">
        <v>99</v>
      </c>
      <c r="BR732" s="21" t="s">
        <v>100</v>
      </c>
    </row>
    <row r="733" spans="1:70" ht="20.45" customHeight="1">
      <c r="A733" s="1" t="s">
        <v>3666</v>
      </c>
      <c r="B733" s="1">
        <v>230035</v>
      </c>
      <c r="C733" s="1" t="s">
        <v>71</v>
      </c>
      <c r="D733" s="3">
        <v>44965</v>
      </c>
      <c r="E733" s="4">
        <v>0.76111111111111107</v>
      </c>
      <c r="F733" s="5">
        <v>44958</v>
      </c>
      <c r="G733" s="3">
        <v>44965</v>
      </c>
      <c r="H733" s="4">
        <v>0.81666666666666676</v>
      </c>
      <c r="I733" s="48">
        <f t="shared" si="84"/>
        <v>5.5555555555555691E-2</v>
      </c>
      <c r="J733" s="1">
        <v>1</v>
      </c>
      <c r="K733" s="1" t="s">
        <v>1896</v>
      </c>
      <c r="L733" s="1" t="s">
        <v>3663</v>
      </c>
      <c r="M733" s="1" t="s">
        <v>75</v>
      </c>
      <c r="N733" s="1" t="s">
        <v>2172</v>
      </c>
      <c r="O733" s="1" t="s">
        <v>77</v>
      </c>
      <c r="P733" s="1" t="s">
        <v>78</v>
      </c>
      <c r="Q733" s="1" t="s">
        <v>78</v>
      </c>
      <c r="R733" s="1" t="s">
        <v>1898</v>
      </c>
      <c r="S733" s="1" t="s">
        <v>1898</v>
      </c>
      <c r="T733" s="34" t="s">
        <v>72</v>
      </c>
      <c r="U733" s="25" t="s">
        <v>1826</v>
      </c>
      <c r="V733" s="1" t="s">
        <v>1900</v>
      </c>
      <c r="W733" s="1" t="s">
        <v>83</v>
      </c>
      <c r="X733" s="1" t="s">
        <v>123</v>
      </c>
      <c r="Y733" s="1" t="s">
        <v>83</v>
      </c>
      <c r="Z733" s="1" t="s">
        <v>84</v>
      </c>
      <c r="AA733" s="1" t="s">
        <v>72</v>
      </c>
      <c r="AB733" s="1" t="s">
        <v>104</v>
      </c>
      <c r="AC733" s="1" t="s">
        <v>3313</v>
      </c>
      <c r="AD733" s="1" t="s">
        <v>126</v>
      </c>
      <c r="AE733" s="1">
        <v>60</v>
      </c>
      <c r="AF733" s="1" t="s">
        <v>88</v>
      </c>
      <c r="AG733" s="1">
        <v>4.3</v>
      </c>
      <c r="AH733" s="1" t="s">
        <v>2344</v>
      </c>
      <c r="AI733" s="1" t="s">
        <v>90</v>
      </c>
      <c r="AJ733" s="1" t="s">
        <v>91</v>
      </c>
      <c r="AK733" s="1" t="s">
        <v>92</v>
      </c>
      <c r="AL733" s="1" t="s">
        <v>72</v>
      </c>
      <c r="AM733" s="1" t="s">
        <v>72</v>
      </c>
      <c r="AN733" s="1" t="s">
        <v>72</v>
      </c>
      <c r="AO733" s="1" t="s">
        <v>72</v>
      </c>
      <c r="AP733" s="1" t="s">
        <v>72</v>
      </c>
      <c r="AQ733" s="1" t="s">
        <v>72</v>
      </c>
      <c r="AR733" s="1" t="s">
        <v>72</v>
      </c>
      <c r="AS733" s="1" t="s">
        <v>72</v>
      </c>
      <c r="AT733" s="1" t="s">
        <v>72</v>
      </c>
      <c r="AU733" s="3">
        <v>44965</v>
      </c>
      <c r="AV733" s="4">
        <v>0.83750000000000002</v>
      </c>
      <c r="AW733" s="4">
        <v>0.92361111111111116</v>
      </c>
      <c r="AX733" s="49">
        <f t="shared" si="89"/>
        <v>8.6111111111111138E-2</v>
      </c>
      <c r="AY733" s="49">
        <f t="shared" si="90"/>
        <v>0.1069444444444444</v>
      </c>
      <c r="AZ733" s="49">
        <f t="shared" si="91"/>
        <v>0.16250000000000009</v>
      </c>
      <c r="BA733" s="1" t="s">
        <v>3664</v>
      </c>
      <c r="BB733" s="1" t="s">
        <v>3664</v>
      </c>
      <c r="BC733" s="1" t="s">
        <v>1675</v>
      </c>
      <c r="BD733" s="1">
        <v>4</v>
      </c>
      <c r="BE733" s="1" t="s">
        <v>3446</v>
      </c>
      <c r="BF733" s="1" t="s">
        <v>75</v>
      </c>
      <c r="BG733" s="1" t="s">
        <v>88</v>
      </c>
      <c r="BH733" s="1" t="s">
        <v>88</v>
      </c>
      <c r="BI733" s="1" t="s">
        <v>96</v>
      </c>
      <c r="BJ733" s="1" t="s">
        <v>72</v>
      </c>
      <c r="BK733" s="1" t="s">
        <v>3439</v>
      </c>
      <c r="BL733" s="1" t="s">
        <v>3667</v>
      </c>
      <c r="BM733" s="1">
        <v>18</v>
      </c>
      <c r="BN733" s="1" t="s">
        <v>75</v>
      </c>
      <c r="BO733" s="1" t="s">
        <v>75</v>
      </c>
      <c r="BP733" s="1" t="s">
        <v>75</v>
      </c>
      <c r="BQ733" s="21" t="s">
        <v>99</v>
      </c>
      <c r="BR733" s="21" t="s">
        <v>100</v>
      </c>
    </row>
    <row r="734" spans="1:70" ht="20.45" customHeight="1">
      <c r="A734" s="1" t="s">
        <v>3668</v>
      </c>
      <c r="B734" s="1">
        <v>230036</v>
      </c>
      <c r="C734" s="1" t="s">
        <v>71</v>
      </c>
      <c r="D734" s="3">
        <v>44966</v>
      </c>
      <c r="E734" s="4">
        <v>0.49722222222222223</v>
      </c>
      <c r="F734" s="5">
        <v>44958</v>
      </c>
      <c r="G734" s="3">
        <v>44966</v>
      </c>
      <c r="H734" s="4">
        <v>0.56666666666666665</v>
      </c>
      <c r="I734" s="48">
        <f t="shared" si="84"/>
        <v>6.944444444444442E-2</v>
      </c>
      <c r="J734" s="1">
        <v>3</v>
      </c>
      <c r="K734" s="1" t="s">
        <v>1896</v>
      </c>
      <c r="L734" s="1" t="s">
        <v>3669</v>
      </c>
      <c r="M734" s="1" t="s">
        <v>75</v>
      </c>
      <c r="N734" s="1" t="s">
        <v>2597</v>
      </c>
      <c r="O734" s="1" t="s">
        <v>77</v>
      </c>
      <c r="P734" s="1" t="s">
        <v>78</v>
      </c>
      <c r="Q734" s="1" t="s">
        <v>78</v>
      </c>
      <c r="R734" s="1" t="s">
        <v>1898</v>
      </c>
      <c r="S734" s="1" t="s">
        <v>1898</v>
      </c>
      <c r="T734" s="34" t="s">
        <v>72</v>
      </c>
      <c r="U734" s="1" t="s">
        <v>3670</v>
      </c>
      <c r="V734" s="1" t="s">
        <v>1900</v>
      </c>
      <c r="W734" s="1" t="s">
        <v>813</v>
      </c>
      <c r="X734" s="1" t="s">
        <v>813</v>
      </c>
      <c r="Y734" s="1" t="s">
        <v>814</v>
      </c>
      <c r="Z734" s="1" t="s">
        <v>84</v>
      </c>
      <c r="AA734" s="1" t="s">
        <v>72</v>
      </c>
      <c r="AB734" s="1" t="s">
        <v>124</v>
      </c>
      <c r="AC734" s="1" t="s">
        <v>125</v>
      </c>
      <c r="AD734" s="1" t="s">
        <v>87</v>
      </c>
      <c r="AE734" s="1">
        <v>38</v>
      </c>
      <c r="AF734" s="1" t="s">
        <v>88</v>
      </c>
      <c r="AG734" s="1">
        <v>4.8</v>
      </c>
      <c r="AH734" s="1" t="s">
        <v>414</v>
      </c>
      <c r="AI734" s="1" t="s">
        <v>90</v>
      </c>
      <c r="AJ734" s="1" t="s">
        <v>91</v>
      </c>
      <c r="AK734" s="1" t="s">
        <v>92</v>
      </c>
      <c r="AL734" s="1" t="s">
        <v>72</v>
      </c>
      <c r="AM734" s="1" t="s">
        <v>254</v>
      </c>
      <c r="AN734" s="1">
        <v>1</v>
      </c>
      <c r="AO734" s="25" t="s">
        <v>1322</v>
      </c>
      <c r="AP734" s="1" t="s">
        <v>72</v>
      </c>
      <c r="AQ734" s="1" t="s">
        <v>72</v>
      </c>
      <c r="AR734" s="1" t="s">
        <v>72</v>
      </c>
      <c r="AS734" s="1" t="s">
        <v>72</v>
      </c>
      <c r="AT734" s="1" t="s">
        <v>72</v>
      </c>
      <c r="AU734" s="3">
        <v>44966</v>
      </c>
      <c r="AV734" s="4">
        <v>0.625</v>
      </c>
      <c r="AW734" s="4">
        <v>0.7319444444444444</v>
      </c>
      <c r="AX734" s="49">
        <f t="shared" si="89"/>
        <v>0.1069444444444444</v>
      </c>
      <c r="AY734" s="49">
        <f t="shared" si="90"/>
        <v>0.16527777777777775</v>
      </c>
      <c r="AZ734" s="49">
        <f t="shared" si="91"/>
        <v>0.23472222222222217</v>
      </c>
      <c r="BA734" s="1" t="s">
        <v>3671</v>
      </c>
      <c r="BB734" s="1" t="s">
        <v>3671</v>
      </c>
      <c r="BC734" s="1" t="s">
        <v>1675</v>
      </c>
      <c r="BD734" s="1">
        <v>4</v>
      </c>
      <c r="BE734" s="1" t="s">
        <v>2294</v>
      </c>
      <c r="BF734" s="1" t="s">
        <v>75</v>
      </c>
      <c r="BG734" s="1" t="s">
        <v>88</v>
      </c>
      <c r="BH734" s="1" t="s">
        <v>88</v>
      </c>
      <c r="BI734" s="1" t="s">
        <v>96</v>
      </c>
      <c r="BJ734" s="1" t="s">
        <v>72</v>
      </c>
      <c r="BK734" s="1" t="s">
        <v>3429</v>
      </c>
      <c r="BL734" s="1" t="s">
        <v>3672</v>
      </c>
      <c r="BM734" s="1">
        <v>43</v>
      </c>
      <c r="BN734" s="1" t="s">
        <v>75</v>
      </c>
      <c r="BO734" s="1" t="s">
        <v>75</v>
      </c>
      <c r="BP734" s="1" t="s">
        <v>75</v>
      </c>
      <c r="BQ734" s="21" t="s">
        <v>99</v>
      </c>
      <c r="BR734" s="21" t="s">
        <v>100</v>
      </c>
    </row>
    <row r="735" spans="1:70" ht="20.45" customHeight="1">
      <c r="A735" s="1" t="s">
        <v>3673</v>
      </c>
      <c r="B735" s="1">
        <v>230037</v>
      </c>
      <c r="C735" s="1" t="s">
        <v>71</v>
      </c>
      <c r="D735" s="3">
        <v>44967</v>
      </c>
      <c r="E735" s="4">
        <v>0.4548611111111111</v>
      </c>
      <c r="F735" s="5">
        <v>44958</v>
      </c>
      <c r="G735" s="3">
        <v>44967</v>
      </c>
      <c r="H735" s="4">
        <v>0.50972222222222219</v>
      </c>
      <c r="I735" s="48">
        <f t="shared" si="84"/>
        <v>5.4861111111111083E-2</v>
      </c>
      <c r="J735" s="1">
        <v>8</v>
      </c>
      <c r="K735" s="1" t="s">
        <v>2302</v>
      </c>
      <c r="L735" s="1" t="s">
        <v>3674</v>
      </c>
      <c r="M735" s="1" t="s">
        <v>75</v>
      </c>
      <c r="N735" s="1" t="s">
        <v>2597</v>
      </c>
      <c r="O735" s="1" t="s">
        <v>77</v>
      </c>
      <c r="P735" s="1" t="s">
        <v>78</v>
      </c>
      <c r="Q735" s="1" t="s">
        <v>78</v>
      </c>
      <c r="R735" s="1" t="s">
        <v>1898</v>
      </c>
      <c r="S735" s="1" t="s">
        <v>1898</v>
      </c>
      <c r="T735" s="34" t="s">
        <v>72</v>
      </c>
      <c r="U735" s="25" t="s">
        <v>3675</v>
      </c>
      <c r="V735" s="1" t="s">
        <v>1900</v>
      </c>
      <c r="W735" s="1" t="s">
        <v>2307</v>
      </c>
      <c r="X735" s="1" t="s">
        <v>2307</v>
      </c>
      <c r="Y735" s="1" t="s">
        <v>2363</v>
      </c>
      <c r="Z735" s="1" t="s">
        <v>84</v>
      </c>
      <c r="AA735" s="1" t="s">
        <v>72</v>
      </c>
      <c r="AB735" s="1" t="s">
        <v>104</v>
      </c>
      <c r="AC735" s="1" t="s">
        <v>3313</v>
      </c>
      <c r="AD735" s="1" t="s">
        <v>87</v>
      </c>
      <c r="AE735" s="1">
        <v>46</v>
      </c>
      <c r="AF735" s="1" t="s">
        <v>88</v>
      </c>
      <c r="AG735" s="1">
        <v>5.0999999999999996</v>
      </c>
      <c r="AH735" s="1" t="s">
        <v>299</v>
      </c>
      <c r="AI735" s="1" t="s">
        <v>90</v>
      </c>
      <c r="AJ735" s="1" t="s">
        <v>91</v>
      </c>
      <c r="AK735" s="1" t="s">
        <v>92</v>
      </c>
      <c r="AL735" s="1" t="s">
        <v>72</v>
      </c>
      <c r="AM735" s="1" t="s">
        <v>254</v>
      </c>
      <c r="AN735" s="1">
        <v>2</v>
      </c>
      <c r="AO735" s="1" t="s">
        <v>1322</v>
      </c>
      <c r="AP735" s="1" t="s">
        <v>72</v>
      </c>
      <c r="AQ735" s="1" t="s">
        <v>72</v>
      </c>
      <c r="AR735" s="1" t="s">
        <v>220</v>
      </c>
      <c r="AS735" s="1" t="s">
        <v>72</v>
      </c>
      <c r="AT735" s="1" t="s">
        <v>72</v>
      </c>
      <c r="AU735" s="3">
        <v>44967</v>
      </c>
      <c r="AV735" s="4">
        <v>0.52708333333333335</v>
      </c>
      <c r="AW735" s="4">
        <v>0.58333333333333337</v>
      </c>
      <c r="AX735" s="49">
        <f t="shared" si="89"/>
        <v>5.6250000000000022E-2</v>
      </c>
      <c r="AY735" s="49">
        <f t="shared" si="90"/>
        <v>7.3611111111111183E-2</v>
      </c>
      <c r="AZ735" s="49">
        <f t="shared" si="91"/>
        <v>0.12847222222222227</v>
      </c>
      <c r="BA735" s="1" t="s">
        <v>3676</v>
      </c>
      <c r="BB735" s="1" t="s">
        <v>3676</v>
      </c>
      <c r="BC735" s="1" t="s">
        <v>1675</v>
      </c>
      <c r="BD735" s="1">
        <v>4</v>
      </c>
      <c r="BE735" s="1" t="s">
        <v>2294</v>
      </c>
      <c r="BF735" s="1" t="s">
        <v>75</v>
      </c>
      <c r="BG735" s="1" t="s">
        <v>88</v>
      </c>
      <c r="BH735" s="1" t="s">
        <v>88</v>
      </c>
      <c r="BI735" s="1" t="s">
        <v>96</v>
      </c>
      <c r="BJ735" s="1" t="s">
        <v>72</v>
      </c>
      <c r="BK735" s="1" t="s">
        <v>3429</v>
      </c>
      <c r="BL735" s="1" t="s">
        <v>3677</v>
      </c>
      <c r="BM735" s="1">
        <v>42</v>
      </c>
      <c r="BN735" s="1" t="s">
        <v>75</v>
      </c>
      <c r="BO735" s="1" t="s">
        <v>75</v>
      </c>
      <c r="BP735" s="1" t="s">
        <v>75</v>
      </c>
      <c r="BQ735" s="21" t="s">
        <v>99</v>
      </c>
      <c r="BR735" s="21" t="s">
        <v>100</v>
      </c>
    </row>
    <row r="736" spans="1:70" ht="20.45" customHeight="1">
      <c r="A736" s="1" t="s">
        <v>3678</v>
      </c>
      <c r="B736" s="1">
        <v>230037</v>
      </c>
      <c r="C736" s="1" t="s">
        <v>71</v>
      </c>
      <c r="D736" s="3">
        <v>44967</v>
      </c>
      <c r="E736" s="4">
        <v>0.4548611111111111</v>
      </c>
      <c r="F736" s="5">
        <v>44958</v>
      </c>
      <c r="G736" s="3">
        <v>44967</v>
      </c>
      <c r="H736" s="4">
        <v>0.50972222222222219</v>
      </c>
      <c r="I736" s="48">
        <f t="shared" si="84"/>
        <v>5.4861111111111083E-2</v>
      </c>
      <c r="J736" s="1">
        <v>8</v>
      </c>
      <c r="K736" s="1" t="s">
        <v>2302</v>
      </c>
      <c r="L736" s="1" t="s">
        <v>3674</v>
      </c>
      <c r="M736" s="1" t="s">
        <v>75</v>
      </c>
      <c r="N736" s="1" t="s">
        <v>2172</v>
      </c>
      <c r="O736" s="1" t="s">
        <v>77</v>
      </c>
      <c r="P736" s="1" t="s">
        <v>78</v>
      </c>
      <c r="Q736" s="1" t="s">
        <v>78</v>
      </c>
      <c r="R736" s="1" t="s">
        <v>1898</v>
      </c>
      <c r="S736" s="1" t="s">
        <v>1898</v>
      </c>
      <c r="T736" s="34" t="s">
        <v>72</v>
      </c>
      <c r="U736" s="25" t="s">
        <v>3078</v>
      </c>
      <c r="V736" s="1" t="s">
        <v>1900</v>
      </c>
      <c r="W736" s="1" t="s">
        <v>2307</v>
      </c>
      <c r="X736" s="1" t="s">
        <v>2307</v>
      </c>
      <c r="Y736" s="1" t="s">
        <v>2363</v>
      </c>
      <c r="Z736" s="1" t="s">
        <v>84</v>
      </c>
      <c r="AA736" s="1" t="s">
        <v>72</v>
      </c>
      <c r="AB736" s="1" t="s">
        <v>104</v>
      </c>
      <c r="AC736" s="1" t="s">
        <v>3313</v>
      </c>
      <c r="AD736" s="1" t="s">
        <v>87</v>
      </c>
      <c r="AE736" s="1">
        <v>46</v>
      </c>
      <c r="AF736" s="1" t="s">
        <v>88</v>
      </c>
      <c r="AG736" s="1">
        <v>5.0999999999999996</v>
      </c>
      <c r="AH736" s="1" t="s">
        <v>299</v>
      </c>
      <c r="AI736" s="1" t="s">
        <v>90</v>
      </c>
      <c r="AJ736" s="1" t="s">
        <v>91</v>
      </c>
      <c r="AK736" s="1" t="s">
        <v>92</v>
      </c>
      <c r="AL736" s="1" t="s">
        <v>72</v>
      </c>
      <c r="AM736" s="1" t="s">
        <v>254</v>
      </c>
      <c r="AN736" s="1">
        <v>2</v>
      </c>
      <c r="AO736" s="1" t="s">
        <v>1322</v>
      </c>
      <c r="AP736" s="1" t="s">
        <v>72</v>
      </c>
      <c r="AQ736" s="1" t="s">
        <v>72</v>
      </c>
      <c r="AR736" s="1" t="s">
        <v>220</v>
      </c>
      <c r="AS736" s="1" t="s">
        <v>72</v>
      </c>
      <c r="AT736" s="1" t="s">
        <v>72</v>
      </c>
      <c r="AU736" s="3">
        <v>44967</v>
      </c>
      <c r="AV736" s="4">
        <v>0.52708333333333335</v>
      </c>
      <c r="AW736" s="4">
        <v>0.58333333333333337</v>
      </c>
      <c r="AX736" s="49">
        <f t="shared" si="89"/>
        <v>5.6250000000000022E-2</v>
      </c>
      <c r="AY736" s="49">
        <f t="shared" si="90"/>
        <v>7.3611111111111183E-2</v>
      </c>
      <c r="AZ736" s="49">
        <f t="shared" si="91"/>
        <v>0.12847222222222227</v>
      </c>
      <c r="BA736" s="1" t="s">
        <v>3676</v>
      </c>
      <c r="BB736" s="1" t="s">
        <v>3676</v>
      </c>
      <c r="BC736" s="1" t="s">
        <v>1675</v>
      </c>
      <c r="BD736" s="1">
        <v>4</v>
      </c>
      <c r="BE736" s="1" t="s">
        <v>2294</v>
      </c>
      <c r="BF736" s="1" t="s">
        <v>75</v>
      </c>
      <c r="BG736" s="1" t="s">
        <v>88</v>
      </c>
      <c r="BH736" s="1" t="s">
        <v>88</v>
      </c>
      <c r="BI736" s="1" t="s">
        <v>96</v>
      </c>
      <c r="BJ736" s="1" t="s">
        <v>72</v>
      </c>
      <c r="BK736" s="1" t="s">
        <v>3679</v>
      </c>
      <c r="BL736" s="1" t="s">
        <v>3503</v>
      </c>
      <c r="BM736" s="1">
        <v>25</v>
      </c>
      <c r="BN736" s="1" t="s">
        <v>75</v>
      </c>
      <c r="BO736" s="1" t="s">
        <v>75</v>
      </c>
      <c r="BP736" s="1" t="s">
        <v>75</v>
      </c>
      <c r="BQ736" s="21" t="s">
        <v>99</v>
      </c>
      <c r="BR736" s="21" t="s">
        <v>100</v>
      </c>
    </row>
    <row r="737" spans="1:70" ht="20.45" customHeight="1">
      <c r="A737" s="1">
        <v>230038</v>
      </c>
      <c r="B737" s="1">
        <v>230038</v>
      </c>
      <c r="C737" s="1" t="s">
        <v>71</v>
      </c>
      <c r="D737" s="3">
        <v>44967</v>
      </c>
      <c r="E737" s="4">
        <v>0.53125</v>
      </c>
      <c r="F737" s="5">
        <v>44958</v>
      </c>
      <c r="G737" s="3">
        <v>44967</v>
      </c>
      <c r="H737" s="4">
        <v>0.66875000000000007</v>
      </c>
      <c r="I737" s="48">
        <f t="shared" si="84"/>
        <v>0.13750000000000007</v>
      </c>
      <c r="J737" s="1">
        <v>5</v>
      </c>
      <c r="K737" s="1" t="s">
        <v>1896</v>
      </c>
      <c r="L737" s="1" t="s">
        <v>3680</v>
      </c>
      <c r="M737" s="1" t="s">
        <v>75</v>
      </c>
      <c r="N737" s="1" t="s">
        <v>170</v>
      </c>
      <c r="O737" s="1" t="s">
        <v>473</v>
      </c>
      <c r="P737" s="8" t="s">
        <v>78</v>
      </c>
      <c r="Q737" s="1" t="s">
        <v>78</v>
      </c>
      <c r="R737" s="8" t="s">
        <v>1927</v>
      </c>
      <c r="S737" s="1" t="s">
        <v>1927</v>
      </c>
      <c r="T737" s="1" t="s">
        <v>3681</v>
      </c>
      <c r="U737" s="8" t="s">
        <v>707</v>
      </c>
      <c r="V737" s="1" t="s">
        <v>80</v>
      </c>
      <c r="W737" s="1" t="s">
        <v>1867</v>
      </c>
      <c r="X737" s="1" t="s">
        <v>1868</v>
      </c>
      <c r="Y737" s="1" t="s">
        <v>2143</v>
      </c>
      <c r="Z737" s="1" t="s">
        <v>84</v>
      </c>
      <c r="AA737" s="1" t="s">
        <v>72</v>
      </c>
      <c r="AB737" s="1" t="s">
        <v>140</v>
      </c>
      <c r="AC737" s="1" t="s">
        <v>141</v>
      </c>
      <c r="AD737" s="1" t="s">
        <v>126</v>
      </c>
      <c r="AE737" s="1">
        <v>72</v>
      </c>
      <c r="AF737" s="1" t="s">
        <v>88</v>
      </c>
      <c r="AG737" s="1">
        <v>5.3</v>
      </c>
      <c r="AH737" s="1" t="s">
        <v>954</v>
      </c>
      <c r="AI737" s="1" t="s">
        <v>90</v>
      </c>
      <c r="AJ737" s="1" t="s">
        <v>970</v>
      </c>
      <c r="AK737" s="1" t="s">
        <v>429</v>
      </c>
      <c r="AL737" s="1" t="s">
        <v>72</v>
      </c>
      <c r="AM737" s="1" t="s">
        <v>72</v>
      </c>
      <c r="AN737" s="1" t="s">
        <v>72</v>
      </c>
      <c r="AO737" s="1" t="s">
        <v>72</v>
      </c>
      <c r="AP737" s="1" t="s">
        <v>72</v>
      </c>
      <c r="AQ737" s="1" t="s">
        <v>72</v>
      </c>
      <c r="AR737" s="1" t="s">
        <v>72</v>
      </c>
      <c r="AS737" s="1" t="s">
        <v>72</v>
      </c>
      <c r="AT737" s="1" t="s">
        <v>72</v>
      </c>
      <c r="AU737" s="3">
        <v>44967</v>
      </c>
      <c r="AV737" s="4">
        <v>0.69652777777777775</v>
      </c>
      <c r="AW737" s="1" t="s">
        <v>72</v>
      </c>
      <c r="AX737" s="6" t="s">
        <v>72</v>
      </c>
      <c r="AY737" s="6" t="s">
        <v>72</v>
      </c>
      <c r="AZ737" s="6" t="s">
        <v>72</v>
      </c>
      <c r="BA737" s="1" t="s">
        <v>3682</v>
      </c>
      <c r="BB737" s="1" t="s">
        <v>72</v>
      </c>
      <c r="BC737" s="1" t="s">
        <v>72</v>
      </c>
      <c r="BD737" s="1" t="s">
        <v>72</v>
      </c>
      <c r="BE737" s="1" t="s">
        <v>2294</v>
      </c>
      <c r="BF737" s="1" t="s">
        <v>88</v>
      </c>
      <c r="BG737" s="1" t="s">
        <v>88</v>
      </c>
      <c r="BH737" s="1" t="s">
        <v>88</v>
      </c>
      <c r="BI737" s="1" t="s">
        <v>79</v>
      </c>
      <c r="BJ737" s="1" t="s">
        <v>72</v>
      </c>
      <c r="BK737" s="1" t="s">
        <v>72</v>
      </c>
      <c r="BL737" s="1" t="s">
        <v>72</v>
      </c>
      <c r="BM737" s="1" t="s">
        <v>72</v>
      </c>
      <c r="BN737" s="1" t="s">
        <v>72</v>
      </c>
      <c r="BO737" s="1" t="s">
        <v>72</v>
      </c>
      <c r="BP737" s="1" t="s">
        <v>72</v>
      </c>
      <c r="BQ737" s="1" t="s">
        <v>160</v>
      </c>
    </row>
    <row r="738" spans="1:70" ht="20.45" customHeight="1">
      <c r="A738" s="1" t="s">
        <v>3683</v>
      </c>
      <c r="B738" s="1">
        <v>230039</v>
      </c>
      <c r="C738" s="1" t="s">
        <v>71</v>
      </c>
      <c r="D738" s="3">
        <v>44970</v>
      </c>
      <c r="E738" s="4">
        <v>0.46388888888888891</v>
      </c>
      <c r="F738" s="5">
        <v>44958</v>
      </c>
      <c r="G738" s="3">
        <v>44970</v>
      </c>
      <c r="H738" s="4">
        <v>0.54305555555555551</v>
      </c>
      <c r="I738" s="48">
        <f t="shared" si="84"/>
        <v>7.9166666666666607E-2</v>
      </c>
      <c r="J738" s="1">
        <v>3</v>
      </c>
      <c r="K738" s="1" t="s">
        <v>1896</v>
      </c>
      <c r="L738" s="1" t="s">
        <v>3684</v>
      </c>
      <c r="M738" s="1" t="s">
        <v>75</v>
      </c>
      <c r="N738" s="1" t="s">
        <v>2597</v>
      </c>
      <c r="O738" s="1" t="s">
        <v>77</v>
      </c>
      <c r="P738" s="1" t="s">
        <v>78</v>
      </c>
      <c r="Q738" s="1" t="s">
        <v>78</v>
      </c>
      <c r="R738" s="1" t="s">
        <v>1898</v>
      </c>
      <c r="S738" s="1" t="s">
        <v>1898</v>
      </c>
      <c r="T738" s="34" t="s">
        <v>72</v>
      </c>
      <c r="U738" s="1" t="s">
        <v>3685</v>
      </c>
      <c r="V738" s="1" t="s">
        <v>1900</v>
      </c>
      <c r="W738" s="1" t="s">
        <v>813</v>
      </c>
      <c r="X738" s="1" t="s">
        <v>813</v>
      </c>
      <c r="Y738" s="1" t="s">
        <v>814</v>
      </c>
      <c r="Z738" s="1" t="s">
        <v>84</v>
      </c>
      <c r="AA738" s="1" t="s">
        <v>72</v>
      </c>
      <c r="AB738" s="1" t="s">
        <v>124</v>
      </c>
      <c r="AC738" s="1" t="s">
        <v>125</v>
      </c>
      <c r="AD738" s="1" t="s">
        <v>87</v>
      </c>
      <c r="AE738" s="1">
        <v>55</v>
      </c>
      <c r="AF738" s="1" t="s">
        <v>88</v>
      </c>
      <c r="AG738" s="1">
        <v>4.5</v>
      </c>
      <c r="AH738" s="1" t="s">
        <v>954</v>
      </c>
      <c r="AI738" s="1" t="s">
        <v>90</v>
      </c>
      <c r="AJ738" s="1" t="s">
        <v>970</v>
      </c>
      <c r="AK738" s="1" t="s">
        <v>1217</v>
      </c>
      <c r="AL738" s="1" t="s">
        <v>72</v>
      </c>
      <c r="AM738" s="1" t="s">
        <v>217</v>
      </c>
      <c r="AN738" s="1">
        <v>2</v>
      </c>
      <c r="AO738" s="25" t="s">
        <v>1218</v>
      </c>
      <c r="AP738" s="1" t="s">
        <v>72</v>
      </c>
      <c r="AQ738" s="1" t="s">
        <v>72</v>
      </c>
      <c r="AR738" s="1" t="s">
        <v>72</v>
      </c>
      <c r="AS738" s="1" t="s">
        <v>72</v>
      </c>
      <c r="AT738" s="1" t="s">
        <v>72</v>
      </c>
      <c r="AU738" s="3">
        <v>44970</v>
      </c>
      <c r="AV738" s="4">
        <v>0.57013888888888886</v>
      </c>
      <c r="AW738" s="4">
        <v>0.6694444444444444</v>
      </c>
      <c r="AX738" s="49">
        <f>AW738-AV738</f>
        <v>9.9305555555555536E-2</v>
      </c>
      <c r="AY738" s="49">
        <f>AW738-H738</f>
        <v>0.12638888888888888</v>
      </c>
      <c r="AZ738" s="49">
        <f>AW738-E738</f>
        <v>0.20555555555555549</v>
      </c>
      <c r="BA738" s="1" t="s">
        <v>3686</v>
      </c>
      <c r="BB738" s="1" t="s">
        <v>3686</v>
      </c>
      <c r="BC738" s="1" t="s">
        <v>1675</v>
      </c>
      <c r="BD738" s="1">
        <v>4</v>
      </c>
      <c r="BE738" s="1" t="s">
        <v>3370</v>
      </c>
      <c r="BF738" s="1" t="s">
        <v>75</v>
      </c>
      <c r="BG738" s="1" t="s">
        <v>88</v>
      </c>
      <c r="BH738" s="1" t="s">
        <v>88</v>
      </c>
      <c r="BI738" s="1" t="s">
        <v>96</v>
      </c>
      <c r="BJ738" s="1" t="s">
        <v>72</v>
      </c>
      <c r="BK738" s="1" t="s">
        <v>3687</v>
      </c>
      <c r="BL738" s="1" t="s">
        <v>3688</v>
      </c>
      <c r="BM738" s="1">
        <v>25</v>
      </c>
      <c r="BN738" s="1" t="s">
        <v>75</v>
      </c>
      <c r="BO738" s="1" t="s">
        <v>75</v>
      </c>
      <c r="BP738" s="1" t="s">
        <v>75</v>
      </c>
      <c r="BQ738" s="21" t="s">
        <v>99</v>
      </c>
      <c r="BR738" s="21" t="s">
        <v>100</v>
      </c>
    </row>
    <row r="739" spans="1:70" ht="20.45" customHeight="1">
      <c r="A739" s="1" t="s">
        <v>3689</v>
      </c>
      <c r="B739" s="1">
        <v>230040</v>
      </c>
      <c r="C739" s="1" t="s">
        <v>71</v>
      </c>
      <c r="D739" s="3">
        <v>44971</v>
      </c>
      <c r="E739" s="4">
        <v>0.52083333333333337</v>
      </c>
      <c r="F739" s="5">
        <v>44958</v>
      </c>
      <c r="G739" s="3">
        <v>44971</v>
      </c>
      <c r="H739" s="4">
        <v>0.59513888888888888</v>
      </c>
      <c r="I739" s="48">
        <f t="shared" si="84"/>
        <v>7.4305555555555514E-2</v>
      </c>
      <c r="J739" s="1">
        <v>23</v>
      </c>
      <c r="K739" s="1" t="s">
        <v>2302</v>
      </c>
      <c r="L739" s="1" t="s">
        <v>3690</v>
      </c>
      <c r="M739" s="1" t="s">
        <v>75</v>
      </c>
      <c r="N739" s="1" t="s">
        <v>2597</v>
      </c>
      <c r="O739" s="1" t="s">
        <v>77</v>
      </c>
      <c r="P739" s="1" t="s">
        <v>78</v>
      </c>
      <c r="Q739" s="1" t="s">
        <v>78</v>
      </c>
      <c r="R739" s="1" t="s">
        <v>1898</v>
      </c>
      <c r="S739" s="1" t="s">
        <v>1898</v>
      </c>
      <c r="T739" s="34" t="s">
        <v>72</v>
      </c>
      <c r="U739" s="25" t="s">
        <v>3691</v>
      </c>
      <c r="V739" s="1" t="s">
        <v>1900</v>
      </c>
      <c r="W739" s="1" t="s">
        <v>2307</v>
      </c>
      <c r="X739" s="1" t="s">
        <v>2307</v>
      </c>
      <c r="Y739" s="1" t="s">
        <v>2363</v>
      </c>
      <c r="Z739" s="1" t="s">
        <v>84</v>
      </c>
      <c r="AA739" s="1" t="s">
        <v>72</v>
      </c>
      <c r="AB739" s="1" t="s">
        <v>140</v>
      </c>
      <c r="AC739" s="1" t="s">
        <v>141</v>
      </c>
      <c r="AD739" s="1" t="s">
        <v>126</v>
      </c>
      <c r="AE739" s="1">
        <v>43</v>
      </c>
      <c r="AF739" s="1" t="s">
        <v>88</v>
      </c>
      <c r="AG739" s="1">
        <v>5.0999999999999996</v>
      </c>
      <c r="AH739" s="1" t="s">
        <v>299</v>
      </c>
      <c r="AI739" s="1" t="s">
        <v>90</v>
      </c>
      <c r="AJ739" s="1" t="s">
        <v>91</v>
      </c>
      <c r="AK739" s="1" t="s">
        <v>216</v>
      </c>
      <c r="AL739" s="1" t="s">
        <v>72</v>
      </c>
      <c r="AM739" s="1" t="s">
        <v>254</v>
      </c>
      <c r="AN739" s="1">
        <v>2</v>
      </c>
      <c r="AO739" s="1" t="s">
        <v>3692</v>
      </c>
      <c r="AP739" s="1">
        <v>8</v>
      </c>
      <c r="AQ739" s="1" t="s">
        <v>3693</v>
      </c>
      <c r="AR739" s="1" t="s">
        <v>220</v>
      </c>
      <c r="AS739" s="1" t="s">
        <v>72</v>
      </c>
      <c r="AT739" s="1" t="s">
        <v>72</v>
      </c>
      <c r="AU739" s="3">
        <v>44971</v>
      </c>
      <c r="AV739" s="4">
        <v>0.61111111111111105</v>
      </c>
      <c r="AW739" s="4">
        <v>0.70000000000000007</v>
      </c>
      <c r="AX739" s="49">
        <f>AW739-AV739</f>
        <v>8.8888888888889017E-2</v>
      </c>
      <c r="AY739" s="49">
        <f>AW739-H739</f>
        <v>0.10486111111111118</v>
      </c>
      <c r="AZ739" s="49">
        <f>AW739-E739</f>
        <v>0.1791666666666667</v>
      </c>
      <c r="BA739" s="1" t="s">
        <v>3694</v>
      </c>
      <c r="BB739" s="1" t="s">
        <v>3694</v>
      </c>
      <c r="BC739" s="1" t="s">
        <v>1675</v>
      </c>
      <c r="BD739" s="1">
        <v>4</v>
      </c>
      <c r="BE739" s="1" t="s">
        <v>2294</v>
      </c>
      <c r="BF739" s="1" t="s">
        <v>75</v>
      </c>
      <c r="BG739" s="1" t="s">
        <v>75</v>
      </c>
      <c r="BH739" s="1" t="s">
        <v>88</v>
      </c>
      <c r="BI739" s="1" t="s">
        <v>79</v>
      </c>
      <c r="BJ739" s="1" t="s">
        <v>72</v>
      </c>
      <c r="BK739" s="1" t="s">
        <v>3429</v>
      </c>
      <c r="BL739" s="1" t="s">
        <v>3695</v>
      </c>
      <c r="BM739" s="1">
        <v>30</v>
      </c>
      <c r="BN739" s="1" t="s">
        <v>75</v>
      </c>
      <c r="BO739" s="1" t="s">
        <v>75</v>
      </c>
      <c r="BP739" s="1" t="s">
        <v>75</v>
      </c>
      <c r="BQ739" s="1" t="s">
        <v>160</v>
      </c>
      <c r="BR739" s="1" t="s">
        <v>3696</v>
      </c>
    </row>
    <row r="740" spans="1:70" ht="20.45" customHeight="1">
      <c r="A740" s="1" t="s">
        <v>3697</v>
      </c>
      <c r="B740" s="1">
        <v>230041</v>
      </c>
      <c r="C740" s="1" t="s">
        <v>71</v>
      </c>
      <c r="D740" s="3">
        <v>44971</v>
      </c>
      <c r="E740" s="4">
        <v>0.47986111111111113</v>
      </c>
      <c r="F740" s="5">
        <v>44958</v>
      </c>
      <c r="G740" s="3">
        <v>44971</v>
      </c>
      <c r="H740" s="4">
        <v>0.69374999999999998</v>
      </c>
      <c r="I740" s="48">
        <f t="shared" si="84"/>
        <v>0.21388888888888885</v>
      </c>
      <c r="J740" s="1">
        <v>16</v>
      </c>
      <c r="K740" s="1" t="s">
        <v>1896</v>
      </c>
      <c r="L740" s="1" t="s">
        <v>3698</v>
      </c>
      <c r="M740" s="1" t="s">
        <v>75</v>
      </c>
      <c r="N740" s="1" t="s">
        <v>2317</v>
      </c>
      <c r="O740" s="1" t="s">
        <v>77</v>
      </c>
      <c r="P740" s="1" t="s">
        <v>78</v>
      </c>
      <c r="Q740" s="1" t="s">
        <v>78</v>
      </c>
      <c r="R740" s="1" t="s">
        <v>1898</v>
      </c>
      <c r="S740" s="1" t="s">
        <v>1898</v>
      </c>
      <c r="T740" s="34" t="s">
        <v>72</v>
      </c>
      <c r="U740" s="25" t="s">
        <v>3699</v>
      </c>
      <c r="V740" s="1" t="s">
        <v>80</v>
      </c>
      <c r="W740" s="1" t="s">
        <v>1867</v>
      </c>
      <c r="X740" s="1" t="s">
        <v>1868</v>
      </c>
      <c r="Y740" s="1" t="s">
        <v>2143</v>
      </c>
      <c r="Z740" s="1" t="s">
        <v>490</v>
      </c>
      <c r="AA740" s="1" t="s">
        <v>72</v>
      </c>
      <c r="AB740" s="1" t="s">
        <v>491</v>
      </c>
      <c r="AC740" s="1" t="s">
        <v>1147</v>
      </c>
      <c r="AD740" s="1" t="s">
        <v>87</v>
      </c>
      <c r="AE740" s="1">
        <v>52</v>
      </c>
      <c r="AF740" s="1" t="s">
        <v>88</v>
      </c>
      <c r="AG740" s="1">
        <v>4.8</v>
      </c>
      <c r="AH740" s="1" t="s">
        <v>954</v>
      </c>
      <c r="AI740" s="1" t="s">
        <v>90</v>
      </c>
      <c r="AJ740" s="1" t="s">
        <v>91</v>
      </c>
      <c r="AK740" s="1" t="s">
        <v>92</v>
      </c>
      <c r="AL740" s="1" t="s">
        <v>72</v>
      </c>
      <c r="AM740" s="1" t="s">
        <v>72</v>
      </c>
      <c r="AN740" s="1" t="s">
        <v>72</v>
      </c>
      <c r="AO740" s="1" t="s">
        <v>72</v>
      </c>
      <c r="AP740" s="1" t="s">
        <v>72</v>
      </c>
      <c r="AQ740" s="1" t="s">
        <v>72</v>
      </c>
      <c r="AR740" s="1" t="s">
        <v>72</v>
      </c>
      <c r="AS740" s="1" t="s">
        <v>72</v>
      </c>
      <c r="AT740" s="1" t="s">
        <v>72</v>
      </c>
      <c r="AU740" s="3">
        <v>44971</v>
      </c>
      <c r="AV740" s="4">
        <v>0.71875</v>
      </c>
      <c r="AW740" s="4">
        <v>0.81944444444444453</v>
      </c>
      <c r="AX740" s="49">
        <f>AW740-AV740</f>
        <v>0.10069444444444453</v>
      </c>
      <c r="AY740" s="49">
        <f>AW740-H740</f>
        <v>0.12569444444444455</v>
      </c>
      <c r="AZ740" s="49">
        <f>AW740-E740</f>
        <v>0.3395833333333334</v>
      </c>
      <c r="BA740" s="1" t="s">
        <v>3700</v>
      </c>
      <c r="BB740" s="1" t="s">
        <v>3701</v>
      </c>
      <c r="BC740" s="1" t="s">
        <v>1675</v>
      </c>
      <c r="BD740" s="1">
        <v>4</v>
      </c>
      <c r="BE740" s="1" t="s">
        <v>3205</v>
      </c>
      <c r="BF740" s="1" t="s">
        <v>75</v>
      </c>
      <c r="BG740" s="1" t="s">
        <v>75</v>
      </c>
      <c r="BH740" s="1" t="s">
        <v>88</v>
      </c>
      <c r="BI740" s="1" t="s">
        <v>96</v>
      </c>
      <c r="BJ740" s="1" t="s">
        <v>72</v>
      </c>
      <c r="BK740" s="1" t="s">
        <v>3679</v>
      </c>
      <c r="BL740" s="1" t="s">
        <v>3702</v>
      </c>
      <c r="BM740" s="1">
        <v>42</v>
      </c>
      <c r="BN740" s="1" t="s">
        <v>75</v>
      </c>
      <c r="BO740" s="1" t="s">
        <v>75</v>
      </c>
      <c r="BP740" s="1" t="s">
        <v>75</v>
      </c>
      <c r="BQ740" s="21" t="s">
        <v>99</v>
      </c>
      <c r="BR740" s="21" t="s">
        <v>100</v>
      </c>
    </row>
    <row r="741" spans="1:70" ht="20.45" customHeight="1">
      <c r="A741" s="1" t="s">
        <v>3703</v>
      </c>
      <c r="B741" s="1">
        <v>230042</v>
      </c>
      <c r="C741" s="1" t="s">
        <v>71</v>
      </c>
      <c r="D741" s="3">
        <v>44972</v>
      </c>
      <c r="E741" s="4">
        <v>0.52152777777777781</v>
      </c>
      <c r="F741" s="5">
        <v>44958</v>
      </c>
      <c r="G741" s="3">
        <v>44972</v>
      </c>
      <c r="H741" s="4">
        <v>0.68680555555555556</v>
      </c>
      <c r="I741" s="48">
        <f t="shared" si="84"/>
        <v>0.16527777777777775</v>
      </c>
      <c r="J741" s="1">
        <v>4</v>
      </c>
      <c r="K741" s="1" t="s">
        <v>1896</v>
      </c>
      <c r="L741" s="1" t="s">
        <v>3704</v>
      </c>
      <c r="M741" s="1" t="s">
        <v>75</v>
      </c>
      <c r="N741" s="1" t="s">
        <v>3624</v>
      </c>
      <c r="O741" s="1" t="s">
        <v>77</v>
      </c>
      <c r="P741" s="1" t="s">
        <v>78</v>
      </c>
      <c r="Q741" s="1" t="s">
        <v>78</v>
      </c>
      <c r="R741" s="1" t="s">
        <v>1898</v>
      </c>
      <c r="S741" s="1" t="s">
        <v>1898</v>
      </c>
      <c r="T741" s="34" t="s">
        <v>72</v>
      </c>
      <c r="U741" s="25" t="s">
        <v>3705</v>
      </c>
      <c r="V741" s="1" t="s">
        <v>80</v>
      </c>
      <c r="W741" s="1" t="s">
        <v>1867</v>
      </c>
      <c r="X741" s="1" t="s">
        <v>1868</v>
      </c>
      <c r="Y741" s="1" t="s">
        <v>2143</v>
      </c>
      <c r="Z741" s="1" t="s">
        <v>152</v>
      </c>
      <c r="AA741" s="1" t="s">
        <v>1370</v>
      </c>
      <c r="AB741" s="1" t="s">
        <v>153</v>
      </c>
      <c r="AC741" s="1" t="s">
        <v>153</v>
      </c>
      <c r="AD741" s="1" t="s">
        <v>126</v>
      </c>
      <c r="AE741" s="1">
        <v>55</v>
      </c>
      <c r="AF741" s="1" t="s">
        <v>88</v>
      </c>
      <c r="AG741" s="1">
        <v>5.0999999999999996</v>
      </c>
      <c r="AH741" s="1" t="s">
        <v>954</v>
      </c>
      <c r="AI741" s="1" t="s">
        <v>90</v>
      </c>
      <c r="AJ741" s="1" t="s">
        <v>91</v>
      </c>
      <c r="AK741" s="1" t="s">
        <v>92</v>
      </c>
      <c r="AL741" s="1" t="s">
        <v>72</v>
      </c>
      <c r="AM741" s="1" t="s">
        <v>72</v>
      </c>
      <c r="AN741" s="1" t="s">
        <v>72</v>
      </c>
      <c r="AO741" s="1" t="s">
        <v>72</v>
      </c>
      <c r="AP741" s="1" t="s">
        <v>72</v>
      </c>
      <c r="AQ741" s="1" t="s">
        <v>72</v>
      </c>
      <c r="AR741" s="1" t="s">
        <v>72</v>
      </c>
      <c r="AS741" s="1" t="s">
        <v>72</v>
      </c>
      <c r="AT741" s="1" t="s">
        <v>72</v>
      </c>
      <c r="AU741" s="3">
        <v>44972</v>
      </c>
      <c r="AV741" s="4">
        <v>0.70347222222222217</v>
      </c>
      <c r="AW741" s="4">
        <v>0.80555555555555547</v>
      </c>
      <c r="AX741" s="49">
        <f>AW741-AV741</f>
        <v>0.1020833333333333</v>
      </c>
      <c r="AY741" s="49">
        <f>AW741-H741</f>
        <v>0.11874999999999991</v>
      </c>
      <c r="AZ741" s="49">
        <f>AW741-E741</f>
        <v>0.28402777777777766</v>
      </c>
      <c r="BA741" s="1" t="s">
        <v>3706</v>
      </c>
      <c r="BB741" s="1" t="s">
        <v>3707</v>
      </c>
      <c r="BC741" s="1" t="s">
        <v>1794</v>
      </c>
      <c r="BD741" s="1">
        <v>4</v>
      </c>
      <c r="BE741" s="1" t="s">
        <v>2694</v>
      </c>
      <c r="BF741" s="1" t="s">
        <v>75</v>
      </c>
      <c r="BG741" s="1" t="s">
        <v>75</v>
      </c>
      <c r="BH741" s="1" t="s">
        <v>88</v>
      </c>
      <c r="BI741" s="1" t="s">
        <v>96</v>
      </c>
      <c r="BJ741" s="1" t="s">
        <v>72</v>
      </c>
      <c r="BK741" s="1" t="s">
        <v>3708</v>
      </c>
      <c r="BL741" s="1" t="s">
        <v>3709</v>
      </c>
      <c r="BM741" s="1">
        <v>71</v>
      </c>
      <c r="BN741" s="1" t="s">
        <v>75</v>
      </c>
      <c r="BO741" s="1" t="s">
        <v>75</v>
      </c>
      <c r="BP741" s="1" t="s">
        <v>75</v>
      </c>
      <c r="BQ741" s="21" t="s">
        <v>99</v>
      </c>
      <c r="BR741" s="21" t="s">
        <v>100</v>
      </c>
    </row>
    <row r="742" spans="1:70" ht="20.45" customHeight="1">
      <c r="A742" s="1">
        <v>230043</v>
      </c>
      <c r="B742" s="1">
        <v>230043</v>
      </c>
      <c r="C742" s="1" t="s">
        <v>71</v>
      </c>
      <c r="D742" s="3">
        <v>44972</v>
      </c>
      <c r="E742" s="4">
        <v>0.50694444444444442</v>
      </c>
      <c r="F742" s="5">
        <v>44958</v>
      </c>
      <c r="G742" s="3">
        <v>44972</v>
      </c>
      <c r="H742" s="4">
        <v>0.84861111111111109</v>
      </c>
      <c r="I742" s="48">
        <f t="shared" si="84"/>
        <v>0.34166666666666667</v>
      </c>
      <c r="J742" s="1">
        <v>20</v>
      </c>
      <c r="K742" s="1" t="s">
        <v>1896</v>
      </c>
      <c r="L742" s="1" t="s">
        <v>3710</v>
      </c>
      <c r="M742" s="1" t="s">
        <v>75</v>
      </c>
      <c r="N742" s="1" t="s">
        <v>170</v>
      </c>
      <c r="O742" s="1" t="s">
        <v>473</v>
      </c>
      <c r="P742" s="8" t="s">
        <v>172</v>
      </c>
      <c r="Q742" s="8" t="s">
        <v>172</v>
      </c>
      <c r="R742" s="8" t="s">
        <v>1927</v>
      </c>
      <c r="S742" s="8" t="s">
        <v>1927</v>
      </c>
      <c r="T742" s="1" t="s">
        <v>3711</v>
      </c>
      <c r="U742" s="75" t="s">
        <v>72</v>
      </c>
      <c r="V742" s="1" t="s">
        <v>80</v>
      </c>
      <c r="W742" s="1" t="s">
        <v>778</v>
      </c>
      <c r="X742" s="1" t="s">
        <v>779</v>
      </c>
      <c r="Y742" s="1" t="s">
        <v>780</v>
      </c>
      <c r="Z742" s="1" t="s">
        <v>84</v>
      </c>
      <c r="AA742" s="1" t="s">
        <v>72</v>
      </c>
      <c r="AB742" s="1" t="s">
        <v>140</v>
      </c>
      <c r="AC742" s="1" t="s">
        <v>140</v>
      </c>
      <c r="AD742" s="1" t="s">
        <v>126</v>
      </c>
      <c r="AE742" s="1">
        <v>62</v>
      </c>
      <c r="AF742" s="1" t="s">
        <v>88</v>
      </c>
      <c r="AG742" s="1">
        <v>5.4</v>
      </c>
      <c r="AH742" s="1" t="s">
        <v>2344</v>
      </c>
      <c r="AI742" s="1" t="s">
        <v>90</v>
      </c>
      <c r="AJ742" s="1" t="s">
        <v>91</v>
      </c>
      <c r="AK742" s="1" t="s">
        <v>92</v>
      </c>
      <c r="AL742" s="1" t="s">
        <v>72</v>
      </c>
      <c r="AM742" s="1" t="s">
        <v>254</v>
      </c>
      <c r="AN742" s="1" t="s">
        <v>72</v>
      </c>
      <c r="AO742" s="1" t="s">
        <v>3712</v>
      </c>
      <c r="AP742" s="1" t="s">
        <v>72</v>
      </c>
      <c r="AQ742" s="1" t="s">
        <v>72</v>
      </c>
      <c r="AR742" s="1" t="s">
        <v>72</v>
      </c>
      <c r="AS742" s="1" t="s">
        <v>72</v>
      </c>
      <c r="AT742" s="1" t="s">
        <v>72</v>
      </c>
      <c r="AU742" s="3">
        <v>44972</v>
      </c>
      <c r="AV742" s="4">
        <v>0.85625000000000007</v>
      </c>
      <c r="AW742" s="4" t="s">
        <v>72</v>
      </c>
      <c r="AX742" s="4" t="s">
        <v>72</v>
      </c>
      <c r="AY742" s="4" t="s">
        <v>72</v>
      </c>
      <c r="AZ742" s="6" t="s">
        <v>72</v>
      </c>
      <c r="BA742" s="1" t="s">
        <v>3713</v>
      </c>
      <c r="BB742" s="1" t="s">
        <v>3713</v>
      </c>
      <c r="BC742" s="1" t="s">
        <v>1675</v>
      </c>
      <c r="BD742" s="1">
        <v>4</v>
      </c>
      <c r="BE742" s="1" t="s">
        <v>95</v>
      </c>
      <c r="BF742" s="1" t="s">
        <v>88</v>
      </c>
      <c r="BG742" s="1" t="s">
        <v>88</v>
      </c>
      <c r="BH742" s="1" t="s">
        <v>88</v>
      </c>
      <c r="BI742" s="1" t="s">
        <v>79</v>
      </c>
      <c r="BJ742" s="1" t="s">
        <v>2135</v>
      </c>
      <c r="BK742" s="1" t="s">
        <v>72</v>
      </c>
      <c r="BL742" s="1" t="s">
        <v>72</v>
      </c>
      <c r="BM742" s="1" t="s">
        <v>72</v>
      </c>
      <c r="BN742" s="1" t="s">
        <v>72</v>
      </c>
      <c r="BO742" s="1" t="s">
        <v>72</v>
      </c>
      <c r="BP742" s="1" t="s">
        <v>72</v>
      </c>
      <c r="BQ742" s="1" t="s">
        <v>160</v>
      </c>
    </row>
    <row r="743" spans="1:70" ht="20.45" customHeight="1">
      <c r="A743" s="1" t="s">
        <v>3714</v>
      </c>
      <c r="B743" s="1">
        <v>230044</v>
      </c>
      <c r="C743" s="1" t="s">
        <v>71</v>
      </c>
      <c r="D743" s="3">
        <v>44973</v>
      </c>
      <c r="E743" s="4">
        <v>0.35486111111111113</v>
      </c>
      <c r="F743" s="5">
        <v>44958</v>
      </c>
      <c r="G743" s="3">
        <v>44973</v>
      </c>
      <c r="H743" s="4">
        <v>0.41805555555555557</v>
      </c>
      <c r="I743" s="48">
        <f t="shared" si="84"/>
        <v>6.3194444444444442E-2</v>
      </c>
      <c r="J743" s="1">
        <v>4</v>
      </c>
      <c r="K743" s="1" t="s">
        <v>1896</v>
      </c>
      <c r="L743" s="1" t="s">
        <v>3715</v>
      </c>
      <c r="M743" s="1" t="s">
        <v>75</v>
      </c>
      <c r="N743" s="1" t="s">
        <v>2597</v>
      </c>
      <c r="O743" s="1" t="s">
        <v>77</v>
      </c>
      <c r="P743" s="1" t="s">
        <v>78</v>
      </c>
      <c r="Q743" s="1" t="s">
        <v>78</v>
      </c>
      <c r="R743" s="1" t="s">
        <v>1898</v>
      </c>
      <c r="S743" s="1" t="s">
        <v>1927</v>
      </c>
      <c r="T743" s="34" t="s">
        <v>72</v>
      </c>
      <c r="U743" s="25" t="s">
        <v>3716</v>
      </c>
      <c r="V743" s="1" t="s">
        <v>1900</v>
      </c>
      <c r="W743" s="1" t="s">
        <v>83</v>
      </c>
      <c r="X743" s="1" t="s">
        <v>123</v>
      </c>
      <c r="Y743" s="1" t="s">
        <v>83</v>
      </c>
      <c r="Z743" s="1" t="s">
        <v>84</v>
      </c>
      <c r="AA743" s="1" t="s">
        <v>72</v>
      </c>
      <c r="AB743" s="1" t="s">
        <v>214</v>
      </c>
      <c r="AC743" s="1" t="s">
        <v>583</v>
      </c>
      <c r="AD743" s="1" t="s">
        <v>87</v>
      </c>
      <c r="AE743" s="1">
        <v>62</v>
      </c>
      <c r="AF743" s="1" t="s">
        <v>88</v>
      </c>
      <c r="AG743" s="1">
        <v>4.9000000000000004</v>
      </c>
      <c r="AH743" s="1" t="s">
        <v>299</v>
      </c>
      <c r="AI743" s="1" t="s">
        <v>90</v>
      </c>
      <c r="AJ743" s="1" t="s">
        <v>91</v>
      </c>
      <c r="AK743" s="1" t="s">
        <v>92</v>
      </c>
      <c r="AL743" s="1" t="s">
        <v>72</v>
      </c>
      <c r="AM743" s="1" t="s">
        <v>72</v>
      </c>
      <c r="AN743" s="1" t="s">
        <v>72</v>
      </c>
      <c r="AO743" s="1" t="s">
        <v>72</v>
      </c>
      <c r="AP743" s="1" t="s">
        <v>72</v>
      </c>
      <c r="AQ743" s="1" t="s">
        <v>72</v>
      </c>
      <c r="AR743" s="1" t="s">
        <v>72</v>
      </c>
      <c r="AS743" s="1" t="s">
        <v>72</v>
      </c>
      <c r="AT743" s="1" t="s">
        <v>72</v>
      </c>
      <c r="AU743" s="3">
        <v>44973</v>
      </c>
      <c r="AV743" s="4">
        <v>0.4236111111111111</v>
      </c>
      <c r="AW743" s="4">
        <v>0.53333333333333333</v>
      </c>
      <c r="AX743" s="49">
        <f>AW743-AV743</f>
        <v>0.10972222222222222</v>
      </c>
      <c r="AY743" s="49">
        <f>AW743-H743</f>
        <v>0.11527777777777776</v>
      </c>
      <c r="AZ743" s="49">
        <f>AW743-E743</f>
        <v>0.1784722222222222</v>
      </c>
      <c r="BA743" s="1" t="s">
        <v>3717</v>
      </c>
      <c r="BB743" s="1" t="s">
        <v>3717</v>
      </c>
      <c r="BC743" s="1" t="s">
        <v>1675</v>
      </c>
      <c r="BD743" s="1">
        <v>4</v>
      </c>
      <c r="BE743" s="1" t="s">
        <v>3370</v>
      </c>
      <c r="BF743" s="1" t="s">
        <v>75</v>
      </c>
      <c r="BG743" s="1" t="s">
        <v>3718</v>
      </c>
      <c r="BH743" s="1" t="s">
        <v>88</v>
      </c>
      <c r="BI743" s="1" t="s">
        <v>79</v>
      </c>
      <c r="BJ743" s="1" t="s">
        <v>437</v>
      </c>
      <c r="BK743" s="1" t="s">
        <v>3566</v>
      </c>
      <c r="BL743" s="1" t="s">
        <v>3556</v>
      </c>
      <c r="BM743" s="1">
        <v>50</v>
      </c>
      <c r="BN743" s="1" t="s">
        <v>72</v>
      </c>
      <c r="BO743" s="1" t="s">
        <v>72</v>
      </c>
      <c r="BP743" s="1" t="s">
        <v>72</v>
      </c>
      <c r="BQ743" s="1" t="s">
        <v>160</v>
      </c>
      <c r="BR743" s="1" t="s">
        <v>440</v>
      </c>
    </row>
    <row r="744" spans="1:70" ht="20.45" customHeight="1">
      <c r="A744" s="1" t="s">
        <v>3719</v>
      </c>
      <c r="B744" s="1">
        <v>230045</v>
      </c>
      <c r="C744" s="1" t="s">
        <v>71</v>
      </c>
      <c r="D744" s="3">
        <v>44974</v>
      </c>
      <c r="E744" s="4">
        <v>0.45416666666666666</v>
      </c>
      <c r="F744" s="5">
        <v>44958</v>
      </c>
      <c r="G744" s="3">
        <v>44974</v>
      </c>
      <c r="H744" s="4">
        <v>0.61805555555555558</v>
      </c>
      <c r="I744" s="48">
        <f t="shared" si="84"/>
        <v>0.16388888888888892</v>
      </c>
      <c r="J744" s="1">
        <v>1</v>
      </c>
      <c r="K744" s="1" t="s">
        <v>1896</v>
      </c>
      <c r="L744" s="1" t="s">
        <v>3720</v>
      </c>
      <c r="M744" s="1" t="s">
        <v>75</v>
      </c>
      <c r="N744" s="1" t="s">
        <v>2597</v>
      </c>
      <c r="O744" s="1" t="s">
        <v>77</v>
      </c>
      <c r="P744" s="1" t="s">
        <v>78</v>
      </c>
      <c r="Q744" s="1" t="s">
        <v>78</v>
      </c>
      <c r="R744" s="1" t="s">
        <v>1898</v>
      </c>
      <c r="S744" s="1" t="s">
        <v>1898</v>
      </c>
      <c r="T744" s="34" t="s">
        <v>72</v>
      </c>
      <c r="U744" s="1" t="s">
        <v>3721</v>
      </c>
      <c r="V744" s="1" t="s">
        <v>1900</v>
      </c>
      <c r="W744" s="1" t="s">
        <v>813</v>
      </c>
      <c r="X744" s="1" t="s">
        <v>813</v>
      </c>
      <c r="Y744" s="1" t="s">
        <v>814</v>
      </c>
      <c r="Z744" s="1" t="s">
        <v>84</v>
      </c>
      <c r="AA744" s="1" t="s">
        <v>72</v>
      </c>
      <c r="AB744" s="1" t="s">
        <v>124</v>
      </c>
      <c r="AC744" s="1" t="s">
        <v>1922</v>
      </c>
      <c r="AD744" s="1" t="s">
        <v>126</v>
      </c>
      <c r="AE744" s="1">
        <v>65</v>
      </c>
      <c r="AF744" s="1" t="s">
        <v>88</v>
      </c>
      <c r="AG744" s="1">
        <v>4.5</v>
      </c>
      <c r="AH744" s="1" t="s">
        <v>2344</v>
      </c>
      <c r="AI744" s="1" t="s">
        <v>90</v>
      </c>
      <c r="AJ744" s="1" t="s">
        <v>91</v>
      </c>
      <c r="AK744" s="1" t="s">
        <v>92</v>
      </c>
      <c r="AL744" s="1" t="s">
        <v>72</v>
      </c>
      <c r="AM744" s="1" t="s">
        <v>229</v>
      </c>
      <c r="AN744" s="1">
        <v>1</v>
      </c>
      <c r="AO744" s="25" t="s">
        <v>933</v>
      </c>
      <c r="AP744" s="1" t="s">
        <v>72</v>
      </c>
      <c r="AQ744" s="1" t="s">
        <v>72</v>
      </c>
      <c r="AR744" s="1" t="s">
        <v>72</v>
      </c>
      <c r="AS744" s="1" t="s">
        <v>72</v>
      </c>
      <c r="AT744" s="1" t="s">
        <v>72</v>
      </c>
      <c r="AU744" s="3">
        <v>44974</v>
      </c>
      <c r="AV744" s="4">
        <v>0.64583333333333337</v>
      </c>
      <c r="AW744" s="4">
        <v>0.75</v>
      </c>
      <c r="AX744" s="49">
        <f>AW744-AV744</f>
        <v>0.10416666666666663</v>
      </c>
      <c r="AY744" s="49">
        <f>AW744-H744</f>
        <v>0.13194444444444442</v>
      </c>
      <c r="AZ744" s="49">
        <f>AW744-E744</f>
        <v>0.29583333333333334</v>
      </c>
      <c r="BA744" s="1" t="s">
        <v>3722</v>
      </c>
      <c r="BB744" s="1" t="s">
        <v>3722</v>
      </c>
      <c r="BC744" s="1" t="s">
        <v>1675</v>
      </c>
      <c r="BD744" s="1">
        <v>4</v>
      </c>
      <c r="BE744" s="1" t="s">
        <v>3446</v>
      </c>
      <c r="BF744" s="1" t="s">
        <v>75</v>
      </c>
      <c r="BG744" s="1" t="s">
        <v>75</v>
      </c>
      <c r="BH744" s="1" t="s">
        <v>88</v>
      </c>
      <c r="BI744" s="1" t="s">
        <v>96</v>
      </c>
      <c r="BJ744" s="1" t="s">
        <v>72</v>
      </c>
      <c r="BK744" s="1" t="s">
        <v>3429</v>
      </c>
      <c r="BL744" s="1" t="s">
        <v>3723</v>
      </c>
      <c r="BM744" s="1">
        <v>35</v>
      </c>
      <c r="BN744" s="1" t="s">
        <v>75</v>
      </c>
      <c r="BO744" s="1" t="s">
        <v>75</v>
      </c>
      <c r="BP744" s="1" t="s">
        <v>75</v>
      </c>
      <c r="BQ744" s="21" t="s">
        <v>99</v>
      </c>
      <c r="BR744" s="21" t="s">
        <v>100</v>
      </c>
    </row>
    <row r="745" spans="1:70" ht="20.45" customHeight="1">
      <c r="A745" s="1" t="s">
        <v>3724</v>
      </c>
      <c r="B745" s="1">
        <v>230045</v>
      </c>
      <c r="C745" s="1" t="s">
        <v>71</v>
      </c>
      <c r="D745" s="3">
        <v>44974</v>
      </c>
      <c r="E745" s="4">
        <v>0.45416666666666666</v>
      </c>
      <c r="F745" s="5">
        <v>44958</v>
      </c>
      <c r="G745" s="3">
        <v>44974</v>
      </c>
      <c r="H745" s="4">
        <v>0.61805555555555558</v>
      </c>
      <c r="I745" s="48">
        <f t="shared" si="84"/>
        <v>0.16388888888888892</v>
      </c>
      <c r="J745" s="1">
        <v>1</v>
      </c>
      <c r="K745" s="1" t="s">
        <v>1896</v>
      </c>
      <c r="L745" s="1" t="s">
        <v>3720</v>
      </c>
      <c r="M745" s="1" t="s">
        <v>75</v>
      </c>
      <c r="N745" s="1" t="s">
        <v>2172</v>
      </c>
      <c r="O745" s="1" t="s">
        <v>77</v>
      </c>
      <c r="P745" s="1" t="s">
        <v>78</v>
      </c>
      <c r="Q745" s="1" t="s">
        <v>78</v>
      </c>
      <c r="R745" s="1" t="s">
        <v>1898</v>
      </c>
      <c r="S745" s="1" t="s">
        <v>1898</v>
      </c>
      <c r="T745" s="34" t="s">
        <v>72</v>
      </c>
      <c r="U745" s="1" t="s">
        <v>3725</v>
      </c>
      <c r="V745" s="1" t="s">
        <v>1900</v>
      </c>
      <c r="W745" s="1" t="s">
        <v>813</v>
      </c>
      <c r="X745" s="1" t="s">
        <v>813</v>
      </c>
      <c r="Y745" s="1" t="s">
        <v>814</v>
      </c>
      <c r="Z745" s="1" t="s">
        <v>84</v>
      </c>
      <c r="AA745" s="1" t="s">
        <v>72</v>
      </c>
      <c r="AB745" s="1" t="s">
        <v>124</v>
      </c>
      <c r="AC745" s="1" t="s">
        <v>1922</v>
      </c>
      <c r="AD745" s="1" t="s">
        <v>126</v>
      </c>
      <c r="AE745" s="1">
        <v>65</v>
      </c>
      <c r="AF745" s="1" t="s">
        <v>88</v>
      </c>
      <c r="AG745" s="1">
        <v>4.5</v>
      </c>
      <c r="AH745" s="1" t="s">
        <v>2344</v>
      </c>
      <c r="AI745" s="1" t="s">
        <v>90</v>
      </c>
      <c r="AJ745" s="1" t="s">
        <v>91</v>
      </c>
      <c r="AK745" s="1" t="s">
        <v>92</v>
      </c>
      <c r="AL745" s="1" t="s">
        <v>72</v>
      </c>
      <c r="AM745" s="1" t="s">
        <v>229</v>
      </c>
      <c r="AN745" s="1">
        <v>1</v>
      </c>
      <c r="AO745" s="25" t="s">
        <v>933</v>
      </c>
      <c r="AP745" s="1" t="s">
        <v>72</v>
      </c>
      <c r="AQ745" s="1" t="s">
        <v>72</v>
      </c>
      <c r="AR745" s="1" t="s">
        <v>72</v>
      </c>
      <c r="AS745" s="1" t="s">
        <v>72</v>
      </c>
      <c r="AT745" s="1" t="s">
        <v>72</v>
      </c>
      <c r="AU745" s="3">
        <v>44974</v>
      </c>
      <c r="AV745" s="4">
        <v>0.64583333333333337</v>
      </c>
      <c r="AW745" s="4">
        <v>0.75</v>
      </c>
      <c r="AX745" s="49">
        <f>AW745-AV745</f>
        <v>0.10416666666666663</v>
      </c>
      <c r="AY745" s="49">
        <f>AW745-H745</f>
        <v>0.13194444444444442</v>
      </c>
      <c r="AZ745" s="49">
        <f>AW745-E745</f>
        <v>0.29583333333333334</v>
      </c>
      <c r="BA745" s="1" t="s">
        <v>3722</v>
      </c>
      <c r="BB745" s="1" t="s">
        <v>3722</v>
      </c>
      <c r="BC745" s="1" t="s">
        <v>1675</v>
      </c>
      <c r="BD745" s="1">
        <v>4</v>
      </c>
      <c r="BE745" s="1" t="s">
        <v>3446</v>
      </c>
      <c r="BF745" s="1" t="s">
        <v>75</v>
      </c>
      <c r="BG745" s="1" t="s">
        <v>75</v>
      </c>
      <c r="BH745" s="1" t="s">
        <v>88</v>
      </c>
      <c r="BI745" s="1" t="s">
        <v>96</v>
      </c>
      <c r="BJ745" s="1" t="s">
        <v>72</v>
      </c>
      <c r="BK745" s="1" t="s">
        <v>3726</v>
      </c>
      <c r="BL745" s="1" t="s">
        <v>3637</v>
      </c>
      <c r="BM745" s="1">
        <v>24</v>
      </c>
      <c r="BN745" s="1" t="s">
        <v>75</v>
      </c>
      <c r="BO745" s="1" t="s">
        <v>75</v>
      </c>
      <c r="BP745" s="1" t="s">
        <v>75</v>
      </c>
      <c r="BQ745" s="21" t="s">
        <v>99</v>
      </c>
      <c r="BR745" s="21" t="s">
        <v>100</v>
      </c>
    </row>
    <row r="746" spans="1:70" ht="20.45" customHeight="1">
      <c r="A746" s="1">
        <v>230046</v>
      </c>
      <c r="B746" s="1">
        <v>230046</v>
      </c>
      <c r="C746" s="1" t="s">
        <v>71</v>
      </c>
      <c r="D746" s="3">
        <v>44974</v>
      </c>
      <c r="E746" s="4">
        <v>0.56041666666666667</v>
      </c>
      <c r="F746" s="5">
        <v>44958</v>
      </c>
      <c r="G746" s="3">
        <v>44974</v>
      </c>
      <c r="H746" s="4">
        <v>0.62777777777777777</v>
      </c>
      <c r="I746" s="48">
        <f t="shared" si="84"/>
        <v>6.7361111111111094E-2</v>
      </c>
      <c r="J746" s="1">
        <v>0</v>
      </c>
      <c r="K746" s="1" t="s">
        <v>2302</v>
      </c>
      <c r="L746" s="1" t="s">
        <v>3727</v>
      </c>
      <c r="M746" s="1" t="s">
        <v>75</v>
      </c>
      <c r="N746" s="1" t="s">
        <v>170</v>
      </c>
      <c r="O746" s="1" t="s">
        <v>473</v>
      </c>
      <c r="P746" s="8" t="s">
        <v>172</v>
      </c>
      <c r="Q746" s="8" t="s">
        <v>172</v>
      </c>
      <c r="R746" s="8" t="s">
        <v>1927</v>
      </c>
      <c r="S746" s="8" t="s">
        <v>1927</v>
      </c>
      <c r="T746" s="1" t="s">
        <v>3728</v>
      </c>
      <c r="U746" s="75" t="s">
        <v>72</v>
      </c>
      <c r="V746" s="1" t="s">
        <v>1900</v>
      </c>
      <c r="W746" s="1" t="s">
        <v>2307</v>
      </c>
      <c r="X746" s="1" t="s">
        <v>2307</v>
      </c>
      <c r="Y746" s="1" t="s">
        <v>2363</v>
      </c>
      <c r="Z746" s="1" t="s">
        <v>84</v>
      </c>
      <c r="AA746" s="1" t="s">
        <v>72</v>
      </c>
      <c r="AB746" s="1" t="s">
        <v>656</v>
      </c>
      <c r="AC746" s="1" t="s">
        <v>656</v>
      </c>
      <c r="AD746" s="1" t="s">
        <v>126</v>
      </c>
      <c r="AE746" s="1">
        <v>54</v>
      </c>
      <c r="AF746" s="1" t="s">
        <v>75</v>
      </c>
      <c r="AG746" s="1">
        <v>4.5</v>
      </c>
      <c r="AH746" s="1" t="s">
        <v>299</v>
      </c>
      <c r="AI746" s="1" t="s">
        <v>105</v>
      </c>
      <c r="AJ746" s="1" t="s">
        <v>91</v>
      </c>
      <c r="AK746" s="1" t="s">
        <v>92</v>
      </c>
      <c r="AL746" s="1" t="s">
        <v>72</v>
      </c>
      <c r="AM746" s="1" t="s">
        <v>72</v>
      </c>
      <c r="AN746" s="1" t="s">
        <v>72</v>
      </c>
      <c r="AO746" s="1" t="s">
        <v>72</v>
      </c>
      <c r="AP746" s="1" t="s">
        <v>72</v>
      </c>
      <c r="AQ746" s="1" t="s">
        <v>72</v>
      </c>
      <c r="AR746" s="1" t="s">
        <v>72</v>
      </c>
      <c r="AS746" s="1" t="s">
        <v>72</v>
      </c>
      <c r="AT746" s="1" t="s">
        <v>72</v>
      </c>
      <c r="AU746" s="3">
        <v>44974</v>
      </c>
      <c r="AV746" s="1" t="s">
        <v>72</v>
      </c>
      <c r="AW746" s="1" t="s">
        <v>72</v>
      </c>
      <c r="AX746" s="1" t="s">
        <v>72</v>
      </c>
      <c r="AY746" s="1" t="s">
        <v>72</v>
      </c>
      <c r="AZ746" s="1" t="s">
        <v>72</v>
      </c>
      <c r="BA746" s="1" t="s">
        <v>72</v>
      </c>
      <c r="BB746" s="1" t="s">
        <v>72</v>
      </c>
      <c r="BC746" s="1" t="s">
        <v>72</v>
      </c>
      <c r="BD746" s="1" t="s">
        <v>72</v>
      </c>
      <c r="BE746" s="1" t="s">
        <v>72</v>
      </c>
      <c r="BF746" s="1" t="s">
        <v>72</v>
      </c>
      <c r="BG746" s="1" t="s">
        <v>72</v>
      </c>
      <c r="BH746" s="1" t="s">
        <v>88</v>
      </c>
      <c r="BI746" s="1" t="s">
        <v>79</v>
      </c>
      <c r="BJ746" s="1" t="s">
        <v>72</v>
      </c>
      <c r="BK746" s="1" t="s">
        <v>72</v>
      </c>
      <c r="BL746" s="1" t="s">
        <v>3729</v>
      </c>
      <c r="BM746" s="1" t="s">
        <v>72</v>
      </c>
      <c r="BN746" s="1" t="s">
        <v>72</v>
      </c>
      <c r="BO746" s="1" t="s">
        <v>72</v>
      </c>
      <c r="BP746" s="1" t="s">
        <v>72</v>
      </c>
      <c r="BQ746" s="1" t="s">
        <v>160</v>
      </c>
      <c r="BR746" s="1" t="s">
        <v>3730</v>
      </c>
    </row>
    <row r="747" spans="1:70" ht="20.45" customHeight="1">
      <c r="A747" s="1" t="s">
        <v>3731</v>
      </c>
      <c r="B747" s="1">
        <v>230047</v>
      </c>
      <c r="C747" s="1" t="s">
        <v>71</v>
      </c>
      <c r="D747" s="3">
        <v>44977</v>
      </c>
      <c r="E747" s="4">
        <v>0.43055555555555558</v>
      </c>
      <c r="F747" s="5">
        <v>44958</v>
      </c>
      <c r="G747" s="3">
        <v>44977</v>
      </c>
      <c r="H747" s="4">
        <v>0.62291666666666667</v>
      </c>
      <c r="I747" s="48">
        <f t="shared" si="84"/>
        <v>0.19236111111111109</v>
      </c>
      <c r="J747" s="1">
        <v>5</v>
      </c>
      <c r="K747" s="1" t="s">
        <v>1951</v>
      </c>
      <c r="L747" s="1" t="s">
        <v>3732</v>
      </c>
      <c r="M747" s="1" t="s">
        <v>75</v>
      </c>
      <c r="N747" s="1" t="s">
        <v>2597</v>
      </c>
      <c r="O747" s="1" t="s">
        <v>77</v>
      </c>
      <c r="P747" s="1" t="s">
        <v>78</v>
      </c>
      <c r="Q747" s="8" t="s">
        <v>172</v>
      </c>
      <c r="R747" s="1" t="s">
        <v>139</v>
      </c>
      <c r="S747" s="1" t="s">
        <v>1898</v>
      </c>
      <c r="T747" s="34" t="s">
        <v>72</v>
      </c>
      <c r="U747" s="25" t="s">
        <v>3733</v>
      </c>
      <c r="V747" s="1" t="s">
        <v>1900</v>
      </c>
      <c r="W747" s="1" t="s">
        <v>1953</v>
      </c>
      <c r="X747" s="1" t="s">
        <v>1953</v>
      </c>
      <c r="Y747" s="1" t="s">
        <v>1954</v>
      </c>
      <c r="Z747" s="1" t="s">
        <v>84</v>
      </c>
      <c r="AA747" s="1" t="s">
        <v>72</v>
      </c>
      <c r="AB747" s="1" t="s">
        <v>124</v>
      </c>
      <c r="AC747" s="1" t="s">
        <v>3734</v>
      </c>
      <c r="AD747" s="1" t="s">
        <v>87</v>
      </c>
      <c r="AE747" s="1">
        <v>64</v>
      </c>
      <c r="AF747" s="1" t="s">
        <v>88</v>
      </c>
      <c r="AG747" s="1">
        <v>6.8</v>
      </c>
      <c r="AH747" s="1" t="s">
        <v>414</v>
      </c>
      <c r="AI747" s="1" t="s">
        <v>90</v>
      </c>
      <c r="AJ747" s="1" t="s">
        <v>91</v>
      </c>
      <c r="AK747" s="1" t="s">
        <v>92</v>
      </c>
      <c r="AL747" s="1" t="s">
        <v>72</v>
      </c>
      <c r="AM747" s="1" t="s">
        <v>72</v>
      </c>
      <c r="AN747" s="1" t="s">
        <v>72</v>
      </c>
      <c r="AO747" s="1" t="s">
        <v>72</v>
      </c>
      <c r="AP747" s="1" t="s">
        <v>72</v>
      </c>
      <c r="AQ747" s="1" t="s">
        <v>72</v>
      </c>
      <c r="AR747" s="1" t="s">
        <v>72</v>
      </c>
      <c r="AS747" s="1" t="s">
        <v>72</v>
      </c>
      <c r="AT747" s="1" t="s">
        <v>72</v>
      </c>
      <c r="AU747" s="3">
        <v>44977</v>
      </c>
      <c r="AV747" s="4">
        <v>0.63888888888888895</v>
      </c>
      <c r="AW747" s="4">
        <v>0.71527777777777779</v>
      </c>
      <c r="AX747" s="49">
        <f t="shared" ref="AX747:AX754" si="92">AW747-AV747</f>
        <v>7.638888888888884E-2</v>
      </c>
      <c r="AY747" s="49">
        <f t="shared" ref="AY747:AY754" si="93">AW747-H747</f>
        <v>9.2361111111111116E-2</v>
      </c>
      <c r="AZ747" s="49">
        <f t="shared" ref="AZ747:AZ754" si="94">AW747-E747</f>
        <v>0.28472222222222221</v>
      </c>
      <c r="BA747" s="1" t="s">
        <v>3735</v>
      </c>
      <c r="BB747" s="1" t="s">
        <v>3735</v>
      </c>
      <c r="BC747" s="1" t="s">
        <v>1675</v>
      </c>
      <c r="BD747" s="1">
        <v>4</v>
      </c>
      <c r="BE747" s="1" t="s">
        <v>3370</v>
      </c>
      <c r="BF747" s="1" t="s">
        <v>88</v>
      </c>
      <c r="BG747" s="1" t="s">
        <v>88</v>
      </c>
      <c r="BH747" s="1" t="s">
        <v>88</v>
      </c>
      <c r="BI747" s="1" t="s">
        <v>96</v>
      </c>
      <c r="BJ747" s="1" t="s">
        <v>72</v>
      </c>
      <c r="BK747" s="1" t="s">
        <v>3429</v>
      </c>
      <c r="BL747" s="1" t="s">
        <v>3736</v>
      </c>
      <c r="BM747" s="1">
        <v>43</v>
      </c>
      <c r="BN747" s="1" t="s">
        <v>75</v>
      </c>
      <c r="BO747" s="1" t="s">
        <v>75</v>
      </c>
      <c r="BP747" s="1" t="s">
        <v>75</v>
      </c>
      <c r="BQ747" s="21" t="s">
        <v>99</v>
      </c>
      <c r="BR747" s="21" t="s">
        <v>100</v>
      </c>
    </row>
    <row r="748" spans="1:70" ht="20.45" customHeight="1">
      <c r="A748" s="1" t="s">
        <v>3737</v>
      </c>
      <c r="B748" s="1">
        <v>230047</v>
      </c>
      <c r="C748" s="1" t="s">
        <v>71</v>
      </c>
      <c r="D748" s="3">
        <v>44977</v>
      </c>
      <c r="E748" s="4">
        <v>0.43055555555555558</v>
      </c>
      <c r="F748" s="5">
        <v>44958</v>
      </c>
      <c r="G748" s="3">
        <v>44977</v>
      </c>
      <c r="H748" s="4">
        <v>0.62291666666666667</v>
      </c>
      <c r="I748" s="48">
        <f t="shared" si="84"/>
        <v>0.19236111111111109</v>
      </c>
      <c r="J748" s="1">
        <v>5</v>
      </c>
      <c r="K748" s="1" t="s">
        <v>1951</v>
      </c>
      <c r="L748" s="1" t="s">
        <v>3732</v>
      </c>
      <c r="M748" s="1" t="s">
        <v>75</v>
      </c>
      <c r="N748" s="1" t="s">
        <v>2172</v>
      </c>
      <c r="O748" s="1" t="s">
        <v>77</v>
      </c>
      <c r="P748" s="1" t="s">
        <v>78</v>
      </c>
      <c r="Q748" s="8" t="s">
        <v>172</v>
      </c>
      <c r="R748" s="1" t="s">
        <v>139</v>
      </c>
      <c r="S748" s="1" t="s">
        <v>1898</v>
      </c>
      <c r="T748" s="34" t="s">
        <v>72</v>
      </c>
      <c r="U748" s="25" t="s">
        <v>3738</v>
      </c>
      <c r="V748" s="1" t="s">
        <v>1900</v>
      </c>
      <c r="W748" s="1" t="s">
        <v>1953</v>
      </c>
      <c r="X748" s="1" t="s">
        <v>1953</v>
      </c>
      <c r="Y748" s="1" t="s">
        <v>1954</v>
      </c>
      <c r="Z748" s="1" t="s">
        <v>84</v>
      </c>
      <c r="AA748" s="1" t="s">
        <v>72</v>
      </c>
      <c r="AB748" s="1" t="s">
        <v>124</v>
      </c>
      <c r="AC748" s="1" t="s">
        <v>3734</v>
      </c>
      <c r="AD748" s="1" t="s">
        <v>87</v>
      </c>
      <c r="AE748" s="1">
        <v>64</v>
      </c>
      <c r="AF748" s="1" t="s">
        <v>88</v>
      </c>
      <c r="AG748" s="1">
        <v>6.8</v>
      </c>
      <c r="AH748" s="1" t="s">
        <v>414</v>
      </c>
      <c r="AI748" s="1" t="s">
        <v>90</v>
      </c>
      <c r="AJ748" s="1" t="s">
        <v>91</v>
      </c>
      <c r="AK748" s="1" t="s">
        <v>92</v>
      </c>
      <c r="AL748" s="1" t="s">
        <v>72</v>
      </c>
      <c r="AM748" s="1" t="s">
        <v>72</v>
      </c>
      <c r="AN748" s="1" t="s">
        <v>72</v>
      </c>
      <c r="AO748" s="1" t="s">
        <v>72</v>
      </c>
      <c r="AP748" s="1" t="s">
        <v>72</v>
      </c>
      <c r="AQ748" s="1" t="s">
        <v>72</v>
      </c>
      <c r="AR748" s="1" t="s">
        <v>72</v>
      </c>
      <c r="AS748" s="1" t="s">
        <v>72</v>
      </c>
      <c r="AT748" s="1" t="s">
        <v>72</v>
      </c>
      <c r="AU748" s="3">
        <v>44977</v>
      </c>
      <c r="AV748" s="4">
        <v>0.63888888888888895</v>
      </c>
      <c r="AW748" s="4">
        <v>0.71527777777777779</v>
      </c>
      <c r="AX748" s="49">
        <f t="shared" si="92"/>
        <v>7.638888888888884E-2</v>
      </c>
      <c r="AY748" s="49">
        <f t="shared" si="93"/>
        <v>9.2361111111111116E-2</v>
      </c>
      <c r="AZ748" s="49">
        <f t="shared" si="94"/>
        <v>0.28472222222222221</v>
      </c>
      <c r="BA748" s="1" t="s">
        <v>3735</v>
      </c>
      <c r="BB748" s="1" t="s">
        <v>3735</v>
      </c>
      <c r="BC748" s="1" t="s">
        <v>1675</v>
      </c>
      <c r="BD748" s="1">
        <v>4</v>
      </c>
      <c r="BE748" s="1" t="s">
        <v>3370</v>
      </c>
      <c r="BF748" s="1" t="s">
        <v>88</v>
      </c>
      <c r="BG748" s="1" t="s">
        <v>88</v>
      </c>
      <c r="BH748" s="1" t="s">
        <v>88</v>
      </c>
      <c r="BI748" s="1" t="s">
        <v>96</v>
      </c>
      <c r="BJ748" s="1" t="s">
        <v>72</v>
      </c>
      <c r="BK748" s="1" t="s">
        <v>3439</v>
      </c>
      <c r="BL748" s="1" t="s">
        <v>3503</v>
      </c>
      <c r="BM748" s="1">
        <v>24</v>
      </c>
      <c r="BN748" s="1" t="s">
        <v>75</v>
      </c>
      <c r="BO748" s="1" t="s">
        <v>75</v>
      </c>
      <c r="BP748" s="1" t="s">
        <v>75</v>
      </c>
      <c r="BQ748" s="21" t="s">
        <v>99</v>
      </c>
      <c r="BR748" s="21" t="s">
        <v>100</v>
      </c>
    </row>
    <row r="749" spans="1:70" ht="20.45" customHeight="1">
      <c r="A749" s="1" t="s">
        <v>3739</v>
      </c>
      <c r="B749" s="1">
        <v>230048</v>
      </c>
      <c r="C749" s="1" t="s">
        <v>71</v>
      </c>
      <c r="D749" s="3">
        <v>44977</v>
      </c>
      <c r="E749" s="4">
        <v>0.55694444444444446</v>
      </c>
      <c r="F749" s="5">
        <v>44958</v>
      </c>
      <c r="G749" s="3">
        <v>44977</v>
      </c>
      <c r="H749" s="4">
        <v>0.65277777777777779</v>
      </c>
      <c r="I749" s="48">
        <f t="shared" si="84"/>
        <v>9.5833333333333326E-2</v>
      </c>
      <c r="J749" s="1">
        <v>22</v>
      </c>
      <c r="K749" s="1" t="s">
        <v>2302</v>
      </c>
      <c r="L749" s="1" t="s">
        <v>3740</v>
      </c>
      <c r="M749" s="1" t="s">
        <v>75</v>
      </c>
      <c r="N749" s="1" t="s">
        <v>2597</v>
      </c>
      <c r="O749" s="1" t="s">
        <v>77</v>
      </c>
      <c r="P749" s="1" t="s">
        <v>78</v>
      </c>
      <c r="Q749" s="1" t="s">
        <v>78</v>
      </c>
      <c r="R749" s="1" t="s">
        <v>1898</v>
      </c>
      <c r="S749" s="1" t="s">
        <v>1898</v>
      </c>
      <c r="T749" s="34" t="s">
        <v>72</v>
      </c>
      <c r="U749" s="25" t="s">
        <v>3741</v>
      </c>
      <c r="V749" s="1" t="s">
        <v>1900</v>
      </c>
      <c r="W749" s="1" t="s">
        <v>2307</v>
      </c>
      <c r="X749" s="1" t="s">
        <v>2307</v>
      </c>
      <c r="Y749" s="1" t="s">
        <v>2363</v>
      </c>
      <c r="Z749" s="1" t="s">
        <v>84</v>
      </c>
      <c r="AA749" s="1" t="s">
        <v>72</v>
      </c>
      <c r="AB749" s="1" t="s">
        <v>3742</v>
      </c>
      <c r="AC749" s="1" t="s">
        <v>3743</v>
      </c>
      <c r="AD749" s="1" t="s">
        <v>87</v>
      </c>
      <c r="AE749" s="1">
        <v>46</v>
      </c>
      <c r="AF749" s="1" t="s">
        <v>88</v>
      </c>
      <c r="AG749" s="1">
        <v>4.5</v>
      </c>
      <c r="AH749" s="1" t="s">
        <v>2344</v>
      </c>
      <c r="AI749" s="1" t="s">
        <v>90</v>
      </c>
      <c r="AJ749" s="1" t="s">
        <v>91</v>
      </c>
      <c r="AK749" s="1" t="s">
        <v>92</v>
      </c>
      <c r="AL749" s="1" t="s">
        <v>72</v>
      </c>
      <c r="AM749" s="1" t="s">
        <v>217</v>
      </c>
      <c r="AN749" s="1">
        <v>3</v>
      </c>
      <c r="AO749" s="1" t="s">
        <v>3175</v>
      </c>
      <c r="AP749" s="1" t="s">
        <v>72</v>
      </c>
      <c r="AQ749" s="1" t="s">
        <v>72</v>
      </c>
      <c r="AR749" s="27" t="s">
        <v>3744</v>
      </c>
      <c r="AS749" s="1" t="s">
        <v>72</v>
      </c>
      <c r="AT749" s="1" t="s">
        <v>72</v>
      </c>
      <c r="AU749" s="3">
        <v>44977</v>
      </c>
      <c r="AV749" s="4">
        <v>0.66666666666666663</v>
      </c>
      <c r="AW749" s="4">
        <v>0.76180555555555562</v>
      </c>
      <c r="AX749" s="49">
        <f t="shared" si="92"/>
        <v>9.5138888888888995E-2</v>
      </c>
      <c r="AY749" s="49">
        <f t="shared" si="93"/>
        <v>0.10902777777777783</v>
      </c>
      <c r="AZ749" s="49">
        <f t="shared" si="94"/>
        <v>0.20486111111111116</v>
      </c>
      <c r="BA749" s="1" t="s">
        <v>3745</v>
      </c>
      <c r="BB749" s="1" t="s">
        <v>3745</v>
      </c>
      <c r="BC749" s="1" t="s">
        <v>1675</v>
      </c>
      <c r="BD749" s="1">
        <v>4</v>
      </c>
      <c r="BE749" s="1" t="s">
        <v>3370</v>
      </c>
      <c r="BF749" s="1" t="s">
        <v>75</v>
      </c>
      <c r="BG749" s="1" t="s">
        <v>88</v>
      </c>
      <c r="BH749" s="1" t="s">
        <v>88</v>
      </c>
      <c r="BI749" s="1" t="s">
        <v>96</v>
      </c>
      <c r="BJ749" s="1" t="s">
        <v>72</v>
      </c>
      <c r="BK749" s="1" t="s">
        <v>3429</v>
      </c>
      <c r="BL749" s="1" t="s">
        <v>3677</v>
      </c>
      <c r="BM749" s="1">
        <v>50</v>
      </c>
      <c r="BN749" s="1" t="s">
        <v>75</v>
      </c>
      <c r="BO749" s="1" t="s">
        <v>75</v>
      </c>
      <c r="BP749" s="1" t="s">
        <v>75</v>
      </c>
      <c r="BQ749" s="21" t="s">
        <v>99</v>
      </c>
      <c r="BR749" s="21" t="s">
        <v>100</v>
      </c>
    </row>
    <row r="750" spans="1:70" ht="20.45" customHeight="1">
      <c r="A750" s="1" t="s">
        <v>3746</v>
      </c>
      <c r="B750" s="1">
        <v>230048</v>
      </c>
      <c r="C750" s="1" t="s">
        <v>71</v>
      </c>
      <c r="D750" s="3">
        <v>44977</v>
      </c>
      <c r="E750" s="4">
        <v>0.55694444444444446</v>
      </c>
      <c r="F750" s="5">
        <v>44958</v>
      </c>
      <c r="G750" s="3">
        <v>44977</v>
      </c>
      <c r="H750" s="4">
        <v>0.65277777777777779</v>
      </c>
      <c r="I750" s="48">
        <f t="shared" si="84"/>
        <v>9.5833333333333326E-2</v>
      </c>
      <c r="J750" s="1">
        <v>22</v>
      </c>
      <c r="K750" s="1" t="s">
        <v>2302</v>
      </c>
      <c r="L750" s="1" t="s">
        <v>3740</v>
      </c>
      <c r="M750" s="1" t="s">
        <v>75</v>
      </c>
      <c r="N750" s="1" t="s">
        <v>2172</v>
      </c>
      <c r="O750" s="1" t="s">
        <v>77</v>
      </c>
      <c r="P750" s="1" t="s">
        <v>78</v>
      </c>
      <c r="Q750" s="1" t="s">
        <v>78</v>
      </c>
      <c r="R750" s="1" t="s">
        <v>1898</v>
      </c>
      <c r="S750" s="1" t="s">
        <v>1898</v>
      </c>
      <c r="T750" s="34" t="s">
        <v>72</v>
      </c>
      <c r="U750" s="25" t="s">
        <v>3747</v>
      </c>
      <c r="V750" s="1" t="s">
        <v>1900</v>
      </c>
      <c r="W750" s="1" t="s">
        <v>2307</v>
      </c>
      <c r="X750" s="1" t="s">
        <v>2307</v>
      </c>
      <c r="Y750" s="1" t="s">
        <v>2363</v>
      </c>
      <c r="Z750" s="1" t="s">
        <v>84</v>
      </c>
      <c r="AA750" s="1" t="s">
        <v>72</v>
      </c>
      <c r="AB750" s="1" t="s">
        <v>3742</v>
      </c>
      <c r="AC750" s="1" t="s">
        <v>3743</v>
      </c>
      <c r="AD750" s="1" t="s">
        <v>87</v>
      </c>
      <c r="AE750" s="1">
        <v>46</v>
      </c>
      <c r="AF750" s="1" t="s">
        <v>88</v>
      </c>
      <c r="AG750" s="1">
        <v>4.5</v>
      </c>
      <c r="AH750" s="1" t="s">
        <v>2344</v>
      </c>
      <c r="AI750" s="1" t="s">
        <v>90</v>
      </c>
      <c r="AJ750" s="1" t="s">
        <v>91</v>
      </c>
      <c r="AK750" s="1" t="s">
        <v>92</v>
      </c>
      <c r="AL750" s="1" t="s">
        <v>72</v>
      </c>
      <c r="AM750" s="1" t="s">
        <v>217</v>
      </c>
      <c r="AN750" s="1">
        <v>3</v>
      </c>
      <c r="AO750" s="1" t="s">
        <v>3175</v>
      </c>
      <c r="AP750" s="1" t="s">
        <v>72</v>
      </c>
      <c r="AQ750" s="1" t="s">
        <v>72</v>
      </c>
      <c r="AR750" s="27" t="s">
        <v>3744</v>
      </c>
      <c r="AS750" s="1" t="s">
        <v>72</v>
      </c>
      <c r="AT750" s="1" t="s">
        <v>72</v>
      </c>
      <c r="AU750" s="3">
        <v>44977</v>
      </c>
      <c r="AV750" s="4">
        <v>0.66666666666666663</v>
      </c>
      <c r="AW750" s="4">
        <v>0.76180555555555562</v>
      </c>
      <c r="AX750" s="49">
        <f t="shared" si="92"/>
        <v>9.5138888888888995E-2</v>
      </c>
      <c r="AY750" s="49">
        <f t="shared" si="93"/>
        <v>0.10902777777777783</v>
      </c>
      <c r="AZ750" s="49">
        <f t="shared" si="94"/>
        <v>0.20486111111111116</v>
      </c>
      <c r="BA750" s="1" t="s">
        <v>3745</v>
      </c>
      <c r="BB750" s="1" t="s">
        <v>3745</v>
      </c>
      <c r="BC750" s="1" t="s">
        <v>1675</v>
      </c>
      <c r="BD750" s="1">
        <v>4</v>
      </c>
      <c r="BE750" s="1" t="s">
        <v>3370</v>
      </c>
      <c r="BF750" s="1" t="s">
        <v>75</v>
      </c>
      <c r="BG750" s="1" t="s">
        <v>88</v>
      </c>
      <c r="BH750" s="1" t="s">
        <v>88</v>
      </c>
      <c r="BI750" s="1" t="s">
        <v>96</v>
      </c>
      <c r="BJ750" s="1" t="s">
        <v>72</v>
      </c>
      <c r="BK750" s="1" t="s">
        <v>3439</v>
      </c>
      <c r="BL750" s="1" t="s">
        <v>3503</v>
      </c>
      <c r="BM750" s="1">
        <v>24</v>
      </c>
      <c r="BN750" s="1" t="s">
        <v>75</v>
      </c>
      <c r="BO750" s="1" t="s">
        <v>75</v>
      </c>
      <c r="BP750" s="1" t="s">
        <v>75</v>
      </c>
      <c r="BQ750" s="21" t="s">
        <v>99</v>
      </c>
      <c r="BR750" s="21" t="s">
        <v>100</v>
      </c>
    </row>
    <row r="751" spans="1:70" ht="20.45" customHeight="1">
      <c r="A751" s="1" t="s">
        <v>3748</v>
      </c>
      <c r="B751" s="1">
        <v>230049</v>
      </c>
      <c r="C751" s="1" t="s">
        <v>71</v>
      </c>
      <c r="D751" s="3">
        <v>44977</v>
      </c>
      <c r="E751" s="4">
        <v>0.625</v>
      </c>
      <c r="F751" s="5">
        <v>44958</v>
      </c>
      <c r="G751" s="3">
        <v>44977</v>
      </c>
      <c r="H751" s="4">
        <v>0.74583333333333324</v>
      </c>
      <c r="I751" s="48">
        <f t="shared" ref="I751:I814" si="95">H751-E751</f>
        <v>0.12083333333333324</v>
      </c>
      <c r="J751" s="1">
        <v>5</v>
      </c>
      <c r="K751" s="1" t="s">
        <v>1951</v>
      </c>
      <c r="L751" s="1" t="s">
        <v>3749</v>
      </c>
      <c r="M751" s="1" t="s">
        <v>75</v>
      </c>
      <c r="N751" s="1" t="s">
        <v>2597</v>
      </c>
      <c r="O751" s="1" t="s">
        <v>77</v>
      </c>
      <c r="P751" s="1" t="s">
        <v>78</v>
      </c>
      <c r="Q751" s="1" t="s">
        <v>78</v>
      </c>
      <c r="R751" s="1" t="s">
        <v>1898</v>
      </c>
      <c r="S751" s="1" t="s">
        <v>1927</v>
      </c>
      <c r="T751" s="34" t="s">
        <v>72</v>
      </c>
      <c r="U751" s="1" t="s">
        <v>3750</v>
      </c>
      <c r="V751" s="1" t="s">
        <v>1900</v>
      </c>
      <c r="W751" s="1" t="s">
        <v>1953</v>
      </c>
      <c r="X751" s="1" t="s">
        <v>1953</v>
      </c>
      <c r="Y751" s="1" t="s">
        <v>1954</v>
      </c>
      <c r="Z751" s="1" t="s">
        <v>84</v>
      </c>
      <c r="AA751" s="1" t="s">
        <v>72</v>
      </c>
      <c r="AB751" s="1" t="s">
        <v>140</v>
      </c>
      <c r="AC751" s="1" t="s">
        <v>141</v>
      </c>
      <c r="AD751" s="1" t="s">
        <v>126</v>
      </c>
      <c r="AE751" s="1">
        <v>57</v>
      </c>
      <c r="AF751" s="1" t="s">
        <v>88</v>
      </c>
      <c r="AG751" s="1">
        <v>5.0999999999999996</v>
      </c>
      <c r="AH751" s="1" t="s">
        <v>299</v>
      </c>
      <c r="AI751" s="1" t="s">
        <v>90</v>
      </c>
      <c r="AJ751" s="1" t="s">
        <v>91</v>
      </c>
      <c r="AK751" s="1" t="s">
        <v>92</v>
      </c>
      <c r="AL751" s="1" t="s">
        <v>72</v>
      </c>
      <c r="AM751" s="1" t="s">
        <v>72</v>
      </c>
      <c r="AN751" s="1" t="s">
        <v>72</v>
      </c>
      <c r="AO751" s="1" t="s">
        <v>72</v>
      </c>
      <c r="AP751" s="1" t="s">
        <v>72</v>
      </c>
      <c r="AQ751" s="1" t="s">
        <v>72</v>
      </c>
      <c r="AR751" s="1" t="s">
        <v>72</v>
      </c>
      <c r="AS751" s="1" t="s">
        <v>72</v>
      </c>
      <c r="AT751" s="1" t="s">
        <v>72</v>
      </c>
      <c r="AU751" s="3">
        <v>44977</v>
      </c>
      <c r="AV751" s="4">
        <v>0.78125</v>
      </c>
      <c r="AW751" s="4">
        <v>0.83333333333333337</v>
      </c>
      <c r="AX751" s="49">
        <f t="shared" si="92"/>
        <v>5.208333333333337E-2</v>
      </c>
      <c r="AY751" s="49">
        <f t="shared" si="93"/>
        <v>8.7500000000000133E-2</v>
      </c>
      <c r="AZ751" s="49">
        <f t="shared" si="94"/>
        <v>0.20833333333333337</v>
      </c>
      <c r="BA751" s="1" t="s">
        <v>3751</v>
      </c>
      <c r="BB751" s="1" t="s">
        <v>3751</v>
      </c>
      <c r="BC751" s="1" t="s">
        <v>1675</v>
      </c>
      <c r="BD751" s="1">
        <v>4</v>
      </c>
      <c r="BE751" s="1" t="s">
        <v>2294</v>
      </c>
      <c r="BF751" s="1" t="s">
        <v>75</v>
      </c>
      <c r="BG751" s="1" t="s">
        <v>75</v>
      </c>
      <c r="BH751" s="1" t="s">
        <v>88</v>
      </c>
      <c r="BI751" s="1" t="s">
        <v>79</v>
      </c>
      <c r="BJ751" s="1" t="s">
        <v>1795</v>
      </c>
      <c r="BK751" s="1" t="s">
        <v>3429</v>
      </c>
      <c r="BL751" s="1" t="s">
        <v>3695</v>
      </c>
      <c r="BM751" s="1">
        <v>21</v>
      </c>
      <c r="BN751" s="1" t="s">
        <v>72</v>
      </c>
      <c r="BO751" s="1" t="s">
        <v>72</v>
      </c>
      <c r="BP751" s="1" t="s">
        <v>72</v>
      </c>
      <c r="BQ751" s="1" t="s">
        <v>160</v>
      </c>
      <c r="BR751" s="1" t="s">
        <v>707</v>
      </c>
    </row>
    <row r="752" spans="1:70" ht="20.45" customHeight="1">
      <c r="A752" s="1" t="s">
        <v>3752</v>
      </c>
      <c r="B752" s="1">
        <v>230050</v>
      </c>
      <c r="C752" s="1" t="s">
        <v>71</v>
      </c>
      <c r="D752" s="3">
        <v>44979</v>
      </c>
      <c r="E752" s="4">
        <v>0.55138888888888893</v>
      </c>
      <c r="F752" s="5">
        <v>44958</v>
      </c>
      <c r="G752" s="3">
        <v>44979</v>
      </c>
      <c r="H752" s="4">
        <v>0.67499999999999993</v>
      </c>
      <c r="I752" s="48">
        <f t="shared" si="95"/>
        <v>0.12361111111111101</v>
      </c>
      <c r="J752" s="1">
        <v>1</v>
      </c>
      <c r="K752" s="1" t="s">
        <v>1896</v>
      </c>
      <c r="L752" s="1" t="s">
        <v>3753</v>
      </c>
      <c r="M752" s="1" t="s">
        <v>75</v>
      </c>
      <c r="N752" s="1" t="s">
        <v>2597</v>
      </c>
      <c r="O752" s="1" t="s">
        <v>77</v>
      </c>
      <c r="P752" s="1" t="s">
        <v>78</v>
      </c>
      <c r="Q752" s="1" t="s">
        <v>78</v>
      </c>
      <c r="R752" s="1" t="s">
        <v>1898</v>
      </c>
      <c r="S752" s="1" t="s">
        <v>1898</v>
      </c>
      <c r="T752" s="34" t="s">
        <v>72</v>
      </c>
      <c r="U752" s="1" t="s">
        <v>3754</v>
      </c>
      <c r="V752" s="1" t="s">
        <v>1900</v>
      </c>
      <c r="W752" s="1" t="s">
        <v>813</v>
      </c>
      <c r="X752" s="1" t="s">
        <v>813</v>
      </c>
      <c r="Y752" s="1" t="s">
        <v>814</v>
      </c>
      <c r="Z752" s="1" t="s">
        <v>84</v>
      </c>
      <c r="AA752" s="1" t="s">
        <v>72</v>
      </c>
      <c r="AB752" s="1" t="s">
        <v>140</v>
      </c>
      <c r="AC752" s="1" t="s">
        <v>141</v>
      </c>
      <c r="AD752" s="1" t="s">
        <v>87</v>
      </c>
      <c r="AE752" s="1">
        <v>62</v>
      </c>
      <c r="AF752" s="1" t="s">
        <v>88</v>
      </c>
      <c r="AG752" s="1">
        <v>4.8</v>
      </c>
      <c r="AH752" s="1" t="s">
        <v>2344</v>
      </c>
      <c r="AI752" s="1" t="s">
        <v>90</v>
      </c>
      <c r="AJ752" s="1" t="s">
        <v>91</v>
      </c>
      <c r="AK752" s="1" t="s">
        <v>92</v>
      </c>
      <c r="AL752" s="1" t="s">
        <v>72</v>
      </c>
      <c r="AM752" s="1" t="s">
        <v>244</v>
      </c>
      <c r="AN752" s="1">
        <v>1</v>
      </c>
      <c r="AO752" s="25" t="s">
        <v>2216</v>
      </c>
      <c r="AP752" s="1" t="s">
        <v>72</v>
      </c>
      <c r="AQ752" s="1" t="s">
        <v>72</v>
      </c>
      <c r="AR752" s="1" t="s">
        <v>72</v>
      </c>
      <c r="AS752" s="1" t="s">
        <v>72</v>
      </c>
      <c r="AT752" s="1" t="s">
        <v>72</v>
      </c>
      <c r="AU752" s="3">
        <v>44979</v>
      </c>
      <c r="AV752" s="4">
        <v>0.69305555555555554</v>
      </c>
      <c r="AW752" s="4">
        <v>0.71458333333333324</v>
      </c>
      <c r="AX752" s="49">
        <f t="shared" si="92"/>
        <v>2.1527777777777701E-2</v>
      </c>
      <c r="AY752" s="49">
        <f t="shared" si="93"/>
        <v>3.9583333333333304E-2</v>
      </c>
      <c r="AZ752" s="49">
        <f t="shared" si="94"/>
        <v>0.16319444444444431</v>
      </c>
      <c r="BA752" s="1" t="s">
        <v>3755</v>
      </c>
      <c r="BB752" s="1" t="s">
        <v>3755</v>
      </c>
      <c r="BC752" s="1" t="s">
        <v>1675</v>
      </c>
      <c r="BD752" s="1">
        <v>4</v>
      </c>
      <c r="BE752" s="1" t="s">
        <v>3370</v>
      </c>
      <c r="BF752" s="1" t="s">
        <v>75</v>
      </c>
      <c r="BG752" s="1" t="s">
        <v>88</v>
      </c>
      <c r="BH752" s="1" t="s">
        <v>88</v>
      </c>
      <c r="BI752" s="1" t="s">
        <v>96</v>
      </c>
      <c r="BJ752" s="1" t="s">
        <v>72</v>
      </c>
      <c r="BK752" s="1" t="s">
        <v>3429</v>
      </c>
      <c r="BL752" s="1" t="s">
        <v>3756</v>
      </c>
      <c r="BM752" s="1">
        <v>21</v>
      </c>
      <c r="BN752" s="1" t="s">
        <v>75</v>
      </c>
      <c r="BO752" s="1" t="s">
        <v>75</v>
      </c>
      <c r="BP752" s="1" t="s">
        <v>75</v>
      </c>
      <c r="BQ752" s="21" t="s">
        <v>99</v>
      </c>
      <c r="BR752" s="21" t="s">
        <v>100</v>
      </c>
    </row>
    <row r="753" spans="1:70" ht="20.45" customHeight="1">
      <c r="A753" s="1" t="s">
        <v>3757</v>
      </c>
      <c r="B753" s="1">
        <v>230051</v>
      </c>
      <c r="C753" s="1" t="s">
        <v>71</v>
      </c>
      <c r="D753" s="3">
        <v>44979</v>
      </c>
      <c r="E753" s="4">
        <v>0.77916666666666667</v>
      </c>
      <c r="F753" s="5">
        <v>44958</v>
      </c>
      <c r="G753" s="3">
        <v>44979</v>
      </c>
      <c r="H753" s="4">
        <v>0.83680555555555547</v>
      </c>
      <c r="I753" s="48">
        <f t="shared" si="95"/>
        <v>5.7638888888888795E-2</v>
      </c>
      <c r="J753" s="1">
        <v>3</v>
      </c>
      <c r="K753" s="1" t="s">
        <v>1896</v>
      </c>
      <c r="L753" s="1" t="s">
        <v>3758</v>
      </c>
      <c r="M753" s="1" t="s">
        <v>75</v>
      </c>
      <c r="N753" s="1" t="s">
        <v>3759</v>
      </c>
      <c r="O753" s="1" t="s">
        <v>77</v>
      </c>
      <c r="P753" s="1" t="s">
        <v>78</v>
      </c>
      <c r="Q753" s="1" t="s">
        <v>78</v>
      </c>
      <c r="R753" s="1" t="s">
        <v>1898</v>
      </c>
      <c r="S753" s="1" t="s">
        <v>1898</v>
      </c>
      <c r="T753" s="34" t="s">
        <v>72</v>
      </c>
      <c r="U753" s="25" t="s">
        <v>3760</v>
      </c>
      <c r="V753" s="1" t="s">
        <v>1900</v>
      </c>
      <c r="W753" s="1" t="s">
        <v>83</v>
      </c>
      <c r="X753" s="1" t="s">
        <v>123</v>
      </c>
      <c r="Y753" s="1" t="s">
        <v>83</v>
      </c>
      <c r="Z753" s="1" t="s">
        <v>443</v>
      </c>
      <c r="AA753" s="1" t="s">
        <v>72</v>
      </c>
      <c r="AB753" s="1" t="s">
        <v>444</v>
      </c>
      <c r="AC753" s="1" t="s">
        <v>749</v>
      </c>
      <c r="AD753" s="1" t="s">
        <v>87</v>
      </c>
      <c r="AE753" s="1">
        <v>60</v>
      </c>
      <c r="AF753" s="1" t="s">
        <v>88</v>
      </c>
      <c r="AG753" s="1">
        <v>4.5999999999999996</v>
      </c>
      <c r="AH753" s="1" t="s">
        <v>414</v>
      </c>
      <c r="AI753" s="1" t="s">
        <v>90</v>
      </c>
      <c r="AJ753" s="1" t="s">
        <v>91</v>
      </c>
      <c r="AK753" s="1" t="s">
        <v>92</v>
      </c>
      <c r="AL753" s="1" t="s">
        <v>72</v>
      </c>
      <c r="AM753" s="1" t="s">
        <v>72</v>
      </c>
      <c r="AN753" s="1" t="s">
        <v>72</v>
      </c>
      <c r="AO753" s="1" t="s">
        <v>72</v>
      </c>
      <c r="AP753" s="1" t="s">
        <v>72</v>
      </c>
      <c r="AQ753" s="1" t="s">
        <v>72</v>
      </c>
      <c r="AR753" s="1" t="s">
        <v>72</v>
      </c>
      <c r="AS753" s="1" t="s">
        <v>72</v>
      </c>
      <c r="AT753" s="1" t="s">
        <v>72</v>
      </c>
      <c r="AU753" s="3">
        <v>44979</v>
      </c>
      <c r="AV753" s="4">
        <v>0.84722222222222221</v>
      </c>
      <c r="AW753" s="4">
        <v>0.91180555555555554</v>
      </c>
      <c r="AX753" s="49">
        <f t="shared" si="92"/>
        <v>6.4583333333333326E-2</v>
      </c>
      <c r="AY753" s="49">
        <f t="shared" si="93"/>
        <v>7.5000000000000067E-2</v>
      </c>
      <c r="AZ753" s="49">
        <f t="shared" si="94"/>
        <v>0.13263888888888886</v>
      </c>
      <c r="BA753" s="1" t="s">
        <v>3761</v>
      </c>
      <c r="BB753" s="1" t="s">
        <v>3761</v>
      </c>
      <c r="BC753" s="1" t="s">
        <v>1794</v>
      </c>
      <c r="BD753" s="1">
        <v>4</v>
      </c>
      <c r="BE753" s="1" t="s">
        <v>95</v>
      </c>
      <c r="BF753" s="1" t="s">
        <v>88</v>
      </c>
      <c r="BG753" s="1" t="s">
        <v>88</v>
      </c>
      <c r="BH753" s="1" t="s">
        <v>88</v>
      </c>
      <c r="BI753" s="1" t="s">
        <v>96</v>
      </c>
      <c r="BJ753" s="1" t="s">
        <v>72</v>
      </c>
      <c r="BK753" s="1" t="s">
        <v>3708</v>
      </c>
      <c r="BL753" s="1" t="s">
        <v>3762</v>
      </c>
      <c r="BM753" s="1">
        <v>71</v>
      </c>
      <c r="BN753" s="1" t="s">
        <v>75</v>
      </c>
      <c r="BO753" s="1" t="s">
        <v>75</v>
      </c>
      <c r="BP753" s="1" t="s">
        <v>75</v>
      </c>
      <c r="BQ753" s="21" t="s">
        <v>99</v>
      </c>
      <c r="BR753" s="1" t="s">
        <v>918</v>
      </c>
    </row>
    <row r="754" spans="1:70" ht="20.45" customHeight="1">
      <c r="A754" s="1" t="s">
        <v>3763</v>
      </c>
      <c r="B754" s="1">
        <v>230052</v>
      </c>
      <c r="C754" s="1" t="s">
        <v>71</v>
      </c>
      <c r="D754" s="3">
        <v>44980</v>
      </c>
      <c r="E754" s="4">
        <v>0.45</v>
      </c>
      <c r="F754" s="5">
        <v>44958</v>
      </c>
      <c r="G754" s="3">
        <v>44980</v>
      </c>
      <c r="H754" s="4">
        <v>0.52638888888888891</v>
      </c>
      <c r="I754" s="48">
        <f t="shared" si="95"/>
        <v>7.6388888888888895E-2</v>
      </c>
      <c r="J754" s="1">
        <v>1</v>
      </c>
      <c r="K754" s="1" t="s">
        <v>1896</v>
      </c>
      <c r="L754" s="1" t="s">
        <v>3764</v>
      </c>
      <c r="M754" s="1" t="s">
        <v>75</v>
      </c>
      <c r="N754" s="1" t="s">
        <v>2597</v>
      </c>
      <c r="O754" s="1" t="s">
        <v>77</v>
      </c>
      <c r="P754" s="1" t="s">
        <v>78</v>
      </c>
      <c r="Q754" s="1" t="s">
        <v>78</v>
      </c>
      <c r="R754" s="1" t="s">
        <v>1898</v>
      </c>
      <c r="S754" s="1" t="s">
        <v>1898</v>
      </c>
      <c r="T754" s="34" t="s">
        <v>72</v>
      </c>
      <c r="U754" s="1" t="s">
        <v>3765</v>
      </c>
      <c r="V754" s="1" t="s">
        <v>1900</v>
      </c>
      <c r="W754" s="1" t="s">
        <v>813</v>
      </c>
      <c r="X754" s="1" t="s">
        <v>813</v>
      </c>
      <c r="Y754" s="1" t="s">
        <v>814</v>
      </c>
      <c r="Z754" s="1" t="s">
        <v>84</v>
      </c>
      <c r="AA754" s="1" t="s">
        <v>72</v>
      </c>
      <c r="AB754" s="1" t="s">
        <v>140</v>
      </c>
      <c r="AC754" s="1" t="s">
        <v>181</v>
      </c>
      <c r="AD754" s="1" t="s">
        <v>126</v>
      </c>
      <c r="AE754" s="1">
        <v>68</v>
      </c>
      <c r="AF754" s="1" t="s">
        <v>88</v>
      </c>
      <c r="AG754" s="1">
        <v>4.5</v>
      </c>
      <c r="AH754" s="1" t="s">
        <v>954</v>
      </c>
      <c r="AI754" s="1" t="s">
        <v>90</v>
      </c>
      <c r="AJ754" s="1" t="s">
        <v>91</v>
      </c>
      <c r="AK754" s="1" t="s">
        <v>92</v>
      </c>
      <c r="AL754" s="1" t="s">
        <v>72</v>
      </c>
      <c r="AM754" s="1" t="s">
        <v>217</v>
      </c>
      <c r="AN754" s="1">
        <v>1</v>
      </c>
      <c r="AO754" s="25" t="s">
        <v>3766</v>
      </c>
      <c r="AP754" s="1" t="s">
        <v>72</v>
      </c>
      <c r="AQ754" s="1" t="s">
        <v>72</v>
      </c>
      <c r="AR754" s="1" t="s">
        <v>72</v>
      </c>
      <c r="AS754" s="1" t="s">
        <v>72</v>
      </c>
      <c r="AT754" s="1" t="s">
        <v>72</v>
      </c>
      <c r="AU754" s="3">
        <v>44980</v>
      </c>
      <c r="AV754" s="4">
        <v>0.58611111111111114</v>
      </c>
      <c r="AW754" s="4">
        <v>0.69444444444444453</v>
      </c>
      <c r="AX754" s="49">
        <f t="shared" si="92"/>
        <v>0.10833333333333339</v>
      </c>
      <c r="AY754" s="49">
        <f t="shared" si="93"/>
        <v>0.16805555555555562</v>
      </c>
      <c r="AZ754" s="49">
        <f t="shared" si="94"/>
        <v>0.24444444444444452</v>
      </c>
      <c r="BA754" s="1" t="s">
        <v>3767</v>
      </c>
      <c r="BB754" s="1" t="s">
        <v>3767</v>
      </c>
      <c r="BC754" s="1" t="s">
        <v>1675</v>
      </c>
      <c r="BD754" s="1">
        <v>4</v>
      </c>
      <c r="BE754" s="1" t="s">
        <v>2694</v>
      </c>
      <c r="BF754" s="1" t="s">
        <v>75</v>
      </c>
      <c r="BG754" s="1" t="s">
        <v>75</v>
      </c>
      <c r="BH754" s="1" t="s">
        <v>88</v>
      </c>
      <c r="BI754" s="1" t="s">
        <v>96</v>
      </c>
      <c r="BJ754" s="1" t="s">
        <v>72</v>
      </c>
      <c r="BK754" s="1" t="s">
        <v>3566</v>
      </c>
      <c r="BL754" s="1" t="s">
        <v>3768</v>
      </c>
      <c r="BM754" s="1">
        <v>42</v>
      </c>
      <c r="BN754" s="1" t="s">
        <v>75</v>
      </c>
      <c r="BO754" s="1" t="s">
        <v>75</v>
      </c>
      <c r="BP754" s="1" t="s">
        <v>75</v>
      </c>
      <c r="BQ754" s="21" t="s">
        <v>99</v>
      </c>
      <c r="BR754" s="21" t="s">
        <v>100</v>
      </c>
    </row>
    <row r="755" spans="1:70" ht="20.45" customHeight="1">
      <c r="A755" s="1" t="s">
        <v>3769</v>
      </c>
      <c r="B755" s="1">
        <v>230053</v>
      </c>
      <c r="C755" s="1" t="s">
        <v>71</v>
      </c>
      <c r="D755" s="3">
        <v>44980</v>
      </c>
      <c r="E755" s="4">
        <v>0.73333333333333328</v>
      </c>
      <c r="F755" s="5">
        <v>44958</v>
      </c>
      <c r="G755" s="3">
        <v>44980</v>
      </c>
      <c r="H755" s="4">
        <v>0.7895833333333333</v>
      </c>
      <c r="I755" s="48">
        <f t="shared" si="95"/>
        <v>5.6250000000000022E-2</v>
      </c>
      <c r="J755" s="1">
        <v>2</v>
      </c>
      <c r="K755" s="1" t="s">
        <v>1896</v>
      </c>
      <c r="L755" s="1" t="s">
        <v>3770</v>
      </c>
      <c r="M755" s="1" t="s">
        <v>75</v>
      </c>
      <c r="N755" s="1" t="s">
        <v>208</v>
      </c>
      <c r="O755" s="1" t="s">
        <v>77</v>
      </c>
      <c r="P755" s="1" t="s">
        <v>78</v>
      </c>
      <c r="Q755" s="8" t="s">
        <v>172</v>
      </c>
      <c r="R755" s="8" t="s">
        <v>1927</v>
      </c>
      <c r="S755" s="8" t="s">
        <v>1927</v>
      </c>
      <c r="T755" s="1" t="s">
        <v>3771</v>
      </c>
      <c r="U755" s="8" t="s">
        <v>3772</v>
      </c>
      <c r="V755" s="1" t="s">
        <v>1900</v>
      </c>
      <c r="W755" s="1" t="s">
        <v>83</v>
      </c>
      <c r="X755" s="1" t="s">
        <v>123</v>
      </c>
      <c r="Y755" s="1" t="s">
        <v>83</v>
      </c>
      <c r="Z755" s="1" t="s">
        <v>291</v>
      </c>
      <c r="AA755" s="1" t="s">
        <v>72</v>
      </c>
      <c r="AB755" s="1" t="s">
        <v>292</v>
      </c>
      <c r="AC755" s="1" t="s">
        <v>3420</v>
      </c>
      <c r="AD755" s="1" t="s">
        <v>126</v>
      </c>
      <c r="AE755" s="1">
        <v>55</v>
      </c>
      <c r="AF755" s="1" t="s">
        <v>88</v>
      </c>
      <c r="AG755" s="1">
        <v>5.0999999999999996</v>
      </c>
      <c r="AH755" s="1" t="s">
        <v>299</v>
      </c>
      <c r="AI755" s="1" t="s">
        <v>90</v>
      </c>
      <c r="AJ755" s="1" t="s">
        <v>91</v>
      </c>
      <c r="AK755" s="1" t="s">
        <v>92</v>
      </c>
      <c r="AL755" s="1" t="s">
        <v>72</v>
      </c>
      <c r="AM755" s="1" t="s">
        <v>72</v>
      </c>
      <c r="AN755" s="1" t="s">
        <v>72</v>
      </c>
      <c r="AO755" s="1" t="s">
        <v>72</v>
      </c>
      <c r="AP755" s="1" t="s">
        <v>72</v>
      </c>
      <c r="AQ755" s="1" t="s">
        <v>72</v>
      </c>
      <c r="AR755" s="1" t="s">
        <v>72</v>
      </c>
      <c r="AS755" s="1" t="s">
        <v>72</v>
      </c>
      <c r="AT755" s="1" t="s">
        <v>72</v>
      </c>
      <c r="AU755" s="3">
        <v>44980</v>
      </c>
      <c r="AV755" s="4">
        <v>0.8125</v>
      </c>
      <c r="AW755" s="4">
        <v>0.85416666666666663</v>
      </c>
      <c r="AX755" s="6" t="s">
        <v>72</v>
      </c>
      <c r="AY755" s="6" t="s">
        <v>72</v>
      </c>
      <c r="AZ755" s="6" t="s">
        <v>72</v>
      </c>
      <c r="BA755" s="1" t="s">
        <v>3773</v>
      </c>
      <c r="BB755" s="1" t="s">
        <v>72</v>
      </c>
      <c r="BC755" s="1" t="s">
        <v>1794</v>
      </c>
      <c r="BD755" s="1">
        <v>4</v>
      </c>
      <c r="BE755" s="1" t="s">
        <v>95</v>
      </c>
      <c r="BF755" s="1" t="s">
        <v>88</v>
      </c>
      <c r="BG755" s="1" t="s">
        <v>88</v>
      </c>
      <c r="BH755" s="1" t="s">
        <v>88</v>
      </c>
      <c r="BI755" s="1" t="s">
        <v>79</v>
      </c>
      <c r="BJ755" s="1" t="s">
        <v>707</v>
      </c>
      <c r="BK755" s="1" t="s">
        <v>1768</v>
      </c>
      <c r="BL755" s="1" t="s">
        <v>3774</v>
      </c>
      <c r="BM755" s="1">
        <v>56</v>
      </c>
      <c r="BN755" s="1" t="s">
        <v>72</v>
      </c>
      <c r="BO755" s="1" t="s">
        <v>72</v>
      </c>
      <c r="BP755" s="1" t="s">
        <v>72</v>
      </c>
      <c r="BQ755" s="1" t="s">
        <v>160</v>
      </c>
      <c r="BR755" s="1" t="s">
        <v>707</v>
      </c>
    </row>
    <row r="756" spans="1:70" ht="20.45" customHeight="1">
      <c r="A756" s="1" t="s">
        <v>3775</v>
      </c>
      <c r="B756" s="1">
        <v>230054</v>
      </c>
      <c r="C756" s="1" t="s">
        <v>71</v>
      </c>
      <c r="D756" s="3">
        <v>44981</v>
      </c>
      <c r="E756" s="4">
        <v>0.72499999999999998</v>
      </c>
      <c r="F756" s="5">
        <v>44958</v>
      </c>
      <c r="G756" s="3">
        <v>44981</v>
      </c>
      <c r="H756" s="4">
        <v>0.76736111111111116</v>
      </c>
      <c r="I756" s="48">
        <f t="shared" si="95"/>
        <v>4.2361111111111183E-2</v>
      </c>
      <c r="J756" s="1">
        <v>2</v>
      </c>
      <c r="K756" s="1" t="s">
        <v>1896</v>
      </c>
      <c r="L756" s="1" t="s">
        <v>3776</v>
      </c>
      <c r="M756" s="1" t="s">
        <v>75</v>
      </c>
      <c r="N756" s="1" t="s">
        <v>2597</v>
      </c>
      <c r="O756" s="1" t="s">
        <v>77</v>
      </c>
      <c r="P756" s="1" t="s">
        <v>78</v>
      </c>
      <c r="Q756" s="1" t="s">
        <v>78</v>
      </c>
      <c r="R756" s="1" t="s">
        <v>1898</v>
      </c>
      <c r="S756" s="1" t="s">
        <v>1898</v>
      </c>
      <c r="T756" s="34" t="s">
        <v>72</v>
      </c>
      <c r="U756" s="25" t="s">
        <v>2157</v>
      </c>
      <c r="V756" s="1" t="s">
        <v>1900</v>
      </c>
      <c r="W756" s="1" t="s">
        <v>83</v>
      </c>
      <c r="X756" s="1" t="s">
        <v>123</v>
      </c>
      <c r="Y756" s="1" t="s">
        <v>83</v>
      </c>
      <c r="Z756" s="1" t="s">
        <v>84</v>
      </c>
      <c r="AA756" s="1" t="s">
        <v>72</v>
      </c>
      <c r="AB756" s="1" t="s">
        <v>324</v>
      </c>
      <c r="AC756" s="1" t="s">
        <v>445</v>
      </c>
      <c r="AD756" s="1" t="s">
        <v>87</v>
      </c>
      <c r="AE756" s="1">
        <v>41</v>
      </c>
      <c r="AF756" s="1" t="s">
        <v>88</v>
      </c>
      <c r="AG756" s="1">
        <v>4.9000000000000004</v>
      </c>
      <c r="AH756" s="1" t="s">
        <v>2344</v>
      </c>
      <c r="AI756" s="1" t="s">
        <v>90</v>
      </c>
      <c r="AJ756" s="1" t="s">
        <v>91</v>
      </c>
      <c r="AK756" s="1" t="s">
        <v>92</v>
      </c>
      <c r="AL756" s="1" t="s">
        <v>72</v>
      </c>
      <c r="AM756" s="1" t="s">
        <v>72</v>
      </c>
      <c r="AN756" s="1" t="s">
        <v>72</v>
      </c>
      <c r="AO756" s="1" t="s">
        <v>72</v>
      </c>
      <c r="AP756" s="1" t="s">
        <v>72</v>
      </c>
      <c r="AQ756" s="1" t="s">
        <v>72</v>
      </c>
      <c r="AR756" s="1" t="s">
        <v>72</v>
      </c>
      <c r="AS756" s="1" t="s">
        <v>72</v>
      </c>
      <c r="AT756" s="1" t="s">
        <v>72</v>
      </c>
      <c r="AU756" s="3">
        <v>44981</v>
      </c>
      <c r="AV756" s="4">
        <v>0.43055555555555558</v>
      </c>
      <c r="AW756" s="4">
        <v>0.52361111111111114</v>
      </c>
      <c r="AX756" s="49">
        <f>AW756-AV756</f>
        <v>9.3055555555555558E-2</v>
      </c>
      <c r="AY756" s="49">
        <f>AW756-H756</f>
        <v>-0.24375000000000002</v>
      </c>
      <c r="AZ756" s="49">
        <f>AW756-E756</f>
        <v>-0.20138888888888884</v>
      </c>
      <c r="BA756" s="1" t="s">
        <v>3777</v>
      </c>
      <c r="BB756" s="1" t="s">
        <v>3777</v>
      </c>
      <c r="BC756" s="1" t="s">
        <v>1675</v>
      </c>
      <c r="BD756" s="1">
        <v>4</v>
      </c>
      <c r="BE756" s="1" t="s">
        <v>3446</v>
      </c>
      <c r="BF756" s="1" t="s">
        <v>75</v>
      </c>
      <c r="BG756" s="1" t="s">
        <v>88</v>
      </c>
      <c r="BH756" s="1" t="s">
        <v>88</v>
      </c>
      <c r="BI756" s="1" t="s">
        <v>96</v>
      </c>
      <c r="BJ756" s="1" t="s">
        <v>72</v>
      </c>
      <c r="BK756" s="1" t="s">
        <v>3429</v>
      </c>
      <c r="BL756" s="1" t="s">
        <v>3778</v>
      </c>
      <c r="BM756" s="1">
        <v>21</v>
      </c>
      <c r="BN756" s="1" t="s">
        <v>75</v>
      </c>
      <c r="BO756" s="1" t="s">
        <v>75</v>
      </c>
      <c r="BP756" s="1" t="s">
        <v>75</v>
      </c>
      <c r="BQ756" s="21" t="s">
        <v>99</v>
      </c>
      <c r="BR756" s="21" t="s">
        <v>100</v>
      </c>
    </row>
    <row r="757" spans="1:70" ht="20.45" customHeight="1">
      <c r="A757" s="1" t="s">
        <v>3779</v>
      </c>
      <c r="B757" s="1">
        <v>230055</v>
      </c>
      <c r="C757" s="1" t="s">
        <v>71</v>
      </c>
      <c r="D757" s="3">
        <v>44981</v>
      </c>
      <c r="E757" s="4">
        <v>0.36805555555555558</v>
      </c>
      <c r="F757" s="5">
        <v>44958</v>
      </c>
      <c r="G757" s="3">
        <v>44981</v>
      </c>
      <c r="H757" s="4">
        <v>0.72777777777777775</v>
      </c>
      <c r="I757" s="48">
        <f t="shared" si="95"/>
        <v>0.35972222222222217</v>
      </c>
      <c r="J757" s="1">
        <v>2</v>
      </c>
      <c r="K757" s="1" t="s">
        <v>1896</v>
      </c>
      <c r="L757" s="1" t="s">
        <v>3780</v>
      </c>
      <c r="M757" s="1" t="s">
        <v>75</v>
      </c>
      <c r="N757" s="1" t="s">
        <v>208</v>
      </c>
      <c r="O757" s="1" t="s">
        <v>77</v>
      </c>
      <c r="P757" s="1" t="s">
        <v>78</v>
      </c>
      <c r="Q757" s="1" t="s">
        <v>78</v>
      </c>
      <c r="R757" s="8" t="s">
        <v>1898</v>
      </c>
      <c r="S757" s="8" t="s">
        <v>1927</v>
      </c>
      <c r="T757" s="34" t="s">
        <v>72</v>
      </c>
      <c r="U757" s="8" t="s">
        <v>847</v>
      </c>
      <c r="V757" s="1" t="s">
        <v>80</v>
      </c>
      <c r="W757" s="1" t="s">
        <v>1867</v>
      </c>
      <c r="X757" s="1" t="s">
        <v>1868</v>
      </c>
      <c r="Y757" s="1" t="s">
        <v>2143</v>
      </c>
      <c r="Z757" s="1" t="s">
        <v>291</v>
      </c>
      <c r="AA757" s="1" t="s">
        <v>72</v>
      </c>
      <c r="AB757" s="1" t="s">
        <v>292</v>
      </c>
      <c r="AC757" s="1" t="s">
        <v>292</v>
      </c>
      <c r="AD757" s="1" t="s">
        <v>126</v>
      </c>
      <c r="AE757" s="1">
        <v>50</v>
      </c>
      <c r="AF757" s="1" t="s">
        <v>88</v>
      </c>
      <c r="AG757" s="1">
        <v>5.2</v>
      </c>
      <c r="AH757" s="1" t="s">
        <v>954</v>
      </c>
      <c r="AI757" s="1" t="s">
        <v>90</v>
      </c>
      <c r="AJ757" s="1" t="s">
        <v>91</v>
      </c>
      <c r="AK757" s="1" t="s">
        <v>92</v>
      </c>
      <c r="AL757" s="1" t="s">
        <v>72</v>
      </c>
      <c r="AM757" s="1" t="s">
        <v>72</v>
      </c>
      <c r="AN757" s="1" t="s">
        <v>72</v>
      </c>
      <c r="AO757" s="1" t="s">
        <v>72</v>
      </c>
      <c r="AP757" s="1">
        <v>6</v>
      </c>
      <c r="AQ757" s="1" t="s">
        <v>3781</v>
      </c>
      <c r="AR757" s="1" t="s">
        <v>72</v>
      </c>
      <c r="AS757" s="1" t="s">
        <v>72</v>
      </c>
      <c r="AT757" s="1" t="s">
        <v>72</v>
      </c>
      <c r="AU757" s="3">
        <v>44981</v>
      </c>
      <c r="AV757" s="4">
        <v>0.77777777777777779</v>
      </c>
      <c r="AW757" s="4">
        <v>0.82638888888888884</v>
      </c>
      <c r="AX757" s="6" t="s">
        <v>72</v>
      </c>
      <c r="AY757" s="6" t="s">
        <v>72</v>
      </c>
      <c r="AZ757" s="6" t="s">
        <v>72</v>
      </c>
      <c r="BA757" s="1" t="s">
        <v>3782</v>
      </c>
      <c r="BB757" s="1" t="s">
        <v>3782</v>
      </c>
      <c r="BC757" s="1" t="s">
        <v>1794</v>
      </c>
      <c r="BD757" s="1">
        <v>4</v>
      </c>
      <c r="BE757" s="1" t="s">
        <v>95</v>
      </c>
      <c r="BF757" s="1" t="s">
        <v>75</v>
      </c>
      <c r="BG757" s="1" t="s">
        <v>75</v>
      </c>
      <c r="BH757" s="1" t="s">
        <v>88</v>
      </c>
      <c r="BI757" s="1" t="s">
        <v>79</v>
      </c>
      <c r="BJ757" s="1" t="s">
        <v>707</v>
      </c>
      <c r="BK757" s="1" t="s">
        <v>3708</v>
      </c>
      <c r="BL757" s="1" t="s">
        <v>3783</v>
      </c>
      <c r="BM757" s="1">
        <v>71</v>
      </c>
      <c r="BN757" s="1" t="s">
        <v>72</v>
      </c>
      <c r="BO757" s="1" t="s">
        <v>72</v>
      </c>
      <c r="BP757" s="1" t="s">
        <v>72</v>
      </c>
      <c r="BQ757" s="1" t="s">
        <v>160</v>
      </c>
      <c r="BR757" s="1" t="s">
        <v>707</v>
      </c>
    </row>
    <row r="758" spans="1:70" ht="20.45" customHeight="1">
      <c r="A758" s="1" t="s">
        <v>3784</v>
      </c>
      <c r="B758" s="1">
        <v>230056</v>
      </c>
      <c r="C758" s="1" t="s">
        <v>71</v>
      </c>
      <c r="D758" s="3">
        <v>44984</v>
      </c>
      <c r="E758" s="4">
        <v>0.5</v>
      </c>
      <c r="F758" s="5">
        <v>44958</v>
      </c>
      <c r="G758" s="3">
        <v>44984</v>
      </c>
      <c r="H758" s="4">
        <v>0.87083333333333324</v>
      </c>
      <c r="I758" s="48">
        <f t="shared" si="95"/>
        <v>0.37083333333333324</v>
      </c>
      <c r="J758" s="1">
        <v>20</v>
      </c>
      <c r="K758" s="1" t="s">
        <v>1896</v>
      </c>
      <c r="L758" s="1" t="s">
        <v>3785</v>
      </c>
      <c r="M758" s="1" t="s">
        <v>75</v>
      </c>
      <c r="N758" s="1" t="s">
        <v>2597</v>
      </c>
      <c r="O758" s="1" t="s">
        <v>77</v>
      </c>
      <c r="P758" s="1" t="s">
        <v>78</v>
      </c>
      <c r="Q758" s="1" t="s">
        <v>78</v>
      </c>
      <c r="R758" s="1" t="s">
        <v>1898</v>
      </c>
      <c r="S758" s="1" t="s">
        <v>1898</v>
      </c>
      <c r="T758" s="34" t="s">
        <v>72</v>
      </c>
      <c r="U758" s="25" t="s">
        <v>3078</v>
      </c>
      <c r="V758" s="1" t="s">
        <v>80</v>
      </c>
      <c r="W758" s="1" t="s">
        <v>778</v>
      </c>
      <c r="X758" s="1" t="s">
        <v>779</v>
      </c>
      <c r="Y758" s="1" t="s">
        <v>780</v>
      </c>
      <c r="Z758" s="1" t="s">
        <v>84</v>
      </c>
      <c r="AA758" s="1" t="s">
        <v>72</v>
      </c>
      <c r="AB758" s="1" t="s">
        <v>140</v>
      </c>
      <c r="AC758" s="1" t="s">
        <v>140</v>
      </c>
      <c r="AD758" s="1" t="s">
        <v>126</v>
      </c>
      <c r="AE758" s="1">
        <v>47</v>
      </c>
      <c r="AF758" s="1" t="s">
        <v>88</v>
      </c>
      <c r="AG758" s="1">
        <v>5.3</v>
      </c>
      <c r="AH758" s="1" t="s">
        <v>2344</v>
      </c>
      <c r="AI758" s="1" t="s">
        <v>90</v>
      </c>
      <c r="AJ758" s="1" t="s">
        <v>91</v>
      </c>
      <c r="AK758" s="1" t="s">
        <v>92</v>
      </c>
      <c r="AL758" s="1" t="s">
        <v>72</v>
      </c>
      <c r="AM758" s="1" t="s">
        <v>254</v>
      </c>
      <c r="AN758" s="1" t="s">
        <v>72</v>
      </c>
      <c r="AO758" s="1" t="s">
        <v>3786</v>
      </c>
      <c r="AP758" s="1" t="s">
        <v>72</v>
      </c>
      <c r="AQ758" s="1" t="s">
        <v>72</v>
      </c>
      <c r="AR758" s="1" t="s">
        <v>72</v>
      </c>
      <c r="AS758" s="1" t="s">
        <v>72</v>
      </c>
      <c r="AT758" s="1" t="s">
        <v>72</v>
      </c>
      <c r="AU758" s="3">
        <v>44984</v>
      </c>
      <c r="AV758" s="4">
        <v>0.90486111111111101</v>
      </c>
      <c r="AW758" s="4">
        <v>0.9902777777777777</v>
      </c>
      <c r="AX758" s="49">
        <f t="shared" ref="AX758:AX821" si="96">AW758-AV758</f>
        <v>8.5416666666666696E-2</v>
      </c>
      <c r="AY758" s="49">
        <f t="shared" ref="AY758:AY780" si="97">AW758-H758</f>
        <v>0.11944444444444446</v>
      </c>
      <c r="AZ758" s="49">
        <f t="shared" ref="AZ758:AZ780" si="98">AW758-E758</f>
        <v>0.4902777777777777</v>
      </c>
      <c r="BA758" s="1" t="s">
        <v>3787</v>
      </c>
      <c r="BB758" s="1" t="s">
        <v>3787</v>
      </c>
      <c r="BC758" s="1" t="s">
        <v>1675</v>
      </c>
      <c r="BD758" s="1">
        <v>4</v>
      </c>
      <c r="BE758" s="1" t="s">
        <v>3370</v>
      </c>
      <c r="BF758" s="1" t="s">
        <v>75</v>
      </c>
      <c r="BG758" s="1" t="s">
        <v>75</v>
      </c>
      <c r="BH758" s="1" t="s">
        <v>88</v>
      </c>
      <c r="BI758" s="1" t="s">
        <v>96</v>
      </c>
      <c r="BJ758" s="1" t="s">
        <v>72</v>
      </c>
      <c r="BK758" s="1" t="s">
        <v>3429</v>
      </c>
      <c r="BL758" s="1" t="s">
        <v>3430</v>
      </c>
      <c r="BM758" s="1">
        <v>43</v>
      </c>
      <c r="BN758" s="1" t="s">
        <v>75</v>
      </c>
      <c r="BO758" s="1" t="s">
        <v>75</v>
      </c>
      <c r="BP758" s="1" t="s">
        <v>75</v>
      </c>
      <c r="BQ758" s="21" t="s">
        <v>99</v>
      </c>
      <c r="BR758" s="21" t="s">
        <v>100</v>
      </c>
    </row>
    <row r="759" spans="1:70" ht="20.45" customHeight="1">
      <c r="A759" s="1" t="s">
        <v>3788</v>
      </c>
      <c r="B759" s="1">
        <v>230057</v>
      </c>
      <c r="C759" s="1" t="s">
        <v>71</v>
      </c>
      <c r="D759" s="3">
        <v>44985</v>
      </c>
      <c r="E759" s="4">
        <v>0.56666666666666665</v>
      </c>
      <c r="F759" s="5">
        <v>44958</v>
      </c>
      <c r="G759" s="3">
        <v>44985</v>
      </c>
      <c r="H759" s="4">
        <v>0.62986111111111109</v>
      </c>
      <c r="I759" s="48">
        <f t="shared" si="95"/>
        <v>6.3194444444444442E-2</v>
      </c>
      <c r="J759" s="1">
        <v>10</v>
      </c>
      <c r="K759" s="1" t="s">
        <v>2302</v>
      </c>
      <c r="L759" s="1" t="s">
        <v>3789</v>
      </c>
      <c r="M759" s="1" t="s">
        <v>75</v>
      </c>
      <c r="N759" s="1" t="s">
        <v>2172</v>
      </c>
      <c r="O759" s="1" t="s">
        <v>77</v>
      </c>
      <c r="P759" s="1" t="s">
        <v>78</v>
      </c>
      <c r="Q759" s="1" t="s">
        <v>78</v>
      </c>
      <c r="R759" s="1" t="s">
        <v>139</v>
      </c>
      <c r="S759" s="1" t="s">
        <v>1898</v>
      </c>
      <c r="T759" s="34" t="s">
        <v>72</v>
      </c>
      <c r="U759" s="25" t="s">
        <v>3790</v>
      </c>
      <c r="V759" s="1" t="s">
        <v>1900</v>
      </c>
      <c r="W759" s="1" t="s">
        <v>2307</v>
      </c>
      <c r="X759" s="1" t="s">
        <v>2307</v>
      </c>
      <c r="Y759" s="1" t="s">
        <v>2363</v>
      </c>
      <c r="Z759" s="1" t="s">
        <v>84</v>
      </c>
      <c r="AA759" s="1" t="s">
        <v>72</v>
      </c>
      <c r="AB759" s="1" t="s">
        <v>124</v>
      </c>
      <c r="AC759" s="1" t="s">
        <v>3791</v>
      </c>
      <c r="AD759" s="1" t="s">
        <v>87</v>
      </c>
      <c r="AE759" s="1">
        <v>48</v>
      </c>
      <c r="AF759" s="1" t="s">
        <v>88</v>
      </c>
      <c r="AG759" s="1">
        <v>5.0999999999999996</v>
      </c>
      <c r="AH759" s="1" t="s">
        <v>299</v>
      </c>
      <c r="AI759" s="1" t="s">
        <v>90</v>
      </c>
      <c r="AJ759" s="1" t="s">
        <v>91</v>
      </c>
      <c r="AK759" s="1" t="s">
        <v>92</v>
      </c>
      <c r="AL759" s="1" t="s">
        <v>72</v>
      </c>
      <c r="AM759" s="1" t="s">
        <v>229</v>
      </c>
      <c r="AN759" s="1">
        <v>2</v>
      </c>
      <c r="AO759" s="1" t="s">
        <v>3792</v>
      </c>
      <c r="AP759" s="1" t="s">
        <v>72</v>
      </c>
      <c r="AQ759" s="1" t="s">
        <v>72</v>
      </c>
      <c r="AR759" s="1" t="s">
        <v>220</v>
      </c>
      <c r="AS759" s="1" t="s">
        <v>72</v>
      </c>
      <c r="AT759" s="1" t="s">
        <v>72</v>
      </c>
      <c r="AU759" s="3">
        <v>44985</v>
      </c>
      <c r="AV759" s="4">
        <v>0.66527777777777775</v>
      </c>
      <c r="AW759" s="4">
        <v>0.70416666666666661</v>
      </c>
      <c r="AX759" s="49">
        <f t="shared" si="96"/>
        <v>3.8888888888888862E-2</v>
      </c>
      <c r="AY759" s="49">
        <f t="shared" si="97"/>
        <v>7.4305555555555514E-2</v>
      </c>
      <c r="AZ759" s="49">
        <f t="shared" si="98"/>
        <v>0.13749999999999996</v>
      </c>
      <c r="BA759" s="1" t="s">
        <v>3793</v>
      </c>
      <c r="BB759" s="1" t="s">
        <v>3793</v>
      </c>
      <c r="BC759" s="1" t="s">
        <v>1794</v>
      </c>
      <c r="BD759" s="1">
        <v>4</v>
      </c>
      <c r="BE759" s="1" t="s">
        <v>3370</v>
      </c>
      <c r="BF759" s="1" t="s">
        <v>75</v>
      </c>
      <c r="BG759" s="1" t="s">
        <v>88</v>
      </c>
      <c r="BH759" s="1" t="s">
        <v>88</v>
      </c>
      <c r="BI759" s="1" t="s">
        <v>96</v>
      </c>
      <c r="BJ759" s="1" t="s">
        <v>72</v>
      </c>
      <c r="BK759" s="1" t="s">
        <v>3794</v>
      </c>
      <c r="BL759" s="1" t="s">
        <v>3795</v>
      </c>
      <c r="BM759" s="1">
        <v>9</v>
      </c>
      <c r="BN759" s="1" t="s">
        <v>75</v>
      </c>
      <c r="BO759" s="1" t="s">
        <v>75</v>
      </c>
      <c r="BP759" s="1" t="s">
        <v>75</v>
      </c>
      <c r="BQ759" s="1" t="s">
        <v>3796</v>
      </c>
    </row>
    <row r="760" spans="1:70" ht="20.45" customHeight="1">
      <c r="A760" s="1" t="s">
        <v>3797</v>
      </c>
      <c r="B760" s="1">
        <v>230058</v>
      </c>
      <c r="C760" s="1" t="s">
        <v>71</v>
      </c>
      <c r="D760" s="3">
        <v>44985</v>
      </c>
      <c r="E760" s="4">
        <v>0.55555555555555558</v>
      </c>
      <c r="F760" s="5">
        <v>44958</v>
      </c>
      <c r="G760" s="3">
        <v>44985</v>
      </c>
      <c r="H760" s="4">
        <v>0.62986111111111109</v>
      </c>
      <c r="I760" s="48">
        <f t="shared" si="95"/>
        <v>7.4305555555555514E-2</v>
      </c>
      <c r="J760" s="1">
        <v>0</v>
      </c>
      <c r="K760" s="1" t="s">
        <v>2302</v>
      </c>
      <c r="L760" s="1" t="s">
        <v>3798</v>
      </c>
      <c r="M760" s="1" t="s">
        <v>75</v>
      </c>
      <c r="N760" s="1" t="s">
        <v>3473</v>
      </c>
      <c r="O760" s="1" t="s">
        <v>77</v>
      </c>
      <c r="P760" s="1" t="s">
        <v>78</v>
      </c>
      <c r="Q760" s="1" t="s">
        <v>78</v>
      </c>
      <c r="R760" s="8" t="s">
        <v>1898</v>
      </c>
      <c r="S760" s="8" t="s">
        <v>1927</v>
      </c>
      <c r="T760" s="34" t="s">
        <v>72</v>
      </c>
      <c r="U760" s="8" t="s">
        <v>707</v>
      </c>
      <c r="V760" s="1" t="s">
        <v>1900</v>
      </c>
      <c r="W760" s="1" t="s">
        <v>2307</v>
      </c>
      <c r="X760" s="1" t="s">
        <v>2307</v>
      </c>
      <c r="Y760" s="1" t="s">
        <v>3474</v>
      </c>
      <c r="Z760" s="1" t="s">
        <v>152</v>
      </c>
      <c r="AA760" s="1" t="s">
        <v>72</v>
      </c>
      <c r="AB760" s="1" t="s">
        <v>153</v>
      </c>
      <c r="AC760" s="1" t="s">
        <v>3476</v>
      </c>
      <c r="AD760" s="1" t="s">
        <v>126</v>
      </c>
      <c r="AE760" s="1">
        <v>51</v>
      </c>
      <c r="AF760" s="1" t="s">
        <v>88</v>
      </c>
      <c r="AG760" s="1">
        <v>5.0999999999999996</v>
      </c>
      <c r="AH760" s="1" t="s">
        <v>299</v>
      </c>
      <c r="AI760" s="1" t="s">
        <v>105</v>
      </c>
      <c r="AJ760" s="1" t="s">
        <v>91</v>
      </c>
      <c r="AK760" s="1" t="s">
        <v>92</v>
      </c>
      <c r="AL760" s="1" t="s">
        <v>72</v>
      </c>
      <c r="AM760" s="1" t="s">
        <v>72</v>
      </c>
      <c r="AN760" s="1" t="s">
        <v>72</v>
      </c>
      <c r="AO760" s="1" t="s">
        <v>72</v>
      </c>
      <c r="AP760" s="1" t="s">
        <v>72</v>
      </c>
      <c r="AQ760" s="1" t="s">
        <v>72</v>
      </c>
      <c r="AR760" s="1" t="s">
        <v>72</v>
      </c>
      <c r="AS760" s="1" t="s">
        <v>72</v>
      </c>
      <c r="AT760" s="1" t="s">
        <v>72</v>
      </c>
      <c r="AU760" s="3">
        <v>44985</v>
      </c>
      <c r="AV760" s="4">
        <v>0.65486111111111112</v>
      </c>
      <c r="AW760" s="4">
        <v>0.61458333333333337</v>
      </c>
      <c r="AX760" s="49">
        <f t="shared" si="96"/>
        <v>-4.0277777777777746E-2</v>
      </c>
      <c r="AY760" s="49">
        <f t="shared" si="97"/>
        <v>-1.5277777777777724E-2</v>
      </c>
      <c r="AZ760" s="49">
        <f t="shared" si="98"/>
        <v>5.902777777777779E-2</v>
      </c>
      <c r="BA760" s="1" t="s">
        <v>3799</v>
      </c>
      <c r="BB760" s="1" t="s">
        <v>3799</v>
      </c>
      <c r="BC760" s="1" t="s">
        <v>1794</v>
      </c>
      <c r="BD760" s="1">
        <v>4</v>
      </c>
      <c r="BE760" s="1" t="s">
        <v>2694</v>
      </c>
      <c r="BF760" s="1" t="s">
        <v>75</v>
      </c>
      <c r="BG760" s="1" t="s">
        <v>75</v>
      </c>
      <c r="BH760" s="1" t="s">
        <v>88</v>
      </c>
      <c r="BI760" s="1" t="s">
        <v>79</v>
      </c>
      <c r="BJ760" s="1" t="s">
        <v>72</v>
      </c>
      <c r="BK760" s="1" t="s">
        <v>3509</v>
      </c>
      <c r="BL760" s="1" t="s">
        <v>3800</v>
      </c>
      <c r="BM760" s="1">
        <v>9</v>
      </c>
      <c r="BN760" s="1" t="s">
        <v>75</v>
      </c>
      <c r="BO760" s="1" t="s">
        <v>75</v>
      </c>
      <c r="BP760" s="1" t="s">
        <v>75</v>
      </c>
      <c r="BQ760" s="1" t="s">
        <v>160</v>
      </c>
      <c r="BR760" s="1" t="s">
        <v>768</v>
      </c>
    </row>
    <row r="761" spans="1:70" ht="20.45" customHeight="1">
      <c r="A761" s="1" t="s">
        <v>3801</v>
      </c>
      <c r="B761" s="1">
        <v>230059</v>
      </c>
      <c r="C761" s="1" t="s">
        <v>71</v>
      </c>
      <c r="D761" s="3">
        <v>44985</v>
      </c>
      <c r="E761" s="4">
        <v>0.49305555555555558</v>
      </c>
      <c r="F761" s="5">
        <v>44958</v>
      </c>
      <c r="G761" s="3">
        <v>44985</v>
      </c>
      <c r="H761" s="4">
        <v>0.88958333333333339</v>
      </c>
      <c r="I761" s="48">
        <f t="shared" si="95"/>
        <v>0.39652777777777781</v>
      </c>
      <c r="J761" s="1">
        <v>10</v>
      </c>
      <c r="K761" s="1" t="s">
        <v>1896</v>
      </c>
      <c r="L761" s="1" t="s">
        <v>3802</v>
      </c>
      <c r="M761" s="1" t="s">
        <v>75</v>
      </c>
      <c r="N761" s="1" t="s">
        <v>3624</v>
      </c>
      <c r="O761" s="1" t="s">
        <v>77</v>
      </c>
      <c r="P761" s="1" t="s">
        <v>78</v>
      </c>
      <c r="Q761" s="1" t="s">
        <v>78</v>
      </c>
      <c r="R761" s="1" t="s">
        <v>1898</v>
      </c>
      <c r="S761" s="1" t="s">
        <v>1898</v>
      </c>
      <c r="T761" s="34" t="s">
        <v>72</v>
      </c>
      <c r="U761" s="25" t="s">
        <v>2200</v>
      </c>
      <c r="V761" s="1" t="s">
        <v>80</v>
      </c>
      <c r="W761" s="1" t="s">
        <v>778</v>
      </c>
      <c r="X761" s="1" t="s">
        <v>779</v>
      </c>
      <c r="Y761" s="1" t="s">
        <v>780</v>
      </c>
      <c r="Z761" s="1" t="s">
        <v>152</v>
      </c>
      <c r="AA761" s="1" t="s">
        <v>3803</v>
      </c>
      <c r="AB761" s="1" t="s">
        <v>153</v>
      </c>
      <c r="AC761" s="1" t="s">
        <v>164</v>
      </c>
      <c r="AD761" s="1" t="s">
        <v>126</v>
      </c>
      <c r="AE761" s="1">
        <v>46</v>
      </c>
      <c r="AF761" s="1" t="s">
        <v>88</v>
      </c>
      <c r="AG761" s="1">
        <v>6.8</v>
      </c>
      <c r="AH761" s="1" t="s">
        <v>414</v>
      </c>
      <c r="AI761" s="1" t="s">
        <v>90</v>
      </c>
      <c r="AJ761" s="1" t="s">
        <v>91</v>
      </c>
      <c r="AK761" s="1" t="s">
        <v>92</v>
      </c>
      <c r="AL761" s="1" t="s">
        <v>72</v>
      </c>
      <c r="AM761" s="1" t="s">
        <v>229</v>
      </c>
      <c r="AN761" s="1" t="s">
        <v>72</v>
      </c>
      <c r="AO761" s="1" t="s">
        <v>3712</v>
      </c>
      <c r="AP761" s="1" t="s">
        <v>72</v>
      </c>
      <c r="AQ761" s="1" t="s">
        <v>72</v>
      </c>
      <c r="AR761" s="1" t="s">
        <v>72</v>
      </c>
      <c r="AS761" s="1" t="s">
        <v>72</v>
      </c>
      <c r="AT761" s="1" t="s">
        <v>72</v>
      </c>
      <c r="AU761" s="3">
        <v>44985</v>
      </c>
      <c r="AV761" s="4">
        <v>0.89861111111111114</v>
      </c>
      <c r="AW761" s="4">
        <v>0.94097222222222221</v>
      </c>
      <c r="AX761" s="49">
        <f t="shared" si="96"/>
        <v>4.2361111111111072E-2</v>
      </c>
      <c r="AY761" s="49">
        <f t="shared" si="97"/>
        <v>5.1388888888888817E-2</v>
      </c>
      <c r="AZ761" s="49">
        <f t="shared" si="98"/>
        <v>0.44791666666666663</v>
      </c>
      <c r="BA761" s="1" t="s">
        <v>3804</v>
      </c>
      <c r="BB761" s="1" t="s">
        <v>3805</v>
      </c>
      <c r="BC761" s="1" t="s">
        <v>1794</v>
      </c>
      <c r="BD761" s="1">
        <v>4</v>
      </c>
      <c r="BE761" s="1" t="s">
        <v>95</v>
      </c>
      <c r="BF761" s="1" t="s">
        <v>75</v>
      </c>
      <c r="BG761" s="1" t="s">
        <v>75</v>
      </c>
      <c r="BH761" s="1" t="s">
        <v>88</v>
      </c>
      <c r="BI761" s="1" t="s">
        <v>96</v>
      </c>
      <c r="BJ761" s="1" t="s">
        <v>72</v>
      </c>
      <c r="BK761" s="1" t="s">
        <v>3708</v>
      </c>
      <c r="BL761" s="1" t="s">
        <v>3806</v>
      </c>
      <c r="BM761" s="1">
        <v>64</v>
      </c>
      <c r="BN761" s="1" t="s">
        <v>75</v>
      </c>
      <c r="BO761" s="1" t="s">
        <v>75</v>
      </c>
      <c r="BP761" s="1" t="s">
        <v>75</v>
      </c>
      <c r="BQ761" s="21" t="s">
        <v>99</v>
      </c>
      <c r="BR761" s="21" t="s">
        <v>100</v>
      </c>
    </row>
    <row r="762" spans="1:70" ht="20.45" customHeight="1">
      <c r="A762" s="1" t="s">
        <v>3807</v>
      </c>
      <c r="B762" s="1">
        <v>230060</v>
      </c>
      <c r="C762" s="1" t="s">
        <v>71</v>
      </c>
      <c r="D762" s="3">
        <v>44988</v>
      </c>
      <c r="E762" s="4">
        <v>0.36944444444444446</v>
      </c>
      <c r="F762" s="5">
        <v>44986</v>
      </c>
      <c r="G762" s="3">
        <v>44988</v>
      </c>
      <c r="H762" s="4">
        <v>0.4375</v>
      </c>
      <c r="I762" s="48">
        <f t="shared" si="95"/>
        <v>6.8055555555555536E-2</v>
      </c>
      <c r="J762" s="1">
        <v>1</v>
      </c>
      <c r="K762" s="1" t="s">
        <v>1896</v>
      </c>
      <c r="L762" s="1" t="s">
        <v>3808</v>
      </c>
      <c r="M762" s="1" t="s">
        <v>75</v>
      </c>
      <c r="N762" s="1" t="s">
        <v>2597</v>
      </c>
      <c r="O762" s="1" t="s">
        <v>77</v>
      </c>
      <c r="P762" s="1" t="s">
        <v>78</v>
      </c>
      <c r="Q762" s="1" t="s">
        <v>78</v>
      </c>
      <c r="R762" s="1" t="s">
        <v>1898</v>
      </c>
      <c r="S762" s="1" t="s">
        <v>1898</v>
      </c>
      <c r="T762" s="34" t="s">
        <v>72</v>
      </c>
      <c r="U762" s="25" t="s">
        <v>3809</v>
      </c>
      <c r="V762" s="1" t="s">
        <v>1900</v>
      </c>
      <c r="W762" s="1" t="s">
        <v>83</v>
      </c>
      <c r="X762" s="1" t="s">
        <v>123</v>
      </c>
      <c r="Y762" s="1" t="s">
        <v>83</v>
      </c>
      <c r="Z762" s="1" t="s">
        <v>84</v>
      </c>
      <c r="AA762" s="1" t="s">
        <v>72</v>
      </c>
      <c r="AB762" s="1" t="s">
        <v>124</v>
      </c>
      <c r="AC762" s="1" t="s">
        <v>3810</v>
      </c>
      <c r="AD762" s="1" t="s">
        <v>87</v>
      </c>
      <c r="AE762" s="1">
        <v>68</v>
      </c>
      <c r="AF762" s="1" t="s">
        <v>88</v>
      </c>
      <c r="AG762" s="1">
        <v>4.2</v>
      </c>
      <c r="AH762" s="1" t="s">
        <v>954</v>
      </c>
      <c r="AI762" s="1" t="s">
        <v>90</v>
      </c>
      <c r="AJ762" s="1" t="s">
        <v>91</v>
      </c>
      <c r="AK762" s="1" t="s">
        <v>92</v>
      </c>
      <c r="AL762" s="1" t="s">
        <v>72</v>
      </c>
      <c r="AM762" s="1" t="s">
        <v>72</v>
      </c>
      <c r="AN762" s="1" t="s">
        <v>72</v>
      </c>
      <c r="AO762" s="1" t="s">
        <v>72</v>
      </c>
      <c r="AP762" s="1" t="s">
        <v>72</v>
      </c>
      <c r="AQ762" s="1" t="s">
        <v>72</v>
      </c>
      <c r="AR762" s="1" t="s">
        <v>72</v>
      </c>
      <c r="AS762" s="1" t="s">
        <v>72</v>
      </c>
      <c r="AT762" s="1" t="s">
        <v>72</v>
      </c>
      <c r="AU762" s="3">
        <v>44988</v>
      </c>
      <c r="AV762" s="4">
        <v>0.4513888888888889</v>
      </c>
      <c r="AW762" s="4">
        <v>0.52847222222222223</v>
      </c>
      <c r="AX762" s="49">
        <f t="shared" si="96"/>
        <v>7.7083333333333337E-2</v>
      </c>
      <c r="AY762" s="49">
        <f t="shared" si="97"/>
        <v>9.0972222222222232E-2</v>
      </c>
      <c r="AZ762" s="49">
        <f t="shared" si="98"/>
        <v>0.15902777777777777</v>
      </c>
      <c r="BA762" s="1" t="s">
        <v>2111</v>
      </c>
      <c r="BB762" s="1" t="s">
        <v>2111</v>
      </c>
      <c r="BC762" s="1" t="s">
        <v>1675</v>
      </c>
      <c r="BD762" s="1">
        <v>15</v>
      </c>
      <c r="BE762" s="1" t="s">
        <v>3370</v>
      </c>
      <c r="BF762" s="1" t="s">
        <v>75</v>
      </c>
      <c r="BG762" s="1" t="s">
        <v>75</v>
      </c>
      <c r="BH762" s="1" t="s">
        <v>88</v>
      </c>
      <c r="BI762" s="1" t="s">
        <v>96</v>
      </c>
      <c r="BJ762" s="1" t="s">
        <v>72</v>
      </c>
      <c r="BK762" s="1" t="s">
        <v>3429</v>
      </c>
      <c r="BL762" s="1" t="s">
        <v>3811</v>
      </c>
      <c r="BM762" s="1">
        <v>28</v>
      </c>
      <c r="BN762" s="1" t="s">
        <v>75</v>
      </c>
      <c r="BO762" s="1" t="s">
        <v>75</v>
      </c>
      <c r="BP762" s="1" t="s">
        <v>75</v>
      </c>
      <c r="BQ762" s="21" t="s">
        <v>99</v>
      </c>
      <c r="BR762" s="21" t="s">
        <v>100</v>
      </c>
    </row>
    <row r="763" spans="1:70" ht="20.45" customHeight="1">
      <c r="A763" s="1" t="s">
        <v>3812</v>
      </c>
      <c r="B763" s="1">
        <v>230061</v>
      </c>
      <c r="C763" s="1" t="s">
        <v>71</v>
      </c>
      <c r="D763" s="3">
        <v>44988</v>
      </c>
      <c r="E763" s="4">
        <v>0.56388888888888888</v>
      </c>
      <c r="F763" s="5">
        <v>44986</v>
      </c>
      <c r="G763" s="3">
        <v>44988</v>
      </c>
      <c r="H763" s="4">
        <v>0.65208333333333335</v>
      </c>
      <c r="I763" s="48">
        <f t="shared" si="95"/>
        <v>8.8194444444444464E-2</v>
      </c>
      <c r="J763" s="1">
        <v>2</v>
      </c>
      <c r="K763" s="1" t="s">
        <v>1896</v>
      </c>
      <c r="L763" s="1" t="s">
        <v>3813</v>
      </c>
      <c r="M763" s="1" t="s">
        <v>75</v>
      </c>
      <c r="N763" s="1" t="s">
        <v>2597</v>
      </c>
      <c r="O763" s="1" t="s">
        <v>77</v>
      </c>
      <c r="P763" s="1" t="s">
        <v>78</v>
      </c>
      <c r="Q763" s="1" t="s">
        <v>78</v>
      </c>
      <c r="R763" s="1" t="s">
        <v>1898</v>
      </c>
      <c r="S763" s="1" t="s">
        <v>1898</v>
      </c>
      <c r="T763" s="34" t="s">
        <v>72</v>
      </c>
      <c r="U763" s="25" t="s">
        <v>1849</v>
      </c>
      <c r="V763" s="1" t="s">
        <v>1900</v>
      </c>
      <c r="W763" s="1" t="s">
        <v>813</v>
      </c>
      <c r="X763" s="1" t="s">
        <v>813</v>
      </c>
      <c r="Y763" s="1" t="s">
        <v>814</v>
      </c>
      <c r="Z763" s="1" t="s">
        <v>84</v>
      </c>
      <c r="AA763" s="1" t="s">
        <v>72</v>
      </c>
      <c r="AB763" s="1" t="s">
        <v>124</v>
      </c>
      <c r="AC763" s="1" t="s">
        <v>3814</v>
      </c>
      <c r="AD763" s="1" t="s">
        <v>126</v>
      </c>
      <c r="AE763" s="1">
        <v>67</v>
      </c>
      <c r="AF763" s="1" t="s">
        <v>88</v>
      </c>
      <c r="AG763" s="1">
        <v>4.9000000000000004</v>
      </c>
      <c r="AH763" s="1" t="s">
        <v>299</v>
      </c>
      <c r="AI763" s="1" t="s">
        <v>90</v>
      </c>
      <c r="AJ763" s="1" t="s">
        <v>91</v>
      </c>
      <c r="AK763" s="1" t="s">
        <v>92</v>
      </c>
      <c r="AL763" s="1" t="s">
        <v>72</v>
      </c>
      <c r="AM763" s="1" t="s">
        <v>217</v>
      </c>
      <c r="AN763" s="1">
        <v>2</v>
      </c>
      <c r="AO763" s="25" t="s">
        <v>503</v>
      </c>
      <c r="AP763" s="1" t="s">
        <v>72</v>
      </c>
      <c r="AQ763" s="1" t="s">
        <v>72</v>
      </c>
      <c r="AR763" s="1" t="s">
        <v>72</v>
      </c>
      <c r="AS763" s="1" t="s">
        <v>72</v>
      </c>
      <c r="AT763" s="1" t="s">
        <v>72</v>
      </c>
      <c r="AU763" s="3">
        <v>44988</v>
      </c>
      <c r="AV763" s="4">
        <v>0.67083333333333339</v>
      </c>
      <c r="AW763" s="4">
        <v>0.77430555555555547</v>
      </c>
      <c r="AX763" s="49">
        <f t="shared" si="96"/>
        <v>0.10347222222222208</v>
      </c>
      <c r="AY763" s="49">
        <f t="shared" si="97"/>
        <v>0.12222222222222212</v>
      </c>
      <c r="AZ763" s="49">
        <f t="shared" si="98"/>
        <v>0.21041666666666659</v>
      </c>
      <c r="BA763" s="1" t="s">
        <v>3815</v>
      </c>
      <c r="BB763" s="1" t="s">
        <v>3815</v>
      </c>
      <c r="BC763" s="1" t="s">
        <v>1675</v>
      </c>
      <c r="BD763" s="1">
        <v>15</v>
      </c>
      <c r="BE763" s="1" t="s">
        <v>3370</v>
      </c>
      <c r="BF763" s="1" t="s">
        <v>75</v>
      </c>
      <c r="BG763" s="1" t="s">
        <v>75</v>
      </c>
      <c r="BH763" s="1" t="s">
        <v>88</v>
      </c>
      <c r="BI763" s="1" t="s">
        <v>96</v>
      </c>
      <c r="BJ763" s="1" t="s">
        <v>72</v>
      </c>
      <c r="BK763" s="1" t="s">
        <v>3429</v>
      </c>
      <c r="BL763" s="1" t="s">
        <v>3816</v>
      </c>
      <c r="BM763" s="1">
        <v>71</v>
      </c>
      <c r="BN763" s="1" t="s">
        <v>75</v>
      </c>
      <c r="BO763" s="1" t="s">
        <v>75</v>
      </c>
      <c r="BP763" s="1" t="s">
        <v>75</v>
      </c>
      <c r="BQ763" s="21" t="s">
        <v>99</v>
      </c>
      <c r="BR763" s="21" t="s">
        <v>100</v>
      </c>
    </row>
    <row r="764" spans="1:70" ht="20.45" customHeight="1">
      <c r="A764" s="1" t="s">
        <v>3817</v>
      </c>
      <c r="B764" s="1">
        <v>230061</v>
      </c>
      <c r="C764" s="1" t="s">
        <v>71</v>
      </c>
      <c r="D764" s="3">
        <v>44988</v>
      </c>
      <c r="E764" s="4">
        <v>0.56388888888888888</v>
      </c>
      <c r="F764" s="5">
        <v>44986</v>
      </c>
      <c r="G764" s="3">
        <v>44988</v>
      </c>
      <c r="H764" s="4">
        <v>0.65208333333333335</v>
      </c>
      <c r="I764" s="48">
        <f t="shared" si="95"/>
        <v>8.8194444444444464E-2</v>
      </c>
      <c r="J764" s="1">
        <v>2</v>
      </c>
      <c r="K764" s="1" t="s">
        <v>1896</v>
      </c>
      <c r="L764" s="1" t="s">
        <v>3813</v>
      </c>
      <c r="M764" s="1" t="s">
        <v>75</v>
      </c>
      <c r="N764" s="1" t="s">
        <v>2172</v>
      </c>
      <c r="O764" s="1" t="s">
        <v>77</v>
      </c>
      <c r="P764" s="1" t="s">
        <v>78</v>
      </c>
      <c r="Q764" s="1" t="s">
        <v>78</v>
      </c>
      <c r="R764" s="1" t="s">
        <v>1898</v>
      </c>
      <c r="S764" s="1" t="s">
        <v>1898</v>
      </c>
      <c r="T764" s="34" t="s">
        <v>72</v>
      </c>
      <c r="U764" s="25" t="s">
        <v>3818</v>
      </c>
      <c r="V764" s="1" t="s">
        <v>1900</v>
      </c>
      <c r="W764" s="1" t="s">
        <v>813</v>
      </c>
      <c r="X764" s="1" t="s">
        <v>813</v>
      </c>
      <c r="Y764" s="1" t="s">
        <v>814</v>
      </c>
      <c r="Z764" s="1" t="s">
        <v>84</v>
      </c>
      <c r="AA764" s="1" t="s">
        <v>72</v>
      </c>
      <c r="AB764" s="1" t="s">
        <v>124</v>
      </c>
      <c r="AC764" s="1" t="s">
        <v>3814</v>
      </c>
      <c r="AD764" s="1" t="s">
        <v>126</v>
      </c>
      <c r="AE764" s="1">
        <v>67</v>
      </c>
      <c r="AF764" s="1" t="s">
        <v>88</v>
      </c>
      <c r="AG764" s="1">
        <v>4.9000000000000004</v>
      </c>
      <c r="AH764" s="1" t="s">
        <v>299</v>
      </c>
      <c r="AI764" s="1" t="s">
        <v>90</v>
      </c>
      <c r="AJ764" s="1" t="s">
        <v>91</v>
      </c>
      <c r="AK764" s="1" t="s">
        <v>92</v>
      </c>
      <c r="AL764" s="1" t="s">
        <v>72</v>
      </c>
      <c r="AM764" s="1" t="s">
        <v>217</v>
      </c>
      <c r="AN764" s="1">
        <v>2</v>
      </c>
      <c r="AO764" s="25" t="s">
        <v>503</v>
      </c>
      <c r="AP764" s="1" t="s">
        <v>72</v>
      </c>
      <c r="AQ764" s="1" t="s">
        <v>72</v>
      </c>
      <c r="AR764" s="1" t="s">
        <v>72</v>
      </c>
      <c r="AS764" s="1" t="s">
        <v>72</v>
      </c>
      <c r="AT764" s="1" t="s">
        <v>72</v>
      </c>
      <c r="AU764" s="3">
        <v>44988</v>
      </c>
      <c r="AV764" s="4">
        <v>0.67083333333333339</v>
      </c>
      <c r="AW764" s="4">
        <v>0.77430555555555547</v>
      </c>
      <c r="AX764" s="49">
        <f t="shared" si="96"/>
        <v>0.10347222222222208</v>
      </c>
      <c r="AY764" s="49">
        <f t="shared" si="97"/>
        <v>0.12222222222222212</v>
      </c>
      <c r="AZ764" s="49">
        <f t="shared" si="98"/>
        <v>0.21041666666666659</v>
      </c>
      <c r="BA764" s="1" t="s">
        <v>3815</v>
      </c>
      <c r="BB764" s="1" t="s">
        <v>3815</v>
      </c>
      <c r="BC764" s="1" t="s">
        <v>1675</v>
      </c>
      <c r="BD764" s="1">
        <v>15</v>
      </c>
      <c r="BE764" s="1" t="s">
        <v>3370</v>
      </c>
      <c r="BF764" s="1" t="s">
        <v>75</v>
      </c>
      <c r="BG764" s="1" t="s">
        <v>75</v>
      </c>
      <c r="BH764" s="1" t="s">
        <v>88</v>
      </c>
      <c r="BI764" s="1" t="s">
        <v>96</v>
      </c>
      <c r="BJ764" s="1" t="s">
        <v>72</v>
      </c>
      <c r="BK764" s="1" t="s">
        <v>3819</v>
      </c>
      <c r="BL764" s="1" t="s">
        <v>3637</v>
      </c>
      <c r="BM764" s="1">
        <v>32</v>
      </c>
      <c r="BN764" s="1" t="s">
        <v>75</v>
      </c>
      <c r="BO764" s="1" t="s">
        <v>75</v>
      </c>
      <c r="BP764" s="1" t="s">
        <v>75</v>
      </c>
      <c r="BQ764" s="21" t="s">
        <v>99</v>
      </c>
      <c r="BR764" s="21" t="s">
        <v>100</v>
      </c>
    </row>
    <row r="765" spans="1:70" ht="20.45" customHeight="1">
      <c r="A765" s="1" t="s">
        <v>3820</v>
      </c>
      <c r="B765" s="1">
        <v>230062</v>
      </c>
      <c r="C765" s="1" t="s">
        <v>71</v>
      </c>
      <c r="D765" s="3">
        <v>44992</v>
      </c>
      <c r="E765" s="4">
        <v>0.44513888888888886</v>
      </c>
      <c r="F765" s="5">
        <v>44986</v>
      </c>
      <c r="G765" s="3">
        <v>44992</v>
      </c>
      <c r="H765" s="4">
        <v>0.55138888888888882</v>
      </c>
      <c r="I765" s="48">
        <f t="shared" si="95"/>
        <v>0.10624999999999996</v>
      </c>
      <c r="J765" s="1">
        <v>2</v>
      </c>
      <c r="K765" s="1" t="s">
        <v>1896</v>
      </c>
      <c r="L765" s="1" t="s">
        <v>3821</v>
      </c>
      <c r="M765" s="1" t="s">
        <v>75</v>
      </c>
      <c r="N765" s="1" t="s">
        <v>2597</v>
      </c>
      <c r="O765" s="1" t="s">
        <v>77</v>
      </c>
      <c r="P765" s="1" t="s">
        <v>78</v>
      </c>
      <c r="Q765" s="1" t="s">
        <v>78</v>
      </c>
      <c r="R765" s="1" t="s">
        <v>1898</v>
      </c>
      <c r="S765" s="1" t="s">
        <v>1898</v>
      </c>
      <c r="T765" s="34" t="s">
        <v>72</v>
      </c>
      <c r="U765" s="1" t="s">
        <v>3822</v>
      </c>
      <c r="V765" s="1" t="s">
        <v>1900</v>
      </c>
      <c r="W765" s="1" t="s">
        <v>813</v>
      </c>
      <c r="X765" s="1" t="s">
        <v>813</v>
      </c>
      <c r="Y765" s="1" t="s">
        <v>814</v>
      </c>
      <c r="Z765" s="1" t="s">
        <v>84</v>
      </c>
      <c r="AA765" s="1" t="s">
        <v>72</v>
      </c>
      <c r="AB765" s="1" t="s">
        <v>140</v>
      </c>
      <c r="AC765" s="1" t="s">
        <v>141</v>
      </c>
      <c r="AD765" s="1" t="s">
        <v>126</v>
      </c>
      <c r="AE765" s="1">
        <v>46</v>
      </c>
      <c r="AF765" s="1" t="s">
        <v>88</v>
      </c>
      <c r="AG765" s="1">
        <v>4.3</v>
      </c>
      <c r="AH765" s="1" t="s">
        <v>954</v>
      </c>
      <c r="AI765" s="1" t="s">
        <v>90</v>
      </c>
      <c r="AJ765" s="1" t="s">
        <v>91</v>
      </c>
      <c r="AK765" s="1" t="s">
        <v>92</v>
      </c>
      <c r="AL765" s="1" t="s">
        <v>72</v>
      </c>
      <c r="AM765" s="1" t="s">
        <v>217</v>
      </c>
      <c r="AN765" s="1">
        <v>2</v>
      </c>
      <c r="AO765" s="25" t="s">
        <v>1218</v>
      </c>
      <c r="AP765" s="1" t="s">
        <v>72</v>
      </c>
      <c r="AQ765" s="1" t="s">
        <v>72</v>
      </c>
      <c r="AR765" s="1" t="s">
        <v>72</v>
      </c>
      <c r="AS765" s="1" t="s">
        <v>72</v>
      </c>
      <c r="AT765" s="1" t="s">
        <v>72</v>
      </c>
      <c r="AU765" s="3">
        <v>44992</v>
      </c>
      <c r="AV765" s="4">
        <v>0.57013888888888886</v>
      </c>
      <c r="AW765" s="4">
        <v>0.71527777777777779</v>
      </c>
      <c r="AX765" s="49">
        <f t="shared" si="96"/>
        <v>0.14513888888888893</v>
      </c>
      <c r="AY765" s="49">
        <f t="shared" si="97"/>
        <v>0.16388888888888897</v>
      </c>
      <c r="AZ765" s="49">
        <f t="shared" si="98"/>
        <v>0.27013888888888893</v>
      </c>
      <c r="BA765" s="1" t="s">
        <v>3823</v>
      </c>
      <c r="BB765" s="1" t="s">
        <v>3823</v>
      </c>
      <c r="BC765" s="1" t="s">
        <v>1675</v>
      </c>
      <c r="BD765" s="1">
        <v>15</v>
      </c>
      <c r="BE765" s="1" t="s">
        <v>3205</v>
      </c>
      <c r="BF765" s="1" t="s">
        <v>75</v>
      </c>
      <c r="BG765" s="1" t="s">
        <v>75</v>
      </c>
      <c r="BH765" s="1" t="s">
        <v>88</v>
      </c>
      <c r="BI765" s="1" t="s">
        <v>96</v>
      </c>
      <c r="BJ765" s="1" t="s">
        <v>72</v>
      </c>
      <c r="BK765" s="1" t="s">
        <v>3429</v>
      </c>
      <c r="BL765" s="1" t="s">
        <v>3824</v>
      </c>
      <c r="BM765" s="1">
        <v>56</v>
      </c>
      <c r="BN765" s="1" t="s">
        <v>75</v>
      </c>
      <c r="BO765" s="1" t="s">
        <v>75</v>
      </c>
      <c r="BP765" s="1" t="s">
        <v>75</v>
      </c>
      <c r="BQ765" s="21" t="s">
        <v>99</v>
      </c>
      <c r="BR765" s="21" t="s">
        <v>100</v>
      </c>
    </row>
    <row r="766" spans="1:70" ht="20.45" customHeight="1">
      <c r="A766" s="1" t="s">
        <v>3825</v>
      </c>
      <c r="B766" s="1">
        <v>230063</v>
      </c>
      <c r="C766" s="1" t="s">
        <v>71</v>
      </c>
      <c r="D766" s="3">
        <v>44992</v>
      </c>
      <c r="E766" s="4">
        <v>0.53125</v>
      </c>
      <c r="F766" s="5">
        <v>44986</v>
      </c>
      <c r="G766" s="3">
        <v>44992</v>
      </c>
      <c r="H766" s="4">
        <v>0.6166666666666667</v>
      </c>
      <c r="I766" s="48">
        <f t="shared" si="95"/>
        <v>8.5416666666666696E-2</v>
      </c>
      <c r="J766" s="1">
        <v>15</v>
      </c>
      <c r="K766" s="1" t="s">
        <v>2302</v>
      </c>
      <c r="L766" s="1" t="s">
        <v>3826</v>
      </c>
      <c r="M766" s="1" t="s">
        <v>75</v>
      </c>
      <c r="N766" s="1" t="s">
        <v>2597</v>
      </c>
      <c r="O766" s="1" t="s">
        <v>77</v>
      </c>
      <c r="P766" s="1" t="s">
        <v>78</v>
      </c>
      <c r="Q766" s="1" t="s">
        <v>78</v>
      </c>
      <c r="R766" s="1" t="s">
        <v>1898</v>
      </c>
      <c r="S766" s="1" t="s">
        <v>1898</v>
      </c>
      <c r="T766" s="34" t="s">
        <v>72</v>
      </c>
      <c r="U766" s="1" t="s">
        <v>3765</v>
      </c>
      <c r="V766" s="1" t="s">
        <v>1900</v>
      </c>
      <c r="W766" s="1" t="s">
        <v>2307</v>
      </c>
      <c r="X766" s="1" t="s">
        <v>2307</v>
      </c>
      <c r="Y766" s="1" t="s">
        <v>2363</v>
      </c>
      <c r="Z766" s="1" t="s">
        <v>84</v>
      </c>
      <c r="AA766" s="1" t="s">
        <v>72</v>
      </c>
      <c r="AB766" s="1" t="s">
        <v>104</v>
      </c>
      <c r="AC766" s="1" t="s">
        <v>3144</v>
      </c>
      <c r="AD766" s="1" t="s">
        <v>126</v>
      </c>
      <c r="AE766" s="1">
        <v>65</v>
      </c>
      <c r="AF766" s="1" t="s">
        <v>88</v>
      </c>
      <c r="AG766" s="1">
        <v>5.0999999999999996</v>
      </c>
      <c r="AH766" s="1" t="s">
        <v>299</v>
      </c>
      <c r="AI766" s="1" t="s">
        <v>90</v>
      </c>
      <c r="AJ766" s="1" t="s">
        <v>91</v>
      </c>
      <c r="AK766" s="1" t="s">
        <v>92</v>
      </c>
      <c r="AL766" s="1" t="s">
        <v>72</v>
      </c>
      <c r="AM766" s="1" t="s">
        <v>217</v>
      </c>
      <c r="AN766" s="1">
        <v>1</v>
      </c>
      <c r="AO766" s="21" t="s">
        <v>3827</v>
      </c>
      <c r="AP766" s="1" t="s">
        <v>72</v>
      </c>
      <c r="AQ766" s="1" t="s">
        <v>72</v>
      </c>
      <c r="AR766" s="1" t="s">
        <v>220</v>
      </c>
      <c r="AS766" s="1" t="s">
        <v>72</v>
      </c>
      <c r="AT766" s="1" t="s">
        <v>72</v>
      </c>
      <c r="AU766" s="3">
        <v>44992</v>
      </c>
      <c r="AV766" s="4">
        <v>0.63750000000000007</v>
      </c>
      <c r="AW766" s="4">
        <v>0.76180555555555562</v>
      </c>
      <c r="AX766" s="49">
        <f t="shared" si="96"/>
        <v>0.12430555555555556</v>
      </c>
      <c r="AY766" s="49">
        <f t="shared" si="97"/>
        <v>0.14513888888888893</v>
      </c>
      <c r="AZ766" s="49">
        <f t="shared" si="98"/>
        <v>0.23055555555555562</v>
      </c>
      <c r="BA766" s="1" t="s">
        <v>3828</v>
      </c>
      <c r="BB766" s="1" t="s">
        <v>3828</v>
      </c>
      <c r="BC766" s="1" t="s">
        <v>1675</v>
      </c>
      <c r="BD766" s="1">
        <v>15</v>
      </c>
      <c r="BE766" s="1" t="s">
        <v>3370</v>
      </c>
      <c r="BF766" s="1" t="s">
        <v>75</v>
      </c>
      <c r="BG766" s="1" t="s">
        <v>75</v>
      </c>
      <c r="BH766" s="1" t="s">
        <v>88</v>
      </c>
      <c r="BI766" s="1" t="s">
        <v>96</v>
      </c>
      <c r="BJ766" s="1" t="s">
        <v>72</v>
      </c>
      <c r="BK766" s="1" t="s">
        <v>3429</v>
      </c>
      <c r="BL766" s="1" t="s">
        <v>3601</v>
      </c>
      <c r="BM766" s="1">
        <v>36</v>
      </c>
      <c r="BN766" s="1" t="s">
        <v>75</v>
      </c>
      <c r="BO766" s="1" t="s">
        <v>75</v>
      </c>
      <c r="BP766" s="1" t="s">
        <v>75</v>
      </c>
      <c r="BQ766" s="21" t="s">
        <v>99</v>
      </c>
      <c r="BR766" s="21" t="s">
        <v>100</v>
      </c>
    </row>
    <row r="767" spans="1:70" ht="20.45" customHeight="1">
      <c r="A767" s="1" t="s">
        <v>3829</v>
      </c>
      <c r="B767" s="1">
        <v>230064</v>
      </c>
      <c r="C767" s="1" t="s">
        <v>71</v>
      </c>
      <c r="D767" s="3">
        <v>44992</v>
      </c>
      <c r="E767" s="4">
        <v>0.47222222222222221</v>
      </c>
      <c r="F767" s="5">
        <v>44986</v>
      </c>
      <c r="G767" s="3">
        <v>44992</v>
      </c>
      <c r="H767" s="4">
        <v>0.82291666666666663</v>
      </c>
      <c r="I767" s="48">
        <f t="shared" si="95"/>
        <v>0.35069444444444442</v>
      </c>
      <c r="J767" s="1">
        <v>15</v>
      </c>
      <c r="K767" s="1" t="s">
        <v>1896</v>
      </c>
      <c r="L767" s="1" t="s">
        <v>3830</v>
      </c>
      <c r="M767" s="1" t="s">
        <v>75</v>
      </c>
      <c r="N767" s="1" t="s">
        <v>3624</v>
      </c>
      <c r="O767" s="1" t="s">
        <v>77</v>
      </c>
      <c r="P767" s="1" t="s">
        <v>78</v>
      </c>
      <c r="Q767" s="1" t="s">
        <v>78</v>
      </c>
      <c r="R767" s="1" t="s">
        <v>1898</v>
      </c>
      <c r="S767" s="1" t="s">
        <v>1927</v>
      </c>
      <c r="T767" s="34" t="s">
        <v>72</v>
      </c>
      <c r="U767" s="52" t="s">
        <v>3831</v>
      </c>
      <c r="V767" s="1" t="s">
        <v>80</v>
      </c>
      <c r="W767" s="1" t="s">
        <v>778</v>
      </c>
      <c r="X767" s="1" t="s">
        <v>779</v>
      </c>
      <c r="Y767" s="1" t="s">
        <v>780</v>
      </c>
      <c r="Z767" s="1" t="s">
        <v>152</v>
      </c>
      <c r="AA767" s="1" t="s">
        <v>3832</v>
      </c>
      <c r="AB767" s="1" t="s">
        <v>153</v>
      </c>
      <c r="AC767" s="1" t="s">
        <v>164</v>
      </c>
      <c r="AD767" s="1" t="s">
        <v>126</v>
      </c>
      <c r="AE767" s="1">
        <v>67</v>
      </c>
      <c r="AF767" s="1" t="s">
        <v>88</v>
      </c>
      <c r="AG767" s="1">
        <v>5.3</v>
      </c>
      <c r="AH767" s="1" t="s">
        <v>414</v>
      </c>
      <c r="AI767" s="1" t="s">
        <v>90</v>
      </c>
      <c r="AJ767" s="1" t="s">
        <v>91</v>
      </c>
      <c r="AK767" s="1" t="s">
        <v>92</v>
      </c>
      <c r="AL767" s="1" t="s">
        <v>72</v>
      </c>
      <c r="AM767" s="1" t="s">
        <v>229</v>
      </c>
      <c r="AN767" s="1">
        <v>2</v>
      </c>
      <c r="AO767" s="1" t="s">
        <v>3712</v>
      </c>
      <c r="AP767" s="1" t="s">
        <v>72</v>
      </c>
      <c r="AQ767" s="1" t="s">
        <v>72</v>
      </c>
      <c r="AR767" s="1" t="s">
        <v>72</v>
      </c>
      <c r="AS767" s="1" t="s">
        <v>72</v>
      </c>
      <c r="AT767" s="1" t="s">
        <v>72</v>
      </c>
      <c r="AU767" s="3">
        <v>44992</v>
      </c>
      <c r="AV767" s="4">
        <v>0.84375</v>
      </c>
      <c r="AW767" s="4">
        <v>0.91666666666666663</v>
      </c>
      <c r="AX767" s="49">
        <f t="shared" si="96"/>
        <v>7.291666666666663E-2</v>
      </c>
      <c r="AY767" s="49">
        <f t="shared" si="97"/>
        <v>9.375E-2</v>
      </c>
      <c r="AZ767" s="49">
        <f t="shared" si="98"/>
        <v>0.44444444444444442</v>
      </c>
      <c r="BA767" s="1" t="s">
        <v>3833</v>
      </c>
      <c r="BB767" s="1" t="s">
        <v>3833</v>
      </c>
      <c r="BC767" s="1" t="s">
        <v>1794</v>
      </c>
      <c r="BD767" s="1">
        <v>15</v>
      </c>
      <c r="BE767" s="1" t="s">
        <v>2694</v>
      </c>
      <c r="BF767" s="1" t="s">
        <v>75</v>
      </c>
      <c r="BG767" s="1" t="s">
        <v>88</v>
      </c>
      <c r="BH767" s="1" t="s">
        <v>88</v>
      </c>
      <c r="BI767" s="1" t="s">
        <v>79</v>
      </c>
      <c r="BJ767" s="1" t="s">
        <v>72</v>
      </c>
      <c r="BK767" s="1" t="s">
        <v>3708</v>
      </c>
      <c r="BL767" s="1" t="s">
        <v>3834</v>
      </c>
      <c r="BM767" s="1">
        <v>64</v>
      </c>
      <c r="BN767" s="1" t="s">
        <v>72</v>
      </c>
      <c r="BO767" s="1" t="s">
        <v>72</v>
      </c>
      <c r="BP767" s="1" t="s">
        <v>72</v>
      </c>
      <c r="BQ767" s="1" t="s">
        <v>160</v>
      </c>
      <c r="BR767" s="1" t="s">
        <v>707</v>
      </c>
    </row>
    <row r="768" spans="1:70" ht="20.45" customHeight="1">
      <c r="A768" s="1" t="s">
        <v>3835</v>
      </c>
      <c r="B768" s="1">
        <v>230065</v>
      </c>
      <c r="C768" s="1" t="s">
        <v>71</v>
      </c>
      <c r="D768" s="3">
        <v>44993</v>
      </c>
      <c r="E768" s="4">
        <v>0.5083333333333333</v>
      </c>
      <c r="F768" s="5">
        <v>44986</v>
      </c>
      <c r="G768" s="3">
        <v>44993</v>
      </c>
      <c r="H768" s="4">
        <v>0.5493055555555556</v>
      </c>
      <c r="I768" s="48">
        <f t="shared" si="95"/>
        <v>4.0972222222222299E-2</v>
      </c>
      <c r="J768" s="1">
        <v>1</v>
      </c>
      <c r="K768" s="1" t="s">
        <v>1896</v>
      </c>
      <c r="L768" s="1" t="s">
        <v>3836</v>
      </c>
      <c r="M768" s="1" t="s">
        <v>75</v>
      </c>
      <c r="N768" s="1" t="s">
        <v>2597</v>
      </c>
      <c r="O768" s="1" t="s">
        <v>77</v>
      </c>
      <c r="P768" s="1" t="s">
        <v>78</v>
      </c>
      <c r="Q768" s="1" t="s">
        <v>78</v>
      </c>
      <c r="R768" s="1" t="s">
        <v>1898</v>
      </c>
      <c r="S768" s="1" t="s">
        <v>1898</v>
      </c>
      <c r="T768" s="34" t="s">
        <v>72</v>
      </c>
      <c r="U768" s="1" t="s">
        <v>3569</v>
      </c>
      <c r="V768" s="1" t="s">
        <v>1900</v>
      </c>
      <c r="W768" s="1" t="s">
        <v>83</v>
      </c>
      <c r="X768" s="1" t="s">
        <v>123</v>
      </c>
      <c r="Y768" s="1" t="s">
        <v>83</v>
      </c>
      <c r="Z768" s="1" t="s">
        <v>84</v>
      </c>
      <c r="AA768" s="1" t="s">
        <v>72</v>
      </c>
      <c r="AB768" s="1" t="s">
        <v>140</v>
      </c>
      <c r="AC768" s="1" t="s">
        <v>3837</v>
      </c>
      <c r="AD768" s="1" t="s">
        <v>87</v>
      </c>
      <c r="AE768" s="1">
        <v>50</v>
      </c>
      <c r="AF768" s="1" t="s">
        <v>88</v>
      </c>
      <c r="AG768" s="1">
        <v>4.8</v>
      </c>
      <c r="AH768" s="1" t="s">
        <v>954</v>
      </c>
      <c r="AI768" s="1" t="s">
        <v>90</v>
      </c>
      <c r="AJ768" s="1" t="s">
        <v>91</v>
      </c>
      <c r="AK768" s="1" t="s">
        <v>92</v>
      </c>
      <c r="AL768" s="1" t="s">
        <v>72</v>
      </c>
      <c r="AM768" s="1" t="s">
        <v>72</v>
      </c>
      <c r="AN768" s="1" t="s">
        <v>72</v>
      </c>
      <c r="AO768" s="1" t="s">
        <v>72</v>
      </c>
      <c r="AP768" s="1" t="s">
        <v>72</v>
      </c>
      <c r="AQ768" s="1" t="s">
        <v>72</v>
      </c>
      <c r="AR768" s="1" t="s">
        <v>72</v>
      </c>
      <c r="AS768" s="1" t="s">
        <v>72</v>
      </c>
      <c r="AT768" s="1" t="s">
        <v>72</v>
      </c>
      <c r="AU768" s="3">
        <v>44993</v>
      </c>
      <c r="AV768" s="4">
        <v>0.58958333333333335</v>
      </c>
      <c r="AW768" s="4">
        <v>0.67986111111111114</v>
      </c>
      <c r="AX768" s="49">
        <f t="shared" si="96"/>
        <v>9.027777777777779E-2</v>
      </c>
      <c r="AY768" s="49">
        <f t="shared" si="97"/>
        <v>0.13055555555555554</v>
      </c>
      <c r="AZ768" s="49">
        <f t="shared" si="98"/>
        <v>0.17152777777777783</v>
      </c>
      <c r="BA768" s="1" t="s">
        <v>3838</v>
      </c>
      <c r="BB768" s="1" t="s">
        <v>3838</v>
      </c>
      <c r="BC768" s="1" t="s">
        <v>1675</v>
      </c>
      <c r="BD768" s="1">
        <v>15</v>
      </c>
      <c r="BE768" s="1" t="s">
        <v>3446</v>
      </c>
      <c r="BF768" s="1" t="s">
        <v>75</v>
      </c>
      <c r="BG768" s="1" t="s">
        <v>75</v>
      </c>
      <c r="BH768" s="1" t="s">
        <v>88</v>
      </c>
      <c r="BI768" s="1" t="s">
        <v>96</v>
      </c>
      <c r="BJ768" s="1" t="s">
        <v>72</v>
      </c>
      <c r="BK768" s="1" t="s">
        <v>3429</v>
      </c>
      <c r="BL768" s="1" t="s">
        <v>3839</v>
      </c>
      <c r="BM768" s="1">
        <v>28</v>
      </c>
      <c r="BN768" s="1" t="s">
        <v>75</v>
      </c>
      <c r="BO768" s="1" t="s">
        <v>75</v>
      </c>
      <c r="BP768" s="1" t="s">
        <v>75</v>
      </c>
      <c r="BQ768" s="21" t="s">
        <v>99</v>
      </c>
      <c r="BR768" s="21" t="s">
        <v>100</v>
      </c>
    </row>
    <row r="769" spans="1:70" ht="20.45" customHeight="1">
      <c r="A769" s="1" t="s">
        <v>3840</v>
      </c>
      <c r="B769" s="1">
        <v>230066</v>
      </c>
      <c r="C769" s="1" t="s">
        <v>71</v>
      </c>
      <c r="D769" s="3">
        <v>44993</v>
      </c>
      <c r="E769" s="4">
        <v>0.58680555555555558</v>
      </c>
      <c r="F769" s="5">
        <v>44986</v>
      </c>
      <c r="G769" s="3">
        <v>44993</v>
      </c>
      <c r="H769" s="4">
        <v>0.63750000000000007</v>
      </c>
      <c r="I769" s="48">
        <f t="shared" si="95"/>
        <v>5.0694444444444486E-2</v>
      </c>
      <c r="J769" s="1">
        <v>0</v>
      </c>
      <c r="K769" s="1" t="s">
        <v>2302</v>
      </c>
      <c r="L769" s="1" t="s">
        <v>3841</v>
      </c>
      <c r="M769" s="1" t="s">
        <v>75</v>
      </c>
      <c r="N769" s="1" t="s">
        <v>3473</v>
      </c>
      <c r="O769" s="1" t="s">
        <v>77</v>
      </c>
      <c r="P769" s="1" t="s">
        <v>78</v>
      </c>
      <c r="Q769" s="1" t="s">
        <v>78</v>
      </c>
      <c r="R769" s="1" t="s">
        <v>1898</v>
      </c>
      <c r="S769" s="1" t="s">
        <v>1927</v>
      </c>
      <c r="T769" s="34" t="s">
        <v>72</v>
      </c>
      <c r="U769" s="1" t="s">
        <v>3842</v>
      </c>
      <c r="V769" s="1" t="s">
        <v>1900</v>
      </c>
      <c r="W769" s="1" t="s">
        <v>2307</v>
      </c>
      <c r="X769" s="1" t="s">
        <v>2307</v>
      </c>
      <c r="Y769" s="1" t="s">
        <v>2363</v>
      </c>
      <c r="Z769" s="1" t="s">
        <v>84</v>
      </c>
      <c r="AA769" s="1" t="s">
        <v>72</v>
      </c>
      <c r="AB769" s="1" t="s">
        <v>3843</v>
      </c>
      <c r="AC769" s="1" t="s">
        <v>3843</v>
      </c>
      <c r="AD769" s="1" t="s">
        <v>87</v>
      </c>
      <c r="AE769" s="1">
        <v>60</v>
      </c>
      <c r="AF769" s="1" t="s">
        <v>88</v>
      </c>
      <c r="AG769" s="1">
        <v>5.0999999999999996</v>
      </c>
      <c r="AH769" s="1" t="s">
        <v>299</v>
      </c>
      <c r="AI769" s="1" t="s">
        <v>105</v>
      </c>
      <c r="AJ769" s="1" t="s">
        <v>91</v>
      </c>
      <c r="AK769" s="1" t="s">
        <v>92</v>
      </c>
      <c r="AL769" s="1" t="s">
        <v>72</v>
      </c>
      <c r="AM769" s="1" t="s">
        <v>72</v>
      </c>
      <c r="AN769" s="1" t="s">
        <v>72</v>
      </c>
      <c r="AO769" s="1" t="s">
        <v>72</v>
      </c>
      <c r="AP769" s="1" t="s">
        <v>72</v>
      </c>
      <c r="AQ769" s="1" t="s">
        <v>72</v>
      </c>
      <c r="AR769" s="1" t="s">
        <v>72</v>
      </c>
      <c r="AS769" s="1" t="s">
        <v>72</v>
      </c>
      <c r="AT769" s="1" t="s">
        <v>72</v>
      </c>
      <c r="AU769" s="3">
        <v>44993</v>
      </c>
      <c r="AV769" s="4">
        <v>0.6875</v>
      </c>
      <c r="AW769" s="4">
        <v>0.70138888888888884</v>
      </c>
      <c r="AX769" s="49">
        <f t="shared" si="96"/>
        <v>1.388888888888884E-2</v>
      </c>
      <c r="AY769" s="49">
        <f t="shared" si="97"/>
        <v>6.3888888888888773E-2</v>
      </c>
      <c r="AZ769" s="49">
        <f t="shared" si="98"/>
        <v>0.11458333333333326</v>
      </c>
      <c r="BA769" s="1" t="s">
        <v>3844</v>
      </c>
      <c r="BB769" s="1" t="s">
        <v>3844</v>
      </c>
      <c r="BC769" s="1" t="s">
        <v>1794</v>
      </c>
      <c r="BD769" s="1">
        <v>15</v>
      </c>
      <c r="BE769" s="1" t="s">
        <v>3205</v>
      </c>
      <c r="BF769" s="1" t="s">
        <v>75</v>
      </c>
      <c r="BG769" s="1" t="s">
        <v>75</v>
      </c>
      <c r="BH769" s="1" t="s">
        <v>88</v>
      </c>
      <c r="BI769" s="1" t="s">
        <v>79</v>
      </c>
      <c r="BJ769" s="1" t="s">
        <v>707</v>
      </c>
      <c r="BK769" s="1" t="s">
        <v>3509</v>
      </c>
      <c r="BL769" s="1" t="s">
        <v>3845</v>
      </c>
      <c r="BM769" s="1">
        <v>6</v>
      </c>
      <c r="BN769" s="1" t="s">
        <v>72</v>
      </c>
      <c r="BO769" s="1" t="s">
        <v>72</v>
      </c>
      <c r="BP769" s="1" t="s">
        <v>72</v>
      </c>
      <c r="BQ769" s="1" t="s">
        <v>160</v>
      </c>
      <c r="BR769" s="1" t="s">
        <v>768</v>
      </c>
    </row>
    <row r="770" spans="1:70" ht="20.45" customHeight="1">
      <c r="A770" s="1" t="s">
        <v>3846</v>
      </c>
      <c r="B770" s="1">
        <v>230067</v>
      </c>
      <c r="C770" s="1" t="s">
        <v>71</v>
      </c>
      <c r="D770" s="3">
        <v>44993</v>
      </c>
      <c r="E770" s="4">
        <v>0.51736111111111105</v>
      </c>
      <c r="F770" s="5">
        <v>44986</v>
      </c>
      <c r="G770" s="3">
        <v>44993</v>
      </c>
      <c r="H770" s="4">
        <v>0.63750000000000007</v>
      </c>
      <c r="I770" s="48">
        <f t="shared" si="95"/>
        <v>0.12013888888888902</v>
      </c>
      <c r="J770" s="1">
        <v>0</v>
      </c>
      <c r="K770" s="1" t="s">
        <v>2302</v>
      </c>
      <c r="L770" s="1" t="s">
        <v>3847</v>
      </c>
      <c r="M770" s="1" t="s">
        <v>75</v>
      </c>
      <c r="N770" s="1" t="s">
        <v>3473</v>
      </c>
      <c r="O770" s="1" t="s">
        <v>77</v>
      </c>
      <c r="P770" s="1" t="s">
        <v>78</v>
      </c>
      <c r="Q770" s="1" t="s">
        <v>78</v>
      </c>
      <c r="R770" s="1" t="s">
        <v>1898</v>
      </c>
      <c r="S770" s="1" t="s">
        <v>1927</v>
      </c>
      <c r="T770" s="34" t="s">
        <v>72</v>
      </c>
      <c r="U770" s="1" t="s">
        <v>3848</v>
      </c>
      <c r="V770" s="1" t="s">
        <v>1900</v>
      </c>
      <c r="W770" s="1" t="s">
        <v>2307</v>
      </c>
      <c r="X770" s="1" t="s">
        <v>2307</v>
      </c>
      <c r="Y770" s="1" t="s">
        <v>3474</v>
      </c>
      <c r="Z770" s="1" t="s">
        <v>152</v>
      </c>
      <c r="AA770" s="1" t="s">
        <v>3832</v>
      </c>
      <c r="AB770" s="1" t="s">
        <v>153</v>
      </c>
      <c r="AC770" s="1" t="s">
        <v>3849</v>
      </c>
      <c r="AD770" s="1" t="s">
        <v>126</v>
      </c>
      <c r="AE770" s="1">
        <v>52</v>
      </c>
      <c r="AF770" s="1" t="s">
        <v>88</v>
      </c>
      <c r="AG770" s="1">
        <v>5.0999999999999996</v>
      </c>
      <c r="AH770" s="1" t="s">
        <v>299</v>
      </c>
      <c r="AI770" s="1" t="s">
        <v>105</v>
      </c>
      <c r="AJ770" s="1" t="s">
        <v>91</v>
      </c>
      <c r="AK770" s="1" t="s">
        <v>92</v>
      </c>
      <c r="AL770" s="1" t="s">
        <v>72</v>
      </c>
      <c r="AM770" s="1" t="s">
        <v>72</v>
      </c>
      <c r="AN770" s="1" t="s">
        <v>72</v>
      </c>
      <c r="AO770" s="1" t="s">
        <v>72</v>
      </c>
      <c r="AP770" s="1" t="s">
        <v>72</v>
      </c>
      <c r="AQ770" s="1" t="s">
        <v>72</v>
      </c>
      <c r="AR770" s="26" t="s">
        <v>3850</v>
      </c>
      <c r="AS770" s="1" t="s">
        <v>72</v>
      </c>
      <c r="AT770" s="1" t="s">
        <v>72</v>
      </c>
      <c r="AU770" s="3">
        <v>44993</v>
      </c>
      <c r="AV770" s="4">
        <v>0.70486111111111116</v>
      </c>
      <c r="AW770" s="4">
        <v>0.76736111111111116</v>
      </c>
      <c r="AX770" s="49">
        <f t="shared" si="96"/>
        <v>6.25E-2</v>
      </c>
      <c r="AY770" s="49">
        <f t="shared" si="97"/>
        <v>0.12986111111111109</v>
      </c>
      <c r="AZ770" s="49">
        <f t="shared" si="98"/>
        <v>0.25000000000000011</v>
      </c>
      <c r="BA770" s="1" t="s">
        <v>3851</v>
      </c>
      <c r="BB770" s="1" t="s">
        <v>3851</v>
      </c>
      <c r="BC770" s="1" t="s">
        <v>1794</v>
      </c>
      <c r="BD770" s="1">
        <v>15</v>
      </c>
      <c r="BE770" s="1" t="s">
        <v>2694</v>
      </c>
      <c r="BF770" s="1" t="s">
        <v>75</v>
      </c>
      <c r="BG770" s="1" t="s">
        <v>75</v>
      </c>
      <c r="BH770" s="1" t="s">
        <v>88</v>
      </c>
      <c r="BI770" s="1" t="s">
        <v>79</v>
      </c>
      <c r="BJ770" s="1" t="s">
        <v>72</v>
      </c>
      <c r="BK770" s="1" t="s">
        <v>3852</v>
      </c>
      <c r="BL770" s="1" t="s">
        <v>3853</v>
      </c>
      <c r="BM770" s="1">
        <v>18</v>
      </c>
      <c r="BN770" s="1" t="s">
        <v>75</v>
      </c>
      <c r="BO770" s="1" t="s">
        <v>75</v>
      </c>
      <c r="BP770" s="1" t="s">
        <v>75</v>
      </c>
      <c r="BQ770" s="1" t="s">
        <v>160</v>
      </c>
      <c r="BR770" s="1" t="s">
        <v>768</v>
      </c>
    </row>
    <row r="771" spans="1:70" ht="20.45" customHeight="1">
      <c r="A771" s="1" t="s">
        <v>3854</v>
      </c>
      <c r="B771" s="1">
        <v>230068</v>
      </c>
      <c r="C771" s="1" t="s">
        <v>71</v>
      </c>
      <c r="D771" s="3">
        <v>44994</v>
      </c>
      <c r="E771" s="4">
        <v>0.45069444444444445</v>
      </c>
      <c r="F771" s="5">
        <v>44986</v>
      </c>
      <c r="G771" s="3">
        <v>44994</v>
      </c>
      <c r="H771" s="4">
        <v>0.52916666666666667</v>
      </c>
      <c r="I771" s="48">
        <f t="shared" si="95"/>
        <v>7.8472222222222221E-2</v>
      </c>
      <c r="J771" s="1">
        <v>0</v>
      </c>
      <c r="K771" s="1" t="s">
        <v>2302</v>
      </c>
      <c r="L771" s="1" t="s">
        <v>3855</v>
      </c>
      <c r="M771" s="1" t="s">
        <v>75</v>
      </c>
      <c r="N771" s="1" t="s">
        <v>3473</v>
      </c>
      <c r="O771" s="1" t="s">
        <v>77</v>
      </c>
      <c r="P771" s="1" t="s">
        <v>78</v>
      </c>
      <c r="Q771" s="1" t="s">
        <v>78</v>
      </c>
      <c r="R771" s="8" t="s">
        <v>1898</v>
      </c>
      <c r="S771" s="8" t="s">
        <v>1927</v>
      </c>
      <c r="T771" s="34" t="s">
        <v>72</v>
      </c>
      <c r="U771" s="8" t="s">
        <v>707</v>
      </c>
      <c r="V771" s="1" t="s">
        <v>1900</v>
      </c>
      <c r="W771" s="1" t="s">
        <v>2307</v>
      </c>
      <c r="X771" s="1" t="s">
        <v>2307</v>
      </c>
      <c r="Y771" s="1" t="s">
        <v>2363</v>
      </c>
      <c r="Z771" s="1" t="s">
        <v>84</v>
      </c>
      <c r="AA771" s="1" t="s">
        <v>72</v>
      </c>
      <c r="AB771" s="1" t="s">
        <v>656</v>
      </c>
      <c r="AC771" s="1" t="s">
        <v>656</v>
      </c>
      <c r="AD771" s="1" t="s">
        <v>87</v>
      </c>
      <c r="AE771" s="1">
        <v>77</v>
      </c>
      <c r="AF771" s="1" t="s">
        <v>88</v>
      </c>
      <c r="AG771" s="1">
        <v>4.8</v>
      </c>
      <c r="AH771" s="1" t="s">
        <v>414</v>
      </c>
      <c r="AI771" s="1" t="s">
        <v>105</v>
      </c>
      <c r="AJ771" s="1" t="s">
        <v>91</v>
      </c>
      <c r="AK771" s="1" t="s">
        <v>92</v>
      </c>
      <c r="AL771" s="1" t="s">
        <v>72</v>
      </c>
      <c r="AM771" s="1" t="s">
        <v>72</v>
      </c>
      <c r="AN771" s="1" t="s">
        <v>72</v>
      </c>
      <c r="AO771" s="1" t="s">
        <v>72</v>
      </c>
      <c r="AP771" s="1" t="s">
        <v>72</v>
      </c>
      <c r="AQ771" s="1" t="s">
        <v>72</v>
      </c>
      <c r="AR771" s="1" t="s">
        <v>72</v>
      </c>
      <c r="AS771" s="1" t="s">
        <v>72</v>
      </c>
      <c r="AT771" s="1" t="s">
        <v>72</v>
      </c>
      <c r="AU771" s="3">
        <v>44994</v>
      </c>
      <c r="AV771" s="4">
        <v>0.5625</v>
      </c>
      <c r="AW771" s="4">
        <v>0.59375</v>
      </c>
      <c r="AX771" s="49">
        <f t="shared" si="96"/>
        <v>3.125E-2</v>
      </c>
      <c r="AY771" s="49">
        <f t="shared" si="97"/>
        <v>6.4583333333333326E-2</v>
      </c>
      <c r="AZ771" s="49">
        <f t="shared" si="98"/>
        <v>0.14305555555555555</v>
      </c>
      <c r="BA771" s="1" t="s">
        <v>3856</v>
      </c>
      <c r="BB771" s="1" t="s">
        <v>3856</v>
      </c>
      <c r="BC771" s="1" t="s">
        <v>2382</v>
      </c>
      <c r="BD771" s="1">
        <v>15</v>
      </c>
      <c r="BE771" s="1" t="s">
        <v>3205</v>
      </c>
      <c r="BF771" s="1" t="s">
        <v>75</v>
      </c>
      <c r="BG771" s="1" t="s">
        <v>75</v>
      </c>
      <c r="BH771" s="1" t="s">
        <v>88</v>
      </c>
      <c r="BI771" s="1" t="s">
        <v>79</v>
      </c>
      <c r="BJ771" s="1" t="s">
        <v>707</v>
      </c>
      <c r="BK771" s="1" t="s">
        <v>3509</v>
      </c>
      <c r="BL771" s="1" t="s">
        <v>3857</v>
      </c>
      <c r="BM771" s="1">
        <v>6</v>
      </c>
      <c r="BN771" s="1" t="s">
        <v>72</v>
      </c>
      <c r="BO771" s="1" t="s">
        <v>72</v>
      </c>
      <c r="BP771" s="1" t="s">
        <v>72</v>
      </c>
      <c r="BQ771" s="1" t="s">
        <v>160</v>
      </c>
      <c r="BR771" s="1" t="s">
        <v>768</v>
      </c>
    </row>
    <row r="772" spans="1:70" ht="20.45" customHeight="1">
      <c r="A772" s="1" t="s">
        <v>3858</v>
      </c>
      <c r="B772" s="1">
        <v>230069</v>
      </c>
      <c r="C772" s="1" t="s">
        <v>71</v>
      </c>
      <c r="D772" s="3">
        <v>44995</v>
      </c>
      <c r="E772" s="4">
        <v>0.43819444444444444</v>
      </c>
      <c r="F772" s="5">
        <v>44986</v>
      </c>
      <c r="G772" s="3">
        <v>44995</v>
      </c>
      <c r="H772" s="4">
        <v>0.5229166666666667</v>
      </c>
      <c r="I772" s="48">
        <f t="shared" si="95"/>
        <v>8.4722222222222254E-2</v>
      </c>
      <c r="J772" s="1">
        <v>2</v>
      </c>
      <c r="K772" s="1" t="s">
        <v>1896</v>
      </c>
      <c r="L772" s="1" t="s">
        <v>3859</v>
      </c>
      <c r="M772" s="1" t="s">
        <v>75</v>
      </c>
      <c r="N772" s="1" t="s">
        <v>2597</v>
      </c>
      <c r="O772" s="1" t="s">
        <v>77</v>
      </c>
      <c r="P772" s="1" t="s">
        <v>78</v>
      </c>
      <c r="Q772" s="1" t="s">
        <v>78</v>
      </c>
      <c r="R772" s="1" t="s">
        <v>1898</v>
      </c>
      <c r="S772" s="1" t="s">
        <v>1898</v>
      </c>
      <c r="T772" s="34" t="s">
        <v>72</v>
      </c>
      <c r="U772" s="1" t="s">
        <v>3860</v>
      </c>
      <c r="V772" s="1" t="s">
        <v>1900</v>
      </c>
      <c r="W772" s="1" t="s">
        <v>813</v>
      </c>
      <c r="X772" s="1" t="s">
        <v>813</v>
      </c>
      <c r="Y772" s="1" t="s">
        <v>814</v>
      </c>
      <c r="Z772" s="1" t="s">
        <v>84</v>
      </c>
      <c r="AA772" s="1" t="s">
        <v>72</v>
      </c>
      <c r="AB772" s="1" t="s">
        <v>140</v>
      </c>
      <c r="AC772" s="1" t="s">
        <v>141</v>
      </c>
      <c r="AD772" s="1" t="s">
        <v>126</v>
      </c>
      <c r="AE772" s="1">
        <v>40</v>
      </c>
      <c r="AF772" s="1" t="s">
        <v>88</v>
      </c>
      <c r="AG772" s="1">
        <v>5.0999999999999996</v>
      </c>
      <c r="AH772" s="1" t="s">
        <v>299</v>
      </c>
      <c r="AI772" s="1" t="s">
        <v>90</v>
      </c>
      <c r="AJ772" s="1" t="s">
        <v>91</v>
      </c>
      <c r="AK772" s="1" t="s">
        <v>92</v>
      </c>
      <c r="AL772" s="1" t="s">
        <v>72</v>
      </c>
      <c r="AM772" s="1" t="s">
        <v>217</v>
      </c>
      <c r="AN772" s="1">
        <v>2</v>
      </c>
      <c r="AO772" s="25" t="s">
        <v>3861</v>
      </c>
      <c r="AP772" s="1" t="s">
        <v>72</v>
      </c>
      <c r="AQ772" s="1" t="s">
        <v>72</v>
      </c>
      <c r="AR772" s="1" t="s">
        <v>72</v>
      </c>
      <c r="AS772" s="1" t="s">
        <v>72</v>
      </c>
      <c r="AT772" s="1" t="s">
        <v>72</v>
      </c>
      <c r="AU772" s="3">
        <v>44995</v>
      </c>
      <c r="AV772" s="4">
        <v>0.54791666666666672</v>
      </c>
      <c r="AW772" s="4">
        <v>0.69374999999999998</v>
      </c>
      <c r="AX772" s="49">
        <f t="shared" si="96"/>
        <v>0.14583333333333326</v>
      </c>
      <c r="AY772" s="49">
        <f t="shared" si="97"/>
        <v>0.17083333333333328</v>
      </c>
      <c r="AZ772" s="49">
        <f t="shared" si="98"/>
        <v>0.25555555555555554</v>
      </c>
      <c r="BA772" s="1" t="s">
        <v>3862</v>
      </c>
      <c r="BB772" s="1" t="s">
        <v>3863</v>
      </c>
      <c r="BC772" s="1" t="s">
        <v>1675</v>
      </c>
      <c r="BD772" s="1">
        <v>15</v>
      </c>
      <c r="BE772" s="1" t="s">
        <v>3370</v>
      </c>
      <c r="BF772" s="1" t="s">
        <v>75</v>
      </c>
      <c r="BG772" s="1" t="s">
        <v>3718</v>
      </c>
      <c r="BH772" s="1" t="s">
        <v>88</v>
      </c>
      <c r="BI772" s="1" t="s">
        <v>96</v>
      </c>
      <c r="BJ772" s="1" t="s">
        <v>72</v>
      </c>
      <c r="BK772" s="1" t="s">
        <v>3429</v>
      </c>
      <c r="BL772" s="1" t="s">
        <v>3864</v>
      </c>
      <c r="BM772" s="1">
        <v>70</v>
      </c>
      <c r="BN772" s="1" t="s">
        <v>75</v>
      </c>
      <c r="BO772" s="1" t="s">
        <v>75</v>
      </c>
      <c r="BP772" s="1" t="s">
        <v>75</v>
      </c>
      <c r="BQ772" s="21" t="s">
        <v>99</v>
      </c>
      <c r="BR772" s="21" t="s">
        <v>100</v>
      </c>
    </row>
    <row r="773" spans="1:70" ht="20.45" customHeight="1">
      <c r="A773" s="1" t="s">
        <v>3865</v>
      </c>
      <c r="B773" s="1">
        <v>230070</v>
      </c>
      <c r="C773" s="1" t="s">
        <v>71</v>
      </c>
      <c r="D773" s="3">
        <v>44998</v>
      </c>
      <c r="E773" s="4">
        <v>0.52430555555555558</v>
      </c>
      <c r="F773" s="5">
        <v>44986</v>
      </c>
      <c r="G773" s="3">
        <v>44998</v>
      </c>
      <c r="H773" s="4">
        <v>0.59236111111111112</v>
      </c>
      <c r="I773" s="48">
        <f t="shared" si="95"/>
        <v>6.8055555555555536E-2</v>
      </c>
      <c r="J773" s="1">
        <v>10</v>
      </c>
      <c r="K773" s="1" t="s">
        <v>2302</v>
      </c>
      <c r="L773" s="1" t="s">
        <v>3866</v>
      </c>
      <c r="M773" s="1" t="s">
        <v>75</v>
      </c>
      <c r="N773" s="1" t="s">
        <v>2597</v>
      </c>
      <c r="O773" s="1" t="s">
        <v>77</v>
      </c>
      <c r="P773" s="1" t="s">
        <v>78</v>
      </c>
      <c r="Q773" s="1" t="s">
        <v>78</v>
      </c>
      <c r="R773" s="1" t="s">
        <v>1898</v>
      </c>
      <c r="S773" s="1" t="s">
        <v>1898</v>
      </c>
      <c r="T773" s="34" t="s">
        <v>72</v>
      </c>
      <c r="U773" s="1" t="s">
        <v>3867</v>
      </c>
      <c r="V773" s="1" t="s">
        <v>1900</v>
      </c>
      <c r="W773" s="1" t="s">
        <v>2307</v>
      </c>
      <c r="X773" s="1" t="s">
        <v>2307</v>
      </c>
      <c r="Y773" s="1" t="s">
        <v>2363</v>
      </c>
      <c r="Z773" s="1" t="s">
        <v>84</v>
      </c>
      <c r="AA773" s="1" t="s">
        <v>72</v>
      </c>
      <c r="AB773" s="1" t="s">
        <v>140</v>
      </c>
      <c r="AC773" s="1" t="s">
        <v>141</v>
      </c>
      <c r="AD773" s="1" t="s">
        <v>126</v>
      </c>
      <c r="AE773" s="1">
        <v>49</v>
      </c>
      <c r="AF773" s="1" t="s">
        <v>88</v>
      </c>
      <c r="AG773" s="1">
        <v>4.8</v>
      </c>
      <c r="AH773" s="1" t="s">
        <v>414</v>
      </c>
      <c r="AI773" s="1" t="s">
        <v>90</v>
      </c>
      <c r="AJ773" s="1" t="s">
        <v>91</v>
      </c>
      <c r="AK773" s="1" t="s">
        <v>92</v>
      </c>
      <c r="AL773" s="1" t="s">
        <v>72</v>
      </c>
      <c r="AM773" s="1" t="s">
        <v>254</v>
      </c>
      <c r="AN773" s="1">
        <v>2</v>
      </c>
      <c r="AO773" s="25" t="s">
        <v>1923</v>
      </c>
      <c r="AP773" s="1" t="s">
        <v>72</v>
      </c>
      <c r="AQ773" s="1" t="s">
        <v>72</v>
      </c>
      <c r="AR773" s="1" t="s">
        <v>220</v>
      </c>
      <c r="AS773" s="1" t="s">
        <v>72</v>
      </c>
      <c r="AT773" s="1" t="s">
        <v>72</v>
      </c>
      <c r="AU773" s="3">
        <v>44998</v>
      </c>
      <c r="AV773" s="4">
        <v>0.625</v>
      </c>
      <c r="AW773" s="4">
        <v>0.76111111111111107</v>
      </c>
      <c r="AX773" s="49">
        <f t="shared" si="96"/>
        <v>0.13611111111111107</v>
      </c>
      <c r="AY773" s="49">
        <f t="shared" si="97"/>
        <v>0.16874999999999996</v>
      </c>
      <c r="AZ773" s="49">
        <f t="shared" si="98"/>
        <v>0.23680555555555549</v>
      </c>
      <c r="BA773" s="1" t="s">
        <v>3868</v>
      </c>
      <c r="BB773" s="1" t="s">
        <v>3868</v>
      </c>
      <c r="BC773" s="1" t="s">
        <v>1675</v>
      </c>
      <c r="BD773" s="1">
        <v>15</v>
      </c>
      <c r="BE773" s="1" t="s">
        <v>2694</v>
      </c>
      <c r="BF773" s="1" t="s">
        <v>75</v>
      </c>
      <c r="BG773" s="1" t="s">
        <v>88</v>
      </c>
      <c r="BH773" s="1" t="s">
        <v>88</v>
      </c>
      <c r="BI773" s="1" t="s">
        <v>96</v>
      </c>
      <c r="BJ773" s="1" t="s">
        <v>72</v>
      </c>
      <c r="BK773" s="1" t="s">
        <v>3429</v>
      </c>
      <c r="BL773" s="1" t="s">
        <v>3869</v>
      </c>
      <c r="BM773" s="1">
        <v>71</v>
      </c>
      <c r="BN773" s="1" t="s">
        <v>75</v>
      </c>
      <c r="BO773" s="1" t="s">
        <v>75</v>
      </c>
      <c r="BP773" s="1" t="s">
        <v>75</v>
      </c>
      <c r="BQ773" s="21" t="s">
        <v>99</v>
      </c>
      <c r="BR773" s="21" t="s">
        <v>100</v>
      </c>
    </row>
    <row r="774" spans="1:70" ht="20.45" customHeight="1">
      <c r="A774" s="1" t="s">
        <v>3870</v>
      </c>
      <c r="B774" s="1">
        <v>230071</v>
      </c>
      <c r="C774" s="1" t="s">
        <v>71</v>
      </c>
      <c r="D774" s="3">
        <v>44999</v>
      </c>
      <c r="E774" s="4">
        <v>0.50486111111111109</v>
      </c>
      <c r="F774" s="5">
        <v>44986</v>
      </c>
      <c r="G774" s="3">
        <v>44999</v>
      </c>
      <c r="H774" s="4">
        <v>0.55138888888888882</v>
      </c>
      <c r="I774" s="48">
        <f t="shared" si="95"/>
        <v>4.6527777777777724E-2</v>
      </c>
      <c r="J774" s="1">
        <v>3</v>
      </c>
      <c r="K774" s="1" t="s">
        <v>1896</v>
      </c>
      <c r="L774" s="1" t="s">
        <v>3871</v>
      </c>
      <c r="M774" s="1" t="s">
        <v>75</v>
      </c>
      <c r="N774" s="1" t="s">
        <v>2597</v>
      </c>
      <c r="O774" s="1" t="s">
        <v>77</v>
      </c>
      <c r="P774" s="1" t="s">
        <v>78</v>
      </c>
      <c r="Q774" s="1" t="s">
        <v>78</v>
      </c>
      <c r="R774" s="1" t="s">
        <v>1898</v>
      </c>
      <c r="S774" s="1" t="s">
        <v>1898</v>
      </c>
      <c r="T774" s="34" t="s">
        <v>72</v>
      </c>
      <c r="U774" s="25" t="s">
        <v>3872</v>
      </c>
      <c r="V774" s="1" t="s">
        <v>1900</v>
      </c>
      <c r="W774" s="1" t="s">
        <v>83</v>
      </c>
      <c r="X774" s="1" t="s">
        <v>123</v>
      </c>
      <c r="Y774" s="1" t="s">
        <v>83</v>
      </c>
      <c r="Z774" s="1" t="s">
        <v>84</v>
      </c>
      <c r="AA774" s="1" t="s">
        <v>72</v>
      </c>
      <c r="AB774" s="1" t="s">
        <v>214</v>
      </c>
      <c r="AC774" s="1" t="s">
        <v>583</v>
      </c>
      <c r="AD774" s="1" t="s">
        <v>126</v>
      </c>
      <c r="AE774" s="1">
        <v>60</v>
      </c>
      <c r="AF774" s="1" t="s">
        <v>88</v>
      </c>
      <c r="AG774" s="1">
        <v>4.5999999999999996</v>
      </c>
      <c r="AH774" s="1" t="s">
        <v>414</v>
      </c>
      <c r="AI774" s="1" t="s">
        <v>90</v>
      </c>
      <c r="AJ774" s="1" t="s">
        <v>91</v>
      </c>
      <c r="AK774" s="1" t="s">
        <v>92</v>
      </c>
      <c r="AL774" s="1" t="s">
        <v>72</v>
      </c>
      <c r="AM774" s="1" t="s">
        <v>72</v>
      </c>
      <c r="AN774" s="1" t="s">
        <v>72</v>
      </c>
      <c r="AO774" s="1" t="s">
        <v>72</v>
      </c>
      <c r="AP774" s="1" t="s">
        <v>72</v>
      </c>
      <c r="AQ774" s="1" t="s">
        <v>72</v>
      </c>
      <c r="AR774" s="1" t="s">
        <v>72</v>
      </c>
      <c r="AS774" s="1" t="s">
        <v>72</v>
      </c>
      <c r="AT774" s="1" t="s">
        <v>72</v>
      </c>
      <c r="AU774" s="3">
        <v>44999</v>
      </c>
      <c r="AV774" s="4">
        <v>0.57291666666666663</v>
      </c>
      <c r="AW774" s="4">
        <v>0.69097222222222221</v>
      </c>
      <c r="AX774" s="49">
        <f t="shared" si="96"/>
        <v>0.11805555555555558</v>
      </c>
      <c r="AY774" s="49">
        <f t="shared" si="97"/>
        <v>0.13958333333333339</v>
      </c>
      <c r="AZ774" s="49">
        <f t="shared" si="98"/>
        <v>0.18611111111111112</v>
      </c>
      <c r="BA774" s="1" t="s">
        <v>3873</v>
      </c>
      <c r="BB774" s="1" t="s">
        <v>3873</v>
      </c>
      <c r="BC774" s="1" t="s">
        <v>1675</v>
      </c>
      <c r="BD774" s="1">
        <v>15</v>
      </c>
      <c r="BE774" s="1" t="s">
        <v>3370</v>
      </c>
      <c r="BF774" s="1" t="s">
        <v>75</v>
      </c>
      <c r="BG774" s="1" t="s">
        <v>3718</v>
      </c>
      <c r="BH774" s="1" t="s">
        <v>88</v>
      </c>
      <c r="BI774" s="1" t="s">
        <v>96</v>
      </c>
      <c r="BJ774" s="1" t="s">
        <v>72</v>
      </c>
      <c r="BK774" s="1" t="s">
        <v>3429</v>
      </c>
      <c r="BL774" s="1" t="s">
        <v>3874</v>
      </c>
      <c r="BM774" s="1">
        <v>57</v>
      </c>
      <c r="BN774" s="1" t="s">
        <v>75</v>
      </c>
      <c r="BO774" s="1" t="s">
        <v>75</v>
      </c>
      <c r="BP774" s="1" t="s">
        <v>75</v>
      </c>
      <c r="BQ774" s="21" t="s">
        <v>99</v>
      </c>
      <c r="BR774" s="21" t="s">
        <v>100</v>
      </c>
    </row>
    <row r="775" spans="1:70" ht="20.45" customHeight="1">
      <c r="A775" s="1" t="s">
        <v>3875</v>
      </c>
      <c r="B775" s="1">
        <v>230072</v>
      </c>
      <c r="C775" s="1" t="s">
        <v>71</v>
      </c>
      <c r="D775" s="3">
        <v>44999</v>
      </c>
      <c r="E775" s="4">
        <v>0.52083333333333337</v>
      </c>
      <c r="F775" s="5">
        <v>44986</v>
      </c>
      <c r="G775" s="3">
        <v>44999</v>
      </c>
      <c r="H775" s="4">
        <v>0.58124999999999993</v>
      </c>
      <c r="I775" s="48">
        <f t="shared" si="95"/>
        <v>6.0416666666666563E-2</v>
      </c>
      <c r="J775" s="1">
        <v>0</v>
      </c>
      <c r="K775" s="1" t="s">
        <v>2302</v>
      </c>
      <c r="L775" s="1" t="s">
        <v>3876</v>
      </c>
      <c r="M775" s="1" t="s">
        <v>75</v>
      </c>
      <c r="N775" s="1" t="s">
        <v>3473</v>
      </c>
      <c r="O775" s="1" t="s">
        <v>77</v>
      </c>
      <c r="P775" s="1" t="s">
        <v>78</v>
      </c>
      <c r="Q775" s="1" t="s">
        <v>78</v>
      </c>
      <c r="R775" s="1" t="s">
        <v>1898</v>
      </c>
      <c r="S775" s="1" t="s">
        <v>1898</v>
      </c>
      <c r="T775" s="34" t="s">
        <v>72</v>
      </c>
      <c r="U775" s="25" t="s">
        <v>3877</v>
      </c>
      <c r="V775" s="1" t="s">
        <v>1900</v>
      </c>
      <c r="W775" s="1" t="s">
        <v>2307</v>
      </c>
      <c r="X775" s="1" t="s">
        <v>2307</v>
      </c>
      <c r="Y775" s="1" t="s">
        <v>3474</v>
      </c>
      <c r="Z775" s="1" t="s">
        <v>152</v>
      </c>
      <c r="AA775" s="1" t="s">
        <v>3507</v>
      </c>
      <c r="AB775" s="1" t="s">
        <v>153</v>
      </c>
      <c r="AC775" s="1" t="s">
        <v>164</v>
      </c>
      <c r="AD775" s="1" t="s">
        <v>126</v>
      </c>
      <c r="AE775" s="1">
        <v>45</v>
      </c>
      <c r="AF775" s="1" t="s">
        <v>88</v>
      </c>
      <c r="AG775" s="1">
        <v>4.8</v>
      </c>
      <c r="AH775" s="1" t="s">
        <v>299</v>
      </c>
      <c r="AI775" s="1" t="s">
        <v>105</v>
      </c>
      <c r="AJ775" s="1" t="s">
        <v>91</v>
      </c>
      <c r="AK775" s="1" t="s">
        <v>92</v>
      </c>
      <c r="AL775" s="1" t="s">
        <v>72</v>
      </c>
      <c r="AM775" s="1" t="s">
        <v>72</v>
      </c>
      <c r="AN775" s="1" t="s">
        <v>72</v>
      </c>
      <c r="AO775" s="1" t="s">
        <v>72</v>
      </c>
      <c r="AP775" s="1" t="s">
        <v>72</v>
      </c>
      <c r="AQ775" s="1" t="s">
        <v>72</v>
      </c>
      <c r="AR775" s="50" t="s">
        <v>3878</v>
      </c>
      <c r="AS775" s="1" t="s">
        <v>72</v>
      </c>
      <c r="AT775" s="1" t="s">
        <v>72</v>
      </c>
      <c r="AU775" s="3">
        <v>44999</v>
      </c>
      <c r="AV775" s="4">
        <v>0.66666666666666663</v>
      </c>
      <c r="AW775" s="4">
        <v>0.70833333333333337</v>
      </c>
      <c r="AX775" s="49">
        <f t="shared" si="96"/>
        <v>4.1666666666666741E-2</v>
      </c>
      <c r="AY775" s="49">
        <f t="shared" si="97"/>
        <v>0.12708333333333344</v>
      </c>
      <c r="AZ775" s="49">
        <f t="shared" si="98"/>
        <v>0.1875</v>
      </c>
      <c r="BA775" s="1" t="s">
        <v>3879</v>
      </c>
      <c r="BB775" s="1" t="s">
        <v>3880</v>
      </c>
      <c r="BC775" s="1" t="s">
        <v>1794</v>
      </c>
      <c r="BD775" s="1">
        <v>15</v>
      </c>
      <c r="BE775" s="1" t="s">
        <v>3205</v>
      </c>
      <c r="BF775" s="1" t="s">
        <v>75</v>
      </c>
      <c r="BG775" s="1" t="s">
        <v>75</v>
      </c>
      <c r="BH775" s="1" t="s">
        <v>88</v>
      </c>
      <c r="BI775" s="1" t="s">
        <v>96</v>
      </c>
      <c r="BJ775" s="1" t="s">
        <v>72</v>
      </c>
      <c r="BK775" s="1" t="s">
        <v>3881</v>
      </c>
      <c r="BL775" s="1" t="s">
        <v>3882</v>
      </c>
      <c r="BM775" s="1">
        <v>16</v>
      </c>
      <c r="BN775" s="1" t="s">
        <v>75</v>
      </c>
      <c r="BO775" s="1" t="s">
        <v>75</v>
      </c>
      <c r="BP775" s="1" t="s">
        <v>75</v>
      </c>
      <c r="BQ775" s="21" t="s">
        <v>99</v>
      </c>
      <c r="BR775" s="21" t="s">
        <v>100</v>
      </c>
    </row>
    <row r="776" spans="1:70" ht="20.45" customHeight="1">
      <c r="A776" s="1" t="s">
        <v>3883</v>
      </c>
      <c r="B776" s="1">
        <v>230073</v>
      </c>
      <c r="C776" s="1" t="s">
        <v>71</v>
      </c>
      <c r="D776" s="3">
        <v>45000</v>
      </c>
      <c r="E776" s="4">
        <v>0.57291666666666663</v>
      </c>
      <c r="F776" s="5">
        <v>44986</v>
      </c>
      <c r="G776" s="3">
        <v>45000</v>
      </c>
      <c r="H776" s="4">
        <v>0.64027777777777783</v>
      </c>
      <c r="I776" s="48">
        <f t="shared" si="95"/>
        <v>6.7361111111111205E-2</v>
      </c>
      <c r="J776" s="1">
        <v>0</v>
      </c>
      <c r="K776" s="1" t="s">
        <v>2302</v>
      </c>
      <c r="L776" s="1" t="s">
        <v>3884</v>
      </c>
      <c r="M776" s="1" t="s">
        <v>75</v>
      </c>
      <c r="N776" s="1" t="s">
        <v>3473</v>
      </c>
      <c r="O776" s="1" t="s">
        <v>77</v>
      </c>
      <c r="P776" s="1" t="s">
        <v>78</v>
      </c>
      <c r="Q776" s="1" t="s">
        <v>78</v>
      </c>
      <c r="R776" s="1" t="s">
        <v>1898</v>
      </c>
      <c r="S776" s="8" t="s">
        <v>1927</v>
      </c>
      <c r="T776" s="34" t="s">
        <v>72</v>
      </c>
      <c r="U776" s="25" t="s">
        <v>3885</v>
      </c>
      <c r="V776" s="1" t="s">
        <v>1900</v>
      </c>
      <c r="W776" s="1" t="s">
        <v>2307</v>
      </c>
      <c r="X776" s="1" t="s">
        <v>2307</v>
      </c>
      <c r="Y776" s="1" t="s">
        <v>3474</v>
      </c>
      <c r="Z776" s="1" t="s">
        <v>152</v>
      </c>
      <c r="AA776" s="1" t="s">
        <v>72</v>
      </c>
      <c r="AB776" s="1" t="s">
        <v>153</v>
      </c>
      <c r="AC776" s="1" t="s">
        <v>164</v>
      </c>
      <c r="AD776" s="1" t="s">
        <v>126</v>
      </c>
      <c r="AE776" s="1">
        <v>55</v>
      </c>
      <c r="AF776" s="1" t="s">
        <v>88</v>
      </c>
      <c r="AG776" s="1">
        <v>5.0999999999999996</v>
      </c>
      <c r="AH776" s="1" t="s">
        <v>299</v>
      </c>
      <c r="AI776" s="1" t="s">
        <v>105</v>
      </c>
      <c r="AJ776" s="1" t="s">
        <v>91</v>
      </c>
      <c r="AK776" s="1" t="s">
        <v>92</v>
      </c>
      <c r="AL776" s="1" t="s">
        <v>72</v>
      </c>
      <c r="AM776" s="1" t="s">
        <v>72</v>
      </c>
      <c r="AN776" s="1" t="s">
        <v>72</v>
      </c>
      <c r="AO776" s="1" t="s">
        <v>72</v>
      </c>
      <c r="AP776" s="1" t="s">
        <v>72</v>
      </c>
      <c r="AQ776" s="1" t="s">
        <v>72</v>
      </c>
      <c r="AR776" s="1" t="s">
        <v>72</v>
      </c>
      <c r="AS776" s="1" t="s">
        <v>72</v>
      </c>
      <c r="AT776" s="1" t="s">
        <v>72</v>
      </c>
      <c r="AU776" s="3">
        <v>45000</v>
      </c>
      <c r="AV776" s="4">
        <v>0.69791666666666663</v>
      </c>
      <c r="AW776" s="4">
        <v>0.75</v>
      </c>
      <c r="AX776" s="49">
        <f t="shared" si="96"/>
        <v>5.208333333333337E-2</v>
      </c>
      <c r="AY776" s="49">
        <f t="shared" si="97"/>
        <v>0.10972222222222217</v>
      </c>
      <c r="AZ776" s="49">
        <f t="shared" si="98"/>
        <v>0.17708333333333337</v>
      </c>
      <c r="BA776" s="1" t="s">
        <v>3886</v>
      </c>
      <c r="BB776" s="1" t="s">
        <v>3886</v>
      </c>
      <c r="BC776" s="1" t="s">
        <v>1794</v>
      </c>
      <c r="BD776" s="1">
        <v>15</v>
      </c>
      <c r="BE776" s="1" t="s">
        <v>3205</v>
      </c>
      <c r="BF776" s="1" t="s">
        <v>75</v>
      </c>
      <c r="BG776" s="1" t="s">
        <v>75</v>
      </c>
      <c r="BH776" s="1" t="s">
        <v>88</v>
      </c>
      <c r="BI776" s="1" t="s">
        <v>79</v>
      </c>
      <c r="BJ776" s="1" t="s">
        <v>707</v>
      </c>
      <c r="BK776" s="1" t="s">
        <v>3852</v>
      </c>
      <c r="BL776" s="1" t="s">
        <v>3887</v>
      </c>
      <c r="BM776" s="1">
        <v>34</v>
      </c>
      <c r="BN776" s="1" t="s">
        <v>72</v>
      </c>
      <c r="BO776" s="1" t="s">
        <v>72</v>
      </c>
      <c r="BP776" s="1" t="s">
        <v>72</v>
      </c>
      <c r="BQ776" s="1" t="s">
        <v>160</v>
      </c>
      <c r="BR776" s="1" t="s">
        <v>707</v>
      </c>
    </row>
    <row r="777" spans="1:70" ht="20.45" customHeight="1">
      <c r="A777" s="1" t="s">
        <v>3888</v>
      </c>
      <c r="B777" s="1">
        <v>230074</v>
      </c>
      <c r="C777" s="1" t="s">
        <v>71</v>
      </c>
      <c r="D777" s="3">
        <v>45001</v>
      </c>
      <c r="E777" s="4">
        <v>0.52083333333333337</v>
      </c>
      <c r="F777" s="5">
        <v>44986</v>
      </c>
      <c r="G777" s="3">
        <v>45001</v>
      </c>
      <c r="H777" s="4">
        <v>0.87986111111111109</v>
      </c>
      <c r="I777" s="48">
        <f t="shared" si="95"/>
        <v>0.35902777777777772</v>
      </c>
      <c r="J777" s="1">
        <v>10</v>
      </c>
      <c r="K777" s="1" t="s">
        <v>1896</v>
      </c>
      <c r="L777" s="1" t="s">
        <v>3889</v>
      </c>
      <c r="M777" s="1" t="s">
        <v>75</v>
      </c>
      <c r="N777" s="1" t="s">
        <v>2597</v>
      </c>
      <c r="O777" s="1" t="s">
        <v>77</v>
      </c>
      <c r="P777" s="1" t="s">
        <v>78</v>
      </c>
      <c r="Q777" s="1" t="s">
        <v>78</v>
      </c>
      <c r="R777" s="1" t="s">
        <v>1898</v>
      </c>
      <c r="S777" s="1" t="s">
        <v>1898</v>
      </c>
      <c r="T777" s="34" t="s">
        <v>72</v>
      </c>
      <c r="U777" s="1" t="s">
        <v>3890</v>
      </c>
      <c r="V777" s="1" t="s">
        <v>80</v>
      </c>
      <c r="W777" s="1" t="s">
        <v>778</v>
      </c>
      <c r="X777" s="1" t="s">
        <v>779</v>
      </c>
      <c r="Y777" s="1" t="s">
        <v>780</v>
      </c>
      <c r="Z777" s="1" t="s">
        <v>84</v>
      </c>
      <c r="AA777" s="1" t="s">
        <v>72</v>
      </c>
      <c r="AB777" s="1" t="s">
        <v>140</v>
      </c>
      <c r="AC777" s="1" t="s">
        <v>181</v>
      </c>
      <c r="AD777" s="1" t="s">
        <v>87</v>
      </c>
      <c r="AE777" s="1">
        <v>72</v>
      </c>
      <c r="AF777" s="1" t="s">
        <v>88</v>
      </c>
      <c r="AG777" s="1">
        <v>5.2</v>
      </c>
      <c r="AH777" s="1" t="s">
        <v>414</v>
      </c>
      <c r="AI777" s="1" t="s">
        <v>90</v>
      </c>
      <c r="AJ777" s="1" t="s">
        <v>91</v>
      </c>
      <c r="AK777" s="1" t="s">
        <v>92</v>
      </c>
      <c r="AL777" s="1" t="s">
        <v>72</v>
      </c>
      <c r="AM777" s="1" t="s">
        <v>254</v>
      </c>
      <c r="AN777" s="1" t="s">
        <v>72</v>
      </c>
      <c r="AO777" s="1" t="s">
        <v>3786</v>
      </c>
      <c r="AP777" s="1" t="s">
        <v>72</v>
      </c>
      <c r="AQ777" s="1" t="s">
        <v>72</v>
      </c>
      <c r="AR777" s="1" t="s">
        <v>72</v>
      </c>
      <c r="AS777" s="1" t="s">
        <v>72</v>
      </c>
      <c r="AT777" s="1" t="s">
        <v>72</v>
      </c>
      <c r="AU777" s="3">
        <v>45001</v>
      </c>
      <c r="AV777" s="4">
        <v>0.8965277777777777</v>
      </c>
      <c r="AW777" s="4">
        <v>0.97569444444444453</v>
      </c>
      <c r="AX777" s="49">
        <f t="shared" si="96"/>
        <v>7.9166666666666829E-2</v>
      </c>
      <c r="AY777" s="49">
        <f t="shared" si="97"/>
        <v>9.5833333333333437E-2</v>
      </c>
      <c r="AZ777" s="49">
        <f t="shared" si="98"/>
        <v>0.45486111111111116</v>
      </c>
      <c r="BA777" s="1" t="s">
        <v>3891</v>
      </c>
      <c r="BB777" s="1" t="s">
        <v>3891</v>
      </c>
      <c r="BC777" s="1" t="s">
        <v>1675</v>
      </c>
      <c r="BD777" s="1">
        <v>15</v>
      </c>
      <c r="BE777" s="1" t="s">
        <v>3370</v>
      </c>
      <c r="BF777" s="1" t="s">
        <v>75</v>
      </c>
      <c r="BG777" s="1" t="s">
        <v>75</v>
      </c>
      <c r="BH777" s="1" t="s">
        <v>88</v>
      </c>
      <c r="BI777" s="1" t="s">
        <v>96</v>
      </c>
      <c r="BJ777" s="1" t="s">
        <v>72</v>
      </c>
      <c r="BK777" s="1" t="s">
        <v>3429</v>
      </c>
      <c r="BL777" s="1" t="s">
        <v>3892</v>
      </c>
      <c r="BM777" s="1">
        <v>36</v>
      </c>
      <c r="BN777" s="1" t="s">
        <v>75</v>
      </c>
      <c r="BO777" s="1" t="s">
        <v>75</v>
      </c>
      <c r="BP777" s="1" t="s">
        <v>75</v>
      </c>
      <c r="BQ777" s="21" t="s">
        <v>99</v>
      </c>
      <c r="BR777" s="21" t="s">
        <v>100</v>
      </c>
    </row>
    <row r="778" spans="1:70" ht="20.45" customHeight="1">
      <c r="A778" s="1" t="s">
        <v>3893</v>
      </c>
      <c r="B778" s="1">
        <v>230075</v>
      </c>
      <c r="C778" s="1" t="s">
        <v>71</v>
      </c>
      <c r="D778" s="3">
        <v>45002</v>
      </c>
      <c r="E778" s="4">
        <v>0.53194444444444444</v>
      </c>
      <c r="F778" s="5">
        <v>44986</v>
      </c>
      <c r="G778" s="3">
        <v>45002</v>
      </c>
      <c r="H778" s="4">
        <v>0.61319444444444449</v>
      </c>
      <c r="I778" s="48">
        <f t="shared" si="95"/>
        <v>8.1250000000000044E-2</v>
      </c>
      <c r="J778" s="1">
        <v>1</v>
      </c>
      <c r="K778" s="1" t="s">
        <v>1896</v>
      </c>
      <c r="L778" s="1" t="s">
        <v>3894</v>
      </c>
      <c r="M778" s="1" t="s">
        <v>75</v>
      </c>
      <c r="N778" s="1" t="s">
        <v>2597</v>
      </c>
      <c r="O778" s="1" t="s">
        <v>77</v>
      </c>
      <c r="P778" s="1" t="s">
        <v>78</v>
      </c>
      <c r="Q778" s="1" t="s">
        <v>78</v>
      </c>
      <c r="R778" s="1" t="s">
        <v>1898</v>
      </c>
      <c r="S778" s="1" t="s">
        <v>1898</v>
      </c>
      <c r="T778" s="34" t="s">
        <v>72</v>
      </c>
      <c r="U778" s="1" t="s">
        <v>3895</v>
      </c>
      <c r="V778" s="1" t="s">
        <v>1900</v>
      </c>
      <c r="W778" s="1" t="s">
        <v>813</v>
      </c>
      <c r="X778" s="1" t="s">
        <v>813</v>
      </c>
      <c r="Y778" s="1" t="s">
        <v>814</v>
      </c>
      <c r="Z778" s="1" t="s">
        <v>84</v>
      </c>
      <c r="AA778" s="1" t="s">
        <v>72</v>
      </c>
      <c r="AB778" s="1" t="s">
        <v>140</v>
      </c>
      <c r="AC778" s="1" t="s">
        <v>181</v>
      </c>
      <c r="AD778" s="1" t="s">
        <v>87</v>
      </c>
      <c r="AE778" s="1">
        <v>48</v>
      </c>
      <c r="AF778" s="1" t="s">
        <v>88</v>
      </c>
      <c r="AG778" s="1">
        <v>5.0999999999999996</v>
      </c>
      <c r="AH778" s="1" t="s">
        <v>299</v>
      </c>
      <c r="AI778" s="1" t="s">
        <v>90</v>
      </c>
      <c r="AJ778" s="1" t="s">
        <v>91</v>
      </c>
      <c r="AK778" s="1" t="s">
        <v>92</v>
      </c>
      <c r="AL778" s="1" t="s">
        <v>72</v>
      </c>
      <c r="AM778" s="1" t="s">
        <v>254</v>
      </c>
      <c r="AN778" s="1">
        <v>2</v>
      </c>
      <c r="AO778" s="25" t="s">
        <v>1322</v>
      </c>
      <c r="AP778" s="1" t="s">
        <v>72</v>
      </c>
      <c r="AQ778" s="1" t="s">
        <v>72</v>
      </c>
      <c r="AR778" s="1" t="s">
        <v>72</v>
      </c>
      <c r="AS778" s="1" t="s">
        <v>72</v>
      </c>
      <c r="AT778" s="1" t="s">
        <v>72</v>
      </c>
      <c r="AU778" s="3">
        <v>45001</v>
      </c>
      <c r="AV778" s="4">
        <v>0.63541666666666663</v>
      </c>
      <c r="AW778" s="4">
        <v>0.74652777777777779</v>
      </c>
      <c r="AX778" s="49">
        <f t="shared" si="96"/>
        <v>0.11111111111111116</v>
      </c>
      <c r="AY778" s="49">
        <f t="shared" si="97"/>
        <v>0.1333333333333333</v>
      </c>
      <c r="AZ778" s="49">
        <f t="shared" si="98"/>
        <v>0.21458333333333335</v>
      </c>
      <c r="BA778" s="1" t="s">
        <v>3896</v>
      </c>
      <c r="BB778" s="1" t="s">
        <v>3896</v>
      </c>
      <c r="BC778" s="1" t="s">
        <v>1675</v>
      </c>
      <c r="BD778" s="1">
        <v>15</v>
      </c>
      <c r="BE778" s="1" t="s">
        <v>3370</v>
      </c>
      <c r="BF778" s="1" t="s">
        <v>75</v>
      </c>
      <c r="BG778" s="1" t="s">
        <v>75</v>
      </c>
      <c r="BH778" s="1" t="s">
        <v>88</v>
      </c>
      <c r="BI778" s="1" t="s">
        <v>96</v>
      </c>
      <c r="BJ778" s="1" t="s">
        <v>72</v>
      </c>
      <c r="BK778" s="1" t="s">
        <v>3429</v>
      </c>
      <c r="BL778" s="1" t="s">
        <v>3897</v>
      </c>
      <c r="BM778" s="1">
        <v>21</v>
      </c>
      <c r="BN778" s="1" t="s">
        <v>75</v>
      </c>
      <c r="BO778" s="1" t="s">
        <v>75</v>
      </c>
      <c r="BP778" s="1" t="s">
        <v>75</v>
      </c>
      <c r="BQ778" s="21" t="s">
        <v>99</v>
      </c>
      <c r="BR778" s="21" t="s">
        <v>100</v>
      </c>
    </row>
    <row r="779" spans="1:70" ht="20.45" customHeight="1">
      <c r="A779" s="1" t="s">
        <v>3898</v>
      </c>
      <c r="B779" s="1">
        <v>230076</v>
      </c>
      <c r="C779" s="1" t="s">
        <v>71</v>
      </c>
      <c r="D779" s="3">
        <v>45005</v>
      </c>
      <c r="E779" s="4">
        <v>0.53125</v>
      </c>
      <c r="F779" s="5">
        <v>44986</v>
      </c>
      <c r="G779" s="3">
        <v>45005</v>
      </c>
      <c r="H779" s="4">
        <v>0.58680555555555558</v>
      </c>
      <c r="I779" s="48">
        <f t="shared" si="95"/>
        <v>5.555555555555558E-2</v>
      </c>
      <c r="J779" s="1">
        <v>0</v>
      </c>
      <c r="K779" s="1" t="s">
        <v>2302</v>
      </c>
      <c r="L779" s="1" t="s">
        <v>3899</v>
      </c>
      <c r="M779" s="1" t="s">
        <v>75</v>
      </c>
      <c r="N779" s="1" t="s">
        <v>2317</v>
      </c>
      <c r="O779" s="1" t="s">
        <v>77</v>
      </c>
      <c r="P779" s="1" t="s">
        <v>78</v>
      </c>
      <c r="Q779" s="1" t="s">
        <v>78</v>
      </c>
      <c r="R779" s="1" t="s">
        <v>1898</v>
      </c>
      <c r="S779" s="1" t="s">
        <v>1927</v>
      </c>
      <c r="T779" s="34" t="s">
        <v>72</v>
      </c>
      <c r="U779" s="1" t="s">
        <v>3900</v>
      </c>
      <c r="V779" s="1" t="s">
        <v>1900</v>
      </c>
      <c r="W779" s="1" t="s">
        <v>2307</v>
      </c>
      <c r="X779" s="1" t="s">
        <v>2307</v>
      </c>
      <c r="Y779" s="1" t="s">
        <v>2308</v>
      </c>
      <c r="Z779" s="1" t="s">
        <v>490</v>
      </c>
      <c r="AA779" s="1" t="s">
        <v>72</v>
      </c>
      <c r="AB779" s="1" t="s">
        <v>491</v>
      </c>
      <c r="AC779" s="1" t="s">
        <v>1147</v>
      </c>
      <c r="AD779" s="1" t="s">
        <v>87</v>
      </c>
      <c r="AE779" s="1">
        <v>64</v>
      </c>
      <c r="AF779" s="1" t="s">
        <v>88</v>
      </c>
      <c r="AG779" s="1">
        <v>4.2</v>
      </c>
      <c r="AH779" s="1" t="s">
        <v>954</v>
      </c>
      <c r="AI779" s="1" t="s">
        <v>90</v>
      </c>
      <c r="AJ779" s="1" t="s">
        <v>91</v>
      </c>
      <c r="AK779" s="1" t="s">
        <v>92</v>
      </c>
      <c r="AL779" s="1" t="s">
        <v>72</v>
      </c>
      <c r="AM779" s="1" t="s">
        <v>254</v>
      </c>
      <c r="AN779" s="1">
        <v>3</v>
      </c>
      <c r="AO779" s="1" t="s">
        <v>3901</v>
      </c>
      <c r="AP779" s="1" t="s">
        <v>72</v>
      </c>
      <c r="AQ779" s="1" t="s">
        <v>72</v>
      </c>
      <c r="AR779" s="28" t="s">
        <v>3587</v>
      </c>
      <c r="AS779" s="1" t="s">
        <v>72</v>
      </c>
      <c r="AT779" s="1" t="s">
        <v>72</v>
      </c>
      <c r="AU779" s="3">
        <v>45005</v>
      </c>
      <c r="AV779" s="4">
        <v>0.60416666666666663</v>
      </c>
      <c r="AW779" s="4">
        <v>0.72638888888888886</v>
      </c>
      <c r="AX779" s="49">
        <f t="shared" si="96"/>
        <v>0.12222222222222223</v>
      </c>
      <c r="AY779" s="49">
        <f t="shared" si="97"/>
        <v>0.13958333333333328</v>
      </c>
      <c r="AZ779" s="49">
        <f t="shared" si="98"/>
        <v>0.19513888888888886</v>
      </c>
      <c r="BA779" s="1" t="s">
        <v>3902</v>
      </c>
      <c r="BB779" s="1" t="s">
        <v>3903</v>
      </c>
      <c r="BC779" s="1" t="s">
        <v>1675</v>
      </c>
      <c r="BD779" s="1">
        <v>15</v>
      </c>
      <c r="BE779" s="1" t="s">
        <v>3446</v>
      </c>
      <c r="BF779" s="1" t="s">
        <v>75</v>
      </c>
      <c r="BG779" s="1" t="s">
        <v>75</v>
      </c>
      <c r="BH779" s="1" t="s">
        <v>88</v>
      </c>
      <c r="BI779" s="1" t="s">
        <v>79</v>
      </c>
      <c r="BJ779" s="1" t="s">
        <v>72</v>
      </c>
      <c r="BK779" s="1" t="s">
        <v>3904</v>
      </c>
      <c r="BL779" s="1" t="s">
        <v>3905</v>
      </c>
      <c r="BM779" s="1">
        <v>57</v>
      </c>
      <c r="BN779" s="1" t="s">
        <v>72</v>
      </c>
      <c r="BO779" s="1" t="s">
        <v>72</v>
      </c>
      <c r="BP779" s="1" t="s">
        <v>72</v>
      </c>
      <c r="BQ779" s="1" t="s">
        <v>160</v>
      </c>
      <c r="BR779" s="1" t="s">
        <v>440</v>
      </c>
    </row>
    <row r="780" spans="1:70" ht="20.45" customHeight="1">
      <c r="A780" s="1" t="s">
        <v>3906</v>
      </c>
      <c r="B780" s="1">
        <v>230077</v>
      </c>
      <c r="C780" s="1" t="s">
        <v>71</v>
      </c>
      <c r="D780" s="3">
        <v>45005</v>
      </c>
      <c r="E780" s="4">
        <v>0.55138888888888893</v>
      </c>
      <c r="F780" s="5">
        <v>44986</v>
      </c>
      <c r="G780" s="3">
        <v>45005</v>
      </c>
      <c r="H780" s="4">
        <v>0.59791666666666665</v>
      </c>
      <c r="I780" s="48">
        <f t="shared" si="95"/>
        <v>4.6527777777777724E-2</v>
      </c>
      <c r="J780" s="1">
        <v>1</v>
      </c>
      <c r="K780" s="1" t="s">
        <v>1896</v>
      </c>
      <c r="L780" s="1" t="s">
        <v>3907</v>
      </c>
      <c r="M780" s="1" t="s">
        <v>75</v>
      </c>
      <c r="N780" s="1" t="s">
        <v>2597</v>
      </c>
      <c r="O780" s="1" t="s">
        <v>77</v>
      </c>
      <c r="P780" s="1" t="s">
        <v>78</v>
      </c>
      <c r="Q780" s="1" t="s">
        <v>78</v>
      </c>
      <c r="R780" s="1" t="s">
        <v>1898</v>
      </c>
      <c r="S780" s="1" t="s">
        <v>1898</v>
      </c>
      <c r="T780" s="34" t="s">
        <v>72</v>
      </c>
      <c r="U780" s="1" t="s">
        <v>3615</v>
      </c>
      <c r="V780" s="1" t="s">
        <v>1900</v>
      </c>
      <c r="W780" s="1" t="s">
        <v>813</v>
      </c>
      <c r="X780" s="1" t="s">
        <v>813</v>
      </c>
      <c r="Y780" s="1" t="s">
        <v>814</v>
      </c>
      <c r="Z780" s="1" t="s">
        <v>84</v>
      </c>
      <c r="AA780" s="1" t="s">
        <v>72</v>
      </c>
      <c r="AB780" s="1" t="s">
        <v>140</v>
      </c>
      <c r="AC780" s="1" t="s">
        <v>181</v>
      </c>
      <c r="AD780" s="1" t="s">
        <v>87</v>
      </c>
      <c r="AE780" s="1">
        <v>34</v>
      </c>
      <c r="AF780" s="1" t="s">
        <v>88</v>
      </c>
      <c r="AG780" s="1">
        <v>5.0999999999999996</v>
      </c>
      <c r="AH780" s="1" t="s">
        <v>2344</v>
      </c>
      <c r="AI780" s="1" t="s">
        <v>90</v>
      </c>
      <c r="AJ780" s="1" t="s">
        <v>91</v>
      </c>
      <c r="AK780" s="1" t="s">
        <v>92</v>
      </c>
      <c r="AL780" s="1" t="s">
        <v>72</v>
      </c>
      <c r="AM780" s="1" t="s">
        <v>229</v>
      </c>
      <c r="AN780" s="1">
        <v>2</v>
      </c>
      <c r="AO780" s="25" t="s">
        <v>933</v>
      </c>
      <c r="AP780" s="1" t="s">
        <v>72</v>
      </c>
      <c r="AQ780" s="1" t="s">
        <v>72</v>
      </c>
      <c r="AR780" s="1" t="s">
        <v>72</v>
      </c>
      <c r="AS780" s="1" t="s">
        <v>72</v>
      </c>
      <c r="AT780" s="1" t="s">
        <v>72</v>
      </c>
      <c r="AU780" s="3">
        <v>45005</v>
      </c>
      <c r="AV780" s="4">
        <v>0.61319444444444449</v>
      </c>
      <c r="AW780" s="4">
        <v>0.72916666666666663</v>
      </c>
      <c r="AX780" s="49">
        <f t="shared" si="96"/>
        <v>0.11597222222222214</v>
      </c>
      <c r="AY780" s="49">
        <f t="shared" si="97"/>
        <v>0.13124999999999998</v>
      </c>
      <c r="AZ780" s="49">
        <f t="shared" si="98"/>
        <v>0.1777777777777777</v>
      </c>
      <c r="BA780" s="1" t="s">
        <v>3908</v>
      </c>
      <c r="BB780" s="1" t="s">
        <v>3908</v>
      </c>
      <c r="BC780" s="1" t="s">
        <v>1675</v>
      </c>
      <c r="BD780" s="1">
        <v>15</v>
      </c>
      <c r="BE780" s="1" t="s">
        <v>3370</v>
      </c>
      <c r="BF780" s="1" t="s">
        <v>75</v>
      </c>
      <c r="BG780" s="1" t="s">
        <v>75</v>
      </c>
      <c r="BH780" s="1" t="s">
        <v>88</v>
      </c>
      <c r="BI780" s="1" t="s">
        <v>96</v>
      </c>
      <c r="BJ780" s="1" t="s">
        <v>72</v>
      </c>
      <c r="BK780" s="1" t="s">
        <v>3429</v>
      </c>
      <c r="BL780" s="1" t="s">
        <v>3649</v>
      </c>
      <c r="BM780" s="1">
        <v>27</v>
      </c>
      <c r="BN780" s="1" t="s">
        <v>75</v>
      </c>
      <c r="BO780" s="1" t="s">
        <v>75</v>
      </c>
      <c r="BP780" s="1" t="s">
        <v>75</v>
      </c>
      <c r="BQ780" s="21" t="s">
        <v>99</v>
      </c>
      <c r="BR780" s="21" t="s">
        <v>100</v>
      </c>
    </row>
    <row r="781" spans="1:70" ht="20.45" customHeight="1">
      <c r="A781" s="1">
        <v>230078</v>
      </c>
      <c r="B781" s="1">
        <v>230078</v>
      </c>
      <c r="C781" s="1" t="s">
        <v>71</v>
      </c>
      <c r="D781" s="3">
        <v>45005</v>
      </c>
      <c r="E781" s="4">
        <v>0.51041666666666663</v>
      </c>
      <c r="F781" s="5">
        <v>44986</v>
      </c>
      <c r="G781" s="3">
        <v>45005</v>
      </c>
      <c r="H781" s="4">
        <v>0.85625000000000007</v>
      </c>
      <c r="I781" s="48">
        <f t="shared" si="95"/>
        <v>0.34583333333333344</v>
      </c>
      <c r="J781" s="1">
        <v>10</v>
      </c>
      <c r="K781" s="1" t="s">
        <v>1896</v>
      </c>
      <c r="L781" s="1" t="s">
        <v>3909</v>
      </c>
      <c r="M781" s="1" t="s">
        <v>75</v>
      </c>
      <c r="N781" s="1" t="s">
        <v>170</v>
      </c>
      <c r="O781" s="1" t="s">
        <v>473</v>
      </c>
      <c r="P781" s="1" t="s">
        <v>78</v>
      </c>
      <c r="Q781" s="8" t="s">
        <v>172</v>
      </c>
      <c r="R781" s="8" t="s">
        <v>1927</v>
      </c>
      <c r="S781" s="8" t="s">
        <v>1927</v>
      </c>
      <c r="T781" s="1" t="s">
        <v>3910</v>
      </c>
      <c r="U781" s="75" t="s">
        <v>72</v>
      </c>
      <c r="V781" s="1" t="s">
        <v>80</v>
      </c>
      <c r="W781" s="1" t="s">
        <v>778</v>
      </c>
      <c r="X781" s="1" t="s">
        <v>779</v>
      </c>
      <c r="Y781" s="1" t="s">
        <v>780</v>
      </c>
      <c r="Z781" s="1" t="s">
        <v>84</v>
      </c>
      <c r="AA781" s="1" t="s">
        <v>72</v>
      </c>
      <c r="AB781" s="1" t="s">
        <v>140</v>
      </c>
      <c r="AC781" s="1" t="s">
        <v>3911</v>
      </c>
      <c r="AD781" s="1" t="s">
        <v>126</v>
      </c>
      <c r="AE781" s="1">
        <v>62</v>
      </c>
      <c r="AF781" s="1" t="s">
        <v>88</v>
      </c>
      <c r="AG781" s="1">
        <v>4.8</v>
      </c>
      <c r="AH781" s="1" t="s">
        <v>414</v>
      </c>
      <c r="AI781" s="1" t="s">
        <v>90</v>
      </c>
      <c r="AJ781" s="1" t="s">
        <v>91</v>
      </c>
      <c r="AK781" s="1" t="s">
        <v>92</v>
      </c>
      <c r="AL781" s="1" t="s">
        <v>72</v>
      </c>
      <c r="AM781" s="1" t="s">
        <v>229</v>
      </c>
      <c r="AN781" s="1" t="s">
        <v>72</v>
      </c>
      <c r="AO781" s="1" t="s">
        <v>3912</v>
      </c>
      <c r="AP781" s="1" t="s">
        <v>72</v>
      </c>
      <c r="AQ781" s="1" t="s">
        <v>72</v>
      </c>
      <c r="AR781" s="1" t="s">
        <v>72</v>
      </c>
      <c r="AS781" s="1" t="s">
        <v>72</v>
      </c>
      <c r="AT781" s="1" t="s">
        <v>72</v>
      </c>
      <c r="AU781" s="3">
        <v>45005</v>
      </c>
      <c r="AV781" s="4">
        <v>0.875</v>
      </c>
      <c r="AW781" s="4" t="s">
        <v>72</v>
      </c>
      <c r="AX781" s="4" t="s">
        <v>72</v>
      </c>
      <c r="AY781" s="4" t="s">
        <v>72</v>
      </c>
      <c r="AZ781" s="6" t="s">
        <v>72</v>
      </c>
      <c r="BA781" s="1" t="s">
        <v>3913</v>
      </c>
      <c r="BB781" s="1" t="s">
        <v>3913</v>
      </c>
      <c r="BC781" s="1" t="s">
        <v>1675</v>
      </c>
      <c r="BD781" s="1">
        <v>15</v>
      </c>
      <c r="BE781" s="1" t="s">
        <v>95</v>
      </c>
      <c r="BF781" s="1" t="s">
        <v>88</v>
      </c>
      <c r="BG781" s="1" t="s">
        <v>88</v>
      </c>
      <c r="BH781" s="1" t="s">
        <v>88</v>
      </c>
      <c r="BI781" s="1" t="s">
        <v>79</v>
      </c>
      <c r="BJ781" s="1" t="s">
        <v>72</v>
      </c>
      <c r="BK781" s="1" t="s">
        <v>72</v>
      </c>
      <c r="BL781" s="1" t="s">
        <v>3914</v>
      </c>
      <c r="BM781" s="1" t="s">
        <v>72</v>
      </c>
      <c r="BN781" s="1" t="s">
        <v>72</v>
      </c>
      <c r="BO781" s="1" t="s">
        <v>72</v>
      </c>
      <c r="BP781" s="1" t="s">
        <v>72</v>
      </c>
      <c r="BQ781" s="1" t="s">
        <v>160</v>
      </c>
    </row>
    <row r="782" spans="1:70" ht="20.45" customHeight="1">
      <c r="A782" s="1" t="s">
        <v>3915</v>
      </c>
      <c r="B782" s="1">
        <v>230079</v>
      </c>
      <c r="C782" s="1" t="s">
        <v>71</v>
      </c>
      <c r="D782" s="3">
        <v>45006</v>
      </c>
      <c r="E782" s="4">
        <v>0.6875</v>
      </c>
      <c r="F782" s="5">
        <v>44986</v>
      </c>
      <c r="G782" s="3">
        <v>45006</v>
      </c>
      <c r="H782" s="4">
        <v>0.76180555555555562</v>
      </c>
      <c r="I782" s="48">
        <f t="shared" si="95"/>
        <v>7.4305555555555625E-2</v>
      </c>
      <c r="J782" s="1">
        <v>10</v>
      </c>
      <c r="K782" s="1" t="s">
        <v>2302</v>
      </c>
      <c r="L782" s="1" t="s">
        <v>3916</v>
      </c>
      <c r="M782" s="1" t="s">
        <v>75</v>
      </c>
      <c r="N782" s="1" t="s">
        <v>2597</v>
      </c>
      <c r="O782" s="1" t="s">
        <v>77</v>
      </c>
      <c r="P782" s="1" t="s">
        <v>78</v>
      </c>
      <c r="Q782" s="1" t="s">
        <v>78</v>
      </c>
      <c r="R782" s="1" t="s">
        <v>1898</v>
      </c>
      <c r="S782" s="1" t="s">
        <v>1898</v>
      </c>
      <c r="T782" s="34" t="s">
        <v>72</v>
      </c>
      <c r="U782" s="1" t="s">
        <v>3917</v>
      </c>
      <c r="V782" s="1" t="s">
        <v>1900</v>
      </c>
      <c r="W782" s="1" t="s">
        <v>2307</v>
      </c>
      <c r="X782" s="1" t="s">
        <v>2307</v>
      </c>
      <c r="Y782" s="1" t="s">
        <v>2363</v>
      </c>
      <c r="Z782" s="1" t="s">
        <v>84</v>
      </c>
      <c r="AA782" s="1" t="s">
        <v>72</v>
      </c>
      <c r="AB782" s="1" t="s">
        <v>140</v>
      </c>
      <c r="AC782" s="1" t="s">
        <v>140</v>
      </c>
      <c r="AD782" s="1" t="s">
        <v>87</v>
      </c>
      <c r="AE782" s="1">
        <v>35</v>
      </c>
      <c r="AF782" s="1" t="s">
        <v>88</v>
      </c>
      <c r="AG782" s="1">
        <v>4.5999999999999996</v>
      </c>
      <c r="AH782" s="1" t="s">
        <v>414</v>
      </c>
      <c r="AI782" s="1" t="s">
        <v>90</v>
      </c>
      <c r="AJ782" s="1" t="s">
        <v>91</v>
      </c>
      <c r="AK782" s="1" t="s">
        <v>92</v>
      </c>
      <c r="AL782" s="1" t="s">
        <v>72</v>
      </c>
      <c r="AM782" s="1" t="s">
        <v>217</v>
      </c>
      <c r="AN782" s="1">
        <v>2</v>
      </c>
      <c r="AO782" s="25" t="s">
        <v>3175</v>
      </c>
      <c r="AP782" s="1" t="s">
        <v>72</v>
      </c>
      <c r="AQ782" s="1" t="s">
        <v>72</v>
      </c>
      <c r="AR782" s="27" t="s">
        <v>3918</v>
      </c>
      <c r="AS782" s="1" t="s">
        <v>72</v>
      </c>
      <c r="AT782" s="1" t="s">
        <v>72</v>
      </c>
      <c r="AU782" s="3">
        <v>45006</v>
      </c>
      <c r="AV782" s="4">
        <v>0.7895833333333333</v>
      </c>
      <c r="AW782" s="4">
        <v>0.8652777777777777</v>
      </c>
      <c r="AX782" s="49">
        <f t="shared" si="96"/>
        <v>7.5694444444444398E-2</v>
      </c>
      <c r="AY782" s="49">
        <f>AW782-H782</f>
        <v>0.10347222222222208</v>
      </c>
      <c r="AZ782" s="49">
        <f>AW782-E782</f>
        <v>0.1777777777777777</v>
      </c>
      <c r="BA782" s="1" t="s">
        <v>3919</v>
      </c>
      <c r="BB782" s="1" t="s">
        <v>3919</v>
      </c>
      <c r="BC782" s="1" t="s">
        <v>1675</v>
      </c>
      <c r="BD782" s="1">
        <v>15</v>
      </c>
      <c r="BE782" s="1" t="s">
        <v>3370</v>
      </c>
      <c r="BF782" s="1" t="s">
        <v>75</v>
      </c>
      <c r="BG782" s="1" t="s">
        <v>75</v>
      </c>
      <c r="BH782" s="1" t="s">
        <v>88</v>
      </c>
      <c r="BI782" s="1" t="s">
        <v>96</v>
      </c>
      <c r="BJ782" s="1" t="s">
        <v>72</v>
      </c>
      <c r="BK782" s="1" t="s">
        <v>3429</v>
      </c>
      <c r="BL782" s="1" t="s">
        <v>3601</v>
      </c>
      <c r="BM782" s="1">
        <v>36</v>
      </c>
      <c r="BN782" s="1" t="s">
        <v>75</v>
      </c>
      <c r="BO782" s="1" t="s">
        <v>75</v>
      </c>
      <c r="BP782" s="1" t="s">
        <v>75</v>
      </c>
      <c r="BQ782" s="21" t="s">
        <v>99</v>
      </c>
      <c r="BR782" s="21" t="s">
        <v>100</v>
      </c>
    </row>
    <row r="783" spans="1:70" ht="20.45" customHeight="1">
      <c r="A783" s="1" t="s">
        <v>3920</v>
      </c>
      <c r="B783" s="1">
        <v>230080</v>
      </c>
      <c r="C783" s="1" t="s">
        <v>71</v>
      </c>
      <c r="D783" s="3">
        <v>45006</v>
      </c>
      <c r="E783" s="4">
        <v>0.6875</v>
      </c>
      <c r="F783" s="5">
        <v>44986</v>
      </c>
      <c r="G783" s="3">
        <v>45006</v>
      </c>
      <c r="H783" s="4">
        <v>0.76180555555555562</v>
      </c>
      <c r="I783" s="48">
        <f t="shared" si="95"/>
        <v>7.4305555555555625E-2</v>
      </c>
      <c r="J783" s="1">
        <v>0</v>
      </c>
      <c r="K783" s="1" t="s">
        <v>2302</v>
      </c>
      <c r="L783" s="1" t="s">
        <v>3921</v>
      </c>
      <c r="M783" s="1" t="s">
        <v>75</v>
      </c>
      <c r="N783" s="1" t="s">
        <v>3473</v>
      </c>
      <c r="O783" s="1" t="s">
        <v>77</v>
      </c>
      <c r="P783" s="1" t="s">
        <v>78</v>
      </c>
      <c r="Q783" s="1" t="s">
        <v>78</v>
      </c>
      <c r="R783" s="1" t="s">
        <v>1898</v>
      </c>
      <c r="S783" s="1" t="s">
        <v>1898</v>
      </c>
      <c r="T783" s="34" t="s">
        <v>72</v>
      </c>
      <c r="U783" s="25" t="s">
        <v>3922</v>
      </c>
      <c r="V783" s="1" t="s">
        <v>1900</v>
      </c>
      <c r="W783" s="1" t="s">
        <v>2307</v>
      </c>
      <c r="X783" s="1" t="s">
        <v>2307</v>
      </c>
      <c r="Y783" s="1" t="s">
        <v>3474</v>
      </c>
      <c r="Z783" s="1" t="s">
        <v>152</v>
      </c>
      <c r="AA783" s="1" t="s">
        <v>3923</v>
      </c>
      <c r="AB783" s="1" t="s">
        <v>153</v>
      </c>
      <c r="AC783" s="1" t="s">
        <v>154</v>
      </c>
      <c r="AD783" s="1" t="s">
        <v>126</v>
      </c>
      <c r="AE783" s="1">
        <v>46</v>
      </c>
      <c r="AF783" s="1" t="s">
        <v>88</v>
      </c>
      <c r="AG783" s="1">
        <v>5.0999999999999996</v>
      </c>
      <c r="AH783" s="1" t="s">
        <v>414</v>
      </c>
      <c r="AI783" s="1" t="s">
        <v>105</v>
      </c>
      <c r="AJ783" s="1" t="s">
        <v>91</v>
      </c>
      <c r="AK783" s="1" t="s">
        <v>92</v>
      </c>
      <c r="AL783" s="1" t="s">
        <v>72</v>
      </c>
      <c r="AM783" s="1" t="s">
        <v>72</v>
      </c>
      <c r="AN783" s="1" t="s">
        <v>72</v>
      </c>
      <c r="AO783" s="1" t="s">
        <v>72</v>
      </c>
      <c r="AP783" s="1" t="s">
        <v>72</v>
      </c>
      <c r="AQ783" s="1" t="s">
        <v>72</v>
      </c>
      <c r="AR783" s="50" t="s">
        <v>3878</v>
      </c>
      <c r="AS783" s="1" t="s">
        <v>72</v>
      </c>
      <c r="AT783" s="1" t="s">
        <v>72</v>
      </c>
      <c r="AU783" s="3">
        <v>45006</v>
      </c>
      <c r="AV783" s="4">
        <v>0.7895833333333333</v>
      </c>
      <c r="AW783" s="4">
        <v>0.82708333333333339</v>
      </c>
      <c r="AX783" s="49">
        <f t="shared" si="96"/>
        <v>3.7500000000000089E-2</v>
      </c>
      <c r="AY783" s="49">
        <f>AW783-H783</f>
        <v>6.5277777777777768E-2</v>
      </c>
      <c r="AZ783" s="49">
        <f>AW783-E783</f>
        <v>0.13958333333333339</v>
      </c>
      <c r="BA783" s="1" t="s">
        <v>3924</v>
      </c>
      <c r="BB783" s="1" t="s">
        <v>3924</v>
      </c>
      <c r="BC783" s="1" t="s">
        <v>1794</v>
      </c>
      <c r="BD783" s="1">
        <v>15</v>
      </c>
      <c r="BE783" s="1" t="s">
        <v>2294</v>
      </c>
      <c r="BF783" s="1" t="s">
        <v>88</v>
      </c>
      <c r="BG783" s="1" t="s">
        <v>88</v>
      </c>
      <c r="BH783" s="1" t="s">
        <v>88</v>
      </c>
      <c r="BI783" s="1" t="s">
        <v>96</v>
      </c>
      <c r="BJ783" s="1" t="s">
        <v>72</v>
      </c>
      <c r="BK783" s="1" t="s">
        <v>3925</v>
      </c>
      <c r="BL783" s="1" t="s">
        <v>3926</v>
      </c>
      <c r="BM783" s="1">
        <v>21</v>
      </c>
      <c r="BN783" s="1" t="s">
        <v>75</v>
      </c>
      <c r="BO783" s="1" t="s">
        <v>75</v>
      </c>
      <c r="BP783" s="1" t="s">
        <v>75</v>
      </c>
      <c r="BQ783" s="21" t="s">
        <v>99</v>
      </c>
      <c r="BR783" s="21" t="s">
        <v>100</v>
      </c>
    </row>
    <row r="784" spans="1:70" ht="20.45" customHeight="1">
      <c r="A784" s="1" t="s">
        <v>3927</v>
      </c>
      <c r="B784" s="1">
        <v>230081</v>
      </c>
      <c r="C784" s="1" t="s">
        <v>71</v>
      </c>
      <c r="D784" s="3">
        <v>45008</v>
      </c>
      <c r="E784" s="4">
        <v>0.50347222222222221</v>
      </c>
      <c r="F784" s="5">
        <v>44986</v>
      </c>
      <c r="G784" s="3">
        <v>45008</v>
      </c>
      <c r="H784" s="4">
        <v>0.83263888888888893</v>
      </c>
      <c r="I784" s="48">
        <f t="shared" si="95"/>
        <v>0.32916666666666672</v>
      </c>
      <c r="J784" s="1">
        <v>10</v>
      </c>
      <c r="K784" s="1" t="s">
        <v>1896</v>
      </c>
      <c r="L784" s="1" t="s">
        <v>3928</v>
      </c>
      <c r="M784" s="1" t="s">
        <v>75</v>
      </c>
      <c r="N784" s="1" t="s">
        <v>3624</v>
      </c>
      <c r="O784" s="1" t="s">
        <v>77</v>
      </c>
      <c r="P784" s="1" t="s">
        <v>78</v>
      </c>
      <c r="Q784" s="1" t="s">
        <v>78</v>
      </c>
      <c r="R784" s="1" t="s">
        <v>1898</v>
      </c>
      <c r="S784" s="1" t="s">
        <v>1898</v>
      </c>
      <c r="T784" s="34" t="s">
        <v>72</v>
      </c>
      <c r="U784" s="1" t="s">
        <v>3929</v>
      </c>
      <c r="V784" s="1" t="s">
        <v>80</v>
      </c>
      <c r="W784" s="1" t="s">
        <v>778</v>
      </c>
      <c r="X784" s="1" t="s">
        <v>779</v>
      </c>
      <c r="Y784" s="1" t="s">
        <v>780</v>
      </c>
      <c r="Z784" s="1" t="s">
        <v>152</v>
      </c>
      <c r="AA784" s="1" t="s">
        <v>72</v>
      </c>
      <c r="AB784" s="1" t="s">
        <v>153</v>
      </c>
      <c r="AC784" s="1" t="s">
        <v>154</v>
      </c>
      <c r="AD784" s="1" t="s">
        <v>126</v>
      </c>
      <c r="AE784" s="1">
        <v>82</v>
      </c>
      <c r="AF784" s="1" t="s">
        <v>88</v>
      </c>
      <c r="AG784" s="1">
        <v>4.5</v>
      </c>
      <c r="AH784" s="1" t="s">
        <v>414</v>
      </c>
      <c r="AI784" s="1" t="s">
        <v>90</v>
      </c>
      <c r="AJ784" s="1" t="s">
        <v>91</v>
      </c>
      <c r="AK784" s="1" t="s">
        <v>92</v>
      </c>
      <c r="AL784" s="1" t="s">
        <v>72</v>
      </c>
      <c r="AM784" s="1" t="s">
        <v>229</v>
      </c>
      <c r="AN784" s="1">
        <v>2</v>
      </c>
      <c r="AO784" s="1" t="s">
        <v>3712</v>
      </c>
      <c r="AP784" s="1" t="s">
        <v>72</v>
      </c>
      <c r="AQ784" s="1" t="s">
        <v>72</v>
      </c>
      <c r="AR784" s="1" t="s">
        <v>72</v>
      </c>
      <c r="AS784" s="1" t="s">
        <v>72</v>
      </c>
      <c r="AT784" s="1" t="s">
        <v>72</v>
      </c>
      <c r="AU784" s="3">
        <v>45008</v>
      </c>
      <c r="AV784" s="4">
        <v>0.85</v>
      </c>
      <c r="AW784" s="4">
        <v>0.92847222222222225</v>
      </c>
      <c r="AX784" s="49">
        <f t="shared" si="96"/>
        <v>7.8472222222222276E-2</v>
      </c>
      <c r="AY784" s="49">
        <f>AW784-H784</f>
        <v>9.5833333333333326E-2</v>
      </c>
      <c r="AZ784" s="49">
        <f>AW784-E784</f>
        <v>0.42500000000000004</v>
      </c>
      <c r="BA784" s="1" t="s">
        <v>3930</v>
      </c>
      <c r="BB784" s="1" t="s">
        <v>3931</v>
      </c>
      <c r="BC784" s="1" t="s">
        <v>1794</v>
      </c>
      <c r="BD784" s="1">
        <v>15</v>
      </c>
      <c r="BE784" s="1" t="s">
        <v>2294</v>
      </c>
      <c r="BF784" s="1" t="s">
        <v>75</v>
      </c>
      <c r="BG784" s="1" t="s">
        <v>75</v>
      </c>
      <c r="BH784" s="1" t="s">
        <v>88</v>
      </c>
      <c r="BI784" s="1" t="s">
        <v>96</v>
      </c>
      <c r="BJ784" s="1" t="s">
        <v>72</v>
      </c>
      <c r="BK784" s="1" t="s">
        <v>3932</v>
      </c>
      <c r="BL784" s="1" t="s">
        <v>3933</v>
      </c>
      <c r="BM784" s="1">
        <v>64</v>
      </c>
      <c r="BN784" s="1" t="s">
        <v>75</v>
      </c>
      <c r="BO784" s="1" t="s">
        <v>75</v>
      </c>
      <c r="BP784" s="1" t="s">
        <v>75</v>
      </c>
      <c r="BQ784" s="21" t="s">
        <v>99</v>
      </c>
      <c r="BR784" s="21" t="s">
        <v>100</v>
      </c>
    </row>
    <row r="785" spans="1:70" ht="20.45" customHeight="1">
      <c r="A785" s="1" t="s">
        <v>3934</v>
      </c>
      <c r="B785" s="1">
        <v>230082</v>
      </c>
      <c r="C785" s="1" t="s">
        <v>71</v>
      </c>
      <c r="D785" s="3">
        <v>45012</v>
      </c>
      <c r="E785" s="4">
        <v>0.61319444444444449</v>
      </c>
      <c r="F785" s="5">
        <v>44986</v>
      </c>
      <c r="G785" s="3">
        <v>45012</v>
      </c>
      <c r="H785" s="4">
        <v>0.67013888888888884</v>
      </c>
      <c r="I785" s="48">
        <f t="shared" si="95"/>
        <v>5.6944444444444353E-2</v>
      </c>
      <c r="J785" s="1">
        <v>1</v>
      </c>
      <c r="K785" s="1" t="s">
        <v>1896</v>
      </c>
      <c r="L785" s="1" t="s">
        <v>3935</v>
      </c>
      <c r="M785" s="1" t="s">
        <v>75</v>
      </c>
      <c r="N785" s="1" t="s">
        <v>3936</v>
      </c>
      <c r="O785" s="1" t="s">
        <v>77</v>
      </c>
      <c r="P785" s="1" t="s">
        <v>78</v>
      </c>
      <c r="Q785" s="1" t="s">
        <v>78</v>
      </c>
      <c r="R785" s="1" t="s">
        <v>1898</v>
      </c>
      <c r="S785" s="1" t="s">
        <v>1898</v>
      </c>
      <c r="T785" s="34" t="s">
        <v>72</v>
      </c>
      <c r="U785" s="1" t="s">
        <v>3937</v>
      </c>
      <c r="V785" s="1" t="s">
        <v>1900</v>
      </c>
      <c r="W785" s="1" t="s">
        <v>813</v>
      </c>
      <c r="X785" s="1" t="s">
        <v>813</v>
      </c>
      <c r="Y785" s="1" t="s">
        <v>814</v>
      </c>
      <c r="Z785" s="1" t="s">
        <v>84</v>
      </c>
      <c r="AA785" s="1" t="s">
        <v>72</v>
      </c>
      <c r="AB785" s="1" t="s">
        <v>3938</v>
      </c>
      <c r="AC785" s="1" t="s">
        <v>3939</v>
      </c>
      <c r="AD785" s="1" t="s">
        <v>87</v>
      </c>
      <c r="AE785" s="1">
        <v>46</v>
      </c>
      <c r="AF785" s="1" t="s">
        <v>88</v>
      </c>
      <c r="AG785" s="1">
        <v>4.8</v>
      </c>
      <c r="AH785" s="1" t="s">
        <v>2344</v>
      </c>
      <c r="AI785" s="1" t="s">
        <v>105</v>
      </c>
      <c r="AJ785" s="1" t="s">
        <v>970</v>
      </c>
      <c r="AK785" s="1" t="s">
        <v>175</v>
      </c>
      <c r="AL785" s="1" t="s">
        <v>72</v>
      </c>
      <c r="AM785" s="1" t="s">
        <v>217</v>
      </c>
      <c r="AN785" s="1">
        <v>2</v>
      </c>
      <c r="AO785" s="1" t="s">
        <v>3940</v>
      </c>
      <c r="AP785" s="1" t="s">
        <v>72</v>
      </c>
      <c r="AQ785" s="1" t="s">
        <v>72</v>
      </c>
      <c r="AR785" s="1" t="s">
        <v>72</v>
      </c>
      <c r="AS785" s="1" t="s">
        <v>72</v>
      </c>
      <c r="AT785" s="1" t="s">
        <v>72</v>
      </c>
      <c r="AU785" s="3">
        <v>45012</v>
      </c>
      <c r="AV785" s="4">
        <v>0.68611111111111101</v>
      </c>
      <c r="AW785" s="4">
        <v>0.76111111111111107</v>
      </c>
      <c r="AX785" s="49">
        <f t="shared" si="96"/>
        <v>7.5000000000000067E-2</v>
      </c>
      <c r="AY785" s="49">
        <f>AW785-H785</f>
        <v>9.0972222222222232E-2</v>
      </c>
      <c r="AZ785" s="49">
        <f>AW785-E785</f>
        <v>0.14791666666666659</v>
      </c>
      <c r="BA785" s="1" t="s">
        <v>3941</v>
      </c>
      <c r="BB785" s="1" t="s">
        <v>3942</v>
      </c>
      <c r="BC785" s="1" t="s">
        <v>1794</v>
      </c>
      <c r="BD785" s="1">
        <v>15</v>
      </c>
      <c r="BE785" s="1" t="s">
        <v>95</v>
      </c>
      <c r="BF785" s="1" t="s">
        <v>75</v>
      </c>
      <c r="BG785" s="1" t="s">
        <v>75</v>
      </c>
      <c r="BH785" s="1" t="s">
        <v>88</v>
      </c>
      <c r="BI785" s="1" t="s">
        <v>96</v>
      </c>
      <c r="BJ785" s="1" t="s">
        <v>72</v>
      </c>
      <c r="BK785" s="1" t="s">
        <v>3943</v>
      </c>
      <c r="BL785" s="1" t="s">
        <v>3944</v>
      </c>
      <c r="BM785" s="1">
        <v>66</v>
      </c>
      <c r="BN785" s="1" t="s">
        <v>75</v>
      </c>
      <c r="BO785" s="1" t="s">
        <v>75</v>
      </c>
      <c r="BP785" s="1" t="s">
        <v>75</v>
      </c>
      <c r="BQ785" s="21" t="s">
        <v>99</v>
      </c>
      <c r="BR785" s="21" t="s">
        <v>100</v>
      </c>
    </row>
    <row r="786" spans="1:70" ht="20.45" customHeight="1">
      <c r="A786" s="1" t="s">
        <v>3945</v>
      </c>
      <c r="B786" s="1">
        <v>230083</v>
      </c>
      <c r="C786" s="1" t="s">
        <v>71</v>
      </c>
      <c r="D786" s="3">
        <v>45012</v>
      </c>
      <c r="E786" s="4">
        <v>0.97986111111111107</v>
      </c>
      <c r="F786" s="5">
        <v>44986</v>
      </c>
      <c r="G786" s="3">
        <v>45013</v>
      </c>
      <c r="H786" s="24">
        <v>1.0291666666666666</v>
      </c>
      <c r="I786" s="48">
        <f t="shared" si="95"/>
        <v>4.9305555555555491E-2</v>
      </c>
      <c r="J786" s="1">
        <v>4</v>
      </c>
      <c r="K786" s="1" t="s">
        <v>1896</v>
      </c>
      <c r="L786" s="1" t="s">
        <v>3946</v>
      </c>
      <c r="M786" s="1" t="s">
        <v>75</v>
      </c>
      <c r="N786" s="1" t="s">
        <v>3947</v>
      </c>
      <c r="O786" s="1" t="s">
        <v>77</v>
      </c>
      <c r="P786" s="1" t="s">
        <v>78</v>
      </c>
      <c r="Q786" s="1" t="s">
        <v>78</v>
      </c>
      <c r="R786" s="1" t="s">
        <v>1898</v>
      </c>
      <c r="S786" s="1" t="s">
        <v>1898</v>
      </c>
      <c r="T786" s="34" t="s">
        <v>72</v>
      </c>
      <c r="U786" s="25" t="s">
        <v>3917</v>
      </c>
      <c r="V786" s="1" t="s">
        <v>1900</v>
      </c>
      <c r="W786" s="1" t="s">
        <v>83</v>
      </c>
      <c r="X786" s="1" t="s">
        <v>123</v>
      </c>
      <c r="Y786" s="1" t="s">
        <v>83</v>
      </c>
      <c r="Z786" s="1" t="s">
        <v>84</v>
      </c>
      <c r="AA786" s="1" t="s">
        <v>72</v>
      </c>
      <c r="AB786" s="1" t="s">
        <v>323</v>
      </c>
      <c r="AC786" s="1" t="s">
        <v>576</v>
      </c>
      <c r="AD786" s="1" t="s">
        <v>126</v>
      </c>
      <c r="AE786" s="1">
        <v>30</v>
      </c>
      <c r="AF786" s="1" t="s">
        <v>88</v>
      </c>
      <c r="AG786" s="1">
        <v>4.9000000000000004</v>
      </c>
      <c r="AH786" s="1" t="s">
        <v>299</v>
      </c>
      <c r="AI786" s="1" t="s">
        <v>90</v>
      </c>
      <c r="AJ786" s="1" t="s">
        <v>91</v>
      </c>
      <c r="AK786" s="1" t="s">
        <v>92</v>
      </c>
      <c r="AL786" s="1" t="s">
        <v>72</v>
      </c>
      <c r="AM786" s="1" t="s">
        <v>72</v>
      </c>
      <c r="AN786" s="1" t="s">
        <v>72</v>
      </c>
      <c r="AO786" s="1" t="s">
        <v>72</v>
      </c>
      <c r="AP786" s="1" t="s">
        <v>72</v>
      </c>
      <c r="AQ786" s="1" t="s">
        <v>72</v>
      </c>
      <c r="AR786" s="1" t="s">
        <v>72</v>
      </c>
      <c r="AS786" s="1" t="s">
        <v>72</v>
      </c>
      <c r="AT786" s="1" t="s">
        <v>72</v>
      </c>
      <c r="AU786" s="3">
        <v>45013</v>
      </c>
      <c r="AV786" s="4">
        <v>0.35416666666666669</v>
      </c>
      <c r="AW786" s="4">
        <v>0.49027777777777781</v>
      </c>
      <c r="AX786" s="49">
        <f t="shared" si="96"/>
        <v>0.13611111111111113</v>
      </c>
      <c r="AY786" s="49">
        <f>AW786-H786</f>
        <v>-0.53888888888888875</v>
      </c>
      <c r="AZ786" s="49">
        <f>AW786-E786</f>
        <v>-0.48958333333333326</v>
      </c>
      <c r="BA786" s="1" t="s">
        <v>3948</v>
      </c>
      <c r="BB786" s="1" t="s">
        <v>3948</v>
      </c>
      <c r="BC786" s="1" t="s">
        <v>1675</v>
      </c>
      <c r="BD786" s="1">
        <v>15</v>
      </c>
      <c r="BE786" s="1" t="s">
        <v>2694</v>
      </c>
      <c r="BF786" s="1" t="s">
        <v>75</v>
      </c>
      <c r="BG786" s="1" t="s">
        <v>75</v>
      </c>
      <c r="BH786" s="1" t="s">
        <v>88</v>
      </c>
      <c r="BI786" s="1" t="s">
        <v>96</v>
      </c>
      <c r="BJ786" s="1" t="s">
        <v>72</v>
      </c>
      <c r="BK786" s="1" t="s">
        <v>3949</v>
      </c>
      <c r="BL786" s="1" t="s">
        <v>3950</v>
      </c>
      <c r="BM786" s="1">
        <v>28</v>
      </c>
      <c r="BN786" s="1" t="s">
        <v>75</v>
      </c>
      <c r="BO786" s="1" t="s">
        <v>75</v>
      </c>
      <c r="BP786" s="1" t="s">
        <v>75</v>
      </c>
      <c r="BQ786" s="21" t="s">
        <v>99</v>
      </c>
      <c r="BR786" s="21" t="s">
        <v>100</v>
      </c>
    </row>
    <row r="787" spans="1:70" ht="20.45" customHeight="1">
      <c r="A787" s="1">
        <v>230084</v>
      </c>
      <c r="B787" s="1">
        <v>230084</v>
      </c>
      <c r="C787" s="1" t="s">
        <v>71</v>
      </c>
      <c r="D787" s="3">
        <v>45013</v>
      </c>
      <c r="E787" s="4">
        <v>0.47499999999999998</v>
      </c>
      <c r="F787" s="5">
        <v>44986</v>
      </c>
      <c r="G787" s="3">
        <v>45013</v>
      </c>
      <c r="H787" s="4">
        <v>0.54305555555555551</v>
      </c>
      <c r="I787" s="48">
        <f t="shared" si="95"/>
        <v>6.8055555555555536E-2</v>
      </c>
      <c r="J787" s="1">
        <v>1</v>
      </c>
      <c r="K787" s="1" t="s">
        <v>1896</v>
      </c>
      <c r="L787" s="1" t="s">
        <v>3951</v>
      </c>
      <c r="M787" s="1" t="s">
        <v>75</v>
      </c>
      <c r="N787" s="1" t="s">
        <v>170</v>
      </c>
      <c r="O787" s="1" t="s">
        <v>473</v>
      </c>
      <c r="P787" s="1" t="s">
        <v>172</v>
      </c>
      <c r="Q787" s="1" t="s">
        <v>78</v>
      </c>
      <c r="R787" s="8" t="s">
        <v>1927</v>
      </c>
      <c r="S787" s="8" t="s">
        <v>1927</v>
      </c>
      <c r="T787" s="1" t="s">
        <v>3952</v>
      </c>
      <c r="U787" s="75" t="s">
        <v>72</v>
      </c>
      <c r="V787" s="1" t="s">
        <v>1900</v>
      </c>
      <c r="W787" s="1" t="s">
        <v>813</v>
      </c>
      <c r="X787" s="1" t="s">
        <v>813</v>
      </c>
      <c r="Y787" s="1" t="s">
        <v>814</v>
      </c>
      <c r="Z787" s="1" t="s">
        <v>152</v>
      </c>
      <c r="AA787" s="1" t="s">
        <v>1370</v>
      </c>
      <c r="AB787" s="1" t="s">
        <v>153</v>
      </c>
      <c r="AC787" s="1" t="s">
        <v>164</v>
      </c>
      <c r="AD787" s="1" t="s">
        <v>126</v>
      </c>
      <c r="AE787" s="1">
        <v>45</v>
      </c>
      <c r="AF787" s="1" t="s">
        <v>88</v>
      </c>
      <c r="AG787" s="1">
        <v>4.5</v>
      </c>
      <c r="AH787" s="1" t="s">
        <v>954</v>
      </c>
      <c r="AI787" s="1" t="s">
        <v>90</v>
      </c>
      <c r="AJ787" s="1" t="s">
        <v>91</v>
      </c>
      <c r="AK787" s="1" t="s">
        <v>216</v>
      </c>
      <c r="AL787" s="1" t="s">
        <v>72</v>
      </c>
      <c r="AM787" s="1" t="s">
        <v>244</v>
      </c>
      <c r="AN787" s="1">
        <v>2</v>
      </c>
      <c r="AO787" s="25" t="s">
        <v>3953</v>
      </c>
      <c r="AP787" s="1" t="s">
        <v>72</v>
      </c>
      <c r="AQ787" s="1" t="s">
        <v>1411</v>
      </c>
      <c r="AR787" s="1" t="s">
        <v>72</v>
      </c>
      <c r="AS787" s="1" t="s">
        <v>72</v>
      </c>
      <c r="AT787" s="1" t="s">
        <v>72</v>
      </c>
      <c r="AU787" s="3">
        <v>45013</v>
      </c>
      <c r="AV787" s="4">
        <v>0.625</v>
      </c>
      <c r="AW787" s="4" t="s">
        <v>72</v>
      </c>
      <c r="AX787" s="4" t="s">
        <v>72</v>
      </c>
      <c r="AY787" s="4" t="s">
        <v>72</v>
      </c>
      <c r="AZ787" s="6" t="s">
        <v>72</v>
      </c>
      <c r="BA787" s="1" t="s">
        <v>3954</v>
      </c>
      <c r="BB787" s="1" t="s">
        <v>3955</v>
      </c>
      <c r="BC787" s="1" t="s">
        <v>72</v>
      </c>
      <c r="BD787" s="1">
        <v>15</v>
      </c>
      <c r="BE787" s="1" t="s">
        <v>72</v>
      </c>
      <c r="BF787" s="1" t="s">
        <v>72</v>
      </c>
      <c r="BG787" s="1" t="s">
        <v>72</v>
      </c>
      <c r="BH787" s="1" t="s">
        <v>88</v>
      </c>
      <c r="BI787" s="1" t="s">
        <v>79</v>
      </c>
      <c r="BJ787" s="1" t="s">
        <v>3956</v>
      </c>
      <c r="BK787" s="1" t="s">
        <v>72</v>
      </c>
      <c r="BL787" s="1" t="s">
        <v>3957</v>
      </c>
      <c r="BM787" s="1" t="s">
        <v>72</v>
      </c>
      <c r="BN787" s="1" t="s">
        <v>72</v>
      </c>
      <c r="BO787" s="1" t="s">
        <v>72</v>
      </c>
      <c r="BP787" s="1" t="s">
        <v>72</v>
      </c>
      <c r="BQ787" s="1" t="s">
        <v>160</v>
      </c>
    </row>
    <row r="788" spans="1:70" ht="20.45" customHeight="1">
      <c r="A788" s="1" t="s">
        <v>3958</v>
      </c>
      <c r="B788" s="1">
        <v>230085</v>
      </c>
      <c r="C788" s="1" t="s">
        <v>71</v>
      </c>
      <c r="D788" s="3">
        <v>45013</v>
      </c>
      <c r="E788" s="4">
        <v>0.63888888888888895</v>
      </c>
      <c r="F788" s="5">
        <v>44986</v>
      </c>
      <c r="G788" s="3">
        <v>45013</v>
      </c>
      <c r="H788" s="4">
        <v>0.71180555555555547</v>
      </c>
      <c r="I788" s="48">
        <f t="shared" si="95"/>
        <v>7.2916666666666519E-2</v>
      </c>
      <c r="J788" s="1">
        <v>0</v>
      </c>
      <c r="K788" s="1" t="s">
        <v>2302</v>
      </c>
      <c r="L788" s="1" t="s">
        <v>3959</v>
      </c>
      <c r="M788" s="1" t="s">
        <v>75</v>
      </c>
      <c r="N788" s="1" t="s">
        <v>3473</v>
      </c>
      <c r="O788" s="1" t="s">
        <v>77</v>
      </c>
      <c r="P788" s="1" t="s">
        <v>78</v>
      </c>
      <c r="Q788" s="1" t="s">
        <v>78</v>
      </c>
      <c r="R788" s="1" t="s">
        <v>1898</v>
      </c>
      <c r="S788" s="1" t="s">
        <v>1898</v>
      </c>
      <c r="T788" s="34" t="s">
        <v>72</v>
      </c>
      <c r="U788" s="25" t="s">
        <v>3960</v>
      </c>
      <c r="V788" s="1" t="s">
        <v>1900</v>
      </c>
      <c r="W788" s="1" t="s">
        <v>2307</v>
      </c>
      <c r="X788" s="1" t="s">
        <v>2307</v>
      </c>
      <c r="Y788" s="1" t="s">
        <v>3474</v>
      </c>
      <c r="Z788" s="1" t="s">
        <v>152</v>
      </c>
      <c r="AA788" s="1" t="s">
        <v>1370</v>
      </c>
      <c r="AB788" s="1" t="s">
        <v>153</v>
      </c>
      <c r="AC788" s="1" t="s">
        <v>154</v>
      </c>
      <c r="AD788" s="1" t="s">
        <v>126</v>
      </c>
      <c r="AE788" s="1">
        <v>54</v>
      </c>
      <c r="AF788" s="1" t="s">
        <v>88</v>
      </c>
      <c r="AG788" s="1">
        <v>3.5</v>
      </c>
      <c r="AH788" s="1" t="s">
        <v>299</v>
      </c>
      <c r="AI788" s="1" t="s">
        <v>105</v>
      </c>
      <c r="AJ788" s="1" t="s">
        <v>91</v>
      </c>
      <c r="AK788" s="1" t="s">
        <v>92</v>
      </c>
      <c r="AL788" s="1" t="s">
        <v>72</v>
      </c>
      <c r="AM788" s="1" t="s">
        <v>72</v>
      </c>
      <c r="AN788" s="1" t="s">
        <v>72</v>
      </c>
      <c r="AO788" s="1" t="s">
        <v>72</v>
      </c>
      <c r="AP788" s="1" t="s">
        <v>72</v>
      </c>
      <c r="AQ788" s="1" t="s">
        <v>72</v>
      </c>
      <c r="AR788" s="50" t="s">
        <v>3878</v>
      </c>
      <c r="AS788" s="1" t="s">
        <v>72</v>
      </c>
      <c r="AT788" s="1" t="s">
        <v>72</v>
      </c>
      <c r="AU788" s="3">
        <v>45013</v>
      </c>
      <c r="AV788" s="4">
        <v>0.75486111111111109</v>
      </c>
      <c r="AW788" s="4">
        <v>0.81180555555555556</v>
      </c>
      <c r="AX788" s="49">
        <f t="shared" si="96"/>
        <v>5.6944444444444464E-2</v>
      </c>
      <c r="AY788" s="49">
        <f t="shared" ref="AY788:AY807" si="99">AW788-H788</f>
        <v>0.10000000000000009</v>
      </c>
      <c r="AZ788" s="49">
        <f t="shared" ref="AZ788:AZ807" si="100">AW788-E788</f>
        <v>0.17291666666666661</v>
      </c>
      <c r="BA788" s="1" t="s">
        <v>3961</v>
      </c>
      <c r="BB788" s="1" t="s">
        <v>3961</v>
      </c>
      <c r="BC788" s="1" t="s">
        <v>1794</v>
      </c>
      <c r="BD788" s="1">
        <v>15</v>
      </c>
      <c r="BE788" s="1" t="s">
        <v>3370</v>
      </c>
      <c r="BF788" s="1" t="s">
        <v>75</v>
      </c>
      <c r="BG788" s="1" t="s">
        <v>75</v>
      </c>
      <c r="BH788" s="1" t="s">
        <v>88</v>
      </c>
      <c r="BI788" s="1" t="s">
        <v>96</v>
      </c>
      <c r="BJ788" s="1" t="s">
        <v>72</v>
      </c>
      <c r="BK788" s="1" t="s">
        <v>3962</v>
      </c>
      <c r="BL788" s="1" t="s">
        <v>3963</v>
      </c>
      <c r="BM788" s="1">
        <v>28</v>
      </c>
      <c r="BN788" s="1" t="s">
        <v>75</v>
      </c>
      <c r="BO788" s="1" t="s">
        <v>75</v>
      </c>
      <c r="BP788" s="1" t="s">
        <v>75</v>
      </c>
      <c r="BQ788" s="21" t="s">
        <v>99</v>
      </c>
      <c r="BR788" s="21" t="s">
        <v>100</v>
      </c>
    </row>
    <row r="789" spans="1:70" ht="20.45" customHeight="1">
      <c r="A789" s="1" t="s">
        <v>3964</v>
      </c>
      <c r="B789" s="1">
        <v>230086</v>
      </c>
      <c r="C789" s="1" t="s">
        <v>71</v>
      </c>
      <c r="D789" s="3">
        <v>45014</v>
      </c>
      <c r="E789" s="4">
        <v>0.52430555555555558</v>
      </c>
      <c r="F789" s="5">
        <v>44986</v>
      </c>
      <c r="G789" s="3">
        <v>45014</v>
      </c>
      <c r="H789" s="4">
        <v>0.59861111111111109</v>
      </c>
      <c r="I789" s="48">
        <f t="shared" si="95"/>
        <v>7.4305555555555514E-2</v>
      </c>
      <c r="J789" s="1">
        <v>2</v>
      </c>
      <c r="K789" s="1" t="s">
        <v>1896</v>
      </c>
      <c r="L789" s="1" t="s">
        <v>3965</v>
      </c>
      <c r="M789" s="1" t="s">
        <v>75</v>
      </c>
      <c r="N789" s="1" t="s">
        <v>3473</v>
      </c>
      <c r="O789" s="1" t="s">
        <v>77</v>
      </c>
      <c r="P789" s="1" t="s">
        <v>78</v>
      </c>
      <c r="Q789" s="1" t="s">
        <v>78</v>
      </c>
      <c r="R789" s="1" t="s">
        <v>1898</v>
      </c>
      <c r="S789" s="1" t="s">
        <v>1898</v>
      </c>
      <c r="T789" s="34" t="s">
        <v>72</v>
      </c>
      <c r="U789" s="1" t="s">
        <v>3966</v>
      </c>
      <c r="V789" s="1" t="s">
        <v>1900</v>
      </c>
      <c r="W789" s="1" t="s">
        <v>813</v>
      </c>
      <c r="X789" s="1" t="s">
        <v>813</v>
      </c>
      <c r="Y789" s="1" t="s">
        <v>814</v>
      </c>
      <c r="Z789" s="1" t="s">
        <v>152</v>
      </c>
      <c r="AA789" s="1" t="s">
        <v>72</v>
      </c>
      <c r="AB789" s="1" t="s">
        <v>153</v>
      </c>
      <c r="AC789" s="1" t="s">
        <v>164</v>
      </c>
      <c r="AD789" s="1" t="s">
        <v>126</v>
      </c>
      <c r="AE789" s="1">
        <v>28</v>
      </c>
      <c r="AF789" s="1" t="s">
        <v>88</v>
      </c>
      <c r="AG789" s="1">
        <v>4.8</v>
      </c>
      <c r="AH789" s="1" t="s">
        <v>2344</v>
      </c>
      <c r="AI789" s="1" t="s">
        <v>105</v>
      </c>
      <c r="AJ789" s="1" t="s">
        <v>91</v>
      </c>
      <c r="AK789" s="1" t="s">
        <v>92</v>
      </c>
      <c r="AL789" s="1" t="s">
        <v>72</v>
      </c>
      <c r="AM789" s="1" t="s">
        <v>72</v>
      </c>
      <c r="AN789" s="1" t="s">
        <v>72</v>
      </c>
      <c r="AO789" s="1" t="s">
        <v>72</v>
      </c>
      <c r="AP789" s="1" t="s">
        <v>72</v>
      </c>
      <c r="AQ789" s="1" t="s">
        <v>72</v>
      </c>
      <c r="AR789" s="1" t="s">
        <v>72</v>
      </c>
      <c r="AS789" s="1" t="s">
        <v>72</v>
      </c>
      <c r="AT789" s="1" t="s">
        <v>72</v>
      </c>
      <c r="AU789" s="3">
        <v>45014</v>
      </c>
      <c r="AV789" s="4">
        <v>0.67013888888888884</v>
      </c>
      <c r="AW789" s="4">
        <v>0.71527777777777779</v>
      </c>
      <c r="AX789" s="49">
        <f t="shared" si="96"/>
        <v>4.5138888888888951E-2</v>
      </c>
      <c r="AY789" s="49">
        <f t="shared" si="99"/>
        <v>0.1166666666666667</v>
      </c>
      <c r="AZ789" s="49">
        <f t="shared" si="100"/>
        <v>0.19097222222222221</v>
      </c>
      <c r="BA789" s="1" t="s">
        <v>3967</v>
      </c>
      <c r="BB789" s="1" t="s">
        <v>3967</v>
      </c>
      <c r="BC789" s="1" t="s">
        <v>1794</v>
      </c>
      <c r="BD789" s="1">
        <v>15</v>
      </c>
      <c r="BE789" s="1" t="s">
        <v>3446</v>
      </c>
      <c r="BF789" s="1" t="s">
        <v>75</v>
      </c>
      <c r="BG789" s="1" t="s">
        <v>75</v>
      </c>
      <c r="BH789" s="1" t="s">
        <v>88</v>
      </c>
      <c r="BI789" s="1" t="s">
        <v>96</v>
      </c>
      <c r="BJ789" s="1" t="s">
        <v>72</v>
      </c>
      <c r="BK789" s="1" t="s">
        <v>3962</v>
      </c>
      <c r="BL789" s="1" t="s">
        <v>3968</v>
      </c>
      <c r="BM789" s="1">
        <v>21</v>
      </c>
      <c r="BN789" s="1" t="s">
        <v>75</v>
      </c>
      <c r="BO789" s="1" t="s">
        <v>75</v>
      </c>
      <c r="BP789" s="1" t="s">
        <v>75</v>
      </c>
      <c r="BQ789" s="21" t="s">
        <v>99</v>
      </c>
      <c r="BR789" s="21" t="s">
        <v>100</v>
      </c>
    </row>
    <row r="790" spans="1:70" ht="20.45" customHeight="1">
      <c r="A790" s="1" t="s">
        <v>3969</v>
      </c>
      <c r="B790" s="1">
        <v>230087</v>
      </c>
      <c r="C790" s="1" t="s">
        <v>71</v>
      </c>
      <c r="D790" s="3">
        <v>45014</v>
      </c>
      <c r="E790" s="4">
        <v>0.4201388888888889</v>
      </c>
      <c r="F790" s="5">
        <v>44986</v>
      </c>
      <c r="G790" s="3">
        <v>45014</v>
      </c>
      <c r="H790" s="4">
        <v>0.6381944444444444</v>
      </c>
      <c r="I790" s="48">
        <f t="shared" si="95"/>
        <v>0.2180555555555555</v>
      </c>
      <c r="J790" s="1">
        <v>5</v>
      </c>
      <c r="K790" s="1" t="s">
        <v>1896</v>
      </c>
      <c r="L790" s="1" t="s">
        <v>3970</v>
      </c>
      <c r="M790" s="1" t="s">
        <v>75</v>
      </c>
      <c r="N790" s="1" t="s">
        <v>208</v>
      </c>
      <c r="O790" s="1" t="s">
        <v>77</v>
      </c>
      <c r="P790" s="1" t="s">
        <v>78</v>
      </c>
      <c r="Q790" s="1" t="s">
        <v>78</v>
      </c>
      <c r="R790" s="1" t="s">
        <v>1898</v>
      </c>
      <c r="S790" s="8" t="s">
        <v>1927</v>
      </c>
      <c r="T790" s="34" t="s">
        <v>72</v>
      </c>
      <c r="U790" s="8" t="s">
        <v>707</v>
      </c>
      <c r="V790" s="1" t="s">
        <v>80</v>
      </c>
      <c r="W790" s="1" t="s">
        <v>1867</v>
      </c>
      <c r="X790" s="1" t="s">
        <v>1868</v>
      </c>
      <c r="Y790" s="1" t="s">
        <v>2143</v>
      </c>
      <c r="Z790" s="1" t="s">
        <v>291</v>
      </c>
      <c r="AA790" s="1" t="s">
        <v>72</v>
      </c>
      <c r="AB790" s="1" t="s">
        <v>292</v>
      </c>
      <c r="AC790" s="1" t="s">
        <v>3420</v>
      </c>
      <c r="AD790" s="1" t="s">
        <v>126</v>
      </c>
      <c r="AE790" s="1">
        <v>45</v>
      </c>
      <c r="AF790" s="1" t="s">
        <v>88</v>
      </c>
      <c r="AG790" s="1">
        <v>5.7</v>
      </c>
      <c r="AH790" s="1" t="s">
        <v>954</v>
      </c>
      <c r="AI790" s="1" t="s">
        <v>90</v>
      </c>
      <c r="AJ790" s="1" t="s">
        <v>91</v>
      </c>
      <c r="AK790" s="1" t="s">
        <v>216</v>
      </c>
      <c r="AL790" s="1" t="s">
        <v>72</v>
      </c>
      <c r="AM790" s="1" t="s">
        <v>72</v>
      </c>
      <c r="AN790" s="1" t="s">
        <v>72</v>
      </c>
      <c r="AO790" s="1" t="s">
        <v>72</v>
      </c>
      <c r="AP790" s="1">
        <v>6</v>
      </c>
      <c r="AQ790" s="1" t="s">
        <v>3971</v>
      </c>
      <c r="AR790" s="1" t="s">
        <v>72</v>
      </c>
      <c r="AS790" s="1" t="s">
        <v>72</v>
      </c>
      <c r="AT790" s="1" t="s">
        <v>72</v>
      </c>
      <c r="AU790" s="3">
        <v>45014</v>
      </c>
      <c r="AV790" s="4">
        <v>0.6694444444444444</v>
      </c>
      <c r="AW790" s="4">
        <v>0.7729166666666667</v>
      </c>
      <c r="AX790" s="49">
        <f t="shared" si="96"/>
        <v>0.1034722222222223</v>
      </c>
      <c r="AY790" s="49">
        <f t="shared" si="99"/>
        <v>0.1347222222222223</v>
      </c>
      <c r="AZ790" s="49">
        <f t="shared" si="100"/>
        <v>0.3527777777777778</v>
      </c>
      <c r="BA790" s="1" t="s">
        <v>3972</v>
      </c>
      <c r="BB790" s="1" t="s">
        <v>3973</v>
      </c>
      <c r="BC790" s="1" t="s">
        <v>1794</v>
      </c>
      <c r="BD790" s="1">
        <v>15</v>
      </c>
      <c r="BE790" s="1" t="s">
        <v>3370</v>
      </c>
      <c r="BF790" s="1" t="s">
        <v>75</v>
      </c>
      <c r="BG790" s="1" t="s">
        <v>75</v>
      </c>
      <c r="BH790" s="1" t="s">
        <v>88</v>
      </c>
      <c r="BI790" s="1" t="s">
        <v>79</v>
      </c>
      <c r="BJ790" s="1" t="s">
        <v>707</v>
      </c>
      <c r="BK790" s="1" t="s">
        <v>3925</v>
      </c>
      <c r="BL790" s="1" t="s">
        <v>3974</v>
      </c>
      <c r="BM790" s="1">
        <v>35</v>
      </c>
      <c r="BN790" s="1" t="s">
        <v>72</v>
      </c>
      <c r="BO790" s="1" t="s">
        <v>72</v>
      </c>
      <c r="BP790" s="1" t="s">
        <v>72</v>
      </c>
      <c r="BQ790" s="1" t="s">
        <v>160</v>
      </c>
      <c r="BR790" s="1" t="s">
        <v>707</v>
      </c>
    </row>
    <row r="791" spans="1:70" ht="20.45" customHeight="1">
      <c r="A791" s="1" t="s">
        <v>3975</v>
      </c>
      <c r="B791" s="1">
        <v>230088</v>
      </c>
      <c r="C791" s="1" t="s">
        <v>71</v>
      </c>
      <c r="D791" s="3">
        <v>45015</v>
      </c>
      <c r="E791" s="4">
        <v>0.61805555555555558</v>
      </c>
      <c r="F791" s="5">
        <v>44986</v>
      </c>
      <c r="G791" s="3">
        <v>45015</v>
      </c>
      <c r="H791" s="4">
        <v>0.7284722222222223</v>
      </c>
      <c r="I791" s="48">
        <f t="shared" si="95"/>
        <v>0.11041666666666672</v>
      </c>
      <c r="J791" s="1">
        <v>70</v>
      </c>
      <c r="K791" s="1" t="s">
        <v>2302</v>
      </c>
      <c r="L791" s="1" t="s">
        <v>3976</v>
      </c>
      <c r="M791" s="1" t="s">
        <v>75</v>
      </c>
      <c r="N791" s="1" t="s">
        <v>208</v>
      </c>
      <c r="O791" s="1" t="s">
        <v>77</v>
      </c>
      <c r="P791" s="1" t="s">
        <v>78</v>
      </c>
      <c r="Q791" s="1" t="s">
        <v>78</v>
      </c>
      <c r="R791" s="1" t="s">
        <v>1898</v>
      </c>
      <c r="S791" s="8" t="s">
        <v>1927</v>
      </c>
      <c r="T791" s="34" t="s">
        <v>72</v>
      </c>
      <c r="U791" s="8" t="s">
        <v>707</v>
      </c>
      <c r="V791" s="1" t="s">
        <v>1900</v>
      </c>
      <c r="W791" s="1" t="s">
        <v>2307</v>
      </c>
      <c r="X791" s="1" t="s">
        <v>2307</v>
      </c>
      <c r="Y791" s="1" t="s">
        <v>2926</v>
      </c>
      <c r="Z791" s="1" t="s">
        <v>291</v>
      </c>
      <c r="AA791" s="1" t="s">
        <v>72</v>
      </c>
      <c r="AB791" s="1" t="s">
        <v>292</v>
      </c>
      <c r="AC791" s="1" t="s">
        <v>3420</v>
      </c>
      <c r="AD791" s="1" t="s">
        <v>126</v>
      </c>
      <c r="AE791" s="1">
        <v>49</v>
      </c>
      <c r="AF791" s="1" t="s">
        <v>88</v>
      </c>
      <c r="AG791" s="1">
        <v>5.0999999999999996</v>
      </c>
      <c r="AH791" s="1" t="s">
        <v>299</v>
      </c>
      <c r="AI791" s="1" t="s">
        <v>90</v>
      </c>
      <c r="AJ791" s="1" t="s">
        <v>91</v>
      </c>
      <c r="AK791" s="1" t="s">
        <v>92</v>
      </c>
      <c r="AL791" s="1" t="s">
        <v>72</v>
      </c>
      <c r="AM791" s="1" t="s">
        <v>72</v>
      </c>
      <c r="AN791" s="1" t="s">
        <v>72</v>
      </c>
      <c r="AO791" s="1" t="s">
        <v>72</v>
      </c>
      <c r="AP791" s="1" t="s">
        <v>72</v>
      </c>
      <c r="AQ791" s="1" t="s">
        <v>72</v>
      </c>
      <c r="AR791" s="1" t="s">
        <v>72</v>
      </c>
      <c r="AS791" s="1" t="s">
        <v>72</v>
      </c>
      <c r="AT791" s="1" t="s">
        <v>72</v>
      </c>
      <c r="AU791" s="3">
        <v>45015</v>
      </c>
      <c r="AV791" s="4">
        <v>0.76458333333333339</v>
      </c>
      <c r="AW791" s="4">
        <v>0.86458333333333337</v>
      </c>
      <c r="AX791" s="49">
        <f t="shared" si="96"/>
        <v>9.9999999999999978E-2</v>
      </c>
      <c r="AY791" s="49">
        <f t="shared" si="99"/>
        <v>0.13611111111111107</v>
      </c>
      <c r="AZ791" s="49">
        <f t="shared" si="100"/>
        <v>0.24652777777777779</v>
      </c>
      <c r="BA791" s="1" t="s">
        <v>3977</v>
      </c>
      <c r="BB791" s="1" t="s">
        <v>3977</v>
      </c>
      <c r="BC791" s="1" t="s">
        <v>1794</v>
      </c>
      <c r="BD791" s="1">
        <v>15</v>
      </c>
      <c r="BE791" s="1" t="s">
        <v>2694</v>
      </c>
      <c r="BF791" s="1" t="s">
        <v>75</v>
      </c>
      <c r="BG791" s="1" t="s">
        <v>75</v>
      </c>
      <c r="BH791" s="1" t="s">
        <v>88</v>
      </c>
      <c r="BI791" s="1" t="s">
        <v>79</v>
      </c>
      <c r="BJ791" s="1" t="s">
        <v>707</v>
      </c>
      <c r="BK791" s="1" t="s">
        <v>785</v>
      </c>
      <c r="BL791" s="1" t="s">
        <v>3978</v>
      </c>
      <c r="BM791" s="1">
        <v>49</v>
      </c>
      <c r="BN791" s="1" t="s">
        <v>72</v>
      </c>
      <c r="BO791" s="1" t="s">
        <v>72</v>
      </c>
      <c r="BP791" s="1" t="s">
        <v>72</v>
      </c>
      <c r="BQ791" s="1" t="s">
        <v>160</v>
      </c>
      <c r="BR791" s="1" t="s">
        <v>707</v>
      </c>
    </row>
    <row r="792" spans="1:70" ht="20.45" customHeight="1">
      <c r="A792" s="1" t="s">
        <v>3979</v>
      </c>
      <c r="B792" s="1">
        <v>230089</v>
      </c>
      <c r="C792" s="1" t="s">
        <v>71</v>
      </c>
      <c r="D792" s="3">
        <v>45015</v>
      </c>
      <c r="E792" s="4">
        <v>0.625</v>
      </c>
      <c r="F792" s="5">
        <v>44986</v>
      </c>
      <c r="G792" s="3">
        <v>45015</v>
      </c>
      <c r="H792" s="4">
        <v>0.7284722222222223</v>
      </c>
      <c r="I792" s="48">
        <f t="shared" si="95"/>
        <v>0.1034722222222223</v>
      </c>
      <c r="J792" s="1">
        <v>15</v>
      </c>
      <c r="K792" s="1" t="s">
        <v>2302</v>
      </c>
      <c r="L792" s="1" t="s">
        <v>3980</v>
      </c>
      <c r="M792" s="1" t="s">
        <v>75</v>
      </c>
      <c r="N792" s="1" t="s">
        <v>2172</v>
      </c>
      <c r="O792" s="1" t="s">
        <v>77</v>
      </c>
      <c r="P792" s="1" t="s">
        <v>78</v>
      </c>
      <c r="Q792" s="1" t="s">
        <v>78</v>
      </c>
      <c r="R792" s="1" t="s">
        <v>1898</v>
      </c>
      <c r="S792" s="1" t="s">
        <v>1898</v>
      </c>
      <c r="T792" s="34" t="s">
        <v>72</v>
      </c>
      <c r="U792" s="25" t="s">
        <v>3981</v>
      </c>
      <c r="V792" s="1" t="s">
        <v>1900</v>
      </c>
      <c r="W792" s="1" t="s">
        <v>2307</v>
      </c>
      <c r="X792" s="1" t="s">
        <v>2307</v>
      </c>
      <c r="Y792" s="1" t="s">
        <v>2363</v>
      </c>
      <c r="Z792" s="1" t="s">
        <v>84</v>
      </c>
      <c r="AA792" s="1" t="s">
        <v>72</v>
      </c>
      <c r="AB792" s="1" t="s">
        <v>3982</v>
      </c>
      <c r="AC792" s="1" t="s">
        <v>3983</v>
      </c>
      <c r="AD792" s="1" t="s">
        <v>87</v>
      </c>
      <c r="AE792" s="1">
        <v>61</v>
      </c>
      <c r="AF792" s="1" t="s">
        <v>88</v>
      </c>
      <c r="AG792" s="1">
        <v>5.0999999999999996</v>
      </c>
      <c r="AH792" s="1" t="s">
        <v>299</v>
      </c>
      <c r="AI792" s="1" t="s">
        <v>90</v>
      </c>
      <c r="AJ792" s="1" t="s">
        <v>91</v>
      </c>
      <c r="AK792" s="1" t="s">
        <v>92</v>
      </c>
      <c r="AL792" s="1" t="s">
        <v>72</v>
      </c>
      <c r="AM792" s="1" t="s">
        <v>217</v>
      </c>
      <c r="AN792" s="1">
        <v>1</v>
      </c>
      <c r="AO792" s="21" t="s">
        <v>1218</v>
      </c>
      <c r="AP792" s="1" t="s">
        <v>72</v>
      </c>
      <c r="AQ792" s="1" t="s">
        <v>72</v>
      </c>
      <c r="AR792" s="1" t="s">
        <v>220</v>
      </c>
      <c r="AS792" s="1" t="s">
        <v>72</v>
      </c>
      <c r="AT792" s="1" t="s">
        <v>72</v>
      </c>
      <c r="AU792" s="3">
        <v>45015</v>
      </c>
      <c r="AV792" s="4">
        <v>0.74305555555555547</v>
      </c>
      <c r="AW792" s="4">
        <v>0.8041666666666667</v>
      </c>
      <c r="AX792" s="49">
        <f t="shared" si="96"/>
        <v>6.1111111111111227E-2</v>
      </c>
      <c r="AY792" s="49">
        <f t="shared" si="99"/>
        <v>7.5694444444444398E-2</v>
      </c>
      <c r="AZ792" s="49">
        <f t="shared" si="100"/>
        <v>0.1791666666666667</v>
      </c>
      <c r="BA792" s="1" t="s">
        <v>3984</v>
      </c>
      <c r="BB792" s="1" t="s">
        <v>3984</v>
      </c>
      <c r="BC792" s="1" t="s">
        <v>1794</v>
      </c>
      <c r="BD792" s="1">
        <v>15</v>
      </c>
      <c r="BE792" s="1" t="s">
        <v>3370</v>
      </c>
      <c r="BF792" s="1" t="s">
        <v>75</v>
      </c>
      <c r="BG792" s="1" t="s">
        <v>3718</v>
      </c>
      <c r="BH792" s="1" t="s">
        <v>88</v>
      </c>
      <c r="BI792" s="1" t="s">
        <v>96</v>
      </c>
      <c r="BJ792" s="1" t="s">
        <v>72</v>
      </c>
      <c r="BK792" s="1" t="s">
        <v>3985</v>
      </c>
      <c r="BL792" s="1" t="s">
        <v>3986</v>
      </c>
      <c r="BM792" s="1">
        <v>18</v>
      </c>
      <c r="BN792" s="1" t="s">
        <v>75</v>
      </c>
      <c r="BO792" s="1" t="s">
        <v>75</v>
      </c>
      <c r="BP792" s="1" t="s">
        <v>75</v>
      </c>
      <c r="BQ792" s="21" t="s">
        <v>99</v>
      </c>
      <c r="BR792" s="21" t="s">
        <v>100</v>
      </c>
    </row>
    <row r="793" spans="1:70" ht="20.45" customHeight="1">
      <c r="A793" s="1" t="s">
        <v>3987</v>
      </c>
      <c r="B793" s="1">
        <v>230090</v>
      </c>
      <c r="C793" s="1" t="s">
        <v>71</v>
      </c>
      <c r="D793" s="3">
        <v>45015</v>
      </c>
      <c r="E793" s="4">
        <v>0.78263888888888888</v>
      </c>
      <c r="F793" s="5">
        <v>44986</v>
      </c>
      <c r="G793" s="3">
        <v>45015</v>
      </c>
      <c r="H793" s="4">
        <v>0.8125</v>
      </c>
      <c r="I793" s="48">
        <f t="shared" si="95"/>
        <v>2.9861111111111116E-2</v>
      </c>
      <c r="J793" s="1">
        <v>1</v>
      </c>
      <c r="K793" s="1" t="s">
        <v>2302</v>
      </c>
      <c r="L793" s="1" t="s">
        <v>3988</v>
      </c>
      <c r="M793" s="1" t="s">
        <v>75</v>
      </c>
      <c r="N793" s="1" t="s">
        <v>2317</v>
      </c>
      <c r="O793" s="1" t="s">
        <v>77</v>
      </c>
      <c r="P793" s="1" t="s">
        <v>78</v>
      </c>
      <c r="Q793" s="1" t="s">
        <v>78</v>
      </c>
      <c r="R793" s="1" t="s">
        <v>1898</v>
      </c>
      <c r="S793" s="8" t="s">
        <v>1927</v>
      </c>
      <c r="T793" s="34" t="s">
        <v>72</v>
      </c>
      <c r="U793" s="8" t="s">
        <v>3989</v>
      </c>
      <c r="V793" s="1" t="s">
        <v>1900</v>
      </c>
      <c r="W793" s="1" t="s">
        <v>2307</v>
      </c>
      <c r="X793" s="1" t="s">
        <v>2307</v>
      </c>
      <c r="Y793" s="1" t="s">
        <v>2308</v>
      </c>
      <c r="Z793" s="1" t="s">
        <v>490</v>
      </c>
      <c r="AA793" s="1" t="s">
        <v>72</v>
      </c>
      <c r="AB793" s="1" t="s">
        <v>491</v>
      </c>
      <c r="AC793" s="1" t="s">
        <v>1147</v>
      </c>
      <c r="AD793" s="1" t="s">
        <v>87</v>
      </c>
      <c r="AE793" s="1">
        <v>41</v>
      </c>
      <c r="AF793" s="1" t="s">
        <v>88</v>
      </c>
      <c r="AG793" s="1">
        <v>4.8</v>
      </c>
      <c r="AH793" s="1" t="s">
        <v>299</v>
      </c>
      <c r="AI793" s="1" t="s">
        <v>90</v>
      </c>
      <c r="AJ793" s="1" t="s">
        <v>91</v>
      </c>
      <c r="AK793" s="1" t="s">
        <v>92</v>
      </c>
      <c r="AL793" s="1" t="s">
        <v>72</v>
      </c>
      <c r="AM793" s="1" t="s">
        <v>254</v>
      </c>
      <c r="AN793" s="1">
        <v>4</v>
      </c>
      <c r="AO793" s="1" t="s">
        <v>3990</v>
      </c>
      <c r="AP793" s="1" t="s">
        <v>72</v>
      </c>
      <c r="AQ793" s="1" t="s">
        <v>72</v>
      </c>
      <c r="AR793" s="28" t="s">
        <v>3587</v>
      </c>
      <c r="AS793" s="1" t="s">
        <v>72</v>
      </c>
      <c r="AT793" s="1" t="s">
        <v>72</v>
      </c>
      <c r="AU793" s="3">
        <v>45015</v>
      </c>
      <c r="AV793" s="4">
        <v>0.84513888888888899</v>
      </c>
      <c r="AW793" s="4">
        <v>0.95138888888888884</v>
      </c>
      <c r="AX793" s="49">
        <f t="shared" si="96"/>
        <v>0.10624999999999984</v>
      </c>
      <c r="AY793" s="49">
        <f t="shared" si="99"/>
        <v>0.13888888888888884</v>
      </c>
      <c r="AZ793" s="49">
        <f t="shared" si="100"/>
        <v>0.16874999999999996</v>
      </c>
      <c r="BA793" s="1" t="s">
        <v>3991</v>
      </c>
      <c r="BB793" s="1" t="s">
        <v>3991</v>
      </c>
      <c r="BC793" s="1" t="s">
        <v>1675</v>
      </c>
      <c r="BD793" s="1">
        <v>15</v>
      </c>
      <c r="BE793" s="1" t="s">
        <v>3370</v>
      </c>
      <c r="BF793" s="1" t="s">
        <v>75</v>
      </c>
      <c r="BG793" s="1" t="s">
        <v>75</v>
      </c>
      <c r="BH793" s="1" t="s">
        <v>88</v>
      </c>
      <c r="BI793" s="1" t="s">
        <v>79</v>
      </c>
      <c r="BJ793" s="1" t="s">
        <v>707</v>
      </c>
      <c r="BK793" s="1" t="s">
        <v>3962</v>
      </c>
      <c r="BL793" s="1" t="s">
        <v>3992</v>
      </c>
      <c r="BM793" s="1">
        <v>63</v>
      </c>
      <c r="BN793" s="1" t="s">
        <v>72</v>
      </c>
      <c r="BO793" s="1" t="s">
        <v>72</v>
      </c>
      <c r="BP793" s="1" t="s">
        <v>72</v>
      </c>
      <c r="BQ793" s="1" t="s">
        <v>160</v>
      </c>
      <c r="BR793" s="1" t="s">
        <v>707</v>
      </c>
    </row>
    <row r="794" spans="1:70" ht="20.45" customHeight="1">
      <c r="A794" s="1" t="s">
        <v>3993</v>
      </c>
      <c r="B794" s="1">
        <v>230091</v>
      </c>
      <c r="C794" s="1" t="s">
        <v>71</v>
      </c>
      <c r="D794" s="3">
        <v>45016</v>
      </c>
      <c r="E794" s="4">
        <v>0.48958333333333331</v>
      </c>
      <c r="F794" s="5">
        <v>44986</v>
      </c>
      <c r="G794" s="3">
        <v>45016</v>
      </c>
      <c r="H794" s="4">
        <v>0.85902777777777783</v>
      </c>
      <c r="I794" s="48">
        <f t="shared" si="95"/>
        <v>0.36944444444444452</v>
      </c>
      <c r="J794" s="1">
        <v>10</v>
      </c>
      <c r="K794" s="1" t="s">
        <v>1896</v>
      </c>
      <c r="L794" s="1" t="s">
        <v>3994</v>
      </c>
      <c r="M794" s="1" t="s">
        <v>75</v>
      </c>
      <c r="N794" s="1" t="s">
        <v>3624</v>
      </c>
      <c r="O794" s="1" t="s">
        <v>77</v>
      </c>
      <c r="P794" s="1" t="s">
        <v>78</v>
      </c>
      <c r="Q794" s="1" t="s">
        <v>78</v>
      </c>
      <c r="R794" s="1" t="s">
        <v>1898</v>
      </c>
      <c r="S794" s="1" t="s">
        <v>1898</v>
      </c>
      <c r="T794" s="34" t="s">
        <v>72</v>
      </c>
      <c r="U794" s="1" t="s">
        <v>3929</v>
      </c>
      <c r="V794" s="1" t="s">
        <v>80</v>
      </c>
      <c r="W794" s="1" t="s">
        <v>778</v>
      </c>
      <c r="X794" s="1" t="s">
        <v>779</v>
      </c>
      <c r="Y794" s="1" t="s">
        <v>780</v>
      </c>
      <c r="Z794" s="1" t="s">
        <v>152</v>
      </c>
      <c r="AA794" s="1" t="s">
        <v>3507</v>
      </c>
      <c r="AB794" s="1" t="s">
        <v>153</v>
      </c>
      <c r="AC794" s="1" t="s">
        <v>154</v>
      </c>
      <c r="AD794" s="1" t="s">
        <v>126</v>
      </c>
      <c r="AE794" s="1">
        <v>46</v>
      </c>
      <c r="AF794" s="1" t="s">
        <v>88</v>
      </c>
      <c r="AG794" s="1">
        <v>5.0999999999999996</v>
      </c>
      <c r="AH794" s="1" t="s">
        <v>299</v>
      </c>
      <c r="AI794" s="1" t="s">
        <v>90</v>
      </c>
      <c r="AJ794" s="1" t="s">
        <v>91</v>
      </c>
      <c r="AK794" s="1" t="s">
        <v>92</v>
      </c>
      <c r="AL794" s="1" t="s">
        <v>72</v>
      </c>
      <c r="AM794" s="1" t="s">
        <v>72</v>
      </c>
      <c r="AN794" s="1" t="s">
        <v>72</v>
      </c>
      <c r="AO794" s="1" t="s">
        <v>72</v>
      </c>
      <c r="AP794" s="1" t="s">
        <v>72</v>
      </c>
      <c r="AQ794" s="1" t="s">
        <v>72</v>
      </c>
      <c r="AR794" s="1" t="s">
        <v>72</v>
      </c>
      <c r="AS794" s="1" t="s">
        <v>72</v>
      </c>
      <c r="AT794" s="1" t="s">
        <v>72</v>
      </c>
      <c r="AU794" s="3">
        <v>45016</v>
      </c>
      <c r="AV794" s="4">
        <v>0.88194444444444453</v>
      </c>
      <c r="AW794" s="4">
        <v>0.94791666666666663</v>
      </c>
      <c r="AX794" s="49">
        <f t="shared" si="96"/>
        <v>6.5972222222222099E-2</v>
      </c>
      <c r="AY794" s="49">
        <f t="shared" si="99"/>
        <v>8.8888888888888795E-2</v>
      </c>
      <c r="AZ794" s="49">
        <f t="shared" si="100"/>
        <v>0.45833333333333331</v>
      </c>
      <c r="BA794" s="1" t="s">
        <v>3995</v>
      </c>
      <c r="BB794" s="1" t="s">
        <v>3996</v>
      </c>
      <c r="BC794" s="1" t="s">
        <v>1794</v>
      </c>
      <c r="BD794" s="25">
        <v>15</v>
      </c>
      <c r="BE794" s="1" t="s">
        <v>2694</v>
      </c>
      <c r="BF794" s="1" t="s">
        <v>75</v>
      </c>
      <c r="BG794" s="25">
        <v>6.45</v>
      </c>
      <c r="BH794" s="1" t="s">
        <v>88</v>
      </c>
      <c r="BI794" s="1" t="s">
        <v>96</v>
      </c>
      <c r="BJ794" s="25" t="s">
        <v>3997</v>
      </c>
      <c r="BK794" s="1" t="s">
        <v>3932</v>
      </c>
      <c r="BL794" s="1" t="s">
        <v>3998</v>
      </c>
      <c r="BM794" s="25">
        <v>64</v>
      </c>
      <c r="BN794" s="1" t="s">
        <v>75</v>
      </c>
      <c r="BO794" s="1" t="s">
        <v>75</v>
      </c>
      <c r="BP794" s="1" t="s">
        <v>75</v>
      </c>
      <c r="BQ794" s="21" t="s">
        <v>99</v>
      </c>
      <c r="BR794" s="21" t="s">
        <v>100</v>
      </c>
    </row>
    <row r="795" spans="1:70" ht="20.45" customHeight="1">
      <c r="A795" s="1" t="s">
        <v>3999</v>
      </c>
      <c r="B795" s="1">
        <v>230092</v>
      </c>
      <c r="C795" s="1" t="s">
        <v>71</v>
      </c>
      <c r="D795" s="3">
        <v>45019</v>
      </c>
      <c r="E795" s="4">
        <v>0.4513888888888889</v>
      </c>
      <c r="F795" s="5">
        <v>45017</v>
      </c>
      <c r="G795" s="3">
        <v>45019</v>
      </c>
      <c r="H795" s="4">
        <v>0.55902777777777779</v>
      </c>
      <c r="I795" s="48">
        <f t="shared" si="95"/>
        <v>0.1076388888888889</v>
      </c>
      <c r="J795" s="1">
        <v>0</v>
      </c>
      <c r="K795" s="1" t="s">
        <v>2302</v>
      </c>
      <c r="L795" s="1" t="s">
        <v>4000</v>
      </c>
      <c r="M795" s="1" t="s">
        <v>75</v>
      </c>
      <c r="N795" s="1" t="s">
        <v>2317</v>
      </c>
      <c r="O795" s="1" t="s">
        <v>77</v>
      </c>
      <c r="P795" s="1" t="s">
        <v>78</v>
      </c>
      <c r="Q795" s="1" t="s">
        <v>78</v>
      </c>
      <c r="R795" s="1" t="s">
        <v>139</v>
      </c>
      <c r="S795" s="1" t="s">
        <v>1898</v>
      </c>
      <c r="T795" s="34" t="s">
        <v>72</v>
      </c>
      <c r="U795" s="25" t="s">
        <v>3867</v>
      </c>
      <c r="V795" s="1" t="s">
        <v>1900</v>
      </c>
      <c r="W795" s="1" t="s">
        <v>2307</v>
      </c>
      <c r="X795" s="1" t="s">
        <v>2307</v>
      </c>
      <c r="Y795" s="1" t="s">
        <v>2308</v>
      </c>
      <c r="Z795" s="1" t="s">
        <v>490</v>
      </c>
      <c r="AA795" s="1" t="s">
        <v>72</v>
      </c>
      <c r="AB795" s="1" t="s">
        <v>491</v>
      </c>
      <c r="AC795" s="1" t="s">
        <v>492</v>
      </c>
      <c r="AD795" s="1" t="s">
        <v>87</v>
      </c>
      <c r="AE795" s="1">
        <v>55</v>
      </c>
      <c r="AF795" s="1" t="s">
        <v>88</v>
      </c>
      <c r="AG795" s="1">
        <v>5.0999999999999996</v>
      </c>
      <c r="AH795" s="1" t="s">
        <v>299</v>
      </c>
      <c r="AI795" s="1" t="s">
        <v>90</v>
      </c>
      <c r="AJ795" s="1" t="s">
        <v>91</v>
      </c>
      <c r="AK795" s="1" t="s">
        <v>92</v>
      </c>
      <c r="AL795" s="1" t="s">
        <v>72</v>
      </c>
      <c r="AM795" s="1" t="s">
        <v>229</v>
      </c>
      <c r="AN795" s="1">
        <v>2</v>
      </c>
      <c r="AO795" s="53" t="s">
        <v>4001</v>
      </c>
      <c r="AP795" s="1" t="s">
        <v>72</v>
      </c>
      <c r="AQ795" s="1" t="s">
        <v>72</v>
      </c>
      <c r="AR795" s="54" t="s">
        <v>4002</v>
      </c>
      <c r="AS795" s="1" t="s">
        <v>72</v>
      </c>
      <c r="AT795" s="1" t="s">
        <v>72</v>
      </c>
      <c r="AU795" s="3">
        <v>45019</v>
      </c>
      <c r="AV795" s="4">
        <v>0.5854166666666667</v>
      </c>
      <c r="AW795" s="4">
        <v>0.66666666666666663</v>
      </c>
      <c r="AX795" s="49">
        <f t="shared" si="96"/>
        <v>8.1249999999999933E-2</v>
      </c>
      <c r="AY795" s="49">
        <f t="shared" si="99"/>
        <v>0.10763888888888884</v>
      </c>
      <c r="AZ795" s="49">
        <f t="shared" si="100"/>
        <v>0.21527777777777773</v>
      </c>
      <c r="BA795" s="1" t="s">
        <v>4003</v>
      </c>
      <c r="BB795" s="1" t="s">
        <v>4003</v>
      </c>
      <c r="BC795" s="1" t="s">
        <v>1794</v>
      </c>
      <c r="BD795" s="25">
        <v>14</v>
      </c>
      <c r="BE795" s="1" t="s">
        <v>3446</v>
      </c>
      <c r="BF795" s="1" t="s">
        <v>75</v>
      </c>
      <c r="BG795" s="25" t="s">
        <v>75</v>
      </c>
      <c r="BH795" s="1" t="s">
        <v>88</v>
      </c>
      <c r="BI795" s="1" t="s">
        <v>96</v>
      </c>
      <c r="BJ795" s="1" t="s">
        <v>72</v>
      </c>
      <c r="BK795" s="1" t="s">
        <v>3962</v>
      </c>
      <c r="BL795" s="1" t="s">
        <v>4004</v>
      </c>
      <c r="BM795" s="25">
        <v>42</v>
      </c>
      <c r="BN795" s="1" t="s">
        <v>75</v>
      </c>
      <c r="BO795" s="1" t="s">
        <v>75</v>
      </c>
      <c r="BP795" s="1" t="s">
        <v>75</v>
      </c>
      <c r="BQ795" s="21" t="s">
        <v>99</v>
      </c>
      <c r="BR795" s="21" t="s">
        <v>100</v>
      </c>
    </row>
    <row r="796" spans="1:70" ht="20.45" customHeight="1">
      <c r="A796" s="1" t="s">
        <v>4005</v>
      </c>
      <c r="B796" s="1">
        <v>230093</v>
      </c>
      <c r="C796" s="1" t="s">
        <v>71</v>
      </c>
      <c r="D796" s="3">
        <v>45019</v>
      </c>
      <c r="E796" s="4">
        <v>0.49861111111111112</v>
      </c>
      <c r="F796" s="5">
        <v>45017</v>
      </c>
      <c r="G796" s="3">
        <v>45019</v>
      </c>
      <c r="H796" s="4">
        <v>0.5805555555555556</v>
      </c>
      <c r="I796" s="48">
        <f t="shared" si="95"/>
        <v>8.1944444444444486E-2</v>
      </c>
      <c r="J796" s="1">
        <v>2</v>
      </c>
      <c r="K796" s="1" t="s">
        <v>1896</v>
      </c>
      <c r="L796" s="1" t="s">
        <v>4006</v>
      </c>
      <c r="M796" s="1" t="s">
        <v>75</v>
      </c>
      <c r="N796" s="1" t="s">
        <v>2317</v>
      </c>
      <c r="O796" s="1" t="s">
        <v>77</v>
      </c>
      <c r="P796" s="1" t="s">
        <v>78</v>
      </c>
      <c r="Q796" s="1" t="s">
        <v>78</v>
      </c>
      <c r="R796" s="1" t="s">
        <v>1898</v>
      </c>
      <c r="S796" s="1" t="s">
        <v>1898</v>
      </c>
      <c r="T796" s="34" t="s">
        <v>72</v>
      </c>
      <c r="U796" s="1" t="s">
        <v>3937</v>
      </c>
      <c r="V796" s="1" t="s">
        <v>1900</v>
      </c>
      <c r="W796" s="1" t="s">
        <v>813</v>
      </c>
      <c r="X796" s="1" t="s">
        <v>813</v>
      </c>
      <c r="Y796" s="1" t="s">
        <v>814</v>
      </c>
      <c r="Z796" s="1" t="s">
        <v>490</v>
      </c>
      <c r="AA796" s="1" t="s">
        <v>72</v>
      </c>
      <c r="AB796" s="1" t="s">
        <v>491</v>
      </c>
      <c r="AC796" s="1" t="s">
        <v>1147</v>
      </c>
      <c r="AD796" s="1" t="s">
        <v>87</v>
      </c>
      <c r="AE796" s="1">
        <v>30</v>
      </c>
      <c r="AF796" s="1" t="s">
        <v>88</v>
      </c>
      <c r="AG796" s="1">
        <v>5.4</v>
      </c>
      <c r="AH796" s="1" t="s">
        <v>414</v>
      </c>
      <c r="AI796" s="1" t="s">
        <v>90</v>
      </c>
      <c r="AJ796" s="1" t="s">
        <v>91</v>
      </c>
      <c r="AK796" s="1" t="s">
        <v>92</v>
      </c>
      <c r="AL796" s="1" t="s">
        <v>72</v>
      </c>
      <c r="AM796" s="1" t="s">
        <v>217</v>
      </c>
      <c r="AN796" s="1">
        <v>1</v>
      </c>
      <c r="AO796" s="25" t="s">
        <v>4007</v>
      </c>
      <c r="AP796" s="1" t="s">
        <v>72</v>
      </c>
      <c r="AQ796" s="1" t="s">
        <v>72</v>
      </c>
      <c r="AR796" s="1" t="s">
        <v>72</v>
      </c>
      <c r="AS796" s="1" t="s">
        <v>72</v>
      </c>
      <c r="AT796" s="1" t="s">
        <v>72</v>
      </c>
      <c r="AU796" s="3">
        <v>45019</v>
      </c>
      <c r="AV796" s="4">
        <v>0.60416666666666663</v>
      </c>
      <c r="AW796" s="4">
        <v>0.73263888888888884</v>
      </c>
      <c r="AX796" s="49">
        <f t="shared" si="96"/>
        <v>0.12847222222222221</v>
      </c>
      <c r="AY796" s="49">
        <f t="shared" si="99"/>
        <v>0.15208333333333324</v>
      </c>
      <c r="AZ796" s="49">
        <f t="shared" si="100"/>
        <v>0.23402777777777772</v>
      </c>
      <c r="BA796" s="1" t="s">
        <v>4008</v>
      </c>
      <c r="BB796" s="1" t="s">
        <v>4008</v>
      </c>
      <c r="BC796" s="1" t="s">
        <v>1675</v>
      </c>
      <c r="BD796" s="25">
        <v>14</v>
      </c>
      <c r="BE796" s="1" t="s">
        <v>4009</v>
      </c>
      <c r="BF796" s="1" t="s">
        <v>75</v>
      </c>
      <c r="BG796" s="25" t="s">
        <v>75</v>
      </c>
      <c r="BH796" s="1" t="s">
        <v>88</v>
      </c>
      <c r="BI796" s="1" t="s">
        <v>96</v>
      </c>
      <c r="BJ796" s="1" t="s">
        <v>72</v>
      </c>
      <c r="BK796" s="1" t="s">
        <v>3962</v>
      </c>
      <c r="BL796" s="1" t="s">
        <v>4010</v>
      </c>
      <c r="BM796" s="25">
        <v>63</v>
      </c>
      <c r="BN796" s="1" t="s">
        <v>75</v>
      </c>
      <c r="BO796" s="1" t="s">
        <v>75</v>
      </c>
      <c r="BP796" s="1" t="s">
        <v>75</v>
      </c>
      <c r="BQ796" s="21" t="s">
        <v>99</v>
      </c>
      <c r="BR796" s="21" t="s">
        <v>100</v>
      </c>
    </row>
    <row r="797" spans="1:70" ht="20.45" customHeight="1">
      <c r="A797" s="1" t="s">
        <v>4011</v>
      </c>
      <c r="B797" s="1">
        <v>230094</v>
      </c>
      <c r="C797" s="1" t="s">
        <v>71</v>
      </c>
      <c r="D797" s="3">
        <v>45019</v>
      </c>
      <c r="E797" s="4">
        <v>0.60069444444444442</v>
      </c>
      <c r="F797" s="5">
        <v>45017</v>
      </c>
      <c r="G797" s="3">
        <v>45019</v>
      </c>
      <c r="H797" s="4">
        <v>0.66527777777777775</v>
      </c>
      <c r="I797" s="48">
        <f t="shared" si="95"/>
        <v>6.4583333333333326E-2</v>
      </c>
      <c r="J797" s="1">
        <v>2</v>
      </c>
      <c r="K797" s="1" t="s">
        <v>1896</v>
      </c>
      <c r="L797" s="1" t="s">
        <v>4012</v>
      </c>
      <c r="M797" s="1" t="s">
        <v>75</v>
      </c>
      <c r="N797" s="1" t="s">
        <v>3936</v>
      </c>
      <c r="O797" s="1" t="s">
        <v>77</v>
      </c>
      <c r="P797" s="1" t="s">
        <v>78</v>
      </c>
      <c r="Q797" s="1" t="s">
        <v>78</v>
      </c>
      <c r="R797" s="1" t="s">
        <v>1898</v>
      </c>
      <c r="S797" s="1" t="s">
        <v>1898</v>
      </c>
      <c r="T797" s="34" t="s">
        <v>72</v>
      </c>
      <c r="U797" s="25" t="s">
        <v>3937</v>
      </c>
      <c r="V797" s="1" t="s">
        <v>1900</v>
      </c>
      <c r="W797" s="1" t="s">
        <v>83</v>
      </c>
      <c r="X797" s="1" t="s">
        <v>123</v>
      </c>
      <c r="Y797" s="1" t="s">
        <v>83</v>
      </c>
      <c r="Z797" s="1" t="s">
        <v>84</v>
      </c>
      <c r="AA797" s="1" t="s">
        <v>72</v>
      </c>
      <c r="AB797" s="1" t="s">
        <v>104</v>
      </c>
      <c r="AC797" s="1" t="s">
        <v>4013</v>
      </c>
      <c r="AD797" s="1" t="s">
        <v>87</v>
      </c>
      <c r="AE797" s="1">
        <v>55</v>
      </c>
      <c r="AF797" s="1" t="s">
        <v>88</v>
      </c>
      <c r="AG797" s="1">
        <v>4.3</v>
      </c>
      <c r="AH797" s="1" t="s">
        <v>954</v>
      </c>
      <c r="AI797" s="1" t="s">
        <v>90</v>
      </c>
      <c r="AJ797" s="1" t="s">
        <v>91</v>
      </c>
      <c r="AK797" s="1" t="s">
        <v>216</v>
      </c>
      <c r="AL797" s="1" t="s">
        <v>72</v>
      </c>
      <c r="AM797" s="1" t="s">
        <v>217</v>
      </c>
      <c r="AN797" s="1">
        <v>3</v>
      </c>
      <c r="AO797" s="1" t="s">
        <v>519</v>
      </c>
      <c r="AP797" s="1">
        <v>3</v>
      </c>
      <c r="AQ797" s="1" t="s">
        <v>4014</v>
      </c>
      <c r="AR797" s="1" t="s">
        <v>3444</v>
      </c>
      <c r="AS797" s="1" t="s">
        <v>72</v>
      </c>
      <c r="AT797" s="1" t="s">
        <v>72</v>
      </c>
      <c r="AU797" s="3">
        <v>45019</v>
      </c>
      <c r="AV797" s="4">
        <v>0.6777777777777777</v>
      </c>
      <c r="AW797" s="4">
        <v>0.73958333333333337</v>
      </c>
      <c r="AX797" s="49">
        <f t="shared" si="96"/>
        <v>6.1805555555555669E-2</v>
      </c>
      <c r="AY797" s="49">
        <f t="shared" si="99"/>
        <v>7.4305555555555625E-2</v>
      </c>
      <c r="AZ797" s="49">
        <f t="shared" si="100"/>
        <v>0.13888888888888895</v>
      </c>
      <c r="BA797" s="1" t="s">
        <v>4015</v>
      </c>
      <c r="BB797" s="1" t="s">
        <v>4015</v>
      </c>
      <c r="BC797" s="1" t="s">
        <v>1675</v>
      </c>
      <c r="BD797" s="25">
        <v>14</v>
      </c>
      <c r="BE797" s="1" t="s">
        <v>95</v>
      </c>
      <c r="BF797" s="1" t="s">
        <v>75</v>
      </c>
      <c r="BG797" s="25" t="s">
        <v>75</v>
      </c>
      <c r="BH797" s="1" t="s">
        <v>88</v>
      </c>
      <c r="BI797" s="1" t="s">
        <v>96</v>
      </c>
      <c r="BJ797" s="25" t="s">
        <v>3997</v>
      </c>
      <c r="BK797" s="1" t="s">
        <v>3985</v>
      </c>
      <c r="BL797" s="1" t="s">
        <v>4016</v>
      </c>
      <c r="BM797" s="25">
        <v>38</v>
      </c>
      <c r="BN797" s="1" t="s">
        <v>75</v>
      </c>
      <c r="BO797" s="1" t="s">
        <v>75</v>
      </c>
      <c r="BP797" s="1" t="s">
        <v>75</v>
      </c>
      <c r="BQ797" s="21" t="s">
        <v>99</v>
      </c>
      <c r="BR797" s="21" t="s">
        <v>100</v>
      </c>
    </row>
    <row r="798" spans="1:70" ht="20.45" customHeight="1">
      <c r="A798" s="1" t="s">
        <v>4017</v>
      </c>
      <c r="B798" s="1">
        <v>230095</v>
      </c>
      <c r="C798" s="1" t="s">
        <v>71</v>
      </c>
      <c r="D798" s="3">
        <v>45020</v>
      </c>
      <c r="E798" s="4">
        <v>0.52916666666666667</v>
      </c>
      <c r="F798" s="5">
        <v>45017</v>
      </c>
      <c r="G798" s="3">
        <v>45020</v>
      </c>
      <c r="H798" s="4">
        <v>0.59791666666666665</v>
      </c>
      <c r="I798" s="48">
        <f t="shared" si="95"/>
        <v>6.8749999999999978E-2</v>
      </c>
      <c r="J798" s="1">
        <v>6</v>
      </c>
      <c r="K798" s="1" t="s">
        <v>1896</v>
      </c>
      <c r="L798" s="1" t="s">
        <v>4018</v>
      </c>
      <c r="M798" s="1" t="s">
        <v>75</v>
      </c>
      <c r="N798" s="1" t="s">
        <v>3608</v>
      </c>
      <c r="O798" s="1" t="s">
        <v>77</v>
      </c>
      <c r="P798" s="1" t="s">
        <v>78</v>
      </c>
      <c r="Q798" s="1" t="s">
        <v>78</v>
      </c>
      <c r="R798" s="1" t="s">
        <v>1898</v>
      </c>
      <c r="S798" s="1" t="s">
        <v>1898</v>
      </c>
      <c r="T798" s="34" t="s">
        <v>72</v>
      </c>
      <c r="U798" s="1" t="s">
        <v>4019</v>
      </c>
      <c r="V798" s="1" t="s">
        <v>1900</v>
      </c>
      <c r="W798" s="1" t="s">
        <v>813</v>
      </c>
      <c r="X798" s="1" t="s">
        <v>813</v>
      </c>
      <c r="Y798" s="1" t="s">
        <v>814</v>
      </c>
      <c r="Z798" s="1" t="s">
        <v>152</v>
      </c>
      <c r="AA798" s="1" t="s">
        <v>1370</v>
      </c>
      <c r="AB798" s="1" t="s">
        <v>153</v>
      </c>
      <c r="AC798" s="1" t="s">
        <v>154</v>
      </c>
      <c r="AD798" s="1" t="s">
        <v>126</v>
      </c>
      <c r="AE798" s="1">
        <v>38</v>
      </c>
      <c r="AF798" s="1" t="s">
        <v>88</v>
      </c>
      <c r="AG798" s="1">
        <v>5.2</v>
      </c>
      <c r="AH798" s="1" t="s">
        <v>954</v>
      </c>
      <c r="AI798" s="1" t="s">
        <v>90</v>
      </c>
      <c r="AJ798" s="1" t="s">
        <v>91</v>
      </c>
      <c r="AK798" s="1" t="s">
        <v>216</v>
      </c>
      <c r="AL798" s="1" t="s">
        <v>72</v>
      </c>
      <c r="AM798" s="1" t="s">
        <v>229</v>
      </c>
      <c r="AN798" s="1">
        <v>2</v>
      </c>
      <c r="AO798" s="25" t="s">
        <v>4020</v>
      </c>
      <c r="AP798" s="1" t="s">
        <v>72</v>
      </c>
      <c r="AQ798" s="1" t="s">
        <v>1411</v>
      </c>
      <c r="AR798" s="1" t="s">
        <v>72</v>
      </c>
      <c r="AS798" s="1" t="s">
        <v>72</v>
      </c>
      <c r="AT798" s="1" t="s">
        <v>72</v>
      </c>
      <c r="AU798" s="3">
        <v>45020</v>
      </c>
      <c r="AV798" s="4">
        <v>0.66319444444444442</v>
      </c>
      <c r="AW798" s="4">
        <v>0.75694444444444453</v>
      </c>
      <c r="AX798" s="49">
        <f t="shared" si="96"/>
        <v>9.3750000000000111E-2</v>
      </c>
      <c r="AY798" s="49">
        <f t="shared" si="99"/>
        <v>0.15902777777777788</v>
      </c>
      <c r="AZ798" s="49">
        <f t="shared" si="100"/>
        <v>0.22777777777777786</v>
      </c>
      <c r="BA798" s="1" t="s">
        <v>4021</v>
      </c>
      <c r="BB798" s="1" t="s">
        <v>4022</v>
      </c>
      <c r="BC798" s="1" t="s">
        <v>1794</v>
      </c>
      <c r="BD798" s="25">
        <v>14</v>
      </c>
      <c r="BE798" s="1" t="s">
        <v>3446</v>
      </c>
      <c r="BF798" s="1" t="s">
        <v>75</v>
      </c>
      <c r="BG798" s="25">
        <v>2.4</v>
      </c>
      <c r="BH798" s="1" t="s">
        <v>88</v>
      </c>
      <c r="BI798" s="1" t="s">
        <v>96</v>
      </c>
      <c r="BJ798" s="25" t="s">
        <v>3997</v>
      </c>
      <c r="BK798" s="1" t="s">
        <v>3932</v>
      </c>
      <c r="BL798" s="1" t="s">
        <v>4023</v>
      </c>
      <c r="BM798" s="25">
        <v>70</v>
      </c>
      <c r="BN798" s="1" t="s">
        <v>75</v>
      </c>
      <c r="BO798" s="1" t="s">
        <v>75</v>
      </c>
      <c r="BP798" s="1" t="s">
        <v>75</v>
      </c>
      <c r="BQ798" s="21" t="s">
        <v>99</v>
      </c>
      <c r="BR798" s="21" t="s">
        <v>100</v>
      </c>
    </row>
    <row r="799" spans="1:70" ht="20.45" customHeight="1">
      <c r="A799" s="1" t="s">
        <v>4024</v>
      </c>
      <c r="B799" s="1">
        <v>230096</v>
      </c>
      <c r="C799" s="1" t="s">
        <v>71</v>
      </c>
      <c r="D799" s="3">
        <v>45022</v>
      </c>
      <c r="E799" s="4">
        <v>0.46875</v>
      </c>
      <c r="F799" s="5">
        <v>45017</v>
      </c>
      <c r="G799" s="3">
        <v>45022</v>
      </c>
      <c r="H799" s="4">
        <v>0.57777777777777783</v>
      </c>
      <c r="I799" s="48">
        <f t="shared" si="95"/>
        <v>0.10902777777777783</v>
      </c>
      <c r="J799" s="1">
        <v>1</v>
      </c>
      <c r="K799" s="1" t="s">
        <v>1896</v>
      </c>
      <c r="L799" s="1" t="s">
        <v>4025</v>
      </c>
      <c r="M799" s="1" t="s">
        <v>75</v>
      </c>
      <c r="N799" s="1" t="s">
        <v>3936</v>
      </c>
      <c r="O799" s="1" t="s">
        <v>77</v>
      </c>
      <c r="P799" s="1" t="s">
        <v>78</v>
      </c>
      <c r="Q799" s="1" t="s">
        <v>78</v>
      </c>
      <c r="R799" s="1" t="s">
        <v>1898</v>
      </c>
      <c r="S799" s="8" t="s">
        <v>1927</v>
      </c>
      <c r="T799" s="34" t="s">
        <v>72</v>
      </c>
      <c r="U799" s="8" t="s">
        <v>4026</v>
      </c>
      <c r="V799" s="1" t="s">
        <v>1900</v>
      </c>
      <c r="W799" s="1" t="s">
        <v>813</v>
      </c>
      <c r="X799" s="1" t="s">
        <v>813</v>
      </c>
      <c r="Y799" s="1" t="s">
        <v>814</v>
      </c>
      <c r="Z799" s="1" t="s">
        <v>84</v>
      </c>
      <c r="AA799" s="1" t="s">
        <v>72</v>
      </c>
      <c r="AB799" s="1" t="s">
        <v>85</v>
      </c>
      <c r="AC799" s="1" t="s">
        <v>86</v>
      </c>
      <c r="AD799" s="1" t="s">
        <v>87</v>
      </c>
      <c r="AE799" s="1">
        <v>62</v>
      </c>
      <c r="AF799" s="1" t="s">
        <v>88</v>
      </c>
      <c r="AG799" s="1">
        <v>4.8</v>
      </c>
      <c r="AH799" s="1" t="s">
        <v>954</v>
      </c>
      <c r="AI799" s="1" t="s">
        <v>105</v>
      </c>
      <c r="AJ799" s="1" t="s">
        <v>970</v>
      </c>
      <c r="AK799" s="1" t="s">
        <v>429</v>
      </c>
      <c r="AL799" s="1" t="s">
        <v>72</v>
      </c>
      <c r="AM799" s="1" t="s">
        <v>72</v>
      </c>
      <c r="AN799" s="1" t="s">
        <v>72</v>
      </c>
      <c r="AO799" s="1" t="s">
        <v>72</v>
      </c>
      <c r="AP799" s="1" t="s">
        <v>72</v>
      </c>
      <c r="AQ799" s="1" t="s">
        <v>72</v>
      </c>
      <c r="AR799" s="1" t="s">
        <v>72</v>
      </c>
      <c r="AS799" s="1" t="s">
        <v>72</v>
      </c>
      <c r="AT799" s="1" t="s">
        <v>72</v>
      </c>
      <c r="AU799" s="3">
        <v>45022</v>
      </c>
      <c r="AV799" s="4">
        <v>0.60625000000000007</v>
      </c>
      <c r="AW799" s="4">
        <v>0.6875</v>
      </c>
      <c r="AX799" s="49">
        <f t="shared" si="96"/>
        <v>8.1249999999999933E-2</v>
      </c>
      <c r="AY799" s="49">
        <f t="shared" si="99"/>
        <v>0.10972222222222217</v>
      </c>
      <c r="AZ799" s="49">
        <f t="shared" si="100"/>
        <v>0.21875</v>
      </c>
      <c r="BA799" s="1" t="s">
        <v>4027</v>
      </c>
      <c r="BB799" s="1" t="s">
        <v>4027</v>
      </c>
      <c r="BC799" s="1" t="s">
        <v>1794</v>
      </c>
      <c r="BD799" s="25">
        <v>14</v>
      </c>
      <c r="BE799" s="1" t="s">
        <v>2294</v>
      </c>
      <c r="BF799" s="1" t="s">
        <v>75</v>
      </c>
      <c r="BG799" s="25" t="s">
        <v>75</v>
      </c>
      <c r="BH799" s="1" t="s">
        <v>88</v>
      </c>
      <c r="BI799" s="1" t="s">
        <v>79</v>
      </c>
      <c r="BJ799" s="1" t="s">
        <v>707</v>
      </c>
      <c r="BK799" s="1" t="s">
        <v>3962</v>
      </c>
      <c r="BL799" s="1" t="s">
        <v>4028</v>
      </c>
      <c r="BM799" s="55">
        <v>40</v>
      </c>
      <c r="BN799" s="1" t="s">
        <v>72</v>
      </c>
      <c r="BO799" s="1" t="s">
        <v>72</v>
      </c>
      <c r="BP799" s="1" t="s">
        <v>72</v>
      </c>
      <c r="BQ799" s="1" t="s">
        <v>160</v>
      </c>
      <c r="BR799" s="1" t="s">
        <v>707</v>
      </c>
    </row>
    <row r="800" spans="1:70" ht="20.45" customHeight="1">
      <c r="A800" s="1" t="s">
        <v>4029</v>
      </c>
      <c r="B800" s="1">
        <v>230097</v>
      </c>
      <c r="C800" s="1" t="s">
        <v>71</v>
      </c>
      <c r="D800" s="3">
        <v>45022</v>
      </c>
      <c r="E800" s="4">
        <v>0.48541666666666666</v>
      </c>
      <c r="F800" s="5">
        <v>45017</v>
      </c>
      <c r="G800" s="3">
        <v>45022</v>
      </c>
      <c r="H800" s="4">
        <v>0.57777777777777783</v>
      </c>
      <c r="I800" s="48">
        <f t="shared" si="95"/>
        <v>9.2361111111111172E-2</v>
      </c>
      <c r="J800" s="1">
        <v>1</v>
      </c>
      <c r="K800" s="1" t="s">
        <v>1896</v>
      </c>
      <c r="L800" s="1" t="s">
        <v>4030</v>
      </c>
      <c r="M800" s="1" t="s">
        <v>75</v>
      </c>
      <c r="N800" s="1" t="s">
        <v>3473</v>
      </c>
      <c r="O800" s="1" t="s">
        <v>77</v>
      </c>
      <c r="P800" s="1" t="s">
        <v>78</v>
      </c>
      <c r="Q800" s="1" t="s">
        <v>78</v>
      </c>
      <c r="R800" s="1" t="s">
        <v>1898</v>
      </c>
      <c r="S800" s="8" t="s">
        <v>1927</v>
      </c>
      <c r="T800" s="34" t="s">
        <v>72</v>
      </c>
      <c r="U800" s="8" t="s">
        <v>4031</v>
      </c>
      <c r="V800" s="1" t="s">
        <v>1900</v>
      </c>
      <c r="W800" s="1" t="s">
        <v>813</v>
      </c>
      <c r="X800" s="1" t="s">
        <v>813</v>
      </c>
      <c r="Y800" s="1" t="s">
        <v>814</v>
      </c>
      <c r="Z800" s="1" t="s">
        <v>152</v>
      </c>
      <c r="AA800" s="1" t="s">
        <v>1370</v>
      </c>
      <c r="AB800" s="1" t="s">
        <v>153</v>
      </c>
      <c r="AC800" s="1" t="s">
        <v>164</v>
      </c>
      <c r="AD800" s="1" t="s">
        <v>126</v>
      </c>
      <c r="AE800" s="1">
        <v>35</v>
      </c>
      <c r="AF800" s="1" t="s">
        <v>88</v>
      </c>
      <c r="AG800" s="1">
        <v>4.8</v>
      </c>
      <c r="AH800" s="1" t="s">
        <v>954</v>
      </c>
      <c r="AI800" s="1" t="s">
        <v>105</v>
      </c>
      <c r="AJ800" s="1" t="s">
        <v>91</v>
      </c>
      <c r="AK800" s="1" t="s">
        <v>92</v>
      </c>
      <c r="AL800" s="1" t="s">
        <v>72</v>
      </c>
      <c r="AM800" s="1" t="s">
        <v>72</v>
      </c>
      <c r="AN800" s="1" t="s">
        <v>72</v>
      </c>
      <c r="AO800" s="1" t="s">
        <v>72</v>
      </c>
      <c r="AP800" s="1" t="s">
        <v>72</v>
      </c>
      <c r="AQ800" s="1" t="s">
        <v>72</v>
      </c>
      <c r="AR800" s="1" t="s">
        <v>72</v>
      </c>
      <c r="AS800" s="1" t="s">
        <v>72</v>
      </c>
      <c r="AT800" s="1" t="s">
        <v>72</v>
      </c>
      <c r="AU800" s="3">
        <v>45022</v>
      </c>
      <c r="AV800" s="4">
        <v>0.59027777777777779</v>
      </c>
      <c r="AW800" s="4">
        <v>0.6875</v>
      </c>
      <c r="AX800" s="49">
        <f t="shared" si="96"/>
        <v>9.722222222222221E-2</v>
      </c>
      <c r="AY800" s="49">
        <f t="shared" si="99"/>
        <v>0.10972222222222217</v>
      </c>
      <c r="AZ800" s="49">
        <f t="shared" si="100"/>
        <v>0.20208333333333334</v>
      </c>
      <c r="BA800" s="1" t="s">
        <v>4032</v>
      </c>
      <c r="BB800" s="1" t="s">
        <v>4032</v>
      </c>
      <c r="BC800" s="1" t="s">
        <v>1794</v>
      </c>
      <c r="BD800" s="25">
        <v>14</v>
      </c>
      <c r="BE800" s="1" t="s">
        <v>2694</v>
      </c>
      <c r="BF800" s="1" t="s">
        <v>75</v>
      </c>
      <c r="BG800" s="25" t="s">
        <v>75</v>
      </c>
      <c r="BH800" s="1" t="s">
        <v>88</v>
      </c>
      <c r="BI800" s="1" t="s">
        <v>79</v>
      </c>
      <c r="BJ800" s="1" t="s">
        <v>707</v>
      </c>
      <c r="BK800" s="1" t="s">
        <v>3985</v>
      </c>
      <c r="BL800" s="1" t="s">
        <v>4033</v>
      </c>
      <c r="BM800" s="25">
        <v>18</v>
      </c>
      <c r="BN800" s="1" t="s">
        <v>72</v>
      </c>
      <c r="BO800" s="1" t="s">
        <v>72</v>
      </c>
      <c r="BP800" s="1" t="s">
        <v>72</v>
      </c>
      <c r="BQ800" s="1" t="s">
        <v>160</v>
      </c>
      <c r="BR800" s="1" t="s">
        <v>707</v>
      </c>
    </row>
    <row r="801" spans="1:70" ht="20.45" customHeight="1">
      <c r="A801" s="1" t="s">
        <v>4034</v>
      </c>
      <c r="B801" s="1">
        <v>230098</v>
      </c>
      <c r="C801" s="1" t="s">
        <v>71</v>
      </c>
      <c r="D801" s="3">
        <v>45022</v>
      </c>
      <c r="E801" s="4">
        <v>0.62847222222222221</v>
      </c>
      <c r="F801" s="5">
        <v>45017</v>
      </c>
      <c r="G801" s="3">
        <v>45022</v>
      </c>
      <c r="H801" s="4">
        <v>0.69236111111111109</v>
      </c>
      <c r="I801" s="48">
        <f t="shared" si="95"/>
        <v>6.3888888888888884E-2</v>
      </c>
      <c r="J801" s="1">
        <v>5</v>
      </c>
      <c r="K801" s="1" t="s">
        <v>2302</v>
      </c>
      <c r="L801" s="1" t="s">
        <v>4035</v>
      </c>
      <c r="M801" s="1" t="s">
        <v>75</v>
      </c>
      <c r="N801" s="1" t="s">
        <v>3947</v>
      </c>
      <c r="O801" s="1" t="s">
        <v>77</v>
      </c>
      <c r="P801" s="1" t="s">
        <v>78</v>
      </c>
      <c r="Q801" s="1" t="s">
        <v>78</v>
      </c>
      <c r="R801" s="1" t="s">
        <v>1898</v>
      </c>
      <c r="S801" s="1" t="s">
        <v>1898</v>
      </c>
      <c r="T801" s="34" t="s">
        <v>72</v>
      </c>
      <c r="U801" s="25" t="s">
        <v>4036</v>
      </c>
      <c r="V801" s="1" t="s">
        <v>1900</v>
      </c>
      <c r="W801" s="1" t="s">
        <v>2307</v>
      </c>
      <c r="X801" s="1" t="s">
        <v>2307</v>
      </c>
      <c r="Y801" s="1" t="s">
        <v>2363</v>
      </c>
      <c r="Z801" s="1" t="s">
        <v>84</v>
      </c>
      <c r="AA801" s="1" t="s">
        <v>72</v>
      </c>
      <c r="AB801" s="1" t="s">
        <v>104</v>
      </c>
      <c r="AC801" s="1" t="s">
        <v>104</v>
      </c>
      <c r="AD801" s="1" t="s">
        <v>87</v>
      </c>
      <c r="AE801" s="1">
        <v>46</v>
      </c>
      <c r="AF801" s="1" t="s">
        <v>88</v>
      </c>
      <c r="AG801" s="1">
        <v>5.0999999999999996</v>
      </c>
      <c r="AH801" s="1" t="s">
        <v>299</v>
      </c>
      <c r="AI801" s="1" t="s">
        <v>90</v>
      </c>
      <c r="AJ801" s="1" t="s">
        <v>91</v>
      </c>
      <c r="AK801" s="1" t="s">
        <v>92</v>
      </c>
      <c r="AL801" s="1" t="s">
        <v>72</v>
      </c>
      <c r="AM801" s="1" t="s">
        <v>217</v>
      </c>
      <c r="AN801" s="1">
        <v>2</v>
      </c>
      <c r="AO801" s="21" t="s">
        <v>3175</v>
      </c>
      <c r="AP801" s="1" t="s">
        <v>72</v>
      </c>
      <c r="AQ801" s="1" t="s">
        <v>72</v>
      </c>
      <c r="AR801" s="1" t="s">
        <v>220</v>
      </c>
      <c r="AS801" s="1" t="s">
        <v>72</v>
      </c>
      <c r="AT801" s="1" t="s">
        <v>72</v>
      </c>
      <c r="AU801" s="3">
        <v>45022</v>
      </c>
      <c r="AV801" s="4">
        <v>0.72013888888888899</v>
      </c>
      <c r="AW801" s="4">
        <v>0.82291666666666663</v>
      </c>
      <c r="AX801" s="49">
        <f t="shared" si="96"/>
        <v>0.10277777777777763</v>
      </c>
      <c r="AY801" s="49">
        <f t="shared" si="99"/>
        <v>0.13055555555555554</v>
      </c>
      <c r="AZ801" s="49">
        <f t="shared" si="100"/>
        <v>0.19444444444444442</v>
      </c>
      <c r="BA801" s="1" t="s">
        <v>4037</v>
      </c>
      <c r="BB801" s="1" t="s">
        <v>4037</v>
      </c>
      <c r="BC801" s="1" t="s">
        <v>1675</v>
      </c>
      <c r="BD801" s="25">
        <v>14</v>
      </c>
      <c r="BE801" s="1" t="s">
        <v>3446</v>
      </c>
      <c r="BF801" s="1" t="s">
        <v>75</v>
      </c>
      <c r="BG801" s="25" t="s">
        <v>75</v>
      </c>
      <c r="BH801" s="1" t="s">
        <v>88</v>
      </c>
      <c r="BI801" s="1" t="s">
        <v>96</v>
      </c>
      <c r="BJ801" s="25" t="s">
        <v>3997</v>
      </c>
      <c r="BK801" s="1" t="s">
        <v>3429</v>
      </c>
      <c r="BL801" s="1" t="s">
        <v>4038</v>
      </c>
      <c r="BM801" s="25">
        <v>42</v>
      </c>
      <c r="BN801" s="1" t="s">
        <v>75</v>
      </c>
      <c r="BO801" s="1" t="s">
        <v>75</v>
      </c>
      <c r="BP801" s="1" t="s">
        <v>75</v>
      </c>
      <c r="BQ801" s="21" t="s">
        <v>99</v>
      </c>
      <c r="BR801" s="21" t="s">
        <v>100</v>
      </c>
    </row>
    <row r="802" spans="1:70" ht="20.45" customHeight="1">
      <c r="A802" s="1" t="s">
        <v>4039</v>
      </c>
      <c r="B802" s="1">
        <v>230099</v>
      </c>
      <c r="C802" s="1" t="s">
        <v>71</v>
      </c>
      <c r="D802" s="3">
        <v>45022</v>
      </c>
      <c r="E802" s="4">
        <v>0.58611111111111114</v>
      </c>
      <c r="F802" s="5">
        <v>45017</v>
      </c>
      <c r="G802" s="3">
        <v>45022</v>
      </c>
      <c r="H802" s="4">
        <v>0.69236111111111109</v>
      </c>
      <c r="I802" s="48">
        <f t="shared" si="95"/>
        <v>0.10624999999999996</v>
      </c>
      <c r="J802" s="1">
        <v>0</v>
      </c>
      <c r="K802" s="1" t="s">
        <v>2302</v>
      </c>
      <c r="L802" s="1" t="s">
        <v>4040</v>
      </c>
      <c r="M802" s="1" t="s">
        <v>75</v>
      </c>
      <c r="N802" s="1" t="s">
        <v>3473</v>
      </c>
      <c r="O802" s="1" t="s">
        <v>77</v>
      </c>
      <c r="P802" s="1" t="s">
        <v>78</v>
      </c>
      <c r="Q802" s="1" t="s">
        <v>78</v>
      </c>
      <c r="R802" s="21" t="s">
        <v>1898</v>
      </c>
      <c r="S802" s="1" t="s">
        <v>1898</v>
      </c>
      <c r="T802" s="34" t="s">
        <v>72</v>
      </c>
      <c r="U802" s="25" t="s">
        <v>4041</v>
      </c>
      <c r="V802" s="1" t="s">
        <v>1900</v>
      </c>
      <c r="W802" s="1" t="s">
        <v>2307</v>
      </c>
      <c r="X802" s="1" t="s">
        <v>2307</v>
      </c>
      <c r="Y802" s="1" t="s">
        <v>3474</v>
      </c>
      <c r="Z802" s="1" t="s">
        <v>152</v>
      </c>
      <c r="AA802" s="1" t="s">
        <v>3507</v>
      </c>
      <c r="AB802" s="1" t="s">
        <v>153</v>
      </c>
      <c r="AC802" s="1" t="s">
        <v>154</v>
      </c>
      <c r="AD802" s="1" t="s">
        <v>126</v>
      </c>
      <c r="AE802" s="1">
        <v>32</v>
      </c>
      <c r="AF802" s="1" t="s">
        <v>88</v>
      </c>
      <c r="AG802" s="1">
        <v>5.0999999999999996</v>
      </c>
      <c r="AH802" s="1" t="s">
        <v>299</v>
      </c>
      <c r="AI802" s="1" t="s">
        <v>105</v>
      </c>
      <c r="AJ802" s="1" t="s">
        <v>91</v>
      </c>
      <c r="AK802" s="1" t="s">
        <v>92</v>
      </c>
      <c r="AL802" s="1" t="s">
        <v>72</v>
      </c>
      <c r="AM802" s="1" t="s">
        <v>72</v>
      </c>
      <c r="AN802" s="1" t="s">
        <v>72</v>
      </c>
      <c r="AO802" s="1" t="s">
        <v>72</v>
      </c>
      <c r="AP802" s="1" t="s">
        <v>72</v>
      </c>
      <c r="AQ802" s="1" t="s">
        <v>72</v>
      </c>
      <c r="AR802" s="50" t="s">
        <v>4042</v>
      </c>
      <c r="AS802" s="1" t="s">
        <v>72</v>
      </c>
      <c r="AT802" s="1" t="s">
        <v>72</v>
      </c>
      <c r="AU802" s="3">
        <v>45022</v>
      </c>
      <c r="AV802" s="4">
        <v>0.77083333333333337</v>
      </c>
      <c r="AW802" s="4">
        <v>0.79236111111111107</v>
      </c>
      <c r="AX802" s="49">
        <f t="shared" si="96"/>
        <v>2.1527777777777701E-2</v>
      </c>
      <c r="AY802" s="49">
        <f t="shared" si="99"/>
        <v>9.9999999999999978E-2</v>
      </c>
      <c r="AZ802" s="49">
        <f t="shared" si="100"/>
        <v>0.20624999999999993</v>
      </c>
      <c r="BA802" s="1" t="s">
        <v>4043</v>
      </c>
      <c r="BB802" s="1" t="s">
        <v>4043</v>
      </c>
      <c r="BC802" s="1" t="s">
        <v>1794</v>
      </c>
      <c r="BD802" s="25">
        <v>14</v>
      </c>
      <c r="BE802" s="1" t="s">
        <v>2694</v>
      </c>
      <c r="BF802" s="1" t="s">
        <v>75</v>
      </c>
      <c r="BG802" s="25" t="s">
        <v>75</v>
      </c>
      <c r="BH802" s="1" t="s">
        <v>88</v>
      </c>
      <c r="BI802" s="1" t="s">
        <v>96</v>
      </c>
      <c r="BJ802" s="1" t="s">
        <v>72</v>
      </c>
      <c r="BK802" s="1" t="s">
        <v>3509</v>
      </c>
      <c r="BL802" s="1" t="s">
        <v>4044</v>
      </c>
      <c r="BM802" s="25">
        <v>21</v>
      </c>
      <c r="BN802" s="1" t="s">
        <v>75</v>
      </c>
      <c r="BO802" s="1" t="s">
        <v>75</v>
      </c>
      <c r="BP802" s="1" t="s">
        <v>75</v>
      </c>
      <c r="BQ802" s="21" t="s">
        <v>99</v>
      </c>
      <c r="BR802" s="21" t="s">
        <v>100</v>
      </c>
    </row>
    <row r="803" spans="1:70" ht="20.45" customHeight="1">
      <c r="A803" s="1" t="s">
        <v>4045</v>
      </c>
      <c r="B803" s="1">
        <v>230100</v>
      </c>
      <c r="C803" s="1" t="s">
        <v>71</v>
      </c>
      <c r="D803" s="3">
        <v>45022</v>
      </c>
      <c r="E803" s="4">
        <v>0.50902777777777775</v>
      </c>
      <c r="F803" s="5">
        <v>45017</v>
      </c>
      <c r="G803" s="3">
        <v>45022</v>
      </c>
      <c r="H803" s="4">
        <v>0.69374999999999998</v>
      </c>
      <c r="I803" s="48">
        <f t="shared" si="95"/>
        <v>0.18472222222222223</v>
      </c>
      <c r="J803" s="1">
        <v>1</v>
      </c>
      <c r="K803" s="1" t="s">
        <v>1896</v>
      </c>
      <c r="L803" s="1" t="s">
        <v>4046</v>
      </c>
      <c r="M803" s="1" t="s">
        <v>75</v>
      </c>
      <c r="N803" s="1" t="s">
        <v>3936</v>
      </c>
      <c r="O803" s="1" t="s">
        <v>77</v>
      </c>
      <c r="P803" s="1" t="s">
        <v>78</v>
      </c>
      <c r="Q803" s="1" t="s">
        <v>78</v>
      </c>
      <c r="R803" s="1" t="s">
        <v>1898</v>
      </c>
      <c r="S803" s="1" t="s">
        <v>1898</v>
      </c>
      <c r="T803" s="34" t="s">
        <v>72</v>
      </c>
      <c r="U803" s="25" t="s">
        <v>1958</v>
      </c>
      <c r="V803" s="1" t="s">
        <v>1900</v>
      </c>
      <c r="W803" s="1" t="s">
        <v>813</v>
      </c>
      <c r="X803" s="1" t="s">
        <v>813</v>
      </c>
      <c r="Y803" s="1" t="s">
        <v>814</v>
      </c>
      <c r="Z803" s="1" t="s">
        <v>84</v>
      </c>
      <c r="AA803" s="1" t="s">
        <v>72</v>
      </c>
      <c r="AB803" s="1" t="s">
        <v>2489</v>
      </c>
      <c r="AC803" s="1" t="s">
        <v>2489</v>
      </c>
      <c r="AD803" s="1" t="s">
        <v>87</v>
      </c>
      <c r="AE803" s="1">
        <v>45</v>
      </c>
      <c r="AF803" s="1" t="s">
        <v>88</v>
      </c>
      <c r="AG803" s="1">
        <v>4.9000000000000004</v>
      </c>
      <c r="AH803" s="1" t="s">
        <v>2344</v>
      </c>
      <c r="AI803" s="1" t="s">
        <v>105</v>
      </c>
      <c r="AJ803" s="1" t="s">
        <v>970</v>
      </c>
      <c r="AK803" s="1" t="s">
        <v>429</v>
      </c>
      <c r="AL803" s="1" t="s">
        <v>72</v>
      </c>
      <c r="AM803" s="1" t="s">
        <v>217</v>
      </c>
      <c r="AN803" s="1" t="s">
        <v>72</v>
      </c>
      <c r="AO803" s="1" t="s">
        <v>4047</v>
      </c>
      <c r="AP803" s="1" t="s">
        <v>72</v>
      </c>
      <c r="AQ803" s="1" t="s">
        <v>72</v>
      </c>
      <c r="AR803" s="1" t="s">
        <v>72</v>
      </c>
      <c r="AS803" s="1" t="s">
        <v>72</v>
      </c>
      <c r="AT803" s="1" t="s">
        <v>72</v>
      </c>
      <c r="AU803" s="3">
        <v>45022</v>
      </c>
      <c r="AV803" s="4">
        <v>0.7284722222222223</v>
      </c>
      <c r="AW803" s="4">
        <v>0.86805555555555547</v>
      </c>
      <c r="AX803" s="49">
        <f t="shared" si="96"/>
        <v>0.13958333333333317</v>
      </c>
      <c r="AY803" s="49">
        <f t="shared" si="99"/>
        <v>0.17430555555555549</v>
      </c>
      <c r="AZ803" s="49">
        <f t="shared" si="100"/>
        <v>0.35902777777777772</v>
      </c>
      <c r="BA803" s="1" t="s">
        <v>4048</v>
      </c>
      <c r="BB803" s="1" t="s">
        <v>4048</v>
      </c>
      <c r="BC803" s="1" t="s">
        <v>1675</v>
      </c>
      <c r="BD803" s="25">
        <v>14</v>
      </c>
      <c r="BE803" s="1" t="s">
        <v>2294</v>
      </c>
      <c r="BF803" s="1" t="s">
        <v>75</v>
      </c>
      <c r="BG803" s="25" t="s">
        <v>75</v>
      </c>
      <c r="BH803" s="1" t="s">
        <v>88</v>
      </c>
      <c r="BI803" s="1" t="s">
        <v>96</v>
      </c>
      <c r="BJ803" s="25" t="s">
        <v>3997</v>
      </c>
      <c r="BK803" s="1" t="s">
        <v>3962</v>
      </c>
      <c r="BL803" s="1" t="s">
        <v>4028</v>
      </c>
      <c r="BM803" s="55">
        <v>40</v>
      </c>
      <c r="BN803" s="1" t="s">
        <v>75</v>
      </c>
      <c r="BO803" s="1" t="s">
        <v>75</v>
      </c>
      <c r="BP803" s="1" t="s">
        <v>75</v>
      </c>
      <c r="BQ803" s="21" t="s">
        <v>99</v>
      </c>
      <c r="BR803" s="21" t="s">
        <v>100</v>
      </c>
    </row>
    <row r="804" spans="1:70" ht="20.45" customHeight="1">
      <c r="A804" s="1" t="s">
        <v>4049</v>
      </c>
      <c r="B804" s="1">
        <v>230101</v>
      </c>
      <c r="C804" s="1" t="s">
        <v>71</v>
      </c>
      <c r="D804" s="3">
        <v>45023</v>
      </c>
      <c r="E804" s="4">
        <v>0.48055555555555557</v>
      </c>
      <c r="F804" s="5">
        <v>45017</v>
      </c>
      <c r="G804" s="3">
        <v>45023</v>
      </c>
      <c r="H804" s="4">
        <v>0.60624999999999996</v>
      </c>
      <c r="I804" s="48">
        <f t="shared" si="95"/>
        <v>0.12569444444444439</v>
      </c>
      <c r="J804" s="1">
        <v>3</v>
      </c>
      <c r="K804" s="1" t="s">
        <v>1896</v>
      </c>
      <c r="L804" s="1" t="s">
        <v>4050</v>
      </c>
      <c r="M804" s="1" t="s">
        <v>75</v>
      </c>
      <c r="N804" s="1" t="s">
        <v>3608</v>
      </c>
      <c r="O804" s="1" t="s">
        <v>77</v>
      </c>
      <c r="P804" s="1" t="s">
        <v>78</v>
      </c>
      <c r="Q804" s="1" t="s">
        <v>78</v>
      </c>
      <c r="R804" s="1" t="s">
        <v>1898</v>
      </c>
      <c r="S804" s="8" t="s">
        <v>1927</v>
      </c>
      <c r="T804" s="34" t="s">
        <v>72</v>
      </c>
      <c r="U804" s="8" t="s">
        <v>847</v>
      </c>
      <c r="V804" s="1" t="s">
        <v>1900</v>
      </c>
      <c r="W804" s="1" t="s">
        <v>813</v>
      </c>
      <c r="X804" s="1" t="s">
        <v>813</v>
      </c>
      <c r="Y804" s="1" t="s">
        <v>814</v>
      </c>
      <c r="Z804" s="1" t="s">
        <v>152</v>
      </c>
      <c r="AA804" s="1" t="s">
        <v>1370</v>
      </c>
      <c r="AB804" s="1" t="s">
        <v>153</v>
      </c>
      <c r="AC804" s="1" t="s">
        <v>164</v>
      </c>
      <c r="AD804" s="1" t="s">
        <v>126</v>
      </c>
      <c r="AE804" s="1">
        <v>54</v>
      </c>
      <c r="AF804" s="1" t="s">
        <v>88</v>
      </c>
      <c r="AG804" s="1">
        <v>4.3</v>
      </c>
      <c r="AH804" s="1" t="s">
        <v>954</v>
      </c>
      <c r="AI804" s="1" t="s">
        <v>105</v>
      </c>
      <c r="AJ804" s="1" t="s">
        <v>91</v>
      </c>
      <c r="AK804" s="1" t="s">
        <v>216</v>
      </c>
      <c r="AL804" s="1" t="s">
        <v>72</v>
      </c>
      <c r="AM804" s="1" t="s">
        <v>72</v>
      </c>
      <c r="AN804" s="1" t="s">
        <v>72</v>
      </c>
      <c r="AO804" s="1" t="s">
        <v>72</v>
      </c>
      <c r="AP804" s="1" t="s">
        <v>72</v>
      </c>
      <c r="AQ804" s="1" t="s">
        <v>1411</v>
      </c>
      <c r="AR804" s="1" t="s">
        <v>72</v>
      </c>
      <c r="AS804" s="1" t="s">
        <v>72</v>
      </c>
      <c r="AT804" s="1" t="s">
        <v>72</v>
      </c>
      <c r="AU804" s="3">
        <v>45023</v>
      </c>
      <c r="AV804" s="4">
        <v>0.62222222222222223</v>
      </c>
      <c r="AW804" s="4">
        <v>0.68333333333333324</v>
      </c>
      <c r="AX804" s="49">
        <f t="shared" si="96"/>
        <v>6.1111111111111005E-2</v>
      </c>
      <c r="AY804" s="49">
        <f t="shared" si="99"/>
        <v>7.7083333333333282E-2</v>
      </c>
      <c r="AZ804" s="49">
        <f t="shared" si="100"/>
        <v>0.20277777777777767</v>
      </c>
      <c r="BA804" s="1" t="s">
        <v>4051</v>
      </c>
      <c r="BB804" s="1" t="s">
        <v>4052</v>
      </c>
      <c r="BC804" s="1" t="s">
        <v>1794</v>
      </c>
      <c r="BD804" s="25">
        <v>14</v>
      </c>
      <c r="BE804" s="1" t="s">
        <v>2294</v>
      </c>
      <c r="BF804" s="1" t="s">
        <v>75</v>
      </c>
      <c r="BG804" s="25">
        <v>2.6</v>
      </c>
      <c r="BH804" s="1" t="s">
        <v>88</v>
      </c>
      <c r="BI804" s="1" t="s">
        <v>96</v>
      </c>
      <c r="BJ804" s="25" t="s">
        <v>3997</v>
      </c>
      <c r="BK804" s="1" t="s">
        <v>4053</v>
      </c>
      <c r="BL804" s="1" t="s">
        <v>4054</v>
      </c>
      <c r="BM804" s="25">
        <v>35</v>
      </c>
      <c r="BN804" s="1" t="s">
        <v>75</v>
      </c>
      <c r="BO804" s="1" t="s">
        <v>75</v>
      </c>
      <c r="BP804" s="1" t="s">
        <v>75</v>
      </c>
      <c r="BQ804" s="1" t="s">
        <v>3796</v>
      </c>
    </row>
    <row r="805" spans="1:70" ht="20.45" customHeight="1">
      <c r="A805" s="1" t="s">
        <v>4055</v>
      </c>
      <c r="B805" s="1">
        <v>230102</v>
      </c>
      <c r="C805" s="1" t="s">
        <v>71</v>
      </c>
      <c r="D805" s="3">
        <v>45027</v>
      </c>
      <c r="E805" s="4">
        <v>0.53819444444444442</v>
      </c>
      <c r="F805" s="5">
        <v>45017</v>
      </c>
      <c r="G805" s="3">
        <v>45027</v>
      </c>
      <c r="H805" s="4">
        <v>0.6118055555555556</v>
      </c>
      <c r="I805" s="48">
        <f t="shared" si="95"/>
        <v>7.3611111111111183E-2</v>
      </c>
      <c r="J805" s="1">
        <v>15</v>
      </c>
      <c r="K805" s="1" t="s">
        <v>2302</v>
      </c>
      <c r="L805" s="1" t="s">
        <v>4056</v>
      </c>
      <c r="M805" s="1" t="s">
        <v>75</v>
      </c>
      <c r="N805" s="1" t="s">
        <v>2317</v>
      </c>
      <c r="O805" s="1" t="s">
        <v>77</v>
      </c>
      <c r="P805" s="1" t="s">
        <v>78</v>
      </c>
      <c r="Q805" s="1" t="s">
        <v>78</v>
      </c>
      <c r="R805" s="1" t="s">
        <v>1898</v>
      </c>
      <c r="S805" s="8" t="s">
        <v>1927</v>
      </c>
      <c r="T805" s="34" t="s">
        <v>72</v>
      </c>
      <c r="U805" s="8" t="s">
        <v>4057</v>
      </c>
      <c r="V805" s="1" t="s">
        <v>1900</v>
      </c>
      <c r="W805" s="1" t="s">
        <v>2307</v>
      </c>
      <c r="X805" s="1" t="s">
        <v>2307</v>
      </c>
      <c r="Y805" s="1" t="s">
        <v>2308</v>
      </c>
      <c r="Z805" s="1" t="s">
        <v>490</v>
      </c>
      <c r="AA805" s="1" t="s">
        <v>72</v>
      </c>
      <c r="AB805" s="1" t="s">
        <v>491</v>
      </c>
      <c r="AC805" s="1" t="s">
        <v>1147</v>
      </c>
      <c r="AD805" s="1" t="s">
        <v>87</v>
      </c>
      <c r="AE805" s="1">
        <v>31</v>
      </c>
      <c r="AF805" s="1" t="s">
        <v>88</v>
      </c>
      <c r="AG805" s="1">
        <v>4.9000000000000004</v>
      </c>
      <c r="AH805" s="1" t="s">
        <v>299</v>
      </c>
      <c r="AI805" s="1" t="s">
        <v>90</v>
      </c>
      <c r="AJ805" s="1" t="s">
        <v>91</v>
      </c>
      <c r="AK805" s="1" t="s">
        <v>92</v>
      </c>
      <c r="AL805" s="1" t="s">
        <v>72</v>
      </c>
      <c r="AM805" s="1" t="s">
        <v>72</v>
      </c>
      <c r="AN805" s="1" t="s">
        <v>72</v>
      </c>
      <c r="AO805" s="1" t="s">
        <v>72</v>
      </c>
      <c r="AP805" s="1" t="s">
        <v>72</v>
      </c>
      <c r="AQ805" s="1" t="s">
        <v>72</v>
      </c>
      <c r="AR805" s="1" t="s">
        <v>72</v>
      </c>
      <c r="AS805" s="1" t="s">
        <v>72</v>
      </c>
      <c r="AT805" s="1" t="s">
        <v>72</v>
      </c>
      <c r="AU805" s="3">
        <v>45027</v>
      </c>
      <c r="AV805" s="4">
        <v>0.63541666666666663</v>
      </c>
      <c r="AW805" s="4">
        <v>0.70833333333333337</v>
      </c>
      <c r="AX805" s="49">
        <f t="shared" si="96"/>
        <v>7.2916666666666741E-2</v>
      </c>
      <c r="AY805" s="49">
        <f t="shared" si="99"/>
        <v>9.6527777777777768E-2</v>
      </c>
      <c r="AZ805" s="49">
        <f t="shared" si="100"/>
        <v>0.17013888888888895</v>
      </c>
      <c r="BA805" s="1" t="s">
        <v>4058</v>
      </c>
      <c r="BB805" s="1" t="s">
        <v>4058</v>
      </c>
      <c r="BC805" s="1" t="s">
        <v>1794</v>
      </c>
      <c r="BD805" s="25">
        <v>14</v>
      </c>
      <c r="BE805" s="1" t="s">
        <v>3446</v>
      </c>
      <c r="BF805" s="1" t="s">
        <v>75</v>
      </c>
      <c r="BG805" s="25" t="s">
        <v>75</v>
      </c>
      <c r="BH805" s="1" t="s">
        <v>88</v>
      </c>
      <c r="BI805" s="1" t="s">
        <v>79</v>
      </c>
      <c r="BJ805" s="1" t="s">
        <v>707</v>
      </c>
      <c r="BK805" s="1" t="s">
        <v>3962</v>
      </c>
      <c r="BL805" s="1" t="s">
        <v>4004</v>
      </c>
      <c r="BM805" s="25">
        <v>50</v>
      </c>
      <c r="BN805" s="1" t="s">
        <v>72</v>
      </c>
      <c r="BO805" s="1" t="s">
        <v>72</v>
      </c>
      <c r="BP805" s="1" t="s">
        <v>72</v>
      </c>
      <c r="BQ805" s="1" t="s">
        <v>160</v>
      </c>
      <c r="BR805" s="1" t="s">
        <v>707</v>
      </c>
    </row>
    <row r="806" spans="1:70" ht="20.45" customHeight="1">
      <c r="A806" s="1" t="s">
        <v>4059</v>
      </c>
      <c r="B806" s="1">
        <v>230103</v>
      </c>
      <c r="C806" s="1" t="s">
        <v>71</v>
      </c>
      <c r="D806" s="3">
        <v>45027</v>
      </c>
      <c r="E806" s="4">
        <v>0.52083333333333337</v>
      </c>
      <c r="F806" s="5">
        <v>45017</v>
      </c>
      <c r="G806" s="3">
        <v>45027</v>
      </c>
      <c r="H806" s="4">
        <v>0.6118055555555556</v>
      </c>
      <c r="I806" s="48">
        <f t="shared" si="95"/>
        <v>9.0972222222222232E-2</v>
      </c>
      <c r="J806" s="1">
        <v>0</v>
      </c>
      <c r="K806" s="1" t="s">
        <v>2302</v>
      </c>
      <c r="L806" s="1" t="s">
        <v>4060</v>
      </c>
      <c r="M806" s="1" t="s">
        <v>75</v>
      </c>
      <c r="N806" s="1" t="s">
        <v>2317</v>
      </c>
      <c r="O806" s="1" t="s">
        <v>77</v>
      </c>
      <c r="P806" s="1" t="s">
        <v>78</v>
      </c>
      <c r="Q806" s="1" t="s">
        <v>78</v>
      </c>
      <c r="R806" s="1" t="s">
        <v>1898</v>
      </c>
      <c r="S806" s="1" t="s">
        <v>1898</v>
      </c>
      <c r="T806" s="34" t="s">
        <v>72</v>
      </c>
      <c r="U806" s="25" t="s">
        <v>4061</v>
      </c>
      <c r="V806" s="1" t="s">
        <v>1900</v>
      </c>
      <c r="W806" s="1" t="s">
        <v>2307</v>
      </c>
      <c r="X806" s="1" t="s">
        <v>2307</v>
      </c>
      <c r="Y806" s="1" t="s">
        <v>2308</v>
      </c>
      <c r="Z806" s="1" t="s">
        <v>490</v>
      </c>
      <c r="AA806" s="1" t="s">
        <v>72</v>
      </c>
      <c r="AB806" s="1" t="s">
        <v>491</v>
      </c>
      <c r="AC806" s="1" t="s">
        <v>1147</v>
      </c>
      <c r="AD806" s="1" t="s">
        <v>87</v>
      </c>
      <c r="AE806" s="1">
        <v>65</v>
      </c>
      <c r="AF806" s="1" t="s">
        <v>88</v>
      </c>
      <c r="AG806" s="1">
        <v>4.9000000000000004</v>
      </c>
      <c r="AH806" s="1" t="s">
        <v>299</v>
      </c>
      <c r="AI806" s="1" t="s">
        <v>90</v>
      </c>
      <c r="AJ806" s="1" t="s">
        <v>91</v>
      </c>
      <c r="AK806" s="1" t="s">
        <v>92</v>
      </c>
      <c r="AL806" s="1" t="s">
        <v>72</v>
      </c>
      <c r="AM806" s="1" t="s">
        <v>254</v>
      </c>
      <c r="AN806" s="1">
        <v>1</v>
      </c>
      <c r="AO806" s="53" t="s">
        <v>3901</v>
      </c>
      <c r="AP806" s="1" t="s">
        <v>72</v>
      </c>
      <c r="AQ806" s="1" t="s">
        <v>72</v>
      </c>
      <c r="AR806" s="1" t="s">
        <v>2327</v>
      </c>
      <c r="AS806" s="1" t="s">
        <v>72</v>
      </c>
      <c r="AT806" s="1" t="s">
        <v>72</v>
      </c>
      <c r="AU806" s="3">
        <v>45027</v>
      </c>
      <c r="AV806" s="4">
        <v>0.63124999999999998</v>
      </c>
      <c r="AW806" s="4">
        <v>0.79166666666666663</v>
      </c>
      <c r="AX806" s="49">
        <f t="shared" si="96"/>
        <v>0.16041666666666665</v>
      </c>
      <c r="AY806" s="49">
        <f t="shared" si="99"/>
        <v>0.17986111111111103</v>
      </c>
      <c r="AZ806" s="49">
        <f t="shared" si="100"/>
        <v>0.27083333333333326</v>
      </c>
      <c r="BA806" s="1" t="s">
        <v>4062</v>
      </c>
      <c r="BB806" s="1" t="s">
        <v>4062</v>
      </c>
      <c r="BC806" s="1" t="s">
        <v>1675</v>
      </c>
      <c r="BD806" s="25">
        <v>14</v>
      </c>
      <c r="BE806" s="1" t="s">
        <v>4063</v>
      </c>
      <c r="BF806" s="1" t="s">
        <v>88</v>
      </c>
      <c r="BG806" s="25" t="s">
        <v>88</v>
      </c>
      <c r="BH806" s="1" t="s">
        <v>88</v>
      </c>
      <c r="BI806" s="1" t="s">
        <v>96</v>
      </c>
      <c r="BJ806" s="1" t="s">
        <v>72</v>
      </c>
      <c r="BK806" s="1" t="s">
        <v>3904</v>
      </c>
      <c r="BL806" s="1" t="s">
        <v>4064</v>
      </c>
      <c r="BM806" s="25">
        <v>63</v>
      </c>
      <c r="BN806" s="1" t="s">
        <v>75</v>
      </c>
      <c r="BO806" s="1" t="s">
        <v>75</v>
      </c>
      <c r="BP806" s="1" t="s">
        <v>75</v>
      </c>
      <c r="BQ806" s="21" t="s">
        <v>99</v>
      </c>
      <c r="BR806" s="21" t="s">
        <v>100</v>
      </c>
    </row>
    <row r="807" spans="1:70" ht="20.45" customHeight="1">
      <c r="A807" s="1" t="s">
        <v>4065</v>
      </c>
      <c r="B807" s="1">
        <v>230104</v>
      </c>
      <c r="C807" s="1" t="s">
        <v>71</v>
      </c>
      <c r="D807" s="3">
        <v>45027</v>
      </c>
      <c r="E807" s="4">
        <v>0.64930555555555558</v>
      </c>
      <c r="F807" s="5">
        <v>45017</v>
      </c>
      <c r="G807" s="3">
        <v>45027</v>
      </c>
      <c r="H807" s="4">
        <v>0.73819444444444438</v>
      </c>
      <c r="I807" s="48">
        <f t="shared" si="95"/>
        <v>8.8888888888888795E-2</v>
      </c>
      <c r="J807" s="1">
        <v>5</v>
      </c>
      <c r="K807" s="1" t="s">
        <v>1896</v>
      </c>
      <c r="L807" s="1" t="s">
        <v>4066</v>
      </c>
      <c r="M807" s="1" t="s">
        <v>75</v>
      </c>
      <c r="N807" s="1" t="s">
        <v>3608</v>
      </c>
      <c r="O807" s="1" t="s">
        <v>77</v>
      </c>
      <c r="P807" s="1" t="s">
        <v>78</v>
      </c>
      <c r="Q807" s="1" t="s">
        <v>78</v>
      </c>
      <c r="R807" s="1" t="s">
        <v>1898</v>
      </c>
      <c r="S807" s="8" t="s">
        <v>1927</v>
      </c>
      <c r="T807" s="34" t="s">
        <v>72</v>
      </c>
      <c r="U807" s="8" t="s">
        <v>4067</v>
      </c>
      <c r="V807" s="1" t="s">
        <v>1900</v>
      </c>
      <c r="W807" s="1" t="s">
        <v>813</v>
      </c>
      <c r="X807" s="1" t="s">
        <v>813</v>
      </c>
      <c r="Y807" s="1" t="s">
        <v>814</v>
      </c>
      <c r="Z807" s="1" t="s">
        <v>152</v>
      </c>
      <c r="AA807" s="1" t="s">
        <v>1370</v>
      </c>
      <c r="AB807" s="1" t="s">
        <v>153</v>
      </c>
      <c r="AC807" s="1" t="s">
        <v>154</v>
      </c>
      <c r="AD807" s="1" t="s">
        <v>126</v>
      </c>
      <c r="AE807" s="1">
        <v>55</v>
      </c>
      <c r="AF807" s="1" t="s">
        <v>88</v>
      </c>
      <c r="AG807" s="1">
        <v>4.5</v>
      </c>
      <c r="AH807" s="1" t="s">
        <v>954</v>
      </c>
      <c r="AI807" s="1" t="s">
        <v>90</v>
      </c>
      <c r="AJ807" s="1" t="s">
        <v>91</v>
      </c>
      <c r="AK807" s="1" t="s">
        <v>216</v>
      </c>
      <c r="AL807" s="1" t="s">
        <v>72</v>
      </c>
      <c r="AM807" s="1" t="s">
        <v>72</v>
      </c>
      <c r="AN807" s="1" t="s">
        <v>72</v>
      </c>
      <c r="AO807" s="1" t="s">
        <v>72</v>
      </c>
      <c r="AP807" s="1" t="s">
        <v>72</v>
      </c>
      <c r="AQ807" s="1" t="s">
        <v>4068</v>
      </c>
      <c r="AR807" s="1" t="s">
        <v>72</v>
      </c>
      <c r="AS807" s="1" t="s">
        <v>72</v>
      </c>
      <c r="AT807" s="1" t="s">
        <v>72</v>
      </c>
      <c r="AU807" s="3">
        <v>45027</v>
      </c>
      <c r="AV807" s="4">
        <v>0.76458333333333339</v>
      </c>
      <c r="AW807" s="4">
        <v>0.82291666666666663</v>
      </c>
      <c r="AX807" s="49">
        <f t="shared" si="96"/>
        <v>5.8333333333333237E-2</v>
      </c>
      <c r="AY807" s="49">
        <f t="shared" si="99"/>
        <v>8.4722222222222254E-2</v>
      </c>
      <c r="AZ807" s="49">
        <f t="shared" si="100"/>
        <v>0.17361111111111105</v>
      </c>
      <c r="BA807" s="1" t="s">
        <v>4069</v>
      </c>
      <c r="BB807" s="1" t="s">
        <v>4069</v>
      </c>
      <c r="BC807" s="1" t="s">
        <v>1794</v>
      </c>
      <c r="BD807" s="25">
        <v>14</v>
      </c>
      <c r="BE807" s="1" t="s">
        <v>95</v>
      </c>
      <c r="BF807" s="1" t="s">
        <v>75</v>
      </c>
      <c r="BG807" s="25">
        <v>6.8</v>
      </c>
      <c r="BH807" s="1" t="s">
        <v>88</v>
      </c>
      <c r="BI807" s="1" t="s">
        <v>79</v>
      </c>
      <c r="BJ807" s="1" t="s">
        <v>707</v>
      </c>
      <c r="BK807" s="1" t="s">
        <v>4053</v>
      </c>
      <c r="BL807" s="1" t="s">
        <v>4070</v>
      </c>
      <c r="BM807" s="25">
        <v>29</v>
      </c>
      <c r="BN807" s="1" t="s">
        <v>72</v>
      </c>
      <c r="BO807" s="1" t="s">
        <v>72</v>
      </c>
      <c r="BP807" s="1" t="s">
        <v>72</v>
      </c>
      <c r="BQ807" s="1" t="s">
        <v>160</v>
      </c>
      <c r="BR807" s="1" t="s">
        <v>707</v>
      </c>
    </row>
    <row r="808" spans="1:70" ht="20.45" customHeight="1">
      <c r="A808" s="1" t="s">
        <v>4071</v>
      </c>
      <c r="B808" s="1">
        <v>230105</v>
      </c>
      <c r="C808" s="1" t="s">
        <v>497</v>
      </c>
      <c r="D808" s="3">
        <v>45028</v>
      </c>
      <c r="E808" s="4">
        <v>0.48125000000000001</v>
      </c>
      <c r="F808" s="5">
        <v>45017</v>
      </c>
      <c r="G808" s="3">
        <v>45028</v>
      </c>
      <c r="H808" s="4">
        <v>0.57291666666666663</v>
      </c>
      <c r="I808" s="48">
        <f t="shared" si="95"/>
        <v>9.1666666666666619E-2</v>
      </c>
      <c r="J808" s="1">
        <v>3</v>
      </c>
      <c r="K808" s="1" t="s">
        <v>1896</v>
      </c>
      <c r="L808" s="1" t="s">
        <v>4072</v>
      </c>
      <c r="M808" s="1" t="s">
        <v>75</v>
      </c>
      <c r="N808" s="1" t="s">
        <v>170</v>
      </c>
      <c r="O808" s="1" t="s">
        <v>473</v>
      </c>
      <c r="P808" s="1" t="s">
        <v>78</v>
      </c>
      <c r="Q808" s="1" t="s">
        <v>78</v>
      </c>
      <c r="R808" s="8" t="s">
        <v>1927</v>
      </c>
      <c r="S808" s="8" t="s">
        <v>1927</v>
      </c>
      <c r="T808" s="1" t="s">
        <v>4073</v>
      </c>
      <c r="U808" s="25" t="s">
        <v>4074</v>
      </c>
      <c r="V808" s="1" t="s">
        <v>1900</v>
      </c>
      <c r="W808" s="1" t="s">
        <v>83</v>
      </c>
      <c r="X808" s="1" t="s">
        <v>123</v>
      </c>
      <c r="Y808" s="1" t="s">
        <v>83</v>
      </c>
      <c r="Z808" s="1" t="s">
        <v>84</v>
      </c>
      <c r="AA808" s="1" t="s">
        <v>72</v>
      </c>
      <c r="AB808" s="1" t="s">
        <v>476</v>
      </c>
      <c r="AC808" s="1" t="s">
        <v>476</v>
      </c>
      <c r="AD808" s="1" t="s">
        <v>87</v>
      </c>
      <c r="AE808" s="1">
        <v>60</v>
      </c>
      <c r="AF808" s="1" t="s">
        <v>88</v>
      </c>
      <c r="AG808" s="1">
        <v>4.5</v>
      </c>
      <c r="AH808" s="1" t="s">
        <v>299</v>
      </c>
      <c r="AI808" s="1" t="s">
        <v>90</v>
      </c>
      <c r="AJ808" s="1" t="s">
        <v>91</v>
      </c>
      <c r="AK808" s="1" t="s">
        <v>429</v>
      </c>
      <c r="AL808" s="1" t="s">
        <v>72</v>
      </c>
      <c r="AM808" s="1" t="s">
        <v>72</v>
      </c>
      <c r="AN808" s="1">
        <v>2</v>
      </c>
      <c r="AO808" s="1" t="s">
        <v>367</v>
      </c>
      <c r="AP808" s="1">
        <v>5</v>
      </c>
      <c r="AQ808" s="1" t="s">
        <v>4075</v>
      </c>
      <c r="AR808" s="1" t="s">
        <v>3444</v>
      </c>
      <c r="AS808" s="1" t="s">
        <v>72</v>
      </c>
      <c r="AT808" s="1" t="s">
        <v>72</v>
      </c>
      <c r="AU808" s="3">
        <v>45028</v>
      </c>
      <c r="AV808" s="1" t="s">
        <v>72</v>
      </c>
      <c r="AW808" s="1" t="s">
        <v>72</v>
      </c>
      <c r="AX808" s="1" t="s">
        <v>72</v>
      </c>
      <c r="AY808" s="1" t="s">
        <v>72</v>
      </c>
      <c r="AZ808" s="1" t="s">
        <v>72</v>
      </c>
      <c r="BA808" s="1" t="s">
        <v>3305</v>
      </c>
      <c r="BB808" s="1" t="s">
        <v>72</v>
      </c>
      <c r="BC808" s="1" t="s">
        <v>72</v>
      </c>
      <c r="BD808" s="1" t="s">
        <v>72</v>
      </c>
      <c r="BE808" s="1" t="s">
        <v>72</v>
      </c>
      <c r="BF808" s="1" t="s">
        <v>72</v>
      </c>
      <c r="BG808" s="1" t="s">
        <v>72</v>
      </c>
      <c r="BH808" s="1" t="s">
        <v>88</v>
      </c>
      <c r="BI808" s="1" t="s">
        <v>79</v>
      </c>
      <c r="BJ808" s="1" t="s">
        <v>72</v>
      </c>
      <c r="BK808" s="1" t="s">
        <v>72</v>
      </c>
      <c r="BL808" s="1" t="s">
        <v>72</v>
      </c>
      <c r="BM808" s="1" t="s">
        <v>72</v>
      </c>
      <c r="BN808" s="1" t="s">
        <v>72</v>
      </c>
      <c r="BO808" s="1" t="s">
        <v>72</v>
      </c>
      <c r="BP808" s="1" t="s">
        <v>72</v>
      </c>
      <c r="BQ808" s="1" t="s">
        <v>160</v>
      </c>
    </row>
    <row r="809" spans="1:70" ht="20.45" customHeight="1">
      <c r="A809" s="1">
        <v>230106</v>
      </c>
      <c r="B809" s="1">
        <v>230106</v>
      </c>
      <c r="C809" s="1" t="s">
        <v>71</v>
      </c>
      <c r="D809" s="3">
        <v>45028</v>
      </c>
      <c r="E809" s="4">
        <v>0.52916666666666667</v>
      </c>
      <c r="F809" s="5">
        <v>45017</v>
      </c>
      <c r="G809" s="3">
        <v>45028</v>
      </c>
      <c r="H809" s="4">
        <v>0.59027777777777779</v>
      </c>
      <c r="I809" s="48">
        <f t="shared" si="95"/>
        <v>6.1111111111111116E-2</v>
      </c>
      <c r="J809" s="1">
        <v>2</v>
      </c>
      <c r="K809" s="1" t="s">
        <v>1896</v>
      </c>
      <c r="L809" s="1" t="s">
        <v>4076</v>
      </c>
      <c r="M809" s="1" t="s">
        <v>75</v>
      </c>
      <c r="N809" s="1" t="s">
        <v>170</v>
      </c>
      <c r="O809" s="1" t="s">
        <v>473</v>
      </c>
      <c r="P809" s="1" t="s">
        <v>172</v>
      </c>
      <c r="Q809" s="1" t="s">
        <v>78</v>
      </c>
      <c r="R809" s="8" t="s">
        <v>1927</v>
      </c>
      <c r="S809" s="8" t="s">
        <v>1927</v>
      </c>
      <c r="T809" s="1" t="s">
        <v>4077</v>
      </c>
      <c r="U809" s="75" t="s">
        <v>72</v>
      </c>
      <c r="V809" s="1" t="s">
        <v>1900</v>
      </c>
      <c r="W809" s="1" t="s">
        <v>813</v>
      </c>
      <c r="X809" s="1" t="s">
        <v>813</v>
      </c>
      <c r="Y809" s="1" t="s">
        <v>814</v>
      </c>
      <c r="Z809" s="1" t="s">
        <v>152</v>
      </c>
      <c r="AA809" s="1" t="s">
        <v>1370</v>
      </c>
      <c r="AB809" s="1" t="s">
        <v>153</v>
      </c>
      <c r="AC809" s="1" t="s">
        <v>164</v>
      </c>
      <c r="AD809" s="1" t="s">
        <v>126</v>
      </c>
      <c r="AE809" s="1">
        <v>38</v>
      </c>
      <c r="AF809" s="1" t="s">
        <v>88</v>
      </c>
      <c r="AG809" s="1">
        <v>4.3</v>
      </c>
      <c r="AH809" s="1" t="s">
        <v>2344</v>
      </c>
      <c r="AI809" s="1" t="s">
        <v>90</v>
      </c>
      <c r="AJ809" s="1" t="s">
        <v>91</v>
      </c>
      <c r="AK809" s="1" t="s">
        <v>216</v>
      </c>
      <c r="AL809" s="1" t="s">
        <v>72</v>
      </c>
      <c r="AM809" s="1" t="s">
        <v>72</v>
      </c>
      <c r="AN809" s="1" t="s">
        <v>72</v>
      </c>
      <c r="AO809" s="1" t="s">
        <v>72</v>
      </c>
      <c r="AP809" s="1" t="s">
        <v>72</v>
      </c>
      <c r="AQ809" s="1" t="s">
        <v>4078</v>
      </c>
      <c r="AR809" s="1" t="s">
        <v>72</v>
      </c>
      <c r="AS809" s="1" t="s">
        <v>72</v>
      </c>
      <c r="AT809" s="1" t="s">
        <v>72</v>
      </c>
      <c r="AU809" s="3">
        <v>45028</v>
      </c>
      <c r="AV809" s="4">
        <v>0.59722222222222221</v>
      </c>
      <c r="AW809" s="4" t="s">
        <v>72</v>
      </c>
      <c r="AX809" s="4" t="s">
        <v>72</v>
      </c>
      <c r="AY809" s="4" t="s">
        <v>72</v>
      </c>
      <c r="AZ809" s="6" t="s">
        <v>72</v>
      </c>
      <c r="BA809" s="1" t="s">
        <v>4079</v>
      </c>
      <c r="BB809" s="1" t="s">
        <v>4079</v>
      </c>
      <c r="BC809" s="1" t="s">
        <v>72</v>
      </c>
      <c r="BD809" s="1" t="s">
        <v>72</v>
      </c>
      <c r="BE809" s="1" t="s">
        <v>72</v>
      </c>
      <c r="BF809" s="1" t="s">
        <v>72</v>
      </c>
      <c r="BG809" s="1" t="s">
        <v>72</v>
      </c>
      <c r="BH809" s="1" t="s">
        <v>88</v>
      </c>
      <c r="BI809" s="1" t="s">
        <v>79</v>
      </c>
      <c r="BJ809" s="1" t="s">
        <v>72</v>
      </c>
      <c r="BK809" s="1" t="s">
        <v>72</v>
      </c>
      <c r="BL809" s="1" t="s">
        <v>4080</v>
      </c>
      <c r="BM809" s="1" t="s">
        <v>72</v>
      </c>
      <c r="BN809" s="1" t="s">
        <v>72</v>
      </c>
      <c r="BO809" s="1" t="s">
        <v>72</v>
      </c>
      <c r="BP809" s="1" t="s">
        <v>72</v>
      </c>
      <c r="BQ809" s="1" t="s">
        <v>160</v>
      </c>
    </row>
    <row r="810" spans="1:70" ht="20.45" customHeight="1">
      <c r="A810" s="1" t="s">
        <v>4081</v>
      </c>
      <c r="B810" s="1">
        <v>230107</v>
      </c>
      <c r="C810" s="1" t="s">
        <v>71</v>
      </c>
      <c r="D810" s="3">
        <v>45028</v>
      </c>
      <c r="E810" s="4">
        <v>0.48958333333333331</v>
      </c>
      <c r="F810" s="5">
        <v>45017</v>
      </c>
      <c r="G810" s="3">
        <v>45028</v>
      </c>
      <c r="H810" s="4">
        <v>0.85763888888888884</v>
      </c>
      <c r="I810" s="48">
        <f t="shared" si="95"/>
        <v>0.36805555555555552</v>
      </c>
      <c r="J810" s="1">
        <v>15</v>
      </c>
      <c r="K810" s="1" t="s">
        <v>1896</v>
      </c>
      <c r="L810" s="1" t="s">
        <v>4082</v>
      </c>
      <c r="M810" s="1" t="s">
        <v>75</v>
      </c>
      <c r="N810" s="1" t="s">
        <v>3624</v>
      </c>
      <c r="O810" s="1" t="s">
        <v>77</v>
      </c>
      <c r="P810" s="1" t="s">
        <v>78</v>
      </c>
      <c r="Q810" s="1" t="s">
        <v>78</v>
      </c>
      <c r="R810" s="21" t="s">
        <v>1898</v>
      </c>
      <c r="S810" s="21" t="s">
        <v>1898</v>
      </c>
      <c r="T810" s="34" t="s">
        <v>72</v>
      </c>
      <c r="U810" s="25" t="s">
        <v>4083</v>
      </c>
      <c r="V810" s="1" t="s">
        <v>80</v>
      </c>
      <c r="W810" s="1" t="s">
        <v>778</v>
      </c>
      <c r="X810" s="1" t="s">
        <v>779</v>
      </c>
      <c r="Y810" s="1" t="s">
        <v>780</v>
      </c>
      <c r="Z810" s="1" t="s">
        <v>152</v>
      </c>
      <c r="AA810" s="1" t="s">
        <v>72</v>
      </c>
      <c r="AB810" s="1" t="s">
        <v>153</v>
      </c>
      <c r="AC810" s="1" t="s">
        <v>164</v>
      </c>
      <c r="AD810" s="1" t="s">
        <v>126</v>
      </c>
      <c r="AE810" s="1">
        <v>55</v>
      </c>
      <c r="AF810" s="1" t="s">
        <v>88</v>
      </c>
      <c r="AG810" s="1">
        <v>5.8</v>
      </c>
      <c r="AH810" s="1" t="s">
        <v>2344</v>
      </c>
      <c r="AI810" s="1" t="s">
        <v>90</v>
      </c>
      <c r="AJ810" s="1" t="s">
        <v>91</v>
      </c>
      <c r="AK810" s="1" t="s">
        <v>92</v>
      </c>
      <c r="AL810" s="1" t="s">
        <v>72</v>
      </c>
      <c r="AM810" s="1" t="s">
        <v>229</v>
      </c>
      <c r="AN810" s="1" t="s">
        <v>72</v>
      </c>
      <c r="AO810" s="1" t="s">
        <v>796</v>
      </c>
      <c r="AP810" s="1" t="s">
        <v>72</v>
      </c>
      <c r="AQ810" s="1" t="s">
        <v>72</v>
      </c>
      <c r="AR810" s="1" t="s">
        <v>72</v>
      </c>
      <c r="AS810" s="1" t="s">
        <v>72</v>
      </c>
      <c r="AT810" s="1" t="s">
        <v>72</v>
      </c>
      <c r="AU810" s="3">
        <v>45028</v>
      </c>
      <c r="AV810" s="4">
        <v>0.89236111111111116</v>
      </c>
      <c r="AW810" s="4">
        <v>0.95486111111111116</v>
      </c>
      <c r="AX810" s="49">
        <f t="shared" si="96"/>
        <v>6.25E-2</v>
      </c>
      <c r="AY810" s="49">
        <f t="shared" ref="AY810:AY850" si="101">AW810-H810</f>
        <v>9.7222222222222321E-2</v>
      </c>
      <c r="AZ810" s="49">
        <f t="shared" ref="AZ810:AZ850" si="102">AW810-E810</f>
        <v>0.46527777777777785</v>
      </c>
      <c r="BA810" s="1" t="s">
        <v>4084</v>
      </c>
      <c r="BB810" s="1" t="s">
        <v>4084</v>
      </c>
      <c r="BC810" s="1" t="s">
        <v>1794</v>
      </c>
      <c r="BD810" s="25">
        <v>14</v>
      </c>
      <c r="BE810" s="1" t="s">
        <v>3229</v>
      </c>
      <c r="BF810" s="1" t="s">
        <v>75</v>
      </c>
      <c r="BG810" s="1" t="s">
        <v>75</v>
      </c>
      <c r="BH810" s="1" t="s">
        <v>88</v>
      </c>
      <c r="BI810" s="1" t="s">
        <v>96</v>
      </c>
      <c r="BJ810" s="1" t="s">
        <v>72</v>
      </c>
      <c r="BK810" s="1" t="s">
        <v>3932</v>
      </c>
      <c r="BL810" s="1" t="s">
        <v>4085</v>
      </c>
      <c r="BM810" s="1">
        <v>49</v>
      </c>
      <c r="BN810" s="1" t="s">
        <v>75</v>
      </c>
      <c r="BO810" s="1" t="s">
        <v>75</v>
      </c>
      <c r="BP810" s="1" t="s">
        <v>75</v>
      </c>
      <c r="BQ810" s="1" t="s">
        <v>3796</v>
      </c>
    </row>
    <row r="811" spans="1:70" ht="20.45" customHeight="1">
      <c r="A811" s="1" t="s">
        <v>4086</v>
      </c>
      <c r="B811" s="1">
        <v>230108</v>
      </c>
      <c r="C811" s="1" t="s">
        <v>497</v>
      </c>
      <c r="D811" s="3">
        <v>45028</v>
      </c>
      <c r="E811" s="4">
        <v>0.35833333333333334</v>
      </c>
      <c r="F811" s="5">
        <v>45017</v>
      </c>
      <c r="G811" s="3">
        <v>45028</v>
      </c>
      <c r="H811" s="4">
        <v>0.90972222222222221</v>
      </c>
      <c r="I811" s="48">
        <f t="shared" si="95"/>
        <v>0.55138888888888893</v>
      </c>
      <c r="J811" s="1">
        <v>2</v>
      </c>
      <c r="K811" s="1" t="s">
        <v>1896</v>
      </c>
      <c r="L811" s="1" t="s">
        <v>4087</v>
      </c>
      <c r="M811" s="1" t="s">
        <v>75</v>
      </c>
      <c r="N811" s="1" t="s">
        <v>4088</v>
      </c>
      <c r="O811" s="1" t="s">
        <v>497</v>
      </c>
      <c r="P811" s="1" t="s">
        <v>78</v>
      </c>
      <c r="Q811" s="1" t="s">
        <v>78</v>
      </c>
      <c r="R811" s="1" t="s">
        <v>1898</v>
      </c>
      <c r="S811" s="21" t="s">
        <v>1898</v>
      </c>
      <c r="T811" s="34" t="s">
        <v>72</v>
      </c>
      <c r="U811" s="25" t="s">
        <v>4089</v>
      </c>
      <c r="V811" s="1" t="s">
        <v>1900</v>
      </c>
      <c r="W811" s="1" t="s">
        <v>83</v>
      </c>
      <c r="X811" s="1" t="s">
        <v>123</v>
      </c>
      <c r="Y811" s="1" t="s">
        <v>83</v>
      </c>
      <c r="Z811" s="1" t="s">
        <v>84</v>
      </c>
      <c r="AA811" s="1" t="s">
        <v>72</v>
      </c>
      <c r="AB811" s="1" t="s">
        <v>214</v>
      </c>
      <c r="AC811" s="1" t="s">
        <v>382</v>
      </c>
      <c r="AD811" s="1" t="s">
        <v>126</v>
      </c>
      <c r="AE811" s="1">
        <v>70</v>
      </c>
      <c r="AF811" s="1" t="s">
        <v>88</v>
      </c>
      <c r="AG811" s="1">
        <v>6.2</v>
      </c>
      <c r="AH811" s="1" t="s">
        <v>414</v>
      </c>
      <c r="AI811" s="1" t="s">
        <v>90</v>
      </c>
      <c r="AJ811" s="1" t="s">
        <v>91</v>
      </c>
      <c r="AK811" s="1" t="s">
        <v>92</v>
      </c>
      <c r="AL811" s="1" t="s">
        <v>72</v>
      </c>
      <c r="AM811" s="1" t="s">
        <v>217</v>
      </c>
      <c r="AN811" s="1">
        <v>2</v>
      </c>
      <c r="AO811" s="1" t="s">
        <v>519</v>
      </c>
      <c r="AP811" s="1" t="s">
        <v>72</v>
      </c>
      <c r="AQ811" s="1" t="s">
        <v>72</v>
      </c>
      <c r="AR811" s="1" t="s">
        <v>3444</v>
      </c>
      <c r="AS811" s="1" t="s">
        <v>72</v>
      </c>
      <c r="AT811" s="1" t="s">
        <v>72</v>
      </c>
      <c r="AU811" s="3">
        <v>45029</v>
      </c>
      <c r="AV811" s="4">
        <v>1.304861111111111</v>
      </c>
      <c r="AW811" s="4">
        <v>1.3770833333333332</v>
      </c>
      <c r="AX811" s="49">
        <f t="shared" si="96"/>
        <v>7.2222222222222188E-2</v>
      </c>
      <c r="AY811" s="49">
        <f t="shared" si="101"/>
        <v>0.46736111111111101</v>
      </c>
      <c r="AZ811" s="49">
        <f t="shared" si="102"/>
        <v>1.0187499999999998</v>
      </c>
      <c r="BA811" s="1" t="s">
        <v>683</v>
      </c>
      <c r="BB811" s="1" t="s">
        <v>683</v>
      </c>
      <c r="BC811" s="1" t="s">
        <v>1675</v>
      </c>
      <c r="BD811" s="25">
        <v>14</v>
      </c>
      <c r="BE811" s="1" t="s">
        <v>3446</v>
      </c>
      <c r="BF811" s="1" t="s">
        <v>75</v>
      </c>
      <c r="BG811" s="1" t="s">
        <v>75</v>
      </c>
      <c r="BH811" s="1" t="s">
        <v>88</v>
      </c>
      <c r="BI811" s="1" t="s">
        <v>96</v>
      </c>
      <c r="BJ811" s="1" t="s">
        <v>72</v>
      </c>
      <c r="BK811" s="1" t="s">
        <v>3962</v>
      </c>
      <c r="BL811" s="1" t="s">
        <v>4090</v>
      </c>
      <c r="BM811" s="1">
        <v>57</v>
      </c>
      <c r="BN811" s="1" t="s">
        <v>75</v>
      </c>
      <c r="BO811" s="1" t="s">
        <v>75</v>
      </c>
      <c r="BP811" s="1" t="s">
        <v>75</v>
      </c>
      <c r="BQ811" s="21" t="s">
        <v>99</v>
      </c>
      <c r="BR811" s="21" t="s">
        <v>100</v>
      </c>
    </row>
    <row r="812" spans="1:70" ht="20.45" customHeight="1">
      <c r="A812" s="1" t="s">
        <v>4091</v>
      </c>
      <c r="B812" s="1">
        <v>230109</v>
      </c>
      <c r="C812" s="1" t="s">
        <v>71</v>
      </c>
      <c r="D812" s="3">
        <v>45029</v>
      </c>
      <c r="E812" s="4">
        <v>0.56597222222222221</v>
      </c>
      <c r="F812" s="5">
        <v>45017</v>
      </c>
      <c r="G812" s="3">
        <v>45029</v>
      </c>
      <c r="H812" s="4">
        <v>0.72083333333333333</v>
      </c>
      <c r="I812" s="48">
        <f t="shared" si="95"/>
        <v>0.15486111111111112</v>
      </c>
      <c r="J812" s="1">
        <v>10</v>
      </c>
      <c r="K812" s="1" t="s">
        <v>1896</v>
      </c>
      <c r="L812" s="1" t="s">
        <v>4092</v>
      </c>
      <c r="M812" s="1" t="s">
        <v>75</v>
      </c>
      <c r="N812" s="1" t="s">
        <v>3624</v>
      </c>
      <c r="O812" s="1" t="s">
        <v>77</v>
      </c>
      <c r="P812" s="1" t="s">
        <v>78</v>
      </c>
      <c r="Q812" s="1" t="s">
        <v>78</v>
      </c>
      <c r="R812" s="1" t="s">
        <v>1898</v>
      </c>
      <c r="S812" s="21" t="s">
        <v>1898</v>
      </c>
      <c r="T812" s="34" t="s">
        <v>72</v>
      </c>
      <c r="U812" s="25" t="s">
        <v>4093</v>
      </c>
      <c r="V812" s="1" t="s">
        <v>80</v>
      </c>
      <c r="W812" s="1" t="s">
        <v>1867</v>
      </c>
      <c r="X812" s="1" t="s">
        <v>1868</v>
      </c>
      <c r="Y812" s="1" t="s">
        <v>2143</v>
      </c>
      <c r="Z812" s="1" t="s">
        <v>152</v>
      </c>
      <c r="AA812" s="1" t="s">
        <v>4094</v>
      </c>
      <c r="AB812" s="1" t="s">
        <v>153</v>
      </c>
      <c r="AC812" s="1" t="s">
        <v>153</v>
      </c>
      <c r="AD812" s="1" t="s">
        <v>126</v>
      </c>
      <c r="AE812" s="1">
        <v>59</v>
      </c>
      <c r="AF812" s="1" t="s">
        <v>88</v>
      </c>
      <c r="AG812" s="1">
        <v>5.0999999999999996</v>
      </c>
      <c r="AH812" s="1" t="s">
        <v>299</v>
      </c>
      <c r="AI812" s="1" t="s">
        <v>90</v>
      </c>
      <c r="AJ812" s="1" t="s">
        <v>91</v>
      </c>
      <c r="AK812" s="1" t="s">
        <v>92</v>
      </c>
      <c r="AL812" s="1" t="s">
        <v>72</v>
      </c>
      <c r="AM812" s="1" t="s">
        <v>72</v>
      </c>
      <c r="AN812" s="1" t="s">
        <v>72</v>
      </c>
      <c r="AO812" s="1" t="s">
        <v>72</v>
      </c>
      <c r="AP812" s="1">
        <v>6</v>
      </c>
      <c r="AQ812" s="1" t="s">
        <v>3971</v>
      </c>
      <c r="AR812" s="1" t="s">
        <v>72</v>
      </c>
      <c r="AS812" s="1" t="s">
        <v>72</v>
      </c>
      <c r="AT812" s="1" t="s">
        <v>72</v>
      </c>
      <c r="AU812" s="3">
        <v>45029</v>
      </c>
      <c r="AV812" s="4">
        <v>0.75069444444444444</v>
      </c>
      <c r="AW812" s="4">
        <v>0.83680555555555547</v>
      </c>
      <c r="AX812" s="49">
        <f t="shared" si="96"/>
        <v>8.6111111111111027E-2</v>
      </c>
      <c r="AY812" s="49">
        <f t="shared" si="101"/>
        <v>0.11597222222222214</v>
      </c>
      <c r="AZ812" s="49">
        <f t="shared" si="102"/>
        <v>0.27083333333333326</v>
      </c>
      <c r="BA812" s="1" t="s">
        <v>4095</v>
      </c>
      <c r="BB812" s="1" t="s">
        <v>4095</v>
      </c>
      <c r="BC812" s="1" t="s">
        <v>1794</v>
      </c>
      <c r="BD812" s="25">
        <v>14</v>
      </c>
      <c r="BE812" s="1" t="s">
        <v>2694</v>
      </c>
      <c r="BF812" s="1" t="s">
        <v>75</v>
      </c>
      <c r="BG812" s="1" t="s">
        <v>75</v>
      </c>
      <c r="BH812" s="1" t="s">
        <v>88</v>
      </c>
      <c r="BI812" s="1" t="s">
        <v>96</v>
      </c>
      <c r="BJ812" s="1" t="s">
        <v>72</v>
      </c>
      <c r="BK812" s="1" t="s">
        <v>3932</v>
      </c>
      <c r="BL812" s="1" t="s">
        <v>4096</v>
      </c>
      <c r="BM812" s="1">
        <v>49</v>
      </c>
      <c r="BN812" s="1" t="s">
        <v>75</v>
      </c>
      <c r="BO812" s="1" t="s">
        <v>75</v>
      </c>
      <c r="BP812" s="1" t="s">
        <v>75</v>
      </c>
      <c r="BQ812" s="21" t="s">
        <v>99</v>
      </c>
      <c r="BR812" s="21" t="s">
        <v>100</v>
      </c>
    </row>
    <row r="813" spans="1:70" ht="20.45" customHeight="1">
      <c r="A813" s="1" t="s">
        <v>4097</v>
      </c>
      <c r="B813" s="1">
        <v>230110</v>
      </c>
      <c r="C813" s="1" t="s">
        <v>71</v>
      </c>
      <c r="D813" s="3">
        <v>45029</v>
      </c>
      <c r="E813" s="4">
        <v>0.71527777777777779</v>
      </c>
      <c r="F813" s="5">
        <v>45017</v>
      </c>
      <c r="G813" s="3">
        <v>45029</v>
      </c>
      <c r="H813" s="4">
        <v>0.78680555555555554</v>
      </c>
      <c r="I813" s="48">
        <f t="shared" si="95"/>
        <v>7.1527777777777746E-2</v>
      </c>
      <c r="J813" s="1">
        <v>20</v>
      </c>
      <c r="K813" s="1" t="s">
        <v>2302</v>
      </c>
      <c r="L813" s="1" t="s">
        <v>4098</v>
      </c>
      <c r="M813" s="1" t="s">
        <v>75</v>
      </c>
      <c r="N813" s="1" t="s">
        <v>2172</v>
      </c>
      <c r="O813" s="1" t="s">
        <v>77</v>
      </c>
      <c r="P813" s="1" t="s">
        <v>78</v>
      </c>
      <c r="Q813" s="1" t="s">
        <v>78</v>
      </c>
      <c r="R813" s="1" t="s">
        <v>139</v>
      </c>
      <c r="S813" s="21" t="s">
        <v>1898</v>
      </c>
      <c r="T813" s="34" t="s">
        <v>72</v>
      </c>
      <c r="U813" s="25" t="s">
        <v>4099</v>
      </c>
      <c r="V813" s="1" t="s">
        <v>1900</v>
      </c>
      <c r="W813" s="1" t="s">
        <v>2307</v>
      </c>
      <c r="X813" s="1" t="s">
        <v>2307</v>
      </c>
      <c r="Y813" s="1" t="s">
        <v>2363</v>
      </c>
      <c r="Z813" s="1" t="s">
        <v>84</v>
      </c>
      <c r="AA813" s="1" t="s">
        <v>72</v>
      </c>
      <c r="AB813" s="1" t="s">
        <v>140</v>
      </c>
      <c r="AC813" s="1" t="s">
        <v>140</v>
      </c>
      <c r="AD813" s="1" t="s">
        <v>87</v>
      </c>
      <c r="AE813" s="1">
        <v>36</v>
      </c>
      <c r="AF813" s="1" t="s">
        <v>88</v>
      </c>
      <c r="AG813" s="1">
        <v>4.9000000000000004</v>
      </c>
      <c r="AH813" s="1" t="s">
        <v>299</v>
      </c>
      <c r="AI813" s="1" t="s">
        <v>90</v>
      </c>
      <c r="AJ813" s="1" t="s">
        <v>91</v>
      </c>
      <c r="AK813" s="1" t="s">
        <v>92</v>
      </c>
      <c r="AL813" s="1" t="s">
        <v>72</v>
      </c>
      <c r="AM813" s="1" t="s">
        <v>254</v>
      </c>
      <c r="AN813" s="1">
        <v>1</v>
      </c>
      <c r="AO813" s="21" t="s">
        <v>3692</v>
      </c>
      <c r="AP813" s="1" t="s">
        <v>72</v>
      </c>
      <c r="AQ813" s="1" t="s">
        <v>72</v>
      </c>
      <c r="AR813" s="1" t="s">
        <v>220</v>
      </c>
      <c r="AS813" s="1" t="s">
        <v>72</v>
      </c>
      <c r="AT813" s="1" t="s">
        <v>72</v>
      </c>
      <c r="AU813" s="3">
        <v>45029</v>
      </c>
      <c r="AV813" s="4">
        <v>0.81111111111111101</v>
      </c>
      <c r="AW813" s="4">
        <v>0.87847222222222221</v>
      </c>
      <c r="AX813" s="49">
        <f t="shared" si="96"/>
        <v>6.7361111111111205E-2</v>
      </c>
      <c r="AY813" s="49">
        <f t="shared" si="101"/>
        <v>9.1666666666666674E-2</v>
      </c>
      <c r="AZ813" s="49">
        <f t="shared" si="102"/>
        <v>0.16319444444444442</v>
      </c>
      <c r="BA813" s="1" t="s">
        <v>4100</v>
      </c>
      <c r="BB813" s="1" t="s">
        <v>4100</v>
      </c>
      <c r="BC813" s="1" t="s">
        <v>1794</v>
      </c>
      <c r="BD813" s="25">
        <v>14</v>
      </c>
      <c r="BE813" s="1" t="s">
        <v>2694</v>
      </c>
      <c r="BF813" s="1" t="s">
        <v>75</v>
      </c>
      <c r="BG813" s="1" t="s">
        <v>75</v>
      </c>
      <c r="BH813" s="1" t="s">
        <v>88</v>
      </c>
      <c r="BI813" s="1" t="s">
        <v>96</v>
      </c>
      <c r="BJ813" s="1" t="s">
        <v>72</v>
      </c>
      <c r="BK813" s="1" t="s">
        <v>3962</v>
      </c>
      <c r="BL813" s="1" t="s">
        <v>3986</v>
      </c>
      <c r="BM813" s="1">
        <v>19</v>
      </c>
      <c r="BN813" s="1" t="s">
        <v>75</v>
      </c>
      <c r="BO813" s="1" t="s">
        <v>75</v>
      </c>
      <c r="BP813" s="1" t="s">
        <v>75</v>
      </c>
      <c r="BQ813" s="21" t="s">
        <v>99</v>
      </c>
      <c r="BR813" s="21" t="s">
        <v>100</v>
      </c>
    </row>
    <row r="814" spans="1:70" ht="20.45" customHeight="1">
      <c r="A814" s="1" t="s">
        <v>4101</v>
      </c>
      <c r="B814" s="1">
        <v>230111</v>
      </c>
      <c r="C814" s="1" t="s">
        <v>497</v>
      </c>
      <c r="D814" s="3">
        <v>45029</v>
      </c>
      <c r="E814" s="4">
        <v>0.47569444444444442</v>
      </c>
      <c r="F814" s="5">
        <v>45017</v>
      </c>
      <c r="G814" s="3">
        <v>45029</v>
      </c>
      <c r="H814" s="4">
        <v>0.80208333333333337</v>
      </c>
      <c r="I814" s="48">
        <f t="shared" si="95"/>
        <v>0.32638888888888895</v>
      </c>
      <c r="J814" s="1">
        <v>15</v>
      </c>
      <c r="K814" s="1" t="s">
        <v>1896</v>
      </c>
      <c r="L814" s="1" t="s">
        <v>4102</v>
      </c>
      <c r="M814" s="1" t="s">
        <v>75</v>
      </c>
      <c r="N814" s="1" t="s">
        <v>4088</v>
      </c>
      <c r="O814" s="1" t="s">
        <v>497</v>
      </c>
      <c r="P814" s="1" t="s">
        <v>78</v>
      </c>
      <c r="Q814" s="1" t="s">
        <v>78</v>
      </c>
      <c r="R814" s="1" t="s">
        <v>1898</v>
      </c>
      <c r="S814" s="21" t="s">
        <v>1898</v>
      </c>
      <c r="T814" s="34" t="s">
        <v>72</v>
      </c>
      <c r="U814" s="25" t="s">
        <v>4103</v>
      </c>
      <c r="V814" s="1" t="s">
        <v>80</v>
      </c>
      <c r="W814" s="1" t="s">
        <v>778</v>
      </c>
      <c r="X814" s="1" t="s">
        <v>779</v>
      </c>
      <c r="Y814" s="1" t="s">
        <v>780</v>
      </c>
      <c r="Z814" s="1" t="s">
        <v>84</v>
      </c>
      <c r="AA814" s="1" t="s">
        <v>72</v>
      </c>
      <c r="AB814" s="1" t="s">
        <v>140</v>
      </c>
      <c r="AC814" s="1" t="s">
        <v>141</v>
      </c>
      <c r="AD814" s="1" t="s">
        <v>126</v>
      </c>
      <c r="AE814" s="1">
        <v>47</v>
      </c>
      <c r="AF814" s="1" t="s">
        <v>88</v>
      </c>
      <c r="AG814" s="1">
        <v>4.8</v>
      </c>
      <c r="AH814" s="1" t="s">
        <v>2344</v>
      </c>
      <c r="AI814" s="1" t="s">
        <v>90</v>
      </c>
      <c r="AJ814" s="1" t="s">
        <v>91</v>
      </c>
      <c r="AK814" s="1" t="s">
        <v>92</v>
      </c>
      <c r="AL814" s="1" t="s">
        <v>72</v>
      </c>
      <c r="AM814" s="1" t="s">
        <v>254</v>
      </c>
      <c r="AN814" s="1" t="s">
        <v>72</v>
      </c>
      <c r="AO814" s="1" t="s">
        <v>1235</v>
      </c>
      <c r="AP814" s="1" t="s">
        <v>72</v>
      </c>
      <c r="AQ814" s="1" t="s">
        <v>72</v>
      </c>
      <c r="AR814" s="1" t="s">
        <v>72</v>
      </c>
      <c r="AS814" s="1" t="s">
        <v>72</v>
      </c>
      <c r="AT814" s="1" t="s">
        <v>72</v>
      </c>
      <c r="AU814" s="3">
        <v>45029</v>
      </c>
      <c r="AV814" s="4">
        <v>0.82847222222222217</v>
      </c>
      <c r="AW814" s="4">
        <v>0.92361111111111116</v>
      </c>
      <c r="AX814" s="49">
        <f t="shared" si="96"/>
        <v>9.5138888888888995E-2</v>
      </c>
      <c r="AY814" s="49">
        <f t="shared" si="101"/>
        <v>0.12152777777777779</v>
      </c>
      <c r="AZ814" s="49">
        <f t="shared" si="102"/>
        <v>0.44791666666666674</v>
      </c>
      <c r="BA814" s="1" t="s">
        <v>4104</v>
      </c>
      <c r="BB814" s="1" t="s">
        <v>4104</v>
      </c>
      <c r="BC814" s="1" t="s">
        <v>1675</v>
      </c>
      <c r="BD814" s="25">
        <v>14</v>
      </c>
      <c r="BE814" s="1" t="s">
        <v>2294</v>
      </c>
      <c r="BF814" s="1" t="s">
        <v>75</v>
      </c>
      <c r="BG814" s="1" t="s">
        <v>75</v>
      </c>
      <c r="BH814" s="1" t="s">
        <v>88</v>
      </c>
      <c r="BI814" s="1" t="s">
        <v>96</v>
      </c>
      <c r="BJ814" s="1" t="s">
        <v>72</v>
      </c>
      <c r="BK814" s="1" t="s">
        <v>3962</v>
      </c>
      <c r="BL814" s="1" t="s">
        <v>4090</v>
      </c>
      <c r="BM814" s="1">
        <v>49</v>
      </c>
      <c r="BN814" s="1" t="s">
        <v>75</v>
      </c>
      <c r="BO814" s="1" t="s">
        <v>75</v>
      </c>
      <c r="BP814" s="1" t="s">
        <v>75</v>
      </c>
      <c r="BQ814" s="21" t="s">
        <v>99</v>
      </c>
      <c r="BR814" s="21" t="s">
        <v>100</v>
      </c>
    </row>
    <row r="815" spans="1:70" ht="20.45" customHeight="1">
      <c r="A815" s="1" t="s">
        <v>4105</v>
      </c>
      <c r="B815" s="1">
        <v>230112</v>
      </c>
      <c r="C815" s="1" t="s">
        <v>497</v>
      </c>
      <c r="D815" s="3">
        <v>45031</v>
      </c>
      <c r="E815" s="4">
        <v>0.84791666666666665</v>
      </c>
      <c r="F815" s="5">
        <v>45017</v>
      </c>
      <c r="G815" s="3">
        <v>45031</v>
      </c>
      <c r="H815" s="4">
        <v>0.87847222222222221</v>
      </c>
      <c r="I815" s="48">
        <f t="shared" ref="I815:I878" si="103">H815-E815</f>
        <v>3.0555555555555558E-2</v>
      </c>
      <c r="J815" s="1">
        <v>2</v>
      </c>
      <c r="K815" s="1" t="s">
        <v>1896</v>
      </c>
      <c r="L815" s="1" t="s">
        <v>4106</v>
      </c>
      <c r="M815" s="1" t="s">
        <v>75</v>
      </c>
      <c r="N815" s="1" t="s">
        <v>4088</v>
      </c>
      <c r="O815" s="1" t="s">
        <v>497</v>
      </c>
      <c r="P815" s="1" t="s">
        <v>78</v>
      </c>
      <c r="Q815" s="1" t="s">
        <v>78</v>
      </c>
      <c r="R815" s="1" t="s">
        <v>1898</v>
      </c>
      <c r="S815" s="21" t="s">
        <v>1898</v>
      </c>
      <c r="T815" s="34" t="s">
        <v>72</v>
      </c>
      <c r="U815" s="25" t="s">
        <v>4107</v>
      </c>
      <c r="V815" s="1" t="s">
        <v>1900</v>
      </c>
      <c r="W815" s="1" t="s">
        <v>83</v>
      </c>
      <c r="X815" s="1" t="s">
        <v>4108</v>
      </c>
      <c r="Y815" s="1" t="s">
        <v>83</v>
      </c>
      <c r="Z815" s="1" t="s">
        <v>84</v>
      </c>
      <c r="AA815" s="1" t="s">
        <v>72</v>
      </c>
      <c r="AB815" s="1" t="s">
        <v>140</v>
      </c>
      <c r="AC815" s="1" t="s">
        <v>181</v>
      </c>
      <c r="AD815" s="1" t="s">
        <v>126</v>
      </c>
      <c r="AE815" s="1">
        <v>60</v>
      </c>
      <c r="AF815" s="1" t="s">
        <v>88</v>
      </c>
      <c r="AG815" s="1">
        <v>5.0999999999999996</v>
      </c>
      <c r="AH815" s="1" t="s">
        <v>299</v>
      </c>
      <c r="AI815" s="1" t="s">
        <v>90</v>
      </c>
      <c r="AJ815" s="1" t="s">
        <v>91</v>
      </c>
      <c r="AK815" s="1" t="s">
        <v>92</v>
      </c>
      <c r="AL815" s="1" t="s">
        <v>72</v>
      </c>
      <c r="AM815" s="1" t="s">
        <v>254</v>
      </c>
      <c r="AN815" s="1">
        <v>2</v>
      </c>
      <c r="AO815" s="1" t="s">
        <v>255</v>
      </c>
      <c r="AP815" s="1" t="s">
        <v>72</v>
      </c>
      <c r="AQ815" s="1" t="s">
        <v>72</v>
      </c>
      <c r="AR815" s="1" t="s">
        <v>72</v>
      </c>
      <c r="AS815" s="1" t="s">
        <v>72</v>
      </c>
      <c r="AT815" s="1" t="s">
        <v>72</v>
      </c>
      <c r="AU815" s="3">
        <v>45031</v>
      </c>
      <c r="AV815" s="4">
        <v>0.2951388888888889</v>
      </c>
      <c r="AW815" s="4">
        <v>0.3666666666666667</v>
      </c>
      <c r="AX815" s="49">
        <f t="shared" si="96"/>
        <v>7.1527777777777801E-2</v>
      </c>
      <c r="AY815" s="49">
        <f t="shared" si="101"/>
        <v>-0.51180555555555551</v>
      </c>
      <c r="AZ815" s="49">
        <f t="shared" si="102"/>
        <v>-0.48124999999999996</v>
      </c>
      <c r="BA815" s="1" t="s">
        <v>1689</v>
      </c>
      <c r="BB815" s="1" t="s">
        <v>1689</v>
      </c>
      <c r="BC815" s="1" t="s">
        <v>1675</v>
      </c>
      <c r="BD815" s="25">
        <v>14</v>
      </c>
      <c r="BE815" s="1" t="s">
        <v>95</v>
      </c>
      <c r="BF815" s="1" t="s">
        <v>75</v>
      </c>
      <c r="BG815" s="1" t="s">
        <v>75</v>
      </c>
      <c r="BH815" s="1" t="s">
        <v>88</v>
      </c>
      <c r="BI815" s="1" t="s">
        <v>96</v>
      </c>
      <c r="BJ815" s="1" t="s">
        <v>72</v>
      </c>
      <c r="BK815" s="1" t="s">
        <v>3962</v>
      </c>
      <c r="BL815" s="1" t="s">
        <v>4090</v>
      </c>
      <c r="BM815" s="1">
        <v>57</v>
      </c>
      <c r="BN815" s="1" t="s">
        <v>75</v>
      </c>
      <c r="BO815" s="1" t="s">
        <v>75</v>
      </c>
      <c r="BP815" s="1" t="s">
        <v>75</v>
      </c>
      <c r="BQ815" s="21" t="s">
        <v>99</v>
      </c>
      <c r="BR815" s="21" t="s">
        <v>100</v>
      </c>
    </row>
    <row r="816" spans="1:70" ht="20.45" customHeight="1">
      <c r="A816" s="1" t="s">
        <v>4109</v>
      </c>
      <c r="B816" s="1">
        <v>230113</v>
      </c>
      <c r="C816" s="1" t="s">
        <v>71</v>
      </c>
      <c r="D816" s="3">
        <v>45033</v>
      </c>
      <c r="E816" s="4">
        <v>0.3923611111111111</v>
      </c>
      <c r="F816" s="5">
        <v>45017</v>
      </c>
      <c r="G816" s="3">
        <v>45033</v>
      </c>
      <c r="H816" s="4">
        <v>0.46666666666666662</v>
      </c>
      <c r="I816" s="48">
        <f t="shared" si="103"/>
        <v>7.4305555555555514E-2</v>
      </c>
      <c r="J816" s="1">
        <v>0</v>
      </c>
      <c r="K816" s="1" t="s">
        <v>2302</v>
      </c>
      <c r="L816" s="1" t="s">
        <v>4110</v>
      </c>
      <c r="M816" s="1" t="s">
        <v>75</v>
      </c>
      <c r="N816" s="1" t="s">
        <v>4111</v>
      </c>
      <c r="O816" s="1" t="s">
        <v>77</v>
      </c>
      <c r="P816" s="1" t="s">
        <v>78</v>
      </c>
      <c r="Q816" s="1" t="s">
        <v>172</v>
      </c>
      <c r="R816" s="1" t="s">
        <v>139</v>
      </c>
      <c r="S816" s="21" t="s">
        <v>1898</v>
      </c>
      <c r="T816" s="1" t="s">
        <v>4112</v>
      </c>
      <c r="U816" s="25" t="s">
        <v>4113</v>
      </c>
      <c r="V816" s="1" t="s">
        <v>1900</v>
      </c>
      <c r="W816" s="1" t="s">
        <v>2307</v>
      </c>
      <c r="X816" s="1" t="s">
        <v>2307</v>
      </c>
      <c r="Y816" s="1" t="s">
        <v>2363</v>
      </c>
      <c r="Z816" s="1" t="s">
        <v>84</v>
      </c>
      <c r="AA816" s="1" t="s">
        <v>72</v>
      </c>
      <c r="AB816" s="1" t="s">
        <v>656</v>
      </c>
      <c r="AC816" s="1" t="s">
        <v>656</v>
      </c>
      <c r="AD816" s="1" t="s">
        <v>87</v>
      </c>
      <c r="AE816" s="1">
        <v>57</v>
      </c>
      <c r="AF816" s="1" t="s">
        <v>88</v>
      </c>
      <c r="AG816" s="1">
        <v>4.9000000000000004</v>
      </c>
      <c r="AH816" s="1" t="s">
        <v>299</v>
      </c>
      <c r="AI816" s="1" t="s">
        <v>105</v>
      </c>
      <c r="AJ816" s="1" t="s">
        <v>91</v>
      </c>
      <c r="AK816" s="1" t="s">
        <v>92</v>
      </c>
      <c r="AL816" s="1" t="s">
        <v>72</v>
      </c>
      <c r="AM816" s="1" t="s">
        <v>72</v>
      </c>
      <c r="AN816" s="1">
        <v>2</v>
      </c>
      <c r="AO816" s="1" t="s">
        <v>72</v>
      </c>
      <c r="AP816" s="1" t="s">
        <v>72</v>
      </c>
      <c r="AQ816" s="1" t="s">
        <v>72</v>
      </c>
      <c r="AR816" s="1" t="s">
        <v>220</v>
      </c>
      <c r="AS816" s="1" t="s">
        <v>72</v>
      </c>
      <c r="AT816" s="1" t="s">
        <v>72</v>
      </c>
      <c r="AU816" s="3">
        <v>45033</v>
      </c>
      <c r="AV816" s="4">
        <v>0.47986111111111113</v>
      </c>
      <c r="AW816" s="4">
        <v>0.53125</v>
      </c>
      <c r="AX816" s="49">
        <f t="shared" si="96"/>
        <v>5.1388888888888873E-2</v>
      </c>
      <c r="AY816" s="49">
        <f t="shared" si="101"/>
        <v>6.4583333333333381E-2</v>
      </c>
      <c r="AZ816" s="49">
        <f t="shared" si="102"/>
        <v>0.1388888888888889</v>
      </c>
      <c r="BA816" s="1" t="s">
        <v>4114</v>
      </c>
      <c r="BB816" s="1" t="s">
        <v>4114</v>
      </c>
      <c r="BC816" s="1" t="s">
        <v>1794</v>
      </c>
      <c r="BD816" s="25">
        <v>14</v>
      </c>
      <c r="BE816" s="1" t="s">
        <v>4063</v>
      </c>
      <c r="BF816" s="1" t="s">
        <v>88</v>
      </c>
      <c r="BG816" s="1" t="s">
        <v>88</v>
      </c>
      <c r="BH816" s="1" t="s">
        <v>88</v>
      </c>
      <c r="BI816" s="1" t="s">
        <v>96</v>
      </c>
      <c r="BJ816" s="1" t="s">
        <v>72</v>
      </c>
      <c r="BK816" s="1" t="s">
        <v>3985</v>
      </c>
      <c r="BL816" s="1" t="s">
        <v>3986</v>
      </c>
      <c r="BM816" s="1">
        <v>18</v>
      </c>
      <c r="BN816" s="1" t="s">
        <v>75</v>
      </c>
      <c r="BO816" s="1" t="s">
        <v>75</v>
      </c>
      <c r="BP816" s="1" t="s">
        <v>75</v>
      </c>
      <c r="BQ816" s="21" t="s">
        <v>99</v>
      </c>
      <c r="BR816" s="21" t="s">
        <v>100</v>
      </c>
    </row>
    <row r="817" spans="1:70" ht="20.45" customHeight="1">
      <c r="A817" s="1" t="s">
        <v>4115</v>
      </c>
      <c r="B817" s="1">
        <v>230114</v>
      </c>
      <c r="C817" s="1" t="s">
        <v>71</v>
      </c>
      <c r="D817" s="3">
        <v>45033</v>
      </c>
      <c r="E817" s="4">
        <v>0.59375</v>
      </c>
      <c r="F817" s="5">
        <v>45017</v>
      </c>
      <c r="G817" s="3">
        <v>45033</v>
      </c>
      <c r="H817" s="4">
        <v>0.72986111111111107</v>
      </c>
      <c r="I817" s="48">
        <f t="shared" si="103"/>
        <v>0.13611111111111107</v>
      </c>
      <c r="J817" s="1">
        <v>2</v>
      </c>
      <c r="K817" s="1" t="s">
        <v>1896</v>
      </c>
      <c r="L817" s="1" t="s">
        <v>4116</v>
      </c>
      <c r="M817" s="1" t="s">
        <v>75</v>
      </c>
      <c r="N817" s="1" t="s">
        <v>3624</v>
      </c>
      <c r="O817" s="1" t="s">
        <v>77</v>
      </c>
      <c r="P817" s="1" t="s">
        <v>78</v>
      </c>
      <c r="Q817" s="1" t="s">
        <v>78</v>
      </c>
      <c r="R817" s="1" t="s">
        <v>1898</v>
      </c>
      <c r="S817" s="21" t="s">
        <v>1927</v>
      </c>
      <c r="T817" s="34" t="s">
        <v>72</v>
      </c>
      <c r="U817" s="25" t="s">
        <v>4117</v>
      </c>
      <c r="V817" s="1" t="s">
        <v>80</v>
      </c>
      <c r="W817" s="1" t="s">
        <v>1867</v>
      </c>
      <c r="X817" s="1" t="s">
        <v>1868</v>
      </c>
      <c r="Y817" s="1" t="s">
        <v>2143</v>
      </c>
      <c r="Z817" s="1" t="s">
        <v>152</v>
      </c>
      <c r="AA817" s="1" t="s">
        <v>3507</v>
      </c>
      <c r="AB817" s="1" t="s">
        <v>153</v>
      </c>
      <c r="AC817" s="1" t="s">
        <v>154</v>
      </c>
      <c r="AD817" s="1" t="s">
        <v>126</v>
      </c>
      <c r="AE817" s="1">
        <v>52</v>
      </c>
      <c r="AF817" s="1" t="s">
        <v>88</v>
      </c>
      <c r="AG817" s="1">
        <v>5.4</v>
      </c>
      <c r="AH817" s="1" t="s">
        <v>954</v>
      </c>
      <c r="AI817" s="1" t="s">
        <v>90</v>
      </c>
      <c r="AJ817" s="1" t="s">
        <v>91</v>
      </c>
      <c r="AK817" s="1" t="s">
        <v>92</v>
      </c>
      <c r="AL817" s="1" t="s">
        <v>72</v>
      </c>
      <c r="AM817" s="1" t="s">
        <v>72</v>
      </c>
      <c r="AN817" s="1" t="s">
        <v>72</v>
      </c>
      <c r="AO817" s="1" t="s">
        <v>72</v>
      </c>
      <c r="AP817" s="1" t="s">
        <v>72</v>
      </c>
      <c r="AQ817" s="1" t="s">
        <v>72</v>
      </c>
      <c r="AR817" s="1" t="s">
        <v>72</v>
      </c>
      <c r="AS817" s="1" t="s">
        <v>72</v>
      </c>
      <c r="AT817" s="1" t="s">
        <v>72</v>
      </c>
      <c r="AU817" s="3">
        <v>45033</v>
      </c>
      <c r="AV817" s="4">
        <v>0.75694444444444453</v>
      </c>
      <c r="AW817" s="4">
        <v>0.81597222222222221</v>
      </c>
      <c r="AX817" s="49">
        <f t="shared" si="96"/>
        <v>5.9027777777777679E-2</v>
      </c>
      <c r="AY817" s="49">
        <f t="shared" si="101"/>
        <v>8.6111111111111138E-2</v>
      </c>
      <c r="AZ817" s="49">
        <f t="shared" si="102"/>
        <v>0.22222222222222221</v>
      </c>
      <c r="BA817" s="1" t="s">
        <v>4118</v>
      </c>
      <c r="BB817" s="1" t="s">
        <v>4118</v>
      </c>
      <c r="BC817" s="1" t="s">
        <v>1794</v>
      </c>
      <c r="BD817" s="25">
        <v>14</v>
      </c>
      <c r="BE817" s="1" t="s">
        <v>3446</v>
      </c>
      <c r="BF817" s="1" t="s">
        <v>75</v>
      </c>
      <c r="BG817" s="1" t="s">
        <v>75</v>
      </c>
      <c r="BH817" s="1" t="s">
        <v>88</v>
      </c>
      <c r="BI817" s="1" t="s">
        <v>79</v>
      </c>
      <c r="BJ817" s="1" t="s">
        <v>72</v>
      </c>
      <c r="BK817" s="1" t="s">
        <v>3962</v>
      </c>
      <c r="BL817" s="1" t="s">
        <v>4119</v>
      </c>
      <c r="BM817" s="1">
        <v>57</v>
      </c>
      <c r="BN817" s="1" t="s">
        <v>72</v>
      </c>
      <c r="BO817" s="1" t="s">
        <v>72</v>
      </c>
      <c r="BP817" s="1" t="s">
        <v>72</v>
      </c>
      <c r="BQ817" s="1" t="s">
        <v>160</v>
      </c>
      <c r="BR817" s="1" t="s">
        <v>707</v>
      </c>
    </row>
    <row r="818" spans="1:70" ht="20.45" customHeight="1">
      <c r="A818" s="1" t="s">
        <v>4120</v>
      </c>
      <c r="B818" s="1">
        <v>230115</v>
      </c>
      <c r="C818" s="1" t="s">
        <v>71</v>
      </c>
      <c r="D818" s="3">
        <v>45036</v>
      </c>
      <c r="E818" s="4">
        <v>0.54166666666666663</v>
      </c>
      <c r="F818" s="5">
        <v>45017</v>
      </c>
      <c r="G818" s="3">
        <v>45036</v>
      </c>
      <c r="H818" s="4">
        <v>0.59027777777777779</v>
      </c>
      <c r="I818" s="48">
        <f t="shared" si="103"/>
        <v>4.861111111111116E-2</v>
      </c>
      <c r="J818" s="1">
        <v>0</v>
      </c>
      <c r="K818" s="1" t="s">
        <v>2302</v>
      </c>
      <c r="L818" s="1" t="s">
        <v>4121</v>
      </c>
      <c r="M818" s="1" t="s">
        <v>75</v>
      </c>
      <c r="N818" s="1" t="s">
        <v>4111</v>
      </c>
      <c r="O818" s="1" t="s">
        <v>77</v>
      </c>
      <c r="P818" s="1" t="s">
        <v>78</v>
      </c>
      <c r="Q818" s="1" t="s">
        <v>78</v>
      </c>
      <c r="R818" s="1" t="s">
        <v>1898</v>
      </c>
      <c r="S818" s="8" t="s">
        <v>1927</v>
      </c>
      <c r="T818" s="34" t="s">
        <v>72</v>
      </c>
      <c r="U818" s="8" t="s">
        <v>4122</v>
      </c>
      <c r="V818" s="1" t="s">
        <v>1900</v>
      </c>
      <c r="W818" s="1" t="s">
        <v>2307</v>
      </c>
      <c r="X818" s="1" t="s">
        <v>2307</v>
      </c>
      <c r="Y818" s="1" t="s">
        <v>2363</v>
      </c>
      <c r="Z818" s="1" t="s">
        <v>84</v>
      </c>
      <c r="AA818" s="1" t="s">
        <v>72</v>
      </c>
      <c r="AB818" s="1" t="s">
        <v>656</v>
      </c>
      <c r="AC818" s="1" t="s">
        <v>656</v>
      </c>
      <c r="AD818" s="1" t="s">
        <v>87</v>
      </c>
      <c r="AE818" s="1">
        <v>51</v>
      </c>
      <c r="AF818" s="1" t="s">
        <v>88</v>
      </c>
      <c r="AG818" s="1">
        <v>4.5</v>
      </c>
      <c r="AH818" s="1" t="s">
        <v>954</v>
      </c>
      <c r="AI818" s="1" t="s">
        <v>105</v>
      </c>
      <c r="AJ818" s="1" t="s">
        <v>91</v>
      </c>
      <c r="AK818" s="1" t="s">
        <v>92</v>
      </c>
      <c r="AL818" s="1" t="s">
        <v>72</v>
      </c>
      <c r="AM818" s="1" t="s">
        <v>72</v>
      </c>
      <c r="AN818" s="1" t="s">
        <v>72</v>
      </c>
      <c r="AO818" s="1" t="s">
        <v>72</v>
      </c>
      <c r="AP818" s="1" t="s">
        <v>72</v>
      </c>
      <c r="AQ818" s="1" t="s">
        <v>72</v>
      </c>
      <c r="AR818" s="1" t="s">
        <v>72</v>
      </c>
      <c r="AS818" s="1" t="s">
        <v>72</v>
      </c>
      <c r="AT818" s="1" t="s">
        <v>72</v>
      </c>
      <c r="AU818" s="3">
        <v>45036</v>
      </c>
      <c r="AV818" s="4">
        <v>0.62361111111111112</v>
      </c>
      <c r="AW818" s="4">
        <v>0.68055555555555547</v>
      </c>
      <c r="AX818" s="49">
        <f t="shared" si="96"/>
        <v>5.6944444444444353E-2</v>
      </c>
      <c r="AY818" s="49">
        <f t="shared" si="101"/>
        <v>9.0277777777777679E-2</v>
      </c>
      <c r="AZ818" s="49">
        <f t="shared" si="102"/>
        <v>0.13888888888888884</v>
      </c>
      <c r="BA818" s="1" t="s">
        <v>4123</v>
      </c>
      <c r="BB818" s="1" t="s">
        <v>4123</v>
      </c>
      <c r="BC818" s="1" t="s">
        <v>1794</v>
      </c>
      <c r="BD818" s="25">
        <v>14</v>
      </c>
      <c r="BE818" s="1" t="s">
        <v>4063</v>
      </c>
      <c r="BF818" s="1" t="s">
        <v>88</v>
      </c>
      <c r="BG818" s="1" t="s">
        <v>88</v>
      </c>
      <c r="BH818" s="1" t="s">
        <v>88</v>
      </c>
      <c r="BI818" s="1" t="s">
        <v>96</v>
      </c>
      <c r="BJ818" s="1" t="s">
        <v>72</v>
      </c>
      <c r="BK818" s="1" t="s">
        <v>3509</v>
      </c>
      <c r="BL818" s="1" t="s">
        <v>4124</v>
      </c>
      <c r="BM818" s="1">
        <v>9</v>
      </c>
      <c r="BN818" s="1" t="s">
        <v>75</v>
      </c>
      <c r="BO818" s="1" t="s">
        <v>75</v>
      </c>
      <c r="BP818" s="1" t="s">
        <v>75</v>
      </c>
      <c r="BQ818" s="21" t="s">
        <v>99</v>
      </c>
      <c r="BR818" s="21" t="s">
        <v>100</v>
      </c>
    </row>
    <row r="819" spans="1:70" ht="20.45" customHeight="1">
      <c r="A819" s="1" t="s">
        <v>4125</v>
      </c>
      <c r="B819" s="1">
        <v>230116</v>
      </c>
      <c r="C819" s="1" t="s">
        <v>71</v>
      </c>
      <c r="D819" s="3">
        <v>45036</v>
      </c>
      <c r="E819" s="4">
        <v>0.49166666666666664</v>
      </c>
      <c r="F819" s="5">
        <v>45017</v>
      </c>
      <c r="G819" s="3">
        <v>45036</v>
      </c>
      <c r="H819" s="4">
        <v>0.59513888888888888</v>
      </c>
      <c r="I819" s="48">
        <f t="shared" si="103"/>
        <v>0.10347222222222224</v>
      </c>
      <c r="J819" s="1">
        <v>1</v>
      </c>
      <c r="K819" s="1" t="s">
        <v>1896</v>
      </c>
      <c r="L819" s="1" t="s">
        <v>4126</v>
      </c>
      <c r="M819" s="1" t="s">
        <v>75</v>
      </c>
      <c r="N819" s="1" t="s">
        <v>3947</v>
      </c>
      <c r="O819" s="1" t="s">
        <v>77</v>
      </c>
      <c r="P819" s="1" t="s">
        <v>78</v>
      </c>
      <c r="Q819" s="1" t="s">
        <v>172</v>
      </c>
      <c r="R819" s="1" t="s">
        <v>139</v>
      </c>
      <c r="S819" s="1" t="s">
        <v>1898</v>
      </c>
      <c r="T819" s="1" t="s">
        <v>2525</v>
      </c>
      <c r="U819" s="25" t="s">
        <v>4127</v>
      </c>
      <c r="V819" s="1" t="s">
        <v>1900</v>
      </c>
      <c r="W819" s="1" t="s">
        <v>813</v>
      </c>
      <c r="X819" s="1" t="s">
        <v>813</v>
      </c>
      <c r="Y819" s="1" t="s">
        <v>814</v>
      </c>
      <c r="Z819" s="1" t="s">
        <v>84</v>
      </c>
      <c r="AA819" s="1" t="s">
        <v>72</v>
      </c>
      <c r="AB819" s="1" t="s">
        <v>140</v>
      </c>
      <c r="AC819" s="1" t="s">
        <v>181</v>
      </c>
      <c r="AD819" s="1" t="s">
        <v>87</v>
      </c>
      <c r="AE819" s="1">
        <v>58</v>
      </c>
      <c r="AF819" s="1" t="s">
        <v>88</v>
      </c>
      <c r="AG819" s="1">
        <v>4.3</v>
      </c>
      <c r="AH819" s="1" t="s">
        <v>2344</v>
      </c>
      <c r="AI819" s="1" t="s">
        <v>90</v>
      </c>
      <c r="AJ819" s="1" t="s">
        <v>91</v>
      </c>
      <c r="AK819" s="1" t="s">
        <v>92</v>
      </c>
      <c r="AL819" s="1" t="s">
        <v>72</v>
      </c>
      <c r="AM819" s="1" t="s">
        <v>217</v>
      </c>
      <c r="AN819" s="1">
        <v>2</v>
      </c>
      <c r="AO819" s="25" t="s">
        <v>2254</v>
      </c>
      <c r="AP819" s="1" t="s">
        <v>72</v>
      </c>
      <c r="AQ819" s="1" t="s">
        <v>72</v>
      </c>
      <c r="AR819" s="1" t="s">
        <v>72</v>
      </c>
      <c r="AS819" s="1" t="s">
        <v>72</v>
      </c>
      <c r="AT819" s="1" t="s">
        <v>72</v>
      </c>
      <c r="AU819" s="3">
        <v>45036</v>
      </c>
      <c r="AV819" s="4">
        <v>0.62986111111111109</v>
      </c>
      <c r="AW819" s="4">
        <v>0.70138888888888884</v>
      </c>
      <c r="AX819" s="49">
        <f t="shared" si="96"/>
        <v>7.1527777777777746E-2</v>
      </c>
      <c r="AY819" s="49">
        <f t="shared" si="101"/>
        <v>0.10624999999999996</v>
      </c>
      <c r="AZ819" s="49">
        <f t="shared" si="102"/>
        <v>0.2097222222222222</v>
      </c>
      <c r="BA819" s="1" t="s">
        <v>4128</v>
      </c>
      <c r="BB819" s="1" t="s">
        <v>4128</v>
      </c>
      <c r="BC819" s="1" t="s">
        <v>1794</v>
      </c>
      <c r="BD819" s="25">
        <v>14</v>
      </c>
      <c r="BE819" s="1" t="s">
        <v>4063</v>
      </c>
      <c r="BF819" s="1" t="s">
        <v>88</v>
      </c>
      <c r="BG819" s="1" t="s">
        <v>88</v>
      </c>
      <c r="BH819" s="1" t="s">
        <v>88</v>
      </c>
      <c r="BI819" s="1" t="s">
        <v>96</v>
      </c>
      <c r="BJ819" s="1" t="s">
        <v>72</v>
      </c>
      <c r="BK819" s="1" t="s">
        <v>3985</v>
      </c>
      <c r="BL819" s="1" t="s">
        <v>4016</v>
      </c>
      <c r="BM819" s="1">
        <v>30</v>
      </c>
      <c r="BN819" s="1" t="s">
        <v>75</v>
      </c>
      <c r="BO819" s="1" t="s">
        <v>75</v>
      </c>
      <c r="BP819" s="1" t="s">
        <v>75</v>
      </c>
      <c r="BQ819" s="21" t="s">
        <v>99</v>
      </c>
      <c r="BR819" s="21" t="s">
        <v>100</v>
      </c>
    </row>
    <row r="820" spans="1:70" ht="20.45" customHeight="1">
      <c r="A820" s="1" t="s">
        <v>4129</v>
      </c>
      <c r="B820" s="1">
        <v>230117</v>
      </c>
      <c r="C820" s="1" t="s">
        <v>71</v>
      </c>
      <c r="D820" s="3">
        <v>45037</v>
      </c>
      <c r="E820" s="4">
        <v>0.54861111111111116</v>
      </c>
      <c r="F820" s="5">
        <v>45017</v>
      </c>
      <c r="G820" s="3">
        <v>45037</v>
      </c>
      <c r="H820" s="4">
        <v>0.62638888888888888</v>
      </c>
      <c r="I820" s="48">
        <f t="shared" si="103"/>
        <v>7.7777777777777724E-2</v>
      </c>
      <c r="J820" s="1">
        <v>8</v>
      </c>
      <c r="K820" s="1" t="s">
        <v>2302</v>
      </c>
      <c r="L820" s="1" t="s">
        <v>4130</v>
      </c>
      <c r="M820" s="1" t="s">
        <v>75</v>
      </c>
      <c r="N820" s="1" t="s">
        <v>3947</v>
      </c>
      <c r="O820" s="1" t="s">
        <v>77</v>
      </c>
      <c r="P820" s="1" t="s">
        <v>78</v>
      </c>
      <c r="Q820" s="1" t="s">
        <v>78</v>
      </c>
      <c r="R820" s="1" t="s">
        <v>139</v>
      </c>
      <c r="S820" s="1" t="s">
        <v>1898</v>
      </c>
      <c r="T820" s="1" t="s">
        <v>4131</v>
      </c>
      <c r="U820" s="25" t="s">
        <v>4132</v>
      </c>
      <c r="V820" s="1" t="s">
        <v>1900</v>
      </c>
      <c r="W820" s="1" t="s">
        <v>2307</v>
      </c>
      <c r="X820" s="1" t="s">
        <v>2307</v>
      </c>
      <c r="Y820" s="1" t="s">
        <v>2363</v>
      </c>
      <c r="Z820" s="1" t="s">
        <v>84</v>
      </c>
      <c r="AA820" s="1" t="s">
        <v>72</v>
      </c>
      <c r="AB820" s="1" t="s">
        <v>140</v>
      </c>
      <c r="AC820" s="1" t="s">
        <v>140</v>
      </c>
      <c r="AD820" s="1" t="s">
        <v>87</v>
      </c>
      <c r="AE820" s="1">
        <v>30</v>
      </c>
      <c r="AF820" s="1" t="s">
        <v>88</v>
      </c>
      <c r="AG820" s="1">
        <v>5.0999999999999996</v>
      </c>
      <c r="AH820" s="1" t="s">
        <v>299</v>
      </c>
      <c r="AI820" s="1" t="s">
        <v>90</v>
      </c>
      <c r="AJ820" s="1" t="s">
        <v>91</v>
      </c>
      <c r="AK820" s="1" t="s">
        <v>92</v>
      </c>
      <c r="AL820" s="1" t="s">
        <v>72</v>
      </c>
      <c r="AM820" s="1" t="s">
        <v>229</v>
      </c>
      <c r="AN820" s="1">
        <v>1</v>
      </c>
      <c r="AO820" s="21" t="s">
        <v>4133</v>
      </c>
      <c r="AP820" s="1" t="s">
        <v>72</v>
      </c>
      <c r="AQ820" s="1" t="s">
        <v>72</v>
      </c>
      <c r="AR820" s="1" t="s">
        <v>220</v>
      </c>
      <c r="AS820" s="1" t="s">
        <v>72</v>
      </c>
      <c r="AT820" s="1" t="s">
        <v>72</v>
      </c>
      <c r="AU820" s="3">
        <v>45037</v>
      </c>
      <c r="AV820" s="4">
        <v>0.65069444444444446</v>
      </c>
      <c r="AW820" s="4">
        <v>0.71527777777777779</v>
      </c>
      <c r="AX820" s="49">
        <f t="shared" si="96"/>
        <v>6.4583333333333326E-2</v>
      </c>
      <c r="AY820" s="49">
        <f t="shared" si="101"/>
        <v>8.8888888888888906E-2</v>
      </c>
      <c r="AZ820" s="49">
        <f t="shared" si="102"/>
        <v>0.16666666666666663</v>
      </c>
      <c r="BA820" s="1" t="s">
        <v>4134</v>
      </c>
      <c r="BB820" s="1" t="s">
        <v>4134</v>
      </c>
      <c r="BC820" s="1" t="s">
        <v>1794</v>
      </c>
      <c r="BD820" s="25">
        <v>14</v>
      </c>
      <c r="BE820" s="1" t="s">
        <v>4135</v>
      </c>
      <c r="BF820" s="1" t="s">
        <v>88</v>
      </c>
      <c r="BG820" s="1" t="s">
        <v>88</v>
      </c>
      <c r="BH820" s="1" t="s">
        <v>88</v>
      </c>
      <c r="BI820" s="1" t="s">
        <v>96</v>
      </c>
      <c r="BJ820" s="1" t="s">
        <v>72</v>
      </c>
      <c r="BK820" s="1" t="s">
        <v>3985</v>
      </c>
      <c r="BL820" s="1" t="s">
        <v>4136</v>
      </c>
      <c r="BM820" s="1">
        <v>24</v>
      </c>
      <c r="BN820" s="1" t="s">
        <v>75</v>
      </c>
      <c r="BO820" s="1" t="s">
        <v>75</v>
      </c>
      <c r="BP820" s="1" t="s">
        <v>75</v>
      </c>
      <c r="BQ820" s="21" t="s">
        <v>99</v>
      </c>
      <c r="BR820" s="21" t="s">
        <v>100</v>
      </c>
    </row>
    <row r="821" spans="1:70" ht="20.45" customHeight="1">
      <c r="A821" s="1" t="s">
        <v>4137</v>
      </c>
      <c r="B821" s="1">
        <v>230118</v>
      </c>
      <c r="C821" s="1" t="s">
        <v>497</v>
      </c>
      <c r="D821" s="3">
        <v>45037</v>
      </c>
      <c r="E821" s="4">
        <v>0.74444444444444446</v>
      </c>
      <c r="F821" s="5">
        <v>45017</v>
      </c>
      <c r="G821" s="3">
        <v>45037</v>
      </c>
      <c r="H821" s="4">
        <v>0.80972222222222223</v>
      </c>
      <c r="I821" s="48">
        <f t="shared" si="103"/>
        <v>6.5277777777777768E-2</v>
      </c>
      <c r="J821" s="1">
        <v>2</v>
      </c>
      <c r="K821" s="1" t="s">
        <v>1896</v>
      </c>
      <c r="L821" s="1" t="s">
        <v>4138</v>
      </c>
      <c r="M821" s="1" t="s">
        <v>75</v>
      </c>
      <c r="N821" s="1" t="s">
        <v>4088</v>
      </c>
      <c r="O821" s="1" t="s">
        <v>497</v>
      </c>
      <c r="P821" s="1" t="s">
        <v>78</v>
      </c>
      <c r="Q821" s="1" t="s">
        <v>78</v>
      </c>
      <c r="R821" s="1" t="s">
        <v>1898</v>
      </c>
      <c r="S821" s="1" t="s">
        <v>1898</v>
      </c>
      <c r="T821" s="34" t="s">
        <v>72</v>
      </c>
      <c r="U821" s="25" t="s">
        <v>4139</v>
      </c>
      <c r="V821" s="1" t="s">
        <v>1900</v>
      </c>
      <c r="W821" s="1" t="s">
        <v>83</v>
      </c>
      <c r="X821" s="1" t="s">
        <v>4108</v>
      </c>
      <c r="Y821" s="1" t="s">
        <v>83</v>
      </c>
      <c r="Z821" s="1" t="s">
        <v>84</v>
      </c>
      <c r="AA821" s="1" t="s">
        <v>72</v>
      </c>
      <c r="AB821" s="1" t="s">
        <v>4140</v>
      </c>
      <c r="AC821" s="1" t="s">
        <v>4141</v>
      </c>
      <c r="AD821" s="1" t="s">
        <v>126</v>
      </c>
      <c r="AE821" s="1">
        <v>50</v>
      </c>
      <c r="AF821" s="1" t="s">
        <v>88</v>
      </c>
      <c r="AG821" s="1">
        <v>5.6</v>
      </c>
      <c r="AH821" s="1" t="s">
        <v>954</v>
      </c>
      <c r="AI821" s="1" t="s">
        <v>90</v>
      </c>
      <c r="AJ821" s="1" t="s">
        <v>91</v>
      </c>
      <c r="AK821" s="1" t="s">
        <v>92</v>
      </c>
      <c r="AL821" s="1" t="s">
        <v>72</v>
      </c>
      <c r="AM821" s="1" t="s">
        <v>217</v>
      </c>
      <c r="AN821" s="1">
        <v>2</v>
      </c>
      <c r="AO821" s="1" t="s">
        <v>218</v>
      </c>
      <c r="AP821" s="1" t="s">
        <v>72</v>
      </c>
      <c r="AQ821" s="1" t="s">
        <v>72</v>
      </c>
      <c r="AR821" s="1" t="s">
        <v>72</v>
      </c>
      <c r="AS821" s="1" t="s">
        <v>72</v>
      </c>
      <c r="AT821" s="1" t="s">
        <v>72</v>
      </c>
      <c r="AU821" s="3">
        <v>45037</v>
      </c>
      <c r="AV821" s="4">
        <v>0.27986111111111112</v>
      </c>
      <c r="AW821" s="4">
        <v>0.44722222222222219</v>
      </c>
      <c r="AX821" s="49">
        <f t="shared" si="96"/>
        <v>0.16736111111111107</v>
      </c>
      <c r="AY821" s="49">
        <f t="shared" si="101"/>
        <v>-0.36250000000000004</v>
      </c>
      <c r="AZ821" s="49">
        <f t="shared" si="102"/>
        <v>-0.29722222222222228</v>
      </c>
      <c r="BA821" s="1" t="s">
        <v>4142</v>
      </c>
      <c r="BB821" s="1" t="s">
        <v>4142</v>
      </c>
      <c r="BC821" s="1" t="s">
        <v>1675</v>
      </c>
      <c r="BD821" s="25">
        <v>14</v>
      </c>
      <c r="BE821" s="1" t="s">
        <v>4063</v>
      </c>
      <c r="BF821" s="1" t="s">
        <v>75</v>
      </c>
      <c r="BG821" s="1" t="s">
        <v>75</v>
      </c>
      <c r="BH821" s="1" t="s">
        <v>88</v>
      </c>
      <c r="BI821" s="1" t="s">
        <v>96</v>
      </c>
      <c r="BJ821" s="1" t="s">
        <v>72</v>
      </c>
      <c r="BK821" s="1" t="s">
        <v>3962</v>
      </c>
      <c r="BL821" s="1" t="s">
        <v>4090</v>
      </c>
      <c r="BM821" s="1">
        <v>57</v>
      </c>
      <c r="BN821" s="1" t="s">
        <v>75</v>
      </c>
      <c r="BO821" s="1" t="s">
        <v>75</v>
      </c>
      <c r="BP821" s="1" t="s">
        <v>75</v>
      </c>
      <c r="BQ821" s="21" t="s">
        <v>99</v>
      </c>
      <c r="BR821" s="21" t="s">
        <v>100</v>
      </c>
    </row>
    <row r="822" spans="1:70" ht="20.45" customHeight="1">
      <c r="A822" s="1" t="s">
        <v>4143</v>
      </c>
      <c r="B822" s="1">
        <v>230119</v>
      </c>
      <c r="C822" s="1" t="s">
        <v>71</v>
      </c>
      <c r="D822" s="3">
        <v>45040</v>
      </c>
      <c r="E822" s="4">
        <v>0.53055555555555556</v>
      </c>
      <c r="F822" s="5">
        <v>45017</v>
      </c>
      <c r="G822" s="3">
        <v>45040</v>
      </c>
      <c r="H822" s="4">
        <v>0.65208333333333335</v>
      </c>
      <c r="I822" s="48">
        <f t="shared" si="103"/>
        <v>0.12152777777777779</v>
      </c>
      <c r="J822" s="1">
        <v>0</v>
      </c>
      <c r="K822" s="1" t="s">
        <v>1896</v>
      </c>
      <c r="L822" s="1" t="s">
        <v>4144</v>
      </c>
      <c r="M822" s="1" t="s">
        <v>75</v>
      </c>
      <c r="N822" s="1" t="s">
        <v>3936</v>
      </c>
      <c r="O822" s="1" t="s">
        <v>77</v>
      </c>
      <c r="P822" s="1" t="s">
        <v>78</v>
      </c>
      <c r="Q822" s="1" t="s">
        <v>78</v>
      </c>
      <c r="R822" s="1" t="s">
        <v>1898</v>
      </c>
      <c r="S822" s="1" t="s">
        <v>1898</v>
      </c>
      <c r="T822" s="34" t="s">
        <v>72</v>
      </c>
      <c r="U822" s="25" t="s">
        <v>4145</v>
      </c>
      <c r="V822" s="1" t="s">
        <v>1900</v>
      </c>
      <c r="W822" s="1" t="s">
        <v>813</v>
      </c>
      <c r="X822" s="1" t="s">
        <v>813</v>
      </c>
      <c r="Y822" s="1" t="s">
        <v>814</v>
      </c>
      <c r="Z822" s="1" t="s">
        <v>84</v>
      </c>
      <c r="AA822" s="1" t="s">
        <v>72</v>
      </c>
      <c r="AB822" s="1" t="s">
        <v>567</v>
      </c>
      <c r="AC822" s="1" t="s">
        <v>4146</v>
      </c>
      <c r="AD822" s="1" t="s">
        <v>126</v>
      </c>
      <c r="AE822" s="1">
        <v>42</v>
      </c>
      <c r="AF822" s="1" t="s">
        <v>88</v>
      </c>
      <c r="AG822" s="1">
        <v>4.5</v>
      </c>
      <c r="AH822" s="1" t="s">
        <v>2344</v>
      </c>
      <c r="AI822" s="1" t="s">
        <v>105</v>
      </c>
      <c r="AJ822" s="1" t="s">
        <v>970</v>
      </c>
      <c r="AK822" s="1" t="s">
        <v>1939</v>
      </c>
      <c r="AL822" s="1" t="s">
        <v>72</v>
      </c>
      <c r="AM822" s="1" t="s">
        <v>217</v>
      </c>
      <c r="AN822" s="1">
        <v>2</v>
      </c>
      <c r="AO822" s="1" t="s">
        <v>4147</v>
      </c>
      <c r="AP822" s="1" t="s">
        <v>72</v>
      </c>
      <c r="AQ822" s="1" t="s">
        <v>72</v>
      </c>
      <c r="AR822" s="1" t="s">
        <v>72</v>
      </c>
      <c r="AS822" s="1" t="s">
        <v>72</v>
      </c>
      <c r="AT822" s="1" t="s">
        <v>72</v>
      </c>
      <c r="AU822" s="3">
        <v>45040</v>
      </c>
      <c r="AV822" s="4">
        <v>0.6777777777777777</v>
      </c>
      <c r="AW822" s="4">
        <v>0.71875</v>
      </c>
      <c r="AX822" s="49">
        <f t="shared" ref="AX822:AX876" si="104">AW822-AV822</f>
        <v>4.0972222222222299E-2</v>
      </c>
      <c r="AY822" s="49">
        <f t="shared" si="101"/>
        <v>6.6666666666666652E-2</v>
      </c>
      <c r="AZ822" s="49">
        <f t="shared" si="102"/>
        <v>0.18819444444444444</v>
      </c>
      <c r="BA822" s="1" t="s">
        <v>4148</v>
      </c>
      <c r="BB822" s="1" t="s">
        <v>4148</v>
      </c>
      <c r="BC822" s="1" t="s">
        <v>1794</v>
      </c>
      <c r="BD822" s="25">
        <v>14</v>
      </c>
      <c r="BE822" s="1" t="s">
        <v>95</v>
      </c>
      <c r="BF822" s="1" t="s">
        <v>75</v>
      </c>
      <c r="BG822" s="1" t="s">
        <v>75</v>
      </c>
      <c r="BH822" s="1" t="s">
        <v>88</v>
      </c>
      <c r="BI822" s="1" t="s">
        <v>96</v>
      </c>
      <c r="BJ822" s="1" t="s">
        <v>72</v>
      </c>
      <c r="BK822" s="1" t="s">
        <v>3985</v>
      </c>
      <c r="BL822" s="1" t="s">
        <v>4149</v>
      </c>
      <c r="BM822" s="1">
        <v>30</v>
      </c>
      <c r="BN822" s="1" t="s">
        <v>75</v>
      </c>
      <c r="BO822" s="1" t="s">
        <v>75</v>
      </c>
      <c r="BP822" s="1" t="s">
        <v>75</v>
      </c>
      <c r="BQ822" s="21" t="s">
        <v>99</v>
      </c>
      <c r="BR822" s="21" t="s">
        <v>100</v>
      </c>
    </row>
    <row r="823" spans="1:70" ht="20.45" customHeight="1">
      <c r="A823" s="1" t="s">
        <v>4150</v>
      </c>
      <c r="B823" s="1">
        <v>230120</v>
      </c>
      <c r="C823" s="1" t="s">
        <v>71</v>
      </c>
      <c r="D823" s="3">
        <v>45040</v>
      </c>
      <c r="E823" s="4">
        <v>0.64236111111111105</v>
      </c>
      <c r="F823" s="5">
        <v>45017</v>
      </c>
      <c r="G823" s="3">
        <v>45040</v>
      </c>
      <c r="H823" s="4">
        <v>0.72291666666666676</v>
      </c>
      <c r="I823" s="48">
        <f t="shared" si="103"/>
        <v>8.0555555555555713E-2</v>
      </c>
      <c r="J823" s="1">
        <v>0</v>
      </c>
      <c r="K823" s="1" t="s">
        <v>1896</v>
      </c>
      <c r="L823" s="1" t="s">
        <v>4151</v>
      </c>
      <c r="M823" s="1" t="s">
        <v>75</v>
      </c>
      <c r="N823" s="1" t="s">
        <v>3473</v>
      </c>
      <c r="O823" s="1" t="s">
        <v>77</v>
      </c>
      <c r="P823" s="1" t="s">
        <v>78</v>
      </c>
      <c r="Q823" s="1" t="s">
        <v>78</v>
      </c>
      <c r="R823" s="1" t="s">
        <v>1898</v>
      </c>
      <c r="S823" s="1" t="s">
        <v>1898</v>
      </c>
      <c r="T823" s="34" t="s">
        <v>72</v>
      </c>
      <c r="U823" s="25" t="s">
        <v>4152</v>
      </c>
      <c r="V823" s="1" t="s">
        <v>1900</v>
      </c>
      <c r="W823" s="1" t="s">
        <v>813</v>
      </c>
      <c r="X823" s="1" t="s">
        <v>813</v>
      </c>
      <c r="Y823" s="1" t="s">
        <v>814</v>
      </c>
      <c r="Z823" s="1" t="s">
        <v>152</v>
      </c>
      <c r="AA823" s="1" t="s">
        <v>3507</v>
      </c>
      <c r="AB823" s="1" t="s">
        <v>153</v>
      </c>
      <c r="AC823" s="1" t="s">
        <v>164</v>
      </c>
      <c r="AD823" s="1" t="s">
        <v>126</v>
      </c>
      <c r="AE823" s="1">
        <v>50</v>
      </c>
      <c r="AF823" s="1" t="s">
        <v>88</v>
      </c>
      <c r="AG823" s="1">
        <v>4.8</v>
      </c>
      <c r="AH823" s="1" t="s">
        <v>2344</v>
      </c>
      <c r="AI823" s="1" t="s">
        <v>105</v>
      </c>
      <c r="AJ823" s="1" t="s">
        <v>91</v>
      </c>
      <c r="AK823" s="1" t="s">
        <v>92</v>
      </c>
      <c r="AL823" s="1" t="s">
        <v>72</v>
      </c>
      <c r="AM823" s="1" t="s">
        <v>72</v>
      </c>
      <c r="AN823" s="1">
        <v>2</v>
      </c>
      <c r="AO823" s="1" t="s">
        <v>72</v>
      </c>
      <c r="AP823" s="1" t="s">
        <v>72</v>
      </c>
      <c r="AQ823" s="1" t="s">
        <v>72</v>
      </c>
      <c r="AR823" s="1" t="s">
        <v>72</v>
      </c>
      <c r="AS823" s="1" t="s">
        <v>72</v>
      </c>
      <c r="AT823" s="1" t="s">
        <v>72</v>
      </c>
      <c r="AU823" s="3">
        <v>45040</v>
      </c>
      <c r="AV823" s="4">
        <v>0.73333333333333339</v>
      </c>
      <c r="AW823" s="4">
        <v>0.78125</v>
      </c>
      <c r="AX823" s="49">
        <f t="shared" si="104"/>
        <v>4.7916666666666607E-2</v>
      </c>
      <c r="AY823" s="49">
        <f t="shared" si="101"/>
        <v>5.8333333333333237E-2</v>
      </c>
      <c r="AZ823" s="49">
        <f t="shared" si="102"/>
        <v>0.13888888888888895</v>
      </c>
      <c r="BA823" s="1" t="s">
        <v>4153</v>
      </c>
      <c r="BB823" s="1" t="s">
        <v>4153</v>
      </c>
      <c r="BC823" s="1" t="s">
        <v>1794</v>
      </c>
      <c r="BD823" s="25">
        <v>14</v>
      </c>
      <c r="BE823" s="1" t="s">
        <v>2694</v>
      </c>
      <c r="BF823" s="1" t="s">
        <v>75</v>
      </c>
      <c r="BG823" s="1" t="s">
        <v>75</v>
      </c>
      <c r="BH823" s="1" t="s">
        <v>88</v>
      </c>
      <c r="BI823" s="1" t="s">
        <v>96</v>
      </c>
      <c r="BJ823" s="1" t="s">
        <v>72</v>
      </c>
      <c r="BK823" s="1" t="s">
        <v>4154</v>
      </c>
      <c r="BL823" s="1" t="s">
        <v>4155</v>
      </c>
      <c r="BM823" s="1">
        <v>29</v>
      </c>
      <c r="BN823" s="1" t="s">
        <v>75</v>
      </c>
      <c r="BO823" s="1" t="s">
        <v>75</v>
      </c>
      <c r="BP823" s="1" t="s">
        <v>75</v>
      </c>
      <c r="BQ823" s="21" t="s">
        <v>99</v>
      </c>
      <c r="BR823" s="21" t="s">
        <v>100</v>
      </c>
    </row>
    <row r="824" spans="1:70" ht="20.45" customHeight="1">
      <c r="A824" s="1" t="s">
        <v>4156</v>
      </c>
      <c r="B824" s="1">
        <v>230121</v>
      </c>
      <c r="C824" s="1" t="s">
        <v>71</v>
      </c>
      <c r="D824" s="3">
        <v>45041</v>
      </c>
      <c r="E824" s="4">
        <v>0.49652777777777779</v>
      </c>
      <c r="F824" s="5">
        <v>45017</v>
      </c>
      <c r="G824" s="3">
        <v>45041</v>
      </c>
      <c r="H824" s="4">
        <v>0.85486111111111107</v>
      </c>
      <c r="I824" s="48">
        <f t="shared" si="103"/>
        <v>0.35833333333333328</v>
      </c>
      <c r="J824" s="1">
        <v>15</v>
      </c>
      <c r="K824" s="1" t="s">
        <v>1896</v>
      </c>
      <c r="L824" s="1" t="s">
        <v>4157</v>
      </c>
      <c r="M824" s="1" t="s">
        <v>75</v>
      </c>
      <c r="N824" s="1" t="s">
        <v>3624</v>
      </c>
      <c r="O824" s="1" t="s">
        <v>77</v>
      </c>
      <c r="P824" s="1" t="s">
        <v>78</v>
      </c>
      <c r="Q824" s="1" t="s">
        <v>78</v>
      </c>
      <c r="R824" s="8" t="s">
        <v>1898</v>
      </c>
      <c r="S824" s="8" t="s">
        <v>1927</v>
      </c>
      <c r="T824" s="34" t="s">
        <v>72</v>
      </c>
      <c r="U824" s="8" t="s">
        <v>4158</v>
      </c>
      <c r="V824" s="1" t="s">
        <v>80</v>
      </c>
      <c r="W824" s="1" t="s">
        <v>778</v>
      </c>
      <c r="X824" s="1" t="s">
        <v>779</v>
      </c>
      <c r="Y824" s="1" t="s">
        <v>780</v>
      </c>
      <c r="Z824" s="1" t="s">
        <v>152</v>
      </c>
      <c r="AA824" s="1" t="s">
        <v>72</v>
      </c>
      <c r="AB824" s="1" t="s">
        <v>153</v>
      </c>
      <c r="AC824" s="1" t="s">
        <v>164</v>
      </c>
      <c r="AD824" s="1" t="s">
        <v>126</v>
      </c>
      <c r="AE824" s="1">
        <v>47</v>
      </c>
      <c r="AF824" s="1" t="s">
        <v>88</v>
      </c>
      <c r="AG824" s="1">
        <v>5.6</v>
      </c>
      <c r="AH824" s="1" t="s">
        <v>2344</v>
      </c>
      <c r="AI824" s="1" t="s">
        <v>90</v>
      </c>
      <c r="AJ824" s="1" t="s">
        <v>91</v>
      </c>
      <c r="AK824" s="1" t="s">
        <v>92</v>
      </c>
      <c r="AL824" s="1" t="s">
        <v>72</v>
      </c>
      <c r="AM824" s="1" t="s">
        <v>72</v>
      </c>
      <c r="AN824" s="1" t="s">
        <v>72</v>
      </c>
      <c r="AO824" s="1" t="s">
        <v>72</v>
      </c>
      <c r="AP824" s="1" t="s">
        <v>72</v>
      </c>
      <c r="AQ824" s="1" t="s">
        <v>72</v>
      </c>
      <c r="AR824" s="1" t="s">
        <v>72</v>
      </c>
      <c r="AS824" s="1" t="s">
        <v>72</v>
      </c>
      <c r="AT824" s="1" t="s">
        <v>72</v>
      </c>
      <c r="AU824" s="3">
        <v>45041</v>
      </c>
      <c r="AV824" s="4">
        <v>0.87708333333333333</v>
      </c>
      <c r="AW824" s="4">
        <v>0.92847222222222225</v>
      </c>
      <c r="AX824" s="49">
        <f t="shared" si="104"/>
        <v>5.1388888888888928E-2</v>
      </c>
      <c r="AY824" s="49">
        <f t="shared" si="101"/>
        <v>7.3611111111111183E-2</v>
      </c>
      <c r="AZ824" s="49">
        <f t="shared" si="102"/>
        <v>0.43194444444444446</v>
      </c>
      <c r="BA824" s="6" t="s">
        <v>72</v>
      </c>
      <c r="BB824" s="6" t="s">
        <v>72</v>
      </c>
      <c r="BC824" s="1" t="s">
        <v>1794</v>
      </c>
      <c r="BD824" s="25">
        <v>14</v>
      </c>
      <c r="BE824" s="1" t="s">
        <v>2694</v>
      </c>
      <c r="BF824" s="1" t="s">
        <v>75</v>
      </c>
      <c r="BG824" s="1" t="s">
        <v>88</v>
      </c>
      <c r="BH824" s="1" t="s">
        <v>88</v>
      </c>
      <c r="BI824" s="1" t="s">
        <v>79</v>
      </c>
      <c r="BJ824" s="1" t="s">
        <v>707</v>
      </c>
      <c r="BK824" s="1" t="s">
        <v>3932</v>
      </c>
      <c r="BL824" s="1" t="s">
        <v>4159</v>
      </c>
      <c r="BM824" s="1">
        <v>57</v>
      </c>
      <c r="BN824" s="6" t="s">
        <v>72</v>
      </c>
      <c r="BO824" s="6" t="s">
        <v>72</v>
      </c>
      <c r="BP824" s="6" t="s">
        <v>72</v>
      </c>
      <c r="BQ824" s="1" t="s">
        <v>160</v>
      </c>
      <c r="BR824" s="1" t="s">
        <v>707</v>
      </c>
    </row>
    <row r="825" spans="1:70" ht="20.45" customHeight="1">
      <c r="A825" s="1" t="s">
        <v>4160</v>
      </c>
      <c r="B825" s="1">
        <v>230122</v>
      </c>
      <c r="C825" s="1" t="s">
        <v>71</v>
      </c>
      <c r="D825" s="3">
        <v>45042</v>
      </c>
      <c r="E825" s="4">
        <v>0.44166666666666665</v>
      </c>
      <c r="F825" s="5">
        <v>45017</v>
      </c>
      <c r="G825" s="3">
        <v>45042</v>
      </c>
      <c r="H825" s="4">
        <v>0.49791666666666662</v>
      </c>
      <c r="I825" s="48">
        <f t="shared" si="103"/>
        <v>5.6249999999999967E-2</v>
      </c>
      <c r="J825" s="1">
        <v>0</v>
      </c>
      <c r="K825" s="1" t="s">
        <v>2302</v>
      </c>
      <c r="L825" s="1" t="s">
        <v>4161</v>
      </c>
      <c r="M825" s="1" t="s">
        <v>75</v>
      </c>
      <c r="N825" s="1" t="s">
        <v>208</v>
      </c>
      <c r="O825" s="1" t="s">
        <v>77</v>
      </c>
      <c r="P825" s="1" t="s">
        <v>78</v>
      </c>
      <c r="Q825" s="1" t="s">
        <v>4162</v>
      </c>
      <c r="R825" s="1" t="s">
        <v>139</v>
      </c>
      <c r="S825" s="1" t="s">
        <v>1898</v>
      </c>
      <c r="T825" s="1" t="s">
        <v>4163</v>
      </c>
      <c r="U825" s="25" t="s">
        <v>4164</v>
      </c>
      <c r="V825" s="1" t="s">
        <v>1900</v>
      </c>
      <c r="W825" s="1" t="s">
        <v>2307</v>
      </c>
      <c r="X825" s="1" t="s">
        <v>2307</v>
      </c>
      <c r="Y825" s="1" t="s">
        <v>2926</v>
      </c>
      <c r="Z825" s="1" t="s">
        <v>291</v>
      </c>
      <c r="AA825" s="1" t="s">
        <v>72</v>
      </c>
      <c r="AB825" s="1" t="s">
        <v>292</v>
      </c>
      <c r="AC825" s="1" t="s">
        <v>3420</v>
      </c>
      <c r="AD825" s="1" t="s">
        <v>126</v>
      </c>
      <c r="AE825" s="1">
        <v>67</v>
      </c>
      <c r="AF825" s="1" t="s">
        <v>88</v>
      </c>
      <c r="AG825" s="1">
        <v>4.5999999999999996</v>
      </c>
      <c r="AH825" s="1" t="s">
        <v>954</v>
      </c>
      <c r="AI825" s="1" t="s">
        <v>90</v>
      </c>
      <c r="AJ825" s="1" t="s">
        <v>91</v>
      </c>
      <c r="AK825" s="1" t="s">
        <v>216</v>
      </c>
      <c r="AL825" s="1" t="s">
        <v>72</v>
      </c>
      <c r="AM825" s="1" t="s">
        <v>254</v>
      </c>
      <c r="AN825" s="1" t="s">
        <v>3184</v>
      </c>
      <c r="AO825" s="21" t="s">
        <v>4165</v>
      </c>
      <c r="AP825" s="1">
        <v>3</v>
      </c>
      <c r="AQ825" s="1" t="s">
        <v>4166</v>
      </c>
      <c r="AR825" s="56" t="s">
        <v>4167</v>
      </c>
      <c r="AS825" s="1" t="s">
        <v>72</v>
      </c>
      <c r="AT825" s="1" t="s">
        <v>72</v>
      </c>
      <c r="AU825" s="3">
        <v>45042</v>
      </c>
      <c r="AV825" s="4">
        <v>0.51874999999999993</v>
      </c>
      <c r="AW825" s="4">
        <v>0.58124999999999993</v>
      </c>
      <c r="AX825" s="49">
        <f t="shared" si="104"/>
        <v>6.25E-2</v>
      </c>
      <c r="AY825" s="49">
        <f t="shared" si="101"/>
        <v>8.3333333333333315E-2</v>
      </c>
      <c r="AZ825" s="49">
        <f t="shared" si="102"/>
        <v>0.13958333333333328</v>
      </c>
      <c r="BA825" s="1" t="s">
        <v>2544</v>
      </c>
      <c r="BB825" s="1" t="s">
        <v>2544</v>
      </c>
      <c r="BC825" s="1" t="s">
        <v>2382</v>
      </c>
      <c r="BD825" s="25">
        <v>14</v>
      </c>
      <c r="BE825" s="1" t="s">
        <v>2294</v>
      </c>
      <c r="BF825" s="1" t="s">
        <v>88</v>
      </c>
      <c r="BG825" s="1" t="s">
        <v>88</v>
      </c>
      <c r="BH825" s="1" t="s">
        <v>88</v>
      </c>
      <c r="BI825" s="1" t="s">
        <v>96</v>
      </c>
      <c r="BJ825" s="1" t="s">
        <v>72</v>
      </c>
      <c r="BK825" s="1" t="s">
        <v>3925</v>
      </c>
      <c r="BL825" s="1" t="s">
        <v>4168</v>
      </c>
      <c r="BM825" s="1">
        <v>35</v>
      </c>
      <c r="BN825" s="1" t="s">
        <v>75</v>
      </c>
      <c r="BO825" s="1" t="s">
        <v>75</v>
      </c>
      <c r="BP825" s="1" t="s">
        <v>75</v>
      </c>
      <c r="BQ825" s="21" t="s">
        <v>99</v>
      </c>
      <c r="BR825" s="21" t="s">
        <v>100</v>
      </c>
    </row>
    <row r="826" spans="1:70" ht="20.45" customHeight="1">
      <c r="A826" s="1" t="s">
        <v>4169</v>
      </c>
      <c r="B826" s="1">
        <v>230123</v>
      </c>
      <c r="C826" s="1" t="s">
        <v>71</v>
      </c>
      <c r="D826" s="3">
        <v>45042</v>
      </c>
      <c r="E826" s="4">
        <v>0.53125</v>
      </c>
      <c r="F826" s="5">
        <v>45017</v>
      </c>
      <c r="G826" s="3">
        <v>45042</v>
      </c>
      <c r="H826" s="4">
        <v>0.6333333333333333</v>
      </c>
      <c r="I826" s="48">
        <f t="shared" si="103"/>
        <v>0.1020833333333333</v>
      </c>
      <c r="J826" s="1">
        <v>15</v>
      </c>
      <c r="K826" s="1" t="s">
        <v>2302</v>
      </c>
      <c r="L826" s="1" t="s">
        <v>4170</v>
      </c>
      <c r="M826" s="1" t="s">
        <v>75</v>
      </c>
      <c r="N826" s="1" t="s">
        <v>3947</v>
      </c>
      <c r="O826" s="1" t="s">
        <v>77</v>
      </c>
      <c r="P826" s="1" t="s">
        <v>78</v>
      </c>
      <c r="Q826" s="1" t="s">
        <v>4162</v>
      </c>
      <c r="R826" s="1" t="s">
        <v>139</v>
      </c>
      <c r="S826" s="1" t="s">
        <v>1898</v>
      </c>
      <c r="T826" s="1" t="s">
        <v>4163</v>
      </c>
      <c r="U826" s="25" t="s">
        <v>3106</v>
      </c>
      <c r="V826" s="1" t="s">
        <v>1900</v>
      </c>
      <c r="W826" s="1" t="s">
        <v>2307</v>
      </c>
      <c r="X826" s="1" t="s">
        <v>2307</v>
      </c>
      <c r="Y826" s="1" t="s">
        <v>2363</v>
      </c>
      <c r="Z826" s="1" t="s">
        <v>84</v>
      </c>
      <c r="AA826" s="1" t="s">
        <v>72</v>
      </c>
      <c r="AB826" s="1" t="s">
        <v>85</v>
      </c>
      <c r="AC826" s="1" t="s">
        <v>4171</v>
      </c>
      <c r="AD826" s="1" t="s">
        <v>87</v>
      </c>
      <c r="AE826" s="1">
        <v>69</v>
      </c>
      <c r="AF826" s="1" t="s">
        <v>88</v>
      </c>
      <c r="AG826" s="1">
        <v>4.5</v>
      </c>
      <c r="AH826" s="1" t="s">
        <v>2344</v>
      </c>
      <c r="AI826" s="1" t="s">
        <v>90</v>
      </c>
      <c r="AJ826" s="1" t="s">
        <v>91</v>
      </c>
      <c r="AK826" s="1" t="s">
        <v>92</v>
      </c>
      <c r="AL826" s="1" t="s">
        <v>72</v>
      </c>
      <c r="AM826" s="1" t="s">
        <v>254</v>
      </c>
      <c r="AN826" s="1">
        <v>2</v>
      </c>
      <c r="AO826" s="21" t="s">
        <v>4172</v>
      </c>
      <c r="AP826" s="1" t="s">
        <v>72</v>
      </c>
      <c r="AQ826" s="1" t="s">
        <v>72</v>
      </c>
      <c r="AR826" s="1" t="s">
        <v>220</v>
      </c>
      <c r="AS826" s="1" t="s">
        <v>72</v>
      </c>
      <c r="AT826" s="1" t="s">
        <v>72</v>
      </c>
      <c r="AU826" s="3">
        <v>45042</v>
      </c>
      <c r="AV826" s="4">
        <v>0.65625</v>
      </c>
      <c r="AW826" s="4">
        <v>0.72916666666666663</v>
      </c>
      <c r="AX826" s="49">
        <f t="shared" si="104"/>
        <v>7.291666666666663E-2</v>
      </c>
      <c r="AY826" s="49">
        <f t="shared" si="101"/>
        <v>9.5833333333333326E-2</v>
      </c>
      <c r="AZ826" s="49">
        <f t="shared" si="102"/>
        <v>0.19791666666666663</v>
      </c>
      <c r="BA826" s="1" t="s">
        <v>4173</v>
      </c>
      <c r="BB826" s="1" t="s">
        <v>4173</v>
      </c>
      <c r="BC826" s="1" t="s">
        <v>1675</v>
      </c>
      <c r="BD826" s="25">
        <v>14</v>
      </c>
      <c r="BE826" s="1" t="s">
        <v>3446</v>
      </c>
      <c r="BF826" s="1" t="s">
        <v>88</v>
      </c>
      <c r="BG826" s="1" t="s">
        <v>88</v>
      </c>
      <c r="BH826" s="1" t="s">
        <v>88</v>
      </c>
      <c r="BI826" s="1" t="s">
        <v>96</v>
      </c>
      <c r="BJ826" s="1" t="s">
        <v>72</v>
      </c>
      <c r="BK826" s="1" t="s">
        <v>3985</v>
      </c>
      <c r="BL826" s="1" t="s">
        <v>4174</v>
      </c>
      <c r="BM826" s="1">
        <v>39</v>
      </c>
      <c r="BN826" s="1" t="s">
        <v>75</v>
      </c>
      <c r="BO826" s="1" t="s">
        <v>75</v>
      </c>
      <c r="BP826" s="1" t="s">
        <v>75</v>
      </c>
      <c r="BQ826" s="21" t="s">
        <v>99</v>
      </c>
      <c r="BR826" s="21" t="s">
        <v>100</v>
      </c>
    </row>
    <row r="827" spans="1:70" ht="20.45" customHeight="1">
      <c r="A827" s="1" t="s">
        <v>4175</v>
      </c>
      <c r="B827" s="1">
        <v>230124</v>
      </c>
      <c r="C827" s="1" t="s">
        <v>71</v>
      </c>
      <c r="D827" s="3">
        <v>45042</v>
      </c>
      <c r="E827" s="4">
        <v>0.45833333333333331</v>
      </c>
      <c r="F827" s="5">
        <v>45017</v>
      </c>
      <c r="G827" s="3">
        <v>45042</v>
      </c>
      <c r="H827" s="4">
        <v>0.63888888888888895</v>
      </c>
      <c r="I827" s="48">
        <f t="shared" si="103"/>
        <v>0.18055555555555564</v>
      </c>
      <c r="J827" s="1">
        <v>2</v>
      </c>
      <c r="K827" s="1" t="s">
        <v>1896</v>
      </c>
      <c r="L827" s="1" t="s">
        <v>4176</v>
      </c>
      <c r="M827" s="1" t="s">
        <v>75</v>
      </c>
      <c r="N827" s="1" t="s">
        <v>208</v>
      </c>
      <c r="O827" s="1" t="s">
        <v>77</v>
      </c>
      <c r="P827" s="1" t="s">
        <v>78</v>
      </c>
      <c r="Q827" s="1" t="s">
        <v>78</v>
      </c>
      <c r="R827" s="1" t="s">
        <v>1898</v>
      </c>
      <c r="S827" s="1" t="s">
        <v>1898</v>
      </c>
      <c r="T827" s="34" t="s">
        <v>72</v>
      </c>
      <c r="U827" s="25" t="s">
        <v>4177</v>
      </c>
      <c r="V827" s="1" t="s">
        <v>80</v>
      </c>
      <c r="W827" s="1" t="s">
        <v>1867</v>
      </c>
      <c r="X827" s="1" t="s">
        <v>1868</v>
      </c>
      <c r="Y827" s="1" t="s">
        <v>2143</v>
      </c>
      <c r="Z827" s="1" t="s">
        <v>291</v>
      </c>
      <c r="AA827" s="1" t="s">
        <v>72</v>
      </c>
      <c r="AB827" s="1" t="s">
        <v>292</v>
      </c>
      <c r="AC827" s="1" t="s">
        <v>292</v>
      </c>
      <c r="AD827" s="1" t="s">
        <v>126</v>
      </c>
      <c r="AE827" s="1">
        <v>43</v>
      </c>
      <c r="AF827" s="1" t="s">
        <v>88</v>
      </c>
      <c r="AG827" s="1">
        <v>6.4</v>
      </c>
      <c r="AH827" s="1" t="s">
        <v>299</v>
      </c>
      <c r="AI827" s="1" t="s">
        <v>90</v>
      </c>
      <c r="AJ827" s="1" t="s">
        <v>91</v>
      </c>
      <c r="AK827" s="1" t="s">
        <v>216</v>
      </c>
      <c r="AL827" s="1" t="s">
        <v>72</v>
      </c>
      <c r="AM827" s="1" t="s">
        <v>72</v>
      </c>
      <c r="AN827" s="1" t="s">
        <v>72</v>
      </c>
      <c r="AO827" s="1" t="s">
        <v>72</v>
      </c>
      <c r="AP827" s="1">
        <v>6</v>
      </c>
      <c r="AQ827" s="1" t="s">
        <v>4178</v>
      </c>
      <c r="AR827" s="1" t="s">
        <v>72</v>
      </c>
      <c r="AS827" s="1" t="s">
        <v>72</v>
      </c>
      <c r="AT827" s="1" t="s">
        <v>72</v>
      </c>
      <c r="AU827" s="3">
        <v>45042</v>
      </c>
      <c r="AV827" s="4">
        <v>0.65555555555555556</v>
      </c>
      <c r="AW827" s="4">
        <v>0.73333333333333339</v>
      </c>
      <c r="AX827" s="49">
        <f t="shared" si="104"/>
        <v>7.7777777777777835E-2</v>
      </c>
      <c r="AY827" s="49">
        <f t="shared" si="101"/>
        <v>9.4444444444444442E-2</v>
      </c>
      <c r="AZ827" s="49">
        <f t="shared" si="102"/>
        <v>0.27500000000000008</v>
      </c>
      <c r="BA827" s="1" t="s">
        <v>4179</v>
      </c>
      <c r="BB827" s="1" t="s">
        <v>4179</v>
      </c>
      <c r="BC827" s="1" t="s">
        <v>2382</v>
      </c>
      <c r="BD827" s="25">
        <v>14</v>
      </c>
      <c r="BE827" s="1" t="s">
        <v>2294</v>
      </c>
      <c r="BF827" s="1" t="s">
        <v>75</v>
      </c>
      <c r="BG827" s="1" t="s">
        <v>75</v>
      </c>
      <c r="BH827" s="1" t="s">
        <v>88</v>
      </c>
      <c r="BI827" s="1" t="s">
        <v>96</v>
      </c>
      <c r="BJ827" s="1" t="s">
        <v>72</v>
      </c>
      <c r="BK827" s="1" t="s">
        <v>4180</v>
      </c>
      <c r="BL827" s="1" t="s">
        <v>4181</v>
      </c>
      <c r="BM827" s="1">
        <v>21</v>
      </c>
      <c r="BN827" s="1" t="s">
        <v>75</v>
      </c>
      <c r="BO827" s="1" t="s">
        <v>75</v>
      </c>
      <c r="BP827" s="1" t="s">
        <v>75</v>
      </c>
      <c r="BQ827" s="21" t="s">
        <v>99</v>
      </c>
      <c r="BR827" s="21" t="s">
        <v>100</v>
      </c>
    </row>
    <row r="828" spans="1:70" ht="20.45" customHeight="1">
      <c r="A828" s="1" t="s">
        <v>4182</v>
      </c>
      <c r="B828" s="1">
        <v>230125</v>
      </c>
      <c r="C828" s="1" t="s">
        <v>71</v>
      </c>
      <c r="D828" s="3">
        <v>45042</v>
      </c>
      <c r="E828" s="4">
        <v>0.65625</v>
      </c>
      <c r="F828" s="5">
        <v>45017</v>
      </c>
      <c r="G828" s="3">
        <v>45042</v>
      </c>
      <c r="H828" s="4">
        <v>0.7583333333333333</v>
      </c>
      <c r="I828" s="48">
        <f t="shared" si="103"/>
        <v>0.1020833333333333</v>
      </c>
      <c r="J828" s="1">
        <v>0</v>
      </c>
      <c r="K828" s="1" t="s">
        <v>2302</v>
      </c>
      <c r="L828" s="1" t="s">
        <v>4183</v>
      </c>
      <c r="M828" s="1" t="s">
        <v>75</v>
      </c>
      <c r="N828" s="1" t="s">
        <v>3473</v>
      </c>
      <c r="O828" s="1" t="s">
        <v>77</v>
      </c>
      <c r="P828" s="1" t="s">
        <v>78</v>
      </c>
      <c r="Q828" s="1" t="s">
        <v>78</v>
      </c>
      <c r="R828" s="1" t="s">
        <v>1898</v>
      </c>
      <c r="S828" s="8" t="s">
        <v>1927</v>
      </c>
      <c r="T828" s="34" t="s">
        <v>72</v>
      </c>
      <c r="U828" s="8" t="s">
        <v>707</v>
      </c>
      <c r="V828" s="1" t="s">
        <v>1900</v>
      </c>
      <c r="W828" s="1" t="s">
        <v>2307</v>
      </c>
      <c r="X828" s="1" t="s">
        <v>2307</v>
      </c>
      <c r="Y828" s="1" t="s">
        <v>3474</v>
      </c>
      <c r="Z828" s="1" t="s">
        <v>152</v>
      </c>
      <c r="AA828" s="1" t="s">
        <v>72</v>
      </c>
      <c r="AB828" s="1" t="s">
        <v>153</v>
      </c>
      <c r="AC828" s="1" t="s">
        <v>164</v>
      </c>
      <c r="AD828" s="1" t="s">
        <v>126</v>
      </c>
      <c r="AE828" s="1">
        <v>56</v>
      </c>
      <c r="AF828" s="1" t="s">
        <v>88</v>
      </c>
      <c r="AG828" s="1">
        <v>5.0999999999999996</v>
      </c>
      <c r="AH828" s="1" t="s">
        <v>299</v>
      </c>
      <c r="AI828" s="1" t="s">
        <v>105</v>
      </c>
      <c r="AJ828" s="1" t="s">
        <v>91</v>
      </c>
      <c r="AK828" s="1" t="s">
        <v>92</v>
      </c>
      <c r="AL828" s="1" t="s">
        <v>72</v>
      </c>
      <c r="AM828" s="1" t="s">
        <v>72</v>
      </c>
      <c r="AN828" s="1" t="s">
        <v>72</v>
      </c>
      <c r="AO828" s="1" t="s">
        <v>72</v>
      </c>
      <c r="AP828" s="1" t="s">
        <v>72</v>
      </c>
      <c r="AQ828" s="1" t="s">
        <v>72</v>
      </c>
      <c r="AR828" s="1" t="s">
        <v>72</v>
      </c>
      <c r="AS828" s="1" t="s">
        <v>72</v>
      </c>
      <c r="AT828" s="1" t="s">
        <v>72</v>
      </c>
      <c r="AU828" s="3">
        <v>45042</v>
      </c>
      <c r="AV828" s="4">
        <v>0.77430555555555547</v>
      </c>
      <c r="AW828" s="4">
        <v>0.8125</v>
      </c>
      <c r="AX828" s="49">
        <f t="shared" si="104"/>
        <v>3.8194444444444531E-2</v>
      </c>
      <c r="AY828" s="49">
        <f t="shared" si="101"/>
        <v>5.4166666666666696E-2</v>
      </c>
      <c r="AZ828" s="49">
        <f t="shared" si="102"/>
        <v>0.15625</v>
      </c>
      <c r="BA828" s="1" t="s">
        <v>4184</v>
      </c>
      <c r="BB828" s="1" t="s">
        <v>4184</v>
      </c>
      <c r="BC828" s="1" t="s">
        <v>2382</v>
      </c>
      <c r="BD828" s="25">
        <v>14</v>
      </c>
      <c r="BE828" s="1" t="s">
        <v>3594</v>
      </c>
      <c r="BF828" s="1" t="s">
        <v>75</v>
      </c>
      <c r="BG828" s="1" t="s">
        <v>75</v>
      </c>
      <c r="BH828" s="1" t="s">
        <v>88</v>
      </c>
      <c r="BI828" s="1" t="s">
        <v>79</v>
      </c>
      <c r="BJ828" s="1" t="s">
        <v>707</v>
      </c>
      <c r="BK828" s="1" t="s">
        <v>4185</v>
      </c>
      <c r="BL828" s="1" t="s">
        <v>4186</v>
      </c>
      <c r="BM828" s="1">
        <v>18</v>
      </c>
      <c r="BN828" s="1" t="s">
        <v>72</v>
      </c>
      <c r="BO828" s="1" t="s">
        <v>72</v>
      </c>
      <c r="BP828" s="1" t="s">
        <v>72</v>
      </c>
      <c r="BQ828" s="1" t="s">
        <v>160</v>
      </c>
      <c r="BR828" s="1" t="s">
        <v>707</v>
      </c>
    </row>
    <row r="829" spans="1:70" ht="20.45" customHeight="1">
      <c r="A829" s="1" t="s">
        <v>4187</v>
      </c>
      <c r="B829" s="1">
        <v>230126</v>
      </c>
      <c r="C829" s="1" t="s">
        <v>71</v>
      </c>
      <c r="D829" s="3">
        <v>45043</v>
      </c>
      <c r="E829" s="4">
        <v>0.54513888888888884</v>
      </c>
      <c r="F829" s="5">
        <v>45017</v>
      </c>
      <c r="G829" s="3">
        <v>45043</v>
      </c>
      <c r="H829" s="4">
        <v>0.62777777777777777</v>
      </c>
      <c r="I829" s="48">
        <f t="shared" si="103"/>
        <v>8.2638888888888928E-2</v>
      </c>
      <c r="J829" s="1">
        <v>15</v>
      </c>
      <c r="K829" s="1" t="s">
        <v>2302</v>
      </c>
      <c r="L829" s="1" t="s">
        <v>4188</v>
      </c>
      <c r="M829" s="1" t="s">
        <v>75</v>
      </c>
      <c r="N829" s="1" t="s">
        <v>2317</v>
      </c>
      <c r="O829" s="1" t="s">
        <v>77</v>
      </c>
      <c r="P829" s="1" t="s">
        <v>78</v>
      </c>
      <c r="Q829" s="1" t="s">
        <v>78</v>
      </c>
      <c r="R829" s="1" t="s">
        <v>1898</v>
      </c>
      <c r="S829" s="8" t="s">
        <v>1927</v>
      </c>
      <c r="T829" s="34" t="s">
        <v>72</v>
      </c>
      <c r="U829" s="8" t="s">
        <v>4189</v>
      </c>
      <c r="V829" s="1" t="s">
        <v>1900</v>
      </c>
      <c r="W829" s="1" t="s">
        <v>2307</v>
      </c>
      <c r="X829" s="1" t="s">
        <v>2307</v>
      </c>
      <c r="Y829" s="1" t="s">
        <v>2308</v>
      </c>
      <c r="Z829" s="1" t="s">
        <v>490</v>
      </c>
      <c r="AA829" s="1" t="s">
        <v>72</v>
      </c>
      <c r="AB829" s="1" t="s">
        <v>491</v>
      </c>
      <c r="AC829" s="1" t="s">
        <v>492</v>
      </c>
      <c r="AD829" s="1" t="s">
        <v>87</v>
      </c>
      <c r="AE829" s="1">
        <v>26</v>
      </c>
      <c r="AF829" s="1" t="s">
        <v>88</v>
      </c>
      <c r="AG829" s="1">
        <v>4.8</v>
      </c>
      <c r="AH829" s="1" t="s">
        <v>299</v>
      </c>
      <c r="AI829" s="1" t="s">
        <v>90</v>
      </c>
      <c r="AJ829" s="1" t="s">
        <v>91</v>
      </c>
      <c r="AK829" s="1" t="s">
        <v>92</v>
      </c>
      <c r="AL829" s="1" t="s">
        <v>72</v>
      </c>
      <c r="AM829" s="1" t="s">
        <v>72</v>
      </c>
      <c r="AN829" s="1" t="s">
        <v>72</v>
      </c>
      <c r="AO829" s="1" t="s">
        <v>72</v>
      </c>
      <c r="AP829" s="1" t="s">
        <v>72</v>
      </c>
      <c r="AQ829" s="1" t="s">
        <v>72</v>
      </c>
      <c r="AR829" s="1" t="s">
        <v>72</v>
      </c>
      <c r="AS829" s="1" t="s">
        <v>72</v>
      </c>
      <c r="AT829" s="1" t="s">
        <v>72</v>
      </c>
      <c r="AU829" s="3">
        <v>45043</v>
      </c>
      <c r="AV829" s="4">
        <v>0.64583333333333337</v>
      </c>
      <c r="AW829" s="4">
        <v>0.74513888888888891</v>
      </c>
      <c r="AX829" s="49">
        <f t="shared" si="104"/>
        <v>9.9305555555555536E-2</v>
      </c>
      <c r="AY829" s="49">
        <f t="shared" si="101"/>
        <v>0.11736111111111114</v>
      </c>
      <c r="AZ829" s="49">
        <f t="shared" si="102"/>
        <v>0.20000000000000007</v>
      </c>
      <c r="BA829" s="1" t="s">
        <v>4190</v>
      </c>
      <c r="BB829" s="1" t="s">
        <v>4190</v>
      </c>
      <c r="BC829" s="1" t="s">
        <v>1675</v>
      </c>
      <c r="BD829" s="25">
        <v>14</v>
      </c>
      <c r="BE829" s="1" t="s">
        <v>3446</v>
      </c>
      <c r="BF829" s="1" t="s">
        <v>75</v>
      </c>
      <c r="BG829" s="1" t="s">
        <v>75</v>
      </c>
      <c r="BH829" s="1" t="s">
        <v>88</v>
      </c>
      <c r="BI829" s="1" t="s">
        <v>79</v>
      </c>
      <c r="BJ829" s="1" t="s">
        <v>707</v>
      </c>
      <c r="BK829" s="1" t="s">
        <v>3962</v>
      </c>
      <c r="BL829" s="1" t="s">
        <v>4191</v>
      </c>
      <c r="BM829" s="1">
        <v>43</v>
      </c>
      <c r="BN829" s="1" t="s">
        <v>72</v>
      </c>
      <c r="BO829" s="1" t="s">
        <v>72</v>
      </c>
      <c r="BP829" s="1" t="s">
        <v>72</v>
      </c>
      <c r="BQ829" s="1" t="s">
        <v>160</v>
      </c>
      <c r="BR829" s="1" t="s">
        <v>707</v>
      </c>
    </row>
    <row r="830" spans="1:70" ht="20.45" customHeight="1">
      <c r="A830" s="1" t="s">
        <v>4192</v>
      </c>
      <c r="B830" s="1">
        <v>230127</v>
      </c>
      <c r="C830" s="1" t="s">
        <v>497</v>
      </c>
      <c r="D830" s="3">
        <v>45044</v>
      </c>
      <c r="E830" s="4">
        <v>0.42083333333333334</v>
      </c>
      <c r="F830" s="5">
        <v>45017</v>
      </c>
      <c r="G830" s="3">
        <v>45044</v>
      </c>
      <c r="H830" s="4">
        <v>0.51180555555555551</v>
      </c>
      <c r="I830" s="48">
        <f t="shared" si="103"/>
        <v>9.0972222222222177E-2</v>
      </c>
      <c r="J830" s="1">
        <v>2</v>
      </c>
      <c r="K830" s="1" t="s">
        <v>1896</v>
      </c>
      <c r="L830" s="1" t="s">
        <v>4193</v>
      </c>
      <c r="M830" s="1" t="s">
        <v>75</v>
      </c>
      <c r="N830" s="1" t="s">
        <v>4088</v>
      </c>
      <c r="O830" s="1" t="s">
        <v>497</v>
      </c>
      <c r="P830" s="1" t="s">
        <v>78</v>
      </c>
      <c r="Q830" s="1" t="s">
        <v>78</v>
      </c>
      <c r="R830" s="1" t="s">
        <v>1898</v>
      </c>
      <c r="S830" s="1" t="s">
        <v>1898</v>
      </c>
      <c r="T830" s="34" t="s">
        <v>72</v>
      </c>
      <c r="U830" s="25" t="s">
        <v>4194</v>
      </c>
      <c r="V830" s="1" t="s">
        <v>1900</v>
      </c>
      <c r="W830" s="1" t="s">
        <v>813</v>
      </c>
      <c r="X830" s="1" t="s">
        <v>813</v>
      </c>
      <c r="Y830" s="1" t="s">
        <v>814</v>
      </c>
      <c r="Z830" s="1" t="s">
        <v>84</v>
      </c>
      <c r="AA830" s="1" t="s">
        <v>72</v>
      </c>
      <c r="AB830" s="1" t="s">
        <v>140</v>
      </c>
      <c r="AC830" s="1" t="s">
        <v>181</v>
      </c>
      <c r="AD830" s="1" t="s">
        <v>126</v>
      </c>
      <c r="AE830" s="1">
        <v>49</v>
      </c>
      <c r="AF830" s="1" t="s">
        <v>88</v>
      </c>
      <c r="AG830" s="1">
        <v>5.2</v>
      </c>
      <c r="AH830" s="1" t="s">
        <v>954</v>
      </c>
      <c r="AI830" s="1" t="s">
        <v>90</v>
      </c>
      <c r="AJ830" s="1" t="s">
        <v>91</v>
      </c>
      <c r="AK830" s="1" t="s">
        <v>92</v>
      </c>
      <c r="AL830" s="1" t="s">
        <v>72</v>
      </c>
      <c r="AM830" s="1" t="s">
        <v>254</v>
      </c>
      <c r="AN830" s="1">
        <v>2</v>
      </c>
      <c r="AO830" s="25" t="s">
        <v>1923</v>
      </c>
      <c r="AP830" s="1" t="s">
        <v>72</v>
      </c>
      <c r="AQ830" s="1" t="s">
        <v>72</v>
      </c>
      <c r="AR830" s="1" t="s">
        <v>72</v>
      </c>
      <c r="AS830" s="1" t="s">
        <v>72</v>
      </c>
      <c r="AT830" s="1" t="s">
        <v>72</v>
      </c>
      <c r="AU830" s="3">
        <v>45044</v>
      </c>
      <c r="AV830" s="4">
        <v>0.52638888888888891</v>
      </c>
      <c r="AW830" s="4">
        <v>0.61458333333333337</v>
      </c>
      <c r="AX830" s="49">
        <f t="shared" si="104"/>
        <v>8.8194444444444464E-2</v>
      </c>
      <c r="AY830" s="49">
        <f t="shared" si="101"/>
        <v>0.10277777777777786</v>
      </c>
      <c r="AZ830" s="49">
        <f t="shared" si="102"/>
        <v>0.19375000000000003</v>
      </c>
      <c r="BA830" s="1" t="s">
        <v>4195</v>
      </c>
      <c r="BB830" s="1" t="s">
        <v>4195</v>
      </c>
      <c r="BC830" s="1" t="s">
        <v>1675</v>
      </c>
      <c r="BD830" s="25">
        <v>14</v>
      </c>
      <c r="BE830" s="1" t="s">
        <v>95</v>
      </c>
      <c r="BF830" s="1" t="s">
        <v>75</v>
      </c>
      <c r="BG830" s="1" t="s">
        <v>75</v>
      </c>
      <c r="BH830" s="1" t="s">
        <v>88</v>
      </c>
      <c r="BI830" s="1" t="s">
        <v>96</v>
      </c>
      <c r="BJ830" s="1" t="s">
        <v>72</v>
      </c>
      <c r="BK830" s="1" t="s">
        <v>3962</v>
      </c>
      <c r="BL830" s="1" t="s">
        <v>4090</v>
      </c>
      <c r="BM830" s="1">
        <v>57</v>
      </c>
      <c r="BN830" s="1" t="s">
        <v>75</v>
      </c>
      <c r="BO830" s="1" t="s">
        <v>75</v>
      </c>
      <c r="BP830" s="1" t="s">
        <v>75</v>
      </c>
      <c r="BQ830" s="21" t="s">
        <v>99</v>
      </c>
      <c r="BR830" s="21" t="s">
        <v>100</v>
      </c>
    </row>
    <row r="831" spans="1:70" ht="20.45" customHeight="1">
      <c r="A831" s="1" t="s">
        <v>4196</v>
      </c>
      <c r="B831" s="1">
        <v>230128</v>
      </c>
      <c r="C831" s="1" t="s">
        <v>71</v>
      </c>
      <c r="D831" s="3">
        <v>45044</v>
      </c>
      <c r="E831" s="4">
        <v>0.48958333333333331</v>
      </c>
      <c r="F831" s="5">
        <v>45017</v>
      </c>
      <c r="G831" s="3">
        <v>45044</v>
      </c>
      <c r="H831" s="4">
        <v>0.68888888888888899</v>
      </c>
      <c r="I831" s="48">
        <f t="shared" si="103"/>
        <v>0.19930555555555568</v>
      </c>
      <c r="J831" s="1">
        <v>1</v>
      </c>
      <c r="K831" s="1" t="s">
        <v>1896</v>
      </c>
      <c r="L831" s="1" t="s">
        <v>4197</v>
      </c>
      <c r="M831" s="1" t="s">
        <v>75</v>
      </c>
      <c r="N831" s="1" t="s">
        <v>3947</v>
      </c>
      <c r="O831" s="1" t="s">
        <v>77</v>
      </c>
      <c r="P831" s="1" t="s">
        <v>78</v>
      </c>
      <c r="Q831" s="1" t="s">
        <v>78</v>
      </c>
      <c r="R831" s="1" t="s">
        <v>1898</v>
      </c>
      <c r="S831" s="1" t="s">
        <v>1898</v>
      </c>
      <c r="T831" s="34" t="s">
        <v>72</v>
      </c>
      <c r="U831" s="25" t="s">
        <v>3121</v>
      </c>
      <c r="V831" s="1" t="s">
        <v>80</v>
      </c>
      <c r="W831" s="1" t="s">
        <v>1867</v>
      </c>
      <c r="X831" s="1" t="s">
        <v>1868</v>
      </c>
      <c r="Y831" s="1" t="s">
        <v>2143</v>
      </c>
      <c r="Z831" s="1" t="s">
        <v>84</v>
      </c>
      <c r="AA831" s="1" t="s">
        <v>72</v>
      </c>
      <c r="AB831" s="1" t="s">
        <v>140</v>
      </c>
      <c r="AC831" s="1" t="s">
        <v>140</v>
      </c>
      <c r="AD831" s="1" t="s">
        <v>126</v>
      </c>
      <c r="AE831" s="1">
        <v>76</v>
      </c>
      <c r="AF831" s="1" t="s">
        <v>88</v>
      </c>
      <c r="AG831" s="1">
        <v>5.0999999999999996</v>
      </c>
      <c r="AH831" s="1" t="s">
        <v>299</v>
      </c>
      <c r="AI831" s="1" t="s">
        <v>90</v>
      </c>
      <c r="AJ831" s="1" t="s">
        <v>91</v>
      </c>
      <c r="AK831" s="1" t="s">
        <v>92</v>
      </c>
      <c r="AL831" s="1" t="s">
        <v>72</v>
      </c>
      <c r="AM831" s="1" t="s">
        <v>72</v>
      </c>
      <c r="AN831" s="1" t="s">
        <v>72</v>
      </c>
      <c r="AO831" s="1" t="s">
        <v>72</v>
      </c>
      <c r="AP831" s="1" t="s">
        <v>72</v>
      </c>
      <c r="AQ831" s="1" t="s">
        <v>72</v>
      </c>
      <c r="AR831" s="1" t="s">
        <v>72</v>
      </c>
      <c r="AS831" s="1" t="s">
        <v>72</v>
      </c>
      <c r="AT831" s="1" t="s">
        <v>72</v>
      </c>
      <c r="AU831" s="3">
        <v>45044</v>
      </c>
      <c r="AV831" s="4">
        <v>0.70694444444444438</v>
      </c>
      <c r="AW831" s="4">
        <v>0.75</v>
      </c>
      <c r="AX831" s="49">
        <f t="shared" si="104"/>
        <v>4.3055555555555625E-2</v>
      </c>
      <c r="AY831" s="49">
        <f t="shared" si="101"/>
        <v>6.1111111111111005E-2</v>
      </c>
      <c r="AZ831" s="49">
        <f t="shared" si="102"/>
        <v>0.26041666666666669</v>
      </c>
      <c r="BA831" s="1" t="s">
        <v>4198</v>
      </c>
      <c r="BB831" s="1" t="s">
        <v>4198</v>
      </c>
      <c r="BC831" s="1" t="s">
        <v>2382</v>
      </c>
      <c r="BD831" s="25">
        <v>14</v>
      </c>
      <c r="BE831" s="1" t="s">
        <v>3446</v>
      </c>
      <c r="BF831" s="1" t="s">
        <v>75</v>
      </c>
      <c r="BG831" s="1" t="s">
        <v>75</v>
      </c>
      <c r="BH831" s="1" t="s">
        <v>88</v>
      </c>
      <c r="BI831" s="1" t="s">
        <v>96</v>
      </c>
      <c r="BJ831" s="1" t="s">
        <v>72</v>
      </c>
      <c r="BK831" s="1" t="s">
        <v>3985</v>
      </c>
      <c r="BL831" s="1" t="s">
        <v>4199</v>
      </c>
      <c r="BM831" s="1">
        <v>30</v>
      </c>
      <c r="BN831" s="1" t="s">
        <v>75</v>
      </c>
      <c r="BO831" s="1" t="s">
        <v>75</v>
      </c>
      <c r="BP831" s="1" t="s">
        <v>75</v>
      </c>
      <c r="BQ831" s="21" t="s">
        <v>99</v>
      </c>
      <c r="BR831" s="21" t="s">
        <v>100</v>
      </c>
    </row>
    <row r="832" spans="1:70" ht="20.45" customHeight="1">
      <c r="A832" s="1" t="s">
        <v>4200</v>
      </c>
      <c r="B832" s="1">
        <v>230129</v>
      </c>
      <c r="C832" s="1" t="s">
        <v>497</v>
      </c>
      <c r="D832" s="3">
        <v>45045</v>
      </c>
      <c r="E832" s="4">
        <v>0.50347222222222221</v>
      </c>
      <c r="F832" s="5">
        <v>45017</v>
      </c>
      <c r="G832" s="3">
        <v>45044</v>
      </c>
      <c r="H832" s="4">
        <v>0.84375</v>
      </c>
      <c r="I832" s="48">
        <f t="shared" si="103"/>
        <v>0.34027777777777779</v>
      </c>
      <c r="J832" s="1">
        <v>15</v>
      </c>
      <c r="K832" s="1" t="s">
        <v>1896</v>
      </c>
      <c r="L832" s="1" t="s">
        <v>4201</v>
      </c>
      <c r="M832" s="1" t="s">
        <v>75</v>
      </c>
      <c r="N832" s="1" t="s">
        <v>4088</v>
      </c>
      <c r="O832" s="1" t="s">
        <v>497</v>
      </c>
      <c r="P832" s="1" t="s">
        <v>78</v>
      </c>
      <c r="Q832" s="1" t="s">
        <v>78</v>
      </c>
      <c r="R832" s="1" t="s">
        <v>1898</v>
      </c>
      <c r="S832" s="1" t="s">
        <v>1898</v>
      </c>
      <c r="T832" s="34" t="s">
        <v>72</v>
      </c>
      <c r="U832" s="25" t="s">
        <v>4202</v>
      </c>
      <c r="V832" s="1" t="s">
        <v>80</v>
      </c>
      <c r="W832" s="1" t="s">
        <v>778</v>
      </c>
      <c r="X832" s="1" t="s">
        <v>779</v>
      </c>
      <c r="Y832" s="1" t="s">
        <v>780</v>
      </c>
      <c r="Z832" s="1" t="s">
        <v>84</v>
      </c>
      <c r="AA832" s="1" t="s">
        <v>72</v>
      </c>
      <c r="AB832" s="1" t="s">
        <v>140</v>
      </c>
      <c r="AC832" s="1" t="s">
        <v>181</v>
      </c>
      <c r="AD832" s="1" t="s">
        <v>87</v>
      </c>
      <c r="AE832" s="1">
        <v>45</v>
      </c>
      <c r="AF832" s="1" t="s">
        <v>88</v>
      </c>
      <c r="AG832" s="1">
        <v>7.4</v>
      </c>
      <c r="AH832" s="1" t="s">
        <v>414</v>
      </c>
      <c r="AI832" s="1" t="s">
        <v>90</v>
      </c>
      <c r="AJ832" s="1" t="s">
        <v>91</v>
      </c>
      <c r="AK832" s="1" t="s">
        <v>92</v>
      </c>
      <c r="AL832" s="1" t="s">
        <v>72</v>
      </c>
      <c r="AM832" s="1" t="s">
        <v>229</v>
      </c>
      <c r="AN832" s="1" t="s">
        <v>72</v>
      </c>
      <c r="AO832" s="1" t="s">
        <v>796</v>
      </c>
      <c r="AP832" s="1" t="s">
        <v>72</v>
      </c>
      <c r="AQ832" s="1" t="s">
        <v>72</v>
      </c>
      <c r="AR832" s="1" t="s">
        <v>72</v>
      </c>
      <c r="AS832" s="1" t="s">
        <v>72</v>
      </c>
      <c r="AT832" s="1" t="s">
        <v>72</v>
      </c>
      <c r="AU832" s="3">
        <v>45045</v>
      </c>
      <c r="AV832" s="4">
        <v>0.8618055555555556</v>
      </c>
      <c r="AW832" s="4">
        <v>0.92361111111111116</v>
      </c>
      <c r="AX832" s="49">
        <f t="shared" si="104"/>
        <v>6.1805555555555558E-2</v>
      </c>
      <c r="AY832" s="49">
        <f t="shared" si="101"/>
        <v>7.986111111111116E-2</v>
      </c>
      <c r="AZ832" s="49">
        <f t="shared" si="102"/>
        <v>0.42013888888888895</v>
      </c>
      <c r="BA832" s="1" t="s">
        <v>4203</v>
      </c>
      <c r="BB832" s="1" t="s">
        <v>4203</v>
      </c>
      <c r="BC832" s="1" t="s">
        <v>1675</v>
      </c>
      <c r="BD832" s="25">
        <v>14</v>
      </c>
      <c r="BE832" s="1" t="s">
        <v>95</v>
      </c>
      <c r="BF832" s="1" t="s">
        <v>75</v>
      </c>
      <c r="BG832" s="1" t="s">
        <v>75</v>
      </c>
      <c r="BH832" s="1" t="s">
        <v>88</v>
      </c>
      <c r="BI832" s="1" t="s">
        <v>96</v>
      </c>
      <c r="BJ832" s="1" t="s">
        <v>72</v>
      </c>
      <c r="BK832" s="1" t="s">
        <v>3962</v>
      </c>
      <c r="BL832" s="1" t="s">
        <v>4090</v>
      </c>
      <c r="BM832" s="1">
        <v>57</v>
      </c>
      <c r="BN832" s="1" t="s">
        <v>75</v>
      </c>
      <c r="BO832" s="1" t="s">
        <v>75</v>
      </c>
      <c r="BP832" s="1" t="s">
        <v>75</v>
      </c>
      <c r="BQ832" s="21" t="s">
        <v>99</v>
      </c>
      <c r="BR832" s="21" t="s">
        <v>100</v>
      </c>
    </row>
    <row r="833" spans="1:70" ht="20.45" customHeight="1">
      <c r="A833" s="1" t="s">
        <v>4204</v>
      </c>
      <c r="B833" s="1">
        <v>230130</v>
      </c>
      <c r="C833" s="1" t="s">
        <v>71</v>
      </c>
      <c r="D833" s="3">
        <v>45047</v>
      </c>
      <c r="E833" s="4">
        <v>0.52638888888888891</v>
      </c>
      <c r="F833" s="5">
        <v>45047</v>
      </c>
      <c r="G833" s="3">
        <v>45047</v>
      </c>
      <c r="H833" s="4">
        <v>0.6694444444444444</v>
      </c>
      <c r="I833" s="48">
        <f t="shared" si="103"/>
        <v>0.14305555555555549</v>
      </c>
      <c r="J833" s="1">
        <v>17</v>
      </c>
      <c r="K833" s="1" t="s">
        <v>2302</v>
      </c>
      <c r="L833" s="1" t="s">
        <v>4205</v>
      </c>
      <c r="M833" s="1" t="s">
        <v>75</v>
      </c>
      <c r="N833" s="1" t="s">
        <v>3947</v>
      </c>
      <c r="O833" s="1" t="s">
        <v>77</v>
      </c>
      <c r="P833" s="1" t="s">
        <v>78</v>
      </c>
      <c r="Q833" s="1" t="s">
        <v>78</v>
      </c>
      <c r="R833" s="1" t="s">
        <v>1898</v>
      </c>
      <c r="S833" s="1" t="s">
        <v>1898</v>
      </c>
      <c r="T833" s="34" t="s">
        <v>72</v>
      </c>
      <c r="U833" s="25" t="s">
        <v>3078</v>
      </c>
      <c r="V833" s="1" t="s">
        <v>1900</v>
      </c>
      <c r="W833" s="1" t="s">
        <v>2307</v>
      </c>
      <c r="X833" s="1" t="s">
        <v>2307</v>
      </c>
      <c r="Y833" s="1" t="s">
        <v>2363</v>
      </c>
      <c r="Z833" s="1" t="s">
        <v>84</v>
      </c>
      <c r="AA833" s="1" t="s">
        <v>72</v>
      </c>
      <c r="AB833" s="1" t="s">
        <v>323</v>
      </c>
      <c r="AC833" s="1" t="s">
        <v>576</v>
      </c>
      <c r="AD833" s="1" t="s">
        <v>87</v>
      </c>
      <c r="AE833" s="1">
        <v>40</v>
      </c>
      <c r="AF833" s="1" t="s">
        <v>88</v>
      </c>
      <c r="AG833" s="1">
        <v>5.2</v>
      </c>
      <c r="AH833" s="1" t="s">
        <v>299</v>
      </c>
      <c r="AI833" s="1" t="s">
        <v>90</v>
      </c>
      <c r="AJ833" s="1" t="s">
        <v>91</v>
      </c>
      <c r="AK833" s="1" t="s">
        <v>92</v>
      </c>
      <c r="AL833" s="1" t="s">
        <v>72</v>
      </c>
      <c r="AM833" s="1" t="s">
        <v>217</v>
      </c>
      <c r="AN833" s="1">
        <v>2</v>
      </c>
      <c r="AO833" s="1" t="s">
        <v>4206</v>
      </c>
      <c r="AP833" s="1" t="s">
        <v>72</v>
      </c>
      <c r="AQ833" s="1" t="s">
        <v>72</v>
      </c>
      <c r="AR833" s="1" t="s">
        <v>220</v>
      </c>
      <c r="AS833" s="1" t="s">
        <v>72</v>
      </c>
      <c r="AT833" s="1" t="s">
        <v>72</v>
      </c>
      <c r="AU833" s="3">
        <v>45047</v>
      </c>
      <c r="AV833" s="4">
        <v>0.68819444444444444</v>
      </c>
      <c r="AW833" s="4">
        <v>0.77638888888888891</v>
      </c>
      <c r="AX833" s="49">
        <f t="shared" si="104"/>
        <v>8.8194444444444464E-2</v>
      </c>
      <c r="AY833" s="49">
        <f t="shared" si="101"/>
        <v>0.10694444444444451</v>
      </c>
      <c r="AZ833" s="49">
        <f t="shared" si="102"/>
        <v>0.25</v>
      </c>
      <c r="BA833" s="1" t="s">
        <v>4207</v>
      </c>
      <c r="BB833" s="1" t="s">
        <v>4207</v>
      </c>
      <c r="BC833" s="1" t="s">
        <v>2382</v>
      </c>
      <c r="BD833" s="25">
        <v>14</v>
      </c>
      <c r="BE833" s="1" t="s">
        <v>4208</v>
      </c>
      <c r="BF833" s="1" t="s">
        <v>88</v>
      </c>
      <c r="BG833" s="1" t="s">
        <v>88</v>
      </c>
      <c r="BH833" s="1" t="s">
        <v>88</v>
      </c>
      <c r="BI833" s="1" t="s">
        <v>96</v>
      </c>
      <c r="BJ833" s="1" t="s">
        <v>72</v>
      </c>
      <c r="BK833" s="1" t="s">
        <v>3962</v>
      </c>
      <c r="BL833" s="1" t="s">
        <v>4209</v>
      </c>
      <c r="BM833" s="1">
        <v>33</v>
      </c>
      <c r="BN833" s="1" t="s">
        <v>75</v>
      </c>
      <c r="BO833" s="1" t="s">
        <v>75</v>
      </c>
      <c r="BP833" s="1" t="s">
        <v>75</v>
      </c>
      <c r="BQ833" s="21" t="s">
        <v>99</v>
      </c>
      <c r="BR833" s="21" t="s">
        <v>100</v>
      </c>
    </row>
    <row r="834" spans="1:70" ht="20.45" customHeight="1">
      <c r="A834" s="1" t="s">
        <v>4210</v>
      </c>
      <c r="B834" s="1">
        <v>230131</v>
      </c>
      <c r="C834" s="1" t="s">
        <v>71</v>
      </c>
      <c r="D834" s="3">
        <v>45047</v>
      </c>
      <c r="E834" s="4">
        <v>0.59375</v>
      </c>
      <c r="F834" s="5">
        <v>45047</v>
      </c>
      <c r="G834" s="3">
        <v>45047</v>
      </c>
      <c r="H834" s="4">
        <v>0.6694444444444444</v>
      </c>
      <c r="I834" s="48">
        <f t="shared" si="103"/>
        <v>7.5694444444444398E-2</v>
      </c>
      <c r="J834" s="1">
        <v>5</v>
      </c>
      <c r="K834" s="1" t="s">
        <v>2302</v>
      </c>
      <c r="L834" s="1" t="s">
        <v>4211</v>
      </c>
      <c r="M834" s="1" t="s">
        <v>75</v>
      </c>
      <c r="N834" s="1" t="s">
        <v>2317</v>
      </c>
      <c r="O834" s="1" t="s">
        <v>77</v>
      </c>
      <c r="P834" s="1" t="s">
        <v>78</v>
      </c>
      <c r="Q834" s="8" t="s">
        <v>172</v>
      </c>
      <c r="R834" s="8" t="s">
        <v>1898</v>
      </c>
      <c r="S834" s="8" t="s">
        <v>1927</v>
      </c>
      <c r="T834" s="1" t="s">
        <v>4212</v>
      </c>
      <c r="U834" s="8" t="s">
        <v>707</v>
      </c>
      <c r="V834" s="1" t="s">
        <v>1900</v>
      </c>
      <c r="W834" s="1" t="s">
        <v>2307</v>
      </c>
      <c r="X834" s="1" t="s">
        <v>2307</v>
      </c>
      <c r="Y834" s="1" t="s">
        <v>2308</v>
      </c>
      <c r="Z834" s="1" t="s">
        <v>490</v>
      </c>
      <c r="AA834" s="1" t="s">
        <v>72</v>
      </c>
      <c r="AB834" s="1" t="s">
        <v>491</v>
      </c>
      <c r="AC834" s="1" t="s">
        <v>1147</v>
      </c>
      <c r="AD834" s="1" t="s">
        <v>87</v>
      </c>
      <c r="AE834" s="1">
        <v>81</v>
      </c>
      <c r="AF834" s="1" t="s">
        <v>88</v>
      </c>
      <c r="AG834" s="1">
        <v>5.2</v>
      </c>
      <c r="AH834" s="1" t="s">
        <v>299</v>
      </c>
      <c r="AI834" s="1" t="s">
        <v>90</v>
      </c>
      <c r="AJ834" s="1" t="s">
        <v>91</v>
      </c>
      <c r="AK834" s="1" t="s">
        <v>92</v>
      </c>
      <c r="AL834" s="1" t="s">
        <v>72</v>
      </c>
      <c r="AM834" s="1" t="s">
        <v>72</v>
      </c>
      <c r="AN834" s="1" t="s">
        <v>72</v>
      </c>
      <c r="AO834" s="1" t="s">
        <v>72</v>
      </c>
      <c r="AP834" s="1" t="s">
        <v>72</v>
      </c>
      <c r="AQ834" s="1" t="s">
        <v>72</v>
      </c>
      <c r="AR834" s="1" t="s">
        <v>72</v>
      </c>
      <c r="AS834" s="1" t="s">
        <v>72</v>
      </c>
      <c r="AT834" s="1" t="s">
        <v>72</v>
      </c>
      <c r="AU834" s="3">
        <v>45047</v>
      </c>
      <c r="AV834" s="4">
        <v>0.69305555555555554</v>
      </c>
      <c r="AW834" s="4">
        <v>0.81527777777777777</v>
      </c>
      <c r="AX834" s="49">
        <f t="shared" si="104"/>
        <v>0.12222222222222223</v>
      </c>
      <c r="AY834" s="49">
        <f t="shared" si="101"/>
        <v>0.14583333333333337</v>
      </c>
      <c r="AZ834" s="49">
        <f t="shared" si="102"/>
        <v>0.22152777777777777</v>
      </c>
      <c r="BA834" s="1" t="s">
        <v>4213</v>
      </c>
      <c r="BB834" s="1" t="s">
        <v>4213</v>
      </c>
      <c r="BC834" s="1" t="s">
        <v>1675</v>
      </c>
      <c r="BD834" s="25">
        <v>14</v>
      </c>
      <c r="BE834" s="1" t="s">
        <v>4063</v>
      </c>
      <c r="BF834" s="1" t="s">
        <v>88</v>
      </c>
      <c r="BG834" s="1" t="s">
        <v>88</v>
      </c>
      <c r="BH834" s="1" t="s">
        <v>88</v>
      </c>
      <c r="BI834" s="1" t="s">
        <v>79</v>
      </c>
      <c r="BJ834" s="1" t="s">
        <v>707</v>
      </c>
      <c r="BK834" s="1" t="s">
        <v>3925</v>
      </c>
      <c r="BL834" s="1" t="s">
        <v>4214</v>
      </c>
      <c r="BM834" s="1" t="s">
        <v>72</v>
      </c>
      <c r="BN834" s="1" t="s">
        <v>72</v>
      </c>
      <c r="BO834" s="1" t="s">
        <v>72</v>
      </c>
      <c r="BP834" s="1" t="s">
        <v>72</v>
      </c>
      <c r="BQ834" s="1" t="s">
        <v>160</v>
      </c>
      <c r="BR834" s="1" t="s">
        <v>707</v>
      </c>
    </row>
    <row r="835" spans="1:70" ht="20.45" customHeight="1">
      <c r="A835" s="1" t="s">
        <v>4215</v>
      </c>
      <c r="B835" s="1">
        <v>230132</v>
      </c>
      <c r="C835" s="1" t="s">
        <v>71</v>
      </c>
      <c r="D835" s="3">
        <v>45048</v>
      </c>
      <c r="E835" s="4">
        <v>0.69930555555555551</v>
      </c>
      <c r="F835" s="5">
        <v>45047</v>
      </c>
      <c r="G835" s="3">
        <v>45048</v>
      </c>
      <c r="H835" s="4">
        <v>0.72013888888888899</v>
      </c>
      <c r="I835" s="48">
        <f t="shared" si="103"/>
        <v>2.0833333333333481E-2</v>
      </c>
      <c r="J835" s="1">
        <v>1</v>
      </c>
      <c r="K835" s="1" t="s">
        <v>1896</v>
      </c>
      <c r="L835" s="1" t="s">
        <v>4216</v>
      </c>
      <c r="M835" s="1" t="s">
        <v>75</v>
      </c>
      <c r="N835" s="1" t="s">
        <v>3936</v>
      </c>
      <c r="O835" s="1" t="s">
        <v>77</v>
      </c>
      <c r="P835" s="1" t="s">
        <v>78</v>
      </c>
      <c r="Q835" s="1" t="s">
        <v>78</v>
      </c>
      <c r="R835" s="1" t="s">
        <v>1898</v>
      </c>
      <c r="S835" s="1" t="s">
        <v>1898</v>
      </c>
      <c r="T835" s="34" t="s">
        <v>72</v>
      </c>
      <c r="U835" s="25" t="s">
        <v>4217</v>
      </c>
      <c r="V835" s="1" t="s">
        <v>1900</v>
      </c>
      <c r="W835" s="1" t="s">
        <v>83</v>
      </c>
      <c r="X835" s="1" t="s">
        <v>4108</v>
      </c>
      <c r="Y835" s="1" t="s">
        <v>83</v>
      </c>
      <c r="Z835" s="1" t="s">
        <v>84</v>
      </c>
      <c r="AA835" s="1" t="s">
        <v>72</v>
      </c>
      <c r="AB835" s="1" t="s">
        <v>140</v>
      </c>
      <c r="AC835" s="1" t="s">
        <v>181</v>
      </c>
      <c r="AD835" s="1" t="s">
        <v>126</v>
      </c>
      <c r="AE835" s="1">
        <v>65</v>
      </c>
      <c r="AF835" s="1" t="s">
        <v>88</v>
      </c>
      <c r="AG835" s="1">
        <v>4.3</v>
      </c>
      <c r="AH835" s="1" t="s">
        <v>414</v>
      </c>
      <c r="AI835" s="1" t="s">
        <v>90</v>
      </c>
      <c r="AJ835" s="1" t="s">
        <v>91</v>
      </c>
      <c r="AK835" s="1" t="s">
        <v>92</v>
      </c>
      <c r="AL835" s="1" t="s">
        <v>72</v>
      </c>
      <c r="AM835" s="1" t="s">
        <v>72</v>
      </c>
      <c r="AN835" s="1" t="s">
        <v>72</v>
      </c>
      <c r="AO835" s="1" t="s">
        <v>72</v>
      </c>
      <c r="AP835" s="1" t="s">
        <v>72</v>
      </c>
      <c r="AQ835" s="1" t="s">
        <v>72</v>
      </c>
      <c r="AR835" s="1" t="s">
        <v>72</v>
      </c>
      <c r="AS835" s="1" t="s">
        <v>72</v>
      </c>
      <c r="AT835" s="1" t="s">
        <v>72</v>
      </c>
      <c r="AU835" s="3">
        <v>45048</v>
      </c>
      <c r="AV835" s="4">
        <v>0.73958333333333337</v>
      </c>
      <c r="AW835" s="4">
        <v>0.88750000000000007</v>
      </c>
      <c r="AX835" s="49">
        <f t="shared" si="104"/>
        <v>0.1479166666666667</v>
      </c>
      <c r="AY835" s="49">
        <f t="shared" si="101"/>
        <v>0.16736111111111107</v>
      </c>
      <c r="AZ835" s="49">
        <f t="shared" si="102"/>
        <v>0.18819444444444455</v>
      </c>
      <c r="BA835" s="1" t="s">
        <v>4218</v>
      </c>
      <c r="BB835" s="1" t="s">
        <v>4218</v>
      </c>
      <c r="BC835" s="1" t="s">
        <v>1675</v>
      </c>
      <c r="BD835" s="1">
        <v>15</v>
      </c>
      <c r="BE835" s="1" t="s">
        <v>4219</v>
      </c>
      <c r="BF835" s="1" t="s">
        <v>75</v>
      </c>
      <c r="BG835" s="1" t="s">
        <v>75</v>
      </c>
      <c r="BH835" s="1" t="s">
        <v>88</v>
      </c>
      <c r="BI835" s="1" t="s">
        <v>96</v>
      </c>
      <c r="BJ835" s="1" t="s">
        <v>72</v>
      </c>
      <c r="BK835" s="1" t="s">
        <v>3962</v>
      </c>
      <c r="BL835" s="1" t="s">
        <v>4220</v>
      </c>
      <c r="BM835" s="1">
        <v>43</v>
      </c>
      <c r="BN835" s="1" t="s">
        <v>75</v>
      </c>
      <c r="BO835" s="1" t="s">
        <v>75</v>
      </c>
      <c r="BP835" s="1" t="s">
        <v>75</v>
      </c>
      <c r="BQ835" s="21" t="s">
        <v>99</v>
      </c>
      <c r="BR835" s="21" t="s">
        <v>100</v>
      </c>
    </row>
    <row r="836" spans="1:70" ht="20.45" customHeight="1">
      <c r="A836" s="1" t="s">
        <v>4221</v>
      </c>
      <c r="B836" s="1">
        <v>230133</v>
      </c>
      <c r="C836" s="1" t="s">
        <v>71</v>
      </c>
      <c r="D836" s="3">
        <v>45048</v>
      </c>
      <c r="E836" s="4">
        <v>0.61875000000000002</v>
      </c>
      <c r="F836" s="5">
        <v>45047</v>
      </c>
      <c r="G836" s="3">
        <v>45048</v>
      </c>
      <c r="H836" s="4">
        <v>0.72152777777777777</v>
      </c>
      <c r="I836" s="48">
        <f t="shared" si="103"/>
        <v>0.10277777777777775</v>
      </c>
      <c r="J836" s="1">
        <v>1</v>
      </c>
      <c r="K836" s="1" t="s">
        <v>1896</v>
      </c>
      <c r="L836" s="1" t="s">
        <v>4222</v>
      </c>
      <c r="M836" s="1" t="s">
        <v>75</v>
      </c>
      <c r="N836" s="1" t="s">
        <v>3473</v>
      </c>
      <c r="O836" s="1" t="s">
        <v>77</v>
      </c>
      <c r="P836" s="1" t="s">
        <v>78</v>
      </c>
      <c r="Q836" s="1" t="s">
        <v>78</v>
      </c>
      <c r="R836" s="8" t="s">
        <v>1898</v>
      </c>
      <c r="S836" s="8" t="s">
        <v>1927</v>
      </c>
      <c r="T836" s="34" t="s">
        <v>72</v>
      </c>
      <c r="U836" s="8" t="s">
        <v>4223</v>
      </c>
      <c r="V836" s="1" t="s">
        <v>1900</v>
      </c>
      <c r="W836" s="1" t="s">
        <v>813</v>
      </c>
      <c r="X836" s="1" t="s">
        <v>813</v>
      </c>
      <c r="Y836" s="1" t="s">
        <v>814</v>
      </c>
      <c r="Z836" s="1" t="s">
        <v>152</v>
      </c>
      <c r="AA836" s="1" t="s">
        <v>3529</v>
      </c>
      <c r="AB836" s="1" t="s">
        <v>153</v>
      </c>
      <c r="AC836" s="1" t="s">
        <v>154</v>
      </c>
      <c r="AD836" s="1" t="s">
        <v>126</v>
      </c>
      <c r="AE836" s="1">
        <v>48</v>
      </c>
      <c r="AF836" s="1" t="s">
        <v>88</v>
      </c>
      <c r="AG836" s="1">
        <v>4.5</v>
      </c>
      <c r="AH836" s="1" t="s">
        <v>2344</v>
      </c>
      <c r="AI836" s="1" t="s">
        <v>105</v>
      </c>
      <c r="AJ836" s="1" t="s">
        <v>91</v>
      </c>
      <c r="AK836" s="1" t="s">
        <v>92</v>
      </c>
      <c r="AL836" s="1" t="s">
        <v>72</v>
      </c>
      <c r="AM836" s="1" t="s">
        <v>72</v>
      </c>
      <c r="AN836" s="1" t="s">
        <v>72</v>
      </c>
      <c r="AO836" s="1" t="s">
        <v>72</v>
      </c>
      <c r="AP836" s="1" t="s">
        <v>72</v>
      </c>
      <c r="AQ836" s="1" t="s">
        <v>72</v>
      </c>
      <c r="AR836" s="1" t="s">
        <v>72</v>
      </c>
      <c r="AS836" s="1" t="s">
        <v>72</v>
      </c>
      <c r="AT836" s="1" t="s">
        <v>72</v>
      </c>
      <c r="AU836" s="3">
        <v>45048</v>
      </c>
      <c r="AV836" s="4">
        <v>0.73819444444444438</v>
      </c>
      <c r="AW836" s="4">
        <v>0.79166666666666663</v>
      </c>
      <c r="AX836" s="49">
        <f t="shared" si="104"/>
        <v>5.3472222222222254E-2</v>
      </c>
      <c r="AY836" s="49">
        <f t="shared" si="101"/>
        <v>7.0138888888888862E-2</v>
      </c>
      <c r="AZ836" s="49">
        <f t="shared" si="102"/>
        <v>0.17291666666666661</v>
      </c>
      <c r="BA836" s="1" t="s">
        <v>4224</v>
      </c>
      <c r="BB836" s="1" t="s">
        <v>4224</v>
      </c>
      <c r="BC836" s="1" t="s">
        <v>1794</v>
      </c>
      <c r="BD836" s="1">
        <v>15</v>
      </c>
      <c r="BE836" s="1" t="s">
        <v>4063</v>
      </c>
      <c r="BF836" s="1" t="s">
        <v>75</v>
      </c>
      <c r="BG836" s="1" t="s">
        <v>75</v>
      </c>
      <c r="BH836" s="1" t="s">
        <v>88</v>
      </c>
      <c r="BI836" s="1" t="s">
        <v>79</v>
      </c>
      <c r="BJ836" s="1" t="s">
        <v>707</v>
      </c>
      <c r="BK836" s="1" t="s">
        <v>4185</v>
      </c>
      <c r="BL836" s="1" t="s">
        <v>4225</v>
      </c>
      <c r="BM836" s="1">
        <v>24</v>
      </c>
      <c r="BN836" s="1" t="s">
        <v>72</v>
      </c>
      <c r="BO836" s="1" t="s">
        <v>72</v>
      </c>
      <c r="BP836" s="1" t="s">
        <v>72</v>
      </c>
      <c r="BQ836" s="1" t="s">
        <v>160</v>
      </c>
      <c r="BR836" s="1" t="s">
        <v>707</v>
      </c>
    </row>
    <row r="837" spans="1:70" ht="20.45" customHeight="1">
      <c r="A837" s="1" t="s">
        <v>4226</v>
      </c>
      <c r="B837" s="1">
        <v>230134</v>
      </c>
      <c r="C837" s="1" t="s">
        <v>71</v>
      </c>
      <c r="D837" s="3">
        <v>45049</v>
      </c>
      <c r="E837" s="4">
        <v>0.35069444444444442</v>
      </c>
      <c r="F837" s="5">
        <v>45047</v>
      </c>
      <c r="G837" s="3">
        <v>45049</v>
      </c>
      <c r="H837" s="4">
        <v>0.42708333333333331</v>
      </c>
      <c r="I837" s="48">
        <f t="shared" si="103"/>
        <v>7.6388888888888895E-2</v>
      </c>
      <c r="J837" s="1">
        <v>3</v>
      </c>
      <c r="K837" s="1" t="s">
        <v>1896</v>
      </c>
      <c r="L837" s="1" t="s">
        <v>4227</v>
      </c>
      <c r="M837" s="1" t="s">
        <v>75</v>
      </c>
      <c r="N837" s="1" t="s">
        <v>3936</v>
      </c>
      <c r="O837" s="1" t="s">
        <v>77</v>
      </c>
      <c r="P837" s="1" t="s">
        <v>78</v>
      </c>
      <c r="Q837" s="1" t="s">
        <v>78</v>
      </c>
      <c r="R837" s="1" t="s">
        <v>1898</v>
      </c>
      <c r="S837" s="1" t="s">
        <v>1898</v>
      </c>
      <c r="T837" s="34" t="s">
        <v>72</v>
      </c>
      <c r="U837" s="25" t="s">
        <v>4228</v>
      </c>
      <c r="V837" s="1" t="s">
        <v>1900</v>
      </c>
      <c r="W837" s="1" t="s">
        <v>83</v>
      </c>
      <c r="X837" s="1" t="s">
        <v>4108</v>
      </c>
      <c r="Y837" s="1" t="s">
        <v>83</v>
      </c>
      <c r="Z837" s="1" t="s">
        <v>84</v>
      </c>
      <c r="AA837" s="1" t="s">
        <v>72</v>
      </c>
      <c r="AB837" s="1" t="s">
        <v>4229</v>
      </c>
      <c r="AC837" s="1" t="s">
        <v>4229</v>
      </c>
      <c r="AD837" s="1" t="s">
        <v>87</v>
      </c>
      <c r="AE837" s="1">
        <v>56</v>
      </c>
      <c r="AF837" s="1" t="s">
        <v>88</v>
      </c>
      <c r="AG837" s="1">
        <v>4.8</v>
      </c>
      <c r="AH837" s="1" t="s">
        <v>2344</v>
      </c>
      <c r="AI837" s="1" t="s">
        <v>90</v>
      </c>
      <c r="AJ837" s="1" t="s">
        <v>91</v>
      </c>
      <c r="AK837" s="1" t="s">
        <v>92</v>
      </c>
      <c r="AL837" s="1" t="s">
        <v>72</v>
      </c>
      <c r="AM837" s="1" t="s">
        <v>72</v>
      </c>
      <c r="AN837" s="1" t="s">
        <v>72</v>
      </c>
      <c r="AO837" s="1" t="s">
        <v>72</v>
      </c>
      <c r="AP837" s="1" t="s">
        <v>72</v>
      </c>
      <c r="AQ837" s="1" t="s">
        <v>72</v>
      </c>
      <c r="AR837" s="1" t="s">
        <v>72</v>
      </c>
      <c r="AS837" s="1" t="s">
        <v>72</v>
      </c>
      <c r="AT837" s="1" t="s">
        <v>72</v>
      </c>
      <c r="AU837" s="3">
        <v>45049</v>
      </c>
      <c r="AV837" s="4">
        <v>0.44513888888888892</v>
      </c>
      <c r="AW837" s="4">
        <v>0.65625</v>
      </c>
      <c r="AX837" s="49">
        <f t="shared" si="104"/>
        <v>0.21111111111111108</v>
      </c>
      <c r="AY837" s="49">
        <f t="shared" si="101"/>
        <v>0.22916666666666669</v>
      </c>
      <c r="AZ837" s="49">
        <f t="shared" si="102"/>
        <v>0.30555555555555558</v>
      </c>
      <c r="BA837" s="1" t="s">
        <v>4230</v>
      </c>
      <c r="BB837" s="1" t="s">
        <v>4230</v>
      </c>
      <c r="BC837" s="1" t="s">
        <v>1675</v>
      </c>
      <c r="BD837" s="1">
        <v>15</v>
      </c>
      <c r="BE837" s="1" t="s">
        <v>4063</v>
      </c>
      <c r="BF837" s="1" t="s">
        <v>75</v>
      </c>
      <c r="BG837" s="1" t="s">
        <v>75</v>
      </c>
      <c r="BH837" s="1" t="s">
        <v>88</v>
      </c>
      <c r="BI837" s="1" t="s">
        <v>96</v>
      </c>
      <c r="BJ837" s="1" t="s">
        <v>72</v>
      </c>
      <c r="BK837" s="1" t="s">
        <v>4231</v>
      </c>
      <c r="BL837" s="1" t="s">
        <v>4232</v>
      </c>
      <c r="BM837" s="1">
        <v>64</v>
      </c>
      <c r="BN837" s="1" t="s">
        <v>75</v>
      </c>
      <c r="BO837" s="1" t="s">
        <v>75</v>
      </c>
      <c r="BP837" s="1" t="s">
        <v>75</v>
      </c>
      <c r="BQ837" s="21" t="s">
        <v>99</v>
      </c>
      <c r="BR837" s="21" t="s">
        <v>100</v>
      </c>
    </row>
    <row r="838" spans="1:70" ht="20.45" customHeight="1">
      <c r="A838" s="1" t="s">
        <v>4233</v>
      </c>
      <c r="B838" s="1">
        <v>230135</v>
      </c>
      <c r="C838" s="1" t="s">
        <v>71</v>
      </c>
      <c r="D838" s="3">
        <v>45049</v>
      </c>
      <c r="E838" s="4">
        <v>0.39583333333333331</v>
      </c>
      <c r="F838" s="5">
        <v>45047</v>
      </c>
      <c r="G838" s="3">
        <v>45049</v>
      </c>
      <c r="H838" s="4">
        <v>0.5395833333333333</v>
      </c>
      <c r="I838" s="48">
        <f t="shared" si="103"/>
        <v>0.14374999999999999</v>
      </c>
      <c r="J838" s="1">
        <v>2</v>
      </c>
      <c r="K838" s="1" t="s">
        <v>1896</v>
      </c>
      <c r="L838" s="1" t="s">
        <v>4234</v>
      </c>
      <c r="M838" s="1" t="s">
        <v>75</v>
      </c>
      <c r="N838" s="1" t="s">
        <v>3624</v>
      </c>
      <c r="O838" s="1" t="s">
        <v>77</v>
      </c>
      <c r="P838" s="1" t="s">
        <v>78</v>
      </c>
      <c r="Q838" s="1" t="s">
        <v>78</v>
      </c>
      <c r="R838" s="1" t="s">
        <v>1898</v>
      </c>
      <c r="S838" s="1" t="s">
        <v>1898</v>
      </c>
      <c r="T838" s="34" t="s">
        <v>72</v>
      </c>
      <c r="U838" s="25" t="s">
        <v>4235</v>
      </c>
      <c r="V838" s="1" t="s">
        <v>80</v>
      </c>
      <c r="W838" s="1" t="s">
        <v>1867</v>
      </c>
      <c r="X838" s="1" t="s">
        <v>1868</v>
      </c>
      <c r="Y838" s="1" t="s">
        <v>2143</v>
      </c>
      <c r="Z838" s="1" t="s">
        <v>152</v>
      </c>
      <c r="AA838" s="1" t="s">
        <v>72</v>
      </c>
      <c r="AB838" s="1" t="s">
        <v>153</v>
      </c>
      <c r="AC838" s="1" t="s">
        <v>153</v>
      </c>
      <c r="AD838" s="1" t="s">
        <v>126</v>
      </c>
      <c r="AE838" s="1">
        <v>50</v>
      </c>
      <c r="AF838" s="1" t="s">
        <v>88</v>
      </c>
      <c r="AG838" s="1">
        <v>4.5999999999999996</v>
      </c>
      <c r="AH838" s="1" t="s">
        <v>954</v>
      </c>
      <c r="AI838" s="1" t="s">
        <v>90</v>
      </c>
      <c r="AJ838" s="1" t="s">
        <v>91</v>
      </c>
      <c r="AK838" s="1" t="s">
        <v>92</v>
      </c>
      <c r="AL838" s="1" t="s">
        <v>72</v>
      </c>
      <c r="AM838" s="1" t="s">
        <v>72</v>
      </c>
      <c r="AN838" s="1" t="s">
        <v>72</v>
      </c>
      <c r="AO838" s="1" t="s">
        <v>72</v>
      </c>
      <c r="AP838" s="1" t="s">
        <v>72</v>
      </c>
      <c r="AQ838" s="1" t="s">
        <v>72</v>
      </c>
      <c r="AR838" s="1" t="s">
        <v>72</v>
      </c>
      <c r="AS838" s="1" t="s">
        <v>72</v>
      </c>
      <c r="AT838" s="1" t="s">
        <v>72</v>
      </c>
      <c r="AU838" s="3">
        <v>45049</v>
      </c>
      <c r="AV838" s="4">
        <v>0.5625</v>
      </c>
      <c r="AW838" s="4">
        <v>0.6875</v>
      </c>
      <c r="AX838" s="49">
        <f t="shared" si="104"/>
        <v>0.125</v>
      </c>
      <c r="AY838" s="49">
        <f t="shared" si="101"/>
        <v>0.1479166666666667</v>
      </c>
      <c r="AZ838" s="49">
        <f t="shared" si="102"/>
        <v>0.29166666666666669</v>
      </c>
      <c r="BA838" s="1" t="s">
        <v>4236</v>
      </c>
      <c r="BB838" s="1" t="s">
        <v>4236</v>
      </c>
      <c r="BC838" s="1" t="s">
        <v>1794</v>
      </c>
      <c r="BD838" s="1">
        <v>15</v>
      </c>
      <c r="BE838" s="1" t="s">
        <v>2694</v>
      </c>
      <c r="BF838" s="1" t="s">
        <v>75</v>
      </c>
      <c r="BG838" s="1" t="s">
        <v>75</v>
      </c>
      <c r="BH838" s="1" t="s">
        <v>88</v>
      </c>
      <c r="BI838" s="1" t="s">
        <v>96</v>
      </c>
      <c r="BJ838" s="1" t="s">
        <v>72</v>
      </c>
      <c r="BK838" s="1" t="s">
        <v>3932</v>
      </c>
      <c r="BL838" s="1" t="s">
        <v>4237</v>
      </c>
      <c r="BM838" s="1">
        <v>71</v>
      </c>
      <c r="BN838" s="1" t="s">
        <v>75</v>
      </c>
      <c r="BO838" s="1" t="s">
        <v>75</v>
      </c>
      <c r="BP838" s="1" t="s">
        <v>75</v>
      </c>
      <c r="BQ838" s="21" t="s">
        <v>99</v>
      </c>
      <c r="BR838" s="21" t="s">
        <v>100</v>
      </c>
    </row>
    <row r="839" spans="1:70" ht="20.45" customHeight="1">
      <c r="A839" s="1" t="s">
        <v>4238</v>
      </c>
      <c r="B839" s="1">
        <v>230136</v>
      </c>
      <c r="C839" s="1" t="s">
        <v>71</v>
      </c>
      <c r="D839" s="3">
        <v>45049</v>
      </c>
      <c r="E839" s="4">
        <v>0.54374999999999996</v>
      </c>
      <c r="F839" s="5">
        <v>45047</v>
      </c>
      <c r="G839" s="3">
        <v>45049</v>
      </c>
      <c r="H839" s="4">
        <v>0.61944444444444446</v>
      </c>
      <c r="I839" s="48">
        <f t="shared" si="103"/>
        <v>7.5694444444444509E-2</v>
      </c>
      <c r="J839" s="1">
        <v>12</v>
      </c>
      <c r="K839" s="1" t="s">
        <v>2302</v>
      </c>
      <c r="L839" s="1" t="s">
        <v>4239</v>
      </c>
      <c r="M839" s="1" t="s">
        <v>75</v>
      </c>
      <c r="N839" s="1" t="s">
        <v>3947</v>
      </c>
      <c r="O839" s="1" t="s">
        <v>77</v>
      </c>
      <c r="P839" s="1" t="s">
        <v>78</v>
      </c>
      <c r="Q839" s="1" t="s">
        <v>78</v>
      </c>
      <c r="R839" s="1" t="s">
        <v>1898</v>
      </c>
      <c r="S839" s="8" t="s">
        <v>1927</v>
      </c>
      <c r="T839" s="34" t="s">
        <v>72</v>
      </c>
      <c r="U839" s="8" t="s">
        <v>707</v>
      </c>
      <c r="V839" s="1" t="s">
        <v>1900</v>
      </c>
      <c r="W839" s="1" t="s">
        <v>2307</v>
      </c>
      <c r="X839" s="1" t="s">
        <v>2307</v>
      </c>
      <c r="Y839" s="1" t="s">
        <v>2363</v>
      </c>
      <c r="Z839" s="1" t="s">
        <v>84</v>
      </c>
      <c r="AA839" s="1" t="s">
        <v>72</v>
      </c>
      <c r="AB839" s="1" t="s">
        <v>214</v>
      </c>
      <c r="AC839" s="1" t="s">
        <v>382</v>
      </c>
      <c r="AD839" s="1" t="s">
        <v>126</v>
      </c>
      <c r="AE839" s="1">
        <v>67</v>
      </c>
      <c r="AF839" s="1" t="s">
        <v>88</v>
      </c>
      <c r="AG839" s="1">
        <v>4.2</v>
      </c>
      <c r="AH839" s="1" t="s">
        <v>414</v>
      </c>
      <c r="AI839" s="1" t="s">
        <v>90</v>
      </c>
      <c r="AJ839" s="1" t="s">
        <v>91</v>
      </c>
      <c r="AK839" s="1" t="s">
        <v>92</v>
      </c>
      <c r="AL839" s="1" t="s">
        <v>72</v>
      </c>
      <c r="AM839" s="1" t="s">
        <v>72</v>
      </c>
      <c r="AN839" s="1" t="s">
        <v>72</v>
      </c>
      <c r="AO839" s="1" t="s">
        <v>72</v>
      </c>
      <c r="AP839" s="1" t="s">
        <v>72</v>
      </c>
      <c r="AQ839" s="1" t="s">
        <v>72</v>
      </c>
      <c r="AR839" s="1" t="s">
        <v>72</v>
      </c>
      <c r="AS839" s="1" t="s">
        <v>72</v>
      </c>
      <c r="AT839" s="1" t="s">
        <v>72</v>
      </c>
      <c r="AU839" s="3">
        <v>45049</v>
      </c>
      <c r="AV839" s="4">
        <v>0.64652777777777781</v>
      </c>
      <c r="AW839" s="4">
        <v>0.70000000000000007</v>
      </c>
      <c r="AX839" s="49">
        <f t="shared" si="104"/>
        <v>5.3472222222222254E-2</v>
      </c>
      <c r="AY839" s="49">
        <f t="shared" si="101"/>
        <v>8.0555555555555602E-2</v>
      </c>
      <c r="AZ839" s="49">
        <f t="shared" si="102"/>
        <v>0.15625000000000011</v>
      </c>
      <c r="BA839" s="1" t="s">
        <v>4240</v>
      </c>
      <c r="BB839" s="1" t="s">
        <v>4240</v>
      </c>
      <c r="BC839" s="1" t="s">
        <v>1794</v>
      </c>
      <c r="BD839" s="1">
        <v>15</v>
      </c>
      <c r="BE839" s="1" t="s">
        <v>4208</v>
      </c>
      <c r="BF839" s="1" t="s">
        <v>75</v>
      </c>
      <c r="BG839" s="1" t="s">
        <v>75</v>
      </c>
      <c r="BH839" s="1" t="s">
        <v>88</v>
      </c>
      <c r="BI839" s="1" t="s">
        <v>79</v>
      </c>
      <c r="BJ839" s="1" t="s">
        <v>707</v>
      </c>
      <c r="BK839" s="1" t="s">
        <v>3985</v>
      </c>
      <c r="BL839" s="1" t="s">
        <v>4241</v>
      </c>
      <c r="BM839" s="1">
        <v>32</v>
      </c>
      <c r="BN839" s="1" t="s">
        <v>75</v>
      </c>
      <c r="BO839" s="1" t="s">
        <v>75</v>
      </c>
      <c r="BP839" s="1" t="s">
        <v>75</v>
      </c>
      <c r="BQ839" s="21" t="s">
        <v>99</v>
      </c>
      <c r="BR839" s="21" t="s">
        <v>100</v>
      </c>
    </row>
    <row r="840" spans="1:70" ht="20.45" customHeight="1">
      <c r="A840" s="1" t="s">
        <v>4242</v>
      </c>
      <c r="B840" s="1">
        <v>230137</v>
      </c>
      <c r="C840" s="1" t="s">
        <v>71</v>
      </c>
      <c r="D840" s="3">
        <v>45050</v>
      </c>
      <c r="E840" s="4">
        <v>0.51736111111111116</v>
      </c>
      <c r="F840" s="5">
        <v>45047</v>
      </c>
      <c r="G840" s="3">
        <v>45050</v>
      </c>
      <c r="H840" s="4">
        <v>0.58124999999999993</v>
      </c>
      <c r="I840" s="48">
        <f t="shared" si="103"/>
        <v>6.3888888888888773E-2</v>
      </c>
      <c r="J840" s="1">
        <v>3</v>
      </c>
      <c r="K840" s="1" t="s">
        <v>1896</v>
      </c>
      <c r="L840" s="1" t="s">
        <v>4243</v>
      </c>
      <c r="M840" s="1" t="s">
        <v>75</v>
      </c>
      <c r="N840" s="1" t="s">
        <v>3947</v>
      </c>
      <c r="O840" s="1" t="s">
        <v>77</v>
      </c>
      <c r="P840" s="1" t="s">
        <v>78</v>
      </c>
      <c r="Q840" s="1" t="s">
        <v>78</v>
      </c>
      <c r="R840" s="1" t="s">
        <v>1898</v>
      </c>
      <c r="S840" s="1" t="s">
        <v>1898</v>
      </c>
      <c r="T840" s="34" t="s">
        <v>72</v>
      </c>
      <c r="U840" s="25" t="s">
        <v>4244</v>
      </c>
      <c r="V840" s="1" t="s">
        <v>1900</v>
      </c>
      <c r="W840" s="1" t="s">
        <v>813</v>
      </c>
      <c r="X840" s="1" t="s">
        <v>813</v>
      </c>
      <c r="Y840" s="1" t="s">
        <v>814</v>
      </c>
      <c r="Z840" s="1" t="s">
        <v>84</v>
      </c>
      <c r="AA840" s="1" t="s">
        <v>72</v>
      </c>
      <c r="AB840" s="1" t="s">
        <v>140</v>
      </c>
      <c r="AC840" s="1" t="s">
        <v>181</v>
      </c>
      <c r="AD840" s="1" t="s">
        <v>126</v>
      </c>
      <c r="AE840" s="1">
        <v>82</v>
      </c>
      <c r="AF840" s="1" t="s">
        <v>88</v>
      </c>
      <c r="AG840" s="1">
        <v>5.3</v>
      </c>
      <c r="AH840" s="1" t="s">
        <v>414</v>
      </c>
      <c r="AI840" s="1" t="s">
        <v>90</v>
      </c>
      <c r="AJ840" s="1" t="s">
        <v>91</v>
      </c>
      <c r="AK840" s="1" t="s">
        <v>92</v>
      </c>
      <c r="AL840" s="1" t="s">
        <v>72</v>
      </c>
      <c r="AM840" s="1" t="s">
        <v>254</v>
      </c>
      <c r="AN840" s="1">
        <v>2</v>
      </c>
      <c r="AO840" s="1" t="s">
        <v>1322</v>
      </c>
      <c r="AP840" s="1" t="s">
        <v>72</v>
      </c>
      <c r="AQ840" s="1" t="s">
        <v>72</v>
      </c>
      <c r="AR840" s="1" t="s">
        <v>72</v>
      </c>
      <c r="AS840" s="1" t="s">
        <v>72</v>
      </c>
      <c r="AT840" s="1" t="s">
        <v>72</v>
      </c>
      <c r="AU840" s="3">
        <v>45050</v>
      </c>
      <c r="AV840" s="4">
        <v>0.60277777777777775</v>
      </c>
      <c r="AW840" s="4">
        <v>0.74791666666666667</v>
      </c>
      <c r="AX840" s="49">
        <f t="shared" si="104"/>
        <v>0.14513888888888893</v>
      </c>
      <c r="AY840" s="49">
        <f t="shared" si="101"/>
        <v>0.16666666666666674</v>
      </c>
      <c r="AZ840" s="49">
        <f t="shared" si="102"/>
        <v>0.23055555555555551</v>
      </c>
      <c r="BA840" s="1" t="s">
        <v>3147</v>
      </c>
      <c r="BB840" s="1" t="s">
        <v>3147</v>
      </c>
      <c r="BC840" s="1" t="s">
        <v>1675</v>
      </c>
      <c r="BD840" s="1">
        <v>15</v>
      </c>
      <c r="BE840" s="1" t="s">
        <v>4219</v>
      </c>
      <c r="BF840" s="1" t="s">
        <v>75</v>
      </c>
      <c r="BG840" s="1" t="s">
        <v>75</v>
      </c>
      <c r="BH840" s="1" t="s">
        <v>88</v>
      </c>
      <c r="BI840" s="1" t="s">
        <v>96</v>
      </c>
      <c r="BJ840" s="1" t="s">
        <v>72</v>
      </c>
      <c r="BK840" s="1" t="s">
        <v>3962</v>
      </c>
      <c r="BL840" s="1" t="s">
        <v>4245</v>
      </c>
      <c r="BM840" s="1">
        <v>41</v>
      </c>
      <c r="BN840" s="1" t="s">
        <v>75</v>
      </c>
      <c r="BO840" s="1" t="s">
        <v>75</v>
      </c>
      <c r="BP840" s="1" t="s">
        <v>75</v>
      </c>
      <c r="BQ840" s="21" t="s">
        <v>99</v>
      </c>
      <c r="BR840" s="21" t="s">
        <v>100</v>
      </c>
    </row>
    <row r="841" spans="1:70" ht="20.45" customHeight="1">
      <c r="A841" s="1" t="s">
        <v>4246</v>
      </c>
      <c r="B841" s="1">
        <v>230138</v>
      </c>
      <c r="C841" s="1" t="s">
        <v>71</v>
      </c>
      <c r="D841" s="3">
        <v>45050</v>
      </c>
      <c r="E841" s="4">
        <v>0.49652777777777779</v>
      </c>
      <c r="F841" s="5">
        <v>45047</v>
      </c>
      <c r="G841" s="3">
        <v>45050</v>
      </c>
      <c r="H841" s="4">
        <v>0.87430555555555556</v>
      </c>
      <c r="I841" s="48">
        <f t="shared" si="103"/>
        <v>0.37777777777777777</v>
      </c>
      <c r="J841" s="1">
        <v>5</v>
      </c>
      <c r="K841" s="1" t="s">
        <v>1896</v>
      </c>
      <c r="L841" s="1" t="s">
        <v>4247</v>
      </c>
      <c r="M841" s="1" t="s">
        <v>75</v>
      </c>
      <c r="N841" s="1" t="s">
        <v>3947</v>
      </c>
      <c r="O841" s="1" t="s">
        <v>77</v>
      </c>
      <c r="P841" s="1" t="s">
        <v>78</v>
      </c>
      <c r="Q841" s="1" t="s">
        <v>78</v>
      </c>
      <c r="R841" s="1" t="s">
        <v>1898</v>
      </c>
      <c r="S841" s="1" t="s">
        <v>1898</v>
      </c>
      <c r="T841" s="34" t="s">
        <v>72</v>
      </c>
      <c r="U841" s="25" t="s">
        <v>2186</v>
      </c>
      <c r="V841" s="1" t="s">
        <v>80</v>
      </c>
      <c r="W841" s="1" t="s">
        <v>778</v>
      </c>
      <c r="X841" s="1" t="s">
        <v>779</v>
      </c>
      <c r="Y841" s="1" t="s">
        <v>780</v>
      </c>
      <c r="Z841" s="1" t="s">
        <v>84</v>
      </c>
      <c r="AA841" s="1" t="s">
        <v>72</v>
      </c>
      <c r="AB841" s="1" t="s">
        <v>140</v>
      </c>
      <c r="AC841" s="1" t="s">
        <v>141</v>
      </c>
      <c r="AD841" s="1" t="s">
        <v>126</v>
      </c>
      <c r="AE841" s="1">
        <v>52</v>
      </c>
      <c r="AF841" s="1" t="s">
        <v>88</v>
      </c>
      <c r="AG841" s="1">
        <v>5.8</v>
      </c>
      <c r="AH841" s="1" t="s">
        <v>2344</v>
      </c>
      <c r="AI841" s="1" t="s">
        <v>90</v>
      </c>
      <c r="AJ841" s="1" t="s">
        <v>91</v>
      </c>
      <c r="AK841" s="1" t="s">
        <v>92</v>
      </c>
      <c r="AL841" s="1" t="s">
        <v>72</v>
      </c>
      <c r="AM841" s="1" t="s">
        <v>217</v>
      </c>
      <c r="AN841" s="1" t="s">
        <v>72</v>
      </c>
      <c r="AO841" s="1" t="s">
        <v>4248</v>
      </c>
      <c r="AP841" s="1" t="s">
        <v>72</v>
      </c>
      <c r="AQ841" s="1" t="s">
        <v>72</v>
      </c>
      <c r="AR841" s="1" t="s">
        <v>72</v>
      </c>
      <c r="AS841" s="1" t="s">
        <v>72</v>
      </c>
      <c r="AT841" s="1" t="s">
        <v>72</v>
      </c>
      <c r="AU841" s="3">
        <v>45050</v>
      </c>
      <c r="AV841" s="4">
        <v>0.88680555555555562</v>
      </c>
      <c r="AW841" s="4">
        <v>0.9916666666666667</v>
      </c>
      <c r="AX841" s="49">
        <f t="shared" si="104"/>
        <v>0.10486111111111107</v>
      </c>
      <c r="AY841" s="49">
        <f t="shared" si="101"/>
        <v>0.11736111111111114</v>
      </c>
      <c r="AZ841" s="49">
        <f t="shared" si="102"/>
        <v>0.49513888888888891</v>
      </c>
      <c r="BA841" s="1" t="s">
        <v>4249</v>
      </c>
      <c r="BB841" s="1" t="s">
        <v>4249</v>
      </c>
      <c r="BC841" s="1" t="s">
        <v>1675</v>
      </c>
      <c r="BD841" s="1">
        <v>15</v>
      </c>
      <c r="BE841" s="1" t="s">
        <v>4063</v>
      </c>
      <c r="BF841" s="1" t="s">
        <v>75</v>
      </c>
      <c r="BG841" s="1" t="s">
        <v>75</v>
      </c>
      <c r="BH841" s="1" t="s">
        <v>88</v>
      </c>
      <c r="BI841" s="1" t="s">
        <v>96</v>
      </c>
      <c r="BJ841" s="1" t="s">
        <v>72</v>
      </c>
      <c r="BK841" s="1" t="s">
        <v>3962</v>
      </c>
      <c r="BL841" s="1" t="s">
        <v>4250</v>
      </c>
      <c r="BM841" s="1">
        <v>43</v>
      </c>
      <c r="BN841" s="1" t="s">
        <v>75</v>
      </c>
      <c r="BO841" s="1" t="s">
        <v>75</v>
      </c>
      <c r="BP841" s="1" t="s">
        <v>75</v>
      </c>
      <c r="BQ841" s="21" t="s">
        <v>99</v>
      </c>
      <c r="BR841" s="21" t="s">
        <v>100</v>
      </c>
    </row>
    <row r="842" spans="1:70" ht="20.45" customHeight="1">
      <c r="A842" s="1" t="s">
        <v>4251</v>
      </c>
      <c r="B842" s="1">
        <v>230139</v>
      </c>
      <c r="C842" s="1" t="s">
        <v>71</v>
      </c>
      <c r="D842" s="3">
        <v>45055</v>
      </c>
      <c r="E842" s="4">
        <v>0.69791666666666663</v>
      </c>
      <c r="F842" s="5">
        <v>45047</v>
      </c>
      <c r="G842" s="3">
        <v>45055</v>
      </c>
      <c r="H842" s="4">
        <v>0.80138888888888893</v>
      </c>
      <c r="I842" s="48">
        <f t="shared" si="103"/>
        <v>0.1034722222222223</v>
      </c>
      <c r="J842" s="1">
        <v>0</v>
      </c>
      <c r="K842" s="1" t="s">
        <v>1896</v>
      </c>
      <c r="L842" s="1" t="s">
        <v>4252</v>
      </c>
      <c r="M842" s="1" t="s">
        <v>75</v>
      </c>
      <c r="N842" s="1" t="s">
        <v>3936</v>
      </c>
      <c r="O842" s="1" t="s">
        <v>77</v>
      </c>
      <c r="P842" s="1" t="s">
        <v>78</v>
      </c>
      <c r="Q842" s="1" t="s">
        <v>78</v>
      </c>
      <c r="R842" s="1" t="s">
        <v>1898</v>
      </c>
      <c r="S842" s="8" t="s">
        <v>1927</v>
      </c>
      <c r="T842" s="1" t="s">
        <v>707</v>
      </c>
      <c r="U842" s="8" t="s">
        <v>707</v>
      </c>
      <c r="V842" s="1" t="s">
        <v>1900</v>
      </c>
      <c r="W842" s="1" t="s">
        <v>813</v>
      </c>
      <c r="X842" s="1" t="s">
        <v>813</v>
      </c>
      <c r="Y842" s="1" t="s">
        <v>814</v>
      </c>
      <c r="Z842" s="1" t="s">
        <v>84</v>
      </c>
      <c r="AA842" s="1" t="s">
        <v>72</v>
      </c>
      <c r="AB842" s="1" t="s">
        <v>140</v>
      </c>
      <c r="AC842" s="1" t="s">
        <v>141</v>
      </c>
      <c r="AD842" s="1" t="s">
        <v>126</v>
      </c>
      <c r="AE842" s="1">
        <v>72</v>
      </c>
      <c r="AF842" s="1" t="s">
        <v>88</v>
      </c>
      <c r="AG842" s="1">
        <v>5.0999999999999996</v>
      </c>
      <c r="AH842" s="1" t="s">
        <v>299</v>
      </c>
      <c r="AI842" s="1" t="s">
        <v>105</v>
      </c>
      <c r="AJ842" s="1" t="s">
        <v>970</v>
      </c>
      <c r="AK842" s="1" t="s">
        <v>1939</v>
      </c>
      <c r="AL842" s="1" t="s">
        <v>72</v>
      </c>
      <c r="AM842" s="1" t="s">
        <v>72</v>
      </c>
      <c r="AN842" s="1" t="s">
        <v>72</v>
      </c>
      <c r="AO842" s="1" t="s">
        <v>72</v>
      </c>
      <c r="AP842" s="1" t="s">
        <v>72</v>
      </c>
      <c r="AQ842" s="1" t="s">
        <v>72</v>
      </c>
      <c r="AR842" s="1" t="s">
        <v>72</v>
      </c>
      <c r="AS842" s="1" t="s">
        <v>72</v>
      </c>
      <c r="AT842" s="1" t="s">
        <v>72</v>
      </c>
      <c r="AU842" s="3">
        <v>45055</v>
      </c>
      <c r="AV842" s="4">
        <v>0.81736111111111109</v>
      </c>
      <c r="AW842" s="4">
        <v>0.85555555555555562</v>
      </c>
      <c r="AX842" s="49">
        <f t="shared" si="104"/>
        <v>3.8194444444444531E-2</v>
      </c>
      <c r="AY842" s="49">
        <f t="shared" si="101"/>
        <v>5.4166666666666696E-2</v>
      </c>
      <c r="AZ842" s="49">
        <f t="shared" si="102"/>
        <v>0.15763888888888899</v>
      </c>
      <c r="BA842" s="1" t="s">
        <v>4253</v>
      </c>
      <c r="BB842" s="1" t="s">
        <v>4253</v>
      </c>
      <c r="BC842" s="1" t="s">
        <v>1794</v>
      </c>
      <c r="BD842" s="1">
        <v>15</v>
      </c>
      <c r="BE842" s="1" t="s">
        <v>3446</v>
      </c>
      <c r="BF842" s="1" t="s">
        <v>75</v>
      </c>
      <c r="BG842" s="1" t="s">
        <v>75</v>
      </c>
      <c r="BH842" s="1" t="s">
        <v>88</v>
      </c>
      <c r="BI842" s="1" t="s">
        <v>79</v>
      </c>
      <c r="BJ842" s="1" t="s">
        <v>707</v>
      </c>
      <c r="BK842" s="1" t="s">
        <v>4254</v>
      </c>
      <c r="BL842" s="1" t="s">
        <v>4220</v>
      </c>
      <c r="BM842" s="1">
        <v>29</v>
      </c>
      <c r="BN842" s="1" t="s">
        <v>72</v>
      </c>
      <c r="BO842" s="1" t="s">
        <v>72</v>
      </c>
      <c r="BP842" s="1" t="s">
        <v>72</v>
      </c>
      <c r="BQ842" s="1" t="s">
        <v>160</v>
      </c>
      <c r="BR842" s="1" t="s">
        <v>707</v>
      </c>
    </row>
    <row r="843" spans="1:70" ht="20.45" customHeight="1">
      <c r="A843" s="1" t="s">
        <v>4255</v>
      </c>
      <c r="B843" s="1">
        <v>230140</v>
      </c>
      <c r="C843" s="1" t="s">
        <v>71</v>
      </c>
      <c r="D843" s="3">
        <v>45056</v>
      </c>
      <c r="E843" s="4">
        <v>0.42499999999999999</v>
      </c>
      <c r="F843" s="5">
        <v>45047</v>
      </c>
      <c r="G843" s="3">
        <v>45056</v>
      </c>
      <c r="H843" s="4">
        <v>0.46527777777777773</v>
      </c>
      <c r="I843" s="48">
        <f t="shared" si="103"/>
        <v>4.0277777777777746E-2</v>
      </c>
      <c r="J843" s="1">
        <v>2</v>
      </c>
      <c r="K843" s="1" t="s">
        <v>1896</v>
      </c>
      <c r="L843" s="1" t="s">
        <v>4256</v>
      </c>
      <c r="M843" s="1" t="s">
        <v>75</v>
      </c>
      <c r="N843" s="1" t="s">
        <v>3936</v>
      </c>
      <c r="O843" s="1" t="s">
        <v>77</v>
      </c>
      <c r="P843" s="1" t="s">
        <v>78</v>
      </c>
      <c r="Q843" s="1" t="s">
        <v>78</v>
      </c>
      <c r="R843" s="1" t="s">
        <v>1898</v>
      </c>
      <c r="S843" s="1" t="s">
        <v>1898</v>
      </c>
      <c r="T843" s="34" t="s">
        <v>72</v>
      </c>
      <c r="U843" s="25" t="s">
        <v>4257</v>
      </c>
      <c r="V843" s="1" t="s">
        <v>1900</v>
      </c>
      <c r="W843" s="1" t="s">
        <v>83</v>
      </c>
      <c r="X843" s="1" t="s">
        <v>123</v>
      </c>
      <c r="Y843" s="1" t="s">
        <v>83</v>
      </c>
      <c r="Z843" s="1" t="s">
        <v>84</v>
      </c>
      <c r="AA843" s="1" t="s">
        <v>72</v>
      </c>
      <c r="AB843" s="1" t="s">
        <v>4140</v>
      </c>
      <c r="AC843" s="1" t="s">
        <v>4258</v>
      </c>
      <c r="AD843" s="1" t="s">
        <v>126</v>
      </c>
      <c r="AE843" s="1">
        <v>58</v>
      </c>
      <c r="AF843" s="1" t="s">
        <v>88</v>
      </c>
      <c r="AG843" s="1">
        <v>6.9</v>
      </c>
      <c r="AH843" s="1" t="s">
        <v>414</v>
      </c>
      <c r="AI843" s="1" t="s">
        <v>90</v>
      </c>
      <c r="AJ843" s="1" t="s">
        <v>91</v>
      </c>
      <c r="AK843" s="1" t="s">
        <v>92</v>
      </c>
      <c r="AL843" s="1" t="s">
        <v>72</v>
      </c>
      <c r="AM843" s="1" t="s">
        <v>217</v>
      </c>
      <c r="AN843" s="1">
        <v>3</v>
      </c>
      <c r="AO843" s="1" t="s">
        <v>4259</v>
      </c>
      <c r="AP843" s="1" t="s">
        <v>72</v>
      </c>
      <c r="AQ843" s="1" t="s">
        <v>72</v>
      </c>
      <c r="AR843" s="1" t="s">
        <v>72</v>
      </c>
      <c r="AS843" s="1" t="s">
        <v>72</v>
      </c>
      <c r="AT843" s="1" t="s">
        <v>72</v>
      </c>
      <c r="AU843" s="3">
        <v>45056</v>
      </c>
      <c r="AV843" s="4">
        <v>0.4826388888888889</v>
      </c>
      <c r="AW843" s="4">
        <v>0.56597222222222221</v>
      </c>
      <c r="AX843" s="49">
        <f t="shared" si="104"/>
        <v>8.3333333333333315E-2</v>
      </c>
      <c r="AY843" s="49">
        <f t="shared" si="101"/>
        <v>0.10069444444444448</v>
      </c>
      <c r="AZ843" s="49">
        <f t="shared" si="102"/>
        <v>0.14097222222222222</v>
      </c>
      <c r="BA843" s="1" t="s">
        <v>1336</v>
      </c>
      <c r="BB843" s="1" t="s">
        <v>1336</v>
      </c>
      <c r="BC843" s="1" t="s">
        <v>1675</v>
      </c>
      <c r="BD843" s="1">
        <v>15</v>
      </c>
      <c r="BE843" s="1" t="s">
        <v>95</v>
      </c>
      <c r="BF843" s="1" t="s">
        <v>75</v>
      </c>
      <c r="BG843" s="1" t="s">
        <v>75</v>
      </c>
      <c r="BH843" s="1" t="s">
        <v>88</v>
      </c>
      <c r="BI843" s="1" t="s">
        <v>96</v>
      </c>
      <c r="BJ843" s="1" t="s">
        <v>72</v>
      </c>
      <c r="BK843" s="1" t="s">
        <v>4260</v>
      </c>
      <c r="BL843" s="1" t="s">
        <v>4220</v>
      </c>
      <c r="BM843" s="1">
        <v>43</v>
      </c>
      <c r="BN843" s="1" t="s">
        <v>75</v>
      </c>
      <c r="BO843" s="1" t="s">
        <v>75</v>
      </c>
      <c r="BP843" s="1" t="s">
        <v>75</v>
      </c>
      <c r="BQ843" s="21" t="s">
        <v>99</v>
      </c>
      <c r="BR843" s="21" t="s">
        <v>100</v>
      </c>
    </row>
    <row r="844" spans="1:70" ht="20.45" customHeight="1">
      <c r="A844" s="1" t="s">
        <v>4261</v>
      </c>
      <c r="B844" s="1">
        <v>230141</v>
      </c>
      <c r="C844" s="1" t="s">
        <v>497</v>
      </c>
      <c r="D844" s="3">
        <v>45057</v>
      </c>
      <c r="E844" s="4">
        <v>0.4861111111111111</v>
      </c>
      <c r="F844" s="5">
        <v>45047</v>
      </c>
      <c r="G844" s="3">
        <v>45057</v>
      </c>
      <c r="H844" s="4">
        <v>0.55625000000000002</v>
      </c>
      <c r="I844" s="48">
        <f t="shared" si="103"/>
        <v>7.0138888888888917E-2</v>
      </c>
      <c r="J844" s="1">
        <v>2</v>
      </c>
      <c r="K844" s="1" t="s">
        <v>1896</v>
      </c>
      <c r="L844" s="1" t="s">
        <v>4262</v>
      </c>
      <c r="M844" s="1" t="s">
        <v>75</v>
      </c>
      <c r="N844" s="1" t="s">
        <v>4088</v>
      </c>
      <c r="O844" s="1" t="s">
        <v>497</v>
      </c>
      <c r="P844" s="1" t="s">
        <v>78</v>
      </c>
      <c r="Q844" s="1" t="s">
        <v>78</v>
      </c>
      <c r="R844" s="1" t="s">
        <v>1898</v>
      </c>
      <c r="S844" s="1" t="s">
        <v>1898</v>
      </c>
      <c r="T844" s="34" t="s">
        <v>72</v>
      </c>
      <c r="U844" s="25" t="s">
        <v>4263</v>
      </c>
      <c r="V844" s="1" t="s">
        <v>1900</v>
      </c>
      <c r="W844" s="1" t="s">
        <v>813</v>
      </c>
      <c r="X844" s="1" t="s">
        <v>813</v>
      </c>
      <c r="Y844" s="1" t="s">
        <v>814</v>
      </c>
      <c r="Z844" s="1" t="s">
        <v>84</v>
      </c>
      <c r="AA844" s="1" t="s">
        <v>72</v>
      </c>
      <c r="AB844" s="1" t="s">
        <v>104</v>
      </c>
      <c r="AC844" s="1" t="s">
        <v>3313</v>
      </c>
      <c r="AD844" s="1" t="s">
        <v>87</v>
      </c>
      <c r="AE844" s="1">
        <v>27</v>
      </c>
      <c r="AF844" s="1" t="s">
        <v>88</v>
      </c>
      <c r="AG844" s="1">
        <v>6.5</v>
      </c>
      <c r="AH844" s="1" t="s">
        <v>2344</v>
      </c>
      <c r="AI844" s="1" t="s">
        <v>90</v>
      </c>
      <c r="AJ844" s="1" t="s">
        <v>91</v>
      </c>
      <c r="AK844" s="1" t="s">
        <v>92</v>
      </c>
      <c r="AL844" s="1" t="s">
        <v>72</v>
      </c>
      <c r="AM844" s="1" t="s">
        <v>229</v>
      </c>
      <c r="AN844" s="1">
        <v>2</v>
      </c>
      <c r="AO844" s="1" t="s">
        <v>933</v>
      </c>
      <c r="AP844" s="1" t="s">
        <v>72</v>
      </c>
      <c r="AQ844" s="1" t="s">
        <v>72</v>
      </c>
      <c r="AR844" s="1" t="s">
        <v>72</v>
      </c>
      <c r="AS844" s="1" t="s">
        <v>72</v>
      </c>
      <c r="AT844" s="1" t="s">
        <v>72</v>
      </c>
      <c r="AU844" s="3">
        <v>45057</v>
      </c>
      <c r="AV844" s="4">
        <v>0.56666666666666665</v>
      </c>
      <c r="AW844" s="4">
        <v>0.68333333333333324</v>
      </c>
      <c r="AX844" s="49">
        <f t="shared" si="104"/>
        <v>0.11666666666666659</v>
      </c>
      <c r="AY844" s="49">
        <f t="shared" si="101"/>
        <v>0.12708333333333321</v>
      </c>
      <c r="AZ844" s="49">
        <f t="shared" si="102"/>
        <v>0.19722222222222213</v>
      </c>
      <c r="BA844" s="1" t="s">
        <v>4264</v>
      </c>
      <c r="BB844" s="1" t="s">
        <v>4264</v>
      </c>
      <c r="BC844" s="1" t="s">
        <v>1675</v>
      </c>
      <c r="BD844" s="1">
        <v>15</v>
      </c>
      <c r="BE844" s="1" t="s">
        <v>4063</v>
      </c>
      <c r="BF844" s="1" t="s">
        <v>75</v>
      </c>
      <c r="BG844" s="1" t="s">
        <v>75</v>
      </c>
      <c r="BH844" s="1" t="s">
        <v>88</v>
      </c>
      <c r="BI844" s="1" t="s">
        <v>96</v>
      </c>
      <c r="BJ844" s="1" t="s">
        <v>72</v>
      </c>
      <c r="BK844" s="1" t="s">
        <v>3962</v>
      </c>
      <c r="BL844" s="1" t="s">
        <v>4090</v>
      </c>
      <c r="BM844" s="1">
        <v>57</v>
      </c>
      <c r="BN844" s="1" t="s">
        <v>75</v>
      </c>
      <c r="BO844" s="1" t="s">
        <v>75</v>
      </c>
      <c r="BP844" s="1" t="s">
        <v>75</v>
      </c>
      <c r="BQ844" s="21" t="s">
        <v>99</v>
      </c>
      <c r="BR844" s="21" t="s">
        <v>100</v>
      </c>
    </row>
    <row r="845" spans="1:70" ht="20.45" customHeight="1">
      <c r="A845" s="1" t="s">
        <v>4265</v>
      </c>
      <c r="B845" s="1">
        <v>230142</v>
      </c>
      <c r="C845" s="1" t="s">
        <v>71</v>
      </c>
      <c r="D845" s="3">
        <v>45058</v>
      </c>
      <c r="E845" s="4">
        <v>0.51041666666666663</v>
      </c>
      <c r="F845" s="5">
        <v>45047</v>
      </c>
      <c r="G845" s="3">
        <v>45058</v>
      </c>
      <c r="H845" s="4">
        <v>0.69513888888888886</v>
      </c>
      <c r="I845" s="48">
        <f t="shared" si="103"/>
        <v>0.18472222222222223</v>
      </c>
      <c r="J845" s="1">
        <v>0</v>
      </c>
      <c r="K845" s="1" t="s">
        <v>1896</v>
      </c>
      <c r="L845" s="1" t="s">
        <v>4252</v>
      </c>
      <c r="M845" s="1" t="s">
        <v>75</v>
      </c>
      <c r="N845" s="1" t="s">
        <v>3936</v>
      </c>
      <c r="O845" s="1" t="s">
        <v>77</v>
      </c>
      <c r="P845" s="1" t="s">
        <v>78</v>
      </c>
      <c r="Q845" s="1" t="s">
        <v>78</v>
      </c>
      <c r="R845" s="1" t="s">
        <v>1898</v>
      </c>
      <c r="S845" s="1" t="s">
        <v>1898</v>
      </c>
      <c r="T845" s="34" t="s">
        <v>72</v>
      </c>
      <c r="U845" s="25" t="s">
        <v>4266</v>
      </c>
      <c r="V845" s="1" t="s">
        <v>1900</v>
      </c>
      <c r="W845" s="1" t="s">
        <v>813</v>
      </c>
      <c r="X845" s="1" t="s">
        <v>813</v>
      </c>
      <c r="Y845" s="1" t="s">
        <v>814</v>
      </c>
      <c r="Z845" s="1" t="s">
        <v>84</v>
      </c>
      <c r="AA845" s="1" t="s">
        <v>72</v>
      </c>
      <c r="AB845" s="1" t="s">
        <v>140</v>
      </c>
      <c r="AC845" s="1" t="s">
        <v>141</v>
      </c>
      <c r="AD845" s="1" t="s">
        <v>126</v>
      </c>
      <c r="AE845" s="1">
        <v>72</v>
      </c>
      <c r="AF845" s="1" t="s">
        <v>88</v>
      </c>
      <c r="AG845" s="1">
        <v>3.2</v>
      </c>
      <c r="AH845" s="1" t="s">
        <v>2344</v>
      </c>
      <c r="AI845" s="1" t="s">
        <v>105</v>
      </c>
      <c r="AJ845" s="1" t="s">
        <v>970</v>
      </c>
      <c r="AK845" s="1" t="s">
        <v>1939</v>
      </c>
      <c r="AL845" s="1" t="s">
        <v>72</v>
      </c>
      <c r="AM845" s="1" t="s">
        <v>217</v>
      </c>
      <c r="AN845" s="1">
        <v>2</v>
      </c>
      <c r="AO845" s="1" t="s">
        <v>818</v>
      </c>
      <c r="AP845" s="1" t="s">
        <v>72</v>
      </c>
      <c r="AQ845" s="1" t="s">
        <v>72</v>
      </c>
      <c r="AR845" s="1" t="s">
        <v>72</v>
      </c>
      <c r="AS845" s="1" t="s">
        <v>72</v>
      </c>
      <c r="AT845" s="1" t="s">
        <v>72</v>
      </c>
      <c r="AU845" s="3">
        <v>45058</v>
      </c>
      <c r="AV845" s="4">
        <v>0.78541666666666676</v>
      </c>
      <c r="AW845" s="4">
        <v>0.81944444444444453</v>
      </c>
      <c r="AX845" s="4">
        <f t="shared" si="104"/>
        <v>3.4027777777777768E-2</v>
      </c>
      <c r="AY845" s="4">
        <f t="shared" si="101"/>
        <v>0.12430555555555567</v>
      </c>
      <c r="AZ845" s="4">
        <f t="shared" si="102"/>
        <v>0.3090277777777779</v>
      </c>
      <c r="BA845" s="1" t="s">
        <v>4267</v>
      </c>
      <c r="BB845" s="1" t="s">
        <v>4268</v>
      </c>
      <c r="BC845" s="1" t="s">
        <v>1794</v>
      </c>
      <c r="BD845" s="1">
        <v>15</v>
      </c>
      <c r="BE845" s="1" t="s">
        <v>95</v>
      </c>
      <c r="BF845" s="1" t="s">
        <v>75</v>
      </c>
      <c r="BG845" s="1" t="s">
        <v>75</v>
      </c>
      <c r="BH845" s="1" t="s">
        <v>88</v>
      </c>
      <c r="BI845" s="1" t="s">
        <v>96</v>
      </c>
      <c r="BJ845" s="1" t="s">
        <v>72</v>
      </c>
      <c r="BK845" s="1" t="s">
        <v>4260</v>
      </c>
      <c r="BL845" s="1" t="s">
        <v>4269</v>
      </c>
      <c r="BM845" s="1">
        <v>39</v>
      </c>
      <c r="BN845" s="1" t="s">
        <v>75</v>
      </c>
      <c r="BO845" s="1" t="s">
        <v>75</v>
      </c>
      <c r="BP845" s="1" t="s">
        <v>75</v>
      </c>
      <c r="BQ845" s="21" t="s">
        <v>99</v>
      </c>
      <c r="BR845" s="21" t="s">
        <v>100</v>
      </c>
    </row>
    <row r="846" spans="1:70" ht="20.45" customHeight="1">
      <c r="A846" s="1" t="s">
        <v>4270</v>
      </c>
      <c r="B846" s="1">
        <v>230143</v>
      </c>
      <c r="C846" s="1" t="s">
        <v>71</v>
      </c>
      <c r="D846" s="3">
        <v>45059</v>
      </c>
      <c r="E846" s="4">
        <v>0.46597222222222223</v>
      </c>
      <c r="F846" s="5">
        <v>45047</v>
      </c>
      <c r="G846" s="3">
        <v>45059</v>
      </c>
      <c r="H846" s="4">
        <v>0.52083333333333337</v>
      </c>
      <c r="I846" s="48">
        <f t="shared" si="103"/>
        <v>5.4861111111111138E-2</v>
      </c>
      <c r="J846" s="1">
        <v>1</v>
      </c>
      <c r="K846" s="1" t="s">
        <v>1896</v>
      </c>
      <c r="L846" s="1" t="s">
        <v>4271</v>
      </c>
      <c r="M846" s="1" t="s">
        <v>75</v>
      </c>
      <c r="N846" s="1" t="s">
        <v>3936</v>
      </c>
      <c r="O846" s="1" t="s">
        <v>77</v>
      </c>
      <c r="P846" s="1" t="s">
        <v>78</v>
      </c>
      <c r="Q846" s="1" t="s">
        <v>78</v>
      </c>
      <c r="R846" s="1" t="s">
        <v>1898</v>
      </c>
      <c r="S846" s="1" t="s">
        <v>1898</v>
      </c>
      <c r="T846" s="34" t="s">
        <v>72</v>
      </c>
      <c r="U846" s="25" t="s">
        <v>2180</v>
      </c>
      <c r="V846" s="1" t="s">
        <v>1900</v>
      </c>
      <c r="W846" s="1" t="s">
        <v>83</v>
      </c>
      <c r="X846" s="1" t="s">
        <v>123</v>
      </c>
      <c r="Y846" s="1" t="s">
        <v>83</v>
      </c>
      <c r="Z846" s="1" t="s">
        <v>84</v>
      </c>
      <c r="AA846" s="1" t="s">
        <v>72</v>
      </c>
      <c r="AB846" s="1" t="s">
        <v>140</v>
      </c>
      <c r="AC846" s="1" t="s">
        <v>141</v>
      </c>
      <c r="AD846" s="1" t="s">
        <v>87</v>
      </c>
      <c r="AE846" s="1">
        <v>55</v>
      </c>
      <c r="AF846" s="1" t="s">
        <v>88</v>
      </c>
      <c r="AG846" s="1">
        <v>5.0999999999999996</v>
      </c>
      <c r="AH846" s="1" t="s">
        <v>299</v>
      </c>
      <c r="AI846" s="1" t="s">
        <v>90</v>
      </c>
      <c r="AJ846" s="1" t="s">
        <v>91</v>
      </c>
      <c r="AK846" s="1" t="s">
        <v>92</v>
      </c>
      <c r="AL846" s="1" t="s">
        <v>72</v>
      </c>
      <c r="AM846" s="1" t="s">
        <v>229</v>
      </c>
      <c r="AN846" s="1">
        <v>2</v>
      </c>
      <c r="AO846" s="1" t="s">
        <v>230</v>
      </c>
      <c r="AP846" s="1" t="s">
        <v>72</v>
      </c>
      <c r="AQ846" s="1" t="s">
        <v>72</v>
      </c>
      <c r="AR846" s="1" t="s">
        <v>72</v>
      </c>
      <c r="AS846" s="1" t="s">
        <v>72</v>
      </c>
      <c r="AT846" s="1" t="s">
        <v>72</v>
      </c>
      <c r="AU846" s="3">
        <v>45059</v>
      </c>
      <c r="AV846" s="4">
        <v>0.55694444444444446</v>
      </c>
      <c r="AW846" s="4">
        <v>0.62847222222222221</v>
      </c>
      <c r="AX846" s="4">
        <f t="shared" si="104"/>
        <v>7.1527777777777746E-2</v>
      </c>
      <c r="AY846" s="4">
        <f t="shared" si="101"/>
        <v>0.10763888888888884</v>
      </c>
      <c r="AZ846" s="4">
        <f t="shared" si="102"/>
        <v>0.16249999999999998</v>
      </c>
      <c r="BA846" s="1" t="s">
        <v>4272</v>
      </c>
      <c r="BB846" s="1" t="s">
        <v>4273</v>
      </c>
      <c r="BC846" s="1" t="s">
        <v>1675</v>
      </c>
      <c r="BD846" s="1">
        <v>15</v>
      </c>
      <c r="BE846" s="1" t="s">
        <v>95</v>
      </c>
      <c r="BF846" s="1" t="s">
        <v>75</v>
      </c>
      <c r="BG846" s="1" t="s">
        <v>75</v>
      </c>
      <c r="BH846" s="1" t="s">
        <v>88</v>
      </c>
      <c r="BI846" s="1" t="s">
        <v>96</v>
      </c>
      <c r="BJ846" s="1" t="s">
        <v>72</v>
      </c>
      <c r="BK846" s="1" t="s">
        <v>4260</v>
      </c>
      <c r="BL846" s="1" t="s">
        <v>4274</v>
      </c>
      <c r="BM846" s="1">
        <v>63</v>
      </c>
      <c r="BN846" s="1" t="s">
        <v>75</v>
      </c>
      <c r="BO846" s="1" t="s">
        <v>75</v>
      </c>
      <c r="BP846" s="1" t="s">
        <v>75</v>
      </c>
      <c r="BQ846" s="21" t="s">
        <v>99</v>
      </c>
      <c r="BR846" s="21" t="s">
        <v>100</v>
      </c>
    </row>
    <row r="847" spans="1:70" ht="20.45" customHeight="1">
      <c r="A847" s="1" t="s">
        <v>4275</v>
      </c>
      <c r="B847" s="1">
        <v>230144</v>
      </c>
      <c r="C847" s="1" t="s">
        <v>71</v>
      </c>
      <c r="D847" s="3">
        <v>45059</v>
      </c>
      <c r="E847" s="4">
        <v>0.36875000000000002</v>
      </c>
      <c r="F847" s="5">
        <v>45047</v>
      </c>
      <c r="G847" s="3">
        <v>45059</v>
      </c>
      <c r="H847" s="4">
        <v>0.53194444444444444</v>
      </c>
      <c r="I847" s="48">
        <f t="shared" si="103"/>
        <v>0.16319444444444442</v>
      </c>
      <c r="J847" s="1">
        <v>1</v>
      </c>
      <c r="K847" s="1" t="s">
        <v>1896</v>
      </c>
      <c r="L847" s="1" t="s">
        <v>4276</v>
      </c>
      <c r="M847" s="1" t="s">
        <v>75</v>
      </c>
      <c r="N847" s="1" t="s">
        <v>3936</v>
      </c>
      <c r="O847" s="1" t="s">
        <v>77</v>
      </c>
      <c r="P847" s="1" t="s">
        <v>78</v>
      </c>
      <c r="Q847" s="1" t="s">
        <v>78</v>
      </c>
      <c r="R847" s="1" t="s">
        <v>1898</v>
      </c>
      <c r="S847" s="1" t="s">
        <v>1898</v>
      </c>
      <c r="T847" s="34" t="s">
        <v>72</v>
      </c>
      <c r="U847" s="25" t="s">
        <v>4277</v>
      </c>
      <c r="V847" s="1" t="s">
        <v>1900</v>
      </c>
      <c r="W847" s="1" t="s">
        <v>813</v>
      </c>
      <c r="X847" s="1" t="s">
        <v>813</v>
      </c>
      <c r="Y847" s="1" t="s">
        <v>814</v>
      </c>
      <c r="Z847" s="1" t="s">
        <v>84</v>
      </c>
      <c r="AA847" s="1" t="s">
        <v>72</v>
      </c>
      <c r="AB847" s="1" t="s">
        <v>140</v>
      </c>
      <c r="AC847" s="1" t="s">
        <v>141</v>
      </c>
      <c r="AD847" s="1" t="s">
        <v>126</v>
      </c>
      <c r="AE847" s="1">
        <v>65</v>
      </c>
      <c r="AF847" s="1" t="s">
        <v>88</v>
      </c>
      <c r="AG847" s="1">
        <v>3.2</v>
      </c>
      <c r="AH847" s="1" t="s">
        <v>2344</v>
      </c>
      <c r="AI847" s="1" t="s">
        <v>105</v>
      </c>
      <c r="AJ847" s="1" t="s">
        <v>970</v>
      </c>
      <c r="AK847" s="1" t="s">
        <v>1939</v>
      </c>
      <c r="AL847" s="1" t="s">
        <v>72</v>
      </c>
      <c r="AM847" s="1" t="s">
        <v>217</v>
      </c>
      <c r="AN847" s="1">
        <v>2</v>
      </c>
      <c r="AO847" s="1" t="s">
        <v>818</v>
      </c>
      <c r="AP847" s="1" t="s">
        <v>72</v>
      </c>
      <c r="AQ847" s="1" t="s">
        <v>72</v>
      </c>
      <c r="AR847" s="1" t="s">
        <v>72</v>
      </c>
      <c r="AS847" s="1" t="s">
        <v>72</v>
      </c>
      <c r="AT847" s="1" t="s">
        <v>72</v>
      </c>
      <c r="AU847" s="3">
        <v>45059</v>
      </c>
      <c r="AV847" s="4">
        <v>0.58680555555555558</v>
      </c>
      <c r="AW847" s="4">
        <v>0.65694444444444444</v>
      </c>
      <c r="AX847" s="4">
        <f t="shared" si="104"/>
        <v>7.0138888888888862E-2</v>
      </c>
      <c r="AY847" s="4">
        <f t="shared" si="101"/>
        <v>0.125</v>
      </c>
      <c r="AZ847" s="4">
        <f t="shared" si="102"/>
        <v>0.28819444444444442</v>
      </c>
      <c r="BA847" s="1" t="s">
        <v>4278</v>
      </c>
      <c r="BB847" s="1" t="s">
        <v>4278</v>
      </c>
      <c r="BC847" s="1" t="s">
        <v>1794</v>
      </c>
      <c r="BD847" s="1">
        <v>15</v>
      </c>
      <c r="BE847" s="1" t="s">
        <v>3446</v>
      </c>
      <c r="BF847" s="1" t="s">
        <v>75</v>
      </c>
      <c r="BG847" s="1" t="s">
        <v>75</v>
      </c>
      <c r="BH847" s="1" t="s">
        <v>88</v>
      </c>
      <c r="BI847" s="1" t="s">
        <v>96</v>
      </c>
      <c r="BJ847" s="1" t="s">
        <v>72</v>
      </c>
      <c r="BK847" s="1" t="s">
        <v>3819</v>
      </c>
      <c r="BL847" s="1" t="s">
        <v>4279</v>
      </c>
      <c r="BM847" s="1">
        <v>50</v>
      </c>
      <c r="BN847" s="1" t="s">
        <v>75</v>
      </c>
      <c r="BO847" s="1" t="s">
        <v>75</v>
      </c>
      <c r="BP847" s="1" t="s">
        <v>75</v>
      </c>
      <c r="BQ847" s="21" t="s">
        <v>99</v>
      </c>
      <c r="BR847" s="21" t="s">
        <v>100</v>
      </c>
    </row>
    <row r="848" spans="1:70" ht="20.45" customHeight="1">
      <c r="A848" s="1" t="s">
        <v>4280</v>
      </c>
      <c r="B848" s="1">
        <v>230145</v>
      </c>
      <c r="C848" s="1" t="s">
        <v>71</v>
      </c>
      <c r="D848" s="3">
        <v>45063</v>
      </c>
      <c r="E848" s="4">
        <v>0.54861111111111116</v>
      </c>
      <c r="F848" s="5">
        <v>45047</v>
      </c>
      <c r="G848" s="3">
        <v>45063</v>
      </c>
      <c r="H848" s="4">
        <v>0.63958333333333328</v>
      </c>
      <c r="I848" s="48">
        <f t="shared" si="103"/>
        <v>9.0972222222222121E-2</v>
      </c>
      <c r="J848" s="1">
        <v>10</v>
      </c>
      <c r="K848" s="1" t="s">
        <v>2302</v>
      </c>
      <c r="L848" s="1" t="s">
        <v>4281</v>
      </c>
      <c r="M848" s="1" t="s">
        <v>75</v>
      </c>
      <c r="N848" s="1" t="s">
        <v>3947</v>
      </c>
      <c r="O848" s="1" t="s">
        <v>77</v>
      </c>
      <c r="P848" s="1" t="s">
        <v>78</v>
      </c>
      <c r="Q848" s="1" t="s">
        <v>78</v>
      </c>
      <c r="R848" s="1" t="s">
        <v>1898</v>
      </c>
      <c r="S848" s="8" t="s">
        <v>1927</v>
      </c>
      <c r="T848" s="34" t="s">
        <v>72</v>
      </c>
      <c r="U848" s="8" t="s">
        <v>707</v>
      </c>
      <c r="V848" s="1" t="s">
        <v>1900</v>
      </c>
      <c r="W848" s="1" t="s">
        <v>2307</v>
      </c>
      <c r="X848" s="1" t="s">
        <v>2307</v>
      </c>
      <c r="Y848" s="1" t="s">
        <v>2363</v>
      </c>
      <c r="Z848" s="1" t="s">
        <v>84</v>
      </c>
      <c r="AA848" s="1" t="s">
        <v>72</v>
      </c>
      <c r="AB848" s="1" t="s">
        <v>140</v>
      </c>
      <c r="AC848" s="1" t="s">
        <v>140</v>
      </c>
      <c r="AD848" s="1" t="s">
        <v>87</v>
      </c>
      <c r="AE848" s="1">
        <v>59</v>
      </c>
      <c r="AF848" s="1" t="s">
        <v>88</v>
      </c>
      <c r="AG848" s="1">
        <v>4.2</v>
      </c>
      <c r="AH848" s="1" t="s">
        <v>954</v>
      </c>
      <c r="AI848" s="1" t="s">
        <v>90</v>
      </c>
      <c r="AJ848" s="1" t="s">
        <v>91</v>
      </c>
      <c r="AK848" s="1" t="s">
        <v>1217</v>
      </c>
      <c r="AL848" s="1" t="s">
        <v>72</v>
      </c>
      <c r="AM848" s="1" t="s">
        <v>217</v>
      </c>
      <c r="AN848" s="1">
        <v>1</v>
      </c>
      <c r="AO848" s="1" t="s">
        <v>4282</v>
      </c>
      <c r="AP848" s="1" t="s">
        <v>72</v>
      </c>
      <c r="AQ848" s="1" t="s">
        <v>72</v>
      </c>
      <c r="AR848" s="1" t="s">
        <v>220</v>
      </c>
      <c r="AS848" s="1" t="s">
        <v>72</v>
      </c>
      <c r="AT848" s="1" t="s">
        <v>72</v>
      </c>
      <c r="AU848" s="3">
        <v>45062</v>
      </c>
      <c r="AV848" s="4">
        <v>0.6645833333333333</v>
      </c>
      <c r="AW848" s="4">
        <v>0.71944444444444444</v>
      </c>
      <c r="AX848" s="4">
        <f t="shared" si="104"/>
        <v>5.4861111111111138E-2</v>
      </c>
      <c r="AY848" s="4">
        <f t="shared" si="101"/>
        <v>7.986111111111116E-2</v>
      </c>
      <c r="AZ848" s="4">
        <f t="shared" si="102"/>
        <v>0.17083333333333328</v>
      </c>
      <c r="BA848" s="1" t="s">
        <v>4283</v>
      </c>
      <c r="BB848" s="1" t="s">
        <v>4284</v>
      </c>
      <c r="BC848" s="1" t="s">
        <v>1794</v>
      </c>
      <c r="BD848" s="1">
        <v>15</v>
      </c>
      <c r="BE848" s="1" t="s">
        <v>4208</v>
      </c>
      <c r="BF848" s="1" t="s">
        <v>75</v>
      </c>
      <c r="BG848" s="1" t="s">
        <v>75</v>
      </c>
      <c r="BH848" s="1" t="s">
        <v>88</v>
      </c>
      <c r="BI848" s="1" t="s">
        <v>79</v>
      </c>
      <c r="BJ848" s="1" t="s">
        <v>707</v>
      </c>
      <c r="BK848" s="1" t="s">
        <v>3819</v>
      </c>
      <c r="BL848" s="1" t="s">
        <v>4285</v>
      </c>
      <c r="BM848" s="1">
        <v>24</v>
      </c>
      <c r="BN848" s="1" t="s">
        <v>72</v>
      </c>
      <c r="BO848" s="1" t="s">
        <v>72</v>
      </c>
      <c r="BP848" s="1" t="s">
        <v>72</v>
      </c>
      <c r="BQ848" s="1" t="s">
        <v>160</v>
      </c>
      <c r="BR848" s="1" t="s">
        <v>707</v>
      </c>
    </row>
    <row r="849" spans="1:70" ht="20.45" customHeight="1">
      <c r="A849" s="1" t="s">
        <v>4286</v>
      </c>
      <c r="B849" s="1">
        <v>230146</v>
      </c>
      <c r="C849" s="1" t="s">
        <v>71</v>
      </c>
      <c r="D849" s="3">
        <v>45065</v>
      </c>
      <c r="E849" s="4">
        <v>0.56041666666666667</v>
      </c>
      <c r="F849" s="5">
        <v>45047</v>
      </c>
      <c r="G849" s="3">
        <v>45065</v>
      </c>
      <c r="H849" s="4">
        <v>0.64236111111111105</v>
      </c>
      <c r="I849" s="48">
        <f t="shared" si="103"/>
        <v>8.1944444444444375E-2</v>
      </c>
      <c r="J849" s="1">
        <v>9</v>
      </c>
      <c r="K849" s="1" t="s">
        <v>2302</v>
      </c>
      <c r="L849" s="1" t="s">
        <v>4287</v>
      </c>
      <c r="M849" s="1" t="s">
        <v>75</v>
      </c>
      <c r="N849" s="1" t="s">
        <v>3947</v>
      </c>
      <c r="O849" s="1" t="s">
        <v>77</v>
      </c>
      <c r="P849" s="1" t="s">
        <v>78</v>
      </c>
      <c r="Q849" s="1" t="s">
        <v>78</v>
      </c>
      <c r="R849" s="1" t="s">
        <v>139</v>
      </c>
      <c r="S849" s="1" t="s">
        <v>1898</v>
      </c>
      <c r="T849" s="34" t="s">
        <v>72</v>
      </c>
      <c r="U849" s="1" t="s">
        <v>4288</v>
      </c>
      <c r="V849" s="1" t="s">
        <v>1900</v>
      </c>
      <c r="W849" s="1" t="s">
        <v>2307</v>
      </c>
      <c r="X849" s="1" t="s">
        <v>2307</v>
      </c>
      <c r="Y849" s="1" t="s">
        <v>2363</v>
      </c>
      <c r="Z849" s="1" t="s">
        <v>84</v>
      </c>
      <c r="AA849" s="1" t="s">
        <v>72</v>
      </c>
      <c r="AB849" s="1" t="s">
        <v>124</v>
      </c>
      <c r="AC849" s="1" t="s">
        <v>3791</v>
      </c>
      <c r="AD849" s="1" t="s">
        <v>126</v>
      </c>
      <c r="AE849" s="1">
        <v>46</v>
      </c>
      <c r="AF849" s="1" t="s">
        <v>88</v>
      </c>
      <c r="AG849" s="1">
        <v>5.0999999999999996</v>
      </c>
      <c r="AH849" s="1" t="s">
        <v>299</v>
      </c>
      <c r="AI849" s="1" t="s">
        <v>90</v>
      </c>
      <c r="AJ849" s="1" t="s">
        <v>91</v>
      </c>
      <c r="AK849" s="1" t="s">
        <v>92</v>
      </c>
      <c r="AL849" s="1" t="s">
        <v>72</v>
      </c>
      <c r="AM849" s="1" t="s">
        <v>217</v>
      </c>
      <c r="AN849" s="1">
        <v>2</v>
      </c>
      <c r="AO849" s="1" t="s">
        <v>3255</v>
      </c>
      <c r="AP849" s="1" t="s">
        <v>72</v>
      </c>
      <c r="AQ849" s="1" t="s">
        <v>72</v>
      </c>
      <c r="AR849" s="1" t="s">
        <v>220</v>
      </c>
      <c r="AS849" s="1" t="s">
        <v>72</v>
      </c>
      <c r="AT849" s="1" t="s">
        <v>72</v>
      </c>
      <c r="AU849" s="3">
        <v>45065</v>
      </c>
      <c r="AV849" s="4">
        <v>0.65972222222222221</v>
      </c>
      <c r="AW849" s="4">
        <v>0.73402777777777783</v>
      </c>
      <c r="AX849" s="4">
        <f t="shared" si="104"/>
        <v>7.4305555555555625E-2</v>
      </c>
      <c r="AY849" s="4">
        <f t="shared" si="101"/>
        <v>9.1666666666666785E-2</v>
      </c>
      <c r="AZ849" s="4">
        <f t="shared" si="102"/>
        <v>0.17361111111111116</v>
      </c>
      <c r="BA849" s="1" t="s">
        <v>4289</v>
      </c>
      <c r="BB849" s="1" t="s">
        <v>4290</v>
      </c>
      <c r="BC849" s="1" t="s">
        <v>1794</v>
      </c>
      <c r="BD849" s="1">
        <v>15</v>
      </c>
      <c r="BE849" s="1" t="s">
        <v>4009</v>
      </c>
      <c r="BF849" s="1" t="s">
        <v>75</v>
      </c>
      <c r="BG849" s="1" t="s">
        <v>75</v>
      </c>
      <c r="BH849" s="1" t="s">
        <v>88</v>
      </c>
      <c r="BI849" s="1" t="s">
        <v>96</v>
      </c>
      <c r="BJ849" s="1" t="s">
        <v>72</v>
      </c>
      <c r="BK849" s="1" t="s">
        <v>3819</v>
      </c>
      <c r="BL849" s="1" t="s">
        <v>4291</v>
      </c>
      <c r="BM849" s="1">
        <v>33</v>
      </c>
      <c r="BN849" s="1" t="s">
        <v>75</v>
      </c>
      <c r="BO849" s="1" t="s">
        <v>75</v>
      </c>
      <c r="BP849" s="1" t="s">
        <v>75</v>
      </c>
      <c r="BQ849" s="21" t="s">
        <v>99</v>
      </c>
      <c r="BR849" s="21" t="s">
        <v>100</v>
      </c>
    </row>
    <row r="850" spans="1:70" ht="20.45" customHeight="1">
      <c r="A850" s="1" t="s">
        <v>4292</v>
      </c>
      <c r="B850" s="1">
        <v>230147</v>
      </c>
      <c r="C850" s="1" t="s">
        <v>497</v>
      </c>
      <c r="D850" s="3">
        <v>45070</v>
      </c>
      <c r="E850" s="4">
        <v>0.52430555555555558</v>
      </c>
      <c r="F850" s="5">
        <v>45047</v>
      </c>
      <c r="G850" s="3">
        <v>45070</v>
      </c>
      <c r="H850" s="4">
        <v>0.66388888888888886</v>
      </c>
      <c r="I850" s="48">
        <f t="shared" si="103"/>
        <v>0.13958333333333328</v>
      </c>
      <c r="J850" s="1">
        <v>1</v>
      </c>
      <c r="K850" s="1" t="s">
        <v>2302</v>
      </c>
      <c r="L850" s="1" t="s">
        <v>4293</v>
      </c>
      <c r="M850" s="1" t="s">
        <v>75</v>
      </c>
      <c r="N850" s="1" t="s">
        <v>4088</v>
      </c>
      <c r="O850" s="1" t="s">
        <v>497</v>
      </c>
      <c r="P850" s="1" t="s">
        <v>78</v>
      </c>
      <c r="Q850" s="1" t="s">
        <v>78</v>
      </c>
      <c r="R850" s="1" t="s">
        <v>1898</v>
      </c>
      <c r="S850" s="1" t="s">
        <v>1898</v>
      </c>
      <c r="T850" s="34" t="s">
        <v>72</v>
      </c>
      <c r="U850" s="1" t="s">
        <v>4294</v>
      </c>
      <c r="V850" s="1" t="s">
        <v>80</v>
      </c>
      <c r="W850" s="1" t="s">
        <v>1867</v>
      </c>
      <c r="X850" s="1" t="s">
        <v>1868</v>
      </c>
      <c r="Y850" s="1" t="s">
        <v>2143</v>
      </c>
      <c r="Z850" s="1" t="s">
        <v>84</v>
      </c>
      <c r="AA850" s="1" t="s">
        <v>72</v>
      </c>
      <c r="AB850" s="1" t="s">
        <v>140</v>
      </c>
      <c r="AC850" s="1" t="s">
        <v>140</v>
      </c>
      <c r="AD850" s="1" t="s">
        <v>87</v>
      </c>
      <c r="AE850" s="1">
        <v>45</v>
      </c>
      <c r="AF850" s="1" t="s">
        <v>88</v>
      </c>
      <c r="AG850" s="1">
        <v>4.2</v>
      </c>
      <c r="AH850" s="1" t="s">
        <v>954</v>
      </c>
      <c r="AI850" s="1" t="s">
        <v>90</v>
      </c>
      <c r="AJ850" s="1" t="s">
        <v>91</v>
      </c>
      <c r="AK850" s="1" t="s">
        <v>92</v>
      </c>
      <c r="AL850" s="1" t="s">
        <v>72</v>
      </c>
      <c r="AM850" s="1" t="s">
        <v>229</v>
      </c>
      <c r="AN850" s="1" t="s">
        <v>72</v>
      </c>
      <c r="AO850" s="1" t="s">
        <v>4295</v>
      </c>
      <c r="AP850" s="1" t="s">
        <v>72</v>
      </c>
      <c r="AQ850" s="1" t="s">
        <v>72</v>
      </c>
      <c r="AR850" s="1" t="s">
        <v>72</v>
      </c>
      <c r="AS850" s="1" t="s">
        <v>72</v>
      </c>
      <c r="AT850" s="1" t="s">
        <v>72</v>
      </c>
      <c r="AU850" s="3">
        <v>45070</v>
      </c>
      <c r="AV850" s="4">
        <v>0.70138888888888884</v>
      </c>
      <c r="AW850" s="4">
        <v>0.80208333333333337</v>
      </c>
      <c r="AX850" s="4">
        <f t="shared" si="104"/>
        <v>0.10069444444444453</v>
      </c>
      <c r="AY850" s="4">
        <f t="shared" si="101"/>
        <v>0.13819444444444451</v>
      </c>
      <c r="AZ850" s="4">
        <f t="shared" si="102"/>
        <v>0.27777777777777779</v>
      </c>
      <c r="BA850" s="1" t="s">
        <v>4296</v>
      </c>
      <c r="BB850" s="1" t="s">
        <v>4297</v>
      </c>
      <c r="BC850" s="1" t="s">
        <v>1675</v>
      </c>
      <c r="BD850" s="1">
        <v>15</v>
      </c>
      <c r="BE850" s="1" t="s">
        <v>3205</v>
      </c>
      <c r="BF850" s="1" t="s">
        <v>75</v>
      </c>
      <c r="BG850" s="1" t="s">
        <v>75</v>
      </c>
      <c r="BH850" s="1" t="s">
        <v>88</v>
      </c>
      <c r="BI850" s="1" t="s">
        <v>96</v>
      </c>
      <c r="BJ850" s="1" t="s">
        <v>72</v>
      </c>
      <c r="BK850" s="1" t="s">
        <v>3962</v>
      </c>
      <c r="BL850" s="1" t="s">
        <v>4090</v>
      </c>
      <c r="BM850" s="1">
        <v>57</v>
      </c>
      <c r="BN850" s="1" t="s">
        <v>75</v>
      </c>
      <c r="BO850" s="1" t="s">
        <v>75</v>
      </c>
      <c r="BP850" s="1" t="s">
        <v>75</v>
      </c>
      <c r="BQ850" s="21" t="s">
        <v>99</v>
      </c>
      <c r="BR850" s="21" t="s">
        <v>100</v>
      </c>
    </row>
    <row r="851" spans="1:70" ht="20.45" customHeight="1">
      <c r="A851" s="1">
        <v>230148</v>
      </c>
      <c r="B851" s="1">
        <v>230148</v>
      </c>
      <c r="C851" s="1" t="s">
        <v>71</v>
      </c>
      <c r="D851" s="3">
        <v>45070</v>
      </c>
      <c r="E851" s="4">
        <v>0.81041666666666667</v>
      </c>
      <c r="F851" s="5">
        <v>45047</v>
      </c>
      <c r="G851" s="3">
        <v>45070</v>
      </c>
      <c r="H851" s="4">
        <v>0.85416666666666663</v>
      </c>
      <c r="I851" s="48">
        <f t="shared" si="103"/>
        <v>4.3749999999999956E-2</v>
      </c>
      <c r="J851" s="1">
        <v>5</v>
      </c>
      <c r="K851" s="1" t="s">
        <v>2302</v>
      </c>
      <c r="L851" s="1" t="s">
        <v>4298</v>
      </c>
      <c r="M851" s="1" t="s">
        <v>75</v>
      </c>
      <c r="N851" s="1" t="s">
        <v>4299</v>
      </c>
      <c r="O851" s="1" t="s">
        <v>473</v>
      </c>
      <c r="P851" s="1" t="s">
        <v>172</v>
      </c>
      <c r="Q851" s="8" t="s">
        <v>172</v>
      </c>
      <c r="R851" s="8" t="s">
        <v>1927</v>
      </c>
      <c r="S851" s="8" t="s">
        <v>1927</v>
      </c>
      <c r="T851" s="1" t="s">
        <v>4300</v>
      </c>
      <c r="U851" s="75" t="s">
        <v>72</v>
      </c>
      <c r="V851" s="1" t="s">
        <v>1900</v>
      </c>
      <c r="W851" s="1" t="s">
        <v>83</v>
      </c>
      <c r="X851" s="1" t="s">
        <v>4108</v>
      </c>
      <c r="Y851" s="1" t="s">
        <v>83</v>
      </c>
      <c r="Z851" s="1" t="s">
        <v>84</v>
      </c>
      <c r="AA851" s="1" t="s">
        <v>3444</v>
      </c>
      <c r="AB851" s="1" t="s">
        <v>4301</v>
      </c>
      <c r="AC851" s="1" t="s">
        <v>141</v>
      </c>
      <c r="AD851" s="1" t="s">
        <v>87</v>
      </c>
      <c r="AE851" s="1">
        <v>50</v>
      </c>
      <c r="AF851" s="1" t="s">
        <v>88</v>
      </c>
      <c r="AG851" s="1" t="s">
        <v>72</v>
      </c>
      <c r="AH851" s="1" t="s">
        <v>414</v>
      </c>
      <c r="AI851" s="1" t="s">
        <v>90</v>
      </c>
      <c r="AJ851" s="1" t="s">
        <v>91</v>
      </c>
      <c r="AK851" s="1" t="s">
        <v>92</v>
      </c>
      <c r="AL851" s="1" t="s">
        <v>72</v>
      </c>
      <c r="AM851" s="1" t="s">
        <v>72</v>
      </c>
      <c r="AN851" s="1">
        <v>1</v>
      </c>
      <c r="AO851" s="1" t="s">
        <v>2457</v>
      </c>
      <c r="AP851" s="1" t="s">
        <v>72</v>
      </c>
      <c r="AQ851" s="1" t="s">
        <v>72</v>
      </c>
      <c r="AR851" s="1" t="s">
        <v>72</v>
      </c>
      <c r="AS851" s="1" t="s">
        <v>72</v>
      </c>
      <c r="AT851" s="1" t="s">
        <v>72</v>
      </c>
      <c r="AU851" s="3">
        <v>45071</v>
      </c>
      <c r="AV851" s="4">
        <v>0.85763888888888884</v>
      </c>
      <c r="AW851" s="4" t="s">
        <v>72</v>
      </c>
      <c r="AX851" s="4" t="s">
        <v>72</v>
      </c>
      <c r="AY851" s="4" t="s">
        <v>72</v>
      </c>
      <c r="AZ851" s="6" t="s">
        <v>72</v>
      </c>
      <c r="BA851" s="1" t="s">
        <v>4302</v>
      </c>
      <c r="BB851" s="1" t="s">
        <v>4302</v>
      </c>
      <c r="BC851" s="1" t="s">
        <v>72</v>
      </c>
      <c r="BD851" s="1">
        <v>15</v>
      </c>
      <c r="BE851" s="1" t="s">
        <v>2294</v>
      </c>
      <c r="BF851" s="1" t="s">
        <v>72</v>
      </c>
      <c r="BG851" s="1" t="s">
        <v>72</v>
      </c>
      <c r="BH851" s="1" t="s">
        <v>88</v>
      </c>
      <c r="BI851" s="1" t="s">
        <v>79</v>
      </c>
      <c r="BJ851" s="1" t="s">
        <v>4303</v>
      </c>
      <c r="BK851" s="1" t="s">
        <v>72</v>
      </c>
      <c r="BL851" s="1" t="s">
        <v>72</v>
      </c>
      <c r="BM851" s="1" t="s">
        <v>72</v>
      </c>
      <c r="BN851" s="1" t="s">
        <v>72</v>
      </c>
      <c r="BO851" s="1" t="s">
        <v>72</v>
      </c>
      <c r="BP851" s="1" t="s">
        <v>72</v>
      </c>
      <c r="BQ851" s="1" t="s">
        <v>160</v>
      </c>
    </row>
    <row r="852" spans="1:70" ht="20.45" customHeight="1">
      <c r="A852" s="1" t="s">
        <v>4304</v>
      </c>
      <c r="B852" s="1">
        <v>230149</v>
      </c>
      <c r="C852" s="1" t="s">
        <v>71</v>
      </c>
      <c r="D852" s="3">
        <v>45071</v>
      </c>
      <c r="E852" s="4">
        <v>0.46666666666666662</v>
      </c>
      <c r="F852" s="5">
        <v>45047</v>
      </c>
      <c r="G852" s="3">
        <v>45071</v>
      </c>
      <c r="H852" s="4">
        <v>0.5541666666666667</v>
      </c>
      <c r="I852" s="48">
        <f t="shared" si="103"/>
        <v>8.7500000000000078E-2</v>
      </c>
      <c r="J852" s="1">
        <v>1</v>
      </c>
      <c r="K852" s="1" t="s">
        <v>2302</v>
      </c>
      <c r="L852" s="1" t="s">
        <v>4305</v>
      </c>
      <c r="M852" s="1" t="s">
        <v>75</v>
      </c>
      <c r="N852" s="1" t="s">
        <v>208</v>
      </c>
      <c r="O852" s="1" t="s">
        <v>77</v>
      </c>
      <c r="P852" s="1" t="s">
        <v>78</v>
      </c>
      <c r="Q852" s="1" t="s">
        <v>78</v>
      </c>
      <c r="R852" s="1" t="s">
        <v>139</v>
      </c>
      <c r="S852" s="1" t="s">
        <v>1898</v>
      </c>
      <c r="T852" s="34" t="s">
        <v>72</v>
      </c>
      <c r="U852" s="1" t="s">
        <v>4306</v>
      </c>
      <c r="V852" s="1" t="s">
        <v>1900</v>
      </c>
      <c r="W852" s="1" t="s">
        <v>2307</v>
      </c>
      <c r="X852" s="1" t="s">
        <v>2307</v>
      </c>
      <c r="Y852" s="1" t="s">
        <v>2926</v>
      </c>
      <c r="Z852" s="1" t="s">
        <v>291</v>
      </c>
      <c r="AA852" s="1" t="s">
        <v>72</v>
      </c>
      <c r="AB852" s="1" t="s">
        <v>4307</v>
      </c>
      <c r="AC852" s="1" t="s">
        <v>4307</v>
      </c>
      <c r="AD852" s="1" t="s">
        <v>3291</v>
      </c>
      <c r="AE852" s="1">
        <v>61</v>
      </c>
      <c r="AF852" s="1" t="s">
        <v>88</v>
      </c>
      <c r="AG852" s="1">
        <v>4.5</v>
      </c>
      <c r="AH852" s="1" t="s">
        <v>2344</v>
      </c>
      <c r="AI852" s="1" t="s">
        <v>90</v>
      </c>
      <c r="AJ852" s="1" t="s">
        <v>91</v>
      </c>
      <c r="AK852" s="1" t="s">
        <v>92</v>
      </c>
      <c r="AL852" s="1" t="s">
        <v>72</v>
      </c>
      <c r="AM852" s="1" t="s">
        <v>72</v>
      </c>
      <c r="AN852" s="1" t="s">
        <v>3184</v>
      </c>
      <c r="AO852" s="1" t="s">
        <v>4308</v>
      </c>
      <c r="AP852" s="1" t="s">
        <v>72</v>
      </c>
      <c r="AQ852" s="1" t="s">
        <v>72</v>
      </c>
      <c r="AR852" s="51" t="s">
        <v>4309</v>
      </c>
      <c r="AS852" s="1" t="s">
        <v>72</v>
      </c>
      <c r="AT852" s="1" t="s">
        <v>72</v>
      </c>
      <c r="AU852" s="3">
        <v>45071</v>
      </c>
      <c r="AV852" s="4">
        <v>0.56111111111111112</v>
      </c>
      <c r="AW852" s="4">
        <v>0.70833333333333337</v>
      </c>
      <c r="AX852" s="4">
        <f t="shared" si="104"/>
        <v>0.14722222222222225</v>
      </c>
      <c r="AY852" s="4">
        <f t="shared" ref="AY852:AY883" si="105">AW852-H852</f>
        <v>0.15416666666666667</v>
      </c>
      <c r="AZ852" s="4">
        <f t="shared" ref="AZ852:AZ883" si="106">AW852-E852</f>
        <v>0.24166666666666675</v>
      </c>
      <c r="BA852" s="1" t="s">
        <v>4310</v>
      </c>
      <c r="BB852" s="1" t="s">
        <v>4311</v>
      </c>
      <c r="BC852" s="1" t="s">
        <v>1794</v>
      </c>
      <c r="BD852" s="1">
        <v>15</v>
      </c>
      <c r="BE852" s="1" t="s">
        <v>4208</v>
      </c>
      <c r="BF852" s="1" t="s">
        <v>75</v>
      </c>
      <c r="BG852" s="1" t="s">
        <v>75</v>
      </c>
      <c r="BH852" s="1" t="s">
        <v>88</v>
      </c>
      <c r="BI852" s="1" t="s">
        <v>96</v>
      </c>
      <c r="BJ852" s="1" t="s">
        <v>72</v>
      </c>
      <c r="BK852" s="1" t="s">
        <v>3932</v>
      </c>
      <c r="BL852" s="1" t="s">
        <v>4312</v>
      </c>
      <c r="BM852" s="1">
        <v>71</v>
      </c>
      <c r="BN852" s="1" t="s">
        <v>75</v>
      </c>
      <c r="BO852" s="1" t="s">
        <v>75</v>
      </c>
      <c r="BP852" s="1" t="s">
        <v>75</v>
      </c>
      <c r="BQ852" s="21" t="s">
        <v>99</v>
      </c>
      <c r="BR852" s="21" t="s">
        <v>100</v>
      </c>
    </row>
    <row r="853" spans="1:70" ht="20.45" customHeight="1">
      <c r="A853" s="1" t="s">
        <v>4313</v>
      </c>
      <c r="B853" s="1">
        <v>230150</v>
      </c>
      <c r="C853" s="1" t="s">
        <v>71</v>
      </c>
      <c r="D853" s="3">
        <v>45071</v>
      </c>
      <c r="E853" s="4">
        <v>0.50902777777777775</v>
      </c>
      <c r="F853" s="5">
        <v>45047</v>
      </c>
      <c r="G853" s="3">
        <v>45071</v>
      </c>
      <c r="H853" s="4">
        <v>0.60069444444444442</v>
      </c>
      <c r="I853" s="48">
        <f t="shared" si="103"/>
        <v>9.1666666666666674E-2</v>
      </c>
      <c r="J853" s="1">
        <v>2</v>
      </c>
      <c r="K853" s="1" t="s">
        <v>2302</v>
      </c>
      <c r="L853" s="1" t="s">
        <v>4314</v>
      </c>
      <c r="M853" s="1" t="s">
        <v>75</v>
      </c>
      <c r="N853" s="1" t="s">
        <v>3947</v>
      </c>
      <c r="O853" s="1" t="s">
        <v>77</v>
      </c>
      <c r="P853" s="1" t="s">
        <v>78</v>
      </c>
      <c r="Q853" s="1" t="s">
        <v>78</v>
      </c>
      <c r="R853" s="1" t="s">
        <v>139</v>
      </c>
      <c r="S853" s="1" t="s">
        <v>1898</v>
      </c>
      <c r="T853" s="34" t="s">
        <v>72</v>
      </c>
      <c r="U853" s="1" t="s">
        <v>2888</v>
      </c>
      <c r="V853" s="1" t="s">
        <v>1900</v>
      </c>
      <c r="W853" s="1" t="s">
        <v>813</v>
      </c>
      <c r="X853" s="1" t="s">
        <v>813</v>
      </c>
      <c r="Y853" s="1" t="s">
        <v>814</v>
      </c>
      <c r="Z853" s="1" t="s">
        <v>84</v>
      </c>
      <c r="AA853" s="1" t="s">
        <v>72</v>
      </c>
      <c r="AB853" s="1" t="s">
        <v>4301</v>
      </c>
      <c r="AC853" s="1" t="s">
        <v>141</v>
      </c>
      <c r="AD853" s="1" t="s">
        <v>3291</v>
      </c>
      <c r="AE853" s="1">
        <v>38</v>
      </c>
      <c r="AF853" s="1" t="s">
        <v>88</v>
      </c>
      <c r="AG853" s="1">
        <v>4.0999999999999996</v>
      </c>
      <c r="AH853" s="1" t="s">
        <v>954</v>
      </c>
      <c r="AI853" s="1" t="s">
        <v>90</v>
      </c>
      <c r="AJ853" s="1" t="s">
        <v>91</v>
      </c>
      <c r="AK853" s="1" t="s">
        <v>92</v>
      </c>
      <c r="AL853" s="1" t="s">
        <v>72</v>
      </c>
      <c r="AM853" s="1" t="s">
        <v>72</v>
      </c>
      <c r="AN853" s="1" t="s">
        <v>72</v>
      </c>
      <c r="AO853" s="1" t="s">
        <v>72</v>
      </c>
      <c r="AP853" s="1" t="s">
        <v>72</v>
      </c>
      <c r="AQ853" s="1" t="s">
        <v>72</v>
      </c>
      <c r="AR853" s="1" t="s">
        <v>72</v>
      </c>
      <c r="AS853" s="1" t="s">
        <v>72</v>
      </c>
      <c r="AT853" s="1" t="s">
        <v>72</v>
      </c>
      <c r="AU853" s="3">
        <v>45071</v>
      </c>
      <c r="AV853" s="4">
        <v>0.60416666666666663</v>
      </c>
      <c r="AW853" s="4">
        <v>0.7006944444444444</v>
      </c>
      <c r="AX853" s="4">
        <f t="shared" si="104"/>
        <v>9.6527777777777768E-2</v>
      </c>
      <c r="AY853" s="4">
        <f t="shared" si="105"/>
        <v>9.9999999999999978E-2</v>
      </c>
      <c r="AZ853" s="4">
        <f t="shared" si="106"/>
        <v>0.19166666666666665</v>
      </c>
      <c r="BA853" s="1" t="s">
        <v>4315</v>
      </c>
      <c r="BB853" s="1" t="s">
        <v>4316</v>
      </c>
      <c r="BC853" s="1" t="s">
        <v>1794</v>
      </c>
      <c r="BD853" s="1">
        <v>15</v>
      </c>
      <c r="BE853" s="1" t="s">
        <v>4009</v>
      </c>
      <c r="BF853" s="1" t="s">
        <v>75</v>
      </c>
      <c r="BG853" s="1" t="s">
        <v>75</v>
      </c>
      <c r="BH853" s="1" t="s">
        <v>88</v>
      </c>
      <c r="BI853" s="1" t="s">
        <v>96</v>
      </c>
      <c r="BJ853" s="1" t="s">
        <v>72</v>
      </c>
      <c r="BK853" s="1" t="s">
        <v>3819</v>
      </c>
      <c r="BL853" s="1" t="s">
        <v>4317</v>
      </c>
      <c r="BM853" s="1">
        <v>42</v>
      </c>
      <c r="BN853" s="1" t="s">
        <v>75</v>
      </c>
      <c r="BO853" s="1" t="s">
        <v>75</v>
      </c>
      <c r="BP853" s="1" t="s">
        <v>75</v>
      </c>
      <c r="BQ853" s="21" t="s">
        <v>99</v>
      </c>
      <c r="BR853" s="21" t="s">
        <v>100</v>
      </c>
    </row>
    <row r="854" spans="1:70" ht="20.45" customHeight="1">
      <c r="A854" s="1" t="s">
        <v>4318</v>
      </c>
      <c r="B854" s="1">
        <v>230151</v>
      </c>
      <c r="C854" s="1" t="s">
        <v>71</v>
      </c>
      <c r="D854" s="3">
        <v>45072</v>
      </c>
      <c r="E854" s="4">
        <v>0.64166666666666672</v>
      </c>
      <c r="F854" s="5">
        <v>45047</v>
      </c>
      <c r="G854" s="3">
        <v>45072</v>
      </c>
      <c r="H854" s="4">
        <v>0.72916666666666663</v>
      </c>
      <c r="I854" s="48">
        <f t="shared" si="103"/>
        <v>8.7499999999999911E-2</v>
      </c>
      <c r="J854" s="1">
        <v>14</v>
      </c>
      <c r="K854" s="1" t="s">
        <v>2302</v>
      </c>
      <c r="L854" s="1" t="s">
        <v>4319</v>
      </c>
      <c r="M854" s="1" t="s">
        <v>75</v>
      </c>
      <c r="N854" s="1" t="s">
        <v>3947</v>
      </c>
      <c r="O854" s="1" t="s">
        <v>77</v>
      </c>
      <c r="P854" s="1" t="s">
        <v>78</v>
      </c>
      <c r="Q854" s="1" t="s">
        <v>78</v>
      </c>
      <c r="R854" s="1" t="s">
        <v>1898</v>
      </c>
      <c r="S854" s="1" t="s">
        <v>1898</v>
      </c>
      <c r="T854" s="34" t="s">
        <v>72</v>
      </c>
      <c r="U854" s="1" t="s">
        <v>2018</v>
      </c>
      <c r="V854" s="1" t="s">
        <v>1900</v>
      </c>
      <c r="W854" s="1" t="s">
        <v>2307</v>
      </c>
      <c r="X854" s="1" t="s">
        <v>2307</v>
      </c>
      <c r="Y854" s="1" t="s">
        <v>2363</v>
      </c>
      <c r="Z854" s="1" t="s">
        <v>84</v>
      </c>
      <c r="AA854" s="1" t="s">
        <v>72</v>
      </c>
      <c r="AB854" s="1" t="s">
        <v>4320</v>
      </c>
      <c r="AC854" s="1" t="s">
        <v>141</v>
      </c>
      <c r="AD854" s="1" t="s">
        <v>87</v>
      </c>
      <c r="AE854" s="1">
        <v>50</v>
      </c>
      <c r="AF854" s="1" t="s">
        <v>88</v>
      </c>
      <c r="AG854" s="1">
        <v>4.2</v>
      </c>
      <c r="AH854" s="1" t="s">
        <v>414</v>
      </c>
      <c r="AI854" s="1" t="s">
        <v>90</v>
      </c>
      <c r="AJ854" s="1" t="s">
        <v>91</v>
      </c>
      <c r="AK854" s="1" t="s">
        <v>92</v>
      </c>
      <c r="AL854" s="1" t="s">
        <v>72</v>
      </c>
      <c r="AM854" s="1" t="s">
        <v>217</v>
      </c>
      <c r="AN854" s="1">
        <v>2</v>
      </c>
      <c r="AO854" s="21" t="s">
        <v>3303</v>
      </c>
      <c r="AP854" s="1" t="s">
        <v>72</v>
      </c>
      <c r="AQ854" s="1" t="s">
        <v>72</v>
      </c>
      <c r="AR854" s="1" t="s">
        <v>220</v>
      </c>
      <c r="AS854" s="1" t="s">
        <v>72</v>
      </c>
      <c r="AT854" s="1" t="s">
        <v>72</v>
      </c>
      <c r="AU854" s="3">
        <v>45072</v>
      </c>
      <c r="AV854" s="4">
        <v>0.73611111111111116</v>
      </c>
      <c r="AW854" s="4">
        <v>0.84722222222222221</v>
      </c>
      <c r="AX854" s="4">
        <f t="shared" si="104"/>
        <v>0.11111111111111105</v>
      </c>
      <c r="AY854" s="4">
        <f t="shared" si="105"/>
        <v>0.11805555555555558</v>
      </c>
      <c r="AZ854" s="4">
        <f t="shared" si="106"/>
        <v>0.20555555555555549</v>
      </c>
      <c r="BA854" s="1" t="s">
        <v>4321</v>
      </c>
      <c r="BB854" s="1" t="s">
        <v>4322</v>
      </c>
      <c r="BC854" s="1" t="s">
        <v>1794</v>
      </c>
      <c r="BD854" s="1">
        <v>15</v>
      </c>
      <c r="BE854" s="1" t="s">
        <v>4219</v>
      </c>
      <c r="BF854" s="1" t="s">
        <v>75</v>
      </c>
      <c r="BG854" s="1" t="s">
        <v>75</v>
      </c>
      <c r="BH854" s="1" t="s">
        <v>88</v>
      </c>
      <c r="BI854" s="1" t="s">
        <v>96</v>
      </c>
      <c r="BJ854" s="1" t="s">
        <v>72</v>
      </c>
      <c r="BK854" s="1" t="s">
        <v>3819</v>
      </c>
      <c r="BL854" s="1" t="s">
        <v>4285</v>
      </c>
      <c r="BM854" s="1">
        <v>41</v>
      </c>
      <c r="BN854" s="1" t="s">
        <v>75</v>
      </c>
      <c r="BO854" s="1" t="s">
        <v>75</v>
      </c>
      <c r="BP854" s="1" t="s">
        <v>75</v>
      </c>
      <c r="BQ854" s="21" t="s">
        <v>99</v>
      </c>
      <c r="BR854" s="21" t="s">
        <v>100</v>
      </c>
    </row>
    <row r="855" spans="1:70" ht="20.45" customHeight="1">
      <c r="A855" s="1" t="s">
        <v>4323</v>
      </c>
      <c r="B855" s="1">
        <v>230152</v>
      </c>
      <c r="C855" s="1" t="s">
        <v>71</v>
      </c>
      <c r="D855" s="3">
        <v>45075</v>
      </c>
      <c r="E855" s="4">
        <v>0.51041666666666663</v>
      </c>
      <c r="F855" s="5">
        <v>45047</v>
      </c>
      <c r="G855" s="3">
        <v>45075</v>
      </c>
      <c r="H855" s="4">
        <v>0.86041666666666661</v>
      </c>
      <c r="I855" s="48">
        <f t="shared" si="103"/>
        <v>0.35</v>
      </c>
      <c r="J855" s="1">
        <v>0</v>
      </c>
      <c r="K855" s="1" t="s">
        <v>1896</v>
      </c>
      <c r="L855" s="1" t="s">
        <v>4324</v>
      </c>
      <c r="M855" s="1" t="s">
        <v>75</v>
      </c>
      <c r="N855" s="1" t="s">
        <v>3473</v>
      </c>
      <c r="O855" s="1" t="s">
        <v>77</v>
      </c>
      <c r="P855" s="1" t="s">
        <v>78</v>
      </c>
      <c r="Q855" s="1" t="s">
        <v>78</v>
      </c>
      <c r="R855" s="1" t="s">
        <v>1898</v>
      </c>
      <c r="S855" s="1" t="s">
        <v>1898</v>
      </c>
      <c r="T855" s="34" t="s">
        <v>72</v>
      </c>
      <c r="U855" s="1" t="s">
        <v>4325</v>
      </c>
      <c r="V855" s="1" t="s">
        <v>80</v>
      </c>
      <c r="W855" s="1" t="s">
        <v>778</v>
      </c>
      <c r="X855" s="1" t="s">
        <v>779</v>
      </c>
      <c r="Y855" s="1" t="s">
        <v>780</v>
      </c>
      <c r="Z855" s="1" t="s">
        <v>152</v>
      </c>
      <c r="AA855" s="1" t="s">
        <v>72</v>
      </c>
      <c r="AB855" s="1" t="s">
        <v>153</v>
      </c>
      <c r="AC855" s="1" t="s">
        <v>164</v>
      </c>
      <c r="AD855" s="1" t="s">
        <v>126</v>
      </c>
      <c r="AE855" s="1">
        <v>67</v>
      </c>
      <c r="AF855" s="1" t="s">
        <v>88</v>
      </c>
      <c r="AG855" s="1">
        <v>5.8</v>
      </c>
      <c r="AH855" s="1" t="s">
        <v>2344</v>
      </c>
      <c r="AI855" s="1" t="s">
        <v>105</v>
      </c>
      <c r="AJ855" s="1" t="s">
        <v>91</v>
      </c>
      <c r="AK855" s="1" t="s">
        <v>92</v>
      </c>
      <c r="AL855" s="1" t="s">
        <v>72</v>
      </c>
      <c r="AM855" s="1" t="s">
        <v>254</v>
      </c>
      <c r="AN855" s="1" t="s">
        <v>72</v>
      </c>
      <c r="AO855" s="1" t="s">
        <v>4326</v>
      </c>
      <c r="AP855" s="1" t="s">
        <v>72</v>
      </c>
      <c r="AQ855" s="1" t="s">
        <v>72</v>
      </c>
      <c r="AR855" s="1" t="s">
        <v>72</v>
      </c>
      <c r="AS855" s="1" t="s">
        <v>72</v>
      </c>
      <c r="AT855" s="1" t="s">
        <v>72</v>
      </c>
      <c r="AU855" s="3">
        <v>45075</v>
      </c>
      <c r="AV855" s="4">
        <v>0.89722222222222225</v>
      </c>
      <c r="AW855" s="4">
        <v>0.90833333333333333</v>
      </c>
      <c r="AX855" s="4">
        <f t="shared" si="104"/>
        <v>1.1111111111111072E-2</v>
      </c>
      <c r="AY855" s="4">
        <f t="shared" si="105"/>
        <v>4.7916666666666718E-2</v>
      </c>
      <c r="AZ855" s="4">
        <f t="shared" si="106"/>
        <v>0.3979166666666667</v>
      </c>
      <c r="BA855" s="1" t="s">
        <v>4327</v>
      </c>
      <c r="BB855" s="1" t="s">
        <v>4327</v>
      </c>
      <c r="BC855" s="1" t="s">
        <v>1794</v>
      </c>
      <c r="BD855" s="1">
        <v>15</v>
      </c>
      <c r="BE855" s="1" t="s">
        <v>4063</v>
      </c>
      <c r="BF855" s="1" t="s">
        <v>75</v>
      </c>
      <c r="BG855" s="1" t="s">
        <v>75</v>
      </c>
      <c r="BH855" s="1" t="s">
        <v>88</v>
      </c>
      <c r="BI855" s="1" t="s">
        <v>96</v>
      </c>
      <c r="BJ855" s="1" t="s">
        <v>72</v>
      </c>
      <c r="BK855" s="1" t="s">
        <v>3509</v>
      </c>
      <c r="BL855" s="1" t="s">
        <v>4328</v>
      </c>
      <c r="BM855" s="1">
        <v>6</v>
      </c>
      <c r="BN855" s="1" t="s">
        <v>75</v>
      </c>
      <c r="BO855" s="1" t="s">
        <v>75</v>
      </c>
      <c r="BP855" s="1" t="s">
        <v>75</v>
      </c>
      <c r="BQ855" s="1" t="s">
        <v>3796</v>
      </c>
    </row>
    <row r="856" spans="1:70" ht="20.45" customHeight="1">
      <c r="A856" s="1" t="s">
        <v>4329</v>
      </c>
      <c r="B856" s="1">
        <v>230153</v>
      </c>
      <c r="C856" s="1" t="s">
        <v>71</v>
      </c>
      <c r="D856" s="3">
        <v>45077</v>
      </c>
      <c r="E856" s="4">
        <v>0.56111111111111112</v>
      </c>
      <c r="F856" s="5">
        <v>45047</v>
      </c>
      <c r="G856" s="3">
        <v>45077</v>
      </c>
      <c r="H856" s="4">
        <v>0.70000000000000007</v>
      </c>
      <c r="I856" s="48">
        <f t="shared" si="103"/>
        <v>0.13888888888888895</v>
      </c>
      <c r="J856" s="1">
        <v>0</v>
      </c>
      <c r="K856" s="1" t="s">
        <v>2302</v>
      </c>
      <c r="L856" s="1" t="s">
        <v>4330</v>
      </c>
      <c r="M856" s="1" t="s">
        <v>75</v>
      </c>
      <c r="N856" s="1" t="s">
        <v>4111</v>
      </c>
      <c r="O856" s="1" t="s">
        <v>77</v>
      </c>
      <c r="P856" s="1" t="s">
        <v>78</v>
      </c>
      <c r="Q856" s="1" t="s">
        <v>78</v>
      </c>
      <c r="R856" s="1" t="s">
        <v>1898</v>
      </c>
      <c r="S856" s="1" t="s">
        <v>1898</v>
      </c>
      <c r="T856" s="34" t="s">
        <v>72</v>
      </c>
      <c r="U856" s="1" t="s">
        <v>4331</v>
      </c>
      <c r="V856" s="1" t="s">
        <v>1900</v>
      </c>
      <c r="W856" s="1" t="s">
        <v>2307</v>
      </c>
      <c r="X856" s="1" t="s">
        <v>2307</v>
      </c>
      <c r="Y856" s="1" t="s">
        <v>2363</v>
      </c>
      <c r="Z856" s="1" t="s">
        <v>84</v>
      </c>
      <c r="AA856" s="1" t="s">
        <v>72</v>
      </c>
      <c r="AB856" s="1" t="s">
        <v>4332</v>
      </c>
      <c r="AC856" s="1" t="s">
        <v>4332</v>
      </c>
      <c r="AD856" s="1" t="s">
        <v>87</v>
      </c>
      <c r="AE856" s="1">
        <v>60</v>
      </c>
      <c r="AF856" s="1" t="s">
        <v>88</v>
      </c>
      <c r="AG856" s="1">
        <v>4.3</v>
      </c>
      <c r="AH856" s="1" t="s">
        <v>2344</v>
      </c>
      <c r="AI856" s="1" t="s">
        <v>105</v>
      </c>
      <c r="AJ856" s="1" t="s">
        <v>91</v>
      </c>
      <c r="AK856" s="1" t="s">
        <v>92</v>
      </c>
      <c r="AL856" s="1" t="s">
        <v>72</v>
      </c>
      <c r="AM856" s="1" t="s">
        <v>72</v>
      </c>
      <c r="AN856" s="1" t="s">
        <v>72</v>
      </c>
      <c r="AO856" s="1" t="s">
        <v>72</v>
      </c>
      <c r="AP856" s="1" t="s">
        <v>72</v>
      </c>
      <c r="AQ856" s="1" t="s">
        <v>72</v>
      </c>
      <c r="AR856" s="27" t="s">
        <v>4333</v>
      </c>
      <c r="AS856" s="1" t="s">
        <v>72</v>
      </c>
      <c r="AT856" s="1" t="s">
        <v>72</v>
      </c>
      <c r="AU856" s="3">
        <v>45077</v>
      </c>
      <c r="AV856" s="4">
        <v>0.71111111111111114</v>
      </c>
      <c r="AW856" s="4">
        <v>0.79652777777777783</v>
      </c>
      <c r="AX856" s="4">
        <f t="shared" si="104"/>
        <v>8.5416666666666696E-2</v>
      </c>
      <c r="AY856" s="4">
        <f t="shared" si="105"/>
        <v>9.6527777777777768E-2</v>
      </c>
      <c r="AZ856" s="4">
        <f t="shared" si="106"/>
        <v>0.23541666666666672</v>
      </c>
      <c r="BA856" s="1" t="s">
        <v>4334</v>
      </c>
      <c r="BB856" s="1" t="s">
        <v>4334</v>
      </c>
      <c r="BC856" s="1" t="s">
        <v>1794</v>
      </c>
      <c r="BD856" s="1">
        <v>15</v>
      </c>
      <c r="BE856" s="1" t="s">
        <v>4009</v>
      </c>
      <c r="BF856" s="1" t="s">
        <v>75</v>
      </c>
      <c r="BG856" s="1" t="s">
        <v>88</v>
      </c>
      <c r="BH856" s="1" t="s">
        <v>88</v>
      </c>
      <c r="BI856" s="1" t="s">
        <v>96</v>
      </c>
      <c r="BJ856" s="1" t="s">
        <v>72</v>
      </c>
      <c r="BK856" s="1" t="s">
        <v>3819</v>
      </c>
      <c r="BL856" s="1" t="s">
        <v>4335</v>
      </c>
      <c r="BM856" s="1">
        <v>42</v>
      </c>
      <c r="BN856" s="1" t="s">
        <v>75</v>
      </c>
      <c r="BO856" s="1" t="s">
        <v>75</v>
      </c>
      <c r="BP856" s="1" t="s">
        <v>75</v>
      </c>
      <c r="BQ856" s="21" t="s">
        <v>99</v>
      </c>
      <c r="BR856" s="21" t="s">
        <v>100</v>
      </c>
    </row>
    <row r="857" spans="1:70" ht="20.45" customHeight="1">
      <c r="A857" s="1" t="s">
        <v>4336</v>
      </c>
      <c r="B857" s="1">
        <v>230154</v>
      </c>
      <c r="C857" s="1" t="s">
        <v>71</v>
      </c>
      <c r="D857" s="3">
        <v>45077</v>
      </c>
      <c r="E857" s="4">
        <v>0.64861111111111114</v>
      </c>
      <c r="F857" s="5">
        <v>45047</v>
      </c>
      <c r="G857" s="3">
        <v>45077</v>
      </c>
      <c r="H857" s="4">
        <v>0.70000000000000007</v>
      </c>
      <c r="I857" s="48">
        <f t="shared" si="103"/>
        <v>5.1388888888888928E-2</v>
      </c>
      <c r="J857" s="1">
        <v>16</v>
      </c>
      <c r="K857" s="1" t="s">
        <v>2302</v>
      </c>
      <c r="L857" s="1" t="s">
        <v>4337</v>
      </c>
      <c r="M857" s="1" t="s">
        <v>75</v>
      </c>
      <c r="N857" s="1" t="s">
        <v>3947</v>
      </c>
      <c r="O857" s="1" t="s">
        <v>77</v>
      </c>
      <c r="P857" s="1" t="s">
        <v>78</v>
      </c>
      <c r="Q857" s="1" t="s">
        <v>78</v>
      </c>
      <c r="R857" s="1" t="s">
        <v>1898</v>
      </c>
      <c r="S857" s="1" t="s">
        <v>1898</v>
      </c>
      <c r="T857" s="34" t="s">
        <v>72</v>
      </c>
      <c r="U857" s="1" t="s">
        <v>4338</v>
      </c>
      <c r="V857" s="1" t="s">
        <v>1900</v>
      </c>
      <c r="W857" s="1" t="s">
        <v>2307</v>
      </c>
      <c r="X857" s="1" t="s">
        <v>2307</v>
      </c>
      <c r="Y857" s="1" t="s">
        <v>2363</v>
      </c>
      <c r="Z857" s="1" t="s">
        <v>84</v>
      </c>
      <c r="AA857" s="1" t="s">
        <v>72</v>
      </c>
      <c r="AB857" s="1" t="s">
        <v>323</v>
      </c>
      <c r="AC857" s="1" t="s">
        <v>576</v>
      </c>
      <c r="AD857" s="1" t="s">
        <v>87</v>
      </c>
      <c r="AE857" s="1">
        <v>48</v>
      </c>
      <c r="AF857" s="1" t="s">
        <v>88</v>
      </c>
      <c r="AG857" s="1">
        <v>4.3</v>
      </c>
      <c r="AH857" s="1" t="s">
        <v>2344</v>
      </c>
      <c r="AI857" s="1" t="s">
        <v>90</v>
      </c>
      <c r="AJ857" s="1" t="s">
        <v>91</v>
      </c>
      <c r="AK857" s="1" t="s">
        <v>92</v>
      </c>
      <c r="AL857" s="1" t="s">
        <v>72</v>
      </c>
      <c r="AM857" s="1" t="s">
        <v>217</v>
      </c>
      <c r="AN857" s="1">
        <v>2</v>
      </c>
      <c r="AO857" s="1" t="s">
        <v>3599</v>
      </c>
      <c r="AP857" s="1" t="s">
        <v>72</v>
      </c>
      <c r="AQ857" s="1" t="s">
        <v>72</v>
      </c>
      <c r="AR857" s="1" t="s">
        <v>220</v>
      </c>
      <c r="AS857" s="1" t="s">
        <v>72</v>
      </c>
      <c r="AT857" s="1" t="s">
        <v>72</v>
      </c>
      <c r="AU857" s="3">
        <v>45077</v>
      </c>
      <c r="AV857" s="4">
        <v>0.71111111111111114</v>
      </c>
      <c r="AW857" s="4">
        <v>0.76736111111111116</v>
      </c>
      <c r="AX857" s="4">
        <f t="shared" si="104"/>
        <v>5.6250000000000022E-2</v>
      </c>
      <c r="AY857" s="4">
        <f t="shared" si="105"/>
        <v>6.7361111111111094E-2</v>
      </c>
      <c r="AZ857" s="4">
        <f t="shared" si="106"/>
        <v>0.11875000000000002</v>
      </c>
      <c r="BA857" s="1" t="s">
        <v>4339</v>
      </c>
      <c r="BB857" s="1" t="s">
        <v>4339</v>
      </c>
      <c r="BC857" s="1" t="s">
        <v>1675</v>
      </c>
      <c r="BD857" s="1">
        <v>15</v>
      </c>
      <c r="BE857" s="1" t="s">
        <v>95</v>
      </c>
      <c r="BF857" s="1" t="s">
        <v>75</v>
      </c>
      <c r="BG857" s="1" t="s">
        <v>88</v>
      </c>
      <c r="BH857" s="1" t="s">
        <v>88</v>
      </c>
      <c r="BI857" s="1" t="s">
        <v>96</v>
      </c>
      <c r="BJ857" s="1" t="s">
        <v>72</v>
      </c>
      <c r="BK857" s="1" t="s">
        <v>4260</v>
      </c>
      <c r="BL857" s="1" t="s">
        <v>4340</v>
      </c>
      <c r="BM857" s="1">
        <v>42</v>
      </c>
      <c r="BN857" s="1" t="s">
        <v>75</v>
      </c>
      <c r="BO857" s="1" t="s">
        <v>75</v>
      </c>
      <c r="BP857" s="1" t="s">
        <v>75</v>
      </c>
      <c r="BQ857" s="21" t="s">
        <v>99</v>
      </c>
      <c r="BR857" s="21" t="s">
        <v>100</v>
      </c>
    </row>
    <row r="858" spans="1:70" ht="20.45" customHeight="1">
      <c r="A858" s="1" t="s">
        <v>4341</v>
      </c>
      <c r="B858" s="1">
        <v>230155</v>
      </c>
      <c r="C858" s="1" t="s">
        <v>71</v>
      </c>
      <c r="D858" s="3">
        <v>45079</v>
      </c>
      <c r="E858" s="4">
        <v>0.60763888888888895</v>
      </c>
      <c r="F858" s="5">
        <v>45078</v>
      </c>
      <c r="G858" s="3">
        <v>45079</v>
      </c>
      <c r="H858" s="4">
        <v>0.70000000000000007</v>
      </c>
      <c r="I858" s="48">
        <f t="shared" si="103"/>
        <v>9.2361111111111116E-2</v>
      </c>
      <c r="J858" s="1">
        <v>0</v>
      </c>
      <c r="K858" s="1" t="s">
        <v>2302</v>
      </c>
      <c r="L858" s="1" t="s">
        <v>4342</v>
      </c>
      <c r="M858" s="1" t="s">
        <v>75</v>
      </c>
      <c r="N858" s="1" t="s">
        <v>3473</v>
      </c>
      <c r="O858" s="1" t="s">
        <v>77</v>
      </c>
      <c r="P858" s="1" t="s">
        <v>78</v>
      </c>
      <c r="Q858" s="1" t="s">
        <v>78</v>
      </c>
      <c r="R858" s="1" t="s">
        <v>1898</v>
      </c>
      <c r="S858" s="1" t="s">
        <v>1898</v>
      </c>
      <c r="T858" s="34" t="s">
        <v>72</v>
      </c>
      <c r="U858" s="25" t="s">
        <v>4343</v>
      </c>
      <c r="V858" s="1" t="s">
        <v>1900</v>
      </c>
      <c r="W858" s="1" t="s">
        <v>2307</v>
      </c>
      <c r="X858" s="1" t="s">
        <v>2307</v>
      </c>
      <c r="Y858" s="1" t="s">
        <v>3474</v>
      </c>
      <c r="Z858" s="1" t="s">
        <v>152</v>
      </c>
      <c r="AA858" s="1" t="s">
        <v>4344</v>
      </c>
      <c r="AB858" s="1" t="s">
        <v>153</v>
      </c>
      <c r="AC858" s="1" t="s">
        <v>154</v>
      </c>
      <c r="AD858" s="1" t="s">
        <v>126</v>
      </c>
      <c r="AE858" s="1">
        <v>51</v>
      </c>
      <c r="AF858" s="1" t="s">
        <v>88</v>
      </c>
      <c r="AG858" s="1">
        <v>5.0999999999999996</v>
      </c>
      <c r="AH858" s="1" t="s">
        <v>299</v>
      </c>
      <c r="AI858" s="1" t="s">
        <v>105</v>
      </c>
      <c r="AJ858" s="1" t="s">
        <v>91</v>
      </c>
      <c r="AK858" s="1" t="s">
        <v>92</v>
      </c>
      <c r="AL858" s="1" t="s">
        <v>72</v>
      </c>
      <c r="AM858" s="1" t="s">
        <v>72</v>
      </c>
      <c r="AN858" s="1" t="s">
        <v>72</v>
      </c>
      <c r="AO858" s="1" t="s">
        <v>72</v>
      </c>
      <c r="AP858" s="1" t="s">
        <v>72</v>
      </c>
      <c r="AQ858" s="1" t="s">
        <v>72</v>
      </c>
      <c r="AR858" s="1" t="s">
        <v>72</v>
      </c>
      <c r="AS858" s="1" t="s">
        <v>72</v>
      </c>
      <c r="AT858" s="1" t="s">
        <v>72</v>
      </c>
      <c r="AU858" s="3">
        <v>45079</v>
      </c>
      <c r="AV858" s="4">
        <v>0.71875</v>
      </c>
      <c r="AW858" s="4">
        <v>0.77361111111111114</v>
      </c>
      <c r="AX858" s="4">
        <f t="shared" si="104"/>
        <v>5.4861111111111138E-2</v>
      </c>
      <c r="AY858" s="4">
        <f t="shared" si="105"/>
        <v>7.3611111111111072E-2</v>
      </c>
      <c r="AZ858" s="4">
        <f t="shared" si="106"/>
        <v>0.16597222222222219</v>
      </c>
      <c r="BA858" s="1">
        <v>0.5</v>
      </c>
      <c r="BB858" s="1">
        <v>0.5</v>
      </c>
      <c r="BC858" s="1" t="s">
        <v>1794</v>
      </c>
      <c r="BD858" s="25">
        <v>14</v>
      </c>
      <c r="BE858" s="1" t="s">
        <v>2694</v>
      </c>
      <c r="BF858" s="1" t="s">
        <v>75</v>
      </c>
      <c r="BG858" s="1" t="s">
        <v>75</v>
      </c>
      <c r="BH858" s="1" t="s">
        <v>88</v>
      </c>
      <c r="BI858" s="1" t="s">
        <v>96</v>
      </c>
      <c r="BJ858" s="1" t="s">
        <v>72</v>
      </c>
      <c r="BK858" s="1" t="s">
        <v>3819</v>
      </c>
      <c r="BL858" s="1" t="s">
        <v>4345</v>
      </c>
      <c r="BM858" s="1">
        <v>32</v>
      </c>
      <c r="BN858" s="1" t="s">
        <v>75</v>
      </c>
      <c r="BO858" s="1" t="s">
        <v>75</v>
      </c>
      <c r="BP858" s="1" t="s">
        <v>75</v>
      </c>
      <c r="BQ858" s="21" t="s">
        <v>99</v>
      </c>
      <c r="BR858" s="21" t="s">
        <v>100</v>
      </c>
    </row>
    <row r="859" spans="1:70" ht="20.45" customHeight="1">
      <c r="A859" s="1" t="s">
        <v>4346</v>
      </c>
      <c r="B859" s="1">
        <v>230156</v>
      </c>
      <c r="C859" s="1" t="s">
        <v>497</v>
      </c>
      <c r="D859" s="3">
        <v>45082</v>
      </c>
      <c r="E859" s="4">
        <v>0.6020833333333333</v>
      </c>
      <c r="F859" s="5">
        <v>45078</v>
      </c>
      <c r="G859" s="3">
        <v>45082</v>
      </c>
      <c r="H859" s="4">
        <v>0.66319444444444442</v>
      </c>
      <c r="I859" s="48">
        <f t="shared" si="103"/>
        <v>6.1111111111111116E-2</v>
      </c>
      <c r="J859" s="1">
        <v>20</v>
      </c>
      <c r="K859" s="1" t="s">
        <v>2302</v>
      </c>
      <c r="L859" s="1" t="s">
        <v>4347</v>
      </c>
      <c r="M859" s="1" t="s">
        <v>75</v>
      </c>
      <c r="N859" s="1" t="s">
        <v>4088</v>
      </c>
      <c r="O859" s="1" t="s">
        <v>497</v>
      </c>
      <c r="P859" s="1" t="s">
        <v>78</v>
      </c>
      <c r="Q859" s="1" t="s">
        <v>78</v>
      </c>
      <c r="R859" s="1" t="s">
        <v>1898</v>
      </c>
      <c r="S859" s="1" t="s">
        <v>1898</v>
      </c>
      <c r="T859" s="34" t="s">
        <v>72</v>
      </c>
      <c r="U859" s="25" t="s">
        <v>4348</v>
      </c>
      <c r="V859" s="1" t="s">
        <v>1900</v>
      </c>
      <c r="W859" s="1" t="s">
        <v>2307</v>
      </c>
      <c r="X859" s="1" t="s">
        <v>2307</v>
      </c>
      <c r="Y859" s="1" t="s">
        <v>2363</v>
      </c>
      <c r="Z859" s="1" t="s">
        <v>84</v>
      </c>
      <c r="AA859" s="1" t="s">
        <v>72</v>
      </c>
      <c r="AB859" s="1" t="s">
        <v>104</v>
      </c>
      <c r="AC859" s="1" t="s">
        <v>3313</v>
      </c>
      <c r="AD859" s="1" t="s">
        <v>87</v>
      </c>
      <c r="AE859" s="1">
        <v>39</v>
      </c>
      <c r="AF859" s="1" t="s">
        <v>88</v>
      </c>
      <c r="AG859" s="1">
        <v>4.5</v>
      </c>
      <c r="AH859" s="1" t="s">
        <v>299</v>
      </c>
      <c r="AI859" s="1" t="s">
        <v>90</v>
      </c>
      <c r="AJ859" s="1" t="s">
        <v>91</v>
      </c>
      <c r="AK859" s="1" t="s">
        <v>92</v>
      </c>
      <c r="AL859" s="1" t="s">
        <v>72</v>
      </c>
      <c r="AM859" s="1" t="s">
        <v>217</v>
      </c>
      <c r="AN859" s="1">
        <v>2</v>
      </c>
      <c r="AO859" s="1" t="s">
        <v>3175</v>
      </c>
      <c r="AP859" s="1" t="s">
        <v>72</v>
      </c>
      <c r="AQ859" s="1" t="s">
        <v>72</v>
      </c>
      <c r="AR859" s="1" t="s">
        <v>220</v>
      </c>
      <c r="AS859" s="1" t="s">
        <v>72</v>
      </c>
      <c r="AT859" s="1" t="s">
        <v>72</v>
      </c>
      <c r="AU859" s="3">
        <v>45082</v>
      </c>
      <c r="AV859" s="4">
        <v>0.67638888888888893</v>
      </c>
      <c r="AW859" s="4">
        <v>0.75208333333333333</v>
      </c>
      <c r="AX859" s="4">
        <f t="shared" si="104"/>
        <v>7.5694444444444398E-2</v>
      </c>
      <c r="AY859" s="4">
        <f t="shared" si="105"/>
        <v>8.8888888888888906E-2</v>
      </c>
      <c r="AZ859" s="4">
        <f t="shared" si="106"/>
        <v>0.15000000000000002</v>
      </c>
      <c r="BA859" s="1" t="s">
        <v>4349</v>
      </c>
      <c r="BB859" s="1" t="s">
        <v>4349</v>
      </c>
      <c r="BC859" s="1" t="s">
        <v>1675</v>
      </c>
      <c r="BD859" s="25">
        <v>14</v>
      </c>
      <c r="BE859" s="1" t="s">
        <v>4063</v>
      </c>
      <c r="BF859" s="1" t="s">
        <v>75</v>
      </c>
      <c r="BG859" s="1" t="s">
        <v>75</v>
      </c>
      <c r="BH859" s="1" t="s">
        <v>88</v>
      </c>
      <c r="BI859" s="1" t="s">
        <v>96</v>
      </c>
      <c r="BJ859" s="1" t="s">
        <v>72</v>
      </c>
      <c r="BK859" s="1" t="s">
        <v>3962</v>
      </c>
      <c r="BL859" s="1" t="s">
        <v>4090</v>
      </c>
      <c r="BM859" s="1">
        <v>57</v>
      </c>
      <c r="BN859" s="1" t="s">
        <v>75</v>
      </c>
      <c r="BO859" s="1" t="s">
        <v>75</v>
      </c>
      <c r="BP859" s="1" t="s">
        <v>75</v>
      </c>
      <c r="BQ859" s="21" t="s">
        <v>99</v>
      </c>
      <c r="BR859" s="21" t="s">
        <v>100</v>
      </c>
    </row>
    <row r="860" spans="1:70" ht="20.45" customHeight="1">
      <c r="A860" s="1" t="s">
        <v>4350</v>
      </c>
      <c r="B860" s="1">
        <v>230156</v>
      </c>
      <c r="C860" s="1" t="s">
        <v>71</v>
      </c>
      <c r="D860" s="3">
        <v>45082</v>
      </c>
      <c r="E860" s="4">
        <v>0.61458333333333337</v>
      </c>
      <c r="F860" s="5">
        <v>45078</v>
      </c>
      <c r="G860" s="3">
        <v>45082</v>
      </c>
      <c r="H860" s="4">
        <v>0.66319444444444442</v>
      </c>
      <c r="I860" s="48">
        <f t="shared" si="103"/>
        <v>4.8611111111111049E-2</v>
      </c>
      <c r="J860" s="1">
        <v>18</v>
      </c>
      <c r="K860" s="1" t="s">
        <v>2302</v>
      </c>
      <c r="L860" s="1" t="s">
        <v>4347</v>
      </c>
      <c r="M860" s="1" t="s">
        <v>75</v>
      </c>
      <c r="N860" s="1" t="s">
        <v>3947</v>
      </c>
      <c r="O860" s="1" t="s">
        <v>77</v>
      </c>
      <c r="P860" s="1" t="s">
        <v>78</v>
      </c>
      <c r="Q860" s="1" t="s">
        <v>78</v>
      </c>
      <c r="R860" s="1" t="s">
        <v>1898</v>
      </c>
      <c r="S860" s="1" t="s">
        <v>1898</v>
      </c>
      <c r="T860" s="34" t="s">
        <v>72</v>
      </c>
      <c r="U860" s="25" t="s">
        <v>4348</v>
      </c>
      <c r="V860" s="1" t="s">
        <v>1900</v>
      </c>
      <c r="W860" s="1" t="s">
        <v>2307</v>
      </c>
      <c r="X860" s="1" t="s">
        <v>2307</v>
      </c>
      <c r="Y860" s="1" t="s">
        <v>2363</v>
      </c>
      <c r="Z860" s="1" t="s">
        <v>84</v>
      </c>
      <c r="AA860" s="1" t="s">
        <v>72</v>
      </c>
      <c r="AB860" s="1" t="s">
        <v>104</v>
      </c>
      <c r="AC860" s="1" t="s">
        <v>3313</v>
      </c>
      <c r="AD860" s="1" t="s">
        <v>87</v>
      </c>
      <c r="AE860" s="1">
        <v>39</v>
      </c>
      <c r="AF860" s="1" t="s">
        <v>88</v>
      </c>
      <c r="AG860" s="1">
        <v>4.5</v>
      </c>
      <c r="AH860" s="1" t="s">
        <v>299</v>
      </c>
      <c r="AI860" s="1" t="s">
        <v>90</v>
      </c>
      <c r="AJ860" s="1" t="s">
        <v>91</v>
      </c>
      <c r="AK860" s="1" t="s">
        <v>92</v>
      </c>
      <c r="AL860" s="1" t="s">
        <v>72</v>
      </c>
      <c r="AM860" s="1" t="s">
        <v>217</v>
      </c>
      <c r="AN860" s="1">
        <v>2</v>
      </c>
      <c r="AO860" s="1" t="s">
        <v>3175</v>
      </c>
      <c r="AP860" s="1" t="s">
        <v>72</v>
      </c>
      <c r="AQ860" s="1" t="s">
        <v>72</v>
      </c>
      <c r="AR860" s="1" t="s">
        <v>220</v>
      </c>
      <c r="AS860" s="1" t="s">
        <v>72</v>
      </c>
      <c r="AT860" s="1" t="s">
        <v>72</v>
      </c>
      <c r="AU860" s="3">
        <v>45082</v>
      </c>
      <c r="AV860" s="4">
        <v>0.67638888888888893</v>
      </c>
      <c r="AW860" s="4">
        <v>0.76597222222222217</v>
      </c>
      <c r="AX860" s="4">
        <f t="shared" si="104"/>
        <v>8.9583333333333237E-2</v>
      </c>
      <c r="AY860" s="4">
        <f t="shared" si="105"/>
        <v>0.10277777777777775</v>
      </c>
      <c r="AZ860" s="4">
        <f t="shared" si="106"/>
        <v>0.1513888888888888</v>
      </c>
      <c r="BA860" s="1" t="s">
        <v>4351</v>
      </c>
      <c r="BB860" s="1" t="s">
        <v>4351</v>
      </c>
      <c r="BC860" s="1" t="s">
        <v>1675</v>
      </c>
      <c r="BD860" s="1">
        <v>14</v>
      </c>
      <c r="BE860" s="1" t="s">
        <v>4063</v>
      </c>
      <c r="BF860" s="1" t="s">
        <v>75</v>
      </c>
      <c r="BG860" s="1" t="s">
        <v>75</v>
      </c>
      <c r="BH860" s="1" t="s">
        <v>88</v>
      </c>
      <c r="BI860" s="1" t="s">
        <v>96</v>
      </c>
      <c r="BJ860" s="1" t="s">
        <v>72</v>
      </c>
      <c r="BK860" s="1" t="s">
        <v>4260</v>
      </c>
      <c r="BL860" s="1" t="s">
        <v>4352</v>
      </c>
      <c r="BM860" s="1">
        <v>36</v>
      </c>
      <c r="BN860" s="1" t="s">
        <v>75</v>
      </c>
      <c r="BO860" s="1" t="s">
        <v>75</v>
      </c>
      <c r="BP860" s="1" t="s">
        <v>75</v>
      </c>
      <c r="BQ860" s="21" t="s">
        <v>99</v>
      </c>
      <c r="BR860" s="21" t="s">
        <v>100</v>
      </c>
    </row>
    <row r="861" spans="1:70" ht="20.45" customHeight="1">
      <c r="A861" s="1" t="s">
        <v>4353</v>
      </c>
      <c r="B861" s="1">
        <v>230157</v>
      </c>
      <c r="C861" s="1" t="s">
        <v>497</v>
      </c>
      <c r="D861" s="3">
        <v>45083</v>
      </c>
      <c r="E861" s="4">
        <v>0.56805555555555554</v>
      </c>
      <c r="F861" s="5">
        <v>45078</v>
      </c>
      <c r="G861" s="3">
        <v>45083</v>
      </c>
      <c r="H861" s="4">
        <v>0.63541666666666663</v>
      </c>
      <c r="I861" s="48">
        <f t="shared" si="103"/>
        <v>6.7361111111111094E-2</v>
      </c>
      <c r="J861" s="1">
        <v>7</v>
      </c>
      <c r="K861" s="1" t="s">
        <v>2302</v>
      </c>
      <c r="L861" s="1" t="s">
        <v>4354</v>
      </c>
      <c r="M861" s="1" t="s">
        <v>75</v>
      </c>
      <c r="N861" s="1" t="s">
        <v>4088</v>
      </c>
      <c r="O861" s="1" t="s">
        <v>497</v>
      </c>
      <c r="P861" s="1" t="s">
        <v>78</v>
      </c>
      <c r="Q861" s="1" t="s">
        <v>78</v>
      </c>
      <c r="R861" s="1" t="s">
        <v>1898</v>
      </c>
      <c r="S861" s="1" t="s">
        <v>1898</v>
      </c>
      <c r="T861" s="34" t="s">
        <v>72</v>
      </c>
      <c r="U861" s="25" t="s">
        <v>4355</v>
      </c>
      <c r="V861" s="1" t="s">
        <v>1900</v>
      </c>
      <c r="W861" s="1" t="s">
        <v>2307</v>
      </c>
      <c r="X861" s="1" t="s">
        <v>2307</v>
      </c>
      <c r="Y861" s="1" t="s">
        <v>2363</v>
      </c>
      <c r="Z861" s="1" t="s">
        <v>84</v>
      </c>
      <c r="AA861" s="1" t="s">
        <v>72</v>
      </c>
      <c r="AB861" s="1" t="s">
        <v>104</v>
      </c>
      <c r="AC861" s="1" t="s">
        <v>1060</v>
      </c>
      <c r="AD861" s="1" t="s">
        <v>87</v>
      </c>
      <c r="AE861" s="1">
        <v>39</v>
      </c>
      <c r="AF861" s="1" t="s">
        <v>88</v>
      </c>
      <c r="AG861" s="1">
        <v>5.0999999999999996</v>
      </c>
      <c r="AH861" s="1" t="s">
        <v>414</v>
      </c>
      <c r="AI861" s="1" t="s">
        <v>90</v>
      </c>
      <c r="AJ861" s="1" t="s">
        <v>91</v>
      </c>
      <c r="AK861" s="1" t="s">
        <v>92</v>
      </c>
      <c r="AL861" s="1" t="s">
        <v>72</v>
      </c>
      <c r="AM861" s="1" t="s">
        <v>217</v>
      </c>
      <c r="AN861" s="1">
        <v>2</v>
      </c>
      <c r="AO861" s="1" t="s">
        <v>3175</v>
      </c>
      <c r="AP861" s="1" t="s">
        <v>72</v>
      </c>
      <c r="AQ861" s="1" t="s">
        <v>72</v>
      </c>
      <c r="AR861" s="1" t="s">
        <v>220</v>
      </c>
      <c r="AS861" s="1" t="s">
        <v>72</v>
      </c>
      <c r="AT861" s="1" t="s">
        <v>72</v>
      </c>
      <c r="AU861" s="3">
        <v>45083</v>
      </c>
      <c r="AV861" s="4">
        <v>0.65416666666666667</v>
      </c>
      <c r="AW861" s="4">
        <v>0.75486111111111109</v>
      </c>
      <c r="AX861" s="4">
        <f t="shared" si="104"/>
        <v>0.10069444444444442</v>
      </c>
      <c r="AY861" s="4">
        <f t="shared" si="105"/>
        <v>0.11944444444444446</v>
      </c>
      <c r="AZ861" s="4">
        <f t="shared" si="106"/>
        <v>0.18680555555555556</v>
      </c>
      <c r="BA861" s="1" t="s">
        <v>2787</v>
      </c>
      <c r="BB861" s="1" t="s">
        <v>2787</v>
      </c>
      <c r="BC861" s="1" t="s">
        <v>1675</v>
      </c>
      <c r="BD861" s="25">
        <v>14</v>
      </c>
      <c r="BE861" s="1" t="s">
        <v>4063</v>
      </c>
      <c r="BF861" s="1" t="s">
        <v>75</v>
      </c>
      <c r="BG861" s="1" t="s">
        <v>75</v>
      </c>
      <c r="BH861" s="1" t="s">
        <v>88</v>
      </c>
      <c r="BI861" s="1" t="s">
        <v>96</v>
      </c>
      <c r="BJ861" s="1" t="s">
        <v>72</v>
      </c>
      <c r="BK861" s="1" t="s">
        <v>3962</v>
      </c>
      <c r="BL861" s="1" t="s">
        <v>4090</v>
      </c>
      <c r="BM861" s="1">
        <v>57</v>
      </c>
      <c r="BN861" s="1" t="s">
        <v>75</v>
      </c>
      <c r="BO861" s="1" t="s">
        <v>75</v>
      </c>
      <c r="BP861" s="1" t="s">
        <v>75</v>
      </c>
      <c r="BQ861" s="21" t="s">
        <v>99</v>
      </c>
      <c r="BR861" s="21" t="s">
        <v>100</v>
      </c>
    </row>
    <row r="862" spans="1:70" ht="20.45" customHeight="1">
      <c r="A862" s="1" t="s">
        <v>4356</v>
      </c>
      <c r="B862" s="1">
        <v>230158</v>
      </c>
      <c r="C862" s="1" t="s">
        <v>71</v>
      </c>
      <c r="D862" s="3">
        <v>45084</v>
      </c>
      <c r="E862" s="4">
        <v>0.49722222222222223</v>
      </c>
      <c r="F862" s="5">
        <v>45078</v>
      </c>
      <c r="G862" s="3">
        <v>45084</v>
      </c>
      <c r="H862" s="4">
        <v>0.67569444444444438</v>
      </c>
      <c r="I862" s="48">
        <f t="shared" si="103"/>
        <v>0.17847222222222214</v>
      </c>
      <c r="J862" s="1">
        <v>0</v>
      </c>
      <c r="K862" s="1" t="s">
        <v>2302</v>
      </c>
      <c r="L862" s="1" t="s">
        <v>4357</v>
      </c>
      <c r="M862" s="1" t="s">
        <v>75</v>
      </c>
      <c r="N862" s="1" t="s">
        <v>3473</v>
      </c>
      <c r="O862" s="1" t="s">
        <v>77</v>
      </c>
      <c r="P862" s="1" t="s">
        <v>78</v>
      </c>
      <c r="Q862" s="1" t="s">
        <v>78</v>
      </c>
      <c r="R862" s="1" t="s">
        <v>1898</v>
      </c>
      <c r="S862" s="1" t="s">
        <v>1898</v>
      </c>
      <c r="T862" s="34" t="s">
        <v>72</v>
      </c>
      <c r="U862" s="25" t="s">
        <v>4358</v>
      </c>
      <c r="V862" s="1" t="s">
        <v>1900</v>
      </c>
      <c r="W862" s="1" t="s">
        <v>813</v>
      </c>
      <c r="X862" s="1" t="s">
        <v>813</v>
      </c>
      <c r="Y862" s="1" t="s">
        <v>814</v>
      </c>
      <c r="Z862" s="1" t="s">
        <v>152</v>
      </c>
      <c r="AA862" s="1" t="s">
        <v>1370</v>
      </c>
      <c r="AB862" s="1" t="s">
        <v>153</v>
      </c>
      <c r="AC862" s="1" t="s">
        <v>2739</v>
      </c>
      <c r="AD862" s="1" t="s">
        <v>3291</v>
      </c>
      <c r="AE862" s="1">
        <v>40</v>
      </c>
      <c r="AF862" s="1" t="s">
        <v>88</v>
      </c>
      <c r="AG862" s="1">
        <v>5.0999999999999996</v>
      </c>
      <c r="AH862" s="1" t="s">
        <v>414</v>
      </c>
      <c r="AI862" s="1" t="s">
        <v>105</v>
      </c>
      <c r="AJ862" s="1" t="s">
        <v>91</v>
      </c>
      <c r="AK862" s="1" t="s">
        <v>92</v>
      </c>
      <c r="AL862" s="1" t="s">
        <v>72</v>
      </c>
      <c r="AM862" s="1" t="s">
        <v>72</v>
      </c>
      <c r="AN862" s="1">
        <v>2</v>
      </c>
      <c r="AO862" s="1" t="s">
        <v>72</v>
      </c>
      <c r="AP862" s="1" t="s">
        <v>72</v>
      </c>
      <c r="AQ862" s="1" t="s">
        <v>72</v>
      </c>
      <c r="AR862" s="1" t="s">
        <v>2726</v>
      </c>
      <c r="AS862" s="1" t="s">
        <v>263</v>
      </c>
      <c r="AT862" s="1" t="s">
        <v>4359</v>
      </c>
      <c r="AU862" s="3">
        <v>45084</v>
      </c>
      <c r="AV862" s="4">
        <v>0.68611111111111101</v>
      </c>
      <c r="AW862" s="4">
        <v>0.74861111111111101</v>
      </c>
      <c r="AX862" s="4">
        <f t="shared" si="104"/>
        <v>6.25E-2</v>
      </c>
      <c r="AY862" s="4">
        <f t="shared" si="105"/>
        <v>7.291666666666663E-2</v>
      </c>
      <c r="AZ862" s="4">
        <f t="shared" si="106"/>
        <v>0.25138888888888877</v>
      </c>
      <c r="BA862" s="1" t="s">
        <v>4360</v>
      </c>
      <c r="BB862" s="1" t="s">
        <v>4360</v>
      </c>
      <c r="BC862" s="1" t="s">
        <v>1794</v>
      </c>
      <c r="BD862" s="25">
        <v>14</v>
      </c>
      <c r="BE862" s="1" t="s">
        <v>2694</v>
      </c>
      <c r="BF862" s="1" t="s">
        <v>75</v>
      </c>
      <c r="BG862" s="1" t="s">
        <v>75</v>
      </c>
      <c r="BH862" s="1" t="s">
        <v>88</v>
      </c>
      <c r="BI862" s="1" t="s">
        <v>96</v>
      </c>
      <c r="BJ862" s="1" t="s">
        <v>72</v>
      </c>
      <c r="BK862" s="1" t="s">
        <v>3985</v>
      </c>
      <c r="BL862" s="1" t="s">
        <v>4361</v>
      </c>
      <c r="BM862" s="1">
        <v>24</v>
      </c>
      <c r="BN862" s="1" t="s">
        <v>75</v>
      </c>
      <c r="BO862" s="1" t="s">
        <v>75</v>
      </c>
      <c r="BP862" s="1" t="s">
        <v>75</v>
      </c>
      <c r="BQ862" s="21" t="s">
        <v>99</v>
      </c>
      <c r="BR862" s="21" t="s">
        <v>100</v>
      </c>
    </row>
    <row r="863" spans="1:70" ht="20.45" customHeight="1">
      <c r="A863" s="1" t="s">
        <v>4362</v>
      </c>
      <c r="B863" s="1">
        <v>230159</v>
      </c>
      <c r="C863" s="1" t="s">
        <v>71</v>
      </c>
      <c r="D863" s="3">
        <v>45085</v>
      </c>
      <c r="E863" s="4">
        <v>0.48958333333333331</v>
      </c>
      <c r="F863" s="5">
        <v>45078</v>
      </c>
      <c r="G863" s="3">
        <v>45084</v>
      </c>
      <c r="H863" s="4">
        <v>0.5541666666666667</v>
      </c>
      <c r="I863" s="48">
        <f t="shared" si="103"/>
        <v>6.4583333333333381E-2</v>
      </c>
      <c r="J863" s="1">
        <v>2</v>
      </c>
      <c r="K863" s="1" t="s">
        <v>2302</v>
      </c>
      <c r="L863" s="1" t="s">
        <v>4363</v>
      </c>
      <c r="M863" s="1" t="s">
        <v>75</v>
      </c>
      <c r="N863" s="1" t="s">
        <v>2172</v>
      </c>
      <c r="O863" s="1" t="s">
        <v>77</v>
      </c>
      <c r="P863" s="1" t="s">
        <v>78</v>
      </c>
      <c r="Q863" s="1" t="s">
        <v>78</v>
      </c>
      <c r="R863" s="1" t="s">
        <v>1898</v>
      </c>
      <c r="S863" s="1" t="s">
        <v>1898</v>
      </c>
      <c r="T863" s="34" t="s">
        <v>72</v>
      </c>
      <c r="U863" s="25" t="s">
        <v>4364</v>
      </c>
      <c r="V863" s="1" t="s">
        <v>1900</v>
      </c>
      <c r="W863" s="1" t="s">
        <v>813</v>
      </c>
      <c r="X863" s="1" t="s">
        <v>813</v>
      </c>
      <c r="Y863" s="1" t="s">
        <v>814</v>
      </c>
      <c r="Z863" s="1" t="s">
        <v>84</v>
      </c>
      <c r="AA863" s="1" t="s">
        <v>72</v>
      </c>
      <c r="AB863" s="1" t="s">
        <v>656</v>
      </c>
      <c r="AC863" s="1" t="s">
        <v>944</v>
      </c>
      <c r="AD863" s="1" t="s">
        <v>87</v>
      </c>
      <c r="AE863" s="1">
        <v>60</v>
      </c>
      <c r="AF863" s="1" t="s">
        <v>88</v>
      </c>
      <c r="AG863" s="1">
        <v>4.2</v>
      </c>
      <c r="AH863" s="1" t="s">
        <v>954</v>
      </c>
      <c r="AI863" s="1" t="s">
        <v>90</v>
      </c>
      <c r="AJ863" s="1" t="s">
        <v>91</v>
      </c>
      <c r="AK863" s="1" t="s">
        <v>92</v>
      </c>
      <c r="AL863" s="1" t="s">
        <v>72</v>
      </c>
      <c r="AM863" s="1" t="s">
        <v>254</v>
      </c>
      <c r="AN863" s="1">
        <v>2</v>
      </c>
      <c r="AO863" s="1" t="s">
        <v>1923</v>
      </c>
      <c r="AP863" s="1" t="s">
        <v>72</v>
      </c>
      <c r="AQ863" s="1" t="s">
        <v>72</v>
      </c>
      <c r="AR863" s="1" t="s">
        <v>3444</v>
      </c>
      <c r="AS863" s="1" t="s">
        <v>878</v>
      </c>
      <c r="AT863" s="1" t="s">
        <v>72</v>
      </c>
      <c r="AU863" s="3">
        <v>45085</v>
      </c>
      <c r="AV863" s="4">
        <v>0.57916666666666672</v>
      </c>
      <c r="AW863" s="4">
        <v>0.69652777777777775</v>
      </c>
      <c r="AX863" s="4">
        <f t="shared" si="104"/>
        <v>0.11736111111111103</v>
      </c>
      <c r="AY863" s="4">
        <f t="shared" si="105"/>
        <v>0.14236111111111105</v>
      </c>
      <c r="AZ863" s="4">
        <f t="shared" si="106"/>
        <v>0.20694444444444443</v>
      </c>
      <c r="BA863" s="1" t="s">
        <v>4365</v>
      </c>
      <c r="BB863" s="1" t="s">
        <v>4365</v>
      </c>
      <c r="BC863" s="1" t="s">
        <v>1675</v>
      </c>
      <c r="BD863" s="25">
        <v>14</v>
      </c>
      <c r="BE863" s="1" t="s">
        <v>4208</v>
      </c>
      <c r="BF863" s="1" t="s">
        <v>88</v>
      </c>
      <c r="BG863" s="1" t="s">
        <v>88</v>
      </c>
      <c r="BH863" s="1" t="s">
        <v>88</v>
      </c>
      <c r="BI863" s="1" t="s">
        <v>96</v>
      </c>
      <c r="BJ863" s="1" t="s">
        <v>72</v>
      </c>
      <c r="BK863" s="1" t="s">
        <v>3819</v>
      </c>
      <c r="BL863" s="1" t="s">
        <v>4366</v>
      </c>
      <c r="BM863" s="1">
        <v>40</v>
      </c>
      <c r="BN863" s="1" t="s">
        <v>75</v>
      </c>
      <c r="BO863" s="1" t="s">
        <v>75</v>
      </c>
      <c r="BP863" s="1" t="s">
        <v>75</v>
      </c>
      <c r="BQ863" s="21" t="s">
        <v>99</v>
      </c>
      <c r="BR863" s="21" t="s">
        <v>100</v>
      </c>
    </row>
    <row r="864" spans="1:70" ht="20.45" customHeight="1">
      <c r="A864" s="1" t="s">
        <v>4367</v>
      </c>
      <c r="B864" s="1">
        <v>230159</v>
      </c>
      <c r="C864" s="1" t="s">
        <v>71</v>
      </c>
      <c r="D864" s="3">
        <v>45085</v>
      </c>
      <c r="E864" s="4">
        <v>0.48958333333333331</v>
      </c>
      <c r="F864" s="5">
        <v>45078</v>
      </c>
      <c r="G864" s="3">
        <v>45084</v>
      </c>
      <c r="H864" s="4">
        <v>0.5541666666666667</v>
      </c>
      <c r="I864" s="48">
        <f t="shared" si="103"/>
        <v>6.4583333333333381E-2</v>
      </c>
      <c r="J864" s="1">
        <v>2</v>
      </c>
      <c r="K864" s="1" t="s">
        <v>2302</v>
      </c>
      <c r="L864" s="1" t="s">
        <v>4363</v>
      </c>
      <c r="M864" s="1" t="s">
        <v>75</v>
      </c>
      <c r="N864" s="1" t="s">
        <v>3947</v>
      </c>
      <c r="O864" s="1" t="s">
        <v>77</v>
      </c>
      <c r="P864" s="1" t="s">
        <v>78</v>
      </c>
      <c r="Q864" s="1" t="s">
        <v>78</v>
      </c>
      <c r="R864" s="1" t="s">
        <v>1898</v>
      </c>
      <c r="S864" s="1" t="s">
        <v>1898</v>
      </c>
      <c r="T864" s="34" t="s">
        <v>72</v>
      </c>
      <c r="U864" s="25" t="s">
        <v>4368</v>
      </c>
      <c r="V864" s="1" t="s">
        <v>1900</v>
      </c>
      <c r="W864" s="1" t="s">
        <v>813</v>
      </c>
      <c r="X864" s="1" t="s">
        <v>813</v>
      </c>
      <c r="Y864" s="1" t="s">
        <v>814</v>
      </c>
      <c r="Z864" s="1" t="s">
        <v>84</v>
      </c>
      <c r="AA864" s="1" t="s">
        <v>72</v>
      </c>
      <c r="AB864" s="1" t="s">
        <v>656</v>
      </c>
      <c r="AC864" s="1" t="s">
        <v>944</v>
      </c>
      <c r="AD864" s="1" t="s">
        <v>87</v>
      </c>
      <c r="AE864" s="1">
        <v>60</v>
      </c>
      <c r="AF864" s="1" t="s">
        <v>88</v>
      </c>
      <c r="AG864" s="1">
        <v>4.2</v>
      </c>
      <c r="AH864" s="1" t="s">
        <v>954</v>
      </c>
      <c r="AI864" s="1" t="s">
        <v>90</v>
      </c>
      <c r="AJ864" s="1" t="s">
        <v>91</v>
      </c>
      <c r="AK864" s="1" t="s">
        <v>92</v>
      </c>
      <c r="AL864" s="1" t="s">
        <v>72</v>
      </c>
      <c r="AM864" s="1" t="s">
        <v>254</v>
      </c>
      <c r="AN864" s="1">
        <v>2</v>
      </c>
      <c r="AO864" s="1" t="s">
        <v>1923</v>
      </c>
      <c r="AP864" s="1" t="s">
        <v>72</v>
      </c>
      <c r="AQ864" s="1" t="s">
        <v>72</v>
      </c>
      <c r="AR864" s="1" t="s">
        <v>3444</v>
      </c>
      <c r="AS864" s="1" t="s">
        <v>878</v>
      </c>
      <c r="AT864" s="1" t="s">
        <v>72</v>
      </c>
      <c r="AU864" s="3">
        <v>45085</v>
      </c>
      <c r="AV864" s="4">
        <v>0.58263888888888882</v>
      </c>
      <c r="AW864" s="4">
        <v>0.70833333333333337</v>
      </c>
      <c r="AX864" s="4">
        <f t="shared" si="104"/>
        <v>0.12569444444444455</v>
      </c>
      <c r="AY864" s="4">
        <f t="shared" si="105"/>
        <v>0.15416666666666667</v>
      </c>
      <c r="AZ864" s="4">
        <f t="shared" si="106"/>
        <v>0.21875000000000006</v>
      </c>
      <c r="BA864" s="1" t="s">
        <v>1184</v>
      </c>
      <c r="BB864" s="1" t="s">
        <v>1184</v>
      </c>
      <c r="BC864" s="1" t="s">
        <v>1675</v>
      </c>
      <c r="BD864" s="1">
        <v>14</v>
      </c>
      <c r="BE864" s="1" t="s">
        <v>4208</v>
      </c>
      <c r="BF864" s="1" t="s">
        <v>88</v>
      </c>
      <c r="BG864" s="1" t="s">
        <v>88</v>
      </c>
      <c r="BH864" s="1" t="s">
        <v>88</v>
      </c>
      <c r="BI864" s="1" t="s">
        <v>96</v>
      </c>
      <c r="BJ864" s="1" t="s">
        <v>72</v>
      </c>
      <c r="BK864" s="1" t="s">
        <v>3962</v>
      </c>
      <c r="BL864" s="1" t="s">
        <v>4369</v>
      </c>
      <c r="BM864" s="1">
        <v>43</v>
      </c>
      <c r="BN864" s="1" t="s">
        <v>75</v>
      </c>
      <c r="BO864" s="1" t="s">
        <v>75</v>
      </c>
      <c r="BP864" s="1" t="s">
        <v>75</v>
      </c>
      <c r="BQ864" s="21" t="s">
        <v>99</v>
      </c>
      <c r="BR864" s="21" t="s">
        <v>100</v>
      </c>
    </row>
    <row r="865" spans="1:70" ht="20.45" customHeight="1">
      <c r="A865" s="1" t="s">
        <v>4370</v>
      </c>
      <c r="B865" s="1">
        <v>230160</v>
      </c>
      <c r="C865" s="1" t="s">
        <v>497</v>
      </c>
      <c r="D865" s="3">
        <v>45086</v>
      </c>
      <c r="E865" s="4">
        <v>0.62083333333333335</v>
      </c>
      <c r="F865" s="5">
        <v>45078</v>
      </c>
      <c r="G865" s="3">
        <v>45086</v>
      </c>
      <c r="H865" s="4">
        <v>0.67986111111111114</v>
      </c>
      <c r="I865" s="48">
        <f t="shared" si="103"/>
        <v>5.902777777777779E-2</v>
      </c>
      <c r="J865" s="1">
        <v>1</v>
      </c>
      <c r="K865" s="1" t="s">
        <v>2302</v>
      </c>
      <c r="L865" s="1" t="s">
        <v>4371</v>
      </c>
      <c r="M865" s="1" t="s">
        <v>75</v>
      </c>
      <c r="N865" s="1" t="s">
        <v>4088</v>
      </c>
      <c r="O865" s="1" t="s">
        <v>497</v>
      </c>
      <c r="P865" s="1" t="s">
        <v>78</v>
      </c>
      <c r="Q865" s="1" t="s">
        <v>78</v>
      </c>
      <c r="R865" s="1" t="s">
        <v>1898</v>
      </c>
      <c r="S865" s="1" t="s">
        <v>1898</v>
      </c>
      <c r="T865" s="34" t="s">
        <v>72</v>
      </c>
      <c r="U865" s="25" t="s">
        <v>4372</v>
      </c>
      <c r="V865" s="1" t="s">
        <v>1900</v>
      </c>
      <c r="W865" s="1" t="s">
        <v>83</v>
      </c>
      <c r="X865" s="1" t="s">
        <v>123</v>
      </c>
      <c r="Y865" s="1" t="s">
        <v>83</v>
      </c>
      <c r="Z865" s="1" t="s">
        <v>84</v>
      </c>
      <c r="AA865" s="1" t="s">
        <v>3444</v>
      </c>
      <c r="AB865" s="1" t="s">
        <v>4320</v>
      </c>
      <c r="AC865" s="1" t="s">
        <v>141</v>
      </c>
      <c r="AD865" s="1" t="s">
        <v>126</v>
      </c>
      <c r="AE865" s="1">
        <v>55</v>
      </c>
      <c r="AF865" s="1" t="s">
        <v>88</v>
      </c>
      <c r="AG865" s="1">
        <v>4.0999999999999996</v>
      </c>
      <c r="AH865" s="1" t="s">
        <v>954</v>
      </c>
      <c r="AI865" s="1" t="s">
        <v>90</v>
      </c>
      <c r="AJ865" s="1" t="s">
        <v>91</v>
      </c>
      <c r="AK865" s="1" t="s">
        <v>92</v>
      </c>
      <c r="AL865" s="1" t="s">
        <v>72</v>
      </c>
      <c r="AM865" s="1" t="s">
        <v>72</v>
      </c>
      <c r="AN865" s="1" t="s">
        <v>72</v>
      </c>
      <c r="AO865" s="1" t="s">
        <v>72</v>
      </c>
      <c r="AP865" s="1" t="s">
        <v>72</v>
      </c>
      <c r="AQ865" s="1" t="s">
        <v>72</v>
      </c>
      <c r="AR865" s="1" t="s">
        <v>72</v>
      </c>
      <c r="AS865" s="1" t="s">
        <v>72</v>
      </c>
      <c r="AT865" s="1" t="s">
        <v>72</v>
      </c>
      <c r="AU865" s="3">
        <v>45086</v>
      </c>
      <c r="AV865" s="4">
        <v>0.71111111111111114</v>
      </c>
      <c r="AW865" s="4">
        <v>0.7909722222222223</v>
      </c>
      <c r="AX865" s="4">
        <f t="shared" si="104"/>
        <v>7.986111111111116E-2</v>
      </c>
      <c r="AY865" s="4">
        <f t="shared" si="105"/>
        <v>0.11111111111111116</v>
      </c>
      <c r="AZ865" s="4">
        <f t="shared" si="106"/>
        <v>0.17013888888888895</v>
      </c>
      <c r="BA865" s="1" t="s">
        <v>4373</v>
      </c>
      <c r="BB865" s="1" t="s">
        <v>4373</v>
      </c>
      <c r="BC865" s="1" t="s">
        <v>1675</v>
      </c>
      <c r="BD865" s="25">
        <v>14</v>
      </c>
      <c r="BE865" s="1" t="s">
        <v>3205</v>
      </c>
      <c r="BF865" s="1" t="s">
        <v>75</v>
      </c>
      <c r="BG865" s="1" t="s">
        <v>75</v>
      </c>
      <c r="BH865" s="1" t="s">
        <v>88</v>
      </c>
      <c r="BI865" s="1" t="s">
        <v>96</v>
      </c>
      <c r="BJ865" s="1" t="s">
        <v>72</v>
      </c>
      <c r="BK865" s="1" t="s">
        <v>3962</v>
      </c>
      <c r="BL865" s="1" t="s">
        <v>4090</v>
      </c>
      <c r="BM865" s="1">
        <v>57</v>
      </c>
      <c r="BN865" s="1" t="s">
        <v>75</v>
      </c>
      <c r="BO865" s="1" t="s">
        <v>75</v>
      </c>
      <c r="BP865" s="1" t="s">
        <v>75</v>
      </c>
      <c r="BQ865" s="21" t="s">
        <v>99</v>
      </c>
      <c r="BR865" s="21" t="s">
        <v>100</v>
      </c>
    </row>
    <row r="866" spans="1:70" ht="20.45" customHeight="1">
      <c r="A866" s="1" t="s">
        <v>4374</v>
      </c>
      <c r="B866" s="1">
        <v>230161</v>
      </c>
      <c r="C866" s="1" t="s">
        <v>497</v>
      </c>
      <c r="D866" s="3">
        <v>45086</v>
      </c>
      <c r="E866" s="4">
        <v>0.51041666666666663</v>
      </c>
      <c r="F866" s="5">
        <v>45078</v>
      </c>
      <c r="G866" s="3">
        <v>45086</v>
      </c>
      <c r="H866" s="4">
        <v>0.85625000000000007</v>
      </c>
      <c r="I866" s="48">
        <f t="shared" si="103"/>
        <v>0.34583333333333344</v>
      </c>
      <c r="J866" s="1">
        <v>15</v>
      </c>
      <c r="K866" s="1" t="s">
        <v>1896</v>
      </c>
      <c r="L866" s="1" t="s">
        <v>4375</v>
      </c>
      <c r="M866" s="1" t="s">
        <v>75</v>
      </c>
      <c r="N866" s="1" t="s">
        <v>4088</v>
      </c>
      <c r="O866" s="1" t="s">
        <v>497</v>
      </c>
      <c r="P866" s="1" t="s">
        <v>78</v>
      </c>
      <c r="Q866" s="1" t="s">
        <v>78</v>
      </c>
      <c r="R866" s="1" t="s">
        <v>1898</v>
      </c>
      <c r="S866" s="1" t="s">
        <v>1898</v>
      </c>
      <c r="T866" s="34" t="s">
        <v>72</v>
      </c>
      <c r="U866" s="25" t="s">
        <v>4376</v>
      </c>
      <c r="V866" s="1" t="s">
        <v>80</v>
      </c>
      <c r="W866" s="1" t="s">
        <v>778</v>
      </c>
      <c r="X866" s="1" t="s">
        <v>779</v>
      </c>
      <c r="Y866" s="1" t="s">
        <v>780</v>
      </c>
      <c r="Z866" s="1" t="s">
        <v>84</v>
      </c>
      <c r="AA866" s="1" t="s">
        <v>72</v>
      </c>
      <c r="AB866" s="1" t="s">
        <v>4320</v>
      </c>
      <c r="AC866" s="1" t="s">
        <v>141</v>
      </c>
      <c r="AD866" s="1" t="s">
        <v>126</v>
      </c>
      <c r="AE866" s="1">
        <v>47</v>
      </c>
      <c r="AF866" s="1" t="s">
        <v>88</v>
      </c>
      <c r="AG866" s="1">
        <v>5.6</v>
      </c>
      <c r="AH866" s="1" t="s">
        <v>2344</v>
      </c>
      <c r="AI866" s="1" t="s">
        <v>90</v>
      </c>
      <c r="AJ866" s="1" t="s">
        <v>91</v>
      </c>
      <c r="AK866" s="1" t="s">
        <v>92</v>
      </c>
      <c r="AL866" s="1" t="s">
        <v>72</v>
      </c>
      <c r="AM866" s="1" t="s">
        <v>254</v>
      </c>
      <c r="AN866" s="1" t="s">
        <v>72</v>
      </c>
      <c r="AO866" s="1" t="s">
        <v>1274</v>
      </c>
      <c r="AP866" s="1" t="s">
        <v>72</v>
      </c>
      <c r="AQ866" s="1" t="s">
        <v>72</v>
      </c>
      <c r="AR866" s="1" t="s">
        <v>72</v>
      </c>
      <c r="AS866" s="1" t="s">
        <v>72</v>
      </c>
      <c r="AT866" s="1" t="s">
        <v>72</v>
      </c>
      <c r="AU866" s="3">
        <v>45086</v>
      </c>
      <c r="AV866" s="4">
        <v>0.86805555555555547</v>
      </c>
      <c r="AW866" s="4">
        <v>0.94166666666666676</v>
      </c>
      <c r="AX866" s="4">
        <f t="shared" si="104"/>
        <v>7.3611111111111294E-2</v>
      </c>
      <c r="AY866" s="4">
        <f t="shared" si="105"/>
        <v>8.5416666666666696E-2</v>
      </c>
      <c r="AZ866" s="4">
        <f t="shared" si="106"/>
        <v>0.43125000000000013</v>
      </c>
      <c r="BA866" s="1" t="s">
        <v>4377</v>
      </c>
      <c r="BB866" s="1" t="s">
        <v>4377</v>
      </c>
      <c r="BC866" s="1" t="s">
        <v>1675</v>
      </c>
      <c r="BD866" s="25">
        <v>14</v>
      </c>
      <c r="BE866" s="1" t="s">
        <v>3205</v>
      </c>
      <c r="BF866" s="1" t="s">
        <v>75</v>
      </c>
      <c r="BG866" s="1" t="s">
        <v>75</v>
      </c>
      <c r="BH866" s="1" t="s">
        <v>88</v>
      </c>
      <c r="BI866" s="1" t="s">
        <v>96</v>
      </c>
      <c r="BJ866" s="1" t="s">
        <v>72</v>
      </c>
      <c r="BK866" s="1" t="s">
        <v>3962</v>
      </c>
      <c r="BL866" s="1" t="s">
        <v>4090</v>
      </c>
      <c r="BM866" s="1">
        <v>57</v>
      </c>
      <c r="BN866" s="1" t="s">
        <v>75</v>
      </c>
      <c r="BO866" s="1" t="s">
        <v>75</v>
      </c>
      <c r="BP866" s="1" t="s">
        <v>75</v>
      </c>
      <c r="BQ866" s="21" t="s">
        <v>99</v>
      </c>
      <c r="BR866" s="21" t="s">
        <v>100</v>
      </c>
    </row>
    <row r="867" spans="1:70" ht="20.45" customHeight="1">
      <c r="A867" s="1" t="s">
        <v>4378</v>
      </c>
      <c r="B867" s="1">
        <v>230162</v>
      </c>
      <c r="C867" s="1" t="s">
        <v>497</v>
      </c>
      <c r="D867" s="3">
        <v>45089</v>
      </c>
      <c r="E867" s="4">
        <v>0.57430555555555551</v>
      </c>
      <c r="F867" s="5">
        <v>45078</v>
      </c>
      <c r="G867" s="3">
        <v>45089</v>
      </c>
      <c r="H867" s="4">
        <v>0.62083333333333335</v>
      </c>
      <c r="I867" s="48">
        <f t="shared" si="103"/>
        <v>4.6527777777777835E-2</v>
      </c>
      <c r="J867" s="1">
        <v>1</v>
      </c>
      <c r="K867" s="1" t="s">
        <v>2302</v>
      </c>
      <c r="L867" s="1" t="s">
        <v>4379</v>
      </c>
      <c r="M867" s="1" t="s">
        <v>75</v>
      </c>
      <c r="N867" s="1" t="s">
        <v>4088</v>
      </c>
      <c r="O867" s="1" t="s">
        <v>497</v>
      </c>
      <c r="P867" s="1" t="s">
        <v>78</v>
      </c>
      <c r="Q867" s="1" t="s">
        <v>78</v>
      </c>
      <c r="R867" s="1" t="s">
        <v>1898</v>
      </c>
      <c r="S867" s="1" t="s">
        <v>1898</v>
      </c>
      <c r="T867" s="34" t="s">
        <v>72</v>
      </c>
      <c r="U867" s="25" t="s">
        <v>4380</v>
      </c>
      <c r="V867" s="1" t="s">
        <v>1900</v>
      </c>
      <c r="W867" s="1" t="s">
        <v>83</v>
      </c>
      <c r="X867" s="1" t="s">
        <v>123</v>
      </c>
      <c r="Y867" s="1" t="s">
        <v>83</v>
      </c>
      <c r="Z867" s="1" t="s">
        <v>84</v>
      </c>
      <c r="AA867" s="1" t="s">
        <v>3444</v>
      </c>
      <c r="AB867" s="1" t="s">
        <v>4320</v>
      </c>
      <c r="AC867" s="1" t="s">
        <v>141</v>
      </c>
      <c r="AD867" s="1" t="s">
        <v>126</v>
      </c>
      <c r="AE867" s="1">
        <v>50</v>
      </c>
      <c r="AF867" s="1" t="s">
        <v>88</v>
      </c>
      <c r="AG867" s="1">
        <v>3.4</v>
      </c>
      <c r="AH867" s="1" t="s">
        <v>414</v>
      </c>
      <c r="AI867" s="1" t="s">
        <v>90</v>
      </c>
      <c r="AJ867" s="1" t="s">
        <v>91</v>
      </c>
      <c r="AK867" s="1" t="s">
        <v>92</v>
      </c>
      <c r="AL867" s="1" t="s">
        <v>72</v>
      </c>
      <c r="AM867" s="1" t="s">
        <v>72</v>
      </c>
      <c r="AN867" s="1" t="s">
        <v>72</v>
      </c>
      <c r="AO867" s="1" t="s">
        <v>72</v>
      </c>
      <c r="AP867" s="1" t="s">
        <v>72</v>
      </c>
      <c r="AQ867" s="1" t="s">
        <v>72</v>
      </c>
      <c r="AR867" s="1" t="s">
        <v>72</v>
      </c>
      <c r="AS867" s="1" t="s">
        <v>72</v>
      </c>
      <c r="AT867" s="1" t="s">
        <v>72</v>
      </c>
      <c r="AU867" s="3">
        <v>45089</v>
      </c>
      <c r="AV867" s="4">
        <v>0.63194444444444442</v>
      </c>
      <c r="AW867" s="4">
        <v>0.71527777777777779</v>
      </c>
      <c r="AX867" s="4">
        <f t="shared" si="104"/>
        <v>8.333333333333337E-2</v>
      </c>
      <c r="AY867" s="4">
        <f t="shared" si="105"/>
        <v>9.4444444444444442E-2</v>
      </c>
      <c r="AZ867" s="4">
        <f t="shared" si="106"/>
        <v>0.14097222222222228</v>
      </c>
      <c r="BA867" s="1" t="s">
        <v>4381</v>
      </c>
      <c r="BB867" s="1" t="s">
        <v>4381</v>
      </c>
      <c r="BC867" s="1" t="s">
        <v>1675</v>
      </c>
      <c r="BD867" s="25">
        <v>14</v>
      </c>
      <c r="BE867" s="1" t="s">
        <v>2294</v>
      </c>
      <c r="BF867" s="1" t="s">
        <v>75</v>
      </c>
      <c r="BG867" s="1" t="s">
        <v>75</v>
      </c>
      <c r="BH867" s="1" t="s">
        <v>88</v>
      </c>
      <c r="BI867" s="1" t="s">
        <v>96</v>
      </c>
      <c r="BJ867" s="1" t="s">
        <v>72</v>
      </c>
      <c r="BK867" s="1" t="s">
        <v>3962</v>
      </c>
      <c r="BL867" s="1" t="s">
        <v>4090</v>
      </c>
      <c r="BM867" s="1">
        <v>57</v>
      </c>
      <c r="BN867" s="1" t="s">
        <v>75</v>
      </c>
      <c r="BO867" s="1" t="s">
        <v>75</v>
      </c>
      <c r="BP867" s="1" t="s">
        <v>75</v>
      </c>
      <c r="BQ867" s="21" t="s">
        <v>99</v>
      </c>
      <c r="BR867" s="21" t="s">
        <v>100</v>
      </c>
    </row>
    <row r="868" spans="1:70" ht="20.45" customHeight="1">
      <c r="A868" s="1" t="s">
        <v>4382</v>
      </c>
      <c r="B868" s="1">
        <v>230162</v>
      </c>
      <c r="C868" s="1" t="s">
        <v>71</v>
      </c>
      <c r="D868" s="3">
        <v>45089</v>
      </c>
      <c r="E868" s="4">
        <v>0.57430555555555551</v>
      </c>
      <c r="F868" s="5">
        <v>45078</v>
      </c>
      <c r="G868" s="3">
        <v>45089</v>
      </c>
      <c r="H868" s="4">
        <v>0.62083333333333335</v>
      </c>
      <c r="I868" s="48">
        <f t="shared" si="103"/>
        <v>4.6527777777777835E-2</v>
      </c>
      <c r="J868" s="1">
        <v>1</v>
      </c>
      <c r="K868" s="1" t="s">
        <v>2302</v>
      </c>
      <c r="L868" s="1" t="s">
        <v>4379</v>
      </c>
      <c r="M868" s="1" t="s">
        <v>75</v>
      </c>
      <c r="N868" s="1" t="s">
        <v>3936</v>
      </c>
      <c r="O868" s="1" t="s">
        <v>77</v>
      </c>
      <c r="P868" s="1" t="s">
        <v>78</v>
      </c>
      <c r="Q868" s="1" t="s">
        <v>78</v>
      </c>
      <c r="R868" s="1" t="s">
        <v>1898</v>
      </c>
      <c r="S868" s="1" t="s">
        <v>1898</v>
      </c>
      <c r="T868" s="34" t="s">
        <v>72</v>
      </c>
      <c r="U868" s="25" t="s">
        <v>4383</v>
      </c>
      <c r="V868" s="1" t="s">
        <v>1900</v>
      </c>
      <c r="W868" s="1" t="s">
        <v>83</v>
      </c>
      <c r="X868" s="1" t="s">
        <v>123</v>
      </c>
      <c r="Y868" s="1" t="s">
        <v>83</v>
      </c>
      <c r="Z868" s="1" t="s">
        <v>84</v>
      </c>
      <c r="AA868" s="1" t="s">
        <v>3444</v>
      </c>
      <c r="AB868" s="1" t="s">
        <v>4320</v>
      </c>
      <c r="AC868" s="1" t="s">
        <v>141</v>
      </c>
      <c r="AD868" s="1" t="s">
        <v>126</v>
      </c>
      <c r="AE868" s="1">
        <v>50</v>
      </c>
      <c r="AF868" s="1" t="s">
        <v>88</v>
      </c>
      <c r="AG868" s="1">
        <v>3.4</v>
      </c>
      <c r="AH868" s="1" t="s">
        <v>414</v>
      </c>
      <c r="AI868" s="1" t="s">
        <v>90</v>
      </c>
      <c r="AJ868" s="1" t="s">
        <v>91</v>
      </c>
      <c r="AK868" s="1" t="s">
        <v>92</v>
      </c>
      <c r="AL868" s="1" t="s">
        <v>72</v>
      </c>
      <c r="AM868" s="1" t="s">
        <v>72</v>
      </c>
      <c r="AN868" s="1" t="s">
        <v>72</v>
      </c>
      <c r="AO868" s="1" t="s">
        <v>72</v>
      </c>
      <c r="AP868" s="1" t="s">
        <v>72</v>
      </c>
      <c r="AQ868" s="1" t="s">
        <v>72</v>
      </c>
      <c r="AR868" s="1" t="s">
        <v>72</v>
      </c>
      <c r="AS868" s="1" t="s">
        <v>72</v>
      </c>
      <c r="AT868" s="1" t="s">
        <v>72</v>
      </c>
      <c r="AU868" s="3">
        <v>45089</v>
      </c>
      <c r="AV868" s="4">
        <v>0.63194444444444442</v>
      </c>
      <c r="AW868" s="4">
        <v>0.72499999999999998</v>
      </c>
      <c r="AX868" s="4">
        <f t="shared" si="104"/>
        <v>9.3055555555555558E-2</v>
      </c>
      <c r="AY868" s="4">
        <f t="shared" si="105"/>
        <v>0.10416666666666663</v>
      </c>
      <c r="AZ868" s="4">
        <f t="shared" si="106"/>
        <v>0.15069444444444446</v>
      </c>
      <c r="BA868" s="1" t="s">
        <v>4381</v>
      </c>
      <c r="BB868" s="1" t="s">
        <v>4381</v>
      </c>
      <c r="BC868" s="1" t="s">
        <v>1675</v>
      </c>
      <c r="BD868" s="25">
        <v>14</v>
      </c>
      <c r="BE868" s="1" t="s">
        <v>2294</v>
      </c>
      <c r="BF868" s="1" t="s">
        <v>75</v>
      </c>
      <c r="BG868" s="1" t="s">
        <v>75</v>
      </c>
      <c r="BH868" s="1" t="s">
        <v>88</v>
      </c>
      <c r="BI868" s="1" t="s">
        <v>96</v>
      </c>
      <c r="BJ868" s="1" t="s">
        <v>72</v>
      </c>
      <c r="BK868" s="1" t="s">
        <v>4260</v>
      </c>
      <c r="BL868" s="1" t="s">
        <v>4384</v>
      </c>
      <c r="BM868" s="1">
        <v>35</v>
      </c>
      <c r="BN868" s="1" t="s">
        <v>75</v>
      </c>
      <c r="BO868" s="1" t="s">
        <v>75</v>
      </c>
      <c r="BP868" s="1" t="s">
        <v>75</v>
      </c>
      <c r="BQ868" s="21" t="s">
        <v>99</v>
      </c>
      <c r="BR868" s="21" t="s">
        <v>100</v>
      </c>
    </row>
    <row r="869" spans="1:70" ht="20.45" customHeight="1">
      <c r="A869" s="1" t="s">
        <v>4385</v>
      </c>
      <c r="B869" s="1">
        <v>230163</v>
      </c>
      <c r="C869" s="1" t="s">
        <v>71</v>
      </c>
      <c r="D869" s="3">
        <v>45089</v>
      </c>
      <c r="E869" s="4">
        <v>0.58888888888888891</v>
      </c>
      <c r="F869" s="5">
        <v>45078</v>
      </c>
      <c r="G869" s="3">
        <v>45089</v>
      </c>
      <c r="H869" s="4">
        <v>0.64861111111111114</v>
      </c>
      <c r="I869" s="48">
        <f t="shared" si="103"/>
        <v>5.9722222222222232E-2</v>
      </c>
      <c r="J869" s="1">
        <v>21</v>
      </c>
      <c r="K869" s="1" t="s">
        <v>2302</v>
      </c>
      <c r="L869" s="1" t="s">
        <v>4386</v>
      </c>
      <c r="M869" s="1" t="s">
        <v>75</v>
      </c>
      <c r="N869" s="1" t="s">
        <v>2317</v>
      </c>
      <c r="O869" s="1" t="s">
        <v>77</v>
      </c>
      <c r="P869" s="1" t="s">
        <v>78</v>
      </c>
      <c r="Q869" s="1" t="s">
        <v>78</v>
      </c>
      <c r="R869" s="1" t="s">
        <v>1898</v>
      </c>
      <c r="S869" s="1" t="s">
        <v>1898</v>
      </c>
      <c r="T869" s="34" t="s">
        <v>72</v>
      </c>
      <c r="U869" s="25" t="s">
        <v>2888</v>
      </c>
      <c r="V869" s="1" t="s">
        <v>1900</v>
      </c>
      <c r="W869" s="1" t="s">
        <v>2307</v>
      </c>
      <c r="X869" s="1" t="s">
        <v>2307</v>
      </c>
      <c r="Y869" s="1" t="s">
        <v>2308</v>
      </c>
      <c r="Z869" s="1" t="s">
        <v>490</v>
      </c>
      <c r="AA869" s="1" t="s">
        <v>72</v>
      </c>
      <c r="AB869" s="1" t="s">
        <v>491</v>
      </c>
      <c r="AC869" s="1" t="s">
        <v>492</v>
      </c>
      <c r="AD869" s="1" t="s">
        <v>87</v>
      </c>
      <c r="AE869" s="1">
        <v>39</v>
      </c>
      <c r="AF869" s="1" t="s">
        <v>88</v>
      </c>
      <c r="AG869" s="1">
        <v>4.5</v>
      </c>
      <c r="AH869" s="1" t="s">
        <v>2344</v>
      </c>
      <c r="AI869" s="1" t="s">
        <v>90</v>
      </c>
      <c r="AJ869" s="1" t="s">
        <v>91</v>
      </c>
      <c r="AK869" s="1" t="s">
        <v>92</v>
      </c>
      <c r="AL869" s="1" t="s">
        <v>72</v>
      </c>
      <c r="AM869" s="1" t="s">
        <v>244</v>
      </c>
      <c r="AN869" s="1">
        <v>1</v>
      </c>
      <c r="AO869" s="58" t="s">
        <v>2585</v>
      </c>
      <c r="AP869" s="1" t="s">
        <v>72</v>
      </c>
      <c r="AQ869" s="1" t="s">
        <v>72</v>
      </c>
      <c r="AR869" s="1" t="s">
        <v>2327</v>
      </c>
      <c r="AS869" s="1" t="s">
        <v>72</v>
      </c>
      <c r="AT869" s="1" t="s">
        <v>72</v>
      </c>
      <c r="AU869" s="3">
        <v>45089</v>
      </c>
      <c r="AV869" s="4">
        <v>0.66666666666666663</v>
      </c>
      <c r="AW869" s="4">
        <v>0.83194444444444438</v>
      </c>
      <c r="AX869" s="4">
        <f t="shared" si="104"/>
        <v>0.16527777777777775</v>
      </c>
      <c r="AY869" s="4">
        <f t="shared" si="105"/>
        <v>0.18333333333333324</v>
      </c>
      <c r="AZ869" s="4">
        <f t="shared" si="106"/>
        <v>0.24305555555555547</v>
      </c>
      <c r="BA869" s="1" t="s">
        <v>4387</v>
      </c>
      <c r="BB869" s="1" t="s">
        <v>4387</v>
      </c>
      <c r="BC869" s="1" t="s">
        <v>1794</v>
      </c>
      <c r="BD869" s="25">
        <v>14</v>
      </c>
      <c r="BE869" s="1" t="s">
        <v>4208</v>
      </c>
      <c r="BF869" s="1" t="s">
        <v>75</v>
      </c>
      <c r="BG869" s="1" t="s">
        <v>75</v>
      </c>
      <c r="BH869" s="1" t="s">
        <v>88</v>
      </c>
      <c r="BI869" s="1" t="s">
        <v>96</v>
      </c>
      <c r="BJ869" s="1" t="s">
        <v>72</v>
      </c>
      <c r="BK869" s="1" t="s">
        <v>4388</v>
      </c>
      <c r="BL869" s="1" t="s">
        <v>4389</v>
      </c>
      <c r="BM869" s="1">
        <v>42</v>
      </c>
      <c r="BN869" s="1" t="s">
        <v>75</v>
      </c>
      <c r="BO869" s="1" t="s">
        <v>75</v>
      </c>
      <c r="BP869" s="1" t="s">
        <v>75</v>
      </c>
      <c r="BQ869" s="21" t="s">
        <v>99</v>
      </c>
      <c r="BR869" s="21" t="s">
        <v>100</v>
      </c>
    </row>
    <row r="870" spans="1:70" ht="20.45" customHeight="1">
      <c r="A870" s="1" t="s">
        <v>4390</v>
      </c>
      <c r="B870" s="1">
        <v>230164</v>
      </c>
      <c r="C870" s="1" t="s">
        <v>71</v>
      </c>
      <c r="D870" s="3">
        <v>45090</v>
      </c>
      <c r="E870" s="4">
        <v>0.54861111111111116</v>
      </c>
      <c r="F870" s="5">
        <v>45078</v>
      </c>
      <c r="G870" s="3">
        <v>45090</v>
      </c>
      <c r="H870" s="4">
        <v>0.63263888888888886</v>
      </c>
      <c r="I870" s="48">
        <f t="shared" si="103"/>
        <v>8.4027777777777701E-2</v>
      </c>
      <c r="J870" s="1">
        <v>12</v>
      </c>
      <c r="K870" s="1" t="s">
        <v>2302</v>
      </c>
      <c r="L870" s="1" t="s">
        <v>4391</v>
      </c>
      <c r="M870" s="1" t="s">
        <v>75</v>
      </c>
      <c r="N870" s="1" t="s">
        <v>3947</v>
      </c>
      <c r="O870" s="1" t="s">
        <v>77</v>
      </c>
      <c r="P870" s="1" t="s">
        <v>78</v>
      </c>
      <c r="Q870" s="1" t="s">
        <v>78</v>
      </c>
      <c r="R870" s="1" t="s">
        <v>1898</v>
      </c>
      <c r="S870" s="1" t="s">
        <v>1898</v>
      </c>
      <c r="T870" s="34" t="s">
        <v>72</v>
      </c>
      <c r="U870" s="25" t="s">
        <v>4392</v>
      </c>
      <c r="V870" s="1" t="s">
        <v>1900</v>
      </c>
      <c r="W870" s="1" t="s">
        <v>2307</v>
      </c>
      <c r="X870" s="1" t="s">
        <v>2307</v>
      </c>
      <c r="Y870" s="1" t="s">
        <v>2363</v>
      </c>
      <c r="Z870" s="1" t="s">
        <v>84</v>
      </c>
      <c r="AA870" s="1" t="s">
        <v>72</v>
      </c>
      <c r="AB870" s="1" t="s">
        <v>140</v>
      </c>
      <c r="AC870" s="1" t="s">
        <v>181</v>
      </c>
      <c r="AD870" s="1" t="s">
        <v>126</v>
      </c>
      <c r="AE870" s="1">
        <v>60</v>
      </c>
      <c r="AF870" s="1" t="s">
        <v>88</v>
      </c>
      <c r="AG870" s="1">
        <v>4.5999999999999996</v>
      </c>
      <c r="AH870" s="1" t="s">
        <v>2344</v>
      </c>
      <c r="AI870" s="1" t="s">
        <v>90</v>
      </c>
      <c r="AJ870" s="1" t="s">
        <v>91</v>
      </c>
      <c r="AK870" s="1" t="s">
        <v>92</v>
      </c>
      <c r="AL870" s="1" t="s">
        <v>72</v>
      </c>
      <c r="AM870" s="1" t="s">
        <v>217</v>
      </c>
      <c r="AN870" s="1">
        <v>2</v>
      </c>
      <c r="AO870" s="1" t="s">
        <v>3303</v>
      </c>
      <c r="AP870" s="1" t="s">
        <v>72</v>
      </c>
      <c r="AQ870" s="1" t="s">
        <v>72</v>
      </c>
      <c r="AR870" s="1" t="s">
        <v>220</v>
      </c>
      <c r="AS870" s="1" t="s">
        <v>72</v>
      </c>
      <c r="AT870" s="1" t="s">
        <v>72</v>
      </c>
      <c r="AU870" s="3">
        <v>45090</v>
      </c>
      <c r="AV870" s="4">
        <v>0.67222222222222217</v>
      </c>
      <c r="AW870" s="4">
        <v>0.76111111111111107</v>
      </c>
      <c r="AX870" s="4">
        <f t="shared" si="104"/>
        <v>8.8888888888888906E-2</v>
      </c>
      <c r="AY870" s="4">
        <f t="shared" si="105"/>
        <v>0.12847222222222221</v>
      </c>
      <c r="AZ870" s="4">
        <f t="shared" si="106"/>
        <v>0.21249999999999991</v>
      </c>
      <c r="BA870" s="1" t="s">
        <v>4393</v>
      </c>
      <c r="BB870" s="1" t="s">
        <v>4393</v>
      </c>
      <c r="BC870" s="1" t="s">
        <v>1794</v>
      </c>
      <c r="BD870" s="1">
        <v>14</v>
      </c>
      <c r="BE870" s="1" t="s">
        <v>4009</v>
      </c>
      <c r="BF870" s="1" t="s">
        <v>75</v>
      </c>
      <c r="BG870" s="1" t="s">
        <v>75</v>
      </c>
      <c r="BH870" s="1" t="s">
        <v>88</v>
      </c>
      <c r="BI870" s="1" t="s">
        <v>96</v>
      </c>
      <c r="BJ870" s="1" t="s">
        <v>72</v>
      </c>
      <c r="BK870" s="1" t="s">
        <v>4394</v>
      </c>
      <c r="BL870" s="1" t="s">
        <v>4395</v>
      </c>
      <c r="BM870" s="1">
        <v>42</v>
      </c>
      <c r="BN870" s="1" t="s">
        <v>75</v>
      </c>
      <c r="BO870" s="1" t="s">
        <v>75</v>
      </c>
      <c r="BP870" s="1" t="s">
        <v>75</v>
      </c>
      <c r="BQ870" s="21" t="s">
        <v>99</v>
      </c>
      <c r="BR870" s="21" t="s">
        <v>100</v>
      </c>
    </row>
    <row r="871" spans="1:70" ht="20.45" customHeight="1">
      <c r="A871" s="1" t="s">
        <v>4396</v>
      </c>
      <c r="B871" s="1">
        <v>230165</v>
      </c>
      <c r="C871" s="1" t="s">
        <v>71</v>
      </c>
      <c r="D871" s="3">
        <v>45091</v>
      </c>
      <c r="E871" s="4">
        <v>0.47638888888888886</v>
      </c>
      <c r="F871" s="5">
        <v>45078</v>
      </c>
      <c r="G871" s="3">
        <v>45091</v>
      </c>
      <c r="H871" s="4">
        <v>0.5541666666666667</v>
      </c>
      <c r="I871" s="48">
        <f t="shared" si="103"/>
        <v>7.7777777777777835E-2</v>
      </c>
      <c r="J871" s="1">
        <v>2</v>
      </c>
      <c r="K871" s="1" t="s">
        <v>2302</v>
      </c>
      <c r="L871" s="1" t="s">
        <v>4397</v>
      </c>
      <c r="M871" s="1" t="s">
        <v>75</v>
      </c>
      <c r="N871" s="1" t="s">
        <v>3936</v>
      </c>
      <c r="O871" s="1" t="s">
        <v>77</v>
      </c>
      <c r="P871" s="1" t="s">
        <v>78</v>
      </c>
      <c r="Q871" s="1" t="s">
        <v>78</v>
      </c>
      <c r="R871" s="1" t="s">
        <v>1898</v>
      </c>
      <c r="S871" s="1" t="s">
        <v>1898</v>
      </c>
      <c r="T871" s="34" t="s">
        <v>72</v>
      </c>
      <c r="U871" s="25" t="s">
        <v>4398</v>
      </c>
      <c r="V871" s="1" t="s">
        <v>1900</v>
      </c>
      <c r="W871" s="1" t="s">
        <v>813</v>
      </c>
      <c r="X871" s="1" t="s">
        <v>813</v>
      </c>
      <c r="Y871" s="1" t="s">
        <v>814</v>
      </c>
      <c r="Z871" s="1" t="s">
        <v>84</v>
      </c>
      <c r="AA871" s="1" t="s">
        <v>72</v>
      </c>
      <c r="AB871" s="1" t="s">
        <v>140</v>
      </c>
      <c r="AC871" s="1" t="s">
        <v>141</v>
      </c>
      <c r="AD871" s="1" t="s">
        <v>126</v>
      </c>
      <c r="AE871" s="1">
        <v>55</v>
      </c>
      <c r="AF871" s="1" t="s">
        <v>88</v>
      </c>
      <c r="AG871" s="1">
        <v>4.5</v>
      </c>
      <c r="AH871" s="1" t="s">
        <v>954</v>
      </c>
      <c r="AI871" s="1" t="s">
        <v>90</v>
      </c>
      <c r="AJ871" s="1" t="s">
        <v>91</v>
      </c>
      <c r="AK871" s="1" t="s">
        <v>92</v>
      </c>
      <c r="AL871" s="1" t="s">
        <v>72</v>
      </c>
      <c r="AM871" s="1" t="s">
        <v>229</v>
      </c>
      <c r="AN871" s="1">
        <v>2</v>
      </c>
      <c r="AO871" s="1" t="s">
        <v>2216</v>
      </c>
      <c r="AP871" s="1" t="s">
        <v>72</v>
      </c>
      <c r="AQ871" s="1" t="s">
        <v>72</v>
      </c>
      <c r="AR871" s="1" t="s">
        <v>3444</v>
      </c>
      <c r="AS871" s="1" t="s">
        <v>72</v>
      </c>
      <c r="AT871" s="1" t="s">
        <v>72</v>
      </c>
      <c r="AU871" s="3">
        <v>45091</v>
      </c>
      <c r="AV871" s="4">
        <v>0.59722222222222221</v>
      </c>
      <c r="AW871" s="4">
        <v>0.71388888888888891</v>
      </c>
      <c r="AX871" s="4">
        <f t="shared" si="104"/>
        <v>0.1166666666666667</v>
      </c>
      <c r="AY871" s="4">
        <f t="shared" si="105"/>
        <v>0.15972222222222221</v>
      </c>
      <c r="AZ871" s="4">
        <f t="shared" si="106"/>
        <v>0.23750000000000004</v>
      </c>
      <c r="BA871" s="1" t="s">
        <v>4399</v>
      </c>
      <c r="BB871" s="1" t="s">
        <v>4399</v>
      </c>
      <c r="BC871" s="1" t="s">
        <v>1675</v>
      </c>
      <c r="BD871" s="25">
        <v>14</v>
      </c>
      <c r="BE871" s="1" t="s">
        <v>4063</v>
      </c>
      <c r="BF871" s="1" t="s">
        <v>75</v>
      </c>
      <c r="BG871" s="1" t="s">
        <v>75</v>
      </c>
      <c r="BH871" s="1" t="s">
        <v>88</v>
      </c>
      <c r="BI871" s="1" t="s">
        <v>96</v>
      </c>
      <c r="BJ871" s="1" t="s">
        <v>72</v>
      </c>
      <c r="BK871" s="1" t="s">
        <v>4260</v>
      </c>
      <c r="BL871" s="1" t="s">
        <v>4220</v>
      </c>
      <c r="BM871" s="1">
        <v>35</v>
      </c>
      <c r="BN871" s="1" t="s">
        <v>75</v>
      </c>
      <c r="BO871" s="1" t="s">
        <v>75</v>
      </c>
      <c r="BP871" s="1" t="s">
        <v>75</v>
      </c>
      <c r="BQ871" s="21" t="s">
        <v>99</v>
      </c>
      <c r="BR871" s="21" t="s">
        <v>100</v>
      </c>
    </row>
    <row r="872" spans="1:70" ht="20.45" customHeight="1">
      <c r="A872" s="1" t="s">
        <v>4400</v>
      </c>
      <c r="B872" s="1">
        <v>230166</v>
      </c>
      <c r="C872" s="1" t="s">
        <v>71</v>
      </c>
      <c r="D872" s="3">
        <v>45091</v>
      </c>
      <c r="E872" s="4">
        <v>0.625</v>
      </c>
      <c r="F872" s="5">
        <v>45078</v>
      </c>
      <c r="G872" s="3">
        <v>45091</v>
      </c>
      <c r="H872" s="4">
        <v>0.69027777777777777</v>
      </c>
      <c r="I872" s="48">
        <f t="shared" si="103"/>
        <v>6.5277777777777768E-2</v>
      </c>
      <c r="J872" s="1">
        <v>0</v>
      </c>
      <c r="K872" s="1" t="s">
        <v>2302</v>
      </c>
      <c r="L872" s="1" t="s">
        <v>4401</v>
      </c>
      <c r="M872" s="1" t="s">
        <v>75</v>
      </c>
      <c r="N872" s="1" t="s">
        <v>4402</v>
      </c>
      <c r="O872" s="1" t="s">
        <v>77</v>
      </c>
      <c r="P872" s="1" t="s">
        <v>78</v>
      </c>
      <c r="Q872" s="1" t="s">
        <v>78</v>
      </c>
      <c r="R872" s="1" t="s">
        <v>1898</v>
      </c>
      <c r="S872" s="1" t="s">
        <v>1898</v>
      </c>
      <c r="T872" s="34" t="s">
        <v>72</v>
      </c>
      <c r="U872" s="25" t="s">
        <v>2509</v>
      </c>
      <c r="V872" s="1" t="s">
        <v>1900</v>
      </c>
      <c r="W872" s="1" t="s">
        <v>2307</v>
      </c>
      <c r="X872" s="1" t="s">
        <v>2307</v>
      </c>
      <c r="Y872" s="1" t="s">
        <v>2926</v>
      </c>
      <c r="Z872" s="1" t="s">
        <v>291</v>
      </c>
      <c r="AA872" s="1" t="s">
        <v>72</v>
      </c>
      <c r="AB872" s="1" t="s">
        <v>3202</v>
      </c>
      <c r="AC872" s="1" t="s">
        <v>3202</v>
      </c>
      <c r="AD872" s="1" t="s">
        <v>126</v>
      </c>
      <c r="AE872" s="1">
        <v>59</v>
      </c>
      <c r="AF872" s="1" t="s">
        <v>88</v>
      </c>
      <c r="AG872" s="1">
        <v>4.5999999999999996</v>
      </c>
      <c r="AH872" s="1" t="s">
        <v>2344</v>
      </c>
      <c r="AI872" s="1" t="s">
        <v>105</v>
      </c>
      <c r="AJ872" s="1" t="s">
        <v>91</v>
      </c>
      <c r="AK872" s="1" t="s">
        <v>92</v>
      </c>
      <c r="AL872" s="1" t="s">
        <v>72</v>
      </c>
      <c r="AM872" s="1" t="s">
        <v>72</v>
      </c>
      <c r="AN872" s="1" t="s">
        <v>72</v>
      </c>
      <c r="AO872" s="1" t="s">
        <v>72</v>
      </c>
      <c r="AP872" s="1" t="s">
        <v>72</v>
      </c>
      <c r="AQ872" s="1" t="s">
        <v>72</v>
      </c>
      <c r="AR872" s="59" t="s">
        <v>4403</v>
      </c>
      <c r="AS872" s="1" t="s">
        <v>72</v>
      </c>
      <c r="AT872" s="1" t="s">
        <v>72</v>
      </c>
      <c r="AU872" s="3">
        <v>45091</v>
      </c>
      <c r="AV872" s="4">
        <v>0.71180555555555547</v>
      </c>
      <c r="AW872" s="4">
        <v>0.76041666666666663</v>
      </c>
      <c r="AX872" s="4">
        <f t="shared" si="104"/>
        <v>4.861111111111116E-2</v>
      </c>
      <c r="AY872" s="4">
        <f t="shared" si="105"/>
        <v>7.0138888888888862E-2</v>
      </c>
      <c r="AZ872" s="4">
        <f t="shared" si="106"/>
        <v>0.13541666666666663</v>
      </c>
      <c r="BA872" s="1" t="s">
        <v>4404</v>
      </c>
      <c r="BB872" s="1" t="s">
        <v>4404</v>
      </c>
      <c r="BC872" s="1" t="s">
        <v>1794</v>
      </c>
      <c r="BD872" s="25">
        <v>14</v>
      </c>
      <c r="BE872" s="1" t="s">
        <v>3205</v>
      </c>
      <c r="BF872" s="1" t="s">
        <v>75</v>
      </c>
      <c r="BG872" s="1" t="s">
        <v>75</v>
      </c>
      <c r="BH872" s="1" t="s">
        <v>88</v>
      </c>
      <c r="BI872" s="1" t="s">
        <v>96</v>
      </c>
      <c r="BJ872" s="1" t="s">
        <v>72</v>
      </c>
      <c r="BK872" s="1" t="s">
        <v>3962</v>
      </c>
      <c r="BL872" s="1" t="s">
        <v>4405</v>
      </c>
      <c r="BM872" s="1">
        <v>24</v>
      </c>
      <c r="BN872" s="1" t="s">
        <v>75</v>
      </c>
      <c r="BO872" s="1" t="s">
        <v>75</v>
      </c>
      <c r="BP872" s="1" t="s">
        <v>75</v>
      </c>
      <c r="BQ872" s="21" t="s">
        <v>99</v>
      </c>
      <c r="BR872" s="21" t="s">
        <v>100</v>
      </c>
    </row>
    <row r="873" spans="1:70" ht="20.45" customHeight="1">
      <c r="A873" s="1" t="s">
        <v>4406</v>
      </c>
      <c r="B873" s="1">
        <v>230167</v>
      </c>
      <c r="C873" s="1" t="s">
        <v>71</v>
      </c>
      <c r="D873" s="3">
        <v>45091</v>
      </c>
      <c r="E873" s="4">
        <v>0.49652777777777779</v>
      </c>
      <c r="F873" s="5">
        <v>45078</v>
      </c>
      <c r="G873" s="3">
        <v>45091</v>
      </c>
      <c r="H873" s="4">
        <v>0.86041666666666661</v>
      </c>
      <c r="I873" s="48">
        <f t="shared" si="103"/>
        <v>0.36388888888888882</v>
      </c>
      <c r="J873" s="1">
        <v>10</v>
      </c>
      <c r="K873" s="1" t="s">
        <v>1896</v>
      </c>
      <c r="L873" s="1" t="s">
        <v>4407</v>
      </c>
      <c r="M873" s="1" t="s">
        <v>75</v>
      </c>
      <c r="N873" s="1" t="s">
        <v>3936</v>
      </c>
      <c r="O873" s="1" t="s">
        <v>77</v>
      </c>
      <c r="P873" s="1" t="s">
        <v>78</v>
      </c>
      <c r="Q873" s="1" t="s">
        <v>78</v>
      </c>
      <c r="R873" s="1" t="s">
        <v>1898</v>
      </c>
      <c r="S873" s="1" t="s">
        <v>1898</v>
      </c>
      <c r="T873" s="34" t="s">
        <v>72</v>
      </c>
      <c r="U873" s="25" t="s">
        <v>4408</v>
      </c>
      <c r="V873" s="1" t="s">
        <v>80</v>
      </c>
      <c r="W873" s="1" t="s">
        <v>778</v>
      </c>
      <c r="X873" s="1" t="s">
        <v>779</v>
      </c>
      <c r="Y873" s="1" t="s">
        <v>780</v>
      </c>
      <c r="Z873" s="1" t="s">
        <v>84</v>
      </c>
      <c r="AA873" s="1" t="s">
        <v>72</v>
      </c>
      <c r="AB873" s="1" t="s">
        <v>4409</v>
      </c>
      <c r="AC873" s="1" t="s">
        <v>4410</v>
      </c>
      <c r="AD873" s="1" t="s">
        <v>87</v>
      </c>
      <c r="AE873" s="1">
        <v>52</v>
      </c>
      <c r="AF873" s="1" t="s">
        <v>88</v>
      </c>
      <c r="AG873" s="1">
        <v>4.2</v>
      </c>
      <c r="AH873" s="1" t="s">
        <v>414</v>
      </c>
      <c r="AI873" s="1" t="s">
        <v>90</v>
      </c>
      <c r="AJ873" s="1" t="s">
        <v>91</v>
      </c>
      <c r="AK873" s="1" t="s">
        <v>92</v>
      </c>
      <c r="AL873" s="1" t="s">
        <v>72</v>
      </c>
      <c r="AM873" s="1" t="s">
        <v>217</v>
      </c>
      <c r="AN873" s="1" t="s">
        <v>72</v>
      </c>
      <c r="AO873" s="1" t="s">
        <v>4411</v>
      </c>
      <c r="AP873" s="1" t="s">
        <v>72</v>
      </c>
      <c r="AQ873" s="1" t="s">
        <v>72</v>
      </c>
      <c r="AR873" s="1" t="s">
        <v>72</v>
      </c>
      <c r="AS873" s="1" t="s">
        <v>72</v>
      </c>
      <c r="AT873" s="1" t="s">
        <v>72</v>
      </c>
      <c r="AU873" s="3">
        <v>45091</v>
      </c>
      <c r="AV873" s="4">
        <v>0.87847222222222221</v>
      </c>
      <c r="AW873" s="4">
        <v>0.97013888888888899</v>
      </c>
      <c r="AX873" s="4">
        <f t="shared" si="104"/>
        <v>9.1666666666666785E-2</v>
      </c>
      <c r="AY873" s="4">
        <f t="shared" si="105"/>
        <v>0.10972222222222239</v>
      </c>
      <c r="AZ873" s="4">
        <f t="shared" si="106"/>
        <v>0.4736111111111112</v>
      </c>
      <c r="BA873" s="1" t="s">
        <v>4412</v>
      </c>
      <c r="BB873" s="1" t="s">
        <v>4412</v>
      </c>
      <c r="BC873" s="1" t="s">
        <v>1675</v>
      </c>
      <c r="BD873" s="25">
        <v>14</v>
      </c>
      <c r="BE873" s="1" t="s">
        <v>3205</v>
      </c>
      <c r="BF873" s="1" t="s">
        <v>75</v>
      </c>
      <c r="BG873" s="1" t="s">
        <v>75</v>
      </c>
      <c r="BH873" s="1" t="s">
        <v>88</v>
      </c>
      <c r="BI873" s="1" t="s">
        <v>96</v>
      </c>
      <c r="BJ873" s="1" t="s">
        <v>72</v>
      </c>
      <c r="BK873" s="1" t="s">
        <v>4388</v>
      </c>
      <c r="BL873" s="1" t="s">
        <v>4413</v>
      </c>
      <c r="BM873" s="1">
        <v>57</v>
      </c>
      <c r="BN873" s="1" t="s">
        <v>75</v>
      </c>
      <c r="BO873" s="1" t="s">
        <v>75</v>
      </c>
      <c r="BP873" s="1" t="s">
        <v>75</v>
      </c>
      <c r="BQ873" s="21" t="s">
        <v>99</v>
      </c>
      <c r="BR873" s="21" t="s">
        <v>100</v>
      </c>
    </row>
    <row r="874" spans="1:70" ht="20.45" customHeight="1">
      <c r="A874" s="1" t="s">
        <v>4414</v>
      </c>
      <c r="B874" s="1">
        <v>230167</v>
      </c>
      <c r="C874" s="1" t="s">
        <v>71</v>
      </c>
      <c r="D874" s="3">
        <v>45091</v>
      </c>
      <c r="E874" s="4">
        <v>0.49652777777777779</v>
      </c>
      <c r="F874" s="5">
        <v>45078</v>
      </c>
      <c r="G874" s="3">
        <v>45091</v>
      </c>
      <c r="H874" s="4">
        <v>0.86041666666666661</v>
      </c>
      <c r="I874" s="48">
        <f t="shared" si="103"/>
        <v>0.36388888888888882</v>
      </c>
      <c r="J874" s="1">
        <v>10</v>
      </c>
      <c r="K874" s="1" t="s">
        <v>1896</v>
      </c>
      <c r="L874" s="1" t="s">
        <v>4407</v>
      </c>
      <c r="M874" s="1" t="s">
        <v>75</v>
      </c>
      <c r="N874" s="1" t="s">
        <v>2172</v>
      </c>
      <c r="O874" s="1" t="s">
        <v>77</v>
      </c>
      <c r="P874" s="1" t="s">
        <v>78</v>
      </c>
      <c r="Q874" s="1" t="s">
        <v>78</v>
      </c>
      <c r="R874" s="1" t="s">
        <v>1898</v>
      </c>
      <c r="S874" s="1" t="s">
        <v>1898</v>
      </c>
      <c r="T874" s="34" t="s">
        <v>72</v>
      </c>
      <c r="U874" s="25" t="s">
        <v>4415</v>
      </c>
      <c r="V874" s="1" t="s">
        <v>80</v>
      </c>
      <c r="W874" s="1" t="s">
        <v>778</v>
      </c>
      <c r="X874" s="1" t="s">
        <v>779</v>
      </c>
      <c r="Y874" s="1" t="s">
        <v>780</v>
      </c>
      <c r="Z874" s="1" t="s">
        <v>84</v>
      </c>
      <c r="AA874" s="1" t="s">
        <v>72</v>
      </c>
      <c r="AB874" s="1" t="s">
        <v>4409</v>
      </c>
      <c r="AC874" s="1" t="s">
        <v>4410</v>
      </c>
      <c r="AD874" s="1" t="s">
        <v>87</v>
      </c>
      <c r="AE874" s="1">
        <v>52</v>
      </c>
      <c r="AF874" s="1" t="s">
        <v>88</v>
      </c>
      <c r="AG874" s="1">
        <v>4.2</v>
      </c>
      <c r="AH874" s="1" t="s">
        <v>414</v>
      </c>
      <c r="AI874" s="1" t="s">
        <v>90</v>
      </c>
      <c r="AJ874" s="1" t="s">
        <v>91</v>
      </c>
      <c r="AK874" s="1" t="s">
        <v>92</v>
      </c>
      <c r="AL874" s="1" t="s">
        <v>72</v>
      </c>
      <c r="AM874" s="1" t="s">
        <v>217</v>
      </c>
      <c r="AN874" s="1" t="s">
        <v>72</v>
      </c>
      <c r="AO874" s="1" t="s">
        <v>4411</v>
      </c>
      <c r="AP874" s="1" t="s">
        <v>72</v>
      </c>
      <c r="AQ874" s="1" t="s">
        <v>72</v>
      </c>
      <c r="AR874" s="1" t="s">
        <v>72</v>
      </c>
      <c r="AS874" s="1" t="s">
        <v>72</v>
      </c>
      <c r="AT874" s="1" t="s">
        <v>72</v>
      </c>
      <c r="AU874" s="3">
        <v>45091</v>
      </c>
      <c r="AV874" s="4">
        <v>0.87847222222222221</v>
      </c>
      <c r="AW874" s="4">
        <v>0.96875</v>
      </c>
      <c r="AX874" s="4">
        <f t="shared" si="104"/>
        <v>9.027777777777779E-2</v>
      </c>
      <c r="AY874" s="4">
        <f t="shared" si="105"/>
        <v>0.10833333333333339</v>
      </c>
      <c r="AZ874" s="4">
        <f t="shared" si="106"/>
        <v>0.47222222222222221</v>
      </c>
      <c r="BA874" s="1" t="s">
        <v>4412</v>
      </c>
      <c r="BB874" s="1" t="s">
        <v>4412</v>
      </c>
      <c r="BC874" s="1" t="s">
        <v>1675</v>
      </c>
      <c r="BD874" s="25">
        <v>14</v>
      </c>
      <c r="BE874" s="1" t="s">
        <v>3205</v>
      </c>
      <c r="BF874" s="1" t="s">
        <v>75</v>
      </c>
      <c r="BG874" s="1" t="s">
        <v>88</v>
      </c>
      <c r="BH874" s="1" t="s">
        <v>88</v>
      </c>
      <c r="BI874" s="1" t="s">
        <v>96</v>
      </c>
      <c r="BJ874" s="1" t="s">
        <v>72</v>
      </c>
      <c r="BK874" s="1" t="s">
        <v>4416</v>
      </c>
      <c r="BL874" s="1" t="s">
        <v>4417</v>
      </c>
      <c r="BM874" s="1">
        <v>44</v>
      </c>
      <c r="BN874" s="1" t="s">
        <v>75</v>
      </c>
      <c r="BO874" s="1" t="s">
        <v>75</v>
      </c>
      <c r="BP874" s="1" t="s">
        <v>75</v>
      </c>
      <c r="BQ874" s="21" t="s">
        <v>99</v>
      </c>
      <c r="BR874" s="21" t="s">
        <v>100</v>
      </c>
    </row>
    <row r="875" spans="1:70" ht="20.45" customHeight="1">
      <c r="A875" s="1" t="s">
        <v>4418</v>
      </c>
      <c r="B875" s="1">
        <v>230168</v>
      </c>
      <c r="C875" s="1" t="s">
        <v>497</v>
      </c>
      <c r="D875" s="3">
        <v>45097</v>
      </c>
      <c r="E875" s="4">
        <v>0.3659722222222222</v>
      </c>
      <c r="F875" s="5">
        <v>45078</v>
      </c>
      <c r="G875" s="3">
        <v>45097</v>
      </c>
      <c r="H875" s="4">
        <v>0.42569444444444443</v>
      </c>
      <c r="I875" s="48">
        <f t="shared" si="103"/>
        <v>5.9722222222222232E-2</v>
      </c>
      <c r="J875" s="1">
        <v>3</v>
      </c>
      <c r="K875" s="1" t="s">
        <v>2302</v>
      </c>
      <c r="L875" s="1" t="s">
        <v>4419</v>
      </c>
      <c r="M875" s="1" t="s">
        <v>75</v>
      </c>
      <c r="N875" s="1" t="s">
        <v>4088</v>
      </c>
      <c r="O875" s="1" t="s">
        <v>497</v>
      </c>
      <c r="P875" s="1" t="s">
        <v>78</v>
      </c>
      <c r="Q875" s="1" t="s">
        <v>78</v>
      </c>
      <c r="R875" s="1" t="s">
        <v>1898</v>
      </c>
      <c r="S875" s="1" t="s">
        <v>1898</v>
      </c>
      <c r="T875" s="34" t="s">
        <v>72</v>
      </c>
      <c r="U875" s="25" t="s">
        <v>4420</v>
      </c>
      <c r="V875" s="1" t="s">
        <v>1900</v>
      </c>
      <c r="W875" s="1" t="s">
        <v>83</v>
      </c>
      <c r="X875" s="1" t="s">
        <v>123</v>
      </c>
      <c r="Y875" s="1" t="s">
        <v>83</v>
      </c>
      <c r="Z875" s="1" t="s">
        <v>84</v>
      </c>
      <c r="AA875" s="1" t="s">
        <v>72</v>
      </c>
      <c r="AB875" s="1" t="s">
        <v>214</v>
      </c>
      <c r="AC875" s="1" t="s">
        <v>583</v>
      </c>
      <c r="AD875" s="1" t="s">
        <v>126</v>
      </c>
      <c r="AE875" s="1">
        <v>60</v>
      </c>
      <c r="AF875" s="1" t="s">
        <v>88</v>
      </c>
      <c r="AG875" s="1">
        <v>4.0999999999999996</v>
      </c>
      <c r="AH875" s="1" t="s">
        <v>414</v>
      </c>
      <c r="AI875" s="1" t="s">
        <v>90</v>
      </c>
      <c r="AJ875" s="1" t="s">
        <v>91</v>
      </c>
      <c r="AK875" s="1" t="s">
        <v>92</v>
      </c>
      <c r="AL875" s="1" t="s">
        <v>72</v>
      </c>
      <c r="AM875" s="1" t="s">
        <v>229</v>
      </c>
      <c r="AN875" s="1">
        <v>2</v>
      </c>
      <c r="AO875" s="1" t="s">
        <v>4421</v>
      </c>
      <c r="AP875" s="1" t="s">
        <v>72</v>
      </c>
      <c r="AQ875" s="1" t="s">
        <v>72</v>
      </c>
      <c r="AR875" s="1" t="s">
        <v>3444</v>
      </c>
      <c r="AS875" s="1" t="s">
        <v>72</v>
      </c>
      <c r="AT875" s="1" t="s">
        <v>72</v>
      </c>
      <c r="AU875" s="3">
        <v>45097</v>
      </c>
      <c r="AV875" s="4">
        <v>0.4458333333333333</v>
      </c>
      <c r="AW875" s="4">
        <v>0.71875</v>
      </c>
      <c r="AX875" s="4">
        <f t="shared" si="104"/>
        <v>0.2729166666666667</v>
      </c>
      <c r="AY875" s="4">
        <f t="shared" si="105"/>
        <v>0.29305555555555557</v>
      </c>
      <c r="AZ875" s="4">
        <f t="shared" si="106"/>
        <v>0.3527777777777778</v>
      </c>
      <c r="BA875" s="1" t="s">
        <v>4422</v>
      </c>
      <c r="BB875" s="1" t="s">
        <v>4422</v>
      </c>
      <c r="BC875" s="1" t="s">
        <v>1675</v>
      </c>
      <c r="BD875" s="25">
        <v>14</v>
      </c>
      <c r="BE875" s="1" t="s">
        <v>4063</v>
      </c>
      <c r="BF875" s="1" t="s">
        <v>75</v>
      </c>
      <c r="BG875" s="1" t="s">
        <v>75</v>
      </c>
      <c r="BH875" s="1" t="s">
        <v>88</v>
      </c>
      <c r="BI875" s="1" t="s">
        <v>96</v>
      </c>
      <c r="BJ875" s="1" t="s">
        <v>72</v>
      </c>
      <c r="BK875" s="1" t="s">
        <v>3962</v>
      </c>
      <c r="BL875" s="1" t="s">
        <v>4090</v>
      </c>
      <c r="BM875" s="1">
        <v>57</v>
      </c>
      <c r="BN875" s="1" t="s">
        <v>75</v>
      </c>
      <c r="BO875" s="1" t="s">
        <v>75</v>
      </c>
      <c r="BP875" s="1" t="s">
        <v>75</v>
      </c>
      <c r="BQ875" s="21" t="s">
        <v>99</v>
      </c>
      <c r="BR875" s="21" t="s">
        <v>100</v>
      </c>
    </row>
    <row r="876" spans="1:70" ht="20.45" customHeight="1">
      <c r="A876" s="1" t="s">
        <v>4423</v>
      </c>
      <c r="B876" s="1">
        <v>230169</v>
      </c>
      <c r="C876" s="1" t="s">
        <v>497</v>
      </c>
      <c r="D876" s="3">
        <v>45097</v>
      </c>
      <c r="E876" s="4">
        <v>0.58333333333333337</v>
      </c>
      <c r="F876" s="5">
        <v>45078</v>
      </c>
      <c r="G876" s="3">
        <v>45097</v>
      </c>
      <c r="H876" s="4">
        <v>0.64583333333333337</v>
      </c>
      <c r="I876" s="48">
        <f t="shared" si="103"/>
        <v>6.25E-2</v>
      </c>
      <c r="J876" s="1">
        <v>10</v>
      </c>
      <c r="K876" s="1" t="s">
        <v>2302</v>
      </c>
      <c r="L876" s="1" t="s">
        <v>4424</v>
      </c>
      <c r="M876" s="1" t="s">
        <v>75</v>
      </c>
      <c r="N876" s="1" t="s">
        <v>4088</v>
      </c>
      <c r="O876" s="1" t="s">
        <v>497</v>
      </c>
      <c r="P876" s="1" t="s">
        <v>78</v>
      </c>
      <c r="Q876" s="1" t="s">
        <v>78</v>
      </c>
      <c r="R876" s="1" t="s">
        <v>1898</v>
      </c>
      <c r="S876" s="1" t="s">
        <v>1898</v>
      </c>
      <c r="T876" s="34" t="s">
        <v>72</v>
      </c>
      <c r="U876" s="25" t="s">
        <v>4425</v>
      </c>
      <c r="V876" s="1" t="s">
        <v>1900</v>
      </c>
      <c r="W876" s="1" t="s">
        <v>2307</v>
      </c>
      <c r="X876" s="1" t="s">
        <v>2307</v>
      </c>
      <c r="Y876" s="1" t="s">
        <v>2363</v>
      </c>
      <c r="Z876" s="1" t="s">
        <v>84</v>
      </c>
      <c r="AA876" s="1" t="s">
        <v>72</v>
      </c>
      <c r="AB876" s="1" t="s">
        <v>140</v>
      </c>
      <c r="AC876" s="1" t="s">
        <v>141</v>
      </c>
      <c r="AD876" s="1" t="s">
        <v>87</v>
      </c>
      <c r="AE876" s="1">
        <v>44</v>
      </c>
      <c r="AF876" s="1" t="s">
        <v>88</v>
      </c>
      <c r="AG876" s="1">
        <v>5.0999999999999996</v>
      </c>
      <c r="AH876" s="1" t="s">
        <v>299</v>
      </c>
      <c r="AI876" s="1" t="s">
        <v>90</v>
      </c>
      <c r="AJ876" s="1" t="s">
        <v>91</v>
      </c>
      <c r="AK876" s="1" t="s">
        <v>92</v>
      </c>
      <c r="AL876" s="1" t="s">
        <v>72</v>
      </c>
      <c r="AM876" s="1" t="s">
        <v>254</v>
      </c>
      <c r="AN876" s="1">
        <v>1</v>
      </c>
      <c r="AO876" s="1" t="s">
        <v>3692</v>
      </c>
      <c r="AP876" s="1" t="s">
        <v>72</v>
      </c>
      <c r="AQ876" s="1" t="s">
        <v>72</v>
      </c>
      <c r="AR876" s="1" t="s">
        <v>220</v>
      </c>
      <c r="AS876" s="1" t="s">
        <v>72</v>
      </c>
      <c r="AT876" s="1" t="s">
        <v>72</v>
      </c>
      <c r="AU876" s="3">
        <v>45097</v>
      </c>
      <c r="AV876" s="4">
        <v>0.64861111111111114</v>
      </c>
      <c r="AW876" s="4">
        <v>0.74236111111111114</v>
      </c>
      <c r="AX876" s="4">
        <f t="shared" si="104"/>
        <v>9.375E-2</v>
      </c>
      <c r="AY876" s="4">
        <f t="shared" si="105"/>
        <v>9.6527777777777768E-2</v>
      </c>
      <c r="AZ876" s="4">
        <f t="shared" si="106"/>
        <v>0.15902777777777777</v>
      </c>
      <c r="BA876" s="1" t="s">
        <v>4426</v>
      </c>
      <c r="BB876" s="1" t="s">
        <v>4426</v>
      </c>
      <c r="BC876" s="1" t="s">
        <v>1675</v>
      </c>
      <c r="BD876" s="25">
        <v>14</v>
      </c>
      <c r="BE876" s="1" t="s">
        <v>3205</v>
      </c>
      <c r="BF876" s="1" t="s">
        <v>75</v>
      </c>
      <c r="BG876" s="1" t="s">
        <v>72</v>
      </c>
      <c r="BH876" s="1" t="s">
        <v>88</v>
      </c>
      <c r="BI876" s="1" t="s">
        <v>96</v>
      </c>
      <c r="BJ876" s="1" t="s">
        <v>72</v>
      </c>
      <c r="BK876" s="1" t="s">
        <v>3962</v>
      </c>
      <c r="BL876" s="1" t="s">
        <v>4090</v>
      </c>
      <c r="BM876" s="1">
        <v>56</v>
      </c>
      <c r="BN876" s="1" t="s">
        <v>75</v>
      </c>
      <c r="BO876" s="1" t="s">
        <v>75</v>
      </c>
      <c r="BP876" s="1" t="s">
        <v>75</v>
      </c>
      <c r="BQ876" s="21" t="s">
        <v>99</v>
      </c>
      <c r="BR876" s="21" t="s">
        <v>100</v>
      </c>
    </row>
    <row r="877" spans="1:70" ht="20.45" customHeight="1">
      <c r="A877" s="8" t="s">
        <v>4427</v>
      </c>
      <c r="B877" s="8">
        <v>230170</v>
      </c>
      <c r="C877" s="8" t="s">
        <v>71</v>
      </c>
      <c r="D877" s="60">
        <v>45098</v>
      </c>
      <c r="E877" s="41">
        <v>0.49652777777777779</v>
      </c>
      <c r="F877" s="61">
        <v>45078</v>
      </c>
      <c r="G877" s="60">
        <v>45098</v>
      </c>
      <c r="H877" s="41">
        <v>0.88402777777777775</v>
      </c>
      <c r="I877" s="62">
        <f t="shared" si="103"/>
        <v>0.38749999999999996</v>
      </c>
      <c r="J877" s="8">
        <v>10</v>
      </c>
      <c r="K877" s="8" t="s">
        <v>1896</v>
      </c>
      <c r="L877" s="8" t="s">
        <v>4428</v>
      </c>
      <c r="M877" s="8" t="s">
        <v>75</v>
      </c>
      <c r="N877" s="8" t="s">
        <v>3936</v>
      </c>
      <c r="O877" s="8" t="s">
        <v>77</v>
      </c>
      <c r="P877" s="8" t="s">
        <v>78</v>
      </c>
      <c r="Q877" s="8" t="s">
        <v>78</v>
      </c>
      <c r="R877" s="8" t="s">
        <v>1898</v>
      </c>
      <c r="S877" s="8" t="s">
        <v>1927</v>
      </c>
      <c r="T877" s="34" t="s">
        <v>72</v>
      </c>
      <c r="U877" s="8" t="s">
        <v>4429</v>
      </c>
      <c r="V877" s="8" t="s">
        <v>80</v>
      </c>
      <c r="W877" s="8" t="s">
        <v>778</v>
      </c>
      <c r="X877" s="8" t="s">
        <v>779</v>
      </c>
      <c r="Y877" s="8" t="s">
        <v>780</v>
      </c>
      <c r="Z877" s="8" t="s">
        <v>84</v>
      </c>
      <c r="AA877" s="1" t="s">
        <v>72</v>
      </c>
      <c r="AB877" s="8" t="s">
        <v>140</v>
      </c>
      <c r="AC877" s="1" t="s">
        <v>181</v>
      </c>
      <c r="AD877" s="8" t="s">
        <v>87</v>
      </c>
      <c r="AE877" s="8">
        <v>32</v>
      </c>
      <c r="AF877" s="1" t="s">
        <v>88</v>
      </c>
      <c r="AG877" s="8">
        <v>5.3</v>
      </c>
      <c r="AH877" s="1" t="s">
        <v>299</v>
      </c>
      <c r="AI877" s="8" t="s">
        <v>90</v>
      </c>
      <c r="AJ877" s="8" t="s">
        <v>91</v>
      </c>
      <c r="AK877" s="1" t="s">
        <v>92</v>
      </c>
      <c r="AL877" s="1" t="s">
        <v>72</v>
      </c>
      <c r="AM877" s="1" t="s">
        <v>217</v>
      </c>
      <c r="AN877" s="1" t="s">
        <v>72</v>
      </c>
      <c r="AO877" s="8" t="s">
        <v>1585</v>
      </c>
      <c r="AP877" s="1" t="s">
        <v>72</v>
      </c>
      <c r="AQ877" s="1" t="s">
        <v>72</v>
      </c>
      <c r="AR877" s="1" t="s">
        <v>72</v>
      </c>
      <c r="AS877" s="1" t="s">
        <v>72</v>
      </c>
      <c r="AT877" s="1" t="s">
        <v>72</v>
      </c>
      <c r="AU877" s="60">
        <v>45098</v>
      </c>
      <c r="AV877" s="41">
        <v>0.71875</v>
      </c>
      <c r="AW877" s="41">
        <v>0.7597222222222223</v>
      </c>
      <c r="AX877" s="41">
        <v>1.0409722222222222</v>
      </c>
      <c r="AY877" s="41">
        <f t="shared" si="105"/>
        <v>-0.12430555555555545</v>
      </c>
      <c r="AZ877" s="41">
        <f t="shared" si="106"/>
        <v>0.26319444444444451</v>
      </c>
      <c r="BA877" s="8" t="s">
        <v>4430</v>
      </c>
      <c r="BB877" s="8" t="s">
        <v>4430</v>
      </c>
      <c r="BC877" s="1" t="s">
        <v>1675</v>
      </c>
      <c r="BD877" s="8">
        <v>14</v>
      </c>
      <c r="BE877" s="8" t="s">
        <v>3229</v>
      </c>
      <c r="BF877" s="1" t="s">
        <v>75</v>
      </c>
      <c r="BG877" s="8" t="s">
        <v>75</v>
      </c>
      <c r="BH877" s="1" t="s">
        <v>88</v>
      </c>
      <c r="BI877" s="1" t="s">
        <v>96</v>
      </c>
      <c r="BJ877" s="1" t="s">
        <v>72</v>
      </c>
      <c r="BK877" s="8" t="s">
        <v>3962</v>
      </c>
      <c r="BL877" s="8" t="s">
        <v>4431</v>
      </c>
      <c r="BM877" s="8">
        <v>43</v>
      </c>
      <c r="BN877" s="1" t="s">
        <v>75</v>
      </c>
      <c r="BO877" s="1" t="s">
        <v>75</v>
      </c>
      <c r="BP877" s="1" t="s">
        <v>75</v>
      </c>
      <c r="BQ877" s="21" t="s">
        <v>99</v>
      </c>
      <c r="BR877" s="21" t="s">
        <v>100</v>
      </c>
    </row>
    <row r="878" spans="1:70" ht="20.45" customHeight="1">
      <c r="A878" s="1" t="s">
        <v>4432</v>
      </c>
      <c r="B878" s="1">
        <v>230170</v>
      </c>
      <c r="C878" s="1" t="s">
        <v>71</v>
      </c>
      <c r="D878" s="3">
        <v>45098</v>
      </c>
      <c r="E878" s="41">
        <v>0.49652777777777779</v>
      </c>
      <c r="F878" s="5">
        <v>45078</v>
      </c>
      <c r="G878" s="3">
        <v>45098</v>
      </c>
      <c r="H878" s="4">
        <v>0.88402777777777775</v>
      </c>
      <c r="I878" s="48">
        <f t="shared" si="103"/>
        <v>0.38749999999999996</v>
      </c>
      <c r="J878" s="1">
        <v>10</v>
      </c>
      <c r="K878" s="1" t="s">
        <v>1896</v>
      </c>
      <c r="L878" s="1" t="s">
        <v>4428</v>
      </c>
      <c r="M878" s="1" t="s">
        <v>75</v>
      </c>
      <c r="N878" s="1" t="s">
        <v>2172</v>
      </c>
      <c r="O878" s="1" t="s">
        <v>77</v>
      </c>
      <c r="P878" s="1" t="s">
        <v>78</v>
      </c>
      <c r="Q878" s="1" t="s">
        <v>78</v>
      </c>
      <c r="R878" s="1" t="s">
        <v>1898</v>
      </c>
      <c r="S878" s="1" t="s">
        <v>1898</v>
      </c>
      <c r="T878" s="34" t="s">
        <v>72</v>
      </c>
      <c r="U878" s="25" t="s">
        <v>4429</v>
      </c>
      <c r="V878" s="1" t="s">
        <v>80</v>
      </c>
      <c r="W878" s="1" t="s">
        <v>778</v>
      </c>
      <c r="X878" s="1" t="s">
        <v>779</v>
      </c>
      <c r="Y878" s="1" t="s">
        <v>780</v>
      </c>
      <c r="Z878" s="1" t="s">
        <v>84</v>
      </c>
      <c r="AA878" s="1" t="s">
        <v>72</v>
      </c>
      <c r="AB878" s="1" t="s">
        <v>140</v>
      </c>
      <c r="AC878" s="1" t="s">
        <v>181</v>
      </c>
      <c r="AD878" s="1" t="s">
        <v>87</v>
      </c>
      <c r="AE878" s="1">
        <v>32</v>
      </c>
      <c r="AF878" s="1" t="s">
        <v>88</v>
      </c>
      <c r="AG878" s="1">
        <v>5.3</v>
      </c>
      <c r="AH878" s="1" t="s">
        <v>299</v>
      </c>
      <c r="AI878" s="1" t="s">
        <v>90</v>
      </c>
      <c r="AJ878" s="1" t="s">
        <v>91</v>
      </c>
      <c r="AK878" s="1" t="s">
        <v>92</v>
      </c>
      <c r="AL878" s="1" t="s">
        <v>72</v>
      </c>
      <c r="AM878" s="1" t="s">
        <v>217</v>
      </c>
      <c r="AN878" s="1" t="s">
        <v>72</v>
      </c>
      <c r="AO878" s="1" t="s">
        <v>1585</v>
      </c>
      <c r="AP878" s="1" t="s">
        <v>72</v>
      </c>
      <c r="AQ878" s="1" t="s">
        <v>72</v>
      </c>
      <c r="AR878" s="1" t="s">
        <v>72</v>
      </c>
      <c r="AS878" s="1" t="s">
        <v>72</v>
      </c>
      <c r="AT878" s="1" t="s">
        <v>72</v>
      </c>
      <c r="AU878" s="3">
        <v>45098</v>
      </c>
      <c r="AV878" s="4">
        <v>0.71875</v>
      </c>
      <c r="AW878" s="4">
        <v>0.7597222222222223</v>
      </c>
      <c r="AX878" s="4">
        <f t="shared" ref="AX878:AX941" si="107">AW878-AV878</f>
        <v>4.0972222222222299E-2</v>
      </c>
      <c r="AY878" s="4">
        <f t="shared" si="105"/>
        <v>-0.12430555555555545</v>
      </c>
      <c r="AZ878" s="4">
        <f t="shared" si="106"/>
        <v>0.26319444444444451</v>
      </c>
      <c r="BA878" s="1" t="s">
        <v>4430</v>
      </c>
      <c r="BB878" s="1" t="s">
        <v>4430</v>
      </c>
      <c r="BC878" s="1" t="s">
        <v>1675</v>
      </c>
      <c r="BD878" s="25">
        <v>14</v>
      </c>
      <c r="BE878" s="1" t="s">
        <v>3229</v>
      </c>
      <c r="BF878" s="1" t="s">
        <v>75</v>
      </c>
      <c r="BG878" s="1" t="s">
        <v>75</v>
      </c>
      <c r="BH878" s="1" t="s">
        <v>88</v>
      </c>
      <c r="BI878" s="1" t="s">
        <v>96</v>
      </c>
      <c r="BJ878" s="1" t="s">
        <v>72</v>
      </c>
      <c r="BK878" s="1" t="s">
        <v>3962</v>
      </c>
      <c r="BL878" s="1" t="s">
        <v>4433</v>
      </c>
      <c r="BM878" s="1">
        <v>38</v>
      </c>
      <c r="BN878" s="1" t="s">
        <v>75</v>
      </c>
      <c r="BO878" s="1" t="s">
        <v>75</v>
      </c>
      <c r="BP878" s="1" t="s">
        <v>75</v>
      </c>
      <c r="BQ878" s="1" t="s">
        <v>3796</v>
      </c>
    </row>
    <row r="879" spans="1:70" ht="20.45" customHeight="1">
      <c r="A879" s="1" t="s">
        <v>4434</v>
      </c>
      <c r="B879" s="1">
        <v>230171</v>
      </c>
      <c r="C879" s="1" t="s">
        <v>71</v>
      </c>
      <c r="D879" s="3">
        <v>45100</v>
      </c>
      <c r="E879" s="4">
        <v>0.52777777777777779</v>
      </c>
      <c r="F879" s="5">
        <v>45078</v>
      </c>
      <c r="G879" s="3">
        <v>45100</v>
      </c>
      <c r="H879" s="4">
        <v>0.59166666666666667</v>
      </c>
      <c r="I879" s="48">
        <f t="shared" ref="I879:I943" si="108">H879-E879</f>
        <v>6.3888888888888884E-2</v>
      </c>
      <c r="J879" s="1">
        <v>0</v>
      </c>
      <c r="K879" s="1" t="s">
        <v>2302</v>
      </c>
      <c r="L879" s="1" t="s">
        <v>4435</v>
      </c>
      <c r="M879" s="1" t="s">
        <v>75</v>
      </c>
      <c r="N879" s="1" t="s">
        <v>2317</v>
      </c>
      <c r="O879" s="1" t="s">
        <v>77</v>
      </c>
      <c r="P879" s="1" t="s">
        <v>78</v>
      </c>
      <c r="Q879" s="1" t="s">
        <v>78</v>
      </c>
      <c r="R879" s="1" t="s">
        <v>1898</v>
      </c>
      <c r="S879" s="1" t="s">
        <v>1898</v>
      </c>
      <c r="T879" s="34" t="s">
        <v>72</v>
      </c>
      <c r="U879" s="25" t="s">
        <v>2437</v>
      </c>
      <c r="V879" s="1" t="s">
        <v>1900</v>
      </c>
      <c r="W879" s="1" t="s">
        <v>2307</v>
      </c>
      <c r="X879" s="1" t="s">
        <v>2307</v>
      </c>
      <c r="Y879" s="1" t="s">
        <v>2308</v>
      </c>
      <c r="Z879" s="1" t="s">
        <v>490</v>
      </c>
      <c r="AA879" s="1" t="s">
        <v>72</v>
      </c>
      <c r="AB879" s="1" t="s">
        <v>491</v>
      </c>
      <c r="AC879" s="1" t="s">
        <v>1147</v>
      </c>
      <c r="AD879" s="1" t="s">
        <v>87</v>
      </c>
      <c r="AE879" s="1">
        <v>61</v>
      </c>
      <c r="AF879" s="1" t="s">
        <v>88</v>
      </c>
      <c r="AG879" s="1">
        <v>4.9000000000000004</v>
      </c>
      <c r="AH879" s="1" t="s">
        <v>299</v>
      </c>
      <c r="AI879" s="1" t="s">
        <v>90</v>
      </c>
      <c r="AJ879" s="1" t="s">
        <v>91</v>
      </c>
      <c r="AK879" s="1" t="s">
        <v>92</v>
      </c>
      <c r="AL879" s="1" t="s">
        <v>72</v>
      </c>
      <c r="AM879" s="1" t="s">
        <v>244</v>
      </c>
      <c r="AN879" s="1">
        <v>2</v>
      </c>
      <c r="AO879" s="58" t="s">
        <v>2585</v>
      </c>
      <c r="AP879" s="1" t="s">
        <v>72</v>
      </c>
      <c r="AQ879" s="1" t="s">
        <v>72</v>
      </c>
      <c r="AR879" s="1" t="s">
        <v>2327</v>
      </c>
      <c r="AS879" s="1" t="s">
        <v>72</v>
      </c>
      <c r="AT879" s="1" t="s">
        <v>72</v>
      </c>
      <c r="AU879" s="3">
        <v>45100</v>
      </c>
      <c r="AV879" s="4">
        <v>0.625</v>
      </c>
      <c r="AW879" s="4">
        <v>0.72916666666666663</v>
      </c>
      <c r="AX879" s="4">
        <f t="shared" si="107"/>
        <v>0.10416666666666663</v>
      </c>
      <c r="AY879" s="4">
        <f t="shared" si="105"/>
        <v>0.13749999999999996</v>
      </c>
      <c r="AZ879" s="4">
        <f t="shared" si="106"/>
        <v>0.20138888888888884</v>
      </c>
      <c r="BA879" s="1" t="s">
        <v>4436</v>
      </c>
      <c r="BB879" s="1" t="s">
        <v>4436</v>
      </c>
      <c r="BC879" s="1" t="s">
        <v>1675</v>
      </c>
      <c r="BD879" s="25">
        <v>14</v>
      </c>
      <c r="BE879" s="1" t="s">
        <v>4437</v>
      </c>
      <c r="BF879" s="1" t="s">
        <v>75</v>
      </c>
      <c r="BG879" s="1" t="s">
        <v>75</v>
      </c>
      <c r="BH879" s="1" t="s">
        <v>88</v>
      </c>
      <c r="BI879" s="1" t="s">
        <v>96</v>
      </c>
      <c r="BJ879" s="1" t="s">
        <v>72</v>
      </c>
      <c r="BK879" s="1" t="s">
        <v>3962</v>
      </c>
      <c r="BL879" s="1" t="s">
        <v>4438</v>
      </c>
      <c r="BM879" s="1">
        <v>49</v>
      </c>
      <c r="BN879" s="1" t="s">
        <v>75</v>
      </c>
      <c r="BO879" s="1" t="s">
        <v>75</v>
      </c>
      <c r="BP879" s="1" t="s">
        <v>75</v>
      </c>
      <c r="BQ879" s="21" t="s">
        <v>99</v>
      </c>
      <c r="BR879" s="21" t="s">
        <v>100</v>
      </c>
    </row>
    <row r="880" spans="1:70" ht="20.45" customHeight="1">
      <c r="A880" s="1" t="s">
        <v>4439</v>
      </c>
      <c r="B880" s="1">
        <v>230172</v>
      </c>
      <c r="C880" s="1" t="s">
        <v>71</v>
      </c>
      <c r="D880" s="3">
        <v>45100</v>
      </c>
      <c r="E880" s="4">
        <v>0.46875</v>
      </c>
      <c r="F880" s="5">
        <v>45078</v>
      </c>
      <c r="G880" s="3">
        <v>45100</v>
      </c>
      <c r="H880" s="4">
        <v>0.66180555555555554</v>
      </c>
      <c r="I880" s="48">
        <f t="shared" si="108"/>
        <v>0.19305555555555554</v>
      </c>
      <c r="J880" s="1">
        <v>2</v>
      </c>
      <c r="K880" s="1" t="s">
        <v>2302</v>
      </c>
      <c r="L880" s="1" t="s">
        <v>4440</v>
      </c>
      <c r="M880" s="1" t="s">
        <v>75</v>
      </c>
      <c r="N880" s="1" t="s">
        <v>2172</v>
      </c>
      <c r="O880" s="1" t="s">
        <v>77</v>
      </c>
      <c r="P880" s="1" t="s">
        <v>78</v>
      </c>
      <c r="Q880" s="1" t="s">
        <v>78</v>
      </c>
      <c r="R880" s="1" t="s">
        <v>1898</v>
      </c>
      <c r="S880" s="1" t="s">
        <v>1898</v>
      </c>
      <c r="T880" s="34" t="s">
        <v>72</v>
      </c>
      <c r="U880" s="25" t="s">
        <v>4441</v>
      </c>
      <c r="V880" s="1" t="s">
        <v>80</v>
      </c>
      <c r="W880" s="1" t="s">
        <v>1867</v>
      </c>
      <c r="X880" s="1" t="s">
        <v>1868</v>
      </c>
      <c r="Y880" s="1" t="s">
        <v>2143</v>
      </c>
      <c r="Z880" s="1" t="s">
        <v>84</v>
      </c>
      <c r="AA880" s="1" t="s">
        <v>72</v>
      </c>
      <c r="AB880" s="1" t="s">
        <v>104</v>
      </c>
      <c r="AC880" s="1" t="s">
        <v>104</v>
      </c>
      <c r="AD880" s="1" t="s">
        <v>126</v>
      </c>
      <c r="AE880" s="1">
        <v>28</v>
      </c>
      <c r="AF880" s="1" t="s">
        <v>88</v>
      </c>
      <c r="AG880" s="1">
        <v>4.2</v>
      </c>
      <c r="AH880" s="1" t="s">
        <v>954</v>
      </c>
      <c r="AI880" s="1" t="s">
        <v>90</v>
      </c>
      <c r="AJ880" s="1" t="s">
        <v>91</v>
      </c>
      <c r="AK880" s="1" t="s">
        <v>92</v>
      </c>
      <c r="AL880" s="1" t="s">
        <v>72</v>
      </c>
      <c r="AM880" s="1" t="s">
        <v>72</v>
      </c>
      <c r="AN880" s="1" t="s">
        <v>72</v>
      </c>
      <c r="AO880" s="1" t="s">
        <v>72</v>
      </c>
      <c r="AP880" s="1" t="s">
        <v>72</v>
      </c>
      <c r="AQ880" s="1" t="s">
        <v>72</v>
      </c>
      <c r="AR880" s="1" t="s">
        <v>72</v>
      </c>
      <c r="AS880" s="1" t="s">
        <v>72</v>
      </c>
      <c r="AT880" s="1" t="s">
        <v>72</v>
      </c>
      <c r="AU880" s="3">
        <v>45100</v>
      </c>
      <c r="AV880" s="4">
        <v>0.71875</v>
      </c>
      <c r="AW880" s="24">
        <v>0.7597222222222223</v>
      </c>
      <c r="AX880" s="4">
        <f t="shared" si="107"/>
        <v>4.0972222222222299E-2</v>
      </c>
      <c r="AY880" s="4">
        <f t="shared" si="105"/>
        <v>9.7916666666666763E-2</v>
      </c>
      <c r="AZ880" s="4">
        <f t="shared" si="106"/>
        <v>0.2909722222222223</v>
      </c>
      <c r="BA880" s="1" t="s">
        <v>4442</v>
      </c>
      <c r="BB880" s="1" t="s">
        <v>4442</v>
      </c>
      <c r="BC880" s="1" t="s">
        <v>1794</v>
      </c>
      <c r="BD880" s="25">
        <v>14</v>
      </c>
      <c r="BE880" s="1" t="s">
        <v>4443</v>
      </c>
      <c r="BF880" s="1" t="s">
        <v>75</v>
      </c>
      <c r="BG880" s="1" t="s">
        <v>75</v>
      </c>
      <c r="BH880" s="1" t="s">
        <v>88</v>
      </c>
      <c r="BI880" s="1" t="s">
        <v>96</v>
      </c>
      <c r="BJ880" s="1" t="s">
        <v>72</v>
      </c>
      <c r="BK880" s="1" t="s">
        <v>4416</v>
      </c>
      <c r="BL880" s="1" t="s">
        <v>4444</v>
      </c>
      <c r="BM880" s="1">
        <v>38</v>
      </c>
      <c r="BN880" s="1" t="s">
        <v>75</v>
      </c>
      <c r="BO880" s="1" t="s">
        <v>75</v>
      </c>
      <c r="BP880" s="1" t="s">
        <v>75</v>
      </c>
      <c r="BQ880" s="21" t="s">
        <v>99</v>
      </c>
      <c r="BR880" s="21" t="s">
        <v>100</v>
      </c>
    </row>
    <row r="881" spans="1:70" ht="20.45" customHeight="1">
      <c r="A881" s="1" t="s">
        <v>4445</v>
      </c>
      <c r="B881" s="1">
        <v>230173</v>
      </c>
      <c r="C881" s="1" t="s">
        <v>71</v>
      </c>
      <c r="D881" s="3">
        <v>45104</v>
      </c>
      <c r="E881" s="4">
        <v>0.5</v>
      </c>
      <c r="F881" s="5">
        <v>45078</v>
      </c>
      <c r="G881" s="3">
        <v>45104</v>
      </c>
      <c r="H881" s="4">
        <v>0.58333333333333337</v>
      </c>
      <c r="I881" s="48">
        <f t="shared" si="108"/>
        <v>8.333333333333337E-2</v>
      </c>
      <c r="J881" s="1">
        <v>5</v>
      </c>
      <c r="K881" s="1" t="s">
        <v>2302</v>
      </c>
      <c r="L881" s="1" t="s">
        <v>4446</v>
      </c>
      <c r="M881" s="1" t="s">
        <v>75</v>
      </c>
      <c r="N881" s="1" t="s">
        <v>3624</v>
      </c>
      <c r="O881" s="1" t="s">
        <v>77</v>
      </c>
      <c r="P881" s="1" t="s">
        <v>78</v>
      </c>
      <c r="Q881" s="1" t="s">
        <v>78</v>
      </c>
      <c r="R881" s="21" t="s">
        <v>1898</v>
      </c>
      <c r="S881" s="1" t="s">
        <v>1898</v>
      </c>
      <c r="T881" s="34" t="s">
        <v>72</v>
      </c>
      <c r="U881" s="25" t="s">
        <v>4447</v>
      </c>
      <c r="V881" s="1" t="s">
        <v>1900</v>
      </c>
      <c r="W881" s="1" t="s">
        <v>813</v>
      </c>
      <c r="X881" s="1" t="s">
        <v>813</v>
      </c>
      <c r="Y881" s="1" t="s">
        <v>814</v>
      </c>
      <c r="Z881" s="1" t="s">
        <v>152</v>
      </c>
      <c r="AA881" s="1" t="s">
        <v>1370</v>
      </c>
      <c r="AB881" s="1" t="s">
        <v>153</v>
      </c>
      <c r="AC881" s="1" t="s">
        <v>154</v>
      </c>
      <c r="AD881" s="1" t="s">
        <v>126</v>
      </c>
      <c r="AE881" s="1">
        <v>42</v>
      </c>
      <c r="AF881" s="1" t="s">
        <v>88</v>
      </c>
      <c r="AG881" s="1">
        <v>5.6</v>
      </c>
      <c r="AH881" s="1" t="s">
        <v>2344</v>
      </c>
      <c r="AI881" s="1" t="s">
        <v>90</v>
      </c>
      <c r="AJ881" s="1" t="s">
        <v>91</v>
      </c>
      <c r="AK881" s="1" t="s">
        <v>92</v>
      </c>
      <c r="AL881" s="1" t="s">
        <v>72</v>
      </c>
      <c r="AM881" s="1" t="s">
        <v>229</v>
      </c>
      <c r="AN881" s="1">
        <v>2</v>
      </c>
      <c r="AO881" s="1" t="s">
        <v>933</v>
      </c>
      <c r="AP881" s="1" t="s">
        <v>72</v>
      </c>
      <c r="AQ881" s="1" t="s">
        <v>72</v>
      </c>
      <c r="AR881" s="1" t="s">
        <v>4448</v>
      </c>
      <c r="AS881" s="1" t="s">
        <v>72</v>
      </c>
      <c r="AT881" s="1" t="s">
        <v>72</v>
      </c>
      <c r="AU881" s="3">
        <v>45104</v>
      </c>
      <c r="AV881" s="4">
        <v>0.6430555555555556</v>
      </c>
      <c r="AW881" s="4">
        <v>0.77430555555555547</v>
      </c>
      <c r="AX881" s="4">
        <f t="shared" si="107"/>
        <v>0.13124999999999987</v>
      </c>
      <c r="AY881" s="4">
        <f t="shared" si="105"/>
        <v>0.1909722222222221</v>
      </c>
      <c r="AZ881" s="4">
        <f t="shared" si="106"/>
        <v>0.27430555555555547</v>
      </c>
      <c r="BA881" s="1" t="s">
        <v>4449</v>
      </c>
      <c r="BB881" s="1" t="s">
        <v>4449</v>
      </c>
      <c r="BC881" s="1" t="s">
        <v>1794</v>
      </c>
      <c r="BD881" s="25">
        <v>14</v>
      </c>
      <c r="BE881" s="1" t="s">
        <v>4443</v>
      </c>
      <c r="BF881" s="1" t="s">
        <v>75</v>
      </c>
      <c r="BG881" s="1" t="s">
        <v>72</v>
      </c>
      <c r="BH881" s="1" t="s">
        <v>88</v>
      </c>
      <c r="BI881" s="1" t="s">
        <v>96</v>
      </c>
      <c r="BJ881" s="1" t="s">
        <v>72</v>
      </c>
      <c r="BK881" s="1" t="s">
        <v>4450</v>
      </c>
      <c r="BL881" s="1" t="s">
        <v>4451</v>
      </c>
      <c r="BM881" s="1">
        <v>44</v>
      </c>
      <c r="BN881" s="1" t="s">
        <v>75</v>
      </c>
      <c r="BO881" s="1" t="s">
        <v>75</v>
      </c>
      <c r="BP881" s="1" t="s">
        <v>75</v>
      </c>
      <c r="BQ881" s="1" t="s">
        <v>3796</v>
      </c>
    </row>
    <row r="882" spans="1:70" ht="20.45" customHeight="1">
      <c r="A882" s="1" t="s">
        <v>4452</v>
      </c>
      <c r="B882" s="1">
        <v>230174</v>
      </c>
      <c r="C882" s="1" t="s">
        <v>71</v>
      </c>
      <c r="D882" s="3">
        <v>45105</v>
      </c>
      <c r="E882" s="4">
        <v>0.33680555555555558</v>
      </c>
      <c r="F882" s="5">
        <v>45078</v>
      </c>
      <c r="G882" s="3">
        <v>45105</v>
      </c>
      <c r="H882" s="4">
        <v>0.47847222222222219</v>
      </c>
      <c r="I882" s="48">
        <f t="shared" si="108"/>
        <v>0.14166666666666661</v>
      </c>
      <c r="J882" s="1">
        <v>0</v>
      </c>
      <c r="K882" s="1" t="s">
        <v>2302</v>
      </c>
      <c r="L882" s="1" t="s">
        <v>4453</v>
      </c>
      <c r="M882" s="1" t="s">
        <v>75</v>
      </c>
      <c r="N882" s="1" t="s">
        <v>4402</v>
      </c>
      <c r="O882" s="1" t="s">
        <v>77</v>
      </c>
      <c r="P882" s="1" t="s">
        <v>78</v>
      </c>
      <c r="Q882" s="1" t="s">
        <v>78</v>
      </c>
      <c r="R882" s="1" t="s">
        <v>1898</v>
      </c>
      <c r="S882" s="1" t="s">
        <v>1898</v>
      </c>
      <c r="T882" s="34" t="s">
        <v>72</v>
      </c>
      <c r="U882" s="25" t="s">
        <v>4454</v>
      </c>
      <c r="V882" s="1" t="s">
        <v>1900</v>
      </c>
      <c r="W882" s="1" t="s">
        <v>2307</v>
      </c>
      <c r="X882" s="1" t="s">
        <v>2307</v>
      </c>
      <c r="Y882" s="1" t="s">
        <v>2926</v>
      </c>
      <c r="Z882" s="1" t="s">
        <v>291</v>
      </c>
      <c r="AA882" s="1" t="s">
        <v>72</v>
      </c>
      <c r="AB882" s="1" t="s">
        <v>4455</v>
      </c>
      <c r="AC882" s="1" t="s">
        <v>4455</v>
      </c>
      <c r="AD882" s="1" t="s">
        <v>126</v>
      </c>
      <c r="AE882" s="1">
        <v>60</v>
      </c>
      <c r="AF882" s="1" t="s">
        <v>88</v>
      </c>
      <c r="AG882" s="1">
        <v>4.9000000000000004</v>
      </c>
      <c r="AH882" s="1" t="s">
        <v>299</v>
      </c>
      <c r="AI882" s="1" t="s">
        <v>105</v>
      </c>
      <c r="AJ882" s="1" t="s">
        <v>91</v>
      </c>
      <c r="AK882" s="1" t="s">
        <v>92</v>
      </c>
      <c r="AL882" s="1" t="s">
        <v>72</v>
      </c>
      <c r="AM882" s="1" t="s">
        <v>72</v>
      </c>
      <c r="AN882" s="1" t="s">
        <v>4456</v>
      </c>
      <c r="AO882" s="1" t="s">
        <v>72</v>
      </c>
      <c r="AP882" s="1" t="s">
        <v>72</v>
      </c>
      <c r="AQ882" s="1" t="s">
        <v>72</v>
      </c>
      <c r="AR882" s="59" t="s">
        <v>4457</v>
      </c>
      <c r="AS882" s="1" t="s">
        <v>72</v>
      </c>
      <c r="AT882" s="1" t="s">
        <v>72</v>
      </c>
      <c r="AU882" s="3">
        <v>45105</v>
      </c>
      <c r="AV882" s="4">
        <v>0.49305555555555558</v>
      </c>
      <c r="AW882" s="4">
        <v>0.54861111111111105</v>
      </c>
      <c r="AX882" s="4">
        <f t="shared" si="107"/>
        <v>5.5555555555555469E-2</v>
      </c>
      <c r="AY882" s="4">
        <f t="shared" si="105"/>
        <v>7.0138888888888862E-2</v>
      </c>
      <c r="AZ882" s="4">
        <f t="shared" si="106"/>
        <v>0.21180555555555547</v>
      </c>
      <c r="BA882" s="1" t="s">
        <v>4458</v>
      </c>
      <c r="BB882" s="1" t="s">
        <v>4458</v>
      </c>
      <c r="BC882" s="1" t="s">
        <v>1794</v>
      </c>
      <c r="BD882" s="25">
        <v>14</v>
      </c>
      <c r="BE882" s="1" t="s">
        <v>2694</v>
      </c>
      <c r="BF882" s="1" t="s">
        <v>75</v>
      </c>
      <c r="BG882" s="1" t="s">
        <v>75</v>
      </c>
      <c r="BH882" s="1" t="s">
        <v>88</v>
      </c>
      <c r="BI882" s="1" t="s">
        <v>96</v>
      </c>
      <c r="BJ882" s="1" t="s">
        <v>72</v>
      </c>
      <c r="BK882" s="1" t="s">
        <v>3985</v>
      </c>
      <c r="BL882" s="1" t="s">
        <v>4459</v>
      </c>
      <c r="BM882" s="1">
        <v>18</v>
      </c>
      <c r="BN882" s="1" t="s">
        <v>75</v>
      </c>
      <c r="BO882" s="1" t="s">
        <v>75</v>
      </c>
      <c r="BP882" s="1" t="s">
        <v>75</v>
      </c>
      <c r="BQ882" s="21" t="s">
        <v>99</v>
      </c>
      <c r="BR882" s="21" t="s">
        <v>100</v>
      </c>
    </row>
    <row r="883" spans="1:70" ht="20.45" customHeight="1">
      <c r="A883" s="1" t="s">
        <v>4460</v>
      </c>
      <c r="B883" s="1">
        <v>230175</v>
      </c>
      <c r="C883" s="1" t="s">
        <v>71</v>
      </c>
      <c r="D883" s="3">
        <v>45105</v>
      </c>
      <c r="E883" s="4">
        <v>0.65486111111111112</v>
      </c>
      <c r="F883" s="5">
        <v>45078</v>
      </c>
      <c r="G883" s="3">
        <v>45105</v>
      </c>
      <c r="H883" s="4">
        <v>0.72569444444444453</v>
      </c>
      <c r="I883" s="48">
        <f t="shared" si="108"/>
        <v>7.0833333333333415E-2</v>
      </c>
      <c r="J883" s="1">
        <v>32</v>
      </c>
      <c r="K883" s="1" t="s">
        <v>2302</v>
      </c>
      <c r="L883" s="1" t="s">
        <v>4461</v>
      </c>
      <c r="M883" s="1" t="s">
        <v>75</v>
      </c>
      <c r="N883" s="1" t="s">
        <v>2317</v>
      </c>
      <c r="O883" s="1" t="s">
        <v>77</v>
      </c>
      <c r="P883" s="1" t="s">
        <v>78</v>
      </c>
      <c r="Q883" s="1" t="s">
        <v>172</v>
      </c>
      <c r="R883" s="1" t="s">
        <v>139</v>
      </c>
      <c r="S883" s="1" t="s">
        <v>1898</v>
      </c>
      <c r="T883" s="34" t="s">
        <v>72</v>
      </c>
      <c r="U883" s="25" t="s">
        <v>4462</v>
      </c>
      <c r="V883" s="1" t="s">
        <v>1900</v>
      </c>
      <c r="W883" s="1" t="s">
        <v>2307</v>
      </c>
      <c r="X883" s="1" t="s">
        <v>2307</v>
      </c>
      <c r="Y883" s="1" t="s">
        <v>2308</v>
      </c>
      <c r="Z883" s="1" t="s">
        <v>490</v>
      </c>
      <c r="AA883" s="1" t="s">
        <v>72</v>
      </c>
      <c r="AB883" s="1" t="s">
        <v>491</v>
      </c>
      <c r="AC883" s="1" t="s">
        <v>1147</v>
      </c>
      <c r="AD883" s="1" t="s">
        <v>87</v>
      </c>
      <c r="AE883" s="1">
        <v>69</v>
      </c>
      <c r="AF883" s="1" t="s">
        <v>88</v>
      </c>
      <c r="AG883" s="1">
        <v>5.6</v>
      </c>
      <c r="AH883" s="1" t="s">
        <v>2344</v>
      </c>
      <c r="AI883" s="1" t="s">
        <v>90</v>
      </c>
      <c r="AJ883" s="1" t="s">
        <v>91</v>
      </c>
      <c r="AK883" s="1" t="s">
        <v>92</v>
      </c>
      <c r="AL883" s="1" t="s">
        <v>72</v>
      </c>
      <c r="AM883" s="1" t="s">
        <v>244</v>
      </c>
      <c r="AN883" s="1">
        <v>2</v>
      </c>
      <c r="AO883" s="58" t="s">
        <v>2629</v>
      </c>
      <c r="AP883" s="1" t="s">
        <v>72</v>
      </c>
      <c r="AQ883" s="1" t="s">
        <v>72</v>
      </c>
      <c r="AR883" s="1" t="s">
        <v>2327</v>
      </c>
      <c r="AS883" s="1" t="s">
        <v>72</v>
      </c>
      <c r="AT883" s="1" t="s">
        <v>72</v>
      </c>
      <c r="AU883" s="3">
        <v>45105</v>
      </c>
      <c r="AV883" s="4">
        <v>0.73472222222222217</v>
      </c>
      <c r="AW883" s="4">
        <v>0.8125</v>
      </c>
      <c r="AX883" s="4">
        <f t="shared" si="107"/>
        <v>7.7777777777777835E-2</v>
      </c>
      <c r="AY883" s="4">
        <f t="shared" si="105"/>
        <v>8.6805555555555469E-2</v>
      </c>
      <c r="AZ883" s="4">
        <f t="shared" si="106"/>
        <v>0.15763888888888888</v>
      </c>
      <c r="BA883" s="1" t="s">
        <v>4463</v>
      </c>
      <c r="BB883" s="1" t="s">
        <v>4463</v>
      </c>
      <c r="BC883" s="1" t="s">
        <v>1794</v>
      </c>
      <c r="BD883" s="25">
        <v>14</v>
      </c>
      <c r="BE883" s="1" t="s">
        <v>4219</v>
      </c>
      <c r="BF883" s="1" t="s">
        <v>88</v>
      </c>
      <c r="BG883" s="1" t="s">
        <v>88</v>
      </c>
      <c r="BH883" s="1" t="s">
        <v>88</v>
      </c>
      <c r="BI883" s="1" t="s">
        <v>96</v>
      </c>
      <c r="BJ883" s="1" t="s">
        <v>72</v>
      </c>
      <c r="BK883" s="1" t="s">
        <v>3962</v>
      </c>
      <c r="BL883" s="1" t="s">
        <v>4464</v>
      </c>
      <c r="BM883" s="1">
        <v>49</v>
      </c>
      <c r="BN883" s="1" t="s">
        <v>75</v>
      </c>
      <c r="BO883" s="1" t="s">
        <v>75</v>
      </c>
      <c r="BP883" s="1" t="s">
        <v>75</v>
      </c>
      <c r="BQ883" s="21" t="s">
        <v>99</v>
      </c>
      <c r="BR883" s="21" t="s">
        <v>100</v>
      </c>
    </row>
    <row r="884" spans="1:70" ht="20.45" customHeight="1">
      <c r="A884" s="1" t="s">
        <v>4465</v>
      </c>
      <c r="B884" s="1">
        <v>230176</v>
      </c>
      <c r="C884" s="1" t="s">
        <v>71</v>
      </c>
      <c r="D884" s="3">
        <v>45106</v>
      </c>
      <c r="E884" s="4">
        <v>0.4152777777777778</v>
      </c>
      <c r="F884" s="5">
        <v>45078</v>
      </c>
      <c r="G884" s="3">
        <v>45106</v>
      </c>
      <c r="H884" s="4">
        <v>0.52222222222222225</v>
      </c>
      <c r="I884" s="48">
        <f t="shared" si="108"/>
        <v>0.10694444444444445</v>
      </c>
      <c r="J884" s="1">
        <v>0</v>
      </c>
      <c r="K884" s="1" t="s">
        <v>2302</v>
      </c>
      <c r="L884" s="1" t="s">
        <v>4466</v>
      </c>
      <c r="M884" s="1" t="s">
        <v>75</v>
      </c>
      <c r="N884" s="1" t="s">
        <v>3473</v>
      </c>
      <c r="O884" s="1" t="s">
        <v>77</v>
      </c>
      <c r="P884" s="1" t="s">
        <v>78</v>
      </c>
      <c r="Q884" s="1" t="s">
        <v>78</v>
      </c>
      <c r="R884" s="1" t="s">
        <v>1898</v>
      </c>
      <c r="S884" s="1" t="s">
        <v>1927</v>
      </c>
      <c r="T884" s="34" t="s">
        <v>72</v>
      </c>
      <c r="U884" s="25" t="s">
        <v>4467</v>
      </c>
      <c r="V884" s="1" t="s">
        <v>1900</v>
      </c>
      <c r="W884" s="1" t="s">
        <v>813</v>
      </c>
      <c r="X884" s="1" t="s">
        <v>813</v>
      </c>
      <c r="Y884" s="1" t="s">
        <v>814</v>
      </c>
      <c r="Z884" s="1" t="s">
        <v>152</v>
      </c>
      <c r="AA884" s="1" t="s">
        <v>3803</v>
      </c>
      <c r="AB884" s="1" t="s">
        <v>153</v>
      </c>
      <c r="AC884" s="1" t="s">
        <v>154</v>
      </c>
      <c r="AD884" s="1" t="s">
        <v>126</v>
      </c>
      <c r="AE884" s="1">
        <v>53</v>
      </c>
      <c r="AF884" s="1" t="s">
        <v>88</v>
      </c>
      <c r="AG884" s="1">
        <v>4.2</v>
      </c>
      <c r="AH884" s="1" t="s">
        <v>954</v>
      </c>
      <c r="AI884" s="1" t="s">
        <v>105</v>
      </c>
      <c r="AJ884" s="1" t="s">
        <v>91</v>
      </c>
      <c r="AK884" s="1" t="s">
        <v>92</v>
      </c>
      <c r="AL884" s="1" t="s">
        <v>4468</v>
      </c>
      <c r="AM884" s="1" t="s">
        <v>72</v>
      </c>
      <c r="AN884" s="1">
        <v>3</v>
      </c>
      <c r="AO884" s="1" t="s">
        <v>72</v>
      </c>
      <c r="AP884" s="1" t="s">
        <v>72</v>
      </c>
      <c r="AQ884" s="1" t="s">
        <v>72</v>
      </c>
      <c r="AR884" s="1" t="s">
        <v>72</v>
      </c>
      <c r="AS884" s="1" t="s">
        <v>263</v>
      </c>
      <c r="AT884" s="1" t="s">
        <v>4469</v>
      </c>
      <c r="AU884" s="3">
        <v>45106</v>
      </c>
      <c r="AV884" s="4">
        <v>0.53472222222222221</v>
      </c>
      <c r="AW884" s="4">
        <v>0.60069444444444442</v>
      </c>
      <c r="AX884" s="4">
        <f t="shared" si="107"/>
        <v>6.597222222222221E-2</v>
      </c>
      <c r="AY884" s="4">
        <f t="shared" ref="AY884:AY915" si="109">AW884-H884</f>
        <v>7.8472222222222165E-2</v>
      </c>
      <c r="AZ884" s="4">
        <f t="shared" ref="AZ884:AZ915" si="110">AW884-E884</f>
        <v>0.18541666666666662</v>
      </c>
      <c r="BA884" s="1" t="s">
        <v>4470</v>
      </c>
      <c r="BB884" s="1" t="s">
        <v>4470</v>
      </c>
      <c r="BC884" s="1" t="s">
        <v>1794</v>
      </c>
      <c r="BD884" s="25">
        <v>14</v>
      </c>
      <c r="BE884" s="1" t="s">
        <v>4063</v>
      </c>
      <c r="BF884" s="1" t="s">
        <v>75</v>
      </c>
      <c r="BG884" s="1" t="s">
        <v>75</v>
      </c>
      <c r="BH884" s="1" t="s">
        <v>88</v>
      </c>
      <c r="BI884" s="1" t="s">
        <v>79</v>
      </c>
      <c r="BJ884" s="1" t="s">
        <v>72</v>
      </c>
      <c r="BK884" s="1" t="s">
        <v>4260</v>
      </c>
      <c r="BL884" s="1" t="s">
        <v>4471</v>
      </c>
      <c r="BM884" s="1">
        <v>21</v>
      </c>
      <c r="BN884" s="1" t="s">
        <v>72</v>
      </c>
      <c r="BO884" s="1" t="s">
        <v>72</v>
      </c>
      <c r="BP884" s="1" t="s">
        <v>72</v>
      </c>
      <c r="BQ884" s="1" t="s">
        <v>160</v>
      </c>
      <c r="BR884" s="1" t="s">
        <v>768</v>
      </c>
    </row>
    <row r="885" spans="1:70" ht="20.45" customHeight="1">
      <c r="A885" s="1" t="s">
        <v>4472</v>
      </c>
      <c r="B885" s="1">
        <v>230177</v>
      </c>
      <c r="C885" s="1" t="s">
        <v>71</v>
      </c>
      <c r="D885" s="3">
        <v>45106</v>
      </c>
      <c r="E885" s="4">
        <v>0.49305555555555558</v>
      </c>
      <c r="F885" s="5">
        <v>45078</v>
      </c>
      <c r="G885" s="3">
        <v>45106</v>
      </c>
      <c r="H885" s="4">
        <v>0.56736111111111109</v>
      </c>
      <c r="I885" s="48">
        <f t="shared" si="108"/>
        <v>7.4305555555555514E-2</v>
      </c>
      <c r="J885" s="1">
        <v>10</v>
      </c>
      <c r="K885" s="1" t="s">
        <v>2302</v>
      </c>
      <c r="L885" s="1" t="s">
        <v>4473</v>
      </c>
      <c r="M885" s="1" t="s">
        <v>75</v>
      </c>
      <c r="N885" s="1" t="s">
        <v>2317</v>
      </c>
      <c r="O885" s="1" t="s">
        <v>77</v>
      </c>
      <c r="P885" s="1" t="s">
        <v>78</v>
      </c>
      <c r="Q885" s="1" t="s">
        <v>78</v>
      </c>
      <c r="R885" s="8" t="s">
        <v>1898</v>
      </c>
      <c r="S885" s="8" t="s">
        <v>1927</v>
      </c>
      <c r="T885" s="34" t="s">
        <v>72</v>
      </c>
      <c r="U885" s="8" t="s">
        <v>4474</v>
      </c>
      <c r="V885" s="1" t="s">
        <v>1900</v>
      </c>
      <c r="W885" s="1" t="s">
        <v>2307</v>
      </c>
      <c r="X885" s="1" t="s">
        <v>2307</v>
      </c>
      <c r="Y885" s="1" t="s">
        <v>2308</v>
      </c>
      <c r="Z885" s="1" t="s">
        <v>490</v>
      </c>
      <c r="AA885" s="1" t="s">
        <v>72</v>
      </c>
      <c r="AB885" s="1" t="s">
        <v>491</v>
      </c>
      <c r="AC885" s="1" t="s">
        <v>1147</v>
      </c>
      <c r="AD885" s="1" t="s">
        <v>87</v>
      </c>
      <c r="AE885" s="1">
        <v>50</v>
      </c>
      <c r="AF885" s="1" t="s">
        <v>88</v>
      </c>
      <c r="AG885" s="1">
        <v>4.8</v>
      </c>
      <c r="AH885" s="1" t="s">
        <v>299</v>
      </c>
      <c r="AI885" s="1" t="s">
        <v>90</v>
      </c>
      <c r="AJ885" s="1" t="s">
        <v>91</v>
      </c>
      <c r="AK885" s="1" t="s">
        <v>92</v>
      </c>
      <c r="AL885" s="1" t="s">
        <v>72</v>
      </c>
      <c r="AM885" s="1" t="s">
        <v>229</v>
      </c>
      <c r="AN885" s="1">
        <v>2</v>
      </c>
      <c r="AO885" s="43" t="s">
        <v>2635</v>
      </c>
      <c r="AP885" s="1" t="s">
        <v>72</v>
      </c>
      <c r="AQ885" s="1" t="s">
        <v>72</v>
      </c>
      <c r="AR885" s="1" t="s">
        <v>2327</v>
      </c>
      <c r="AS885" s="1" t="s">
        <v>72</v>
      </c>
      <c r="AT885" s="1" t="s">
        <v>72</v>
      </c>
      <c r="AU885" s="3">
        <v>45106</v>
      </c>
      <c r="AV885" s="4">
        <v>0.59722222222222221</v>
      </c>
      <c r="AW885" s="4">
        <v>0.70833333333333337</v>
      </c>
      <c r="AX885" s="4">
        <f t="shared" si="107"/>
        <v>0.11111111111111116</v>
      </c>
      <c r="AY885" s="4">
        <f t="shared" si="109"/>
        <v>0.14097222222222228</v>
      </c>
      <c r="AZ885" s="4">
        <f t="shared" si="110"/>
        <v>0.21527777777777779</v>
      </c>
      <c r="BA885" s="1" t="s">
        <v>4475</v>
      </c>
      <c r="BB885" s="1" t="s">
        <v>4476</v>
      </c>
      <c r="BC885" s="1" t="s">
        <v>1675</v>
      </c>
      <c r="BD885" s="25">
        <v>14</v>
      </c>
      <c r="BE885" s="1" t="s">
        <v>4208</v>
      </c>
      <c r="BF885" s="1" t="s">
        <v>75</v>
      </c>
      <c r="BG885" s="1" t="s">
        <v>75</v>
      </c>
      <c r="BH885" s="1" t="s">
        <v>88</v>
      </c>
      <c r="BI885" s="1" t="s">
        <v>79</v>
      </c>
      <c r="BJ885" s="1" t="s">
        <v>72</v>
      </c>
      <c r="BK885" s="1" t="s">
        <v>3985</v>
      </c>
      <c r="BL885" s="1" t="s">
        <v>4477</v>
      </c>
      <c r="BM885" s="1">
        <v>36</v>
      </c>
      <c r="BN885" s="1" t="s">
        <v>72</v>
      </c>
      <c r="BO885" s="1" t="s">
        <v>72</v>
      </c>
      <c r="BP885" s="1" t="s">
        <v>72</v>
      </c>
      <c r="BQ885" s="1" t="s">
        <v>160</v>
      </c>
      <c r="BR885" s="1" t="s">
        <v>707</v>
      </c>
    </row>
    <row r="886" spans="1:70" ht="20.45" customHeight="1">
      <c r="A886" s="1" t="s">
        <v>4478</v>
      </c>
      <c r="B886" s="1">
        <v>230178</v>
      </c>
      <c r="C886" s="1" t="s">
        <v>71</v>
      </c>
      <c r="D886" s="3">
        <v>45107</v>
      </c>
      <c r="E886" s="4">
        <v>0.51249999999999996</v>
      </c>
      <c r="F886" s="5">
        <v>45078</v>
      </c>
      <c r="G886" s="3">
        <v>45107</v>
      </c>
      <c r="H886" s="4">
        <v>0.62638888888888888</v>
      </c>
      <c r="I886" s="48">
        <f t="shared" si="108"/>
        <v>0.11388888888888893</v>
      </c>
      <c r="J886" s="1">
        <v>17</v>
      </c>
      <c r="K886" s="1" t="s">
        <v>2302</v>
      </c>
      <c r="L886" s="1" t="s">
        <v>4479</v>
      </c>
      <c r="M886" s="1" t="s">
        <v>75</v>
      </c>
      <c r="N886" s="1" t="s">
        <v>4480</v>
      </c>
      <c r="O886" s="1" t="s">
        <v>77</v>
      </c>
      <c r="P886" s="1" t="s">
        <v>78</v>
      </c>
      <c r="Q886" s="1" t="s">
        <v>78</v>
      </c>
      <c r="R886" s="1" t="s">
        <v>139</v>
      </c>
      <c r="S886" s="1" t="s">
        <v>1898</v>
      </c>
      <c r="T886" s="34" t="s">
        <v>72</v>
      </c>
      <c r="U886" s="25" t="s">
        <v>4481</v>
      </c>
      <c r="V886" s="1" t="s">
        <v>1900</v>
      </c>
      <c r="W886" s="1" t="s">
        <v>2307</v>
      </c>
      <c r="X886" s="1" t="s">
        <v>2307</v>
      </c>
      <c r="Y886" s="1" t="s">
        <v>2363</v>
      </c>
      <c r="Z886" s="1" t="s">
        <v>84</v>
      </c>
      <c r="AA886" s="1" t="s">
        <v>72</v>
      </c>
      <c r="AB886" s="1" t="s">
        <v>140</v>
      </c>
      <c r="AC886" s="1" t="s">
        <v>141</v>
      </c>
      <c r="AD886" s="1" t="s">
        <v>87</v>
      </c>
      <c r="AE886" s="1">
        <v>69</v>
      </c>
      <c r="AF886" s="1" t="s">
        <v>88</v>
      </c>
      <c r="AG886" s="1">
        <v>3.5</v>
      </c>
      <c r="AH886" s="1" t="s">
        <v>2344</v>
      </c>
      <c r="AI886" s="1" t="s">
        <v>90</v>
      </c>
      <c r="AJ886" s="1" t="s">
        <v>91</v>
      </c>
      <c r="AK886" s="1" t="s">
        <v>92</v>
      </c>
      <c r="AL886" s="1" t="s">
        <v>72</v>
      </c>
      <c r="AM886" s="1" t="s">
        <v>254</v>
      </c>
      <c r="AN886" s="1">
        <v>2</v>
      </c>
      <c r="AO886" s="1" t="s">
        <v>3692</v>
      </c>
      <c r="AP886" s="1" t="s">
        <v>72</v>
      </c>
      <c r="AQ886" s="1" t="s">
        <v>72</v>
      </c>
      <c r="AR886" s="1" t="s">
        <v>220</v>
      </c>
      <c r="AS886" s="1" t="s">
        <v>72</v>
      </c>
      <c r="AT886" s="1" t="s">
        <v>72</v>
      </c>
      <c r="AU886" s="3">
        <v>45107</v>
      </c>
      <c r="AV886" s="4">
        <v>0.65069444444444446</v>
      </c>
      <c r="AW886" s="4">
        <v>0.70138888888888884</v>
      </c>
      <c r="AX886" s="4">
        <f t="shared" si="107"/>
        <v>5.0694444444444375E-2</v>
      </c>
      <c r="AY886" s="4">
        <f t="shared" si="109"/>
        <v>7.4999999999999956E-2</v>
      </c>
      <c r="AZ886" s="4">
        <f t="shared" si="110"/>
        <v>0.18888888888888888</v>
      </c>
      <c r="BA886" s="1" t="s">
        <v>4482</v>
      </c>
      <c r="BB886" s="1" t="s">
        <v>4482</v>
      </c>
      <c r="BC886" s="1" t="s">
        <v>1794</v>
      </c>
      <c r="BD886" s="1">
        <v>14</v>
      </c>
      <c r="BE886" s="1" t="s">
        <v>2694</v>
      </c>
      <c r="BF886" s="1" t="s">
        <v>75</v>
      </c>
      <c r="BG886" s="1" t="s">
        <v>75</v>
      </c>
      <c r="BH886" s="1" t="s">
        <v>88</v>
      </c>
      <c r="BI886" s="1" t="s">
        <v>96</v>
      </c>
      <c r="BJ886" s="1" t="s">
        <v>72</v>
      </c>
      <c r="BK886" s="1" t="s">
        <v>4450</v>
      </c>
      <c r="BL886" s="1" t="s">
        <v>4483</v>
      </c>
      <c r="BM886" s="1">
        <v>50</v>
      </c>
      <c r="BN886" s="1" t="s">
        <v>75</v>
      </c>
      <c r="BO886" s="1" t="s">
        <v>75</v>
      </c>
      <c r="BP886" s="1" t="s">
        <v>75</v>
      </c>
      <c r="BQ886" s="21" t="s">
        <v>99</v>
      </c>
      <c r="BR886" s="21" t="s">
        <v>100</v>
      </c>
    </row>
    <row r="887" spans="1:70" ht="20.45" customHeight="1">
      <c r="A887" s="1" t="s">
        <v>4484</v>
      </c>
      <c r="B887" s="1">
        <v>230179</v>
      </c>
      <c r="C887" s="1" t="s">
        <v>71</v>
      </c>
      <c r="D887" s="3">
        <v>45107</v>
      </c>
      <c r="E887" s="4">
        <v>0.63888888888888884</v>
      </c>
      <c r="F887" s="5">
        <v>45078</v>
      </c>
      <c r="G887" s="3">
        <v>45107</v>
      </c>
      <c r="H887" s="4">
        <v>0.71736111111111101</v>
      </c>
      <c r="I887" s="48">
        <f t="shared" si="108"/>
        <v>7.8472222222222165E-2</v>
      </c>
      <c r="J887" s="1">
        <v>10</v>
      </c>
      <c r="K887" s="1" t="s">
        <v>2302</v>
      </c>
      <c r="L887" s="1" t="s">
        <v>4485</v>
      </c>
      <c r="M887" s="1" t="s">
        <v>75</v>
      </c>
      <c r="N887" s="1" t="s">
        <v>3947</v>
      </c>
      <c r="O887" s="1" t="s">
        <v>77</v>
      </c>
      <c r="P887" s="1" t="s">
        <v>78</v>
      </c>
      <c r="Q887" s="1" t="s">
        <v>78</v>
      </c>
      <c r="R887" s="8" t="s">
        <v>1898</v>
      </c>
      <c r="S887" s="8" t="s">
        <v>1927</v>
      </c>
      <c r="T887" s="1" t="s">
        <v>4486</v>
      </c>
      <c r="U887" s="25" t="s">
        <v>4487</v>
      </c>
      <c r="V887" s="1" t="s">
        <v>1900</v>
      </c>
      <c r="W887" s="1" t="s">
        <v>2307</v>
      </c>
      <c r="X887" s="1" t="s">
        <v>2307</v>
      </c>
      <c r="Y887" s="1" t="s">
        <v>2363</v>
      </c>
      <c r="Z887" s="1" t="s">
        <v>84</v>
      </c>
      <c r="AA887" s="1" t="s">
        <v>72</v>
      </c>
      <c r="AB887" s="1" t="s">
        <v>104</v>
      </c>
      <c r="AC887" s="1" t="s">
        <v>1442</v>
      </c>
      <c r="AD887" s="1" t="s">
        <v>87</v>
      </c>
      <c r="AE887" s="1">
        <v>33</v>
      </c>
      <c r="AF887" s="1" t="s">
        <v>88</v>
      </c>
      <c r="AG887" s="1">
        <v>3.5</v>
      </c>
      <c r="AH887" s="1" t="s">
        <v>299</v>
      </c>
      <c r="AI887" s="1" t="s">
        <v>90</v>
      </c>
      <c r="AJ887" s="1" t="s">
        <v>91</v>
      </c>
      <c r="AK887" s="1" t="s">
        <v>92</v>
      </c>
      <c r="AL887" s="1" t="s">
        <v>72</v>
      </c>
      <c r="AM887" s="1" t="s">
        <v>254</v>
      </c>
      <c r="AN887" s="1">
        <v>1</v>
      </c>
      <c r="AO887" s="1" t="s">
        <v>4488</v>
      </c>
      <c r="AP887" s="1" t="s">
        <v>72</v>
      </c>
      <c r="AQ887" s="1" t="s">
        <v>72</v>
      </c>
      <c r="AR887" s="1" t="s">
        <v>220</v>
      </c>
      <c r="AS887" s="1" t="s">
        <v>72</v>
      </c>
      <c r="AT887" s="1" t="s">
        <v>72</v>
      </c>
      <c r="AU887" s="3">
        <v>45107</v>
      </c>
      <c r="AV887" s="4">
        <v>0.72569444444444453</v>
      </c>
      <c r="AW887" s="4">
        <v>0.77083333333333337</v>
      </c>
      <c r="AX887" s="4">
        <f t="shared" si="107"/>
        <v>4.513888888888884E-2</v>
      </c>
      <c r="AY887" s="4">
        <f t="shared" si="109"/>
        <v>5.3472222222222365E-2</v>
      </c>
      <c r="AZ887" s="4">
        <f t="shared" si="110"/>
        <v>0.13194444444444453</v>
      </c>
      <c r="BA887" s="1" t="s">
        <v>4489</v>
      </c>
      <c r="BB887" s="1" t="s">
        <v>4489</v>
      </c>
      <c r="BC887" s="1" t="s">
        <v>1794</v>
      </c>
      <c r="BD887" s="1">
        <v>14</v>
      </c>
      <c r="BE887" s="1" t="s">
        <v>3446</v>
      </c>
      <c r="BF887" s="1" t="s">
        <v>88</v>
      </c>
      <c r="BG887" s="1" t="s">
        <v>88</v>
      </c>
      <c r="BH887" s="1" t="s">
        <v>88</v>
      </c>
      <c r="BI887" s="1" t="s">
        <v>79</v>
      </c>
      <c r="BJ887" s="1" t="s">
        <v>437</v>
      </c>
      <c r="BK887" s="1" t="s">
        <v>3962</v>
      </c>
      <c r="BL887" s="1" t="s">
        <v>4490</v>
      </c>
      <c r="BM887" s="1">
        <v>28</v>
      </c>
      <c r="BN887" s="1" t="s">
        <v>72</v>
      </c>
      <c r="BO887" s="1" t="s">
        <v>72</v>
      </c>
      <c r="BP887" s="1" t="s">
        <v>72</v>
      </c>
      <c r="BQ887" s="1" t="s">
        <v>160</v>
      </c>
      <c r="BR887" s="1" t="s">
        <v>440</v>
      </c>
    </row>
    <row r="888" spans="1:70" ht="20.45" customHeight="1">
      <c r="A888" s="1" t="s">
        <v>4491</v>
      </c>
      <c r="B888" s="1">
        <v>230180</v>
      </c>
      <c r="C888" s="1" t="s">
        <v>71</v>
      </c>
      <c r="D888" s="3">
        <v>45108</v>
      </c>
      <c r="E888" s="4">
        <v>0.54861111111111116</v>
      </c>
      <c r="F888" s="5">
        <v>45108</v>
      </c>
      <c r="G888" s="3">
        <v>45108</v>
      </c>
      <c r="H888" s="4">
        <v>0.60138888888888886</v>
      </c>
      <c r="I888" s="48">
        <f t="shared" si="108"/>
        <v>5.2777777777777701E-2</v>
      </c>
      <c r="J888" s="1">
        <v>5</v>
      </c>
      <c r="K888" s="1" t="s">
        <v>2302</v>
      </c>
      <c r="L888" s="1" t="s">
        <v>4492</v>
      </c>
      <c r="M888" s="1" t="s">
        <v>75</v>
      </c>
      <c r="N888" s="1" t="s">
        <v>3624</v>
      </c>
      <c r="O888" s="1" t="s">
        <v>77</v>
      </c>
      <c r="P888" s="1" t="s">
        <v>78</v>
      </c>
      <c r="Q888" s="1" t="s">
        <v>78</v>
      </c>
      <c r="R888" s="8" t="s">
        <v>1898</v>
      </c>
      <c r="S888" s="8" t="s">
        <v>1927</v>
      </c>
      <c r="T888" s="34" t="s">
        <v>72</v>
      </c>
      <c r="U888" s="8" t="s">
        <v>707</v>
      </c>
      <c r="V888" s="1" t="s">
        <v>1900</v>
      </c>
      <c r="W888" s="1" t="s">
        <v>813</v>
      </c>
      <c r="X888" s="1" t="s">
        <v>813</v>
      </c>
      <c r="Y888" s="1" t="s">
        <v>814</v>
      </c>
      <c r="Z888" s="1" t="s">
        <v>152</v>
      </c>
      <c r="AA888" s="1" t="s">
        <v>72</v>
      </c>
      <c r="AB888" s="1" t="s">
        <v>153</v>
      </c>
      <c r="AC888" s="1" t="s">
        <v>164</v>
      </c>
      <c r="AD888" s="1" t="s">
        <v>126</v>
      </c>
      <c r="AE888" s="1">
        <v>47</v>
      </c>
      <c r="AF888" s="1" t="s">
        <v>88</v>
      </c>
      <c r="AG888" s="1">
        <v>4.0999999999999996</v>
      </c>
      <c r="AH888" s="1" t="s">
        <v>954</v>
      </c>
      <c r="AI888" s="1" t="s">
        <v>90</v>
      </c>
      <c r="AJ888" s="1" t="s">
        <v>91</v>
      </c>
      <c r="AK888" s="1" t="s">
        <v>92</v>
      </c>
      <c r="AL888" s="1" t="s">
        <v>72</v>
      </c>
      <c r="AM888" s="1" t="s">
        <v>72</v>
      </c>
      <c r="AN888" s="1" t="s">
        <v>72</v>
      </c>
      <c r="AO888" s="1" t="s">
        <v>72</v>
      </c>
      <c r="AP888" s="1" t="s">
        <v>72</v>
      </c>
      <c r="AQ888" s="1" t="s">
        <v>72</v>
      </c>
      <c r="AR888" s="1" t="s">
        <v>72</v>
      </c>
      <c r="AS888" s="1" t="s">
        <v>72</v>
      </c>
      <c r="AT888" s="1" t="s">
        <v>72</v>
      </c>
      <c r="AU888" s="3">
        <v>45108</v>
      </c>
      <c r="AV888" s="4">
        <v>0.61875000000000002</v>
      </c>
      <c r="AW888" s="4">
        <v>0.67569444444444438</v>
      </c>
      <c r="AX888" s="4">
        <f t="shared" si="107"/>
        <v>5.6944444444444353E-2</v>
      </c>
      <c r="AY888" s="4">
        <f t="shared" si="109"/>
        <v>7.4305555555555514E-2</v>
      </c>
      <c r="AZ888" s="4">
        <f t="shared" si="110"/>
        <v>0.12708333333333321</v>
      </c>
      <c r="BA888" s="1" t="s">
        <v>4493</v>
      </c>
      <c r="BB888" s="1" t="s">
        <v>4493</v>
      </c>
      <c r="BC888" s="1" t="s">
        <v>1794</v>
      </c>
      <c r="BD888" s="25">
        <v>14</v>
      </c>
      <c r="BE888" s="1" t="s">
        <v>3446</v>
      </c>
      <c r="BF888" s="1" t="s">
        <v>75</v>
      </c>
      <c r="BG888" s="1" t="s">
        <v>72</v>
      </c>
      <c r="BH888" s="1" t="s">
        <v>88</v>
      </c>
      <c r="BI888" s="1" t="s">
        <v>96</v>
      </c>
      <c r="BJ888" s="1" t="s">
        <v>72</v>
      </c>
      <c r="BK888" s="1" t="s">
        <v>3962</v>
      </c>
      <c r="BL888" s="1" t="s">
        <v>4494</v>
      </c>
      <c r="BM888" s="1">
        <v>56</v>
      </c>
      <c r="BN888" s="1" t="s">
        <v>75</v>
      </c>
      <c r="BO888" s="1" t="s">
        <v>75</v>
      </c>
      <c r="BP888" s="1" t="s">
        <v>75</v>
      </c>
      <c r="BQ888" s="21" t="s">
        <v>99</v>
      </c>
      <c r="BR888" s="21" t="s">
        <v>100</v>
      </c>
    </row>
    <row r="889" spans="1:70" ht="20.45" customHeight="1">
      <c r="A889" s="1" t="s">
        <v>4495</v>
      </c>
      <c r="B889" s="1">
        <v>230181</v>
      </c>
      <c r="C889" s="1" t="s">
        <v>71</v>
      </c>
      <c r="D889" s="3">
        <v>45110</v>
      </c>
      <c r="E889" s="4">
        <v>0.46875</v>
      </c>
      <c r="F889" s="5">
        <v>45108</v>
      </c>
      <c r="G889" s="3">
        <v>45110</v>
      </c>
      <c r="H889" s="4">
        <v>0.55069444444444449</v>
      </c>
      <c r="I889" s="48">
        <f t="shared" si="108"/>
        <v>8.1944444444444486E-2</v>
      </c>
      <c r="J889" s="1">
        <v>5</v>
      </c>
      <c r="K889" s="1" t="s">
        <v>2302</v>
      </c>
      <c r="L889" s="1" t="s">
        <v>4496</v>
      </c>
      <c r="M889" s="1" t="s">
        <v>75</v>
      </c>
      <c r="N889" s="1" t="s">
        <v>3947</v>
      </c>
      <c r="O889" s="1" t="s">
        <v>77</v>
      </c>
      <c r="P889" s="1" t="s">
        <v>78</v>
      </c>
      <c r="Q889" s="1" t="s">
        <v>4162</v>
      </c>
      <c r="R889" s="1" t="s">
        <v>139</v>
      </c>
      <c r="S889" s="1" t="s">
        <v>1898</v>
      </c>
      <c r="T889" s="1" t="s">
        <v>4163</v>
      </c>
      <c r="U889" s="25" t="s">
        <v>4497</v>
      </c>
      <c r="V889" s="1" t="s">
        <v>1900</v>
      </c>
      <c r="W889" s="1" t="s">
        <v>2307</v>
      </c>
      <c r="X889" s="1" t="s">
        <v>2307</v>
      </c>
      <c r="Y889" s="1" t="s">
        <v>2363</v>
      </c>
      <c r="Z889" s="1" t="s">
        <v>84</v>
      </c>
      <c r="AA889" s="1" t="s">
        <v>72</v>
      </c>
      <c r="AB889" s="1" t="s">
        <v>104</v>
      </c>
      <c r="AC889" s="1" t="s">
        <v>3313</v>
      </c>
      <c r="AD889" s="1" t="s">
        <v>87</v>
      </c>
      <c r="AE889" s="1">
        <v>54</v>
      </c>
      <c r="AF889" s="1" t="s">
        <v>88</v>
      </c>
      <c r="AG889" s="1">
        <v>5.2</v>
      </c>
      <c r="AH889" s="1" t="s">
        <v>299</v>
      </c>
      <c r="AI889" s="1" t="s">
        <v>90</v>
      </c>
      <c r="AJ889" s="1" t="s">
        <v>91</v>
      </c>
      <c r="AK889" s="1" t="s">
        <v>92</v>
      </c>
      <c r="AL889" s="1" t="s">
        <v>72</v>
      </c>
      <c r="AM889" s="1" t="s">
        <v>254</v>
      </c>
      <c r="AN889" s="1">
        <v>2</v>
      </c>
      <c r="AO889" s="21" t="s">
        <v>3692</v>
      </c>
      <c r="AP889" s="1" t="s">
        <v>72</v>
      </c>
      <c r="AQ889" s="1" t="s">
        <v>72</v>
      </c>
      <c r="AR889" s="1" t="s">
        <v>220</v>
      </c>
      <c r="AS889" s="1" t="s">
        <v>72</v>
      </c>
      <c r="AT889" s="1" t="s">
        <v>72</v>
      </c>
      <c r="AU889" s="3">
        <v>45110</v>
      </c>
      <c r="AV889" s="4">
        <v>0.58333333333333337</v>
      </c>
      <c r="AW889" s="4">
        <v>0.64583333333333337</v>
      </c>
      <c r="AX889" s="4">
        <f t="shared" si="107"/>
        <v>6.25E-2</v>
      </c>
      <c r="AY889" s="4">
        <f t="shared" si="109"/>
        <v>9.5138888888888884E-2</v>
      </c>
      <c r="AZ889" s="4">
        <f t="shared" si="110"/>
        <v>0.17708333333333337</v>
      </c>
      <c r="BA889" s="1" t="s">
        <v>4498</v>
      </c>
      <c r="BB889" s="1" t="s">
        <v>4498</v>
      </c>
      <c r="BC889" s="1" t="s">
        <v>1794</v>
      </c>
      <c r="BD889" s="1">
        <v>14</v>
      </c>
      <c r="BE889" s="1" t="s">
        <v>4009</v>
      </c>
      <c r="BF889" s="1" t="s">
        <v>88</v>
      </c>
      <c r="BG889" s="1" t="s">
        <v>88</v>
      </c>
      <c r="BH889" s="1" t="s">
        <v>88</v>
      </c>
      <c r="BI889" s="1" t="s">
        <v>96</v>
      </c>
      <c r="BJ889" s="1" t="s">
        <v>72</v>
      </c>
      <c r="BK889" s="1" t="s">
        <v>3819</v>
      </c>
      <c r="BL889" s="1" t="s">
        <v>4499</v>
      </c>
      <c r="BM889" s="1">
        <v>31</v>
      </c>
      <c r="BN889" s="1" t="s">
        <v>75</v>
      </c>
      <c r="BO889" s="1" t="s">
        <v>75</v>
      </c>
      <c r="BP889" s="1" t="s">
        <v>75</v>
      </c>
      <c r="BQ889" s="21" t="s">
        <v>99</v>
      </c>
      <c r="BR889" s="21" t="s">
        <v>100</v>
      </c>
    </row>
    <row r="890" spans="1:70" ht="20.45" customHeight="1">
      <c r="A890" s="1" t="s">
        <v>4500</v>
      </c>
      <c r="B890" s="1">
        <v>230182</v>
      </c>
      <c r="C890" s="1" t="s">
        <v>71</v>
      </c>
      <c r="D890" s="3">
        <v>45110</v>
      </c>
      <c r="E890" s="4">
        <v>0.55208333333333337</v>
      </c>
      <c r="F890" s="5">
        <v>45108</v>
      </c>
      <c r="G890" s="3">
        <v>45110</v>
      </c>
      <c r="H890" s="4">
        <v>0.64652777777777781</v>
      </c>
      <c r="I890" s="48">
        <f t="shared" si="108"/>
        <v>9.4444444444444442E-2</v>
      </c>
      <c r="J890" s="1">
        <v>6</v>
      </c>
      <c r="K890" s="1" t="s">
        <v>2302</v>
      </c>
      <c r="L890" s="1" t="s">
        <v>4501</v>
      </c>
      <c r="M890" s="1" t="s">
        <v>75</v>
      </c>
      <c r="N890" s="1" t="s">
        <v>3947</v>
      </c>
      <c r="O890" s="1" t="s">
        <v>77</v>
      </c>
      <c r="P890" s="1" t="s">
        <v>78</v>
      </c>
      <c r="Q890" s="1" t="s">
        <v>78</v>
      </c>
      <c r="R890" s="1" t="s">
        <v>1898</v>
      </c>
      <c r="S890" s="1" t="s">
        <v>1898</v>
      </c>
      <c r="T890" s="34" t="s">
        <v>72</v>
      </c>
      <c r="U890" s="25" t="s">
        <v>4502</v>
      </c>
      <c r="V890" s="1" t="s">
        <v>1900</v>
      </c>
      <c r="W890" s="1" t="s">
        <v>2307</v>
      </c>
      <c r="X890" s="1" t="s">
        <v>2307</v>
      </c>
      <c r="Y890" s="1" t="s">
        <v>2363</v>
      </c>
      <c r="Z890" s="1" t="s">
        <v>84</v>
      </c>
      <c r="AA890" s="1" t="s">
        <v>72</v>
      </c>
      <c r="AB890" s="1" t="s">
        <v>124</v>
      </c>
      <c r="AC890" s="1" t="s">
        <v>125</v>
      </c>
      <c r="AD890" s="1" t="s">
        <v>126</v>
      </c>
      <c r="AE890" s="1">
        <v>85</v>
      </c>
      <c r="AF890" s="1" t="s">
        <v>88</v>
      </c>
      <c r="AG890" s="1">
        <v>3.5</v>
      </c>
      <c r="AH890" s="1" t="s">
        <v>2344</v>
      </c>
      <c r="AI890" s="1" t="s">
        <v>90</v>
      </c>
      <c r="AJ890" s="1" t="s">
        <v>91</v>
      </c>
      <c r="AK890" s="1" t="s">
        <v>92</v>
      </c>
      <c r="AL890" s="1" t="s">
        <v>72</v>
      </c>
      <c r="AM890" s="1" t="s">
        <v>217</v>
      </c>
      <c r="AN890" s="1">
        <v>2</v>
      </c>
      <c r="AO890" s="21" t="s">
        <v>3175</v>
      </c>
      <c r="AP890" s="1" t="s">
        <v>72</v>
      </c>
      <c r="AQ890" s="1" t="s">
        <v>72</v>
      </c>
      <c r="AR890" s="1" t="s">
        <v>220</v>
      </c>
      <c r="AS890" s="1" t="s">
        <v>72</v>
      </c>
      <c r="AT890" s="1" t="s">
        <v>72</v>
      </c>
      <c r="AU890" s="3">
        <v>45110</v>
      </c>
      <c r="AV890" s="4">
        <v>0.65277777777777779</v>
      </c>
      <c r="AW890" s="4">
        <v>0.76874999999999993</v>
      </c>
      <c r="AX890" s="4">
        <f t="shared" si="107"/>
        <v>0.11597222222222214</v>
      </c>
      <c r="AY890" s="4">
        <f t="shared" si="109"/>
        <v>0.12222222222222212</v>
      </c>
      <c r="AZ890" s="4">
        <f t="shared" si="110"/>
        <v>0.21666666666666656</v>
      </c>
      <c r="BA890" s="1" t="s">
        <v>4503</v>
      </c>
      <c r="BB890" s="1" t="s">
        <v>4503</v>
      </c>
      <c r="BC890" s="1" t="s">
        <v>1675</v>
      </c>
      <c r="BD890" s="1">
        <v>14</v>
      </c>
      <c r="BE890" s="1" t="s">
        <v>4009</v>
      </c>
      <c r="BF890" s="1" t="s">
        <v>88</v>
      </c>
      <c r="BG890" s="1" t="s">
        <v>88</v>
      </c>
      <c r="BH890" s="1" t="s">
        <v>88</v>
      </c>
      <c r="BI890" s="1" t="s">
        <v>96</v>
      </c>
      <c r="BJ890" s="1" t="s">
        <v>72</v>
      </c>
      <c r="BK890" s="1" t="s">
        <v>4154</v>
      </c>
      <c r="BL890" s="1" t="s">
        <v>4504</v>
      </c>
      <c r="BM890" s="1">
        <v>50</v>
      </c>
      <c r="BN890" s="1" t="s">
        <v>75</v>
      </c>
      <c r="BO890" s="1" t="s">
        <v>75</v>
      </c>
      <c r="BP890" s="1" t="s">
        <v>75</v>
      </c>
      <c r="BQ890" s="21" t="s">
        <v>99</v>
      </c>
      <c r="BR890" s="21" t="s">
        <v>100</v>
      </c>
    </row>
    <row r="891" spans="1:70" ht="20.45" customHeight="1">
      <c r="A891" s="21" t="s">
        <v>4505</v>
      </c>
      <c r="B891" s="21">
        <v>230183</v>
      </c>
      <c r="C891" s="21" t="s">
        <v>71</v>
      </c>
      <c r="D891" s="34">
        <v>45110</v>
      </c>
      <c r="E891" s="4">
        <v>0.58333333333333337</v>
      </c>
      <c r="F891" s="36">
        <v>45108</v>
      </c>
      <c r="G891" s="34">
        <v>45110</v>
      </c>
      <c r="H891" s="35">
        <v>0.63402777777777775</v>
      </c>
      <c r="I891" s="63">
        <f t="shared" si="108"/>
        <v>5.0694444444444375E-2</v>
      </c>
      <c r="J891" s="21">
        <v>0</v>
      </c>
      <c r="K891" s="21" t="s">
        <v>2302</v>
      </c>
      <c r="L891" s="21" t="s">
        <v>4506</v>
      </c>
      <c r="M891" s="21" t="s">
        <v>75</v>
      </c>
      <c r="N891" s="21" t="s">
        <v>3473</v>
      </c>
      <c r="O891" s="21" t="s">
        <v>77</v>
      </c>
      <c r="P891" s="21" t="s">
        <v>78</v>
      </c>
      <c r="Q891" s="21" t="s">
        <v>78</v>
      </c>
      <c r="R891" s="21" t="s">
        <v>1898</v>
      </c>
      <c r="S891" s="1" t="s">
        <v>1898</v>
      </c>
      <c r="T891" s="34" t="s">
        <v>72</v>
      </c>
      <c r="U891" s="21" t="s">
        <v>4507</v>
      </c>
      <c r="V891" s="21" t="s">
        <v>1900</v>
      </c>
      <c r="W891" s="21" t="s">
        <v>2307</v>
      </c>
      <c r="X891" s="21" t="s">
        <v>2307</v>
      </c>
      <c r="Y891" s="21" t="s">
        <v>3474</v>
      </c>
      <c r="Z891" s="21" t="s">
        <v>152</v>
      </c>
      <c r="AA891" s="1" t="s">
        <v>3803</v>
      </c>
      <c r="AB891" s="21" t="s">
        <v>153</v>
      </c>
      <c r="AC891" s="21" t="s">
        <v>4508</v>
      </c>
      <c r="AD891" s="21" t="s">
        <v>126</v>
      </c>
      <c r="AE891" s="21">
        <v>62</v>
      </c>
      <c r="AF891" s="1" t="s">
        <v>88</v>
      </c>
      <c r="AG891" s="21">
        <v>3.5</v>
      </c>
      <c r="AH891" s="1" t="s">
        <v>2344</v>
      </c>
      <c r="AI891" s="21" t="s">
        <v>105</v>
      </c>
      <c r="AJ891" s="21" t="s">
        <v>91</v>
      </c>
      <c r="AK891" s="1" t="s">
        <v>92</v>
      </c>
      <c r="AL891" s="1" t="s">
        <v>72</v>
      </c>
      <c r="AM891" s="1" t="s">
        <v>72</v>
      </c>
      <c r="AN891" s="1" t="s">
        <v>72</v>
      </c>
      <c r="AO891" s="1" t="s">
        <v>72</v>
      </c>
      <c r="AP891" s="1" t="s">
        <v>72</v>
      </c>
      <c r="AQ891" s="1" t="s">
        <v>72</v>
      </c>
      <c r="AR891" s="50" t="s">
        <v>4509</v>
      </c>
      <c r="AS891" s="1" t="s">
        <v>72</v>
      </c>
      <c r="AT891" s="1" t="s">
        <v>72</v>
      </c>
      <c r="AU891" s="34">
        <v>45110</v>
      </c>
      <c r="AV891" s="35">
        <v>0.65625</v>
      </c>
      <c r="AW891" s="35">
        <v>0.73611111111111116</v>
      </c>
      <c r="AX891" s="4">
        <f t="shared" si="107"/>
        <v>7.986111111111116E-2</v>
      </c>
      <c r="AY891" s="4">
        <f t="shared" si="109"/>
        <v>0.10208333333333341</v>
      </c>
      <c r="AZ891" s="4">
        <f t="shared" si="110"/>
        <v>0.15277777777777779</v>
      </c>
      <c r="BA891" s="21" t="s">
        <v>4510</v>
      </c>
      <c r="BB891" s="21" t="s">
        <v>4510</v>
      </c>
      <c r="BC891" s="1" t="s">
        <v>1794</v>
      </c>
      <c r="BD891" s="25">
        <v>14</v>
      </c>
      <c r="BE891" s="21" t="s">
        <v>3205</v>
      </c>
      <c r="BF891" s="1" t="s">
        <v>75</v>
      </c>
      <c r="BG891" s="21" t="s">
        <v>75</v>
      </c>
      <c r="BH891" s="1" t="s">
        <v>88</v>
      </c>
      <c r="BI891" s="1" t="s">
        <v>96</v>
      </c>
      <c r="BJ891" s="21" t="s">
        <v>4511</v>
      </c>
      <c r="BK891" s="1" t="s">
        <v>3819</v>
      </c>
      <c r="BL891" s="1" t="s">
        <v>4512</v>
      </c>
      <c r="BM891" s="21">
        <v>18</v>
      </c>
      <c r="BN891" s="1" t="s">
        <v>72</v>
      </c>
      <c r="BO891" s="1" t="s">
        <v>72</v>
      </c>
      <c r="BP891" s="1" t="s">
        <v>72</v>
      </c>
      <c r="BQ891" s="1" t="s">
        <v>3796</v>
      </c>
    </row>
    <row r="892" spans="1:70" ht="20.45" customHeight="1">
      <c r="A892" s="1" t="s">
        <v>4513</v>
      </c>
      <c r="B892" s="1">
        <v>230184</v>
      </c>
      <c r="C892" s="1" t="s">
        <v>71</v>
      </c>
      <c r="D892" s="3">
        <v>45111</v>
      </c>
      <c r="E892" s="4">
        <v>0.53125</v>
      </c>
      <c r="F892" s="5">
        <v>45108</v>
      </c>
      <c r="G892" s="3">
        <v>45111</v>
      </c>
      <c r="H892" s="4">
        <v>0.63124999999999998</v>
      </c>
      <c r="I892" s="48">
        <f t="shared" si="108"/>
        <v>9.9999999999999978E-2</v>
      </c>
      <c r="J892" s="1">
        <v>15</v>
      </c>
      <c r="K892" s="1" t="s">
        <v>2302</v>
      </c>
      <c r="L892" s="1" t="s">
        <v>4514</v>
      </c>
      <c r="M892" s="1" t="s">
        <v>75</v>
      </c>
      <c r="N892" s="1" t="s">
        <v>2317</v>
      </c>
      <c r="O892" s="1" t="s">
        <v>77</v>
      </c>
      <c r="P892" s="1" t="s">
        <v>78</v>
      </c>
      <c r="Q892" s="1" t="s">
        <v>4162</v>
      </c>
      <c r="R892" s="21" t="s">
        <v>1898</v>
      </c>
      <c r="S892" s="8" t="s">
        <v>1927</v>
      </c>
      <c r="T892" s="34" t="s">
        <v>72</v>
      </c>
      <c r="U892" s="8" t="s">
        <v>4515</v>
      </c>
      <c r="V892" s="1" t="s">
        <v>1900</v>
      </c>
      <c r="W892" s="1" t="s">
        <v>2307</v>
      </c>
      <c r="X892" s="1" t="s">
        <v>2307</v>
      </c>
      <c r="Y892" s="1" t="s">
        <v>2308</v>
      </c>
      <c r="Z892" s="1" t="s">
        <v>490</v>
      </c>
      <c r="AA892" s="1" t="s">
        <v>72</v>
      </c>
      <c r="AB892" s="1" t="s">
        <v>491</v>
      </c>
      <c r="AC892" s="1" t="s">
        <v>1147</v>
      </c>
      <c r="AD892" s="1" t="s">
        <v>87</v>
      </c>
      <c r="AE892" s="1">
        <v>32</v>
      </c>
      <c r="AF892" s="1" t="s">
        <v>88</v>
      </c>
      <c r="AG892" s="1">
        <v>4.9000000000000004</v>
      </c>
      <c r="AH892" s="1" t="s">
        <v>299</v>
      </c>
      <c r="AI892" s="1" t="s">
        <v>90</v>
      </c>
      <c r="AJ892" s="1" t="s">
        <v>91</v>
      </c>
      <c r="AK892" s="1" t="s">
        <v>92</v>
      </c>
      <c r="AL892" s="1" t="s">
        <v>72</v>
      </c>
      <c r="AM892" s="1" t="s">
        <v>72</v>
      </c>
      <c r="AN892" s="1" t="s">
        <v>72</v>
      </c>
      <c r="AO892" s="1" t="s">
        <v>72</v>
      </c>
      <c r="AP892" s="1" t="s">
        <v>72</v>
      </c>
      <c r="AQ892" s="1" t="s">
        <v>72</v>
      </c>
      <c r="AR892" s="1" t="s">
        <v>72</v>
      </c>
      <c r="AS892" s="1" t="s">
        <v>72</v>
      </c>
      <c r="AT892" s="1" t="s">
        <v>72</v>
      </c>
      <c r="AU892" s="3">
        <v>45111</v>
      </c>
      <c r="AV892" s="4">
        <v>0.6694444444444444</v>
      </c>
      <c r="AW892" s="4">
        <v>0.75347222222222221</v>
      </c>
      <c r="AX892" s="4">
        <f t="shared" si="107"/>
        <v>8.4027777777777812E-2</v>
      </c>
      <c r="AY892" s="4">
        <f t="shared" si="109"/>
        <v>0.12222222222222223</v>
      </c>
      <c r="AZ892" s="4">
        <f t="shared" si="110"/>
        <v>0.22222222222222221</v>
      </c>
      <c r="BA892" s="1" t="s">
        <v>4516</v>
      </c>
      <c r="BB892" s="1" t="s">
        <v>4516</v>
      </c>
      <c r="BC892" s="1" t="s">
        <v>1675</v>
      </c>
      <c r="BD892" s="1">
        <v>15</v>
      </c>
      <c r="BE892" s="1" t="s">
        <v>2694</v>
      </c>
      <c r="BF892" s="1" t="s">
        <v>88</v>
      </c>
      <c r="BG892" s="1" t="s">
        <v>88</v>
      </c>
      <c r="BH892" s="1" t="s">
        <v>88</v>
      </c>
      <c r="BI892" s="1" t="s">
        <v>79</v>
      </c>
      <c r="BJ892" s="1" t="s">
        <v>707</v>
      </c>
      <c r="BK892" s="1" t="s">
        <v>3962</v>
      </c>
      <c r="BL892" s="1" t="s">
        <v>4517</v>
      </c>
      <c r="BM892" s="1">
        <v>41</v>
      </c>
      <c r="BN892" s="1" t="s">
        <v>72</v>
      </c>
      <c r="BO892" s="1" t="s">
        <v>72</v>
      </c>
      <c r="BP892" s="1" t="s">
        <v>72</v>
      </c>
      <c r="BQ892" s="1" t="s">
        <v>160</v>
      </c>
      <c r="BR892" s="1" t="s">
        <v>707</v>
      </c>
    </row>
    <row r="893" spans="1:70" ht="20.45" customHeight="1">
      <c r="A893" s="1" t="s">
        <v>4518</v>
      </c>
      <c r="B893" s="1">
        <v>230185</v>
      </c>
      <c r="C893" s="1" t="s">
        <v>71</v>
      </c>
      <c r="D893" s="3">
        <v>45111</v>
      </c>
      <c r="E893" s="4">
        <v>0.55347222222222225</v>
      </c>
      <c r="F893" s="5">
        <v>45108</v>
      </c>
      <c r="G893" s="3">
        <v>45111</v>
      </c>
      <c r="H893" s="4">
        <v>0.64097222222222217</v>
      </c>
      <c r="I893" s="48">
        <f t="shared" si="108"/>
        <v>8.7499999999999911E-2</v>
      </c>
      <c r="J893" s="1">
        <v>2</v>
      </c>
      <c r="K893" s="1" t="s">
        <v>2302</v>
      </c>
      <c r="L893" s="21" t="s">
        <v>4519</v>
      </c>
      <c r="M893" s="1" t="s">
        <v>75</v>
      </c>
      <c r="N893" s="1" t="s">
        <v>3624</v>
      </c>
      <c r="O893" s="1" t="s">
        <v>77</v>
      </c>
      <c r="P893" s="1" t="s">
        <v>78</v>
      </c>
      <c r="Q893" s="1" t="s">
        <v>78</v>
      </c>
      <c r="R893" s="1" t="s">
        <v>1898</v>
      </c>
      <c r="S893" s="1" t="s">
        <v>1898</v>
      </c>
      <c r="T893" s="34" t="s">
        <v>72</v>
      </c>
      <c r="U893" s="25" t="s">
        <v>3121</v>
      </c>
      <c r="V893" s="1" t="s">
        <v>1900</v>
      </c>
      <c r="W893" s="1" t="s">
        <v>813</v>
      </c>
      <c r="X893" s="1" t="s">
        <v>813</v>
      </c>
      <c r="Y893" s="1" t="s">
        <v>814</v>
      </c>
      <c r="Z893" s="1" t="s">
        <v>152</v>
      </c>
      <c r="AA893" s="1" t="s">
        <v>3507</v>
      </c>
      <c r="AB893" s="1" t="s">
        <v>153</v>
      </c>
      <c r="AC893" s="1" t="s">
        <v>164</v>
      </c>
      <c r="AD893" s="1" t="s">
        <v>126</v>
      </c>
      <c r="AE893" s="1">
        <v>51</v>
      </c>
      <c r="AF893" s="1" t="s">
        <v>88</v>
      </c>
      <c r="AG893" s="1">
        <v>4.0999999999999996</v>
      </c>
      <c r="AH893" s="1" t="s">
        <v>954</v>
      </c>
      <c r="AI893" s="1" t="s">
        <v>90</v>
      </c>
      <c r="AJ893" s="1" t="s">
        <v>91</v>
      </c>
      <c r="AK893" s="1" t="s">
        <v>92</v>
      </c>
      <c r="AL893" s="1" t="s">
        <v>72</v>
      </c>
      <c r="AM893" s="1" t="s">
        <v>229</v>
      </c>
      <c r="AN893" s="1">
        <v>2</v>
      </c>
      <c r="AO893" s="1" t="s">
        <v>933</v>
      </c>
      <c r="AP893" s="1" t="s">
        <v>72</v>
      </c>
      <c r="AQ893" s="1" t="s">
        <v>72</v>
      </c>
      <c r="AR893" s="1" t="s">
        <v>72</v>
      </c>
      <c r="AS893" s="1" t="s">
        <v>72</v>
      </c>
      <c r="AT893" s="1" t="s">
        <v>72</v>
      </c>
      <c r="AU893" s="3">
        <v>45111</v>
      </c>
      <c r="AV893" s="4">
        <v>0.6694444444444444</v>
      </c>
      <c r="AW893" s="4">
        <v>0.79305555555555562</v>
      </c>
      <c r="AX893" s="4">
        <f t="shared" si="107"/>
        <v>0.12361111111111123</v>
      </c>
      <c r="AY893" s="4">
        <f t="shared" si="109"/>
        <v>0.15208333333333346</v>
      </c>
      <c r="AZ893" s="4">
        <f t="shared" si="110"/>
        <v>0.23958333333333337</v>
      </c>
      <c r="BA893" s="1" t="s">
        <v>4520</v>
      </c>
      <c r="BB893" s="1" t="s">
        <v>4520</v>
      </c>
      <c r="BC893" s="1" t="s">
        <v>1794</v>
      </c>
      <c r="BD893" s="1">
        <v>15</v>
      </c>
      <c r="BE893" s="1" t="s">
        <v>4208</v>
      </c>
      <c r="BF893" s="1" t="s">
        <v>75</v>
      </c>
      <c r="BG893" s="1" t="s">
        <v>72</v>
      </c>
      <c r="BH893" s="1" t="s">
        <v>88</v>
      </c>
      <c r="BI893" s="1" t="s">
        <v>96</v>
      </c>
      <c r="BJ893" s="1" t="s">
        <v>72</v>
      </c>
      <c r="BK893" s="1" t="s">
        <v>1768</v>
      </c>
      <c r="BL893" s="1" t="s">
        <v>4494</v>
      </c>
      <c r="BM893" s="1">
        <v>56</v>
      </c>
      <c r="BN893" s="1" t="s">
        <v>75</v>
      </c>
      <c r="BO893" s="1" t="s">
        <v>75</v>
      </c>
      <c r="BP893" s="1" t="s">
        <v>75</v>
      </c>
      <c r="BQ893" s="21" t="s">
        <v>99</v>
      </c>
      <c r="BR893" s="21" t="s">
        <v>100</v>
      </c>
    </row>
    <row r="894" spans="1:70" ht="20.45" customHeight="1">
      <c r="A894" s="1" t="s">
        <v>4521</v>
      </c>
      <c r="B894" s="1">
        <v>230186</v>
      </c>
      <c r="C894" s="1" t="s">
        <v>71</v>
      </c>
      <c r="D894" s="3">
        <v>45111</v>
      </c>
      <c r="E894" s="4">
        <v>0.56666666666666665</v>
      </c>
      <c r="F894" s="5">
        <v>45108</v>
      </c>
      <c r="G894" s="3">
        <v>45111</v>
      </c>
      <c r="H894" s="4">
        <v>0.64097222222222217</v>
      </c>
      <c r="I894" s="48">
        <f t="shared" si="108"/>
        <v>7.4305555555555514E-2</v>
      </c>
      <c r="J894" s="1">
        <v>0</v>
      </c>
      <c r="K894" s="1" t="s">
        <v>2302</v>
      </c>
      <c r="L894" s="21" t="s">
        <v>4522</v>
      </c>
      <c r="M894" s="1" t="s">
        <v>75</v>
      </c>
      <c r="N894" s="1" t="s">
        <v>3473</v>
      </c>
      <c r="O894" s="1" t="s">
        <v>77</v>
      </c>
      <c r="P894" s="1" t="s">
        <v>78</v>
      </c>
      <c r="Q894" s="1" t="s">
        <v>78</v>
      </c>
      <c r="R894" s="1" t="s">
        <v>1898</v>
      </c>
      <c r="S894" s="8" t="s">
        <v>1927</v>
      </c>
      <c r="T894" s="34" t="s">
        <v>72</v>
      </c>
      <c r="U894" s="8" t="s">
        <v>847</v>
      </c>
      <c r="V894" s="1" t="s">
        <v>1900</v>
      </c>
      <c r="W894" s="1" t="s">
        <v>813</v>
      </c>
      <c r="X894" s="1" t="s">
        <v>813</v>
      </c>
      <c r="Y894" s="1" t="s">
        <v>814</v>
      </c>
      <c r="Z894" s="1" t="s">
        <v>152</v>
      </c>
      <c r="AA894" s="1" t="s">
        <v>72</v>
      </c>
      <c r="AB894" s="1" t="s">
        <v>153</v>
      </c>
      <c r="AC894" s="1" t="s">
        <v>164</v>
      </c>
      <c r="AD894" s="1" t="s">
        <v>126</v>
      </c>
      <c r="AE894" s="1">
        <v>48</v>
      </c>
      <c r="AF894" s="1" t="s">
        <v>88</v>
      </c>
      <c r="AG894" s="1">
        <v>4.0999999999999996</v>
      </c>
      <c r="AH894" s="1" t="s">
        <v>954</v>
      </c>
      <c r="AI894" s="1" t="s">
        <v>105</v>
      </c>
      <c r="AJ894" s="1" t="s">
        <v>91</v>
      </c>
      <c r="AK894" s="1" t="s">
        <v>92</v>
      </c>
      <c r="AL894" s="1" t="s">
        <v>72</v>
      </c>
      <c r="AM894" s="1" t="s">
        <v>72</v>
      </c>
      <c r="AN894" s="1" t="s">
        <v>72</v>
      </c>
      <c r="AO894" s="1" t="s">
        <v>72</v>
      </c>
      <c r="AP894" s="1" t="s">
        <v>72</v>
      </c>
      <c r="AQ894" s="1" t="s">
        <v>72</v>
      </c>
      <c r="AR894" s="1" t="s">
        <v>72</v>
      </c>
      <c r="AS894" s="1" t="s">
        <v>72</v>
      </c>
      <c r="AT894" s="1" t="s">
        <v>72</v>
      </c>
      <c r="AU894" s="3">
        <v>45111</v>
      </c>
      <c r="AV894" s="4">
        <v>0.6875</v>
      </c>
      <c r="AW894" s="4">
        <v>0.7402777777777777</v>
      </c>
      <c r="AX894" s="4">
        <f t="shared" si="107"/>
        <v>5.2777777777777701E-2</v>
      </c>
      <c r="AY894" s="4">
        <f t="shared" si="109"/>
        <v>9.9305555555555536E-2</v>
      </c>
      <c r="AZ894" s="4">
        <f t="shared" si="110"/>
        <v>0.17361111111111105</v>
      </c>
      <c r="BA894" s="1" t="s">
        <v>4523</v>
      </c>
      <c r="BB894" s="1" t="s">
        <v>4523</v>
      </c>
      <c r="BC894" s="1" t="s">
        <v>1794</v>
      </c>
      <c r="BD894" s="1">
        <v>15</v>
      </c>
      <c r="BE894" s="1" t="s">
        <v>4009</v>
      </c>
      <c r="BF894" s="1" t="s">
        <v>75</v>
      </c>
      <c r="BG894" s="1" t="s">
        <v>75</v>
      </c>
      <c r="BH894" s="1" t="s">
        <v>88</v>
      </c>
      <c r="BI894" s="1" t="s">
        <v>79</v>
      </c>
      <c r="BJ894" s="1" t="s">
        <v>72</v>
      </c>
      <c r="BK894" s="1" t="s">
        <v>3819</v>
      </c>
      <c r="BL894" s="1" t="s">
        <v>4524</v>
      </c>
      <c r="BM894" s="1">
        <v>26</v>
      </c>
      <c r="BN894" s="1" t="s">
        <v>72</v>
      </c>
      <c r="BO894" s="1" t="s">
        <v>72</v>
      </c>
      <c r="BP894" s="1" t="s">
        <v>72</v>
      </c>
      <c r="BQ894" s="1" t="s">
        <v>160</v>
      </c>
      <c r="BR894" s="1" t="s">
        <v>768</v>
      </c>
    </row>
    <row r="895" spans="1:70" ht="20.45" customHeight="1">
      <c r="A895" s="1" t="s">
        <v>4525</v>
      </c>
      <c r="B895" s="1">
        <v>230187</v>
      </c>
      <c r="C895" s="1" t="s">
        <v>71</v>
      </c>
      <c r="D895" s="3">
        <v>45111</v>
      </c>
      <c r="E895" s="4">
        <v>0.61805555555555558</v>
      </c>
      <c r="F895" s="5">
        <v>45108</v>
      </c>
      <c r="G895" s="3">
        <v>45111</v>
      </c>
      <c r="H895" s="4">
        <v>0.95624999999999993</v>
      </c>
      <c r="I895" s="48">
        <f t="shared" si="108"/>
        <v>0.33819444444444435</v>
      </c>
      <c r="J895" s="1">
        <v>10</v>
      </c>
      <c r="K895" s="1" t="s">
        <v>1896</v>
      </c>
      <c r="L895" s="21" t="s">
        <v>4526</v>
      </c>
      <c r="M895" s="1" t="s">
        <v>75</v>
      </c>
      <c r="N895" s="1" t="s">
        <v>3624</v>
      </c>
      <c r="O895" s="1" t="s">
        <v>77</v>
      </c>
      <c r="P895" s="1" t="s">
        <v>78</v>
      </c>
      <c r="Q895" s="1" t="s">
        <v>78</v>
      </c>
      <c r="R895" s="1" t="s">
        <v>1898</v>
      </c>
      <c r="S895" s="8" t="s">
        <v>1927</v>
      </c>
      <c r="T895" s="34" t="s">
        <v>72</v>
      </c>
      <c r="U895" s="8" t="s">
        <v>4527</v>
      </c>
      <c r="V895" s="1" t="s">
        <v>80</v>
      </c>
      <c r="W895" s="1" t="s">
        <v>778</v>
      </c>
      <c r="X895" s="1" t="s">
        <v>779</v>
      </c>
      <c r="Y895" s="1" t="s">
        <v>780</v>
      </c>
      <c r="Z895" s="1" t="s">
        <v>152</v>
      </c>
      <c r="AA895" s="1" t="s">
        <v>72</v>
      </c>
      <c r="AB895" s="1" t="s">
        <v>153</v>
      </c>
      <c r="AC895" s="1" t="s">
        <v>154</v>
      </c>
      <c r="AD895" s="1" t="s">
        <v>126</v>
      </c>
      <c r="AE895" s="1">
        <v>61</v>
      </c>
      <c r="AF895" s="1" t="s">
        <v>88</v>
      </c>
      <c r="AG895" s="1">
        <v>5.8</v>
      </c>
      <c r="AH895" s="1" t="s">
        <v>2344</v>
      </c>
      <c r="AI895" s="1" t="s">
        <v>90</v>
      </c>
      <c r="AJ895" s="1" t="s">
        <v>91</v>
      </c>
      <c r="AK895" s="1" t="s">
        <v>92</v>
      </c>
      <c r="AL895" s="1" t="s">
        <v>72</v>
      </c>
      <c r="AM895" s="1" t="s">
        <v>229</v>
      </c>
      <c r="AN895" s="1">
        <v>3</v>
      </c>
      <c r="AO895" s="1" t="s">
        <v>1274</v>
      </c>
      <c r="AP895" s="1" t="s">
        <v>72</v>
      </c>
      <c r="AQ895" s="1" t="s">
        <v>72</v>
      </c>
      <c r="AR895" s="1" t="s">
        <v>72</v>
      </c>
      <c r="AS895" s="1" t="s">
        <v>72</v>
      </c>
      <c r="AT895" s="1" t="s">
        <v>72</v>
      </c>
      <c r="AU895" s="3">
        <v>45112</v>
      </c>
      <c r="AV895" s="24">
        <v>1.2916666666666667</v>
      </c>
      <c r="AW895" s="24">
        <v>1.40625</v>
      </c>
      <c r="AX895" s="4">
        <f t="shared" si="107"/>
        <v>0.11458333333333326</v>
      </c>
      <c r="AY895" s="4">
        <f t="shared" si="109"/>
        <v>0.45000000000000007</v>
      </c>
      <c r="AZ895" s="4">
        <f t="shared" si="110"/>
        <v>0.78819444444444442</v>
      </c>
      <c r="BA895" s="1" t="s">
        <v>4528</v>
      </c>
      <c r="BB895" s="1" t="s">
        <v>4528</v>
      </c>
      <c r="BC895" s="1" t="s">
        <v>1794</v>
      </c>
      <c r="BD895" s="1">
        <v>15</v>
      </c>
      <c r="BE895" s="1" t="s">
        <v>4009</v>
      </c>
      <c r="BF895" s="1" t="s">
        <v>75</v>
      </c>
      <c r="BG895" s="1" t="s">
        <v>72</v>
      </c>
      <c r="BH895" s="1" t="s">
        <v>88</v>
      </c>
      <c r="BI895" s="1" t="s">
        <v>96</v>
      </c>
      <c r="BJ895" s="1" t="s">
        <v>72</v>
      </c>
      <c r="BK895" s="1" t="s">
        <v>1768</v>
      </c>
      <c r="BL895" s="1" t="s">
        <v>4494</v>
      </c>
      <c r="BM895" s="1">
        <v>56</v>
      </c>
      <c r="BN895" s="1" t="s">
        <v>75</v>
      </c>
      <c r="BO895" s="1" t="s">
        <v>75</v>
      </c>
      <c r="BP895" s="1" t="s">
        <v>75</v>
      </c>
      <c r="BQ895" s="21" t="s">
        <v>99</v>
      </c>
      <c r="BR895" s="21" t="s">
        <v>100</v>
      </c>
    </row>
    <row r="896" spans="1:70" ht="20.45" customHeight="1">
      <c r="A896" s="1" t="s">
        <v>4529</v>
      </c>
      <c r="B896" s="1">
        <v>230188</v>
      </c>
      <c r="C896" s="1" t="s">
        <v>71</v>
      </c>
      <c r="D896" s="3">
        <v>45113</v>
      </c>
      <c r="E896" s="4">
        <v>0.49722222222222223</v>
      </c>
      <c r="F896" s="5">
        <v>45108</v>
      </c>
      <c r="G896" s="3">
        <v>45113</v>
      </c>
      <c r="H896" s="4">
        <v>0.58472222222222225</v>
      </c>
      <c r="I896" s="48">
        <f t="shared" si="108"/>
        <v>8.7500000000000022E-2</v>
      </c>
      <c r="J896" s="1">
        <v>4</v>
      </c>
      <c r="K896" s="1" t="s">
        <v>2302</v>
      </c>
      <c r="L896" s="21" t="s">
        <v>4530</v>
      </c>
      <c r="M896" s="1" t="s">
        <v>75</v>
      </c>
      <c r="N896" s="1" t="s">
        <v>4531</v>
      </c>
      <c r="O896" s="1" t="s">
        <v>77</v>
      </c>
      <c r="P896" s="1" t="s">
        <v>78</v>
      </c>
      <c r="Q896" s="1" t="s">
        <v>78</v>
      </c>
      <c r="R896" s="1" t="s">
        <v>1898</v>
      </c>
      <c r="S896" s="1" t="s">
        <v>1898</v>
      </c>
      <c r="T896" s="34" t="s">
        <v>72</v>
      </c>
      <c r="U896" s="25" t="s">
        <v>4532</v>
      </c>
      <c r="V896" s="1" t="s">
        <v>1900</v>
      </c>
      <c r="W896" s="1" t="s">
        <v>813</v>
      </c>
      <c r="X896" s="1" t="s">
        <v>813</v>
      </c>
      <c r="Y896" s="1" t="s">
        <v>814</v>
      </c>
      <c r="Z896" s="1" t="s">
        <v>490</v>
      </c>
      <c r="AA896" s="1" t="s">
        <v>72</v>
      </c>
      <c r="AB896" s="1" t="s">
        <v>491</v>
      </c>
      <c r="AC896" s="1" t="s">
        <v>492</v>
      </c>
      <c r="AD896" s="1" t="s">
        <v>126</v>
      </c>
      <c r="AE896" s="1">
        <v>53</v>
      </c>
      <c r="AF896" s="1" t="s">
        <v>88</v>
      </c>
      <c r="AG896" s="1">
        <v>4.9000000000000004</v>
      </c>
      <c r="AH896" s="1" t="s">
        <v>954</v>
      </c>
      <c r="AI896" s="1" t="s">
        <v>90</v>
      </c>
      <c r="AJ896" s="1" t="s">
        <v>91</v>
      </c>
      <c r="AK896" s="1" t="s">
        <v>92</v>
      </c>
      <c r="AL896" s="1" t="s">
        <v>72</v>
      </c>
      <c r="AM896" s="1" t="s">
        <v>229</v>
      </c>
      <c r="AN896" s="1">
        <v>1</v>
      </c>
      <c r="AO896" s="1" t="s">
        <v>4533</v>
      </c>
      <c r="AP896" s="1" t="s">
        <v>72</v>
      </c>
      <c r="AQ896" s="1" t="s">
        <v>72</v>
      </c>
      <c r="AR896" s="1" t="s">
        <v>72</v>
      </c>
      <c r="AS896" s="1" t="s">
        <v>72</v>
      </c>
      <c r="AT896" s="1" t="s">
        <v>72</v>
      </c>
      <c r="AU896" s="3">
        <v>45113</v>
      </c>
      <c r="AV896" s="4">
        <v>0.60416666666666663</v>
      </c>
      <c r="AW896" s="4">
        <v>0.69374999999999998</v>
      </c>
      <c r="AX896" s="4">
        <f t="shared" si="107"/>
        <v>8.9583333333333348E-2</v>
      </c>
      <c r="AY896" s="4">
        <f t="shared" si="109"/>
        <v>0.10902777777777772</v>
      </c>
      <c r="AZ896" s="4">
        <f t="shared" si="110"/>
        <v>0.19652777777777775</v>
      </c>
      <c r="BA896" s="1" t="s">
        <v>4534</v>
      </c>
      <c r="BB896" s="1" t="s">
        <v>4534</v>
      </c>
      <c r="BC896" s="1" t="s">
        <v>2260</v>
      </c>
      <c r="BD896" s="1">
        <v>15</v>
      </c>
      <c r="BE896" s="1" t="s">
        <v>2694</v>
      </c>
      <c r="BF896" s="1" t="s">
        <v>75</v>
      </c>
      <c r="BG896" s="1" t="s">
        <v>75</v>
      </c>
      <c r="BH896" s="1" t="s">
        <v>88</v>
      </c>
      <c r="BI896" s="1" t="s">
        <v>96</v>
      </c>
      <c r="BJ896" s="1" t="s">
        <v>72</v>
      </c>
      <c r="BK896" s="1" t="s">
        <v>3962</v>
      </c>
      <c r="BL896" s="1" t="s">
        <v>4535</v>
      </c>
      <c r="BM896" s="1">
        <v>56</v>
      </c>
      <c r="BN896" s="1" t="s">
        <v>75</v>
      </c>
      <c r="BO896" s="1" t="s">
        <v>75</v>
      </c>
      <c r="BP896" s="1" t="s">
        <v>75</v>
      </c>
      <c r="BQ896" s="21" t="s">
        <v>99</v>
      </c>
      <c r="BR896" s="21" t="s">
        <v>100</v>
      </c>
    </row>
    <row r="897" spans="1:70" ht="20.45" customHeight="1">
      <c r="A897" s="1" t="s">
        <v>4536</v>
      </c>
      <c r="B897" s="1">
        <v>230189</v>
      </c>
      <c r="C897" s="1" t="s">
        <v>71</v>
      </c>
      <c r="D897" s="3">
        <v>45113</v>
      </c>
      <c r="E897" s="4">
        <v>0.52013888888888893</v>
      </c>
      <c r="F897" s="5">
        <v>45108</v>
      </c>
      <c r="G897" s="3">
        <v>45113</v>
      </c>
      <c r="H897" s="4">
        <v>0.59722222222222221</v>
      </c>
      <c r="I897" s="48">
        <f t="shared" si="108"/>
        <v>7.7083333333333282E-2</v>
      </c>
      <c r="J897" s="1">
        <v>2</v>
      </c>
      <c r="K897" s="1" t="s">
        <v>2302</v>
      </c>
      <c r="L897" s="1" t="s">
        <v>4537</v>
      </c>
      <c r="M897" s="1" t="s">
        <v>75</v>
      </c>
      <c r="N897" s="1" t="s">
        <v>4531</v>
      </c>
      <c r="O897" s="1" t="s">
        <v>77</v>
      </c>
      <c r="P897" s="1" t="s">
        <v>78</v>
      </c>
      <c r="Q897" s="1" t="s">
        <v>78</v>
      </c>
      <c r="R897" s="1" t="s">
        <v>139</v>
      </c>
      <c r="S897" s="1" t="s">
        <v>1898</v>
      </c>
      <c r="T897" s="34" t="s">
        <v>72</v>
      </c>
      <c r="U897" s="25" t="s">
        <v>4538</v>
      </c>
      <c r="V897" s="1" t="s">
        <v>1900</v>
      </c>
      <c r="W897" s="1" t="s">
        <v>2307</v>
      </c>
      <c r="X897" s="1" t="s">
        <v>2307</v>
      </c>
      <c r="Y897" s="1" t="s">
        <v>2308</v>
      </c>
      <c r="Z897" s="1" t="s">
        <v>490</v>
      </c>
      <c r="AA897" s="1" t="s">
        <v>72</v>
      </c>
      <c r="AB897" s="1" t="s">
        <v>491</v>
      </c>
      <c r="AC897" s="1" t="s">
        <v>492</v>
      </c>
      <c r="AD897" s="1" t="s">
        <v>87</v>
      </c>
      <c r="AE897" s="1">
        <v>45</v>
      </c>
      <c r="AF897" s="1" t="s">
        <v>88</v>
      </c>
      <c r="AG897" s="1">
        <v>4.0999999999999996</v>
      </c>
      <c r="AH897" s="1" t="s">
        <v>2344</v>
      </c>
      <c r="AI897" s="1" t="s">
        <v>90</v>
      </c>
      <c r="AJ897" s="1" t="s">
        <v>91</v>
      </c>
      <c r="AK897" s="1" t="s">
        <v>92</v>
      </c>
      <c r="AL897" s="1" t="s">
        <v>72</v>
      </c>
      <c r="AM897" s="1" t="s">
        <v>244</v>
      </c>
      <c r="AN897" s="1">
        <v>2</v>
      </c>
      <c r="AO897" s="58" t="s">
        <v>2585</v>
      </c>
      <c r="AP897" s="1" t="s">
        <v>72</v>
      </c>
      <c r="AQ897" s="1" t="s">
        <v>72</v>
      </c>
      <c r="AR897" s="1" t="s">
        <v>2327</v>
      </c>
      <c r="AS897" s="1" t="s">
        <v>72</v>
      </c>
      <c r="AT897" s="1" t="s">
        <v>72</v>
      </c>
      <c r="AU897" s="3">
        <v>45113</v>
      </c>
      <c r="AV897" s="4">
        <v>0.65208333333333335</v>
      </c>
      <c r="AW897" s="4">
        <v>0.72013888888888899</v>
      </c>
      <c r="AX897" s="4">
        <f t="shared" si="107"/>
        <v>6.8055555555555647E-2</v>
      </c>
      <c r="AY897" s="4">
        <f t="shared" si="109"/>
        <v>0.12291666666666679</v>
      </c>
      <c r="AZ897" s="4">
        <f t="shared" si="110"/>
        <v>0.20000000000000007</v>
      </c>
      <c r="BA897" s="1" t="s">
        <v>4539</v>
      </c>
      <c r="BB897" s="1" t="s">
        <v>4539</v>
      </c>
      <c r="BC897" s="1" t="s">
        <v>1794</v>
      </c>
      <c r="BD897" s="1">
        <v>15</v>
      </c>
      <c r="BE897" s="1" t="s">
        <v>3446</v>
      </c>
      <c r="BF897" s="1" t="s">
        <v>75</v>
      </c>
      <c r="BG897" s="1" t="s">
        <v>75</v>
      </c>
      <c r="BH897" s="1" t="s">
        <v>88</v>
      </c>
      <c r="BI897" s="1" t="s">
        <v>96</v>
      </c>
      <c r="BJ897" s="1" t="s">
        <v>72</v>
      </c>
      <c r="BK897" s="1" t="s">
        <v>3962</v>
      </c>
      <c r="BL897" s="1" t="s">
        <v>4540</v>
      </c>
      <c r="BM897" s="1">
        <v>49</v>
      </c>
      <c r="BN897" s="1" t="s">
        <v>75</v>
      </c>
      <c r="BO897" s="1" t="s">
        <v>75</v>
      </c>
      <c r="BP897" s="1" t="s">
        <v>75</v>
      </c>
      <c r="BQ897" s="21" t="s">
        <v>99</v>
      </c>
      <c r="BR897" s="21" t="s">
        <v>100</v>
      </c>
    </row>
    <row r="898" spans="1:70" ht="20.45" customHeight="1">
      <c r="A898" s="1" t="s">
        <v>4541</v>
      </c>
      <c r="B898" s="1">
        <v>230190</v>
      </c>
      <c r="C898" s="1" t="s">
        <v>71</v>
      </c>
      <c r="D898" s="3">
        <v>45113</v>
      </c>
      <c r="E898" s="4">
        <v>0.59027777777777779</v>
      </c>
      <c r="F898" s="5">
        <v>45108</v>
      </c>
      <c r="G898" s="3">
        <v>45113</v>
      </c>
      <c r="H898" s="4">
        <v>0.60555555555555551</v>
      </c>
      <c r="I898" s="48">
        <f t="shared" si="108"/>
        <v>1.5277777777777724E-2</v>
      </c>
      <c r="J898" s="1">
        <v>1</v>
      </c>
      <c r="K898" s="1" t="s">
        <v>2302</v>
      </c>
      <c r="L898" s="1" t="s">
        <v>4542</v>
      </c>
      <c r="M898" s="1" t="s">
        <v>75</v>
      </c>
      <c r="N898" s="1" t="s">
        <v>3624</v>
      </c>
      <c r="O898" s="1" t="s">
        <v>77</v>
      </c>
      <c r="P898" s="1" t="s">
        <v>78</v>
      </c>
      <c r="Q898" s="1" t="s">
        <v>78</v>
      </c>
      <c r="R898" s="1" t="s">
        <v>139</v>
      </c>
      <c r="S898" s="1" t="s">
        <v>1898</v>
      </c>
      <c r="T898" s="34" t="s">
        <v>72</v>
      </c>
      <c r="U898" s="25" t="s">
        <v>4543</v>
      </c>
      <c r="V898" s="1" t="s">
        <v>1900</v>
      </c>
      <c r="W898" s="1" t="s">
        <v>83</v>
      </c>
      <c r="X898" s="1" t="s">
        <v>123</v>
      </c>
      <c r="Y898" s="1" t="s">
        <v>83</v>
      </c>
      <c r="Z898" s="1" t="s">
        <v>152</v>
      </c>
      <c r="AA898" s="1" t="s">
        <v>72</v>
      </c>
      <c r="AB898" s="1" t="s">
        <v>153</v>
      </c>
      <c r="AC898" s="1" t="s">
        <v>153</v>
      </c>
      <c r="AD898" s="1" t="s">
        <v>126</v>
      </c>
      <c r="AE898" s="1">
        <v>60</v>
      </c>
      <c r="AF898" s="1" t="s">
        <v>88</v>
      </c>
      <c r="AG898" s="1">
        <v>4.9000000000000004</v>
      </c>
      <c r="AH898" s="1" t="s">
        <v>299</v>
      </c>
      <c r="AI898" s="1" t="s">
        <v>90</v>
      </c>
      <c r="AJ898" s="1" t="s">
        <v>91</v>
      </c>
      <c r="AK898" s="1" t="s">
        <v>92</v>
      </c>
      <c r="AL898" s="1" t="s">
        <v>72</v>
      </c>
      <c r="AM898" s="1" t="s">
        <v>72</v>
      </c>
      <c r="AN898" s="1" t="s">
        <v>72</v>
      </c>
      <c r="AO898" s="1" t="s">
        <v>72</v>
      </c>
      <c r="AP898" s="1" t="s">
        <v>72</v>
      </c>
      <c r="AQ898" s="1" t="s">
        <v>72</v>
      </c>
      <c r="AR898" s="1" t="s">
        <v>72</v>
      </c>
      <c r="AS898" s="1" t="s">
        <v>72</v>
      </c>
      <c r="AT898" s="1" t="s">
        <v>72</v>
      </c>
      <c r="AU898" s="3">
        <v>45113</v>
      </c>
      <c r="AV898" s="4">
        <v>0.62986111111111109</v>
      </c>
      <c r="AW898" s="4">
        <v>0.74652777777777779</v>
      </c>
      <c r="AX898" s="4">
        <f t="shared" si="107"/>
        <v>0.1166666666666667</v>
      </c>
      <c r="AY898" s="4">
        <f t="shared" si="109"/>
        <v>0.14097222222222228</v>
      </c>
      <c r="AZ898" s="4">
        <f t="shared" si="110"/>
        <v>0.15625</v>
      </c>
      <c r="BA898" s="1" t="s">
        <v>4544</v>
      </c>
      <c r="BB898" s="1" t="s">
        <v>4545</v>
      </c>
      <c r="BC898" s="1" t="s">
        <v>1794</v>
      </c>
      <c r="BD898" s="1">
        <v>15</v>
      </c>
      <c r="BE898" s="1" t="s">
        <v>2694</v>
      </c>
      <c r="BF898" s="1" t="s">
        <v>75</v>
      </c>
      <c r="BG898" s="1" t="s">
        <v>75</v>
      </c>
      <c r="BH898" s="1" t="s">
        <v>88</v>
      </c>
      <c r="BI898" s="1" t="s">
        <v>96</v>
      </c>
      <c r="BJ898" s="1" t="s">
        <v>72</v>
      </c>
      <c r="BK898" s="1" t="s">
        <v>1768</v>
      </c>
      <c r="BL898" s="1" t="s">
        <v>4494</v>
      </c>
      <c r="BM898" s="1">
        <v>56</v>
      </c>
      <c r="BN898" s="1" t="s">
        <v>75</v>
      </c>
      <c r="BO898" s="1" t="s">
        <v>75</v>
      </c>
      <c r="BP898" s="1" t="s">
        <v>75</v>
      </c>
      <c r="BQ898" s="21" t="s">
        <v>99</v>
      </c>
      <c r="BR898" s="21" t="s">
        <v>100</v>
      </c>
    </row>
    <row r="899" spans="1:70" ht="20.45" customHeight="1">
      <c r="A899" s="1" t="s">
        <v>4546</v>
      </c>
      <c r="B899" s="1">
        <v>230191</v>
      </c>
      <c r="C899" s="1" t="s">
        <v>71</v>
      </c>
      <c r="D899" s="3">
        <v>45114</v>
      </c>
      <c r="E899" s="4">
        <v>0.47916666666666669</v>
      </c>
      <c r="F899" s="5">
        <v>45108</v>
      </c>
      <c r="G899" s="3">
        <v>45114</v>
      </c>
      <c r="H899" s="4">
        <v>0.6118055555555556</v>
      </c>
      <c r="I899" s="48">
        <f t="shared" si="108"/>
        <v>0.13263888888888892</v>
      </c>
      <c r="J899" s="1">
        <v>1</v>
      </c>
      <c r="K899" s="1" t="s">
        <v>2302</v>
      </c>
      <c r="L899" s="1" t="s">
        <v>4547</v>
      </c>
      <c r="M899" s="1" t="s">
        <v>75</v>
      </c>
      <c r="N899" s="1" t="s">
        <v>3624</v>
      </c>
      <c r="O899" s="1" t="s">
        <v>77</v>
      </c>
      <c r="P899" s="1" t="s">
        <v>78</v>
      </c>
      <c r="Q899" s="1" t="s">
        <v>78</v>
      </c>
      <c r="R899" s="8" t="s">
        <v>1898</v>
      </c>
      <c r="S899" s="8" t="s">
        <v>1927</v>
      </c>
      <c r="T899" s="34" t="s">
        <v>72</v>
      </c>
      <c r="U899" s="8" t="s">
        <v>4548</v>
      </c>
      <c r="V899" s="1" t="s">
        <v>80</v>
      </c>
      <c r="W899" s="1" t="s">
        <v>1867</v>
      </c>
      <c r="X899" s="1" t="s">
        <v>1868</v>
      </c>
      <c r="Y899" s="1" t="s">
        <v>2143</v>
      </c>
      <c r="Z899" s="1" t="s">
        <v>152</v>
      </c>
      <c r="AA899" s="1" t="s">
        <v>1370</v>
      </c>
      <c r="AB899" s="1" t="s">
        <v>153</v>
      </c>
      <c r="AC899" s="1" t="s">
        <v>164</v>
      </c>
      <c r="AD899" s="1" t="s">
        <v>126</v>
      </c>
      <c r="AE899" s="1">
        <v>45</v>
      </c>
      <c r="AF899" s="1" t="s">
        <v>88</v>
      </c>
      <c r="AG899" s="1">
        <v>5.0999999999999996</v>
      </c>
      <c r="AH899" s="1" t="s">
        <v>299</v>
      </c>
      <c r="AI899" s="1" t="s">
        <v>90</v>
      </c>
      <c r="AJ899" s="1" t="s">
        <v>91</v>
      </c>
      <c r="AK899" s="1" t="s">
        <v>216</v>
      </c>
      <c r="AL899" s="1" t="s">
        <v>72</v>
      </c>
      <c r="AM899" s="1" t="s">
        <v>72</v>
      </c>
      <c r="AN899" s="1" t="s">
        <v>72</v>
      </c>
      <c r="AO899" s="1" t="s">
        <v>72</v>
      </c>
      <c r="AP899" s="1">
        <v>8</v>
      </c>
      <c r="AQ899" s="1" t="s">
        <v>1022</v>
      </c>
      <c r="AR899" s="1" t="s">
        <v>72</v>
      </c>
      <c r="AS899" s="1" t="s">
        <v>72</v>
      </c>
      <c r="AT899" s="1" t="s">
        <v>72</v>
      </c>
      <c r="AU899" s="3">
        <v>45114</v>
      </c>
      <c r="AV899" s="4">
        <v>0.65138888888888891</v>
      </c>
      <c r="AW899" s="4">
        <v>0.74652777777777779</v>
      </c>
      <c r="AX899" s="4">
        <f t="shared" si="107"/>
        <v>9.5138888888888884E-2</v>
      </c>
      <c r="AY899" s="4">
        <f t="shared" si="109"/>
        <v>0.13472222222222219</v>
      </c>
      <c r="AZ899" s="4">
        <f t="shared" si="110"/>
        <v>0.2673611111111111</v>
      </c>
      <c r="BA899" s="1" t="s">
        <v>4549</v>
      </c>
      <c r="BB899" s="1" t="s">
        <v>4550</v>
      </c>
      <c r="BC899" s="1" t="s">
        <v>1794</v>
      </c>
      <c r="BD899" s="1">
        <v>15</v>
      </c>
      <c r="BE899" s="1" t="s">
        <v>2694</v>
      </c>
      <c r="BF899" s="1" t="s">
        <v>75</v>
      </c>
      <c r="BG899" s="1" t="s">
        <v>75</v>
      </c>
      <c r="BH899" s="1" t="s">
        <v>88</v>
      </c>
      <c r="BI899" s="1" t="s">
        <v>96</v>
      </c>
      <c r="BJ899" s="1" t="s">
        <v>72</v>
      </c>
      <c r="BK899" s="1" t="s">
        <v>1768</v>
      </c>
      <c r="BL899" s="1" t="s">
        <v>4494</v>
      </c>
      <c r="BM899" s="1">
        <v>56</v>
      </c>
      <c r="BN899" s="1" t="s">
        <v>75</v>
      </c>
      <c r="BO899" s="1" t="s">
        <v>75</v>
      </c>
      <c r="BP899" s="1" t="s">
        <v>75</v>
      </c>
      <c r="BQ899" s="21" t="s">
        <v>99</v>
      </c>
      <c r="BR899" s="21" t="s">
        <v>100</v>
      </c>
    </row>
    <row r="900" spans="1:70" ht="20.45" customHeight="1">
      <c r="A900" s="1" t="s">
        <v>4551</v>
      </c>
      <c r="B900" s="1">
        <v>230192</v>
      </c>
      <c r="C900" s="1" t="s">
        <v>71</v>
      </c>
      <c r="D900" s="3">
        <v>45114</v>
      </c>
      <c r="E900" s="4">
        <v>0.77083333333333337</v>
      </c>
      <c r="F900" s="5">
        <v>45108</v>
      </c>
      <c r="G900" s="3">
        <v>45114</v>
      </c>
      <c r="H900" s="4">
        <v>0.81666666666666676</v>
      </c>
      <c r="I900" s="48">
        <f t="shared" si="108"/>
        <v>4.5833333333333393E-2</v>
      </c>
      <c r="J900" s="1">
        <v>10</v>
      </c>
      <c r="K900" s="1" t="s">
        <v>2302</v>
      </c>
      <c r="L900" s="1" t="s">
        <v>4552</v>
      </c>
      <c r="M900" s="1" t="s">
        <v>75</v>
      </c>
      <c r="N900" s="1" t="s">
        <v>3947</v>
      </c>
      <c r="O900" s="1" t="s">
        <v>77</v>
      </c>
      <c r="P900" s="1" t="s">
        <v>78</v>
      </c>
      <c r="Q900" s="1" t="s">
        <v>78</v>
      </c>
      <c r="R900" s="8" t="s">
        <v>1927</v>
      </c>
      <c r="S900" s="8" t="s">
        <v>1927</v>
      </c>
      <c r="T900" s="8" t="s">
        <v>4553</v>
      </c>
      <c r="U900" s="25" t="s">
        <v>4487</v>
      </c>
      <c r="V900" s="1" t="s">
        <v>1900</v>
      </c>
      <c r="W900" s="1" t="s">
        <v>2307</v>
      </c>
      <c r="X900" s="1" t="s">
        <v>2307</v>
      </c>
      <c r="Y900" s="1" t="s">
        <v>2363</v>
      </c>
      <c r="Z900" s="1" t="s">
        <v>84</v>
      </c>
      <c r="AA900" s="1" t="s">
        <v>72</v>
      </c>
      <c r="AB900" s="1" t="s">
        <v>104</v>
      </c>
      <c r="AC900" s="1" t="s">
        <v>3653</v>
      </c>
      <c r="AD900" s="1" t="s">
        <v>87</v>
      </c>
      <c r="AE900" s="1">
        <v>65</v>
      </c>
      <c r="AF900" s="1" t="s">
        <v>88</v>
      </c>
      <c r="AG900" s="1">
        <v>5.0999999999999996</v>
      </c>
      <c r="AH900" s="1" t="s">
        <v>299</v>
      </c>
      <c r="AI900" s="1" t="s">
        <v>90</v>
      </c>
      <c r="AJ900" s="1" t="s">
        <v>91</v>
      </c>
      <c r="AK900" s="1" t="s">
        <v>429</v>
      </c>
      <c r="AL900" s="1" t="s">
        <v>72</v>
      </c>
      <c r="AM900" s="1" t="s">
        <v>72</v>
      </c>
      <c r="AN900" s="1" t="s">
        <v>72</v>
      </c>
      <c r="AO900" s="1" t="s">
        <v>72</v>
      </c>
      <c r="AP900" s="1">
        <v>4</v>
      </c>
      <c r="AQ900" s="1" t="s">
        <v>72</v>
      </c>
      <c r="AR900" s="1" t="s">
        <v>72</v>
      </c>
      <c r="AS900" s="1" t="s">
        <v>72</v>
      </c>
      <c r="AT900" s="1" t="s">
        <v>72</v>
      </c>
      <c r="AU900" s="3">
        <v>45114</v>
      </c>
      <c r="AV900" s="4">
        <v>0.82638888888888884</v>
      </c>
      <c r="AW900" s="4">
        <v>0.91249999999999998</v>
      </c>
      <c r="AX900" s="4">
        <f t="shared" si="107"/>
        <v>8.6111111111111138E-2</v>
      </c>
      <c r="AY900" s="4">
        <f t="shared" si="109"/>
        <v>9.5833333333333215E-2</v>
      </c>
      <c r="AZ900" s="4">
        <f t="shared" si="110"/>
        <v>0.14166666666666661</v>
      </c>
      <c r="BA900" s="1" t="s">
        <v>4554</v>
      </c>
      <c r="BB900" s="1" t="s">
        <v>4554</v>
      </c>
      <c r="BC900" s="1" t="s">
        <v>1675</v>
      </c>
      <c r="BD900" s="1">
        <v>15</v>
      </c>
      <c r="BE900" s="1" t="s">
        <v>3446</v>
      </c>
      <c r="BF900" s="1" t="s">
        <v>75</v>
      </c>
      <c r="BG900" s="1" t="s">
        <v>75</v>
      </c>
      <c r="BH900" s="1" t="s">
        <v>88</v>
      </c>
      <c r="BI900" s="1" t="s">
        <v>79</v>
      </c>
      <c r="BJ900" s="1" t="s">
        <v>437</v>
      </c>
      <c r="BK900" s="1" t="s">
        <v>3962</v>
      </c>
      <c r="BL900" s="1" t="s">
        <v>4490</v>
      </c>
      <c r="BM900" s="1">
        <v>42</v>
      </c>
      <c r="BN900" s="1" t="s">
        <v>72</v>
      </c>
      <c r="BO900" s="1" t="s">
        <v>72</v>
      </c>
      <c r="BP900" s="1" t="s">
        <v>72</v>
      </c>
      <c r="BQ900" s="1" t="s">
        <v>160</v>
      </c>
      <c r="BR900" s="1" t="s">
        <v>440</v>
      </c>
    </row>
    <row r="901" spans="1:70" ht="20.45" customHeight="1">
      <c r="A901" s="1" t="s">
        <v>4555</v>
      </c>
      <c r="B901" s="1">
        <v>230193</v>
      </c>
      <c r="C901" s="1" t="s">
        <v>71</v>
      </c>
      <c r="D901" s="3">
        <v>45115</v>
      </c>
      <c r="E901" s="4">
        <v>0.50555555555555554</v>
      </c>
      <c r="F901" s="5">
        <v>45108</v>
      </c>
      <c r="G901" s="3">
        <v>45115</v>
      </c>
      <c r="H901" s="4">
        <v>0.54513888888888895</v>
      </c>
      <c r="I901" s="48">
        <f t="shared" si="108"/>
        <v>3.9583333333333415E-2</v>
      </c>
      <c r="J901" s="1">
        <v>1</v>
      </c>
      <c r="K901" s="1" t="s">
        <v>2302</v>
      </c>
      <c r="L901" s="1" t="s">
        <v>4556</v>
      </c>
      <c r="M901" s="1" t="s">
        <v>75</v>
      </c>
      <c r="N901" s="1" t="s">
        <v>4480</v>
      </c>
      <c r="O901" s="1" t="s">
        <v>77</v>
      </c>
      <c r="P901" s="1" t="s">
        <v>78</v>
      </c>
      <c r="Q901" s="1" t="s">
        <v>78</v>
      </c>
      <c r="R901" s="1" t="s">
        <v>1898</v>
      </c>
      <c r="S901" s="1" t="s">
        <v>1898</v>
      </c>
      <c r="T901" s="34" t="s">
        <v>72</v>
      </c>
      <c r="U901" s="25" t="s">
        <v>4557</v>
      </c>
      <c r="V901" s="1" t="s">
        <v>1900</v>
      </c>
      <c r="W901" s="1" t="s">
        <v>83</v>
      </c>
      <c r="X901" s="1" t="s">
        <v>123</v>
      </c>
      <c r="Y901" s="1" t="s">
        <v>83</v>
      </c>
      <c r="Z901" s="1" t="s">
        <v>84</v>
      </c>
      <c r="AA901" s="1" t="s">
        <v>72</v>
      </c>
      <c r="AB901" s="1" t="s">
        <v>214</v>
      </c>
      <c r="AC901" s="1" t="s">
        <v>583</v>
      </c>
      <c r="AD901" s="1" t="s">
        <v>126</v>
      </c>
      <c r="AE901" s="1">
        <v>60</v>
      </c>
      <c r="AF901" s="1" t="s">
        <v>88</v>
      </c>
      <c r="AG901" s="1">
        <v>5.6</v>
      </c>
      <c r="AH901" s="1" t="s">
        <v>2344</v>
      </c>
      <c r="AI901" s="1" t="s">
        <v>90</v>
      </c>
      <c r="AJ901" s="1" t="s">
        <v>91</v>
      </c>
      <c r="AK901" s="1" t="s">
        <v>92</v>
      </c>
      <c r="AL901" s="1" t="s">
        <v>72</v>
      </c>
      <c r="AM901" s="1" t="s">
        <v>229</v>
      </c>
      <c r="AN901" s="1" t="s">
        <v>72</v>
      </c>
      <c r="AO901" s="1" t="s">
        <v>1218</v>
      </c>
      <c r="AP901" s="1" t="s">
        <v>72</v>
      </c>
      <c r="AQ901" s="1" t="s">
        <v>72</v>
      </c>
      <c r="AR901" s="1" t="s">
        <v>72</v>
      </c>
      <c r="AS901" s="1" t="s">
        <v>72</v>
      </c>
      <c r="AT901" s="1" t="s">
        <v>72</v>
      </c>
      <c r="AU901" s="3">
        <v>45115</v>
      </c>
      <c r="AV901" s="4">
        <v>0.39583333333333331</v>
      </c>
      <c r="AW901" s="4">
        <v>0.47916666666666669</v>
      </c>
      <c r="AX901" s="4">
        <f t="shared" si="107"/>
        <v>8.333333333333337E-2</v>
      </c>
      <c r="AY901" s="4">
        <f t="shared" si="109"/>
        <v>-6.5972222222222265E-2</v>
      </c>
      <c r="AZ901" s="4">
        <f t="shared" si="110"/>
        <v>-2.6388888888888851E-2</v>
      </c>
      <c r="BA901" s="1" t="s">
        <v>4558</v>
      </c>
      <c r="BB901" s="1" t="s">
        <v>4558</v>
      </c>
      <c r="BC901" s="1" t="s">
        <v>1794</v>
      </c>
      <c r="BD901" s="1">
        <v>15</v>
      </c>
      <c r="BE901" s="1" t="s">
        <v>95</v>
      </c>
      <c r="BF901" s="1" t="s">
        <v>75</v>
      </c>
      <c r="BG901" s="1" t="s">
        <v>75</v>
      </c>
      <c r="BH901" s="1" t="s">
        <v>88</v>
      </c>
      <c r="BI901" s="1" t="s">
        <v>96</v>
      </c>
      <c r="BJ901" s="1" t="s">
        <v>72</v>
      </c>
      <c r="BK901" s="1" t="s">
        <v>4450</v>
      </c>
      <c r="BL901" s="1" t="s">
        <v>4559</v>
      </c>
      <c r="BM901" s="1">
        <v>100</v>
      </c>
      <c r="BN901" s="1" t="s">
        <v>75</v>
      </c>
      <c r="BO901" s="1" t="s">
        <v>75</v>
      </c>
      <c r="BP901" s="1" t="s">
        <v>75</v>
      </c>
      <c r="BQ901" s="21" t="s">
        <v>99</v>
      </c>
      <c r="BR901" s="21" t="s">
        <v>100</v>
      </c>
    </row>
    <row r="902" spans="1:70" ht="20.45" customHeight="1">
      <c r="A902" s="1" t="s">
        <v>4560</v>
      </c>
      <c r="B902" s="1">
        <v>230193</v>
      </c>
      <c r="C902" s="1" t="s">
        <v>71</v>
      </c>
      <c r="D902" s="3">
        <v>45115</v>
      </c>
      <c r="E902" s="4">
        <v>0.50555555555555554</v>
      </c>
      <c r="F902" s="5">
        <v>45108</v>
      </c>
      <c r="G902" s="3">
        <v>45115</v>
      </c>
      <c r="H902" s="4">
        <v>0.54513888888888895</v>
      </c>
      <c r="I902" s="48">
        <f t="shared" si="108"/>
        <v>3.9583333333333415E-2</v>
      </c>
      <c r="J902" s="1">
        <v>1</v>
      </c>
      <c r="K902" s="1" t="s">
        <v>2302</v>
      </c>
      <c r="L902" s="1" t="s">
        <v>4556</v>
      </c>
      <c r="M902" s="1" t="s">
        <v>75</v>
      </c>
      <c r="N902" s="1" t="s">
        <v>4561</v>
      </c>
      <c r="O902" s="1" t="s">
        <v>77</v>
      </c>
      <c r="P902" s="1" t="s">
        <v>78</v>
      </c>
      <c r="Q902" s="1" t="s">
        <v>78</v>
      </c>
      <c r="R902" s="1" t="s">
        <v>1898</v>
      </c>
      <c r="S902" s="1" t="s">
        <v>1898</v>
      </c>
      <c r="T902" s="34" t="s">
        <v>72</v>
      </c>
      <c r="U902" s="25" t="s">
        <v>4557</v>
      </c>
      <c r="V902" s="1" t="s">
        <v>1900</v>
      </c>
      <c r="W902" s="1" t="s">
        <v>83</v>
      </c>
      <c r="X902" s="1" t="s">
        <v>123</v>
      </c>
      <c r="Y902" s="1" t="s">
        <v>83</v>
      </c>
      <c r="Z902" s="1" t="s">
        <v>84</v>
      </c>
      <c r="AA902" s="1" t="s">
        <v>72</v>
      </c>
      <c r="AB902" s="1" t="s">
        <v>214</v>
      </c>
      <c r="AC902" s="1" t="s">
        <v>583</v>
      </c>
      <c r="AD902" s="1" t="s">
        <v>126</v>
      </c>
      <c r="AE902" s="1">
        <v>60</v>
      </c>
      <c r="AF902" s="1" t="s">
        <v>88</v>
      </c>
      <c r="AG902" s="1">
        <v>5.6</v>
      </c>
      <c r="AH902" s="1" t="s">
        <v>2344</v>
      </c>
      <c r="AI902" s="1" t="s">
        <v>90</v>
      </c>
      <c r="AJ902" s="1" t="s">
        <v>91</v>
      </c>
      <c r="AK902" s="1" t="s">
        <v>92</v>
      </c>
      <c r="AL902" s="1" t="s">
        <v>72</v>
      </c>
      <c r="AM902" s="1" t="s">
        <v>229</v>
      </c>
      <c r="AN902" s="1" t="s">
        <v>72</v>
      </c>
      <c r="AO902" s="1" t="s">
        <v>1218</v>
      </c>
      <c r="AP902" s="1" t="s">
        <v>72</v>
      </c>
      <c r="AQ902" s="1" t="s">
        <v>72</v>
      </c>
      <c r="AR902" s="1" t="s">
        <v>72</v>
      </c>
      <c r="AS902" s="1" t="s">
        <v>72</v>
      </c>
      <c r="AT902" s="1" t="s">
        <v>72</v>
      </c>
      <c r="AU902" s="3">
        <v>45115</v>
      </c>
      <c r="AV902" s="4">
        <v>0.39583333333333331</v>
      </c>
      <c r="AW902" s="4">
        <v>0.47916666666666669</v>
      </c>
      <c r="AX902" s="4">
        <f t="shared" si="107"/>
        <v>8.333333333333337E-2</v>
      </c>
      <c r="AY902" s="4">
        <f t="shared" si="109"/>
        <v>-6.5972222222222265E-2</v>
      </c>
      <c r="AZ902" s="4">
        <f t="shared" si="110"/>
        <v>-2.6388888888888851E-2</v>
      </c>
      <c r="BA902" s="1" t="s">
        <v>4558</v>
      </c>
      <c r="BB902" s="1" t="s">
        <v>4558</v>
      </c>
      <c r="BC902" s="1" t="s">
        <v>1794</v>
      </c>
      <c r="BD902" s="1">
        <v>15</v>
      </c>
      <c r="BE902" s="1" t="s">
        <v>95</v>
      </c>
      <c r="BF902" s="1" t="s">
        <v>75</v>
      </c>
      <c r="BG902" s="1" t="s">
        <v>75</v>
      </c>
      <c r="BH902" s="1" t="s">
        <v>88</v>
      </c>
      <c r="BI902" s="1" t="s">
        <v>96</v>
      </c>
      <c r="BJ902" s="1" t="s">
        <v>72</v>
      </c>
      <c r="BK902" s="1" t="s">
        <v>72</v>
      </c>
      <c r="BL902" s="1" t="s">
        <v>72</v>
      </c>
      <c r="BM902" s="1" t="s">
        <v>72</v>
      </c>
      <c r="BN902" s="1" t="s">
        <v>72</v>
      </c>
      <c r="BO902" s="1" t="s">
        <v>72</v>
      </c>
      <c r="BP902" s="1" t="s">
        <v>72</v>
      </c>
      <c r="BQ902" s="21" t="s">
        <v>99</v>
      </c>
      <c r="BR902" s="21" t="s">
        <v>100</v>
      </c>
    </row>
    <row r="903" spans="1:70" ht="20.45" customHeight="1">
      <c r="A903" s="1" t="s">
        <v>4562</v>
      </c>
      <c r="B903" s="1">
        <v>230194</v>
      </c>
      <c r="C903" s="1" t="s">
        <v>71</v>
      </c>
      <c r="D903" s="3">
        <v>45115</v>
      </c>
      <c r="E903" s="4">
        <v>0.39861111111111114</v>
      </c>
      <c r="F903" s="5">
        <v>45108</v>
      </c>
      <c r="G903" s="3">
        <v>45115</v>
      </c>
      <c r="H903" s="4">
        <v>0.56180555555555556</v>
      </c>
      <c r="I903" s="48">
        <f t="shared" si="108"/>
        <v>0.16319444444444442</v>
      </c>
      <c r="J903" s="1">
        <v>2</v>
      </c>
      <c r="K903" s="1" t="s">
        <v>2302</v>
      </c>
      <c r="L903" s="1" t="s">
        <v>4563</v>
      </c>
      <c r="M903" s="1" t="s">
        <v>75</v>
      </c>
      <c r="N903" s="1" t="s">
        <v>4561</v>
      </c>
      <c r="O903" s="1" t="s">
        <v>77</v>
      </c>
      <c r="P903" s="1" t="s">
        <v>78</v>
      </c>
      <c r="Q903" s="1" t="s">
        <v>78</v>
      </c>
      <c r="R903" s="1" t="s">
        <v>1898</v>
      </c>
      <c r="S903" s="1" t="s">
        <v>1898</v>
      </c>
      <c r="T903" s="34" t="s">
        <v>72</v>
      </c>
      <c r="U903" s="25" t="s">
        <v>4564</v>
      </c>
      <c r="V903" s="1" t="s">
        <v>1900</v>
      </c>
      <c r="W903" s="1" t="s">
        <v>83</v>
      </c>
      <c r="X903" s="1" t="s">
        <v>123</v>
      </c>
      <c r="Y903" s="1" t="s">
        <v>83</v>
      </c>
      <c r="Z903" s="1" t="s">
        <v>443</v>
      </c>
      <c r="AA903" s="1" t="s">
        <v>72</v>
      </c>
      <c r="AB903" s="1" t="s">
        <v>444</v>
      </c>
      <c r="AC903" s="1" t="s">
        <v>749</v>
      </c>
      <c r="AD903" s="1" t="s">
        <v>87</v>
      </c>
      <c r="AE903" s="1">
        <v>55</v>
      </c>
      <c r="AF903" s="1" t="s">
        <v>88</v>
      </c>
      <c r="AG903" s="1">
        <v>5.0999999999999996</v>
      </c>
      <c r="AH903" s="1" t="s">
        <v>954</v>
      </c>
      <c r="AI903" s="1" t="s">
        <v>90</v>
      </c>
      <c r="AJ903" s="1" t="s">
        <v>91</v>
      </c>
      <c r="AK903" s="1" t="s">
        <v>92</v>
      </c>
      <c r="AL903" s="1" t="s">
        <v>72</v>
      </c>
      <c r="AM903" s="1" t="s">
        <v>229</v>
      </c>
      <c r="AN903" s="1" t="s">
        <v>72</v>
      </c>
      <c r="AO903" s="1" t="s">
        <v>1923</v>
      </c>
      <c r="AP903" s="1" t="s">
        <v>72</v>
      </c>
      <c r="AQ903" s="1" t="s">
        <v>72</v>
      </c>
      <c r="AR903" s="1" t="s">
        <v>72</v>
      </c>
      <c r="AS903" s="1" t="s">
        <v>72</v>
      </c>
      <c r="AT903" s="1" t="s">
        <v>72</v>
      </c>
      <c r="AU903" s="3">
        <v>45115</v>
      </c>
      <c r="AV903" s="4">
        <v>0.60416666666666663</v>
      </c>
      <c r="AW903" s="4">
        <v>0.66319444444444442</v>
      </c>
      <c r="AX903" s="4">
        <f t="shared" si="107"/>
        <v>5.902777777777779E-2</v>
      </c>
      <c r="AY903" s="4">
        <f t="shared" si="109"/>
        <v>0.10138888888888886</v>
      </c>
      <c r="AZ903" s="4">
        <f t="shared" si="110"/>
        <v>0.26458333333333328</v>
      </c>
      <c r="BA903" s="1" t="s">
        <v>4565</v>
      </c>
      <c r="BB903" s="1" t="s">
        <v>4565</v>
      </c>
      <c r="BC903" s="1" t="s">
        <v>1794</v>
      </c>
      <c r="BD903" s="1">
        <v>15</v>
      </c>
      <c r="BE903" s="1" t="s">
        <v>95</v>
      </c>
      <c r="BF903" s="1" t="s">
        <v>75</v>
      </c>
      <c r="BG903" s="1" t="s">
        <v>75</v>
      </c>
      <c r="BH903" s="1" t="s">
        <v>88</v>
      </c>
      <c r="BI903" s="1" t="s">
        <v>96</v>
      </c>
      <c r="BJ903" s="1" t="s">
        <v>72</v>
      </c>
      <c r="BK903" s="1" t="s">
        <v>72</v>
      </c>
      <c r="BL903" s="1" t="s">
        <v>72</v>
      </c>
      <c r="BM903" s="1" t="s">
        <v>72</v>
      </c>
      <c r="BN903" s="1" t="s">
        <v>72</v>
      </c>
      <c r="BO903" s="1" t="s">
        <v>72</v>
      </c>
      <c r="BP903" s="1" t="s">
        <v>72</v>
      </c>
      <c r="BQ903" s="21" t="s">
        <v>99</v>
      </c>
      <c r="BR903" s="21" t="s">
        <v>100</v>
      </c>
    </row>
    <row r="904" spans="1:70" ht="20.45" customHeight="1">
      <c r="A904" s="1" t="s">
        <v>4566</v>
      </c>
      <c r="B904" s="1">
        <v>230194</v>
      </c>
      <c r="C904" s="1" t="s">
        <v>71</v>
      </c>
      <c r="D904" s="3">
        <v>45115</v>
      </c>
      <c r="E904" s="4">
        <v>0.39861111111111114</v>
      </c>
      <c r="F904" s="5">
        <v>45108</v>
      </c>
      <c r="G904" s="3">
        <v>45115</v>
      </c>
      <c r="H904" s="4">
        <v>0.56180555555555556</v>
      </c>
      <c r="I904" s="48">
        <f t="shared" si="108"/>
        <v>0.16319444444444442</v>
      </c>
      <c r="J904" s="1">
        <v>2</v>
      </c>
      <c r="K904" s="1" t="s">
        <v>2302</v>
      </c>
      <c r="L904" s="1" t="s">
        <v>4563</v>
      </c>
      <c r="M904" s="1" t="s">
        <v>75</v>
      </c>
      <c r="N904" s="1" t="s">
        <v>3759</v>
      </c>
      <c r="O904" s="1" t="s">
        <v>77</v>
      </c>
      <c r="P904" s="1" t="s">
        <v>78</v>
      </c>
      <c r="Q904" s="1" t="s">
        <v>78</v>
      </c>
      <c r="R904" s="1" t="s">
        <v>1898</v>
      </c>
      <c r="S904" s="1" t="s">
        <v>1898</v>
      </c>
      <c r="T904" s="34" t="s">
        <v>72</v>
      </c>
      <c r="U904" s="25" t="s">
        <v>4564</v>
      </c>
      <c r="V904" s="1" t="s">
        <v>1900</v>
      </c>
      <c r="W904" s="1" t="s">
        <v>83</v>
      </c>
      <c r="X904" s="1" t="s">
        <v>123</v>
      </c>
      <c r="Y904" s="1" t="s">
        <v>83</v>
      </c>
      <c r="Z904" s="1" t="s">
        <v>443</v>
      </c>
      <c r="AA904" s="1" t="s">
        <v>72</v>
      </c>
      <c r="AB904" s="1" t="s">
        <v>444</v>
      </c>
      <c r="AC904" s="1" t="s">
        <v>749</v>
      </c>
      <c r="AD904" s="1" t="s">
        <v>87</v>
      </c>
      <c r="AE904" s="1">
        <v>55</v>
      </c>
      <c r="AF904" s="1" t="s">
        <v>88</v>
      </c>
      <c r="AG904" s="1">
        <v>5.0999999999999996</v>
      </c>
      <c r="AH904" s="1" t="s">
        <v>954</v>
      </c>
      <c r="AI904" s="1" t="s">
        <v>90</v>
      </c>
      <c r="AJ904" s="1" t="s">
        <v>91</v>
      </c>
      <c r="AK904" s="1" t="s">
        <v>92</v>
      </c>
      <c r="AL904" s="1" t="s">
        <v>72</v>
      </c>
      <c r="AM904" s="1" t="s">
        <v>229</v>
      </c>
      <c r="AN904" s="1" t="s">
        <v>72</v>
      </c>
      <c r="AO904" s="1" t="s">
        <v>1923</v>
      </c>
      <c r="AP904" s="1" t="s">
        <v>72</v>
      </c>
      <c r="AQ904" s="1" t="s">
        <v>72</v>
      </c>
      <c r="AR904" s="1" t="s">
        <v>72</v>
      </c>
      <c r="AS904" s="1" t="s">
        <v>72</v>
      </c>
      <c r="AT904" s="1" t="s">
        <v>72</v>
      </c>
      <c r="AU904" s="3">
        <v>45115</v>
      </c>
      <c r="AV904" s="4">
        <v>0.60416666666666663</v>
      </c>
      <c r="AW904" s="4">
        <v>0.66319444444444442</v>
      </c>
      <c r="AX904" s="4">
        <f t="shared" si="107"/>
        <v>5.902777777777779E-2</v>
      </c>
      <c r="AY904" s="4">
        <f t="shared" si="109"/>
        <v>0.10138888888888886</v>
      </c>
      <c r="AZ904" s="4">
        <f t="shared" si="110"/>
        <v>0.26458333333333328</v>
      </c>
      <c r="BA904" s="1" t="s">
        <v>4565</v>
      </c>
      <c r="BB904" s="1" t="s">
        <v>4565</v>
      </c>
      <c r="BC904" s="1" t="s">
        <v>1794</v>
      </c>
      <c r="BD904" s="1">
        <v>15</v>
      </c>
      <c r="BE904" s="1" t="s">
        <v>95</v>
      </c>
      <c r="BF904" s="1" t="s">
        <v>75</v>
      </c>
      <c r="BG904" s="1" t="s">
        <v>75</v>
      </c>
      <c r="BH904" s="1" t="s">
        <v>88</v>
      </c>
      <c r="BI904" s="1" t="s">
        <v>96</v>
      </c>
      <c r="BJ904" s="1" t="s">
        <v>72</v>
      </c>
      <c r="BK904" s="1" t="s">
        <v>3708</v>
      </c>
      <c r="BL904" s="1" t="s">
        <v>3762</v>
      </c>
      <c r="BM904" s="1">
        <v>77</v>
      </c>
      <c r="BN904" s="1" t="s">
        <v>75</v>
      </c>
      <c r="BO904" s="1" t="s">
        <v>75</v>
      </c>
      <c r="BP904" s="1" t="s">
        <v>75</v>
      </c>
      <c r="BQ904" s="21" t="s">
        <v>99</v>
      </c>
      <c r="BR904" s="1" t="s">
        <v>918</v>
      </c>
    </row>
    <row r="905" spans="1:70" ht="20.45" customHeight="1">
      <c r="A905" s="1" t="s">
        <v>4567</v>
      </c>
      <c r="B905" s="1">
        <v>230195</v>
      </c>
      <c r="C905" s="1" t="s">
        <v>71</v>
      </c>
      <c r="D905" s="3">
        <v>45115</v>
      </c>
      <c r="E905" s="4">
        <v>0.44861111111111113</v>
      </c>
      <c r="F905" s="5">
        <v>45108</v>
      </c>
      <c r="G905" s="3">
        <v>45115</v>
      </c>
      <c r="H905" s="4">
        <v>0.56180555555555556</v>
      </c>
      <c r="I905" s="48">
        <f t="shared" si="108"/>
        <v>0.11319444444444443</v>
      </c>
      <c r="J905" s="1">
        <v>2</v>
      </c>
      <c r="K905" s="1" t="s">
        <v>2302</v>
      </c>
      <c r="L905" s="1" t="s">
        <v>4568</v>
      </c>
      <c r="M905" s="1" t="s">
        <v>75</v>
      </c>
      <c r="N905" s="1" t="s">
        <v>4480</v>
      </c>
      <c r="O905" s="1" t="s">
        <v>77</v>
      </c>
      <c r="P905" s="1" t="s">
        <v>78</v>
      </c>
      <c r="Q905" s="1" t="s">
        <v>78</v>
      </c>
      <c r="R905" s="1" t="s">
        <v>1898</v>
      </c>
      <c r="S905" s="1" t="s">
        <v>1898</v>
      </c>
      <c r="T905" s="34" t="s">
        <v>72</v>
      </c>
      <c r="U905" s="25" t="s">
        <v>4569</v>
      </c>
      <c r="V905" s="1" t="s">
        <v>1900</v>
      </c>
      <c r="W905" s="1" t="s">
        <v>83</v>
      </c>
      <c r="X905" s="1" t="s">
        <v>123</v>
      </c>
      <c r="Y905" s="1" t="s">
        <v>83</v>
      </c>
      <c r="Z905" s="1" t="s">
        <v>84</v>
      </c>
      <c r="AA905" s="1" t="s">
        <v>72</v>
      </c>
      <c r="AB905" s="1" t="s">
        <v>104</v>
      </c>
      <c r="AC905" s="1" t="s">
        <v>1060</v>
      </c>
      <c r="AD905" s="1" t="s">
        <v>87</v>
      </c>
      <c r="AE905" s="1">
        <v>65</v>
      </c>
      <c r="AF905" s="1" t="s">
        <v>88</v>
      </c>
      <c r="AG905" s="1">
        <v>5.0999999999999996</v>
      </c>
      <c r="AH905" s="1" t="s">
        <v>954</v>
      </c>
      <c r="AI905" s="1" t="s">
        <v>90</v>
      </c>
      <c r="AJ905" s="1" t="s">
        <v>91</v>
      </c>
      <c r="AK905" s="1" t="s">
        <v>92</v>
      </c>
      <c r="AL905" s="1" t="s">
        <v>72</v>
      </c>
      <c r="AM905" s="1" t="s">
        <v>229</v>
      </c>
      <c r="AN905" s="1" t="s">
        <v>72</v>
      </c>
      <c r="AO905" s="1" t="s">
        <v>933</v>
      </c>
      <c r="AP905" s="1" t="s">
        <v>72</v>
      </c>
      <c r="AQ905" s="1" t="s">
        <v>72</v>
      </c>
      <c r="AR905" s="1" t="s">
        <v>72</v>
      </c>
      <c r="AS905" s="1" t="s">
        <v>72</v>
      </c>
      <c r="AT905" s="1" t="s">
        <v>72</v>
      </c>
      <c r="AU905" s="3">
        <v>45115</v>
      </c>
      <c r="AV905" s="4">
        <v>0.60902777777777783</v>
      </c>
      <c r="AW905" s="4">
        <v>0.6875</v>
      </c>
      <c r="AX905" s="4">
        <f t="shared" si="107"/>
        <v>7.8472222222222165E-2</v>
      </c>
      <c r="AY905" s="4">
        <f t="shared" si="109"/>
        <v>0.12569444444444444</v>
      </c>
      <c r="AZ905" s="4">
        <f t="shared" si="110"/>
        <v>0.23888888888888887</v>
      </c>
      <c r="BA905" s="1" t="s">
        <v>4570</v>
      </c>
      <c r="BB905" s="1" t="s">
        <v>4570</v>
      </c>
      <c r="BC905" s="1" t="s">
        <v>1794</v>
      </c>
      <c r="BD905" s="1">
        <v>15</v>
      </c>
      <c r="BE905" s="1" t="s">
        <v>2694</v>
      </c>
      <c r="BF905" s="1" t="s">
        <v>75</v>
      </c>
      <c r="BG905" s="1" t="s">
        <v>75</v>
      </c>
      <c r="BH905" s="1" t="s">
        <v>88</v>
      </c>
      <c r="BI905" s="1" t="s">
        <v>96</v>
      </c>
      <c r="BJ905" s="1" t="s">
        <v>72</v>
      </c>
      <c r="BK905" s="1" t="s">
        <v>4450</v>
      </c>
      <c r="BL905" s="1" t="s">
        <v>4559</v>
      </c>
      <c r="BM905" s="1">
        <v>43</v>
      </c>
      <c r="BN905" s="1" t="s">
        <v>75</v>
      </c>
      <c r="BO905" s="1" t="s">
        <v>75</v>
      </c>
      <c r="BP905" s="1" t="s">
        <v>75</v>
      </c>
      <c r="BQ905" s="21" t="s">
        <v>99</v>
      </c>
      <c r="BR905" s="21" t="s">
        <v>100</v>
      </c>
    </row>
    <row r="906" spans="1:70" ht="20.45" customHeight="1">
      <c r="A906" s="1" t="s">
        <v>4571</v>
      </c>
      <c r="B906" s="1">
        <v>230195</v>
      </c>
      <c r="C906" s="1" t="s">
        <v>71</v>
      </c>
      <c r="D906" s="3">
        <v>45115</v>
      </c>
      <c r="E906" s="4">
        <v>0.44861111111111113</v>
      </c>
      <c r="F906" s="5">
        <v>45108</v>
      </c>
      <c r="G906" s="3">
        <v>45115</v>
      </c>
      <c r="H906" s="4">
        <v>0.56180555555555556</v>
      </c>
      <c r="I906" s="48">
        <f t="shared" si="108"/>
        <v>0.11319444444444443</v>
      </c>
      <c r="J906" s="1">
        <v>2</v>
      </c>
      <c r="K906" s="1" t="s">
        <v>2302</v>
      </c>
      <c r="L906" s="1" t="s">
        <v>4568</v>
      </c>
      <c r="M906" s="1" t="s">
        <v>75</v>
      </c>
      <c r="N906" s="1" t="s">
        <v>4561</v>
      </c>
      <c r="O906" s="1" t="s">
        <v>77</v>
      </c>
      <c r="P906" s="1" t="s">
        <v>78</v>
      </c>
      <c r="Q906" s="1" t="s">
        <v>78</v>
      </c>
      <c r="R906" s="1" t="s">
        <v>1898</v>
      </c>
      <c r="S906" s="1" t="s">
        <v>1898</v>
      </c>
      <c r="T906" s="34" t="s">
        <v>72</v>
      </c>
      <c r="U906" s="25" t="s">
        <v>4569</v>
      </c>
      <c r="V906" s="1" t="s">
        <v>1900</v>
      </c>
      <c r="W906" s="1" t="s">
        <v>83</v>
      </c>
      <c r="X906" s="1" t="s">
        <v>123</v>
      </c>
      <c r="Y906" s="1" t="s">
        <v>83</v>
      </c>
      <c r="Z906" s="1" t="s">
        <v>84</v>
      </c>
      <c r="AA906" s="1" t="s">
        <v>72</v>
      </c>
      <c r="AB906" s="1" t="s">
        <v>104</v>
      </c>
      <c r="AC906" s="1" t="s">
        <v>1060</v>
      </c>
      <c r="AD906" s="1" t="s">
        <v>87</v>
      </c>
      <c r="AE906" s="1">
        <v>65</v>
      </c>
      <c r="AF906" s="1" t="s">
        <v>88</v>
      </c>
      <c r="AG906" s="1">
        <v>5.0999999999999996</v>
      </c>
      <c r="AH906" s="1" t="s">
        <v>954</v>
      </c>
      <c r="AI906" s="1" t="s">
        <v>90</v>
      </c>
      <c r="AJ906" s="1" t="s">
        <v>91</v>
      </c>
      <c r="AK906" s="1" t="s">
        <v>92</v>
      </c>
      <c r="AL906" s="1" t="s">
        <v>72</v>
      </c>
      <c r="AM906" s="1" t="s">
        <v>229</v>
      </c>
      <c r="AN906" s="1" t="s">
        <v>72</v>
      </c>
      <c r="AO906" s="1" t="s">
        <v>933</v>
      </c>
      <c r="AP906" s="1" t="s">
        <v>72</v>
      </c>
      <c r="AQ906" s="1" t="s">
        <v>72</v>
      </c>
      <c r="AR906" s="1" t="s">
        <v>72</v>
      </c>
      <c r="AS906" s="1" t="s">
        <v>72</v>
      </c>
      <c r="AT906" s="1" t="s">
        <v>72</v>
      </c>
      <c r="AU906" s="3">
        <v>45115</v>
      </c>
      <c r="AV906" s="4">
        <v>0.60902777777777783</v>
      </c>
      <c r="AW906" s="4">
        <v>0.6875</v>
      </c>
      <c r="AX906" s="4">
        <f t="shared" si="107"/>
        <v>7.8472222222222165E-2</v>
      </c>
      <c r="AY906" s="4">
        <f t="shared" si="109"/>
        <v>0.12569444444444444</v>
      </c>
      <c r="AZ906" s="4">
        <f t="shared" si="110"/>
        <v>0.23888888888888887</v>
      </c>
      <c r="BA906" s="1" t="s">
        <v>4570</v>
      </c>
      <c r="BB906" s="1" t="s">
        <v>4570</v>
      </c>
      <c r="BC906" s="1" t="s">
        <v>1794</v>
      </c>
      <c r="BD906" s="1">
        <v>15</v>
      </c>
      <c r="BE906" s="1" t="s">
        <v>2694</v>
      </c>
      <c r="BF906" s="1" t="s">
        <v>75</v>
      </c>
      <c r="BG906" s="1" t="s">
        <v>75</v>
      </c>
      <c r="BH906" s="1" t="s">
        <v>88</v>
      </c>
      <c r="BI906" s="1" t="s">
        <v>96</v>
      </c>
      <c r="BJ906" s="1" t="s">
        <v>72</v>
      </c>
      <c r="BK906" s="1" t="s">
        <v>72</v>
      </c>
      <c r="BL906" s="1" t="s">
        <v>72</v>
      </c>
      <c r="BM906" s="1" t="s">
        <v>72</v>
      </c>
      <c r="BN906" s="1" t="s">
        <v>72</v>
      </c>
      <c r="BO906" s="1" t="s">
        <v>72</v>
      </c>
      <c r="BP906" s="1" t="s">
        <v>72</v>
      </c>
      <c r="BQ906" s="21" t="s">
        <v>99</v>
      </c>
      <c r="BR906" s="21" t="s">
        <v>100</v>
      </c>
    </row>
    <row r="907" spans="1:70" ht="20.45" customHeight="1">
      <c r="A907" s="1" t="s">
        <v>4572</v>
      </c>
      <c r="B907" s="1">
        <v>230196</v>
      </c>
      <c r="C907" s="1" t="s">
        <v>71</v>
      </c>
      <c r="D907" s="3">
        <v>45117</v>
      </c>
      <c r="E907" s="4">
        <v>0.40972222222222221</v>
      </c>
      <c r="F907" s="5">
        <v>45108</v>
      </c>
      <c r="G907" s="3">
        <v>45117</v>
      </c>
      <c r="H907" s="4">
        <v>0.52986111111111112</v>
      </c>
      <c r="I907" s="48">
        <f t="shared" si="108"/>
        <v>0.12013888888888891</v>
      </c>
      <c r="J907" s="1">
        <v>2</v>
      </c>
      <c r="K907" s="1" t="s">
        <v>2302</v>
      </c>
      <c r="L907" s="21" t="s">
        <v>4573</v>
      </c>
      <c r="M907" s="1" t="s">
        <v>75</v>
      </c>
      <c r="N907" s="1" t="s">
        <v>3624</v>
      </c>
      <c r="O907" s="1" t="s">
        <v>77</v>
      </c>
      <c r="P907" s="1" t="s">
        <v>78</v>
      </c>
      <c r="Q907" s="1" t="s">
        <v>78</v>
      </c>
      <c r="R907" s="1" t="s">
        <v>1898</v>
      </c>
      <c r="S907" s="1" t="s">
        <v>1898</v>
      </c>
      <c r="T907" s="34" t="s">
        <v>72</v>
      </c>
      <c r="U907" s="25" t="s">
        <v>2177</v>
      </c>
      <c r="V907" s="1" t="s">
        <v>1900</v>
      </c>
      <c r="W907" s="1" t="s">
        <v>813</v>
      </c>
      <c r="X907" s="1" t="s">
        <v>813</v>
      </c>
      <c r="Y907" s="1" t="s">
        <v>814</v>
      </c>
      <c r="Z907" s="1" t="s">
        <v>152</v>
      </c>
      <c r="AA907" s="1" t="s">
        <v>4574</v>
      </c>
      <c r="AB907" s="1" t="s">
        <v>153</v>
      </c>
      <c r="AC907" s="1" t="s">
        <v>164</v>
      </c>
      <c r="AD907" s="1" t="s">
        <v>126</v>
      </c>
      <c r="AE907" s="1">
        <v>83</v>
      </c>
      <c r="AF907" s="1" t="s">
        <v>88</v>
      </c>
      <c r="AG907" s="1">
        <v>3.5</v>
      </c>
      <c r="AH907" s="1" t="s">
        <v>954</v>
      </c>
      <c r="AI907" s="1" t="s">
        <v>90</v>
      </c>
      <c r="AJ907" s="1" t="s">
        <v>91</v>
      </c>
      <c r="AK907" s="1" t="s">
        <v>92</v>
      </c>
      <c r="AL907" s="1" t="s">
        <v>72</v>
      </c>
      <c r="AM907" s="1" t="s">
        <v>229</v>
      </c>
      <c r="AN907" s="1">
        <v>2</v>
      </c>
      <c r="AO907" s="1" t="s">
        <v>933</v>
      </c>
      <c r="AP907" s="1" t="s">
        <v>72</v>
      </c>
      <c r="AQ907" s="1" t="s">
        <v>72</v>
      </c>
      <c r="AR907" s="1" t="s">
        <v>72</v>
      </c>
      <c r="AS907" s="1" t="s">
        <v>72</v>
      </c>
      <c r="AT907" s="1" t="s">
        <v>72</v>
      </c>
      <c r="AU907" s="3">
        <v>45117</v>
      </c>
      <c r="AV907" s="4">
        <v>0.55208333333333337</v>
      </c>
      <c r="AW907" s="4">
        <v>0.68402777777777779</v>
      </c>
      <c r="AX907" s="4">
        <f t="shared" si="107"/>
        <v>0.13194444444444442</v>
      </c>
      <c r="AY907" s="4">
        <f t="shared" si="109"/>
        <v>0.15416666666666667</v>
      </c>
      <c r="AZ907" s="4">
        <f t="shared" si="110"/>
        <v>0.27430555555555558</v>
      </c>
      <c r="BA907" s="1" t="s">
        <v>3304</v>
      </c>
      <c r="BB907" s="1" t="s">
        <v>1565</v>
      </c>
      <c r="BC907" s="1" t="s">
        <v>1794</v>
      </c>
      <c r="BD907" s="1">
        <v>15</v>
      </c>
      <c r="BE907" s="1" t="s">
        <v>4443</v>
      </c>
      <c r="BF907" s="1" t="s">
        <v>75</v>
      </c>
      <c r="BG907" s="1" t="s">
        <v>75</v>
      </c>
      <c r="BH907" s="1" t="s">
        <v>88</v>
      </c>
      <c r="BI907" s="1" t="s">
        <v>96</v>
      </c>
      <c r="BJ907" s="1" t="s">
        <v>72</v>
      </c>
      <c r="BK907" s="1" t="s">
        <v>1768</v>
      </c>
      <c r="BL907" s="1" t="s">
        <v>4494</v>
      </c>
      <c r="BM907" s="1">
        <v>58</v>
      </c>
      <c r="BN907" s="1" t="s">
        <v>75</v>
      </c>
      <c r="BO907" s="1" t="s">
        <v>75</v>
      </c>
      <c r="BP907" s="1" t="s">
        <v>75</v>
      </c>
      <c r="BQ907" s="21" t="s">
        <v>99</v>
      </c>
      <c r="BR907" s="21" t="s">
        <v>100</v>
      </c>
    </row>
    <row r="908" spans="1:70" ht="20.45" customHeight="1">
      <c r="A908" s="1" t="s">
        <v>4575</v>
      </c>
      <c r="B908" s="1">
        <v>230197</v>
      </c>
      <c r="C908" s="1" t="s">
        <v>71</v>
      </c>
      <c r="D908" s="3">
        <v>45117</v>
      </c>
      <c r="E908" s="4">
        <v>0.73750000000000004</v>
      </c>
      <c r="F908" s="5">
        <v>45108</v>
      </c>
      <c r="G908" s="3">
        <v>45117</v>
      </c>
      <c r="H908" s="4">
        <v>0.80972222222222223</v>
      </c>
      <c r="I908" s="48">
        <f t="shared" si="108"/>
        <v>7.2222222222222188E-2</v>
      </c>
      <c r="J908" s="1">
        <v>2</v>
      </c>
      <c r="K908" s="1" t="s">
        <v>2302</v>
      </c>
      <c r="L908" s="1" t="s">
        <v>4576</v>
      </c>
      <c r="M908" s="1" t="s">
        <v>75</v>
      </c>
      <c r="N908" s="1" t="s">
        <v>3759</v>
      </c>
      <c r="O908" s="1" t="s">
        <v>77</v>
      </c>
      <c r="P908" s="1" t="s">
        <v>78</v>
      </c>
      <c r="Q908" s="1" t="s">
        <v>78</v>
      </c>
      <c r="R908" s="1" t="s">
        <v>1898</v>
      </c>
      <c r="S908" s="8" t="s">
        <v>1927</v>
      </c>
      <c r="T908" s="34" t="s">
        <v>72</v>
      </c>
      <c r="U908" s="8" t="s">
        <v>847</v>
      </c>
      <c r="V908" s="1" t="s">
        <v>1900</v>
      </c>
      <c r="W908" s="1" t="s">
        <v>83</v>
      </c>
      <c r="X908" s="1" t="s">
        <v>123</v>
      </c>
      <c r="Y908" s="1" t="s">
        <v>83</v>
      </c>
      <c r="Z908" s="1" t="s">
        <v>443</v>
      </c>
      <c r="AA908" s="1" t="s">
        <v>72</v>
      </c>
      <c r="AB908" s="1" t="s">
        <v>444</v>
      </c>
      <c r="AC908" s="1" t="s">
        <v>4577</v>
      </c>
      <c r="AD908" s="1" t="s">
        <v>87</v>
      </c>
      <c r="AE908" s="1">
        <v>40</v>
      </c>
      <c r="AF908" s="1" t="s">
        <v>88</v>
      </c>
      <c r="AG908" s="1">
        <v>4.4000000000000004</v>
      </c>
      <c r="AH908" s="1" t="s">
        <v>2344</v>
      </c>
      <c r="AI908" s="1" t="s">
        <v>90</v>
      </c>
      <c r="AJ908" s="1" t="s">
        <v>91</v>
      </c>
      <c r="AK908" s="1" t="s">
        <v>92</v>
      </c>
      <c r="AL908" s="1" t="s">
        <v>72</v>
      </c>
      <c r="AM908" s="1" t="s">
        <v>72</v>
      </c>
      <c r="AN908" s="1">
        <v>2</v>
      </c>
      <c r="AO908" s="1" t="s">
        <v>1933</v>
      </c>
      <c r="AP908" s="1" t="s">
        <v>72</v>
      </c>
      <c r="AQ908" s="1" t="s">
        <v>72</v>
      </c>
      <c r="AR908" s="1" t="s">
        <v>72</v>
      </c>
      <c r="AS908" s="1" t="s">
        <v>72</v>
      </c>
      <c r="AT908" s="1" t="s">
        <v>72</v>
      </c>
      <c r="AU908" s="3">
        <v>45117</v>
      </c>
      <c r="AV908" s="4">
        <v>0.8256944444444444</v>
      </c>
      <c r="AW908" s="4">
        <v>0.90486111111111101</v>
      </c>
      <c r="AX908" s="4">
        <f t="shared" si="107"/>
        <v>7.9166666666666607E-2</v>
      </c>
      <c r="AY908" s="4">
        <f t="shared" si="109"/>
        <v>9.5138888888888773E-2</v>
      </c>
      <c r="AZ908" s="4">
        <f t="shared" si="110"/>
        <v>0.16736111111111096</v>
      </c>
      <c r="BA908" s="1" t="s">
        <v>4578</v>
      </c>
      <c r="BB908" s="1" t="s">
        <v>4578</v>
      </c>
      <c r="BC908" s="1" t="s">
        <v>1794</v>
      </c>
      <c r="BD908" s="1">
        <v>15</v>
      </c>
      <c r="BE908" s="1" t="s">
        <v>4063</v>
      </c>
      <c r="BF908" s="1" t="s">
        <v>88</v>
      </c>
      <c r="BG908" s="1" t="s">
        <v>88</v>
      </c>
      <c r="BH908" s="1" t="s">
        <v>88</v>
      </c>
      <c r="BI908" s="1" t="s">
        <v>96</v>
      </c>
      <c r="BJ908" s="1" t="s">
        <v>72</v>
      </c>
      <c r="BK908" s="1" t="s">
        <v>4579</v>
      </c>
      <c r="BL908" s="1" t="s">
        <v>4580</v>
      </c>
      <c r="BM908" s="1">
        <v>10</v>
      </c>
      <c r="BN908" s="1" t="s">
        <v>75</v>
      </c>
      <c r="BO908" s="1" t="s">
        <v>75</v>
      </c>
      <c r="BP908" s="1" t="s">
        <v>75</v>
      </c>
      <c r="BQ908" s="21" t="s">
        <v>99</v>
      </c>
      <c r="BR908" s="1" t="s">
        <v>918</v>
      </c>
    </row>
    <row r="909" spans="1:70" ht="20.45" customHeight="1">
      <c r="A909" s="1" t="s">
        <v>4581</v>
      </c>
      <c r="B909" s="1">
        <v>230198</v>
      </c>
      <c r="C909" s="1" t="s">
        <v>71</v>
      </c>
      <c r="D909" s="3">
        <v>45118</v>
      </c>
      <c r="E909" s="4">
        <v>0.59097222222222223</v>
      </c>
      <c r="F909" s="5">
        <v>45108</v>
      </c>
      <c r="G909" s="3">
        <v>45118</v>
      </c>
      <c r="H909" s="4">
        <v>0.63541666666666663</v>
      </c>
      <c r="I909" s="48">
        <f t="shared" si="108"/>
        <v>4.4444444444444398E-2</v>
      </c>
      <c r="J909" s="1">
        <v>4</v>
      </c>
      <c r="K909" s="1" t="s">
        <v>2302</v>
      </c>
      <c r="L909" s="1" t="s">
        <v>4582</v>
      </c>
      <c r="M909" s="1" t="s">
        <v>75</v>
      </c>
      <c r="N909" s="1" t="s">
        <v>4583</v>
      </c>
      <c r="O909" s="1" t="s">
        <v>77</v>
      </c>
      <c r="P909" s="1" t="s">
        <v>78</v>
      </c>
      <c r="Q909" s="1" t="s">
        <v>78</v>
      </c>
      <c r="R909" s="1" t="s">
        <v>1898</v>
      </c>
      <c r="S909" s="8" t="s">
        <v>1927</v>
      </c>
      <c r="T909" s="34" t="s">
        <v>72</v>
      </c>
      <c r="U909" s="8" t="s">
        <v>4584</v>
      </c>
      <c r="V909" s="1" t="s">
        <v>1900</v>
      </c>
      <c r="W909" s="1" t="s">
        <v>83</v>
      </c>
      <c r="X909" s="1" t="s">
        <v>2194</v>
      </c>
      <c r="Y909" s="1" t="s">
        <v>83</v>
      </c>
      <c r="Z909" s="1" t="s">
        <v>443</v>
      </c>
      <c r="AA909" s="1" t="s">
        <v>72</v>
      </c>
      <c r="AB909" s="1" t="s">
        <v>476</v>
      </c>
      <c r="AC909" s="1" t="s">
        <v>476</v>
      </c>
      <c r="AD909" s="1" t="s">
        <v>126</v>
      </c>
      <c r="AE909" s="1">
        <v>56</v>
      </c>
      <c r="AF909" s="1" t="s">
        <v>88</v>
      </c>
      <c r="AG909" s="1">
        <v>4.9000000000000004</v>
      </c>
      <c r="AH909" s="1" t="s">
        <v>299</v>
      </c>
      <c r="AI909" s="1" t="s">
        <v>90</v>
      </c>
      <c r="AJ909" s="1" t="s">
        <v>91</v>
      </c>
      <c r="AK909" s="1" t="s">
        <v>92</v>
      </c>
      <c r="AL909" s="1" t="s">
        <v>72</v>
      </c>
      <c r="AM909" s="1" t="s">
        <v>72</v>
      </c>
      <c r="AN909" s="1">
        <v>2</v>
      </c>
      <c r="AO909" s="1" t="s">
        <v>230</v>
      </c>
      <c r="AP909" s="1" t="s">
        <v>72</v>
      </c>
      <c r="AQ909" s="1" t="s">
        <v>72</v>
      </c>
      <c r="AR909" s="1" t="s">
        <v>72</v>
      </c>
      <c r="AS909" s="1" t="s">
        <v>72</v>
      </c>
      <c r="AT909" s="1" t="s">
        <v>72</v>
      </c>
      <c r="AU909" s="3">
        <v>45118</v>
      </c>
      <c r="AV909" s="4">
        <v>0.68541666666666667</v>
      </c>
      <c r="AW909" s="4">
        <v>0.73611111111111116</v>
      </c>
      <c r="AX909" s="4">
        <f t="shared" si="107"/>
        <v>5.0694444444444486E-2</v>
      </c>
      <c r="AY909" s="4">
        <f t="shared" si="109"/>
        <v>0.10069444444444453</v>
      </c>
      <c r="AZ909" s="4">
        <f t="shared" si="110"/>
        <v>0.14513888888888893</v>
      </c>
      <c r="BA909" s="1" t="s">
        <v>4585</v>
      </c>
      <c r="BB909" s="1" t="s">
        <v>4585</v>
      </c>
      <c r="BC909" s="1" t="s">
        <v>1794</v>
      </c>
      <c r="BD909" s="1">
        <v>15</v>
      </c>
      <c r="BE909" s="1" t="s">
        <v>3446</v>
      </c>
      <c r="BF909" s="1" t="s">
        <v>75</v>
      </c>
      <c r="BG909" s="1" t="s">
        <v>75</v>
      </c>
      <c r="BH909" s="1" t="s">
        <v>88</v>
      </c>
      <c r="BI909" s="1" t="s">
        <v>96</v>
      </c>
      <c r="BJ909" s="1" t="s">
        <v>72</v>
      </c>
      <c r="BK909" s="1" t="s">
        <v>4450</v>
      </c>
      <c r="BL909" s="1" t="s">
        <v>4586</v>
      </c>
      <c r="BM909" s="1">
        <v>31</v>
      </c>
      <c r="BN909" s="1" t="s">
        <v>72</v>
      </c>
      <c r="BO909" s="1" t="s">
        <v>72</v>
      </c>
      <c r="BP909" s="1" t="s">
        <v>72</v>
      </c>
      <c r="BQ909" s="21" t="s">
        <v>99</v>
      </c>
      <c r="BR909" s="21" t="s">
        <v>100</v>
      </c>
    </row>
    <row r="910" spans="1:70" ht="20.45" customHeight="1">
      <c r="A910" s="1" t="s">
        <v>4587</v>
      </c>
      <c r="B910" s="1">
        <v>230199</v>
      </c>
      <c r="C910" s="1" t="s">
        <v>71</v>
      </c>
      <c r="D910" s="3">
        <v>45119</v>
      </c>
      <c r="E910" s="4">
        <v>0.51388888888888884</v>
      </c>
      <c r="F910" s="5">
        <v>45108</v>
      </c>
      <c r="G910" s="3">
        <v>45119</v>
      </c>
      <c r="H910" s="4">
        <v>0.90277777777777779</v>
      </c>
      <c r="I910" s="48">
        <f t="shared" si="108"/>
        <v>0.38888888888888895</v>
      </c>
      <c r="J910" s="1">
        <v>20</v>
      </c>
      <c r="K910" s="1" t="s">
        <v>1896</v>
      </c>
      <c r="L910" s="21" t="s">
        <v>4588</v>
      </c>
      <c r="M910" s="1" t="s">
        <v>75</v>
      </c>
      <c r="N910" s="1" t="s">
        <v>4589</v>
      </c>
      <c r="O910" s="1" t="s">
        <v>77</v>
      </c>
      <c r="P910" s="1" t="s">
        <v>78</v>
      </c>
      <c r="Q910" s="1" t="s">
        <v>78</v>
      </c>
      <c r="R910" s="1" t="s">
        <v>1898</v>
      </c>
      <c r="S910" s="1" t="s">
        <v>1898</v>
      </c>
      <c r="T910" s="34" t="s">
        <v>72</v>
      </c>
      <c r="U910" s="25" t="s">
        <v>2639</v>
      </c>
      <c r="V910" s="1" t="s">
        <v>80</v>
      </c>
      <c r="W910" s="1" t="s">
        <v>778</v>
      </c>
      <c r="X910" s="1" t="s">
        <v>779</v>
      </c>
      <c r="Y910" s="1" t="s">
        <v>780</v>
      </c>
      <c r="Z910" s="1" t="s">
        <v>84</v>
      </c>
      <c r="AA910" s="1" t="s">
        <v>72</v>
      </c>
      <c r="AB910" s="1" t="s">
        <v>4320</v>
      </c>
      <c r="AC910" s="1" t="s">
        <v>141</v>
      </c>
      <c r="AD910" s="1" t="s">
        <v>126</v>
      </c>
      <c r="AE910" s="1">
        <v>62</v>
      </c>
      <c r="AF910" s="1" t="s">
        <v>88</v>
      </c>
      <c r="AG910" s="1">
        <v>4.9000000000000004</v>
      </c>
      <c r="AH910" s="1" t="s">
        <v>299</v>
      </c>
      <c r="AI910" s="1" t="s">
        <v>90</v>
      </c>
      <c r="AJ910" s="1" t="s">
        <v>91</v>
      </c>
      <c r="AK910" s="1" t="s">
        <v>92</v>
      </c>
      <c r="AL910" s="1" t="s">
        <v>72</v>
      </c>
      <c r="AM910" s="1" t="s">
        <v>217</v>
      </c>
      <c r="AN910" s="1" t="s">
        <v>72</v>
      </c>
      <c r="AO910" s="1" t="s">
        <v>4590</v>
      </c>
      <c r="AP910" s="1" t="s">
        <v>72</v>
      </c>
      <c r="AQ910" s="1" t="s">
        <v>72</v>
      </c>
      <c r="AR910" s="1" t="s">
        <v>72</v>
      </c>
      <c r="AS910" s="1" t="s">
        <v>72</v>
      </c>
      <c r="AT910" s="1" t="s">
        <v>72</v>
      </c>
      <c r="AU910" s="3">
        <v>45119</v>
      </c>
      <c r="AV910" s="4">
        <v>0.92152777777777783</v>
      </c>
      <c r="AW910" s="4">
        <v>0.96388888888888891</v>
      </c>
      <c r="AX910" s="4">
        <f t="shared" si="107"/>
        <v>4.2361111111111072E-2</v>
      </c>
      <c r="AY910" s="4">
        <f t="shared" si="109"/>
        <v>6.1111111111111116E-2</v>
      </c>
      <c r="AZ910" s="4">
        <f t="shared" si="110"/>
        <v>0.45000000000000007</v>
      </c>
      <c r="BA910" s="1" t="s">
        <v>4591</v>
      </c>
      <c r="BB910" s="1" t="s">
        <v>4591</v>
      </c>
      <c r="BC910" s="1" t="s">
        <v>1675</v>
      </c>
      <c r="BD910" s="1">
        <v>15</v>
      </c>
      <c r="BE910" s="1" t="s">
        <v>4208</v>
      </c>
      <c r="BF910" s="1" t="s">
        <v>75</v>
      </c>
      <c r="BG910" s="1" t="s">
        <v>75</v>
      </c>
      <c r="BH910" s="1" t="s">
        <v>88</v>
      </c>
      <c r="BI910" s="1" t="s">
        <v>96</v>
      </c>
      <c r="BJ910" s="1" t="s">
        <v>72</v>
      </c>
      <c r="BK910" s="1" t="s">
        <v>72</v>
      </c>
      <c r="BL910" s="1" t="s">
        <v>72</v>
      </c>
      <c r="BM910" s="1" t="s">
        <v>72</v>
      </c>
      <c r="BN910" s="1" t="s">
        <v>72</v>
      </c>
      <c r="BO910" s="1" t="s">
        <v>72</v>
      </c>
      <c r="BP910" s="1" t="s">
        <v>72</v>
      </c>
      <c r="BQ910" s="21" t="s">
        <v>99</v>
      </c>
      <c r="BR910" s="1" t="s">
        <v>4592</v>
      </c>
    </row>
    <row r="911" spans="1:70" ht="20.45" customHeight="1">
      <c r="A911" s="1" t="s">
        <v>4593</v>
      </c>
      <c r="B911" s="1">
        <v>230199</v>
      </c>
      <c r="C911" s="1" t="s">
        <v>71</v>
      </c>
      <c r="D911" s="3">
        <v>45119</v>
      </c>
      <c r="E911" s="4">
        <v>0.51388888888888884</v>
      </c>
      <c r="F911" s="5">
        <v>45108</v>
      </c>
      <c r="G911" s="3">
        <v>45119</v>
      </c>
      <c r="H911" s="4">
        <v>0.90277777777777779</v>
      </c>
      <c r="I911" s="48">
        <f t="shared" si="108"/>
        <v>0.38888888888888895</v>
      </c>
      <c r="J911" s="1">
        <v>20</v>
      </c>
      <c r="K911" s="1" t="s">
        <v>1896</v>
      </c>
      <c r="L911" s="21" t="s">
        <v>4588</v>
      </c>
      <c r="M911" s="1" t="s">
        <v>75</v>
      </c>
      <c r="N911" s="1" t="s">
        <v>3936</v>
      </c>
      <c r="O911" s="1" t="s">
        <v>77</v>
      </c>
      <c r="P911" s="1" t="s">
        <v>78</v>
      </c>
      <c r="Q911" s="1" t="s">
        <v>78</v>
      </c>
      <c r="R911" s="1" t="s">
        <v>1898</v>
      </c>
      <c r="S911" s="1" t="s">
        <v>1898</v>
      </c>
      <c r="T911" s="34" t="s">
        <v>72</v>
      </c>
      <c r="U911" s="25" t="s">
        <v>2639</v>
      </c>
      <c r="V911" s="1" t="s">
        <v>80</v>
      </c>
      <c r="W911" s="1" t="s">
        <v>778</v>
      </c>
      <c r="X911" s="1" t="s">
        <v>779</v>
      </c>
      <c r="Y911" s="1" t="s">
        <v>780</v>
      </c>
      <c r="Z911" s="1" t="s">
        <v>84</v>
      </c>
      <c r="AA911" s="1" t="s">
        <v>72</v>
      </c>
      <c r="AB911" s="1" t="s">
        <v>4320</v>
      </c>
      <c r="AC911" s="1" t="s">
        <v>141</v>
      </c>
      <c r="AD911" s="1" t="s">
        <v>126</v>
      </c>
      <c r="AE911" s="1">
        <v>62</v>
      </c>
      <c r="AF911" s="1" t="s">
        <v>88</v>
      </c>
      <c r="AG911" s="1">
        <v>4.9000000000000004</v>
      </c>
      <c r="AH911" s="1" t="s">
        <v>299</v>
      </c>
      <c r="AI911" s="1" t="s">
        <v>90</v>
      </c>
      <c r="AJ911" s="1" t="s">
        <v>91</v>
      </c>
      <c r="AK911" s="1" t="s">
        <v>92</v>
      </c>
      <c r="AL911" s="1" t="s">
        <v>72</v>
      </c>
      <c r="AM911" s="1" t="s">
        <v>217</v>
      </c>
      <c r="AN911" s="1" t="s">
        <v>72</v>
      </c>
      <c r="AO911" s="1" t="s">
        <v>4590</v>
      </c>
      <c r="AP911" s="1" t="s">
        <v>72</v>
      </c>
      <c r="AQ911" s="1" t="s">
        <v>72</v>
      </c>
      <c r="AR911" s="1" t="s">
        <v>72</v>
      </c>
      <c r="AS911" s="1" t="s">
        <v>72</v>
      </c>
      <c r="AT911" s="1" t="s">
        <v>72</v>
      </c>
      <c r="AU911" s="3">
        <v>45119</v>
      </c>
      <c r="AV911" s="4">
        <v>0.92152777777777783</v>
      </c>
      <c r="AW911" s="4">
        <v>0.96388888888888891</v>
      </c>
      <c r="AX911" s="4">
        <f t="shared" si="107"/>
        <v>4.2361111111111072E-2</v>
      </c>
      <c r="AY911" s="4">
        <f t="shared" si="109"/>
        <v>6.1111111111111116E-2</v>
      </c>
      <c r="AZ911" s="4">
        <f t="shared" si="110"/>
        <v>0.45000000000000007</v>
      </c>
      <c r="BA911" s="1" t="s">
        <v>4591</v>
      </c>
      <c r="BB911" s="1" t="s">
        <v>4591</v>
      </c>
      <c r="BC911" s="1" t="s">
        <v>1675</v>
      </c>
      <c r="BD911" s="1">
        <v>15</v>
      </c>
      <c r="BE911" s="1" t="s">
        <v>4208</v>
      </c>
      <c r="BF911" s="1" t="s">
        <v>75</v>
      </c>
      <c r="BG911" s="1" t="s">
        <v>75</v>
      </c>
      <c r="BH911" s="1" t="s">
        <v>88</v>
      </c>
      <c r="BI911" s="1" t="s">
        <v>96</v>
      </c>
      <c r="BJ911" s="1" t="s">
        <v>72</v>
      </c>
      <c r="BK911" s="1" t="s">
        <v>4260</v>
      </c>
      <c r="BL911" s="1" t="s">
        <v>4594</v>
      </c>
      <c r="BM911" s="1" t="s">
        <v>72</v>
      </c>
      <c r="BN911" s="1" t="s">
        <v>75</v>
      </c>
      <c r="BO911" s="1" t="s">
        <v>75</v>
      </c>
      <c r="BP911" s="1" t="s">
        <v>75</v>
      </c>
      <c r="BQ911" s="21" t="s">
        <v>99</v>
      </c>
      <c r="BR911" s="21" t="s">
        <v>100</v>
      </c>
    </row>
    <row r="912" spans="1:70" ht="20.45" customHeight="1">
      <c r="A912" s="1" t="s">
        <v>4595</v>
      </c>
      <c r="B912" s="1">
        <v>230200</v>
      </c>
      <c r="C912" s="1" t="s">
        <v>71</v>
      </c>
      <c r="D912" s="3">
        <v>45120</v>
      </c>
      <c r="E912" s="4">
        <v>0.53263888888888888</v>
      </c>
      <c r="F912" s="5">
        <v>45108</v>
      </c>
      <c r="G912" s="3">
        <v>45120</v>
      </c>
      <c r="H912" s="4">
        <v>0.58888888888888891</v>
      </c>
      <c r="I912" s="48">
        <f t="shared" si="108"/>
        <v>5.6250000000000022E-2</v>
      </c>
      <c r="J912" s="1">
        <v>1</v>
      </c>
      <c r="K912" s="1" t="s">
        <v>2302</v>
      </c>
      <c r="L912" s="21" t="s">
        <v>4596</v>
      </c>
      <c r="M912" s="1" t="s">
        <v>75</v>
      </c>
      <c r="N912" s="1" t="s">
        <v>4531</v>
      </c>
      <c r="O912" s="1" t="s">
        <v>77</v>
      </c>
      <c r="P912" s="1" t="s">
        <v>78</v>
      </c>
      <c r="Q912" s="1" t="s">
        <v>78</v>
      </c>
      <c r="R912" s="8" t="s">
        <v>1898</v>
      </c>
      <c r="S912" s="1" t="s">
        <v>1898</v>
      </c>
      <c r="T912" s="34" t="s">
        <v>72</v>
      </c>
      <c r="U912" s="25" t="s">
        <v>4597</v>
      </c>
      <c r="V912" s="1" t="s">
        <v>1900</v>
      </c>
      <c r="W912" s="1" t="s">
        <v>813</v>
      </c>
      <c r="X912" s="1" t="s">
        <v>813</v>
      </c>
      <c r="Y912" s="1" t="s">
        <v>814</v>
      </c>
      <c r="Z912" s="1" t="s">
        <v>490</v>
      </c>
      <c r="AA912" s="1" t="s">
        <v>72</v>
      </c>
      <c r="AB912" s="1" t="s">
        <v>491</v>
      </c>
      <c r="AC912" s="1" t="s">
        <v>492</v>
      </c>
      <c r="AD912" s="1" t="s">
        <v>87</v>
      </c>
      <c r="AE912" s="1">
        <v>68</v>
      </c>
      <c r="AF912" s="1" t="s">
        <v>88</v>
      </c>
      <c r="AG912" s="1">
        <v>6</v>
      </c>
      <c r="AH912" s="1" t="s">
        <v>954</v>
      </c>
      <c r="AI912" s="1" t="s">
        <v>90</v>
      </c>
      <c r="AJ912" s="1" t="s">
        <v>91</v>
      </c>
      <c r="AK912" s="1" t="s">
        <v>92</v>
      </c>
      <c r="AL912" s="1" t="s">
        <v>72</v>
      </c>
      <c r="AM912" s="1" t="s">
        <v>254</v>
      </c>
      <c r="AN912" s="1">
        <v>1</v>
      </c>
      <c r="AO912" s="1" t="s">
        <v>4598</v>
      </c>
      <c r="AP912" s="1" t="s">
        <v>72</v>
      </c>
      <c r="AQ912" s="1" t="s">
        <v>72</v>
      </c>
      <c r="AR912" s="1" t="s">
        <v>72</v>
      </c>
      <c r="AS912" s="1" t="s">
        <v>72</v>
      </c>
      <c r="AT912" s="1" t="s">
        <v>72</v>
      </c>
      <c r="AU912" s="3">
        <v>45120</v>
      </c>
      <c r="AV912" s="4">
        <v>0.61319444444444449</v>
      </c>
      <c r="AW912" s="4">
        <v>0.7319444444444444</v>
      </c>
      <c r="AX912" s="4">
        <f t="shared" si="107"/>
        <v>0.11874999999999991</v>
      </c>
      <c r="AY912" s="4">
        <f t="shared" si="109"/>
        <v>0.14305555555555549</v>
      </c>
      <c r="AZ912" s="4">
        <f t="shared" si="110"/>
        <v>0.19930555555555551</v>
      </c>
      <c r="BA912" s="1" t="s">
        <v>4599</v>
      </c>
      <c r="BB912" s="1" t="s">
        <v>4600</v>
      </c>
      <c r="BC912" s="1" t="s">
        <v>1675</v>
      </c>
      <c r="BD912" s="1">
        <v>15</v>
      </c>
      <c r="BE912" s="1" t="s">
        <v>4009</v>
      </c>
      <c r="BF912" s="1" t="s">
        <v>75</v>
      </c>
      <c r="BG912" s="1" t="s">
        <v>75</v>
      </c>
      <c r="BH912" s="1" t="s">
        <v>88</v>
      </c>
      <c r="BI912" s="1" t="s">
        <v>96</v>
      </c>
      <c r="BJ912" s="1" t="s">
        <v>72</v>
      </c>
      <c r="BK912" s="1" t="s">
        <v>3962</v>
      </c>
      <c r="BL912" s="1" t="s">
        <v>4601</v>
      </c>
      <c r="BM912" s="1">
        <v>42</v>
      </c>
      <c r="BN912" s="1" t="s">
        <v>75</v>
      </c>
      <c r="BO912" s="1" t="s">
        <v>75</v>
      </c>
      <c r="BP912" s="1" t="s">
        <v>75</v>
      </c>
      <c r="BQ912" s="1" t="s">
        <v>3796</v>
      </c>
    </row>
    <row r="913" spans="1:70" ht="20.45" customHeight="1">
      <c r="A913" s="1" t="s">
        <v>4602</v>
      </c>
      <c r="B913" s="1">
        <v>230201</v>
      </c>
      <c r="C913" s="1" t="s">
        <v>71</v>
      </c>
      <c r="D913" s="3">
        <v>45120</v>
      </c>
      <c r="E913" s="4">
        <v>0.53125</v>
      </c>
      <c r="F913" s="5">
        <v>45108</v>
      </c>
      <c r="G913" s="3">
        <v>45120</v>
      </c>
      <c r="H913" s="4">
        <v>0.58888888888888891</v>
      </c>
      <c r="I913" s="48">
        <f t="shared" si="108"/>
        <v>5.7638888888888906E-2</v>
      </c>
      <c r="J913" s="1">
        <v>0</v>
      </c>
      <c r="K913" s="1" t="s">
        <v>2302</v>
      </c>
      <c r="L913" s="1" t="s">
        <v>4603</v>
      </c>
      <c r="M913" s="1" t="s">
        <v>75</v>
      </c>
      <c r="N913" s="1" t="s">
        <v>3936</v>
      </c>
      <c r="O913" s="1" t="s">
        <v>77</v>
      </c>
      <c r="P913" s="1" t="s">
        <v>78</v>
      </c>
      <c r="Q913" s="1" t="s">
        <v>78</v>
      </c>
      <c r="R913" s="1" t="s">
        <v>1898</v>
      </c>
      <c r="S913" s="1" t="s">
        <v>1898</v>
      </c>
      <c r="T913" s="34" t="s">
        <v>72</v>
      </c>
      <c r="U913" s="25" t="s">
        <v>4604</v>
      </c>
      <c r="V913" s="1" t="s">
        <v>1900</v>
      </c>
      <c r="W913" s="1" t="s">
        <v>813</v>
      </c>
      <c r="X913" s="1" t="s">
        <v>813</v>
      </c>
      <c r="Y913" s="1" t="s">
        <v>4605</v>
      </c>
      <c r="Z913" s="1" t="s">
        <v>84</v>
      </c>
      <c r="AA913" s="1" t="s">
        <v>72</v>
      </c>
      <c r="AB913" s="1" t="s">
        <v>4320</v>
      </c>
      <c r="AC913" s="1" t="s">
        <v>181</v>
      </c>
      <c r="AD913" s="1" t="s">
        <v>87</v>
      </c>
      <c r="AE913" s="1">
        <v>32</v>
      </c>
      <c r="AF913" s="1" t="s">
        <v>88</v>
      </c>
      <c r="AG913" s="1">
        <v>6</v>
      </c>
      <c r="AH913" s="1" t="s">
        <v>954</v>
      </c>
      <c r="AI913" s="1" t="s">
        <v>105</v>
      </c>
      <c r="AJ913" s="1" t="s">
        <v>970</v>
      </c>
      <c r="AK913" s="1" t="s">
        <v>1217</v>
      </c>
      <c r="AL913" s="1" t="s">
        <v>72</v>
      </c>
      <c r="AM913" s="1" t="s">
        <v>217</v>
      </c>
      <c r="AN913" s="1">
        <v>1</v>
      </c>
      <c r="AO913" s="1" t="s">
        <v>4606</v>
      </c>
      <c r="AP913" s="1" t="s">
        <v>72</v>
      </c>
      <c r="AQ913" s="1" t="s">
        <v>72</v>
      </c>
      <c r="AR913" s="1" t="s">
        <v>72</v>
      </c>
      <c r="AS913" s="1" t="s">
        <v>72</v>
      </c>
      <c r="AT913" s="1" t="s">
        <v>72</v>
      </c>
      <c r="AU913" s="3">
        <v>45120</v>
      </c>
      <c r="AV913" s="4">
        <v>0.60972222222222217</v>
      </c>
      <c r="AW913" s="4">
        <v>0.70416666666666661</v>
      </c>
      <c r="AX913" s="4">
        <f t="shared" si="107"/>
        <v>9.4444444444444442E-2</v>
      </c>
      <c r="AY913" s="4">
        <f t="shared" si="109"/>
        <v>0.1152777777777777</v>
      </c>
      <c r="AZ913" s="4">
        <f t="shared" si="110"/>
        <v>0.17291666666666661</v>
      </c>
      <c r="BA913" s="1" t="s">
        <v>4607</v>
      </c>
      <c r="BB913" s="1" t="s">
        <v>4607</v>
      </c>
      <c r="BC913" s="1" t="s">
        <v>1794</v>
      </c>
      <c r="BD913" s="1">
        <v>15</v>
      </c>
      <c r="BE913" s="1" t="s">
        <v>4063</v>
      </c>
      <c r="BF913" s="1" t="s">
        <v>75</v>
      </c>
      <c r="BG913" s="1" t="s">
        <v>75</v>
      </c>
      <c r="BH913" s="1" t="s">
        <v>88</v>
      </c>
      <c r="BI913" s="1" t="s">
        <v>96</v>
      </c>
      <c r="BJ913" s="1" t="s">
        <v>72</v>
      </c>
      <c r="BK913" s="1" t="s">
        <v>3819</v>
      </c>
      <c r="BL913" s="1" t="s">
        <v>4608</v>
      </c>
      <c r="BM913" s="1">
        <v>74</v>
      </c>
      <c r="BN913" s="1" t="s">
        <v>75</v>
      </c>
      <c r="BO913" s="1" t="s">
        <v>75</v>
      </c>
      <c r="BP913" s="1" t="s">
        <v>75</v>
      </c>
      <c r="BQ913" s="21" t="s">
        <v>99</v>
      </c>
      <c r="BR913" s="21" t="s">
        <v>100</v>
      </c>
    </row>
    <row r="914" spans="1:70" ht="20.45" customHeight="1">
      <c r="A914" s="1" t="s">
        <v>4609</v>
      </c>
      <c r="B914" s="1">
        <v>230202</v>
      </c>
      <c r="C914" s="1" t="s">
        <v>71</v>
      </c>
      <c r="D914" s="3">
        <v>45120</v>
      </c>
      <c r="E914" s="4">
        <v>0.58333333333333337</v>
      </c>
      <c r="F914" s="5">
        <v>45108</v>
      </c>
      <c r="G914" s="3">
        <v>45120</v>
      </c>
      <c r="H914" s="4">
        <v>0.6694444444444444</v>
      </c>
      <c r="I914" s="48">
        <f t="shared" si="108"/>
        <v>8.6111111111111027E-2</v>
      </c>
      <c r="J914" s="1">
        <v>10</v>
      </c>
      <c r="K914" s="1" t="s">
        <v>2302</v>
      </c>
      <c r="L914" s="1" t="s">
        <v>4610</v>
      </c>
      <c r="M914" s="1" t="s">
        <v>75</v>
      </c>
      <c r="N914" s="1" t="s">
        <v>4531</v>
      </c>
      <c r="O914" s="1" t="s">
        <v>77</v>
      </c>
      <c r="P914" s="1" t="s">
        <v>78</v>
      </c>
      <c r="Q914" s="1" t="s">
        <v>78</v>
      </c>
      <c r="R914" s="1" t="s">
        <v>1898</v>
      </c>
      <c r="S914" s="1" t="s">
        <v>1898</v>
      </c>
      <c r="T914" s="34" t="s">
        <v>72</v>
      </c>
      <c r="U914" s="25" t="s">
        <v>4611</v>
      </c>
      <c r="V914" s="1" t="s">
        <v>1900</v>
      </c>
      <c r="W914" s="1" t="s">
        <v>2307</v>
      </c>
      <c r="X914" s="1" t="s">
        <v>2307</v>
      </c>
      <c r="Y914" s="1" t="s">
        <v>2308</v>
      </c>
      <c r="Z914" s="1" t="s">
        <v>490</v>
      </c>
      <c r="AA914" s="1" t="s">
        <v>72</v>
      </c>
      <c r="AB914" s="1" t="s">
        <v>491</v>
      </c>
      <c r="AC914" s="1" t="s">
        <v>492</v>
      </c>
      <c r="AD914" s="1" t="s">
        <v>87</v>
      </c>
      <c r="AE914" s="1">
        <v>52</v>
      </c>
      <c r="AF914" s="1" t="s">
        <v>88</v>
      </c>
      <c r="AG914" s="1">
        <v>5.0999999999999996</v>
      </c>
      <c r="AH914" s="1" t="s">
        <v>299</v>
      </c>
      <c r="AI914" s="1" t="s">
        <v>90</v>
      </c>
      <c r="AJ914" s="1" t="s">
        <v>91</v>
      </c>
      <c r="AK914" s="1" t="s">
        <v>92</v>
      </c>
      <c r="AL914" s="1" t="s">
        <v>72</v>
      </c>
      <c r="AM914" s="1" t="s">
        <v>217</v>
      </c>
      <c r="AN914" s="1">
        <v>4</v>
      </c>
      <c r="AO914" s="58" t="s">
        <v>4612</v>
      </c>
      <c r="AP914" s="1" t="s">
        <v>72</v>
      </c>
      <c r="AQ914" s="1" t="s">
        <v>72</v>
      </c>
      <c r="AR914" s="1" t="s">
        <v>2327</v>
      </c>
      <c r="AS914" s="1" t="s">
        <v>72</v>
      </c>
      <c r="AT914" s="1" t="s">
        <v>72</v>
      </c>
      <c r="AU914" s="3">
        <v>45120</v>
      </c>
      <c r="AV914" s="4">
        <v>0.68055555555555547</v>
      </c>
      <c r="AW914" s="4">
        <v>0.80208333333333337</v>
      </c>
      <c r="AX914" s="4">
        <f t="shared" si="107"/>
        <v>0.1215277777777779</v>
      </c>
      <c r="AY914" s="4">
        <f t="shared" si="109"/>
        <v>0.13263888888888897</v>
      </c>
      <c r="AZ914" s="4">
        <f t="shared" si="110"/>
        <v>0.21875</v>
      </c>
      <c r="BA914" s="1" t="s">
        <v>4613</v>
      </c>
      <c r="BB914" s="1" t="s">
        <v>4613</v>
      </c>
      <c r="BC914" s="1" t="s">
        <v>1675</v>
      </c>
      <c r="BD914" s="1">
        <v>15</v>
      </c>
      <c r="BE914" s="1" t="s">
        <v>4443</v>
      </c>
      <c r="BF914" s="1" t="s">
        <v>75</v>
      </c>
      <c r="BG914" s="1" t="s">
        <v>75</v>
      </c>
      <c r="BH914" s="1" t="s">
        <v>88</v>
      </c>
      <c r="BI914" s="1" t="s">
        <v>96</v>
      </c>
      <c r="BJ914" s="1" t="s">
        <v>72</v>
      </c>
      <c r="BK914" s="1" t="s">
        <v>3962</v>
      </c>
      <c r="BL914" s="1" t="s">
        <v>4614</v>
      </c>
      <c r="BM914" s="1">
        <v>63</v>
      </c>
      <c r="BN914" s="1" t="s">
        <v>75</v>
      </c>
      <c r="BO914" s="1" t="s">
        <v>75</v>
      </c>
      <c r="BP914" s="1" t="s">
        <v>75</v>
      </c>
      <c r="BQ914" s="21" t="s">
        <v>99</v>
      </c>
      <c r="BR914" s="21" t="s">
        <v>100</v>
      </c>
    </row>
    <row r="915" spans="1:70" ht="20.45" customHeight="1">
      <c r="A915" s="1" t="s">
        <v>4615</v>
      </c>
      <c r="B915" s="1">
        <v>230203</v>
      </c>
      <c r="C915" s="1" t="s">
        <v>71</v>
      </c>
      <c r="D915" s="3">
        <v>45120</v>
      </c>
      <c r="E915" s="4">
        <v>0.6430555555555556</v>
      </c>
      <c r="F915" s="5">
        <v>45108</v>
      </c>
      <c r="G915" s="3">
        <v>45120</v>
      </c>
      <c r="H915" s="4">
        <v>0.68472222222222223</v>
      </c>
      <c r="I915" s="48">
        <f t="shared" si="108"/>
        <v>4.166666666666663E-2</v>
      </c>
      <c r="J915" s="1">
        <v>2</v>
      </c>
      <c r="K915" s="1" t="s">
        <v>2302</v>
      </c>
      <c r="L915" s="1" t="s">
        <v>4616</v>
      </c>
      <c r="M915" s="1" t="s">
        <v>75</v>
      </c>
      <c r="N915" s="1" t="s">
        <v>3759</v>
      </c>
      <c r="O915" s="1" t="s">
        <v>77</v>
      </c>
      <c r="P915" s="1" t="s">
        <v>78</v>
      </c>
      <c r="Q915" s="1" t="s">
        <v>78</v>
      </c>
      <c r="R915" s="8" t="s">
        <v>1898</v>
      </c>
      <c r="S915" s="8" t="s">
        <v>1927</v>
      </c>
      <c r="T915" s="34" t="s">
        <v>72</v>
      </c>
      <c r="U915" s="8" t="s">
        <v>847</v>
      </c>
      <c r="V915" s="1" t="s">
        <v>1900</v>
      </c>
      <c r="W915" s="1" t="s">
        <v>83</v>
      </c>
      <c r="X915" s="1" t="s">
        <v>2194</v>
      </c>
      <c r="Y915" s="1" t="s">
        <v>83</v>
      </c>
      <c r="Z915" s="1" t="s">
        <v>443</v>
      </c>
      <c r="AA915" s="1" t="s">
        <v>72</v>
      </c>
      <c r="AB915" s="1" t="s">
        <v>444</v>
      </c>
      <c r="AC915" s="1" t="s">
        <v>4577</v>
      </c>
      <c r="AD915" s="1" t="s">
        <v>126</v>
      </c>
      <c r="AE915" s="1">
        <v>50</v>
      </c>
      <c r="AF915" s="1" t="s">
        <v>88</v>
      </c>
      <c r="AG915" s="1">
        <v>5.4</v>
      </c>
      <c r="AH915" s="1" t="s">
        <v>2344</v>
      </c>
      <c r="AI915" s="1" t="s">
        <v>90</v>
      </c>
      <c r="AJ915" s="1" t="s">
        <v>91</v>
      </c>
      <c r="AK915" s="1" t="s">
        <v>92</v>
      </c>
      <c r="AL915" s="1" t="s">
        <v>72</v>
      </c>
      <c r="AM915" s="1" t="s">
        <v>72</v>
      </c>
      <c r="AN915" s="1">
        <v>2</v>
      </c>
      <c r="AO915" s="1" t="s">
        <v>255</v>
      </c>
      <c r="AP915" s="1" t="s">
        <v>72</v>
      </c>
      <c r="AQ915" s="1" t="s">
        <v>72</v>
      </c>
      <c r="AR915" s="1" t="s">
        <v>72</v>
      </c>
      <c r="AS915" s="1" t="s">
        <v>72</v>
      </c>
      <c r="AT915" s="1" t="s">
        <v>72</v>
      </c>
      <c r="AU915" s="3">
        <v>45120</v>
      </c>
      <c r="AV915" s="4">
        <v>0.71597222222222223</v>
      </c>
      <c r="AW915" s="4">
        <v>0.7944444444444444</v>
      </c>
      <c r="AX915" s="4">
        <f t="shared" si="107"/>
        <v>7.8472222222222165E-2</v>
      </c>
      <c r="AY915" s="4">
        <f t="shared" si="109"/>
        <v>0.10972222222222217</v>
      </c>
      <c r="AZ915" s="4">
        <f t="shared" si="110"/>
        <v>0.1513888888888888</v>
      </c>
      <c r="BA915" s="1" t="s">
        <v>4617</v>
      </c>
      <c r="BB915" s="1" t="s">
        <v>4617</v>
      </c>
      <c r="BC915" s="1" t="s">
        <v>1794</v>
      </c>
      <c r="BD915" s="1">
        <v>15</v>
      </c>
      <c r="BE915" s="1" t="s">
        <v>2694</v>
      </c>
      <c r="BF915" s="1" t="s">
        <v>75</v>
      </c>
      <c r="BG915" s="1" t="s">
        <v>75</v>
      </c>
      <c r="BH915" s="1" t="s">
        <v>88</v>
      </c>
      <c r="BI915" s="1" t="s">
        <v>79</v>
      </c>
      <c r="BJ915" s="1" t="s">
        <v>72</v>
      </c>
      <c r="BK915" s="1" t="s">
        <v>4618</v>
      </c>
      <c r="BL915" s="1" t="s">
        <v>4619</v>
      </c>
      <c r="BM915" s="1">
        <v>77</v>
      </c>
      <c r="BN915" s="1" t="s">
        <v>72</v>
      </c>
      <c r="BO915" s="1" t="s">
        <v>72</v>
      </c>
      <c r="BP915" s="1" t="s">
        <v>72</v>
      </c>
      <c r="BQ915" s="1" t="s">
        <v>160</v>
      </c>
      <c r="BR915" s="1" t="s">
        <v>707</v>
      </c>
    </row>
    <row r="916" spans="1:70" ht="20.45" customHeight="1">
      <c r="A916" s="1" t="s">
        <v>4620</v>
      </c>
      <c r="B916" s="1">
        <v>230204</v>
      </c>
      <c r="C916" s="1" t="s">
        <v>71</v>
      </c>
      <c r="D916" s="3">
        <v>45120</v>
      </c>
      <c r="E916" s="4">
        <v>0.4861111111111111</v>
      </c>
      <c r="F916" s="5">
        <v>45108</v>
      </c>
      <c r="G916" s="3">
        <v>45120</v>
      </c>
      <c r="H916" s="4">
        <v>0.8569444444444444</v>
      </c>
      <c r="I916" s="48">
        <f t="shared" si="108"/>
        <v>0.37083333333333329</v>
      </c>
      <c r="J916" s="1">
        <v>10</v>
      </c>
      <c r="K916" s="1" t="s">
        <v>1896</v>
      </c>
      <c r="L916" s="21" t="s">
        <v>4621</v>
      </c>
      <c r="M916" s="1" t="s">
        <v>75</v>
      </c>
      <c r="N916" s="1" t="s">
        <v>3624</v>
      </c>
      <c r="O916" s="1" t="s">
        <v>77</v>
      </c>
      <c r="P916" s="1" t="s">
        <v>78</v>
      </c>
      <c r="Q916" s="1" t="s">
        <v>78</v>
      </c>
      <c r="R916" s="1" t="s">
        <v>1898</v>
      </c>
      <c r="S916" s="1" t="s">
        <v>1898</v>
      </c>
      <c r="T916" s="34" t="s">
        <v>72</v>
      </c>
      <c r="U916" s="25" t="s">
        <v>4622</v>
      </c>
      <c r="V916" s="1" t="s">
        <v>80</v>
      </c>
      <c r="W916" s="1" t="s">
        <v>778</v>
      </c>
      <c r="X916" s="1" t="s">
        <v>779</v>
      </c>
      <c r="Y916" s="1" t="s">
        <v>780</v>
      </c>
      <c r="Z916" s="1" t="s">
        <v>152</v>
      </c>
      <c r="AA916" s="1" t="s">
        <v>72</v>
      </c>
      <c r="AB916" s="1" t="s">
        <v>153</v>
      </c>
      <c r="AC916" s="1" t="s">
        <v>164</v>
      </c>
      <c r="AD916" s="1" t="s">
        <v>126</v>
      </c>
      <c r="AE916" s="1">
        <v>50</v>
      </c>
      <c r="AF916" s="1" t="s">
        <v>88</v>
      </c>
      <c r="AG916" s="1">
        <v>5.0999999999999996</v>
      </c>
      <c r="AH916" s="1" t="s">
        <v>299</v>
      </c>
      <c r="AI916" s="1" t="s">
        <v>90</v>
      </c>
      <c r="AJ916" s="1" t="s">
        <v>91</v>
      </c>
      <c r="AK916" s="1" t="s">
        <v>92</v>
      </c>
      <c r="AL916" s="1" t="s">
        <v>72</v>
      </c>
      <c r="AM916" s="1" t="s">
        <v>229</v>
      </c>
      <c r="AN916" s="1">
        <v>3</v>
      </c>
      <c r="AO916" s="1" t="s">
        <v>796</v>
      </c>
      <c r="AP916" s="1" t="s">
        <v>72</v>
      </c>
      <c r="AQ916" s="1" t="s">
        <v>72</v>
      </c>
      <c r="AR916" s="1" t="s">
        <v>72</v>
      </c>
      <c r="AS916" s="1" t="s">
        <v>72</v>
      </c>
      <c r="AT916" s="1" t="s">
        <v>72</v>
      </c>
      <c r="AU916" s="3">
        <v>45120</v>
      </c>
      <c r="AV916" s="4">
        <v>0.86944444444444446</v>
      </c>
      <c r="AW916" s="4">
        <v>0.95000000000000007</v>
      </c>
      <c r="AX916" s="4">
        <f t="shared" si="107"/>
        <v>8.0555555555555602E-2</v>
      </c>
      <c r="AY916" s="4">
        <f t="shared" ref="AY916:AY947" si="111">AW916-H916</f>
        <v>9.3055555555555669E-2</v>
      </c>
      <c r="AZ916" s="4">
        <f t="shared" ref="AZ916:AZ947" si="112">AW916-E916</f>
        <v>0.46388888888888896</v>
      </c>
      <c r="BA916" s="1" t="s">
        <v>4623</v>
      </c>
      <c r="BB916" s="1" t="s">
        <v>4624</v>
      </c>
      <c r="BC916" s="1" t="s">
        <v>1794</v>
      </c>
      <c r="BD916" s="1">
        <v>15</v>
      </c>
      <c r="BE916" s="1" t="s">
        <v>3205</v>
      </c>
      <c r="BF916" s="1" t="s">
        <v>88</v>
      </c>
      <c r="BG916" s="1" t="s">
        <v>88</v>
      </c>
      <c r="BH916" s="1" t="s">
        <v>88</v>
      </c>
      <c r="BI916" s="1" t="s">
        <v>96</v>
      </c>
      <c r="BJ916" s="1" t="s">
        <v>72</v>
      </c>
      <c r="BK916" s="1" t="s">
        <v>1768</v>
      </c>
      <c r="BL916" s="1" t="s">
        <v>4494</v>
      </c>
      <c r="BM916" s="1" t="s">
        <v>72</v>
      </c>
      <c r="BN916" s="1" t="s">
        <v>75</v>
      </c>
      <c r="BO916" s="1" t="s">
        <v>75</v>
      </c>
      <c r="BP916" s="1" t="s">
        <v>75</v>
      </c>
      <c r="BQ916" s="21" t="s">
        <v>99</v>
      </c>
      <c r="BR916" s="21" t="s">
        <v>100</v>
      </c>
    </row>
    <row r="917" spans="1:70" ht="20.45" customHeight="1">
      <c r="A917" s="1" t="s">
        <v>4625</v>
      </c>
      <c r="B917" s="1">
        <v>230205</v>
      </c>
      <c r="C917" s="1" t="s">
        <v>71</v>
      </c>
      <c r="D917" s="3">
        <v>45121</v>
      </c>
      <c r="E917" s="4">
        <v>0.48958333333333331</v>
      </c>
      <c r="F917" s="5">
        <v>45108</v>
      </c>
      <c r="G917" s="3">
        <v>45121</v>
      </c>
      <c r="H917" s="4">
        <v>0.58958333333333335</v>
      </c>
      <c r="I917" s="48">
        <f t="shared" si="108"/>
        <v>0.10000000000000003</v>
      </c>
      <c r="J917" s="1">
        <v>5</v>
      </c>
      <c r="K917" s="1" t="s">
        <v>2302</v>
      </c>
      <c r="L917" s="21" t="s">
        <v>4626</v>
      </c>
      <c r="M917" s="1" t="s">
        <v>75</v>
      </c>
      <c r="N917" s="1" t="s">
        <v>3624</v>
      </c>
      <c r="O917" s="1" t="s">
        <v>77</v>
      </c>
      <c r="P917" s="1" t="s">
        <v>78</v>
      </c>
      <c r="Q917" s="1" t="s">
        <v>78</v>
      </c>
      <c r="R917" s="1" t="s">
        <v>1898</v>
      </c>
      <c r="S917" s="1" t="s">
        <v>1898</v>
      </c>
      <c r="T917" s="34" t="s">
        <v>72</v>
      </c>
      <c r="U917" s="25" t="s">
        <v>2751</v>
      </c>
      <c r="V917" s="1" t="s">
        <v>1900</v>
      </c>
      <c r="W917" s="1" t="s">
        <v>813</v>
      </c>
      <c r="X917" s="1" t="s">
        <v>813</v>
      </c>
      <c r="Y917" s="1" t="s">
        <v>814</v>
      </c>
      <c r="Z917" s="1" t="s">
        <v>152</v>
      </c>
      <c r="AA917" s="1" t="s">
        <v>3507</v>
      </c>
      <c r="AB917" s="1" t="s">
        <v>153</v>
      </c>
      <c r="AC917" s="1" t="s">
        <v>154</v>
      </c>
      <c r="AD917" s="1" t="s">
        <v>126</v>
      </c>
      <c r="AE917" s="1">
        <v>52</v>
      </c>
      <c r="AF917" s="1" t="s">
        <v>88</v>
      </c>
      <c r="AG917" s="1">
        <v>4.8</v>
      </c>
      <c r="AH917" s="1" t="s">
        <v>954</v>
      </c>
      <c r="AI917" s="1" t="s">
        <v>90</v>
      </c>
      <c r="AJ917" s="1" t="s">
        <v>91</v>
      </c>
      <c r="AK917" s="1" t="s">
        <v>216</v>
      </c>
      <c r="AL917" s="1" t="s">
        <v>72</v>
      </c>
      <c r="AM917" s="1" t="s">
        <v>254</v>
      </c>
      <c r="AN917" s="1">
        <v>2</v>
      </c>
      <c r="AO917" s="1" t="s">
        <v>4627</v>
      </c>
      <c r="AP917" s="1">
        <v>8</v>
      </c>
      <c r="AQ917" s="1" t="s">
        <v>1411</v>
      </c>
      <c r="AR917" s="1" t="s">
        <v>2726</v>
      </c>
      <c r="AS917" s="1" t="s">
        <v>72</v>
      </c>
      <c r="AT917" s="1" t="s">
        <v>72</v>
      </c>
      <c r="AU917" s="3">
        <v>45121</v>
      </c>
      <c r="AV917" s="4">
        <v>0.61249999999999993</v>
      </c>
      <c r="AW917" s="4">
        <v>0.70833333333333337</v>
      </c>
      <c r="AX917" s="4">
        <f t="shared" si="107"/>
        <v>9.5833333333333437E-2</v>
      </c>
      <c r="AY917" s="4">
        <f t="shared" si="111"/>
        <v>0.11875000000000002</v>
      </c>
      <c r="AZ917" s="4">
        <f t="shared" si="112"/>
        <v>0.21875000000000006</v>
      </c>
      <c r="BA917" s="1" t="s">
        <v>4628</v>
      </c>
      <c r="BB917" s="1" t="s">
        <v>4629</v>
      </c>
      <c r="BC917" s="1" t="s">
        <v>1794</v>
      </c>
      <c r="BD917" s="1">
        <v>15</v>
      </c>
      <c r="BE917" s="1" t="s">
        <v>2694</v>
      </c>
      <c r="BF917" s="1" t="s">
        <v>75</v>
      </c>
      <c r="BG917" s="1" t="s">
        <v>75</v>
      </c>
      <c r="BH917" s="1" t="s">
        <v>88</v>
      </c>
      <c r="BI917" s="1" t="s">
        <v>96</v>
      </c>
      <c r="BJ917" s="1" t="s">
        <v>72</v>
      </c>
      <c r="BK917" s="1" t="s">
        <v>1768</v>
      </c>
      <c r="BL917" s="1" t="s">
        <v>4630</v>
      </c>
      <c r="BM917" s="1">
        <v>56</v>
      </c>
      <c r="BN917" s="1" t="s">
        <v>75</v>
      </c>
      <c r="BO917" s="1" t="s">
        <v>75</v>
      </c>
      <c r="BP917" s="1" t="s">
        <v>75</v>
      </c>
      <c r="BQ917" s="21" t="s">
        <v>99</v>
      </c>
      <c r="BR917" s="21" t="s">
        <v>100</v>
      </c>
    </row>
    <row r="918" spans="1:70" ht="20.45" customHeight="1">
      <c r="A918" s="1" t="s">
        <v>4631</v>
      </c>
      <c r="B918" s="1">
        <v>230206</v>
      </c>
      <c r="C918" s="1" t="s">
        <v>71</v>
      </c>
      <c r="D918" s="3">
        <v>45121</v>
      </c>
      <c r="E918" s="4">
        <v>0.54166666666666663</v>
      </c>
      <c r="F918" s="5">
        <v>45108</v>
      </c>
      <c r="G918" s="3">
        <v>45121</v>
      </c>
      <c r="H918" s="4">
        <v>0.75138888888888899</v>
      </c>
      <c r="I918" s="48">
        <f t="shared" si="108"/>
        <v>0.20972222222222237</v>
      </c>
      <c r="J918" s="1">
        <v>3</v>
      </c>
      <c r="K918" s="1" t="s">
        <v>2302</v>
      </c>
      <c r="L918" s="1" t="s">
        <v>4632</v>
      </c>
      <c r="M918" s="1" t="s">
        <v>75</v>
      </c>
      <c r="N918" s="1" t="s">
        <v>3947</v>
      </c>
      <c r="O918" s="1" t="s">
        <v>77</v>
      </c>
      <c r="P918" s="1" t="s">
        <v>78</v>
      </c>
      <c r="Q918" s="1" t="s">
        <v>78</v>
      </c>
      <c r="R918" s="1" t="s">
        <v>139</v>
      </c>
      <c r="S918" s="1" t="s">
        <v>1898</v>
      </c>
      <c r="T918" s="34" t="s">
        <v>72</v>
      </c>
      <c r="U918" s="25" t="s">
        <v>4633</v>
      </c>
      <c r="V918" s="1" t="s">
        <v>1900</v>
      </c>
      <c r="W918" s="1" t="s">
        <v>2307</v>
      </c>
      <c r="X918" s="1" t="s">
        <v>2307</v>
      </c>
      <c r="Y918" s="1" t="s">
        <v>2363</v>
      </c>
      <c r="Z918" s="1" t="s">
        <v>84</v>
      </c>
      <c r="AA918" s="1" t="s">
        <v>72</v>
      </c>
      <c r="AB918" s="1" t="s">
        <v>4320</v>
      </c>
      <c r="AC918" s="1" t="s">
        <v>141</v>
      </c>
      <c r="AD918" s="1" t="s">
        <v>126</v>
      </c>
      <c r="AE918" s="1">
        <v>65</v>
      </c>
      <c r="AF918" s="1" t="s">
        <v>88</v>
      </c>
      <c r="AG918" s="1">
        <v>4.5999999999999996</v>
      </c>
      <c r="AH918" s="1" t="s">
        <v>2344</v>
      </c>
      <c r="AI918" s="1" t="s">
        <v>90</v>
      </c>
      <c r="AJ918" s="1" t="s">
        <v>91</v>
      </c>
      <c r="AK918" s="1" t="s">
        <v>92</v>
      </c>
      <c r="AL918" s="1" t="s">
        <v>72</v>
      </c>
      <c r="AM918" s="1" t="s">
        <v>229</v>
      </c>
      <c r="AN918" s="1">
        <v>2</v>
      </c>
      <c r="AO918" s="21" t="s">
        <v>4133</v>
      </c>
      <c r="AP918" s="1" t="s">
        <v>72</v>
      </c>
      <c r="AQ918" s="1" t="s">
        <v>72</v>
      </c>
      <c r="AR918" s="1" t="s">
        <v>220</v>
      </c>
      <c r="AS918" s="1" t="s">
        <v>72</v>
      </c>
      <c r="AT918" s="1" t="s">
        <v>72</v>
      </c>
      <c r="AU918" s="3">
        <v>45121</v>
      </c>
      <c r="AV918" s="4">
        <v>0.77916666666666667</v>
      </c>
      <c r="AW918" s="4">
        <v>0.8125</v>
      </c>
      <c r="AX918" s="4">
        <f t="shared" si="107"/>
        <v>3.3333333333333326E-2</v>
      </c>
      <c r="AY918" s="4">
        <f t="shared" si="111"/>
        <v>6.1111111111111005E-2</v>
      </c>
      <c r="AZ918" s="4">
        <f t="shared" si="112"/>
        <v>0.27083333333333337</v>
      </c>
      <c r="BA918" s="1" t="s">
        <v>4634</v>
      </c>
      <c r="BB918" s="1" t="s">
        <v>4634</v>
      </c>
      <c r="BC918" s="1" t="s">
        <v>1794</v>
      </c>
      <c r="BD918" s="1">
        <v>15</v>
      </c>
      <c r="BE918" s="1" t="s">
        <v>95</v>
      </c>
      <c r="BF918" s="1" t="s">
        <v>75</v>
      </c>
      <c r="BG918" s="1" t="s">
        <v>75</v>
      </c>
      <c r="BH918" s="1" t="s">
        <v>88</v>
      </c>
      <c r="BI918" s="1" t="s">
        <v>96</v>
      </c>
      <c r="BJ918" s="1" t="s">
        <v>72</v>
      </c>
      <c r="BK918" s="1" t="s">
        <v>3985</v>
      </c>
      <c r="BL918" s="1" t="s">
        <v>4136</v>
      </c>
      <c r="BM918" s="1">
        <v>24</v>
      </c>
      <c r="BN918" s="1" t="s">
        <v>75</v>
      </c>
      <c r="BO918" s="1" t="s">
        <v>75</v>
      </c>
      <c r="BP918" s="1" t="s">
        <v>75</v>
      </c>
      <c r="BQ918" s="21" t="s">
        <v>99</v>
      </c>
      <c r="BR918" s="21" t="s">
        <v>100</v>
      </c>
    </row>
    <row r="919" spans="1:70" ht="20.45" customHeight="1">
      <c r="A919" s="1" t="s">
        <v>4635</v>
      </c>
      <c r="B919" s="1">
        <v>230207</v>
      </c>
      <c r="C919" s="1" t="s">
        <v>71</v>
      </c>
      <c r="D919" s="3">
        <v>45121</v>
      </c>
      <c r="E919" s="4">
        <v>0.63888888888888884</v>
      </c>
      <c r="F919" s="5">
        <v>45108</v>
      </c>
      <c r="G919" s="3">
        <v>45121</v>
      </c>
      <c r="H919" s="4">
        <v>0.75</v>
      </c>
      <c r="I919" s="48">
        <f t="shared" si="108"/>
        <v>0.11111111111111116</v>
      </c>
      <c r="J919" s="1">
        <v>3</v>
      </c>
      <c r="K919" s="1" t="s">
        <v>2302</v>
      </c>
      <c r="L919" s="1" t="s">
        <v>4636</v>
      </c>
      <c r="M919" s="1" t="s">
        <v>75</v>
      </c>
      <c r="N919" s="1" t="s">
        <v>3947</v>
      </c>
      <c r="O919" s="1" t="s">
        <v>77</v>
      </c>
      <c r="P919" s="1" t="s">
        <v>78</v>
      </c>
      <c r="Q919" s="1" t="s">
        <v>78</v>
      </c>
      <c r="R919" s="1" t="s">
        <v>139</v>
      </c>
      <c r="S919" s="1" t="s">
        <v>1898</v>
      </c>
      <c r="T919" s="34" t="s">
        <v>72</v>
      </c>
      <c r="U919" s="25" t="s">
        <v>4637</v>
      </c>
      <c r="V919" s="1" t="s">
        <v>1900</v>
      </c>
      <c r="W919" s="1" t="s">
        <v>2307</v>
      </c>
      <c r="X919" s="1" t="s">
        <v>2307</v>
      </c>
      <c r="Y919" s="1" t="s">
        <v>2363</v>
      </c>
      <c r="Z919" s="1" t="s">
        <v>84</v>
      </c>
      <c r="AA919" s="1" t="s">
        <v>72</v>
      </c>
      <c r="AB919" s="1" t="s">
        <v>124</v>
      </c>
      <c r="AC919" s="1" t="s">
        <v>4638</v>
      </c>
      <c r="AD919" s="1" t="s">
        <v>87</v>
      </c>
      <c r="AE919" s="1">
        <v>53</v>
      </c>
      <c r="AF919" s="1" t="s">
        <v>88</v>
      </c>
      <c r="AG919" s="1">
        <v>4.5999999999999996</v>
      </c>
      <c r="AH919" s="1" t="s">
        <v>2344</v>
      </c>
      <c r="AI919" s="1" t="s">
        <v>90</v>
      </c>
      <c r="AJ919" s="1" t="s">
        <v>91</v>
      </c>
      <c r="AK919" s="1" t="s">
        <v>92</v>
      </c>
      <c r="AL919" s="1" t="s">
        <v>72</v>
      </c>
      <c r="AM919" s="1" t="s">
        <v>217</v>
      </c>
      <c r="AN919" s="1">
        <v>2</v>
      </c>
      <c r="AO919" s="21" t="s">
        <v>3175</v>
      </c>
      <c r="AP919" s="1" t="s">
        <v>72</v>
      </c>
      <c r="AQ919" s="1" t="s">
        <v>72</v>
      </c>
      <c r="AR919" s="1" t="s">
        <v>220</v>
      </c>
      <c r="AS919" s="1" t="s">
        <v>72</v>
      </c>
      <c r="AT919" s="1" t="s">
        <v>72</v>
      </c>
      <c r="AU919" s="3">
        <v>45121</v>
      </c>
      <c r="AV919" s="4">
        <v>0.77500000000000002</v>
      </c>
      <c r="AW919" s="4">
        <v>0.8256944444444444</v>
      </c>
      <c r="AX919" s="4">
        <f t="shared" si="107"/>
        <v>5.0694444444444375E-2</v>
      </c>
      <c r="AY919" s="4">
        <f t="shared" si="111"/>
        <v>7.5694444444444398E-2</v>
      </c>
      <c r="AZ919" s="4">
        <f t="shared" si="112"/>
        <v>0.18680555555555556</v>
      </c>
      <c r="BA919" s="1" t="s">
        <v>4639</v>
      </c>
      <c r="BB919" s="1" t="s">
        <v>4639</v>
      </c>
      <c r="BC919" s="1" t="s">
        <v>1794</v>
      </c>
      <c r="BD919" s="1">
        <v>15</v>
      </c>
      <c r="BE919" s="1" t="s">
        <v>95</v>
      </c>
      <c r="BF919" s="1" t="s">
        <v>75</v>
      </c>
      <c r="BG919" s="1" t="s">
        <v>75</v>
      </c>
      <c r="BH919" s="1" t="s">
        <v>88</v>
      </c>
      <c r="BI919" s="1" t="s">
        <v>96</v>
      </c>
      <c r="BJ919" s="1" t="s">
        <v>72</v>
      </c>
      <c r="BK919" s="1" t="s">
        <v>3985</v>
      </c>
      <c r="BL919" s="1" t="s">
        <v>4395</v>
      </c>
      <c r="BM919" s="1">
        <v>44</v>
      </c>
      <c r="BN919" s="1" t="s">
        <v>75</v>
      </c>
      <c r="BO919" s="1" t="s">
        <v>75</v>
      </c>
      <c r="BP919" s="1" t="s">
        <v>75</v>
      </c>
      <c r="BQ919" s="21" t="s">
        <v>99</v>
      </c>
      <c r="BR919" s="21" t="s">
        <v>100</v>
      </c>
    </row>
    <row r="920" spans="1:70" ht="20.45" customHeight="1">
      <c r="A920" s="1" t="s">
        <v>4640</v>
      </c>
      <c r="B920" s="1">
        <v>230208</v>
      </c>
      <c r="C920" s="1" t="s">
        <v>71</v>
      </c>
      <c r="D920" s="3">
        <v>45121</v>
      </c>
      <c r="E920" s="4">
        <v>0.70277777777777772</v>
      </c>
      <c r="F920" s="5">
        <v>45108</v>
      </c>
      <c r="G920" s="3">
        <v>45121</v>
      </c>
      <c r="H920" s="4">
        <v>0.75208333333333333</v>
      </c>
      <c r="I920" s="48">
        <f t="shared" si="108"/>
        <v>4.9305555555555602E-2</v>
      </c>
      <c r="J920" s="1">
        <v>3</v>
      </c>
      <c r="K920" s="1" t="s">
        <v>2302</v>
      </c>
      <c r="L920" s="1" t="s">
        <v>4641</v>
      </c>
      <c r="M920" s="1" t="s">
        <v>75</v>
      </c>
      <c r="N920" s="1" t="s">
        <v>4583</v>
      </c>
      <c r="O920" s="1" t="s">
        <v>77</v>
      </c>
      <c r="P920" s="1" t="s">
        <v>78</v>
      </c>
      <c r="Q920" s="1" t="s">
        <v>78</v>
      </c>
      <c r="R920" s="8" t="s">
        <v>1898</v>
      </c>
      <c r="S920" s="8" t="s">
        <v>1927</v>
      </c>
      <c r="T920" s="34" t="s">
        <v>72</v>
      </c>
      <c r="U920" s="8" t="s">
        <v>847</v>
      </c>
      <c r="V920" s="1" t="s">
        <v>1900</v>
      </c>
      <c r="W920" s="1" t="s">
        <v>83</v>
      </c>
      <c r="X920" s="1" t="s">
        <v>2194</v>
      </c>
      <c r="Y920" s="1" t="s">
        <v>83</v>
      </c>
      <c r="Z920" s="1" t="s">
        <v>443</v>
      </c>
      <c r="AA920" s="1" t="s">
        <v>72</v>
      </c>
      <c r="AB920" s="1" t="s">
        <v>476</v>
      </c>
      <c r="AC920" s="1" t="s">
        <v>476</v>
      </c>
      <c r="AD920" s="1" t="s">
        <v>87</v>
      </c>
      <c r="AE920" s="1">
        <v>53</v>
      </c>
      <c r="AF920" s="1" t="s">
        <v>88</v>
      </c>
      <c r="AG920" s="1">
        <v>4.2</v>
      </c>
      <c r="AH920" s="1" t="s">
        <v>954</v>
      </c>
      <c r="AI920" s="1" t="s">
        <v>90</v>
      </c>
      <c r="AJ920" s="1" t="s">
        <v>91</v>
      </c>
      <c r="AK920" s="1" t="s">
        <v>429</v>
      </c>
      <c r="AL920" s="1" t="s">
        <v>72</v>
      </c>
      <c r="AM920" s="1" t="s">
        <v>72</v>
      </c>
      <c r="AN920" s="1" t="s">
        <v>72</v>
      </c>
      <c r="AO920" s="1" t="s">
        <v>367</v>
      </c>
      <c r="AP920" s="1">
        <v>4</v>
      </c>
      <c r="AQ920" s="1" t="s">
        <v>4642</v>
      </c>
      <c r="AR920" s="1" t="s">
        <v>72</v>
      </c>
      <c r="AS920" s="1" t="s">
        <v>72</v>
      </c>
      <c r="AT920" s="1" t="s">
        <v>72</v>
      </c>
      <c r="AU920" s="3">
        <v>45121</v>
      </c>
      <c r="AV920" s="4">
        <v>0.78472222222222221</v>
      </c>
      <c r="AW920" s="4">
        <v>0.8340277777777777</v>
      </c>
      <c r="AX920" s="4">
        <f t="shared" si="107"/>
        <v>4.9305555555555491E-2</v>
      </c>
      <c r="AY920" s="4">
        <f t="shared" si="111"/>
        <v>8.1944444444444375E-2</v>
      </c>
      <c r="AZ920" s="4">
        <f t="shared" si="112"/>
        <v>0.13124999999999998</v>
      </c>
      <c r="BA920" s="1" t="s">
        <v>4643</v>
      </c>
      <c r="BB920" s="1" t="s">
        <v>4643</v>
      </c>
      <c r="BC920" s="1" t="s">
        <v>1794</v>
      </c>
      <c r="BD920" s="1">
        <v>15</v>
      </c>
      <c r="BE920" s="1" t="s">
        <v>2694</v>
      </c>
      <c r="BF920" s="1" t="s">
        <v>75</v>
      </c>
      <c r="BG920" s="1" t="s">
        <v>75</v>
      </c>
      <c r="BH920" s="1" t="s">
        <v>88</v>
      </c>
      <c r="BI920" s="1" t="s">
        <v>96</v>
      </c>
      <c r="BJ920" s="1" t="s">
        <v>72</v>
      </c>
      <c r="BK920" s="1" t="s">
        <v>4644</v>
      </c>
      <c r="BL920" s="1" t="s">
        <v>4645</v>
      </c>
      <c r="BM920" s="1">
        <v>37</v>
      </c>
      <c r="BN920" s="1" t="s">
        <v>72</v>
      </c>
      <c r="BO920" s="1" t="s">
        <v>72</v>
      </c>
      <c r="BP920" s="1" t="s">
        <v>72</v>
      </c>
      <c r="BQ920" s="21" t="s">
        <v>99</v>
      </c>
      <c r="BR920" s="21" t="s">
        <v>100</v>
      </c>
    </row>
    <row r="921" spans="1:70" ht="20.45" customHeight="1">
      <c r="A921" s="1" t="s">
        <v>4646</v>
      </c>
      <c r="B921" s="1">
        <v>230209</v>
      </c>
      <c r="C921" s="1" t="s">
        <v>71</v>
      </c>
      <c r="D921" s="3">
        <v>45124</v>
      </c>
      <c r="E921" s="4">
        <v>0.44791666666666669</v>
      </c>
      <c r="F921" s="5">
        <v>45108</v>
      </c>
      <c r="G921" s="3">
        <v>45124</v>
      </c>
      <c r="H921" s="4">
        <v>0.56527777777777777</v>
      </c>
      <c r="I921" s="48">
        <f t="shared" si="108"/>
        <v>0.11736111111111108</v>
      </c>
      <c r="J921" s="1">
        <v>15</v>
      </c>
      <c r="K921" s="1" t="s">
        <v>2302</v>
      </c>
      <c r="L921" s="1" t="s">
        <v>4647</v>
      </c>
      <c r="M921" s="1" t="s">
        <v>75</v>
      </c>
      <c r="N921" s="1" t="s">
        <v>4648</v>
      </c>
      <c r="O921" s="1" t="s">
        <v>77</v>
      </c>
      <c r="P921" s="1" t="s">
        <v>78</v>
      </c>
      <c r="Q921" s="1" t="s">
        <v>78</v>
      </c>
      <c r="R921" s="1" t="s">
        <v>139</v>
      </c>
      <c r="S921" s="1" t="s">
        <v>1898</v>
      </c>
      <c r="T921" s="34" t="s">
        <v>72</v>
      </c>
      <c r="U921" s="25" t="s">
        <v>2829</v>
      </c>
      <c r="V921" s="1" t="s">
        <v>1900</v>
      </c>
      <c r="W921" s="1" t="s">
        <v>2307</v>
      </c>
      <c r="X921" s="1" t="s">
        <v>2307</v>
      </c>
      <c r="Y921" s="1" t="s">
        <v>2926</v>
      </c>
      <c r="Z921" s="1" t="s">
        <v>291</v>
      </c>
      <c r="AA921" s="1" t="s">
        <v>72</v>
      </c>
      <c r="AB921" s="1" t="s">
        <v>292</v>
      </c>
      <c r="AC921" s="1" t="s">
        <v>3420</v>
      </c>
      <c r="AD921" s="1" t="s">
        <v>126</v>
      </c>
      <c r="AE921" s="1">
        <v>19</v>
      </c>
      <c r="AF921" s="1" t="s">
        <v>88</v>
      </c>
      <c r="AG921" s="1">
        <v>4.5</v>
      </c>
      <c r="AH921" s="1" t="s">
        <v>954</v>
      </c>
      <c r="AI921" s="1" t="s">
        <v>90</v>
      </c>
      <c r="AJ921" s="1" t="s">
        <v>91</v>
      </c>
      <c r="AK921" s="1" t="s">
        <v>92</v>
      </c>
      <c r="AL921" s="1" t="s">
        <v>72</v>
      </c>
      <c r="AM921" s="1" t="s">
        <v>72</v>
      </c>
      <c r="AN921" s="1" t="s">
        <v>72</v>
      </c>
      <c r="AO921" s="1" t="s">
        <v>2629</v>
      </c>
      <c r="AP921" s="1" t="s">
        <v>72</v>
      </c>
      <c r="AQ921" s="1" t="s">
        <v>72</v>
      </c>
      <c r="AR921" s="59" t="s">
        <v>4649</v>
      </c>
      <c r="AS921" s="1" t="s">
        <v>72</v>
      </c>
      <c r="AT921" s="1" t="s">
        <v>72</v>
      </c>
      <c r="AU921" s="3">
        <v>45124</v>
      </c>
      <c r="AV921" s="4">
        <v>0.59791666666666665</v>
      </c>
      <c r="AW921" s="4">
        <v>0.7006944444444444</v>
      </c>
      <c r="AX921" s="4">
        <f t="shared" si="107"/>
        <v>0.10277777777777775</v>
      </c>
      <c r="AY921" s="4">
        <f t="shared" si="111"/>
        <v>0.13541666666666663</v>
      </c>
      <c r="AZ921" s="4">
        <f t="shared" si="112"/>
        <v>0.25277777777777771</v>
      </c>
      <c r="BA921" s="1" t="s">
        <v>4650</v>
      </c>
      <c r="BB921" s="1" t="s">
        <v>4650</v>
      </c>
      <c r="BC921" s="1" t="s">
        <v>1794</v>
      </c>
      <c r="BD921" s="1">
        <v>15</v>
      </c>
      <c r="BE921" s="1" t="s">
        <v>4208</v>
      </c>
      <c r="BF921" s="1" t="s">
        <v>75</v>
      </c>
      <c r="BG921" s="1" t="s">
        <v>75</v>
      </c>
      <c r="BH921" s="1" t="s">
        <v>88</v>
      </c>
      <c r="BI921" s="1" t="s">
        <v>96</v>
      </c>
      <c r="BJ921" s="1" t="s">
        <v>72</v>
      </c>
      <c r="BK921" s="1" t="s">
        <v>1768</v>
      </c>
      <c r="BL921" s="1" t="s">
        <v>4651</v>
      </c>
      <c r="BM921" s="1">
        <v>51</v>
      </c>
      <c r="BN921" s="1" t="s">
        <v>75</v>
      </c>
      <c r="BO921" s="1" t="s">
        <v>75</v>
      </c>
      <c r="BP921" s="1" t="s">
        <v>75</v>
      </c>
      <c r="BQ921" s="21" t="s">
        <v>99</v>
      </c>
      <c r="BR921" s="21" t="s">
        <v>100</v>
      </c>
    </row>
    <row r="922" spans="1:70" ht="20.45" customHeight="1">
      <c r="A922" s="1" t="s">
        <v>4652</v>
      </c>
      <c r="B922" s="1">
        <v>230210</v>
      </c>
      <c r="C922" s="1" t="s">
        <v>71</v>
      </c>
      <c r="D922" s="3">
        <v>45124</v>
      </c>
      <c r="E922" s="4">
        <v>0.49791666666666662</v>
      </c>
      <c r="F922" s="5">
        <v>45108</v>
      </c>
      <c r="G922" s="3">
        <v>45124</v>
      </c>
      <c r="H922" s="4">
        <v>0.56527777777777777</v>
      </c>
      <c r="I922" s="48">
        <f t="shared" si="108"/>
        <v>6.7361111111111149E-2</v>
      </c>
      <c r="J922" s="1">
        <v>0</v>
      </c>
      <c r="K922" s="1" t="s">
        <v>2302</v>
      </c>
      <c r="L922" s="1" t="s">
        <v>4653</v>
      </c>
      <c r="M922" s="1" t="s">
        <v>75</v>
      </c>
      <c r="N922" s="1" t="s">
        <v>4111</v>
      </c>
      <c r="O922" s="1" t="s">
        <v>77</v>
      </c>
      <c r="P922" s="1" t="s">
        <v>78</v>
      </c>
      <c r="Q922" s="1" t="s">
        <v>78</v>
      </c>
      <c r="R922" s="1" t="s">
        <v>1898</v>
      </c>
      <c r="S922" s="1" t="s">
        <v>1898</v>
      </c>
      <c r="T922" s="34" t="s">
        <v>72</v>
      </c>
      <c r="U922" s="25" t="s">
        <v>2745</v>
      </c>
      <c r="V922" s="1" t="s">
        <v>1900</v>
      </c>
      <c r="W922" s="1" t="s">
        <v>2307</v>
      </c>
      <c r="X922" s="1" t="s">
        <v>2307</v>
      </c>
      <c r="Y922" s="1" t="s">
        <v>2363</v>
      </c>
      <c r="Z922" s="1" t="s">
        <v>84</v>
      </c>
      <c r="AA922" s="1" t="s">
        <v>72</v>
      </c>
      <c r="AB922" s="1" t="s">
        <v>656</v>
      </c>
      <c r="AC922" s="1" t="s">
        <v>656</v>
      </c>
      <c r="AD922" s="1" t="s">
        <v>87</v>
      </c>
      <c r="AE922" s="1">
        <v>39</v>
      </c>
      <c r="AF922" s="1" t="s">
        <v>88</v>
      </c>
      <c r="AG922" s="1">
        <v>4.5</v>
      </c>
      <c r="AH922" s="1" t="s">
        <v>954</v>
      </c>
      <c r="AI922" s="1" t="s">
        <v>105</v>
      </c>
      <c r="AJ922" s="1" t="s">
        <v>91</v>
      </c>
      <c r="AK922" s="1" t="s">
        <v>92</v>
      </c>
      <c r="AL922" s="1" t="s">
        <v>72</v>
      </c>
      <c r="AM922" s="1" t="s">
        <v>72</v>
      </c>
      <c r="AN922" s="1" t="s">
        <v>72</v>
      </c>
      <c r="AO922" s="1" t="s">
        <v>72</v>
      </c>
      <c r="AP922" s="1" t="s">
        <v>72</v>
      </c>
      <c r="AQ922" s="1" t="s">
        <v>72</v>
      </c>
      <c r="AR922" s="1" t="s">
        <v>220</v>
      </c>
      <c r="AS922" s="1" t="s">
        <v>72</v>
      </c>
      <c r="AT922" s="1" t="s">
        <v>72</v>
      </c>
      <c r="AU922" s="3">
        <v>45124</v>
      </c>
      <c r="AV922" s="4">
        <v>0.59513888888888888</v>
      </c>
      <c r="AW922" s="4">
        <v>0.63194444444444442</v>
      </c>
      <c r="AX922" s="4">
        <f t="shared" si="107"/>
        <v>3.6805555555555536E-2</v>
      </c>
      <c r="AY922" s="4">
        <f t="shared" si="111"/>
        <v>6.6666666666666652E-2</v>
      </c>
      <c r="AZ922" s="4">
        <f t="shared" si="112"/>
        <v>0.1340277777777778</v>
      </c>
      <c r="BA922" s="1" t="s">
        <v>4654</v>
      </c>
      <c r="BB922" s="1" t="s">
        <v>4654</v>
      </c>
      <c r="BC922" s="1" t="s">
        <v>1794</v>
      </c>
      <c r="BD922" s="1">
        <v>15</v>
      </c>
      <c r="BE922" s="1" t="s">
        <v>2294</v>
      </c>
      <c r="BF922" s="1" t="s">
        <v>75</v>
      </c>
      <c r="BG922" s="1" t="s">
        <v>75</v>
      </c>
      <c r="BH922" s="1" t="s">
        <v>88</v>
      </c>
      <c r="BI922" s="1" t="s">
        <v>96</v>
      </c>
      <c r="BJ922" s="1" t="s">
        <v>72</v>
      </c>
      <c r="BK922" s="1" t="s">
        <v>4260</v>
      </c>
      <c r="BL922" s="1" t="s">
        <v>4655</v>
      </c>
      <c r="BM922" s="1">
        <v>19</v>
      </c>
      <c r="BN922" s="1" t="s">
        <v>75</v>
      </c>
      <c r="BO922" s="1" t="s">
        <v>75</v>
      </c>
      <c r="BP922" s="1" t="s">
        <v>75</v>
      </c>
      <c r="BQ922" s="21" t="s">
        <v>99</v>
      </c>
      <c r="BR922" s="21" t="s">
        <v>100</v>
      </c>
    </row>
    <row r="923" spans="1:70" ht="20.45" customHeight="1">
      <c r="A923" s="1" t="s">
        <v>4656</v>
      </c>
      <c r="B923" s="1">
        <v>230211</v>
      </c>
      <c r="C923" s="1" t="s">
        <v>71</v>
      </c>
      <c r="D923" s="3">
        <v>45125</v>
      </c>
      <c r="E923" s="4">
        <v>0.56180555555555556</v>
      </c>
      <c r="F923" s="5">
        <v>45108</v>
      </c>
      <c r="G923" s="3">
        <v>45125</v>
      </c>
      <c r="H923" s="4">
        <v>0.62361111111111112</v>
      </c>
      <c r="I923" s="48">
        <f t="shared" si="108"/>
        <v>6.1805555555555558E-2</v>
      </c>
      <c r="J923" s="1">
        <v>4</v>
      </c>
      <c r="K923" s="1" t="s">
        <v>2302</v>
      </c>
      <c r="L923" s="1" t="s">
        <v>4657</v>
      </c>
      <c r="M923" s="1" t="s">
        <v>75</v>
      </c>
      <c r="N923" s="1" t="s">
        <v>3947</v>
      </c>
      <c r="O923" s="1" t="s">
        <v>77</v>
      </c>
      <c r="P923" s="1" t="s">
        <v>78</v>
      </c>
      <c r="Q923" s="1" t="s">
        <v>78</v>
      </c>
      <c r="R923" s="1" t="s">
        <v>1898</v>
      </c>
      <c r="S923" s="1" t="s">
        <v>1898</v>
      </c>
      <c r="T923" s="34" t="s">
        <v>72</v>
      </c>
      <c r="U923" s="25" t="s">
        <v>2803</v>
      </c>
      <c r="V923" s="1" t="s">
        <v>1900</v>
      </c>
      <c r="W923" s="1" t="s">
        <v>2307</v>
      </c>
      <c r="X923" s="1" t="s">
        <v>2307</v>
      </c>
      <c r="Y923" s="1" t="s">
        <v>2363</v>
      </c>
      <c r="Z923" s="1" t="s">
        <v>84</v>
      </c>
      <c r="AA923" s="1" t="s">
        <v>72</v>
      </c>
      <c r="AB923" s="1" t="s">
        <v>124</v>
      </c>
      <c r="AC923" s="1" t="s">
        <v>3791</v>
      </c>
      <c r="AD923" s="1" t="s">
        <v>87</v>
      </c>
      <c r="AE923" s="1">
        <v>55</v>
      </c>
      <c r="AF923" s="1" t="s">
        <v>88</v>
      </c>
      <c r="AG923" s="1">
        <v>4.8</v>
      </c>
      <c r="AH923" s="1" t="s">
        <v>299</v>
      </c>
      <c r="AI923" s="1" t="s">
        <v>90</v>
      </c>
      <c r="AJ923" s="1" t="s">
        <v>91</v>
      </c>
      <c r="AK923" s="1" t="s">
        <v>92</v>
      </c>
      <c r="AL923" s="1" t="s">
        <v>72</v>
      </c>
      <c r="AM923" s="1" t="s">
        <v>217</v>
      </c>
      <c r="AN923" s="1">
        <v>2</v>
      </c>
      <c r="AO923" s="25" t="s">
        <v>3175</v>
      </c>
      <c r="AP923" s="1" t="s">
        <v>72</v>
      </c>
      <c r="AQ923" s="1" t="s">
        <v>72</v>
      </c>
      <c r="AR923" s="1" t="s">
        <v>220</v>
      </c>
      <c r="AS923" s="1" t="s">
        <v>72</v>
      </c>
      <c r="AT923" s="1" t="s">
        <v>72</v>
      </c>
      <c r="AU923" s="3">
        <v>45125</v>
      </c>
      <c r="AV923" s="4">
        <v>0.64583333333333337</v>
      </c>
      <c r="AW923" s="4">
        <v>0.70694444444444438</v>
      </c>
      <c r="AX923" s="4">
        <f t="shared" si="107"/>
        <v>6.1111111111111005E-2</v>
      </c>
      <c r="AY923" s="4">
        <f t="shared" si="111"/>
        <v>8.3333333333333259E-2</v>
      </c>
      <c r="AZ923" s="4">
        <f t="shared" si="112"/>
        <v>0.14513888888888882</v>
      </c>
      <c r="BA923" s="1" t="s">
        <v>4658</v>
      </c>
      <c r="BB923" s="1" t="s">
        <v>4658</v>
      </c>
      <c r="BC923" s="1" t="s">
        <v>1794</v>
      </c>
      <c r="BD923" s="1">
        <v>15</v>
      </c>
      <c r="BE923" s="1" t="s">
        <v>4063</v>
      </c>
      <c r="BF923" s="1" t="s">
        <v>75</v>
      </c>
      <c r="BG923" s="1" t="s">
        <v>75</v>
      </c>
      <c r="BH923" s="1" t="s">
        <v>88</v>
      </c>
      <c r="BI923" s="1" t="s">
        <v>96</v>
      </c>
      <c r="BJ923" s="1" t="s">
        <v>72</v>
      </c>
      <c r="BK923" s="1" t="s">
        <v>4416</v>
      </c>
      <c r="BL923" s="1" t="s">
        <v>4395</v>
      </c>
      <c r="BM923" s="1">
        <v>52</v>
      </c>
      <c r="BN923" s="1" t="s">
        <v>75</v>
      </c>
      <c r="BO923" s="1" t="s">
        <v>75</v>
      </c>
      <c r="BP923" s="1" t="s">
        <v>75</v>
      </c>
      <c r="BQ923" s="21" t="s">
        <v>99</v>
      </c>
      <c r="BR923" s="21" t="s">
        <v>100</v>
      </c>
    </row>
    <row r="924" spans="1:70" ht="20.45" customHeight="1">
      <c r="A924" s="1" t="s">
        <v>4659</v>
      </c>
      <c r="B924" s="1">
        <v>230212</v>
      </c>
      <c r="C924" s="1" t="s">
        <v>71</v>
      </c>
      <c r="D924" s="3">
        <v>45125</v>
      </c>
      <c r="E924" s="4">
        <v>0.4861111111111111</v>
      </c>
      <c r="F924" s="5">
        <v>45108</v>
      </c>
      <c r="G924" s="3">
        <v>45125</v>
      </c>
      <c r="H924" s="4">
        <v>0.63194444444444442</v>
      </c>
      <c r="I924" s="48">
        <f t="shared" si="108"/>
        <v>0.14583333333333331</v>
      </c>
      <c r="J924" s="1">
        <v>0</v>
      </c>
      <c r="K924" s="1" t="s">
        <v>2302</v>
      </c>
      <c r="L924" s="21" t="s">
        <v>4660</v>
      </c>
      <c r="M924" s="1" t="s">
        <v>75</v>
      </c>
      <c r="N924" s="1" t="s">
        <v>3473</v>
      </c>
      <c r="O924" s="1" t="s">
        <v>77</v>
      </c>
      <c r="P924" s="1" t="s">
        <v>78</v>
      </c>
      <c r="Q924" s="1" t="s">
        <v>78</v>
      </c>
      <c r="R924" s="1" t="s">
        <v>1898</v>
      </c>
      <c r="S924" s="1" t="s">
        <v>1898</v>
      </c>
      <c r="T924" s="34" t="s">
        <v>72</v>
      </c>
      <c r="U924" s="25" t="s">
        <v>4661</v>
      </c>
      <c r="V924" s="1" t="s">
        <v>1900</v>
      </c>
      <c r="W924" s="1" t="s">
        <v>813</v>
      </c>
      <c r="X924" s="1" t="s">
        <v>813</v>
      </c>
      <c r="Y924" s="1" t="s">
        <v>814</v>
      </c>
      <c r="Z924" s="1" t="s">
        <v>152</v>
      </c>
      <c r="AA924" s="1" t="s">
        <v>3832</v>
      </c>
      <c r="AB924" s="1" t="s">
        <v>153</v>
      </c>
      <c r="AC924" s="1" t="s">
        <v>164</v>
      </c>
      <c r="AD924" s="1" t="s">
        <v>126</v>
      </c>
      <c r="AE924" s="1">
        <v>36</v>
      </c>
      <c r="AF924" s="1" t="s">
        <v>88</v>
      </c>
      <c r="AG924" s="1">
        <v>4.5999999999999996</v>
      </c>
      <c r="AH924" s="1" t="s">
        <v>954</v>
      </c>
      <c r="AI924" s="1" t="s">
        <v>105</v>
      </c>
      <c r="AJ924" s="1" t="s">
        <v>91</v>
      </c>
      <c r="AK924" s="1" t="s">
        <v>92</v>
      </c>
      <c r="AL924" s="1" t="s">
        <v>72</v>
      </c>
      <c r="AM924" s="1" t="s">
        <v>72</v>
      </c>
      <c r="AN924" s="1">
        <v>2</v>
      </c>
      <c r="AO924" s="1" t="s">
        <v>72</v>
      </c>
      <c r="AP924" s="1" t="s">
        <v>72</v>
      </c>
      <c r="AQ924" s="1" t="s">
        <v>72</v>
      </c>
      <c r="AR924" s="1" t="s">
        <v>72</v>
      </c>
      <c r="AS924" s="1" t="s">
        <v>72</v>
      </c>
      <c r="AT924" s="1" t="s">
        <v>72</v>
      </c>
      <c r="AU924" s="3">
        <v>45125</v>
      </c>
      <c r="AV924" s="4">
        <v>0.65416666666666667</v>
      </c>
      <c r="AW924" s="4">
        <v>0.71180555555555547</v>
      </c>
      <c r="AX924" s="4">
        <f t="shared" si="107"/>
        <v>5.7638888888888795E-2</v>
      </c>
      <c r="AY924" s="4">
        <f t="shared" si="111"/>
        <v>7.9861111111111049E-2</v>
      </c>
      <c r="AZ924" s="4">
        <f t="shared" si="112"/>
        <v>0.22569444444444436</v>
      </c>
      <c r="BA924" s="1" t="s">
        <v>4662</v>
      </c>
      <c r="BB924" s="1" t="s">
        <v>4662</v>
      </c>
      <c r="BC924" s="1" t="s">
        <v>1794</v>
      </c>
      <c r="BD924" s="1">
        <v>15</v>
      </c>
      <c r="BE924" s="1" t="s">
        <v>2694</v>
      </c>
      <c r="BF924" s="1" t="s">
        <v>75</v>
      </c>
      <c r="BG924" s="1" t="s">
        <v>75</v>
      </c>
      <c r="BH924" s="1" t="s">
        <v>88</v>
      </c>
      <c r="BI924" s="1" t="s">
        <v>96</v>
      </c>
      <c r="BJ924" s="1" t="s">
        <v>72</v>
      </c>
      <c r="BK924" s="1" t="s">
        <v>3819</v>
      </c>
      <c r="BL924" s="1" t="s">
        <v>4663</v>
      </c>
      <c r="BM924" s="1">
        <v>25</v>
      </c>
      <c r="BN924" s="1" t="s">
        <v>75</v>
      </c>
      <c r="BO924" s="1" t="s">
        <v>75</v>
      </c>
      <c r="BP924" s="1" t="s">
        <v>75</v>
      </c>
      <c r="BQ924" s="21" t="s">
        <v>99</v>
      </c>
      <c r="BR924" s="21" t="s">
        <v>100</v>
      </c>
    </row>
    <row r="925" spans="1:70" ht="20.45" customHeight="1">
      <c r="A925" s="1" t="s">
        <v>4664</v>
      </c>
      <c r="B925" s="1">
        <v>230213</v>
      </c>
      <c r="C925" s="1" t="s">
        <v>71</v>
      </c>
      <c r="D925" s="3">
        <v>45125</v>
      </c>
      <c r="E925" s="4">
        <v>0.51388888888888884</v>
      </c>
      <c r="F925" s="5">
        <v>45108</v>
      </c>
      <c r="G925" s="3">
        <v>45125</v>
      </c>
      <c r="H925" s="4">
        <v>0.88541666666666663</v>
      </c>
      <c r="I925" s="48">
        <f t="shared" si="108"/>
        <v>0.37152777777777779</v>
      </c>
      <c r="J925" s="1">
        <v>15</v>
      </c>
      <c r="K925" s="1" t="s">
        <v>1896</v>
      </c>
      <c r="L925" s="21" t="s">
        <v>4665</v>
      </c>
      <c r="M925" s="1" t="s">
        <v>75</v>
      </c>
      <c r="N925" s="1" t="s">
        <v>3936</v>
      </c>
      <c r="O925" s="1" t="s">
        <v>77</v>
      </c>
      <c r="P925" s="1" t="s">
        <v>78</v>
      </c>
      <c r="Q925" s="1" t="s">
        <v>78</v>
      </c>
      <c r="R925" s="1" t="s">
        <v>1898</v>
      </c>
      <c r="S925" s="1" t="s">
        <v>1898</v>
      </c>
      <c r="T925" s="34" t="s">
        <v>72</v>
      </c>
      <c r="U925" s="25" t="s">
        <v>4666</v>
      </c>
      <c r="V925" s="1" t="s">
        <v>80</v>
      </c>
      <c r="W925" s="1" t="s">
        <v>778</v>
      </c>
      <c r="X925" s="1" t="s">
        <v>779</v>
      </c>
      <c r="Y925" s="1" t="s">
        <v>780</v>
      </c>
      <c r="Z925" s="1" t="s">
        <v>84</v>
      </c>
      <c r="AA925" s="1" t="s">
        <v>72</v>
      </c>
      <c r="AB925" s="1" t="s">
        <v>140</v>
      </c>
      <c r="AC925" s="1" t="s">
        <v>141</v>
      </c>
      <c r="AD925" s="1" t="s">
        <v>87</v>
      </c>
      <c r="AE925" s="1">
        <v>54</v>
      </c>
      <c r="AF925" s="1" t="s">
        <v>88</v>
      </c>
      <c r="AG925" s="1">
        <v>5.8</v>
      </c>
      <c r="AH925" s="1" t="s">
        <v>2344</v>
      </c>
      <c r="AI925" s="1" t="s">
        <v>90</v>
      </c>
      <c r="AJ925" s="1" t="s">
        <v>91</v>
      </c>
      <c r="AK925" s="1" t="s">
        <v>92</v>
      </c>
      <c r="AL925" s="1" t="s">
        <v>72</v>
      </c>
      <c r="AM925" s="1" t="s">
        <v>254</v>
      </c>
      <c r="AN925" s="1" t="s">
        <v>72</v>
      </c>
      <c r="AO925" s="1" t="s">
        <v>1274</v>
      </c>
      <c r="AP925" s="1" t="s">
        <v>72</v>
      </c>
      <c r="AQ925" s="1" t="s">
        <v>72</v>
      </c>
      <c r="AR925" s="1" t="s">
        <v>72</v>
      </c>
      <c r="AS925" s="1" t="s">
        <v>72</v>
      </c>
      <c r="AT925" s="1" t="s">
        <v>72</v>
      </c>
      <c r="AU925" s="3">
        <v>45126</v>
      </c>
      <c r="AV925" s="4">
        <v>0.32222222222222224</v>
      </c>
      <c r="AW925" s="4">
        <v>0.47222222222222227</v>
      </c>
      <c r="AX925" s="4">
        <f t="shared" si="107"/>
        <v>0.15000000000000002</v>
      </c>
      <c r="AY925" s="4">
        <f t="shared" si="111"/>
        <v>-0.41319444444444436</v>
      </c>
      <c r="AZ925" s="4">
        <f t="shared" si="112"/>
        <v>-4.1666666666666574E-2</v>
      </c>
      <c r="BA925" s="1" t="s">
        <v>4667</v>
      </c>
      <c r="BB925" s="1" t="s">
        <v>4667</v>
      </c>
      <c r="BC925" s="1" t="s">
        <v>2260</v>
      </c>
      <c r="BD925" s="1">
        <v>15</v>
      </c>
      <c r="BE925" s="1" t="s">
        <v>4208</v>
      </c>
      <c r="BF925" s="1" t="s">
        <v>75</v>
      </c>
      <c r="BG925" s="1" t="s">
        <v>75</v>
      </c>
      <c r="BH925" s="1" t="s">
        <v>88</v>
      </c>
      <c r="BI925" s="1" t="s">
        <v>96</v>
      </c>
      <c r="BJ925" s="1" t="s">
        <v>72</v>
      </c>
      <c r="BK925" s="1" t="s">
        <v>4260</v>
      </c>
      <c r="BL925" s="1" t="s">
        <v>4668</v>
      </c>
      <c r="BM925" s="1">
        <v>45</v>
      </c>
      <c r="BN925" s="1" t="s">
        <v>75</v>
      </c>
      <c r="BO925" s="1" t="s">
        <v>75</v>
      </c>
      <c r="BP925" s="1" t="s">
        <v>75</v>
      </c>
      <c r="BQ925" s="21" t="s">
        <v>99</v>
      </c>
      <c r="BR925" s="21" t="s">
        <v>100</v>
      </c>
    </row>
    <row r="926" spans="1:70" ht="20.45" customHeight="1">
      <c r="A926" s="1" t="s">
        <v>4669</v>
      </c>
      <c r="B926" s="1">
        <v>230213</v>
      </c>
      <c r="C926" s="1" t="s">
        <v>71</v>
      </c>
      <c r="D926" s="3">
        <v>45125</v>
      </c>
      <c r="E926" s="4">
        <v>0.51388888888888884</v>
      </c>
      <c r="F926" s="5">
        <v>45108</v>
      </c>
      <c r="G926" s="3">
        <v>45125</v>
      </c>
      <c r="H926" s="4">
        <v>0.88541666666666663</v>
      </c>
      <c r="I926" s="48">
        <f t="shared" si="108"/>
        <v>0.37152777777777779</v>
      </c>
      <c r="J926" s="1">
        <v>15</v>
      </c>
      <c r="K926" s="1" t="s">
        <v>1896</v>
      </c>
      <c r="L926" s="21" t="s">
        <v>4665</v>
      </c>
      <c r="M926" s="1" t="s">
        <v>75</v>
      </c>
      <c r="N926" s="1" t="s">
        <v>4589</v>
      </c>
      <c r="O926" s="1" t="s">
        <v>77</v>
      </c>
      <c r="P926" s="1" t="s">
        <v>78</v>
      </c>
      <c r="Q926" s="1" t="s">
        <v>78</v>
      </c>
      <c r="R926" s="1" t="s">
        <v>1898</v>
      </c>
      <c r="S926" s="1" t="s">
        <v>1898</v>
      </c>
      <c r="T926" s="34" t="s">
        <v>72</v>
      </c>
      <c r="U926" s="25" t="s">
        <v>4666</v>
      </c>
      <c r="V926" s="1" t="s">
        <v>80</v>
      </c>
      <c r="W926" s="1" t="s">
        <v>778</v>
      </c>
      <c r="X926" s="1" t="s">
        <v>779</v>
      </c>
      <c r="Y926" s="1" t="s">
        <v>780</v>
      </c>
      <c r="Z926" s="1" t="s">
        <v>84</v>
      </c>
      <c r="AA926" s="1" t="s">
        <v>72</v>
      </c>
      <c r="AB926" s="1" t="s">
        <v>140</v>
      </c>
      <c r="AC926" s="1" t="s">
        <v>141</v>
      </c>
      <c r="AD926" s="1" t="s">
        <v>87</v>
      </c>
      <c r="AE926" s="1">
        <v>54</v>
      </c>
      <c r="AF926" s="1" t="s">
        <v>88</v>
      </c>
      <c r="AG926" s="1">
        <v>5.8</v>
      </c>
      <c r="AH926" s="1" t="s">
        <v>2344</v>
      </c>
      <c r="AI926" s="1" t="s">
        <v>90</v>
      </c>
      <c r="AJ926" s="1" t="s">
        <v>91</v>
      </c>
      <c r="AK926" s="1" t="s">
        <v>92</v>
      </c>
      <c r="AL926" s="1" t="s">
        <v>72</v>
      </c>
      <c r="AM926" s="1" t="s">
        <v>254</v>
      </c>
      <c r="AN926" s="1" t="s">
        <v>72</v>
      </c>
      <c r="AO926" s="1" t="s">
        <v>1274</v>
      </c>
      <c r="AP926" s="1" t="s">
        <v>72</v>
      </c>
      <c r="AQ926" s="1" t="s">
        <v>72</v>
      </c>
      <c r="AR926" s="1" t="s">
        <v>72</v>
      </c>
      <c r="AS926" s="1" t="s">
        <v>72</v>
      </c>
      <c r="AT926" s="1" t="s">
        <v>72</v>
      </c>
      <c r="AU926" s="3">
        <v>45126</v>
      </c>
      <c r="AV926" s="4">
        <v>0.32222222222222224</v>
      </c>
      <c r="AW926" s="4">
        <v>0.47222222222222227</v>
      </c>
      <c r="AX926" s="4">
        <f t="shared" si="107"/>
        <v>0.15000000000000002</v>
      </c>
      <c r="AY926" s="4">
        <f t="shared" si="111"/>
        <v>-0.41319444444444436</v>
      </c>
      <c r="AZ926" s="4">
        <f t="shared" si="112"/>
        <v>-4.1666666666666574E-2</v>
      </c>
      <c r="BA926" s="1" t="s">
        <v>4667</v>
      </c>
      <c r="BB926" s="1" t="s">
        <v>4667</v>
      </c>
      <c r="BC926" s="1" t="s">
        <v>2260</v>
      </c>
      <c r="BD926" s="1">
        <v>15</v>
      </c>
      <c r="BE926" s="1" t="s">
        <v>4208</v>
      </c>
      <c r="BF926" s="1" t="s">
        <v>75</v>
      </c>
      <c r="BG926" s="1" t="s">
        <v>75</v>
      </c>
      <c r="BH926" s="1" t="s">
        <v>88</v>
      </c>
      <c r="BI926" s="1" t="s">
        <v>96</v>
      </c>
      <c r="BJ926" s="1" t="s">
        <v>72</v>
      </c>
      <c r="BK926" s="1" t="s">
        <v>72</v>
      </c>
      <c r="BL926" s="1" t="s">
        <v>72</v>
      </c>
      <c r="BM926" s="1" t="s">
        <v>72</v>
      </c>
      <c r="BN926" s="1" t="s">
        <v>72</v>
      </c>
      <c r="BO926" s="1" t="s">
        <v>72</v>
      </c>
      <c r="BP926" s="1" t="s">
        <v>72</v>
      </c>
      <c r="BQ926" s="21" t="s">
        <v>99</v>
      </c>
      <c r="BR926" s="1" t="s">
        <v>4592</v>
      </c>
    </row>
    <row r="927" spans="1:70" ht="20.45" customHeight="1">
      <c r="A927" s="1" t="s">
        <v>4670</v>
      </c>
      <c r="B927" s="1">
        <v>230214</v>
      </c>
      <c r="C927" s="1" t="s">
        <v>71</v>
      </c>
      <c r="D927" s="3">
        <v>45126</v>
      </c>
      <c r="E927" s="4">
        <v>0.56944444444444442</v>
      </c>
      <c r="F927" s="5">
        <v>45108</v>
      </c>
      <c r="G927" s="3">
        <v>45126</v>
      </c>
      <c r="H927" s="4">
        <v>0.67986111111111114</v>
      </c>
      <c r="I927" s="48">
        <f t="shared" si="108"/>
        <v>0.11041666666666672</v>
      </c>
      <c r="J927" s="1">
        <v>10</v>
      </c>
      <c r="K927" s="1" t="s">
        <v>2302</v>
      </c>
      <c r="L927" s="21" t="s">
        <v>4671</v>
      </c>
      <c r="M927" s="1" t="s">
        <v>75</v>
      </c>
      <c r="N927" s="1" t="s">
        <v>3624</v>
      </c>
      <c r="O927" s="1" t="s">
        <v>77</v>
      </c>
      <c r="P927" s="1" t="s">
        <v>78</v>
      </c>
      <c r="Q927" s="1" t="s">
        <v>78</v>
      </c>
      <c r="R927" s="1" t="s">
        <v>1898</v>
      </c>
      <c r="S927" s="1" t="s">
        <v>1898</v>
      </c>
      <c r="T927" s="34" t="s">
        <v>72</v>
      </c>
      <c r="U927" s="25" t="s">
        <v>4672</v>
      </c>
      <c r="V927" s="1" t="s">
        <v>1900</v>
      </c>
      <c r="W927" s="1" t="s">
        <v>813</v>
      </c>
      <c r="X927" s="1" t="s">
        <v>813</v>
      </c>
      <c r="Y927" s="1" t="s">
        <v>814</v>
      </c>
      <c r="Z927" s="1" t="s">
        <v>152</v>
      </c>
      <c r="AA927" s="1" t="s">
        <v>3832</v>
      </c>
      <c r="AB927" s="1" t="s">
        <v>153</v>
      </c>
      <c r="AC927" s="1" t="s">
        <v>164</v>
      </c>
      <c r="AD927" s="1" t="s">
        <v>126</v>
      </c>
      <c r="AE927" s="1">
        <v>42</v>
      </c>
      <c r="AF927" s="1" t="s">
        <v>88</v>
      </c>
      <c r="AG927" s="1">
        <v>4.0999999999999996</v>
      </c>
      <c r="AH927" s="1" t="s">
        <v>954</v>
      </c>
      <c r="AI927" s="1" t="s">
        <v>90</v>
      </c>
      <c r="AJ927" s="1" t="s">
        <v>91</v>
      </c>
      <c r="AK927" s="1" t="s">
        <v>92</v>
      </c>
      <c r="AL927" s="1" t="s">
        <v>72</v>
      </c>
      <c r="AM927" s="1" t="s">
        <v>229</v>
      </c>
      <c r="AN927" s="1">
        <v>2</v>
      </c>
      <c r="AO927" s="1" t="s">
        <v>901</v>
      </c>
      <c r="AP927" s="1" t="s">
        <v>72</v>
      </c>
      <c r="AQ927" s="1" t="s">
        <v>72</v>
      </c>
      <c r="AR927" s="1" t="s">
        <v>72</v>
      </c>
      <c r="AS927" s="1" t="s">
        <v>72</v>
      </c>
      <c r="AT927" s="1" t="s">
        <v>72</v>
      </c>
      <c r="AU927" s="3">
        <v>45126</v>
      </c>
      <c r="AV927" s="4">
        <v>0.6972222222222223</v>
      </c>
      <c r="AW927" s="4">
        <v>0.80763888888888891</v>
      </c>
      <c r="AX927" s="4">
        <f t="shared" si="107"/>
        <v>0.11041666666666661</v>
      </c>
      <c r="AY927" s="4">
        <f t="shared" si="111"/>
        <v>0.12777777777777777</v>
      </c>
      <c r="AZ927" s="4">
        <f t="shared" si="112"/>
        <v>0.23819444444444449</v>
      </c>
      <c r="BA927" s="1" t="s">
        <v>4673</v>
      </c>
      <c r="BB927" s="1" t="s">
        <v>4674</v>
      </c>
      <c r="BC927" s="1" t="s">
        <v>1794</v>
      </c>
      <c r="BD927" s="1">
        <v>15</v>
      </c>
      <c r="BE927" s="1" t="s">
        <v>4219</v>
      </c>
      <c r="BF927" s="1" t="s">
        <v>75</v>
      </c>
      <c r="BG927" s="1" t="s">
        <v>75</v>
      </c>
      <c r="BH927" s="1" t="s">
        <v>88</v>
      </c>
      <c r="BI927" s="1" t="s">
        <v>96</v>
      </c>
      <c r="BJ927" s="1" t="s">
        <v>72</v>
      </c>
      <c r="BK927" s="1" t="s">
        <v>1768</v>
      </c>
      <c r="BL927" s="1" t="s">
        <v>4630</v>
      </c>
      <c r="BM927" s="1">
        <v>56</v>
      </c>
      <c r="BN927" s="1" t="s">
        <v>75</v>
      </c>
      <c r="BO927" s="1" t="s">
        <v>75</v>
      </c>
      <c r="BP927" s="1" t="s">
        <v>75</v>
      </c>
      <c r="BQ927" s="21" t="s">
        <v>99</v>
      </c>
      <c r="BR927" s="21" t="s">
        <v>100</v>
      </c>
    </row>
    <row r="928" spans="1:70" ht="20.45" customHeight="1">
      <c r="A928" s="1" t="s">
        <v>4675</v>
      </c>
      <c r="B928" s="1">
        <v>230215</v>
      </c>
      <c r="C928" s="1" t="s">
        <v>71</v>
      </c>
      <c r="D928" s="3">
        <v>45126</v>
      </c>
      <c r="E928" s="4">
        <v>0.69374999999999998</v>
      </c>
      <c r="F928" s="5">
        <v>45108</v>
      </c>
      <c r="G928" s="3">
        <v>45126</v>
      </c>
      <c r="H928" s="4">
        <v>0.7583333333333333</v>
      </c>
      <c r="I928" s="48">
        <f t="shared" si="108"/>
        <v>6.4583333333333326E-2</v>
      </c>
      <c r="J928" s="1">
        <v>0</v>
      </c>
      <c r="K928" s="1" t="s">
        <v>2302</v>
      </c>
      <c r="L928" s="1" t="s">
        <v>4676</v>
      </c>
      <c r="M928" s="1" t="s">
        <v>75</v>
      </c>
      <c r="N928" s="1" t="s">
        <v>3473</v>
      </c>
      <c r="O928" s="1" t="s">
        <v>77</v>
      </c>
      <c r="P928" s="1" t="s">
        <v>78</v>
      </c>
      <c r="Q928" s="1" t="s">
        <v>78</v>
      </c>
      <c r="R928" s="1" t="s">
        <v>1898</v>
      </c>
      <c r="S928" s="1" t="s">
        <v>1898</v>
      </c>
      <c r="T928" s="34" t="s">
        <v>72</v>
      </c>
      <c r="U928" s="25" t="s">
        <v>4358</v>
      </c>
      <c r="V928" s="1" t="s">
        <v>1900</v>
      </c>
      <c r="W928" s="1" t="s">
        <v>2307</v>
      </c>
      <c r="X928" s="1" t="s">
        <v>2307</v>
      </c>
      <c r="Y928" s="1" t="s">
        <v>3474</v>
      </c>
      <c r="Z928" s="1" t="s">
        <v>152</v>
      </c>
      <c r="AA928" s="1" t="s">
        <v>3832</v>
      </c>
      <c r="AB928" s="1" t="s">
        <v>153</v>
      </c>
      <c r="AC928" s="1" t="s">
        <v>154</v>
      </c>
      <c r="AD928" s="1" t="s">
        <v>126</v>
      </c>
      <c r="AE928" s="1">
        <v>54</v>
      </c>
      <c r="AF928" s="1" t="s">
        <v>88</v>
      </c>
      <c r="AG928" s="1">
        <v>4.5</v>
      </c>
      <c r="AH928" s="1" t="s">
        <v>2344</v>
      </c>
      <c r="AI928" s="1" t="s">
        <v>105</v>
      </c>
      <c r="AJ928" s="1" t="s">
        <v>91</v>
      </c>
      <c r="AK928" s="1" t="s">
        <v>92</v>
      </c>
      <c r="AL928" s="1" t="s">
        <v>72</v>
      </c>
      <c r="AM928" s="1" t="s">
        <v>72</v>
      </c>
      <c r="AN928" s="1" t="s">
        <v>72</v>
      </c>
      <c r="AO928" s="1" t="s">
        <v>72</v>
      </c>
      <c r="AP928" s="1" t="s">
        <v>72</v>
      </c>
      <c r="AQ928" s="1" t="s">
        <v>72</v>
      </c>
      <c r="AR928" s="50" t="s">
        <v>4677</v>
      </c>
      <c r="AS928" s="1" t="s">
        <v>72</v>
      </c>
      <c r="AT928" s="1" t="s">
        <v>72</v>
      </c>
      <c r="AU928" s="3">
        <v>45126</v>
      </c>
      <c r="AV928" s="4">
        <v>0.79166666666666663</v>
      </c>
      <c r="AW928" s="4">
        <v>0.8208333333333333</v>
      </c>
      <c r="AX928" s="4">
        <f t="shared" si="107"/>
        <v>2.9166666666666674E-2</v>
      </c>
      <c r="AY928" s="4">
        <f t="shared" si="111"/>
        <v>6.25E-2</v>
      </c>
      <c r="AZ928" s="4">
        <f t="shared" si="112"/>
        <v>0.12708333333333333</v>
      </c>
      <c r="BA928" s="1" t="s">
        <v>4678</v>
      </c>
      <c r="BB928" s="1" t="s">
        <v>4678</v>
      </c>
      <c r="BC928" s="1" t="s">
        <v>1794</v>
      </c>
      <c r="BD928" s="1">
        <v>15</v>
      </c>
      <c r="BE928" s="1" t="s">
        <v>3205</v>
      </c>
      <c r="BF928" s="1" t="s">
        <v>75</v>
      </c>
      <c r="BG928" s="1" t="s">
        <v>75</v>
      </c>
      <c r="BH928" s="1" t="s">
        <v>88</v>
      </c>
      <c r="BI928" s="1" t="s">
        <v>96</v>
      </c>
      <c r="BJ928" s="1" t="s">
        <v>72</v>
      </c>
      <c r="BK928" s="1" t="s">
        <v>3985</v>
      </c>
      <c r="BL928" s="1" t="s">
        <v>4679</v>
      </c>
      <c r="BM928" s="1">
        <v>18</v>
      </c>
      <c r="BN928" s="1" t="s">
        <v>75</v>
      </c>
      <c r="BO928" s="1" t="s">
        <v>75</v>
      </c>
      <c r="BP928" s="1" t="s">
        <v>75</v>
      </c>
      <c r="BQ928" s="21" t="s">
        <v>99</v>
      </c>
      <c r="BR928" s="21" t="s">
        <v>100</v>
      </c>
    </row>
    <row r="929" spans="1:70" ht="20.45" customHeight="1">
      <c r="A929" s="1" t="s">
        <v>4680</v>
      </c>
      <c r="B929" s="1">
        <v>230216</v>
      </c>
      <c r="C929" s="1" t="s">
        <v>71</v>
      </c>
      <c r="D929" s="3">
        <v>45126</v>
      </c>
      <c r="E929" s="4">
        <v>0.46875</v>
      </c>
      <c r="F929" s="5">
        <v>45108</v>
      </c>
      <c r="G929" s="3">
        <v>45126</v>
      </c>
      <c r="H929" s="4">
        <v>0.88611111111111107</v>
      </c>
      <c r="I929" s="48">
        <f t="shared" si="108"/>
        <v>0.41736111111111107</v>
      </c>
      <c r="J929" s="1">
        <v>20</v>
      </c>
      <c r="K929" s="1" t="s">
        <v>1896</v>
      </c>
      <c r="L929" s="21" t="s">
        <v>4681</v>
      </c>
      <c r="M929" s="1" t="s">
        <v>75</v>
      </c>
      <c r="N929" s="1" t="s">
        <v>1915</v>
      </c>
      <c r="O929" s="1" t="s">
        <v>77</v>
      </c>
      <c r="P929" s="1" t="s">
        <v>78</v>
      </c>
      <c r="Q929" s="1" t="s">
        <v>78</v>
      </c>
      <c r="R929" s="1" t="s">
        <v>1898</v>
      </c>
      <c r="S929" s="1" t="s">
        <v>1898</v>
      </c>
      <c r="T929" s="34" t="s">
        <v>72</v>
      </c>
      <c r="U929" s="25" t="s">
        <v>2829</v>
      </c>
      <c r="V929" s="1" t="s">
        <v>80</v>
      </c>
      <c r="W929" s="1" t="s">
        <v>778</v>
      </c>
      <c r="X929" s="1" t="s">
        <v>779</v>
      </c>
      <c r="Y929" s="1" t="s">
        <v>780</v>
      </c>
      <c r="Z929" s="1" t="s">
        <v>84</v>
      </c>
      <c r="AA929" s="1" t="s">
        <v>72</v>
      </c>
      <c r="AB929" s="1" t="s">
        <v>140</v>
      </c>
      <c r="AC929" s="1" t="s">
        <v>141</v>
      </c>
      <c r="AD929" s="1" t="s">
        <v>87</v>
      </c>
      <c r="AE929" s="1">
        <v>66</v>
      </c>
      <c r="AF929" s="1" t="s">
        <v>88</v>
      </c>
      <c r="AG929" s="1">
        <v>4.8</v>
      </c>
      <c r="AH929" s="1" t="s">
        <v>299</v>
      </c>
      <c r="AI929" s="1" t="s">
        <v>90</v>
      </c>
      <c r="AJ929" s="1" t="s">
        <v>91</v>
      </c>
      <c r="AK929" s="1" t="s">
        <v>92</v>
      </c>
      <c r="AL929" s="1" t="s">
        <v>72</v>
      </c>
      <c r="AM929" s="1" t="s">
        <v>254</v>
      </c>
      <c r="AN929" s="1" t="s">
        <v>72</v>
      </c>
      <c r="AO929" s="1" t="s">
        <v>1274</v>
      </c>
      <c r="AP929" s="1" t="s">
        <v>72</v>
      </c>
      <c r="AQ929" s="1" t="s">
        <v>72</v>
      </c>
      <c r="AR929" s="1" t="s">
        <v>72</v>
      </c>
      <c r="AS929" s="1" t="s">
        <v>72</v>
      </c>
      <c r="AT929" s="1" t="s">
        <v>72</v>
      </c>
      <c r="AU929" s="3">
        <v>45126</v>
      </c>
      <c r="AV929" s="4">
        <v>0.88958333333333339</v>
      </c>
      <c r="AW929" s="4">
        <v>0.97222222222222221</v>
      </c>
      <c r="AX929" s="4">
        <f t="shared" si="107"/>
        <v>8.2638888888888817E-2</v>
      </c>
      <c r="AY929" s="4">
        <f t="shared" si="111"/>
        <v>8.6111111111111138E-2</v>
      </c>
      <c r="AZ929" s="4">
        <f t="shared" si="112"/>
        <v>0.50347222222222221</v>
      </c>
      <c r="BA929" s="1" t="s">
        <v>4682</v>
      </c>
      <c r="BB929" s="1" t="s">
        <v>4682</v>
      </c>
      <c r="BC929" s="1" t="s">
        <v>1675</v>
      </c>
      <c r="BD929" s="1">
        <v>15</v>
      </c>
      <c r="BE929" s="1" t="s">
        <v>4063</v>
      </c>
      <c r="BF929" s="1" t="s">
        <v>75</v>
      </c>
      <c r="BG929" s="1" t="s">
        <v>75</v>
      </c>
      <c r="BH929" s="1" t="s">
        <v>88</v>
      </c>
      <c r="BI929" s="1" t="s">
        <v>96</v>
      </c>
      <c r="BJ929" s="1" t="s">
        <v>72</v>
      </c>
      <c r="BK929" s="1" t="s">
        <v>2268</v>
      </c>
      <c r="BL929" s="1" t="s">
        <v>4683</v>
      </c>
      <c r="BM929" s="1">
        <v>35</v>
      </c>
      <c r="BN929" s="1" t="s">
        <v>75</v>
      </c>
      <c r="BO929" s="1" t="s">
        <v>75</v>
      </c>
      <c r="BP929" s="1" t="s">
        <v>75</v>
      </c>
      <c r="BQ929" s="21" t="s">
        <v>99</v>
      </c>
      <c r="BR929" s="21" t="s">
        <v>100</v>
      </c>
    </row>
    <row r="930" spans="1:70" ht="20.45" customHeight="1">
      <c r="A930" s="1" t="s">
        <v>4684</v>
      </c>
      <c r="B930" s="1">
        <v>230217</v>
      </c>
      <c r="C930" s="1" t="s">
        <v>71</v>
      </c>
      <c r="D930" s="3">
        <v>45127</v>
      </c>
      <c r="E930" s="4">
        <v>0.57291666666666663</v>
      </c>
      <c r="F930" s="5">
        <v>45108</v>
      </c>
      <c r="G930" s="3">
        <v>45127</v>
      </c>
      <c r="H930" s="4">
        <v>0.65347222222222223</v>
      </c>
      <c r="I930" s="48">
        <f t="shared" si="108"/>
        <v>8.0555555555555602E-2</v>
      </c>
      <c r="J930" s="1">
        <v>10</v>
      </c>
      <c r="K930" s="1" t="s">
        <v>2302</v>
      </c>
      <c r="L930" s="1" t="s">
        <v>4685</v>
      </c>
      <c r="M930" s="1" t="s">
        <v>75</v>
      </c>
      <c r="N930" s="1" t="s">
        <v>1915</v>
      </c>
      <c r="O930" s="1" t="s">
        <v>77</v>
      </c>
      <c r="P930" s="1" t="s">
        <v>78</v>
      </c>
      <c r="Q930" s="8" t="s">
        <v>4162</v>
      </c>
      <c r="R930" s="21" t="s">
        <v>139</v>
      </c>
      <c r="S930" s="1" t="s">
        <v>1898</v>
      </c>
      <c r="T930" s="8" t="s">
        <v>4686</v>
      </c>
      <c r="U930" s="25" t="s">
        <v>1958</v>
      </c>
      <c r="V930" s="1" t="s">
        <v>1900</v>
      </c>
      <c r="W930" s="1" t="s">
        <v>2307</v>
      </c>
      <c r="X930" s="1" t="s">
        <v>2307</v>
      </c>
      <c r="Y930" s="1" t="s">
        <v>2363</v>
      </c>
      <c r="Z930" s="1" t="s">
        <v>84</v>
      </c>
      <c r="AA930" s="1" t="s">
        <v>72</v>
      </c>
      <c r="AB930" s="1" t="s">
        <v>140</v>
      </c>
      <c r="AC930" s="1" t="s">
        <v>141</v>
      </c>
      <c r="AD930" s="1" t="s">
        <v>87</v>
      </c>
      <c r="AE930" s="1">
        <v>40</v>
      </c>
      <c r="AF930" s="1" t="s">
        <v>88</v>
      </c>
      <c r="AG930" s="1">
        <v>3.8</v>
      </c>
      <c r="AH930" s="1" t="s">
        <v>414</v>
      </c>
      <c r="AI930" s="1" t="s">
        <v>90</v>
      </c>
      <c r="AJ930" s="1" t="s">
        <v>91</v>
      </c>
      <c r="AK930" s="1" t="s">
        <v>92</v>
      </c>
      <c r="AL930" s="1" t="s">
        <v>72</v>
      </c>
      <c r="AM930" s="1" t="s">
        <v>217</v>
      </c>
      <c r="AN930" s="1">
        <v>2</v>
      </c>
      <c r="AO930" s="1" t="s">
        <v>3303</v>
      </c>
      <c r="AP930" s="1" t="s">
        <v>72</v>
      </c>
      <c r="AQ930" s="1" t="s">
        <v>72</v>
      </c>
      <c r="AR930" s="1" t="s">
        <v>220</v>
      </c>
      <c r="AS930" s="1" t="s">
        <v>72</v>
      </c>
      <c r="AT930" s="1" t="s">
        <v>72</v>
      </c>
      <c r="AU930" s="3">
        <v>45127</v>
      </c>
      <c r="AV930" s="4">
        <v>0.67361111111111116</v>
      </c>
      <c r="AW930" s="4">
        <v>0.78680555555555554</v>
      </c>
      <c r="AX930" s="4">
        <f t="shared" si="107"/>
        <v>0.11319444444444438</v>
      </c>
      <c r="AY930" s="4">
        <f t="shared" si="111"/>
        <v>0.1333333333333333</v>
      </c>
      <c r="AZ930" s="4">
        <f t="shared" si="112"/>
        <v>0.21388888888888891</v>
      </c>
      <c r="BA930" s="1" t="s">
        <v>4687</v>
      </c>
      <c r="BB930" s="1" t="s">
        <v>4687</v>
      </c>
      <c r="BC930" s="1" t="s">
        <v>1675</v>
      </c>
      <c r="BD930" s="1">
        <v>15</v>
      </c>
      <c r="BE930" s="1" t="s">
        <v>4208</v>
      </c>
      <c r="BF930" s="1" t="s">
        <v>88</v>
      </c>
      <c r="BG930" s="1" t="s">
        <v>88</v>
      </c>
      <c r="BH930" s="1" t="s">
        <v>88</v>
      </c>
      <c r="BI930" s="1" t="s">
        <v>96</v>
      </c>
      <c r="BJ930" s="1" t="s">
        <v>72</v>
      </c>
      <c r="BK930" s="1" t="s">
        <v>4688</v>
      </c>
      <c r="BL930" s="1" t="s">
        <v>4683</v>
      </c>
      <c r="BM930" s="1">
        <v>14</v>
      </c>
      <c r="BN930" s="1" t="s">
        <v>75</v>
      </c>
      <c r="BO930" s="1" t="s">
        <v>75</v>
      </c>
      <c r="BP930" s="1" t="s">
        <v>75</v>
      </c>
      <c r="BQ930" s="21" t="s">
        <v>99</v>
      </c>
      <c r="BR930" s="21" t="s">
        <v>100</v>
      </c>
    </row>
    <row r="931" spans="1:70" ht="20.45" customHeight="1">
      <c r="A931" s="1" t="s">
        <v>4689</v>
      </c>
      <c r="B931" s="1">
        <v>230217</v>
      </c>
      <c r="C931" s="1" t="s">
        <v>71</v>
      </c>
      <c r="D931" s="3">
        <v>45127</v>
      </c>
      <c r="E931" s="4">
        <v>0.57291666666666663</v>
      </c>
      <c r="F931" s="5">
        <v>45108</v>
      </c>
      <c r="G931" s="3">
        <v>45127</v>
      </c>
      <c r="H931" s="4">
        <v>0.65347222222222223</v>
      </c>
      <c r="I931" s="48">
        <f t="shared" si="108"/>
        <v>8.0555555555555602E-2</v>
      </c>
      <c r="J931" s="1">
        <v>10</v>
      </c>
      <c r="K931" s="1" t="s">
        <v>2302</v>
      </c>
      <c r="L931" s="1" t="s">
        <v>4685</v>
      </c>
      <c r="M931" s="1" t="s">
        <v>75</v>
      </c>
      <c r="N931" s="1" t="s">
        <v>3947</v>
      </c>
      <c r="O931" s="1" t="s">
        <v>77</v>
      </c>
      <c r="P931" s="1" t="s">
        <v>78</v>
      </c>
      <c r="Q931" s="8" t="s">
        <v>4162</v>
      </c>
      <c r="R931" s="21" t="s">
        <v>139</v>
      </c>
      <c r="S931" s="1" t="s">
        <v>1898</v>
      </c>
      <c r="T931" s="8" t="s">
        <v>4686</v>
      </c>
      <c r="U931" s="25" t="s">
        <v>1958</v>
      </c>
      <c r="V931" s="1" t="s">
        <v>1900</v>
      </c>
      <c r="W931" s="1" t="s">
        <v>2307</v>
      </c>
      <c r="X931" s="1" t="s">
        <v>2307</v>
      </c>
      <c r="Y931" s="1" t="s">
        <v>2363</v>
      </c>
      <c r="Z931" s="1" t="s">
        <v>84</v>
      </c>
      <c r="AA931" s="1" t="s">
        <v>72</v>
      </c>
      <c r="AB931" s="1" t="s">
        <v>140</v>
      </c>
      <c r="AC931" s="1" t="s">
        <v>141</v>
      </c>
      <c r="AD931" s="1" t="s">
        <v>87</v>
      </c>
      <c r="AE931" s="1">
        <v>40</v>
      </c>
      <c r="AF931" s="1" t="s">
        <v>88</v>
      </c>
      <c r="AG931" s="1">
        <v>3.8</v>
      </c>
      <c r="AH931" s="1" t="s">
        <v>414</v>
      </c>
      <c r="AI931" s="1" t="s">
        <v>90</v>
      </c>
      <c r="AJ931" s="1" t="s">
        <v>91</v>
      </c>
      <c r="AK931" s="1" t="s">
        <v>92</v>
      </c>
      <c r="AL931" s="1" t="s">
        <v>72</v>
      </c>
      <c r="AM931" s="1" t="s">
        <v>217</v>
      </c>
      <c r="AN931" s="1">
        <v>2</v>
      </c>
      <c r="AO931" s="1" t="s">
        <v>3303</v>
      </c>
      <c r="AP931" s="1" t="s">
        <v>72</v>
      </c>
      <c r="AQ931" s="1" t="s">
        <v>72</v>
      </c>
      <c r="AR931" s="1" t="s">
        <v>220</v>
      </c>
      <c r="AS931" s="1" t="s">
        <v>72</v>
      </c>
      <c r="AT931" s="1" t="s">
        <v>72</v>
      </c>
      <c r="AU931" s="3">
        <v>45127</v>
      </c>
      <c r="AV931" s="4">
        <v>0.67361111111111116</v>
      </c>
      <c r="AW931" s="4">
        <v>0.78680555555555554</v>
      </c>
      <c r="AX931" s="4">
        <f t="shared" si="107"/>
        <v>0.11319444444444438</v>
      </c>
      <c r="AY931" s="4">
        <f t="shared" si="111"/>
        <v>0.1333333333333333</v>
      </c>
      <c r="AZ931" s="4">
        <f t="shared" si="112"/>
        <v>0.21388888888888891</v>
      </c>
      <c r="BA931" s="1" t="s">
        <v>4687</v>
      </c>
      <c r="BB931" s="1" t="s">
        <v>4687</v>
      </c>
      <c r="BC931" s="1" t="s">
        <v>1675</v>
      </c>
      <c r="BD931" s="1">
        <v>15</v>
      </c>
      <c r="BE931" s="1" t="s">
        <v>4208</v>
      </c>
      <c r="BF931" s="1" t="s">
        <v>88</v>
      </c>
      <c r="BG931" s="1" t="s">
        <v>88</v>
      </c>
      <c r="BH931" s="1" t="s">
        <v>88</v>
      </c>
      <c r="BI931" s="1" t="s">
        <v>96</v>
      </c>
      <c r="BJ931" s="1" t="s">
        <v>72</v>
      </c>
      <c r="BK931" s="1" t="s">
        <v>3962</v>
      </c>
      <c r="BL931" s="1" t="s">
        <v>4490</v>
      </c>
      <c r="BM931" s="1">
        <v>42</v>
      </c>
      <c r="BN931" s="1" t="s">
        <v>75</v>
      </c>
      <c r="BO931" s="1" t="s">
        <v>75</v>
      </c>
      <c r="BP931" s="1" t="s">
        <v>75</v>
      </c>
      <c r="BQ931" s="21" t="s">
        <v>99</v>
      </c>
      <c r="BR931" s="21" t="s">
        <v>100</v>
      </c>
    </row>
    <row r="932" spans="1:70" ht="20.45" customHeight="1">
      <c r="A932" s="1" t="s">
        <v>4690</v>
      </c>
      <c r="B932" s="1">
        <v>230218</v>
      </c>
      <c r="C932" s="1" t="s">
        <v>71</v>
      </c>
      <c r="D932" s="3">
        <v>45127</v>
      </c>
      <c r="E932" s="4">
        <v>0.4861111111111111</v>
      </c>
      <c r="F932" s="5">
        <v>45108</v>
      </c>
      <c r="G932" s="3">
        <v>45127</v>
      </c>
      <c r="H932" s="4">
        <v>0.82500000000000007</v>
      </c>
      <c r="I932" s="48">
        <f t="shared" si="108"/>
        <v>0.33888888888888896</v>
      </c>
      <c r="J932" s="1">
        <v>10</v>
      </c>
      <c r="K932" s="1" t="s">
        <v>1896</v>
      </c>
      <c r="L932" s="21" t="s">
        <v>4691</v>
      </c>
      <c r="M932" s="1" t="s">
        <v>75</v>
      </c>
      <c r="N932" s="1" t="s">
        <v>3936</v>
      </c>
      <c r="O932" s="1" t="s">
        <v>77</v>
      </c>
      <c r="P932" s="1" t="s">
        <v>78</v>
      </c>
      <c r="Q932" s="1" t="s">
        <v>78</v>
      </c>
      <c r="R932" s="1" t="s">
        <v>1898</v>
      </c>
      <c r="S932" s="1" t="s">
        <v>1898</v>
      </c>
      <c r="T932" s="34" t="s">
        <v>72</v>
      </c>
      <c r="U932" s="25" t="s">
        <v>4692</v>
      </c>
      <c r="V932" s="1" t="s">
        <v>80</v>
      </c>
      <c r="W932" s="1" t="s">
        <v>778</v>
      </c>
      <c r="X932" s="1" t="s">
        <v>779</v>
      </c>
      <c r="Y932" s="1" t="s">
        <v>780</v>
      </c>
      <c r="Z932" s="1" t="s">
        <v>84</v>
      </c>
      <c r="AA932" s="1" t="s">
        <v>72</v>
      </c>
      <c r="AB932" s="1" t="s">
        <v>140</v>
      </c>
      <c r="AC932" s="1" t="s">
        <v>141</v>
      </c>
      <c r="AD932" s="1" t="s">
        <v>126</v>
      </c>
      <c r="AE932" s="1">
        <v>71</v>
      </c>
      <c r="AF932" s="1" t="s">
        <v>88</v>
      </c>
      <c r="AG932" s="1">
        <v>5.0999999999999996</v>
      </c>
      <c r="AH932" s="1" t="s">
        <v>299</v>
      </c>
      <c r="AI932" s="1" t="s">
        <v>90</v>
      </c>
      <c r="AJ932" s="1" t="s">
        <v>91</v>
      </c>
      <c r="AK932" s="1" t="s">
        <v>92</v>
      </c>
      <c r="AL932" s="1" t="s">
        <v>72</v>
      </c>
      <c r="AM932" s="1" t="s">
        <v>254</v>
      </c>
      <c r="AN932" s="1" t="s">
        <v>72</v>
      </c>
      <c r="AO932" s="1" t="s">
        <v>1274</v>
      </c>
      <c r="AP932" s="1" t="s">
        <v>72</v>
      </c>
      <c r="AQ932" s="1" t="s">
        <v>72</v>
      </c>
      <c r="AR932" s="1" t="s">
        <v>72</v>
      </c>
      <c r="AS932" s="1" t="s">
        <v>72</v>
      </c>
      <c r="AT932" s="1" t="s">
        <v>72</v>
      </c>
      <c r="AU932" s="3">
        <v>45127</v>
      </c>
      <c r="AV932" s="4">
        <v>0.8354166666666667</v>
      </c>
      <c r="AW932" s="4">
        <v>0.91666666666666663</v>
      </c>
      <c r="AX932" s="4">
        <f t="shared" si="107"/>
        <v>8.1249999999999933E-2</v>
      </c>
      <c r="AY932" s="4">
        <f t="shared" si="111"/>
        <v>9.1666666666666563E-2</v>
      </c>
      <c r="AZ932" s="4">
        <f t="shared" si="112"/>
        <v>0.43055555555555552</v>
      </c>
      <c r="BA932" s="1" t="s">
        <v>4693</v>
      </c>
      <c r="BB932" s="1" t="s">
        <v>4693</v>
      </c>
      <c r="BC932" s="1" t="s">
        <v>1675</v>
      </c>
      <c r="BD932" s="1">
        <v>15</v>
      </c>
      <c r="BE932" s="1" t="s">
        <v>3205</v>
      </c>
      <c r="BF932" s="1" t="s">
        <v>75</v>
      </c>
      <c r="BG932" s="1" t="s">
        <v>75</v>
      </c>
      <c r="BH932" s="1" t="s">
        <v>88</v>
      </c>
      <c r="BI932" s="1" t="s">
        <v>96</v>
      </c>
      <c r="BJ932" s="1" t="s">
        <v>72</v>
      </c>
      <c r="BK932" s="1" t="s">
        <v>4260</v>
      </c>
      <c r="BL932" s="1" t="s">
        <v>4220</v>
      </c>
      <c r="BM932" s="1">
        <v>49</v>
      </c>
      <c r="BN932" s="1" t="s">
        <v>75</v>
      </c>
      <c r="BO932" s="1" t="s">
        <v>75</v>
      </c>
      <c r="BP932" s="1" t="s">
        <v>75</v>
      </c>
      <c r="BQ932" s="21" t="s">
        <v>99</v>
      </c>
      <c r="BR932" s="21" t="s">
        <v>100</v>
      </c>
    </row>
    <row r="933" spans="1:70" ht="20.45" customHeight="1">
      <c r="A933" s="1" t="s">
        <v>4694</v>
      </c>
      <c r="B933" s="1">
        <v>230219</v>
      </c>
      <c r="C933" s="1" t="s">
        <v>71</v>
      </c>
      <c r="D933" s="3">
        <v>45128</v>
      </c>
      <c r="E933" s="4">
        <v>0.5</v>
      </c>
      <c r="F933" s="5">
        <v>45108</v>
      </c>
      <c r="G933" s="3">
        <v>45128</v>
      </c>
      <c r="H933" s="4">
        <v>0.60069444444444442</v>
      </c>
      <c r="I933" s="48">
        <f t="shared" si="108"/>
        <v>0.10069444444444442</v>
      </c>
      <c r="J933" s="1">
        <v>3</v>
      </c>
      <c r="K933" s="1" t="s">
        <v>2302</v>
      </c>
      <c r="L933" s="21" t="s">
        <v>4695</v>
      </c>
      <c r="M933" s="1" t="s">
        <v>75</v>
      </c>
      <c r="N933" s="1" t="s">
        <v>3624</v>
      </c>
      <c r="O933" s="1" t="s">
        <v>77</v>
      </c>
      <c r="P933" s="1" t="s">
        <v>78</v>
      </c>
      <c r="Q933" s="1" t="s">
        <v>78</v>
      </c>
      <c r="R933" s="1" t="s">
        <v>1898</v>
      </c>
      <c r="S933" s="1" t="s">
        <v>1898</v>
      </c>
      <c r="T933" s="34" t="s">
        <v>72</v>
      </c>
      <c r="U933" s="25" t="s">
        <v>2177</v>
      </c>
      <c r="V933" s="1" t="s">
        <v>1900</v>
      </c>
      <c r="W933" s="1" t="s">
        <v>813</v>
      </c>
      <c r="X933" s="1" t="s">
        <v>813</v>
      </c>
      <c r="Y933" s="1" t="s">
        <v>814</v>
      </c>
      <c r="Z933" s="1" t="s">
        <v>152</v>
      </c>
      <c r="AA933" s="1" t="s">
        <v>3529</v>
      </c>
      <c r="AB933" s="1" t="s">
        <v>153</v>
      </c>
      <c r="AC933" s="1" t="s">
        <v>164</v>
      </c>
      <c r="AD933" s="1" t="s">
        <v>126</v>
      </c>
      <c r="AE933" s="1">
        <v>78</v>
      </c>
      <c r="AF933" s="1" t="s">
        <v>88</v>
      </c>
      <c r="AG933" s="1">
        <v>4.5999999999999996</v>
      </c>
      <c r="AH933" s="1" t="s">
        <v>2344</v>
      </c>
      <c r="AI933" s="1" t="s">
        <v>90</v>
      </c>
      <c r="AJ933" s="1" t="s">
        <v>91</v>
      </c>
      <c r="AK933" s="1" t="s">
        <v>92</v>
      </c>
      <c r="AL933" s="1" t="s">
        <v>72</v>
      </c>
      <c r="AM933" s="1" t="s">
        <v>229</v>
      </c>
      <c r="AN933" s="1">
        <v>2</v>
      </c>
      <c r="AO933" s="1" t="s">
        <v>1322</v>
      </c>
      <c r="AP933" s="1" t="s">
        <v>72</v>
      </c>
      <c r="AQ933" s="1" t="s">
        <v>72</v>
      </c>
      <c r="AR933" s="1" t="s">
        <v>72</v>
      </c>
      <c r="AS933" s="1" t="s">
        <v>72</v>
      </c>
      <c r="AT933" s="1" t="s">
        <v>72</v>
      </c>
      <c r="AU933" s="3">
        <v>45128</v>
      </c>
      <c r="AV933" s="4">
        <v>0.62152777777777779</v>
      </c>
      <c r="AW933" s="4">
        <v>0.72916666666666663</v>
      </c>
      <c r="AX933" s="4">
        <f t="shared" si="107"/>
        <v>0.10763888888888884</v>
      </c>
      <c r="AY933" s="4">
        <f t="shared" si="111"/>
        <v>0.12847222222222221</v>
      </c>
      <c r="AZ933" s="4">
        <f t="shared" si="112"/>
        <v>0.22916666666666663</v>
      </c>
      <c r="BA933" s="1" t="s">
        <v>4696</v>
      </c>
      <c r="BB933" s="1" t="s">
        <v>4697</v>
      </c>
      <c r="BC933" s="1" t="s">
        <v>1794</v>
      </c>
      <c r="BD933" s="1">
        <v>15</v>
      </c>
      <c r="BE933" s="1" t="s">
        <v>4219</v>
      </c>
      <c r="BF933" s="1" t="s">
        <v>75</v>
      </c>
      <c r="BG933" s="1" t="s">
        <v>75</v>
      </c>
      <c r="BH933" s="1" t="s">
        <v>88</v>
      </c>
      <c r="BI933" s="1" t="s">
        <v>96</v>
      </c>
      <c r="BJ933" s="1" t="s">
        <v>72</v>
      </c>
      <c r="BK933" s="1" t="s">
        <v>1768</v>
      </c>
      <c r="BL933" s="1" t="s">
        <v>4630</v>
      </c>
      <c r="BM933" s="1">
        <v>56</v>
      </c>
      <c r="BN933" s="1" t="s">
        <v>75</v>
      </c>
      <c r="BO933" s="1" t="s">
        <v>75</v>
      </c>
      <c r="BP933" s="1" t="s">
        <v>75</v>
      </c>
      <c r="BQ933" s="21" t="s">
        <v>99</v>
      </c>
      <c r="BR933" s="21" t="s">
        <v>100</v>
      </c>
    </row>
    <row r="934" spans="1:70" ht="20.45" customHeight="1">
      <c r="A934" s="1" t="s">
        <v>4698</v>
      </c>
      <c r="B934" s="1">
        <v>230219</v>
      </c>
      <c r="C934" s="1" t="s">
        <v>71</v>
      </c>
      <c r="D934" s="3">
        <v>45128</v>
      </c>
      <c r="E934" s="4">
        <v>0.5</v>
      </c>
      <c r="F934" s="5">
        <v>45108</v>
      </c>
      <c r="G934" s="3">
        <v>45128</v>
      </c>
      <c r="H934" s="4">
        <v>0.60069444444444442</v>
      </c>
      <c r="I934" s="48">
        <f t="shared" si="108"/>
        <v>0.10069444444444442</v>
      </c>
      <c r="J934" s="1">
        <v>3</v>
      </c>
      <c r="K934" s="1" t="s">
        <v>2302</v>
      </c>
      <c r="L934" s="21" t="s">
        <v>4695</v>
      </c>
      <c r="M934" s="1" t="s">
        <v>75</v>
      </c>
      <c r="N934" s="1" t="s">
        <v>4589</v>
      </c>
      <c r="O934" s="1" t="s">
        <v>77</v>
      </c>
      <c r="P934" s="1" t="s">
        <v>78</v>
      </c>
      <c r="Q934" s="1" t="s">
        <v>78</v>
      </c>
      <c r="R934" s="1" t="s">
        <v>1898</v>
      </c>
      <c r="S934" s="1" t="s">
        <v>1898</v>
      </c>
      <c r="T934" s="34" t="s">
        <v>72</v>
      </c>
      <c r="U934" s="25" t="s">
        <v>2177</v>
      </c>
      <c r="V934" s="1" t="s">
        <v>1900</v>
      </c>
      <c r="W934" s="1" t="s">
        <v>813</v>
      </c>
      <c r="X934" s="1" t="s">
        <v>813</v>
      </c>
      <c r="Y934" s="1" t="s">
        <v>814</v>
      </c>
      <c r="Z934" s="1" t="s">
        <v>152</v>
      </c>
      <c r="AA934" s="1" t="s">
        <v>3529</v>
      </c>
      <c r="AB934" s="1" t="s">
        <v>153</v>
      </c>
      <c r="AC934" s="1" t="s">
        <v>164</v>
      </c>
      <c r="AD934" s="1" t="s">
        <v>126</v>
      </c>
      <c r="AE934" s="1">
        <v>78</v>
      </c>
      <c r="AF934" s="1" t="s">
        <v>88</v>
      </c>
      <c r="AG934" s="1">
        <v>4.5999999999999996</v>
      </c>
      <c r="AH934" s="1" t="s">
        <v>2344</v>
      </c>
      <c r="AI934" s="1" t="s">
        <v>90</v>
      </c>
      <c r="AJ934" s="1" t="s">
        <v>91</v>
      </c>
      <c r="AK934" s="1" t="s">
        <v>92</v>
      </c>
      <c r="AL934" s="1" t="s">
        <v>72</v>
      </c>
      <c r="AM934" s="1" t="s">
        <v>229</v>
      </c>
      <c r="AN934" s="1">
        <v>2</v>
      </c>
      <c r="AO934" s="1" t="s">
        <v>1322</v>
      </c>
      <c r="AP934" s="1" t="s">
        <v>72</v>
      </c>
      <c r="AQ934" s="1" t="s">
        <v>72</v>
      </c>
      <c r="AR934" s="1" t="s">
        <v>72</v>
      </c>
      <c r="AS934" s="1" t="s">
        <v>72</v>
      </c>
      <c r="AT934" s="1" t="s">
        <v>72</v>
      </c>
      <c r="AU934" s="3">
        <v>45128</v>
      </c>
      <c r="AV934" s="4">
        <v>0.62152777777777779</v>
      </c>
      <c r="AW934" s="4">
        <v>0.72916666666666663</v>
      </c>
      <c r="AX934" s="4">
        <f t="shared" si="107"/>
        <v>0.10763888888888884</v>
      </c>
      <c r="AY934" s="4">
        <f t="shared" si="111"/>
        <v>0.12847222222222221</v>
      </c>
      <c r="AZ934" s="4">
        <f t="shared" si="112"/>
        <v>0.22916666666666663</v>
      </c>
      <c r="BA934" s="1" t="s">
        <v>4696</v>
      </c>
      <c r="BB934" s="1" t="s">
        <v>4697</v>
      </c>
      <c r="BC934" s="1" t="s">
        <v>1794</v>
      </c>
      <c r="BD934" s="1">
        <v>15</v>
      </c>
      <c r="BE934" s="1" t="s">
        <v>4219</v>
      </c>
      <c r="BF934" s="1" t="s">
        <v>75</v>
      </c>
      <c r="BG934" s="1" t="s">
        <v>75</v>
      </c>
      <c r="BH934" s="1" t="s">
        <v>88</v>
      </c>
      <c r="BI934" s="1" t="s">
        <v>96</v>
      </c>
      <c r="BJ934" s="1" t="s">
        <v>72</v>
      </c>
      <c r="BK934" s="1" t="s">
        <v>72</v>
      </c>
      <c r="BL934" s="1" t="s">
        <v>72</v>
      </c>
      <c r="BM934" s="1" t="s">
        <v>72</v>
      </c>
      <c r="BN934" s="1" t="s">
        <v>72</v>
      </c>
      <c r="BO934" s="1" t="s">
        <v>72</v>
      </c>
      <c r="BP934" s="1" t="s">
        <v>72</v>
      </c>
      <c r="BQ934" s="21" t="s">
        <v>99</v>
      </c>
      <c r="BR934" s="1" t="s">
        <v>4592</v>
      </c>
    </row>
    <row r="935" spans="1:70" ht="20.45" customHeight="1">
      <c r="A935" s="1" t="s">
        <v>4699</v>
      </c>
      <c r="B935" s="1">
        <v>230220</v>
      </c>
      <c r="C935" s="1" t="s">
        <v>71</v>
      </c>
      <c r="D935" s="3">
        <v>45128</v>
      </c>
      <c r="E935" s="4">
        <v>0.53194444444444444</v>
      </c>
      <c r="F935" s="5">
        <v>45108</v>
      </c>
      <c r="G935" s="3">
        <v>45128</v>
      </c>
      <c r="H935" s="4">
        <v>0.60347222222222219</v>
      </c>
      <c r="I935" s="48">
        <f t="shared" si="108"/>
        <v>7.1527777777777746E-2</v>
      </c>
      <c r="J935" s="1">
        <v>3</v>
      </c>
      <c r="K935" s="1" t="s">
        <v>2302</v>
      </c>
      <c r="L935" s="1" t="s">
        <v>4700</v>
      </c>
      <c r="M935" s="1" t="s">
        <v>75</v>
      </c>
      <c r="N935" s="1" t="s">
        <v>4561</v>
      </c>
      <c r="O935" s="1" t="s">
        <v>77</v>
      </c>
      <c r="P935" s="1" t="s">
        <v>78</v>
      </c>
      <c r="Q935" s="1" t="s">
        <v>78</v>
      </c>
      <c r="R935" s="1" t="s">
        <v>1898</v>
      </c>
      <c r="S935" s="1" t="s">
        <v>1898</v>
      </c>
      <c r="T935" s="34" t="s">
        <v>72</v>
      </c>
      <c r="U935" s="25" t="s">
        <v>4701</v>
      </c>
      <c r="V935" s="1" t="s">
        <v>1900</v>
      </c>
      <c r="W935" s="1" t="s">
        <v>83</v>
      </c>
      <c r="X935" s="1" t="s">
        <v>2194</v>
      </c>
      <c r="Y935" s="1" t="s">
        <v>83</v>
      </c>
      <c r="Z935" s="1" t="s">
        <v>84</v>
      </c>
      <c r="AA935" s="1" t="s">
        <v>72</v>
      </c>
      <c r="AB935" s="1" t="s">
        <v>140</v>
      </c>
      <c r="AC935" s="1" t="s">
        <v>141</v>
      </c>
      <c r="AD935" s="1" t="s">
        <v>87</v>
      </c>
      <c r="AE935" s="1">
        <v>62</v>
      </c>
      <c r="AF935" s="1" t="s">
        <v>88</v>
      </c>
      <c r="AG935" s="1">
        <v>4.8</v>
      </c>
      <c r="AH935" s="1" t="s">
        <v>299</v>
      </c>
      <c r="AI935" s="1" t="s">
        <v>90</v>
      </c>
      <c r="AJ935" s="1" t="s">
        <v>91</v>
      </c>
      <c r="AK935" s="1" t="s">
        <v>92</v>
      </c>
      <c r="AL935" s="1" t="s">
        <v>72</v>
      </c>
      <c r="AM935" s="1" t="s">
        <v>72</v>
      </c>
      <c r="AN935" s="1" t="s">
        <v>72</v>
      </c>
      <c r="AO935" s="1" t="s">
        <v>72</v>
      </c>
      <c r="AP935" s="1" t="s">
        <v>72</v>
      </c>
      <c r="AQ935" s="1" t="s">
        <v>72</v>
      </c>
      <c r="AR935" s="1" t="s">
        <v>72</v>
      </c>
      <c r="AS935" s="1" t="s">
        <v>72</v>
      </c>
      <c r="AT935" s="1" t="s">
        <v>72</v>
      </c>
      <c r="AU935" s="3">
        <v>45128</v>
      </c>
      <c r="AV935" s="4">
        <v>0.62152777777777779</v>
      </c>
      <c r="AW935" s="4">
        <v>0.70486111111111116</v>
      </c>
      <c r="AX935" s="4">
        <f t="shared" si="107"/>
        <v>8.333333333333337E-2</v>
      </c>
      <c r="AY935" s="4">
        <f t="shared" si="111"/>
        <v>0.10138888888888897</v>
      </c>
      <c r="AZ935" s="4">
        <f t="shared" si="112"/>
        <v>0.17291666666666672</v>
      </c>
      <c r="BA935" s="1" t="s">
        <v>4702</v>
      </c>
      <c r="BB935" s="1" t="s">
        <v>4702</v>
      </c>
      <c r="BC935" s="1" t="s">
        <v>1675</v>
      </c>
      <c r="BD935" s="1">
        <v>15</v>
      </c>
      <c r="BE935" s="1" t="s">
        <v>95</v>
      </c>
      <c r="BF935" s="1" t="s">
        <v>75</v>
      </c>
      <c r="BG935" s="1" t="s">
        <v>75</v>
      </c>
      <c r="BH935" s="1" t="s">
        <v>88</v>
      </c>
      <c r="BI935" s="1" t="s">
        <v>96</v>
      </c>
      <c r="BJ935" s="1" t="s">
        <v>72</v>
      </c>
      <c r="BK935" s="1" t="s">
        <v>72</v>
      </c>
      <c r="BL935" s="1" t="s">
        <v>72</v>
      </c>
      <c r="BM935" s="1" t="s">
        <v>72</v>
      </c>
      <c r="BN935" s="1" t="s">
        <v>72</v>
      </c>
      <c r="BO935" s="1" t="s">
        <v>72</v>
      </c>
      <c r="BP935" s="1" t="s">
        <v>72</v>
      </c>
      <c r="BQ935" s="21" t="s">
        <v>99</v>
      </c>
      <c r="BR935" s="21" t="s">
        <v>100</v>
      </c>
    </row>
    <row r="936" spans="1:70" ht="20.45" customHeight="1">
      <c r="A936" s="1" t="s">
        <v>4703</v>
      </c>
      <c r="B936" s="1">
        <v>230220</v>
      </c>
      <c r="C936" s="1" t="s">
        <v>71</v>
      </c>
      <c r="D936" s="3">
        <v>45128</v>
      </c>
      <c r="E936" s="4">
        <v>0.53194444444444444</v>
      </c>
      <c r="F936" s="5">
        <v>45108</v>
      </c>
      <c r="G936" s="3">
        <v>45128</v>
      </c>
      <c r="H936" s="4">
        <v>0.60347222222222219</v>
      </c>
      <c r="I936" s="48">
        <f t="shared" si="108"/>
        <v>7.1527777777777746E-2</v>
      </c>
      <c r="J936" s="1">
        <v>3</v>
      </c>
      <c r="K936" s="1" t="s">
        <v>2302</v>
      </c>
      <c r="L936" s="1" t="s">
        <v>4700</v>
      </c>
      <c r="M936" s="1" t="s">
        <v>75</v>
      </c>
      <c r="N936" s="1" t="s">
        <v>1915</v>
      </c>
      <c r="O936" s="1" t="s">
        <v>77</v>
      </c>
      <c r="P936" s="1" t="s">
        <v>78</v>
      </c>
      <c r="Q936" s="1" t="s">
        <v>78</v>
      </c>
      <c r="R936" s="1" t="s">
        <v>1898</v>
      </c>
      <c r="S936" s="1" t="s">
        <v>1898</v>
      </c>
      <c r="T936" s="34" t="s">
        <v>72</v>
      </c>
      <c r="U936" s="25" t="s">
        <v>4704</v>
      </c>
      <c r="V936" s="1" t="s">
        <v>1900</v>
      </c>
      <c r="W936" s="1" t="s">
        <v>83</v>
      </c>
      <c r="X936" s="1" t="s">
        <v>2194</v>
      </c>
      <c r="Y936" s="1" t="s">
        <v>83</v>
      </c>
      <c r="Z936" s="1" t="s">
        <v>84</v>
      </c>
      <c r="AA936" s="1" t="s">
        <v>72</v>
      </c>
      <c r="AB936" s="1" t="s">
        <v>140</v>
      </c>
      <c r="AC936" s="1" t="s">
        <v>141</v>
      </c>
      <c r="AD936" s="1" t="s">
        <v>87</v>
      </c>
      <c r="AE936" s="1">
        <v>62</v>
      </c>
      <c r="AF936" s="1" t="s">
        <v>88</v>
      </c>
      <c r="AG936" s="1">
        <v>4.8</v>
      </c>
      <c r="AH936" s="1" t="s">
        <v>299</v>
      </c>
      <c r="AI936" s="1" t="s">
        <v>90</v>
      </c>
      <c r="AJ936" s="1" t="s">
        <v>91</v>
      </c>
      <c r="AK936" s="1" t="s">
        <v>92</v>
      </c>
      <c r="AL936" s="1" t="s">
        <v>72</v>
      </c>
      <c r="AM936" s="1" t="s">
        <v>72</v>
      </c>
      <c r="AN936" s="1" t="s">
        <v>72</v>
      </c>
      <c r="AO936" s="1" t="s">
        <v>72</v>
      </c>
      <c r="AP936" s="1" t="s">
        <v>72</v>
      </c>
      <c r="AQ936" s="1" t="s">
        <v>72</v>
      </c>
      <c r="AR936" s="1" t="s">
        <v>72</v>
      </c>
      <c r="AS936" s="1" t="s">
        <v>72</v>
      </c>
      <c r="AT936" s="1" t="s">
        <v>72</v>
      </c>
      <c r="AU936" s="3">
        <v>45128</v>
      </c>
      <c r="AV936" s="4">
        <v>0.62152777777777779</v>
      </c>
      <c r="AW936" s="4">
        <v>0.70486111111111116</v>
      </c>
      <c r="AX936" s="4">
        <f t="shared" si="107"/>
        <v>8.333333333333337E-2</v>
      </c>
      <c r="AY936" s="4">
        <f t="shared" si="111"/>
        <v>0.10138888888888897</v>
      </c>
      <c r="AZ936" s="4">
        <f t="shared" si="112"/>
        <v>0.17291666666666672</v>
      </c>
      <c r="BA936" s="1" t="s">
        <v>4702</v>
      </c>
      <c r="BB936" s="1" t="s">
        <v>4702</v>
      </c>
      <c r="BC936" s="1" t="s">
        <v>1675</v>
      </c>
      <c r="BD936" s="1">
        <v>15</v>
      </c>
      <c r="BE936" s="1" t="s">
        <v>95</v>
      </c>
      <c r="BF936" s="1" t="s">
        <v>75</v>
      </c>
      <c r="BG936" s="1" t="s">
        <v>75</v>
      </c>
      <c r="BH936" s="1" t="s">
        <v>88</v>
      </c>
      <c r="BI936" s="1" t="s">
        <v>96</v>
      </c>
      <c r="BJ936" s="1" t="s">
        <v>72</v>
      </c>
      <c r="BK936" s="1" t="s">
        <v>2268</v>
      </c>
      <c r="BL936" s="1" t="s">
        <v>4683</v>
      </c>
      <c r="BM936" s="1" t="s">
        <v>72</v>
      </c>
      <c r="BN936" s="1" t="s">
        <v>72</v>
      </c>
      <c r="BO936" s="1" t="s">
        <v>72</v>
      </c>
      <c r="BP936" s="1" t="s">
        <v>72</v>
      </c>
      <c r="BQ936" s="21" t="s">
        <v>99</v>
      </c>
      <c r="BR936" s="21" t="s">
        <v>100</v>
      </c>
    </row>
    <row r="937" spans="1:70" ht="20.45" customHeight="1">
      <c r="A937" s="1" t="s">
        <v>4705</v>
      </c>
      <c r="B937" s="1">
        <v>230221</v>
      </c>
      <c r="C937" s="1" t="s">
        <v>71</v>
      </c>
      <c r="D937" s="3">
        <v>45128</v>
      </c>
      <c r="E937" s="4">
        <v>0.60416666666666663</v>
      </c>
      <c r="F937" s="5">
        <v>45108</v>
      </c>
      <c r="G937" s="3">
        <v>45128</v>
      </c>
      <c r="H937" s="4">
        <v>0.7104166666666667</v>
      </c>
      <c r="I937" s="48">
        <f t="shared" si="108"/>
        <v>0.10625000000000007</v>
      </c>
      <c r="J937" s="1">
        <v>10</v>
      </c>
      <c r="K937" s="1" t="s">
        <v>2302</v>
      </c>
      <c r="L937" s="1" t="s">
        <v>4706</v>
      </c>
      <c r="M937" s="1" t="s">
        <v>75</v>
      </c>
      <c r="N937" s="1" t="s">
        <v>3947</v>
      </c>
      <c r="O937" s="1" t="s">
        <v>77</v>
      </c>
      <c r="P937" s="1" t="s">
        <v>78</v>
      </c>
      <c r="Q937" s="1" t="s">
        <v>78</v>
      </c>
      <c r="R937" s="1" t="s">
        <v>1898</v>
      </c>
      <c r="S937" s="1" t="s">
        <v>1898</v>
      </c>
      <c r="T937" s="34" t="s">
        <v>72</v>
      </c>
      <c r="U937" s="25" t="s">
        <v>3675</v>
      </c>
      <c r="V937" s="1" t="s">
        <v>1900</v>
      </c>
      <c r="W937" s="1" t="s">
        <v>2307</v>
      </c>
      <c r="X937" s="1" t="s">
        <v>2307</v>
      </c>
      <c r="Y937" s="1" t="s">
        <v>2363</v>
      </c>
      <c r="Z937" s="1" t="s">
        <v>84</v>
      </c>
      <c r="AA937" s="1" t="s">
        <v>72</v>
      </c>
      <c r="AB937" s="1" t="s">
        <v>124</v>
      </c>
      <c r="AC937" s="1" t="s">
        <v>125</v>
      </c>
      <c r="AD937" s="1" t="s">
        <v>87</v>
      </c>
      <c r="AE937" s="1">
        <v>73</v>
      </c>
      <c r="AF937" s="1" t="s">
        <v>88</v>
      </c>
      <c r="AG937" s="1">
        <v>5.0999999999999996</v>
      </c>
      <c r="AH937" s="1" t="s">
        <v>2344</v>
      </c>
      <c r="AI937" s="1" t="s">
        <v>90</v>
      </c>
      <c r="AJ937" s="1" t="s">
        <v>91</v>
      </c>
      <c r="AK937" s="1" t="s">
        <v>92</v>
      </c>
      <c r="AL937" s="1" t="s">
        <v>72</v>
      </c>
      <c r="AM937" s="1" t="s">
        <v>244</v>
      </c>
      <c r="AN937" s="1">
        <v>2</v>
      </c>
      <c r="AO937" s="25" t="s">
        <v>4707</v>
      </c>
      <c r="AP937" s="1" t="s">
        <v>72</v>
      </c>
      <c r="AQ937" s="1" t="s">
        <v>72</v>
      </c>
      <c r="AR937" s="1" t="s">
        <v>220</v>
      </c>
      <c r="AS937" s="1" t="s">
        <v>72</v>
      </c>
      <c r="AT937" s="1" t="s">
        <v>72</v>
      </c>
      <c r="AU937" s="3">
        <v>45128</v>
      </c>
      <c r="AV937" s="4">
        <v>0.75</v>
      </c>
      <c r="AW937" s="4">
        <v>0.79166666666666663</v>
      </c>
      <c r="AX937" s="4">
        <f t="shared" si="107"/>
        <v>4.166666666666663E-2</v>
      </c>
      <c r="AY937" s="4">
        <f t="shared" si="111"/>
        <v>8.1249999999999933E-2</v>
      </c>
      <c r="AZ937" s="4">
        <f t="shared" si="112"/>
        <v>0.1875</v>
      </c>
      <c r="BA937" s="1" t="s">
        <v>4173</v>
      </c>
      <c r="BB937" s="1" t="s">
        <v>4173</v>
      </c>
      <c r="BC937" s="1" t="s">
        <v>1794</v>
      </c>
      <c r="BD937" s="1">
        <v>15</v>
      </c>
      <c r="BE937" s="1" t="s">
        <v>2694</v>
      </c>
      <c r="BF937" s="1" t="s">
        <v>75</v>
      </c>
      <c r="BG937" s="1" t="s">
        <v>75</v>
      </c>
      <c r="BH937" s="1" t="s">
        <v>88</v>
      </c>
      <c r="BI937" s="1" t="s">
        <v>96</v>
      </c>
      <c r="BJ937" s="1" t="s">
        <v>72</v>
      </c>
      <c r="BK937" s="1" t="s">
        <v>3985</v>
      </c>
      <c r="BL937" s="1" t="s">
        <v>4136</v>
      </c>
      <c r="BM937" s="1">
        <v>31</v>
      </c>
      <c r="BN937" s="1" t="s">
        <v>72</v>
      </c>
      <c r="BO937" s="1" t="s">
        <v>72</v>
      </c>
      <c r="BP937" s="1" t="s">
        <v>72</v>
      </c>
      <c r="BQ937" s="21" t="s">
        <v>99</v>
      </c>
      <c r="BR937" s="21" t="s">
        <v>100</v>
      </c>
    </row>
    <row r="938" spans="1:70" ht="20.45" customHeight="1">
      <c r="A938" s="1" t="s">
        <v>4708</v>
      </c>
      <c r="B938" s="1">
        <v>230222</v>
      </c>
      <c r="C938" s="1" t="s">
        <v>71</v>
      </c>
      <c r="D938" s="3">
        <v>45129</v>
      </c>
      <c r="E938" s="4">
        <v>0.55902777777777779</v>
      </c>
      <c r="F938" s="5">
        <v>45108</v>
      </c>
      <c r="G938" s="3">
        <v>45129</v>
      </c>
      <c r="H938" s="4">
        <v>0.60555555555555551</v>
      </c>
      <c r="I938" s="48">
        <f t="shared" si="108"/>
        <v>4.6527777777777724E-2</v>
      </c>
      <c r="J938" s="1">
        <v>2</v>
      </c>
      <c r="K938" s="1" t="s">
        <v>2302</v>
      </c>
      <c r="L938" s="21" t="s">
        <v>4709</v>
      </c>
      <c r="M938" s="1" t="s">
        <v>75</v>
      </c>
      <c r="N938" s="1" t="s">
        <v>3624</v>
      </c>
      <c r="O938" s="1" t="s">
        <v>77</v>
      </c>
      <c r="P938" s="1" t="s">
        <v>78</v>
      </c>
      <c r="Q938" s="1" t="s">
        <v>78</v>
      </c>
      <c r="R938" s="1" t="s">
        <v>1898</v>
      </c>
      <c r="S938" s="1" t="s">
        <v>1898</v>
      </c>
      <c r="T938" s="34" t="s">
        <v>72</v>
      </c>
      <c r="U938" s="25" t="s">
        <v>4710</v>
      </c>
      <c r="V938" s="1" t="s">
        <v>1900</v>
      </c>
      <c r="W938" s="1" t="s">
        <v>813</v>
      </c>
      <c r="X938" s="1" t="s">
        <v>813</v>
      </c>
      <c r="Y938" s="1" t="s">
        <v>814</v>
      </c>
      <c r="Z938" s="1" t="s">
        <v>152</v>
      </c>
      <c r="AA938" s="1" t="s">
        <v>3803</v>
      </c>
      <c r="AB938" s="1" t="s">
        <v>153</v>
      </c>
      <c r="AC938" s="1" t="s">
        <v>154</v>
      </c>
      <c r="AD938" s="1" t="s">
        <v>126</v>
      </c>
      <c r="AE938" s="1">
        <v>38</v>
      </c>
      <c r="AF938" s="1" t="s">
        <v>88</v>
      </c>
      <c r="AG938" s="1">
        <v>5.4</v>
      </c>
      <c r="AH938" s="1" t="s">
        <v>2344</v>
      </c>
      <c r="AI938" s="1" t="s">
        <v>90</v>
      </c>
      <c r="AJ938" s="1" t="s">
        <v>91</v>
      </c>
      <c r="AK938" s="1" t="s">
        <v>92</v>
      </c>
      <c r="AL938" s="1" t="s">
        <v>72</v>
      </c>
      <c r="AM938" s="1" t="s">
        <v>229</v>
      </c>
      <c r="AN938" s="1">
        <v>2</v>
      </c>
      <c r="AO938" s="1" t="s">
        <v>4711</v>
      </c>
      <c r="AP938" s="1" t="s">
        <v>72</v>
      </c>
      <c r="AQ938" s="1" t="s">
        <v>72</v>
      </c>
      <c r="AR938" s="1" t="s">
        <v>72</v>
      </c>
      <c r="AS938" s="1" t="s">
        <v>72</v>
      </c>
      <c r="AT938" s="1" t="s">
        <v>72</v>
      </c>
      <c r="AU938" s="3">
        <v>45129</v>
      </c>
      <c r="AV938" s="4">
        <v>0.62638888888888888</v>
      </c>
      <c r="AW938" s="4">
        <v>0.6694444444444444</v>
      </c>
      <c r="AX938" s="4">
        <f t="shared" si="107"/>
        <v>4.3055555555555514E-2</v>
      </c>
      <c r="AY938" s="4">
        <f t="shared" si="111"/>
        <v>6.3888888888888884E-2</v>
      </c>
      <c r="AZ938" s="4">
        <f t="shared" si="112"/>
        <v>0.11041666666666661</v>
      </c>
      <c r="BA938" s="1" t="s">
        <v>4712</v>
      </c>
      <c r="BB938" s="1" t="s">
        <v>4713</v>
      </c>
      <c r="BC938" s="1" t="s">
        <v>1794</v>
      </c>
      <c r="BD938" s="1">
        <v>15</v>
      </c>
      <c r="BE938" s="1" t="s">
        <v>95</v>
      </c>
      <c r="BF938" s="1" t="s">
        <v>75</v>
      </c>
      <c r="BG938" s="1" t="s">
        <v>75</v>
      </c>
      <c r="BH938" s="1" t="s">
        <v>88</v>
      </c>
      <c r="BI938" s="1" t="s">
        <v>96</v>
      </c>
      <c r="BJ938" s="1" t="s">
        <v>72</v>
      </c>
      <c r="BK938" s="1" t="s">
        <v>1768</v>
      </c>
      <c r="BL938" s="1" t="s">
        <v>4630</v>
      </c>
      <c r="BM938" s="1">
        <v>63</v>
      </c>
      <c r="BN938" s="1" t="s">
        <v>75</v>
      </c>
      <c r="BO938" s="1" t="s">
        <v>75</v>
      </c>
      <c r="BP938" s="1" t="s">
        <v>75</v>
      </c>
      <c r="BQ938" s="21" t="s">
        <v>99</v>
      </c>
      <c r="BR938" s="21" t="s">
        <v>100</v>
      </c>
    </row>
    <row r="939" spans="1:70" ht="20.45" customHeight="1">
      <c r="A939" s="1" t="s">
        <v>4714</v>
      </c>
      <c r="B939" s="1">
        <v>230223</v>
      </c>
      <c r="C939" s="1" t="s">
        <v>71</v>
      </c>
      <c r="D939" s="3">
        <v>45131</v>
      </c>
      <c r="E939" s="4">
        <v>0.37083333333333335</v>
      </c>
      <c r="F939" s="5">
        <v>45108</v>
      </c>
      <c r="G939" s="3">
        <v>45131</v>
      </c>
      <c r="H939" s="4">
        <v>0.44791666666666669</v>
      </c>
      <c r="I939" s="48">
        <f t="shared" si="108"/>
        <v>7.7083333333333337E-2</v>
      </c>
      <c r="J939" s="1">
        <v>2</v>
      </c>
      <c r="K939" s="1" t="s">
        <v>2302</v>
      </c>
      <c r="L939" s="1" t="s">
        <v>4715</v>
      </c>
      <c r="M939" s="1" t="s">
        <v>75</v>
      </c>
      <c r="N939" s="1" t="s">
        <v>4561</v>
      </c>
      <c r="O939" s="1" t="s">
        <v>77</v>
      </c>
      <c r="P939" s="1" t="s">
        <v>78</v>
      </c>
      <c r="Q939" s="1" t="s">
        <v>78</v>
      </c>
      <c r="R939" s="1" t="s">
        <v>1898</v>
      </c>
      <c r="S939" s="1" t="s">
        <v>1898</v>
      </c>
      <c r="T939" s="34" t="s">
        <v>72</v>
      </c>
      <c r="U939" s="25" t="s">
        <v>3178</v>
      </c>
      <c r="V939" s="1" t="s">
        <v>1900</v>
      </c>
      <c r="W939" s="1" t="s">
        <v>83</v>
      </c>
      <c r="X939" s="1" t="s">
        <v>2194</v>
      </c>
      <c r="Y939" s="1" t="s">
        <v>83</v>
      </c>
      <c r="Z939" s="1" t="s">
        <v>84</v>
      </c>
      <c r="AA939" s="1" t="s">
        <v>72</v>
      </c>
      <c r="AB939" s="1" t="s">
        <v>124</v>
      </c>
      <c r="AC939" s="1" t="s">
        <v>2067</v>
      </c>
      <c r="AD939" s="1" t="s">
        <v>87</v>
      </c>
      <c r="AE939" s="1">
        <v>56</v>
      </c>
      <c r="AF939" s="1" t="s">
        <v>88</v>
      </c>
      <c r="AG939" s="1">
        <v>4.5999999999999996</v>
      </c>
      <c r="AH939" s="1" t="s">
        <v>954</v>
      </c>
      <c r="AI939" s="1" t="s">
        <v>90</v>
      </c>
      <c r="AJ939" s="1" t="s">
        <v>91</v>
      </c>
      <c r="AK939" s="1" t="s">
        <v>92</v>
      </c>
      <c r="AL939" s="1" t="s">
        <v>72</v>
      </c>
      <c r="AM939" s="1" t="s">
        <v>72</v>
      </c>
      <c r="AN939" s="1">
        <v>2</v>
      </c>
      <c r="AO939" s="1" t="s">
        <v>2356</v>
      </c>
      <c r="AP939" s="1" t="s">
        <v>72</v>
      </c>
      <c r="AQ939" s="1" t="s">
        <v>72</v>
      </c>
      <c r="AR939" s="1" t="s">
        <v>72</v>
      </c>
      <c r="AS939" s="1" t="s">
        <v>72</v>
      </c>
      <c r="AT939" s="1" t="s">
        <v>72</v>
      </c>
      <c r="AU939" s="3">
        <v>45131</v>
      </c>
      <c r="AV939" s="4">
        <v>0.47083333333333338</v>
      </c>
      <c r="AW939" s="4">
        <v>0.57361111111111118</v>
      </c>
      <c r="AX939" s="4">
        <f t="shared" si="107"/>
        <v>0.1027777777777778</v>
      </c>
      <c r="AY939" s="4">
        <f t="shared" si="111"/>
        <v>0.1256944444444445</v>
      </c>
      <c r="AZ939" s="4">
        <f t="shared" si="112"/>
        <v>0.20277777777777783</v>
      </c>
      <c r="BA939" s="1" t="s">
        <v>3833</v>
      </c>
      <c r="BB939" s="1" t="s">
        <v>3833</v>
      </c>
      <c r="BC939" s="1" t="s">
        <v>1675</v>
      </c>
      <c r="BD939" s="1">
        <v>15</v>
      </c>
      <c r="BE939" s="1" t="s">
        <v>4009</v>
      </c>
      <c r="BF939" s="1" t="s">
        <v>75</v>
      </c>
      <c r="BG939" s="1" t="s">
        <v>75</v>
      </c>
      <c r="BH939" s="1" t="s">
        <v>88</v>
      </c>
      <c r="BI939" s="1" t="s">
        <v>96</v>
      </c>
      <c r="BJ939" s="1" t="s">
        <v>72</v>
      </c>
      <c r="BK939" s="1" t="s">
        <v>72</v>
      </c>
      <c r="BL939" s="1" t="s">
        <v>72</v>
      </c>
      <c r="BM939" s="1" t="s">
        <v>72</v>
      </c>
      <c r="BN939" s="1" t="s">
        <v>72</v>
      </c>
      <c r="BO939" s="1" t="s">
        <v>72</v>
      </c>
      <c r="BP939" s="1" t="s">
        <v>72</v>
      </c>
      <c r="BQ939" s="21" t="s">
        <v>99</v>
      </c>
      <c r="BR939" s="21" t="s">
        <v>100</v>
      </c>
    </row>
    <row r="940" spans="1:70" ht="20.45" customHeight="1">
      <c r="A940" s="1" t="s">
        <v>4716</v>
      </c>
      <c r="B940" s="1">
        <v>230223</v>
      </c>
      <c r="C940" s="1" t="s">
        <v>71</v>
      </c>
      <c r="D940" s="3">
        <v>45131</v>
      </c>
      <c r="E940" s="4">
        <v>0.37083333333333335</v>
      </c>
      <c r="F940" s="5">
        <v>45108</v>
      </c>
      <c r="G940" s="3">
        <v>45131</v>
      </c>
      <c r="H940" s="4">
        <v>0.44791666666666669</v>
      </c>
      <c r="I940" s="48">
        <f t="shared" si="108"/>
        <v>7.7083333333333337E-2</v>
      </c>
      <c r="J940" s="1">
        <v>2</v>
      </c>
      <c r="K940" s="1" t="s">
        <v>2302</v>
      </c>
      <c r="L940" s="1" t="s">
        <v>4715</v>
      </c>
      <c r="M940" s="1" t="s">
        <v>75</v>
      </c>
      <c r="N940" s="1" t="s">
        <v>4561</v>
      </c>
      <c r="O940" s="1" t="s">
        <v>77</v>
      </c>
      <c r="P940" s="1" t="s">
        <v>78</v>
      </c>
      <c r="Q940" s="1" t="s">
        <v>78</v>
      </c>
      <c r="R940" s="1" t="s">
        <v>1898</v>
      </c>
      <c r="S940" s="1" t="s">
        <v>1898</v>
      </c>
      <c r="T940" s="34" t="s">
        <v>72</v>
      </c>
      <c r="U940" s="25" t="s">
        <v>3178</v>
      </c>
      <c r="V940" s="1" t="s">
        <v>1900</v>
      </c>
      <c r="W940" s="1" t="s">
        <v>83</v>
      </c>
      <c r="X940" s="1" t="s">
        <v>2194</v>
      </c>
      <c r="Y940" s="1" t="s">
        <v>83</v>
      </c>
      <c r="Z940" s="1" t="s">
        <v>84</v>
      </c>
      <c r="AA940" s="1" t="s">
        <v>72</v>
      </c>
      <c r="AB940" s="1" t="s">
        <v>124</v>
      </c>
      <c r="AC940" s="1" t="s">
        <v>2067</v>
      </c>
      <c r="AD940" s="1" t="s">
        <v>87</v>
      </c>
      <c r="AE940" s="1">
        <v>56</v>
      </c>
      <c r="AF940" s="1" t="s">
        <v>88</v>
      </c>
      <c r="AG940" s="1">
        <v>4.5999999999999996</v>
      </c>
      <c r="AH940" s="1" t="s">
        <v>954</v>
      </c>
      <c r="AI940" s="1" t="s">
        <v>90</v>
      </c>
      <c r="AJ940" s="1" t="s">
        <v>91</v>
      </c>
      <c r="AK940" s="1" t="s">
        <v>92</v>
      </c>
      <c r="AL940" s="1" t="s">
        <v>72</v>
      </c>
      <c r="AM940" s="1" t="s">
        <v>72</v>
      </c>
      <c r="AN940" s="1">
        <v>2</v>
      </c>
      <c r="AO940" s="1" t="s">
        <v>2356</v>
      </c>
      <c r="AP940" s="1" t="s">
        <v>72</v>
      </c>
      <c r="AQ940" s="1" t="s">
        <v>72</v>
      </c>
      <c r="AR940" s="1" t="s">
        <v>72</v>
      </c>
      <c r="AS940" s="1" t="s">
        <v>72</v>
      </c>
      <c r="AT940" s="1" t="s">
        <v>72</v>
      </c>
      <c r="AU940" s="3">
        <v>45131</v>
      </c>
      <c r="AV940" s="4">
        <v>0.47083333333333338</v>
      </c>
      <c r="AW940" s="4">
        <v>0.57361111111111118</v>
      </c>
      <c r="AX940" s="4">
        <f t="shared" si="107"/>
        <v>0.1027777777777778</v>
      </c>
      <c r="AY940" s="4">
        <f t="shared" si="111"/>
        <v>0.1256944444444445</v>
      </c>
      <c r="AZ940" s="4">
        <f t="shared" si="112"/>
        <v>0.20277777777777783</v>
      </c>
      <c r="BA940" s="1" t="s">
        <v>3833</v>
      </c>
      <c r="BB940" s="1" t="s">
        <v>3833</v>
      </c>
      <c r="BC940" s="1" t="s">
        <v>1675</v>
      </c>
      <c r="BD940" s="1">
        <v>15</v>
      </c>
      <c r="BE940" s="1" t="s">
        <v>4009</v>
      </c>
      <c r="BF940" s="1" t="s">
        <v>75</v>
      </c>
      <c r="BG940" s="1" t="s">
        <v>75</v>
      </c>
      <c r="BH940" s="1" t="s">
        <v>88</v>
      </c>
      <c r="BI940" s="1" t="s">
        <v>96</v>
      </c>
      <c r="BJ940" s="1" t="s">
        <v>72</v>
      </c>
      <c r="BK940" s="1" t="s">
        <v>72</v>
      </c>
      <c r="BL940" s="1" t="s">
        <v>72</v>
      </c>
      <c r="BM940" s="1" t="s">
        <v>72</v>
      </c>
      <c r="BN940" s="1" t="s">
        <v>72</v>
      </c>
      <c r="BO940" s="1" t="s">
        <v>72</v>
      </c>
      <c r="BP940" s="1" t="s">
        <v>72</v>
      </c>
      <c r="BQ940" s="21" t="s">
        <v>99</v>
      </c>
      <c r="BR940" s="21" t="s">
        <v>100</v>
      </c>
    </row>
    <row r="941" spans="1:70" ht="20.45" customHeight="1">
      <c r="A941" s="1" t="s">
        <v>4717</v>
      </c>
      <c r="B941" s="1">
        <v>230223</v>
      </c>
      <c r="C941" s="1" t="s">
        <v>71</v>
      </c>
      <c r="D941" s="3">
        <v>45131</v>
      </c>
      <c r="E941" s="4">
        <v>0.37083333333333335</v>
      </c>
      <c r="F941" s="5">
        <v>45108</v>
      </c>
      <c r="G941" s="3">
        <v>45131</v>
      </c>
      <c r="H941" s="4">
        <v>0.44791666666666669</v>
      </c>
      <c r="I941" s="48">
        <f t="shared" si="108"/>
        <v>7.7083333333333337E-2</v>
      </c>
      <c r="J941" s="1">
        <v>2</v>
      </c>
      <c r="K941" s="1" t="s">
        <v>2302</v>
      </c>
      <c r="L941" s="1" t="s">
        <v>4715</v>
      </c>
      <c r="M941" s="1" t="s">
        <v>75</v>
      </c>
      <c r="N941" s="1" t="s">
        <v>3936</v>
      </c>
      <c r="O941" s="1" t="s">
        <v>77</v>
      </c>
      <c r="P941" s="1" t="s">
        <v>78</v>
      </c>
      <c r="Q941" s="1" t="s">
        <v>78</v>
      </c>
      <c r="R941" s="1" t="s">
        <v>1898</v>
      </c>
      <c r="S941" s="1" t="s">
        <v>1898</v>
      </c>
      <c r="T941" s="34" t="s">
        <v>72</v>
      </c>
      <c r="U941" s="25" t="s">
        <v>2829</v>
      </c>
      <c r="V941" s="1" t="s">
        <v>1900</v>
      </c>
      <c r="W941" s="1" t="s">
        <v>83</v>
      </c>
      <c r="X941" s="1" t="s">
        <v>2194</v>
      </c>
      <c r="Y941" s="1" t="s">
        <v>83</v>
      </c>
      <c r="Z941" s="1" t="s">
        <v>84</v>
      </c>
      <c r="AA941" s="1" t="s">
        <v>72</v>
      </c>
      <c r="AB941" s="1" t="s">
        <v>124</v>
      </c>
      <c r="AC941" s="1" t="s">
        <v>2067</v>
      </c>
      <c r="AD941" s="1" t="s">
        <v>87</v>
      </c>
      <c r="AE941" s="1">
        <v>56</v>
      </c>
      <c r="AF941" s="1" t="s">
        <v>88</v>
      </c>
      <c r="AG941" s="1">
        <v>4.5999999999999996</v>
      </c>
      <c r="AH941" s="1" t="s">
        <v>954</v>
      </c>
      <c r="AI941" s="1" t="s">
        <v>90</v>
      </c>
      <c r="AJ941" s="1" t="s">
        <v>91</v>
      </c>
      <c r="AK941" s="1" t="s">
        <v>92</v>
      </c>
      <c r="AL941" s="1" t="s">
        <v>72</v>
      </c>
      <c r="AM941" s="1" t="s">
        <v>72</v>
      </c>
      <c r="AN941" s="1">
        <v>2</v>
      </c>
      <c r="AO941" s="1" t="s">
        <v>2356</v>
      </c>
      <c r="AP941" s="1" t="s">
        <v>72</v>
      </c>
      <c r="AQ941" s="1" t="s">
        <v>72</v>
      </c>
      <c r="AR941" s="1" t="s">
        <v>72</v>
      </c>
      <c r="AS941" s="1" t="s">
        <v>72</v>
      </c>
      <c r="AT941" s="1" t="s">
        <v>72</v>
      </c>
      <c r="AU941" s="3">
        <v>45131</v>
      </c>
      <c r="AV941" s="4">
        <v>0.47083333333333338</v>
      </c>
      <c r="AW941" s="4">
        <v>0.57361111111111118</v>
      </c>
      <c r="AX941" s="4">
        <f t="shared" si="107"/>
        <v>0.1027777777777778</v>
      </c>
      <c r="AY941" s="4">
        <f t="shared" si="111"/>
        <v>0.1256944444444445</v>
      </c>
      <c r="AZ941" s="4">
        <f t="shared" si="112"/>
        <v>0.20277777777777783</v>
      </c>
      <c r="BA941" s="1" t="s">
        <v>3833</v>
      </c>
      <c r="BB941" s="1" t="s">
        <v>3833</v>
      </c>
      <c r="BC941" s="1" t="s">
        <v>1675</v>
      </c>
      <c r="BD941" s="1">
        <v>15</v>
      </c>
      <c r="BE941" s="1" t="s">
        <v>4009</v>
      </c>
      <c r="BF941" s="1" t="s">
        <v>75</v>
      </c>
      <c r="BG941" s="1" t="s">
        <v>75</v>
      </c>
      <c r="BH941" s="1" t="s">
        <v>88</v>
      </c>
      <c r="BI941" s="1" t="s">
        <v>96</v>
      </c>
      <c r="BJ941" s="1" t="s">
        <v>72</v>
      </c>
      <c r="BK941" s="1" t="s">
        <v>4260</v>
      </c>
      <c r="BL941" s="1" t="s">
        <v>4220</v>
      </c>
      <c r="BM941" s="1">
        <f>35+18</f>
        <v>53</v>
      </c>
      <c r="BN941" s="1" t="s">
        <v>72</v>
      </c>
      <c r="BO941" s="1" t="s">
        <v>72</v>
      </c>
      <c r="BP941" s="1" t="s">
        <v>72</v>
      </c>
      <c r="BQ941" s="21" t="s">
        <v>99</v>
      </c>
      <c r="BR941" s="21" t="s">
        <v>100</v>
      </c>
    </row>
    <row r="942" spans="1:70" ht="20.45" customHeight="1">
      <c r="A942" s="1" t="s">
        <v>4718</v>
      </c>
      <c r="B942" s="1">
        <v>230224</v>
      </c>
      <c r="C942" s="1" t="s">
        <v>71</v>
      </c>
      <c r="D942" s="3">
        <v>45131</v>
      </c>
      <c r="E942" s="4">
        <v>0.45763888888888887</v>
      </c>
      <c r="F942" s="5">
        <v>45108</v>
      </c>
      <c r="G942" s="3">
        <v>45131</v>
      </c>
      <c r="H942" s="4">
        <v>0.51944444444444449</v>
      </c>
      <c r="I942" s="48">
        <f t="shared" si="108"/>
        <v>6.1805555555555614E-2</v>
      </c>
      <c r="J942" s="1">
        <v>1</v>
      </c>
      <c r="K942" s="1" t="s">
        <v>2302</v>
      </c>
      <c r="L942" s="1" t="s">
        <v>4719</v>
      </c>
      <c r="M942" s="1" t="s">
        <v>75</v>
      </c>
      <c r="N942" s="1" t="s">
        <v>4648</v>
      </c>
      <c r="O942" s="1" t="s">
        <v>77</v>
      </c>
      <c r="P942" s="1" t="s">
        <v>78</v>
      </c>
      <c r="Q942" s="1" t="s">
        <v>78</v>
      </c>
      <c r="R942" s="1" t="s">
        <v>1898</v>
      </c>
      <c r="S942" s="1" t="s">
        <v>1898</v>
      </c>
      <c r="T942" s="34" t="s">
        <v>72</v>
      </c>
      <c r="U942" s="25" t="s">
        <v>4720</v>
      </c>
      <c r="V942" s="1" t="s">
        <v>1900</v>
      </c>
      <c r="W942" s="1" t="s">
        <v>2307</v>
      </c>
      <c r="X942" s="1" t="s">
        <v>2307</v>
      </c>
      <c r="Y942" s="1" t="s">
        <v>2926</v>
      </c>
      <c r="Z942" s="1" t="s">
        <v>291</v>
      </c>
      <c r="AA942" s="1" t="s">
        <v>72</v>
      </c>
      <c r="AB942" s="1" t="s">
        <v>292</v>
      </c>
      <c r="AC942" s="1" t="s">
        <v>3296</v>
      </c>
      <c r="AD942" s="1" t="s">
        <v>126</v>
      </c>
      <c r="AE942" s="1">
        <v>56</v>
      </c>
      <c r="AF942" s="1" t="s">
        <v>88</v>
      </c>
      <c r="AG942" s="1">
        <v>4.8</v>
      </c>
      <c r="AH942" s="1" t="s">
        <v>954</v>
      </c>
      <c r="AI942" s="1" t="s">
        <v>90</v>
      </c>
      <c r="AJ942" s="1" t="s">
        <v>91</v>
      </c>
      <c r="AK942" s="1" t="s">
        <v>92</v>
      </c>
      <c r="AL942" s="1" t="s">
        <v>72</v>
      </c>
      <c r="AM942" s="1" t="s">
        <v>72</v>
      </c>
      <c r="AN942" s="1">
        <v>3</v>
      </c>
      <c r="AO942" s="1" t="s">
        <v>72</v>
      </c>
      <c r="AP942" s="1" t="s">
        <v>72</v>
      </c>
      <c r="AQ942" s="1" t="s">
        <v>72</v>
      </c>
      <c r="AR942" s="1" t="s">
        <v>220</v>
      </c>
      <c r="AS942" s="1" t="s">
        <v>72</v>
      </c>
      <c r="AT942" s="1" t="s">
        <v>72</v>
      </c>
      <c r="AU942" s="3">
        <v>45131</v>
      </c>
      <c r="AV942" s="4">
        <v>0.53472222222222221</v>
      </c>
      <c r="AW942" s="4">
        <v>0.60416666666666663</v>
      </c>
      <c r="AX942" s="4">
        <f t="shared" ref="AX942:AX977" si="113">AW942-AV942</f>
        <v>6.944444444444442E-2</v>
      </c>
      <c r="AY942" s="4">
        <f t="shared" si="111"/>
        <v>8.4722222222222143E-2</v>
      </c>
      <c r="AZ942" s="4">
        <f t="shared" si="112"/>
        <v>0.14652777777777776</v>
      </c>
      <c r="BA942" s="1" t="s">
        <v>4721</v>
      </c>
      <c r="BB942" s="1" t="s">
        <v>4721</v>
      </c>
      <c r="BC942" s="1" t="s">
        <v>1794</v>
      </c>
      <c r="BD942" s="1">
        <v>15</v>
      </c>
      <c r="BE942" s="1" t="s">
        <v>2294</v>
      </c>
      <c r="BF942" s="1" t="s">
        <v>75</v>
      </c>
      <c r="BG942" s="1" t="s">
        <v>75</v>
      </c>
      <c r="BH942" s="1" t="s">
        <v>88</v>
      </c>
      <c r="BI942" s="1" t="s">
        <v>96</v>
      </c>
      <c r="BJ942" s="1" t="s">
        <v>72</v>
      </c>
      <c r="BK942" s="1" t="s">
        <v>785</v>
      </c>
      <c r="BL942" s="1" t="s">
        <v>4722</v>
      </c>
      <c r="BM942" s="1">
        <v>42</v>
      </c>
      <c r="BN942" s="1" t="s">
        <v>72</v>
      </c>
      <c r="BO942" s="1" t="s">
        <v>72</v>
      </c>
      <c r="BP942" s="1" t="s">
        <v>72</v>
      </c>
      <c r="BQ942" s="21" t="s">
        <v>99</v>
      </c>
      <c r="BR942" s="21" t="s">
        <v>100</v>
      </c>
    </row>
    <row r="943" spans="1:70" ht="20.45" customHeight="1">
      <c r="A943" s="1" t="s">
        <v>4723</v>
      </c>
      <c r="B943" s="1">
        <v>230225</v>
      </c>
      <c r="C943" s="1" t="s">
        <v>71</v>
      </c>
      <c r="D943" s="3">
        <v>45131</v>
      </c>
      <c r="E943" s="4">
        <v>0.7631944444444444</v>
      </c>
      <c r="F943" s="5">
        <v>45108</v>
      </c>
      <c r="G943" s="3">
        <v>45131</v>
      </c>
      <c r="H943" s="4">
        <v>0.80069444444444438</v>
      </c>
      <c r="I943" s="48">
        <f t="shared" si="108"/>
        <v>3.7499999999999978E-2</v>
      </c>
      <c r="J943" s="1">
        <v>11</v>
      </c>
      <c r="K943" s="1" t="s">
        <v>2302</v>
      </c>
      <c r="L943" s="1" t="s">
        <v>4724</v>
      </c>
      <c r="M943" s="1" t="s">
        <v>75</v>
      </c>
      <c r="N943" s="1" t="s">
        <v>3947</v>
      </c>
      <c r="O943" s="1" t="s">
        <v>77</v>
      </c>
      <c r="P943" s="1" t="s">
        <v>78</v>
      </c>
      <c r="Q943" s="1" t="s">
        <v>172</v>
      </c>
      <c r="R943" s="21" t="s">
        <v>139</v>
      </c>
      <c r="S943" s="1" t="s">
        <v>1898</v>
      </c>
      <c r="T943" s="8" t="s">
        <v>4725</v>
      </c>
      <c r="U943" s="25" t="s">
        <v>4726</v>
      </c>
      <c r="V943" s="1" t="s">
        <v>1900</v>
      </c>
      <c r="W943" s="1" t="s">
        <v>2307</v>
      </c>
      <c r="X943" s="1" t="s">
        <v>2307</v>
      </c>
      <c r="Y943" s="1" t="s">
        <v>2363</v>
      </c>
      <c r="Z943" s="1" t="s">
        <v>84</v>
      </c>
      <c r="AA943" s="1" t="s">
        <v>72</v>
      </c>
      <c r="AB943" s="1" t="s">
        <v>196</v>
      </c>
      <c r="AC943" s="1" t="s">
        <v>4727</v>
      </c>
      <c r="AD943" s="1" t="s">
        <v>126</v>
      </c>
      <c r="AE943" s="1">
        <v>56</v>
      </c>
      <c r="AF943" s="1" t="s">
        <v>88</v>
      </c>
      <c r="AG943" s="1">
        <v>5.0999999999999996</v>
      </c>
      <c r="AH943" s="1" t="s">
        <v>299</v>
      </c>
      <c r="AI943" s="1" t="s">
        <v>90</v>
      </c>
      <c r="AJ943" s="1" t="s">
        <v>91</v>
      </c>
      <c r="AK943" s="1" t="s">
        <v>92</v>
      </c>
      <c r="AL943" s="1" t="s">
        <v>72</v>
      </c>
      <c r="AM943" s="1" t="s">
        <v>229</v>
      </c>
      <c r="AN943" s="1">
        <v>1</v>
      </c>
      <c r="AO943" s="1" t="s">
        <v>4133</v>
      </c>
      <c r="AP943" s="1" t="s">
        <v>72</v>
      </c>
      <c r="AQ943" s="1" t="s">
        <v>72</v>
      </c>
      <c r="AR943" s="1" t="s">
        <v>220</v>
      </c>
      <c r="AS943" s="1" t="s">
        <v>72</v>
      </c>
      <c r="AT943" s="1" t="s">
        <v>72</v>
      </c>
      <c r="AU943" s="3">
        <v>45131</v>
      </c>
      <c r="AV943" s="4">
        <v>0.81736111111111109</v>
      </c>
      <c r="AW943" s="4">
        <v>0.87638888888888899</v>
      </c>
      <c r="AX943" s="4">
        <f t="shared" si="113"/>
        <v>5.9027777777777901E-2</v>
      </c>
      <c r="AY943" s="4">
        <f t="shared" si="111"/>
        <v>7.569444444444462E-2</v>
      </c>
      <c r="AZ943" s="4">
        <f t="shared" si="112"/>
        <v>0.1131944444444446</v>
      </c>
      <c r="BA943" s="1" t="s">
        <v>4728</v>
      </c>
      <c r="BB943" s="1" t="s">
        <v>4728</v>
      </c>
      <c r="BC943" s="1" t="s">
        <v>1794</v>
      </c>
      <c r="BD943" s="1">
        <v>15</v>
      </c>
      <c r="BE943" s="1" t="s">
        <v>3205</v>
      </c>
      <c r="BF943" s="1" t="s">
        <v>88</v>
      </c>
      <c r="BG943" s="1" t="s">
        <v>88</v>
      </c>
      <c r="BH943" s="1" t="s">
        <v>88</v>
      </c>
      <c r="BI943" s="1" t="s">
        <v>96</v>
      </c>
      <c r="BJ943" s="1" t="s">
        <v>72</v>
      </c>
      <c r="BK943" s="1" t="s">
        <v>4260</v>
      </c>
      <c r="BL943" s="1" t="s">
        <v>4729</v>
      </c>
      <c r="BM943" s="1">
        <v>57</v>
      </c>
      <c r="BN943" s="1" t="s">
        <v>72</v>
      </c>
      <c r="BO943" s="1" t="s">
        <v>72</v>
      </c>
      <c r="BP943" s="1" t="s">
        <v>72</v>
      </c>
      <c r="BQ943" s="21" t="s">
        <v>99</v>
      </c>
      <c r="BR943" s="21" t="s">
        <v>100</v>
      </c>
    </row>
    <row r="944" spans="1:70" ht="20.45" customHeight="1">
      <c r="A944" s="1" t="s">
        <v>4730</v>
      </c>
      <c r="B944" s="1">
        <v>230226</v>
      </c>
      <c r="C944" s="1" t="s">
        <v>71</v>
      </c>
      <c r="D944" s="3">
        <v>45132</v>
      </c>
      <c r="E944" s="4">
        <v>0.67013888888888884</v>
      </c>
      <c r="F944" s="5">
        <v>45108</v>
      </c>
      <c r="G944" s="3">
        <v>45132</v>
      </c>
      <c r="H944" s="4">
        <v>0.72777777777777775</v>
      </c>
      <c r="I944" s="48">
        <f t="shared" ref="I944:I1012" si="114">H944-E944</f>
        <v>5.7638888888888906E-2</v>
      </c>
      <c r="J944" s="1">
        <v>0</v>
      </c>
      <c r="K944" s="1" t="s">
        <v>2302</v>
      </c>
      <c r="L944" s="1" t="s">
        <v>4731</v>
      </c>
      <c r="M944" s="1" t="s">
        <v>75</v>
      </c>
      <c r="N944" s="1" t="s">
        <v>3473</v>
      </c>
      <c r="O944" s="1" t="s">
        <v>77</v>
      </c>
      <c r="P944" s="1" t="s">
        <v>78</v>
      </c>
      <c r="Q944" s="1" t="s">
        <v>78</v>
      </c>
      <c r="R944" s="1" t="s">
        <v>1898</v>
      </c>
      <c r="S944" s="8" t="s">
        <v>1927</v>
      </c>
      <c r="T944" s="34" t="s">
        <v>72</v>
      </c>
      <c r="U944" s="64" t="s">
        <v>707</v>
      </c>
      <c r="V944" s="1" t="s">
        <v>1900</v>
      </c>
      <c r="W944" s="1" t="s">
        <v>2307</v>
      </c>
      <c r="X944" s="1" t="s">
        <v>2307</v>
      </c>
      <c r="Y944" s="1" t="s">
        <v>3474</v>
      </c>
      <c r="Z944" s="1" t="s">
        <v>152</v>
      </c>
      <c r="AA944" s="1" t="s">
        <v>1370</v>
      </c>
      <c r="AB944" s="1" t="s">
        <v>153</v>
      </c>
      <c r="AC944" s="1" t="s">
        <v>164</v>
      </c>
      <c r="AD944" s="1" t="s">
        <v>126</v>
      </c>
      <c r="AE944" s="1">
        <v>67</v>
      </c>
      <c r="AF944" s="1" t="s">
        <v>88</v>
      </c>
      <c r="AG944" s="1">
        <v>3.6</v>
      </c>
      <c r="AH944" s="1" t="s">
        <v>2344</v>
      </c>
      <c r="AI944" s="1" t="s">
        <v>105</v>
      </c>
      <c r="AJ944" s="1" t="s">
        <v>91</v>
      </c>
      <c r="AK944" s="1" t="s">
        <v>92</v>
      </c>
      <c r="AL944" s="1" t="s">
        <v>72</v>
      </c>
      <c r="AM944" s="1" t="s">
        <v>72</v>
      </c>
      <c r="AN944" s="1" t="s">
        <v>72</v>
      </c>
      <c r="AO944" s="1" t="s">
        <v>72</v>
      </c>
      <c r="AP944" s="1" t="s">
        <v>72</v>
      </c>
      <c r="AQ944" s="1" t="s">
        <v>72</v>
      </c>
      <c r="AR944" s="50" t="s">
        <v>4509</v>
      </c>
      <c r="AS944" s="1" t="s">
        <v>72</v>
      </c>
      <c r="AT944" s="1" t="s">
        <v>72</v>
      </c>
      <c r="AU944" s="3">
        <v>45132</v>
      </c>
      <c r="AV944" s="4">
        <v>0.73958333333333337</v>
      </c>
      <c r="AW944" s="4">
        <v>0.77083333333333337</v>
      </c>
      <c r="AX944" s="4">
        <f t="shared" si="113"/>
        <v>3.125E-2</v>
      </c>
      <c r="AY944" s="4">
        <f t="shared" si="111"/>
        <v>4.3055555555555625E-2</v>
      </c>
      <c r="AZ944" s="4">
        <f t="shared" si="112"/>
        <v>0.10069444444444453</v>
      </c>
      <c r="BA944" s="1" t="s">
        <v>4732</v>
      </c>
      <c r="BB944" s="1" t="s">
        <v>4732</v>
      </c>
      <c r="BC944" s="1" t="s">
        <v>1794</v>
      </c>
      <c r="BD944" s="1">
        <v>15</v>
      </c>
      <c r="BE944" s="1" t="s">
        <v>4208</v>
      </c>
      <c r="BF944" s="1" t="s">
        <v>75</v>
      </c>
      <c r="BG944" s="1" t="s">
        <v>75</v>
      </c>
      <c r="BH944" s="1" t="s">
        <v>88</v>
      </c>
      <c r="BI944" s="1" t="s">
        <v>79</v>
      </c>
      <c r="BJ944" s="1" t="s">
        <v>72</v>
      </c>
      <c r="BK944" s="1" t="s">
        <v>3985</v>
      </c>
      <c r="BL944" s="1" t="s">
        <v>4733</v>
      </c>
      <c r="BM944" s="1">
        <v>18</v>
      </c>
      <c r="BN944" s="1" t="s">
        <v>72</v>
      </c>
      <c r="BO944" s="1" t="s">
        <v>72</v>
      </c>
      <c r="BP944" s="1" t="s">
        <v>72</v>
      </c>
      <c r="BQ944" s="1" t="s">
        <v>160</v>
      </c>
      <c r="BR944" s="1" t="s">
        <v>768</v>
      </c>
    </row>
    <row r="945" spans="1:70" ht="20.45" customHeight="1">
      <c r="A945" s="1" t="s">
        <v>4734</v>
      </c>
      <c r="B945" s="1">
        <v>230227</v>
      </c>
      <c r="C945" s="1" t="s">
        <v>71</v>
      </c>
      <c r="D945" s="3">
        <v>45133</v>
      </c>
      <c r="E945" s="4">
        <v>0.51180555555555551</v>
      </c>
      <c r="F945" s="5">
        <v>45108</v>
      </c>
      <c r="G945" s="3">
        <v>45133</v>
      </c>
      <c r="H945" s="4">
        <v>0.61111111111111105</v>
      </c>
      <c r="I945" s="48">
        <f t="shared" si="114"/>
        <v>9.9305555555555536E-2</v>
      </c>
      <c r="J945" s="1">
        <v>3</v>
      </c>
      <c r="K945" s="1" t="s">
        <v>2302</v>
      </c>
      <c r="L945" s="21" t="s">
        <v>4735</v>
      </c>
      <c r="M945" s="1" t="s">
        <v>75</v>
      </c>
      <c r="N945" s="1" t="s">
        <v>3624</v>
      </c>
      <c r="O945" s="1" t="s">
        <v>77</v>
      </c>
      <c r="P945" s="1" t="s">
        <v>78</v>
      </c>
      <c r="Q945" s="1" t="s">
        <v>78</v>
      </c>
      <c r="R945" s="1" t="s">
        <v>1898</v>
      </c>
      <c r="S945" s="8" t="s">
        <v>1927</v>
      </c>
      <c r="T945" s="34" t="s">
        <v>72</v>
      </c>
      <c r="U945" s="8" t="s">
        <v>847</v>
      </c>
      <c r="V945" s="1" t="s">
        <v>1900</v>
      </c>
      <c r="W945" s="1" t="s">
        <v>813</v>
      </c>
      <c r="X945" s="1" t="s">
        <v>813</v>
      </c>
      <c r="Y945" s="1" t="s">
        <v>814</v>
      </c>
      <c r="Z945" s="1" t="s">
        <v>152</v>
      </c>
      <c r="AA945" s="1" t="s">
        <v>72</v>
      </c>
      <c r="AB945" s="1" t="s">
        <v>153</v>
      </c>
      <c r="AC945" s="1" t="s">
        <v>164</v>
      </c>
      <c r="AD945" s="1" t="s">
        <v>126</v>
      </c>
      <c r="AE945" s="1">
        <v>54</v>
      </c>
      <c r="AF945" s="1" t="s">
        <v>88</v>
      </c>
      <c r="AG945" s="1">
        <v>4.8</v>
      </c>
      <c r="AH945" s="1" t="s">
        <v>299</v>
      </c>
      <c r="AI945" s="1" t="s">
        <v>90</v>
      </c>
      <c r="AJ945" s="1" t="s">
        <v>91</v>
      </c>
      <c r="AK945" s="1" t="s">
        <v>216</v>
      </c>
      <c r="AL945" s="1" t="s">
        <v>72</v>
      </c>
      <c r="AM945" s="1" t="s">
        <v>72</v>
      </c>
      <c r="AN945" s="1" t="s">
        <v>72</v>
      </c>
      <c r="AO945" s="1" t="s">
        <v>72</v>
      </c>
      <c r="AP945" s="1" t="s">
        <v>72</v>
      </c>
      <c r="AQ945" s="1" t="s">
        <v>1411</v>
      </c>
      <c r="AR945" s="1" t="s">
        <v>72</v>
      </c>
      <c r="AS945" s="1" t="s">
        <v>72</v>
      </c>
      <c r="AT945" s="1" t="s">
        <v>72</v>
      </c>
      <c r="AU945" s="3">
        <v>45133</v>
      </c>
      <c r="AV945" s="4">
        <v>0.62986111111111109</v>
      </c>
      <c r="AW945" s="4">
        <v>0.73611111111111116</v>
      </c>
      <c r="AX945" s="4">
        <f t="shared" si="113"/>
        <v>0.10625000000000007</v>
      </c>
      <c r="AY945" s="4">
        <f t="shared" si="111"/>
        <v>0.12500000000000011</v>
      </c>
      <c r="AZ945" s="4">
        <f t="shared" si="112"/>
        <v>0.22430555555555565</v>
      </c>
      <c r="BA945" s="1" t="s">
        <v>4736</v>
      </c>
      <c r="BB945" s="1" t="s">
        <v>4736</v>
      </c>
      <c r="BC945" s="1" t="s">
        <v>1794</v>
      </c>
      <c r="BD945" s="1">
        <v>15</v>
      </c>
      <c r="BE945" s="1" t="s">
        <v>4443</v>
      </c>
      <c r="BF945" s="1" t="s">
        <v>75</v>
      </c>
      <c r="BG945" s="1" t="s">
        <v>75</v>
      </c>
      <c r="BH945" s="1" t="s">
        <v>88</v>
      </c>
      <c r="BI945" s="1" t="s">
        <v>96</v>
      </c>
      <c r="BJ945" s="1" t="s">
        <v>72</v>
      </c>
      <c r="BK945" s="1" t="s">
        <v>1768</v>
      </c>
      <c r="BL945" s="1" t="s">
        <v>4737</v>
      </c>
      <c r="BM945" s="1">
        <f>49+16</f>
        <v>65</v>
      </c>
      <c r="BN945" s="1" t="s">
        <v>75</v>
      </c>
      <c r="BO945" s="1" t="s">
        <v>75</v>
      </c>
      <c r="BP945" s="1" t="s">
        <v>75</v>
      </c>
      <c r="BQ945" s="21" t="s">
        <v>99</v>
      </c>
      <c r="BR945" s="21" t="s">
        <v>100</v>
      </c>
    </row>
    <row r="946" spans="1:70" ht="20.45" customHeight="1">
      <c r="A946" s="1" t="s">
        <v>4738</v>
      </c>
      <c r="B946" s="1">
        <v>230228</v>
      </c>
      <c r="C946" s="1" t="s">
        <v>71</v>
      </c>
      <c r="D946" s="3">
        <v>45133</v>
      </c>
      <c r="E946" s="4">
        <v>0.57986111111111105</v>
      </c>
      <c r="F946" s="5">
        <v>45108</v>
      </c>
      <c r="G946" s="3">
        <v>45133</v>
      </c>
      <c r="H946" s="4">
        <v>0.64027777777777783</v>
      </c>
      <c r="I946" s="48">
        <f t="shared" si="114"/>
        <v>6.0416666666666785E-2</v>
      </c>
      <c r="J946" s="1">
        <v>0</v>
      </c>
      <c r="K946" s="1" t="s">
        <v>2302</v>
      </c>
      <c r="L946" s="1" t="s">
        <v>4739</v>
      </c>
      <c r="M946" s="1" t="s">
        <v>75</v>
      </c>
      <c r="N946" s="1" t="s">
        <v>3473</v>
      </c>
      <c r="O946" s="1" t="s">
        <v>77</v>
      </c>
      <c r="P946" s="1" t="s">
        <v>78</v>
      </c>
      <c r="Q946" s="1" t="s">
        <v>78</v>
      </c>
      <c r="R946" s="1" t="s">
        <v>1898</v>
      </c>
      <c r="S946" s="1" t="s">
        <v>1898</v>
      </c>
      <c r="T946" s="34" t="s">
        <v>72</v>
      </c>
      <c r="U946" s="25" t="s">
        <v>4383</v>
      </c>
      <c r="V946" s="1" t="s">
        <v>1900</v>
      </c>
      <c r="W946" s="1" t="s">
        <v>2307</v>
      </c>
      <c r="X946" s="1" t="s">
        <v>2307</v>
      </c>
      <c r="Y946" s="1" t="s">
        <v>3474</v>
      </c>
      <c r="Z946" s="1" t="s">
        <v>152</v>
      </c>
      <c r="AA946" s="1" t="s">
        <v>4094</v>
      </c>
      <c r="AB946" s="1" t="s">
        <v>153</v>
      </c>
      <c r="AC946" s="1" t="s">
        <v>164</v>
      </c>
      <c r="AD946" s="1" t="s">
        <v>126</v>
      </c>
      <c r="AE946" s="1">
        <v>53</v>
      </c>
      <c r="AF946" s="1" t="s">
        <v>88</v>
      </c>
      <c r="AG946" s="1">
        <v>3.1</v>
      </c>
      <c r="AH946" s="1" t="s">
        <v>414</v>
      </c>
      <c r="AI946" s="1" t="s">
        <v>105</v>
      </c>
      <c r="AJ946" s="1" t="s">
        <v>91</v>
      </c>
      <c r="AK946" s="1" t="s">
        <v>92</v>
      </c>
      <c r="AL946" s="1" t="s">
        <v>72</v>
      </c>
      <c r="AM946" s="1" t="s">
        <v>72</v>
      </c>
      <c r="AN946" s="1" t="s">
        <v>72</v>
      </c>
      <c r="AO946" s="1" t="s">
        <v>72</v>
      </c>
      <c r="AP946" s="1" t="s">
        <v>72</v>
      </c>
      <c r="AQ946" s="1" t="s">
        <v>72</v>
      </c>
      <c r="AR946" s="50" t="s">
        <v>3850</v>
      </c>
      <c r="AS946" s="1" t="s">
        <v>72</v>
      </c>
      <c r="AT946" s="1" t="s">
        <v>72</v>
      </c>
      <c r="AU946" s="3">
        <v>45133</v>
      </c>
      <c r="AV946" s="4">
        <v>0.65555555555555556</v>
      </c>
      <c r="AW946" s="4">
        <v>0.69236111111111109</v>
      </c>
      <c r="AX946" s="4">
        <f t="shared" si="113"/>
        <v>3.6805555555555536E-2</v>
      </c>
      <c r="AY946" s="4">
        <f t="shared" si="111"/>
        <v>5.2083333333333259E-2</v>
      </c>
      <c r="AZ946" s="4">
        <f t="shared" si="112"/>
        <v>0.11250000000000004</v>
      </c>
      <c r="BA946" s="1" t="s">
        <v>4740</v>
      </c>
      <c r="BB946" s="1" t="s">
        <v>4740</v>
      </c>
      <c r="BC946" s="1" t="s">
        <v>1794</v>
      </c>
      <c r="BD946" s="1">
        <v>15</v>
      </c>
      <c r="BE946" s="1" t="s">
        <v>4009</v>
      </c>
      <c r="BF946" s="1" t="s">
        <v>75</v>
      </c>
      <c r="BG946" s="1" t="s">
        <v>75</v>
      </c>
      <c r="BH946" s="1" t="s">
        <v>88</v>
      </c>
      <c r="BI946" s="1" t="s">
        <v>96</v>
      </c>
      <c r="BJ946" s="1" t="s">
        <v>72</v>
      </c>
      <c r="BK946" s="1" t="s">
        <v>3985</v>
      </c>
      <c r="BL946" s="1" t="s">
        <v>4679</v>
      </c>
      <c r="BM946" s="1">
        <v>18</v>
      </c>
      <c r="BN946" s="1" t="s">
        <v>75</v>
      </c>
      <c r="BO946" s="1" t="s">
        <v>75</v>
      </c>
      <c r="BP946" s="1" t="s">
        <v>75</v>
      </c>
      <c r="BQ946" s="21" t="s">
        <v>99</v>
      </c>
      <c r="BR946" s="21" t="s">
        <v>100</v>
      </c>
    </row>
    <row r="947" spans="1:70" ht="20.45" customHeight="1">
      <c r="A947" s="1" t="s">
        <v>4741</v>
      </c>
      <c r="B947" s="1">
        <v>230229</v>
      </c>
      <c r="C947" s="1" t="s">
        <v>71</v>
      </c>
      <c r="D947" s="3">
        <v>45133</v>
      </c>
      <c r="E947" s="4">
        <v>0.47916666666666669</v>
      </c>
      <c r="F947" s="5">
        <v>45108</v>
      </c>
      <c r="G947" s="3">
        <v>45133</v>
      </c>
      <c r="H947" s="4">
        <v>0.67291666666666661</v>
      </c>
      <c r="I947" s="48">
        <f t="shared" si="114"/>
        <v>0.19374999999999992</v>
      </c>
      <c r="J947" s="1">
        <v>0</v>
      </c>
      <c r="K947" s="1" t="s">
        <v>2302</v>
      </c>
      <c r="L947" s="64" t="s">
        <v>4742</v>
      </c>
      <c r="M947" s="1" t="s">
        <v>75</v>
      </c>
      <c r="N947" s="1" t="s">
        <v>4402</v>
      </c>
      <c r="O947" s="1" t="s">
        <v>77</v>
      </c>
      <c r="P947" s="1" t="s">
        <v>78</v>
      </c>
      <c r="Q947" s="1" t="s">
        <v>78</v>
      </c>
      <c r="R947" s="1" t="s">
        <v>1898</v>
      </c>
      <c r="S947" s="1" t="s">
        <v>1898</v>
      </c>
      <c r="T947" s="34" t="s">
        <v>72</v>
      </c>
      <c r="U947" s="25" t="s">
        <v>3675</v>
      </c>
      <c r="V947" s="1" t="s">
        <v>80</v>
      </c>
      <c r="W947" s="1" t="s">
        <v>1867</v>
      </c>
      <c r="X947" s="1" t="s">
        <v>1868</v>
      </c>
      <c r="Y947" s="1" t="s">
        <v>4743</v>
      </c>
      <c r="Z947" s="1" t="s">
        <v>291</v>
      </c>
      <c r="AA947" s="1" t="s">
        <v>72</v>
      </c>
      <c r="AB947" s="1" t="s">
        <v>292</v>
      </c>
      <c r="AC947" s="1" t="s">
        <v>3420</v>
      </c>
      <c r="AD947" s="1" t="s">
        <v>126</v>
      </c>
      <c r="AE947" s="1">
        <v>56</v>
      </c>
      <c r="AF947" s="1" t="s">
        <v>88</v>
      </c>
      <c r="AG947" s="1">
        <v>6.7</v>
      </c>
      <c r="AH947" s="1" t="s">
        <v>954</v>
      </c>
      <c r="AI947" s="1" t="s">
        <v>105</v>
      </c>
      <c r="AJ947" s="1" t="s">
        <v>91</v>
      </c>
      <c r="AK947" s="1" t="s">
        <v>92</v>
      </c>
      <c r="AL947" s="1" t="s">
        <v>72</v>
      </c>
      <c r="AM947" s="1" t="s">
        <v>72</v>
      </c>
      <c r="AN947" s="1" t="s">
        <v>72</v>
      </c>
      <c r="AO947" s="1" t="s">
        <v>72</v>
      </c>
      <c r="AP947" s="1" t="s">
        <v>72</v>
      </c>
      <c r="AQ947" s="1" t="s">
        <v>72</v>
      </c>
      <c r="AR947" s="1" t="s">
        <v>72</v>
      </c>
      <c r="AS947" s="1" t="s">
        <v>72</v>
      </c>
      <c r="AT947" s="1" t="s">
        <v>72</v>
      </c>
      <c r="AU947" s="3">
        <v>45133</v>
      </c>
      <c r="AV947" s="4">
        <v>0.70694444444444438</v>
      </c>
      <c r="AW947" s="4">
        <v>0.75138888888888899</v>
      </c>
      <c r="AX947" s="4">
        <f t="shared" si="113"/>
        <v>4.444444444444462E-2</v>
      </c>
      <c r="AY947" s="4">
        <f t="shared" si="111"/>
        <v>7.8472222222222388E-2</v>
      </c>
      <c r="AZ947" s="4">
        <f t="shared" si="112"/>
        <v>0.27222222222222231</v>
      </c>
      <c r="BA947" s="1" t="s">
        <v>4744</v>
      </c>
      <c r="BB947" s="1" t="s">
        <v>4744</v>
      </c>
      <c r="BC947" s="1" t="s">
        <v>1794</v>
      </c>
      <c r="BD947" s="1">
        <v>15</v>
      </c>
      <c r="BE947" s="1" t="s">
        <v>4219</v>
      </c>
      <c r="BF947" s="1" t="s">
        <v>75</v>
      </c>
      <c r="BG947" s="1" t="s">
        <v>75</v>
      </c>
      <c r="BH947" s="1" t="s">
        <v>88</v>
      </c>
      <c r="BI947" s="1" t="s">
        <v>96</v>
      </c>
      <c r="BJ947" s="1" t="s">
        <v>72</v>
      </c>
      <c r="BK947" s="1" t="s">
        <v>4745</v>
      </c>
      <c r="BL947" s="1" t="s">
        <v>4746</v>
      </c>
      <c r="BM947" s="1">
        <v>12</v>
      </c>
      <c r="BN947" s="1" t="s">
        <v>75</v>
      </c>
      <c r="BO947" s="1" t="s">
        <v>75</v>
      </c>
      <c r="BP947" s="1" t="s">
        <v>75</v>
      </c>
      <c r="BQ947" s="21" t="s">
        <v>99</v>
      </c>
      <c r="BR947" s="21" t="s">
        <v>100</v>
      </c>
    </row>
    <row r="948" spans="1:70" ht="20.45" customHeight="1">
      <c r="A948" s="1" t="s">
        <v>4747</v>
      </c>
      <c r="B948" s="1">
        <v>230230</v>
      </c>
      <c r="C948" s="1" t="s">
        <v>71</v>
      </c>
      <c r="D948" s="3">
        <v>45133</v>
      </c>
      <c r="E948" s="4">
        <v>0.54166666666666663</v>
      </c>
      <c r="F948" s="5">
        <v>45108</v>
      </c>
      <c r="G948" s="3">
        <v>45133</v>
      </c>
      <c r="H948" s="4">
        <v>0.67291666666666661</v>
      </c>
      <c r="I948" s="48">
        <f t="shared" si="114"/>
        <v>0.13124999999999998</v>
      </c>
      <c r="J948" s="1">
        <v>0</v>
      </c>
      <c r="K948" s="1" t="s">
        <v>2302</v>
      </c>
      <c r="L948" s="64" t="s">
        <v>4748</v>
      </c>
      <c r="M948" s="1" t="s">
        <v>75</v>
      </c>
      <c r="N948" s="1" t="s">
        <v>3473</v>
      </c>
      <c r="O948" s="1" t="s">
        <v>77</v>
      </c>
      <c r="P948" s="1" t="s">
        <v>78</v>
      </c>
      <c r="Q948" s="1" t="s">
        <v>78</v>
      </c>
      <c r="R948" s="1" t="s">
        <v>1898</v>
      </c>
      <c r="S948" s="1" t="s">
        <v>1898</v>
      </c>
      <c r="T948" s="34" t="s">
        <v>72</v>
      </c>
      <c r="U948" s="25" t="s">
        <v>4749</v>
      </c>
      <c r="V948" s="1" t="s">
        <v>80</v>
      </c>
      <c r="W948" s="1" t="s">
        <v>1867</v>
      </c>
      <c r="X948" s="1" t="s">
        <v>1868</v>
      </c>
      <c r="Y948" s="1" t="s">
        <v>2143</v>
      </c>
      <c r="Z948" s="1" t="s">
        <v>152</v>
      </c>
      <c r="AA948" s="1" t="s">
        <v>72</v>
      </c>
      <c r="AB948" s="1" t="s">
        <v>153</v>
      </c>
      <c r="AC948" s="1" t="s">
        <v>154</v>
      </c>
      <c r="AD948" s="1" t="s">
        <v>126</v>
      </c>
      <c r="AE948" s="1">
        <v>49</v>
      </c>
      <c r="AF948" s="1" t="s">
        <v>88</v>
      </c>
      <c r="AG948" s="1">
        <v>6.7</v>
      </c>
      <c r="AH948" s="1" t="s">
        <v>954</v>
      </c>
      <c r="AI948" s="1" t="s">
        <v>105</v>
      </c>
      <c r="AJ948" s="1" t="s">
        <v>91</v>
      </c>
      <c r="AK948" s="1" t="s">
        <v>92</v>
      </c>
      <c r="AL948" s="1" t="s">
        <v>72</v>
      </c>
      <c r="AM948" s="1" t="s">
        <v>72</v>
      </c>
      <c r="AN948" s="1" t="s">
        <v>72</v>
      </c>
      <c r="AO948" s="1" t="s">
        <v>72</v>
      </c>
      <c r="AP948" s="1" t="s">
        <v>72</v>
      </c>
      <c r="AQ948" s="1" t="s">
        <v>72</v>
      </c>
      <c r="AR948" s="1" t="s">
        <v>72</v>
      </c>
      <c r="AS948" s="1" t="s">
        <v>72</v>
      </c>
      <c r="AT948" s="1" t="s">
        <v>72</v>
      </c>
      <c r="AU948" s="3">
        <v>45133</v>
      </c>
      <c r="AV948" s="4">
        <v>0.70486111111111116</v>
      </c>
      <c r="AW948" s="4">
        <v>0.75347222222222221</v>
      </c>
      <c r="AX948" s="4">
        <f t="shared" si="113"/>
        <v>4.8611111111111049E-2</v>
      </c>
      <c r="AY948" s="4">
        <f t="shared" ref="AY948:AY977" si="115">AW948-H948</f>
        <v>8.0555555555555602E-2</v>
      </c>
      <c r="AZ948" s="4">
        <f t="shared" ref="AZ948:AZ977" si="116">AW948-E948</f>
        <v>0.21180555555555558</v>
      </c>
      <c r="BA948" s="1" t="s">
        <v>4750</v>
      </c>
      <c r="BB948" s="1" t="s">
        <v>4750</v>
      </c>
      <c r="BC948" s="1" t="s">
        <v>1794</v>
      </c>
      <c r="BD948" s="1">
        <v>15</v>
      </c>
      <c r="BE948" s="1" t="s">
        <v>4208</v>
      </c>
      <c r="BF948" s="1" t="s">
        <v>75</v>
      </c>
      <c r="BG948" s="1" t="s">
        <v>75</v>
      </c>
      <c r="BH948" s="1" t="s">
        <v>88</v>
      </c>
      <c r="BI948" s="1" t="s">
        <v>96</v>
      </c>
      <c r="BJ948" s="1" t="s">
        <v>72</v>
      </c>
      <c r="BK948" s="1" t="s">
        <v>3985</v>
      </c>
      <c r="BL948" s="1" t="s">
        <v>4751</v>
      </c>
      <c r="BM948" s="1">
        <v>30</v>
      </c>
      <c r="BN948" s="1" t="s">
        <v>72</v>
      </c>
      <c r="BO948" s="1" t="s">
        <v>72</v>
      </c>
      <c r="BP948" s="1" t="s">
        <v>72</v>
      </c>
      <c r="BQ948" s="21" t="s">
        <v>99</v>
      </c>
      <c r="BR948" s="21" t="s">
        <v>100</v>
      </c>
    </row>
    <row r="949" spans="1:70" ht="20.45" customHeight="1">
      <c r="A949" s="1" t="s">
        <v>4752</v>
      </c>
      <c r="B949" s="1">
        <v>230231</v>
      </c>
      <c r="C949" s="1" t="s">
        <v>71</v>
      </c>
      <c r="D949" s="3">
        <v>45133</v>
      </c>
      <c r="E949" s="4">
        <v>0.92500000000000004</v>
      </c>
      <c r="F949" s="5">
        <v>45108</v>
      </c>
      <c r="G949" s="3">
        <v>45133</v>
      </c>
      <c r="H949" s="4">
        <v>0.97569444444444453</v>
      </c>
      <c r="I949" s="48">
        <f t="shared" si="114"/>
        <v>5.0694444444444486E-2</v>
      </c>
      <c r="J949" s="1">
        <v>2</v>
      </c>
      <c r="K949" s="1" t="s">
        <v>2302</v>
      </c>
      <c r="L949" s="1" t="s">
        <v>4753</v>
      </c>
      <c r="M949" s="1" t="s">
        <v>75</v>
      </c>
      <c r="N949" s="1" t="s">
        <v>3936</v>
      </c>
      <c r="O949" s="1" t="s">
        <v>77</v>
      </c>
      <c r="P949" s="1" t="s">
        <v>78</v>
      </c>
      <c r="Q949" s="1" t="s">
        <v>172</v>
      </c>
      <c r="R949" s="21" t="s">
        <v>139</v>
      </c>
      <c r="S949" s="1" t="s">
        <v>1898</v>
      </c>
      <c r="T949" s="1" t="s">
        <v>4754</v>
      </c>
      <c r="U949" s="25" t="s">
        <v>4288</v>
      </c>
      <c r="V949" s="1" t="s">
        <v>1900</v>
      </c>
      <c r="W949" s="1" t="s">
        <v>83</v>
      </c>
      <c r="X949" s="1" t="s">
        <v>2194</v>
      </c>
      <c r="Y949" s="1" t="s">
        <v>83</v>
      </c>
      <c r="Z949" s="1" t="s">
        <v>84</v>
      </c>
      <c r="AA949" s="1" t="s">
        <v>72</v>
      </c>
      <c r="AB949" s="1" t="s">
        <v>214</v>
      </c>
      <c r="AC949" s="1" t="s">
        <v>583</v>
      </c>
      <c r="AD949" s="1" t="s">
        <v>87</v>
      </c>
      <c r="AE949" s="1">
        <v>60</v>
      </c>
      <c r="AF949" s="1" t="s">
        <v>88</v>
      </c>
      <c r="AG949" s="1">
        <v>5.6</v>
      </c>
      <c r="AH949" s="1" t="s">
        <v>2344</v>
      </c>
      <c r="AI949" s="1" t="s">
        <v>90</v>
      </c>
      <c r="AJ949" s="1" t="s">
        <v>91</v>
      </c>
      <c r="AK949" s="1" t="s">
        <v>92</v>
      </c>
      <c r="AL949" s="1" t="s">
        <v>72</v>
      </c>
      <c r="AM949" s="1" t="s">
        <v>72</v>
      </c>
      <c r="AN949" s="1">
        <v>2</v>
      </c>
      <c r="AO949" s="1" t="s">
        <v>1709</v>
      </c>
      <c r="AP949" s="1" t="s">
        <v>72</v>
      </c>
      <c r="AQ949" s="1" t="s">
        <v>72</v>
      </c>
      <c r="AR949" s="1" t="s">
        <v>72</v>
      </c>
      <c r="AS949" s="1" t="s">
        <v>72</v>
      </c>
      <c r="AT949" s="1" t="s">
        <v>72</v>
      </c>
      <c r="AU949" s="3">
        <v>45134</v>
      </c>
      <c r="AV949" s="4">
        <v>0.32083333333333336</v>
      </c>
      <c r="AW949" s="4">
        <v>0.43263888888888885</v>
      </c>
      <c r="AX949" s="4">
        <f t="shared" si="113"/>
        <v>0.11180555555555549</v>
      </c>
      <c r="AY949" s="4">
        <f t="shared" si="115"/>
        <v>-0.54305555555555562</v>
      </c>
      <c r="AZ949" s="4">
        <f t="shared" si="116"/>
        <v>-0.49236111111111119</v>
      </c>
      <c r="BA949" s="1" t="s">
        <v>4755</v>
      </c>
      <c r="BB949" s="1" t="s">
        <v>4755</v>
      </c>
      <c r="BC949" s="1" t="s">
        <v>1794</v>
      </c>
      <c r="BD949" s="1">
        <v>15</v>
      </c>
      <c r="BE949" s="1" t="s">
        <v>4009</v>
      </c>
      <c r="BF949" s="1" t="s">
        <v>88</v>
      </c>
      <c r="BG949" s="1" t="s">
        <v>88</v>
      </c>
      <c r="BH949" s="1" t="s">
        <v>88</v>
      </c>
      <c r="BI949" s="1" t="s">
        <v>96</v>
      </c>
      <c r="BJ949" s="1" t="s">
        <v>72</v>
      </c>
      <c r="BK949" s="1" t="s">
        <v>4260</v>
      </c>
      <c r="BL949" s="1" t="s">
        <v>4668</v>
      </c>
      <c r="BM949" s="1">
        <f>31+16</f>
        <v>47</v>
      </c>
      <c r="BN949" s="1" t="s">
        <v>72</v>
      </c>
      <c r="BO949" s="1" t="s">
        <v>72</v>
      </c>
      <c r="BP949" s="1" t="s">
        <v>72</v>
      </c>
      <c r="BQ949" s="21" t="s">
        <v>99</v>
      </c>
      <c r="BR949" s="21" t="s">
        <v>100</v>
      </c>
    </row>
    <row r="950" spans="1:70" ht="20.45" customHeight="1">
      <c r="A950" s="1" t="s">
        <v>4756</v>
      </c>
      <c r="B950" s="1">
        <v>230232</v>
      </c>
      <c r="C950" s="1" t="s">
        <v>71</v>
      </c>
      <c r="D950" s="3">
        <v>45134</v>
      </c>
      <c r="E950" s="4">
        <v>0.54513888888888884</v>
      </c>
      <c r="F950" s="5">
        <v>45108</v>
      </c>
      <c r="G950" s="3">
        <v>45134</v>
      </c>
      <c r="H950" s="4">
        <v>0.62083333333333335</v>
      </c>
      <c r="I950" s="48">
        <f t="shared" si="114"/>
        <v>7.5694444444444509E-2</v>
      </c>
      <c r="J950" s="1">
        <v>2</v>
      </c>
      <c r="K950" s="1" t="s">
        <v>2302</v>
      </c>
      <c r="L950" s="21" t="s">
        <v>4757</v>
      </c>
      <c r="M950" s="1" t="s">
        <v>75</v>
      </c>
      <c r="N950" s="1" t="s">
        <v>3947</v>
      </c>
      <c r="O950" s="1" t="s">
        <v>77</v>
      </c>
      <c r="P950" s="1" t="s">
        <v>78</v>
      </c>
      <c r="Q950" s="1" t="s">
        <v>78</v>
      </c>
      <c r="R950" s="1" t="s">
        <v>1898</v>
      </c>
      <c r="S950" s="1" t="s">
        <v>1898</v>
      </c>
      <c r="T950" s="34" t="s">
        <v>72</v>
      </c>
      <c r="U950" s="25" t="s">
        <v>4758</v>
      </c>
      <c r="V950" s="1" t="s">
        <v>1900</v>
      </c>
      <c r="W950" s="1" t="s">
        <v>813</v>
      </c>
      <c r="X950" s="1" t="s">
        <v>813</v>
      </c>
      <c r="Y950" s="1" t="s">
        <v>814</v>
      </c>
      <c r="Z950" s="1" t="s">
        <v>84</v>
      </c>
      <c r="AA950" s="1" t="s">
        <v>72</v>
      </c>
      <c r="AB950" s="1" t="s">
        <v>140</v>
      </c>
      <c r="AC950" s="1" t="s">
        <v>181</v>
      </c>
      <c r="AD950" s="1" t="s">
        <v>87</v>
      </c>
      <c r="AE950" s="1">
        <v>35</v>
      </c>
      <c r="AF950" s="1" t="s">
        <v>88</v>
      </c>
      <c r="AG950" s="1">
        <v>4.5</v>
      </c>
      <c r="AH950" s="1" t="s">
        <v>2344</v>
      </c>
      <c r="AI950" s="1" t="s">
        <v>90</v>
      </c>
      <c r="AJ950" s="1" t="s">
        <v>91</v>
      </c>
      <c r="AK950" s="1" t="s">
        <v>216</v>
      </c>
      <c r="AL950" s="1" t="s">
        <v>72</v>
      </c>
      <c r="AM950" s="1" t="s">
        <v>217</v>
      </c>
      <c r="AN950" s="1">
        <v>2</v>
      </c>
      <c r="AO950" s="1" t="s">
        <v>2288</v>
      </c>
      <c r="AP950" s="1" t="s">
        <v>72</v>
      </c>
      <c r="AQ950" s="1" t="s">
        <v>4759</v>
      </c>
      <c r="AR950" s="1" t="s">
        <v>72</v>
      </c>
      <c r="AS950" s="1" t="s">
        <v>72</v>
      </c>
      <c r="AT950" s="1" t="s">
        <v>72</v>
      </c>
      <c r="AU950" s="3">
        <v>45134</v>
      </c>
      <c r="AV950" s="4">
        <v>0.64236111111111105</v>
      </c>
      <c r="AW950" s="4">
        <v>0.75</v>
      </c>
      <c r="AX950" s="4">
        <f t="shared" si="113"/>
        <v>0.10763888888888895</v>
      </c>
      <c r="AY950" s="4">
        <f t="shared" si="115"/>
        <v>0.12916666666666665</v>
      </c>
      <c r="AZ950" s="4">
        <f t="shared" si="116"/>
        <v>0.20486111111111116</v>
      </c>
      <c r="BA950" s="1" t="s">
        <v>4760</v>
      </c>
      <c r="BB950" s="1" t="s">
        <v>4760</v>
      </c>
      <c r="BC950" s="1" t="s">
        <v>1675</v>
      </c>
      <c r="BD950" s="1">
        <v>15</v>
      </c>
      <c r="BE950" s="1" t="s">
        <v>2694</v>
      </c>
      <c r="BF950" s="1" t="s">
        <v>75</v>
      </c>
      <c r="BG950" s="1" t="s">
        <v>75</v>
      </c>
      <c r="BH950" s="1" t="s">
        <v>88</v>
      </c>
      <c r="BI950" s="1" t="s">
        <v>96</v>
      </c>
      <c r="BJ950" s="1" t="s">
        <v>72</v>
      </c>
      <c r="BK950" s="1" t="s">
        <v>3962</v>
      </c>
      <c r="BL950" s="1" t="s">
        <v>4761</v>
      </c>
      <c r="BM950" s="1">
        <v>49</v>
      </c>
      <c r="BN950" s="1" t="s">
        <v>72</v>
      </c>
      <c r="BO950" s="1" t="s">
        <v>72</v>
      </c>
      <c r="BP950" s="1" t="s">
        <v>72</v>
      </c>
      <c r="BQ950" s="21" t="s">
        <v>99</v>
      </c>
      <c r="BR950" s="21" t="s">
        <v>100</v>
      </c>
    </row>
    <row r="951" spans="1:70" ht="20.45" customHeight="1">
      <c r="A951" s="1" t="s">
        <v>4762</v>
      </c>
      <c r="B951" s="1">
        <v>230232</v>
      </c>
      <c r="C951" s="1" t="s">
        <v>71</v>
      </c>
      <c r="D951" s="3">
        <v>45134</v>
      </c>
      <c r="E951" s="4">
        <v>0.54513888888888884</v>
      </c>
      <c r="F951" s="5">
        <v>45108</v>
      </c>
      <c r="G951" s="3">
        <v>45134</v>
      </c>
      <c r="H951" s="4">
        <v>0.62083333333333335</v>
      </c>
      <c r="I951" s="48">
        <f t="shared" si="114"/>
        <v>7.5694444444444509E-2</v>
      </c>
      <c r="J951" s="1">
        <v>2</v>
      </c>
      <c r="K951" s="1" t="s">
        <v>2302</v>
      </c>
      <c r="L951" s="21" t="s">
        <v>4757</v>
      </c>
      <c r="M951" s="1" t="s">
        <v>75</v>
      </c>
      <c r="N951" s="1" t="s">
        <v>3936</v>
      </c>
      <c r="O951" s="1" t="s">
        <v>77</v>
      </c>
      <c r="P951" s="1" t="s">
        <v>78</v>
      </c>
      <c r="Q951" s="1" t="s">
        <v>78</v>
      </c>
      <c r="R951" s="1" t="s">
        <v>1898</v>
      </c>
      <c r="S951" s="1" t="s">
        <v>1898</v>
      </c>
      <c r="T951" s="34" t="s">
        <v>72</v>
      </c>
      <c r="U951" s="25" t="s">
        <v>4763</v>
      </c>
      <c r="V951" s="1" t="s">
        <v>1900</v>
      </c>
      <c r="W951" s="1" t="s">
        <v>813</v>
      </c>
      <c r="X951" s="1" t="s">
        <v>813</v>
      </c>
      <c r="Y951" s="1" t="s">
        <v>814</v>
      </c>
      <c r="Z951" s="1" t="s">
        <v>84</v>
      </c>
      <c r="AA951" s="1" t="s">
        <v>72</v>
      </c>
      <c r="AB951" s="1" t="s">
        <v>140</v>
      </c>
      <c r="AC951" s="1" t="s">
        <v>181</v>
      </c>
      <c r="AD951" s="1" t="s">
        <v>87</v>
      </c>
      <c r="AE951" s="1">
        <v>35</v>
      </c>
      <c r="AF951" s="1" t="s">
        <v>88</v>
      </c>
      <c r="AG951" s="1">
        <v>4.5</v>
      </c>
      <c r="AH951" s="1" t="s">
        <v>2344</v>
      </c>
      <c r="AI951" s="1" t="s">
        <v>90</v>
      </c>
      <c r="AJ951" s="1" t="s">
        <v>91</v>
      </c>
      <c r="AK951" s="1" t="s">
        <v>216</v>
      </c>
      <c r="AL951" s="1" t="s">
        <v>72</v>
      </c>
      <c r="AM951" s="1" t="s">
        <v>217</v>
      </c>
      <c r="AN951" s="1">
        <v>2</v>
      </c>
      <c r="AO951" s="1" t="s">
        <v>2288</v>
      </c>
      <c r="AP951" s="1" t="s">
        <v>72</v>
      </c>
      <c r="AQ951" s="1" t="s">
        <v>4759</v>
      </c>
      <c r="AR951" s="1" t="s">
        <v>72</v>
      </c>
      <c r="AS951" s="1" t="s">
        <v>72</v>
      </c>
      <c r="AT951" s="1" t="s">
        <v>72</v>
      </c>
      <c r="AU951" s="3">
        <v>45134</v>
      </c>
      <c r="AV951" s="4">
        <v>0.64236111111111105</v>
      </c>
      <c r="AW951" s="4">
        <v>0.75902777777777775</v>
      </c>
      <c r="AX951" s="4">
        <f t="shared" si="113"/>
        <v>0.1166666666666667</v>
      </c>
      <c r="AY951" s="4">
        <f t="shared" si="115"/>
        <v>0.1381944444444444</v>
      </c>
      <c r="AZ951" s="4">
        <f t="shared" si="116"/>
        <v>0.21388888888888891</v>
      </c>
      <c r="BA951" s="1" t="s">
        <v>4760</v>
      </c>
      <c r="BB951" s="1" t="s">
        <v>4760</v>
      </c>
      <c r="BC951" s="1" t="s">
        <v>1675</v>
      </c>
      <c r="BD951" s="1">
        <v>15</v>
      </c>
      <c r="BE951" s="1" t="s">
        <v>2694</v>
      </c>
      <c r="BF951" s="1" t="s">
        <v>75</v>
      </c>
      <c r="BG951" s="1" t="s">
        <v>75</v>
      </c>
      <c r="BH951" s="1" t="s">
        <v>88</v>
      </c>
      <c r="BI951" s="1" t="s">
        <v>96</v>
      </c>
      <c r="BJ951" s="1" t="s">
        <v>72</v>
      </c>
      <c r="BK951" s="1" t="s">
        <v>4260</v>
      </c>
      <c r="BL951" s="1" t="s">
        <v>4220</v>
      </c>
      <c r="BM951" s="1">
        <f>35+7</f>
        <v>42</v>
      </c>
      <c r="BN951" s="1" t="s">
        <v>72</v>
      </c>
      <c r="BO951" s="1" t="s">
        <v>72</v>
      </c>
      <c r="BP951" s="1" t="s">
        <v>72</v>
      </c>
      <c r="BQ951" s="21" t="s">
        <v>99</v>
      </c>
      <c r="BR951" s="21" t="s">
        <v>100</v>
      </c>
    </row>
    <row r="952" spans="1:70" ht="20.45" customHeight="1">
      <c r="A952" s="1" t="s">
        <v>4764</v>
      </c>
      <c r="B952" s="1">
        <v>230232</v>
      </c>
      <c r="C952" s="1" t="s">
        <v>71</v>
      </c>
      <c r="D952" s="3">
        <v>45134</v>
      </c>
      <c r="E952" s="4">
        <v>0.54513888888888884</v>
      </c>
      <c r="F952" s="5">
        <v>45108</v>
      </c>
      <c r="G952" s="3">
        <v>45134</v>
      </c>
      <c r="H952" s="4">
        <v>0.62083333333333335</v>
      </c>
      <c r="I952" s="48">
        <f t="shared" si="114"/>
        <v>7.5694444444444509E-2</v>
      </c>
      <c r="J952" s="1">
        <v>2</v>
      </c>
      <c r="K952" s="1" t="s">
        <v>2302</v>
      </c>
      <c r="L952" s="21" t="s">
        <v>4757</v>
      </c>
      <c r="M952" s="1" t="s">
        <v>75</v>
      </c>
      <c r="N952" s="1" t="s">
        <v>4589</v>
      </c>
      <c r="O952" s="1" t="s">
        <v>77</v>
      </c>
      <c r="P952" s="1" t="s">
        <v>78</v>
      </c>
      <c r="Q952" s="1" t="s">
        <v>78</v>
      </c>
      <c r="R952" s="1" t="s">
        <v>1898</v>
      </c>
      <c r="S952" s="1" t="s">
        <v>1898</v>
      </c>
      <c r="T952" s="34" t="s">
        <v>72</v>
      </c>
      <c r="U952" s="25" t="s">
        <v>4763</v>
      </c>
      <c r="V952" s="1" t="s">
        <v>1900</v>
      </c>
      <c r="W952" s="1" t="s">
        <v>813</v>
      </c>
      <c r="X952" s="1" t="s">
        <v>813</v>
      </c>
      <c r="Y952" s="1" t="s">
        <v>814</v>
      </c>
      <c r="Z952" s="1" t="s">
        <v>84</v>
      </c>
      <c r="AA952" s="1" t="s">
        <v>72</v>
      </c>
      <c r="AB952" s="1" t="s">
        <v>140</v>
      </c>
      <c r="AC952" s="1" t="s">
        <v>181</v>
      </c>
      <c r="AD952" s="1" t="s">
        <v>87</v>
      </c>
      <c r="AE952" s="1">
        <v>35</v>
      </c>
      <c r="AF952" s="1" t="s">
        <v>88</v>
      </c>
      <c r="AG952" s="1">
        <v>4.5</v>
      </c>
      <c r="AH952" s="1" t="s">
        <v>2344</v>
      </c>
      <c r="AI952" s="1" t="s">
        <v>90</v>
      </c>
      <c r="AJ952" s="1" t="s">
        <v>91</v>
      </c>
      <c r="AK952" s="1" t="s">
        <v>216</v>
      </c>
      <c r="AL952" s="1" t="s">
        <v>72</v>
      </c>
      <c r="AM952" s="1" t="s">
        <v>217</v>
      </c>
      <c r="AN952" s="1">
        <v>2</v>
      </c>
      <c r="AO952" s="1" t="s">
        <v>2288</v>
      </c>
      <c r="AP952" s="1" t="s">
        <v>72</v>
      </c>
      <c r="AQ952" s="1" t="s">
        <v>4759</v>
      </c>
      <c r="AR952" s="1" t="s">
        <v>72</v>
      </c>
      <c r="AS952" s="1" t="s">
        <v>72</v>
      </c>
      <c r="AT952" s="1" t="s">
        <v>72</v>
      </c>
      <c r="AU952" s="3">
        <v>45134</v>
      </c>
      <c r="AV952" s="4">
        <v>0.64236111111111105</v>
      </c>
      <c r="AW952" s="4">
        <v>0.75902777777777775</v>
      </c>
      <c r="AX952" s="4">
        <f t="shared" si="113"/>
        <v>0.1166666666666667</v>
      </c>
      <c r="AY952" s="4">
        <f t="shared" si="115"/>
        <v>0.1381944444444444</v>
      </c>
      <c r="AZ952" s="4">
        <f t="shared" si="116"/>
        <v>0.21388888888888891</v>
      </c>
      <c r="BA952" s="1" t="s">
        <v>4760</v>
      </c>
      <c r="BB952" s="1" t="s">
        <v>4760</v>
      </c>
      <c r="BC952" s="1" t="s">
        <v>1675</v>
      </c>
      <c r="BD952" s="1">
        <v>15</v>
      </c>
      <c r="BE952" s="1" t="s">
        <v>2694</v>
      </c>
      <c r="BF952" s="1" t="s">
        <v>75</v>
      </c>
      <c r="BG952" s="1" t="s">
        <v>75</v>
      </c>
      <c r="BH952" s="1" t="s">
        <v>88</v>
      </c>
      <c r="BI952" s="1" t="s">
        <v>96</v>
      </c>
      <c r="BJ952" s="1" t="s">
        <v>72</v>
      </c>
      <c r="BK952" s="1" t="s">
        <v>72</v>
      </c>
      <c r="BL952" s="1" t="s">
        <v>72</v>
      </c>
      <c r="BM952" s="1" t="s">
        <v>72</v>
      </c>
      <c r="BN952" s="1" t="s">
        <v>72</v>
      </c>
      <c r="BO952" s="1" t="s">
        <v>72</v>
      </c>
      <c r="BP952" s="1" t="s">
        <v>72</v>
      </c>
      <c r="BQ952" s="21" t="s">
        <v>99</v>
      </c>
      <c r="BR952" s="1" t="s">
        <v>4592</v>
      </c>
    </row>
    <row r="953" spans="1:70" ht="20.45" customHeight="1">
      <c r="A953" s="1" t="s">
        <v>4765</v>
      </c>
      <c r="B953" s="1">
        <v>230233</v>
      </c>
      <c r="C953" s="1" t="s">
        <v>71</v>
      </c>
      <c r="D953" s="3">
        <v>45134</v>
      </c>
      <c r="E953" s="4">
        <v>0.49652777777777779</v>
      </c>
      <c r="F953" s="5">
        <v>45108</v>
      </c>
      <c r="G953" s="3">
        <v>45134</v>
      </c>
      <c r="H953" s="4">
        <v>0.64027777777777783</v>
      </c>
      <c r="I953" s="48">
        <f t="shared" si="114"/>
        <v>0.14375000000000004</v>
      </c>
      <c r="J953" s="1">
        <v>10</v>
      </c>
      <c r="K953" s="1" t="s">
        <v>2302</v>
      </c>
      <c r="L953" s="1" t="s">
        <v>4766</v>
      </c>
      <c r="M953" s="1" t="s">
        <v>75</v>
      </c>
      <c r="N953" s="1" t="s">
        <v>3947</v>
      </c>
      <c r="O953" s="1" t="s">
        <v>77</v>
      </c>
      <c r="P953" s="1" t="s">
        <v>78</v>
      </c>
      <c r="Q953" s="1" t="s">
        <v>78</v>
      </c>
      <c r="R953" s="1" t="s">
        <v>1898</v>
      </c>
      <c r="S953" s="1" t="s">
        <v>1898</v>
      </c>
      <c r="T953" s="34" t="s">
        <v>72</v>
      </c>
      <c r="U953" s="25" t="s">
        <v>4767</v>
      </c>
      <c r="V953" s="1" t="s">
        <v>1900</v>
      </c>
      <c r="W953" s="1" t="s">
        <v>2307</v>
      </c>
      <c r="X953" s="1" t="s">
        <v>2307</v>
      </c>
      <c r="Y953" s="1" t="s">
        <v>2363</v>
      </c>
      <c r="Z953" s="1" t="s">
        <v>84</v>
      </c>
      <c r="AA953" s="1" t="s">
        <v>72</v>
      </c>
      <c r="AB953" s="1" t="s">
        <v>124</v>
      </c>
      <c r="AC953" s="1" t="s">
        <v>4768</v>
      </c>
      <c r="AD953" s="1" t="s">
        <v>87</v>
      </c>
      <c r="AE953" s="1">
        <v>49</v>
      </c>
      <c r="AF953" s="1" t="s">
        <v>88</v>
      </c>
      <c r="AG953" s="1">
        <v>4.3</v>
      </c>
      <c r="AH953" s="1" t="s">
        <v>299</v>
      </c>
      <c r="AI953" s="1" t="s">
        <v>90</v>
      </c>
      <c r="AJ953" s="1" t="s">
        <v>91</v>
      </c>
      <c r="AK953" s="1" t="s">
        <v>92</v>
      </c>
      <c r="AL953" s="1" t="s">
        <v>72</v>
      </c>
      <c r="AM953" s="1" t="s">
        <v>217</v>
      </c>
      <c r="AN953" s="1">
        <v>1</v>
      </c>
      <c r="AO953" s="1" t="s">
        <v>3175</v>
      </c>
      <c r="AP953" s="1" t="s">
        <v>72</v>
      </c>
      <c r="AQ953" s="1" t="s">
        <v>72</v>
      </c>
      <c r="AR953" s="1" t="s">
        <v>220</v>
      </c>
      <c r="AS953" s="1" t="s">
        <v>72</v>
      </c>
      <c r="AT953" s="1" t="s">
        <v>72</v>
      </c>
      <c r="AU953" s="3">
        <v>45134</v>
      </c>
      <c r="AV953" s="4">
        <v>0.6645833333333333</v>
      </c>
      <c r="AW953" s="4">
        <v>0.77777777777777779</v>
      </c>
      <c r="AX953" s="4">
        <f t="shared" si="113"/>
        <v>0.11319444444444449</v>
      </c>
      <c r="AY953" s="4">
        <f t="shared" si="115"/>
        <v>0.13749999999999996</v>
      </c>
      <c r="AZ953" s="4">
        <f t="shared" si="116"/>
        <v>0.28125</v>
      </c>
      <c r="BA953" s="1" t="s">
        <v>4769</v>
      </c>
      <c r="BB953" s="1" t="s">
        <v>4769</v>
      </c>
      <c r="BC953" s="1" t="s">
        <v>1675</v>
      </c>
      <c r="BD953" s="1">
        <v>15</v>
      </c>
      <c r="BE953" s="1" t="s">
        <v>4208</v>
      </c>
      <c r="BF953" s="1" t="s">
        <v>75</v>
      </c>
      <c r="BG953" s="1" t="s">
        <v>75</v>
      </c>
      <c r="BH953" s="1" t="s">
        <v>88</v>
      </c>
      <c r="BI953" s="1" t="s">
        <v>96</v>
      </c>
      <c r="BJ953" s="1" t="s">
        <v>72</v>
      </c>
      <c r="BK953" s="1" t="s">
        <v>4260</v>
      </c>
      <c r="BL953" s="1" t="s">
        <v>4770</v>
      </c>
      <c r="BM953" s="1">
        <v>42</v>
      </c>
      <c r="BN953" s="1" t="s">
        <v>72</v>
      </c>
      <c r="BO953" s="1" t="s">
        <v>72</v>
      </c>
      <c r="BP953" s="1" t="s">
        <v>72</v>
      </c>
      <c r="BQ953" s="21" t="s">
        <v>99</v>
      </c>
      <c r="BR953" s="21" t="s">
        <v>100</v>
      </c>
    </row>
    <row r="954" spans="1:70" ht="20.45" customHeight="1">
      <c r="A954" s="1" t="s">
        <v>4771</v>
      </c>
      <c r="B954" s="1">
        <v>230234</v>
      </c>
      <c r="C954" s="1" t="s">
        <v>71</v>
      </c>
      <c r="D954" s="3">
        <v>45134</v>
      </c>
      <c r="E954" s="4">
        <v>0.57152777777777775</v>
      </c>
      <c r="F954" s="5">
        <v>45108</v>
      </c>
      <c r="G954" s="3">
        <v>45134</v>
      </c>
      <c r="H954" s="4">
        <v>0.64027777777777783</v>
      </c>
      <c r="I954" s="48">
        <f t="shared" si="114"/>
        <v>6.8750000000000089E-2</v>
      </c>
      <c r="J954" s="1">
        <v>0</v>
      </c>
      <c r="K954" s="1" t="s">
        <v>2302</v>
      </c>
      <c r="L954" s="1" t="s">
        <v>4772</v>
      </c>
      <c r="M954" s="1" t="s">
        <v>75</v>
      </c>
      <c r="N954" s="1" t="s">
        <v>4111</v>
      </c>
      <c r="O954" s="1" t="s">
        <v>77</v>
      </c>
      <c r="P954" s="1" t="s">
        <v>78</v>
      </c>
      <c r="Q954" s="1" t="s">
        <v>78</v>
      </c>
      <c r="R954" s="1" t="s">
        <v>1898</v>
      </c>
      <c r="S954" s="1" t="s">
        <v>1898</v>
      </c>
      <c r="T954" s="34" t="s">
        <v>72</v>
      </c>
      <c r="U954" s="25" t="s">
        <v>4672</v>
      </c>
      <c r="V954" s="1" t="s">
        <v>1900</v>
      </c>
      <c r="W954" s="1" t="s">
        <v>2307</v>
      </c>
      <c r="X954" s="1" t="s">
        <v>2307</v>
      </c>
      <c r="Y954" s="1" t="s">
        <v>2363</v>
      </c>
      <c r="Z954" s="1" t="s">
        <v>84</v>
      </c>
      <c r="AA954" s="1" t="s">
        <v>72</v>
      </c>
      <c r="AB954" s="1" t="s">
        <v>196</v>
      </c>
      <c r="AC954" s="1" t="s">
        <v>4727</v>
      </c>
      <c r="AD954" s="1" t="s">
        <v>87</v>
      </c>
      <c r="AE954" s="1">
        <v>62</v>
      </c>
      <c r="AF954" s="1" t="s">
        <v>88</v>
      </c>
      <c r="AG954" s="1">
        <v>4.3</v>
      </c>
      <c r="AH954" s="1" t="s">
        <v>299</v>
      </c>
      <c r="AI954" s="1" t="s">
        <v>105</v>
      </c>
      <c r="AJ954" s="1" t="s">
        <v>91</v>
      </c>
      <c r="AK954" s="1" t="s">
        <v>92</v>
      </c>
      <c r="AL954" s="1" t="s">
        <v>72</v>
      </c>
      <c r="AM954" s="1" t="s">
        <v>72</v>
      </c>
      <c r="AN954" s="1" t="s">
        <v>72</v>
      </c>
      <c r="AO954" s="1" t="s">
        <v>72</v>
      </c>
      <c r="AP954" s="1" t="s">
        <v>72</v>
      </c>
      <c r="AQ954" s="1" t="s">
        <v>72</v>
      </c>
      <c r="AR954" s="57" t="s">
        <v>4773</v>
      </c>
      <c r="AS954" s="1" t="s">
        <v>72</v>
      </c>
      <c r="AT954" s="1" t="s">
        <v>72</v>
      </c>
      <c r="AU954" s="3">
        <v>45134</v>
      </c>
      <c r="AV954" s="4">
        <v>0.53402777777777777</v>
      </c>
      <c r="AW954" s="4">
        <v>0.70486111111111116</v>
      </c>
      <c r="AX954" s="4">
        <f t="shared" si="113"/>
        <v>0.17083333333333339</v>
      </c>
      <c r="AY954" s="4">
        <f t="shared" si="115"/>
        <v>6.4583333333333326E-2</v>
      </c>
      <c r="AZ954" s="4">
        <f t="shared" si="116"/>
        <v>0.13333333333333341</v>
      </c>
      <c r="BA954" s="1" t="s">
        <v>4774</v>
      </c>
      <c r="BB954" s="1" t="s">
        <v>4774</v>
      </c>
      <c r="BC954" s="1" t="s">
        <v>1794</v>
      </c>
      <c r="BD954" s="1">
        <v>15</v>
      </c>
      <c r="BE954" s="1" t="s">
        <v>4219</v>
      </c>
      <c r="BF954" s="1" t="s">
        <v>75</v>
      </c>
      <c r="BG954" s="1" t="s">
        <v>75</v>
      </c>
      <c r="BH954" s="1" t="s">
        <v>88</v>
      </c>
      <c r="BI954" s="1" t="s">
        <v>96</v>
      </c>
      <c r="BJ954" s="1" t="s">
        <v>72</v>
      </c>
      <c r="BK954" s="1" t="s">
        <v>3985</v>
      </c>
      <c r="BL954" s="1" t="s">
        <v>4775</v>
      </c>
      <c r="BM954" s="1">
        <v>18</v>
      </c>
      <c r="BN954" s="1" t="s">
        <v>75</v>
      </c>
      <c r="BO954" s="1" t="s">
        <v>75</v>
      </c>
      <c r="BP954" s="1" t="s">
        <v>75</v>
      </c>
      <c r="BQ954" s="21" t="s">
        <v>99</v>
      </c>
      <c r="BR954" s="21" t="s">
        <v>100</v>
      </c>
    </row>
    <row r="955" spans="1:70" ht="20.45" customHeight="1">
      <c r="A955" s="1" t="s">
        <v>4776</v>
      </c>
      <c r="B955" s="1">
        <v>230235</v>
      </c>
      <c r="C955" s="1" t="s">
        <v>71</v>
      </c>
      <c r="D955" s="3">
        <v>45135</v>
      </c>
      <c r="E955" s="4">
        <v>0.32083333333333336</v>
      </c>
      <c r="F955" s="5">
        <v>45108</v>
      </c>
      <c r="G955" s="3">
        <v>45135</v>
      </c>
      <c r="H955" s="4">
        <v>0.3888888888888889</v>
      </c>
      <c r="I955" s="48">
        <f t="shared" si="114"/>
        <v>6.8055555555555536E-2</v>
      </c>
      <c r="J955" s="1">
        <v>2</v>
      </c>
      <c r="K955" s="1" t="s">
        <v>2302</v>
      </c>
      <c r="L955" s="1" t="s">
        <v>4777</v>
      </c>
      <c r="M955" s="1" t="s">
        <v>75</v>
      </c>
      <c r="N955" s="1" t="s">
        <v>3624</v>
      </c>
      <c r="O955" s="1" t="s">
        <v>77</v>
      </c>
      <c r="P955" s="1" t="s">
        <v>78</v>
      </c>
      <c r="Q955" s="1" t="s">
        <v>172</v>
      </c>
      <c r="R955" s="21" t="s">
        <v>139</v>
      </c>
      <c r="S955" s="1" t="s">
        <v>1898</v>
      </c>
      <c r="T955" s="1" t="s">
        <v>2525</v>
      </c>
      <c r="U955" s="25" t="s">
        <v>1932</v>
      </c>
      <c r="V955" s="1" t="s">
        <v>1900</v>
      </c>
      <c r="W955" s="1" t="s">
        <v>83</v>
      </c>
      <c r="X955" s="1" t="s">
        <v>2194</v>
      </c>
      <c r="Y955" s="1" t="s">
        <v>83</v>
      </c>
      <c r="Z955" s="1" t="s">
        <v>152</v>
      </c>
      <c r="AA955" s="1" t="s">
        <v>72</v>
      </c>
      <c r="AB955" s="1" t="s">
        <v>153</v>
      </c>
      <c r="AC955" s="1" t="s">
        <v>154</v>
      </c>
      <c r="AD955" s="1" t="s">
        <v>126</v>
      </c>
      <c r="AE955" s="1">
        <v>37</v>
      </c>
      <c r="AF955" s="1" t="s">
        <v>88</v>
      </c>
      <c r="AG955" s="1">
        <v>4.2</v>
      </c>
      <c r="AH955" s="1" t="s">
        <v>2344</v>
      </c>
      <c r="AI955" s="1" t="s">
        <v>90</v>
      </c>
      <c r="AJ955" s="1" t="s">
        <v>91</v>
      </c>
      <c r="AK955" s="1" t="s">
        <v>92</v>
      </c>
      <c r="AL955" s="1" t="s">
        <v>72</v>
      </c>
      <c r="AM955" s="1" t="s">
        <v>72</v>
      </c>
      <c r="AN955" s="1">
        <v>2</v>
      </c>
      <c r="AO955" s="1" t="s">
        <v>230</v>
      </c>
      <c r="AP955" s="1" t="s">
        <v>72</v>
      </c>
      <c r="AQ955" s="1" t="s">
        <v>72</v>
      </c>
      <c r="AR955" s="1" t="s">
        <v>72</v>
      </c>
      <c r="AS955" s="1" t="s">
        <v>72</v>
      </c>
      <c r="AT955" s="1" t="s">
        <v>72</v>
      </c>
      <c r="AU955" s="3">
        <v>45135</v>
      </c>
      <c r="AV955" s="4">
        <v>0.42569444444444443</v>
      </c>
      <c r="AW955" s="4">
        <v>0.48958333333333331</v>
      </c>
      <c r="AX955" s="4">
        <f t="shared" si="113"/>
        <v>6.3888888888888884E-2</v>
      </c>
      <c r="AY955" s="4">
        <f t="shared" si="115"/>
        <v>0.10069444444444442</v>
      </c>
      <c r="AZ955" s="4">
        <f t="shared" si="116"/>
        <v>0.16874999999999996</v>
      </c>
      <c r="BA955" s="1" t="s">
        <v>432</v>
      </c>
      <c r="BB955" s="1" t="s">
        <v>432</v>
      </c>
      <c r="BC955" s="1" t="s">
        <v>1794</v>
      </c>
      <c r="BD955" s="1">
        <v>15</v>
      </c>
      <c r="BE955" s="1" t="s">
        <v>4443</v>
      </c>
      <c r="BF955" s="1" t="s">
        <v>88</v>
      </c>
      <c r="BG955" s="1" t="s">
        <v>88</v>
      </c>
      <c r="BH955" s="1" t="s">
        <v>88</v>
      </c>
      <c r="BI955" s="1" t="s">
        <v>96</v>
      </c>
      <c r="BJ955" s="1" t="s">
        <v>72</v>
      </c>
      <c r="BK955" s="1" t="s">
        <v>1768</v>
      </c>
      <c r="BL955" s="1" t="s">
        <v>4778</v>
      </c>
      <c r="BM955" s="1">
        <v>50</v>
      </c>
      <c r="BN955" s="1" t="s">
        <v>75</v>
      </c>
      <c r="BO955" s="1" t="s">
        <v>75</v>
      </c>
      <c r="BP955" s="1" t="s">
        <v>75</v>
      </c>
      <c r="BQ955" s="21" t="s">
        <v>99</v>
      </c>
      <c r="BR955" s="21" t="s">
        <v>100</v>
      </c>
    </row>
    <row r="956" spans="1:70" ht="20.45" customHeight="1">
      <c r="A956" s="1" t="s">
        <v>4779</v>
      </c>
      <c r="B956" s="1">
        <v>230236</v>
      </c>
      <c r="C956" s="1" t="s">
        <v>71</v>
      </c>
      <c r="D956" s="3">
        <v>45135</v>
      </c>
      <c r="E956" s="4">
        <v>0.47291666666666665</v>
      </c>
      <c r="F956" s="5">
        <v>45108</v>
      </c>
      <c r="G956" s="3">
        <v>45135</v>
      </c>
      <c r="H956" s="4">
        <v>0.6</v>
      </c>
      <c r="I956" s="48">
        <f t="shared" si="114"/>
        <v>0.12708333333333333</v>
      </c>
      <c r="J956" s="1">
        <v>3</v>
      </c>
      <c r="K956" s="1" t="s">
        <v>2302</v>
      </c>
      <c r="L956" s="21" t="s">
        <v>4780</v>
      </c>
      <c r="M956" s="1" t="s">
        <v>75</v>
      </c>
      <c r="N956" s="1" t="s">
        <v>3947</v>
      </c>
      <c r="O956" s="1" t="s">
        <v>77</v>
      </c>
      <c r="P956" s="1" t="s">
        <v>78</v>
      </c>
      <c r="Q956" s="1" t="s">
        <v>78</v>
      </c>
      <c r="R956" s="1" t="s">
        <v>1898</v>
      </c>
      <c r="S956" s="1" t="s">
        <v>1898</v>
      </c>
      <c r="T956" s="34" t="s">
        <v>72</v>
      </c>
      <c r="U956" s="25" t="s">
        <v>4781</v>
      </c>
      <c r="V956" s="1" t="s">
        <v>1900</v>
      </c>
      <c r="W956" s="1" t="s">
        <v>813</v>
      </c>
      <c r="X956" s="1" t="s">
        <v>813</v>
      </c>
      <c r="Y956" s="1" t="s">
        <v>814</v>
      </c>
      <c r="Z956" s="1" t="s">
        <v>84</v>
      </c>
      <c r="AA956" s="1" t="s">
        <v>72</v>
      </c>
      <c r="AB956" s="1" t="s">
        <v>140</v>
      </c>
      <c r="AC956" s="1" t="s">
        <v>181</v>
      </c>
      <c r="AD956" s="1" t="s">
        <v>87</v>
      </c>
      <c r="AE956" s="1">
        <v>51</v>
      </c>
      <c r="AF956" s="1" t="s">
        <v>88</v>
      </c>
      <c r="AG956" s="1">
        <v>6.5</v>
      </c>
      <c r="AH956" s="1" t="s">
        <v>414</v>
      </c>
      <c r="AI956" s="1" t="s">
        <v>90</v>
      </c>
      <c r="AJ956" s="1" t="s">
        <v>91</v>
      </c>
      <c r="AK956" s="1" t="s">
        <v>92</v>
      </c>
      <c r="AL956" s="1" t="s">
        <v>72</v>
      </c>
      <c r="AM956" s="1" t="s">
        <v>217</v>
      </c>
      <c r="AN956" s="1">
        <v>2</v>
      </c>
      <c r="AO956" s="1" t="s">
        <v>1218</v>
      </c>
      <c r="AP956" s="1" t="s">
        <v>72</v>
      </c>
      <c r="AQ956" s="1" t="s">
        <v>72</v>
      </c>
      <c r="AR956" s="1" t="s">
        <v>72</v>
      </c>
      <c r="AS956" s="1" t="s">
        <v>72</v>
      </c>
      <c r="AT956" s="1" t="s">
        <v>72</v>
      </c>
      <c r="AU956" s="3">
        <v>45135</v>
      </c>
      <c r="AV956" s="4">
        <v>0.625</v>
      </c>
      <c r="AW956" s="4">
        <v>0.72916666666666663</v>
      </c>
      <c r="AX956" s="4">
        <f t="shared" si="113"/>
        <v>0.10416666666666663</v>
      </c>
      <c r="AY956" s="4">
        <f t="shared" si="115"/>
        <v>0.12916666666666665</v>
      </c>
      <c r="AZ956" s="4">
        <f t="shared" si="116"/>
        <v>0.25624999999999998</v>
      </c>
      <c r="BA956" s="1" t="s">
        <v>4782</v>
      </c>
      <c r="BB956" s="1" t="s">
        <v>4782</v>
      </c>
      <c r="BC956" s="1" t="s">
        <v>1675</v>
      </c>
      <c r="BD956" s="1">
        <v>15</v>
      </c>
      <c r="BE956" s="1" t="s">
        <v>3446</v>
      </c>
      <c r="BF956" s="1" t="s">
        <v>75</v>
      </c>
      <c r="BG956" s="1" t="s">
        <v>75</v>
      </c>
      <c r="BH956" s="1" t="s">
        <v>88</v>
      </c>
      <c r="BI956" s="1" t="s">
        <v>96</v>
      </c>
      <c r="BJ956" s="1" t="s">
        <v>72</v>
      </c>
      <c r="BK956" s="1" t="s">
        <v>3962</v>
      </c>
      <c r="BL956" s="1" t="s">
        <v>4761</v>
      </c>
      <c r="BM956" s="1">
        <v>49</v>
      </c>
      <c r="BN956" s="1" t="s">
        <v>72</v>
      </c>
      <c r="BO956" s="1" t="s">
        <v>72</v>
      </c>
      <c r="BP956" s="1" t="s">
        <v>72</v>
      </c>
      <c r="BQ956" s="21" t="s">
        <v>99</v>
      </c>
      <c r="BR956" s="21" t="s">
        <v>100</v>
      </c>
    </row>
    <row r="957" spans="1:70" ht="20.45" customHeight="1">
      <c r="A957" s="1" t="s">
        <v>4783</v>
      </c>
      <c r="B957" s="1">
        <v>230236</v>
      </c>
      <c r="C957" s="1" t="s">
        <v>71</v>
      </c>
      <c r="D957" s="3">
        <v>45135</v>
      </c>
      <c r="E957" s="4">
        <v>0.47291666666666665</v>
      </c>
      <c r="F957" s="5">
        <v>45108</v>
      </c>
      <c r="G957" s="3">
        <v>45135</v>
      </c>
      <c r="H957" s="4">
        <v>0.6</v>
      </c>
      <c r="I957" s="48">
        <f t="shared" si="114"/>
        <v>0.12708333333333333</v>
      </c>
      <c r="J957" s="1">
        <v>3</v>
      </c>
      <c r="K957" s="1" t="s">
        <v>2302</v>
      </c>
      <c r="L957" s="21" t="s">
        <v>4780</v>
      </c>
      <c r="M957" s="1" t="s">
        <v>75</v>
      </c>
      <c r="N957" s="1" t="s">
        <v>4589</v>
      </c>
      <c r="O957" s="1" t="s">
        <v>77</v>
      </c>
      <c r="P957" s="1" t="s">
        <v>78</v>
      </c>
      <c r="Q957" s="1" t="s">
        <v>78</v>
      </c>
      <c r="R957" s="1" t="s">
        <v>1898</v>
      </c>
      <c r="S957" s="1" t="s">
        <v>1898</v>
      </c>
      <c r="T957" s="34" t="s">
        <v>72</v>
      </c>
      <c r="U957" s="25" t="s">
        <v>4781</v>
      </c>
      <c r="V957" s="1" t="s">
        <v>1900</v>
      </c>
      <c r="W957" s="1" t="s">
        <v>813</v>
      </c>
      <c r="X957" s="1" t="s">
        <v>813</v>
      </c>
      <c r="Y957" s="1" t="s">
        <v>814</v>
      </c>
      <c r="Z957" s="1" t="s">
        <v>84</v>
      </c>
      <c r="AA957" s="1" t="s">
        <v>72</v>
      </c>
      <c r="AB957" s="1" t="s">
        <v>140</v>
      </c>
      <c r="AC957" s="1" t="s">
        <v>181</v>
      </c>
      <c r="AD957" s="1" t="s">
        <v>87</v>
      </c>
      <c r="AE957" s="1">
        <v>51</v>
      </c>
      <c r="AF957" s="1" t="s">
        <v>88</v>
      </c>
      <c r="AG957" s="1">
        <v>6.5</v>
      </c>
      <c r="AH957" s="1" t="s">
        <v>414</v>
      </c>
      <c r="AI957" s="1" t="s">
        <v>90</v>
      </c>
      <c r="AJ957" s="1" t="s">
        <v>91</v>
      </c>
      <c r="AK957" s="1" t="s">
        <v>92</v>
      </c>
      <c r="AL957" s="1" t="s">
        <v>72</v>
      </c>
      <c r="AM957" s="1" t="s">
        <v>217</v>
      </c>
      <c r="AN957" s="1">
        <v>2</v>
      </c>
      <c r="AO957" s="1" t="s">
        <v>1218</v>
      </c>
      <c r="AP957" s="1" t="s">
        <v>72</v>
      </c>
      <c r="AQ957" s="1" t="s">
        <v>72</v>
      </c>
      <c r="AR957" s="1" t="s">
        <v>72</v>
      </c>
      <c r="AS957" s="1" t="s">
        <v>72</v>
      </c>
      <c r="AT957" s="1" t="s">
        <v>72</v>
      </c>
      <c r="AU957" s="3">
        <v>45135</v>
      </c>
      <c r="AV957" s="4">
        <v>0.625</v>
      </c>
      <c r="AW957" s="4">
        <v>0.72916666666666663</v>
      </c>
      <c r="AX957" s="4">
        <f t="shared" si="113"/>
        <v>0.10416666666666663</v>
      </c>
      <c r="AY957" s="4">
        <f t="shared" si="115"/>
        <v>0.12916666666666665</v>
      </c>
      <c r="AZ957" s="4">
        <f t="shared" si="116"/>
        <v>0.25624999999999998</v>
      </c>
      <c r="BA957" s="1" t="s">
        <v>4782</v>
      </c>
      <c r="BB957" s="1" t="s">
        <v>4782</v>
      </c>
      <c r="BC957" s="1" t="s">
        <v>1675</v>
      </c>
      <c r="BD957" s="1">
        <v>15</v>
      </c>
      <c r="BE957" s="1" t="s">
        <v>3446</v>
      </c>
      <c r="BF957" s="1" t="s">
        <v>75</v>
      </c>
      <c r="BG957" s="1" t="s">
        <v>75</v>
      </c>
      <c r="BH957" s="1" t="s">
        <v>88</v>
      </c>
      <c r="BI957" s="1" t="s">
        <v>96</v>
      </c>
      <c r="BJ957" s="1" t="s">
        <v>72</v>
      </c>
      <c r="BK957" s="1" t="s">
        <v>72</v>
      </c>
      <c r="BL957" s="1" t="s">
        <v>72</v>
      </c>
      <c r="BM957" s="1" t="s">
        <v>72</v>
      </c>
      <c r="BN957" s="1" t="s">
        <v>72</v>
      </c>
      <c r="BO957" s="1" t="s">
        <v>72</v>
      </c>
      <c r="BP957" s="1" t="s">
        <v>72</v>
      </c>
      <c r="BQ957" s="21" t="s">
        <v>99</v>
      </c>
      <c r="BR957" s="1" t="s">
        <v>4592</v>
      </c>
    </row>
    <row r="958" spans="1:70" ht="20.45" customHeight="1">
      <c r="A958" s="1" t="s">
        <v>4784</v>
      </c>
      <c r="B958" s="1">
        <v>230237</v>
      </c>
      <c r="C958" s="1" t="s">
        <v>71</v>
      </c>
      <c r="D958" s="3">
        <v>45135</v>
      </c>
      <c r="E958" s="4">
        <v>0.50347222222222221</v>
      </c>
      <c r="F958" s="5">
        <v>45108</v>
      </c>
      <c r="G958" s="3">
        <v>45135</v>
      </c>
      <c r="H958" s="4">
        <v>0.6</v>
      </c>
      <c r="I958" s="48">
        <f t="shared" si="114"/>
        <v>9.6527777777777768E-2</v>
      </c>
      <c r="J958" s="1">
        <v>10</v>
      </c>
      <c r="K958" s="1" t="s">
        <v>2302</v>
      </c>
      <c r="L958" s="21" t="s">
        <v>4785</v>
      </c>
      <c r="M958" s="1" t="s">
        <v>75</v>
      </c>
      <c r="N958" s="1" t="s">
        <v>3624</v>
      </c>
      <c r="O958" s="1" t="s">
        <v>77</v>
      </c>
      <c r="P958" s="1" t="s">
        <v>78</v>
      </c>
      <c r="Q958" s="1" t="s">
        <v>78</v>
      </c>
      <c r="R958" s="1" t="s">
        <v>1898</v>
      </c>
      <c r="S958" s="1" t="s">
        <v>1898</v>
      </c>
      <c r="T958" s="34" t="s">
        <v>72</v>
      </c>
      <c r="U958" s="25" t="s">
        <v>4786</v>
      </c>
      <c r="V958" s="1" t="s">
        <v>1900</v>
      </c>
      <c r="W958" s="1" t="s">
        <v>813</v>
      </c>
      <c r="X958" s="1" t="s">
        <v>813</v>
      </c>
      <c r="Y958" s="1" t="s">
        <v>814</v>
      </c>
      <c r="Z958" s="1" t="s">
        <v>152</v>
      </c>
      <c r="AA958" s="1" t="s">
        <v>3832</v>
      </c>
      <c r="AB958" s="1" t="s">
        <v>153</v>
      </c>
      <c r="AC958" s="1" t="s">
        <v>154</v>
      </c>
      <c r="AD958" s="1" t="s">
        <v>126</v>
      </c>
      <c r="AE958" s="1">
        <v>59</v>
      </c>
      <c r="AF958" s="1" t="s">
        <v>88</v>
      </c>
      <c r="AG958" s="1">
        <v>6.5</v>
      </c>
      <c r="AH958" s="1" t="s">
        <v>414</v>
      </c>
      <c r="AI958" s="1" t="s">
        <v>90</v>
      </c>
      <c r="AJ958" s="1" t="s">
        <v>91</v>
      </c>
      <c r="AK958" s="1" t="s">
        <v>92</v>
      </c>
      <c r="AL958" s="1" t="s">
        <v>72</v>
      </c>
      <c r="AM958" s="1" t="s">
        <v>229</v>
      </c>
      <c r="AN958" s="1">
        <v>2</v>
      </c>
      <c r="AO958" s="1" t="s">
        <v>1032</v>
      </c>
      <c r="AP958" s="1" t="s">
        <v>72</v>
      </c>
      <c r="AQ958" s="1" t="s">
        <v>72</v>
      </c>
      <c r="AR958" s="1" t="s">
        <v>72</v>
      </c>
      <c r="AS958" s="1" t="s">
        <v>72</v>
      </c>
      <c r="AT958" s="1" t="s">
        <v>72</v>
      </c>
      <c r="AU958" s="3">
        <v>45135</v>
      </c>
      <c r="AV958" s="4">
        <v>0.62708333333333333</v>
      </c>
      <c r="AW958" s="4">
        <v>0.70833333333333337</v>
      </c>
      <c r="AX958" s="4">
        <f t="shared" si="113"/>
        <v>8.1250000000000044E-2</v>
      </c>
      <c r="AY958" s="4">
        <f t="shared" si="115"/>
        <v>0.10833333333333339</v>
      </c>
      <c r="AZ958" s="4">
        <f t="shared" si="116"/>
        <v>0.20486111111111116</v>
      </c>
      <c r="BA958" s="1" t="s">
        <v>552</v>
      </c>
      <c r="BB958" s="1" t="s">
        <v>552</v>
      </c>
      <c r="BC958" s="1" t="s">
        <v>1794</v>
      </c>
      <c r="BD958" s="1">
        <v>15</v>
      </c>
      <c r="BE958" s="1" t="s">
        <v>95</v>
      </c>
      <c r="BF958" s="1" t="s">
        <v>75</v>
      </c>
      <c r="BG958" s="1" t="s">
        <v>75</v>
      </c>
      <c r="BH958" s="1" t="s">
        <v>88</v>
      </c>
      <c r="BI958" s="1" t="s">
        <v>96</v>
      </c>
      <c r="BJ958" s="1" t="s">
        <v>72</v>
      </c>
      <c r="BK958" s="1" t="s">
        <v>1768</v>
      </c>
      <c r="BL958" s="1" t="s">
        <v>4787</v>
      </c>
      <c r="BM958" s="1">
        <v>90</v>
      </c>
      <c r="BN958" s="1" t="s">
        <v>75</v>
      </c>
      <c r="BO958" s="1" t="s">
        <v>75</v>
      </c>
      <c r="BP958" s="1" t="s">
        <v>75</v>
      </c>
      <c r="BQ958" s="21" t="s">
        <v>99</v>
      </c>
      <c r="BR958" s="21" t="s">
        <v>100</v>
      </c>
    </row>
    <row r="959" spans="1:70" ht="20.45" customHeight="1">
      <c r="A959" s="1" t="s">
        <v>4788</v>
      </c>
      <c r="B959" s="1">
        <v>230238</v>
      </c>
      <c r="C959" s="1" t="s">
        <v>71</v>
      </c>
      <c r="D959" s="3">
        <v>45135</v>
      </c>
      <c r="E959" s="4">
        <v>0.39930555555555558</v>
      </c>
      <c r="F959" s="5">
        <v>45108</v>
      </c>
      <c r="G959" s="3">
        <v>45135</v>
      </c>
      <c r="H959" s="4">
        <v>0.60277777777777775</v>
      </c>
      <c r="I959" s="48">
        <f t="shared" si="114"/>
        <v>0.20347222222222217</v>
      </c>
      <c r="J959" s="1">
        <v>25</v>
      </c>
      <c r="K959" s="1" t="s">
        <v>2302</v>
      </c>
      <c r="L959" s="64" t="s">
        <v>4789</v>
      </c>
      <c r="M959" s="1" t="s">
        <v>75</v>
      </c>
      <c r="N959" s="1" t="s">
        <v>3624</v>
      </c>
      <c r="O959" s="1" t="s">
        <v>77</v>
      </c>
      <c r="P959" s="1" t="s">
        <v>78</v>
      </c>
      <c r="Q959" s="1" t="s">
        <v>78</v>
      </c>
      <c r="R959" s="1" t="s">
        <v>139</v>
      </c>
      <c r="S959" s="1" t="s">
        <v>1898</v>
      </c>
      <c r="T959" s="34" t="s">
        <v>72</v>
      </c>
      <c r="U959" s="25" t="s">
        <v>4790</v>
      </c>
      <c r="V959" s="1" t="s">
        <v>80</v>
      </c>
      <c r="W959" s="1" t="s">
        <v>1867</v>
      </c>
      <c r="X959" s="1" t="s">
        <v>1868</v>
      </c>
      <c r="Y959" s="1" t="s">
        <v>2143</v>
      </c>
      <c r="Z959" s="1" t="s">
        <v>152</v>
      </c>
      <c r="AA959" s="1" t="s">
        <v>72</v>
      </c>
      <c r="AB959" s="1" t="s">
        <v>153</v>
      </c>
      <c r="AC959" s="1" t="s">
        <v>164</v>
      </c>
      <c r="AD959" s="1" t="s">
        <v>126</v>
      </c>
      <c r="AE959" s="1">
        <v>51</v>
      </c>
      <c r="AF959" s="1" t="s">
        <v>88</v>
      </c>
      <c r="AG959" s="1">
        <v>4.7</v>
      </c>
      <c r="AH959" s="1" t="s">
        <v>954</v>
      </c>
      <c r="AI959" s="1" t="s">
        <v>90</v>
      </c>
      <c r="AJ959" s="1" t="s">
        <v>91</v>
      </c>
      <c r="AK959" s="1" t="s">
        <v>92</v>
      </c>
      <c r="AL959" s="1" t="s">
        <v>72</v>
      </c>
      <c r="AM959" s="1" t="s">
        <v>72</v>
      </c>
      <c r="AN959" s="1" t="s">
        <v>72</v>
      </c>
      <c r="AO959" s="1" t="s">
        <v>72</v>
      </c>
      <c r="AP959" s="1" t="s">
        <v>72</v>
      </c>
      <c r="AQ959" s="1" t="s">
        <v>72</v>
      </c>
      <c r="AR959" s="1" t="s">
        <v>72</v>
      </c>
      <c r="AS959" s="1" t="s">
        <v>72</v>
      </c>
      <c r="AT959" s="1" t="s">
        <v>72</v>
      </c>
      <c r="AU959" s="3">
        <v>45135</v>
      </c>
      <c r="AV959" s="4">
        <v>0.62847222222222221</v>
      </c>
      <c r="AW959" s="4">
        <v>0.7368055555555556</v>
      </c>
      <c r="AX959" s="4">
        <f t="shared" si="113"/>
        <v>0.10833333333333339</v>
      </c>
      <c r="AY959" s="4">
        <f t="shared" si="115"/>
        <v>0.13402777777777786</v>
      </c>
      <c r="AZ959" s="4">
        <f t="shared" si="116"/>
        <v>0.33750000000000002</v>
      </c>
      <c r="BA959" s="1" t="s">
        <v>4791</v>
      </c>
      <c r="BB959" s="1" t="s">
        <v>4791</v>
      </c>
      <c r="BC959" s="1" t="s">
        <v>1794</v>
      </c>
      <c r="BD959" s="1">
        <v>15</v>
      </c>
      <c r="BE959" s="1" t="s">
        <v>4009</v>
      </c>
      <c r="BF959" s="1" t="s">
        <v>75</v>
      </c>
      <c r="BG959" s="1" t="s">
        <v>75</v>
      </c>
      <c r="BH959" s="1" t="s">
        <v>88</v>
      </c>
      <c r="BI959" s="1" t="s">
        <v>96</v>
      </c>
      <c r="BJ959" s="1" t="s">
        <v>72</v>
      </c>
      <c r="BK959" s="1" t="s">
        <v>1768</v>
      </c>
      <c r="BL959" s="1" t="s">
        <v>4792</v>
      </c>
      <c r="BM959" s="1">
        <v>56</v>
      </c>
      <c r="BN959" s="1" t="s">
        <v>75</v>
      </c>
      <c r="BO959" s="1" t="s">
        <v>75</v>
      </c>
      <c r="BP959" s="1" t="s">
        <v>75</v>
      </c>
      <c r="BQ959" s="21" t="s">
        <v>99</v>
      </c>
      <c r="BR959" s="21" t="s">
        <v>100</v>
      </c>
    </row>
    <row r="960" spans="1:70" ht="20.45" customHeight="1">
      <c r="A960" s="1" t="s">
        <v>4793</v>
      </c>
      <c r="B960" s="1">
        <v>230239</v>
      </c>
      <c r="C960" s="1" t="s">
        <v>71</v>
      </c>
      <c r="D960" s="3">
        <v>45136</v>
      </c>
      <c r="E960" s="4">
        <v>0.45277777777777778</v>
      </c>
      <c r="F960" s="5">
        <v>45108</v>
      </c>
      <c r="G960" s="3">
        <v>45136</v>
      </c>
      <c r="H960" s="4">
        <v>0.50347222222222221</v>
      </c>
      <c r="I960" s="48">
        <f t="shared" si="114"/>
        <v>5.0694444444444431E-2</v>
      </c>
      <c r="J960" s="1">
        <v>3</v>
      </c>
      <c r="K960" s="1" t="s">
        <v>2302</v>
      </c>
      <c r="L960" s="1" t="s">
        <v>4794</v>
      </c>
      <c r="M960" s="1" t="s">
        <v>75</v>
      </c>
      <c r="N960" s="1" t="s">
        <v>3759</v>
      </c>
      <c r="O960" s="1" t="s">
        <v>77</v>
      </c>
      <c r="P960" s="1" t="s">
        <v>78</v>
      </c>
      <c r="Q960" s="1" t="s">
        <v>78</v>
      </c>
      <c r="R960" s="1" t="s">
        <v>1898</v>
      </c>
      <c r="S960" s="1" t="s">
        <v>1898</v>
      </c>
      <c r="T960" s="34" t="s">
        <v>72</v>
      </c>
      <c r="U960" s="25" t="s">
        <v>4795</v>
      </c>
      <c r="V960" s="1" t="s">
        <v>1900</v>
      </c>
      <c r="W960" s="1" t="s">
        <v>83</v>
      </c>
      <c r="X960" s="1" t="s">
        <v>2194</v>
      </c>
      <c r="Y960" s="1" t="s">
        <v>83</v>
      </c>
      <c r="Z960" s="1" t="s">
        <v>443</v>
      </c>
      <c r="AA960" s="1" t="s">
        <v>72</v>
      </c>
      <c r="AB960" s="1" t="s">
        <v>444</v>
      </c>
      <c r="AC960" s="1" t="s">
        <v>749</v>
      </c>
      <c r="AD960" s="1" t="s">
        <v>87</v>
      </c>
      <c r="AE960" s="1">
        <v>70</v>
      </c>
      <c r="AF960" s="1" t="s">
        <v>88</v>
      </c>
      <c r="AG960" s="1">
        <v>4.5999999999999996</v>
      </c>
      <c r="AH960" s="1" t="s">
        <v>414</v>
      </c>
      <c r="AI960" s="1" t="s">
        <v>90</v>
      </c>
      <c r="AJ960" s="1" t="s">
        <v>91</v>
      </c>
      <c r="AK960" s="1" t="s">
        <v>92</v>
      </c>
      <c r="AL960" s="1" t="s">
        <v>72</v>
      </c>
      <c r="AM960" s="1" t="s">
        <v>72</v>
      </c>
      <c r="AN960" s="1">
        <v>3</v>
      </c>
      <c r="AO960" s="1" t="s">
        <v>4796</v>
      </c>
      <c r="AP960" s="1" t="s">
        <v>72</v>
      </c>
      <c r="AQ960" s="1" t="s">
        <v>72</v>
      </c>
      <c r="AR960" s="1" t="s">
        <v>72</v>
      </c>
      <c r="AS960" s="1" t="s">
        <v>72</v>
      </c>
      <c r="AT960" s="1" t="s">
        <v>72</v>
      </c>
      <c r="AU960" s="3">
        <v>45136</v>
      </c>
      <c r="AV960" s="4">
        <v>0.44027777777777777</v>
      </c>
      <c r="AW960" s="4">
        <v>0.50486111111111109</v>
      </c>
      <c r="AX960" s="4">
        <f t="shared" si="113"/>
        <v>6.4583333333333326E-2</v>
      </c>
      <c r="AY960" s="4">
        <f t="shared" si="115"/>
        <v>1.388888888888884E-3</v>
      </c>
      <c r="AZ960" s="4">
        <f t="shared" si="116"/>
        <v>5.2083333333333315E-2</v>
      </c>
      <c r="BA960" s="1" t="s">
        <v>4797</v>
      </c>
      <c r="BB960" s="1" t="s">
        <v>4797</v>
      </c>
      <c r="BC960" s="1" t="s">
        <v>72</v>
      </c>
      <c r="BD960" s="1">
        <v>15</v>
      </c>
      <c r="BE960" s="1" t="s">
        <v>3446</v>
      </c>
      <c r="BF960" s="1" t="s">
        <v>75</v>
      </c>
      <c r="BG960" s="1" t="s">
        <v>75</v>
      </c>
      <c r="BH960" s="1" t="s">
        <v>88</v>
      </c>
      <c r="BI960" s="1" t="s">
        <v>96</v>
      </c>
      <c r="BJ960" s="1" t="s">
        <v>72</v>
      </c>
      <c r="BK960" s="1" t="s">
        <v>4798</v>
      </c>
      <c r="BL960" s="1" t="s">
        <v>4799</v>
      </c>
      <c r="BM960" s="1">
        <v>67</v>
      </c>
      <c r="BN960" s="1" t="s">
        <v>72</v>
      </c>
      <c r="BO960" s="1" t="s">
        <v>72</v>
      </c>
      <c r="BP960" s="1" t="s">
        <v>72</v>
      </c>
      <c r="BQ960" s="21" t="s">
        <v>99</v>
      </c>
      <c r="BR960" s="1" t="s">
        <v>918</v>
      </c>
    </row>
    <row r="961" spans="1:70" ht="20.45" customHeight="1">
      <c r="A961" s="1" t="s">
        <v>4800</v>
      </c>
      <c r="B961" s="1">
        <v>230240</v>
      </c>
      <c r="C961" s="1" t="s">
        <v>71</v>
      </c>
      <c r="D961" s="3">
        <v>45138</v>
      </c>
      <c r="E961" s="4">
        <v>0.36249999999999999</v>
      </c>
      <c r="F961" s="5">
        <v>45108</v>
      </c>
      <c r="G961" s="3">
        <v>45138</v>
      </c>
      <c r="H961" s="4">
        <v>0.50208333333333333</v>
      </c>
      <c r="I961" s="48">
        <f t="shared" si="114"/>
        <v>0.13958333333333334</v>
      </c>
      <c r="J961" s="1">
        <v>2</v>
      </c>
      <c r="K961" s="1" t="s">
        <v>2302</v>
      </c>
      <c r="L961" s="1" t="s">
        <v>4801</v>
      </c>
      <c r="M961" s="1" t="s">
        <v>75</v>
      </c>
      <c r="N961" s="1" t="s">
        <v>3936</v>
      </c>
      <c r="O961" s="1" t="s">
        <v>77</v>
      </c>
      <c r="P961" s="1" t="s">
        <v>78</v>
      </c>
      <c r="Q961" s="1" t="s">
        <v>78</v>
      </c>
      <c r="R961" s="1" t="s">
        <v>1898</v>
      </c>
      <c r="S961" s="1" t="s">
        <v>1898</v>
      </c>
      <c r="T961" s="34" t="s">
        <v>72</v>
      </c>
      <c r="U961" s="25" t="s">
        <v>4802</v>
      </c>
      <c r="V961" s="1" t="s">
        <v>1900</v>
      </c>
      <c r="W961" s="1" t="s">
        <v>83</v>
      </c>
      <c r="X961" s="1" t="s">
        <v>123</v>
      </c>
      <c r="Y961" s="1" t="s">
        <v>83</v>
      </c>
      <c r="Z961" s="1" t="s">
        <v>84</v>
      </c>
      <c r="AA961" s="1" t="s">
        <v>72</v>
      </c>
      <c r="AB961" s="1" t="s">
        <v>214</v>
      </c>
      <c r="AC961" s="1" t="s">
        <v>253</v>
      </c>
      <c r="AD961" s="1" t="s">
        <v>87</v>
      </c>
      <c r="AE961" s="1">
        <v>43</v>
      </c>
      <c r="AF961" s="1" t="s">
        <v>88</v>
      </c>
      <c r="AG961" s="1">
        <v>4.5</v>
      </c>
      <c r="AH961" s="1" t="s">
        <v>2344</v>
      </c>
      <c r="AI961" s="1" t="s">
        <v>90</v>
      </c>
      <c r="AJ961" s="1" t="s">
        <v>91</v>
      </c>
      <c r="AK961" s="1" t="s">
        <v>92</v>
      </c>
      <c r="AL961" s="1" t="s">
        <v>72</v>
      </c>
      <c r="AM961" s="1" t="s">
        <v>72</v>
      </c>
      <c r="AN961" s="1">
        <v>2</v>
      </c>
      <c r="AO961" s="1" t="s">
        <v>4803</v>
      </c>
      <c r="AP961" s="1" t="s">
        <v>72</v>
      </c>
      <c r="AQ961" s="1" t="s">
        <v>72</v>
      </c>
      <c r="AR961" s="1" t="s">
        <v>72</v>
      </c>
      <c r="AS961" s="1" t="s">
        <v>72</v>
      </c>
      <c r="AT961" s="1" t="s">
        <v>72</v>
      </c>
      <c r="AU961" s="3">
        <v>45138</v>
      </c>
      <c r="AV961" s="4">
        <v>0.53125</v>
      </c>
      <c r="AW961" s="4">
        <v>0.60416666666666663</v>
      </c>
      <c r="AX961" s="4">
        <f t="shared" si="113"/>
        <v>7.291666666666663E-2</v>
      </c>
      <c r="AY961" s="4">
        <f t="shared" si="115"/>
        <v>0.1020833333333333</v>
      </c>
      <c r="AZ961" s="4">
        <f t="shared" si="116"/>
        <v>0.24166666666666664</v>
      </c>
      <c r="BA961" s="1" t="s">
        <v>4804</v>
      </c>
      <c r="BB961" s="1" t="s">
        <v>72</v>
      </c>
      <c r="BC961" s="1" t="s">
        <v>1794</v>
      </c>
      <c r="BD961" s="1">
        <v>15</v>
      </c>
      <c r="BE961" s="1" t="s">
        <v>4437</v>
      </c>
      <c r="BF961" s="1" t="s">
        <v>88</v>
      </c>
      <c r="BG961" s="1" t="s">
        <v>88</v>
      </c>
      <c r="BH961" s="1" t="s">
        <v>88</v>
      </c>
      <c r="BI961" s="1" t="s">
        <v>96</v>
      </c>
      <c r="BJ961" s="1" t="s">
        <v>72</v>
      </c>
      <c r="BK961" s="1" t="s">
        <v>4260</v>
      </c>
      <c r="BL961" s="1" t="s">
        <v>4220</v>
      </c>
      <c r="BM961" s="1">
        <f>43+12</f>
        <v>55</v>
      </c>
      <c r="BN961" s="1" t="s">
        <v>75</v>
      </c>
      <c r="BO961" s="1" t="s">
        <v>75</v>
      </c>
      <c r="BP961" s="1" t="s">
        <v>75</v>
      </c>
      <c r="BQ961" s="21" t="s">
        <v>99</v>
      </c>
      <c r="BR961" s="21" t="s">
        <v>100</v>
      </c>
    </row>
    <row r="962" spans="1:70" ht="20.45" customHeight="1">
      <c r="A962" s="1" t="s">
        <v>4805</v>
      </c>
      <c r="B962" s="1">
        <v>230241</v>
      </c>
      <c r="C962" s="1" t="s">
        <v>71</v>
      </c>
      <c r="D962" s="3">
        <v>45138</v>
      </c>
      <c r="E962" s="4">
        <v>0.41458333333333336</v>
      </c>
      <c r="F962" s="5">
        <v>45108</v>
      </c>
      <c r="G962" s="3">
        <v>45138</v>
      </c>
      <c r="H962" s="4">
        <v>0.50208333333333333</v>
      </c>
      <c r="I962" s="48">
        <f t="shared" si="114"/>
        <v>8.7499999999999967E-2</v>
      </c>
      <c r="J962" s="1">
        <v>1</v>
      </c>
      <c r="K962" s="1" t="s">
        <v>2302</v>
      </c>
      <c r="L962" s="1" t="s">
        <v>4806</v>
      </c>
      <c r="M962" s="1" t="s">
        <v>75</v>
      </c>
      <c r="N962" s="1" t="s">
        <v>3936</v>
      </c>
      <c r="O962" s="1" t="s">
        <v>77</v>
      </c>
      <c r="P962" s="1" t="s">
        <v>78</v>
      </c>
      <c r="Q962" s="1" t="s">
        <v>78</v>
      </c>
      <c r="R962" s="1" t="s">
        <v>1898</v>
      </c>
      <c r="S962" s="1" t="s">
        <v>1898</v>
      </c>
      <c r="T962" s="34" t="s">
        <v>72</v>
      </c>
      <c r="U962" s="25" t="s">
        <v>4807</v>
      </c>
      <c r="V962" s="1" t="s">
        <v>1900</v>
      </c>
      <c r="W962" s="1" t="s">
        <v>83</v>
      </c>
      <c r="X962" s="1" t="s">
        <v>123</v>
      </c>
      <c r="Y962" s="1" t="s">
        <v>83</v>
      </c>
      <c r="Z962" s="1" t="s">
        <v>84</v>
      </c>
      <c r="AA962" s="1" t="s">
        <v>72</v>
      </c>
      <c r="AB962" s="1" t="s">
        <v>4320</v>
      </c>
      <c r="AC962" s="1" t="s">
        <v>141</v>
      </c>
      <c r="AD962" s="1" t="s">
        <v>126</v>
      </c>
      <c r="AE962" s="1">
        <v>60</v>
      </c>
      <c r="AF962" s="1" t="s">
        <v>88</v>
      </c>
      <c r="AG962" s="1">
        <v>4.5</v>
      </c>
      <c r="AH962" s="1" t="s">
        <v>2344</v>
      </c>
      <c r="AI962" s="1" t="s">
        <v>90</v>
      </c>
      <c r="AJ962" s="1" t="s">
        <v>91</v>
      </c>
      <c r="AK962" s="1" t="s">
        <v>92</v>
      </c>
      <c r="AL962" s="1" t="s">
        <v>72</v>
      </c>
      <c r="AM962" s="1" t="s">
        <v>72</v>
      </c>
      <c r="AN962" s="1">
        <v>2</v>
      </c>
      <c r="AO962" s="1" t="s">
        <v>4808</v>
      </c>
      <c r="AP962" s="1" t="s">
        <v>72</v>
      </c>
      <c r="AQ962" s="1" t="s">
        <v>72</v>
      </c>
      <c r="AR962" s="1" t="s">
        <v>72</v>
      </c>
      <c r="AS962" s="1" t="s">
        <v>72</v>
      </c>
      <c r="AT962" s="1" t="s">
        <v>72</v>
      </c>
      <c r="AU962" s="3">
        <v>45138</v>
      </c>
      <c r="AV962" s="4">
        <v>0.53680555555555554</v>
      </c>
      <c r="AW962" s="4">
        <v>0.68125000000000002</v>
      </c>
      <c r="AX962" s="4">
        <f t="shared" si="113"/>
        <v>0.14444444444444449</v>
      </c>
      <c r="AY962" s="4">
        <f t="shared" si="115"/>
        <v>0.1791666666666667</v>
      </c>
      <c r="AZ962" s="4">
        <f t="shared" si="116"/>
        <v>0.26666666666666666</v>
      </c>
      <c r="BA962" s="1" t="s">
        <v>4809</v>
      </c>
      <c r="BB962" s="1" t="s">
        <v>4809</v>
      </c>
      <c r="BC962" s="1" t="s">
        <v>1675</v>
      </c>
      <c r="BD962" s="1">
        <v>15</v>
      </c>
      <c r="BE962" s="1" t="s">
        <v>4009</v>
      </c>
      <c r="BF962" s="1" t="s">
        <v>75</v>
      </c>
      <c r="BG962" s="1" t="s">
        <v>75</v>
      </c>
      <c r="BH962" s="1" t="s">
        <v>88</v>
      </c>
      <c r="BI962" s="1" t="s">
        <v>96</v>
      </c>
      <c r="BJ962" s="1" t="s">
        <v>72</v>
      </c>
      <c r="BK962" s="1" t="s">
        <v>4260</v>
      </c>
      <c r="BL962" s="1" t="s">
        <v>4810</v>
      </c>
      <c r="BM962" s="1">
        <v>42</v>
      </c>
      <c r="BN962" s="1" t="s">
        <v>72</v>
      </c>
      <c r="BO962" s="1" t="s">
        <v>72</v>
      </c>
      <c r="BP962" s="1" t="s">
        <v>72</v>
      </c>
      <c r="BQ962" s="21" t="s">
        <v>99</v>
      </c>
      <c r="BR962" s="21" t="s">
        <v>100</v>
      </c>
    </row>
    <row r="963" spans="1:70" ht="20.45" customHeight="1">
      <c r="A963" s="1" t="s">
        <v>4811</v>
      </c>
      <c r="B963" s="1">
        <v>230242</v>
      </c>
      <c r="C963" s="1" t="s">
        <v>71</v>
      </c>
      <c r="D963" s="3">
        <v>45138</v>
      </c>
      <c r="E963" s="4">
        <v>0.46875</v>
      </c>
      <c r="F963" s="5">
        <v>45108</v>
      </c>
      <c r="G963" s="3">
        <v>45138</v>
      </c>
      <c r="H963" s="4">
        <v>0.57361111111111118</v>
      </c>
      <c r="I963" s="48">
        <f t="shared" si="114"/>
        <v>0.10486111111111118</v>
      </c>
      <c r="J963" s="1">
        <v>20</v>
      </c>
      <c r="K963" s="1" t="s">
        <v>2302</v>
      </c>
      <c r="L963" s="1" t="s">
        <v>4812</v>
      </c>
      <c r="M963" s="1" t="s">
        <v>75</v>
      </c>
      <c r="N963" s="1" t="s">
        <v>4648</v>
      </c>
      <c r="O963" s="1" t="s">
        <v>77</v>
      </c>
      <c r="P963" s="1" t="s">
        <v>78</v>
      </c>
      <c r="Q963" s="1" t="s">
        <v>78</v>
      </c>
      <c r="R963" s="1" t="s">
        <v>139</v>
      </c>
      <c r="S963" s="1" t="s">
        <v>1927</v>
      </c>
      <c r="T963" s="34" t="s">
        <v>72</v>
      </c>
      <c r="U963" s="8" t="s">
        <v>1885</v>
      </c>
      <c r="V963" s="1" t="s">
        <v>1900</v>
      </c>
      <c r="W963" s="1" t="s">
        <v>2307</v>
      </c>
      <c r="X963" s="1" t="s">
        <v>2307</v>
      </c>
      <c r="Y963" s="1" t="s">
        <v>2926</v>
      </c>
      <c r="Z963" s="1" t="s">
        <v>291</v>
      </c>
      <c r="AA963" s="1" t="s">
        <v>72</v>
      </c>
      <c r="AB963" s="1" t="s">
        <v>292</v>
      </c>
      <c r="AC963" s="1" t="s">
        <v>3420</v>
      </c>
      <c r="AD963" s="1" t="s">
        <v>126</v>
      </c>
      <c r="AE963" s="1">
        <v>73</v>
      </c>
      <c r="AF963" s="1" t="s">
        <v>88</v>
      </c>
      <c r="AG963" s="1">
        <v>5.5</v>
      </c>
      <c r="AH963" s="1" t="s">
        <v>414</v>
      </c>
      <c r="AI963" s="1" t="s">
        <v>90</v>
      </c>
      <c r="AJ963" s="1" t="s">
        <v>91</v>
      </c>
      <c r="AK963" s="1" t="s">
        <v>216</v>
      </c>
      <c r="AL963" s="1" t="s">
        <v>72</v>
      </c>
      <c r="AM963" s="1" t="s">
        <v>72</v>
      </c>
      <c r="AN963" s="1" t="s">
        <v>3184</v>
      </c>
      <c r="AO963" s="1" t="s">
        <v>4813</v>
      </c>
      <c r="AP963" s="1">
        <v>6</v>
      </c>
      <c r="AQ963" s="1" t="s">
        <v>4814</v>
      </c>
      <c r="AR963" s="1" t="s">
        <v>72</v>
      </c>
      <c r="AS963" s="1" t="s">
        <v>72</v>
      </c>
      <c r="AT963" s="1" t="s">
        <v>72</v>
      </c>
      <c r="AU963" s="3">
        <v>45138</v>
      </c>
      <c r="AV963" s="4">
        <v>0.59722222222222221</v>
      </c>
      <c r="AW963" s="4">
        <v>0.67569444444444438</v>
      </c>
      <c r="AX963" s="4">
        <f t="shared" si="113"/>
        <v>7.8472222222222165E-2</v>
      </c>
      <c r="AY963" s="4">
        <f t="shared" si="115"/>
        <v>0.10208333333333319</v>
      </c>
      <c r="AZ963" s="4">
        <f t="shared" si="116"/>
        <v>0.20694444444444438</v>
      </c>
      <c r="BA963" s="1" t="s">
        <v>4815</v>
      </c>
      <c r="BB963" s="1" t="s">
        <v>4815</v>
      </c>
      <c r="BC963" s="1" t="s">
        <v>1794</v>
      </c>
      <c r="BD963" s="1">
        <v>15</v>
      </c>
      <c r="BE963" s="1" t="s">
        <v>4208</v>
      </c>
      <c r="BF963" s="1" t="s">
        <v>75</v>
      </c>
      <c r="BG963" s="1" t="s">
        <v>75</v>
      </c>
      <c r="BH963" s="1" t="s">
        <v>88</v>
      </c>
      <c r="BI963" s="1" t="s">
        <v>79</v>
      </c>
      <c r="BJ963" s="1" t="s">
        <v>72</v>
      </c>
      <c r="BK963" s="1" t="s">
        <v>3962</v>
      </c>
      <c r="BL963" s="1" t="s">
        <v>4722</v>
      </c>
      <c r="BM963" s="1">
        <v>44</v>
      </c>
      <c r="BN963" s="1" t="s">
        <v>88</v>
      </c>
      <c r="BO963" s="1" t="s">
        <v>88</v>
      </c>
      <c r="BP963" s="1" t="s">
        <v>88</v>
      </c>
      <c r="BQ963" s="1" t="s">
        <v>160</v>
      </c>
      <c r="BR963" s="1" t="s">
        <v>707</v>
      </c>
    </row>
    <row r="964" spans="1:70" ht="20.45" customHeight="1">
      <c r="A964" s="1" t="s">
        <v>4816</v>
      </c>
      <c r="B964" s="1">
        <v>230243</v>
      </c>
      <c r="C964" s="1" t="s">
        <v>71</v>
      </c>
      <c r="D964" s="3">
        <v>45138</v>
      </c>
      <c r="E964" s="4">
        <v>0.53125</v>
      </c>
      <c r="F964" s="5">
        <v>45108</v>
      </c>
      <c r="G964" s="3">
        <v>45138</v>
      </c>
      <c r="H964" s="4">
        <v>0.57361111111111118</v>
      </c>
      <c r="I964" s="48">
        <f t="shared" si="114"/>
        <v>4.2361111111111183E-2</v>
      </c>
      <c r="J964" s="1">
        <v>0</v>
      </c>
      <c r="K964" s="1" t="s">
        <v>2302</v>
      </c>
      <c r="L964" s="1" t="s">
        <v>4817</v>
      </c>
      <c r="M964" s="1" t="s">
        <v>75</v>
      </c>
      <c r="N964" s="1" t="s">
        <v>3473</v>
      </c>
      <c r="O964" s="1" t="s">
        <v>77</v>
      </c>
      <c r="P964" s="1" t="s">
        <v>78</v>
      </c>
      <c r="Q964" s="1" t="s">
        <v>78</v>
      </c>
      <c r="R964" s="1" t="s">
        <v>1898</v>
      </c>
      <c r="S964" s="1" t="s">
        <v>1898</v>
      </c>
      <c r="T964" s="34" t="s">
        <v>72</v>
      </c>
      <c r="U964" s="25" t="s">
        <v>4818</v>
      </c>
      <c r="V964" s="1" t="s">
        <v>1900</v>
      </c>
      <c r="W964" s="1" t="s">
        <v>2307</v>
      </c>
      <c r="X964" s="1" t="s">
        <v>2307</v>
      </c>
      <c r="Y964" s="1" t="s">
        <v>3474</v>
      </c>
      <c r="Z964" s="1" t="s">
        <v>152</v>
      </c>
      <c r="AA964" s="1" t="s">
        <v>3507</v>
      </c>
      <c r="AB964" s="1" t="s">
        <v>153</v>
      </c>
      <c r="AC964" s="1" t="s">
        <v>164</v>
      </c>
      <c r="AD964" s="1" t="s">
        <v>126</v>
      </c>
      <c r="AE964" s="1">
        <v>55</v>
      </c>
      <c r="AF964" s="1" t="s">
        <v>88</v>
      </c>
      <c r="AG964" s="1">
        <v>5.5</v>
      </c>
      <c r="AH964" s="1" t="s">
        <v>414</v>
      </c>
      <c r="AI964" s="1" t="s">
        <v>105</v>
      </c>
      <c r="AJ964" s="1" t="s">
        <v>91</v>
      </c>
      <c r="AK964" s="1" t="s">
        <v>92</v>
      </c>
      <c r="AL964" s="1" t="s">
        <v>72</v>
      </c>
      <c r="AM964" s="1" t="s">
        <v>72</v>
      </c>
      <c r="AN964" s="1" t="s">
        <v>72</v>
      </c>
      <c r="AO964" s="1" t="s">
        <v>72</v>
      </c>
      <c r="AP964" s="1" t="s">
        <v>72</v>
      </c>
      <c r="AQ964" s="1" t="s">
        <v>72</v>
      </c>
      <c r="AR964" s="50" t="s">
        <v>4819</v>
      </c>
      <c r="AS964" s="1" t="s">
        <v>72</v>
      </c>
      <c r="AT964" s="1" t="s">
        <v>72</v>
      </c>
      <c r="AU964" s="3">
        <v>45138</v>
      </c>
      <c r="AV964" s="4">
        <v>0.59722222222222221</v>
      </c>
      <c r="AW964" s="4">
        <v>0.64097222222222217</v>
      </c>
      <c r="AX964" s="4">
        <f t="shared" si="113"/>
        <v>4.3749999999999956E-2</v>
      </c>
      <c r="AY964" s="4">
        <f t="shared" si="115"/>
        <v>6.7361111111110983E-2</v>
      </c>
      <c r="AZ964" s="4">
        <f t="shared" si="116"/>
        <v>0.10972222222222217</v>
      </c>
      <c r="BA964" s="1" t="s">
        <v>4820</v>
      </c>
      <c r="BB964" s="1" t="s">
        <v>4820</v>
      </c>
      <c r="BC964" s="1" t="s">
        <v>1794</v>
      </c>
      <c r="BD964" s="1">
        <v>15</v>
      </c>
      <c r="BE964" s="1" t="s">
        <v>2694</v>
      </c>
      <c r="BF964" s="1" t="s">
        <v>75</v>
      </c>
      <c r="BG964" s="1" t="s">
        <v>75</v>
      </c>
      <c r="BH964" s="1" t="s">
        <v>88</v>
      </c>
      <c r="BI964" s="1" t="s">
        <v>96</v>
      </c>
      <c r="BJ964" s="1" t="s">
        <v>72</v>
      </c>
      <c r="BK964" s="1" t="s">
        <v>3985</v>
      </c>
      <c r="BL964" s="1" t="s">
        <v>4679</v>
      </c>
      <c r="BM964" s="1">
        <v>25</v>
      </c>
      <c r="BN964" s="1" t="s">
        <v>72</v>
      </c>
      <c r="BO964" s="1" t="s">
        <v>72</v>
      </c>
      <c r="BP964" s="1" t="s">
        <v>72</v>
      </c>
      <c r="BQ964" s="21" t="s">
        <v>99</v>
      </c>
      <c r="BR964" s="21" t="s">
        <v>100</v>
      </c>
    </row>
    <row r="965" spans="1:70" ht="20.45" customHeight="1">
      <c r="A965" s="1" t="s">
        <v>4821</v>
      </c>
      <c r="B965" s="1">
        <v>230244</v>
      </c>
      <c r="C965" s="1" t="s">
        <v>71</v>
      </c>
      <c r="D965" s="3">
        <v>45138</v>
      </c>
      <c r="E965" s="4">
        <v>0.53125</v>
      </c>
      <c r="F965" s="5">
        <v>45108</v>
      </c>
      <c r="G965" s="3">
        <v>45138</v>
      </c>
      <c r="H965" s="4">
        <v>0.57361111111111118</v>
      </c>
      <c r="I965" s="48">
        <f t="shared" si="114"/>
        <v>4.2361111111111183E-2</v>
      </c>
      <c r="J965" s="1">
        <v>21</v>
      </c>
      <c r="K965" s="1" t="s">
        <v>2302</v>
      </c>
      <c r="L965" s="1" t="s">
        <v>4822</v>
      </c>
      <c r="M965" s="1" t="s">
        <v>75</v>
      </c>
      <c r="N965" s="1" t="s">
        <v>3947</v>
      </c>
      <c r="O965" s="1" t="s">
        <v>77</v>
      </c>
      <c r="P965" s="1" t="s">
        <v>78</v>
      </c>
      <c r="Q965" s="1" t="s">
        <v>78</v>
      </c>
      <c r="R965" s="1" t="s">
        <v>139</v>
      </c>
      <c r="S965" s="1" t="s">
        <v>1898</v>
      </c>
      <c r="T965" s="34" t="s">
        <v>72</v>
      </c>
      <c r="U965" s="25" t="s">
        <v>4823</v>
      </c>
      <c r="V965" s="1" t="s">
        <v>1900</v>
      </c>
      <c r="W965" s="1" t="s">
        <v>2307</v>
      </c>
      <c r="X965" s="1" t="s">
        <v>2307</v>
      </c>
      <c r="Y965" s="1" t="s">
        <v>2363</v>
      </c>
      <c r="Z965" s="1" t="s">
        <v>84</v>
      </c>
      <c r="AA965" s="1" t="s">
        <v>72</v>
      </c>
      <c r="AB965" s="1" t="s">
        <v>4320</v>
      </c>
      <c r="AC965" s="1" t="s">
        <v>181</v>
      </c>
      <c r="AD965" s="1" t="s">
        <v>87</v>
      </c>
      <c r="AE965" s="1">
        <v>61</v>
      </c>
      <c r="AF965" s="1" t="s">
        <v>88</v>
      </c>
      <c r="AG965" s="1">
        <v>5.5</v>
      </c>
      <c r="AH965" s="1" t="s">
        <v>414</v>
      </c>
      <c r="AI965" s="1" t="s">
        <v>90</v>
      </c>
      <c r="AJ965" s="1" t="s">
        <v>91</v>
      </c>
      <c r="AK965" s="1" t="s">
        <v>92</v>
      </c>
      <c r="AL965" s="1" t="s">
        <v>72</v>
      </c>
      <c r="AM965" s="1" t="s">
        <v>217</v>
      </c>
      <c r="AN965" s="1">
        <v>2</v>
      </c>
      <c r="AO965" s="1" t="s">
        <v>3303</v>
      </c>
      <c r="AP965" s="1" t="s">
        <v>72</v>
      </c>
      <c r="AQ965" s="1" t="s">
        <v>72</v>
      </c>
      <c r="AR965" s="1" t="s">
        <v>220</v>
      </c>
      <c r="AS965" s="1" t="s">
        <v>72</v>
      </c>
      <c r="AT965" s="1" t="s">
        <v>72</v>
      </c>
      <c r="AU965" s="3">
        <v>45138</v>
      </c>
      <c r="AV965" s="4">
        <v>0.69444444444444453</v>
      </c>
      <c r="AW965" s="4">
        <v>0.74305555555555547</v>
      </c>
      <c r="AX965" s="4">
        <f t="shared" si="113"/>
        <v>4.8611111111110938E-2</v>
      </c>
      <c r="AY965" s="4">
        <f t="shared" si="115"/>
        <v>0.16944444444444429</v>
      </c>
      <c r="AZ965" s="4">
        <f t="shared" si="116"/>
        <v>0.21180555555555547</v>
      </c>
      <c r="BA965" s="1" t="s">
        <v>4824</v>
      </c>
      <c r="BB965" s="1" t="s">
        <v>4824</v>
      </c>
      <c r="BC965" s="1" t="s">
        <v>1794</v>
      </c>
      <c r="BD965" s="1">
        <v>15</v>
      </c>
      <c r="BE965" s="1" t="s">
        <v>3205</v>
      </c>
      <c r="BF965" s="1" t="s">
        <v>75</v>
      </c>
      <c r="BG965" s="1" t="s">
        <v>75</v>
      </c>
      <c r="BH965" s="1" t="s">
        <v>88</v>
      </c>
      <c r="BI965" s="1" t="s">
        <v>96</v>
      </c>
      <c r="BJ965" s="1" t="s">
        <v>72</v>
      </c>
      <c r="BK965" s="1" t="s">
        <v>4260</v>
      </c>
      <c r="BL965" s="1" t="s">
        <v>4770</v>
      </c>
      <c r="BM965" s="1">
        <v>44</v>
      </c>
      <c r="BN965" s="1" t="s">
        <v>72</v>
      </c>
      <c r="BO965" s="1" t="s">
        <v>72</v>
      </c>
      <c r="BP965" s="1" t="s">
        <v>72</v>
      </c>
      <c r="BQ965" s="21" t="s">
        <v>99</v>
      </c>
      <c r="BR965" s="21" t="s">
        <v>100</v>
      </c>
    </row>
    <row r="966" spans="1:70" ht="20.45" customHeight="1">
      <c r="A966" s="1" t="s">
        <v>4825</v>
      </c>
      <c r="B966" s="1">
        <v>230245</v>
      </c>
      <c r="C966" s="1" t="s">
        <v>71</v>
      </c>
      <c r="D966" s="3">
        <v>45139</v>
      </c>
      <c r="E966" s="4">
        <v>0.2722222222222222</v>
      </c>
      <c r="F966" s="5">
        <v>45139</v>
      </c>
      <c r="G966" s="3">
        <v>45139</v>
      </c>
      <c r="H966" s="4">
        <v>0.43055555555555558</v>
      </c>
      <c r="I966" s="48">
        <f t="shared" si="114"/>
        <v>0.15833333333333338</v>
      </c>
      <c r="J966" s="1">
        <v>1</v>
      </c>
      <c r="K966" s="1" t="s">
        <v>2302</v>
      </c>
      <c r="L966" s="1" t="s">
        <v>4826</v>
      </c>
      <c r="M966" s="1" t="s">
        <v>75</v>
      </c>
      <c r="N966" s="1" t="s">
        <v>3936</v>
      </c>
      <c r="O966" s="1" t="s">
        <v>77</v>
      </c>
      <c r="P966" s="1" t="s">
        <v>78</v>
      </c>
      <c r="Q966" s="1" t="s">
        <v>78</v>
      </c>
      <c r="R966" s="1" t="s">
        <v>1898</v>
      </c>
      <c r="S966" s="1" t="s">
        <v>1898</v>
      </c>
      <c r="T966" s="34" t="s">
        <v>72</v>
      </c>
      <c r="U966" s="25" t="s">
        <v>3178</v>
      </c>
      <c r="V966" s="1" t="s">
        <v>1900</v>
      </c>
      <c r="W966" s="1" t="s">
        <v>83</v>
      </c>
      <c r="X966" s="1" t="s">
        <v>123</v>
      </c>
      <c r="Y966" s="1" t="s">
        <v>83</v>
      </c>
      <c r="Z966" s="1" t="s">
        <v>84</v>
      </c>
      <c r="AA966" s="1" t="s">
        <v>72</v>
      </c>
      <c r="AB966" s="1" t="s">
        <v>104</v>
      </c>
      <c r="AC966" s="1" t="s">
        <v>4827</v>
      </c>
      <c r="AD966" s="1" t="s">
        <v>87</v>
      </c>
      <c r="AE966" s="1">
        <v>42</v>
      </c>
      <c r="AF966" s="1" t="s">
        <v>88</v>
      </c>
      <c r="AG966" s="1">
        <v>5.4</v>
      </c>
      <c r="AH966" s="1" t="s">
        <v>2344</v>
      </c>
      <c r="AI966" s="1" t="s">
        <v>90</v>
      </c>
      <c r="AJ966" s="1" t="s">
        <v>91</v>
      </c>
      <c r="AK966" s="1" t="s">
        <v>92</v>
      </c>
      <c r="AL966" s="1" t="s">
        <v>72</v>
      </c>
      <c r="AM966" s="1" t="s">
        <v>72</v>
      </c>
      <c r="AN966" s="1">
        <v>2</v>
      </c>
      <c r="AO966" s="1" t="s">
        <v>230</v>
      </c>
      <c r="AP966" s="1" t="s">
        <v>72</v>
      </c>
      <c r="AQ966" s="1" t="s">
        <v>72</v>
      </c>
      <c r="AR966" s="1" t="s">
        <v>72</v>
      </c>
      <c r="AS966" s="1" t="s">
        <v>72</v>
      </c>
      <c r="AT966" s="1" t="s">
        <v>72</v>
      </c>
      <c r="AU966" s="3">
        <v>45139</v>
      </c>
      <c r="AV966" s="4">
        <v>0.47638888888888892</v>
      </c>
      <c r="AW966" s="4">
        <v>0.61597222222222225</v>
      </c>
      <c r="AX966" s="4">
        <f t="shared" si="113"/>
        <v>0.13958333333333334</v>
      </c>
      <c r="AY966" s="4">
        <f t="shared" si="115"/>
        <v>0.18541666666666667</v>
      </c>
      <c r="AZ966" s="4">
        <f t="shared" si="116"/>
        <v>0.34375000000000006</v>
      </c>
      <c r="BA966" s="1" t="s">
        <v>2204</v>
      </c>
      <c r="BB966" s="1" t="s">
        <v>2204</v>
      </c>
      <c r="BC966" s="1" t="s">
        <v>1675</v>
      </c>
      <c r="BD966" s="1">
        <v>14</v>
      </c>
      <c r="BE966" s="1" t="s">
        <v>4009</v>
      </c>
      <c r="BF966" s="1" t="s">
        <v>75</v>
      </c>
      <c r="BG966" s="1" t="s">
        <v>75</v>
      </c>
      <c r="BH966" s="1" t="s">
        <v>88</v>
      </c>
      <c r="BI966" s="1" t="s">
        <v>96</v>
      </c>
      <c r="BJ966" s="1" t="s">
        <v>72</v>
      </c>
      <c r="BK966" s="1" t="s">
        <v>4260</v>
      </c>
      <c r="BL966" s="1" t="s">
        <v>4220</v>
      </c>
      <c r="BM966" s="1">
        <v>42</v>
      </c>
      <c r="BN966" s="1" t="s">
        <v>72</v>
      </c>
      <c r="BO966" s="1" t="s">
        <v>72</v>
      </c>
      <c r="BP966" s="1" t="s">
        <v>72</v>
      </c>
      <c r="BQ966" s="21" t="s">
        <v>99</v>
      </c>
      <c r="BR966" s="21" t="s">
        <v>100</v>
      </c>
    </row>
    <row r="967" spans="1:70" ht="20.45" customHeight="1">
      <c r="A967" s="1" t="s">
        <v>4828</v>
      </c>
      <c r="B967" s="1">
        <v>230245</v>
      </c>
      <c r="C967" s="1" t="s">
        <v>71</v>
      </c>
      <c r="D967" s="3">
        <v>45139</v>
      </c>
      <c r="E967" s="4">
        <v>0.2722222222222222</v>
      </c>
      <c r="F967" s="5">
        <v>45139</v>
      </c>
      <c r="G967" s="3">
        <v>45139</v>
      </c>
      <c r="H967" s="4">
        <v>0.43055555555555558</v>
      </c>
      <c r="I967" s="48">
        <f t="shared" si="114"/>
        <v>0.15833333333333338</v>
      </c>
      <c r="J967" s="1">
        <v>1</v>
      </c>
      <c r="K967" s="1" t="s">
        <v>2302</v>
      </c>
      <c r="L967" s="1" t="s">
        <v>4826</v>
      </c>
      <c r="M967" s="1" t="s">
        <v>75</v>
      </c>
      <c r="N967" s="1" t="s">
        <v>4589</v>
      </c>
      <c r="O967" s="1" t="s">
        <v>77</v>
      </c>
      <c r="P967" s="1" t="s">
        <v>78</v>
      </c>
      <c r="Q967" s="1" t="s">
        <v>78</v>
      </c>
      <c r="R967" s="1" t="s">
        <v>1898</v>
      </c>
      <c r="S967" s="1" t="s">
        <v>1898</v>
      </c>
      <c r="T967" s="34" t="s">
        <v>72</v>
      </c>
      <c r="U967" s="25" t="s">
        <v>3178</v>
      </c>
      <c r="V967" s="1" t="s">
        <v>1900</v>
      </c>
      <c r="W967" s="1" t="s">
        <v>83</v>
      </c>
      <c r="X967" s="1" t="s">
        <v>123</v>
      </c>
      <c r="Y967" s="1" t="s">
        <v>83</v>
      </c>
      <c r="Z967" s="1" t="s">
        <v>84</v>
      </c>
      <c r="AA967" s="1" t="s">
        <v>72</v>
      </c>
      <c r="AB967" s="1" t="s">
        <v>104</v>
      </c>
      <c r="AC967" s="1" t="s">
        <v>4827</v>
      </c>
      <c r="AD967" s="1" t="s">
        <v>87</v>
      </c>
      <c r="AE967" s="1">
        <v>42</v>
      </c>
      <c r="AF967" s="1" t="s">
        <v>88</v>
      </c>
      <c r="AG967" s="1">
        <v>5.4</v>
      </c>
      <c r="AH967" s="1" t="s">
        <v>2344</v>
      </c>
      <c r="AI967" s="1" t="s">
        <v>90</v>
      </c>
      <c r="AJ967" s="1" t="s">
        <v>91</v>
      </c>
      <c r="AK967" s="1" t="s">
        <v>92</v>
      </c>
      <c r="AL967" s="1" t="s">
        <v>72</v>
      </c>
      <c r="AM967" s="1" t="s">
        <v>72</v>
      </c>
      <c r="AN967" s="1">
        <v>2</v>
      </c>
      <c r="AO967" s="1" t="s">
        <v>230</v>
      </c>
      <c r="AP967" s="1" t="s">
        <v>72</v>
      </c>
      <c r="AQ967" s="1" t="s">
        <v>72</v>
      </c>
      <c r="AR967" s="1" t="s">
        <v>72</v>
      </c>
      <c r="AS967" s="1" t="s">
        <v>72</v>
      </c>
      <c r="AT967" s="1" t="s">
        <v>72</v>
      </c>
      <c r="AU967" s="3">
        <v>45139</v>
      </c>
      <c r="AV967" s="4">
        <v>0.47638888888888892</v>
      </c>
      <c r="AW967" s="4">
        <v>0.61597222222222225</v>
      </c>
      <c r="AX967" s="4">
        <f t="shared" si="113"/>
        <v>0.13958333333333334</v>
      </c>
      <c r="AY967" s="4">
        <f t="shared" si="115"/>
        <v>0.18541666666666667</v>
      </c>
      <c r="AZ967" s="4">
        <f t="shared" si="116"/>
        <v>0.34375000000000006</v>
      </c>
      <c r="BA967" s="1" t="s">
        <v>2204</v>
      </c>
      <c r="BB967" s="1" t="s">
        <v>2204</v>
      </c>
      <c r="BC967" s="1" t="s">
        <v>1675</v>
      </c>
      <c r="BD967" s="1">
        <v>14</v>
      </c>
      <c r="BE967" s="1" t="s">
        <v>4009</v>
      </c>
      <c r="BF967" s="1" t="s">
        <v>75</v>
      </c>
      <c r="BG967" s="1" t="s">
        <v>75</v>
      </c>
      <c r="BH967" s="1" t="s">
        <v>88</v>
      </c>
      <c r="BI967" s="1" t="s">
        <v>96</v>
      </c>
      <c r="BJ967" s="1" t="s">
        <v>72</v>
      </c>
      <c r="BK967" s="1" t="s">
        <v>72</v>
      </c>
      <c r="BL967" s="1" t="s">
        <v>72</v>
      </c>
      <c r="BM967" s="1" t="s">
        <v>72</v>
      </c>
      <c r="BN967" s="1" t="s">
        <v>72</v>
      </c>
      <c r="BO967" s="1" t="s">
        <v>72</v>
      </c>
      <c r="BP967" s="1" t="s">
        <v>72</v>
      </c>
      <c r="BQ967" s="21" t="s">
        <v>99</v>
      </c>
      <c r="BR967" s="1" t="s">
        <v>4592</v>
      </c>
    </row>
    <row r="968" spans="1:70" ht="20.45" customHeight="1">
      <c r="A968" s="1" t="s">
        <v>4829</v>
      </c>
      <c r="B968" s="1">
        <v>230246</v>
      </c>
      <c r="C968" s="1" t="s">
        <v>71</v>
      </c>
      <c r="D968" s="3">
        <v>45139</v>
      </c>
      <c r="E968" s="4">
        <v>0.35625000000000001</v>
      </c>
      <c r="F968" s="5">
        <v>45139</v>
      </c>
      <c r="G968" s="3">
        <v>45139</v>
      </c>
      <c r="H968" s="4">
        <v>0.43055555555555558</v>
      </c>
      <c r="I968" s="48">
        <f t="shared" si="114"/>
        <v>7.4305555555555569E-2</v>
      </c>
      <c r="J968" s="1">
        <v>1</v>
      </c>
      <c r="K968" s="1" t="s">
        <v>2302</v>
      </c>
      <c r="L968" s="1" t="s">
        <v>4830</v>
      </c>
      <c r="M968" s="1" t="s">
        <v>75</v>
      </c>
      <c r="N968" s="1" t="s">
        <v>3624</v>
      </c>
      <c r="O968" s="1" t="s">
        <v>77</v>
      </c>
      <c r="P968" s="1" t="s">
        <v>78</v>
      </c>
      <c r="Q968" s="1" t="s">
        <v>78</v>
      </c>
      <c r="R968" s="1" t="s">
        <v>139</v>
      </c>
      <c r="S968" s="1" t="s">
        <v>1898</v>
      </c>
      <c r="T968" s="34" t="s">
        <v>72</v>
      </c>
      <c r="U968" s="25" t="s">
        <v>4831</v>
      </c>
      <c r="V968" s="1" t="s">
        <v>1900</v>
      </c>
      <c r="W968" s="1" t="s">
        <v>83</v>
      </c>
      <c r="X968" s="1" t="s">
        <v>123</v>
      </c>
      <c r="Y968" s="1" t="s">
        <v>83</v>
      </c>
      <c r="Z968" s="1" t="s">
        <v>152</v>
      </c>
      <c r="AA968" s="1" t="s">
        <v>72</v>
      </c>
      <c r="AB968" s="1" t="s">
        <v>153</v>
      </c>
      <c r="AC968" s="1" t="s">
        <v>154</v>
      </c>
      <c r="AD968" s="1" t="s">
        <v>126</v>
      </c>
      <c r="AE968" s="1">
        <v>35</v>
      </c>
      <c r="AF968" s="1" t="s">
        <v>88</v>
      </c>
      <c r="AG968" s="1">
        <v>5.4</v>
      </c>
      <c r="AH968" s="1" t="s">
        <v>2344</v>
      </c>
      <c r="AI968" s="1" t="s">
        <v>90</v>
      </c>
      <c r="AJ968" s="1" t="s">
        <v>91</v>
      </c>
      <c r="AK968" s="1" t="s">
        <v>92</v>
      </c>
      <c r="AL968" s="1" t="s">
        <v>72</v>
      </c>
      <c r="AM968" s="1" t="s">
        <v>72</v>
      </c>
      <c r="AN968" s="1">
        <v>2</v>
      </c>
      <c r="AO968" s="1" t="s">
        <v>230</v>
      </c>
      <c r="AP968" s="1" t="s">
        <v>72</v>
      </c>
      <c r="AQ968" s="1" t="s">
        <v>72</v>
      </c>
      <c r="AR968" s="1" t="s">
        <v>72</v>
      </c>
      <c r="AS968" s="1" t="s">
        <v>72</v>
      </c>
      <c r="AT968" s="1" t="s">
        <v>72</v>
      </c>
      <c r="AU968" s="3">
        <v>45139</v>
      </c>
      <c r="AV968" s="4">
        <v>0.46597222222222223</v>
      </c>
      <c r="AW968" s="4">
        <v>0.57986111111111105</v>
      </c>
      <c r="AX968" s="4">
        <f t="shared" si="113"/>
        <v>0.11388888888888882</v>
      </c>
      <c r="AY968" s="4">
        <f t="shared" si="115"/>
        <v>0.14930555555555547</v>
      </c>
      <c r="AZ968" s="4">
        <f t="shared" si="116"/>
        <v>0.22361111111111104</v>
      </c>
      <c r="BA968" s="1" t="s">
        <v>4832</v>
      </c>
      <c r="BB968" s="1" t="s">
        <v>4832</v>
      </c>
      <c r="BC968" s="1" t="s">
        <v>1794</v>
      </c>
      <c r="BD968" s="1">
        <v>14</v>
      </c>
      <c r="BE968" s="1" t="s">
        <v>4437</v>
      </c>
      <c r="BF968" s="1" t="s">
        <v>75</v>
      </c>
      <c r="BG968" s="1" t="s">
        <v>75</v>
      </c>
      <c r="BH968" s="1" t="s">
        <v>88</v>
      </c>
      <c r="BI968" s="1" t="s">
        <v>96</v>
      </c>
      <c r="BJ968" s="1" t="s">
        <v>72</v>
      </c>
      <c r="BK968" s="1" t="s">
        <v>1768</v>
      </c>
      <c r="BL968" s="1" t="s">
        <v>4792</v>
      </c>
      <c r="BM968" s="1">
        <v>56</v>
      </c>
      <c r="BN968" s="1" t="s">
        <v>75</v>
      </c>
      <c r="BO968" s="1" t="s">
        <v>75</v>
      </c>
      <c r="BP968" s="1" t="s">
        <v>75</v>
      </c>
      <c r="BQ968" s="21" t="s">
        <v>99</v>
      </c>
      <c r="BR968" s="21" t="s">
        <v>100</v>
      </c>
    </row>
    <row r="969" spans="1:70" ht="20.45" customHeight="1">
      <c r="A969" s="1" t="s">
        <v>4833</v>
      </c>
      <c r="B969" s="1">
        <v>230247</v>
      </c>
      <c r="C969" s="1" t="s">
        <v>71</v>
      </c>
      <c r="D969" s="3">
        <v>45139</v>
      </c>
      <c r="E969" s="4">
        <v>0.5625</v>
      </c>
      <c r="F969" s="5">
        <v>45139</v>
      </c>
      <c r="G969" s="3">
        <v>45139</v>
      </c>
      <c r="H969" s="48">
        <v>0.65138888888888891</v>
      </c>
      <c r="I969" s="48">
        <f t="shared" si="114"/>
        <v>8.8888888888888906E-2</v>
      </c>
      <c r="J969" s="1">
        <v>15</v>
      </c>
      <c r="K969" s="1" t="s">
        <v>2302</v>
      </c>
      <c r="L969" s="1" t="s">
        <v>4834</v>
      </c>
      <c r="M969" s="1" t="s">
        <v>75</v>
      </c>
      <c r="N969" s="1" t="s">
        <v>3947</v>
      </c>
      <c r="O969" s="1" t="s">
        <v>77</v>
      </c>
      <c r="P969" s="1" t="s">
        <v>78</v>
      </c>
      <c r="Q969" s="1" t="s">
        <v>78</v>
      </c>
      <c r="R969" s="1" t="s">
        <v>1898</v>
      </c>
      <c r="S969" s="1" t="s">
        <v>1898</v>
      </c>
      <c r="T969" s="34" t="s">
        <v>72</v>
      </c>
      <c r="U969" s="25" t="s">
        <v>4701</v>
      </c>
      <c r="V969" s="1" t="s">
        <v>1900</v>
      </c>
      <c r="W969" s="1" t="s">
        <v>2307</v>
      </c>
      <c r="X969" s="1" t="s">
        <v>2307</v>
      </c>
      <c r="Y969" s="1" t="s">
        <v>2363</v>
      </c>
      <c r="Z969" s="1" t="s">
        <v>84</v>
      </c>
      <c r="AA969" s="1" t="s">
        <v>72</v>
      </c>
      <c r="AB969" s="1" t="s">
        <v>4320</v>
      </c>
      <c r="AC969" s="1" t="s">
        <v>141</v>
      </c>
      <c r="AD969" s="1" t="s">
        <v>126</v>
      </c>
      <c r="AE969" s="1">
        <v>53</v>
      </c>
      <c r="AF969" s="1" t="s">
        <v>88</v>
      </c>
      <c r="AG969" s="1">
        <v>3.8</v>
      </c>
      <c r="AH969" s="1" t="s">
        <v>2344</v>
      </c>
      <c r="AI969" s="1" t="s">
        <v>90</v>
      </c>
      <c r="AJ969" s="1" t="s">
        <v>91</v>
      </c>
      <c r="AK969" s="1" t="s">
        <v>92</v>
      </c>
      <c r="AL969" s="1" t="s">
        <v>72</v>
      </c>
      <c r="AM969" s="1" t="s">
        <v>217</v>
      </c>
      <c r="AN969" s="1">
        <v>2</v>
      </c>
      <c r="AO969" s="28" t="s">
        <v>3175</v>
      </c>
      <c r="AP969" s="1" t="s">
        <v>72</v>
      </c>
      <c r="AQ969" s="1" t="s">
        <v>72</v>
      </c>
      <c r="AR969" s="1" t="s">
        <v>220</v>
      </c>
      <c r="AS969" s="1" t="s">
        <v>72</v>
      </c>
      <c r="AT969" s="1" t="s">
        <v>72</v>
      </c>
      <c r="AU969" s="3">
        <v>45139</v>
      </c>
      <c r="AV969" s="4">
        <v>0.68402777777777779</v>
      </c>
      <c r="AW969" s="4">
        <v>0.80069444444444438</v>
      </c>
      <c r="AX969" s="4">
        <f t="shared" si="113"/>
        <v>0.11666666666666659</v>
      </c>
      <c r="AY969" s="4">
        <f t="shared" si="115"/>
        <v>0.14930555555555547</v>
      </c>
      <c r="AZ969" s="4">
        <f t="shared" si="116"/>
        <v>0.23819444444444438</v>
      </c>
      <c r="BA969" s="1" t="s">
        <v>4835</v>
      </c>
      <c r="BB969" s="1" t="s">
        <v>4835</v>
      </c>
      <c r="BC969" s="1" t="s">
        <v>1794</v>
      </c>
      <c r="BD969" s="1">
        <v>14</v>
      </c>
      <c r="BE969" s="1" t="s">
        <v>72</v>
      </c>
      <c r="BF969" s="1" t="s">
        <v>75</v>
      </c>
      <c r="BG969" s="1" t="s">
        <v>75</v>
      </c>
      <c r="BH969" s="1" t="s">
        <v>88</v>
      </c>
      <c r="BI969" s="1" t="s">
        <v>96</v>
      </c>
      <c r="BJ969" s="1" t="s">
        <v>72</v>
      </c>
      <c r="BK969" s="1" t="s">
        <v>4260</v>
      </c>
      <c r="BL969" s="1" t="s">
        <v>4770</v>
      </c>
      <c r="BM969" s="1">
        <v>51</v>
      </c>
      <c r="BN969" s="1" t="s">
        <v>72</v>
      </c>
      <c r="BO969" s="1" t="s">
        <v>72</v>
      </c>
      <c r="BP969" s="1" t="s">
        <v>72</v>
      </c>
      <c r="BQ969" s="21" t="s">
        <v>99</v>
      </c>
      <c r="BR969" s="21" t="s">
        <v>100</v>
      </c>
    </row>
    <row r="970" spans="1:70" ht="20.45" customHeight="1">
      <c r="A970" s="1" t="s">
        <v>4836</v>
      </c>
      <c r="B970" s="1">
        <v>230248</v>
      </c>
      <c r="C970" s="1" t="s">
        <v>71</v>
      </c>
      <c r="D970" s="3">
        <v>45139</v>
      </c>
      <c r="E970" s="4">
        <v>0.49027777777777781</v>
      </c>
      <c r="F970" s="5">
        <v>45139</v>
      </c>
      <c r="G970" s="3">
        <v>45139</v>
      </c>
      <c r="H970" s="4">
        <v>0.65694444444444444</v>
      </c>
      <c r="I970" s="48">
        <f t="shared" si="114"/>
        <v>0.16666666666666663</v>
      </c>
      <c r="J970" s="1">
        <v>2</v>
      </c>
      <c r="K970" s="1" t="s">
        <v>2302</v>
      </c>
      <c r="L970" s="21" t="s">
        <v>4837</v>
      </c>
      <c r="M970" s="1" t="s">
        <v>75</v>
      </c>
      <c r="N970" s="1" t="s">
        <v>3947</v>
      </c>
      <c r="O970" s="1" t="s">
        <v>77</v>
      </c>
      <c r="P970" s="1" t="s">
        <v>78</v>
      </c>
      <c r="Q970" s="1" t="s">
        <v>78</v>
      </c>
      <c r="R970" s="1" t="s">
        <v>1898</v>
      </c>
      <c r="S970" s="1" t="s">
        <v>1898</v>
      </c>
      <c r="T970" s="34" t="s">
        <v>72</v>
      </c>
      <c r="U970" s="25" t="s">
        <v>4802</v>
      </c>
      <c r="V970" s="1" t="s">
        <v>1900</v>
      </c>
      <c r="W970" s="1" t="s">
        <v>813</v>
      </c>
      <c r="X970" s="1" t="s">
        <v>813</v>
      </c>
      <c r="Y970" s="1" t="s">
        <v>814</v>
      </c>
      <c r="Z970" s="1" t="s">
        <v>84</v>
      </c>
      <c r="AA970" s="1" t="s">
        <v>72</v>
      </c>
      <c r="AB970" s="1" t="s">
        <v>4320</v>
      </c>
      <c r="AC970" s="1" t="s">
        <v>181</v>
      </c>
      <c r="AD970" s="1" t="s">
        <v>126</v>
      </c>
      <c r="AE970" s="1">
        <v>74</v>
      </c>
      <c r="AF970" s="1" t="s">
        <v>88</v>
      </c>
      <c r="AG970" s="1">
        <v>5.0999999999999996</v>
      </c>
      <c r="AH970" s="1" t="s">
        <v>414</v>
      </c>
      <c r="AI970" s="1" t="s">
        <v>90</v>
      </c>
      <c r="AJ970" s="1" t="s">
        <v>91</v>
      </c>
      <c r="AK970" s="1" t="s">
        <v>92</v>
      </c>
      <c r="AL970" s="1" t="s">
        <v>72</v>
      </c>
      <c r="AM970" s="1" t="s">
        <v>254</v>
      </c>
      <c r="AN970" s="1">
        <v>1</v>
      </c>
      <c r="AO970" s="1" t="s">
        <v>1322</v>
      </c>
      <c r="AP970" s="1" t="s">
        <v>72</v>
      </c>
      <c r="AQ970" s="1" t="s">
        <v>72</v>
      </c>
      <c r="AR970" s="1" t="s">
        <v>72</v>
      </c>
      <c r="AS970" s="1" t="s">
        <v>72</v>
      </c>
      <c r="AT970" s="1" t="s">
        <v>72</v>
      </c>
      <c r="AU970" s="3">
        <v>45139</v>
      </c>
      <c r="AV970" s="4">
        <v>0.69444444444444453</v>
      </c>
      <c r="AW970" s="4">
        <v>0.79027777777777775</v>
      </c>
      <c r="AX970" s="4">
        <f t="shared" si="113"/>
        <v>9.5833333333333215E-2</v>
      </c>
      <c r="AY970" s="4">
        <f t="shared" si="115"/>
        <v>0.1333333333333333</v>
      </c>
      <c r="AZ970" s="4">
        <f t="shared" si="116"/>
        <v>0.29999999999999993</v>
      </c>
      <c r="BA970" s="1" t="s">
        <v>4838</v>
      </c>
      <c r="BB970" s="1" t="s">
        <v>4838</v>
      </c>
      <c r="BC970" s="1" t="s">
        <v>1675</v>
      </c>
      <c r="BD970" s="1">
        <v>14</v>
      </c>
      <c r="BE970" s="1" t="s">
        <v>2694</v>
      </c>
      <c r="BF970" s="1" t="s">
        <v>75</v>
      </c>
      <c r="BG970" s="1" t="s">
        <v>75</v>
      </c>
      <c r="BH970" s="1" t="s">
        <v>88</v>
      </c>
      <c r="BI970" s="1" t="s">
        <v>96</v>
      </c>
      <c r="BJ970" s="1" t="s">
        <v>72</v>
      </c>
      <c r="BK970" s="1" t="s">
        <v>3962</v>
      </c>
      <c r="BL970" s="1" t="s">
        <v>4839</v>
      </c>
      <c r="BM970" s="1">
        <v>42</v>
      </c>
      <c r="BN970" s="1" t="s">
        <v>72</v>
      </c>
      <c r="BO970" s="1" t="s">
        <v>72</v>
      </c>
      <c r="BP970" s="1" t="s">
        <v>72</v>
      </c>
      <c r="BQ970" s="21" t="s">
        <v>99</v>
      </c>
      <c r="BR970" s="21" t="s">
        <v>100</v>
      </c>
    </row>
    <row r="971" spans="1:70" ht="20.45" customHeight="1">
      <c r="A971" s="1" t="s">
        <v>4840</v>
      </c>
      <c r="B971" s="1">
        <v>230249</v>
      </c>
      <c r="C971" s="1" t="s">
        <v>71</v>
      </c>
      <c r="D971" s="3">
        <v>45139</v>
      </c>
      <c r="E971" s="4">
        <v>0.4826388888888889</v>
      </c>
      <c r="F971" s="5">
        <v>45139</v>
      </c>
      <c r="G971" s="3">
        <v>45139</v>
      </c>
      <c r="H971" s="4">
        <v>0.88194444444444453</v>
      </c>
      <c r="I971" s="48">
        <f t="shared" si="114"/>
        <v>0.39930555555555564</v>
      </c>
      <c r="J971" s="1">
        <v>25</v>
      </c>
      <c r="K971" s="1" t="s">
        <v>1896</v>
      </c>
      <c r="L971" s="21" t="s">
        <v>4841</v>
      </c>
      <c r="M971" s="1" t="s">
        <v>75</v>
      </c>
      <c r="N971" s="1" t="s">
        <v>3936</v>
      </c>
      <c r="O971" s="1" t="s">
        <v>77</v>
      </c>
      <c r="P971" s="1" t="s">
        <v>78</v>
      </c>
      <c r="Q971" s="1" t="s">
        <v>78</v>
      </c>
      <c r="R971" s="1" t="s">
        <v>1898</v>
      </c>
      <c r="S971" s="1" t="s">
        <v>1898</v>
      </c>
      <c r="T971" s="34" t="s">
        <v>72</v>
      </c>
      <c r="U971" s="25" t="s">
        <v>1976</v>
      </c>
      <c r="V971" s="1" t="s">
        <v>80</v>
      </c>
      <c r="W971" s="1" t="s">
        <v>778</v>
      </c>
      <c r="X971" s="1" t="s">
        <v>779</v>
      </c>
      <c r="Y971" s="1" t="s">
        <v>780</v>
      </c>
      <c r="Z971" s="1" t="s">
        <v>84</v>
      </c>
      <c r="AA971" s="1" t="s">
        <v>72</v>
      </c>
      <c r="AB971" s="1" t="s">
        <v>140</v>
      </c>
      <c r="AC971" s="1" t="s">
        <v>181</v>
      </c>
      <c r="AD971" s="1" t="s">
        <v>126</v>
      </c>
      <c r="AE971" s="1">
        <v>40</v>
      </c>
      <c r="AF971" s="1" t="s">
        <v>88</v>
      </c>
      <c r="AG971" s="1">
        <v>5.0999999999999996</v>
      </c>
      <c r="AH971" s="1" t="s">
        <v>299</v>
      </c>
      <c r="AI971" s="1" t="s">
        <v>90</v>
      </c>
      <c r="AJ971" s="1" t="s">
        <v>91</v>
      </c>
      <c r="AK971" s="1" t="s">
        <v>92</v>
      </c>
      <c r="AL971" s="1" t="s">
        <v>72</v>
      </c>
      <c r="AM971" s="1" t="s">
        <v>254</v>
      </c>
      <c r="AN971" s="1" t="s">
        <v>72</v>
      </c>
      <c r="AO971" s="65" t="s">
        <v>4842</v>
      </c>
      <c r="AP971" s="1" t="s">
        <v>72</v>
      </c>
      <c r="AQ971" s="1" t="s">
        <v>72</v>
      </c>
      <c r="AR971" s="1" t="s">
        <v>72</v>
      </c>
      <c r="AS971" s="1" t="s">
        <v>72</v>
      </c>
      <c r="AT971" s="1" t="s">
        <v>72</v>
      </c>
      <c r="AU971" s="3">
        <v>45140</v>
      </c>
      <c r="AV971" s="4">
        <v>0.34027777777777773</v>
      </c>
      <c r="AW971" s="4">
        <v>0.44444444444444442</v>
      </c>
      <c r="AX971" s="4">
        <f t="shared" si="113"/>
        <v>0.10416666666666669</v>
      </c>
      <c r="AY971" s="4">
        <f t="shared" si="115"/>
        <v>-0.43750000000000011</v>
      </c>
      <c r="AZ971" s="4">
        <f t="shared" si="116"/>
        <v>-3.8194444444444475E-2</v>
      </c>
      <c r="BA971" s="1" t="s">
        <v>3787</v>
      </c>
      <c r="BB971" s="1" t="s">
        <v>3787</v>
      </c>
      <c r="BC971" s="1" t="s">
        <v>1675</v>
      </c>
      <c r="BD971" s="1">
        <v>14</v>
      </c>
      <c r="BE971" s="1" t="s">
        <v>4443</v>
      </c>
      <c r="BF971" s="1" t="s">
        <v>75</v>
      </c>
      <c r="BG971" s="1" t="s">
        <v>75</v>
      </c>
      <c r="BH971" s="1" t="s">
        <v>88</v>
      </c>
      <c r="BI971" s="1" t="s">
        <v>96</v>
      </c>
      <c r="BJ971" s="1" t="s">
        <v>72</v>
      </c>
      <c r="BK971" s="1" t="s">
        <v>4260</v>
      </c>
      <c r="BL971" s="1" t="s">
        <v>4220</v>
      </c>
      <c r="BM971" s="1">
        <f>35+16</f>
        <v>51</v>
      </c>
      <c r="BN971" s="1" t="s">
        <v>72</v>
      </c>
      <c r="BO971" s="1" t="s">
        <v>72</v>
      </c>
      <c r="BP971" s="1" t="s">
        <v>72</v>
      </c>
      <c r="BQ971" s="21" t="s">
        <v>99</v>
      </c>
      <c r="BR971" s="21" t="s">
        <v>100</v>
      </c>
    </row>
    <row r="972" spans="1:70" ht="20.45" customHeight="1">
      <c r="A972" s="1" t="s">
        <v>4843</v>
      </c>
      <c r="B972" s="1">
        <v>230249</v>
      </c>
      <c r="C972" s="1" t="s">
        <v>71</v>
      </c>
      <c r="D972" s="3">
        <v>45139</v>
      </c>
      <c r="E972" s="4">
        <v>0.4826388888888889</v>
      </c>
      <c r="F972" s="5">
        <v>45139</v>
      </c>
      <c r="G972" s="3">
        <v>45139</v>
      </c>
      <c r="H972" s="4">
        <v>0.88194444444444453</v>
      </c>
      <c r="I972" s="48">
        <f t="shared" si="114"/>
        <v>0.39930555555555564</v>
      </c>
      <c r="J972" s="1">
        <v>25</v>
      </c>
      <c r="K972" s="1" t="s">
        <v>1896</v>
      </c>
      <c r="L972" s="21" t="s">
        <v>4841</v>
      </c>
      <c r="M972" s="1" t="s">
        <v>75</v>
      </c>
      <c r="N972" s="1" t="s">
        <v>4589</v>
      </c>
      <c r="O972" s="1" t="s">
        <v>77</v>
      </c>
      <c r="P972" s="1" t="s">
        <v>78</v>
      </c>
      <c r="Q972" s="1" t="s">
        <v>78</v>
      </c>
      <c r="R972" s="1" t="s">
        <v>1898</v>
      </c>
      <c r="S972" s="1" t="s">
        <v>1898</v>
      </c>
      <c r="T972" s="34" t="s">
        <v>72</v>
      </c>
      <c r="U972" s="25" t="s">
        <v>1976</v>
      </c>
      <c r="V972" s="1" t="s">
        <v>80</v>
      </c>
      <c r="W972" s="1" t="s">
        <v>778</v>
      </c>
      <c r="X972" s="1" t="s">
        <v>779</v>
      </c>
      <c r="Y972" s="1" t="s">
        <v>780</v>
      </c>
      <c r="Z972" s="1" t="s">
        <v>84</v>
      </c>
      <c r="AA972" s="1" t="s">
        <v>72</v>
      </c>
      <c r="AB972" s="1" t="s">
        <v>140</v>
      </c>
      <c r="AC972" s="1" t="s">
        <v>181</v>
      </c>
      <c r="AD972" s="1" t="s">
        <v>126</v>
      </c>
      <c r="AE972" s="1">
        <v>40</v>
      </c>
      <c r="AF972" s="1" t="s">
        <v>88</v>
      </c>
      <c r="AG972" s="1">
        <v>5.0999999999999996</v>
      </c>
      <c r="AH972" s="1" t="s">
        <v>299</v>
      </c>
      <c r="AI972" s="1" t="s">
        <v>90</v>
      </c>
      <c r="AJ972" s="1" t="s">
        <v>91</v>
      </c>
      <c r="AK972" s="1" t="s">
        <v>92</v>
      </c>
      <c r="AL972" s="1" t="s">
        <v>72</v>
      </c>
      <c r="AM972" s="1" t="s">
        <v>254</v>
      </c>
      <c r="AN972" s="1" t="s">
        <v>72</v>
      </c>
      <c r="AO972" s="65" t="s">
        <v>4842</v>
      </c>
      <c r="AP972" s="1" t="s">
        <v>72</v>
      </c>
      <c r="AQ972" s="1" t="s">
        <v>72</v>
      </c>
      <c r="AR972" s="1" t="s">
        <v>72</v>
      </c>
      <c r="AS972" s="1" t="s">
        <v>72</v>
      </c>
      <c r="AT972" s="1" t="s">
        <v>72</v>
      </c>
      <c r="AU972" s="3">
        <v>45140</v>
      </c>
      <c r="AV972" s="4">
        <v>0.34027777777777773</v>
      </c>
      <c r="AW972" s="4">
        <v>0.44444444444444442</v>
      </c>
      <c r="AX972" s="4">
        <f t="shared" si="113"/>
        <v>0.10416666666666669</v>
      </c>
      <c r="AY972" s="4">
        <f t="shared" si="115"/>
        <v>-0.43750000000000011</v>
      </c>
      <c r="AZ972" s="4">
        <f t="shared" si="116"/>
        <v>-3.8194444444444475E-2</v>
      </c>
      <c r="BA972" s="1" t="s">
        <v>3787</v>
      </c>
      <c r="BB972" s="1" t="s">
        <v>3787</v>
      </c>
      <c r="BC972" s="1" t="s">
        <v>1675</v>
      </c>
      <c r="BD972" s="1">
        <v>14</v>
      </c>
      <c r="BE972" s="1" t="s">
        <v>4443</v>
      </c>
      <c r="BF972" s="1" t="s">
        <v>75</v>
      </c>
      <c r="BG972" s="1" t="s">
        <v>75</v>
      </c>
      <c r="BH972" s="1" t="s">
        <v>88</v>
      </c>
      <c r="BI972" s="1" t="s">
        <v>96</v>
      </c>
      <c r="BJ972" s="1" t="s">
        <v>72</v>
      </c>
      <c r="BK972" s="1" t="s">
        <v>72</v>
      </c>
      <c r="BL972" s="1" t="s">
        <v>72</v>
      </c>
      <c r="BM972" s="1" t="s">
        <v>72</v>
      </c>
      <c r="BN972" s="1" t="s">
        <v>72</v>
      </c>
      <c r="BO972" s="1" t="s">
        <v>72</v>
      </c>
      <c r="BP972" s="1" t="s">
        <v>72</v>
      </c>
      <c r="BQ972" s="21" t="s">
        <v>99</v>
      </c>
      <c r="BR972" s="1" t="s">
        <v>4592</v>
      </c>
    </row>
    <row r="973" spans="1:70" ht="20.45" customHeight="1">
      <c r="A973" s="1" t="s">
        <v>4844</v>
      </c>
      <c r="B973" s="1">
        <v>230250</v>
      </c>
      <c r="C973" s="1" t="s">
        <v>71</v>
      </c>
      <c r="D973" s="3">
        <v>45140</v>
      </c>
      <c r="E973" s="4">
        <v>0.46249999999999997</v>
      </c>
      <c r="F973" s="5">
        <v>45139</v>
      </c>
      <c r="G973" s="3">
        <v>45140</v>
      </c>
      <c r="H973" s="4">
        <v>0.55902777777777779</v>
      </c>
      <c r="I973" s="48">
        <f t="shared" si="114"/>
        <v>9.6527777777777823E-2</v>
      </c>
      <c r="J973" s="1">
        <v>1</v>
      </c>
      <c r="K973" s="1" t="s">
        <v>2302</v>
      </c>
      <c r="L973" s="1" t="s">
        <v>4845</v>
      </c>
      <c r="M973" s="1" t="s">
        <v>75</v>
      </c>
      <c r="N973" s="1" t="s">
        <v>4648</v>
      </c>
      <c r="O973" s="1" t="s">
        <v>77</v>
      </c>
      <c r="P973" s="1" t="s">
        <v>78</v>
      </c>
      <c r="Q973" s="1" t="s">
        <v>78</v>
      </c>
      <c r="R973" s="1" t="s">
        <v>1898</v>
      </c>
      <c r="S973" s="1" t="s">
        <v>1898</v>
      </c>
      <c r="T973" s="34" t="s">
        <v>72</v>
      </c>
      <c r="U973" s="25" t="s">
        <v>1958</v>
      </c>
      <c r="V973" s="1" t="s">
        <v>1900</v>
      </c>
      <c r="W973" s="1" t="s">
        <v>2307</v>
      </c>
      <c r="X973" s="1" t="s">
        <v>2307</v>
      </c>
      <c r="Y973" s="1" t="s">
        <v>2926</v>
      </c>
      <c r="Z973" s="1" t="s">
        <v>291</v>
      </c>
      <c r="AA973" s="1" t="s">
        <v>72</v>
      </c>
      <c r="AB973" s="1" t="s">
        <v>292</v>
      </c>
      <c r="AC973" s="1" t="s">
        <v>3420</v>
      </c>
      <c r="AD973" s="1" t="s">
        <v>126</v>
      </c>
      <c r="AE973" s="1">
        <v>46</v>
      </c>
      <c r="AF973" s="1" t="s">
        <v>88</v>
      </c>
      <c r="AG973" s="1">
        <v>4.5999999999999996</v>
      </c>
      <c r="AH973" s="1" t="s">
        <v>414</v>
      </c>
      <c r="AI973" s="1" t="s">
        <v>90</v>
      </c>
      <c r="AJ973" s="1" t="s">
        <v>91</v>
      </c>
      <c r="AK973" s="1" t="s">
        <v>92</v>
      </c>
      <c r="AL973" s="1" t="s">
        <v>72</v>
      </c>
      <c r="AM973" s="1" t="s">
        <v>229</v>
      </c>
      <c r="AN973" s="51" t="s">
        <v>4846</v>
      </c>
      <c r="AO973" s="51" t="s">
        <v>2635</v>
      </c>
      <c r="AP973" s="1" t="s">
        <v>72</v>
      </c>
      <c r="AQ973" s="1" t="s">
        <v>72</v>
      </c>
      <c r="AR973" s="51" t="s">
        <v>4847</v>
      </c>
      <c r="AS973" s="1" t="s">
        <v>72</v>
      </c>
      <c r="AT973" s="1" t="s">
        <v>72</v>
      </c>
      <c r="AU973" s="3">
        <v>45140</v>
      </c>
      <c r="AV973" s="4">
        <v>0.58819444444444446</v>
      </c>
      <c r="AW973" s="4">
        <v>0.63750000000000007</v>
      </c>
      <c r="AX973" s="4">
        <f t="shared" si="113"/>
        <v>4.9305555555555602E-2</v>
      </c>
      <c r="AY973" s="4">
        <f t="shared" si="115"/>
        <v>7.8472222222222276E-2</v>
      </c>
      <c r="AZ973" s="4">
        <f t="shared" si="116"/>
        <v>0.1750000000000001</v>
      </c>
      <c r="BA973" s="1" t="s">
        <v>4848</v>
      </c>
      <c r="BB973" s="1" t="s">
        <v>4848</v>
      </c>
      <c r="BC973" s="1" t="s">
        <v>1794</v>
      </c>
      <c r="BD973" s="1">
        <v>14</v>
      </c>
      <c r="BE973" s="1" t="s">
        <v>2694</v>
      </c>
      <c r="BF973" s="1" t="s">
        <v>75</v>
      </c>
      <c r="BG973" s="1" t="s">
        <v>75</v>
      </c>
      <c r="BH973" s="1" t="s">
        <v>88</v>
      </c>
      <c r="BI973" s="1" t="s">
        <v>96</v>
      </c>
      <c r="BJ973" s="1" t="s">
        <v>72</v>
      </c>
      <c r="BK973" s="1" t="s">
        <v>3962</v>
      </c>
      <c r="BL973" s="1" t="s">
        <v>4849</v>
      </c>
      <c r="BM973" s="1">
        <v>28</v>
      </c>
      <c r="BN973" s="1" t="s">
        <v>72</v>
      </c>
      <c r="BO973" s="1" t="s">
        <v>72</v>
      </c>
      <c r="BP973" s="1" t="s">
        <v>72</v>
      </c>
      <c r="BQ973" s="21" t="s">
        <v>99</v>
      </c>
      <c r="BR973" s="21" t="s">
        <v>100</v>
      </c>
    </row>
    <row r="974" spans="1:70" ht="20.45" customHeight="1">
      <c r="A974" s="1" t="s">
        <v>4850</v>
      </c>
      <c r="B974" s="1">
        <v>230251</v>
      </c>
      <c r="C974" s="1" t="s">
        <v>71</v>
      </c>
      <c r="D974" s="3">
        <v>45140</v>
      </c>
      <c r="E974" s="4">
        <v>0.50624999999999998</v>
      </c>
      <c r="F974" s="5">
        <v>45139</v>
      </c>
      <c r="G974" s="3">
        <v>45140</v>
      </c>
      <c r="H974" s="4">
        <v>0.60833333333333328</v>
      </c>
      <c r="I974" s="48">
        <f t="shared" si="114"/>
        <v>0.1020833333333333</v>
      </c>
      <c r="J974" s="1">
        <v>5</v>
      </c>
      <c r="K974" s="1" t="s">
        <v>1896</v>
      </c>
      <c r="L974" s="1" t="s">
        <v>4851</v>
      </c>
      <c r="M974" s="1" t="s">
        <v>75</v>
      </c>
      <c r="N974" s="1" t="s">
        <v>3947</v>
      </c>
      <c r="O974" s="1" t="s">
        <v>77</v>
      </c>
      <c r="P974" s="1" t="s">
        <v>78</v>
      </c>
      <c r="Q974" s="1" t="s">
        <v>78</v>
      </c>
      <c r="R974" s="1" t="s">
        <v>1898</v>
      </c>
      <c r="S974" s="1" t="s">
        <v>1898</v>
      </c>
      <c r="T974" s="34" t="s">
        <v>72</v>
      </c>
      <c r="U974" s="25" t="s">
        <v>1911</v>
      </c>
      <c r="V974" s="1" t="s">
        <v>1900</v>
      </c>
      <c r="W974" s="1" t="s">
        <v>813</v>
      </c>
      <c r="X974" s="1" t="s">
        <v>813</v>
      </c>
      <c r="Y974" s="1" t="s">
        <v>814</v>
      </c>
      <c r="Z974" s="1" t="s">
        <v>84</v>
      </c>
      <c r="AA974" s="1" t="s">
        <v>72</v>
      </c>
      <c r="AB974" s="1" t="s">
        <v>944</v>
      </c>
      <c r="AC974" s="1" t="s">
        <v>944</v>
      </c>
      <c r="AD974" s="1" t="s">
        <v>87</v>
      </c>
      <c r="AE974" s="1">
        <v>39</v>
      </c>
      <c r="AF974" s="1" t="s">
        <v>88</v>
      </c>
      <c r="AG974" s="1">
        <v>4.9000000000000004</v>
      </c>
      <c r="AH974" s="1" t="s">
        <v>299</v>
      </c>
      <c r="AI974" s="1" t="s">
        <v>90</v>
      </c>
      <c r="AJ974" s="1" t="s">
        <v>91</v>
      </c>
      <c r="AK974" s="1" t="s">
        <v>92</v>
      </c>
      <c r="AL974" s="1" t="s">
        <v>72</v>
      </c>
      <c r="AM974" s="1" t="s">
        <v>217</v>
      </c>
      <c r="AN974" s="1">
        <v>2</v>
      </c>
      <c r="AO974" s="1" t="s">
        <v>1218</v>
      </c>
      <c r="AP974" s="1" t="s">
        <v>72</v>
      </c>
      <c r="AQ974" s="1" t="s">
        <v>72</v>
      </c>
      <c r="AR974" s="1" t="s">
        <v>72</v>
      </c>
      <c r="AS974" s="1" t="s">
        <v>72</v>
      </c>
      <c r="AT974" s="1" t="s">
        <v>72</v>
      </c>
      <c r="AU974" s="3">
        <v>45140</v>
      </c>
      <c r="AV974" s="4">
        <v>0.61736111111111114</v>
      </c>
      <c r="AW974" s="4">
        <v>0.71180555555555547</v>
      </c>
      <c r="AX974" s="4">
        <f t="shared" si="113"/>
        <v>9.4444444444444331E-2</v>
      </c>
      <c r="AY974" s="4">
        <f t="shared" si="115"/>
        <v>0.10347222222222219</v>
      </c>
      <c r="AZ974" s="4">
        <f t="shared" si="116"/>
        <v>0.20555555555555549</v>
      </c>
      <c r="BA974" s="1" t="s">
        <v>4852</v>
      </c>
      <c r="BB974" s="1" t="s">
        <v>4852</v>
      </c>
      <c r="BC974" s="1" t="s">
        <v>1675</v>
      </c>
      <c r="BD974" s="1">
        <v>14</v>
      </c>
      <c r="BE974" s="1" t="s">
        <v>4208</v>
      </c>
      <c r="BF974" s="1" t="s">
        <v>75</v>
      </c>
      <c r="BG974" s="1" t="s">
        <v>75</v>
      </c>
      <c r="BH974" s="1" t="s">
        <v>88</v>
      </c>
      <c r="BI974" s="1" t="s">
        <v>96</v>
      </c>
      <c r="BJ974" s="1" t="s">
        <v>72</v>
      </c>
      <c r="BK974" s="1" t="s">
        <v>3962</v>
      </c>
      <c r="BL974" s="1" t="s">
        <v>4839</v>
      </c>
      <c r="BM974" s="1">
        <v>43</v>
      </c>
      <c r="BN974" s="1" t="s">
        <v>72</v>
      </c>
      <c r="BO974" s="1" t="s">
        <v>72</v>
      </c>
      <c r="BP974" s="1" t="s">
        <v>72</v>
      </c>
      <c r="BQ974" s="21" t="s">
        <v>99</v>
      </c>
      <c r="BR974" s="21" t="s">
        <v>100</v>
      </c>
    </row>
    <row r="975" spans="1:70" ht="20.45" customHeight="1">
      <c r="A975" s="1" t="s">
        <v>4853</v>
      </c>
      <c r="B975" s="1">
        <v>230251</v>
      </c>
      <c r="C975" s="1" t="s">
        <v>71</v>
      </c>
      <c r="D975" s="3">
        <v>45140</v>
      </c>
      <c r="E975" s="4">
        <v>0.50624999999999998</v>
      </c>
      <c r="F975" s="5">
        <v>45139</v>
      </c>
      <c r="G975" s="3">
        <v>45140</v>
      </c>
      <c r="H975" s="4">
        <v>0.60833333333333328</v>
      </c>
      <c r="I975" s="48">
        <f t="shared" si="114"/>
        <v>0.1020833333333333</v>
      </c>
      <c r="J975" s="1">
        <v>5</v>
      </c>
      <c r="K975" s="1" t="s">
        <v>1896</v>
      </c>
      <c r="L975" s="1" t="s">
        <v>4851</v>
      </c>
      <c r="M975" s="1" t="s">
        <v>75</v>
      </c>
      <c r="N975" s="1" t="s">
        <v>4589</v>
      </c>
      <c r="O975" s="1" t="s">
        <v>77</v>
      </c>
      <c r="P975" s="1" t="s">
        <v>78</v>
      </c>
      <c r="Q975" s="1" t="s">
        <v>78</v>
      </c>
      <c r="R975" s="1" t="s">
        <v>1898</v>
      </c>
      <c r="S975" s="1" t="s">
        <v>1898</v>
      </c>
      <c r="T975" s="34" t="s">
        <v>72</v>
      </c>
      <c r="U975" s="25" t="s">
        <v>1911</v>
      </c>
      <c r="V975" s="1" t="s">
        <v>1900</v>
      </c>
      <c r="W975" s="1" t="s">
        <v>813</v>
      </c>
      <c r="X975" s="1" t="s">
        <v>813</v>
      </c>
      <c r="Y975" s="1" t="s">
        <v>814</v>
      </c>
      <c r="Z975" s="1" t="s">
        <v>84</v>
      </c>
      <c r="AA975" s="1" t="s">
        <v>72</v>
      </c>
      <c r="AB975" s="1" t="s">
        <v>944</v>
      </c>
      <c r="AC975" s="1" t="s">
        <v>944</v>
      </c>
      <c r="AD975" s="1" t="s">
        <v>87</v>
      </c>
      <c r="AE975" s="1">
        <v>39</v>
      </c>
      <c r="AF975" s="1" t="s">
        <v>88</v>
      </c>
      <c r="AG975" s="1">
        <v>4.9000000000000004</v>
      </c>
      <c r="AH975" s="1" t="s">
        <v>299</v>
      </c>
      <c r="AI975" s="1" t="s">
        <v>90</v>
      </c>
      <c r="AJ975" s="1" t="s">
        <v>91</v>
      </c>
      <c r="AK975" s="1" t="s">
        <v>92</v>
      </c>
      <c r="AL975" s="1" t="s">
        <v>72</v>
      </c>
      <c r="AM975" s="1" t="s">
        <v>217</v>
      </c>
      <c r="AN975" s="1">
        <v>2</v>
      </c>
      <c r="AO975" s="1" t="s">
        <v>1218</v>
      </c>
      <c r="AP975" s="1" t="s">
        <v>72</v>
      </c>
      <c r="AQ975" s="1" t="s">
        <v>72</v>
      </c>
      <c r="AR975" s="1" t="s">
        <v>72</v>
      </c>
      <c r="AS975" s="1" t="s">
        <v>72</v>
      </c>
      <c r="AT975" s="1" t="s">
        <v>72</v>
      </c>
      <c r="AU975" s="3">
        <v>45140</v>
      </c>
      <c r="AV975" s="4">
        <v>0.61736111111111114</v>
      </c>
      <c r="AW975" s="4">
        <v>0.71180555555555547</v>
      </c>
      <c r="AX975" s="4">
        <f t="shared" si="113"/>
        <v>9.4444444444444331E-2</v>
      </c>
      <c r="AY975" s="4">
        <f t="shared" si="115"/>
        <v>0.10347222222222219</v>
      </c>
      <c r="AZ975" s="4">
        <f t="shared" si="116"/>
        <v>0.20555555555555549</v>
      </c>
      <c r="BA975" s="1" t="s">
        <v>4852</v>
      </c>
      <c r="BB975" s="1" t="s">
        <v>4852</v>
      </c>
      <c r="BC975" s="1" t="s">
        <v>1675</v>
      </c>
      <c r="BD975" s="1">
        <v>14</v>
      </c>
      <c r="BE975" s="1" t="s">
        <v>4208</v>
      </c>
      <c r="BF975" s="1" t="s">
        <v>75</v>
      </c>
      <c r="BG975" s="1" t="s">
        <v>75</v>
      </c>
      <c r="BH975" s="1" t="s">
        <v>88</v>
      </c>
      <c r="BI975" s="1" t="s">
        <v>96</v>
      </c>
      <c r="BJ975" s="1" t="s">
        <v>72</v>
      </c>
      <c r="BK975" s="1" t="s">
        <v>72</v>
      </c>
      <c r="BL975" s="1" t="s">
        <v>72</v>
      </c>
      <c r="BM975" s="1" t="s">
        <v>72</v>
      </c>
      <c r="BN975" s="1" t="s">
        <v>72</v>
      </c>
      <c r="BO975" s="1" t="s">
        <v>72</v>
      </c>
      <c r="BP975" s="1" t="s">
        <v>72</v>
      </c>
      <c r="BQ975" s="21" t="s">
        <v>99</v>
      </c>
      <c r="BR975" s="1" t="s">
        <v>4592</v>
      </c>
    </row>
    <row r="976" spans="1:70" ht="20.45" customHeight="1">
      <c r="A976" s="1" t="s">
        <v>4854</v>
      </c>
      <c r="B976" s="1">
        <v>230252</v>
      </c>
      <c r="C976" s="1" t="s">
        <v>71</v>
      </c>
      <c r="D976" s="3">
        <v>45141</v>
      </c>
      <c r="E976" s="4">
        <v>0.5</v>
      </c>
      <c r="F976" s="5">
        <v>45139</v>
      </c>
      <c r="G976" s="3">
        <v>45141</v>
      </c>
      <c r="H976" s="4">
        <v>0.5805555555555556</v>
      </c>
      <c r="I976" s="48">
        <f t="shared" si="114"/>
        <v>8.0555555555555602E-2</v>
      </c>
      <c r="J976" s="1">
        <v>0</v>
      </c>
      <c r="K976" s="1" t="s">
        <v>2302</v>
      </c>
      <c r="L976" s="1" t="s">
        <v>4855</v>
      </c>
      <c r="M976" s="1" t="s">
        <v>75</v>
      </c>
      <c r="N976" s="1" t="s">
        <v>4111</v>
      </c>
      <c r="O976" s="1" t="s">
        <v>77</v>
      </c>
      <c r="P976" s="1" t="s">
        <v>78</v>
      </c>
      <c r="Q976" s="1" t="s">
        <v>78</v>
      </c>
      <c r="R976" s="1" t="s">
        <v>139</v>
      </c>
      <c r="S976" s="1" t="s">
        <v>1898</v>
      </c>
      <c r="T976" s="34" t="s">
        <v>72</v>
      </c>
      <c r="U976" s="25" t="s">
        <v>4107</v>
      </c>
      <c r="V976" s="1" t="s">
        <v>1900</v>
      </c>
      <c r="W976" s="1" t="s">
        <v>2307</v>
      </c>
      <c r="X976" s="1" t="s">
        <v>2307</v>
      </c>
      <c r="Y976" s="1" t="s">
        <v>2363</v>
      </c>
      <c r="Z976" s="1" t="s">
        <v>84</v>
      </c>
      <c r="AA976" s="1" t="s">
        <v>72</v>
      </c>
      <c r="AB976" s="1" t="s">
        <v>656</v>
      </c>
      <c r="AC976" s="1" t="s">
        <v>656</v>
      </c>
      <c r="AD976" s="1" t="s">
        <v>126</v>
      </c>
      <c r="AE976" s="1">
        <v>70</v>
      </c>
      <c r="AF976" s="1" t="s">
        <v>88</v>
      </c>
      <c r="AG976" s="1">
        <v>4.5</v>
      </c>
      <c r="AH976" s="1" t="s">
        <v>2344</v>
      </c>
      <c r="AI976" s="1" t="s">
        <v>105</v>
      </c>
      <c r="AJ976" s="1" t="s">
        <v>91</v>
      </c>
      <c r="AK976" s="1" t="s">
        <v>92</v>
      </c>
      <c r="AL976" s="1" t="s">
        <v>72</v>
      </c>
      <c r="AM976" s="1" t="s">
        <v>72</v>
      </c>
      <c r="AN976" s="1" t="s">
        <v>72</v>
      </c>
      <c r="AO976" s="1" t="s">
        <v>72</v>
      </c>
      <c r="AP976" s="1" t="s">
        <v>72</v>
      </c>
      <c r="AQ976" s="1" t="s">
        <v>72</v>
      </c>
      <c r="AR976" s="27" t="s">
        <v>4856</v>
      </c>
      <c r="AS976" s="1" t="s">
        <v>72</v>
      </c>
      <c r="AT976" s="1" t="s">
        <v>72</v>
      </c>
      <c r="AU976" s="3">
        <v>45141</v>
      </c>
      <c r="AV976" s="4">
        <v>0.61458333333333337</v>
      </c>
      <c r="AW976" s="4">
        <v>0.67083333333333339</v>
      </c>
      <c r="AX976" s="4">
        <f t="shared" si="113"/>
        <v>5.6250000000000022E-2</v>
      </c>
      <c r="AY976" s="4">
        <f t="shared" si="115"/>
        <v>9.027777777777779E-2</v>
      </c>
      <c r="AZ976" s="4">
        <f t="shared" si="116"/>
        <v>0.17083333333333339</v>
      </c>
      <c r="BA976" s="1" t="s">
        <v>4857</v>
      </c>
      <c r="BB976" s="1" t="s">
        <v>4857</v>
      </c>
      <c r="BC976" s="1" t="s">
        <v>1794</v>
      </c>
      <c r="BD976" s="1">
        <v>14</v>
      </c>
      <c r="BE976" s="1" t="s">
        <v>2694</v>
      </c>
      <c r="BF976" s="1" t="s">
        <v>75</v>
      </c>
      <c r="BG976" s="1" t="s">
        <v>75</v>
      </c>
      <c r="BH976" s="1" t="s">
        <v>88</v>
      </c>
      <c r="BI976" s="1" t="s">
        <v>96</v>
      </c>
      <c r="BJ976" s="1" t="s">
        <v>72</v>
      </c>
      <c r="BK976" s="1" t="s">
        <v>3985</v>
      </c>
      <c r="BL976" s="1" t="s">
        <v>4858</v>
      </c>
      <c r="BM976" s="1">
        <v>24</v>
      </c>
      <c r="BN976" s="1" t="s">
        <v>75</v>
      </c>
      <c r="BO976" s="1" t="s">
        <v>75</v>
      </c>
      <c r="BP976" s="1" t="s">
        <v>75</v>
      </c>
      <c r="BQ976" s="21" t="s">
        <v>99</v>
      </c>
      <c r="BR976" s="21" t="s">
        <v>100</v>
      </c>
    </row>
    <row r="977" spans="1:70" ht="20.45" customHeight="1">
      <c r="A977" s="1" t="s">
        <v>4859</v>
      </c>
      <c r="B977" s="1">
        <v>230253</v>
      </c>
      <c r="C977" s="1" t="s">
        <v>71</v>
      </c>
      <c r="D977" s="3">
        <v>45142</v>
      </c>
      <c r="E977" s="4">
        <v>0.60763888888888895</v>
      </c>
      <c r="F977" s="5">
        <v>45139</v>
      </c>
      <c r="G977" s="3">
        <v>45142</v>
      </c>
      <c r="H977" s="4">
        <v>0.72430555555555554</v>
      </c>
      <c r="I977" s="48">
        <f t="shared" si="114"/>
        <v>0.11666666666666659</v>
      </c>
      <c r="J977" s="1">
        <v>0</v>
      </c>
      <c r="K977" s="1" t="s">
        <v>1896</v>
      </c>
      <c r="L977" s="1" t="s">
        <v>4860</v>
      </c>
      <c r="M977" s="1" t="s">
        <v>75</v>
      </c>
      <c r="N977" s="1" t="s">
        <v>3473</v>
      </c>
      <c r="O977" s="1" t="s">
        <v>77</v>
      </c>
      <c r="P977" s="1" t="s">
        <v>78</v>
      </c>
      <c r="Q977" s="1" t="s">
        <v>78</v>
      </c>
      <c r="R977" s="8" t="s">
        <v>1898</v>
      </c>
      <c r="S977" s="8" t="s">
        <v>1927</v>
      </c>
      <c r="T977" s="34" t="s">
        <v>72</v>
      </c>
      <c r="U977" s="8" t="s">
        <v>847</v>
      </c>
      <c r="V977" s="1" t="s">
        <v>1900</v>
      </c>
      <c r="W977" s="1" t="s">
        <v>813</v>
      </c>
      <c r="X977" s="1" t="s">
        <v>813</v>
      </c>
      <c r="Y977" s="1" t="s">
        <v>814</v>
      </c>
      <c r="Z977" s="1" t="s">
        <v>152</v>
      </c>
      <c r="AA977" s="1" t="s">
        <v>72</v>
      </c>
      <c r="AB977" s="1" t="s">
        <v>153</v>
      </c>
      <c r="AC977" s="1" t="s">
        <v>164</v>
      </c>
      <c r="AD977" s="1" t="s">
        <v>126</v>
      </c>
      <c r="AE977" s="1">
        <v>55</v>
      </c>
      <c r="AF977" s="1" t="s">
        <v>88</v>
      </c>
      <c r="AG977" s="1">
        <v>4.2</v>
      </c>
      <c r="AH977" s="1" t="s">
        <v>2344</v>
      </c>
      <c r="AI977" s="1" t="s">
        <v>105</v>
      </c>
      <c r="AJ977" s="1" t="s">
        <v>91</v>
      </c>
      <c r="AK977" s="1" t="s">
        <v>92</v>
      </c>
      <c r="AL977" s="1" t="s">
        <v>72</v>
      </c>
      <c r="AM977" s="1" t="s">
        <v>72</v>
      </c>
      <c r="AN977" s="1" t="s">
        <v>72</v>
      </c>
      <c r="AO977" s="1" t="s">
        <v>72</v>
      </c>
      <c r="AP977" s="1" t="s">
        <v>72</v>
      </c>
      <c r="AQ977" s="1" t="s">
        <v>72</v>
      </c>
      <c r="AR977" s="1" t="s">
        <v>72</v>
      </c>
      <c r="AS977" s="1" t="s">
        <v>72</v>
      </c>
      <c r="AT977" s="1" t="s">
        <v>72</v>
      </c>
      <c r="AU977" s="3">
        <v>45142</v>
      </c>
      <c r="AV977" s="4">
        <v>0.73611111111111116</v>
      </c>
      <c r="AW977" s="4">
        <v>0.78125</v>
      </c>
      <c r="AX977" s="4">
        <f t="shared" si="113"/>
        <v>4.513888888888884E-2</v>
      </c>
      <c r="AY977" s="4">
        <f t="shared" si="115"/>
        <v>5.6944444444444464E-2</v>
      </c>
      <c r="AZ977" s="4">
        <f t="shared" si="116"/>
        <v>0.17361111111111105</v>
      </c>
      <c r="BA977" s="1" t="s">
        <v>4861</v>
      </c>
      <c r="BB977" s="1" t="s">
        <v>4861</v>
      </c>
      <c r="BC977" s="1" t="s">
        <v>1794</v>
      </c>
      <c r="BD977" s="1">
        <v>14</v>
      </c>
      <c r="BE977" s="1" t="s">
        <v>2694</v>
      </c>
      <c r="BF977" s="1" t="s">
        <v>75</v>
      </c>
      <c r="BG977" s="1" t="s">
        <v>75</v>
      </c>
      <c r="BH977" s="1" t="s">
        <v>88</v>
      </c>
      <c r="BI977" s="1" t="s">
        <v>79</v>
      </c>
      <c r="BJ977" s="1" t="s">
        <v>72</v>
      </c>
      <c r="BK977" s="1" t="s">
        <v>3985</v>
      </c>
      <c r="BL977" s="1" t="s">
        <v>4862</v>
      </c>
      <c r="BM977" s="1">
        <v>37</v>
      </c>
      <c r="BN977" s="1" t="s">
        <v>72</v>
      </c>
      <c r="BO977" s="1" t="s">
        <v>72</v>
      </c>
      <c r="BP977" s="1" t="s">
        <v>72</v>
      </c>
      <c r="BQ977" s="1" t="s">
        <v>160</v>
      </c>
      <c r="BR977" s="1" t="s">
        <v>768</v>
      </c>
    </row>
    <row r="978" spans="1:70" ht="20.45" customHeight="1">
      <c r="A978" s="1">
        <v>230254</v>
      </c>
      <c r="B978" s="1">
        <v>230254</v>
      </c>
      <c r="C978" s="1" t="s">
        <v>71</v>
      </c>
      <c r="D978" s="3">
        <v>45142</v>
      </c>
      <c r="E978" s="4">
        <v>0.48958333333333331</v>
      </c>
      <c r="F978" s="5">
        <v>45139</v>
      </c>
      <c r="G978" s="3">
        <v>45142</v>
      </c>
      <c r="H978" s="4">
        <v>0.86458333333333337</v>
      </c>
      <c r="I978" s="48">
        <f t="shared" si="114"/>
        <v>0.37500000000000006</v>
      </c>
      <c r="J978" s="1">
        <v>15</v>
      </c>
      <c r="K978" s="1" t="s">
        <v>1896</v>
      </c>
      <c r="L978" s="21" t="s">
        <v>4863</v>
      </c>
      <c r="M978" s="1" t="s">
        <v>75</v>
      </c>
      <c r="N978" s="1" t="s">
        <v>4299</v>
      </c>
      <c r="O978" s="1" t="s">
        <v>473</v>
      </c>
      <c r="P978" s="1" t="s">
        <v>78</v>
      </c>
      <c r="Q978" s="1" t="s">
        <v>78</v>
      </c>
      <c r="R978" s="8" t="s">
        <v>1898</v>
      </c>
      <c r="S978" s="8" t="s">
        <v>1927</v>
      </c>
      <c r="T978" s="34" t="s">
        <v>72</v>
      </c>
      <c r="U978" s="8" t="s">
        <v>160</v>
      </c>
      <c r="V978" s="1" t="s">
        <v>80</v>
      </c>
      <c r="W978" s="1" t="s">
        <v>778</v>
      </c>
      <c r="X978" s="1" t="s">
        <v>779</v>
      </c>
      <c r="Y978" s="1" t="s">
        <v>780</v>
      </c>
      <c r="Z978" s="1" t="s">
        <v>152</v>
      </c>
      <c r="AA978" s="1" t="s">
        <v>72</v>
      </c>
      <c r="AB978" s="1" t="s">
        <v>153</v>
      </c>
      <c r="AC978" s="1" t="s">
        <v>154</v>
      </c>
      <c r="AD978" s="1" t="s">
        <v>126</v>
      </c>
      <c r="AE978" s="1">
        <v>46</v>
      </c>
      <c r="AF978" s="1" t="s">
        <v>88</v>
      </c>
      <c r="AG978" s="1">
        <v>5.2</v>
      </c>
      <c r="AH978" s="1" t="s">
        <v>414</v>
      </c>
      <c r="AI978" s="1" t="s">
        <v>90</v>
      </c>
      <c r="AJ978" s="1" t="s">
        <v>91</v>
      </c>
      <c r="AK978" s="1" t="s">
        <v>92</v>
      </c>
      <c r="AL978" s="1" t="s">
        <v>72</v>
      </c>
      <c r="AM978" s="1" t="s">
        <v>229</v>
      </c>
      <c r="AN978" s="1">
        <v>1</v>
      </c>
      <c r="AO978" s="66" t="s">
        <v>4864</v>
      </c>
      <c r="AP978" s="1" t="s">
        <v>72</v>
      </c>
      <c r="AQ978" s="1" t="s">
        <v>72</v>
      </c>
      <c r="AR978" s="1" t="s">
        <v>72</v>
      </c>
      <c r="AS978" s="1" t="s">
        <v>72</v>
      </c>
      <c r="AT978" s="1" t="s">
        <v>72</v>
      </c>
      <c r="AU978" s="3">
        <v>45142</v>
      </c>
      <c r="AV978" s="1" t="s">
        <v>72</v>
      </c>
      <c r="AW978" s="1" t="s">
        <v>72</v>
      </c>
      <c r="AX978" s="1" t="s">
        <v>72</v>
      </c>
      <c r="AY978" s="1" t="s">
        <v>72</v>
      </c>
      <c r="AZ978" s="1" t="s">
        <v>72</v>
      </c>
      <c r="BA978" s="1" t="s">
        <v>72</v>
      </c>
      <c r="BB978" s="1" t="s">
        <v>72</v>
      </c>
      <c r="BC978" s="1" t="s">
        <v>72</v>
      </c>
      <c r="BD978" s="1">
        <v>14</v>
      </c>
      <c r="BE978" s="1" t="s">
        <v>95</v>
      </c>
      <c r="BF978" s="1" t="s">
        <v>88</v>
      </c>
      <c r="BG978" s="1" t="s">
        <v>88</v>
      </c>
      <c r="BH978" s="1" t="s">
        <v>88</v>
      </c>
      <c r="BI978" s="1" t="s">
        <v>79</v>
      </c>
      <c r="BJ978" s="1" t="s">
        <v>4865</v>
      </c>
      <c r="BK978" s="1" t="s">
        <v>72</v>
      </c>
      <c r="BL978" s="1" t="s">
        <v>72</v>
      </c>
      <c r="BM978" s="1" t="s">
        <v>72</v>
      </c>
      <c r="BN978" s="1" t="s">
        <v>72</v>
      </c>
      <c r="BO978" s="1" t="s">
        <v>72</v>
      </c>
      <c r="BP978" s="1" t="s">
        <v>72</v>
      </c>
      <c r="BQ978" s="1" t="s">
        <v>160</v>
      </c>
    </row>
    <row r="979" spans="1:70" ht="20.45" customHeight="1">
      <c r="A979" s="1" t="s">
        <v>4866</v>
      </c>
      <c r="B979" s="1">
        <v>230255</v>
      </c>
      <c r="C979" s="1" t="s">
        <v>71</v>
      </c>
      <c r="D979" s="3">
        <v>45145</v>
      </c>
      <c r="E979" s="4">
        <v>0.41597222222222219</v>
      </c>
      <c r="F979" s="5">
        <v>45139</v>
      </c>
      <c r="G979" s="3">
        <v>45145</v>
      </c>
      <c r="H979" s="4">
        <v>0.54583333333333328</v>
      </c>
      <c r="I979" s="48">
        <f t="shared" si="114"/>
        <v>0.12986111111111109</v>
      </c>
      <c r="J979" s="1">
        <v>1</v>
      </c>
      <c r="K979" s="1" t="s">
        <v>1896</v>
      </c>
      <c r="L979" s="1" t="s">
        <v>4867</v>
      </c>
      <c r="M979" s="1" t="s">
        <v>75</v>
      </c>
      <c r="N979" s="1" t="s">
        <v>3947</v>
      </c>
      <c r="O979" s="1" t="s">
        <v>77</v>
      </c>
      <c r="P979" s="1" t="s">
        <v>78</v>
      </c>
      <c r="Q979" s="1" t="s">
        <v>78</v>
      </c>
      <c r="R979" s="1" t="s">
        <v>1898</v>
      </c>
      <c r="S979" s="1" t="s">
        <v>1898</v>
      </c>
      <c r="T979" s="34" t="s">
        <v>72</v>
      </c>
      <c r="U979" s="25" t="s">
        <v>4868</v>
      </c>
      <c r="V979" s="1" t="s">
        <v>1900</v>
      </c>
      <c r="W979" s="1" t="s">
        <v>813</v>
      </c>
      <c r="X979" s="1" t="s">
        <v>813</v>
      </c>
      <c r="Y979" s="1" t="s">
        <v>814</v>
      </c>
      <c r="Z979" s="1" t="s">
        <v>84</v>
      </c>
      <c r="AA979" s="1" t="s">
        <v>72</v>
      </c>
      <c r="AB979" s="1" t="s">
        <v>104</v>
      </c>
      <c r="AC979" s="1" t="s">
        <v>3313</v>
      </c>
      <c r="AD979" s="1" t="s">
        <v>87</v>
      </c>
      <c r="AE979" s="1">
        <v>28</v>
      </c>
      <c r="AF979" s="1" t="s">
        <v>88</v>
      </c>
      <c r="AG979" s="1">
        <v>4.7</v>
      </c>
      <c r="AH979" s="1" t="s">
        <v>954</v>
      </c>
      <c r="AI979" s="1" t="s">
        <v>90</v>
      </c>
      <c r="AJ979" s="1" t="s">
        <v>91</v>
      </c>
      <c r="AK979" s="1" t="s">
        <v>92</v>
      </c>
      <c r="AL979" s="1" t="s">
        <v>72</v>
      </c>
      <c r="AM979" s="1" t="s">
        <v>229</v>
      </c>
      <c r="AN979" s="1">
        <v>1</v>
      </c>
      <c r="AO979" s="1" t="s">
        <v>933</v>
      </c>
      <c r="AP979" s="1" t="s">
        <v>72</v>
      </c>
      <c r="AQ979" s="1" t="s">
        <v>72</v>
      </c>
      <c r="AR979" s="1" t="s">
        <v>72</v>
      </c>
      <c r="AS979" s="1" t="s">
        <v>72</v>
      </c>
      <c r="AT979" s="1" t="s">
        <v>72</v>
      </c>
      <c r="AU979" s="3">
        <v>45145</v>
      </c>
      <c r="AV979" s="4">
        <v>0.5708333333333333</v>
      </c>
      <c r="AW979" s="4">
        <v>0.66527777777777775</v>
      </c>
      <c r="AX979" s="4">
        <f t="shared" ref="AX979:AX1013" si="117">AW979-AV979</f>
        <v>9.4444444444444442E-2</v>
      </c>
      <c r="AY979" s="4">
        <f t="shared" ref="AY979:AY1013" si="118">AW979-H979</f>
        <v>0.11944444444444446</v>
      </c>
      <c r="AZ979" s="4">
        <f t="shared" ref="AZ979:AZ1013" si="119">AW979-E979</f>
        <v>0.24930555555555556</v>
      </c>
      <c r="BA979" s="1" t="s">
        <v>4869</v>
      </c>
      <c r="BB979" s="1" t="s">
        <v>4869</v>
      </c>
      <c r="BC979" s="1" t="s">
        <v>1675</v>
      </c>
      <c r="BD979" s="1">
        <v>14</v>
      </c>
      <c r="BE979" s="1" t="s">
        <v>4443</v>
      </c>
      <c r="BF979" s="1" t="s">
        <v>88</v>
      </c>
      <c r="BG979" s="1" t="s">
        <v>88</v>
      </c>
      <c r="BH979" s="1" t="s">
        <v>88</v>
      </c>
      <c r="BI979" s="1" t="s">
        <v>96</v>
      </c>
      <c r="BJ979" s="1" t="s">
        <v>72</v>
      </c>
      <c r="BK979" s="1" t="s">
        <v>3962</v>
      </c>
      <c r="BL979" s="1" t="s">
        <v>4870</v>
      </c>
      <c r="BM979" s="1">
        <v>21</v>
      </c>
      <c r="BN979" s="1" t="s">
        <v>72</v>
      </c>
      <c r="BO979" s="1" t="s">
        <v>72</v>
      </c>
      <c r="BP979" s="1" t="s">
        <v>72</v>
      </c>
      <c r="BQ979" s="21" t="s">
        <v>99</v>
      </c>
      <c r="BR979" s="21" t="s">
        <v>100</v>
      </c>
    </row>
    <row r="980" spans="1:70" ht="20.45" customHeight="1">
      <c r="A980" s="1" t="s">
        <v>4871</v>
      </c>
      <c r="B980" s="1">
        <v>230255</v>
      </c>
      <c r="C980" s="1" t="s">
        <v>71</v>
      </c>
      <c r="D980" s="3">
        <v>45145</v>
      </c>
      <c r="E980" s="4">
        <v>0.41597222222222219</v>
      </c>
      <c r="F980" s="5">
        <v>45139</v>
      </c>
      <c r="G980" s="3">
        <v>45145</v>
      </c>
      <c r="H980" s="4">
        <v>0.54583333333333328</v>
      </c>
      <c r="I980" s="48">
        <f t="shared" si="114"/>
        <v>0.12986111111111109</v>
      </c>
      <c r="J980" s="1">
        <v>1</v>
      </c>
      <c r="K980" s="1" t="s">
        <v>1896</v>
      </c>
      <c r="L980" s="1" t="s">
        <v>4867</v>
      </c>
      <c r="M980" s="1" t="s">
        <v>75</v>
      </c>
      <c r="N980" s="1" t="s">
        <v>3947</v>
      </c>
      <c r="O980" s="1" t="s">
        <v>77</v>
      </c>
      <c r="P980" s="1" t="s">
        <v>78</v>
      </c>
      <c r="Q980" s="1" t="s">
        <v>78</v>
      </c>
      <c r="R980" s="1" t="s">
        <v>1898</v>
      </c>
      <c r="S980" s="1" t="s">
        <v>1898</v>
      </c>
      <c r="T980" s="34" t="s">
        <v>72</v>
      </c>
      <c r="U980" s="25" t="s">
        <v>4868</v>
      </c>
      <c r="V980" s="1" t="s">
        <v>1900</v>
      </c>
      <c r="W980" s="1" t="s">
        <v>813</v>
      </c>
      <c r="X980" s="1" t="s">
        <v>813</v>
      </c>
      <c r="Y980" s="1" t="s">
        <v>814</v>
      </c>
      <c r="Z980" s="1" t="s">
        <v>84</v>
      </c>
      <c r="AA980" s="1" t="s">
        <v>72</v>
      </c>
      <c r="AB980" s="1" t="s">
        <v>104</v>
      </c>
      <c r="AC980" s="1" t="s">
        <v>3313</v>
      </c>
      <c r="AD980" s="1" t="s">
        <v>87</v>
      </c>
      <c r="AE980" s="1">
        <v>28</v>
      </c>
      <c r="AF980" s="1" t="s">
        <v>88</v>
      </c>
      <c r="AG980" s="1">
        <v>4.7</v>
      </c>
      <c r="AH980" s="1" t="s">
        <v>954</v>
      </c>
      <c r="AI980" s="1" t="s">
        <v>90</v>
      </c>
      <c r="AJ980" s="1" t="s">
        <v>91</v>
      </c>
      <c r="AK980" s="1" t="s">
        <v>92</v>
      </c>
      <c r="AL980" s="1" t="s">
        <v>72</v>
      </c>
      <c r="AM980" s="1" t="s">
        <v>229</v>
      </c>
      <c r="AN980" s="1">
        <v>1</v>
      </c>
      <c r="AO980" s="1" t="s">
        <v>933</v>
      </c>
      <c r="AP980" s="1" t="s">
        <v>72</v>
      </c>
      <c r="AQ980" s="1" t="s">
        <v>72</v>
      </c>
      <c r="AR980" s="1" t="s">
        <v>72</v>
      </c>
      <c r="AS980" s="1" t="s">
        <v>72</v>
      </c>
      <c r="AT980" s="1" t="s">
        <v>72</v>
      </c>
      <c r="AU980" s="3">
        <v>45145</v>
      </c>
      <c r="AV980" s="4">
        <v>0.5708333333333333</v>
      </c>
      <c r="AW980" s="4">
        <v>0.66527777777777775</v>
      </c>
      <c r="AX980" s="4">
        <f t="shared" si="117"/>
        <v>9.4444444444444442E-2</v>
      </c>
      <c r="AY980" s="4">
        <f t="shared" si="118"/>
        <v>0.11944444444444446</v>
      </c>
      <c r="AZ980" s="4">
        <f t="shared" si="119"/>
        <v>0.24930555555555556</v>
      </c>
      <c r="BA980" s="1" t="s">
        <v>4869</v>
      </c>
      <c r="BB980" s="1" t="s">
        <v>4869</v>
      </c>
      <c r="BC980" s="1" t="s">
        <v>1675</v>
      </c>
      <c r="BD980" s="1">
        <v>14</v>
      </c>
      <c r="BE980" s="1" t="s">
        <v>4443</v>
      </c>
      <c r="BF980" s="1" t="s">
        <v>88</v>
      </c>
      <c r="BG980" s="1" t="s">
        <v>88</v>
      </c>
      <c r="BH980" s="1" t="s">
        <v>88</v>
      </c>
      <c r="BI980" s="1" t="s">
        <v>96</v>
      </c>
      <c r="BJ980" s="1" t="s">
        <v>72</v>
      </c>
      <c r="BK980" s="1" t="s">
        <v>72</v>
      </c>
      <c r="BL980" s="1" t="s">
        <v>72</v>
      </c>
      <c r="BM980" s="1" t="s">
        <v>72</v>
      </c>
      <c r="BN980" s="1" t="s">
        <v>72</v>
      </c>
      <c r="BO980" s="1" t="s">
        <v>72</v>
      </c>
      <c r="BP980" s="1" t="s">
        <v>72</v>
      </c>
      <c r="BQ980" s="21" t="s">
        <v>99</v>
      </c>
      <c r="BR980" s="21" t="s">
        <v>100</v>
      </c>
    </row>
    <row r="981" spans="1:70" ht="20.45" customHeight="1">
      <c r="A981" s="1" t="s">
        <v>4872</v>
      </c>
      <c r="B981" s="1">
        <v>230256</v>
      </c>
      <c r="C981" s="1" t="s">
        <v>71</v>
      </c>
      <c r="D981" s="3">
        <v>45149</v>
      </c>
      <c r="E981" s="4">
        <v>0.68055555555555547</v>
      </c>
      <c r="F981" s="5">
        <v>45139</v>
      </c>
      <c r="G981" s="3">
        <v>45149</v>
      </c>
      <c r="H981" s="4">
        <v>0.72777777777777775</v>
      </c>
      <c r="I981" s="48">
        <f t="shared" si="114"/>
        <v>4.7222222222222276E-2</v>
      </c>
      <c r="J981" s="1">
        <v>0</v>
      </c>
      <c r="K981" s="1" t="s">
        <v>2302</v>
      </c>
      <c r="L981" s="1" t="s">
        <v>4873</v>
      </c>
      <c r="M981" s="1" t="s">
        <v>75</v>
      </c>
      <c r="N981" s="1" t="s">
        <v>3473</v>
      </c>
      <c r="O981" s="1" t="s">
        <v>77</v>
      </c>
      <c r="P981" s="1" t="s">
        <v>78</v>
      </c>
      <c r="Q981" s="1" t="s">
        <v>78</v>
      </c>
      <c r="R981" s="1" t="s">
        <v>1898</v>
      </c>
      <c r="S981" s="1" t="s">
        <v>1898</v>
      </c>
      <c r="T981" s="34" t="s">
        <v>72</v>
      </c>
      <c r="U981" s="25" t="s">
        <v>4818</v>
      </c>
      <c r="V981" s="1" t="s">
        <v>1900</v>
      </c>
      <c r="W981" s="1" t="s">
        <v>2307</v>
      </c>
      <c r="X981" s="1" t="s">
        <v>2307</v>
      </c>
      <c r="Y981" s="1" t="s">
        <v>3474</v>
      </c>
      <c r="Z981" s="1" t="s">
        <v>152</v>
      </c>
      <c r="AA981" s="1" t="s">
        <v>4344</v>
      </c>
      <c r="AB981" s="1" t="s">
        <v>153</v>
      </c>
      <c r="AC981" s="1" t="s">
        <v>154</v>
      </c>
      <c r="AD981" s="1" t="s">
        <v>126</v>
      </c>
      <c r="AE981" s="1">
        <v>56</v>
      </c>
      <c r="AF981" s="1" t="s">
        <v>88</v>
      </c>
      <c r="AG981" s="1">
        <v>3.6</v>
      </c>
      <c r="AH981" s="1" t="s">
        <v>2344</v>
      </c>
      <c r="AI981" s="1" t="s">
        <v>105</v>
      </c>
      <c r="AJ981" s="1" t="s">
        <v>91</v>
      </c>
      <c r="AK981" s="1" t="s">
        <v>92</v>
      </c>
      <c r="AL981" s="1" t="s">
        <v>72</v>
      </c>
      <c r="AM981" s="1" t="s">
        <v>72</v>
      </c>
      <c r="AN981" s="1" t="s">
        <v>72</v>
      </c>
      <c r="AO981" s="1" t="s">
        <v>72</v>
      </c>
      <c r="AP981" s="1" t="s">
        <v>72</v>
      </c>
      <c r="AQ981" s="1" t="s">
        <v>72</v>
      </c>
      <c r="AR981" s="50" t="s">
        <v>4819</v>
      </c>
      <c r="AS981" s="1" t="s">
        <v>72</v>
      </c>
      <c r="AT981" s="1" t="s">
        <v>72</v>
      </c>
      <c r="AU981" s="3">
        <v>45149</v>
      </c>
      <c r="AV981" s="4">
        <v>0.75</v>
      </c>
      <c r="AW981" s="4">
        <v>0.77986111111111101</v>
      </c>
      <c r="AX981" s="4">
        <f t="shared" si="117"/>
        <v>2.9861111111111005E-2</v>
      </c>
      <c r="AY981" s="4">
        <f t="shared" si="118"/>
        <v>5.2083333333333259E-2</v>
      </c>
      <c r="AZ981" s="4">
        <f t="shared" si="119"/>
        <v>9.9305555555555536E-2</v>
      </c>
      <c r="BA981" s="1" t="s">
        <v>4874</v>
      </c>
      <c r="BB981" s="1" t="s">
        <v>4874</v>
      </c>
      <c r="BC981" s="1" t="s">
        <v>1794</v>
      </c>
      <c r="BD981" s="1">
        <v>14</v>
      </c>
      <c r="BE981" s="1" t="s">
        <v>3205</v>
      </c>
      <c r="BF981" s="1" t="s">
        <v>75</v>
      </c>
      <c r="BG981" s="1" t="s">
        <v>75</v>
      </c>
      <c r="BH981" s="1" t="s">
        <v>88</v>
      </c>
      <c r="BI981" s="1" t="s">
        <v>96</v>
      </c>
      <c r="BJ981" s="1" t="s">
        <v>72</v>
      </c>
      <c r="BK981" s="1" t="s">
        <v>3985</v>
      </c>
      <c r="BL981" s="1" t="s">
        <v>4875</v>
      </c>
      <c r="BM981" s="1">
        <v>38</v>
      </c>
      <c r="BN981" s="1" t="s">
        <v>72</v>
      </c>
      <c r="BO981" s="1" t="s">
        <v>72</v>
      </c>
      <c r="BP981" s="1" t="s">
        <v>72</v>
      </c>
      <c r="BQ981" s="21" t="s">
        <v>99</v>
      </c>
      <c r="BR981" s="21" t="s">
        <v>100</v>
      </c>
    </row>
    <row r="982" spans="1:70" ht="20.45" customHeight="1">
      <c r="A982" s="1" t="s">
        <v>4876</v>
      </c>
      <c r="B982" s="1">
        <v>230257</v>
      </c>
      <c r="C982" s="1" t="s">
        <v>71</v>
      </c>
      <c r="D982" s="3">
        <v>45149</v>
      </c>
      <c r="E982" s="4">
        <v>0.5</v>
      </c>
      <c r="F982" s="5">
        <v>45139</v>
      </c>
      <c r="G982" s="3">
        <v>45149</v>
      </c>
      <c r="H982" s="4">
        <v>0.84305555555555556</v>
      </c>
      <c r="I982" s="48">
        <f t="shared" si="114"/>
        <v>0.34305555555555556</v>
      </c>
      <c r="J982" s="1">
        <v>15</v>
      </c>
      <c r="K982" s="1" t="s">
        <v>1896</v>
      </c>
      <c r="L982" s="21" t="s">
        <v>4877</v>
      </c>
      <c r="M982" s="1" t="s">
        <v>75</v>
      </c>
      <c r="N982" s="1" t="s">
        <v>3624</v>
      </c>
      <c r="O982" s="1" t="s">
        <v>77</v>
      </c>
      <c r="P982" s="1" t="s">
        <v>78</v>
      </c>
      <c r="Q982" s="1" t="s">
        <v>78</v>
      </c>
      <c r="R982" s="1" t="s">
        <v>1898</v>
      </c>
      <c r="S982" s="1" t="s">
        <v>1898</v>
      </c>
      <c r="T982" s="34" t="s">
        <v>72</v>
      </c>
      <c r="U982" s="25" t="s">
        <v>4878</v>
      </c>
      <c r="V982" s="1" t="s">
        <v>80</v>
      </c>
      <c r="W982" s="1" t="s">
        <v>778</v>
      </c>
      <c r="X982" s="1" t="s">
        <v>779</v>
      </c>
      <c r="Y982" s="1" t="s">
        <v>780</v>
      </c>
      <c r="Z982" s="1" t="s">
        <v>152</v>
      </c>
      <c r="AA982" s="1" t="s">
        <v>72</v>
      </c>
      <c r="AB982" s="1" t="s">
        <v>153</v>
      </c>
      <c r="AC982" s="1" t="s">
        <v>154</v>
      </c>
      <c r="AD982" s="1" t="s">
        <v>126</v>
      </c>
      <c r="AE982" s="1">
        <v>35</v>
      </c>
      <c r="AF982" s="1" t="s">
        <v>88</v>
      </c>
      <c r="AG982" s="1">
        <v>7.2</v>
      </c>
      <c r="AH982" s="1" t="s">
        <v>414</v>
      </c>
      <c r="AI982" s="1" t="s">
        <v>90</v>
      </c>
      <c r="AJ982" s="1" t="s">
        <v>91</v>
      </c>
      <c r="AK982" s="1" t="s">
        <v>92</v>
      </c>
      <c r="AL982" s="1" t="s">
        <v>72</v>
      </c>
      <c r="AM982" s="1" t="s">
        <v>229</v>
      </c>
      <c r="AN982" s="1">
        <v>2</v>
      </c>
      <c r="AO982" s="65" t="s">
        <v>4879</v>
      </c>
      <c r="AP982" s="1" t="s">
        <v>72</v>
      </c>
      <c r="AQ982" s="1" t="s">
        <v>72</v>
      </c>
      <c r="AR982" s="1" t="s">
        <v>72</v>
      </c>
      <c r="AS982" s="1" t="s">
        <v>72</v>
      </c>
      <c r="AT982" s="1" t="s">
        <v>72</v>
      </c>
      <c r="AU982" s="3">
        <v>45149</v>
      </c>
      <c r="AV982" s="4">
        <v>0.85069444444444453</v>
      </c>
      <c r="AW982" s="4">
        <v>0.92361111111111116</v>
      </c>
      <c r="AX982" s="4">
        <f t="shared" si="117"/>
        <v>7.291666666666663E-2</v>
      </c>
      <c r="AY982" s="4">
        <f t="shared" si="118"/>
        <v>8.0555555555555602E-2</v>
      </c>
      <c r="AZ982" s="4">
        <f t="shared" si="119"/>
        <v>0.42361111111111116</v>
      </c>
      <c r="BA982" s="1" t="s">
        <v>4880</v>
      </c>
      <c r="BB982" s="1" t="s">
        <v>4881</v>
      </c>
      <c r="BC982" s="1" t="s">
        <v>1794</v>
      </c>
      <c r="BD982" s="1">
        <v>14</v>
      </c>
      <c r="BE982" s="1" t="s">
        <v>3205</v>
      </c>
      <c r="BF982" s="1" t="s">
        <v>75</v>
      </c>
      <c r="BG982" s="1" t="s">
        <v>75</v>
      </c>
      <c r="BH982" s="1" t="s">
        <v>88</v>
      </c>
      <c r="BI982" s="1" t="s">
        <v>96</v>
      </c>
      <c r="BJ982" s="1" t="s">
        <v>72</v>
      </c>
      <c r="BK982" s="1" t="s">
        <v>1768</v>
      </c>
      <c r="BL982" s="1" t="s">
        <v>4882</v>
      </c>
      <c r="BM982" s="1">
        <v>56</v>
      </c>
      <c r="BN982" s="1" t="s">
        <v>75</v>
      </c>
      <c r="BO982" s="1" t="s">
        <v>75</v>
      </c>
      <c r="BP982" s="1" t="s">
        <v>75</v>
      </c>
      <c r="BQ982" s="21" t="s">
        <v>99</v>
      </c>
      <c r="BR982" s="21" t="s">
        <v>100</v>
      </c>
    </row>
    <row r="983" spans="1:70" ht="20.45" customHeight="1">
      <c r="A983" s="1" t="s">
        <v>4883</v>
      </c>
      <c r="B983" s="1">
        <v>230258</v>
      </c>
      <c r="C983" s="1" t="s">
        <v>71</v>
      </c>
      <c r="D983" s="3">
        <v>45152</v>
      </c>
      <c r="E983" s="4">
        <v>0.59027777777777779</v>
      </c>
      <c r="F983" s="5">
        <v>45139</v>
      </c>
      <c r="G983" s="3">
        <v>45152</v>
      </c>
      <c r="H983" s="4">
        <v>0.6694444444444444</v>
      </c>
      <c r="I983" s="48">
        <f t="shared" si="114"/>
        <v>7.9166666666666607E-2</v>
      </c>
      <c r="J983" s="1">
        <v>5</v>
      </c>
      <c r="K983" s="1" t="s">
        <v>2302</v>
      </c>
      <c r="L983" s="1" t="s">
        <v>4884</v>
      </c>
      <c r="M983" s="1" t="s">
        <v>75</v>
      </c>
      <c r="N983" s="1" t="s">
        <v>4648</v>
      </c>
      <c r="O983" s="1" t="s">
        <v>77</v>
      </c>
      <c r="P983" s="1" t="s">
        <v>78</v>
      </c>
      <c r="Q983" s="1" t="s">
        <v>78</v>
      </c>
      <c r="R983" s="1" t="s">
        <v>1898</v>
      </c>
      <c r="S983" s="8" t="s">
        <v>1927</v>
      </c>
      <c r="T983" s="34" t="s">
        <v>72</v>
      </c>
      <c r="U983" s="8" t="s">
        <v>4885</v>
      </c>
      <c r="V983" s="1" t="s">
        <v>1900</v>
      </c>
      <c r="W983" s="1" t="s">
        <v>2307</v>
      </c>
      <c r="X983" s="1" t="s">
        <v>2307</v>
      </c>
      <c r="Y983" s="1" t="s">
        <v>2926</v>
      </c>
      <c r="Z983" s="1" t="s">
        <v>291</v>
      </c>
      <c r="AA983" s="1" t="s">
        <v>72</v>
      </c>
      <c r="AB983" s="1" t="s">
        <v>292</v>
      </c>
      <c r="AC983" s="1" t="s">
        <v>3420</v>
      </c>
      <c r="AD983" s="1" t="s">
        <v>126</v>
      </c>
      <c r="AE983" s="1">
        <v>54</v>
      </c>
      <c r="AF983" s="1" t="s">
        <v>88</v>
      </c>
      <c r="AG983" s="1">
        <v>4.3</v>
      </c>
      <c r="AH983" s="1" t="s">
        <v>954</v>
      </c>
      <c r="AI983" s="1" t="s">
        <v>90</v>
      </c>
      <c r="AJ983" s="1" t="s">
        <v>91</v>
      </c>
      <c r="AK983" s="1" t="s">
        <v>92</v>
      </c>
      <c r="AL983" s="1" t="s">
        <v>72</v>
      </c>
      <c r="AM983" s="1" t="s">
        <v>72</v>
      </c>
      <c r="AN983" s="1" t="s">
        <v>72</v>
      </c>
      <c r="AO983" s="1" t="s">
        <v>72</v>
      </c>
      <c r="AP983" s="1" t="s">
        <v>72</v>
      </c>
      <c r="AQ983" s="1" t="s">
        <v>72</v>
      </c>
      <c r="AR983" s="1" t="s">
        <v>72</v>
      </c>
      <c r="AS983" s="1" t="s">
        <v>72</v>
      </c>
      <c r="AT983" s="1" t="s">
        <v>72</v>
      </c>
      <c r="AU983" s="3">
        <v>45152</v>
      </c>
      <c r="AV983" s="4">
        <v>0.72083333333333333</v>
      </c>
      <c r="AW983" s="4">
        <v>0.78611111111111109</v>
      </c>
      <c r="AX983" s="4">
        <f t="shared" si="117"/>
        <v>6.5277777777777768E-2</v>
      </c>
      <c r="AY983" s="4">
        <f t="shared" si="118"/>
        <v>0.1166666666666667</v>
      </c>
      <c r="AZ983" s="4">
        <f t="shared" si="119"/>
        <v>0.1958333333333333</v>
      </c>
      <c r="BA983" s="1" t="s">
        <v>4886</v>
      </c>
      <c r="BB983" s="1" t="s">
        <v>4886</v>
      </c>
      <c r="BC983" s="1" t="s">
        <v>1794</v>
      </c>
      <c r="BD983" s="1">
        <v>14</v>
      </c>
      <c r="BE983" s="1" t="s">
        <v>4443</v>
      </c>
      <c r="BF983" s="1" t="s">
        <v>88</v>
      </c>
      <c r="BG983" s="1" t="s">
        <v>88</v>
      </c>
      <c r="BH983" s="1" t="s">
        <v>88</v>
      </c>
      <c r="BI983" s="1" t="s">
        <v>79</v>
      </c>
      <c r="BJ983" s="1" t="s">
        <v>72</v>
      </c>
      <c r="BK983" s="1" t="s">
        <v>1768</v>
      </c>
      <c r="BL983" s="1" t="s">
        <v>4849</v>
      </c>
      <c r="BM983" s="1">
        <v>49</v>
      </c>
      <c r="BN983" s="1" t="s">
        <v>88</v>
      </c>
      <c r="BO983" s="1" t="s">
        <v>88</v>
      </c>
      <c r="BP983" s="1" t="s">
        <v>88</v>
      </c>
      <c r="BQ983" s="1" t="s">
        <v>160</v>
      </c>
      <c r="BR983" s="1" t="s">
        <v>707</v>
      </c>
    </row>
    <row r="984" spans="1:70" ht="20.45" customHeight="1">
      <c r="A984" s="1" t="s">
        <v>4887</v>
      </c>
      <c r="B984" s="1">
        <v>230259</v>
      </c>
      <c r="C984" s="1" t="s">
        <v>71</v>
      </c>
      <c r="D984" s="3">
        <v>45152</v>
      </c>
      <c r="E984" s="4">
        <v>0.625</v>
      </c>
      <c r="F984" s="5">
        <v>45139</v>
      </c>
      <c r="G984" s="3">
        <v>45152</v>
      </c>
      <c r="H984" s="4">
        <v>0.6694444444444444</v>
      </c>
      <c r="I984" s="48">
        <f t="shared" si="114"/>
        <v>4.4444444444444398E-2</v>
      </c>
      <c r="J984" s="1">
        <v>0</v>
      </c>
      <c r="K984" s="1" t="s">
        <v>2302</v>
      </c>
      <c r="L984" s="1" t="s">
        <v>4888</v>
      </c>
      <c r="M984" s="1" t="s">
        <v>75</v>
      </c>
      <c r="N984" s="1" t="s">
        <v>3473</v>
      </c>
      <c r="O984" s="1" t="s">
        <v>77</v>
      </c>
      <c r="P984" s="1" t="s">
        <v>78</v>
      </c>
      <c r="Q984" s="1" t="s">
        <v>78</v>
      </c>
      <c r="R984" s="1" t="s">
        <v>1898</v>
      </c>
      <c r="S984" s="8" t="s">
        <v>1927</v>
      </c>
      <c r="T984" s="34" t="s">
        <v>72</v>
      </c>
      <c r="U984" s="8" t="s">
        <v>847</v>
      </c>
      <c r="V984" s="1" t="s">
        <v>1900</v>
      </c>
      <c r="W984" s="1" t="s">
        <v>2307</v>
      </c>
      <c r="X984" s="1" t="s">
        <v>2307</v>
      </c>
      <c r="Y984" s="1" t="s">
        <v>3474</v>
      </c>
      <c r="Z984" s="1" t="s">
        <v>152</v>
      </c>
      <c r="AA984" s="1" t="s">
        <v>72</v>
      </c>
      <c r="AB984" s="1" t="s">
        <v>153</v>
      </c>
      <c r="AC984" s="1" t="s">
        <v>154</v>
      </c>
      <c r="AD984" s="1" t="s">
        <v>126</v>
      </c>
      <c r="AE984" s="1">
        <v>54</v>
      </c>
      <c r="AF984" s="1" t="s">
        <v>88</v>
      </c>
      <c r="AG984" s="1">
        <v>4.3</v>
      </c>
      <c r="AH984" s="1" t="s">
        <v>954</v>
      </c>
      <c r="AI984" s="1" t="s">
        <v>105</v>
      </c>
      <c r="AJ984" s="1" t="s">
        <v>91</v>
      </c>
      <c r="AK984" s="1" t="s">
        <v>92</v>
      </c>
      <c r="AL984" s="1" t="s">
        <v>72</v>
      </c>
      <c r="AM984" s="1" t="s">
        <v>72</v>
      </c>
      <c r="AN984" s="1" t="s">
        <v>72</v>
      </c>
      <c r="AO984" s="1" t="s">
        <v>72</v>
      </c>
      <c r="AP984" s="1" t="s">
        <v>72</v>
      </c>
      <c r="AQ984" s="1" t="s">
        <v>72</v>
      </c>
      <c r="AR984" s="1" t="s">
        <v>72</v>
      </c>
      <c r="AS984" s="1" t="s">
        <v>72</v>
      </c>
      <c r="AT984" s="1" t="s">
        <v>72</v>
      </c>
      <c r="AU984" s="3">
        <v>45152</v>
      </c>
      <c r="AV984" s="4">
        <v>0.72222222222222221</v>
      </c>
      <c r="AW984" s="4">
        <v>0.76111111111111107</v>
      </c>
      <c r="AX984" s="4">
        <f t="shared" si="117"/>
        <v>3.8888888888888862E-2</v>
      </c>
      <c r="AY984" s="4">
        <f t="shared" si="118"/>
        <v>9.1666666666666674E-2</v>
      </c>
      <c r="AZ984" s="4">
        <f t="shared" si="119"/>
        <v>0.13611111111111107</v>
      </c>
      <c r="BA984" s="1" t="s">
        <v>4889</v>
      </c>
      <c r="BB984" s="1" t="s">
        <v>4889</v>
      </c>
      <c r="BC984" s="1" t="s">
        <v>1794</v>
      </c>
      <c r="BD984" s="1">
        <v>14</v>
      </c>
      <c r="BE984" s="1" t="s">
        <v>4208</v>
      </c>
      <c r="BF984" s="1" t="s">
        <v>75</v>
      </c>
      <c r="BG984" s="1" t="s">
        <v>75</v>
      </c>
      <c r="BH984" s="1" t="s">
        <v>88</v>
      </c>
      <c r="BI984" s="1" t="s">
        <v>79</v>
      </c>
      <c r="BJ984" s="1" t="s">
        <v>72</v>
      </c>
      <c r="BK984" s="1" t="s">
        <v>3985</v>
      </c>
      <c r="BL984" s="1" t="s">
        <v>4890</v>
      </c>
      <c r="BM984" s="1">
        <v>18</v>
      </c>
      <c r="BN984" s="1" t="s">
        <v>72</v>
      </c>
      <c r="BO984" s="1" t="s">
        <v>72</v>
      </c>
      <c r="BP984" s="1" t="s">
        <v>72</v>
      </c>
      <c r="BQ984" s="1" t="s">
        <v>160</v>
      </c>
      <c r="BR984" s="1" t="s">
        <v>707</v>
      </c>
    </row>
    <row r="985" spans="1:70" ht="20.45" customHeight="1">
      <c r="A985" s="1" t="s">
        <v>4891</v>
      </c>
      <c r="B985" s="1">
        <v>230260</v>
      </c>
      <c r="C985" s="1" t="s">
        <v>71</v>
      </c>
      <c r="D985" s="3">
        <v>45152</v>
      </c>
      <c r="E985" s="4">
        <v>0.49652777777777779</v>
      </c>
      <c r="F985" s="5">
        <v>45139</v>
      </c>
      <c r="G985" s="3">
        <v>45152</v>
      </c>
      <c r="H985" s="4">
        <v>0.83124999999999993</v>
      </c>
      <c r="I985" s="48">
        <f t="shared" si="114"/>
        <v>0.33472222222222214</v>
      </c>
      <c r="J985" s="1">
        <v>15</v>
      </c>
      <c r="K985" s="1" t="s">
        <v>1896</v>
      </c>
      <c r="L985" s="21" t="s">
        <v>4892</v>
      </c>
      <c r="M985" s="1" t="s">
        <v>75</v>
      </c>
      <c r="N985" s="1" t="s">
        <v>3936</v>
      </c>
      <c r="O985" s="1" t="s">
        <v>77</v>
      </c>
      <c r="P985" s="1" t="s">
        <v>78</v>
      </c>
      <c r="Q985" s="1" t="s">
        <v>78</v>
      </c>
      <c r="R985" s="1" t="s">
        <v>1898</v>
      </c>
      <c r="S985" s="1" t="s">
        <v>1898</v>
      </c>
      <c r="T985" s="34" t="s">
        <v>72</v>
      </c>
      <c r="U985" s="25" t="s">
        <v>1958</v>
      </c>
      <c r="V985" s="1" t="s">
        <v>80</v>
      </c>
      <c r="W985" s="1" t="s">
        <v>778</v>
      </c>
      <c r="X985" s="1" t="s">
        <v>779</v>
      </c>
      <c r="Y985" s="1" t="s">
        <v>780</v>
      </c>
      <c r="Z985" s="1" t="s">
        <v>84</v>
      </c>
      <c r="AA985" s="1" t="s">
        <v>72</v>
      </c>
      <c r="AB985" s="1" t="s">
        <v>4320</v>
      </c>
      <c r="AC985" s="1" t="s">
        <v>141</v>
      </c>
      <c r="AD985" s="1" t="s">
        <v>126</v>
      </c>
      <c r="AE985" s="1">
        <v>75</v>
      </c>
      <c r="AF985" s="1" t="s">
        <v>88</v>
      </c>
      <c r="AG985" s="1">
        <v>6.8</v>
      </c>
      <c r="AH985" s="1" t="s">
        <v>2344</v>
      </c>
      <c r="AI985" s="1" t="s">
        <v>90</v>
      </c>
      <c r="AJ985" s="1" t="s">
        <v>91</v>
      </c>
      <c r="AK985" s="1" t="s">
        <v>92</v>
      </c>
      <c r="AL985" s="1" t="s">
        <v>72</v>
      </c>
      <c r="AM985" s="1" t="s">
        <v>229</v>
      </c>
      <c r="AN985" s="1" t="s">
        <v>72</v>
      </c>
      <c r="AO985" s="65" t="s">
        <v>4864</v>
      </c>
      <c r="AP985" s="1" t="s">
        <v>72</v>
      </c>
      <c r="AQ985" s="1" t="s">
        <v>72</v>
      </c>
      <c r="AR985" s="1" t="s">
        <v>72</v>
      </c>
      <c r="AS985" s="1" t="s">
        <v>72</v>
      </c>
      <c r="AT985" s="1" t="s">
        <v>72</v>
      </c>
      <c r="AU985" s="3">
        <v>45152</v>
      </c>
      <c r="AV985" s="4">
        <v>0.84027777777777779</v>
      </c>
      <c r="AW985" s="4">
        <v>0.90833333333333333</v>
      </c>
      <c r="AX985" s="4">
        <f t="shared" si="117"/>
        <v>6.8055555555555536E-2</v>
      </c>
      <c r="AY985" s="4">
        <f t="shared" si="118"/>
        <v>7.7083333333333393E-2</v>
      </c>
      <c r="AZ985" s="4">
        <f t="shared" si="119"/>
        <v>0.41180555555555554</v>
      </c>
      <c r="BA985" s="1" t="s">
        <v>4893</v>
      </c>
      <c r="BB985" s="1" t="s">
        <v>4893</v>
      </c>
      <c r="BC985" s="1" t="s">
        <v>1675</v>
      </c>
      <c r="BD985" s="1">
        <v>14</v>
      </c>
      <c r="BE985" s="1" t="s">
        <v>4208</v>
      </c>
      <c r="BF985" s="1" t="s">
        <v>75</v>
      </c>
      <c r="BG985" s="1" t="s">
        <v>75</v>
      </c>
      <c r="BH985" s="1" t="s">
        <v>88</v>
      </c>
      <c r="BI985" s="1" t="s">
        <v>96</v>
      </c>
      <c r="BJ985" s="1" t="s">
        <v>72</v>
      </c>
      <c r="BK985" s="1" t="s">
        <v>4260</v>
      </c>
      <c r="BL985" s="1" t="s">
        <v>4894</v>
      </c>
      <c r="BM985" s="1">
        <v>35</v>
      </c>
      <c r="BN985" s="1" t="s">
        <v>72</v>
      </c>
      <c r="BO985" s="1" t="s">
        <v>72</v>
      </c>
      <c r="BP985" s="1" t="s">
        <v>72</v>
      </c>
      <c r="BQ985" s="21" t="s">
        <v>99</v>
      </c>
      <c r="BR985" s="21" t="s">
        <v>100</v>
      </c>
    </row>
    <row r="986" spans="1:70" ht="20.45" customHeight="1">
      <c r="A986" s="1" t="s">
        <v>4895</v>
      </c>
      <c r="B986" s="1">
        <v>230261</v>
      </c>
      <c r="C986" s="1" t="s">
        <v>71</v>
      </c>
      <c r="D986" s="3">
        <v>45154</v>
      </c>
      <c r="E986" s="4">
        <v>0.52222222222222225</v>
      </c>
      <c r="F986" s="5">
        <v>45139</v>
      </c>
      <c r="G986" s="3">
        <v>45154</v>
      </c>
      <c r="H986" s="4">
        <v>0.66597222222222219</v>
      </c>
      <c r="I986" s="48">
        <f t="shared" si="114"/>
        <v>0.14374999999999993</v>
      </c>
      <c r="J986" s="1">
        <v>2</v>
      </c>
      <c r="K986" s="1" t="s">
        <v>1896</v>
      </c>
      <c r="L986" s="1" t="s">
        <v>4896</v>
      </c>
      <c r="M986" s="1" t="s">
        <v>75</v>
      </c>
      <c r="N986" s="1" t="s">
        <v>3947</v>
      </c>
      <c r="O986" s="1" t="s">
        <v>77</v>
      </c>
      <c r="P986" s="1" t="s">
        <v>78</v>
      </c>
      <c r="Q986" s="1" t="s">
        <v>78</v>
      </c>
      <c r="R986" s="1" t="s">
        <v>1898</v>
      </c>
      <c r="S986" s="1" t="s">
        <v>1898</v>
      </c>
      <c r="T986" s="34" t="s">
        <v>72</v>
      </c>
      <c r="U986" s="25" t="s">
        <v>4897</v>
      </c>
      <c r="V986" s="1" t="s">
        <v>1900</v>
      </c>
      <c r="W986" s="1" t="s">
        <v>813</v>
      </c>
      <c r="X986" s="1" t="s">
        <v>813</v>
      </c>
      <c r="Y986" s="1" t="s">
        <v>814</v>
      </c>
      <c r="Z986" s="1" t="s">
        <v>84</v>
      </c>
      <c r="AA986" s="1" t="s">
        <v>72</v>
      </c>
      <c r="AB986" s="1" t="s">
        <v>4320</v>
      </c>
      <c r="AC986" s="1" t="s">
        <v>181</v>
      </c>
      <c r="AD986" s="1" t="s">
        <v>87</v>
      </c>
      <c r="AE986" s="1">
        <v>48</v>
      </c>
      <c r="AF986" s="1" t="s">
        <v>88</v>
      </c>
      <c r="AG986" s="1">
        <v>4.5999999999999996</v>
      </c>
      <c r="AH986" s="1" t="s">
        <v>954</v>
      </c>
      <c r="AI986" s="1" t="s">
        <v>90</v>
      </c>
      <c r="AJ986" s="1" t="s">
        <v>91</v>
      </c>
      <c r="AK986" s="1" t="s">
        <v>92</v>
      </c>
      <c r="AL986" s="1" t="s">
        <v>72</v>
      </c>
      <c r="AM986" s="1" t="s">
        <v>254</v>
      </c>
      <c r="AN986" s="1">
        <v>2</v>
      </c>
      <c r="AO986" s="1" t="s">
        <v>1834</v>
      </c>
      <c r="AP986" s="1" t="s">
        <v>72</v>
      </c>
      <c r="AQ986" s="1" t="s">
        <v>72</v>
      </c>
      <c r="AR986" s="1" t="s">
        <v>72</v>
      </c>
      <c r="AS986" s="1" t="s">
        <v>72</v>
      </c>
      <c r="AT986" s="1" t="s">
        <v>72</v>
      </c>
      <c r="AU986" s="3">
        <v>45154</v>
      </c>
      <c r="AV986" s="4">
        <v>0.68819444444444444</v>
      </c>
      <c r="AW986" s="4">
        <v>0.76250000000000007</v>
      </c>
      <c r="AX986" s="4">
        <f t="shared" si="117"/>
        <v>7.4305555555555625E-2</v>
      </c>
      <c r="AY986" s="4">
        <f t="shared" si="118"/>
        <v>9.6527777777777879E-2</v>
      </c>
      <c r="AZ986" s="4">
        <f t="shared" si="119"/>
        <v>0.24027777777777781</v>
      </c>
      <c r="BA986" s="1" t="s">
        <v>4898</v>
      </c>
      <c r="BB986" s="1" t="s">
        <v>4898</v>
      </c>
      <c r="BC986" s="1" t="s">
        <v>1675</v>
      </c>
      <c r="BD986" s="1">
        <v>14</v>
      </c>
      <c r="BE986" s="1" t="s">
        <v>4208</v>
      </c>
      <c r="BF986" s="1" t="s">
        <v>75</v>
      </c>
      <c r="BG986" s="1" t="s">
        <v>75</v>
      </c>
      <c r="BH986" s="1" t="s">
        <v>88</v>
      </c>
      <c r="BI986" s="1" t="s">
        <v>96</v>
      </c>
      <c r="BJ986" s="1" t="s">
        <v>72</v>
      </c>
      <c r="BK986" s="1" t="s">
        <v>3962</v>
      </c>
      <c r="BL986" s="1" t="s">
        <v>4899</v>
      </c>
      <c r="BM986" s="1">
        <v>35</v>
      </c>
      <c r="BN986" s="1" t="s">
        <v>72</v>
      </c>
      <c r="BO986" s="1" t="s">
        <v>72</v>
      </c>
      <c r="BP986" s="1" t="s">
        <v>72</v>
      </c>
      <c r="BQ986" s="21" t="s">
        <v>99</v>
      </c>
      <c r="BR986" s="21" t="s">
        <v>100</v>
      </c>
    </row>
    <row r="987" spans="1:70" ht="20.45" customHeight="1">
      <c r="A987" s="1" t="s">
        <v>4900</v>
      </c>
      <c r="B987" s="1">
        <v>230261</v>
      </c>
      <c r="C987" s="1" t="s">
        <v>71</v>
      </c>
      <c r="D987" s="3">
        <v>45154</v>
      </c>
      <c r="E987" s="4">
        <v>0.52222222222222225</v>
      </c>
      <c r="F987" s="5">
        <v>45139</v>
      </c>
      <c r="G987" s="3">
        <v>45154</v>
      </c>
      <c r="H987" s="4">
        <v>0.66597222222222219</v>
      </c>
      <c r="I987" s="48">
        <f t="shared" si="114"/>
        <v>0.14374999999999993</v>
      </c>
      <c r="J987" s="1">
        <v>2</v>
      </c>
      <c r="K987" s="1" t="s">
        <v>1896</v>
      </c>
      <c r="L987" s="1" t="s">
        <v>4896</v>
      </c>
      <c r="M987" s="1" t="s">
        <v>75</v>
      </c>
      <c r="N987" s="1" t="s">
        <v>4589</v>
      </c>
      <c r="O987" s="1" t="s">
        <v>77</v>
      </c>
      <c r="P987" s="1" t="s">
        <v>78</v>
      </c>
      <c r="Q987" s="1" t="s">
        <v>78</v>
      </c>
      <c r="R987" s="1" t="s">
        <v>1898</v>
      </c>
      <c r="S987" s="1" t="s">
        <v>1898</v>
      </c>
      <c r="T987" s="34" t="s">
        <v>72</v>
      </c>
      <c r="U987" s="25" t="s">
        <v>4897</v>
      </c>
      <c r="V987" s="1" t="s">
        <v>1900</v>
      </c>
      <c r="W987" s="1" t="s">
        <v>813</v>
      </c>
      <c r="X987" s="1" t="s">
        <v>813</v>
      </c>
      <c r="Y987" s="1" t="s">
        <v>814</v>
      </c>
      <c r="Z987" s="1" t="s">
        <v>84</v>
      </c>
      <c r="AA987" s="1" t="s">
        <v>72</v>
      </c>
      <c r="AB987" s="1" t="s">
        <v>4320</v>
      </c>
      <c r="AC987" s="1" t="s">
        <v>181</v>
      </c>
      <c r="AD987" s="1" t="s">
        <v>87</v>
      </c>
      <c r="AE987" s="1">
        <v>48</v>
      </c>
      <c r="AF987" s="1" t="s">
        <v>88</v>
      </c>
      <c r="AG987" s="1">
        <v>4.5999999999999996</v>
      </c>
      <c r="AH987" s="1" t="s">
        <v>954</v>
      </c>
      <c r="AI987" s="1" t="s">
        <v>90</v>
      </c>
      <c r="AJ987" s="1" t="s">
        <v>91</v>
      </c>
      <c r="AK987" s="1" t="s">
        <v>92</v>
      </c>
      <c r="AL987" s="1" t="s">
        <v>72</v>
      </c>
      <c r="AM987" s="1" t="s">
        <v>254</v>
      </c>
      <c r="AN987" s="1">
        <v>2</v>
      </c>
      <c r="AO987" s="1" t="s">
        <v>1834</v>
      </c>
      <c r="AP987" s="1" t="s">
        <v>72</v>
      </c>
      <c r="AQ987" s="1" t="s">
        <v>72</v>
      </c>
      <c r="AR987" s="1" t="s">
        <v>72</v>
      </c>
      <c r="AS987" s="1" t="s">
        <v>72</v>
      </c>
      <c r="AT987" s="1" t="s">
        <v>72</v>
      </c>
      <c r="AU987" s="3">
        <v>45154</v>
      </c>
      <c r="AV987" s="4">
        <v>0.68819444444444444</v>
      </c>
      <c r="AW987" s="4">
        <v>0.76250000000000007</v>
      </c>
      <c r="AX987" s="4">
        <f t="shared" si="117"/>
        <v>7.4305555555555625E-2</v>
      </c>
      <c r="AY987" s="4">
        <f t="shared" si="118"/>
        <v>9.6527777777777879E-2</v>
      </c>
      <c r="AZ987" s="4">
        <f t="shared" si="119"/>
        <v>0.24027777777777781</v>
      </c>
      <c r="BA987" s="1" t="s">
        <v>4898</v>
      </c>
      <c r="BB987" s="1" t="s">
        <v>4898</v>
      </c>
      <c r="BC987" s="1" t="s">
        <v>1675</v>
      </c>
      <c r="BD987" s="1">
        <v>14</v>
      </c>
      <c r="BE987" s="1" t="s">
        <v>72</v>
      </c>
      <c r="BF987" s="1" t="s">
        <v>72</v>
      </c>
      <c r="BG987" s="1" t="s">
        <v>72</v>
      </c>
      <c r="BH987" s="1" t="s">
        <v>88</v>
      </c>
      <c r="BI987" s="1" t="s">
        <v>72</v>
      </c>
      <c r="BJ987" s="1" t="s">
        <v>72</v>
      </c>
      <c r="BK987" s="1" t="s">
        <v>72</v>
      </c>
      <c r="BL987" s="1" t="s">
        <v>72</v>
      </c>
      <c r="BM987" s="1" t="s">
        <v>72</v>
      </c>
      <c r="BN987" s="1" t="s">
        <v>72</v>
      </c>
      <c r="BO987" s="1" t="s">
        <v>72</v>
      </c>
      <c r="BP987" s="1" t="s">
        <v>72</v>
      </c>
      <c r="BQ987" s="21" t="s">
        <v>99</v>
      </c>
      <c r="BR987" s="1" t="s">
        <v>4592</v>
      </c>
    </row>
    <row r="988" spans="1:70" ht="20.45" customHeight="1">
      <c r="A988" s="1" t="s">
        <v>4901</v>
      </c>
      <c r="B988" s="1">
        <v>230262</v>
      </c>
      <c r="C988" s="1" t="s">
        <v>71</v>
      </c>
      <c r="D988" s="3">
        <v>45155</v>
      </c>
      <c r="E988" s="4">
        <v>0.5083333333333333</v>
      </c>
      <c r="F988" s="5">
        <v>45139</v>
      </c>
      <c r="G988" s="3">
        <v>45155</v>
      </c>
      <c r="H988" s="4">
        <v>0.63750000000000007</v>
      </c>
      <c r="I988" s="48">
        <f t="shared" si="114"/>
        <v>0.12916666666666676</v>
      </c>
      <c r="J988" s="1">
        <v>0</v>
      </c>
      <c r="K988" s="1" t="s">
        <v>1896</v>
      </c>
      <c r="L988" s="1" t="s">
        <v>4902</v>
      </c>
      <c r="M988" s="1" t="s">
        <v>75</v>
      </c>
      <c r="N988" s="1" t="s">
        <v>3473</v>
      </c>
      <c r="O988" s="1" t="s">
        <v>77</v>
      </c>
      <c r="P988" s="1" t="s">
        <v>78</v>
      </c>
      <c r="Q988" s="1" t="s">
        <v>78</v>
      </c>
      <c r="R988" s="1" t="s">
        <v>1898</v>
      </c>
      <c r="S988" s="8" t="s">
        <v>1927</v>
      </c>
      <c r="T988" s="34" t="s">
        <v>72</v>
      </c>
      <c r="U988" s="8" t="s">
        <v>847</v>
      </c>
      <c r="V988" s="1" t="s">
        <v>1900</v>
      </c>
      <c r="W988" s="1" t="s">
        <v>813</v>
      </c>
      <c r="X988" s="1" t="s">
        <v>813</v>
      </c>
      <c r="Y988" s="1" t="s">
        <v>814</v>
      </c>
      <c r="Z988" s="1" t="s">
        <v>152</v>
      </c>
      <c r="AA988" s="1" t="s">
        <v>72</v>
      </c>
      <c r="AB988" s="1" t="s">
        <v>153</v>
      </c>
      <c r="AC988" s="1" t="s">
        <v>164</v>
      </c>
      <c r="AD988" s="1" t="s">
        <v>126</v>
      </c>
      <c r="AE988" s="1">
        <v>52</v>
      </c>
      <c r="AF988" s="1" t="s">
        <v>88</v>
      </c>
      <c r="AG988" s="1">
        <v>5.0999999999999996</v>
      </c>
      <c r="AH988" s="1" t="s">
        <v>414</v>
      </c>
      <c r="AI988" s="1" t="s">
        <v>105</v>
      </c>
      <c r="AJ988" s="1" t="s">
        <v>91</v>
      </c>
      <c r="AK988" s="1" t="s">
        <v>92</v>
      </c>
      <c r="AL988" s="1" t="s">
        <v>72</v>
      </c>
      <c r="AM988" s="1" t="s">
        <v>72</v>
      </c>
      <c r="AN988" s="1" t="s">
        <v>72</v>
      </c>
      <c r="AO988" s="1" t="s">
        <v>72</v>
      </c>
      <c r="AP988" s="1" t="s">
        <v>72</v>
      </c>
      <c r="AQ988" s="1" t="s">
        <v>72</v>
      </c>
      <c r="AR988" s="1" t="s">
        <v>72</v>
      </c>
      <c r="AS988" s="1" t="s">
        <v>72</v>
      </c>
      <c r="AT988" s="1" t="s">
        <v>72</v>
      </c>
      <c r="AU988" s="3">
        <v>45155</v>
      </c>
      <c r="AV988" s="4">
        <v>0.68402777777777779</v>
      </c>
      <c r="AW988" s="4">
        <v>0.74305555555555547</v>
      </c>
      <c r="AX988" s="4">
        <f t="shared" si="117"/>
        <v>5.9027777777777679E-2</v>
      </c>
      <c r="AY988" s="4">
        <f t="shared" si="118"/>
        <v>0.1055555555555554</v>
      </c>
      <c r="AZ988" s="4">
        <f t="shared" si="119"/>
        <v>0.23472222222222217</v>
      </c>
      <c r="BA988" s="1" t="s">
        <v>4903</v>
      </c>
      <c r="BB988" s="1" t="s">
        <v>4903</v>
      </c>
      <c r="BC988" s="1" t="s">
        <v>1794</v>
      </c>
      <c r="BD988" s="1">
        <v>14</v>
      </c>
      <c r="BE988" s="1" t="s">
        <v>4009</v>
      </c>
      <c r="BF988" s="1" t="s">
        <v>75</v>
      </c>
      <c r="BG988" s="1" t="s">
        <v>75</v>
      </c>
      <c r="BH988" s="1" t="s">
        <v>88</v>
      </c>
      <c r="BI988" s="1" t="s">
        <v>79</v>
      </c>
      <c r="BJ988" s="1" t="s">
        <v>72</v>
      </c>
      <c r="BK988" s="1" t="s">
        <v>3985</v>
      </c>
      <c r="BL988" s="1" t="s">
        <v>4904</v>
      </c>
      <c r="BM988" s="1">
        <v>50</v>
      </c>
      <c r="BN988" s="1" t="s">
        <v>72</v>
      </c>
      <c r="BO988" s="1" t="s">
        <v>72</v>
      </c>
      <c r="BP988" s="1" t="s">
        <v>72</v>
      </c>
      <c r="BQ988" s="1" t="s">
        <v>160</v>
      </c>
      <c r="BR988" s="1" t="s">
        <v>707</v>
      </c>
    </row>
    <row r="989" spans="1:70" ht="20.45" customHeight="1">
      <c r="A989" s="1" t="s">
        <v>4905</v>
      </c>
      <c r="B989" s="1">
        <v>230263</v>
      </c>
      <c r="C989" s="1" t="s">
        <v>71</v>
      </c>
      <c r="D989" s="3">
        <v>45155</v>
      </c>
      <c r="E989" s="4">
        <v>0.55902777777777779</v>
      </c>
      <c r="F989" s="5">
        <v>45139</v>
      </c>
      <c r="G989" s="3">
        <v>45155</v>
      </c>
      <c r="H989" s="4">
        <v>0.63750000000000007</v>
      </c>
      <c r="I989" s="48">
        <f t="shared" si="114"/>
        <v>7.8472222222222276E-2</v>
      </c>
      <c r="J989" s="1">
        <v>10</v>
      </c>
      <c r="K989" s="1" t="s">
        <v>1896</v>
      </c>
      <c r="L989" s="1" t="s">
        <v>4906</v>
      </c>
      <c r="M989" s="1" t="s">
        <v>75</v>
      </c>
      <c r="N989" s="1" t="s">
        <v>3624</v>
      </c>
      <c r="O989" s="1" t="s">
        <v>77</v>
      </c>
      <c r="P989" s="1" t="s">
        <v>78</v>
      </c>
      <c r="Q989" s="1" t="s">
        <v>78</v>
      </c>
      <c r="R989" s="1" t="s">
        <v>1898</v>
      </c>
      <c r="S989" s="1" t="s">
        <v>1898</v>
      </c>
      <c r="T989" s="34" t="s">
        <v>72</v>
      </c>
      <c r="U989" s="25" t="s">
        <v>2200</v>
      </c>
      <c r="V989" s="1" t="s">
        <v>1900</v>
      </c>
      <c r="W989" s="1" t="s">
        <v>813</v>
      </c>
      <c r="X989" s="1" t="s">
        <v>813</v>
      </c>
      <c r="Y989" s="1" t="s">
        <v>814</v>
      </c>
      <c r="Z989" s="1" t="s">
        <v>152</v>
      </c>
      <c r="AA989" s="1" t="s">
        <v>3507</v>
      </c>
      <c r="AB989" s="1" t="s">
        <v>153</v>
      </c>
      <c r="AC989" s="1" t="s">
        <v>154</v>
      </c>
      <c r="AD989" s="1" t="s">
        <v>126</v>
      </c>
      <c r="AE989" s="1">
        <v>52</v>
      </c>
      <c r="AF989" s="1" t="s">
        <v>88</v>
      </c>
      <c r="AG989" s="1">
        <v>5.0999999999999996</v>
      </c>
      <c r="AH989" s="1" t="s">
        <v>414</v>
      </c>
      <c r="AI989" s="1" t="s">
        <v>90</v>
      </c>
      <c r="AJ989" s="1" t="s">
        <v>91</v>
      </c>
      <c r="AK989" s="1" t="s">
        <v>92</v>
      </c>
      <c r="AL989" s="1" t="s">
        <v>72</v>
      </c>
      <c r="AM989" s="1" t="s">
        <v>229</v>
      </c>
      <c r="AN989" s="1">
        <v>3</v>
      </c>
      <c r="AO989" s="1" t="s">
        <v>1322</v>
      </c>
      <c r="AP989" s="1" t="s">
        <v>72</v>
      </c>
      <c r="AQ989" s="1" t="s">
        <v>72</v>
      </c>
      <c r="AR989" s="1" t="s">
        <v>72</v>
      </c>
      <c r="AS989" s="1" t="s">
        <v>72</v>
      </c>
      <c r="AT989" s="1" t="s">
        <v>72</v>
      </c>
      <c r="AU989" s="3">
        <v>45155</v>
      </c>
      <c r="AV989" s="4">
        <v>0.69444444444444453</v>
      </c>
      <c r="AW989" s="4">
        <v>0.77847222222222223</v>
      </c>
      <c r="AX989" s="4">
        <f t="shared" si="117"/>
        <v>8.4027777777777701E-2</v>
      </c>
      <c r="AY989" s="4">
        <f t="shared" si="118"/>
        <v>0.14097222222222217</v>
      </c>
      <c r="AZ989" s="4">
        <f t="shared" si="119"/>
        <v>0.21944444444444444</v>
      </c>
      <c r="BA989" s="1" t="s">
        <v>4907</v>
      </c>
      <c r="BB989" s="1" t="s">
        <v>4908</v>
      </c>
      <c r="BC989" s="1" t="s">
        <v>1794</v>
      </c>
      <c r="BD989" s="1">
        <v>14</v>
      </c>
      <c r="BE989" s="1" t="s">
        <v>3446</v>
      </c>
      <c r="BF989" s="1" t="s">
        <v>75</v>
      </c>
      <c r="BG989" s="1" t="s">
        <v>75</v>
      </c>
      <c r="BH989" s="1" t="s">
        <v>88</v>
      </c>
      <c r="BI989" s="1" t="s">
        <v>96</v>
      </c>
      <c r="BJ989" s="1" t="s">
        <v>72</v>
      </c>
      <c r="BK989" s="1" t="s">
        <v>1768</v>
      </c>
      <c r="BL989" s="1" t="s">
        <v>4909</v>
      </c>
      <c r="BM989" s="1">
        <f>42+14</f>
        <v>56</v>
      </c>
      <c r="BN989" s="1" t="s">
        <v>75</v>
      </c>
      <c r="BO989" s="1" t="s">
        <v>75</v>
      </c>
      <c r="BP989" s="1" t="s">
        <v>75</v>
      </c>
      <c r="BQ989" s="21" t="s">
        <v>99</v>
      </c>
      <c r="BR989" s="21" t="s">
        <v>100</v>
      </c>
    </row>
    <row r="990" spans="1:70" ht="20.45" customHeight="1">
      <c r="A990" s="1" t="s">
        <v>4910</v>
      </c>
      <c r="B990" s="1">
        <v>230264</v>
      </c>
      <c r="C990" s="1" t="s">
        <v>71</v>
      </c>
      <c r="D990" s="3">
        <v>45156</v>
      </c>
      <c r="E990" s="4">
        <v>0.49305555555555558</v>
      </c>
      <c r="F990" s="5">
        <v>45139</v>
      </c>
      <c r="G990" s="3">
        <v>45156</v>
      </c>
      <c r="H990" s="4">
        <v>0.66875000000000007</v>
      </c>
      <c r="I990" s="48">
        <f t="shared" si="114"/>
        <v>0.17569444444444449</v>
      </c>
      <c r="J990" s="1">
        <v>10</v>
      </c>
      <c r="K990" s="1" t="s">
        <v>2302</v>
      </c>
      <c r="L990" s="64" t="s">
        <v>4911</v>
      </c>
      <c r="M990" s="1" t="s">
        <v>75</v>
      </c>
      <c r="N990" s="1" t="s">
        <v>4648</v>
      </c>
      <c r="O990" s="1" t="s">
        <v>77</v>
      </c>
      <c r="P990" s="1" t="s">
        <v>78</v>
      </c>
      <c r="Q990" s="1" t="s">
        <v>78</v>
      </c>
      <c r="R990" s="1" t="s">
        <v>1898</v>
      </c>
      <c r="S990" s="8" t="s">
        <v>1927</v>
      </c>
      <c r="T990" s="34" t="s">
        <v>72</v>
      </c>
      <c r="U990" s="8" t="s">
        <v>847</v>
      </c>
      <c r="V990" s="1" t="s">
        <v>80</v>
      </c>
      <c r="W990" s="1" t="s">
        <v>1867</v>
      </c>
      <c r="X990" s="1" t="s">
        <v>1868</v>
      </c>
      <c r="Y990" s="1" t="s">
        <v>2143</v>
      </c>
      <c r="Z990" s="1" t="s">
        <v>291</v>
      </c>
      <c r="AA990" s="1" t="s">
        <v>72</v>
      </c>
      <c r="AB990" s="1" t="s">
        <v>292</v>
      </c>
      <c r="AC990" s="1" t="s">
        <v>292</v>
      </c>
      <c r="AD990" s="1" t="s">
        <v>126</v>
      </c>
      <c r="AE990" s="1">
        <v>61</v>
      </c>
      <c r="AF990" s="1" t="s">
        <v>88</v>
      </c>
      <c r="AG990" s="1">
        <v>5.6</v>
      </c>
      <c r="AH990" s="1" t="s">
        <v>2344</v>
      </c>
      <c r="AI990" s="1" t="s">
        <v>90</v>
      </c>
      <c r="AJ990" s="1" t="s">
        <v>91</v>
      </c>
      <c r="AK990" s="1" t="s">
        <v>216</v>
      </c>
      <c r="AL990" s="1" t="s">
        <v>72</v>
      </c>
      <c r="AM990" s="1" t="s">
        <v>72</v>
      </c>
      <c r="AN990" s="1" t="s">
        <v>72</v>
      </c>
      <c r="AO990" s="1" t="s">
        <v>72</v>
      </c>
      <c r="AP990" s="1">
        <v>6</v>
      </c>
      <c r="AQ990" s="1" t="s">
        <v>4912</v>
      </c>
      <c r="AR990" s="1" t="s">
        <v>72</v>
      </c>
      <c r="AS990" s="1" t="s">
        <v>72</v>
      </c>
      <c r="AT990" s="1" t="s">
        <v>72</v>
      </c>
      <c r="AU990" s="3">
        <v>45156</v>
      </c>
      <c r="AV990" s="4">
        <v>0.69374999999999998</v>
      </c>
      <c r="AW990" s="4">
        <v>0.75694444444444453</v>
      </c>
      <c r="AX990" s="4">
        <f t="shared" si="117"/>
        <v>6.3194444444444553E-2</v>
      </c>
      <c r="AY990" s="4">
        <f t="shared" si="118"/>
        <v>8.8194444444444464E-2</v>
      </c>
      <c r="AZ990" s="4">
        <f t="shared" si="119"/>
        <v>0.26388888888888895</v>
      </c>
      <c r="BA990" s="1" t="s">
        <v>4913</v>
      </c>
      <c r="BB990" s="1" t="s">
        <v>4913</v>
      </c>
      <c r="BC990" s="1" t="s">
        <v>1794</v>
      </c>
      <c r="BD990" s="1">
        <v>14</v>
      </c>
      <c r="BE990" s="1" t="s">
        <v>3446</v>
      </c>
      <c r="BF990" s="1" t="s">
        <v>75</v>
      </c>
      <c r="BG990" s="1" t="s">
        <v>75</v>
      </c>
      <c r="BH990" s="1" t="s">
        <v>88</v>
      </c>
      <c r="BI990" s="1" t="s">
        <v>79</v>
      </c>
      <c r="BJ990" s="1" t="s">
        <v>72</v>
      </c>
      <c r="BK990" s="1" t="s">
        <v>1768</v>
      </c>
      <c r="BL990" s="1" t="s">
        <v>4914</v>
      </c>
      <c r="BM990" s="1">
        <v>49</v>
      </c>
      <c r="BN990" s="1" t="s">
        <v>88</v>
      </c>
      <c r="BO990" s="1" t="s">
        <v>88</v>
      </c>
      <c r="BP990" s="1" t="s">
        <v>88</v>
      </c>
      <c r="BQ990" s="1" t="s">
        <v>160</v>
      </c>
      <c r="BR990" s="1" t="s">
        <v>707</v>
      </c>
    </row>
    <row r="991" spans="1:70" ht="20.45" customHeight="1">
      <c r="A991" s="1" t="s">
        <v>4915</v>
      </c>
      <c r="B991" s="1">
        <v>230265</v>
      </c>
      <c r="C991" s="1" t="s">
        <v>71</v>
      </c>
      <c r="D991" s="3">
        <v>45157</v>
      </c>
      <c r="E991" s="4">
        <v>0.53819444444444442</v>
      </c>
      <c r="F991" s="5">
        <v>45139</v>
      </c>
      <c r="G991" s="3">
        <v>45157</v>
      </c>
      <c r="H991" s="4">
        <v>0.73055555555555562</v>
      </c>
      <c r="I991" s="48">
        <f t="shared" si="114"/>
        <v>0.1923611111111112</v>
      </c>
      <c r="J991" s="1">
        <v>5</v>
      </c>
      <c r="K991" s="1" t="s">
        <v>2302</v>
      </c>
      <c r="L991" s="64" t="s">
        <v>4916</v>
      </c>
      <c r="M991" s="1" t="s">
        <v>75</v>
      </c>
      <c r="N991" s="1" t="s">
        <v>3473</v>
      </c>
      <c r="O991" s="1" t="s">
        <v>77</v>
      </c>
      <c r="P991" s="1" t="s">
        <v>78</v>
      </c>
      <c r="Q991" s="1" t="s">
        <v>78</v>
      </c>
      <c r="R991" s="1" t="s">
        <v>1898</v>
      </c>
      <c r="S991" s="1" t="s">
        <v>1898</v>
      </c>
      <c r="T991" s="34" t="s">
        <v>72</v>
      </c>
      <c r="U991" s="25" t="s">
        <v>4917</v>
      </c>
      <c r="V991" s="1" t="s">
        <v>80</v>
      </c>
      <c r="W991" s="1" t="s">
        <v>1867</v>
      </c>
      <c r="X991" s="1" t="s">
        <v>1868</v>
      </c>
      <c r="Y991" s="1" t="s">
        <v>2143</v>
      </c>
      <c r="Z991" s="1" t="s">
        <v>152</v>
      </c>
      <c r="AA991" s="1" t="s">
        <v>72</v>
      </c>
      <c r="AB991" s="1" t="s">
        <v>153</v>
      </c>
      <c r="AC991" s="1" t="s">
        <v>4918</v>
      </c>
      <c r="AD991" s="1" t="s">
        <v>126</v>
      </c>
      <c r="AE991" s="1">
        <v>48</v>
      </c>
      <c r="AF991" s="1" t="s">
        <v>88</v>
      </c>
      <c r="AG991" s="1">
        <v>4</v>
      </c>
      <c r="AH991" s="1" t="s">
        <v>414</v>
      </c>
      <c r="AI991" s="1" t="s">
        <v>105</v>
      </c>
      <c r="AJ991" s="1" t="s">
        <v>91</v>
      </c>
      <c r="AK991" s="1" t="s">
        <v>92</v>
      </c>
      <c r="AL991" s="1" t="s">
        <v>72</v>
      </c>
      <c r="AM991" s="1" t="s">
        <v>72</v>
      </c>
      <c r="AN991" s="1" t="s">
        <v>72</v>
      </c>
      <c r="AO991" s="1" t="s">
        <v>72</v>
      </c>
      <c r="AP991" s="1" t="s">
        <v>72</v>
      </c>
      <c r="AQ991" s="1" t="s">
        <v>72</v>
      </c>
      <c r="AR991" s="1" t="s">
        <v>72</v>
      </c>
      <c r="AS991" s="1" t="s">
        <v>72</v>
      </c>
      <c r="AT991" s="1" t="s">
        <v>72</v>
      </c>
      <c r="AU991" s="3">
        <v>45157</v>
      </c>
      <c r="AV991" s="4">
        <v>0.73958333333333337</v>
      </c>
      <c r="AW991" s="4">
        <v>0.78472222222222221</v>
      </c>
      <c r="AX991" s="4">
        <f t="shared" si="117"/>
        <v>4.513888888888884E-2</v>
      </c>
      <c r="AY991" s="4">
        <f t="shared" si="118"/>
        <v>5.4166666666666585E-2</v>
      </c>
      <c r="AZ991" s="4">
        <f t="shared" si="119"/>
        <v>0.24652777777777779</v>
      </c>
      <c r="BA991" s="1" t="s">
        <v>4919</v>
      </c>
      <c r="BB991" s="1" t="s">
        <v>4920</v>
      </c>
      <c r="BC991" s="1" t="s">
        <v>1794</v>
      </c>
      <c r="BD991" s="1">
        <v>14</v>
      </c>
      <c r="BE991" s="1" t="s">
        <v>4208</v>
      </c>
      <c r="BF991" s="1" t="s">
        <v>75</v>
      </c>
      <c r="BG991" s="1" t="s">
        <v>75</v>
      </c>
      <c r="BH991" s="1" t="s">
        <v>88</v>
      </c>
      <c r="BI991" s="1" t="s">
        <v>96</v>
      </c>
      <c r="BJ991" s="1" t="s">
        <v>72</v>
      </c>
      <c r="BK991" s="1" t="s">
        <v>4450</v>
      </c>
      <c r="BL991" s="1" t="s">
        <v>4904</v>
      </c>
      <c r="BM991" s="1">
        <v>52</v>
      </c>
      <c r="BN991" s="1" t="s">
        <v>72</v>
      </c>
      <c r="BO991" s="1" t="s">
        <v>72</v>
      </c>
      <c r="BP991" s="1" t="s">
        <v>72</v>
      </c>
      <c r="BQ991" s="21" t="s">
        <v>99</v>
      </c>
      <c r="BR991" s="21" t="s">
        <v>100</v>
      </c>
    </row>
    <row r="992" spans="1:70" ht="20.45" customHeight="1">
      <c r="A992" s="1" t="s">
        <v>4921</v>
      </c>
      <c r="B992" s="1">
        <v>230266</v>
      </c>
      <c r="C992" s="1" t="s">
        <v>71</v>
      </c>
      <c r="D992" s="3">
        <v>45159</v>
      </c>
      <c r="E992" s="4">
        <v>0.36249999999999999</v>
      </c>
      <c r="F992" s="5">
        <v>45139</v>
      </c>
      <c r="G992" s="3">
        <v>45159</v>
      </c>
      <c r="H992" s="4">
        <v>0.44027777777777777</v>
      </c>
      <c r="I992" s="48">
        <f t="shared" si="114"/>
        <v>7.7777777777777779E-2</v>
      </c>
      <c r="J992" s="1">
        <v>6</v>
      </c>
      <c r="K992" s="1" t="s">
        <v>2302</v>
      </c>
      <c r="L992" s="1" t="s">
        <v>4922</v>
      </c>
      <c r="M992" s="1" t="s">
        <v>75</v>
      </c>
      <c r="N992" s="1" t="s">
        <v>1915</v>
      </c>
      <c r="O992" s="1" t="s">
        <v>77</v>
      </c>
      <c r="P992" s="1" t="s">
        <v>78</v>
      </c>
      <c r="Q992" s="1" t="s">
        <v>78</v>
      </c>
      <c r="R992" s="1" t="s">
        <v>139</v>
      </c>
      <c r="S992" s="1" t="s">
        <v>1898</v>
      </c>
      <c r="T992" s="34" t="s">
        <v>72</v>
      </c>
      <c r="U992" s="25" t="s">
        <v>4923</v>
      </c>
      <c r="V992" s="1" t="s">
        <v>1900</v>
      </c>
      <c r="W992" s="1" t="s">
        <v>83</v>
      </c>
      <c r="X992" s="1" t="s">
        <v>123</v>
      </c>
      <c r="Y992" s="1" t="s">
        <v>83</v>
      </c>
      <c r="Z992" s="1" t="s">
        <v>84</v>
      </c>
      <c r="AA992" s="1" t="s">
        <v>72</v>
      </c>
      <c r="AB992" s="1" t="s">
        <v>214</v>
      </c>
      <c r="AC992" s="1" t="s">
        <v>583</v>
      </c>
      <c r="AD992" s="1" t="s">
        <v>126</v>
      </c>
      <c r="AE992" s="1">
        <v>50</v>
      </c>
      <c r="AF992" s="1" t="s">
        <v>88</v>
      </c>
      <c r="AG992" s="1">
        <v>4.5</v>
      </c>
      <c r="AH992" s="1" t="s">
        <v>2344</v>
      </c>
      <c r="AI992" s="1" t="s">
        <v>90</v>
      </c>
      <c r="AJ992" s="1" t="s">
        <v>91</v>
      </c>
      <c r="AK992" s="1" t="s">
        <v>92</v>
      </c>
      <c r="AL992" s="1" t="s">
        <v>72</v>
      </c>
      <c r="AM992" s="1" t="s">
        <v>72</v>
      </c>
      <c r="AN992" s="1">
        <v>2</v>
      </c>
      <c r="AO992" s="1" t="s">
        <v>4259</v>
      </c>
      <c r="AP992" s="1" t="s">
        <v>72</v>
      </c>
      <c r="AQ992" s="1" t="s">
        <v>72</v>
      </c>
      <c r="AR992" s="1" t="s">
        <v>72</v>
      </c>
      <c r="AS992" s="1" t="s">
        <v>72</v>
      </c>
      <c r="AT992" s="1" t="s">
        <v>72</v>
      </c>
      <c r="AU992" s="3">
        <v>45159</v>
      </c>
      <c r="AV992" s="4">
        <v>0.46875</v>
      </c>
      <c r="AW992" s="4">
        <v>0.54166666666666663</v>
      </c>
      <c r="AX992" s="4">
        <f t="shared" si="117"/>
        <v>7.291666666666663E-2</v>
      </c>
      <c r="AY992" s="4">
        <f t="shared" si="118"/>
        <v>0.10138888888888886</v>
      </c>
      <c r="AZ992" s="4">
        <f t="shared" si="119"/>
        <v>0.17916666666666664</v>
      </c>
      <c r="BA992" s="1" t="s">
        <v>4924</v>
      </c>
      <c r="BB992" s="1" t="s">
        <v>4924</v>
      </c>
      <c r="BC992" s="1" t="s">
        <v>1794</v>
      </c>
      <c r="BD992" s="1">
        <v>14</v>
      </c>
      <c r="BE992" s="1" t="s">
        <v>4009</v>
      </c>
      <c r="BF992" s="1" t="s">
        <v>75</v>
      </c>
      <c r="BG992" s="1" t="s">
        <v>75</v>
      </c>
      <c r="BH992" s="1" t="s">
        <v>88</v>
      </c>
      <c r="BI992" s="1" t="s">
        <v>96</v>
      </c>
      <c r="BJ992" s="1" t="s">
        <v>72</v>
      </c>
      <c r="BK992" s="1" t="s">
        <v>4394</v>
      </c>
      <c r="BL992" s="1" t="s">
        <v>4925</v>
      </c>
      <c r="BM992" s="1">
        <v>49</v>
      </c>
      <c r="BN992" s="1" t="s">
        <v>75</v>
      </c>
      <c r="BO992" s="1" t="s">
        <v>75</v>
      </c>
      <c r="BP992" s="1" t="s">
        <v>75</v>
      </c>
      <c r="BQ992" s="21" t="s">
        <v>99</v>
      </c>
      <c r="BR992" s="21" t="s">
        <v>100</v>
      </c>
    </row>
    <row r="993" spans="1:70" ht="20.45" customHeight="1">
      <c r="A993" s="1" t="s">
        <v>4926</v>
      </c>
      <c r="B993" s="1">
        <v>230267</v>
      </c>
      <c r="C993" s="1" t="s">
        <v>71</v>
      </c>
      <c r="D993" s="3">
        <v>45159</v>
      </c>
      <c r="E993" s="4">
        <v>0.46736111111111112</v>
      </c>
      <c r="F993" s="5">
        <v>45139</v>
      </c>
      <c r="G993" s="3">
        <v>45159</v>
      </c>
      <c r="H993" s="4">
        <v>0.58333333333333337</v>
      </c>
      <c r="I993" s="48">
        <f t="shared" si="114"/>
        <v>0.11597222222222225</v>
      </c>
      <c r="J993" s="1">
        <v>4</v>
      </c>
      <c r="K993" s="1" t="s">
        <v>2302</v>
      </c>
      <c r="L993" s="1" t="s">
        <v>4927</v>
      </c>
      <c r="M993" s="1" t="s">
        <v>75</v>
      </c>
      <c r="N993" s="1" t="s">
        <v>4648</v>
      </c>
      <c r="O993" s="1" t="s">
        <v>77</v>
      </c>
      <c r="P993" s="1" t="s">
        <v>78</v>
      </c>
      <c r="Q993" s="8" t="s">
        <v>4162</v>
      </c>
      <c r="R993" s="8" t="s">
        <v>1898</v>
      </c>
      <c r="S993" s="8" t="s">
        <v>1927</v>
      </c>
      <c r="T993" s="1" t="s">
        <v>4212</v>
      </c>
      <c r="U993" s="8" t="s">
        <v>847</v>
      </c>
      <c r="V993" s="1" t="s">
        <v>1900</v>
      </c>
      <c r="W993" s="1" t="s">
        <v>2307</v>
      </c>
      <c r="X993" s="1" t="s">
        <v>2307</v>
      </c>
      <c r="Y993" s="1" t="s">
        <v>2926</v>
      </c>
      <c r="Z993" s="1" t="s">
        <v>291</v>
      </c>
      <c r="AA993" s="1" t="s">
        <v>72</v>
      </c>
      <c r="AB993" s="1" t="s">
        <v>292</v>
      </c>
      <c r="AC993" s="1" t="s">
        <v>3296</v>
      </c>
      <c r="AD993" s="1" t="s">
        <v>126</v>
      </c>
      <c r="AE993" s="1">
        <v>38</v>
      </c>
      <c r="AF993" s="1" t="s">
        <v>88</v>
      </c>
      <c r="AG993" s="1">
        <v>4.9000000000000004</v>
      </c>
      <c r="AH993" s="1" t="s">
        <v>299</v>
      </c>
      <c r="AI993" s="1" t="s">
        <v>90</v>
      </c>
      <c r="AJ993" s="1" t="s">
        <v>91</v>
      </c>
      <c r="AK993" s="1" t="s">
        <v>216</v>
      </c>
      <c r="AL993" s="1" t="s">
        <v>72</v>
      </c>
      <c r="AM993" s="1" t="s">
        <v>72</v>
      </c>
      <c r="AN993" s="1" t="s">
        <v>72</v>
      </c>
      <c r="AO993" s="1" t="s">
        <v>72</v>
      </c>
      <c r="AP993" s="1">
        <v>3</v>
      </c>
      <c r="AQ993" s="1" t="s">
        <v>4928</v>
      </c>
      <c r="AR993" s="1" t="s">
        <v>72</v>
      </c>
      <c r="AS993" s="1" t="s">
        <v>72</v>
      </c>
      <c r="AT993" s="1" t="s">
        <v>72</v>
      </c>
      <c r="AU993" s="3">
        <v>45159</v>
      </c>
      <c r="AV993" s="4">
        <v>0.60069444444444442</v>
      </c>
      <c r="AW993" s="4">
        <v>0.64583333333333337</v>
      </c>
      <c r="AX993" s="4">
        <f t="shared" si="117"/>
        <v>4.5138888888888951E-2</v>
      </c>
      <c r="AY993" s="4">
        <f t="shared" si="118"/>
        <v>6.25E-2</v>
      </c>
      <c r="AZ993" s="4">
        <f t="shared" si="119"/>
        <v>0.17847222222222225</v>
      </c>
      <c r="BA993" s="1" t="s">
        <v>4929</v>
      </c>
      <c r="BB993" s="1" t="s">
        <v>4929</v>
      </c>
      <c r="BC993" s="1" t="s">
        <v>1794</v>
      </c>
      <c r="BD993" s="1">
        <v>14</v>
      </c>
      <c r="BE993" s="1" t="s">
        <v>2694</v>
      </c>
      <c r="BF993" s="1" t="s">
        <v>88</v>
      </c>
      <c r="BG993" s="1" t="s">
        <v>88</v>
      </c>
      <c r="BH993" s="1" t="s">
        <v>88</v>
      </c>
      <c r="BI993" s="1" t="s">
        <v>79</v>
      </c>
      <c r="BJ993" s="1" t="s">
        <v>72</v>
      </c>
      <c r="BK993" s="1" t="s">
        <v>3962</v>
      </c>
      <c r="BL993" s="1" t="s">
        <v>4930</v>
      </c>
      <c r="BM993" s="1">
        <v>35</v>
      </c>
      <c r="BN993" s="1" t="s">
        <v>88</v>
      </c>
      <c r="BO993" s="1" t="s">
        <v>88</v>
      </c>
      <c r="BP993" s="1" t="s">
        <v>88</v>
      </c>
      <c r="BQ993" s="1" t="s">
        <v>160</v>
      </c>
      <c r="BR993" s="1" t="s">
        <v>707</v>
      </c>
    </row>
    <row r="994" spans="1:70" ht="20.45" customHeight="1">
      <c r="A994" s="1" t="s">
        <v>4931</v>
      </c>
      <c r="B994" s="1">
        <v>230268</v>
      </c>
      <c r="C994" s="1" t="s">
        <v>71</v>
      </c>
      <c r="D994" s="3">
        <v>45159</v>
      </c>
      <c r="E994" s="4">
        <v>0.49305555555555558</v>
      </c>
      <c r="F994" s="5">
        <v>45139</v>
      </c>
      <c r="G994" s="3">
        <v>45159</v>
      </c>
      <c r="H994" s="4">
        <v>0.58333333333333337</v>
      </c>
      <c r="I994" s="48">
        <f t="shared" si="114"/>
        <v>9.027777777777779E-2</v>
      </c>
      <c r="J994" s="1">
        <v>10</v>
      </c>
      <c r="K994" s="1" t="s">
        <v>2302</v>
      </c>
      <c r="L994" s="1" t="s">
        <v>4932</v>
      </c>
      <c r="M994" s="1" t="s">
        <v>75</v>
      </c>
      <c r="N994" s="1" t="s">
        <v>4933</v>
      </c>
      <c r="O994" s="1" t="s">
        <v>77</v>
      </c>
      <c r="P994" s="1" t="s">
        <v>78</v>
      </c>
      <c r="Q994" s="1" t="s">
        <v>78</v>
      </c>
      <c r="R994" s="1" t="s">
        <v>1898</v>
      </c>
      <c r="S994" s="1" t="s">
        <v>1898</v>
      </c>
      <c r="T994" s="34" t="s">
        <v>72</v>
      </c>
      <c r="U994" s="25" t="s">
        <v>2007</v>
      </c>
      <c r="V994" s="1" t="s">
        <v>1900</v>
      </c>
      <c r="W994" s="1" t="s">
        <v>2307</v>
      </c>
      <c r="X994" s="1" t="s">
        <v>2307</v>
      </c>
      <c r="Y994" s="1" t="s">
        <v>2308</v>
      </c>
      <c r="Z994" s="1" t="s">
        <v>490</v>
      </c>
      <c r="AA994" s="1" t="s">
        <v>72</v>
      </c>
      <c r="AB994" s="1" t="s">
        <v>491</v>
      </c>
      <c r="AC994" s="1" t="s">
        <v>492</v>
      </c>
      <c r="AD994" s="1" t="s">
        <v>87</v>
      </c>
      <c r="AE994" s="1">
        <v>69</v>
      </c>
      <c r="AF994" s="1" t="s">
        <v>88</v>
      </c>
      <c r="AG994" s="1">
        <v>4.9000000000000004</v>
      </c>
      <c r="AH994" s="1" t="s">
        <v>299</v>
      </c>
      <c r="AI994" s="1" t="s">
        <v>90</v>
      </c>
      <c r="AJ994" s="1" t="s">
        <v>91</v>
      </c>
      <c r="AK994" s="1" t="s">
        <v>92</v>
      </c>
      <c r="AL994" s="1" t="s">
        <v>72</v>
      </c>
      <c r="AM994" s="1" t="s">
        <v>244</v>
      </c>
      <c r="AN994" s="1">
        <v>1</v>
      </c>
      <c r="AO994" s="58" t="s">
        <v>2585</v>
      </c>
      <c r="AP994" s="1" t="s">
        <v>72</v>
      </c>
      <c r="AQ994" s="1" t="s">
        <v>72</v>
      </c>
      <c r="AR994" s="1" t="s">
        <v>2327</v>
      </c>
      <c r="AS994" s="1" t="s">
        <v>72</v>
      </c>
      <c r="AT994" s="1" t="s">
        <v>72</v>
      </c>
      <c r="AU994" s="3">
        <v>45159</v>
      </c>
      <c r="AV994" s="4">
        <v>0.60277777777777775</v>
      </c>
      <c r="AW994" s="4">
        <v>0.69652777777777775</v>
      </c>
      <c r="AX994" s="4">
        <f t="shared" si="117"/>
        <v>9.375E-2</v>
      </c>
      <c r="AY994" s="4">
        <f t="shared" si="118"/>
        <v>0.11319444444444438</v>
      </c>
      <c r="AZ994" s="4">
        <f t="shared" si="119"/>
        <v>0.20347222222222217</v>
      </c>
      <c r="BA994" s="1" t="s">
        <v>4934</v>
      </c>
      <c r="BB994" s="1" t="s">
        <v>4934</v>
      </c>
      <c r="BC994" s="1" t="s">
        <v>1675</v>
      </c>
      <c r="BD994" s="1">
        <v>14</v>
      </c>
      <c r="BE994" s="1" t="s">
        <v>4443</v>
      </c>
      <c r="BF994" s="1" t="s">
        <v>75</v>
      </c>
      <c r="BG994" s="1" t="s">
        <v>75</v>
      </c>
      <c r="BH994" s="1" t="s">
        <v>88</v>
      </c>
      <c r="BI994" s="1" t="s">
        <v>96</v>
      </c>
      <c r="BJ994" s="1" t="s">
        <v>72</v>
      </c>
      <c r="BK994" s="1" t="s">
        <v>3819</v>
      </c>
      <c r="BL994" s="1" t="s">
        <v>4935</v>
      </c>
      <c r="BM994" s="1">
        <v>30</v>
      </c>
      <c r="BN994" s="1" t="s">
        <v>75</v>
      </c>
      <c r="BO994" s="1" t="s">
        <v>75</v>
      </c>
      <c r="BP994" s="1" t="s">
        <v>75</v>
      </c>
      <c r="BQ994" s="21" t="s">
        <v>99</v>
      </c>
      <c r="BR994" s="21" t="s">
        <v>100</v>
      </c>
    </row>
    <row r="995" spans="1:70" ht="20.45" customHeight="1">
      <c r="A995" s="1" t="s">
        <v>4936</v>
      </c>
      <c r="B995" s="1">
        <v>230269</v>
      </c>
      <c r="C995" s="1" t="s">
        <v>71</v>
      </c>
      <c r="D995" s="3">
        <v>45159</v>
      </c>
      <c r="E995" s="4">
        <v>0.50694444444444442</v>
      </c>
      <c r="F995" s="5">
        <v>45139</v>
      </c>
      <c r="G995" s="3">
        <v>45159</v>
      </c>
      <c r="H995" s="4">
        <v>0.6743055555555556</v>
      </c>
      <c r="I995" s="48">
        <f t="shared" si="114"/>
        <v>0.16736111111111118</v>
      </c>
      <c r="J995" s="1">
        <v>3</v>
      </c>
      <c r="K995" s="1" t="s">
        <v>1896</v>
      </c>
      <c r="L995" s="1" t="s">
        <v>4937</v>
      </c>
      <c r="M995" s="1" t="s">
        <v>75</v>
      </c>
      <c r="N995" s="1" t="s">
        <v>3947</v>
      </c>
      <c r="O995" s="1" t="s">
        <v>77</v>
      </c>
      <c r="P995" s="1" t="s">
        <v>78</v>
      </c>
      <c r="Q995" s="1" t="s">
        <v>78</v>
      </c>
      <c r="R995" s="1" t="s">
        <v>139</v>
      </c>
      <c r="S995" s="1" t="s">
        <v>1898</v>
      </c>
      <c r="T995" s="34" t="s">
        <v>72</v>
      </c>
      <c r="U995" s="25" t="s">
        <v>4704</v>
      </c>
      <c r="V995" s="1" t="s">
        <v>1900</v>
      </c>
      <c r="W995" s="1" t="s">
        <v>813</v>
      </c>
      <c r="X995" s="1" t="s">
        <v>813</v>
      </c>
      <c r="Y995" s="1" t="s">
        <v>814</v>
      </c>
      <c r="Z995" s="1" t="s">
        <v>84</v>
      </c>
      <c r="AA995" s="1" t="s">
        <v>72</v>
      </c>
      <c r="AB995" s="1" t="s">
        <v>104</v>
      </c>
      <c r="AC995" s="1" t="s">
        <v>1060</v>
      </c>
      <c r="AD995" s="1" t="s">
        <v>126</v>
      </c>
      <c r="AE995" s="1">
        <v>39</v>
      </c>
      <c r="AF995" s="1" t="s">
        <v>88</v>
      </c>
      <c r="AG995" s="1">
        <v>5.0999999999999996</v>
      </c>
      <c r="AH995" s="1" t="s">
        <v>414</v>
      </c>
      <c r="AI995" s="1" t="s">
        <v>90</v>
      </c>
      <c r="AJ995" s="1" t="s">
        <v>91</v>
      </c>
      <c r="AK995" s="1" t="s">
        <v>92</v>
      </c>
      <c r="AL995" s="1" t="s">
        <v>72</v>
      </c>
      <c r="AM995" s="1" t="s">
        <v>254</v>
      </c>
      <c r="AN995" s="1">
        <v>1</v>
      </c>
      <c r="AO995" s="1" t="s">
        <v>1322</v>
      </c>
      <c r="AP995" s="1" t="s">
        <v>72</v>
      </c>
      <c r="AQ995" s="1" t="s">
        <v>72</v>
      </c>
      <c r="AR995" s="1" t="s">
        <v>72</v>
      </c>
      <c r="AS995" s="1" t="s">
        <v>72</v>
      </c>
      <c r="AT995" s="1" t="s">
        <v>72</v>
      </c>
      <c r="AU995" s="3">
        <v>45159</v>
      </c>
      <c r="AV995" s="4">
        <v>0.69305555555555554</v>
      </c>
      <c r="AW995" s="4">
        <v>0.77569444444444446</v>
      </c>
      <c r="AX995" s="4">
        <f t="shared" si="117"/>
        <v>8.2638888888888928E-2</v>
      </c>
      <c r="AY995" s="4">
        <f t="shared" si="118"/>
        <v>0.10138888888888886</v>
      </c>
      <c r="AZ995" s="4">
        <f t="shared" si="119"/>
        <v>0.26875000000000004</v>
      </c>
      <c r="BA995" s="1" t="s">
        <v>4938</v>
      </c>
      <c r="BB995" s="1" t="s">
        <v>4939</v>
      </c>
      <c r="BC995" s="1" t="s">
        <v>1794</v>
      </c>
      <c r="BD995" s="1">
        <v>14</v>
      </c>
      <c r="BE995" s="1" t="s">
        <v>4208</v>
      </c>
      <c r="BF995" s="1" t="s">
        <v>75</v>
      </c>
      <c r="BG995" s="1" t="s">
        <v>75</v>
      </c>
      <c r="BH995" s="1" t="s">
        <v>88</v>
      </c>
      <c r="BI995" s="1" t="s">
        <v>96</v>
      </c>
      <c r="BJ995" s="1" t="s">
        <v>72</v>
      </c>
      <c r="BK995" s="1" t="s">
        <v>4394</v>
      </c>
      <c r="BL995" s="1" t="s">
        <v>4940</v>
      </c>
      <c r="BM995" s="1">
        <f>72+39</f>
        <v>111</v>
      </c>
      <c r="BN995" s="1" t="s">
        <v>72</v>
      </c>
      <c r="BO995" s="1" t="s">
        <v>72</v>
      </c>
      <c r="BP995" s="1" t="s">
        <v>72</v>
      </c>
      <c r="BQ995" s="21" t="s">
        <v>99</v>
      </c>
      <c r="BR995" s="21" t="s">
        <v>100</v>
      </c>
    </row>
    <row r="996" spans="1:70" ht="20.45" customHeight="1">
      <c r="A996" s="1" t="s">
        <v>4941</v>
      </c>
      <c r="B996" s="1">
        <v>230269</v>
      </c>
      <c r="C996" s="1" t="s">
        <v>71</v>
      </c>
      <c r="D996" s="3">
        <v>45159</v>
      </c>
      <c r="E996" s="4">
        <v>0.50694444444444442</v>
      </c>
      <c r="F996" s="5">
        <v>45139</v>
      </c>
      <c r="G996" s="3">
        <v>45159</v>
      </c>
      <c r="H996" s="4">
        <v>0.6743055555555556</v>
      </c>
      <c r="I996" s="48">
        <f t="shared" si="114"/>
        <v>0.16736111111111118</v>
      </c>
      <c r="J996" s="1">
        <v>3</v>
      </c>
      <c r="K996" s="1" t="s">
        <v>1896</v>
      </c>
      <c r="L996" s="1" t="s">
        <v>4937</v>
      </c>
      <c r="M996" s="1" t="s">
        <v>75</v>
      </c>
      <c r="N996" s="1" t="s">
        <v>4561</v>
      </c>
      <c r="O996" s="1" t="s">
        <v>77</v>
      </c>
      <c r="P996" s="1" t="s">
        <v>78</v>
      </c>
      <c r="Q996" s="1" t="s">
        <v>78</v>
      </c>
      <c r="R996" s="1" t="s">
        <v>139</v>
      </c>
      <c r="S996" s="1" t="s">
        <v>1898</v>
      </c>
      <c r="T996" s="34" t="s">
        <v>72</v>
      </c>
      <c r="U996" s="25" t="s">
        <v>4704</v>
      </c>
      <c r="V996" s="1" t="s">
        <v>1900</v>
      </c>
      <c r="W996" s="1" t="s">
        <v>813</v>
      </c>
      <c r="X996" s="1" t="s">
        <v>813</v>
      </c>
      <c r="Y996" s="1" t="s">
        <v>814</v>
      </c>
      <c r="Z996" s="1" t="s">
        <v>84</v>
      </c>
      <c r="AA996" s="1" t="s">
        <v>72</v>
      </c>
      <c r="AB996" s="1" t="s">
        <v>104</v>
      </c>
      <c r="AC996" s="1" t="s">
        <v>1060</v>
      </c>
      <c r="AD996" s="1" t="s">
        <v>126</v>
      </c>
      <c r="AE996" s="1">
        <v>39</v>
      </c>
      <c r="AF996" s="1" t="s">
        <v>88</v>
      </c>
      <c r="AG996" s="1">
        <v>5.0999999999999996</v>
      </c>
      <c r="AH996" s="1" t="s">
        <v>414</v>
      </c>
      <c r="AI996" s="1" t="s">
        <v>90</v>
      </c>
      <c r="AJ996" s="1" t="s">
        <v>91</v>
      </c>
      <c r="AK996" s="1" t="s">
        <v>92</v>
      </c>
      <c r="AL996" s="1" t="s">
        <v>72</v>
      </c>
      <c r="AM996" s="1" t="s">
        <v>254</v>
      </c>
      <c r="AN996" s="1">
        <v>1</v>
      </c>
      <c r="AO996" s="1" t="s">
        <v>1322</v>
      </c>
      <c r="AP996" s="1" t="s">
        <v>72</v>
      </c>
      <c r="AQ996" s="1" t="s">
        <v>72</v>
      </c>
      <c r="AR996" s="1" t="s">
        <v>72</v>
      </c>
      <c r="AS996" s="1" t="s">
        <v>72</v>
      </c>
      <c r="AT996" s="1" t="s">
        <v>72</v>
      </c>
      <c r="AU996" s="3">
        <v>45159</v>
      </c>
      <c r="AV996" s="4">
        <v>0.69305555555555554</v>
      </c>
      <c r="AW996" s="4">
        <v>0.77569444444444446</v>
      </c>
      <c r="AX996" s="4">
        <f t="shared" si="117"/>
        <v>8.2638888888888928E-2</v>
      </c>
      <c r="AY996" s="4">
        <f t="shared" si="118"/>
        <v>0.10138888888888886</v>
      </c>
      <c r="AZ996" s="4">
        <f t="shared" si="119"/>
        <v>0.26875000000000004</v>
      </c>
      <c r="BA996" s="1" t="s">
        <v>4938</v>
      </c>
      <c r="BB996" s="1" t="s">
        <v>4939</v>
      </c>
      <c r="BC996" s="1" t="s">
        <v>1794</v>
      </c>
      <c r="BD996" s="1">
        <v>14</v>
      </c>
      <c r="BE996" s="1" t="s">
        <v>4208</v>
      </c>
      <c r="BF996" s="1" t="s">
        <v>75</v>
      </c>
      <c r="BG996" s="1" t="s">
        <v>75</v>
      </c>
      <c r="BH996" s="1" t="s">
        <v>88</v>
      </c>
      <c r="BI996" s="1" t="s">
        <v>96</v>
      </c>
      <c r="BJ996" s="1" t="s">
        <v>72</v>
      </c>
      <c r="BK996" s="1" t="s">
        <v>72</v>
      </c>
      <c r="BL996" s="1" t="s">
        <v>72</v>
      </c>
      <c r="BM996" s="1" t="s">
        <v>72</v>
      </c>
      <c r="BN996" s="1" t="s">
        <v>72</v>
      </c>
      <c r="BO996" s="1" t="s">
        <v>72</v>
      </c>
      <c r="BP996" s="1" t="s">
        <v>72</v>
      </c>
      <c r="BQ996" s="21" t="s">
        <v>99</v>
      </c>
      <c r="BR996" s="21" t="s">
        <v>100</v>
      </c>
    </row>
    <row r="997" spans="1:70" ht="20.45" customHeight="1">
      <c r="A997" s="1" t="s">
        <v>4942</v>
      </c>
      <c r="B997" s="1">
        <v>230270</v>
      </c>
      <c r="C997" s="1" t="s">
        <v>71</v>
      </c>
      <c r="D997" s="3">
        <v>45159</v>
      </c>
      <c r="E997" s="4">
        <v>0.57499999999999996</v>
      </c>
      <c r="F997" s="5">
        <v>45139</v>
      </c>
      <c r="G997" s="3">
        <v>45159</v>
      </c>
      <c r="H997" s="4">
        <v>0.6743055555555556</v>
      </c>
      <c r="I997" s="48">
        <f t="shared" si="114"/>
        <v>9.9305555555555647E-2</v>
      </c>
      <c r="J997" s="1">
        <v>3</v>
      </c>
      <c r="K997" s="1" t="s">
        <v>1896</v>
      </c>
      <c r="L997" s="1" t="s">
        <v>4943</v>
      </c>
      <c r="M997" s="1" t="s">
        <v>75</v>
      </c>
      <c r="N997" s="1" t="s">
        <v>3624</v>
      </c>
      <c r="O997" s="1" t="s">
        <v>77</v>
      </c>
      <c r="P997" s="1" t="s">
        <v>78</v>
      </c>
      <c r="Q997" s="1" t="s">
        <v>78</v>
      </c>
      <c r="R997" s="1" t="s">
        <v>1898</v>
      </c>
      <c r="S997" s="1" t="s">
        <v>1927</v>
      </c>
      <c r="T997" s="34" t="s">
        <v>72</v>
      </c>
      <c r="U997" s="25" t="s">
        <v>4944</v>
      </c>
      <c r="V997" s="1" t="s">
        <v>1900</v>
      </c>
      <c r="W997" s="1" t="s">
        <v>813</v>
      </c>
      <c r="X997" s="1" t="s">
        <v>813</v>
      </c>
      <c r="Y997" s="1" t="s">
        <v>814</v>
      </c>
      <c r="Z997" s="1" t="s">
        <v>152</v>
      </c>
      <c r="AA997" s="1" t="s">
        <v>3507</v>
      </c>
      <c r="AB997" s="1" t="s">
        <v>153</v>
      </c>
      <c r="AC997" s="1" t="s">
        <v>154</v>
      </c>
      <c r="AD997" s="1" t="s">
        <v>126</v>
      </c>
      <c r="AE997" s="1">
        <v>56</v>
      </c>
      <c r="AF997" s="1" t="s">
        <v>88</v>
      </c>
      <c r="AG997" s="1">
        <v>5.0999999999999996</v>
      </c>
      <c r="AH997" s="1" t="s">
        <v>414</v>
      </c>
      <c r="AI997" s="1" t="s">
        <v>90</v>
      </c>
      <c r="AJ997" s="1" t="s">
        <v>91</v>
      </c>
      <c r="AK997" s="1" t="s">
        <v>216</v>
      </c>
      <c r="AL997" s="1" t="s">
        <v>72</v>
      </c>
      <c r="AM997" s="1" t="s">
        <v>229</v>
      </c>
      <c r="AN997" s="1">
        <v>1</v>
      </c>
      <c r="AO997" s="1" t="s">
        <v>4945</v>
      </c>
      <c r="AP997" s="1">
        <v>8</v>
      </c>
      <c r="AQ997" s="1" t="s">
        <v>4946</v>
      </c>
      <c r="AR997" s="1" t="s">
        <v>72</v>
      </c>
      <c r="AS997" s="1" t="s">
        <v>72</v>
      </c>
      <c r="AT997" s="1" t="s">
        <v>72</v>
      </c>
      <c r="AU997" s="3">
        <v>45159</v>
      </c>
      <c r="AV997" s="4">
        <v>0.69305555555555554</v>
      </c>
      <c r="AW997" s="4">
        <v>0.77083333333333337</v>
      </c>
      <c r="AX997" s="4">
        <f t="shared" si="117"/>
        <v>7.7777777777777835E-2</v>
      </c>
      <c r="AY997" s="4">
        <f t="shared" si="118"/>
        <v>9.6527777777777768E-2</v>
      </c>
      <c r="AZ997" s="4">
        <f t="shared" si="119"/>
        <v>0.19583333333333341</v>
      </c>
      <c r="BA997" s="1" t="s">
        <v>4947</v>
      </c>
      <c r="BB997" s="1" t="s">
        <v>4948</v>
      </c>
      <c r="BC997" s="1" t="s">
        <v>1794</v>
      </c>
      <c r="BD997" s="1">
        <v>14</v>
      </c>
      <c r="BE997" s="1" t="s">
        <v>3205</v>
      </c>
      <c r="BF997" s="1" t="s">
        <v>75</v>
      </c>
      <c r="BG997" s="1" t="s">
        <v>75</v>
      </c>
      <c r="BH997" s="1" t="s">
        <v>88</v>
      </c>
      <c r="BI997" s="1" t="s">
        <v>79</v>
      </c>
      <c r="BJ997" s="1" t="s">
        <v>72</v>
      </c>
      <c r="BK997" s="1" t="s">
        <v>3962</v>
      </c>
      <c r="BL997" s="1" t="s">
        <v>4949</v>
      </c>
      <c r="BM997" s="1">
        <v>35</v>
      </c>
      <c r="BN997" s="1" t="s">
        <v>88</v>
      </c>
      <c r="BO997" s="1" t="s">
        <v>88</v>
      </c>
      <c r="BP997" s="1" t="s">
        <v>88</v>
      </c>
      <c r="BQ997" s="1" t="s">
        <v>160</v>
      </c>
      <c r="BR997" s="1" t="s">
        <v>707</v>
      </c>
    </row>
    <row r="998" spans="1:70" ht="20.45" customHeight="1">
      <c r="A998" s="1" t="s">
        <v>4950</v>
      </c>
      <c r="B998" s="1">
        <v>230271</v>
      </c>
      <c r="C998" s="1" t="s">
        <v>71</v>
      </c>
      <c r="D998" s="3">
        <v>45160</v>
      </c>
      <c r="E998" s="4">
        <v>0.46250000000000002</v>
      </c>
      <c r="F998" s="5">
        <v>45139</v>
      </c>
      <c r="G998" s="3">
        <v>45160</v>
      </c>
      <c r="H998" s="4">
        <v>0.59722222222222221</v>
      </c>
      <c r="I998" s="48">
        <f t="shared" si="114"/>
        <v>0.13472222222222219</v>
      </c>
      <c r="J998" s="1">
        <v>2</v>
      </c>
      <c r="K998" s="1" t="s">
        <v>1896</v>
      </c>
      <c r="L998" s="1" t="s">
        <v>4951</v>
      </c>
      <c r="M998" s="1" t="s">
        <v>75</v>
      </c>
      <c r="N998" s="1" t="s">
        <v>3947</v>
      </c>
      <c r="O998" s="1" t="s">
        <v>77</v>
      </c>
      <c r="P998" s="1" t="s">
        <v>78</v>
      </c>
      <c r="Q998" s="1" t="s">
        <v>78</v>
      </c>
      <c r="R998" s="1" t="s">
        <v>139</v>
      </c>
      <c r="S998" s="1" t="s">
        <v>1898</v>
      </c>
      <c r="T998" s="34" t="s">
        <v>72</v>
      </c>
      <c r="U998" s="25" t="s">
        <v>4107</v>
      </c>
      <c r="V998" s="1" t="s">
        <v>1900</v>
      </c>
      <c r="W998" s="1" t="s">
        <v>813</v>
      </c>
      <c r="X998" s="1" t="s">
        <v>813</v>
      </c>
      <c r="Y998" s="1" t="s">
        <v>814</v>
      </c>
      <c r="Z998" s="1" t="s">
        <v>84</v>
      </c>
      <c r="AA998" s="1" t="s">
        <v>72</v>
      </c>
      <c r="AB998" s="1" t="s">
        <v>140</v>
      </c>
      <c r="AC998" s="1" t="s">
        <v>181</v>
      </c>
      <c r="AD998" s="1" t="s">
        <v>126</v>
      </c>
      <c r="AE998" s="1">
        <v>26</v>
      </c>
      <c r="AF998" s="1" t="s">
        <v>88</v>
      </c>
      <c r="AG998" s="1">
        <v>5.6</v>
      </c>
      <c r="AH998" s="1" t="s">
        <v>954</v>
      </c>
      <c r="AI998" s="1" t="s">
        <v>90</v>
      </c>
      <c r="AJ998" s="1" t="s">
        <v>91</v>
      </c>
      <c r="AK998" s="1" t="s">
        <v>92</v>
      </c>
      <c r="AL998" s="1" t="s">
        <v>72</v>
      </c>
      <c r="AM998" s="1" t="s">
        <v>217</v>
      </c>
      <c r="AN998" s="1">
        <v>1</v>
      </c>
      <c r="AO998" s="25" t="s">
        <v>1218</v>
      </c>
      <c r="AP998" s="1" t="s">
        <v>72</v>
      </c>
      <c r="AQ998" s="1" t="s">
        <v>72</v>
      </c>
      <c r="AR998" s="1" t="s">
        <v>72</v>
      </c>
      <c r="AS998" s="1" t="s">
        <v>72</v>
      </c>
      <c r="AT998" s="1" t="s">
        <v>72</v>
      </c>
      <c r="AU998" s="3">
        <v>45160</v>
      </c>
      <c r="AV998" s="4">
        <v>0.61458333333333337</v>
      </c>
      <c r="AW998" s="4">
        <v>0.65625</v>
      </c>
      <c r="AX998" s="4">
        <f t="shared" si="117"/>
        <v>4.166666666666663E-2</v>
      </c>
      <c r="AY998" s="4">
        <f t="shared" si="118"/>
        <v>5.902777777777779E-2</v>
      </c>
      <c r="AZ998" s="4">
        <f t="shared" si="119"/>
        <v>0.19374999999999998</v>
      </c>
      <c r="BA998" s="1" t="s">
        <v>4952</v>
      </c>
      <c r="BB998" s="1" t="s">
        <v>4952</v>
      </c>
      <c r="BC998" s="1" t="s">
        <v>1794</v>
      </c>
      <c r="BD998" s="1">
        <v>14</v>
      </c>
      <c r="BE998" s="1" t="s">
        <v>2694</v>
      </c>
      <c r="BF998" s="1" t="s">
        <v>75</v>
      </c>
      <c r="BG998" s="1" t="s">
        <v>75</v>
      </c>
      <c r="BH998" s="1" t="s">
        <v>88</v>
      </c>
      <c r="BI998" s="1" t="s">
        <v>96</v>
      </c>
      <c r="BJ998" s="1" t="s">
        <v>72</v>
      </c>
      <c r="BK998" s="1" t="s">
        <v>3985</v>
      </c>
      <c r="BL998" s="1" t="s">
        <v>4953</v>
      </c>
      <c r="BM998" s="1">
        <v>30</v>
      </c>
      <c r="BN998" s="1" t="s">
        <v>72</v>
      </c>
      <c r="BO998" s="1" t="s">
        <v>72</v>
      </c>
      <c r="BP998" s="1" t="s">
        <v>72</v>
      </c>
      <c r="BQ998" s="21" t="s">
        <v>99</v>
      </c>
      <c r="BR998" s="21" t="s">
        <v>100</v>
      </c>
    </row>
    <row r="999" spans="1:70" ht="20.45" customHeight="1">
      <c r="A999" s="1" t="s">
        <v>4954</v>
      </c>
      <c r="B999" s="1">
        <v>230271</v>
      </c>
      <c r="C999" s="1" t="s">
        <v>71</v>
      </c>
      <c r="D999" s="3">
        <v>45160</v>
      </c>
      <c r="E999" s="4">
        <v>0.46250000000000002</v>
      </c>
      <c r="F999" s="5">
        <v>45139</v>
      </c>
      <c r="G999" s="3">
        <v>45160</v>
      </c>
      <c r="H999" s="4">
        <v>0.59722222222222221</v>
      </c>
      <c r="I999" s="48">
        <f t="shared" si="114"/>
        <v>0.13472222222222219</v>
      </c>
      <c r="J999" s="1">
        <v>2</v>
      </c>
      <c r="K999" s="1" t="s">
        <v>1896</v>
      </c>
      <c r="L999" s="1" t="s">
        <v>4951</v>
      </c>
      <c r="M999" s="1" t="s">
        <v>75</v>
      </c>
      <c r="N999" s="1" t="s">
        <v>3947</v>
      </c>
      <c r="O999" s="1" t="s">
        <v>77</v>
      </c>
      <c r="P999" s="1" t="s">
        <v>78</v>
      </c>
      <c r="Q999" s="1" t="s">
        <v>78</v>
      </c>
      <c r="R999" s="1" t="s">
        <v>139</v>
      </c>
      <c r="S999" s="1" t="s">
        <v>1898</v>
      </c>
      <c r="T999" s="34" t="s">
        <v>72</v>
      </c>
      <c r="U999" s="25" t="s">
        <v>4107</v>
      </c>
      <c r="V999" s="1" t="s">
        <v>1900</v>
      </c>
      <c r="W999" s="1" t="s">
        <v>813</v>
      </c>
      <c r="X999" s="1" t="s">
        <v>813</v>
      </c>
      <c r="Y999" s="1" t="s">
        <v>814</v>
      </c>
      <c r="Z999" s="1" t="s">
        <v>84</v>
      </c>
      <c r="AA999" s="1" t="s">
        <v>72</v>
      </c>
      <c r="AB999" s="1" t="s">
        <v>140</v>
      </c>
      <c r="AC999" s="1" t="s">
        <v>181</v>
      </c>
      <c r="AD999" s="1" t="s">
        <v>126</v>
      </c>
      <c r="AE999" s="1">
        <v>26</v>
      </c>
      <c r="AF999" s="1" t="s">
        <v>88</v>
      </c>
      <c r="AG999" s="1">
        <v>5.6</v>
      </c>
      <c r="AH999" s="1" t="s">
        <v>954</v>
      </c>
      <c r="AI999" s="1" t="s">
        <v>90</v>
      </c>
      <c r="AJ999" s="1" t="s">
        <v>91</v>
      </c>
      <c r="AK999" s="1" t="s">
        <v>92</v>
      </c>
      <c r="AL999" s="1" t="s">
        <v>72</v>
      </c>
      <c r="AM999" s="1" t="s">
        <v>217</v>
      </c>
      <c r="AN999" s="1">
        <v>1</v>
      </c>
      <c r="AO999" s="25" t="s">
        <v>1218</v>
      </c>
      <c r="AP999" s="1" t="s">
        <v>72</v>
      </c>
      <c r="AQ999" s="1" t="s">
        <v>72</v>
      </c>
      <c r="AR999" s="1" t="s">
        <v>72</v>
      </c>
      <c r="AS999" s="1" t="s">
        <v>72</v>
      </c>
      <c r="AT999" s="1" t="s">
        <v>72</v>
      </c>
      <c r="AU999" s="3">
        <v>45160</v>
      </c>
      <c r="AV999" s="4">
        <v>0.61458333333333337</v>
      </c>
      <c r="AW999" s="4">
        <v>0.65625</v>
      </c>
      <c r="AX999" s="4">
        <f t="shared" si="117"/>
        <v>4.166666666666663E-2</v>
      </c>
      <c r="AY999" s="4">
        <f t="shared" si="118"/>
        <v>5.902777777777779E-2</v>
      </c>
      <c r="AZ999" s="4">
        <f t="shared" si="119"/>
        <v>0.19374999999999998</v>
      </c>
      <c r="BA999" s="1" t="s">
        <v>4952</v>
      </c>
      <c r="BB999" s="1" t="s">
        <v>4952</v>
      </c>
      <c r="BC999" s="1" t="s">
        <v>1794</v>
      </c>
      <c r="BD999" s="1">
        <v>14</v>
      </c>
      <c r="BE999" s="1" t="s">
        <v>2694</v>
      </c>
      <c r="BF999" s="1" t="s">
        <v>75</v>
      </c>
      <c r="BG999" s="1" t="s">
        <v>75</v>
      </c>
      <c r="BH999" s="1" t="s">
        <v>88</v>
      </c>
      <c r="BI999" s="1" t="s">
        <v>96</v>
      </c>
      <c r="BJ999" s="1" t="s">
        <v>72</v>
      </c>
      <c r="BK999" s="1" t="s">
        <v>72</v>
      </c>
      <c r="BL999" s="1" t="s">
        <v>72</v>
      </c>
      <c r="BM999" s="1" t="s">
        <v>72</v>
      </c>
      <c r="BN999" s="1" t="s">
        <v>72</v>
      </c>
      <c r="BO999" s="1" t="s">
        <v>72</v>
      </c>
      <c r="BP999" s="1" t="s">
        <v>72</v>
      </c>
      <c r="BQ999" s="21" t="s">
        <v>99</v>
      </c>
      <c r="BR999" s="1" t="s">
        <v>4955</v>
      </c>
    </row>
    <row r="1000" spans="1:70" ht="20.45" customHeight="1">
      <c r="A1000" s="1" t="s">
        <v>4956</v>
      </c>
      <c r="B1000" s="1">
        <v>230272</v>
      </c>
      <c r="C1000" s="1" t="s">
        <v>71</v>
      </c>
      <c r="D1000" s="3">
        <v>45160</v>
      </c>
      <c r="E1000" s="4">
        <v>0.63541666666666663</v>
      </c>
      <c r="F1000" s="5">
        <v>45139</v>
      </c>
      <c r="G1000" s="3">
        <v>45160</v>
      </c>
      <c r="H1000" s="4">
        <v>0.70347222222222217</v>
      </c>
      <c r="I1000" s="48">
        <f t="shared" si="114"/>
        <v>6.8055555555555536E-2</v>
      </c>
      <c r="J1000" s="1">
        <v>0</v>
      </c>
      <c r="K1000" s="1" t="s">
        <v>2302</v>
      </c>
      <c r="L1000" s="1" t="s">
        <v>4957</v>
      </c>
      <c r="M1000" s="1" t="s">
        <v>75</v>
      </c>
      <c r="N1000" s="1" t="s">
        <v>3473</v>
      </c>
      <c r="O1000" s="1" t="s">
        <v>77</v>
      </c>
      <c r="P1000" s="1" t="s">
        <v>78</v>
      </c>
      <c r="Q1000" s="1" t="s">
        <v>78</v>
      </c>
      <c r="R1000" s="8" t="s">
        <v>1898</v>
      </c>
      <c r="S1000" s="8" t="s">
        <v>1927</v>
      </c>
      <c r="T1000" s="34" t="s">
        <v>72</v>
      </c>
      <c r="U1000" s="8" t="s">
        <v>4958</v>
      </c>
      <c r="V1000" s="1" t="s">
        <v>1900</v>
      </c>
      <c r="W1000" s="1" t="s">
        <v>2307</v>
      </c>
      <c r="X1000" s="1" t="s">
        <v>2307</v>
      </c>
      <c r="Y1000" s="1" t="s">
        <v>3474</v>
      </c>
      <c r="Z1000" s="1" t="s">
        <v>152</v>
      </c>
      <c r="AA1000" s="1" t="s">
        <v>72</v>
      </c>
      <c r="AB1000" s="1" t="s">
        <v>153</v>
      </c>
      <c r="AC1000" s="1" t="s">
        <v>154</v>
      </c>
      <c r="AD1000" s="1" t="s">
        <v>126</v>
      </c>
      <c r="AE1000" s="1">
        <v>43</v>
      </c>
      <c r="AF1000" s="1" t="s">
        <v>88</v>
      </c>
      <c r="AG1000" s="1">
        <v>5.2</v>
      </c>
      <c r="AH1000" s="1" t="s">
        <v>414</v>
      </c>
      <c r="AI1000" s="1" t="s">
        <v>105</v>
      </c>
      <c r="AJ1000" s="1" t="s">
        <v>91</v>
      </c>
      <c r="AK1000" s="1" t="s">
        <v>92</v>
      </c>
      <c r="AL1000" s="1" t="s">
        <v>72</v>
      </c>
      <c r="AM1000" s="1" t="s">
        <v>72</v>
      </c>
      <c r="AN1000" s="1" t="s">
        <v>72</v>
      </c>
      <c r="AO1000" s="1" t="s">
        <v>72</v>
      </c>
      <c r="AP1000" s="1" t="s">
        <v>72</v>
      </c>
      <c r="AQ1000" s="1" t="s">
        <v>72</v>
      </c>
      <c r="AR1000" s="1" t="s">
        <v>72</v>
      </c>
      <c r="AS1000" s="1" t="s">
        <v>72</v>
      </c>
      <c r="AT1000" s="1" t="s">
        <v>72</v>
      </c>
      <c r="AU1000" s="3">
        <v>45160</v>
      </c>
      <c r="AV1000" s="4">
        <v>0.71527777777777779</v>
      </c>
      <c r="AW1000" s="4">
        <v>0.75694444444444453</v>
      </c>
      <c r="AX1000" s="4">
        <f t="shared" si="117"/>
        <v>4.1666666666666741E-2</v>
      </c>
      <c r="AY1000" s="4">
        <f t="shared" si="118"/>
        <v>5.3472222222222365E-2</v>
      </c>
      <c r="AZ1000" s="4">
        <f t="shared" si="119"/>
        <v>0.1215277777777779</v>
      </c>
      <c r="BA1000" s="1" t="s">
        <v>4959</v>
      </c>
      <c r="BB1000" s="1" t="s">
        <v>4959</v>
      </c>
      <c r="BC1000" s="1" t="s">
        <v>1794</v>
      </c>
      <c r="BD1000" s="1">
        <v>14</v>
      </c>
      <c r="BE1000" s="1" t="s">
        <v>3205</v>
      </c>
      <c r="BF1000" s="1" t="s">
        <v>75</v>
      </c>
      <c r="BG1000" s="1" t="s">
        <v>75</v>
      </c>
      <c r="BH1000" s="1" t="s">
        <v>88</v>
      </c>
      <c r="BI1000" s="1" t="s">
        <v>79</v>
      </c>
      <c r="BJ1000" s="1" t="s">
        <v>72</v>
      </c>
      <c r="BK1000" s="1" t="s">
        <v>3819</v>
      </c>
      <c r="BL1000" s="1" t="s">
        <v>4960</v>
      </c>
      <c r="BM1000" s="1">
        <v>30</v>
      </c>
      <c r="BN1000" s="1" t="s">
        <v>72</v>
      </c>
      <c r="BO1000" s="1" t="s">
        <v>72</v>
      </c>
      <c r="BP1000" s="1" t="s">
        <v>72</v>
      </c>
      <c r="BQ1000" s="1" t="s">
        <v>160</v>
      </c>
      <c r="BR1000" s="1" t="s">
        <v>707</v>
      </c>
    </row>
    <row r="1001" spans="1:70" ht="20.45" customHeight="1">
      <c r="A1001" s="1" t="s">
        <v>4961</v>
      </c>
      <c r="B1001" s="1">
        <v>230273</v>
      </c>
      <c r="C1001" s="1" t="s">
        <v>71</v>
      </c>
      <c r="D1001" s="3">
        <v>45161</v>
      </c>
      <c r="E1001" s="4">
        <v>0.48958333333333331</v>
      </c>
      <c r="F1001" s="5">
        <v>45139</v>
      </c>
      <c r="G1001" s="3">
        <v>45161</v>
      </c>
      <c r="H1001" s="4">
        <v>0.56180555555555556</v>
      </c>
      <c r="I1001" s="48">
        <f t="shared" si="114"/>
        <v>7.2222222222222243E-2</v>
      </c>
      <c r="J1001" s="1">
        <v>0</v>
      </c>
      <c r="K1001" s="1" t="s">
        <v>2302</v>
      </c>
      <c r="L1001" s="1" t="s">
        <v>4962</v>
      </c>
      <c r="M1001" s="1" t="s">
        <v>75</v>
      </c>
      <c r="N1001" s="1" t="s">
        <v>3473</v>
      </c>
      <c r="O1001" s="1" t="s">
        <v>77</v>
      </c>
      <c r="P1001" s="1" t="s">
        <v>78</v>
      </c>
      <c r="Q1001" s="1" t="s">
        <v>78</v>
      </c>
      <c r="R1001" s="1" t="s">
        <v>1898</v>
      </c>
      <c r="S1001" s="1" t="s">
        <v>1898</v>
      </c>
      <c r="T1001" s="34" t="s">
        <v>72</v>
      </c>
      <c r="U1001" s="25" t="s">
        <v>4487</v>
      </c>
      <c r="V1001" s="1" t="s">
        <v>1900</v>
      </c>
      <c r="W1001" s="1" t="s">
        <v>2307</v>
      </c>
      <c r="X1001" s="1" t="s">
        <v>2307</v>
      </c>
      <c r="Y1001" s="1" t="s">
        <v>3474</v>
      </c>
      <c r="Z1001" s="1" t="s">
        <v>152</v>
      </c>
      <c r="AA1001" s="1" t="s">
        <v>3529</v>
      </c>
      <c r="AB1001" s="1" t="s">
        <v>153</v>
      </c>
      <c r="AC1001" s="1" t="s">
        <v>164</v>
      </c>
      <c r="AD1001" s="1" t="s">
        <v>126</v>
      </c>
      <c r="AE1001" s="1">
        <v>75</v>
      </c>
      <c r="AF1001" s="1" t="s">
        <v>88</v>
      </c>
      <c r="AG1001" s="1">
        <v>4.8</v>
      </c>
      <c r="AH1001" s="1" t="s">
        <v>414</v>
      </c>
      <c r="AI1001" s="1" t="s">
        <v>105</v>
      </c>
      <c r="AJ1001" s="1" t="s">
        <v>91</v>
      </c>
      <c r="AK1001" s="1" t="s">
        <v>92</v>
      </c>
      <c r="AL1001" s="1" t="s">
        <v>72</v>
      </c>
      <c r="AM1001" s="1" t="s">
        <v>72</v>
      </c>
      <c r="AN1001" s="1" t="s">
        <v>72</v>
      </c>
      <c r="AO1001" s="1" t="s">
        <v>72</v>
      </c>
      <c r="AP1001" s="1" t="s">
        <v>72</v>
      </c>
      <c r="AQ1001" s="1" t="s">
        <v>72</v>
      </c>
      <c r="AR1001" s="50" t="s">
        <v>4963</v>
      </c>
      <c r="AS1001" s="1" t="s">
        <v>72</v>
      </c>
      <c r="AT1001" s="1" t="s">
        <v>72</v>
      </c>
      <c r="AU1001" s="3">
        <v>45161</v>
      </c>
      <c r="AV1001" s="4">
        <v>0.5756944444444444</v>
      </c>
      <c r="AW1001" s="4">
        <v>0.81319444444444444</v>
      </c>
      <c r="AX1001" s="4">
        <f t="shared" si="117"/>
        <v>0.23750000000000004</v>
      </c>
      <c r="AY1001" s="4">
        <f t="shared" si="118"/>
        <v>0.25138888888888888</v>
      </c>
      <c r="AZ1001" s="4">
        <f t="shared" si="119"/>
        <v>0.32361111111111113</v>
      </c>
      <c r="BA1001" s="1" t="s">
        <v>4964</v>
      </c>
      <c r="BB1001" s="1" t="s">
        <v>4965</v>
      </c>
      <c r="BC1001" s="1" t="s">
        <v>1794</v>
      </c>
      <c r="BD1001" s="1">
        <v>14</v>
      </c>
      <c r="BE1001" s="1" t="s">
        <v>2694</v>
      </c>
      <c r="BF1001" s="1" t="s">
        <v>75</v>
      </c>
      <c r="BG1001" s="1" t="s">
        <v>75</v>
      </c>
      <c r="BH1001" s="1" t="s">
        <v>88</v>
      </c>
      <c r="BI1001" s="1" t="s">
        <v>96</v>
      </c>
      <c r="BJ1001" s="1" t="s">
        <v>4511</v>
      </c>
      <c r="BK1001" s="1" t="s">
        <v>3509</v>
      </c>
      <c r="BL1001" s="1" t="s">
        <v>4966</v>
      </c>
      <c r="BM1001" s="1">
        <v>21</v>
      </c>
      <c r="BN1001" s="1" t="s">
        <v>75</v>
      </c>
      <c r="BO1001" s="1" t="s">
        <v>75</v>
      </c>
      <c r="BP1001" s="1" t="s">
        <v>75</v>
      </c>
      <c r="BQ1001" s="1" t="s">
        <v>3796</v>
      </c>
    </row>
    <row r="1002" spans="1:70" ht="20.45" customHeight="1">
      <c r="A1002" s="1" t="s">
        <v>4967</v>
      </c>
      <c r="B1002" s="1">
        <v>230274</v>
      </c>
      <c r="C1002" s="1" t="s">
        <v>71</v>
      </c>
      <c r="D1002" s="3">
        <v>45162</v>
      </c>
      <c r="E1002" s="4">
        <v>0.52777777777777779</v>
      </c>
      <c r="F1002" s="5">
        <v>45139</v>
      </c>
      <c r="G1002" s="3">
        <v>45162</v>
      </c>
      <c r="H1002" s="4">
        <v>0.65972222222222221</v>
      </c>
      <c r="I1002" s="48">
        <f t="shared" si="114"/>
        <v>0.13194444444444442</v>
      </c>
      <c r="J1002" s="1">
        <v>2</v>
      </c>
      <c r="K1002" s="1" t="s">
        <v>1896</v>
      </c>
      <c r="L1002" s="1" t="s">
        <v>4968</v>
      </c>
      <c r="M1002" s="1" t="s">
        <v>75</v>
      </c>
      <c r="N1002" s="1" t="s">
        <v>3947</v>
      </c>
      <c r="O1002" s="1" t="s">
        <v>77</v>
      </c>
      <c r="P1002" s="1" t="s">
        <v>78</v>
      </c>
      <c r="Q1002" s="1" t="s">
        <v>78</v>
      </c>
      <c r="R1002" s="1" t="s">
        <v>1898</v>
      </c>
      <c r="S1002" s="1" t="s">
        <v>1898</v>
      </c>
      <c r="T1002" s="34" t="s">
        <v>72</v>
      </c>
      <c r="U1002" s="25" t="s">
        <v>4802</v>
      </c>
      <c r="V1002" s="1" t="s">
        <v>1900</v>
      </c>
      <c r="W1002" s="1" t="s">
        <v>813</v>
      </c>
      <c r="X1002" s="1" t="s">
        <v>813</v>
      </c>
      <c r="Y1002" s="1" t="s">
        <v>814</v>
      </c>
      <c r="Z1002" s="1" t="s">
        <v>84</v>
      </c>
      <c r="AA1002" s="1" t="s">
        <v>72</v>
      </c>
      <c r="AB1002" s="1" t="s">
        <v>140</v>
      </c>
      <c r="AC1002" s="1" t="s">
        <v>141</v>
      </c>
      <c r="AD1002" s="1" t="s">
        <v>87</v>
      </c>
      <c r="AE1002" s="1">
        <v>59</v>
      </c>
      <c r="AF1002" s="1" t="s">
        <v>88</v>
      </c>
      <c r="AG1002" s="1">
        <v>5.6</v>
      </c>
      <c r="AH1002" s="1" t="s">
        <v>954</v>
      </c>
      <c r="AI1002" s="1" t="s">
        <v>90</v>
      </c>
      <c r="AJ1002" s="1" t="s">
        <v>91</v>
      </c>
      <c r="AK1002" s="1" t="s">
        <v>92</v>
      </c>
      <c r="AL1002" s="1" t="s">
        <v>72</v>
      </c>
      <c r="AM1002" s="1" t="s">
        <v>217</v>
      </c>
      <c r="AN1002" s="1">
        <v>2</v>
      </c>
      <c r="AO1002" s="25" t="s">
        <v>2195</v>
      </c>
      <c r="AP1002" s="1" t="s">
        <v>72</v>
      </c>
      <c r="AQ1002" s="1" t="s">
        <v>72</v>
      </c>
      <c r="AR1002" s="1" t="s">
        <v>72</v>
      </c>
      <c r="AS1002" s="1" t="s">
        <v>72</v>
      </c>
      <c r="AT1002" s="1" t="s">
        <v>72</v>
      </c>
      <c r="AU1002" s="3">
        <v>45162</v>
      </c>
      <c r="AV1002" s="4">
        <v>0.67013888888888884</v>
      </c>
      <c r="AW1002" s="4">
        <v>0.76388888888888884</v>
      </c>
      <c r="AX1002" s="4">
        <f t="shared" si="117"/>
        <v>9.375E-2</v>
      </c>
      <c r="AY1002" s="4">
        <f t="shared" si="118"/>
        <v>0.10416666666666663</v>
      </c>
      <c r="AZ1002" s="4">
        <f t="shared" si="119"/>
        <v>0.23611111111111105</v>
      </c>
      <c r="BA1002" s="1" t="s">
        <v>4969</v>
      </c>
      <c r="BB1002" s="1" t="s">
        <v>4969</v>
      </c>
      <c r="BC1002" s="1" t="s">
        <v>1675</v>
      </c>
      <c r="BD1002" s="1">
        <v>14</v>
      </c>
      <c r="BE1002" s="1" t="s">
        <v>95</v>
      </c>
      <c r="BF1002" s="1" t="s">
        <v>75</v>
      </c>
      <c r="BG1002" s="1" t="s">
        <v>75</v>
      </c>
      <c r="BH1002" s="1" t="s">
        <v>88</v>
      </c>
      <c r="BI1002" s="1" t="s">
        <v>96</v>
      </c>
      <c r="BJ1002" s="1" t="s">
        <v>72</v>
      </c>
      <c r="BK1002" s="1" t="s">
        <v>72</v>
      </c>
      <c r="BL1002" s="1" t="s">
        <v>72</v>
      </c>
      <c r="BM1002" s="1" t="s">
        <v>72</v>
      </c>
      <c r="BN1002" s="1" t="s">
        <v>72</v>
      </c>
      <c r="BO1002" s="1" t="s">
        <v>72</v>
      </c>
      <c r="BP1002" s="1" t="s">
        <v>72</v>
      </c>
      <c r="BQ1002" s="21" t="s">
        <v>99</v>
      </c>
      <c r="BR1002" s="1" t="s">
        <v>4592</v>
      </c>
    </row>
    <row r="1003" spans="1:70" ht="20.45" customHeight="1">
      <c r="A1003" s="1" t="s">
        <v>4970</v>
      </c>
      <c r="B1003" s="1">
        <v>230274</v>
      </c>
      <c r="C1003" s="1" t="s">
        <v>71</v>
      </c>
      <c r="D1003" s="3">
        <v>45162</v>
      </c>
      <c r="E1003" s="4">
        <v>0.52777777777777779</v>
      </c>
      <c r="F1003" s="5">
        <v>45139</v>
      </c>
      <c r="G1003" s="3">
        <v>45162</v>
      </c>
      <c r="H1003" s="4">
        <v>0.65972222222222221</v>
      </c>
      <c r="I1003" s="48">
        <f t="shared" si="114"/>
        <v>0.13194444444444442</v>
      </c>
      <c r="J1003" s="1">
        <v>2</v>
      </c>
      <c r="K1003" s="1" t="s">
        <v>1896</v>
      </c>
      <c r="L1003" s="1" t="s">
        <v>4968</v>
      </c>
      <c r="M1003" s="1" t="s">
        <v>75</v>
      </c>
      <c r="N1003" s="1" t="s">
        <v>3947</v>
      </c>
      <c r="O1003" s="1" t="s">
        <v>77</v>
      </c>
      <c r="P1003" s="1" t="s">
        <v>78</v>
      </c>
      <c r="Q1003" s="1" t="s">
        <v>78</v>
      </c>
      <c r="R1003" s="1" t="s">
        <v>1898</v>
      </c>
      <c r="S1003" s="1" t="s">
        <v>1898</v>
      </c>
      <c r="T1003" s="34" t="s">
        <v>72</v>
      </c>
      <c r="U1003" s="25" t="s">
        <v>4802</v>
      </c>
      <c r="V1003" s="1" t="s">
        <v>1900</v>
      </c>
      <c r="W1003" s="1" t="s">
        <v>813</v>
      </c>
      <c r="X1003" s="1" t="s">
        <v>813</v>
      </c>
      <c r="Y1003" s="1" t="s">
        <v>814</v>
      </c>
      <c r="Z1003" s="1" t="s">
        <v>84</v>
      </c>
      <c r="AA1003" s="1" t="s">
        <v>72</v>
      </c>
      <c r="AB1003" s="1" t="s">
        <v>140</v>
      </c>
      <c r="AC1003" s="1" t="s">
        <v>141</v>
      </c>
      <c r="AD1003" s="1" t="s">
        <v>87</v>
      </c>
      <c r="AE1003" s="1">
        <v>59</v>
      </c>
      <c r="AF1003" s="1" t="s">
        <v>88</v>
      </c>
      <c r="AG1003" s="1">
        <v>5.6</v>
      </c>
      <c r="AH1003" s="1" t="s">
        <v>954</v>
      </c>
      <c r="AI1003" s="1" t="s">
        <v>90</v>
      </c>
      <c r="AJ1003" s="1" t="s">
        <v>91</v>
      </c>
      <c r="AK1003" s="1" t="s">
        <v>92</v>
      </c>
      <c r="AL1003" s="1" t="s">
        <v>72</v>
      </c>
      <c r="AM1003" s="1" t="s">
        <v>217</v>
      </c>
      <c r="AN1003" s="1">
        <v>2</v>
      </c>
      <c r="AO1003" s="25" t="s">
        <v>2195</v>
      </c>
      <c r="AP1003" s="1" t="s">
        <v>72</v>
      </c>
      <c r="AQ1003" s="1" t="s">
        <v>72</v>
      </c>
      <c r="AR1003" s="1" t="s">
        <v>72</v>
      </c>
      <c r="AS1003" s="1" t="s">
        <v>72</v>
      </c>
      <c r="AT1003" s="1" t="s">
        <v>72</v>
      </c>
      <c r="AU1003" s="3">
        <v>45162</v>
      </c>
      <c r="AV1003" s="4">
        <v>0.67013888888888884</v>
      </c>
      <c r="AW1003" s="4">
        <v>0.76388888888888884</v>
      </c>
      <c r="AX1003" s="4">
        <f t="shared" si="117"/>
        <v>9.375E-2</v>
      </c>
      <c r="AY1003" s="4">
        <f t="shared" si="118"/>
        <v>0.10416666666666663</v>
      </c>
      <c r="AZ1003" s="4">
        <f t="shared" si="119"/>
        <v>0.23611111111111105</v>
      </c>
      <c r="BA1003" s="1" t="s">
        <v>4969</v>
      </c>
      <c r="BB1003" s="1" t="s">
        <v>4969</v>
      </c>
      <c r="BC1003" s="1" t="s">
        <v>1675</v>
      </c>
      <c r="BD1003" s="1">
        <v>14</v>
      </c>
      <c r="BE1003" s="1" t="s">
        <v>95</v>
      </c>
      <c r="BF1003" s="1" t="s">
        <v>75</v>
      </c>
      <c r="BG1003" s="1" t="s">
        <v>75</v>
      </c>
      <c r="BH1003" s="1" t="s">
        <v>88</v>
      </c>
      <c r="BI1003" s="1" t="s">
        <v>96</v>
      </c>
      <c r="BJ1003" s="1" t="s">
        <v>72</v>
      </c>
      <c r="BK1003" s="1" t="s">
        <v>3962</v>
      </c>
      <c r="BL1003" s="1" t="s">
        <v>4899</v>
      </c>
      <c r="BM1003" s="1">
        <v>35</v>
      </c>
      <c r="BN1003" s="1" t="s">
        <v>72</v>
      </c>
      <c r="BO1003" s="1" t="s">
        <v>72</v>
      </c>
      <c r="BP1003" s="1" t="s">
        <v>72</v>
      </c>
      <c r="BQ1003" s="21" t="s">
        <v>99</v>
      </c>
      <c r="BR1003" s="21" t="s">
        <v>100</v>
      </c>
    </row>
    <row r="1004" spans="1:70" ht="20.45" customHeight="1">
      <c r="A1004" s="1" t="s">
        <v>4971</v>
      </c>
      <c r="B1004" s="1">
        <v>230275</v>
      </c>
      <c r="C1004" s="1" t="s">
        <v>71</v>
      </c>
      <c r="D1004" s="3">
        <v>45162</v>
      </c>
      <c r="E1004" s="4">
        <v>0.47499999999999998</v>
      </c>
      <c r="F1004" s="5">
        <v>45139</v>
      </c>
      <c r="G1004" s="3">
        <v>45162</v>
      </c>
      <c r="H1004" s="4">
        <v>0.65972222222222221</v>
      </c>
      <c r="I1004" s="48">
        <f t="shared" si="114"/>
        <v>0.18472222222222223</v>
      </c>
      <c r="J1004" s="1">
        <v>2</v>
      </c>
      <c r="K1004" s="1" t="s">
        <v>1896</v>
      </c>
      <c r="L1004" s="1" t="s">
        <v>4972</v>
      </c>
      <c r="M1004" s="1" t="s">
        <v>75</v>
      </c>
      <c r="N1004" s="1" t="s">
        <v>3624</v>
      </c>
      <c r="O1004" s="1" t="s">
        <v>77</v>
      </c>
      <c r="P1004" s="1" t="s">
        <v>78</v>
      </c>
      <c r="Q1004" s="1" t="s">
        <v>172</v>
      </c>
      <c r="R1004" s="21" t="s">
        <v>139</v>
      </c>
      <c r="S1004" s="1" t="s">
        <v>1898</v>
      </c>
      <c r="T1004" s="1" t="s">
        <v>4973</v>
      </c>
      <c r="U1004" s="25" t="s">
        <v>3121</v>
      </c>
      <c r="V1004" s="1" t="s">
        <v>1900</v>
      </c>
      <c r="W1004" s="1" t="s">
        <v>813</v>
      </c>
      <c r="X1004" s="1" t="s">
        <v>813</v>
      </c>
      <c r="Y1004" s="1" t="s">
        <v>814</v>
      </c>
      <c r="Z1004" s="1" t="s">
        <v>152</v>
      </c>
      <c r="AA1004" s="1" t="s">
        <v>3507</v>
      </c>
      <c r="AB1004" s="1" t="s">
        <v>153</v>
      </c>
      <c r="AC1004" s="1" t="s">
        <v>154</v>
      </c>
      <c r="AD1004" s="1" t="s">
        <v>126</v>
      </c>
      <c r="AE1004" s="1">
        <v>37</v>
      </c>
      <c r="AF1004" s="1" t="s">
        <v>88</v>
      </c>
      <c r="AG1004" s="1">
        <v>5.6</v>
      </c>
      <c r="AH1004" s="1" t="s">
        <v>954</v>
      </c>
      <c r="AI1004" s="1" t="s">
        <v>90</v>
      </c>
      <c r="AJ1004" s="1" t="s">
        <v>91</v>
      </c>
      <c r="AK1004" s="1" t="s">
        <v>92</v>
      </c>
      <c r="AL1004" s="1" t="s">
        <v>72</v>
      </c>
      <c r="AM1004" s="1" t="s">
        <v>254</v>
      </c>
      <c r="AN1004" s="1">
        <v>2</v>
      </c>
      <c r="AO1004" s="25" t="s">
        <v>1052</v>
      </c>
      <c r="AP1004" s="1" t="s">
        <v>72</v>
      </c>
      <c r="AQ1004" s="1" t="s">
        <v>72</v>
      </c>
      <c r="AR1004" s="1" t="s">
        <v>72</v>
      </c>
      <c r="AS1004" s="1" t="s">
        <v>72</v>
      </c>
      <c r="AT1004" s="1" t="s">
        <v>72</v>
      </c>
      <c r="AU1004" s="3">
        <v>45162</v>
      </c>
      <c r="AV1004" s="4">
        <v>0.67013888888888884</v>
      </c>
      <c r="AW1004" s="4">
        <v>0.72361111111111109</v>
      </c>
      <c r="AX1004" s="4">
        <f t="shared" si="117"/>
        <v>5.3472222222222254E-2</v>
      </c>
      <c r="AY1004" s="4">
        <f t="shared" si="118"/>
        <v>6.3888888888888884E-2</v>
      </c>
      <c r="AZ1004" s="4">
        <f t="shared" si="119"/>
        <v>0.24861111111111112</v>
      </c>
      <c r="BA1004" s="1" t="s">
        <v>4974</v>
      </c>
      <c r="BB1004" s="1" t="s">
        <v>4974</v>
      </c>
      <c r="BC1004" s="1" t="s">
        <v>1794</v>
      </c>
      <c r="BD1004" s="1">
        <v>14</v>
      </c>
      <c r="BE1004" s="1" t="s">
        <v>2694</v>
      </c>
      <c r="BF1004" s="1" t="s">
        <v>88</v>
      </c>
      <c r="BG1004" s="1" t="s">
        <v>88</v>
      </c>
      <c r="BH1004" s="1" t="s">
        <v>88</v>
      </c>
      <c r="BI1004" s="1" t="s">
        <v>96</v>
      </c>
      <c r="BJ1004" s="1" t="s">
        <v>72</v>
      </c>
      <c r="BK1004" s="1" t="s">
        <v>1768</v>
      </c>
      <c r="BL1004" s="1" t="s">
        <v>4975</v>
      </c>
      <c r="BM1004" s="1">
        <v>49</v>
      </c>
      <c r="BN1004" s="1" t="s">
        <v>75</v>
      </c>
      <c r="BO1004" s="1" t="s">
        <v>75</v>
      </c>
      <c r="BP1004" s="1" t="s">
        <v>75</v>
      </c>
      <c r="BQ1004" s="21" t="s">
        <v>99</v>
      </c>
      <c r="BR1004" s="21" t="s">
        <v>100</v>
      </c>
    </row>
    <row r="1005" spans="1:70" ht="20.45" customHeight="1">
      <c r="A1005" s="1" t="s">
        <v>4976</v>
      </c>
      <c r="B1005" s="1">
        <v>230276</v>
      </c>
      <c r="C1005" s="1" t="s">
        <v>71</v>
      </c>
      <c r="D1005" s="3">
        <v>45162</v>
      </c>
      <c r="E1005" s="4">
        <v>0.68958333333333333</v>
      </c>
      <c r="F1005" s="5">
        <v>45139</v>
      </c>
      <c r="G1005" s="3">
        <v>45162</v>
      </c>
      <c r="H1005" s="4">
        <v>0.79305555555555562</v>
      </c>
      <c r="I1005" s="48">
        <f t="shared" si="114"/>
        <v>0.1034722222222223</v>
      </c>
      <c r="J1005" s="1">
        <v>23</v>
      </c>
      <c r="K1005" s="1" t="s">
        <v>1896</v>
      </c>
      <c r="L1005" s="1" t="s">
        <v>4977</v>
      </c>
      <c r="M1005" s="1" t="s">
        <v>75</v>
      </c>
      <c r="N1005" s="1" t="s">
        <v>3624</v>
      </c>
      <c r="O1005" s="1" t="s">
        <v>77</v>
      </c>
      <c r="P1005" s="1" t="s">
        <v>78</v>
      </c>
      <c r="Q1005" s="1" t="s">
        <v>78</v>
      </c>
      <c r="R1005" s="1" t="s">
        <v>139</v>
      </c>
      <c r="S1005" s="1" t="s">
        <v>1898</v>
      </c>
      <c r="T1005" s="34" t="s">
        <v>72</v>
      </c>
      <c r="U1005" s="25" t="s">
        <v>2910</v>
      </c>
      <c r="V1005" s="1" t="s">
        <v>1900</v>
      </c>
      <c r="W1005" s="1" t="s">
        <v>813</v>
      </c>
      <c r="X1005" s="1" t="s">
        <v>813</v>
      </c>
      <c r="Y1005" s="1" t="s">
        <v>814</v>
      </c>
      <c r="Z1005" s="1" t="s">
        <v>152</v>
      </c>
      <c r="AA1005" s="1" t="s">
        <v>3529</v>
      </c>
      <c r="AB1005" s="1" t="s">
        <v>153</v>
      </c>
      <c r="AC1005" s="1" t="s">
        <v>164</v>
      </c>
      <c r="AD1005" s="1" t="s">
        <v>126</v>
      </c>
      <c r="AE1005" s="1">
        <v>51</v>
      </c>
      <c r="AF1005" s="1" t="s">
        <v>88</v>
      </c>
      <c r="AG1005" s="1">
        <v>4.5999999999999996</v>
      </c>
      <c r="AH1005" s="1" t="s">
        <v>414</v>
      </c>
      <c r="AI1005" s="1" t="s">
        <v>90</v>
      </c>
      <c r="AJ1005" s="1" t="s">
        <v>91</v>
      </c>
      <c r="AK1005" s="1" t="s">
        <v>92</v>
      </c>
      <c r="AL1005" s="1" t="s">
        <v>72</v>
      </c>
      <c r="AM1005" s="1" t="s">
        <v>244</v>
      </c>
      <c r="AN1005" s="1">
        <v>1</v>
      </c>
      <c r="AO1005" s="25" t="s">
        <v>3953</v>
      </c>
      <c r="AP1005" s="1" t="s">
        <v>72</v>
      </c>
      <c r="AQ1005" s="1" t="s">
        <v>72</v>
      </c>
      <c r="AR1005" s="1" t="s">
        <v>72</v>
      </c>
      <c r="AS1005" s="1" t="s">
        <v>72</v>
      </c>
      <c r="AT1005" s="1" t="s">
        <v>72</v>
      </c>
      <c r="AU1005" s="3">
        <v>45162</v>
      </c>
      <c r="AV1005" s="4">
        <v>0.79999999999999993</v>
      </c>
      <c r="AW1005" s="4">
        <v>0.89166666666666661</v>
      </c>
      <c r="AX1005" s="4">
        <f t="shared" si="117"/>
        <v>9.1666666666666674E-2</v>
      </c>
      <c r="AY1005" s="4">
        <f t="shared" si="118"/>
        <v>9.8611111111110983E-2</v>
      </c>
      <c r="AZ1005" s="4">
        <f t="shared" si="119"/>
        <v>0.20208333333333328</v>
      </c>
      <c r="BA1005" s="1" t="s">
        <v>4978</v>
      </c>
      <c r="BB1005" s="1" t="s">
        <v>4979</v>
      </c>
      <c r="BC1005" s="1" t="s">
        <v>1794</v>
      </c>
      <c r="BD1005" s="1">
        <v>14</v>
      </c>
      <c r="BE1005" s="1" t="s">
        <v>4219</v>
      </c>
      <c r="BF1005" s="1" t="s">
        <v>75</v>
      </c>
      <c r="BG1005" s="1" t="s">
        <v>75</v>
      </c>
      <c r="BH1005" s="1" t="s">
        <v>88</v>
      </c>
      <c r="BI1005" s="1" t="s">
        <v>96</v>
      </c>
      <c r="BJ1005" s="1" t="s">
        <v>72</v>
      </c>
      <c r="BK1005" s="1" t="s">
        <v>1768</v>
      </c>
      <c r="BL1005" s="1" t="s">
        <v>4980</v>
      </c>
      <c r="BM1005" s="1">
        <v>49</v>
      </c>
      <c r="BN1005" s="1" t="s">
        <v>75</v>
      </c>
      <c r="BO1005" s="1" t="s">
        <v>75</v>
      </c>
      <c r="BP1005" s="1" t="s">
        <v>75</v>
      </c>
      <c r="BQ1005" s="21" t="s">
        <v>99</v>
      </c>
      <c r="BR1005" s="21" t="s">
        <v>100</v>
      </c>
    </row>
    <row r="1006" spans="1:70" ht="20.45" customHeight="1">
      <c r="A1006" s="1" t="s">
        <v>4981</v>
      </c>
      <c r="B1006" s="1">
        <v>230277</v>
      </c>
      <c r="C1006" s="1" t="s">
        <v>71</v>
      </c>
      <c r="D1006" s="3">
        <v>45166</v>
      </c>
      <c r="E1006" s="4">
        <v>0.50347222222222221</v>
      </c>
      <c r="F1006" s="5">
        <v>45139</v>
      </c>
      <c r="G1006" s="3">
        <v>45166</v>
      </c>
      <c r="H1006" s="4">
        <v>0.59652777777777777</v>
      </c>
      <c r="I1006" s="48">
        <f t="shared" si="114"/>
        <v>9.3055555555555558E-2</v>
      </c>
      <c r="J1006" s="1">
        <v>12</v>
      </c>
      <c r="K1006" s="1" t="s">
        <v>2302</v>
      </c>
      <c r="L1006" s="1" t="s">
        <v>4982</v>
      </c>
      <c r="M1006" s="1" t="s">
        <v>75</v>
      </c>
      <c r="N1006" s="1" t="s">
        <v>4933</v>
      </c>
      <c r="O1006" s="1" t="s">
        <v>77</v>
      </c>
      <c r="P1006" s="1" t="s">
        <v>78</v>
      </c>
      <c r="Q1006" s="1" t="s">
        <v>78</v>
      </c>
      <c r="R1006" s="1" t="s">
        <v>1898</v>
      </c>
      <c r="S1006" s="1" t="s">
        <v>1898</v>
      </c>
      <c r="T1006" s="34" t="s">
        <v>72</v>
      </c>
      <c r="U1006" s="25" t="s">
        <v>4983</v>
      </c>
      <c r="V1006" s="1" t="s">
        <v>1900</v>
      </c>
      <c r="W1006" s="1" t="s">
        <v>2307</v>
      </c>
      <c r="X1006" s="1" t="s">
        <v>2307</v>
      </c>
      <c r="Y1006" s="1" t="s">
        <v>2308</v>
      </c>
      <c r="Z1006" s="1" t="s">
        <v>490</v>
      </c>
      <c r="AA1006" s="1" t="s">
        <v>72</v>
      </c>
      <c r="AB1006" s="1" t="s">
        <v>491</v>
      </c>
      <c r="AC1006" s="1" t="s">
        <v>1147</v>
      </c>
      <c r="AD1006" s="1" t="s">
        <v>87</v>
      </c>
      <c r="AE1006" s="1">
        <v>38</v>
      </c>
      <c r="AF1006" s="1" t="s">
        <v>88</v>
      </c>
      <c r="AG1006" s="1">
        <v>5.6</v>
      </c>
      <c r="AH1006" s="1" t="s">
        <v>299</v>
      </c>
      <c r="AI1006" s="1" t="s">
        <v>90</v>
      </c>
      <c r="AJ1006" s="1" t="s">
        <v>91</v>
      </c>
      <c r="AK1006" s="1" t="s">
        <v>92</v>
      </c>
      <c r="AL1006" s="1" t="s">
        <v>72</v>
      </c>
      <c r="AM1006" s="1" t="s">
        <v>244</v>
      </c>
      <c r="AN1006" s="1">
        <v>2</v>
      </c>
      <c r="AO1006" s="1" t="s">
        <v>2629</v>
      </c>
      <c r="AP1006" s="1" t="s">
        <v>72</v>
      </c>
      <c r="AQ1006" s="1" t="s">
        <v>72</v>
      </c>
      <c r="AR1006" s="54" t="s">
        <v>4984</v>
      </c>
      <c r="AS1006" s="1" t="s">
        <v>72</v>
      </c>
      <c r="AT1006" s="1" t="s">
        <v>72</v>
      </c>
      <c r="AU1006" s="3">
        <v>45166</v>
      </c>
      <c r="AV1006" s="4">
        <v>0.6166666666666667</v>
      </c>
      <c r="AW1006" s="4">
        <v>0.68819444444444444</v>
      </c>
      <c r="AX1006" s="4">
        <f t="shared" si="117"/>
        <v>7.1527777777777746E-2</v>
      </c>
      <c r="AY1006" s="4">
        <f t="shared" si="118"/>
        <v>9.1666666666666674E-2</v>
      </c>
      <c r="AZ1006" s="4">
        <f t="shared" si="119"/>
        <v>0.18472222222222223</v>
      </c>
      <c r="BA1006" s="1" t="s">
        <v>4985</v>
      </c>
      <c r="BB1006" s="1" t="s">
        <v>4985</v>
      </c>
      <c r="BC1006" s="1" t="s">
        <v>1675</v>
      </c>
      <c r="BD1006" s="1">
        <v>14</v>
      </c>
      <c r="BE1006" s="1" t="s">
        <v>4437</v>
      </c>
      <c r="BF1006" s="1" t="s">
        <v>75</v>
      </c>
      <c r="BG1006" s="1" t="s">
        <v>75</v>
      </c>
      <c r="BH1006" s="1" t="s">
        <v>88</v>
      </c>
      <c r="BI1006" s="1" t="s">
        <v>96</v>
      </c>
      <c r="BJ1006" s="1" t="s">
        <v>72</v>
      </c>
      <c r="BK1006" s="1" t="s">
        <v>3962</v>
      </c>
      <c r="BL1006" s="1" t="s">
        <v>4986</v>
      </c>
      <c r="BM1006" s="1">
        <v>49</v>
      </c>
      <c r="BN1006" s="1" t="s">
        <v>75</v>
      </c>
      <c r="BO1006" s="1" t="s">
        <v>75</v>
      </c>
      <c r="BP1006" s="1" t="s">
        <v>75</v>
      </c>
      <c r="BQ1006" s="21" t="s">
        <v>99</v>
      </c>
      <c r="BR1006" s="21" t="s">
        <v>100</v>
      </c>
    </row>
    <row r="1007" spans="1:70" ht="20.45" customHeight="1">
      <c r="A1007" s="1" t="s">
        <v>4987</v>
      </c>
      <c r="B1007" s="1">
        <v>230278</v>
      </c>
      <c r="C1007" s="1" t="s">
        <v>71</v>
      </c>
      <c r="D1007" s="3">
        <v>45166</v>
      </c>
      <c r="E1007" s="4">
        <v>0.57430555555555551</v>
      </c>
      <c r="F1007" s="5">
        <v>45139</v>
      </c>
      <c r="G1007" s="3">
        <v>45166</v>
      </c>
      <c r="H1007" s="4">
        <v>0.65555555555555556</v>
      </c>
      <c r="I1007" s="48">
        <f t="shared" si="114"/>
        <v>8.1250000000000044E-2</v>
      </c>
      <c r="J1007" s="1">
        <v>3</v>
      </c>
      <c r="K1007" s="1" t="s">
        <v>2302</v>
      </c>
      <c r="L1007" s="1" t="s">
        <v>4988</v>
      </c>
      <c r="M1007" s="1" t="s">
        <v>75</v>
      </c>
      <c r="N1007" s="1" t="s">
        <v>4648</v>
      </c>
      <c r="O1007" s="1" t="s">
        <v>77</v>
      </c>
      <c r="P1007" s="1" t="s">
        <v>78</v>
      </c>
      <c r="Q1007" s="1" t="s">
        <v>78</v>
      </c>
      <c r="R1007" s="1" t="s">
        <v>139</v>
      </c>
      <c r="S1007" s="1" t="s">
        <v>1898</v>
      </c>
      <c r="T1007" s="34" t="s">
        <v>72</v>
      </c>
      <c r="U1007" s="25" t="s">
        <v>1911</v>
      </c>
      <c r="V1007" s="1" t="s">
        <v>1900</v>
      </c>
      <c r="W1007" s="1" t="s">
        <v>2307</v>
      </c>
      <c r="X1007" s="1" t="s">
        <v>2307</v>
      </c>
      <c r="Y1007" s="1" t="s">
        <v>2926</v>
      </c>
      <c r="Z1007" s="1" t="s">
        <v>291</v>
      </c>
      <c r="AA1007" s="1" t="s">
        <v>72</v>
      </c>
      <c r="AB1007" s="1" t="s">
        <v>292</v>
      </c>
      <c r="AC1007" s="1" t="s">
        <v>3296</v>
      </c>
      <c r="AD1007" s="1" t="s">
        <v>126</v>
      </c>
      <c r="AE1007" s="1">
        <v>52</v>
      </c>
      <c r="AF1007" s="1" t="s">
        <v>88</v>
      </c>
      <c r="AG1007" s="1">
        <v>5.8</v>
      </c>
      <c r="AH1007" s="1" t="s">
        <v>2344</v>
      </c>
      <c r="AI1007" s="1" t="s">
        <v>90</v>
      </c>
      <c r="AJ1007" s="1" t="s">
        <v>91</v>
      </c>
      <c r="AK1007" s="1" t="s">
        <v>92</v>
      </c>
      <c r="AL1007" s="1" t="s">
        <v>72</v>
      </c>
      <c r="AM1007" s="1" t="s">
        <v>254</v>
      </c>
      <c r="AN1007" s="1" t="s">
        <v>3184</v>
      </c>
      <c r="AO1007" s="51" t="s">
        <v>3692</v>
      </c>
      <c r="AP1007" s="1" t="s">
        <v>72</v>
      </c>
      <c r="AQ1007" s="1" t="s">
        <v>72</v>
      </c>
      <c r="AR1007" s="59" t="s">
        <v>4989</v>
      </c>
      <c r="AS1007" s="1" t="s">
        <v>72</v>
      </c>
      <c r="AT1007" s="1" t="s">
        <v>72</v>
      </c>
      <c r="AU1007" s="3">
        <v>45166</v>
      </c>
      <c r="AV1007" s="4">
        <v>0.66249999999999998</v>
      </c>
      <c r="AW1007" s="4">
        <v>0.71944444444444444</v>
      </c>
      <c r="AX1007" s="4">
        <f t="shared" si="117"/>
        <v>5.6944444444444464E-2</v>
      </c>
      <c r="AY1007" s="4">
        <f t="shared" si="118"/>
        <v>6.3888888888888884E-2</v>
      </c>
      <c r="AZ1007" s="4">
        <f t="shared" si="119"/>
        <v>0.14513888888888893</v>
      </c>
      <c r="BA1007" s="1" t="s">
        <v>1437</v>
      </c>
      <c r="BB1007" s="1" t="s">
        <v>1437</v>
      </c>
      <c r="BC1007" s="1" t="s">
        <v>1794</v>
      </c>
      <c r="BD1007" s="1">
        <v>14</v>
      </c>
      <c r="BE1007" s="1" t="s">
        <v>3205</v>
      </c>
      <c r="BF1007" s="1" t="s">
        <v>75</v>
      </c>
      <c r="BG1007" s="1" t="s">
        <v>75</v>
      </c>
      <c r="BH1007" s="1" t="s">
        <v>88</v>
      </c>
      <c r="BI1007" s="1" t="s">
        <v>96</v>
      </c>
      <c r="BJ1007" s="1" t="s">
        <v>72</v>
      </c>
      <c r="BK1007" s="1" t="s">
        <v>3962</v>
      </c>
      <c r="BL1007" s="1" t="s">
        <v>4849</v>
      </c>
      <c r="BM1007" s="1">
        <v>35</v>
      </c>
      <c r="BN1007" s="1" t="s">
        <v>75</v>
      </c>
      <c r="BO1007" s="1" t="s">
        <v>75</v>
      </c>
      <c r="BP1007" s="1" t="s">
        <v>75</v>
      </c>
      <c r="BQ1007" s="21" t="s">
        <v>99</v>
      </c>
      <c r="BR1007" s="21" t="s">
        <v>100</v>
      </c>
    </row>
    <row r="1008" spans="1:70" ht="20.45" customHeight="1">
      <c r="A1008" s="1" t="s">
        <v>4990</v>
      </c>
      <c r="B1008" s="1">
        <v>230278</v>
      </c>
      <c r="C1008" s="1" t="s">
        <v>71</v>
      </c>
      <c r="D1008" s="3">
        <v>45166</v>
      </c>
      <c r="E1008" s="4">
        <v>0.57430555555555551</v>
      </c>
      <c r="F1008" s="5">
        <v>45139</v>
      </c>
      <c r="G1008" s="3">
        <v>45166</v>
      </c>
      <c r="H1008" s="4">
        <v>0.65555555555555556</v>
      </c>
      <c r="I1008" s="48">
        <f t="shared" si="114"/>
        <v>8.1250000000000044E-2</v>
      </c>
      <c r="J1008" s="1">
        <v>3</v>
      </c>
      <c r="K1008" s="1" t="s">
        <v>2302</v>
      </c>
      <c r="L1008" s="1" t="s">
        <v>4988</v>
      </c>
      <c r="M1008" s="1" t="s">
        <v>75</v>
      </c>
      <c r="N1008" s="1" t="s">
        <v>4648</v>
      </c>
      <c r="O1008" s="1" t="s">
        <v>77</v>
      </c>
      <c r="P1008" s="1" t="s">
        <v>78</v>
      </c>
      <c r="Q1008" s="1" t="s">
        <v>78</v>
      </c>
      <c r="R1008" s="1" t="s">
        <v>139</v>
      </c>
      <c r="S1008" s="1" t="s">
        <v>1898</v>
      </c>
      <c r="T1008" s="34" t="s">
        <v>72</v>
      </c>
      <c r="U1008" s="25" t="s">
        <v>1911</v>
      </c>
      <c r="V1008" s="1" t="s">
        <v>1900</v>
      </c>
      <c r="W1008" s="1" t="s">
        <v>2307</v>
      </c>
      <c r="X1008" s="1" t="s">
        <v>2307</v>
      </c>
      <c r="Y1008" s="1" t="s">
        <v>2926</v>
      </c>
      <c r="Z1008" s="1" t="s">
        <v>291</v>
      </c>
      <c r="AA1008" s="1" t="s">
        <v>72</v>
      </c>
      <c r="AB1008" s="1" t="s">
        <v>292</v>
      </c>
      <c r="AC1008" s="1" t="s">
        <v>3296</v>
      </c>
      <c r="AD1008" s="1" t="s">
        <v>126</v>
      </c>
      <c r="AE1008" s="1">
        <v>52</v>
      </c>
      <c r="AF1008" s="1" t="s">
        <v>88</v>
      </c>
      <c r="AG1008" s="1">
        <v>5.8</v>
      </c>
      <c r="AH1008" s="1" t="s">
        <v>2344</v>
      </c>
      <c r="AI1008" s="1" t="s">
        <v>90</v>
      </c>
      <c r="AJ1008" s="1" t="s">
        <v>91</v>
      </c>
      <c r="AK1008" s="1" t="s">
        <v>92</v>
      </c>
      <c r="AL1008" s="1" t="s">
        <v>72</v>
      </c>
      <c r="AM1008" s="1" t="s">
        <v>254</v>
      </c>
      <c r="AN1008" s="1" t="s">
        <v>3184</v>
      </c>
      <c r="AO1008" s="51" t="s">
        <v>3692</v>
      </c>
      <c r="AP1008" s="1" t="s">
        <v>72</v>
      </c>
      <c r="AQ1008" s="1" t="s">
        <v>72</v>
      </c>
      <c r="AR1008" s="59" t="s">
        <v>4989</v>
      </c>
      <c r="AS1008" s="1" t="s">
        <v>72</v>
      </c>
      <c r="AT1008" s="1" t="s">
        <v>72</v>
      </c>
      <c r="AU1008" s="3">
        <v>45166</v>
      </c>
      <c r="AV1008" s="4">
        <v>0.66249999999999998</v>
      </c>
      <c r="AW1008" s="4">
        <v>0.71944444444444444</v>
      </c>
      <c r="AX1008" s="4">
        <f t="shared" si="117"/>
        <v>5.6944444444444464E-2</v>
      </c>
      <c r="AY1008" s="4">
        <f t="shared" si="118"/>
        <v>6.3888888888888884E-2</v>
      </c>
      <c r="AZ1008" s="4">
        <f t="shared" si="119"/>
        <v>0.14513888888888893</v>
      </c>
      <c r="BA1008" s="1" t="s">
        <v>1437</v>
      </c>
      <c r="BB1008" s="1" t="s">
        <v>1437</v>
      </c>
      <c r="BC1008" s="1" t="s">
        <v>1794</v>
      </c>
      <c r="BD1008" s="1">
        <v>14</v>
      </c>
      <c r="BE1008" s="1" t="s">
        <v>3205</v>
      </c>
      <c r="BF1008" s="1" t="s">
        <v>75</v>
      </c>
      <c r="BG1008" s="1" t="s">
        <v>75</v>
      </c>
      <c r="BH1008" s="1" t="s">
        <v>88</v>
      </c>
      <c r="BI1008" s="1" t="s">
        <v>96</v>
      </c>
      <c r="BJ1008" s="1" t="s">
        <v>72</v>
      </c>
      <c r="BK1008" s="1" t="s">
        <v>72</v>
      </c>
      <c r="BL1008" s="1" t="s">
        <v>72</v>
      </c>
      <c r="BM1008" s="1" t="s">
        <v>72</v>
      </c>
      <c r="BN1008" s="1" t="s">
        <v>72</v>
      </c>
      <c r="BO1008" s="1" t="s">
        <v>72</v>
      </c>
      <c r="BP1008" s="1" t="s">
        <v>72</v>
      </c>
      <c r="BQ1008" s="21" t="s">
        <v>99</v>
      </c>
      <c r="BR1008" s="1" t="s">
        <v>4955</v>
      </c>
    </row>
    <row r="1009" spans="1:70" ht="20.45" customHeight="1">
      <c r="A1009" s="1" t="s">
        <v>4991</v>
      </c>
      <c r="B1009" s="1">
        <v>230279</v>
      </c>
      <c r="C1009" s="1" t="s">
        <v>71</v>
      </c>
      <c r="D1009" s="3">
        <v>45167</v>
      </c>
      <c r="E1009" s="4">
        <v>0.46111111111111108</v>
      </c>
      <c r="F1009" s="5">
        <v>45139</v>
      </c>
      <c r="G1009" s="3">
        <v>45167</v>
      </c>
      <c r="H1009" s="4">
        <v>0.56458333333333333</v>
      </c>
      <c r="I1009" s="48">
        <f t="shared" si="114"/>
        <v>0.10347222222222224</v>
      </c>
      <c r="J1009" s="1">
        <v>0</v>
      </c>
      <c r="K1009" s="1" t="s">
        <v>1896</v>
      </c>
      <c r="L1009" s="1" t="s">
        <v>4992</v>
      </c>
      <c r="M1009" s="1" t="s">
        <v>75</v>
      </c>
      <c r="N1009" s="1" t="s">
        <v>3473</v>
      </c>
      <c r="O1009" s="1" t="s">
        <v>77</v>
      </c>
      <c r="P1009" s="1" t="s">
        <v>78</v>
      </c>
      <c r="Q1009" s="1" t="s">
        <v>78</v>
      </c>
      <c r="R1009" s="1" t="s">
        <v>1898</v>
      </c>
      <c r="S1009" s="1" t="s">
        <v>1898</v>
      </c>
      <c r="T1009" s="34" t="s">
        <v>72</v>
      </c>
      <c r="U1009" s="25" t="s">
        <v>4993</v>
      </c>
      <c r="V1009" s="1" t="s">
        <v>1900</v>
      </c>
      <c r="W1009" s="1" t="s">
        <v>813</v>
      </c>
      <c r="X1009" s="1" t="s">
        <v>813</v>
      </c>
      <c r="Y1009" s="1" t="s">
        <v>814</v>
      </c>
      <c r="Z1009" s="1" t="s">
        <v>152</v>
      </c>
      <c r="AA1009" s="25" t="s">
        <v>1370</v>
      </c>
      <c r="AB1009" s="1" t="s">
        <v>153</v>
      </c>
      <c r="AC1009" s="1" t="s">
        <v>164</v>
      </c>
      <c r="AD1009" s="1" t="s">
        <v>126</v>
      </c>
      <c r="AE1009" s="1">
        <v>28</v>
      </c>
      <c r="AF1009" s="1" t="s">
        <v>88</v>
      </c>
      <c r="AG1009" s="1">
        <v>5.2</v>
      </c>
      <c r="AH1009" s="1" t="s">
        <v>954</v>
      </c>
      <c r="AI1009" s="1" t="s">
        <v>105</v>
      </c>
      <c r="AJ1009" s="1" t="s">
        <v>91</v>
      </c>
      <c r="AK1009" s="1" t="s">
        <v>92</v>
      </c>
      <c r="AL1009" s="25" t="s">
        <v>4994</v>
      </c>
      <c r="AM1009" s="1" t="s">
        <v>72</v>
      </c>
      <c r="AN1009" s="1">
        <v>2</v>
      </c>
      <c r="AO1009" s="1" t="s">
        <v>72</v>
      </c>
      <c r="AP1009" s="1" t="s">
        <v>72</v>
      </c>
      <c r="AQ1009" s="1" t="s">
        <v>72</v>
      </c>
      <c r="AR1009" s="1" t="s">
        <v>72</v>
      </c>
      <c r="AS1009" s="1" t="s">
        <v>72</v>
      </c>
      <c r="AT1009" s="1" t="s">
        <v>72</v>
      </c>
      <c r="AU1009" s="3">
        <v>45167</v>
      </c>
      <c r="AV1009" s="4">
        <v>0.58750000000000002</v>
      </c>
      <c r="AW1009" s="4">
        <v>0.63402777777777775</v>
      </c>
      <c r="AX1009" s="4">
        <f t="shared" si="117"/>
        <v>4.6527777777777724E-2</v>
      </c>
      <c r="AY1009" s="4">
        <f t="shared" si="118"/>
        <v>6.944444444444442E-2</v>
      </c>
      <c r="AZ1009" s="4">
        <f t="shared" si="119"/>
        <v>0.17291666666666666</v>
      </c>
      <c r="BA1009" s="1" t="s">
        <v>4995</v>
      </c>
      <c r="BB1009" s="1" t="s">
        <v>4995</v>
      </c>
      <c r="BC1009" s="1" t="s">
        <v>1794</v>
      </c>
      <c r="BD1009" s="1">
        <v>14</v>
      </c>
      <c r="BE1009" s="1" t="s">
        <v>4208</v>
      </c>
      <c r="BF1009" s="1" t="s">
        <v>75</v>
      </c>
      <c r="BG1009" s="1" t="s">
        <v>75</v>
      </c>
      <c r="BH1009" s="1" t="s">
        <v>88</v>
      </c>
      <c r="BI1009" s="1" t="s">
        <v>96</v>
      </c>
      <c r="BJ1009" s="1" t="s">
        <v>72</v>
      </c>
      <c r="BK1009" s="1" t="s">
        <v>3819</v>
      </c>
      <c r="BL1009" s="1" t="s">
        <v>4996</v>
      </c>
      <c r="BM1009" s="1">
        <v>30</v>
      </c>
      <c r="BN1009" s="1" t="s">
        <v>75</v>
      </c>
      <c r="BO1009" s="1" t="s">
        <v>75</v>
      </c>
      <c r="BP1009" s="1" t="s">
        <v>75</v>
      </c>
      <c r="BQ1009" s="21" t="s">
        <v>99</v>
      </c>
      <c r="BR1009" s="21" t="s">
        <v>100</v>
      </c>
    </row>
    <row r="1010" spans="1:70" ht="20.45" customHeight="1">
      <c r="A1010" s="1" t="s">
        <v>4997</v>
      </c>
      <c r="B1010" s="1">
        <v>230279</v>
      </c>
      <c r="C1010" s="1" t="s">
        <v>71</v>
      </c>
      <c r="D1010" s="3">
        <v>45167</v>
      </c>
      <c r="E1010" s="4">
        <v>0.46111111111111108</v>
      </c>
      <c r="F1010" s="5">
        <v>45139</v>
      </c>
      <c r="G1010" s="3">
        <v>45167</v>
      </c>
      <c r="H1010" s="4">
        <v>0.56458333333333333</v>
      </c>
      <c r="I1010" s="48">
        <f t="shared" si="114"/>
        <v>0.10347222222222224</v>
      </c>
      <c r="J1010" s="1">
        <v>0</v>
      </c>
      <c r="K1010" s="1" t="s">
        <v>1896</v>
      </c>
      <c r="L1010" s="1" t="s">
        <v>4992</v>
      </c>
      <c r="M1010" s="1" t="s">
        <v>75</v>
      </c>
      <c r="N1010" s="1" t="s">
        <v>3473</v>
      </c>
      <c r="O1010" s="1" t="s">
        <v>77</v>
      </c>
      <c r="P1010" s="1" t="s">
        <v>78</v>
      </c>
      <c r="Q1010" s="1" t="s">
        <v>78</v>
      </c>
      <c r="R1010" s="1" t="s">
        <v>1898</v>
      </c>
      <c r="S1010" s="1" t="s">
        <v>1898</v>
      </c>
      <c r="T1010" s="34" t="s">
        <v>72</v>
      </c>
      <c r="U1010" s="25" t="s">
        <v>4993</v>
      </c>
      <c r="V1010" s="1" t="s">
        <v>1900</v>
      </c>
      <c r="W1010" s="1" t="s">
        <v>813</v>
      </c>
      <c r="X1010" s="1" t="s">
        <v>813</v>
      </c>
      <c r="Y1010" s="1" t="s">
        <v>814</v>
      </c>
      <c r="Z1010" s="1" t="s">
        <v>152</v>
      </c>
      <c r="AA1010" s="25" t="s">
        <v>1370</v>
      </c>
      <c r="AB1010" s="1" t="s">
        <v>153</v>
      </c>
      <c r="AC1010" s="1" t="s">
        <v>164</v>
      </c>
      <c r="AD1010" s="1" t="s">
        <v>126</v>
      </c>
      <c r="AE1010" s="1">
        <v>28</v>
      </c>
      <c r="AF1010" s="1" t="s">
        <v>88</v>
      </c>
      <c r="AG1010" s="1">
        <v>5.2</v>
      </c>
      <c r="AH1010" s="1" t="s">
        <v>954</v>
      </c>
      <c r="AI1010" s="1" t="s">
        <v>105</v>
      </c>
      <c r="AJ1010" s="1" t="s">
        <v>91</v>
      </c>
      <c r="AK1010" s="1" t="s">
        <v>92</v>
      </c>
      <c r="AL1010" s="25" t="s">
        <v>4994</v>
      </c>
      <c r="AM1010" s="1" t="s">
        <v>72</v>
      </c>
      <c r="AN1010" s="1">
        <v>2</v>
      </c>
      <c r="AO1010" s="1" t="s">
        <v>72</v>
      </c>
      <c r="AP1010" s="1" t="s">
        <v>72</v>
      </c>
      <c r="AQ1010" s="1" t="s">
        <v>72</v>
      </c>
      <c r="AR1010" s="1" t="s">
        <v>72</v>
      </c>
      <c r="AS1010" s="1" t="s">
        <v>72</v>
      </c>
      <c r="AT1010" s="1" t="s">
        <v>72</v>
      </c>
      <c r="AU1010" s="3">
        <v>45167</v>
      </c>
      <c r="AV1010" s="4">
        <v>0.58750000000000002</v>
      </c>
      <c r="AW1010" s="4">
        <v>0.63402777777777775</v>
      </c>
      <c r="AX1010" s="4">
        <f t="shared" si="117"/>
        <v>4.6527777777777724E-2</v>
      </c>
      <c r="AY1010" s="4">
        <f t="shared" si="118"/>
        <v>6.944444444444442E-2</v>
      </c>
      <c r="AZ1010" s="4">
        <f t="shared" si="119"/>
        <v>0.17291666666666666</v>
      </c>
      <c r="BA1010" s="1" t="s">
        <v>4995</v>
      </c>
      <c r="BB1010" s="1" t="s">
        <v>4995</v>
      </c>
      <c r="BC1010" s="1" t="s">
        <v>1794</v>
      </c>
      <c r="BD1010" s="1">
        <v>14</v>
      </c>
      <c r="BE1010" s="1" t="s">
        <v>4208</v>
      </c>
      <c r="BF1010" s="1" t="s">
        <v>75</v>
      </c>
      <c r="BG1010" s="1" t="s">
        <v>75</v>
      </c>
      <c r="BH1010" s="1" t="s">
        <v>88</v>
      </c>
      <c r="BI1010" s="1" t="s">
        <v>96</v>
      </c>
      <c r="BJ1010" s="1" t="s">
        <v>72</v>
      </c>
      <c r="BK1010" s="1" t="s">
        <v>72</v>
      </c>
      <c r="BL1010" s="1" t="s">
        <v>72</v>
      </c>
      <c r="BM1010" s="1" t="s">
        <v>72</v>
      </c>
      <c r="BN1010" s="1" t="s">
        <v>72</v>
      </c>
      <c r="BO1010" s="1" t="s">
        <v>72</v>
      </c>
      <c r="BP1010" s="1" t="s">
        <v>72</v>
      </c>
      <c r="BQ1010" s="21" t="s">
        <v>99</v>
      </c>
      <c r="BR1010" s="1" t="s">
        <v>4955</v>
      </c>
    </row>
    <row r="1011" spans="1:70" ht="20.45" customHeight="1">
      <c r="A1011" s="1" t="s">
        <v>4998</v>
      </c>
      <c r="B1011" s="1">
        <v>230280</v>
      </c>
      <c r="C1011" s="1" t="s">
        <v>71</v>
      </c>
      <c r="D1011" s="3">
        <v>45167</v>
      </c>
      <c r="E1011" s="4">
        <v>0.70833333333333337</v>
      </c>
      <c r="F1011" s="5">
        <v>45139</v>
      </c>
      <c r="G1011" s="3">
        <v>45167</v>
      </c>
      <c r="H1011" s="4">
        <v>0.77083333333333337</v>
      </c>
      <c r="I1011" s="48">
        <f t="shared" si="114"/>
        <v>6.25E-2</v>
      </c>
      <c r="J1011" s="1">
        <v>0</v>
      </c>
      <c r="K1011" s="1" t="s">
        <v>2302</v>
      </c>
      <c r="L1011" s="1" t="s">
        <v>4999</v>
      </c>
      <c r="M1011" s="1" t="s">
        <v>75</v>
      </c>
      <c r="N1011" s="1" t="s">
        <v>3473</v>
      </c>
      <c r="O1011" s="1" t="s">
        <v>77</v>
      </c>
      <c r="P1011" s="1" t="s">
        <v>78</v>
      </c>
      <c r="Q1011" s="1" t="s">
        <v>78</v>
      </c>
      <c r="R1011" s="1" t="s">
        <v>1898</v>
      </c>
      <c r="S1011" s="1" t="s">
        <v>1898</v>
      </c>
      <c r="T1011" s="34" t="s">
        <v>72</v>
      </c>
      <c r="U1011" s="25" t="s">
        <v>2177</v>
      </c>
      <c r="V1011" s="1" t="s">
        <v>1900</v>
      </c>
      <c r="W1011" s="1" t="s">
        <v>2307</v>
      </c>
      <c r="X1011" s="1" t="s">
        <v>2307</v>
      </c>
      <c r="Y1011" s="1" t="s">
        <v>3474</v>
      </c>
      <c r="Z1011" s="1" t="s">
        <v>152</v>
      </c>
      <c r="AA1011" s="1" t="s">
        <v>3507</v>
      </c>
      <c r="AB1011" s="1" t="s">
        <v>153</v>
      </c>
      <c r="AC1011" s="1" t="s">
        <v>154</v>
      </c>
      <c r="AD1011" s="1" t="s">
        <v>126</v>
      </c>
      <c r="AE1011" s="1">
        <v>54</v>
      </c>
      <c r="AF1011" s="1" t="s">
        <v>88</v>
      </c>
      <c r="AG1011" s="1">
        <v>4.5</v>
      </c>
      <c r="AH1011" s="1" t="s">
        <v>2344</v>
      </c>
      <c r="AI1011" s="1" t="s">
        <v>105</v>
      </c>
      <c r="AJ1011" s="1" t="s">
        <v>91</v>
      </c>
      <c r="AK1011" s="1" t="s">
        <v>92</v>
      </c>
      <c r="AL1011" s="1" t="s">
        <v>72</v>
      </c>
      <c r="AM1011" s="1" t="s">
        <v>72</v>
      </c>
      <c r="AN1011" s="1" t="s">
        <v>72</v>
      </c>
      <c r="AO1011" s="1" t="s">
        <v>72</v>
      </c>
      <c r="AP1011" s="1" t="s">
        <v>72</v>
      </c>
      <c r="AQ1011" s="1" t="s">
        <v>72</v>
      </c>
      <c r="AR1011" s="50" t="s">
        <v>4963</v>
      </c>
      <c r="AS1011" s="1" t="s">
        <v>72</v>
      </c>
      <c r="AT1011" s="1" t="s">
        <v>72</v>
      </c>
      <c r="AU1011" s="3">
        <v>45167</v>
      </c>
      <c r="AV1011" s="4">
        <v>0.77986111111111101</v>
      </c>
      <c r="AW1011" s="4">
        <v>0.82291666666666663</v>
      </c>
      <c r="AX1011" s="4">
        <f t="shared" si="117"/>
        <v>4.3055555555555625E-2</v>
      </c>
      <c r="AY1011" s="4">
        <f t="shared" si="118"/>
        <v>5.2083333333333259E-2</v>
      </c>
      <c r="AZ1011" s="4">
        <f t="shared" si="119"/>
        <v>0.11458333333333326</v>
      </c>
      <c r="BA1011" s="1" t="s">
        <v>5000</v>
      </c>
      <c r="BB1011" s="1" t="s">
        <v>5000</v>
      </c>
      <c r="BC1011" s="1" t="s">
        <v>1794</v>
      </c>
      <c r="BD1011" s="1">
        <v>14</v>
      </c>
      <c r="BE1011" s="1" t="s">
        <v>4219</v>
      </c>
      <c r="BF1011" s="1" t="s">
        <v>88</v>
      </c>
      <c r="BG1011" s="1" t="s">
        <v>88</v>
      </c>
      <c r="BH1011" s="1" t="s">
        <v>88</v>
      </c>
      <c r="BI1011" s="1" t="s">
        <v>96</v>
      </c>
      <c r="BJ1011" s="1" t="s">
        <v>4511</v>
      </c>
      <c r="BK1011" s="1" t="s">
        <v>3819</v>
      </c>
      <c r="BL1011" s="1" t="s">
        <v>4996</v>
      </c>
      <c r="BM1011" s="1">
        <v>30</v>
      </c>
      <c r="BN1011" s="1" t="s">
        <v>75</v>
      </c>
      <c r="BO1011" s="1" t="s">
        <v>75</v>
      </c>
      <c r="BP1011" s="1" t="s">
        <v>75</v>
      </c>
      <c r="BQ1011" s="1" t="s">
        <v>3796</v>
      </c>
    </row>
    <row r="1012" spans="1:70" ht="20.45" customHeight="1">
      <c r="A1012" s="1" t="s">
        <v>5001</v>
      </c>
      <c r="B1012" s="1">
        <v>230281</v>
      </c>
      <c r="C1012" s="1" t="s">
        <v>71</v>
      </c>
      <c r="D1012" s="3">
        <v>45169</v>
      </c>
      <c r="E1012" s="4">
        <v>0.49027777777777776</v>
      </c>
      <c r="F1012" s="5">
        <v>45139</v>
      </c>
      <c r="G1012" s="3">
        <v>45168</v>
      </c>
      <c r="H1012" s="4">
        <v>0.61527777777777781</v>
      </c>
      <c r="I1012" s="48">
        <f t="shared" si="114"/>
        <v>0.12500000000000006</v>
      </c>
      <c r="J1012" s="1">
        <v>2</v>
      </c>
      <c r="K1012" s="1" t="s">
        <v>1896</v>
      </c>
      <c r="L1012" s="1" t="s">
        <v>5002</v>
      </c>
      <c r="M1012" s="1" t="s">
        <v>75</v>
      </c>
      <c r="N1012" s="1" t="s">
        <v>3473</v>
      </c>
      <c r="O1012" s="1" t="s">
        <v>77</v>
      </c>
      <c r="P1012" s="1" t="s">
        <v>78</v>
      </c>
      <c r="Q1012" s="1" t="s">
        <v>78</v>
      </c>
      <c r="R1012" s="1" t="s">
        <v>1898</v>
      </c>
      <c r="S1012" s="1" t="s">
        <v>1898</v>
      </c>
      <c r="T1012" s="34" t="s">
        <v>72</v>
      </c>
      <c r="U1012" s="25" t="s">
        <v>5003</v>
      </c>
      <c r="V1012" s="1" t="s">
        <v>1900</v>
      </c>
      <c r="W1012" s="1" t="s">
        <v>813</v>
      </c>
      <c r="X1012" s="1" t="s">
        <v>813</v>
      </c>
      <c r="Y1012" s="1" t="s">
        <v>814</v>
      </c>
      <c r="Z1012" s="1" t="s">
        <v>152</v>
      </c>
      <c r="AA1012" s="1" t="s">
        <v>3803</v>
      </c>
      <c r="AB1012" s="1" t="s">
        <v>153</v>
      </c>
      <c r="AC1012" s="1" t="s">
        <v>164</v>
      </c>
      <c r="AD1012" s="1" t="s">
        <v>126</v>
      </c>
      <c r="AE1012" s="1">
        <v>50</v>
      </c>
      <c r="AF1012" s="1" t="s">
        <v>88</v>
      </c>
      <c r="AG1012" s="1">
        <v>5.0999999999999996</v>
      </c>
      <c r="AH1012" s="1" t="s">
        <v>299</v>
      </c>
      <c r="AI1012" s="1" t="s">
        <v>90</v>
      </c>
      <c r="AJ1012" s="1" t="s">
        <v>91</v>
      </c>
      <c r="AK1012" s="1" t="s">
        <v>216</v>
      </c>
      <c r="AL1012" s="1" t="s">
        <v>72</v>
      </c>
      <c r="AM1012" s="1" t="s">
        <v>229</v>
      </c>
      <c r="AN1012" s="1">
        <v>1</v>
      </c>
      <c r="AO1012" s="25" t="s">
        <v>4020</v>
      </c>
      <c r="AP1012" s="1">
        <v>6</v>
      </c>
      <c r="AQ1012" s="1" t="s">
        <v>5004</v>
      </c>
      <c r="AR1012" s="1" t="s">
        <v>72</v>
      </c>
      <c r="AS1012" s="1" t="s">
        <v>72</v>
      </c>
      <c r="AT1012" s="1" t="s">
        <v>72</v>
      </c>
      <c r="AU1012" s="3">
        <v>45169</v>
      </c>
      <c r="AV1012" s="4">
        <v>0.63194444444444442</v>
      </c>
      <c r="AW1012" s="4">
        <v>0.69097222222222221</v>
      </c>
      <c r="AX1012" s="4">
        <f t="shared" si="117"/>
        <v>5.902777777777779E-2</v>
      </c>
      <c r="AY1012" s="4">
        <f t="shared" si="118"/>
        <v>7.5694444444444398E-2</v>
      </c>
      <c r="AZ1012" s="4">
        <f t="shared" si="119"/>
        <v>0.20069444444444445</v>
      </c>
      <c r="BA1012" s="1" t="s">
        <v>5005</v>
      </c>
      <c r="BB1012" s="1" t="s">
        <v>5005</v>
      </c>
      <c r="BC1012" s="1" t="s">
        <v>1794</v>
      </c>
      <c r="BD1012" s="1">
        <v>14</v>
      </c>
      <c r="BE1012" s="1" t="s">
        <v>4208</v>
      </c>
      <c r="BF1012" s="1" t="s">
        <v>75</v>
      </c>
      <c r="BG1012" s="1" t="s">
        <v>75</v>
      </c>
      <c r="BH1012" s="1" t="s">
        <v>88</v>
      </c>
      <c r="BI1012" s="1" t="s">
        <v>96</v>
      </c>
      <c r="BJ1012" s="1" t="s">
        <v>72</v>
      </c>
      <c r="BK1012" s="1" t="s">
        <v>4450</v>
      </c>
      <c r="BL1012" s="1" t="s">
        <v>4996</v>
      </c>
      <c r="BM1012" s="1">
        <v>50</v>
      </c>
      <c r="BN1012" s="1" t="s">
        <v>75</v>
      </c>
      <c r="BO1012" s="1" t="s">
        <v>75</v>
      </c>
      <c r="BP1012" s="1" t="s">
        <v>75</v>
      </c>
      <c r="BQ1012" s="21" t="s">
        <v>99</v>
      </c>
      <c r="BR1012" s="21" t="s">
        <v>100</v>
      </c>
    </row>
    <row r="1013" spans="1:70" ht="20.45" customHeight="1">
      <c r="A1013" s="1" t="s">
        <v>5006</v>
      </c>
      <c r="B1013" s="1">
        <v>230282</v>
      </c>
      <c r="C1013" s="1" t="s">
        <v>71</v>
      </c>
      <c r="D1013" s="3">
        <v>45169</v>
      </c>
      <c r="E1013" s="4">
        <v>0.50694444444444442</v>
      </c>
      <c r="F1013" s="5">
        <v>45139</v>
      </c>
      <c r="G1013" s="3">
        <v>45168</v>
      </c>
      <c r="H1013" s="4">
        <v>0.64652777777777781</v>
      </c>
      <c r="I1013" s="48">
        <f t="shared" ref="I1013:I1080" si="120">H1013-E1013</f>
        <v>0.13958333333333339</v>
      </c>
      <c r="J1013" s="1">
        <v>10</v>
      </c>
      <c r="K1013" s="1" t="s">
        <v>2302</v>
      </c>
      <c r="L1013" s="1" t="s">
        <v>5007</v>
      </c>
      <c r="M1013" s="1" t="s">
        <v>75</v>
      </c>
      <c r="N1013" s="1" t="s">
        <v>3947</v>
      </c>
      <c r="O1013" s="1" t="s">
        <v>77</v>
      </c>
      <c r="P1013" s="1" t="s">
        <v>78</v>
      </c>
      <c r="Q1013" s="1" t="s">
        <v>78</v>
      </c>
      <c r="R1013" s="1" t="s">
        <v>1898</v>
      </c>
      <c r="S1013" s="1" t="s">
        <v>1898</v>
      </c>
      <c r="T1013" s="34" t="s">
        <v>72</v>
      </c>
      <c r="U1013" s="25" t="s">
        <v>5008</v>
      </c>
      <c r="V1013" s="1" t="s">
        <v>1900</v>
      </c>
      <c r="W1013" s="1" t="s">
        <v>2307</v>
      </c>
      <c r="X1013" s="1" t="s">
        <v>2307</v>
      </c>
      <c r="Y1013" s="1" t="s">
        <v>2363</v>
      </c>
      <c r="Z1013" s="1" t="s">
        <v>84</v>
      </c>
      <c r="AA1013" s="1" t="s">
        <v>72</v>
      </c>
      <c r="AB1013" s="1" t="s">
        <v>124</v>
      </c>
      <c r="AC1013" s="1" t="s">
        <v>2067</v>
      </c>
      <c r="AD1013" s="1" t="s">
        <v>126</v>
      </c>
      <c r="AE1013" s="1">
        <v>56</v>
      </c>
      <c r="AF1013" s="1" t="s">
        <v>88</v>
      </c>
      <c r="AG1013" s="1">
        <v>3.1</v>
      </c>
      <c r="AH1013" s="1" t="s">
        <v>414</v>
      </c>
      <c r="AI1013" s="1" t="s">
        <v>90</v>
      </c>
      <c r="AJ1013" s="1" t="s">
        <v>91</v>
      </c>
      <c r="AK1013" s="1" t="s">
        <v>92</v>
      </c>
      <c r="AL1013" s="1" t="s">
        <v>72</v>
      </c>
      <c r="AM1013" s="1" t="s">
        <v>217</v>
      </c>
      <c r="AN1013" s="1">
        <v>2</v>
      </c>
      <c r="AO1013" s="28" t="s">
        <v>3303</v>
      </c>
      <c r="AP1013" s="1" t="s">
        <v>72</v>
      </c>
      <c r="AQ1013" s="1" t="s">
        <v>72</v>
      </c>
      <c r="AR1013" s="1" t="s">
        <v>220</v>
      </c>
      <c r="AS1013" s="1" t="s">
        <v>72</v>
      </c>
      <c r="AT1013" s="1" t="s">
        <v>72</v>
      </c>
      <c r="AU1013" s="3">
        <v>45169</v>
      </c>
      <c r="AV1013" s="4">
        <v>0.65972222222222221</v>
      </c>
      <c r="AW1013" s="4">
        <v>0.75347222222222221</v>
      </c>
      <c r="AX1013" s="4">
        <f t="shared" si="117"/>
        <v>9.375E-2</v>
      </c>
      <c r="AY1013" s="4">
        <f t="shared" si="118"/>
        <v>0.1069444444444444</v>
      </c>
      <c r="AZ1013" s="4">
        <f t="shared" si="119"/>
        <v>0.24652777777777779</v>
      </c>
      <c r="BA1013" s="1" t="s">
        <v>5009</v>
      </c>
      <c r="BB1013" s="1" t="s">
        <v>72</v>
      </c>
      <c r="BC1013" s="1" t="s">
        <v>1675</v>
      </c>
      <c r="BD1013" s="1">
        <v>14</v>
      </c>
      <c r="BE1013" s="1" t="s">
        <v>4063</v>
      </c>
      <c r="BF1013" s="1" t="s">
        <v>75</v>
      </c>
      <c r="BG1013" s="1" t="s">
        <v>75</v>
      </c>
      <c r="BH1013" s="1" t="s">
        <v>88</v>
      </c>
      <c r="BI1013" s="1" t="s">
        <v>96</v>
      </c>
      <c r="BJ1013" s="1" t="s">
        <v>72</v>
      </c>
      <c r="BK1013" s="1" t="s">
        <v>3962</v>
      </c>
      <c r="BL1013" s="1" t="s">
        <v>4352</v>
      </c>
      <c r="BM1013" s="1">
        <v>42</v>
      </c>
      <c r="BN1013" s="1" t="s">
        <v>75</v>
      </c>
      <c r="BO1013" s="1" t="s">
        <v>75</v>
      </c>
      <c r="BP1013" s="1" t="s">
        <v>75</v>
      </c>
      <c r="BQ1013" s="21" t="s">
        <v>99</v>
      </c>
      <c r="BR1013" s="21" t="s">
        <v>100</v>
      </c>
    </row>
    <row r="1014" spans="1:70" ht="20.45" customHeight="1">
      <c r="A1014" s="1" t="s">
        <v>5010</v>
      </c>
      <c r="B1014" s="1">
        <v>230282</v>
      </c>
      <c r="C1014" s="1" t="s">
        <v>71</v>
      </c>
      <c r="D1014" s="3">
        <v>45169</v>
      </c>
      <c r="E1014" s="4">
        <v>0.50694444444444442</v>
      </c>
      <c r="F1014" s="5">
        <v>45139</v>
      </c>
      <c r="G1014" s="3">
        <v>45168</v>
      </c>
      <c r="H1014" s="4">
        <v>0.64652777777777781</v>
      </c>
      <c r="I1014" s="48">
        <f t="shared" si="120"/>
        <v>0.13958333333333339</v>
      </c>
      <c r="J1014" s="1">
        <v>10</v>
      </c>
      <c r="K1014" s="1" t="s">
        <v>2302</v>
      </c>
      <c r="L1014" s="1" t="s">
        <v>5007</v>
      </c>
      <c r="M1014" s="1" t="s">
        <v>75</v>
      </c>
      <c r="N1014" s="1" t="s">
        <v>4589</v>
      </c>
      <c r="O1014" s="1" t="s">
        <v>77</v>
      </c>
      <c r="P1014" s="1" t="s">
        <v>78</v>
      </c>
      <c r="Q1014" s="1" t="s">
        <v>78</v>
      </c>
      <c r="R1014" s="1" t="s">
        <v>1898</v>
      </c>
      <c r="S1014" s="1" t="s">
        <v>1898</v>
      </c>
      <c r="T1014" s="34" t="s">
        <v>72</v>
      </c>
      <c r="U1014" s="25" t="s">
        <v>5008</v>
      </c>
      <c r="V1014" s="1" t="s">
        <v>1900</v>
      </c>
      <c r="W1014" s="1" t="s">
        <v>2307</v>
      </c>
      <c r="X1014" s="1" t="s">
        <v>2307</v>
      </c>
      <c r="Y1014" s="1" t="s">
        <v>2363</v>
      </c>
      <c r="Z1014" s="1" t="s">
        <v>84</v>
      </c>
      <c r="AA1014" s="1" t="s">
        <v>72</v>
      </c>
      <c r="AB1014" s="1" t="s">
        <v>124</v>
      </c>
      <c r="AC1014" s="1" t="s">
        <v>2067</v>
      </c>
      <c r="AD1014" s="1" t="s">
        <v>126</v>
      </c>
      <c r="AE1014" s="1">
        <v>56</v>
      </c>
      <c r="AF1014" s="1" t="s">
        <v>88</v>
      </c>
      <c r="AG1014" s="1">
        <v>3.1</v>
      </c>
      <c r="AH1014" s="1" t="s">
        <v>414</v>
      </c>
      <c r="AI1014" s="1" t="s">
        <v>90</v>
      </c>
      <c r="AJ1014" s="1" t="s">
        <v>91</v>
      </c>
      <c r="AK1014" s="1" t="s">
        <v>92</v>
      </c>
      <c r="AL1014" s="1" t="s">
        <v>72</v>
      </c>
      <c r="AM1014" s="1" t="s">
        <v>72</v>
      </c>
      <c r="AN1014" s="1" t="s">
        <v>72</v>
      </c>
      <c r="AO1014" s="1" t="s">
        <v>72</v>
      </c>
      <c r="AP1014" s="1" t="s">
        <v>72</v>
      </c>
      <c r="AQ1014" s="1" t="s">
        <v>72</v>
      </c>
      <c r="AR1014" s="1" t="s">
        <v>220</v>
      </c>
      <c r="AS1014" s="1" t="s">
        <v>72</v>
      </c>
      <c r="AT1014" s="1" t="s">
        <v>72</v>
      </c>
      <c r="AU1014" s="3">
        <v>45169</v>
      </c>
      <c r="AV1014" s="1" t="s">
        <v>72</v>
      </c>
      <c r="AW1014" s="1" t="s">
        <v>72</v>
      </c>
      <c r="AX1014" s="1" t="s">
        <v>72</v>
      </c>
      <c r="AY1014" s="1" t="s">
        <v>72</v>
      </c>
      <c r="AZ1014" s="1" t="s">
        <v>72</v>
      </c>
      <c r="BA1014" s="1" t="s">
        <v>5009</v>
      </c>
      <c r="BB1014" s="1" t="s">
        <v>72</v>
      </c>
      <c r="BC1014" s="1" t="s">
        <v>1675</v>
      </c>
      <c r="BD1014" s="1" t="s">
        <v>72</v>
      </c>
      <c r="BE1014" s="1" t="s">
        <v>72</v>
      </c>
      <c r="BF1014" s="1" t="s">
        <v>72</v>
      </c>
      <c r="BG1014" s="1" t="s">
        <v>72</v>
      </c>
      <c r="BH1014" s="1" t="s">
        <v>88</v>
      </c>
      <c r="BI1014" s="1" t="s">
        <v>72</v>
      </c>
      <c r="BJ1014" s="1" t="s">
        <v>72</v>
      </c>
      <c r="BK1014" s="1" t="s">
        <v>72</v>
      </c>
      <c r="BL1014" s="1" t="s">
        <v>72</v>
      </c>
      <c r="BM1014" s="1" t="s">
        <v>72</v>
      </c>
      <c r="BN1014" s="1" t="s">
        <v>72</v>
      </c>
      <c r="BO1014" s="1" t="s">
        <v>72</v>
      </c>
      <c r="BP1014" s="1" t="s">
        <v>72</v>
      </c>
      <c r="BQ1014" s="21" t="s">
        <v>99</v>
      </c>
      <c r="BR1014" s="1" t="s">
        <v>4592</v>
      </c>
    </row>
    <row r="1015" spans="1:70" ht="20.45" customHeight="1">
      <c r="A1015" s="1" t="s">
        <v>5011</v>
      </c>
      <c r="B1015" s="1">
        <v>230283</v>
      </c>
      <c r="C1015" s="1" t="s">
        <v>71</v>
      </c>
      <c r="D1015" s="3">
        <v>45175</v>
      </c>
      <c r="E1015" s="4">
        <v>0.46180555555555558</v>
      </c>
      <c r="F1015" s="5">
        <v>45170</v>
      </c>
      <c r="G1015" s="3">
        <v>45175</v>
      </c>
      <c r="H1015" s="4">
        <v>0.52569444444444446</v>
      </c>
      <c r="I1015" s="48">
        <f t="shared" si="120"/>
        <v>6.3888888888888884E-2</v>
      </c>
      <c r="J1015" s="1">
        <v>0</v>
      </c>
      <c r="K1015" s="1" t="s">
        <v>2302</v>
      </c>
      <c r="L1015" s="1" t="s">
        <v>5012</v>
      </c>
      <c r="M1015" s="1" t="s">
        <v>75</v>
      </c>
      <c r="N1015" s="1" t="s">
        <v>3473</v>
      </c>
      <c r="O1015" s="1" t="s">
        <v>77</v>
      </c>
      <c r="P1015" s="1" t="s">
        <v>78</v>
      </c>
      <c r="Q1015" s="1" t="s">
        <v>172</v>
      </c>
      <c r="R1015" s="21" t="s">
        <v>139</v>
      </c>
      <c r="S1015" s="1" t="s">
        <v>1898</v>
      </c>
      <c r="T1015" s="1" t="s">
        <v>5013</v>
      </c>
      <c r="U1015" s="25" t="s">
        <v>5014</v>
      </c>
      <c r="V1015" s="1" t="s">
        <v>1900</v>
      </c>
      <c r="W1015" s="1" t="s">
        <v>2307</v>
      </c>
      <c r="X1015" s="1" t="s">
        <v>2307</v>
      </c>
      <c r="Y1015" s="1" t="s">
        <v>3474</v>
      </c>
      <c r="Z1015" s="1" t="s">
        <v>152</v>
      </c>
      <c r="AA1015" s="1" t="s">
        <v>3507</v>
      </c>
      <c r="AB1015" s="1" t="s">
        <v>153</v>
      </c>
      <c r="AC1015" s="1" t="s">
        <v>154</v>
      </c>
      <c r="AD1015" s="1" t="s">
        <v>126</v>
      </c>
      <c r="AE1015" s="1">
        <v>40</v>
      </c>
      <c r="AF1015" s="1" t="s">
        <v>88</v>
      </c>
      <c r="AG1015" s="1">
        <v>5.2</v>
      </c>
      <c r="AH1015" s="1" t="s">
        <v>954</v>
      </c>
      <c r="AI1015" s="1" t="s">
        <v>105</v>
      </c>
      <c r="AJ1015" s="1" t="s">
        <v>91</v>
      </c>
      <c r="AK1015" s="1" t="s">
        <v>92</v>
      </c>
      <c r="AL1015" s="1" t="s">
        <v>72</v>
      </c>
      <c r="AM1015" s="1" t="s">
        <v>72</v>
      </c>
      <c r="AN1015" s="1" t="s">
        <v>72</v>
      </c>
      <c r="AO1015" s="1" t="s">
        <v>72</v>
      </c>
      <c r="AP1015" s="1" t="s">
        <v>72</v>
      </c>
      <c r="AQ1015" s="1" t="s">
        <v>72</v>
      </c>
      <c r="AR1015" s="50" t="s">
        <v>4509</v>
      </c>
      <c r="AS1015" s="1" t="s">
        <v>72</v>
      </c>
      <c r="AT1015" s="1" t="s">
        <v>72</v>
      </c>
      <c r="AU1015" s="3">
        <v>45175</v>
      </c>
      <c r="AV1015" s="4">
        <v>0.58194444444444449</v>
      </c>
      <c r="AW1015" s="4">
        <v>0.63402777777777775</v>
      </c>
      <c r="AX1015" s="4">
        <f>AW1015-AV1015</f>
        <v>5.2083333333333259E-2</v>
      </c>
      <c r="AY1015" s="4">
        <f>AW1015-H1015</f>
        <v>0.10833333333333328</v>
      </c>
      <c r="AZ1015" s="4">
        <f>AW1015-E1015</f>
        <v>0.17222222222222217</v>
      </c>
      <c r="BA1015" s="1" t="s">
        <v>5015</v>
      </c>
      <c r="BB1015" s="1" t="s">
        <v>5015</v>
      </c>
      <c r="BC1015" s="1" t="s">
        <v>1794</v>
      </c>
      <c r="BD1015" s="1">
        <v>15</v>
      </c>
      <c r="BE1015" s="1" t="s">
        <v>4219</v>
      </c>
      <c r="BF1015" s="1" t="s">
        <v>88</v>
      </c>
      <c r="BG1015" s="1" t="s">
        <v>88</v>
      </c>
      <c r="BH1015" s="1" t="s">
        <v>88</v>
      </c>
      <c r="BI1015" s="1" t="s">
        <v>96</v>
      </c>
      <c r="BJ1015" s="1" t="s">
        <v>4511</v>
      </c>
      <c r="BK1015" s="1" t="s">
        <v>5016</v>
      </c>
      <c r="BL1015" s="1" t="s">
        <v>5017</v>
      </c>
      <c r="BM1015" s="1">
        <v>35</v>
      </c>
      <c r="BN1015" s="1" t="s">
        <v>75</v>
      </c>
      <c r="BO1015" s="1" t="s">
        <v>75</v>
      </c>
      <c r="BP1015" s="1" t="s">
        <v>75</v>
      </c>
      <c r="BQ1015" s="1" t="s">
        <v>3796</v>
      </c>
    </row>
    <row r="1016" spans="1:70" ht="20.45" customHeight="1">
      <c r="A1016" s="1" t="s">
        <v>5018</v>
      </c>
      <c r="B1016" s="1">
        <v>230284</v>
      </c>
      <c r="C1016" s="1" t="s">
        <v>71</v>
      </c>
      <c r="D1016" s="3">
        <v>45185</v>
      </c>
      <c r="E1016" s="4">
        <v>0.69791666666666663</v>
      </c>
      <c r="F1016" s="5">
        <v>45170</v>
      </c>
      <c r="G1016" s="3">
        <v>45185</v>
      </c>
      <c r="H1016" s="4">
        <v>0.75347222222222221</v>
      </c>
      <c r="I1016" s="48">
        <f t="shared" si="120"/>
        <v>5.555555555555558E-2</v>
      </c>
      <c r="J1016" s="1">
        <v>0</v>
      </c>
      <c r="K1016" s="1" t="s">
        <v>2302</v>
      </c>
      <c r="L1016" s="1" t="s">
        <v>5019</v>
      </c>
      <c r="M1016" s="1" t="s">
        <v>75</v>
      </c>
      <c r="N1016" s="1" t="s">
        <v>3473</v>
      </c>
      <c r="O1016" s="1" t="s">
        <v>77</v>
      </c>
      <c r="P1016" s="1" t="s">
        <v>78</v>
      </c>
      <c r="Q1016" s="1" t="s">
        <v>4162</v>
      </c>
      <c r="R1016" s="1" t="s">
        <v>139</v>
      </c>
      <c r="S1016" s="1" t="s">
        <v>1898</v>
      </c>
      <c r="T1016" s="34" t="s">
        <v>72</v>
      </c>
      <c r="U1016" s="25" t="s">
        <v>5020</v>
      </c>
      <c r="V1016" s="1" t="s">
        <v>1900</v>
      </c>
      <c r="W1016" s="1" t="s">
        <v>2307</v>
      </c>
      <c r="X1016" s="1" t="s">
        <v>2307</v>
      </c>
      <c r="Y1016" s="1" t="s">
        <v>3474</v>
      </c>
      <c r="Z1016" s="1" t="s">
        <v>152</v>
      </c>
      <c r="AA1016" s="1" t="s">
        <v>3507</v>
      </c>
      <c r="AB1016" s="1" t="s">
        <v>153</v>
      </c>
      <c r="AC1016" s="1" t="s">
        <v>164</v>
      </c>
      <c r="AD1016" s="1" t="s">
        <v>126</v>
      </c>
      <c r="AE1016" s="1">
        <v>58</v>
      </c>
      <c r="AF1016" s="1" t="s">
        <v>88</v>
      </c>
      <c r="AG1016" s="1">
        <v>5.0999999999999996</v>
      </c>
      <c r="AH1016" s="1" t="s">
        <v>299</v>
      </c>
      <c r="AI1016" s="1" t="s">
        <v>105</v>
      </c>
      <c r="AJ1016" s="1" t="s">
        <v>91</v>
      </c>
      <c r="AK1016" s="1" t="s">
        <v>92</v>
      </c>
      <c r="AL1016" s="1" t="s">
        <v>72</v>
      </c>
      <c r="AM1016" s="1" t="s">
        <v>72</v>
      </c>
      <c r="AN1016" s="1" t="s">
        <v>72</v>
      </c>
      <c r="AO1016" s="1" t="s">
        <v>72</v>
      </c>
      <c r="AP1016" s="1" t="s">
        <v>72</v>
      </c>
      <c r="AQ1016" s="1" t="s">
        <v>72</v>
      </c>
      <c r="AR1016" s="27" t="s">
        <v>4509</v>
      </c>
      <c r="AS1016" s="1" t="s">
        <v>72</v>
      </c>
      <c r="AT1016" s="1" t="s">
        <v>72</v>
      </c>
      <c r="AU1016" s="3">
        <v>45185</v>
      </c>
      <c r="AV1016" s="4">
        <v>0.77361111111111114</v>
      </c>
      <c r="AW1016" s="4">
        <v>0.8125</v>
      </c>
      <c r="AX1016" s="4">
        <f>AW1016-AV1016</f>
        <v>3.8888888888888862E-2</v>
      </c>
      <c r="AY1016" s="4">
        <f>AW1016-H1016</f>
        <v>5.902777777777779E-2</v>
      </c>
      <c r="AZ1016" s="4">
        <f>AW1016-E1016</f>
        <v>0.11458333333333337</v>
      </c>
      <c r="BA1016" s="1" t="s">
        <v>5000</v>
      </c>
      <c r="BB1016" s="1" t="s">
        <v>5000</v>
      </c>
      <c r="BC1016" s="1" t="s">
        <v>1794</v>
      </c>
      <c r="BD1016" s="1">
        <v>15</v>
      </c>
      <c r="BE1016" s="1" t="s">
        <v>4219</v>
      </c>
      <c r="BF1016" s="1" t="s">
        <v>88</v>
      </c>
      <c r="BG1016" s="1" t="s">
        <v>88</v>
      </c>
      <c r="BH1016" s="1" t="s">
        <v>88</v>
      </c>
      <c r="BI1016" s="1" t="s">
        <v>96</v>
      </c>
      <c r="BJ1016" s="1" t="s">
        <v>4511</v>
      </c>
      <c r="BK1016" s="1" t="s">
        <v>3985</v>
      </c>
      <c r="BL1016" s="1" t="s">
        <v>5017</v>
      </c>
      <c r="BM1016" s="1">
        <v>30</v>
      </c>
      <c r="BN1016" s="1" t="s">
        <v>75</v>
      </c>
      <c r="BO1016" s="1" t="s">
        <v>75</v>
      </c>
      <c r="BP1016" s="1" t="s">
        <v>75</v>
      </c>
      <c r="BQ1016" s="1" t="s">
        <v>3796</v>
      </c>
    </row>
    <row r="1017" spans="1:70" ht="20.45" customHeight="1">
      <c r="A1017" s="1" t="s">
        <v>5021</v>
      </c>
      <c r="B1017" s="1">
        <v>230285</v>
      </c>
      <c r="C1017" s="1" t="s">
        <v>71</v>
      </c>
      <c r="D1017" s="3">
        <v>45190</v>
      </c>
      <c r="E1017" s="4">
        <v>0.4861111111111111</v>
      </c>
      <c r="F1017" s="5">
        <v>45170</v>
      </c>
      <c r="G1017" s="3">
        <v>45190</v>
      </c>
      <c r="H1017" s="48">
        <v>0.87916666666666676</v>
      </c>
      <c r="I1017" s="48">
        <f t="shared" si="120"/>
        <v>0.39305555555555566</v>
      </c>
      <c r="J1017" s="1">
        <v>20</v>
      </c>
      <c r="K1017" s="1" t="s">
        <v>1896</v>
      </c>
      <c r="L1017" s="21" t="s">
        <v>5022</v>
      </c>
      <c r="M1017" s="1" t="s">
        <v>75</v>
      </c>
      <c r="N1017" s="1" t="s">
        <v>5023</v>
      </c>
      <c r="O1017" s="1" t="s">
        <v>77</v>
      </c>
      <c r="P1017" s="1" t="s">
        <v>78</v>
      </c>
      <c r="Q1017" s="1" t="s">
        <v>78</v>
      </c>
      <c r="R1017" s="1" t="s">
        <v>1898</v>
      </c>
      <c r="S1017" s="1" t="s">
        <v>1898</v>
      </c>
      <c r="T1017" s="34" t="s">
        <v>72</v>
      </c>
      <c r="U1017" s="25" t="s">
        <v>5024</v>
      </c>
      <c r="V1017" s="1" t="s">
        <v>80</v>
      </c>
      <c r="W1017" s="1" t="s">
        <v>778</v>
      </c>
      <c r="X1017" s="1" t="s">
        <v>779</v>
      </c>
      <c r="Y1017" s="1" t="s">
        <v>780</v>
      </c>
      <c r="Z1017" s="1" t="s">
        <v>84</v>
      </c>
      <c r="AA1017" s="1" t="s">
        <v>72</v>
      </c>
      <c r="AB1017" s="1" t="s">
        <v>4320</v>
      </c>
      <c r="AC1017" s="1" t="s">
        <v>141</v>
      </c>
      <c r="AD1017" s="1" t="s">
        <v>126</v>
      </c>
      <c r="AE1017" s="1">
        <v>69</v>
      </c>
      <c r="AF1017" s="1" t="s">
        <v>88</v>
      </c>
      <c r="AG1017" s="1">
        <v>5.0999999999999996</v>
      </c>
      <c r="AH1017" s="1" t="s">
        <v>299</v>
      </c>
      <c r="AI1017" s="1" t="s">
        <v>90</v>
      </c>
      <c r="AJ1017" s="1" t="s">
        <v>91</v>
      </c>
      <c r="AK1017" s="1" t="s">
        <v>92</v>
      </c>
      <c r="AL1017" s="1" t="s">
        <v>72</v>
      </c>
      <c r="AM1017" s="1" t="s">
        <v>254</v>
      </c>
      <c r="AN1017" s="1" t="s">
        <v>72</v>
      </c>
      <c r="AO1017" s="67" t="s">
        <v>5025</v>
      </c>
      <c r="AP1017" s="1" t="s">
        <v>72</v>
      </c>
      <c r="AQ1017" s="1" t="s">
        <v>72</v>
      </c>
      <c r="AR1017" s="1" t="s">
        <v>72</v>
      </c>
      <c r="AS1017" s="1" t="s">
        <v>72</v>
      </c>
      <c r="AT1017" s="1" t="s">
        <v>72</v>
      </c>
      <c r="AU1017" s="3">
        <v>45191</v>
      </c>
      <c r="AV1017" s="4">
        <v>0.27777777777777779</v>
      </c>
      <c r="AW1017" s="4">
        <v>0.35416666666666669</v>
      </c>
      <c r="AX1017" s="4">
        <f>AW1017-AV1017</f>
        <v>7.6388888888888895E-2</v>
      </c>
      <c r="AY1017" s="4">
        <f>AW1017-H1017</f>
        <v>-0.52500000000000013</v>
      </c>
      <c r="AZ1017" s="4">
        <f>AW1017-E1017</f>
        <v>-0.13194444444444442</v>
      </c>
      <c r="BA1017" s="1" t="s">
        <v>5026</v>
      </c>
      <c r="BB1017" s="1" t="s">
        <v>72</v>
      </c>
      <c r="BC1017" s="1" t="s">
        <v>1675</v>
      </c>
      <c r="BD1017" s="1">
        <v>15</v>
      </c>
      <c r="BE1017" s="1" t="s">
        <v>95</v>
      </c>
      <c r="BF1017" s="1" t="s">
        <v>75</v>
      </c>
      <c r="BG1017" s="1" t="s">
        <v>75</v>
      </c>
      <c r="BH1017" s="1" t="s">
        <v>88</v>
      </c>
      <c r="BI1017" s="1" t="s">
        <v>96</v>
      </c>
      <c r="BJ1017" s="1" t="s">
        <v>72</v>
      </c>
      <c r="BK1017" s="1" t="s">
        <v>3985</v>
      </c>
      <c r="BL1017" s="1" t="s">
        <v>5027</v>
      </c>
      <c r="BM1017" s="1">
        <v>64</v>
      </c>
      <c r="BN1017" s="1" t="s">
        <v>75</v>
      </c>
      <c r="BO1017" s="1" t="s">
        <v>75</v>
      </c>
      <c r="BP1017" s="1" t="s">
        <v>75</v>
      </c>
      <c r="BQ1017" s="21" t="s">
        <v>99</v>
      </c>
      <c r="BR1017" s="21" t="s">
        <v>100</v>
      </c>
    </row>
    <row r="1018" spans="1:70" ht="20.45" customHeight="1">
      <c r="A1018" s="1">
        <v>230286</v>
      </c>
      <c r="B1018" s="1">
        <v>230286</v>
      </c>
      <c r="C1018" s="1" t="s">
        <v>71</v>
      </c>
      <c r="D1018" s="3">
        <v>45196</v>
      </c>
      <c r="E1018" s="4">
        <v>0.51527777777777772</v>
      </c>
      <c r="F1018" s="5">
        <v>45170</v>
      </c>
      <c r="G1018" s="3">
        <v>45196</v>
      </c>
      <c r="H1018" s="4">
        <v>0.56944444444444442</v>
      </c>
      <c r="I1018" s="48">
        <f t="shared" si="120"/>
        <v>5.4166666666666696E-2</v>
      </c>
      <c r="J1018" s="1">
        <v>1</v>
      </c>
      <c r="K1018" s="1" t="s">
        <v>2302</v>
      </c>
      <c r="L1018" s="1" t="s">
        <v>5028</v>
      </c>
      <c r="M1018" s="1" t="s">
        <v>75</v>
      </c>
      <c r="N1018" s="1" t="s">
        <v>170</v>
      </c>
      <c r="O1018" s="1" t="s">
        <v>473</v>
      </c>
      <c r="P1018" s="8" t="s">
        <v>172</v>
      </c>
      <c r="Q1018" s="1" t="s">
        <v>78</v>
      </c>
      <c r="R1018" s="8" t="s">
        <v>1927</v>
      </c>
      <c r="S1018" s="8" t="s">
        <v>1927</v>
      </c>
      <c r="T1018" s="1" t="s">
        <v>704</v>
      </c>
      <c r="U1018" s="8" t="s">
        <v>72</v>
      </c>
      <c r="V1018" s="1" t="s">
        <v>1900</v>
      </c>
      <c r="W1018" s="1" t="s">
        <v>83</v>
      </c>
      <c r="X1018" s="1" t="s">
        <v>123</v>
      </c>
      <c r="Y1018" s="1" t="s">
        <v>83</v>
      </c>
      <c r="Z1018" s="1" t="s">
        <v>152</v>
      </c>
      <c r="AA1018" s="1" t="s">
        <v>72</v>
      </c>
      <c r="AB1018" s="1" t="s">
        <v>153</v>
      </c>
      <c r="AC1018" s="1" t="s">
        <v>154</v>
      </c>
      <c r="AD1018" s="1" t="s">
        <v>126</v>
      </c>
      <c r="AE1018" s="1">
        <v>55</v>
      </c>
      <c r="AF1018" s="1" t="s">
        <v>88</v>
      </c>
      <c r="AG1018" s="1">
        <v>4.2</v>
      </c>
      <c r="AH1018" s="1" t="s">
        <v>2344</v>
      </c>
      <c r="AI1018" s="1" t="s">
        <v>90</v>
      </c>
      <c r="AJ1018" s="1" t="s">
        <v>91</v>
      </c>
      <c r="AK1018" s="1" t="s">
        <v>92</v>
      </c>
      <c r="AL1018" s="1" t="s">
        <v>72</v>
      </c>
      <c r="AM1018" s="1" t="s">
        <v>72</v>
      </c>
      <c r="AN1018" s="1" t="s">
        <v>72</v>
      </c>
      <c r="AO1018" s="1" t="s">
        <v>72</v>
      </c>
      <c r="AP1018" s="1" t="s">
        <v>72</v>
      </c>
      <c r="AQ1018" s="1" t="s">
        <v>72</v>
      </c>
      <c r="AR1018" s="1" t="s">
        <v>72</v>
      </c>
      <c r="AS1018" s="1" t="s">
        <v>72</v>
      </c>
      <c r="AT1018" s="1" t="s">
        <v>72</v>
      </c>
      <c r="AU1018" s="3">
        <v>45196</v>
      </c>
      <c r="AV1018" s="1" t="s">
        <v>72</v>
      </c>
      <c r="AW1018" s="1" t="s">
        <v>72</v>
      </c>
      <c r="AX1018" s="1" t="s">
        <v>72</v>
      </c>
      <c r="AY1018" s="1" t="s">
        <v>72</v>
      </c>
      <c r="AZ1018" s="1" t="s">
        <v>72</v>
      </c>
      <c r="BA1018" s="1" t="s">
        <v>72</v>
      </c>
      <c r="BB1018" s="1" t="s">
        <v>72</v>
      </c>
      <c r="BC1018" s="1" t="s">
        <v>72</v>
      </c>
      <c r="BD1018" s="1" t="s">
        <v>72</v>
      </c>
      <c r="BE1018" s="1" t="s">
        <v>72</v>
      </c>
      <c r="BF1018" s="1" t="s">
        <v>72</v>
      </c>
      <c r="BG1018" s="1" t="s">
        <v>72</v>
      </c>
      <c r="BH1018" s="1" t="s">
        <v>88</v>
      </c>
      <c r="BI1018" s="1" t="s">
        <v>79</v>
      </c>
      <c r="BJ1018" s="1" t="s">
        <v>72</v>
      </c>
      <c r="BK1018" s="1" t="s">
        <v>72</v>
      </c>
      <c r="BL1018" s="1" t="s">
        <v>72</v>
      </c>
      <c r="BM1018" s="1" t="s">
        <v>72</v>
      </c>
      <c r="BN1018" s="1" t="s">
        <v>72</v>
      </c>
      <c r="BO1018" s="1" t="s">
        <v>72</v>
      </c>
      <c r="BP1018" s="1" t="s">
        <v>72</v>
      </c>
      <c r="BQ1018" s="1" t="s">
        <v>160</v>
      </c>
    </row>
    <row r="1019" spans="1:70" ht="20.45" customHeight="1">
      <c r="A1019" s="1" t="s">
        <v>5029</v>
      </c>
      <c r="B1019" s="1">
        <v>230287</v>
      </c>
      <c r="C1019" s="1" t="s">
        <v>71</v>
      </c>
      <c r="D1019" s="3">
        <v>45196</v>
      </c>
      <c r="E1019" s="4">
        <v>0.67361111111111116</v>
      </c>
      <c r="F1019" s="5">
        <v>45170</v>
      </c>
      <c r="G1019" s="3">
        <v>45196</v>
      </c>
      <c r="H1019" s="4">
        <v>0.74722222222222223</v>
      </c>
      <c r="I1019" s="48">
        <f t="shared" si="120"/>
        <v>7.3611111111111072E-2</v>
      </c>
      <c r="J1019" s="1">
        <v>10</v>
      </c>
      <c r="K1019" s="1" t="s">
        <v>2302</v>
      </c>
      <c r="L1019" s="1" t="s">
        <v>5030</v>
      </c>
      <c r="M1019" s="1" t="s">
        <v>75</v>
      </c>
      <c r="N1019" s="1" t="s">
        <v>3947</v>
      </c>
      <c r="O1019" s="1" t="s">
        <v>77</v>
      </c>
      <c r="P1019" s="1" t="s">
        <v>78</v>
      </c>
      <c r="Q1019" s="1" t="s">
        <v>78</v>
      </c>
      <c r="R1019" s="1" t="s">
        <v>1898</v>
      </c>
      <c r="S1019" s="1" t="s">
        <v>1898</v>
      </c>
      <c r="T1019" s="34" t="s">
        <v>72</v>
      </c>
      <c r="U1019" s="21" t="s">
        <v>5031</v>
      </c>
      <c r="V1019" s="1" t="s">
        <v>1900</v>
      </c>
      <c r="W1019" s="1" t="s">
        <v>2307</v>
      </c>
      <c r="X1019" s="1" t="s">
        <v>2307</v>
      </c>
      <c r="Y1019" s="1" t="s">
        <v>2363</v>
      </c>
      <c r="Z1019" s="1" t="s">
        <v>84</v>
      </c>
      <c r="AA1019" s="1" t="s">
        <v>72</v>
      </c>
      <c r="AB1019" s="1" t="s">
        <v>104</v>
      </c>
      <c r="AC1019" s="1" t="s">
        <v>3313</v>
      </c>
      <c r="AD1019" s="1" t="s">
        <v>126</v>
      </c>
      <c r="AE1019" s="1">
        <v>38</v>
      </c>
      <c r="AF1019" s="1" t="s">
        <v>88</v>
      </c>
      <c r="AG1019" s="1">
        <v>6.2</v>
      </c>
      <c r="AH1019" s="1" t="s">
        <v>414</v>
      </c>
      <c r="AI1019" s="1" t="s">
        <v>90</v>
      </c>
      <c r="AJ1019" s="1" t="s">
        <v>91</v>
      </c>
      <c r="AK1019" s="1" t="s">
        <v>92</v>
      </c>
      <c r="AL1019" s="1" t="s">
        <v>72</v>
      </c>
      <c r="AM1019" s="1" t="s">
        <v>254</v>
      </c>
      <c r="AN1019" s="1">
        <v>2</v>
      </c>
      <c r="AO1019" s="28" t="s">
        <v>5032</v>
      </c>
      <c r="AP1019" s="1" t="s">
        <v>72</v>
      </c>
      <c r="AQ1019" s="1" t="s">
        <v>72</v>
      </c>
      <c r="AR1019" s="1" t="s">
        <v>220</v>
      </c>
      <c r="AS1019" s="1" t="s">
        <v>72</v>
      </c>
      <c r="AT1019" s="1" t="s">
        <v>72</v>
      </c>
      <c r="AU1019" s="3">
        <v>45196</v>
      </c>
      <c r="AV1019" s="4">
        <v>0.7631944444444444</v>
      </c>
      <c r="AW1019" s="4">
        <v>0.84027777777777779</v>
      </c>
      <c r="AX1019" s="4">
        <f t="shared" ref="AX1019:AX1045" si="121">AW1019-AV1019</f>
        <v>7.7083333333333393E-2</v>
      </c>
      <c r="AY1019" s="4">
        <f t="shared" ref="AY1019:AY1045" si="122">AW1019-H1019</f>
        <v>9.3055555555555558E-2</v>
      </c>
      <c r="AZ1019" s="4">
        <f t="shared" ref="AZ1019:AZ1045" si="123">AW1019-E1019</f>
        <v>0.16666666666666663</v>
      </c>
      <c r="BA1019" s="1" t="s">
        <v>5033</v>
      </c>
      <c r="BB1019" s="1" t="s">
        <v>5034</v>
      </c>
      <c r="BC1019" s="1" t="s">
        <v>1675</v>
      </c>
      <c r="BD1019" s="1">
        <v>15</v>
      </c>
      <c r="BE1019" s="1" t="s">
        <v>2694</v>
      </c>
      <c r="BF1019" s="1" t="s">
        <v>75</v>
      </c>
      <c r="BG1019" s="1" t="s">
        <v>75</v>
      </c>
      <c r="BH1019" s="1" t="s">
        <v>88</v>
      </c>
      <c r="BI1019" s="1" t="s">
        <v>96</v>
      </c>
      <c r="BJ1019" s="1" t="s">
        <v>72</v>
      </c>
      <c r="BK1019" s="1" t="s">
        <v>4260</v>
      </c>
      <c r="BL1019" s="1" t="s">
        <v>5035</v>
      </c>
      <c r="BM1019" s="1">
        <v>35</v>
      </c>
      <c r="BN1019" s="1" t="s">
        <v>72</v>
      </c>
      <c r="BO1019" s="1" t="s">
        <v>72</v>
      </c>
      <c r="BP1019" s="1" t="s">
        <v>72</v>
      </c>
      <c r="BQ1019" s="21" t="s">
        <v>99</v>
      </c>
      <c r="BR1019" s="21" t="s">
        <v>100</v>
      </c>
    </row>
    <row r="1020" spans="1:70" ht="20.45" customHeight="1">
      <c r="A1020" s="1" t="s">
        <v>5036</v>
      </c>
      <c r="B1020" s="1">
        <v>230288</v>
      </c>
      <c r="C1020" s="1" t="s">
        <v>71</v>
      </c>
      <c r="D1020" s="3">
        <v>45197</v>
      </c>
      <c r="E1020" s="4">
        <v>0.66666666666666663</v>
      </c>
      <c r="F1020" s="5">
        <v>45170</v>
      </c>
      <c r="G1020" s="3">
        <v>45197</v>
      </c>
      <c r="H1020" s="4">
        <v>0.73055555555555562</v>
      </c>
      <c r="I1020" s="48">
        <f t="shared" si="120"/>
        <v>6.3888888888888995E-2</v>
      </c>
      <c r="J1020" s="1">
        <v>5</v>
      </c>
      <c r="K1020" s="1" t="s">
        <v>2302</v>
      </c>
      <c r="L1020" s="1" t="s">
        <v>5037</v>
      </c>
      <c r="M1020" s="1" t="s">
        <v>75</v>
      </c>
      <c r="N1020" s="1" t="s">
        <v>2317</v>
      </c>
      <c r="O1020" s="1" t="s">
        <v>77</v>
      </c>
      <c r="P1020" s="1" t="s">
        <v>78</v>
      </c>
      <c r="Q1020" s="1" t="s">
        <v>78</v>
      </c>
      <c r="R1020" s="1" t="s">
        <v>1898</v>
      </c>
      <c r="S1020" s="1" t="s">
        <v>1898</v>
      </c>
      <c r="T1020" s="34" t="s">
        <v>72</v>
      </c>
      <c r="U1020" s="25" t="s">
        <v>5038</v>
      </c>
      <c r="V1020" s="1" t="s">
        <v>1900</v>
      </c>
      <c r="W1020" s="1" t="s">
        <v>2307</v>
      </c>
      <c r="X1020" s="1" t="s">
        <v>2307</v>
      </c>
      <c r="Y1020" s="1" t="s">
        <v>2308</v>
      </c>
      <c r="Z1020" s="1" t="s">
        <v>490</v>
      </c>
      <c r="AA1020" s="1" t="s">
        <v>72</v>
      </c>
      <c r="AB1020" s="1" t="s">
        <v>491</v>
      </c>
      <c r="AC1020" s="1" t="s">
        <v>492</v>
      </c>
      <c r="AD1020" s="1" t="s">
        <v>87</v>
      </c>
      <c r="AE1020" s="1">
        <v>61</v>
      </c>
      <c r="AF1020" s="1" t="s">
        <v>88</v>
      </c>
      <c r="AG1020" s="1">
        <v>4.5</v>
      </c>
      <c r="AH1020" s="1" t="s">
        <v>954</v>
      </c>
      <c r="AI1020" s="1" t="s">
        <v>90</v>
      </c>
      <c r="AJ1020" s="1" t="s">
        <v>91</v>
      </c>
      <c r="AK1020" s="1" t="s">
        <v>92</v>
      </c>
      <c r="AL1020" s="1" t="s">
        <v>72</v>
      </c>
      <c r="AM1020" s="1" t="s">
        <v>244</v>
      </c>
      <c r="AN1020" s="1">
        <v>1</v>
      </c>
      <c r="AO1020" s="58" t="s">
        <v>2585</v>
      </c>
      <c r="AP1020" s="1" t="s">
        <v>72</v>
      </c>
      <c r="AQ1020" s="1" t="s">
        <v>72</v>
      </c>
      <c r="AR1020" s="28" t="s">
        <v>5039</v>
      </c>
      <c r="AS1020" s="1" t="s">
        <v>72</v>
      </c>
      <c r="AT1020" s="1" t="s">
        <v>72</v>
      </c>
      <c r="AU1020" s="3">
        <v>45197</v>
      </c>
      <c r="AV1020" s="4">
        <v>0.77638888888888891</v>
      </c>
      <c r="AW1020" s="4">
        <v>0.84722222222222221</v>
      </c>
      <c r="AX1020" s="4">
        <f t="shared" si="121"/>
        <v>7.0833333333333304E-2</v>
      </c>
      <c r="AY1020" s="4">
        <f t="shared" si="122"/>
        <v>0.11666666666666659</v>
      </c>
      <c r="AZ1020" s="4">
        <f t="shared" si="123"/>
        <v>0.18055555555555558</v>
      </c>
      <c r="BA1020" s="1" t="s">
        <v>5040</v>
      </c>
      <c r="BB1020" s="1" t="s">
        <v>72</v>
      </c>
      <c r="BC1020" s="1" t="s">
        <v>1675</v>
      </c>
      <c r="BD1020" s="1">
        <v>15</v>
      </c>
      <c r="BE1020" s="1" t="s">
        <v>2294</v>
      </c>
      <c r="BF1020" s="1" t="s">
        <v>88</v>
      </c>
      <c r="BG1020" s="1" t="s">
        <v>88</v>
      </c>
      <c r="BH1020" s="1" t="s">
        <v>88</v>
      </c>
      <c r="BI1020" s="1" t="s">
        <v>96</v>
      </c>
      <c r="BJ1020" s="1" t="s">
        <v>72</v>
      </c>
      <c r="BK1020" s="1" t="s">
        <v>5041</v>
      </c>
      <c r="BL1020" s="1" t="s">
        <v>5035</v>
      </c>
      <c r="BM1020" s="1" t="s">
        <v>72</v>
      </c>
      <c r="BN1020" s="1" t="s">
        <v>72</v>
      </c>
      <c r="BO1020" s="1" t="s">
        <v>72</v>
      </c>
      <c r="BP1020" s="1" t="s">
        <v>72</v>
      </c>
      <c r="BQ1020" s="21" t="s">
        <v>99</v>
      </c>
      <c r="BR1020" s="21" t="s">
        <v>100</v>
      </c>
    </row>
    <row r="1021" spans="1:70" ht="20.45" customHeight="1">
      <c r="A1021" s="1" t="s">
        <v>5042</v>
      </c>
      <c r="B1021" s="1">
        <v>230289</v>
      </c>
      <c r="C1021" s="1" t="s">
        <v>71</v>
      </c>
      <c r="D1021" s="3">
        <v>45198</v>
      </c>
      <c r="E1021" s="4">
        <v>0.70138888888888884</v>
      </c>
      <c r="F1021" s="5">
        <v>45170</v>
      </c>
      <c r="G1021" s="3">
        <v>45167</v>
      </c>
      <c r="H1021" s="4">
        <v>0.76249999999999996</v>
      </c>
      <c r="I1021" s="48">
        <f t="shared" si="120"/>
        <v>6.1111111111111116E-2</v>
      </c>
      <c r="J1021" s="1">
        <v>15</v>
      </c>
      <c r="K1021" s="1" t="s">
        <v>2302</v>
      </c>
      <c r="L1021" s="1" t="s">
        <v>5043</v>
      </c>
      <c r="M1021" s="1" t="s">
        <v>75</v>
      </c>
      <c r="N1021" s="1" t="s">
        <v>5023</v>
      </c>
      <c r="O1021" s="1" t="s">
        <v>77</v>
      </c>
      <c r="P1021" s="1" t="s">
        <v>78</v>
      </c>
      <c r="Q1021" s="1" t="s">
        <v>172</v>
      </c>
      <c r="R1021" s="21" t="s">
        <v>139</v>
      </c>
      <c r="S1021" s="1" t="s">
        <v>1898</v>
      </c>
      <c r="T1021" s="1" t="s">
        <v>5044</v>
      </c>
      <c r="U1021" s="25" t="s">
        <v>4704</v>
      </c>
      <c r="V1021" s="1" t="s">
        <v>1900</v>
      </c>
      <c r="W1021" s="1" t="s">
        <v>2307</v>
      </c>
      <c r="X1021" s="1" t="s">
        <v>2307</v>
      </c>
      <c r="Y1021" s="1" t="s">
        <v>2363</v>
      </c>
      <c r="Z1021" s="1" t="s">
        <v>84</v>
      </c>
      <c r="AA1021" s="1" t="s">
        <v>72</v>
      </c>
      <c r="AB1021" s="1" t="s">
        <v>104</v>
      </c>
      <c r="AC1021" s="1" t="s">
        <v>3313</v>
      </c>
      <c r="AD1021" s="1" t="s">
        <v>87</v>
      </c>
      <c r="AE1021" s="1">
        <v>47</v>
      </c>
      <c r="AF1021" s="1" t="s">
        <v>88</v>
      </c>
      <c r="AG1021" s="1">
        <v>4.5999999999999996</v>
      </c>
      <c r="AH1021" s="1" t="s">
        <v>954</v>
      </c>
      <c r="AI1021" s="1" t="s">
        <v>90</v>
      </c>
      <c r="AJ1021" s="1" t="s">
        <v>91</v>
      </c>
      <c r="AK1021" s="1" t="s">
        <v>92</v>
      </c>
      <c r="AL1021" s="1" t="s">
        <v>72</v>
      </c>
      <c r="AM1021" s="1" t="s">
        <v>254</v>
      </c>
      <c r="AN1021" s="1">
        <v>2</v>
      </c>
      <c r="AO1021" s="28" t="s">
        <v>5045</v>
      </c>
      <c r="AP1021" s="1" t="s">
        <v>72</v>
      </c>
      <c r="AQ1021" s="1" t="s">
        <v>72</v>
      </c>
      <c r="AR1021" s="1" t="s">
        <v>220</v>
      </c>
      <c r="AS1021" s="1" t="s">
        <v>72</v>
      </c>
      <c r="AT1021" s="1" t="s">
        <v>72</v>
      </c>
      <c r="AU1021" s="3">
        <v>45198</v>
      </c>
      <c r="AV1021" s="4">
        <v>0.77638888888888891</v>
      </c>
      <c r="AW1021" s="4">
        <v>0.84722222222222221</v>
      </c>
      <c r="AX1021" s="4">
        <f t="shared" si="121"/>
        <v>7.0833333333333304E-2</v>
      </c>
      <c r="AY1021" s="4">
        <f t="shared" si="122"/>
        <v>8.4722222222222254E-2</v>
      </c>
      <c r="AZ1021" s="4">
        <f t="shared" si="123"/>
        <v>0.14583333333333337</v>
      </c>
      <c r="BA1021" s="1" t="s">
        <v>5040</v>
      </c>
      <c r="BB1021" s="1" t="s">
        <v>72</v>
      </c>
      <c r="BC1021" s="1" t="s">
        <v>1675</v>
      </c>
      <c r="BD1021" s="1">
        <v>15</v>
      </c>
      <c r="BE1021" s="1" t="s">
        <v>2294</v>
      </c>
      <c r="BF1021" s="1" t="s">
        <v>88</v>
      </c>
      <c r="BG1021" s="1" t="s">
        <v>88</v>
      </c>
      <c r="BH1021" s="1" t="s">
        <v>88</v>
      </c>
      <c r="BI1021" s="1" t="s">
        <v>96</v>
      </c>
      <c r="BJ1021" s="1" t="s">
        <v>72</v>
      </c>
      <c r="BK1021" s="1" t="s">
        <v>4394</v>
      </c>
      <c r="BL1021" s="1" t="s">
        <v>4352</v>
      </c>
      <c r="BM1021" s="1">
        <v>50</v>
      </c>
      <c r="BN1021" s="1" t="s">
        <v>72</v>
      </c>
      <c r="BO1021" s="1" t="s">
        <v>72</v>
      </c>
      <c r="BP1021" s="1" t="s">
        <v>72</v>
      </c>
      <c r="BQ1021" s="21" t="s">
        <v>99</v>
      </c>
      <c r="BR1021" s="21" t="s">
        <v>100</v>
      </c>
    </row>
    <row r="1022" spans="1:70" ht="20.45" customHeight="1">
      <c r="A1022" s="1" t="s">
        <v>5046</v>
      </c>
      <c r="B1022" s="1">
        <v>230289</v>
      </c>
      <c r="C1022" s="1" t="s">
        <v>71</v>
      </c>
      <c r="D1022" s="3">
        <v>45198</v>
      </c>
      <c r="E1022" s="4">
        <v>0.70138888888888884</v>
      </c>
      <c r="F1022" s="5">
        <v>45170</v>
      </c>
      <c r="G1022" s="3">
        <v>45167</v>
      </c>
      <c r="H1022" s="4">
        <v>0.76249999999999996</v>
      </c>
      <c r="I1022" s="48">
        <f t="shared" si="120"/>
        <v>6.1111111111111116E-2</v>
      </c>
      <c r="J1022" s="1">
        <v>15</v>
      </c>
      <c r="K1022" s="1" t="s">
        <v>2302</v>
      </c>
      <c r="L1022" s="1" t="s">
        <v>5043</v>
      </c>
      <c r="M1022" s="1" t="s">
        <v>75</v>
      </c>
      <c r="N1022" s="1" t="s">
        <v>5023</v>
      </c>
      <c r="O1022" s="1" t="s">
        <v>77</v>
      </c>
      <c r="P1022" s="1" t="s">
        <v>78</v>
      </c>
      <c r="Q1022" s="1" t="s">
        <v>172</v>
      </c>
      <c r="R1022" s="21" t="s">
        <v>139</v>
      </c>
      <c r="S1022" s="1" t="s">
        <v>1898</v>
      </c>
      <c r="T1022" s="1" t="s">
        <v>5044</v>
      </c>
      <c r="U1022" s="25" t="s">
        <v>4704</v>
      </c>
      <c r="V1022" s="1" t="s">
        <v>1900</v>
      </c>
      <c r="W1022" s="1" t="s">
        <v>2307</v>
      </c>
      <c r="X1022" s="1" t="s">
        <v>2307</v>
      </c>
      <c r="Y1022" s="1" t="s">
        <v>2363</v>
      </c>
      <c r="Z1022" s="1" t="s">
        <v>84</v>
      </c>
      <c r="AA1022" s="1" t="s">
        <v>72</v>
      </c>
      <c r="AB1022" s="1" t="s">
        <v>104</v>
      </c>
      <c r="AC1022" s="1" t="s">
        <v>3313</v>
      </c>
      <c r="AD1022" s="1" t="s">
        <v>87</v>
      </c>
      <c r="AE1022" s="1">
        <v>47</v>
      </c>
      <c r="AF1022" s="1" t="s">
        <v>88</v>
      </c>
      <c r="AG1022" s="1">
        <v>4.5999999999999996</v>
      </c>
      <c r="AH1022" s="1" t="s">
        <v>954</v>
      </c>
      <c r="AI1022" s="1" t="s">
        <v>90</v>
      </c>
      <c r="AJ1022" s="1" t="s">
        <v>91</v>
      </c>
      <c r="AK1022" s="1" t="s">
        <v>92</v>
      </c>
      <c r="AL1022" s="1" t="s">
        <v>72</v>
      </c>
      <c r="AM1022" s="1" t="s">
        <v>254</v>
      </c>
      <c r="AN1022" s="1">
        <v>2</v>
      </c>
      <c r="AO1022" s="28" t="s">
        <v>5045</v>
      </c>
      <c r="AP1022" s="1" t="s">
        <v>72</v>
      </c>
      <c r="AQ1022" s="1" t="s">
        <v>72</v>
      </c>
      <c r="AR1022" s="1" t="s">
        <v>220</v>
      </c>
      <c r="AS1022" s="1" t="s">
        <v>72</v>
      </c>
      <c r="AT1022" s="1" t="s">
        <v>72</v>
      </c>
      <c r="AU1022" s="3">
        <v>45198</v>
      </c>
      <c r="AV1022" s="4">
        <v>0.77638888888888891</v>
      </c>
      <c r="AW1022" s="4">
        <v>0.84722222222222221</v>
      </c>
      <c r="AX1022" s="4">
        <f t="shared" si="121"/>
        <v>7.0833333333333304E-2</v>
      </c>
      <c r="AY1022" s="4">
        <f t="shared" si="122"/>
        <v>8.4722222222222254E-2</v>
      </c>
      <c r="AZ1022" s="4">
        <f t="shared" si="123"/>
        <v>0.14583333333333337</v>
      </c>
      <c r="BA1022" s="1" t="s">
        <v>5040</v>
      </c>
      <c r="BB1022" s="1" t="s">
        <v>72</v>
      </c>
      <c r="BC1022" s="1" t="s">
        <v>1675</v>
      </c>
      <c r="BD1022" s="1">
        <v>15</v>
      </c>
      <c r="BE1022" s="1" t="s">
        <v>2294</v>
      </c>
      <c r="BF1022" s="1" t="s">
        <v>88</v>
      </c>
      <c r="BG1022" s="1" t="s">
        <v>88</v>
      </c>
      <c r="BH1022" s="1" t="s">
        <v>88</v>
      </c>
      <c r="BI1022" s="1" t="s">
        <v>96</v>
      </c>
      <c r="BJ1022" s="1" t="s">
        <v>72</v>
      </c>
      <c r="BK1022" s="1" t="s">
        <v>5047</v>
      </c>
      <c r="BL1022" s="1" t="s">
        <v>5048</v>
      </c>
      <c r="BM1022" s="1">
        <v>50</v>
      </c>
      <c r="BN1022" s="1" t="s">
        <v>75</v>
      </c>
      <c r="BO1022" s="1" t="s">
        <v>75</v>
      </c>
      <c r="BP1022" s="1" t="s">
        <v>75</v>
      </c>
      <c r="BQ1022" s="21" t="s">
        <v>99</v>
      </c>
      <c r="BR1022" s="21" t="s">
        <v>100</v>
      </c>
    </row>
    <row r="1023" spans="1:70" ht="20.45" customHeight="1">
      <c r="A1023" s="1" t="s">
        <v>5049</v>
      </c>
      <c r="B1023" s="1">
        <v>230290</v>
      </c>
      <c r="C1023" s="1" t="s">
        <v>71</v>
      </c>
      <c r="D1023" s="3">
        <v>45198</v>
      </c>
      <c r="E1023" s="4">
        <v>0.42708333333333331</v>
      </c>
      <c r="F1023" s="5">
        <v>45170</v>
      </c>
      <c r="G1023" s="3">
        <v>45167</v>
      </c>
      <c r="H1023" s="4">
        <v>0.86805555555555547</v>
      </c>
      <c r="I1023" s="48">
        <f t="shared" si="120"/>
        <v>0.44097222222222215</v>
      </c>
      <c r="J1023" s="1">
        <v>15</v>
      </c>
      <c r="K1023" s="1" t="s">
        <v>2302</v>
      </c>
      <c r="L1023" s="64" t="s">
        <v>5050</v>
      </c>
      <c r="M1023" s="1" t="s">
        <v>75</v>
      </c>
      <c r="N1023" s="1" t="s">
        <v>4648</v>
      </c>
      <c r="O1023" s="1" t="s">
        <v>77</v>
      </c>
      <c r="P1023" s="1" t="s">
        <v>78</v>
      </c>
      <c r="Q1023" s="8" t="s">
        <v>172</v>
      </c>
      <c r="R1023" s="8" t="s">
        <v>1898</v>
      </c>
      <c r="S1023" s="8" t="s">
        <v>1927</v>
      </c>
      <c r="T1023" s="1" t="s">
        <v>5044</v>
      </c>
      <c r="U1023" s="8" t="s">
        <v>707</v>
      </c>
      <c r="V1023" s="1" t="s">
        <v>80</v>
      </c>
      <c r="W1023" s="1" t="s">
        <v>1867</v>
      </c>
      <c r="X1023" s="1" t="s">
        <v>1868</v>
      </c>
      <c r="Y1023" s="1" t="s">
        <v>2143</v>
      </c>
      <c r="Z1023" s="1" t="s">
        <v>291</v>
      </c>
      <c r="AA1023" s="1" t="s">
        <v>72</v>
      </c>
      <c r="AB1023" s="1" t="s">
        <v>292</v>
      </c>
      <c r="AC1023" s="1" t="s">
        <v>5051</v>
      </c>
      <c r="AD1023" s="1" t="s">
        <v>126</v>
      </c>
      <c r="AE1023" s="1">
        <v>57</v>
      </c>
      <c r="AF1023" s="1" t="s">
        <v>88</v>
      </c>
      <c r="AG1023" s="1">
        <v>5.6</v>
      </c>
      <c r="AH1023" s="1" t="s">
        <v>2344</v>
      </c>
      <c r="AI1023" s="1" t="s">
        <v>90</v>
      </c>
      <c r="AJ1023" s="1" t="s">
        <v>91</v>
      </c>
      <c r="AK1023" s="1" t="s">
        <v>216</v>
      </c>
      <c r="AL1023" s="1" t="s">
        <v>72</v>
      </c>
      <c r="AM1023" s="1" t="s">
        <v>72</v>
      </c>
      <c r="AN1023" s="1" t="s">
        <v>72</v>
      </c>
      <c r="AO1023" s="1" t="s">
        <v>72</v>
      </c>
      <c r="AP1023" s="1">
        <v>6</v>
      </c>
      <c r="AQ1023" s="1" t="s">
        <v>5052</v>
      </c>
      <c r="AR1023" s="1" t="s">
        <v>72</v>
      </c>
      <c r="AS1023" s="1" t="s">
        <v>72</v>
      </c>
      <c r="AT1023" s="1" t="s">
        <v>72</v>
      </c>
      <c r="AU1023" s="3">
        <v>45198</v>
      </c>
      <c r="AV1023" s="4">
        <v>0.88402777777777775</v>
      </c>
      <c r="AW1023" s="4">
        <v>0.93958333333333333</v>
      </c>
      <c r="AX1023" s="4">
        <f t="shared" si="121"/>
        <v>5.555555555555558E-2</v>
      </c>
      <c r="AY1023" s="4">
        <f t="shared" si="122"/>
        <v>7.1527777777777857E-2</v>
      </c>
      <c r="AZ1023" s="4">
        <f t="shared" si="123"/>
        <v>0.51249999999999996</v>
      </c>
      <c r="BA1023" s="1" t="s">
        <v>5053</v>
      </c>
      <c r="BB1023" s="1" t="s">
        <v>72</v>
      </c>
      <c r="BC1023" s="1" t="s">
        <v>1794</v>
      </c>
      <c r="BD1023" s="1">
        <v>15</v>
      </c>
      <c r="BE1023" s="1" t="s">
        <v>3446</v>
      </c>
      <c r="BF1023" s="1" t="s">
        <v>88</v>
      </c>
      <c r="BG1023" s="1" t="s">
        <v>88</v>
      </c>
      <c r="BH1023" s="1" t="s">
        <v>88</v>
      </c>
      <c r="BI1023" s="1" t="s">
        <v>79</v>
      </c>
      <c r="BJ1023" s="1" t="s">
        <v>72</v>
      </c>
      <c r="BK1023" s="1" t="s">
        <v>3962</v>
      </c>
      <c r="BL1023" s="1" t="s">
        <v>4849</v>
      </c>
      <c r="BM1023" s="1">
        <v>28</v>
      </c>
      <c r="BN1023" s="1" t="s">
        <v>88</v>
      </c>
      <c r="BO1023" s="1" t="s">
        <v>88</v>
      </c>
      <c r="BP1023" s="1" t="s">
        <v>88</v>
      </c>
      <c r="BQ1023" s="1" t="s">
        <v>160</v>
      </c>
      <c r="BR1023" s="1" t="s">
        <v>707</v>
      </c>
    </row>
    <row r="1024" spans="1:70" ht="20.45" customHeight="1">
      <c r="A1024" s="1" t="s">
        <v>5054</v>
      </c>
      <c r="B1024" s="1">
        <v>230291</v>
      </c>
      <c r="C1024" s="1" t="s">
        <v>497</v>
      </c>
      <c r="D1024" s="3">
        <v>45202</v>
      </c>
      <c r="E1024" s="4">
        <v>0.48333333333333334</v>
      </c>
      <c r="F1024" s="5">
        <v>45200</v>
      </c>
      <c r="G1024" s="3">
        <v>45202</v>
      </c>
      <c r="H1024" s="4">
        <v>0.58333333333333337</v>
      </c>
      <c r="I1024" s="48">
        <f t="shared" si="120"/>
        <v>0.10000000000000003</v>
      </c>
      <c r="J1024" s="1">
        <v>1</v>
      </c>
      <c r="K1024" s="1" t="s">
        <v>1896</v>
      </c>
      <c r="L1024" s="1" t="s">
        <v>5055</v>
      </c>
      <c r="M1024" s="1" t="s">
        <v>75</v>
      </c>
      <c r="N1024" s="1" t="s">
        <v>5056</v>
      </c>
      <c r="O1024" s="1" t="s">
        <v>497</v>
      </c>
      <c r="P1024" s="1" t="s">
        <v>78</v>
      </c>
      <c r="Q1024" s="1" t="s">
        <v>78</v>
      </c>
      <c r="R1024" s="1" t="s">
        <v>1898</v>
      </c>
      <c r="S1024" s="1" t="s">
        <v>1898</v>
      </c>
      <c r="T1024" s="34" t="s">
        <v>72</v>
      </c>
      <c r="U1024" s="25" t="s">
        <v>4127</v>
      </c>
      <c r="V1024" s="1" t="s">
        <v>1900</v>
      </c>
      <c r="W1024" s="1" t="s">
        <v>813</v>
      </c>
      <c r="X1024" s="1" t="s">
        <v>813</v>
      </c>
      <c r="Y1024" s="1" t="s">
        <v>814</v>
      </c>
      <c r="Z1024" s="1" t="s">
        <v>84</v>
      </c>
      <c r="AA1024" s="1" t="s">
        <v>72</v>
      </c>
      <c r="AB1024" s="1" t="s">
        <v>124</v>
      </c>
      <c r="AC1024" s="1" t="s">
        <v>341</v>
      </c>
      <c r="AD1024" s="1" t="s">
        <v>126</v>
      </c>
      <c r="AE1024" s="1">
        <v>53</v>
      </c>
      <c r="AF1024" s="1" t="s">
        <v>88</v>
      </c>
      <c r="AG1024" s="1">
        <v>5.5</v>
      </c>
      <c r="AH1024" s="1" t="s">
        <v>954</v>
      </c>
      <c r="AI1024" s="1" t="s">
        <v>90</v>
      </c>
      <c r="AJ1024" s="1" t="s">
        <v>91</v>
      </c>
      <c r="AK1024" s="1" t="s">
        <v>92</v>
      </c>
      <c r="AL1024" s="1" t="s">
        <v>72</v>
      </c>
      <c r="AM1024" s="1" t="s">
        <v>229</v>
      </c>
      <c r="AN1024" s="1">
        <v>2</v>
      </c>
      <c r="AO1024" s="68" t="s">
        <v>5057</v>
      </c>
      <c r="AP1024" s="1" t="s">
        <v>72</v>
      </c>
      <c r="AQ1024" s="1" t="s">
        <v>72</v>
      </c>
      <c r="AR1024" s="1" t="s">
        <v>72</v>
      </c>
      <c r="AS1024" s="1" t="s">
        <v>72</v>
      </c>
      <c r="AT1024" s="1" t="s">
        <v>72</v>
      </c>
      <c r="AU1024" s="3">
        <v>45202</v>
      </c>
      <c r="AV1024" s="4">
        <v>0.59375</v>
      </c>
      <c r="AW1024" s="4">
        <v>0.67986111111111114</v>
      </c>
      <c r="AX1024" s="4">
        <f t="shared" si="121"/>
        <v>8.6111111111111138E-2</v>
      </c>
      <c r="AY1024" s="4">
        <f t="shared" si="122"/>
        <v>9.6527777777777768E-2</v>
      </c>
      <c r="AZ1024" s="4">
        <f t="shared" si="123"/>
        <v>0.1965277777777778</v>
      </c>
      <c r="BA1024" s="1" t="s">
        <v>5058</v>
      </c>
      <c r="BB1024" s="1" t="s">
        <v>72</v>
      </c>
      <c r="BC1024" s="1" t="s">
        <v>1675</v>
      </c>
      <c r="BD1024" s="1">
        <v>15</v>
      </c>
      <c r="BE1024" s="1" t="s">
        <v>3205</v>
      </c>
      <c r="BF1024" s="1" t="s">
        <v>75</v>
      </c>
      <c r="BG1024" s="1" t="s">
        <v>75</v>
      </c>
      <c r="BH1024" s="1" t="s">
        <v>88</v>
      </c>
      <c r="BI1024" s="1" t="s">
        <v>96</v>
      </c>
      <c r="BJ1024" s="1" t="s">
        <v>72</v>
      </c>
      <c r="BK1024" s="1" t="s">
        <v>3962</v>
      </c>
      <c r="BL1024" s="1" t="s">
        <v>5059</v>
      </c>
      <c r="BM1024" s="1">
        <f>56+7</f>
        <v>63</v>
      </c>
      <c r="BN1024" s="1" t="s">
        <v>75</v>
      </c>
      <c r="BO1024" s="1" t="s">
        <v>75</v>
      </c>
      <c r="BP1024" s="1" t="s">
        <v>75</v>
      </c>
      <c r="BQ1024" s="21" t="s">
        <v>99</v>
      </c>
      <c r="BR1024" s="21" t="s">
        <v>100</v>
      </c>
    </row>
    <row r="1025" spans="1:70" ht="20.45" customHeight="1">
      <c r="A1025" s="1" t="s">
        <v>5060</v>
      </c>
      <c r="B1025" s="1">
        <v>230292</v>
      </c>
      <c r="C1025" s="1" t="s">
        <v>71</v>
      </c>
      <c r="D1025" s="3">
        <v>45202</v>
      </c>
      <c r="E1025" s="4">
        <v>0.46249999999999997</v>
      </c>
      <c r="F1025" s="5">
        <v>45200</v>
      </c>
      <c r="G1025" s="3">
        <v>45202</v>
      </c>
      <c r="H1025" s="4">
        <v>0.58333333333333337</v>
      </c>
      <c r="I1025" s="48">
        <f t="shared" si="120"/>
        <v>0.1208333333333334</v>
      </c>
      <c r="J1025" s="1">
        <v>0</v>
      </c>
      <c r="K1025" s="1" t="s">
        <v>1896</v>
      </c>
      <c r="L1025" s="1" t="s">
        <v>5061</v>
      </c>
      <c r="M1025" s="1" t="s">
        <v>75</v>
      </c>
      <c r="N1025" s="1" t="s">
        <v>3473</v>
      </c>
      <c r="O1025" s="1" t="s">
        <v>77</v>
      </c>
      <c r="P1025" s="1" t="s">
        <v>78</v>
      </c>
      <c r="Q1025" s="1" t="s">
        <v>78</v>
      </c>
      <c r="R1025" s="1" t="s">
        <v>1898</v>
      </c>
      <c r="S1025" s="8" t="s">
        <v>1927</v>
      </c>
      <c r="T1025" s="34" t="s">
        <v>72</v>
      </c>
      <c r="U1025" s="8" t="s">
        <v>847</v>
      </c>
      <c r="V1025" s="1" t="s">
        <v>1900</v>
      </c>
      <c r="W1025" s="1" t="s">
        <v>813</v>
      </c>
      <c r="X1025" s="1" t="s">
        <v>813</v>
      </c>
      <c r="Y1025" s="1" t="s">
        <v>814</v>
      </c>
      <c r="Z1025" s="1" t="s">
        <v>152</v>
      </c>
      <c r="AA1025" s="1" t="s">
        <v>72</v>
      </c>
      <c r="AB1025" s="1" t="s">
        <v>153</v>
      </c>
      <c r="AC1025" s="1" t="s">
        <v>164</v>
      </c>
      <c r="AD1025" s="1" t="s">
        <v>126</v>
      </c>
      <c r="AE1025" s="1">
        <v>33</v>
      </c>
      <c r="AF1025" s="1" t="s">
        <v>88</v>
      </c>
      <c r="AG1025" s="1">
        <v>5.5</v>
      </c>
      <c r="AH1025" s="1" t="s">
        <v>954</v>
      </c>
      <c r="AI1025" s="1" t="s">
        <v>105</v>
      </c>
      <c r="AJ1025" s="1" t="s">
        <v>91</v>
      </c>
      <c r="AK1025" s="1" t="s">
        <v>92</v>
      </c>
      <c r="AL1025" s="1" t="s">
        <v>72</v>
      </c>
      <c r="AM1025" s="1" t="s">
        <v>72</v>
      </c>
      <c r="AN1025" s="1" t="s">
        <v>72</v>
      </c>
      <c r="AO1025" s="1" t="s">
        <v>72</v>
      </c>
      <c r="AP1025" s="1" t="s">
        <v>72</v>
      </c>
      <c r="AQ1025" s="1" t="s">
        <v>72</v>
      </c>
      <c r="AR1025" s="1" t="s">
        <v>72</v>
      </c>
      <c r="AS1025" s="1" t="s">
        <v>72</v>
      </c>
      <c r="AT1025" s="1" t="s">
        <v>72</v>
      </c>
      <c r="AU1025" s="3">
        <v>45202</v>
      </c>
      <c r="AV1025" s="4">
        <v>0.59722222222222221</v>
      </c>
      <c r="AW1025" s="4">
        <v>0.6430555555555556</v>
      </c>
      <c r="AX1025" s="4">
        <f t="shared" si="121"/>
        <v>4.5833333333333393E-2</v>
      </c>
      <c r="AY1025" s="4">
        <f t="shared" si="122"/>
        <v>5.9722222222222232E-2</v>
      </c>
      <c r="AZ1025" s="4">
        <f t="shared" si="123"/>
        <v>0.18055555555555564</v>
      </c>
      <c r="BA1025" s="1" t="s">
        <v>5062</v>
      </c>
      <c r="BB1025" s="1" t="s">
        <v>72</v>
      </c>
      <c r="BC1025" s="1" t="s">
        <v>1794</v>
      </c>
      <c r="BD1025" s="1">
        <v>15</v>
      </c>
      <c r="BE1025" s="1" t="s">
        <v>4208</v>
      </c>
      <c r="BF1025" s="1" t="s">
        <v>75</v>
      </c>
      <c r="BG1025" s="1" t="s">
        <v>75</v>
      </c>
      <c r="BH1025" s="1" t="s">
        <v>88</v>
      </c>
      <c r="BI1025" s="1" t="s">
        <v>79</v>
      </c>
      <c r="BJ1025" s="1" t="s">
        <v>707</v>
      </c>
      <c r="BK1025" s="1" t="s">
        <v>4450</v>
      </c>
      <c r="BL1025" s="1" t="s">
        <v>5063</v>
      </c>
      <c r="BM1025" s="1">
        <v>42</v>
      </c>
      <c r="BN1025" s="1" t="s">
        <v>88</v>
      </c>
      <c r="BO1025" s="1" t="s">
        <v>88</v>
      </c>
      <c r="BP1025" s="1" t="s">
        <v>88</v>
      </c>
      <c r="BQ1025" s="1" t="s">
        <v>160</v>
      </c>
      <c r="BR1025" s="1" t="s">
        <v>707</v>
      </c>
    </row>
    <row r="1026" spans="1:70" ht="20.45" customHeight="1">
      <c r="A1026" s="1" t="s">
        <v>5064</v>
      </c>
      <c r="B1026" s="1">
        <v>230293</v>
      </c>
      <c r="C1026" s="1" t="s">
        <v>71</v>
      </c>
      <c r="D1026" s="3">
        <v>45203</v>
      </c>
      <c r="E1026" s="4">
        <v>0.39930555555555558</v>
      </c>
      <c r="F1026" s="5">
        <v>45200</v>
      </c>
      <c r="G1026" s="3">
        <v>45203</v>
      </c>
      <c r="H1026" s="4">
        <v>0.62152777777777779</v>
      </c>
      <c r="I1026" s="48">
        <f t="shared" si="120"/>
        <v>0.22222222222222221</v>
      </c>
      <c r="J1026" s="1">
        <v>5</v>
      </c>
      <c r="K1026" s="1" t="s">
        <v>2302</v>
      </c>
      <c r="L1026" s="64" t="s">
        <v>5065</v>
      </c>
      <c r="M1026" s="1" t="s">
        <v>75</v>
      </c>
      <c r="N1026" s="1" t="s">
        <v>5066</v>
      </c>
      <c r="O1026" s="1" t="s">
        <v>77</v>
      </c>
      <c r="P1026" s="1" t="s">
        <v>78</v>
      </c>
      <c r="Q1026" s="1" t="s">
        <v>78</v>
      </c>
      <c r="R1026" s="1" t="s">
        <v>1898</v>
      </c>
      <c r="S1026" s="1" t="s">
        <v>1898</v>
      </c>
      <c r="T1026" s="34" t="s">
        <v>72</v>
      </c>
      <c r="U1026" s="25" t="s">
        <v>4710</v>
      </c>
      <c r="V1026" s="1" t="s">
        <v>80</v>
      </c>
      <c r="W1026" s="1" t="s">
        <v>1867</v>
      </c>
      <c r="X1026" s="1" t="s">
        <v>1868</v>
      </c>
      <c r="Y1026" s="1" t="s">
        <v>2143</v>
      </c>
      <c r="Z1026" s="1" t="s">
        <v>5066</v>
      </c>
      <c r="AA1026" s="1" t="s">
        <v>72</v>
      </c>
      <c r="AB1026" s="1" t="s">
        <v>5066</v>
      </c>
      <c r="AC1026" s="1" t="s">
        <v>5067</v>
      </c>
      <c r="AD1026" s="1" t="s">
        <v>126</v>
      </c>
      <c r="AE1026" s="1">
        <v>57</v>
      </c>
      <c r="AF1026" s="1" t="s">
        <v>88</v>
      </c>
      <c r="AG1026" s="1">
        <v>5.6</v>
      </c>
      <c r="AH1026" s="1" t="s">
        <v>2344</v>
      </c>
      <c r="AI1026" s="1" t="s">
        <v>105</v>
      </c>
      <c r="AJ1026" s="1" t="s">
        <v>3203</v>
      </c>
      <c r="AK1026" s="1" t="s">
        <v>429</v>
      </c>
      <c r="AL1026" s="1" t="s">
        <v>72</v>
      </c>
      <c r="AM1026" s="1" t="s">
        <v>72</v>
      </c>
      <c r="AN1026" s="1" t="s">
        <v>72</v>
      </c>
      <c r="AO1026" s="1" t="s">
        <v>72</v>
      </c>
      <c r="AP1026" s="1">
        <v>6</v>
      </c>
      <c r="AQ1026" s="1" t="s">
        <v>430</v>
      </c>
      <c r="AR1026" s="1" t="s">
        <v>72</v>
      </c>
      <c r="AS1026" s="1" t="s">
        <v>72</v>
      </c>
      <c r="AT1026" s="1" t="s">
        <v>72</v>
      </c>
      <c r="AU1026" s="3">
        <v>45203</v>
      </c>
      <c r="AV1026" s="4">
        <v>0.64027777777777783</v>
      </c>
      <c r="AW1026" s="4">
        <v>0.67847222222222225</v>
      </c>
      <c r="AX1026" s="4">
        <f t="shared" si="121"/>
        <v>3.819444444444442E-2</v>
      </c>
      <c r="AY1026" s="4">
        <f t="shared" si="122"/>
        <v>5.6944444444444464E-2</v>
      </c>
      <c r="AZ1026" s="4">
        <f t="shared" si="123"/>
        <v>0.27916666666666667</v>
      </c>
      <c r="BA1026" s="1" t="s">
        <v>5068</v>
      </c>
      <c r="BB1026" s="1" t="s">
        <v>72</v>
      </c>
      <c r="BC1026" s="1" t="s">
        <v>1794</v>
      </c>
      <c r="BD1026" s="1">
        <v>15</v>
      </c>
      <c r="BE1026" s="1" t="s">
        <v>4443</v>
      </c>
      <c r="BF1026" s="1" t="s">
        <v>75</v>
      </c>
      <c r="BG1026" s="1" t="s">
        <v>75</v>
      </c>
      <c r="BH1026" s="1" t="s">
        <v>88</v>
      </c>
      <c r="BI1026" s="1" t="s">
        <v>96</v>
      </c>
      <c r="BJ1026" s="1" t="s">
        <v>72</v>
      </c>
      <c r="BK1026" s="1" t="s">
        <v>5069</v>
      </c>
      <c r="BL1026" s="1" t="s">
        <v>5070</v>
      </c>
      <c r="BM1026" s="1">
        <v>5</v>
      </c>
      <c r="BN1026" s="1" t="s">
        <v>75</v>
      </c>
      <c r="BO1026" s="1" t="s">
        <v>75</v>
      </c>
      <c r="BP1026" s="1" t="s">
        <v>75</v>
      </c>
      <c r="BQ1026" s="21" t="s">
        <v>99</v>
      </c>
      <c r="BR1026" s="21" t="s">
        <v>100</v>
      </c>
    </row>
    <row r="1027" spans="1:70" ht="20.45" customHeight="1">
      <c r="A1027" s="1" t="s">
        <v>5071</v>
      </c>
      <c r="B1027" s="1">
        <v>230294</v>
      </c>
      <c r="C1027" s="1" t="s">
        <v>71</v>
      </c>
      <c r="D1027" s="3">
        <v>45204</v>
      </c>
      <c r="E1027" s="4">
        <v>0.62222222222222223</v>
      </c>
      <c r="F1027" s="5">
        <v>45200</v>
      </c>
      <c r="G1027" s="3">
        <v>45204</v>
      </c>
      <c r="H1027" s="4">
        <v>0.68958333333333333</v>
      </c>
      <c r="I1027" s="48">
        <f t="shared" si="120"/>
        <v>6.7361111111111094E-2</v>
      </c>
      <c r="J1027" s="1">
        <v>12</v>
      </c>
      <c r="K1027" s="1" t="s">
        <v>2302</v>
      </c>
      <c r="L1027" s="1" t="s">
        <v>5072</v>
      </c>
      <c r="M1027" s="1" t="s">
        <v>75</v>
      </c>
      <c r="N1027" s="1" t="s">
        <v>3947</v>
      </c>
      <c r="O1027" s="1" t="s">
        <v>77</v>
      </c>
      <c r="P1027" s="1" t="s">
        <v>78</v>
      </c>
      <c r="Q1027" s="1" t="s">
        <v>78</v>
      </c>
      <c r="R1027" s="1" t="s">
        <v>139</v>
      </c>
      <c r="S1027" s="1" t="s">
        <v>1898</v>
      </c>
      <c r="T1027" s="34" t="s">
        <v>72</v>
      </c>
      <c r="U1027" s="25" t="s">
        <v>5073</v>
      </c>
      <c r="V1027" s="1" t="s">
        <v>1900</v>
      </c>
      <c r="W1027" s="1" t="s">
        <v>2307</v>
      </c>
      <c r="X1027" s="1" t="s">
        <v>2307</v>
      </c>
      <c r="Y1027" s="1" t="s">
        <v>2363</v>
      </c>
      <c r="Z1027" s="1" t="s">
        <v>84</v>
      </c>
      <c r="AA1027" s="1" t="s">
        <v>72</v>
      </c>
      <c r="AB1027" s="1" t="s">
        <v>323</v>
      </c>
      <c r="AC1027" s="1" t="s">
        <v>576</v>
      </c>
      <c r="AD1027" s="1" t="s">
        <v>87</v>
      </c>
      <c r="AE1027" s="1">
        <v>50</v>
      </c>
      <c r="AF1027" s="1" t="s">
        <v>88</v>
      </c>
      <c r="AG1027" s="1">
        <v>4.8</v>
      </c>
      <c r="AH1027" s="1" t="s">
        <v>414</v>
      </c>
      <c r="AI1027" s="1" t="s">
        <v>90</v>
      </c>
      <c r="AJ1027" s="1" t="s">
        <v>91</v>
      </c>
      <c r="AK1027" s="1" t="s">
        <v>92</v>
      </c>
      <c r="AL1027" s="1" t="s">
        <v>72</v>
      </c>
      <c r="AM1027" s="1" t="s">
        <v>254</v>
      </c>
      <c r="AN1027" s="1">
        <v>2</v>
      </c>
      <c r="AO1027" s="28" t="s">
        <v>3692</v>
      </c>
      <c r="AP1027" s="1" t="s">
        <v>72</v>
      </c>
      <c r="AQ1027" s="1" t="s">
        <v>72</v>
      </c>
      <c r="AR1027" s="28" t="s">
        <v>5074</v>
      </c>
      <c r="AS1027" s="1" t="s">
        <v>72</v>
      </c>
      <c r="AT1027" s="1" t="s">
        <v>72</v>
      </c>
      <c r="AU1027" s="3">
        <v>45204</v>
      </c>
      <c r="AV1027" s="4">
        <v>0.70486111111111116</v>
      </c>
      <c r="AW1027" s="4">
        <v>0.77916666666666667</v>
      </c>
      <c r="AX1027" s="4">
        <f t="shared" si="121"/>
        <v>7.4305555555555514E-2</v>
      </c>
      <c r="AY1027" s="4">
        <f t="shared" si="122"/>
        <v>8.9583333333333348E-2</v>
      </c>
      <c r="AZ1027" s="4">
        <f t="shared" si="123"/>
        <v>0.15694444444444444</v>
      </c>
      <c r="BA1027" s="1" t="s">
        <v>5075</v>
      </c>
      <c r="BB1027" s="1" t="s">
        <v>5076</v>
      </c>
      <c r="BC1027" s="1" t="s">
        <v>1794</v>
      </c>
      <c r="BD1027" s="1">
        <v>15</v>
      </c>
      <c r="BE1027" s="1" t="s">
        <v>4063</v>
      </c>
      <c r="BF1027" s="1" t="s">
        <v>75</v>
      </c>
      <c r="BG1027" s="1" t="s">
        <v>75</v>
      </c>
      <c r="BH1027" s="1" t="s">
        <v>88</v>
      </c>
      <c r="BI1027" s="1" t="s">
        <v>96</v>
      </c>
      <c r="BJ1027" s="1" t="s">
        <v>72</v>
      </c>
      <c r="BK1027" s="1" t="s">
        <v>5077</v>
      </c>
      <c r="BL1027" s="1" t="s">
        <v>5078</v>
      </c>
      <c r="BM1027" s="1">
        <v>24</v>
      </c>
      <c r="BN1027" s="1" t="s">
        <v>75</v>
      </c>
      <c r="BO1027" s="1" t="s">
        <v>75</v>
      </c>
      <c r="BP1027" s="1" t="s">
        <v>75</v>
      </c>
      <c r="BQ1027" s="21" t="s">
        <v>99</v>
      </c>
      <c r="BR1027" s="21" t="s">
        <v>100</v>
      </c>
    </row>
    <row r="1028" spans="1:70" ht="20.45" customHeight="1">
      <c r="A1028" s="1" t="s">
        <v>5079</v>
      </c>
      <c r="B1028" s="1">
        <v>230294</v>
      </c>
      <c r="C1028" s="1" t="s">
        <v>71</v>
      </c>
      <c r="D1028" s="3">
        <v>45204</v>
      </c>
      <c r="E1028" s="4">
        <v>0.62222222222222223</v>
      </c>
      <c r="F1028" s="5">
        <v>45200</v>
      </c>
      <c r="G1028" s="3">
        <v>45204</v>
      </c>
      <c r="H1028" s="4">
        <v>0.68958333333333333</v>
      </c>
      <c r="I1028" s="48">
        <f t="shared" si="120"/>
        <v>6.7361111111111094E-2</v>
      </c>
      <c r="J1028" s="1">
        <v>12</v>
      </c>
      <c r="K1028" s="1" t="s">
        <v>2302</v>
      </c>
      <c r="L1028" s="1" t="s">
        <v>5072</v>
      </c>
      <c r="M1028" s="1" t="s">
        <v>75</v>
      </c>
      <c r="N1028" s="1" t="s">
        <v>5023</v>
      </c>
      <c r="O1028" s="1" t="s">
        <v>77</v>
      </c>
      <c r="P1028" s="1" t="s">
        <v>78</v>
      </c>
      <c r="Q1028" s="1" t="s">
        <v>78</v>
      </c>
      <c r="R1028" s="1" t="s">
        <v>139</v>
      </c>
      <c r="S1028" s="1" t="s">
        <v>1898</v>
      </c>
      <c r="T1028" s="34" t="s">
        <v>72</v>
      </c>
      <c r="U1028" s="25" t="s">
        <v>5073</v>
      </c>
      <c r="V1028" s="1" t="s">
        <v>1900</v>
      </c>
      <c r="W1028" s="1" t="s">
        <v>2307</v>
      </c>
      <c r="X1028" s="1" t="s">
        <v>2307</v>
      </c>
      <c r="Y1028" s="1" t="s">
        <v>2363</v>
      </c>
      <c r="Z1028" s="1" t="s">
        <v>84</v>
      </c>
      <c r="AA1028" s="1" t="s">
        <v>72</v>
      </c>
      <c r="AB1028" s="1" t="s">
        <v>323</v>
      </c>
      <c r="AC1028" s="1" t="s">
        <v>576</v>
      </c>
      <c r="AD1028" s="1" t="s">
        <v>87</v>
      </c>
      <c r="AE1028" s="1">
        <v>50</v>
      </c>
      <c r="AF1028" s="1" t="s">
        <v>88</v>
      </c>
      <c r="AG1028" s="1">
        <v>4.8</v>
      </c>
      <c r="AH1028" s="1" t="s">
        <v>414</v>
      </c>
      <c r="AI1028" s="1" t="s">
        <v>90</v>
      </c>
      <c r="AJ1028" s="1" t="s">
        <v>91</v>
      </c>
      <c r="AK1028" s="1" t="s">
        <v>92</v>
      </c>
      <c r="AL1028" s="1" t="s">
        <v>72</v>
      </c>
      <c r="AM1028" s="1" t="s">
        <v>254</v>
      </c>
      <c r="AN1028" s="1">
        <v>2</v>
      </c>
      <c r="AO1028" s="28" t="s">
        <v>3692</v>
      </c>
      <c r="AP1028" s="1" t="s">
        <v>72</v>
      </c>
      <c r="AQ1028" s="1" t="s">
        <v>72</v>
      </c>
      <c r="AR1028" s="28" t="s">
        <v>5074</v>
      </c>
      <c r="AS1028" s="1" t="s">
        <v>72</v>
      </c>
      <c r="AT1028" s="1" t="s">
        <v>72</v>
      </c>
      <c r="AU1028" s="3">
        <v>45204</v>
      </c>
      <c r="AV1028" s="4">
        <v>0.70486111111111116</v>
      </c>
      <c r="AW1028" s="4">
        <v>0.77916666666666667</v>
      </c>
      <c r="AX1028" s="4">
        <f t="shared" si="121"/>
        <v>7.4305555555555514E-2</v>
      </c>
      <c r="AY1028" s="4">
        <f t="shared" si="122"/>
        <v>8.9583333333333348E-2</v>
      </c>
      <c r="AZ1028" s="4">
        <f t="shared" si="123"/>
        <v>0.15694444444444444</v>
      </c>
      <c r="BA1028" s="1" t="s">
        <v>5075</v>
      </c>
      <c r="BB1028" s="1" t="s">
        <v>5076</v>
      </c>
      <c r="BC1028" s="1" t="s">
        <v>1794</v>
      </c>
      <c r="BD1028" s="1">
        <v>15</v>
      </c>
      <c r="BE1028" s="1" t="s">
        <v>4063</v>
      </c>
      <c r="BF1028" s="1" t="s">
        <v>75</v>
      </c>
      <c r="BG1028" s="1" t="s">
        <v>75</v>
      </c>
      <c r="BH1028" s="1" t="s">
        <v>88</v>
      </c>
      <c r="BI1028" s="1" t="s">
        <v>96</v>
      </c>
      <c r="BJ1028" s="1" t="s">
        <v>72</v>
      </c>
      <c r="BK1028" s="1" t="s">
        <v>5080</v>
      </c>
      <c r="BL1028" s="1" t="s">
        <v>5081</v>
      </c>
      <c r="BM1028" s="1">
        <v>36</v>
      </c>
      <c r="BN1028" s="1" t="s">
        <v>75</v>
      </c>
      <c r="BO1028" s="1" t="s">
        <v>75</v>
      </c>
      <c r="BP1028" s="1" t="s">
        <v>75</v>
      </c>
      <c r="BQ1028" s="21" t="s">
        <v>99</v>
      </c>
      <c r="BR1028" s="21" t="s">
        <v>100</v>
      </c>
    </row>
    <row r="1029" spans="1:70" ht="20.45" customHeight="1">
      <c r="A1029" s="1" t="s">
        <v>5082</v>
      </c>
      <c r="B1029" s="1">
        <v>230295</v>
      </c>
      <c r="C1029" s="1" t="s">
        <v>497</v>
      </c>
      <c r="D1029" s="3">
        <v>45205</v>
      </c>
      <c r="E1029" s="4">
        <v>0.49236111111111114</v>
      </c>
      <c r="F1029" s="5">
        <v>45200</v>
      </c>
      <c r="G1029" s="3">
        <v>45205</v>
      </c>
      <c r="H1029" s="4">
        <v>0.57430555555555551</v>
      </c>
      <c r="I1029" s="48">
        <f t="shared" si="120"/>
        <v>8.1944444444444375E-2</v>
      </c>
      <c r="J1029" s="1">
        <v>21</v>
      </c>
      <c r="K1029" s="1" t="s">
        <v>2302</v>
      </c>
      <c r="L1029" s="1" t="s">
        <v>5083</v>
      </c>
      <c r="M1029" s="1" t="s">
        <v>75</v>
      </c>
      <c r="N1029" s="1" t="s">
        <v>5084</v>
      </c>
      <c r="O1029" s="1" t="s">
        <v>497</v>
      </c>
      <c r="P1029" s="1" t="s">
        <v>78</v>
      </c>
      <c r="Q1029" s="1" t="s">
        <v>78</v>
      </c>
      <c r="R1029" s="1" t="s">
        <v>1898</v>
      </c>
      <c r="S1029" s="1" t="s">
        <v>1898</v>
      </c>
      <c r="T1029" s="34" t="s">
        <v>72</v>
      </c>
      <c r="U1029" s="25" t="s">
        <v>3052</v>
      </c>
      <c r="V1029" s="1" t="s">
        <v>1900</v>
      </c>
      <c r="W1029" s="1" t="s">
        <v>2307</v>
      </c>
      <c r="X1029" s="1" t="s">
        <v>2307</v>
      </c>
      <c r="Y1029" s="1" t="s">
        <v>2363</v>
      </c>
      <c r="Z1029" s="1" t="s">
        <v>84</v>
      </c>
      <c r="AA1029" s="1" t="s">
        <v>72</v>
      </c>
      <c r="AB1029" s="1" t="s">
        <v>323</v>
      </c>
      <c r="AC1029" s="1" t="s">
        <v>576</v>
      </c>
      <c r="AD1029" s="1" t="s">
        <v>87</v>
      </c>
      <c r="AE1029" s="1">
        <v>37</v>
      </c>
      <c r="AF1029" s="1" t="s">
        <v>88</v>
      </c>
      <c r="AG1029" s="1">
        <v>4.3</v>
      </c>
      <c r="AH1029" s="1" t="s">
        <v>2344</v>
      </c>
      <c r="AI1029" s="1" t="s">
        <v>90</v>
      </c>
      <c r="AJ1029" s="1" t="s">
        <v>91</v>
      </c>
      <c r="AK1029" s="1" t="s">
        <v>92</v>
      </c>
      <c r="AL1029" s="1" t="s">
        <v>72</v>
      </c>
      <c r="AM1029" s="1" t="s">
        <v>217</v>
      </c>
      <c r="AN1029" s="1">
        <v>2</v>
      </c>
      <c r="AO1029" s="28" t="s">
        <v>5085</v>
      </c>
      <c r="AP1029" s="1" t="s">
        <v>72</v>
      </c>
      <c r="AQ1029" s="1" t="s">
        <v>72</v>
      </c>
      <c r="AR1029" s="1" t="s">
        <v>220</v>
      </c>
      <c r="AS1029" s="1" t="s">
        <v>72</v>
      </c>
      <c r="AT1029" s="1" t="s">
        <v>72</v>
      </c>
      <c r="AU1029" s="3">
        <v>45205</v>
      </c>
      <c r="AV1029" s="4">
        <v>0.59652777777777777</v>
      </c>
      <c r="AW1029" s="4">
        <v>0.6875</v>
      </c>
      <c r="AX1029" s="4">
        <f t="shared" si="121"/>
        <v>9.0972222222222232E-2</v>
      </c>
      <c r="AY1029" s="4">
        <f t="shared" si="122"/>
        <v>0.11319444444444449</v>
      </c>
      <c r="AZ1029" s="4">
        <f t="shared" si="123"/>
        <v>0.19513888888888886</v>
      </c>
      <c r="BA1029" s="1" t="s">
        <v>5086</v>
      </c>
      <c r="BB1029" s="1" t="s">
        <v>72</v>
      </c>
      <c r="BC1029" s="1" t="s">
        <v>1675</v>
      </c>
      <c r="BD1029" s="1">
        <v>15</v>
      </c>
      <c r="BE1029" s="1" t="s">
        <v>4063</v>
      </c>
      <c r="BF1029" s="1" t="s">
        <v>75</v>
      </c>
      <c r="BG1029" s="1" t="s">
        <v>75</v>
      </c>
      <c r="BH1029" s="1" t="s">
        <v>88</v>
      </c>
      <c r="BI1029" s="1" t="s">
        <v>96</v>
      </c>
      <c r="BJ1029" s="1" t="s">
        <v>72</v>
      </c>
      <c r="BK1029" s="1" t="s">
        <v>3962</v>
      </c>
      <c r="BL1029" s="1" t="s">
        <v>5087</v>
      </c>
      <c r="BM1029" s="1">
        <f>49+16</f>
        <v>65</v>
      </c>
      <c r="BN1029" s="1" t="s">
        <v>75</v>
      </c>
      <c r="BO1029" s="1" t="s">
        <v>75</v>
      </c>
      <c r="BP1029" s="1" t="s">
        <v>75</v>
      </c>
      <c r="BQ1029" s="21" t="s">
        <v>99</v>
      </c>
      <c r="BR1029" s="21" t="s">
        <v>100</v>
      </c>
    </row>
    <row r="1030" spans="1:70" ht="20.45" customHeight="1">
      <c r="A1030" s="1" t="s">
        <v>5088</v>
      </c>
      <c r="B1030" s="1">
        <v>230296</v>
      </c>
      <c r="C1030" s="1" t="s">
        <v>71</v>
      </c>
      <c r="D1030" s="3">
        <v>45206</v>
      </c>
      <c r="E1030" s="4">
        <v>0.52430555555555558</v>
      </c>
      <c r="F1030" s="5">
        <v>45200</v>
      </c>
      <c r="G1030" s="3">
        <v>45206</v>
      </c>
      <c r="H1030" s="4">
        <v>0.59583333333333333</v>
      </c>
      <c r="I1030" s="48">
        <f t="shared" si="120"/>
        <v>7.1527777777777746E-2</v>
      </c>
      <c r="J1030" s="1">
        <v>1</v>
      </c>
      <c r="K1030" s="1" t="s">
        <v>1896</v>
      </c>
      <c r="L1030" s="1" t="s">
        <v>5089</v>
      </c>
      <c r="M1030" s="1" t="s">
        <v>75</v>
      </c>
      <c r="N1030" s="1" t="s">
        <v>3473</v>
      </c>
      <c r="O1030" s="1" t="s">
        <v>77</v>
      </c>
      <c r="P1030" s="1" t="s">
        <v>78</v>
      </c>
      <c r="Q1030" s="1" t="s">
        <v>78</v>
      </c>
      <c r="R1030" s="1" t="s">
        <v>1898</v>
      </c>
      <c r="S1030" s="1" t="s">
        <v>1898</v>
      </c>
      <c r="T1030" s="34" t="s">
        <v>72</v>
      </c>
      <c r="U1030" s="25" t="s">
        <v>5090</v>
      </c>
      <c r="V1030" s="1" t="s">
        <v>1900</v>
      </c>
      <c r="W1030" s="1" t="s">
        <v>813</v>
      </c>
      <c r="X1030" s="1" t="s">
        <v>813</v>
      </c>
      <c r="Y1030" s="1" t="s">
        <v>814</v>
      </c>
      <c r="Z1030" s="1" t="s">
        <v>152</v>
      </c>
      <c r="AA1030" s="1" t="s">
        <v>3507</v>
      </c>
      <c r="AB1030" s="1" t="s">
        <v>153</v>
      </c>
      <c r="AC1030" s="1" t="s">
        <v>5091</v>
      </c>
      <c r="AD1030" s="1" t="s">
        <v>126</v>
      </c>
      <c r="AE1030" s="1">
        <v>72</v>
      </c>
      <c r="AF1030" s="1" t="s">
        <v>88</v>
      </c>
      <c r="AG1030" s="1">
        <v>4.5</v>
      </c>
      <c r="AH1030" s="1" t="s">
        <v>414</v>
      </c>
      <c r="AI1030" s="1" t="s">
        <v>90</v>
      </c>
      <c r="AJ1030" s="1" t="s">
        <v>91</v>
      </c>
      <c r="AK1030" s="1" t="s">
        <v>92</v>
      </c>
      <c r="AL1030" s="1" t="s">
        <v>72</v>
      </c>
      <c r="AM1030" s="1" t="s">
        <v>229</v>
      </c>
      <c r="AN1030" s="1">
        <v>2</v>
      </c>
      <c r="AO1030" s="68" t="s">
        <v>5092</v>
      </c>
      <c r="AP1030" s="1" t="s">
        <v>72</v>
      </c>
      <c r="AQ1030" s="1" t="s">
        <v>72</v>
      </c>
      <c r="AR1030" s="1" t="s">
        <v>72</v>
      </c>
      <c r="AS1030" s="1" t="s">
        <v>72</v>
      </c>
      <c r="AT1030" s="1" t="s">
        <v>72</v>
      </c>
      <c r="AU1030" s="3">
        <v>45206</v>
      </c>
      <c r="AV1030" s="4">
        <v>0.62152777777777779</v>
      </c>
      <c r="AW1030" s="4">
        <v>0.71875</v>
      </c>
      <c r="AX1030" s="4">
        <f t="shared" si="121"/>
        <v>9.722222222222221E-2</v>
      </c>
      <c r="AY1030" s="4">
        <f t="shared" si="122"/>
        <v>0.12291666666666667</v>
      </c>
      <c r="AZ1030" s="4">
        <f t="shared" si="123"/>
        <v>0.19444444444444442</v>
      </c>
      <c r="BA1030" s="1" t="s">
        <v>5093</v>
      </c>
      <c r="BB1030" s="1" t="s">
        <v>5094</v>
      </c>
      <c r="BC1030" s="1" t="s">
        <v>1794</v>
      </c>
      <c r="BD1030" s="1">
        <v>15</v>
      </c>
      <c r="BE1030" s="1" t="s">
        <v>4063</v>
      </c>
      <c r="BF1030" s="1" t="s">
        <v>75</v>
      </c>
      <c r="BG1030" s="1" t="s">
        <v>75</v>
      </c>
      <c r="BH1030" s="1" t="s">
        <v>88</v>
      </c>
      <c r="BI1030" s="1" t="s">
        <v>96</v>
      </c>
      <c r="BJ1030" s="1" t="s">
        <v>72</v>
      </c>
      <c r="BK1030" s="1" t="s">
        <v>3985</v>
      </c>
      <c r="BL1030" s="1" t="s">
        <v>5095</v>
      </c>
      <c r="BM1030" s="1">
        <v>58</v>
      </c>
      <c r="BN1030" s="1" t="s">
        <v>75</v>
      </c>
      <c r="BO1030" s="1" t="s">
        <v>75</v>
      </c>
      <c r="BP1030" s="1" t="s">
        <v>75</v>
      </c>
      <c r="BQ1030" s="21" t="s">
        <v>99</v>
      </c>
      <c r="BR1030" s="21" t="s">
        <v>100</v>
      </c>
    </row>
    <row r="1031" spans="1:70" ht="20.45" customHeight="1">
      <c r="A1031" s="1" t="s">
        <v>5096</v>
      </c>
      <c r="B1031" s="1">
        <v>230297</v>
      </c>
      <c r="C1031" s="1" t="s">
        <v>71</v>
      </c>
      <c r="D1031" s="3">
        <v>45206</v>
      </c>
      <c r="E1031" s="4">
        <v>0.58819444444444446</v>
      </c>
      <c r="F1031" s="5">
        <v>45200</v>
      </c>
      <c r="G1031" s="3">
        <v>45206</v>
      </c>
      <c r="H1031" s="4">
        <v>0.65694444444444444</v>
      </c>
      <c r="I1031" s="48">
        <f t="shared" si="120"/>
        <v>6.8749999999999978E-2</v>
      </c>
      <c r="J1031" s="1">
        <v>1</v>
      </c>
      <c r="K1031" s="1" t="s">
        <v>1896</v>
      </c>
      <c r="L1031" s="1" t="s">
        <v>5097</v>
      </c>
      <c r="M1031" s="1" t="s">
        <v>75</v>
      </c>
      <c r="N1031" s="1" t="s">
        <v>3473</v>
      </c>
      <c r="O1031" s="1" t="s">
        <v>77</v>
      </c>
      <c r="P1031" s="1" t="s">
        <v>78</v>
      </c>
      <c r="Q1031" s="1" t="s">
        <v>78</v>
      </c>
      <c r="R1031" s="1" t="s">
        <v>1898</v>
      </c>
      <c r="S1031" s="1" t="s">
        <v>1898</v>
      </c>
      <c r="T1031" s="34" t="s">
        <v>72</v>
      </c>
      <c r="U1031" s="25" t="s">
        <v>4441</v>
      </c>
      <c r="V1031" s="1" t="s">
        <v>1900</v>
      </c>
      <c r="W1031" s="1" t="s">
        <v>813</v>
      </c>
      <c r="X1031" s="1" t="s">
        <v>813</v>
      </c>
      <c r="Y1031" s="1" t="s">
        <v>814</v>
      </c>
      <c r="Z1031" s="1" t="s">
        <v>152</v>
      </c>
      <c r="AA1031" s="1" t="s">
        <v>1370</v>
      </c>
      <c r="AB1031" s="1" t="s">
        <v>153</v>
      </c>
      <c r="AC1031" s="1" t="s">
        <v>5091</v>
      </c>
      <c r="AD1031" s="1" t="s">
        <v>126</v>
      </c>
      <c r="AE1031" s="1">
        <v>50</v>
      </c>
      <c r="AF1031" s="1" t="s">
        <v>88</v>
      </c>
      <c r="AG1031" s="1">
        <v>4.8</v>
      </c>
      <c r="AH1031" s="1" t="s">
        <v>299</v>
      </c>
      <c r="AI1031" s="1" t="s">
        <v>90</v>
      </c>
      <c r="AJ1031" s="1" t="s">
        <v>91</v>
      </c>
      <c r="AK1031" s="1" t="s">
        <v>216</v>
      </c>
      <c r="AL1031" s="1" t="s">
        <v>72</v>
      </c>
      <c r="AM1031" s="1" t="s">
        <v>229</v>
      </c>
      <c r="AN1031" s="1">
        <v>2</v>
      </c>
      <c r="AO1031" s="68" t="s">
        <v>5098</v>
      </c>
      <c r="AP1031" s="1">
        <v>4</v>
      </c>
      <c r="AQ1031" s="1" t="s">
        <v>5099</v>
      </c>
      <c r="AR1031" s="1" t="s">
        <v>72</v>
      </c>
      <c r="AS1031" s="1" t="s">
        <v>1061</v>
      </c>
      <c r="AT1031" s="1" t="s">
        <v>5100</v>
      </c>
      <c r="AU1031" s="3">
        <v>45206</v>
      </c>
      <c r="AV1031" s="4">
        <v>0.66736111111111107</v>
      </c>
      <c r="AW1031" s="4">
        <v>0.72361111111111109</v>
      </c>
      <c r="AX1031" s="4">
        <f t="shared" si="121"/>
        <v>5.6250000000000022E-2</v>
      </c>
      <c r="AY1031" s="4">
        <f t="shared" si="122"/>
        <v>6.6666666666666652E-2</v>
      </c>
      <c r="AZ1031" s="4">
        <f t="shared" si="123"/>
        <v>0.13541666666666663</v>
      </c>
      <c r="BA1031" s="1" t="s">
        <v>5101</v>
      </c>
      <c r="BB1031" s="1" t="s">
        <v>72</v>
      </c>
      <c r="BC1031" s="1" t="s">
        <v>1794</v>
      </c>
      <c r="BD1031" s="1">
        <v>15</v>
      </c>
      <c r="BE1031" s="1" t="s">
        <v>3446</v>
      </c>
      <c r="BF1031" s="1" t="s">
        <v>75</v>
      </c>
      <c r="BG1031" s="1" t="s">
        <v>75</v>
      </c>
      <c r="BH1031" s="1" t="s">
        <v>88</v>
      </c>
      <c r="BI1031" s="1" t="s">
        <v>96</v>
      </c>
      <c r="BJ1031" s="1" t="s">
        <v>72</v>
      </c>
      <c r="BK1031" s="1" t="s">
        <v>3985</v>
      </c>
      <c r="BL1031" s="1" t="s">
        <v>5095</v>
      </c>
      <c r="BM1031" s="1">
        <v>51</v>
      </c>
      <c r="BN1031" s="1" t="s">
        <v>75</v>
      </c>
      <c r="BO1031" s="1" t="s">
        <v>75</v>
      </c>
      <c r="BP1031" s="1" t="s">
        <v>75</v>
      </c>
      <c r="BQ1031" s="21" t="s">
        <v>99</v>
      </c>
      <c r="BR1031" s="21" t="s">
        <v>100</v>
      </c>
    </row>
    <row r="1032" spans="1:70" ht="20.45" customHeight="1">
      <c r="A1032" s="1" t="s">
        <v>5102</v>
      </c>
      <c r="B1032" s="1">
        <v>230298</v>
      </c>
      <c r="C1032" s="1" t="s">
        <v>71</v>
      </c>
      <c r="D1032" s="3">
        <v>45208</v>
      </c>
      <c r="E1032" s="4">
        <v>0.61805555555555558</v>
      </c>
      <c r="F1032" s="5">
        <v>45200</v>
      </c>
      <c r="G1032" s="3">
        <v>45208</v>
      </c>
      <c r="H1032" s="4">
        <v>0.68125000000000002</v>
      </c>
      <c r="I1032" s="48">
        <f t="shared" si="120"/>
        <v>6.3194444444444442E-2</v>
      </c>
      <c r="J1032" s="1">
        <v>7</v>
      </c>
      <c r="K1032" s="1" t="s">
        <v>2302</v>
      </c>
      <c r="L1032" s="1" t="s">
        <v>5103</v>
      </c>
      <c r="M1032" s="1" t="s">
        <v>75</v>
      </c>
      <c r="N1032" s="1" t="s">
        <v>3947</v>
      </c>
      <c r="O1032" s="1" t="s">
        <v>77</v>
      </c>
      <c r="P1032" s="1" t="s">
        <v>78</v>
      </c>
      <c r="Q1032" s="1" t="s">
        <v>78</v>
      </c>
      <c r="R1032" s="1" t="s">
        <v>1898</v>
      </c>
      <c r="S1032" s="1" t="s">
        <v>1898</v>
      </c>
      <c r="T1032" s="34" t="s">
        <v>72</v>
      </c>
      <c r="U1032" s="25" t="s">
        <v>5104</v>
      </c>
      <c r="V1032" s="1" t="s">
        <v>1900</v>
      </c>
      <c r="W1032" s="1" t="s">
        <v>2307</v>
      </c>
      <c r="X1032" s="1" t="s">
        <v>2307</v>
      </c>
      <c r="Y1032" s="1" t="s">
        <v>2363</v>
      </c>
      <c r="Z1032" s="1" t="s">
        <v>84</v>
      </c>
      <c r="AA1032" s="1" t="s">
        <v>72</v>
      </c>
      <c r="AB1032" s="1" t="s">
        <v>323</v>
      </c>
      <c r="AC1032" s="1" t="s">
        <v>324</v>
      </c>
      <c r="AD1032" s="1" t="s">
        <v>87</v>
      </c>
      <c r="AE1032" s="1">
        <v>40</v>
      </c>
      <c r="AF1032" s="1" t="s">
        <v>88</v>
      </c>
      <c r="AG1032" s="1">
        <v>3.5</v>
      </c>
      <c r="AH1032" s="1" t="s">
        <v>954</v>
      </c>
      <c r="AI1032" s="1" t="s">
        <v>90</v>
      </c>
      <c r="AJ1032" s="1" t="s">
        <v>91</v>
      </c>
      <c r="AK1032" s="1" t="s">
        <v>92</v>
      </c>
      <c r="AL1032" s="1" t="s">
        <v>72</v>
      </c>
      <c r="AM1032" s="1" t="s">
        <v>217</v>
      </c>
      <c r="AN1032" s="1">
        <v>2</v>
      </c>
      <c r="AO1032" s="28" t="s">
        <v>5105</v>
      </c>
      <c r="AP1032" s="1" t="s">
        <v>72</v>
      </c>
      <c r="AQ1032" s="1" t="s">
        <v>72</v>
      </c>
      <c r="AR1032" s="1" t="s">
        <v>220</v>
      </c>
      <c r="AS1032" s="1" t="s">
        <v>72</v>
      </c>
      <c r="AT1032" s="1" t="s">
        <v>72</v>
      </c>
      <c r="AU1032" s="3">
        <v>45208</v>
      </c>
      <c r="AV1032" s="4">
        <v>0.6958333333333333</v>
      </c>
      <c r="AW1032" s="4">
        <v>0.74652777777777779</v>
      </c>
      <c r="AX1032" s="4">
        <f t="shared" si="121"/>
        <v>5.0694444444444486E-2</v>
      </c>
      <c r="AY1032" s="4">
        <f t="shared" si="122"/>
        <v>6.5277777777777768E-2</v>
      </c>
      <c r="AZ1032" s="4">
        <f t="shared" si="123"/>
        <v>0.12847222222222221</v>
      </c>
      <c r="BA1032" s="1" t="s">
        <v>5106</v>
      </c>
      <c r="BB1032" s="1" t="s">
        <v>72</v>
      </c>
      <c r="BC1032" s="1" t="s">
        <v>1794</v>
      </c>
      <c r="BD1032" s="1">
        <v>15</v>
      </c>
      <c r="BE1032" s="1" t="s">
        <v>4219</v>
      </c>
      <c r="BF1032" s="1" t="s">
        <v>75</v>
      </c>
      <c r="BG1032" s="1" t="s">
        <v>75</v>
      </c>
      <c r="BH1032" s="1" t="s">
        <v>88</v>
      </c>
      <c r="BI1032" s="1" t="s">
        <v>96</v>
      </c>
      <c r="BJ1032" s="1" t="s">
        <v>72</v>
      </c>
      <c r="BK1032" s="1" t="s">
        <v>5107</v>
      </c>
      <c r="BL1032" s="1" t="s">
        <v>5108</v>
      </c>
      <c r="BM1032" s="1">
        <v>44</v>
      </c>
      <c r="BN1032" s="1" t="s">
        <v>75</v>
      </c>
      <c r="BO1032" s="1" t="s">
        <v>75</v>
      </c>
      <c r="BP1032" s="1" t="s">
        <v>75</v>
      </c>
      <c r="BQ1032" s="21" t="s">
        <v>99</v>
      </c>
      <c r="BR1032" s="21" t="s">
        <v>100</v>
      </c>
    </row>
    <row r="1033" spans="1:70" ht="20.45" customHeight="1">
      <c r="A1033" s="1" t="s">
        <v>5109</v>
      </c>
      <c r="B1033" s="1">
        <v>230299</v>
      </c>
      <c r="C1033" s="1" t="s">
        <v>71</v>
      </c>
      <c r="D1033" s="3">
        <v>45211</v>
      </c>
      <c r="E1033" s="4">
        <v>0.625</v>
      </c>
      <c r="F1033" s="5">
        <v>45200</v>
      </c>
      <c r="G1033" s="3">
        <v>45211</v>
      </c>
      <c r="H1033" s="4">
        <v>0.74791666666666667</v>
      </c>
      <c r="I1033" s="48">
        <f t="shared" si="120"/>
        <v>0.12291666666666667</v>
      </c>
      <c r="J1033" s="1">
        <v>2</v>
      </c>
      <c r="K1033" s="1" t="s">
        <v>2302</v>
      </c>
      <c r="L1033" s="1" t="s">
        <v>5110</v>
      </c>
      <c r="M1033" s="1" t="s">
        <v>75</v>
      </c>
      <c r="N1033" s="1" t="s">
        <v>4648</v>
      </c>
      <c r="O1033" s="1" t="s">
        <v>77</v>
      </c>
      <c r="P1033" s="1" t="s">
        <v>78</v>
      </c>
      <c r="Q1033" s="1" t="s">
        <v>4162</v>
      </c>
      <c r="R1033" s="1" t="s">
        <v>139</v>
      </c>
      <c r="S1033" s="1" t="s">
        <v>1898</v>
      </c>
      <c r="T1033" s="1" t="s">
        <v>4163</v>
      </c>
      <c r="U1033" s="25" t="s">
        <v>5111</v>
      </c>
      <c r="V1033" s="1" t="s">
        <v>1900</v>
      </c>
      <c r="W1033" s="1" t="s">
        <v>2307</v>
      </c>
      <c r="X1033" s="1" t="s">
        <v>2307</v>
      </c>
      <c r="Y1033" s="1" t="s">
        <v>2926</v>
      </c>
      <c r="Z1033" s="1" t="s">
        <v>291</v>
      </c>
      <c r="AA1033" s="1" t="s">
        <v>72</v>
      </c>
      <c r="AB1033" s="1" t="s">
        <v>292</v>
      </c>
      <c r="AC1033" s="1" t="s">
        <v>3202</v>
      </c>
      <c r="AD1033" s="1" t="s">
        <v>126</v>
      </c>
      <c r="AE1033" s="1">
        <v>60</v>
      </c>
      <c r="AF1033" s="1" t="s">
        <v>88</v>
      </c>
      <c r="AG1033" s="1">
        <v>4.8</v>
      </c>
      <c r="AH1033" s="1" t="s">
        <v>414</v>
      </c>
      <c r="AI1033" s="1" t="s">
        <v>90</v>
      </c>
      <c r="AJ1033" s="1" t="s">
        <v>91</v>
      </c>
      <c r="AK1033" s="1" t="s">
        <v>216</v>
      </c>
      <c r="AL1033" s="1" t="s">
        <v>72</v>
      </c>
      <c r="AM1033" s="1" t="s">
        <v>254</v>
      </c>
      <c r="AN1033" s="1" t="s">
        <v>3184</v>
      </c>
      <c r="AO1033" s="51" t="s">
        <v>5112</v>
      </c>
      <c r="AP1033" s="1">
        <v>3</v>
      </c>
      <c r="AQ1033" s="1" t="s">
        <v>4014</v>
      </c>
      <c r="AR1033" s="51" t="s">
        <v>5113</v>
      </c>
      <c r="AS1033" s="1" t="s">
        <v>72</v>
      </c>
      <c r="AT1033" s="1" t="s">
        <v>72</v>
      </c>
      <c r="AU1033" s="3">
        <v>45211</v>
      </c>
      <c r="AV1033" s="4">
        <v>0.7715277777777777</v>
      </c>
      <c r="AW1033" s="4">
        <v>0.83472222222222225</v>
      </c>
      <c r="AX1033" s="4">
        <f t="shared" si="121"/>
        <v>6.3194444444444553E-2</v>
      </c>
      <c r="AY1033" s="4">
        <f t="shared" si="122"/>
        <v>8.680555555555558E-2</v>
      </c>
      <c r="AZ1033" s="4">
        <f t="shared" si="123"/>
        <v>0.20972222222222225</v>
      </c>
      <c r="BA1033" s="1" t="s">
        <v>5114</v>
      </c>
      <c r="BB1033" s="1" t="s">
        <v>72</v>
      </c>
      <c r="BC1033" s="1" t="s">
        <v>1794</v>
      </c>
      <c r="BD1033" s="1">
        <v>15</v>
      </c>
      <c r="BE1033" s="1" t="s">
        <v>2694</v>
      </c>
      <c r="BF1033" s="1" t="s">
        <v>88</v>
      </c>
      <c r="BG1033" s="1" t="s">
        <v>88</v>
      </c>
      <c r="BH1033" s="1" t="s">
        <v>88</v>
      </c>
      <c r="BI1033" s="1" t="s">
        <v>96</v>
      </c>
      <c r="BJ1033" s="1" t="s">
        <v>72</v>
      </c>
      <c r="BK1033" s="1" t="s">
        <v>1768</v>
      </c>
      <c r="BL1033" s="1" t="s">
        <v>4849</v>
      </c>
      <c r="BM1033" s="1">
        <v>42</v>
      </c>
      <c r="BN1033" s="1" t="s">
        <v>75</v>
      </c>
      <c r="BO1033" s="1" t="s">
        <v>75</v>
      </c>
      <c r="BP1033" s="1" t="s">
        <v>75</v>
      </c>
      <c r="BQ1033" s="21" t="s">
        <v>99</v>
      </c>
      <c r="BR1033" s="21" t="s">
        <v>100</v>
      </c>
    </row>
    <row r="1034" spans="1:70" ht="20.45" customHeight="1">
      <c r="A1034" s="1" t="s">
        <v>5115</v>
      </c>
      <c r="B1034" s="1">
        <v>230300</v>
      </c>
      <c r="C1034" s="1" t="s">
        <v>71</v>
      </c>
      <c r="D1034" s="3">
        <v>45212</v>
      </c>
      <c r="E1034" s="4">
        <v>0.57638888888888884</v>
      </c>
      <c r="F1034" s="5">
        <v>45200</v>
      </c>
      <c r="G1034" s="3">
        <v>45212</v>
      </c>
      <c r="H1034" s="4">
        <v>0.83333333333333337</v>
      </c>
      <c r="I1034" s="48">
        <f t="shared" si="120"/>
        <v>0.25694444444444453</v>
      </c>
      <c r="J1034" s="1">
        <v>5</v>
      </c>
      <c r="K1034" s="1" t="s">
        <v>2302</v>
      </c>
      <c r="L1034" s="64" t="s">
        <v>5116</v>
      </c>
      <c r="M1034" s="1" t="s">
        <v>75</v>
      </c>
      <c r="N1034" s="1" t="s">
        <v>4402</v>
      </c>
      <c r="O1034" s="1" t="s">
        <v>77</v>
      </c>
      <c r="P1034" s="1" t="s">
        <v>78</v>
      </c>
      <c r="Q1034" s="1" t="s">
        <v>78</v>
      </c>
      <c r="R1034" s="1" t="s">
        <v>1898</v>
      </c>
      <c r="S1034" s="1" t="s">
        <v>1898</v>
      </c>
      <c r="T1034" s="34" t="s">
        <v>72</v>
      </c>
      <c r="U1034" s="25" t="s">
        <v>5117</v>
      </c>
      <c r="V1034" s="1" t="s">
        <v>80</v>
      </c>
      <c r="W1034" s="1" t="s">
        <v>1867</v>
      </c>
      <c r="X1034" s="1" t="s">
        <v>1868</v>
      </c>
      <c r="Y1034" s="1" t="s">
        <v>2143</v>
      </c>
      <c r="Z1034" s="1" t="s">
        <v>291</v>
      </c>
      <c r="AA1034" s="1" t="s">
        <v>72</v>
      </c>
      <c r="AB1034" s="1" t="s">
        <v>292</v>
      </c>
      <c r="AC1034" s="1" t="s">
        <v>5118</v>
      </c>
      <c r="AD1034" s="1" t="s">
        <v>126</v>
      </c>
      <c r="AE1034" s="1">
        <v>57</v>
      </c>
      <c r="AF1034" s="1" t="s">
        <v>88</v>
      </c>
      <c r="AG1034" s="1">
        <v>5.2</v>
      </c>
      <c r="AH1034" s="1" t="s">
        <v>954</v>
      </c>
      <c r="AI1034" s="1" t="s">
        <v>105</v>
      </c>
      <c r="AJ1034" s="1" t="s">
        <v>91</v>
      </c>
      <c r="AK1034" s="1" t="s">
        <v>92</v>
      </c>
      <c r="AL1034" s="1" t="s">
        <v>72</v>
      </c>
      <c r="AM1034" s="1" t="s">
        <v>72</v>
      </c>
      <c r="AN1034" s="1" t="s">
        <v>72</v>
      </c>
      <c r="AO1034" s="1" t="s">
        <v>72</v>
      </c>
      <c r="AP1034" s="1" t="s">
        <v>72</v>
      </c>
      <c r="AQ1034" s="1" t="s">
        <v>72</v>
      </c>
      <c r="AR1034" s="1" t="s">
        <v>72</v>
      </c>
      <c r="AS1034" s="1" t="s">
        <v>72</v>
      </c>
      <c r="AT1034" s="1" t="s">
        <v>72</v>
      </c>
      <c r="AU1034" s="3">
        <v>45212</v>
      </c>
      <c r="AV1034" s="4">
        <v>0.84930555555555554</v>
      </c>
      <c r="AW1034" s="4">
        <v>0.875</v>
      </c>
      <c r="AX1034" s="4">
        <f t="shared" si="121"/>
        <v>2.5694444444444464E-2</v>
      </c>
      <c r="AY1034" s="4">
        <f t="shared" si="122"/>
        <v>4.166666666666663E-2</v>
      </c>
      <c r="AZ1034" s="4">
        <f t="shared" si="123"/>
        <v>0.29861111111111116</v>
      </c>
      <c r="BA1034" s="1" t="s">
        <v>5119</v>
      </c>
      <c r="BB1034" s="1" t="s">
        <v>72</v>
      </c>
      <c r="BC1034" s="1" t="s">
        <v>1794</v>
      </c>
      <c r="BD1034" s="1">
        <v>15</v>
      </c>
      <c r="BE1034" s="1" t="s">
        <v>2694</v>
      </c>
      <c r="BF1034" s="1" t="s">
        <v>75</v>
      </c>
      <c r="BG1034" s="1" t="s">
        <v>75</v>
      </c>
      <c r="BH1034" s="1" t="s">
        <v>88</v>
      </c>
      <c r="BI1034" s="1" t="s">
        <v>96</v>
      </c>
      <c r="BJ1034" s="1" t="s">
        <v>72</v>
      </c>
      <c r="BK1034" s="1" t="s">
        <v>5069</v>
      </c>
      <c r="BL1034" s="1" t="s">
        <v>5120</v>
      </c>
      <c r="BM1034" s="1">
        <v>8</v>
      </c>
      <c r="BN1034" s="1" t="s">
        <v>75</v>
      </c>
      <c r="BO1034" s="1" t="s">
        <v>75</v>
      </c>
      <c r="BP1034" s="1" t="s">
        <v>75</v>
      </c>
      <c r="BQ1034" s="21" t="s">
        <v>99</v>
      </c>
      <c r="BR1034" s="21" t="s">
        <v>100</v>
      </c>
    </row>
    <row r="1035" spans="1:70" ht="20.45" customHeight="1">
      <c r="A1035" s="1" t="s">
        <v>5121</v>
      </c>
      <c r="B1035" s="1">
        <v>230301</v>
      </c>
      <c r="C1035" s="1" t="s">
        <v>71</v>
      </c>
      <c r="D1035" s="3">
        <v>45215</v>
      </c>
      <c r="E1035" s="4">
        <v>0.51388888888888884</v>
      </c>
      <c r="F1035" s="5">
        <v>45200</v>
      </c>
      <c r="G1035" s="3">
        <v>45215</v>
      </c>
      <c r="H1035" s="4">
        <v>0.5805555555555556</v>
      </c>
      <c r="I1035" s="48">
        <f t="shared" si="120"/>
        <v>6.6666666666666763E-2</v>
      </c>
      <c r="J1035" s="1">
        <v>10</v>
      </c>
      <c r="K1035" s="1" t="s">
        <v>2302</v>
      </c>
      <c r="L1035" s="1" t="s">
        <v>5122</v>
      </c>
      <c r="M1035" s="1" t="s">
        <v>75</v>
      </c>
      <c r="N1035" s="1" t="s">
        <v>3947</v>
      </c>
      <c r="O1035" s="1" t="s">
        <v>77</v>
      </c>
      <c r="P1035" s="1" t="s">
        <v>78</v>
      </c>
      <c r="Q1035" s="8" t="s">
        <v>172</v>
      </c>
      <c r="R1035" s="1" t="s">
        <v>1898</v>
      </c>
      <c r="S1035" s="8" t="s">
        <v>1927</v>
      </c>
      <c r="T1035" s="1" t="s">
        <v>5123</v>
      </c>
      <c r="U1035" s="8" t="s">
        <v>5124</v>
      </c>
      <c r="V1035" s="1" t="s">
        <v>1900</v>
      </c>
      <c r="W1035" s="1" t="s">
        <v>2307</v>
      </c>
      <c r="X1035" s="1" t="s">
        <v>2307</v>
      </c>
      <c r="Y1035" s="1" t="s">
        <v>2363</v>
      </c>
      <c r="Z1035" s="1" t="s">
        <v>84</v>
      </c>
      <c r="AA1035" s="1" t="s">
        <v>72</v>
      </c>
      <c r="AB1035" s="1" t="s">
        <v>124</v>
      </c>
      <c r="AC1035" s="1" t="s">
        <v>4768</v>
      </c>
      <c r="AD1035" s="1" t="s">
        <v>126</v>
      </c>
      <c r="AE1035" s="1">
        <v>36</v>
      </c>
      <c r="AF1035" s="1" t="s">
        <v>88</v>
      </c>
      <c r="AG1035" s="1">
        <v>5.6</v>
      </c>
      <c r="AH1035" s="1" t="s">
        <v>954</v>
      </c>
      <c r="AI1035" s="1" t="s">
        <v>90</v>
      </c>
      <c r="AJ1035" s="1" t="s">
        <v>91</v>
      </c>
      <c r="AK1035" s="1" t="s">
        <v>92</v>
      </c>
      <c r="AL1035" s="1" t="s">
        <v>72</v>
      </c>
      <c r="AM1035" s="1" t="s">
        <v>72</v>
      </c>
      <c r="AN1035" s="1" t="s">
        <v>72</v>
      </c>
      <c r="AO1035" s="1" t="s">
        <v>72</v>
      </c>
      <c r="AP1035" s="1" t="s">
        <v>72</v>
      </c>
      <c r="AQ1035" s="1" t="s">
        <v>72</v>
      </c>
      <c r="AR1035" s="1" t="s">
        <v>72</v>
      </c>
      <c r="AS1035" s="1" t="s">
        <v>72</v>
      </c>
      <c r="AT1035" s="1" t="s">
        <v>72</v>
      </c>
      <c r="AU1035" s="3">
        <v>45215</v>
      </c>
      <c r="AV1035" s="4">
        <v>0.60138888888888886</v>
      </c>
      <c r="AW1035" s="4">
        <v>0.68125000000000002</v>
      </c>
      <c r="AX1035" s="4">
        <f t="shared" si="121"/>
        <v>7.986111111111116E-2</v>
      </c>
      <c r="AY1035" s="4">
        <f t="shared" si="122"/>
        <v>0.10069444444444442</v>
      </c>
      <c r="AZ1035" s="4">
        <f t="shared" si="123"/>
        <v>0.16736111111111118</v>
      </c>
      <c r="BA1035" s="1" t="s">
        <v>5125</v>
      </c>
      <c r="BB1035" s="1" t="s">
        <v>72</v>
      </c>
      <c r="BC1035" s="1" t="s">
        <v>1794</v>
      </c>
      <c r="BD1035" s="1">
        <v>15</v>
      </c>
      <c r="BE1035" s="1" t="s">
        <v>3446</v>
      </c>
      <c r="BF1035" s="1" t="s">
        <v>88</v>
      </c>
      <c r="BG1035" s="1" t="s">
        <v>88</v>
      </c>
      <c r="BH1035" s="1" t="s">
        <v>88</v>
      </c>
      <c r="BI1035" s="1" t="s">
        <v>79</v>
      </c>
      <c r="BJ1035" s="1" t="s">
        <v>707</v>
      </c>
      <c r="BK1035" s="1" t="s">
        <v>3819</v>
      </c>
      <c r="BL1035" s="1" t="s">
        <v>5126</v>
      </c>
      <c r="BM1035" s="1">
        <v>33</v>
      </c>
      <c r="BN1035" s="1" t="s">
        <v>88</v>
      </c>
      <c r="BO1035" s="1" t="s">
        <v>88</v>
      </c>
      <c r="BP1035" s="1" t="s">
        <v>88</v>
      </c>
      <c r="BQ1035" s="1" t="s">
        <v>160</v>
      </c>
      <c r="BR1035" s="1" t="s">
        <v>707</v>
      </c>
    </row>
    <row r="1036" spans="1:70" ht="20.45" customHeight="1">
      <c r="A1036" s="1" t="s">
        <v>5127</v>
      </c>
      <c r="B1036" s="1">
        <v>230301</v>
      </c>
      <c r="C1036" s="1" t="s">
        <v>71</v>
      </c>
      <c r="D1036" s="3">
        <v>45215</v>
      </c>
      <c r="E1036" s="4">
        <v>0.51388888888888884</v>
      </c>
      <c r="F1036" s="5">
        <v>45200</v>
      </c>
      <c r="G1036" s="3">
        <v>45215</v>
      </c>
      <c r="H1036" s="4">
        <v>0.5805555555555556</v>
      </c>
      <c r="I1036" s="48">
        <f t="shared" si="120"/>
        <v>6.6666666666666763E-2</v>
      </c>
      <c r="J1036" s="1">
        <v>10</v>
      </c>
      <c r="K1036" s="1" t="s">
        <v>2302</v>
      </c>
      <c r="L1036" s="1" t="s">
        <v>5122</v>
      </c>
      <c r="M1036" s="1" t="s">
        <v>75</v>
      </c>
      <c r="N1036" s="1" t="s">
        <v>4561</v>
      </c>
      <c r="O1036" s="1" t="s">
        <v>77</v>
      </c>
      <c r="P1036" s="1" t="s">
        <v>78</v>
      </c>
      <c r="Q1036" s="8" t="s">
        <v>172</v>
      </c>
      <c r="R1036" s="1" t="s">
        <v>1898</v>
      </c>
      <c r="S1036" s="8" t="s">
        <v>1927</v>
      </c>
      <c r="T1036" s="1" t="s">
        <v>5123</v>
      </c>
      <c r="U1036" s="8" t="s">
        <v>5124</v>
      </c>
      <c r="V1036" s="1" t="s">
        <v>1900</v>
      </c>
      <c r="W1036" s="1" t="s">
        <v>2307</v>
      </c>
      <c r="X1036" s="1" t="s">
        <v>2307</v>
      </c>
      <c r="Y1036" s="1" t="s">
        <v>2363</v>
      </c>
      <c r="Z1036" s="1" t="s">
        <v>84</v>
      </c>
      <c r="AA1036" s="1" t="s">
        <v>72</v>
      </c>
      <c r="AB1036" s="1" t="s">
        <v>124</v>
      </c>
      <c r="AC1036" s="1" t="s">
        <v>4768</v>
      </c>
      <c r="AD1036" s="1" t="s">
        <v>126</v>
      </c>
      <c r="AE1036" s="1">
        <v>36</v>
      </c>
      <c r="AF1036" s="1" t="s">
        <v>88</v>
      </c>
      <c r="AG1036" s="1">
        <v>5.6</v>
      </c>
      <c r="AH1036" s="1" t="s">
        <v>954</v>
      </c>
      <c r="AI1036" s="1" t="s">
        <v>90</v>
      </c>
      <c r="AJ1036" s="1" t="s">
        <v>91</v>
      </c>
      <c r="AK1036" s="1" t="s">
        <v>92</v>
      </c>
      <c r="AL1036" s="1" t="s">
        <v>72</v>
      </c>
      <c r="AM1036" s="1" t="s">
        <v>72</v>
      </c>
      <c r="AN1036" s="1" t="s">
        <v>72</v>
      </c>
      <c r="AO1036" s="1" t="s">
        <v>72</v>
      </c>
      <c r="AP1036" s="1" t="s">
        <v>72</v>
      </c>
      <c r="AQ1036" s="1" t="s">
        <v>72</v>
      </c>
      <c r="AR1036" s="1" t="s">
        <v>72</v>
      </c>
      <c r="AS1036" s="1" t="s">
        <v>72</v>
      </c>
      <c r="AT1036" s="1" t="s">
        <v>72</v>
      </c>
      <c r="AU1036" s="3">
        <v>45215</v>
      </c>
      <c r="AV1036" s="4">
        <v>0.60138888888888886</v>
      </c>
      <c r="AW1036" s="4">
        <v>0.68125000000000002</v>
      </c>
      <c r="AX1036" s="4">
        <f t="shared" si="121"/>
        <v>7.986111111111116E-2</v>
      </c>
      <c r="AY1036" s="4">
        <f t="shared" si="122"/>
        <v>0.10069444444444442</v>
      </c>
      <c r="AZ1036" s="4">
        <f t="shared" si="123"/>
        <v>0.16736111111111118</v>
      </c>
      <c r="BA1036" s="1" t="s">
        <v>5125</v>
      </c>
      <c r="BB1036" s="1" t="s">
        <v>72</v>
      </c>
      <c r="BC1036" s="1" t="s">
        <v>1794</v>
      </c>
      <c r="BD1036" s="1">
        <v>15</v>
      </c>
      <c r="BE1036" s="1" t="s">
        <v>3446</v>
      </c>
      <c r="BF1036" s="1" t="s">
        <v>88</v>
      </c>
      <c r="BG1036" s="1" t="s">
        <v>88</v>
      </c>
      <c r="BH1036" s="1" t="s">
        <v>88</v>
      </c>
      <c r="BI1036" s="1" t="s">
        <v>79</v>
      </c>
      <c r="BJ1036" s="1" t="s">
        <v>707</v>
      </c>
      <c r="BK1036" s="1" t="s">
        <v>72</v>
      </c>
      <c r="BL1036" s="1" t="s">
        <v>72</v>
      </c>
      <c r="BM1036" s="1" t="s">
        <v>72</v>
      </c>
      <c r="BN1036" s="1" t="s">
        <v>88</v>
      </c>
      <c r="BO1036" s="1" t="s">
        <v>88</v>
      </c>
      <c r="BP1036" s="1" t="s">
        <v>88</v>
      </c>
      <c r="BQ1036" s="1" t="s">
        <v>160</v>
      </c>
      <c r="BR1036" s="1" t="s">
        <v>707</v>
      </c>
    </row>
    <row r="1037" spans="1:70" ht="20.45" customHeight="1">
      <c r="A1037" s="1" t="s">
        <v>5128</v>
      </c>
      <c r="B1037" s="1">
        <v>230302</v>
      </c>
      <c r="C1037" s="1" t="s">
        <v>71</v>
      </c>
      <c r="D1037" s="3">
        <v>45215</v>
      </c>
      <c r="E1037" s="4">
        <v>0.5</v>
      </c>
      <c r="F1037" s="5">
        <v>45200</v>
      </c>
      <c r="G1037" s="3">
        <v>45215</v>
      </c>
      <c r="H1037" s="4">
        <v>0.5805555555555556</v>
      </c>
      <c r="I1037" s="48">
        <f t="shared" si="120"/>
        <v>8.0555555555555602E-2</v>
      </c>
      <c r="J1037" s="1">
        <v>5</v>
      </c>
      <c r="K1037" s="1" t="s">
        <v>2302</v>
      </c>
      <c r="L1037" s="1" t="s">
        <v>5129</v>
      </c>
      <c r="M1037" s="1" t="s">
        <v>75</v>
      </c>
      <c r="N1037" s="1" t="s">
        <v>4933</v>
      </c>
      <c r="O1037" s="1" t="s">
        <v>77</v>
      </c>
      <c r="P1037" s="1" t="s">
        <v>78</v>
      </c>
      <c r="Q1037" s="1" t="s">
        <v>78</v>
      </c>
      <c r="R1037" s="1" t="s">
        <v>1898</v>
      </c>
      <c r="S1037" s="8" t="s">
        <v>1927</v>
      </c>
      <c r="T1037" s="1" t="s">
        <v>707</v>
      </c>
      <c r="U1037" s="8" t="s">
        <v>847</v>
      </c>
      <c r="V1037" s="1" t="s">
        <v>1900</v>
      </c>
      <c r="W1037" s="1" t="s">
        <v>2307</v>
      </c>
      <c r="X1037" s="1" t="s">
        <v>2307</v>
      </c>
      <c r="Y1037" s="1" t="s">
        <v>2308</v>
      </c>
      <c r="Z1037" s="1" t="s">
        <v>490</v>
      </c>
      <c r="AA1037" s="1" t="s">
        <v>72</v>
      </c>
      <c r="AB1037" s="1" t="s">
        <v>491</v>
      </c>
      <c r="AC1037" s="1" t="s">
        <v>1147</v>
      </c>
      <c r="AD1037" s="1" t="s">
        <v>87</v>
      </c>
      <c r="AE1037" s="1">
        <v>74</v>
      </c>
      <c r="AF1037" s="1" t="s">
        <v>88</v>
      </c>
      <c r="AG1037" s="1">
        <v>5.6</v>
      </c>
      <c r="AH1037" s="1" t="s">
        <v>954</v>
      </c>
      <c r="AI1037" s="1" t="s">
        <v>90</v>
      </c>
      <c r="AJ1037" s="1" t="s">
        <v>91</v>
      </c>
      <c r="AK1037" s="1" t="s">
        <v>92</v>
      </c>
      <c r="AL1037" s="1" t="s">
        <v>72</v>
      </c>
      <c r="AM1037" s="1" t="s">
        <v>72</v>
      </c>
      <c r="AN1037" s="1" t="s">
        <v>72</v>
      </c>
      <c r="AO1037" s="1" t="s">
        <v>72</v>
      </c>
      <c r="AP1037" s="1" t="s">
        <v>72</v>
      </c>
      <c r="AQ1037" s="1" t="s">
        <v>72</v>
      </c>
      <c r="AR1037" s="1" t="s">
        <v>72</v>
      </c>
      <c r="AS1037" s="1" t="s">
        <v>72</v>
      </c>
      <c r="AT1037" s="1" t="s">
        <v>72</v>
      </c>
      <c r="AU1037" s="3">
        <v>45215</v>
      </c>
      <c r="AV1037" s="4">
        <v>0.60347222222222219</v>
      </c>
      <c r="AW1037" s="4">
        <v>0.71666666666666667</v>
      </c>
      <c r="AX1037" s="4">
        <f t="shared" si="121"/>
        <v>0.11319444444444449</v>
      </c>
      <c r="AY1037" s="4">
        <f t="shared" si="122"/>
        <v>0.13611111111111107</v>
      </c>
      <c r="AZ1037" s="4">
        <f t="shared" si="123"/>
        <v>0.21666666666666667</v>
      </c>
      <c r="BA1037" s="1" t="s">
        <v>5130</v>
      </c>
      <c r="BB1037" s="1" t="s">
        <v>5131</v>
      </c>
      <c r="BC1037" s="1" t="s">
        <v>1794</v>
      </c>
      <c r="BD1037" s="1">
        <v>15</v>
      </c>
      <c r="BE1037" s="1" t="s">
        <v>4443</v>
      </c>
      <c r="BF1037" s="1" t="s">
        <v>75</v>
      </c>
      <c r="BG1037" s="1" t="s">
        <v>75</v>
      </c>
      <c r="BH1037" s="1" t="s">
        <v>88</v>
      </c>
      <c r="BI1037" s="1" t="s">
        <v>79</v>
      </c>
      <c r="BJ1037" s="1" t="s">
        <v>72</v>
      </c>
      <c r="BK1037" s="1" t="s">
        <v>3962</v>
      </c>
      <c r="BL1037" s="1" t="s">
        <v>5132</v>
      </c>
      <c r="BM1037" s="1">
        <f>56+14</f>
        <v>70</v>
      </c>
      <c r="BN1037" s="1" t="s">
        <v>88</v>
      </c>
      <c r="BO1037" s="1" t="s">
        <v>88</v>
      </c>
      <c r="BP1037" s="1" t="s">
        <v>88</v>
      </c>
      <c r="BQ1037" s="1" t="s">
        <v>160</v>
      </c>
      <c r="BR1037" s="1" t="s">
        <v>707</v>
      </c>
    </row>
    <row r="1038" spans="1:70" ht="20.45" customHeight="1">
      <c r="A1038" s="1" t="s">
        <v>5133</v>
      </c>
      <c r="B1038" s="1">
        <v>230303</v>
      </c>
      <c r="C1038" s="1" t="s">
        <v>71</v>
      </c>
      <c r="D1038" s="3">
        <v>45215</v>
      </c>
      <c r="E1038" s="4">
        <v>0.75694444444444453</v>
      </c>
      <c r="F1038" s="5">
        <v>45200</v>
      </c>
      <c r="G1038" s="3">
        <v>45215</v>
      </c>
      <c r="H1038" s="4">
        <v>0.85138888888888886</v>
      </c>
      <c r="I1038" s="48">
        <f t="shared" si="120"/>
        <v>9.4444444444444331E-2</v>
      </c>
      <c r="J1038" s="1">
        <v>0</v>
      </c>
      <c r="K1038" s="1" t="s">
        <v>2302</v>
      </c>
      <c r="L1038" s="1" t="s">
        <v>5134</v>
      </c>
      <c r="M1038" s="1" t="s">
        <v>75</v>
      </c>
      <c r="N1038" s="1" t="s">
        <v>5023</v>
      </c>
      <c r="O1038" s="1" t="s">
        <v>77</v>
      </c>
      <c r="P1038" s="1" t="s">
        <v>78</v>
      </c>
      <c r="Q1038" s="1" t="s">
        <v>78</v>
      </c>
      <c r="R1038" s="1" t="s">
        <v>1898</v>
      </c>
      <c r="S1038" s="8" t="s">
        <v>1927</v>
      </c>
      <c r="T1038" s="1" t="s">
        <v>707</v>
      </c>
      <c r="U1038" s="8" t="s">
        <v>5135</v>
      </c>
      <c r="V1038" s="1" t="s">
        <v>1900</v>
      </c>
      <c r="W1038" s="1" t="s">
        <v>2307</v>
      </c>
      <c r="X1038" s="1" t="s">
        <v>2307</v>
      </c>
      <c r="Y1038" s="1" t="s">
        <v>2363</v>
      </c>
      <c r="Z1038" s="1" t="s">
        <v>84</v>
      </c>
      <c r="AA1038" s="1" t="s">
        <v>72</v>
      </c>
      <c r="AB1038" s="1" t="s">
        <v>104</v>
      </c>
      <c r="AC1038" s="1" t="s">
        <v>1060</v>
      </c>
      <c r="AD1038" s="1" t="s">
        <v>87</v>
      </c>
      <c r="AE1038" s="1">
        <v>66</v>
      </c>
      <c r="AF1038" s="1" t="s">
        <v>88</v>
      </c>
      <c r="AG1038" s="1">
        <v>4.3</v>
      </c>
      <c r="AH1038" s="1" t="s">
        <v>2344</v>
      </c>
      <c r="AI1038" s="1" t="s">
        <v>105</v>
      </c>
      <c r="AJ1038" s="1" t="s">
        <v>91</v>
      </c>
      <c r="AK1038" s="1" t="s">
        <v>92</v>
      </c>
      <c r="AL1038" s="1" t="s">
        <v>72</v>
      </c>
      <c r="AM1038" s="1" t="s">
        <v>72</v>
      </c>
      <c r="AN1038" s="1" t="s">
        <v>72</v>
      </c>
      <c r="AO1038" s="1" t="s">
        <v>72</v>
      </c>
      <c r="AP1038" s="1" t="s">
        <v>72</v>
      </c>
      <c r="AQ1038" s="1" t="s">
        <v>72</v>
      </c>
      <c r="AR1038" s="1" t="s">
        <v>72</v>
      </c>
      <c r="AS1038" s="1" t="s">
        <v>72</v>
      </c>
      <c r="AT1038" s="1" t="s">
        <v>72</v>
      </c>
      <c r="AU1038" s="3">
        <v>45216</v>
      </c>
      <c r="AV1038" s="4">
        <v>0.3576388888888889</v>
      </c>
      <c r="AW1038" s="4">
        <v>0.45277777777777778</v>
      </c>
      <c r="AX1038" s="4">
        <f t="shared" si="121"/>
        <v>9.5138888888888884E-2</v>
      </c>
      <c r="AY1038" s="4">
        <f t="shared" si="122"/>
        <v>-0.39861111111111108</v>
      </c>
      <c r="AZ1038" s="4">
        <f t="shared" si="123"/>
        <v>-0.30416666666666675</v>
      </c>
      <c r="BA1038" s="1" t="s">
        <v>5136</v>
      </c>
      <c r="BB1038" s="1" t="s">
        <v>72</v>
      </c>
      <c r="BC1038" s="1" t="s">
        <v>1794</v>
      </c>
      <c r="BD1038" s="1">
        <v>15</v>
      </c>
      <c r="BE1038" s="1" t="s">
        <v>4063</v>
      </c>
      <c r="BF1038" s="1" t="s">
        <v>75</v>
      </c>
      <c r="BG1038" s="1" t="s">
        <v>75</v>
      </c>
      <c r="BH1038" s="1" t="s">
        <v>88</v>
      </c>
      <c r="BI1038" s="1" t="s">
        <v>79</v>
      </c>
      <c r="BJ1038" s="1" t="s">
        <v>707</v>
      </c>
      <c r="BK1038" s="1" t="s">
        <v>3985</v>
      </c>
      <c r="BL1038" s="1" t="s">
        <v>5137</v>
      </c>
      <c r="BM1038" s="1">
        <v>68</v>
      </c>
      <c r="BN1038" s="1" t="s">
        <v>88</v>
      </c>
      <c r="BO1038" s="1" t="s">
        <v>88</v>
      </c>
      <c r="BP1038" s="1" t="s">
        <v>88</v>
      </c>
      <c r="BQ1038" s="1" t="s">
        <v>160</v>
      </c>
      <c r="BR1038" s="1" t="s">
        <v>707</v>
      </c>
    </row>
    <row r="1039" spans="1:70" ht="20.45" customHeight="1">
      <c r="A1039" s="1" t="s">
        <v>5138</v>
      </c>
      <c r="B1039" s="1">
        <v>230303</v>
      </c>
      <c r="C1039" s="1" t="s">
        <v>71</v>
      </c>
      <c r="D1039" s="3">
        <v>45215</v>
      </c>
      <c r="E1039" s="4">
        <v>0.75694444444444453</v>
      </c>
      <c r="F1039" s="5">
        <v>45200</v>
      </c>
      <c r="G1039" s="3">
        <v>45215</v>
      </c>
      <c r="H1039" s="4">
        <v>0.85138888888888886</v>
      </c>
      <c r="I1039" s="48">
        <f t="shared" si="120"/>
        <v>9.4444444444444331E-2</v>
      </c>
      <c r="J1039" s="1">
        <v>0</v>
      </c>
      <c r="K1039" s="1" t="s">
        <v>2302</v>
      </c>
      <c r="L1039" s="1" t="s">
        <v>5134</v>
      </c>
      <c r="M1039" s="1" t="s">
        <v>75</v>
      </c>
      <c r="N1039" s="1" t="s">
        <v>5023</v>
      </c>
      <c r="O1039" s="1" t="s">
        <v>77</v>
      </c>
      <c r="P1039" s="1" t="s">
        <v>78</v>
      </c>
      <c r="Q1039" s="1" t="s">
        <v>78</v>
      </c>
      <c r="R1039" s="1" t="s">
        <v>1898</v>
      </c>
      <c r="S1039" s="8" t="s">
        <v>1927</v>
      </c>
      <c r="T1039" s="1" t="s">
        <v>707</v>
      </c>
      <c r="U1039" s="8" t="s">
        <v>5135</v>
      </c>
      <c r="V1039" s="1" t="s">
        <v>1900</v>
      </c>
      <c r="W1039" s="1" t="s">
        <v>2307</v>
      </c>
      <c r="X1039" s="1" t="s">
        <v>2307</v>
      </c>
      <c r="Y1039" s="1" t="s">
        <v>2363</v>
      </c>
      <c r="Z1039" s="1" t="s">
        <v>84</v>
      </c>
      <c r="AA1039" s="1" t="s">
        <v>72</v>
      </c>
      <c r="AB1039" s="1" t="s">
        <v>104</v>
      </c>
      <c r="AC1039" s="1" t="s">
        <v>1060</v>
      </c>
      <c r="AD1039" s="1" t="s">
        <v>87</v>
      </c>
      <c r="AE1039" s="1">
        <v>66</v>
      </c>
      <c r="AF1039" s="1" t="s">
        <v>88</v>
      </c>
      <c r="AG1039" s="1">
        <v>4.3</v>
      </c>
      <c r="AH1039" s="1" t="s">
        <v>2344</v>
      </c>
      <c r="AI1039" s="1" t="s">
        <v>105</v>
      </c>
      <c r="AJ1039" s="1" t="s">
        <v>91</v>
      </c>
      <c r="AK1039" s="1" t="s">
        <v>92</v>
      </c>
      <c r="AL1039" s="1" t="s">
        <v>72</v>
      </c>
      <c r="AM1039" s="1" t="s">
        <v>72</v>
      </c>
      <c r="AN1039" s="1" t="s">
        <v>72</v>
      </c>
      <c r="AO1039" s="1" t="s">
        <v>72</v>
      </c>
      <c r="AP1039" s="1" t="s">
        <v>72</v>
      </c>
      <c r="AQ1039" s="1" t="s">
        <v>72</v>
      </c>
      <c r="AR1039" s="1" t="s">
        <v>72</v>
      </c>
      <c r="AS1039" s="1" t="s">
        <v>72</v>
      </c>
      <c r="AT1039" s="1" t="s">
        <v>72</v>
      </c>
      <c r="AU1039" s="3">
        <v>45216</v>
      </c>
      <c r="AV1039" s="4">
        <v>0.3576388888888889</v>
      </c>
      <c r="AW1039" s="4">
        <v>0.45277777777777778</v>
      </c>
      <c r="AX1039" s="4">
        <f t="shared" si="121"/>
        <v>9.5138888888888884E-2</v>
      </c>
      <c r="AY1039" s="4">
        <f t="shared" si="122"/>
        <v>-0.39861111111111108</v>
      </c>
      <c r="AZ1039" s="4">
        <f t="shared" si="123"/>
        <v>-0.30416666666666675</v>
      </c>
      <c r="BA1039" s="1" t="s">
        <v>5136</v>
      </c>
      <c r="BB1039" s="1" t="s">
        <v>72</v>
      </c>
      <c r="BC1039" s="1" t="s">
        <v>1794</v>
      </c>
      <c r="BD1039" s="1">
        <v>15</v>
      </c>
      <c r="BE1039" s="1" t="s">
        <v>4063</v>
      </c>
      <c r="BF1039" s="1" t="s">
        <v>75</v>
      </c>
      <c r="BG1039" s="1" t="s">
        <v>75</v>
      </c>
      <c r="BH1039" s="1" t="s">
        <v>88</v>
      </c>
      <c r="BI1039" s="1" t="s">
        <v>79</v>
      </c>
      <c r="BJ1039" s="1" t="s">
        <v>707</v>
      </c>
      <c r="BK1039" s="1" t="s">
        <v>72</v>
      </c>
      <c r="BL1039" s="1" t="s">
        <v>72</v>
      </c>
      <c r="BM1039" s="1" t="s">
        <v>72</v>
      </c>
      <c r="BN1039" s="1" t="s">
        <v>88</v>
      </c>
      <c r="BO1039" s="1" t="s">
        <v>88</v>
      </c>
      <c r="BP1039" s="1" t="s">
        <v>88</v>
      </c>
      <c r="BQ1039" s="1" t="s">
        <v>160</v>
      </c>
      <c r="BR1039" s="1" t="s">
        <v>707</v>
      </c>
    </row>
    <row r="1040" spans="1:70" ht="20.45" customHeight="1">
      <c r="A1040" s="1" t="s">
        <v>5139</v>
      </c>
      <c r="B1040" s="1">
        <v>230303</v>
      </c>
      <c r="C1040" s="1" t="s">
        <v>71</v>
      </c>
      <c r="D1040" s="3">
        <v>45215</v>
      </c>
      <c r="E1040" s="4">
        <v>0.75694444444444453</v>
      </c>
      <c r="F1040" s="5">
        <v>45200</v>
      </c>
      <c r="G1040" s="3">
        <v>45215</v>
      </c>
      <c r="H1040" s="4">
        <v>0.85138888888888886</v>
      </c>
      <c r="I1040" s="48">
        <f t="shared" si="120"/>
        <v>9.4444444444444331E-2</v>
      </c>
      <c r="J1040" s="1">
        <v>0</v>
      </c>
      <c r="K1040" s="1" t="s">
        <v>2302</v>
      </c>
      <c r="L1040" s="1" t="s">
        <v>5134</v>
      </c>
      <c r="M1040" s="1" t="s">
        <v>75</v>
      </c>
      <c r="N1040" s="1" t="s">
        <v>5023</v>
      </c>
      <c r="O1040" s="1" t="s">
        <v>77</v>
      </c>
      <c r="P1040" s="1" t="s">
        <v>78</v>
      </c>
      <c r="Q1040" s="1" t="s">
        <v>78</v>
      </c>
      <c r="R1040" s="1" t="s">
        <v>1898</v>
      </c>
      <c r="S1040" s="8" t="s">
        <v>1927</v>
      </c>
      <c r="T1040" s="1" t="s">
        <v>707</v>
      </c>
      <c r="U1040" s="8" t="s">
        <v>5135</v>
      </c>
      <c r="V1040" s="1" t="s">
        <v>1900</v>
      </c>
      <c r="W1040" s="1" t="s">
        <v>2307</v>
      </c>
      <c r="X1040" s="1" t="s">
        <v>2307</v>
      </c>
      <c r="Y1040" s="1" t="s">
        <v>2363</v>
      </c>
      <c r="Z1040" s="1" t="s">
        <v>84</v>
      </c>
      <c r="AA1040" s="1" t="s">
        <v>72</v>
      </c>
      <c r="AB1040" s="1" t="s">
        <v>104</v>
      </c>
      <c r="AC1040" s="1" t="s">
        <v>1060</v>
      </c>
      <c r="AD1040" s="1" t="s">
        <v>87</v>
      </c>
      <c r="AE1040" s="1">
        <v>66</v>
      </c>
      <c r="AF1040" s="1" t="s">
        <v>88</v>
      </c>
      <c r="AG1040" s="1">
        <v>4.3</v>
      </c>
      <c r="AH1040" s="1" t="s">
        <v>2344</v>
      </c>
      <c r="AI1040" s="1" t="s">
        <v>105</v>
      </c>
      <c r="AJ1040" s="1" t="s">
        <v>91</v>
      </c>
      <c r="AK1040" s="1" t="s">
        <v>92</v>
      </c>
      <c r="AL1040" s="1" t="s">
        <v>72</v>
      </c>
      <c r="AM1040" s="1" t="s">
        <v>72</v>
      </c>
      <c r="AN1040" s="1" t="s">
        <v>72</v>
      </c>
      <c r="AO1040" s="1" t="s">
        <v>72</v>
      </c>
      <c r="AP1040" s="1" t="s">
        <v>72</v>
      </c>
      <c r="AQ1040" s="1" t="s">
        <v>72</v>
      </c>
      <c r="AR1040" s="1" t="s">
        <v>72</v>
      </c>
      <c r="AS1040" s="1" t="s">
        <v>72</v>
      </c>
      <c r="AT1040" s="1" t="s">
        <v>72</v>
      </c>
      <c r="AU1040" s="3">
        <v>45216</v>
      </c>
      <c r="AV1040" s="4">
        <v>0.3576388888888889</v>
      </c>
      <c r="AW1040" s="4">
        <v>0.45277777777777778</v>
      </c>
      <c r="AX1040" s="4">
        <f t="shared" si="121"/>
        <v>9.5138888888888884E-2</v>
      </c>
      <c r="AY1040" s="4">
        <f t="shared" si="122"/>
        <v>-0.39861111111111108</v>
      </c>
      <c r="AZ1040" s="4">
        <f t="shared" si="123"/>
        <v>-0.30416666666666675</v>
      </c>
      <c r="BA1040" s="1" t="s">
        <v>5136</v>
      </c>
      <c r="BB1040" s="1" t="s">
        <v>72</v>
      </c>
      <c r="BC1040" s="1" t="s">
        <v>1794</v>
      </c>
      <c r="BD1040" s="1">
        <v>15</v>
      </c>
      <c r="BE1040" s="1" t="s">
        <v>4063</v>
      </c>
      <c r="BF1040" s="1" t="s">
        <v>75</v>
      </c>
      <c r="BG1040" s="1" t="s">
        <v>75</v>
      </c>
      <c r="BH1040" s="1" t="s">
        <v>88</v>
      </c>
      <c r="BI1040" s="1" t="s">
        <v>79</v>
      </c>
      <c r="BJ1040" s="1" t="s">
        <v>707</v>
      </c>
      <c r="BK1040" s="1" t="s">
        <v>72</v>
      </c>
      <c r="BL1040" s="1" t="s">
        <v>72</v>
      </c>
      <c r="BM1040" s="1" t="s">
        <v>72</v>
      </c>
      <c r="BN1040" s="1" t="s">
        <v>88</v>
      </c>
      <c r="BO1040" s="1" t="s">
        <v>88</v>
      </c>
      <c r="BP1040" s="1" t="s">
        <v>88</v>
      </c>
      <c r="BQ1040" s="1" t="s">
        <v>160</v>
      </c>
      <c r="BR1040" s="1" t="s">
        <v>707</v>
      </c>
    </row>
    <row r="1041" spans="1:70" ht="20.45" customHeight="1">
      <c r="A1041" s="1" t="s">
        <v>5140</v>
      </c>
      <c r="B1041" s="1">
        <v>230304</v>
      </c>
      <c r="C1041" s="1" t="s">
        <v>71</v>
      </c>
      <c r="D1041" s="3">
        <v>45218</v>
      </c>
      <c r="E1041" s="4">
        <v>0.43402777777777779</v>
      </c>
      <c r="F1041" s="5">
        <v>45200</v>
      </c>
      <c r="G1041" s="3">
        <v>45218</v>
      </c>
      <c r="H1041" s="4">
        <v>0.54861111111111105</v>
      </c>
      <c r="I1041" s="48">
        <f t="shared" si="120"/>
        <v>0.11458333333333326</v>
      </c>
      <c r="J1041" s="1">
        <v>32</v>
      </c>
      <c r="K1041" s="1" t="s">
        <v>2302</v>
      </c>
      <c r="L1041" s="1" t="s">
        <v>5141</v>
      </c>
      <c r="M1041" s="1" t="s">
        <v>75</v>
      </c>
      <c r="N1041" s="1" t="s">
        <v>4648</v>
      </c>
      <c r="O1041" s="1" t="s">
        <v>77</v>
      </c>
      <c r="P1041" s="1" t="s">
        <v>78</v>
      </c>
      <c r="Q1041" s="1" t="s">
        <v>78</v>
      </c>
      <c r="R1041" s="1" t="s">
        <v>139</v>
      </c>
      <c r="S1041" s="1" t="s">
        <v>1898</v>
      </c>
      <c r="T1041" s="34" t="s">
        <v>72</v>
      </c>
      <c r="U1041" s="25" t="s">
        <v>3247</v>
      </c>
      <c r="V1041" s="1" t="s">
        <v>1900</v>
      </c>
      <c r="W1041" s="1" t="s">
        <v>2307</v>
      </c>
      <c r="X1041" s="1" t="s">
        <v>2307</v>
      </c>
      <c r="Y1041" s="1" t="s">
        <v>2926</v>
      </c>
      <c r="Z1041" s="1" t="s">
        <v>291</v>
      </c>
      <c r="AA1041" s="1" t="s">
        <v>72</v>
      </c>
      <c r="AB1041" s="1" t="s">
        <v>292</v>
      </c>
      <c r="AC1041" s="1" t="s">
        <v>3296</v>
      </c>
      <c r="AD1041" s="1" t="s">
        <v>126</v>
      </c>
      <c r="AE1041" s="1">
        <v>51</v>
      </c>
      <c r="AF1041" s="1" t="s">
        <v>88</v>
      </c>
      <c r="AG1041" s="1">
        <v>5.0999999999999996</v>
      </c>
      <c r="AH1041" s="1" t="s">
        <v>299</v>
      </c>
      <c r="AI1041" s="1" t="s">
        <v>90</v>
      </c>
      <c r="AJ1041" s="1" t="s">
        <v>91</v>
      </c>
      <c r="AK1041" s="1" t="s">
        <v>92</v>
      </c>
      <c r="AL1041" s="1" t="s">
        <v>72</v>
      </c>
      <c r="AM1041" s="1" t="s">
        <v>244</v>
      </c>
      <c r="AN1041" s="1">
        <v>1</v>
      </c>
      <c r="AO1041" s="51" t="s">
        <v>3185</v>
      </c>
      <c r="AP1041" s="1" t="s">
        <v>72</v>
      </c>
      <c r="AQ1041" s="1" t="s">
        <v>72</v>
      </c>
      <c r="AR1041" s="51" t="s">
        <v>5142</v>
      </c>
      <c r="AS1041" s="1" t="s">
        <v>72</v>
      </c>
      <c r="AT1041" s="1" t="s">
        <v>72</v>
      </c>
      <c r="AU1041" s="3">
        <v>45218</v>
      </c>
      <c r="AV1041" s="4">
        <v>0.56944444444444442</v>
      </c>
      <c r="AW1041" s="4">
        <v>0.64374999999999993</v>
      </c>
      <c r="AX1041" s="4">
        <f t="shared" si="121"/>
        <v>7.4305555555555514E-2</v>
      </c>
      <c r="AY1041" s="4">
        <f t="shared" si="122"/>
        <v>9.5138888888888884E-2</v>
      </c>
      <c r="AZ1041" s="4">
        <f t="shared" si="123"/>
        <v>0.20972222222222214</v>
      </c>
      <c r="BA1041" s="1" t="s">
        <v>5143</v>
      </c>
      <c r="BB1041" s="1" t="s">
        <v>72</v>
      </c>
      <c r="BC1041" s="1" t="s">
        <v>1794</v>
      </c>
      <c r="BD1041" s="1">
        <v>15</v>
      </c>
      <c r="BE1041" s="1" t="s">
        <v>4009</v>
      </c>
      <c r="BF1041" s="1" t="s">
        <v>75</v>
      </c>
      <c r="BG1041" s="1" t="s">
        <v>75</v>
      </c>
      <c r="BH1041" s="1" t="s">
        <v>88</v>
      </c>
      <c r="BI1041" s="1" t="s">
        <v>96</v>
      </c>
      <c r="BJ1041" s="1" t="s">
        <v>72</v>
      </c>
      <c r="BK1041" s="1" t="s">
        <v>3962</v>
      </c>
      <c r="BL1041" s="1" t="s">
        <v>4849</v>
      </c>
      <c r="BM1041" s="1">
        <v>36</v>
      </c>
      <c r="BN1041" s="1" t="s">
        <v>75</v>
      </c>
      <c r="BO1041" s="1" t="s">
        <v>75</v>
      </c>
      <c r="BP1041" s="1" t="s">
        <v>75</v>
      </c>
      <c r="BQ1041" s="21" t="s">
        <v>99</v>
      </c>
      <c r="BR1041" s="21" t="s">
        <v>100</v>
      </c>
    </row>
    <row r="1042" spans="1:70" ht="20.45" customHeight="1">
      <c r="A1042" s="1" t="s">
        <v>5144</v>
      </c>
      <c r="B1042" s="1">
        <v>230305</v>
      </c>
      <c r="C1042" s="1" t="s">
        <v>497</v>
      </c>
      <c r="D1042" s="3">
        <v>45218</v>
      </c>
      <c r="E1042" s="4">
        <v>0.48958333333333331</v>
      </c>
      <c r="F1042" s="5">
        <v>45200</v>
      </c>
      <c r="G1042" s="3">
        <v>45218</v>
      </c>
      <c r="H1042" s="4">
        <v>0.54861111111111105</v>
      </c>
      <c r="I1042" s="48">
        <f t="shared" si="120"/>
        <v>5.9027777777777735E-2</v>
      </c>
      <c r="J1042" s="1">
        <v>15</v>
      </c>
      <c r="K1042" s="1" t="s">
        <v>2302</v>
      </c>
      <c r="L1042" s="1" t="s">
        <v>5145</v>
      </c>
      <c r="M1042" s="1" t="s">
        <v>75</v>
      </c>
      <c r="N1042" s="1" t="s">
        <v>5146</v>
      </c>
      <c r="O1042" s="1" t="s">
        <v>497</v>
      </c>
      <c r="P1042" s="1" t="s">
        <v>78</v>
      </c>
      <c r="Q1042" s="1" t="s">
        <v>78</v>
      </c>
      <c r="R1042" s="1" t="s">
        <v>1898</v>
      </c>
      <c r="S1042" s="1" t="s">
        <v>1898</v>
      </c>
      <c r="T1042" s="34" t="s">
        <v>72</v>
      </c>
      <c r="U1042" s="25" t="s">
        <v>2152</v>
      </c>
      <c r="V1042" s="1" t="s">
        <v>1900</v>
      </c>
      <c r="W1042" s="1" t="s">
        <v>2307</v>
      </c>
      <c r="X1042" s="1" t="s">
        <v>2307</v>
      </c>
      <c r="Y1042" s="1" t="s">
        <v>2308</v>
      </c>
      <c r="Z1042" s="1" t="s">
        <v>490</v>
      </c>
      <c r="AA1042" s="1" t="s">
        <v>72</v>
      </c>
      <c r="AB1042" s="1" t="s">
        <v>491</v>
      </c>
      <c r="AC1042" s="1" t="s">
        <v>1147</v>
      </c>
      <c r="AD1042" s="1" t="s">
        <v>87</v>
      </c>
      <c r="AE1042" s="1">
        <v>51</v>
      </c>
      <c r="AF1042" s="1" t="s">
        <v>88</v>
      </c>
      <c r="AG1042" s="1">
        <v>5.0999999999999996</v>
      </c>
      <c r="AH1042" s="1" t="s">
        <v>299</v>
      </c>
      <c r="AI1042" s="1" t="s">
        <v>90</v>
      </c>
      <c r="AJ1042" s="1" t="s">
        <v>91</v>
      </c>
      <c r="AK1042" s="1" t="s">
        <v>92</v>
      </c>
      <c r="AL1042" s="1" t="s">
        <v>72</v>
      </c>
      <c r="AM1042" s="1" t="s">
        <v>254</v>
      </c>
      <c r="AN1042" s="1">
        <v>4</v>
      </c>
      <c r="AO1042" s="58" t="s">
        <v>5147</v>
      </c>
      <c r="AP1042" s="1" t="s">
        <v>72</v>
      </c>
      <c r="AQ1042" s="1" t="s">
        <v>72</v>
      </c>
      <c r="AR1042" s="69" t="s">
        <v>689</v>
      </c>
      <c r="AS1042" s="1" t="s">
        <v>72</v>
      </c>
      <c r="AT1042" s="1" t="s">
        <v>72</v>
      </c>
      <c r="AU1042" s="3">
        <v>45218</v>
      </c>
      <c r="AV1042" s="4">
        <v>0.56944444444444442</v>
      </c>
      <c r="AW1042" s="4">
        <v>0.68194444444444446</v>
      </c>
      <c r="AX1042" s="4">
        <f t="shared" si="121"/>
        <v>0.11250000000000004</v>
      </c>
      <c r="AY1042" s="4">
        <f t="shared" si="122"/>
        <v>0.13333333333333341</v>
      </c>
      <c r="AZ1042" s="4">
        <f t="shared" si="123"/>
        <v>0.19236111111111115</v>
      </c>
      <c r="BA1042" s="1" t="s">
        <v>5148</v>
      </c>
      <c r="BB1042" s="1" t="s">
        <v>72</v>
      </c>
      <c r="BC1042" s="1" t="s">
        <v>1675</v>
      </c>
      <c r="BD1042" s="1">
        <v>15</v>
      </c>
      <c r="BE1042" s="1" t="s">
        <v>3446</v>
      </c>
      <c r="BF1042" s="1" t="s">
        <v>75</v>
      </c>
      <c r="BG1042" s="1" t="s">
        <v>75</v>
      </c>
      <c r="BH1042" s="1" t="s">
        <v>88</v>
      </c>
      <c r="BI1042" s="1" t="s">
        <v>96</v>
      </c>
      <c r="BJ1042" s="1" t="s">
        <v>72</v>
      </c>
      <c r="BK1042" s="1" t="s">
        <v>3962</v>
      </c>
      <c r="BL1042" s="1" t="s">
        <v>5149</v>
      </c>
      <c r="BM1042" s="1">
        <f>49+7</f>
        <v>56</v>
      </c>
      <c r="BN1042" s="1" t="s">
        <v>75</v>
      </c>
      <c r="BO1042" s="1" t="s">
        <v>75</v>
      </c>
      <c r="BP1042" s="1" t="s">
        <v>75</v>
      </c>
      <c r="BQ1042" s="21" t="s">
        <v>99</v>
      </c>
      <c r="BR1042" s="21" t="s">
        <v>100</v>
      </c>
    </row>
    <row r="1043" spans="1:70" ht="20.45" customHeight="1">
      <c r="A1043" s="1" t="s">
        <v>5150</v>
      </c>
      <c r="B1043" s="1">
        <v>230306</v>
      </c>
      <c r="C1043" s="1" t="s">
        <v>497</v>
      </c>
      <c r="D1043" s="3">
        <v>45219</v>
      </c>
      <c r="E1043" s="4">
        <v>0.49861111111111112</v>
      </c>
      <c r="F1043" s="5">
        <v>45200</v>
      </c>
      <c r="G1043" s="3">
        <v>45219</v>
      </c>
      <c r="H1043" s="4">
        <v>0.5395833333333333</v>
      </c>
      <c r="I1043" s="48">
        <f t="shared" si="120"/>
        <v>4.0972222222222188E-2</v>
      </c>
      <c r="J1043" s="1">
        <v>12</v>
      </c>
      <c r="K1043" s="1" t="s">
        <v>2302</v>
      </c>
      <c r="L1043" s="1" t="s">
        <v>5151</v>
      </c>
      <c r="M1043" s="1" t="s">
        <v>75</v>
      </c>
      <c r="N1043" s="1" t="s">
        <v>5056</v>
      </c>
      <c r="O1043" s="1" t="s">
        <v>497</v>
      </c>
      <c r="P1043" s="1" t="s">
        <v>78</v>
      </c>
      <c r="Q1043" s="1" t="s">
        <v>78</v>
      </c>
      <c r="R1043" s="1" t="s">
        <v>1898</v>
      </c>
      <c r="S1043" s="1" t="s">
        <v>1898</v>
      </c>
      <c r="T1043" s="34" t="s">
        <v>72</v>
      </c>
      <c r="U1043" s="25" t="s">
        <v>5152</v>
      </c>
      <c r="V1043" s="1" t="s">
        <v>1900</v>
      </c>
      <c r="W1043" s="1" t="s">
        <v>83</v>
      </c>
      <c r="X1043" s="1" t="s">
        <v>123</v>
      </c>
      <c r="Y1043" s="1" t="s">
        <v>83</v>
      </c>
      <c r="Z1043" s="1" t="s">
        <v>84</v>
      </c>
      <c r="AA1043" s="1" t="s">
        <v>72</v>
      </c>
      <c r="AB1043" s="1" t="s">
        <v>140</v>
      </c>
      <c r="AC1043" s="1" t="s">
        <v>181</v>
      </c>
      <c r="AD1043" s="1" t="s">
        <v>126</v>
      </c>
      <c r="AE1043" s="1">
        <v>55</v>
      </c>
      <c r="AF1043" s="1" t="s">
        <v>88</v>
      </c>
      <c r="AG1043" s="1">
        <v>6.8</v>
      </c>
      <c r="AH1043" s="1" t="s">
        <v>414</v>
      </c>
      <c r="AI1043" s="1" t="s">
        <v>90</v>
      </c>
      <c r="AJ1043" s="1" t="s">
        <v>91</v>
      </c>
      <c r="AK1043" s="1" t="s">
        <v>92</v>
      </c>
      <c r="AL1043" s="1" t="s">
        <v>72</v>
      </c>
      <c r="AM1043" s="1" t="s">
        <v>72</v>
      </c>
      <c r="AN1043" s="1" t="s">
        <v>72</v>
      </c>
      <c r="AO1043" s="1" t="s">
        <v>72</v>
      </c>
      <c r="AP1043" s="1" t="s">
        <v>72</v>
      </c>
      <c r="AQ1043" s="1" t="s">
        <v>72</v>
      </c>
      <c r="AR1043" s="1" t="s">
        <v>72</v>
      </c>
      <c r="AS1043" s="1" t="s">
        <v>72</v>
      </c>
      <c r="AT1043" s="1" t="s">
        <v>72</v>
      </c>
      <c r="AU1043" s="3">
        <v>45219</v>
      </c>
      <c r="AV1043" s="4">
        <v>0.56736111111111109</v>
      </c>
      <c r="AW1043" s="4">
        <v>0.64236111111111116</v>
      </c>
      <c r="AX1043" s="4">
        <f t="shared" si="121"/>
        <v>7.5000000000000067E-2</v>
      </c>
      <c r="AY1043" s="4">
        <f t="shared" si="122"/>
        <v>0.10277777777777786</v>
      </c>
      <c r="AZ1043" s="4">
        <f t="shared" si="123"/>
        <v>0.14375000000000004</v>
      </c>
      <c r="BA1043" s="1" t="s">
        <v>683</v>
      </c>
      <c r="BB1043" s="1" t="s">
        <v>72</v>
      </c>
      <c r="BC1043" s="1" t="s">
        <v>1675</v>
      </c>
      <c r="BD1043" s="1">
        <v>15</v>
      </c>
      <c r="BE1043" s="1" t="s">
        <v>2294</v>
      </c>
      <c r="BF1043" s="1" t="s">
        <v>75</v>
      </c>
      <c r="BG1043" s="1" t="s">
        <v>75</v>
      </c>
      <c r="BH1043" s="1" t="s">
        <v>88</v>
      </c>
      <c r="BI1043" s="1" t="s">
        <v>96</v>
      </c>
      <c r="BJ1043" s="1" t="s">
        <v>72</v>
      </c>
      <c r="BK1043" s="1" t="s">
        <v>3962</v>
      </c>
      <c r="BL1043" s="1" t="s">
        <v>5153</v>
      </c>
      <c r="BM1043" s="1">
        <v>49</v>
      </c>
      <c r="BN1043" s="1" t="s">
        <v>75</v>
      </c>
      <c r="BO1043" s="1" t="s">
        <v>88</v>
      </c>
      <c r="BP1043" s="1" t="s">
        <v>88</v>
      </c>
      <c r="BQ1043" s="21" t="s">
        <v>99</v>
      </c>
      <c r="BR1043" s="21" t="s">
        <v>100</v>
      </c>
    </row>
    <row r="1044" spans="1:70" ht="20.45" customHeight="1">
      <c r="A1044" s="1" t="s">
        <v>5154</v>
      </c>
      <c r="B1044" s="1">
        <v>230307</v>
      </c>
      <c r="C1044" s="1" t="s">
        <v>71</v>
      </c>
      <c r="D1044" s="3">
        <v>45219</v>
      </c>
      <c r="E1044" s="4">
        <v>0.51249999999999996</v>
      </c>
      <c r="F1044" s="5">
        <v>45200</v>
      </c>
      <c r="G1044" s="3">
        <v>45219</v>
      </c>
      <c r="H1044" s="4">
        <v>0.60555555555555551</v>
      </c>
      <c r="I1044" s="48">
        <f t="shared" si="120"/>
        <v>9.3055555555555558E-2</v>
      </c>
      <c r="J1044" s="1">
        <v>4</v>
      </c>
      <c r="K1044" s="1" t="s">
        <v>1896</v>
      </c>
      <c r="L1044" s="1" t="s">
        <v>5155</v>
      </c>
      <c r="M1044" s="1" t="s">
        <v>75</v>
      </c>
      <c r="N1044" s="1" t="s">
        <v>3473</v>
      </c>
      <c r="O1044" s="1" t="s">
        <v>77</v>
      </c>
      <c r="P1044" s="1" t="s">
        <v>78</v>
      </c>
      <c r="Q1044" s="1" t="s">
        <v>78</v>
      </c>
      <c r="R1044" s="1" t="s">
        <v>1898</v>
      </c>
      <c r="S1044" s="1" t="s">
        <v>1898</v>
      </c>
      <c r="T1044" s="34" t="s">
        <v>72</v>
      </c>
      <c r="U1044" s="25" t="s">
        <v>3090</v>
      </c>
      <c r="V1044" s="1" t="s">
        <v>1900</v>
      </c>
      <c r="W1044" s="1" t="s">
        <v>813</v>
      </c>
      <c r="X1044" s="1" t="s">
        <v>813</v>
      </c>
      <c r="Y1044" s="1" t="s">
        <v>814</v>
      </c>
      <c r="Z1044" s="1" t="s">
        <v>152</v>
      </c>
      <c r="AA1044" s="1" t="s">
        <v>3507</v>
      </c>
      <c r="AB1044" s="1" t="s">
        <v>153</v>
      </c>
      <c r="AC1044" s="1" t="s">
        <v>5091</v>
      </c>
      <c r="AD1044" s="1" t="s">
        <v>126</v>
      </c>
      <c r="AE1044" s="1">
        <v>37</v>
      </c>
      <c r="AF1044" s="1" t="s">
        <v>88</v>
      </c>
      <c r="AG1044" s="1">
        <v>5.0999999999999996</v>
      </c>
      <c r="AH1044" s="1" t="s">
        <v>299</v>
      </c>
      <c r="AI1044" s="1" t="s">
        <v>90</v>
      </c>
      <c r="AJ1044" s="1" t="s">
        <v>91</v>
      </c>
      <c r="AK1044" s="1" t="s">
        <v>92</v>
      </c>
      <c r="AL1044" s="1" t="s">
        <v>72</v>
      </c>
      <c r="AM1044" s="1" t="s">
        <v>254</v>
      </c>
      <c r="AN1044" s="1">
        <v>2</v>
      </c>
      <c r="AO1044" s="68" t="s">
        <v>5156</v>
      </c>
      <c r="AP1044" s="1" t="s">
        <v>72</v>
      </c>
      <c r="AQ1044" s="1" t="s">
        <v>72</v>
      </c>
      <c r="AR1044" s="1" t="s">
        <v>72</v>
      </c>
      <c r="AS1044" s="1" t="s">
        <v>5157</v>
      </c>
      <c r="AT1044" s="1" t="s">
        <v>72</v>
      </c>
      <c r="AU1044" s="3">
        <v>45219</v>
      </c>
      <c r="AV1044" s="4">
        <v>0.62430555555555556</v>
      </c>
      <c r="AW1044" s="4">
        <v>0.72569444444444453</v>
      </c>
      <c r="AX1044" s="4">
        <f t="shared" si="121"/>
        <v>0.10138888888888897</v>
      </c>
      <c r="AY1044" s="4">
        <f t="shared" si="122"/>
        <v>0.12013888888888902</v>
      </c>
      <c r="AZ1044" s="4">
        <f t="shared" si="123"/>
        <v>0.21319444444444458</v>
      </c>
      <c r="BA1044" s="1" t="s">
        <v>5158</v>
      </c>
      <c r="BB1044" s="1" t="s">
        <v>5159</v>
      </c>
      <c r="BC1044" s="1" t="s">
        <v>1794</v>
      </c>
      <c r="BD1044" s="1">
        <v>15</v>
      </c>
      <c r="BE1044" s="1" t="s">
        <v>4437</v>
      </c>
      <c r="BF1044" s="1" t="s">
        <v>75</v>
      </c>
      <c r="BG1044" s="1" t="s">
        <v>75</v>
      </c>
      <c r="BH1044" s="1" t="s">
        <v>88</v>
      </c>
      <c r="BI1044" s="1" t="s">
        <v>96</v>
      </c>
      <c r="BJ1044" s="1" t="s">
        <v>72</v>
      </c>
      <c r="BK1044" s="1" t="s">
        <v>5160</v>
      </c>
      <c r="BL1044" s="1" t="s">
        <v>5161</v>
      </c>
      <c r="BM1044" s="1">
        <v>69</v>
      </c>
      <c r="BN1044" s="1" t="s">
        <v>75</v>
      </c>
      <c r="BO1044" s="1" t="s">
        <v>75</v>
      </c>
      <c r="BP1044" s="1" t="s">
        <v>75</v>
      </c>
      <c r="BQ1044" s="21" t="s">
        <v>99</v>
      </c>
      <c r="BR1044" s="21" t="s">
        <v>100</v>
      </c>
    </row>
    <row r="1045" spans="1:70" ht="20.45" customHeight="1">
      <c r="A1045" s="1" t="s">
        <v>5162</v>
      </c>
      <c r="B1045" s="1">
        <v>230308</v>
      </c>
      <c r="C1045" s="1" t="s">
        <v>71</v>
      </c>
      <c r="D1045" s="3">
        <v>45219</v>
      </c>
      <c r="E1045" s="4">
        <v>0.52916666666666667</v>
      </c>
      <c r="F1045" s="5">
        <v>45200</v>
      </c>
      <c r="G1045" s="3">
        <v>45219</v>
      </c>
      <c r="H1045" s="4">
        <v>0.60555555555555551</v>
      </c>
      <c r="I1045" s="48">
        <f t="shared" si="120"/>
        <v>7.638888888888884E-2</v>
      </c>
      <c r="J1045" s="1">
        <v>6</v>
      </c>
      <c r="K1045" s="1" t="s">
        <v>1896</v>
      </c>
      <c r="L1045" s="1" t="s">
        <v>5163</v>
      </c>
      <c r="M1045" s="1" t="s">
        <v>75</v>
      </c>
      <c r="N1045" s="1" t="s">
        <v>3947</v>
      </c>
      <c r="O1045" s="1" t="s">
        <v>77</v>
      </c>
      <c r="P1045" s="1" t="s">
        <v>78</v>
      </c>
      <c r="Q1045" s="1" t="s">
        <v>78</v>
      </c>
      <c r="R1045" s="1" t="s">
        <v>1898</v>
      </c>
      <c r="S1045" s="1" t="s">
        <v>1898</v>
      </c>
      <c r="T1045" s="34" t="s">
        <v>72</v>
      </c>
      <c r="U1045" s="25" t="s">
        <v>2639</v>
      </c>
      <c r="V1045" s="1" t="s">
        <v>1900</v>
      </c>
      <c r="W1045" s="1" t="s">
        <v>813</v>
      </c>
      <c r="X1045" s="1" t="s">
        <v>813</v>
      </c>
      <c r="Y1045" s="1" t="s">
        <v>814</v>
      </c>
      <c r="Z1045" s="1" t="s">
        <v>84</v>
      </c>
      <c r="AA1045" s="1" t="s">
        <v>72</v>
      </c>
      <c r="AB1045" s="1" t="s">
        <v>140</v>
      </c>
      <c r="AC1045" s="1" t="s">
        <v>181</v>
      </c>
      <c r="AD1045" s="1" t="s">
        <v>87</v>
      </c>
      <c r="AE1045" s="1">
        <v>34</v>
      </c>
      <c r="AF1045" s="1" t="s">
        <v>88</v>
      </c>
      <c r="AG1045" s="1">
        <v>5.0999999999999996</v>
      </c>
      <c r="AH1045" s="1" t="s">
        <v>299</v>
      </c>
      <c r="AI1045" s="1" t="s">
        <v>90</v>
      </c>
      <c r="AJ1045" s="1" t="s">
        <v>91</v>
      </c>
      <c r="AK1045" s="1" t="s">
        <v>92</v>
      </c>
      <c r="AL1045" s="1" t="s">
        <v>72</v>
      </c>
      <c r="AM1045" s="1" t="s">
        <v>217</v>
      </c>
      <c r="AN1045" s="1">
        <v>1</v>
      </c>
      <c r="AO1045" s="68" t="s">
        <v>5164</v>
      </c>
      <c r="AP1045" s="1" t="s">
        <v>72</v>
      </c>
      <c r="AQ1045" s="1" t="s">
        <v>72</v>
      </c>
      <c r="AR1045" s="1" t="s">
        <v>72</v>
      </c>
      <c r="AS1045" s="1" t="s">
        <v>878</v>
      </c>
      <c r="AT1045" s="1" t="s">
        <v>72</v>
      </c>
      <c r="AU1045" s="3">
        <v>45219</v>
      </c>
      <c r="AV1045" s="1" t="s">
        <v>5165</v>
      </c>
      <c r="AW1045" s="4">
        <v>0.70833333333333337</v>
      </c>
      <c r="AX1045" s="4" t="e">
        <f t="shared" si="121"/>
        <v>#VALUE!</v>
      </c>
      <c r="AY1045" s="4">
        <f t="shared" si="122"/>
        <v>0.10277777777777786</v>
      </c>
      <c r="AZ1045" s="4">
        <f t="shared" si="123"/>
        <v>0.1791666666666667</v>
      </c>
      <c r="BA1045" s="1" t="s">
        <v>5166</v>
      </c>
      <c r="BB1045" s="1" t="s">
        <v>72</v>
      </c>
      <c r="BC1045" s="1" t="s">
        <v>1675</v>
      </c>
      <c r="BD1045" s="1">
        <v>15</v>
      </c>
      <c r="BE1045" s="1" t="s">
        <v>3205</v>
      </c>
      <c r="BF1045" s="1" t="s">
        <v>88</v>
      </c>
      <c r="BG1045" s="1" t="s">
        <v>88</v>
      </c>
      <c r="BH1045" s="1" t="s">
        <v>88</v>
      </c>
      <c r="BI1045" s="1" t="s">
        <v>96</v>
      </c>
      <c r="BJ1045" s="1" t="s">
        <v>72</v>
      </c>
      <c r="BK1045" s="1" t="s">
        <v>4260</v>
      </c>
      <c r="BL1045" s="1" t="s">
        <v>5167</v>
      </c>
      <c r="BM1045" s="1">
        <v>42</v>
      </c>
      <c r="BN1045" s="1" t="s">
        <v>75</v>
      </c>
      <c r="BO1045" s="1" t="s">
        <v>75</v>
      </c>
      <c r="BP1045" s="1" t="s">
        <v>75</v>
      </c>
      <c r="BQ1045" s="21" t="s">
        <v>99</v>
      </c>
      <c r="BR1045" s="21" t="s">
        <v>100</v>
      </c>
    </row>
    <row r="1046" spans="1:70" ht="20.45" customHeight="1">
      <c r="A1046" s="1" t="s">
        <v>5168</v>
      </c>
      <c r="B1046" s="1">
        <v>230308</v>
      </c>
      <c r="C1046" s="1" t="s">
        <v>71</v>
      </c>
      <c r="D1046" s="3">
        <v>45219</v>
      </c>
      <c r="E1046" s="4">
        <v>0.52916666666666667</v>
      </c>
      <c r="F1046" s="5">
        <v>45200</v>
      </c>
      <c r="G1046" s="3">
        <v>45219</v>
      </c>
      <c r="H1046" s="4">
        <v>0.60555555555555551</v>
      </c>
      <c r="I1046" s="48">
        <f t="shared" si="120"/>
        <v>7.638888888888884E-2</v>
      </c>
      <c r="J1046" s="1">
        <v>6</v>
      </c>
      <c r="K1046" s="1" t="s">
        <v>1896</v>
      </c>
      <c r="L1046" s="1" t="s">
        <v>5163</v>
      </c>
      <c r="M1046" s="1" t="s">
        <v>75</v>
      </c>
      <c r="N1046" s="1" t="s">
        <v>4561</v>
      </c>
      <c r="O1046" s="1" t="s">
        <v>77</v>
      </c>
      <c r="P1046" s="1" t="s">
        <v>78</v>
      </c>
      <c r="Q1046" s="1" t="s">
        <v>78</v>
      </c>
      <c r="R1046" s="1" t="s">
        <v>1898</v>
      </c>
      <c r="S1046" s="1" t="s">
        <v>1898</v>
      </c>
      <c r="T1046" s="34" t="s">
        <v>72</v>
      </c>
      <c r="U1046" s="25" t="s">
        <v>4244</v>
      </c>
      <c r="V1046" s="1" t="s">
        <v>1900</v>
      </c>
      <c r="W1046" s="1" t="s">
        <v>813</v>
      </c>
      <c r="X1046" s="1" t="s">
        <v>813</v>
      </c>
      <c r="Y1046" s="1" t="s">
        <v>814</v>
      </c>
      <c r="Z1046" s="1" t="s">
        <v>84</v>
      </c>
      <c r="AA1046" s="1" t="s">
        <v>72</v>
      </c>
      <c r="AB1046" s="1" t="s">
        <v>140</v>
      </c>
      <c r="AC1046" s="1" t="s">
        <v>181</v>
      </c>
      <c r="AD1046" s="1" t="s">
        <v>87</v>
      </c>
      <c r="AE1046" s="1">
        <v>34</v>
      </c>
      <c r="AF1046" s="1" t="s">
        <v>88</v>
      </c>
      <c r="AG1046" s="1">
        <v>5.0999999999999996</v>
      </c>
      <c r="AH1046" s="1" t="s">
        <v>299</v>
      </c>
      <c r="AI1046" s="1" t="s">
        <v>90</v>
      </c>
      <c r="AJ1046" s="1" t="s">
        <v>91</v>
      </c>
      <c r="AK1046" s="1" t="s">
        <v>92</v>
      </c>
      <c r="AL1046" s="1" t="s">
        <v>72</v>
      </c>
      <c r="AM1046" s="1" t="s">
        <v>217</v>
      </c>
      <c r="AN1046" s="1">
        <v>1</v>
      </c>
      <c r="AO1046" s="68" t="s">
        <v>5164</v>
      </c>
      <c r="AP1046" s="1" t="s">
        <v>72</v>
      </c>
      <c r="AQ1046" s="1" t="s">
        <v>72</v>
      </c>
      <c r="AR1046" s="1" t="s">
        <v>72</v>
      </c>
      <c r="AS1046" s="1" t="s">
        <v>878</v>
      </c>
      <c r="AT1046" s="1" t="s">
        <v>72</v>
      </c>
      <c r="AU1046" s="3">
        <v>45219</v>
      </c>
      <c r="AV1046" s="1" t="s">
        <v>72</v>
      </c>
      <c r="AW1046" s="1" t="s">
        <v>72</v>
      </c>
      <c r="AX1046" s="1" t="s">
        <v>72</v>
      </c>
      <c r="AY1046" s="1" t="s">
        <v>72</v>
      </c>
      <c r="AZ1046" s="1" t="s">
        <v>72</v>
      </c>
      <c r="BA1046" s="1" t="s">
        <v>5166</v>
      </c>
      <c r="BB1046" s="1" t="s">
        <v>72</v>
      </c>
      <c r="BC1046" s="1" t="s">
        <v>1675</v>
      </c>
      <c r="BD1046" s="1" t="s">
        <v>72</v>
      </c>
      <c r="BE1046" s="1" t="s">
        <v>72</v>
      </c>
      <c r="BF1046" s="1" t="s">
        <v>72</v>
      </c>
      <c r="BG1046" s="1" t="s">
        <v>72</v>
      </c>
      <c r="BH1046" s="1" t="s">
        <v>88</v>
      </c>
      <c r="BI1046" s="1" t="s">
        <v>96</v>
      </c>
      <c r="BJ1046" s="1" t="s">
        <v>72</v>
      </c>
      <c r="BK1046" s="1" t="s">
        <v>72</v>
      </c>
      <c r="BL1046" s="1" t="s">
        <v>72</v>
      </c>
      <c r="BM1046" s="1" t="s">
        <v>72</v>
      </c>
      <c r="BN1046" s="1" t="s">
        <v>72</v>
      </c>
      <c r="BO1046" s="1" t="s">
        <v>72</v>
      </c>
      <c r="BP1046" s="1" t="s">
        <v>72</v>
      </c>
      <c r="BQ1046" s="21" t="s">
        <v>99</v>
      </c>
      <c r="BR1046" s="21" t="s">
        <v>100</v>
      </c>
    </row>
    <row r="1047" spans="1:70" ht="20.45" customHeight="1">
      <c r="A1047" s="1" t="s">
        <v>5169</v>
      </c>
      <c r="B1047" s="1">
        <v>230309</v>
      </c>
      <c r="C1047" s="1" t="s">
        <v>71</v>
      </c>
      <c r="D1047" s="3">
        <v>45219</v>
      </c>
      <c r="E1047" s="4">
        <v>0.65</v>
      </c>
      <c r="F1047" s="5">
        <v>45200</v>
      </c>
      <c r="G1047" s="3">
        <v>45219</v>
      </c>
      <c r="H1047" s="4">
        <v>0.69166666666666676</v>
      </c>
      <c r="I1047" s="48">
        <f t="shared" si="120"/>
        <v>4.1666666666666741E-2</v>
      </c>
      <c r="J1047" s="1">
        <v>0</v>
      </c>
      <c r="K1047" s="1" t="s">
        <v>2302</v>
      </c>
      <c r="L1047" s="1" t="s">
        <v>5170</v>
      </c>
      <c r="M1047" s="1" t="s">
        <v>75</v>
      </c>
      <c r="N1047" s="1" t="s">
        <v>3473</v>
      </c>
      <c r="O1047" s="1" t="s">
        <v>77</v>
      </c>
      <c r="P1047" s="1" t="s">
        <v>78</v>
      </c>
      <c r="Q1047" s="1" t="s">
        <v>78</v>
      </c>
      <c r="R1047" s="1" t="s">
        <v>1898</v>
      </c>
      <c r="S1047" s="1" t="s">
        <v>1898</v>
      </c>
      <c r="T1047" s="34" t="s">
        <v>72</v>
      </c>
      <c r="U1047" s="25" t="s">
        <v>5171</v>
      </c>
      <c r="V1047" s="1" t="s">
        <v>1900</v>
      </c>
      <c r="W1047" s="1" t="s">
        <v>2307</v>
      </c>
      <c r="X1047" s="1" t="s">
        <v>2307</v>
      </c>
      <c r="Y1047" s="1" t="s">
        <v>3474</v>
      </c>
      <c r="Z1047" s="1" t="s">
        <v>152</v>
      </c>
      <c r="AA1047" s="1" t="s">
        <v>3529</v>
      </c>
      <c r="AB1047" s="1" t="s">
        <v>153</v>
      </c>
      <c r="AC1047" s="1" t="s">
        <v>154</v>
      </c>
      <c r="AD1047" s="1" t="s">
        <v>126</v>
      </c>
      <c r="AE1047" s="1">
        <v>51</v>
      </c>
      <c r="AF1047" s="1" t="s">
        <v>88</v>
      </c>
      <c r="AG1047" s="1">
        <v>4.8</v>
      </c>
      <c r="AH1047" s="1" t="s">
        <v>299</v>
      </c>
      <c r="AI1047" s="1" t="s">
        <v>105</v>
      </c>
      <c r="AJ1047" s="1" t="s">
        <v>91</v>
      </c>
      <c r="AK1047" s="1" t="s">
        <v>92</v>
      </c>
      <c r="AL1047" s="1" t="s">
        <v>72</v>
      </c>
      <c r="AM1047" s="1" t="s">
        <v>72</v>
      </c>
      <c r="AN1047" s="1" t="s">
        <v>72</v>
      </c>
      <c r="AO1047" s="1" t="s">
        <v>72</v>
      </c>
      <c r="AP1047" s="1" t="s">
        <v>72</v>
      </c>
      <c r="AQ1047" s="1" t="s">
        <v>72</v>
      </c>
      <c r="AR1047" s="1" t="s">
        <v>72</v>
      </c>
      <c r="AS1047" s="1" t="s">
        <v>72</v>
      </c>
      <c r="AT1047" s="1" t="s">
        <v>72</v>
      </c>
      <c r="AU1047" s="3">
        <v>45219</v>
      </c>
      <c r="AV1047" s="4">
        <v>0.7055555555555556</v>
      </c>
      <c r="AW1047" s="4">
        <v>0.77361111111111114</v>
      </c>
      <c r="AX1047" s="4">
        <f t="shared" ref="AX1047:AX1074" si="124">AW1047-AV1047</f>
        <v>6.8055555555555536E-2</v>
      </c>
      <c r="AY1047" s="4">
        <f t="shared" ref="AY1047:AY1078" si="125">AW1047-H1047</f>
        <v>8.1944444444444375E-2</v>
      </c>
      <c r="AZ1047" s="4">
        <f t="shared" ref="AZ1047:AZ1078" si="126">AW1047-E1047</f>
        <v>0.12361111111111112</v>
      </c>
      <c r="BA1047" s="1">
        <v>0.1</v>
      </c>
      <c r="BB1047" s="1" t="s">
        <v>72</v>
      </c>
      <c r="BC1047" s="1" t="s">
        <v>1794</v>
      </c>
      <c r="BD1047" s="1">
        <v>15</v>
      </c>
      <c r="BE1047" s="1" t="s">
        <v>4009</v>
      </c>
      <c r="BF1047" s="1" t="s">
        <v>75</v>
      </c>
      <c r="BG1047" s="1" t="s">
        <v>75</v>
      </c>
      <c r="BH1047" s="1" t="s">
        <v>88</v>
      </c>
      <c r="BI1047" s="1" t="s">
        <v>96</v>
      </c>
      <c r="BJ1047" s="1" t="s">
        <v>72</v>
      </c>
      <c r="BK1047" s="1" t="s">
        <v>4745</v>
      </c>
      <c r="BL1047" s="1" t="s">
        <v>5172</v>
      </c>
      <c r="BM1047" s="1">
        <v>12</v>
      </c>
      <c r="BN1047" s="1" t="s">
        <v>75</v>
      </c>
      <c r="BO1047" s="1" t="s">
        <v>75</v>
      </c>
      <c r="BP1047" s="1" t="s">
        <v>75</v>
      </c>
      <c r="BQ1047" s="21" t="s">
        <v>99</v>
      </c>
      <c r="BR1047" s="21" t="s">
        <v>100</v>
      </c>
    </row>
    <row r="1048" spans="1:70" ht="20.45" customHeight="1">
      <c r="A1048" s="1" t="s">
        <v>5173</v>
      </c>
      <c r="B1048" s="1">
        <v>230310</v>
      </c>
      <c r="C1048" s="1" t="s">
        <v>71</v>
      </c>
      <c r="D1048" s="3">
        <v>45219</v>
      </c>
      <c r="E1048" s="4">
        <v>0.4375</v>
      </c>
      <c r="F1048" s="5">
        <v>45200</v>
      </c>
      <c r="G1048" s="3">
        <v>45219</v>
      </c>
      <c r="H1048" s="4">
        <v>0.70138888888888884</v>
      </c>
      <c r="I1048" s="48">
        <f t="shared" si="120"/>
        <v>0.26388888888888884</v>
      </c>
      <c r="J1048" s="1">
        <v>10</v>
      </c>
      <c r="K1048" s="1" t="s">
        <v>2302</v>
      </c>
      <c r="L1048" s="64" t="s">
        <v>5174</v>
      </c>
      <c r="M1048" s="1" t="s">
        <v>75</v>
      </c>
      <c r="N1048" s="1" t="s">
        <v>4648</v>
      </c>
      <c r="O1048" s="1" t="s">
        <v>77</v>
      </c>
      <c r="P1048" s="1" t="s">
        <v>78</v>
      </c>
      <c r="Q1048" s="1" t="s">
        <v>78</v>
      </c>
      <c r="R1048" s="1" t="s">
        <v>1898</v>
      </c>
      <c r="S1048" s="8" t="s">
        <v>1927</v>
      </c>
      <c r="T1048" s="1" t="s">
        <v>707</v>
      </c>
      <c r="U1048" s="8" t="s">
        <v>847</v>
      </c>
      <c r="V1048" s="1" t="s">
        <v>80</v>
      </c>
      <c r="W1048" s="1" t="s">
        <v>1867</v>
      </c>
      <c r="X1048" s="1" t="s">
        <v>1868</v>
      </c>
      <c r="Y1048" s="1" t="s">
        <v>2143</v>
      </c>
      <c r="Z1048" s="1" t="s">
        <v>291</v>
      </c>
      <c r="AA1048" s="1" t="s">
        <v>72</v>
      </c>
      <c r="AB1048" s="1" t="s">
        <v>292</v>
      </c>
      <c r="AC1048" s="1" t="s">
        <v>3420</v>
      </c>
      <c r="AD1048" s="1" t="s">
        <v>126</v>
      </c>
      <c r="AE1048" s="1">
        <v>56</v>
      </c>
      <c r="AF1048" s="1" t="s">
        <v>88</v>
      </c>
      <c r="AG1048" s="1">
        <v>4.5</v>
      </c>
      <c r="AH1048" s="1" t="s">
        <v>2344</v>
      </c>
      <c r="AI1048" s="1" t="s">
        <v>90</v>
      </c>
      <c r="AJ1048" s="1" t="s">
        <v>91</v>
      </c>
      <c r="AK1048" s="1" t="s">
        <v>216</v>
      </c>
      <c r="AL1048" s="1" t="s">
        <v>72</v>
      </c>
      <c r="AM1048" s="1" t="s">
        <v>72</v>
      </c>
      <c r="AN1048" s="1" t="s">
        <v>72</v>
      </c>
      <c r="AO1048" s="1" t="s">
        <v>72</v>
      </c>
      <c r="AP1048" s="1">
        <v>3</v>
      </c>
      <c r="AQ1048" s="1" t="s">
        <v>5175</v>
      </c>
      <c r="AR1048" s="1" t="s">
        <v>72</v>
      </c>
      <c r="AS1048" s="1" t="s">
        <v>72</v>
      </c>
      <c r="AT1048" s="1" t="s">
        <v>72</v>
      </c>
      <c r="AU1048" s="3">
        <v>45219</v>
      </c>
      <c r="AV1048" s="4">
        <v>0.7284722222222223</v>
      </c>
      <c r="AW1048" s="4">
        <v>0.79861111111111116</v>
      </c>
      <c r="AX1048" s="4">
        <f t="shared" si="124"/>
        <v>7.0138888888888862E-2</v>
      </c>
      <c r="AY1048" s="4">
        <f t="shared" si="125"/>
        <v>9.7222222222222321E-2</v>
      </c>
      <c r="AZ1048" s="4">
        <f t="shared" si="126"/>
        <v>0.36111111111111116</v>
      </c>
      <c r="BA1048" s="1" t="s">
        <v>5176</v>
      </c>
      <c r="BB1048" s="1" t="s">
        <v>72</v>
      </c>
      <c r="BC1048" s="1" t="s">
        <v>1794</v>
      </c>
      <c r="BD1048" s="1">
        <v>15</v>
      </c>
      <c r="BE1048" s="1" t="s">
        <v>3205</v>
      </c>
      <c r="BF1048" s="1" t="s">
        <v>88</v>
      </c>
      <c r="BG1048" s="1" t="s">
        <v>88</v>
      </c>
      <c r="BH1048" s="1" t="s">
        <v>88</v>
      </c>
      <c r="BI1048" s="1" t="s">
        <v>79</v>
      </c>
      <c r="BJ1048" s="1" t="s">
        <v>72</v>
      </c>
      <c r="BK1048" s="1" t="s">
        <v>3962</v>
      </c>
      <c r="BL1048" s="1" t="s">
        <v>4849</v>
      </c>
      <c r="BM1048" s="1">
        <v>44</v>
      </c>
      <c r="BN1048" s="1" t="s">
        <v>88</v>
      </c>
      <c r="BO1048" s="1" t="s">
        <v>88</v>
      </c>
      <c r="BP1048" s="1" t="s">
        <v>88</v>
      </c>
      <c r="BQ1048" s="1" t="s">
        <v>160</v>
      </c>
      <c r="BR1048" s="1" t="s">
        <v>707</v>
      </c>
    </row>
    <row r="1049" spans="1:70" ht="20.45" customHeight="1">
      <c r="A1049" s="1" t="s">
        <v>5177</v>
      </c>
      <c r="B1049" s="1">
        <v>230311</v>
      </c>
      <c r="C1049" s="1" t="s">
        <v>71</v>
      </c>
      <c r="D1049" s="3">
        <v>45219</v>
      </c>
      <c r="E1049" s="4">
        <v>0.5</v>
      </c>
      <c r="F1049" s="5">
        <v>45200</v>
      </c>
      <c r="G1049" s="3">
        <v>45219</v>
      </c>
      <c r="H1049" s="4">
        <v>0.86319444444444438</v>
      </c>
      <c r="I1049" s="48">
        <f t="shared" si="120"/>
        <v>0.36319444444444438</v>
      </c>
      <c r="J1049" s="1">
        <v>10</v>
      </c>
      <c r="K1049" s="1" t="s">
        <v>1896</v>
      </c>
      <c r="L1049" s="21" t="s">
        <v>5178</v>
      </c>
      <c r="M1049" s="1" t="s">
        <v>75</v>
      </c>
      <c r="N1049" s="1" t="s">
        <v>3473</v>
      </c>
      <c r="O1049" s="1" t="s">
        <v>77</v>
      </c>
      <c r="P1049" s="1" t="s">
        <v>78</v>
      </c>
      <c r="Q1049" s="1" t="s">
        <v>78</v>
      </c>
      <c r="R1049" s="1" t="s">
        <v>1898</v>
      </c>
      <c r="S1049" s="1" t="s">
        <v>1898</v>
      </c>
      <c r="T1049" s="34" t="s">
        <v>72</v>
      </c>
      <c r="U1049" s="25" t="s">
        <v>5179</v>
      </c>
      <c r="V1049" s="1" t="s">
        <v>80</v>
      </c>
      <c r="W1049" s="1" t="s">
        <v>778</v>
      </c>
      <c r="X1049" s="1" t="s">
        <v>779</v>
      </c>
      <c r="Y1049" s="1" t="s">
        <v>780</v>
      </c>
      <c r="Z1049" s="1" t="s">
        <v>152</v>
      </c>
      <c r="AA1049" s="1" t="s">
        <v>72</v>
      </c>
      <c r="AB1049" s="1" t="s">
        <v>153</v>
      </c>
      <c r="AC1049" s="1" t="s">
        <v>164</v>
      </c>
      <c r="AD1049" s="1" t="s">
        <v>126</v>
      </c>
      <c r="AE1049" s="1">
        <v>80</v>
      </c>
      <c r="AF1049" s="1" t="s">
        <v>88</v>
      </c>
      <c r="AG1049" s="1">
        <v>5.2</v>
      </c>
      <c r="AH1049" s="1" t="s">
        <v>414</v>
      </c>
      <c r="AI1049" s="1" t="s">
        <v>90</v>
      </c>
      <c r="AJ1049" s="1" t="s">
        <v>91</v>
      </c>
      <c r="AK1049" s="1" t="s">
        <v>92</v>
      </c>
      <c r="AL1049" s="1" t="s">
        <v>72</v>
      </c>
      <c r="AM1049" s="1" t="s">
        <v>254</v>
      </c>
      <c r="AN1049" s="1">
        <v>3</v>
      </c>
      <c r="AO1049" s="67" t="s">
        <v>5025</v>
      </c>
      <c r="AP1049" s="1" t="s">
        <v>72</v>
      </c>
      <c r="AQ1049" s="1" t="s">
        <v>72</v>
      </c>
      <c r="AR1049" s="1" t="s">
        <v>72</v>
      </c>
      <c r="AS1049" s="1" t="s">
        <v>72</v>
      </c>
      <c r="AT1049" s="1" t="s">
        <v>72</v>
      </c>
      <c r="AU1049" s="3">
        <v>45219</v>
      </c>
      <c r="AV1049" s="4">
        <v>0.36041666666666666</v>
      </c>
      <c r="AW1049" s="4">
        <v>0.48749999999999999</v>
      </c>
      <c r="AX1049" s="4">
        <f t="shared" si="124"/>
        <v>0.12708333333333333</v>
      </c>
      <c r="AY1049" s="4">
        <f t="shared" si="125"/>
        <v>-0.37569444444444439</v>
      </c>
      <c r="AZ1049" s="4">
        <f t="shared" si="126"/>
        <v>-1.2500000000000011E-2</v>
      </c>
      <c r="BA1049" s="1" t="s">
        <v>5180</v>
      </c>
      <c r="BB1049" s="1" t="s">
        <v>5181</v>
      </c>
      <c r="BC1049" s="1" t="s">
        <v>1794</v>
      </c>
      <c r="BD1049" s="1">
        <v>15</v>
      </c>
      <c r="BE1049" s="1" t="s">
        <v>4063</v>
      </c>
      <c r="BF1049" s="1" t="s">
        <v>75</v>
      </c>
      <c r="BG1049" s="1" t="s">
        <v>75</v>
      </c>
      <c r="BH1049" s="1" t="s">
        <v>88</v>
      </c>
      <c r="BI1049" s="1" t="s">
        <v>96</v>
      </c>
      <c r="BJ1049" s="1" t="s">
        <v>72</v>
      </c>
      <c r="BK1049" s="1" t="s">
        <v>3985</v>
      </c>
      <c r="BL1049" s="1" t="s">
        <v>5182</v>
      </c>
      <c r="BM1049" s="1">
        <v>56</v>
      </c>
      <c r="BN1049" s="1" t="s">
        <v>75</v>
      </c>
      <c r="BO1049" s="1" t="s">
        <v>75</v>
      </c>
      <c r="BP1049" s="1" t="s">
        <v>75</v>
      </c>
      <c r="BQ1049" s="21" t="s">
        <v>99</v>
      </c>
      <c r="BR1049" s="21" t="s">
        <v>100</v>
      </c>
    </row>
    <row r="1050" spans="1:70" ht="20.45" customHeight="1">
      <c r="A1050" s="1" t="s">
        <v>5183</v>
      </c>
      <c r="B1050" s="1">
        <v>230312</v>
      </c>
      <c r="C1050" s="1" t="s">
        <v>497</v>
      </c>
      <c r="D1050" s="3">
        <v>45222</v>
      </c>
      <c r="E1050" s="4">
        <v>0.54166666666666663</v>
      </c>
      <c r="F1050" s="5">
        <v>45200</v>
      </c>
      <c r="G1050" s="3">
        <v>45222</v>
      </c>
      <c r="H1050" s="4">
        <v>0.68125000000000002</v>
      </c>
      <c r="I1050" s="48">
        <f t="shared" si="120"/>
        <v>0.13958333333333339</v>
      </c>
      <c r="J1050" s="1">
        <v>10</v>
      </c>
      <c r="K1050" s="1" t="s">
        <v>2302</v>
      </c>
      <c r="L1050" s="1" t="s">
        <v>5184</v>
      </c>
      <c r="M1050" s="1" t="s">
        <v>75</v>
      </c>
      <c r="N1050" s="1" t="s">
        <v>5146</v>
      </c>
      <c r="O1050" s="1" t="s">
        <v>497</v>
      </c>
      <c r="P1050" s="1" t="s">
        <v>78</v>
      </c>
      <c r="Q1050" s="1" t="s">
        <v>78</v>
      </c>
      <c r="R1050" s="1" t="s">
        <v>139</v>
      </c>
      <c r="S1050" s="1" t="s">
        <v>1898</v>
      </c>
      <c r="T1050" s="34" t="s">
        <v>72</v>
      </c>
      <c r="U1050" s="25" t="s">
        <v>5185</v>
      </c>
      <c r="V1050" s="1" t="s">
        <v>1900</v>
      </c>
      <c r="W1050" s="1" t="s">
        <v>2307</v>
      </c>
      <c r="X1050" s="1" t="s">
        <v>2307</v>
      </c>
      <c r="Y1050" s="1" t="s">
        <v>2308</v>
      </c>
      <c r="Z1050" s="1" t="s">
        <v>490</v>
      </c>
      <c r="AA1050" s="1" t="s">
        <v>72</v>
      </c>
      <c r="AB1050" s="1" t="s">
        <v>491</v>
      </c>
      <c r="AC1050" s="1" t="s">
        <v>492</v>
      </c>
      <c r="AD1050" s="1" t="s">
        <v>126</v>
      </c>
      <c r="AE1050" s="1">
        <v>62</v>
      </c>
      <c r="AF1050" s="1" t="s">
        <v>88</v>
      </c>
      <c r="AG1050" s="1">
        <v>4.7</v>
      </c>
      <c r="AH1050" s="1" t="s">
        <v>299</v>
      </c>
      <c r="AI1050" s="1" t="s">
        <v>90</v>
      </c>
      <c r="AJ1050" s="1" t="s">
        <v>91</v>
      </c>
      <c r="AK1050" s="1" t="s">
        <v>92</v>
      </c>
      <c r="AL1050" s="1" t="s">
        <v>72</v>
      </c>
      <c r="AM1050" s="1" t="s">
        <v>72</v>
      </c>
      <c r="AN1050" s="1" t="s">
        <v>72</v>
      </c>
      <c r="AO1050" s="1" t="s">
        <v>72</v>
      </c>
      <c r="AP1050" s="1" t="s">
        <v>72</v>
      </c>
      <c r="AQ1050" s="1" t="s">
        <v>72</v>
      </c>
      <c r="AR1050" s="54" t="s">
        <v>5186</v>
      </c>
      <c r="AS1050" s="1" t="s">
        <v>72</v>
      </c>
      <c r="AT1050" s="1" t="s">
        <v>72</v>
      </c>
      <c r="AU1050" s="3">
        <v>45222</v>
      </c>
      <c r="AV1050" s="4">
        <v>0.69930555555555551</v>
      </c>
      <c r="AW1050" s="4">
        <v>0.78333333333333333</v>
      </c>
      <c r="AX1050" s="4">
        <f t="shared" si="124"/>
        <v>8.4027777777777812E-2</v>
      </c>
      <c r="AY1050" s="4">
        <f t="shared" si="125"/>
        <v>0.1020833333333333</v>
      </c>
      <c r="AZ1050" s="4">
        <f t="shared" si="126"/>
        <v>0.2416666666666667</v>
      </c>
      <c r="BA1050" s="1" t="s">
        <v>5187</v>
      </c>
      <c r="BB1050" s="1" t="s">
        <v>72</v>
      </c>
      <c r="BC1050" s="1" t="s">
        <v>1794</v>
      </c>
      <c r="BD1050" s="1">
        <v>15</v>
      </c>
      <c r="BE1050" s="1" t="s">
        <v>2694</v>
      </c>
      <c r="BF1050" s="1" t="s">
        <v>75</v>
      </c>
      <c r="BG1050" s="1" t="s">
        <v>75</v>
      </c>
      <c r="BH1050" s="1" t="s">
        <v>88</v>
      </c>
      <c r="BI1050" s="1" t="s">
        <v>96</v>
      </c>
      <c r="BJ1050" s="1" t="s">
        <v>72</v>
      </c>
      <c r="BK1050" s="1" t="s">
        <v>3962</v>
      </c>
      <c r="BL1050" s="1" t="s">
        <v>5149</v>
      </c>
      <c r="BM1050" s="1">
        <f>49+8</f>
        <v>57</v>
      </c>
      <c r="BN1050" s="1" t="s">
        <v>75</v>
      </c>
      <c r="BO1050" s="1" t="s">
        <v>75</v>
      </c>
      <c r="BP1050" s="1" t="s">
        <v>75</v>
      </c>
      <c r="BQ1050" s="21" t="s">
        <v>99</v>
      </c>
      <c r="BR1050" s="21" t="s">
        <v>100</v>
      </c>
    </row>
    <row r="1051" spans="1:70" ht="20.45" customHeight="1">
      <c r="A1051" s="1" t="s">
        <v>5188</v>
      </c>
      <c r="B1051" s="1">
        <v>230313</v>
      </c>
      <c r="C1051" s="1" t="s">
        <v>71</v>
      </c>
      <c r="D1051" s="3">
        <v>45222</v>
      </c>
      <c r="E1051" s="4">
        <v>0.59722222222222221</v>
      </c>
      <c r="F1051" s="5">
        <v>45200</v>
      </c>
      <c r="G1051" s="3">
        <v>45222</v>
      </c>
      <c r="H1051" s="4">
        <v>0.68125000000000002</v>
      </c>
      <c r="I1051" s="48">
        <f t="shared" si="120"/>
        <v>8.4027777777777812E-2</v>
      </c>
      <c r="J1051" s="1">
        <v>15</v>
      </c>
      <c r="K1051" s="1" t="s">
        <v>2302</v>
      </c>
      <c r="L1051" s="1" t="s">
        <v>5189</v>
      </c>
      <c r="M1051" s="1" t="s">
        <v>75</v>
      </c>
      <c r="N1051" s="1" t="s">
        <v>4933</v>
      </c>
      <c r="O1051" s="1" t="s">
        <v>77</v>
      </c>
      <c r="P1051" s="1" t="s">
        <v>78</v>
      </c>
      <c r="Q1051" s="8" t="s">
        <v>4162</v>
      </c>
      <c r="R1051" s="8" t="s">
        <v>1898</v>
      </c>
      <c r="S1051" s="8" t="s">
        <v>1927</v>
      </c>
      <c r="T1051" s="1" t="s">
        <v>707</v>
      </c>
      <c r="U1051" s="8" t="s">
        <v>847</v>
      </c>
      <c r="V1051" s="1" t="s">
        <v>1900</v>
      </c>
      <c r="W1051" s="1" t="s">
        <v>2307</v>
      </c>
      <c r="X1051" s="1" t="s">
        <v>2307</v>
      </c>
      <c r="Y1051" s="1" t="s">
        <v>2308</v>
      </c>
      <c r="Z1051" s="1" t="s">
        <v>490</v>
      </c>
      <c r="AA1051" s="1" t="s">
        <v>72</v>
      </c>
      <c r="AB1051" s="1" t="s">
        <v>491</v>
      </c>
      <c r="AC1051" s="1" t="s">
        <v>1147</v>
      </c>
      <c r="AD1051" s="1" t="s">
        <v>87</v>
      </c>
      <c r="AE1051" s="1">
        <v>55</v>
      </c>
      <c r="AF1051" s="1" t="s">
        <v>88</v>
      </c>
      <c r="AG1051" s="1">
        <v>4.7</v>
      </c>
      <c r="AH1051" s="1" t="s">
        <v>299</v>
      </c>
      <c r="AI1051" s="1" t="s">
        <v>90</v>
      </c>
      <c r="AJ1051" s="1" t="s">
        <v>91</v>
      </c>
      <c r="AK1051" s="1" t="s">
        <v>92</v>
      </c>
      <c r="AL1051" s="1" t="s">
        <v>72</v>
      </c>
      <c r="AM1051" s="1" t="s">
        <v>244</v>
      </c>
      <c r="AN1051" s="1">
        <v>2</v>
      </c>
      <c r="AO1051" s="54" t="s">
        <v>2585</v>
      </c>
      <c r="AP1051" s="1" t="s">
        <v>72</v>
      </c>
      <c r="AQ1051" s="1" t="s">
        <v>72</v>
      </c>
      <c r="AR1051" s="1" t="s">
        <v>2327</v>
      </c>
      <c r="AS1051" s="1" t="s">
        <v>72</v>
      </c>
      <c r="AT1051" s="1" t="s">
        <v>72</v>
      </c>
      <c r="AU1051" s="3">
        <v>45222</v>
      </c>
      <c r="AV1051" s="4">
        <v>0.69930555555555562</v>
      </c>
      <c r="AW1051" s="4">
        <v>0.7895833333333333</v>
      </c>
      <c r="AX1051" s="4">
        <f t="shared" si="124"/>
        <v>9.0277777777777679E-2</v>
      </c>
      <c r="AY1051" s="4">
        <f t="shared" si="125"/>
        <v>0.10833333333333328</v>
      </c>
      <c r="AZ1051" s="4">
        <f t="shared" si="126"/>
        <v>0.19236111111111109</v>
      </c>
      <c r="BA1051" s="1" t="s">
        <v>5190</v>
      </c>
      <c r="BB1051" s="1" t="s">
        <v>72</v>
      </c>
      <c r="BC1051" s="1" t="s">
        <v>1794</v>
      </c>
      <c r="BD1051" s="1">
        <v>15</v>
      </c>
      <c r="BE1051" s="1" t="s">
        <v>3446</v>
      </c>
      <c r="BF1051" s="1" t="s">
        <v>88</v>
      </c>
      <c r="BG1051" s="1" t="s">
        <v>88</v>
      </c>
      <c r="BH1051" s="1" t="s">
        <v>88</v>
      </c>
      <c r="BI1051" s="1" t="s">
        <v>79</v>
      </c>
      <c r="BJ1051" s="1" t="s">
        <v>72</v>
      </c>
      <c r="BK1051" s="1" t="s">
        <v>3962</v>
      </c>
      <c r="BL1051" s="1" t="s">
        <v>4535</v>
      </c>
      <c r="BM1051" s="1">
        <f>49+9</f>
        <v>58</v>
      </c>
      <c r="BN1051" s="1" t="s">
        <v>88</v>
      </c>
      <c r="BO1051" s="1" t="s">
        <v>88</v>
      </c>
      <c r="BP1051" s="1" t="s">
        <v>88</v>
      </c>
      <c r="BQ1051" s="1" t="s">
        <v>160</v>
      </c>
      <c r="BR1051" s="1" t="s">
        <v>707</v>
      </c>
    </row>
    <row r="1052" spans="1:70" ht="20.45" customHeight="1">
      <c r="A1052" s="1" t="s">
        <v>5191</v>
      </c>
      <c r="B1052" s="1">
        <v>230314</v>
      </c>
      <c r="C1052" s="1" t="s">
        <v>71</v>
      </c>
      <c r="D1052" s="3">
        <v>45224</v>
      </c>
      <c r="E1052" s="4">
        <v>0.50555555555555554</v>
      </c>
      <c r="F1052" s="5">
        <v>45200</v>
      </c>
      <c r="G1052" s="3">
        <v>45224</v>
      </c>
      <c r="H1052" s="4">
        <v>0.60972222222222217</v>
      </c>
      <c r="I1052" s="48">
        <f t="shared" si="120"/>
        <v>0.10416666666666663</v>
      </c>
      <c r="J1052" s="1">
        <v>4</v>
      </c>
      <c r="K1052" s="1" t="s">
        <v>1896</v>
      </c>
      <c r="L1052" s="1" t="s">
        <v>5192</v>
      </c>
      <c r="M1052" s="1" t="s">
        <v>75</v>
      </c>
      <c r="N1052" s="1" t="s">
        <v>3947</v>
      </c>
      <c r="O1052" s="1" t="s">
        <v>77</v>
      </c>
      <c r="P1052" s="1" t="s">
        <v>78</v>
      </c>
      <c r="Q1052" s="1" t="s">
        <v>172</v>
      </c>
      <c r="R1052" s="21" t="s">
        <v>139</v>
      </c>
      <c r="S1052" s="1" t="s">
        <v>1898</v>
      </c>
      <c r="T1052" s="1" t="s">
        <v>5193</v>
      </c>
      <c r="U1052" s="25" t="s">
        <v>5194</v>
      </c>
      <c r="V1052" s="1" t="s">
        <v>1900</v>
      </c>
      <c r="W1052" s="1" t="s">
        <v>813</v>
      </c>
      <c r="X1052" s="1" t="s">
        <v>813</v>
      </c>
      <c r="Y1052" s="1" t="s">
        <v>814</v>
      </c>
      <c r="Z1052" s="1" t="s">
        <v>84</v>
      </c>
      <c r="AA1052" s="1" t="s">
        <v>72</v>
      </c>
      <c r="AB1052" s="1" t="s">
        <v>124</v>
      </c>
      <c r="AC1052" s="1" t="s">
        <v>341</v>
      </c>
      <c r="AD1052" s="1" t="s">
        <v>87</v>
      </c>
      <c r="AE1052" s="1">
        <v>44</v>
      </c>
      <c r="AF1052" s="1" t="s">
        <v>88</v>
      </c>
      <c r="AG1052" s="1">
        <v>5.2</v>
      </c>
      <c r="AH1052" s="1" t="s">
        <v>299</v>
      </c>
      <c r="AI1052" s="1" t="s">
        <v>90</v>
      </c>
      <c r="AJ1052" s="1" t="s">
        <v>91</v>
      </c>
      <c r="AK1052" s="1" t="s">
        <v>92</v>
      </c>
      <c r="AL1052" s="1" t="s">
        <v>72</v>
      </c>
      <c r="AM1052" s="1" t="s">
        <v>254</v>
      </c>
      <c r="AN1052" s="1">
        <v>2</v>
      </c>
      <c r="AO1052" s="68" t="s">
        <v>5092</v>
      </c>
      <c r="AP1052" s="1" t="s">
        <v>72</v>
      </c>
      <c r="AQ1052" s="1" t="s">
        <v>72</v>
      </c>
      <c r="AR1052" s="1" t="s">
        <v>72</v>
      </c>
      <c r="AS1052" s="1" t="s">
        <v>878</v>
      </c>
      <c r="AT1052" s="1" t="s">
        <v>72</v>
      </c>
      <c r="AU1052" s="3">
        <v>45224</v>
      </c>
      <c r="AV1052" s="4">
        <v>0.63402777777777775</v>
      </c>
      <c r="AW1052" s="4">
        <v>0.72916666666666663</v>
      </c>
      <c r="AX1052" s="4">
        <f t="shared" si="124"/>
        <v>9.5138888888888884E-2</v>
      </c>
      <c r="AY1052" s="4">
        <f t="shared" si="125"/>
        <v>0.11944444444444446</v>
      </c>
      <c r="AZ1052" s="4">
        <f t="shared" si="126"/>
        <v>0.22361111111111109</v>
      </c>
      <c r="BA1052" s="1" t="s">
        <v>5195</v>
      </c>
      <c r="BB1052" s="1" t="s">
        <v>72</v>
      </c>
      <c r="BC1052" s="1" t="s">
        <v>1675</v>
      </c>
      <c r="BD1052" s="1">
        <v>15</v>
      </c>
      <c r="BE1052" s="1" t="s">
        <v>2694</v>
      </c>
      <c r="BF1052" s="1" t="s">
        <v>88</v>
      </c>
      <c r="BG1052" s="1" t="s">
        <v>88</v>
      </c>
      <c r="BH1052" s="1" t="s">
        <v>88</v>
      </c>
      <c r="BI1052" s="1" t="s">
        <v>96</v>
      </c>
      <c r="BJ1052" s="1" t="s">
        <v>72</v>
      </c>
      <c r="BK1052" s="1" t="s">
        <v>4260</v>
      </c>
      <c r="BL1052" s="1" t="s">
        <v>5167</v>
      </c>
      <c r="BM1052" s="1">
        <v>42</v>
      </c>
      <c r="BN1052" s="1" t="s">
        <v>75</v>
      </c>
      <c r="BO1052" s="1" t="s">
        <v>75</v>
      </c>
      <c r="BP1052" s="1" t="s">
        <v>75</v>
      </c>
      <c r="BQ1052" s="21" t="s">
        <v>99</v>
      </c>
      <c r="BR1052" s="21" t="s">
        <v>100</v>
      </c>
    </row>
    <row r="1053" spans="1:70" ht="20.45" customHeight="1">
      <c r="A1053" s="1" t="s">
        <v>5196</v>
      </c>
      <c r="B1053" s="1">
        <v>230315</v>
      </c>
      <c r="C1053" s="1" t="s">
        <v>71</v>
      </c>
      <c r="D1053" s="3">
        <v>45224</v>
      </c>
      <c r="E1053" s="4">
        <v>0.65069444444444446</v>
      </c>
      <c r="F1053" s="5">
        <v>45200</v>
      </c>
      <c r="G1053" s="3">
        <v>45224</v>
      </c>
      <c r="H1053" s="4">
        <v>0.69791666666666663</v>
      </c>
      <c r="I1053" s="48">
        <f t="shared" si="120"/>
        <v>4.7222222222222165E-2</v>
      </c>
      <c r="J1053" s="1">
        <v>2</v>
      </c>
      <c r="K1053" s="1" t="s">
        <v>1896</v>
      </c>
      <c r="L1053" s="1" t="s">
        <v>5197</v>
      </c>
      <c r="M1053" s="1" t="s">
        <v>75</v>
      </c>
      <c r="N1053" s="1" t="s">
        <v>3473</v>
      </c>
      <c r="O1053" s="1" t="s">
        <v>77</v>
      </c>
      <c r="P1053" s="1" t="s">
        <v>78</v>
      </c>
      <c r="Q1053" s="1" t="s">
        <v>78</v>
      </c>
      <c r="R1053" s="1" t="s">
        <v>1898</v>
      </c>
      <c r="S1053" s="1" t="s">
        <v>1898</v>
      </c>
      <c r="T1053" s="34" t="s">
        <v>72</v>
      </c>
      <c r="U1053" s="25" t="s">
        <v>4358</v>
      </c>
      <c r="V1053" s="1" t="s">
        <v>1900</v>
      </c>
      <c r="W1053" s="1" t="s">
        <v>813</v>
      </c>
      <c r="X1053" s="1" t="s">
        <v>813</v>
      </c>
      <c r="Y1053" s="1" t="s">
        <v>814</v>
      </c>
      <c r="Z1053" s="1" t="s">
        <v>152</v>
      </c>
      <c r="AA1053" s="1" t="s">
        <v>3803</v>
      </c>
      <c r="AB1053" s="1" t="s">
        <v>153</v>
      </c>
      <c r="AC1053" s="1" t="s">
        <v>154</v>
      </c>
      <c r="AD1053" s="1" t="s">
        <v>126</v>
      </c>
      <c r="AE1053" s="1">
        <v>55</v>
      </c>
      <c r="AF1053" s="1" t="s">
        <v>88</v>
      </c>
      <c r="AG1053" s="1">
        <v>5.3</v>
      </c>
      <c r="AH1053" s="1" t="s">
        <v>414</v>
      </c>
      <c r="AI1053" s="1" t="s">
        <v>90</v>
      </c>
      <c r="AJ1053" s="1" t="s">
        <v>91</v>
      </c>
      <c r="AK1053" s="1" t="s">
        <v>92</v>
      </c>
      <c r="AL1053" s="1" t="s">
        <v>72</v>
      </c>
      <c r="AM1053" s="1" t="s">
        <v>254</v>
      </c>
      <c r="AN1053" s="1">
        <v>3</v>
      </c>
      <c r="AO1053" s="68" t="s">
        <v>5198</v>
      </c>
      <c r="AP1053" s="1" t="s">
        <v>72</v>
      </c>
      <c r="AQ1053" s="1" t="s">
        <v>72</v>
      </c>
      <c r="AR1053" s="1" t="s">
        <v>72</v>
      </c>
      <c r="AS1053" s="1" t="s">
        <v>1061</v>
      </c>
      <c r="AT1053" s="1" t="s">
        <v>72</v>
      </c>
      <c r="AU1053" s="3">
        <v>45224</v>
      </c>
      <c r="AV1053" s="4">
        <v>0.70486111111111116</v>
      </c>
      <c r="AW1053" s="4">
        <v>0.77500000000000002</v>
      </c>
      <c r="AX1053" s="4">
        <f t="shared" si="124"/>
        <v>7.0138888888888862E-2</v>
      </c>
      <c r="AY1053" s="4">
        <f t="shared" si="125"/>
        <v>7.7083333333333393E-2</v>
      </c>
      <c r="AZ1053" s="4">
        <f t="shared" si="126"/>
        <v>0.12430555555555556</v>
      </c>
      <c r="BA1053" s="1" t="s">
        <v>5199</v>
      </c>
      <c r="BB1053" s="1" t="s">
        <v>5200</v>
      </c>
      <c r="BC1053" s="1" t="s">
        <v>1794</v>
      </c>
      <c r="BD1053" s="1">
        <v>15</v>
      </c>
      <c r="BE1053" s="1" t="s">
        <v>4208</v>
      </c>
      <c r="BF1053" s="1" t="s">
        <v>75</v>
      </c>
      <c r="BG1053" s="1" t="s">
        <v>75</v>
      </c>
      <c r="BH1053" s="1" t="s">
        <v>88</v>
      </c>
      <c r="BI1053" s="1" t="s">
        <v>96</v>
      </c>
      <c r="BJ1053" s="1" t="s">
        <v>72</v>
      </c>
      <c r="BK1053" s="1" t="s">
        <v>3985</v>
      </c>
      <c r="BL1053" s="1" t="s">
        <v>5095</v>
      </c>
      <c r="BM1053" s="1">
        <v>49</v>
      </c>
      <c r="BN1053" s="1" t="s">
        <v>75</v>
      </c>
      <c r="BO1053" s="1" t="s">
        <v>75</v>
      </c>
      <c r="BP1053" s="1" t="s">
        <v>75</v>
      </c>
      <c r="BQ1053" s="21" t="s">
        <v>99</v>
      </c>
      <c r="BR1053" s="21" t="s">
        <v>100</v>
      </c>
    </row>
    <row r="1054" spans="1:70" ht="20.45" customHeight="1">
      <c r="A1054" s="1" t="s">
        <v>5201</v>
      </c>
      <c r="B1054" s="1">
        <v>230316</v>
      </c>
      <c r="C1054" s="1" t="s">
        <v>71</v>
      </c>
      <c r="D1054" s="3">
        <v>45224</v>
      </c>
      <c r="E1054" s="4">
        <v>0.46875</v>
      </c>
      <c r="F1054" s="5">
        <v>45200</v>
      </c>
      <c r="G1054" s="3">
        <v>45224</v>
      </c>
      <c r="H1054" s="4">
        <v>0.47916666666666669</v>
      </c>
      <c r="I1054" s="48">
        <f t="shared" si="120"/>
        <v>1.0416666666666685E-2</v>
      </c>
      <c r="J1054" s="1">
        <v>15</v>
      </c>
      <c r="K1054" s="1" t="s">
        <v>1896</v>
      </c>
      <c r="L1054" s="21" t="s">
        <v>5202</v>
      </c>
      <c r="M1054" s="1" t="s">
        <v>75</v>
      </c>
      <c r="N1054" s="1" t="s">
        <v>3936</v>
      </c>
      <c r="O1054" s="1" t="s">
        <v>77</v>
      </c>
      <c r="P1054" s="1" t="s">
        <v>78</v>
      </c>
      <c r="Q1054" s="1" t="s">
        <v>78</v>
      </c>
      <c r="R1054" s="1" t="s">
        <v>139</v>
      </c>
      <c r="S1054" s="1" t="s">
        <v>1898</v>
      </c>
      <c r="T1054" s="1" t="s">
        <v>5203</v>
      </c>
      <c r="U1054" s="25" t="s">
        <v>5204</v>
      </c>
      <c r="V1054" s="1" t="s">
        <v>80</v>
      </c>
      <c r="W1054" s="1" t="s">
        <v>778</v>
      </c>
      <c r="X1054" s="1" t="s">
        <v>779</v>
      </c>
      <c r="Y1054" s="1" t="s">
        <v>780</v>
      </c>
      <c r="Z1054" s="1" t="s">
        <v>84</v>
      </c>
      <c r="AA1054" s="1" t="s">
        <v>72</v>
      </c>
      <c r="AB1054" s="1" t="s">
        <v>140</v>
      </c>
      <c r="AC1054" s="1" t="s">
        <v>5205</v>
      </c>
      <c r="AD1054" s="1" t="s">
        <v>87</v>
      </c>
      <c r="AE1054" s="1">
        <v>53</v>
      </c>
      <c r="AF1054" s="1" t="s">
        <v>88</v>
      </c>
      <c r="AG1054" s="1">
        <v>5.6</v>
      </c>
      <c r="AH1054" s="1" t="s">
        <v>2344</v>
      </c>
      <c r="AI1054" s="1" t="s">
        <v>90</v>
      </c>
      <c r="AJ1054" s="1" t="s">
        <v>91</v>
      </c>
      <c r="AK1054" s="1" t="s">
        <v>92</v>
      </c>
      <c r="AL1054" s="1" t="s">
        <v>72</v>
      </c>
      <c r="AM1054" s="1" t="s">
        <v>217</v>
      </c>
      <c r="AN1054" s="1" t="s">
        <v>72</v>
      </c>
      <c r="AO1054" s="67" t="s">
        <v>5206</v>
      </c>
      <c r="AP1054" s="1" t="s">
        <v>72</v>
      </c>
      <c r="AQ1054" s="1" t="s">
        <v>72</v>
      </c>
      <c r="AR1054" s="1" t="s">
        <v>72</v>
      </c>
      <c r="AS1054" s="1" t="s">
        <v>72</v>
      </c>
      <c r="AT1054" s="1" t="s">
        <v>72</v>
      </c>
      <c r="AU1054" s="3">
        <v>45224</v>
      </c>
      <c r="AV1054" s="4">
        <v>0.82638888888888884</v>
      </c>
      <c r="AW1054" s="4">
        <v>0.90069444444444446</v>
      </c>
      <c r="AX1054" s="4">
        <f t="shared" si="124"/>
        <v>7.4305555555555625E-2</v>
      </c>
      <c r="AY1054" s="4">
        <f t="shared" si="125"/>
        <v>0.42152777777777778</v>
      </c>
      <c r="AZ1054" s="4">
        <f t="shared" si="126"/>
        <v>0.43194444444444446</v>
      </c>
      <c r="BA1054" s="1" t="s">
        <v>5207</v>
      </c>
      <c r="BB1054" s="1" t="s">
        <v>72</v>
      </c>
      <c r="BC1054" s="1" t="s">
        <v>1794</v>
      </c>
      <c r="BD1054" s="1">
        <v>15</v>
      </c>
      <c r="BE1054" s="1" t="s">
        <v>3446</v>
      </c>
      <c r="BF1054" s="1" t="s">
        <v>75</v>
      </c>
      <c r="BG1054" s="1" t="s">
        <v>75</v>
      </c>
      <c r="BH1054" s="1" t="s">
        <v>88</v>
      </c>
      <c r="BI1054" s="1" t="s">
        <v>96</v>
      </c>
      <c r="BJ1054" s="1" t="s">
        <v>72</v>
      </c>
      <c r="BK1054" s="1" t="s">
        <v>3819</v>
      </c>
      <c r="BL1054" s="1" t="s">
        <v>5208</v>
      </c>
      <c r="BM1054" s="1">
        <v>51</v>
      </c>
      <c r="BN1054" s="1" t="s">
        <v>75</v>
      </c>
      <c r="BO1054" s="1" t="s">
        <v>75</v>
      </c>
      <c r="BP1054" s="1" t="s">
        <v>75</v>
      </c>
      <c r="BQ1054" s="21" t="s">
        <v>99</v>
      </c>
      <c r="BR1054" s="21" t="s">
        <v>100</v>
      </c>
    </row>
    <row r="1055" spans="1:70" ht="20.45" customHeight="1">
      <c r="A1055" s="1" t="s">
        <v>5209</v>
      </c>
      <c r="B1055" s="1">
        <v>230317</v>
      </c>
      <c r="C1055" s="1" t="s">
        <v>71</v>
      </c>
      <c r="D1055" s="3">
        <v>45225</v>
      </c>
      <c r="E1055" s="4">
        <v>0.46527777777777779</v>
      </c>
      <c r="F1055" s="5">
        <v>45200</v>
      </c>
      <c r="G1055" s="3">
        <v>45225</v>
      </c>
      <c r="H1055" s="4">
        <v>0.55625000000000002</v>
      </c>
      <c r="I1055" s="48">
        <f t="shared" si="120"/>
        <v>9.0972222222222232E-2</v>
      </c>
      <c r="J1055" s="1">
        <v>10</v>
      </c>
      <c r="K1055" s="1" t="s">
        <v>2302</v>
      </c>
      <c r="L1055" s="1" t="s">
        <v>5210</v>
      </c>
      <c r="M1055" s="1" t="s">
        <v>75</v>
      </c>
      <c r="N1055" s="1" t="s">
        <v>5023</v>
      </c>
      <c r="O1055" s="1" t="s">
        <v>77</v>
      </c>
      <c r="P1055" s="1" t="s">
        <v>78</v>
      </c>
      <c r="Q1055" s="1" t="s">
        <v>78</v>
      </c>
      <c r="R1055" s="1" t="s">
        <v>1898</v>
      </c>
      <c r="S1055" s="1" t="s">
        <v>1898</v>
      </c>
      <c r="T1055" s="34" t="s">
        <v>72</v>
      </c>
      <c r="U1055" s="25" t="s">
        <v>5211</v>
      </c>
      <c r="V1055" s="1" t="s">
        <v>1900</v>
      </c>
      <c r="W1055" s="1" t="s">
        <v>2307</v>
      </c>
      <c r="X1055" s="1" t="s">
        <v>2307</v>
      </c>
      <c r="Y1055" s="1" t="s">
        <v>2363</v>
      </c>
      <c r="Z1055" s="1" t="s">
        <v>84</v>
      </c>
      <c r="AA1055" s="1" t="s">
        <v>72</v>
      </c>
      <c r="AB1055" s="1" t="s">
        <v>124</v>
      </c>
      <c r="AC1055" s="1" t="s">
        <v>2067</v>
      </c>
      <c r="AD1055" s="1" t="s">
        <v>87</v>
      </c>
      <c r="AE1055" s="1">
        <v>74</v>
      </c>
      <c r="AF1055" s="1" t="s">
        <v>88</v>
      </c>
      <c r="AG1055" s="1">
        <v>4.2</v>
      </c>
      <c r="AH1055" s="1" t="s">
        <v>954</v>
      </c>
      <c r="AI1055" s="1" t="s">
        <v>90</v>
      </c>
      <c r="AJ1055" s="1" t="s">
        <v>91</v>
      </c>
      <c r="AK1055" s="1" t="s">
        <v>92</v>
      </c>
      <c r="AL1055" s="1" t="s">
        <v>72</v>
      </c>
      <c r="AM1055" s="1" t="s">
        <v>217</v>
      </c>
      <c r="AN1055" s="1">
        <v>1</v>
      </c>
      <c r="AO1055" s="28" t="s">
        <v>3827</v>
      </c>
      <c r="AP1055" s="1" t="s">
        <v>72</v>
      </c>
      <c r="AQ1055" s="1" t="s">
        <v>72</v>
      </c>
      <c r="AR1055" s="1" t="s">
        <v>220</v>
      </c>
      <c r="AS1055" s="1" t="s">
        <v>72</v>
      </c>
      <c r="AT1055" s="1" t="s">
        <v>72</v>
      </c>
      <c r="AU1055" s="3">
        <v>45225</v>
      </c>
      <c r="AV1055" s="4">
        <v>0.58750000000000002</v>
      </c>
      <c r="AW1055" s="4">
        <v>0.69791666666666663</v>
      </c>
      <c r="AX1055" s="4">
        <f t="shared" si="124"/>
        <v>0.11041666666666661</v>
      </c>
      <c r="AY1055" s="4">
        <f t="shared" si="125"/>
        <v>0.14166666666666661</v>
      </c>
      <c r="AZ1055" s="4">
        <f t="shared" si="126"/>
        <v>0.23263888888888884</v>
      </c>
      <c r="BA1055" s="1" t="s">
        <v>5212</v>
      </c>
      <c r="BB1055" s="1" t="s">
        <v>5213</v>
      </c>
      <c r="BC1055" s="1" t="s">
        <v>1794</v>
      </c>
      <c r="BD1055" s="1">
        <v>15</v>
      </c>
      <c r="BE1055" s="1" t="s">
        <v>4063</v>
      </c>
      <c r="BF1055" s="1" t="s">
        <v>75</v>
      </c>
      <c r="BG1055" s="1" t="s">
        <v>75</v>
      </c>
      <c r="BH1055" s="1" t="s">
        <v>88</v>
      </c>
      <c r="BI1055" s="1" t="s">
        <v>96</v>
      </c>
      <c r="BJ1055" s="1" t="s">
        <v>72</v>
      </c>
      <c r="BK1055" s="1" t="s">
        <v>3985</v>
      </c>
      <c r="BL1055" s="1" t="s">
        <v>5214</v>
      </c>
      <c r="BM1055" s="1">
        <v>58</v>
      </c>
      <c r="BN1055" s="1" t="s">
        <v>75</v>
      </c>
      <c r="BO1055" s="1" t="s">
        <v>75</v>
      </c>
      <c r="BP1055" s="1" t="s">
        <v>75</v>
      </c>
      <c r="BQ1055" s="21" t="s">
        <v>99</v>
      </c>
      <c r="BR1055" s="1" t="s">
        <v>5215</v>
      </c>
    </row>
    <row r="1056" spans="1:70" ht="20.45" customHeight="1">
      <c r="A1056" s="1" t="s">
        <v>5216</v>
      </c>
      <c r="B1056" s="1">
        <v>230317</v>
      </c>
      <c r="C1056" s="1" t="s">
        <v>71</v>
      </c>
      <c r="D1056" s="3">
        <v>45225</v>
      </c>
      <c r="E1056" s="4">
        <v>0.46527777777777779</v>
      </c>
      <c r="F1056" s="5">
        <v>45200</v>
      </c>
      <c r="G1056" s="3">
        <v>45225</v>
      </c>
      <c r="H1056" s="4">
        <v>0.55625000000000002</v>
      </c>
      <c r="I1056" s="48">
        <f t="shared" si="120"/>
        <v>9.0972222222222232E-2</v>
      </c>
      <c r="J1056" s="1">
        <v>10</v>
      </c>
      <c r="K1056" s="1" t="s">
        <v>2302</v>
      </c>
      <c r="L1056" s="1" t="s">
        <v>5210</v>
      </c>
      <c r="M1056" s="1" t="s">
        <v>75</v>
      </c>
      <c r="N1056" s="1" t="s">
        <v>3947</v>
      </c>
      <c r="O1056" s="1" t="s">
        <v>77</v>
      </c>
      <c r="P1056" s="1" t="s">
        <v>78</v>
      </c>
      <c r="Q1056" s="1" t="s">
        <v>78</v>
      </c>
      <c r="R1056" s="1" t="s">
        <v>1898</v>
      </c>
      <c r="S1056" s="1" t="s">
        <v>1898</v>
      </c>
      <c r="T1056" s="34" t="s">
        <v>72</v>
      </c>
      <c r="U1056" s="25" t="s">
        <v>5211</v>
      </c>
      <c r="V1056" s="1" t="s">
        <v>1900</v>
      </c>
      <c r="W1056" s="1" t="s">
        <v>2307</v>
      </c>
      <c r="X1056" s="1" t="s">
        <v>2307</v>
      </c>
      <c r="Y1056" s="1" t="s">
        <v>2363</v>
      </c>
      <c r="Z1056" s="1" t="s">
        <v>84</v>
      </c>
      <c r="AA1056" s="1" t="s">
        <v>72</v>
      </c>
      <c r="AB1056" s="1" t="s">
        <v>124</v>
      </c>
      <c r="AC1056" s="1" t="s">
        <v>2067</v>
      </c>
      <c r="AD1056" s="1" t="s">
        <v>87</v>
      </c>
      <c r="AE1056" s="1">
        <v>74</v>
      </c>
      <c r="AF1056" s="1" t="s">
        <v>88</v>
      </c>
      <c r="AG1056" s="1">
        <v>4.2</v>
      </c>
      <c r="AH1056" s="1" t="s">
        <v>954</v>
      </c>
      <c r="AI1056" s="1" t="s">
        <v>90</v>
      </c>
      <c r="AJ1056" s="1" t="s">
        <v>91</v>
      </c>
      <c r="AK1056" s="1" t="s">
        <v>92</v>
      </c>
      <c r="AL1056" s="1" t="s">
        <v>72</v>
      </c>
      <c r="AM1056" s="1" t="s">
        <v>217</v>
      </c>
      <c r="AN1056" s="1">
        <v>1</v>
      </c>
      <c r="AO1056" s="28" t="s">
        <v>3827</v>
      </c>
      <c r="AP1056" s="1" t="s">
        <v>72</v>
      </c>
      <c r="AQ1056" s="1" t="s">
        <v>72</v>
      </c>
      <c r="AR1056" s="1" t="s">
        <v>220</v>
      </c>
      <c r="AS1056" s="1" t="s">
        <v>72</v>
      </c>
      <c r="AT1056" s="1" t="s">
        <v>72</v>
      </c>
      <c r="AU1056" s="3">
        <v>45225</v>
      </c>
      <c r="AV1056" s="4">
        <v>0.58750000000000002</v>
      </c>
      <c r="AW1056" s="4">
        <v>0.69791666666666663</v>
      </c>
      <c r="AX1056" s="4">
        <f t="shared" si="124"/>
        <v>0.11041666666666661</v>
      </c>
      <c r="AY1056" s="4">
        <f t="shared" si="125"/>
        <v>0.14166666666666661</v>
      </c>
      <c r="AZ1056" s="4">
        <f t="shared" si="126"/>
        <v>0.23263888888888884</v>
      </c>
      <c r="BA1056" s="1" t="s">
        <v>5217</v>
      </c>
      <c r="BB1056" s="1" t="s">
        <v>5218</v>
      </c>
      <c r="BC1056" s="1" t="s">
        <v>1794</v>
      </c>
      <c r="BD1056" s="1">
        <v>15</v>
      </c>
      <c r="BE1056" s="1" t="s">
        <v>4063</v>
      </c>
      <c r="BF1056" s="1" t="s">
        <v>75</v>
      </c>
      <c r="BG1056" s="1" t="s">
        <v>75</v>
      </c>
      <c r="BH1056" s="1" t="s">
        <v>88</v>
      </c>
      <c r="BI1056" s="1" t="s">
        <v>96</v>
      </c>
      <c r="BJ1056" s="1" t="s">
        <v>72</v>
      </c>
      <c r="BK1056" s="1" t="s">
        <v>5219</v>
      </c>
      <c r="BL1056" s="1" t="s">
        <v>5220</v>
      </c>
      <c r="BM1056" s="1">
        <v>28</v>
      </c>
      <c r="BN1056" s="1" t="s">
        <v>75</v>
      </c>
      <c r="BO1056" s="1" t="s">
        <v>75</v>
      </c>
      <c r="BP1056" s="1" t="s">
        <v>75</v>
      </c>
      <c r="BQ1056" s="21" t="s">
        <v>99</v>
      </c>
      <c r="BR1056" s="21" t="s">
        <v>100</v>
      </c>
    </row>
    <row r="1057" spans="1:70" ht="20.45" customHeight="1">
      <c r="A1057" s="1" t="s">
        <v>5221</v>
      </c>
      <c r="B1057" s="1">
        <v>230318</v>
      </c>
      <c r="C1057" s="1" t="s">
        <v>497</v>
      </c>
      <c r="D1057" s="3">
        <v>45225</v>
      </c>
      <c r="E1057" s="4">
        <v>0.48958333333333331</v>
      </c>
      <c r="F1057" s="5">
        <v>45200</v>
      </c>
      <c r="G1057" s="3">
        <v>45225</v>
      </c>
      <c r="H1057" s="4">
        <v>0.55625000000000002</v>
      </c>
      <c r="I1057" s="48">
        <f t="shared" si="120"/>
        <v>6.6666666666666707E-2</v>
      </c>
      <c r="J1057" s="1">
        <v>15</v>
      </c>
      <c r="K1057" s="1" t="s">
        <v>2302</v>
      </c>
      <c r="L1057" s="1" t="s">
        <v>5222</v>
      </c>
      <c r="M1057" s="1" t="s">
        <v>75</v>
      </c>
      <c r="N1057" s="1" t="s">
        <v>5146</v>
      </c>
      <c r="O1057" s="1" t="s">
        <v>497</v>
      </c>
      <c r="P1057" s="1" t="s">
        <v>78</v>
      </c>
      <c r="Q1057" s="1" t="s">
        <v>78</v>
      </c>
      <c r="R1057" s="1" t="s">
        <v>1898</v>
      </c>
      <c r="S1057" s="1" t="s">
        <v>1898</v>
      </c>
      <c r="T1057" s="34" t="s">
        <v>72</v>
      </c>
      <c r="U1057" s="25" t="s">
        <v>4107</v>
      </c>
      <c r="V1057" s="1" t="s">
        <v>1900</v>
      </c>
      <c r="W1057" s="1" t="s">
        <v>2307</v>
      </c>
      <c r="X1057" s="1" t="s">
        <v>2307</v>
      </c>
      <c r="Y1057" s="1" t="s">
        <v>2308</v>
      </c>
      <c r="Z1057" s="1" t="s">
        <v>490</v>
      </c>
      <c r="AA1057" s="1" t="s">
        <v>72</v>
      </c>
      <c r="AB1057" s="1" t="s">
        <v>491</v>
      </c>
      <c r="AC1057" s="1" t="s">
        <v>492</v>
      </c>
      <c r="AD1057" s="1" t="s">
        <v>126</v>
      </c>
      <c r="AE1057" s="1">
        <v>48</v>
      </c>
      <c r="AF1057" s="1" t="s">
        <v>88</v>
      </c>
      <c r="AG1057" s="1">
        <v>4.2</v>
      </c>
      <c r="AH1057" s="1" t="s">
        <v>954</v>
      </c>
      <c r="AI1057" s="1" t="s">
        <v>90</v>
      </c>
      <c r="AJ1057" s="1" t="s">
        <v>91</v>
      </c>
      <c r="AK1057" s="1" t="s">
        <v>92</v>
      </c>
      <c r="AL1057" s="1" t="s">
        <v>72</v>
      </c>
      <c r="AM1057" s="1" t="s">
        <v>244</v>
      </c>
      <c r="AN1057" s="1">
        <v>2</v>
      </c>
      <c r="AO1057" s="54" t="s">
        <v>2585</v>
      </c>
      <c r="AP1057" s="1" t="s">
        <v>72</v>
      </c>
      <c r="AQ1057" s="1" t="s">
        <v>72</v>
      </c>
      <c r="AR1057" s="1" t="s">
        <v>2327</v>
      </c>
      <c r="AS1057" s="1" t="s">
        <v>72</v>
      </c>
      <c r="AT1057" s="1" t="s">
        <v>72</v>
      </c>
      <c r="AU1057" s="3">
        <v>45225</v>
      </c>
      <c r="AV1057" s="4">
        <v>0.60486111111111107</v>
      </c>
      <c r="AW1057" s="4">
        <v>0.71875</v>
      </c>
      <c r="AX1057" s="4">
        <f t="shared" si="124"/>
        <v>0.11388888888888893</v>
      </c>
      <c r="AY1057" s="4">
        <f t="shared" si="125"/>
        <v>0.16249999999999998</v>
      </c>
      <c r="AZ1057" s="4">
        <f t="shared" si="126"/>
        <v>0.22916666666666669</v>
      </c>
      <c r="BA1057" s="1" t="s">
        <v>5223</v>
      </c>
      <c r="BB1057" s="1" t="s">
        <v>72</v>
      </c>
      <c r="BC1057" s="1" t="s">
        <v>1675</v>
      </c>
      <c r="BD1057" s="1">
        <v>15</v>
      </c>
      <c r="BE1057" s="1" t="s">
        <v>2694</v>
      </c>
      <c r="BF1057" s="1" t="s">
        <v>75</v>
      </c>
      <c r="BG1057" s="1" t="s">
        <v>75</v>
      </c>
      <c r="BH1057" s="1" t="s">
        <v>88</v>
      </c>
      <c r="BI1057" s="1" t="s">
        <v>96</v>
      </c>
      <c r="BJ1057" s="1" t="s">
        <v>72</v>
      </c>
      <c r="BK1057" s="1" t="s">
        <v>3962</v>
      </c>
      <c r="BL1057" s="1" t="s">
        <v>5149</v>
      </c>
      <c r="BM1057" s="1">
        <f>49+7</f>
        <v>56</v>
      </c>
      <c r="BN1057" s="1" t="s">
        <v>75</v>
      </c>
      <c r="BO1057" s="1" t="s">
        <v>75</v>
      </c>
      <c r="BP1057" s="1" t="s">
        <v>75</v>
      </c>
      <c r="BQ1057" s="21" t="s">
        <v>99</v>
      </c>
      <c r="BR1057" s="21" t="s">
        <v>100</v>
      </c>
    </row>
    <row r="1058" spans="1:70" ht="20.45" customHeight="1">
      <c r="A1058" s="1" t="s">
        <v>5224</v>
      </c>
      <c r="B1058" s="1">
        <v>230319</v>
      </c>
      <c r="C1058" s="1" t="s">
        <v>497</v>
      </c>
      <c r="D1058" s="3">
        <v>45225</v>
      </c>
      <c r="E1058" s="4">
        <v>0.48958333333333331</v>
      </c>
      <c r="F1058" s="5">
        <v>45200</v>
      </c>
      <c r="G1058" s="3">
        <v>45225</v>
      </c>
      <c r="H1058" s="4">
        <v>0.84097222222222223</v>
      </c>
      <c r="I1058" s="48">
        <f t="shared" si="120"/>
        <v>0.35138888888888892</v>
      </c>
      <c r="J1058" s="1">
        <v>10</v>
      </c>
      <c r="K1058" s="1" t="s">
        <v>1896</v>
      </c>
      <c r="L1058" s="21" t="s">
        <v>5225</v>
      </c>
      <c r="M1058" s="1" t="s">
        <v>75</v>
      </c>
      <c r="N1058" s="1" t="s">
        <v>5226</v>
      </c>
      <c r="O1058" s="1" t="s">
        <v>497</v>
      </c>
      <c r="P1058" s="1" t="s">
        <v>78</v>
      </c>
      <c r="Q1058" s="1" t="s">
        <v>78</v>
      </c>
      <c r="R1058" s="1" t="s">
        <v>1898</v>
      </c>
      <c r="S1058" s="1" t="s">
        <v>1898</v>
      </c>
      <c r="T1058" s="34" t="s">
        <v>72</v>
      </c>
      <c r="U1058" s="25" t="s">
        <v>4692</v>
      </c>
      <c r="V1058" s="1" t="s">
        <v>80</v>
      </c>
      <c r="W1058" s="1" t="s">
        <v>778</v>
      </c>
      <c r="X1058" s="1" t="s">
        <v>779</v>
      </c>
      <c r="Y1058" s="1" t="s">
        <v>780</v>
      </c>
      <c r="Z1058" s="1" t="s">
        <v>84</v>
      </c>
      <c r="AA1058" s="1" t="s">
        <v>72</v>
      </c>
      <c r="AB1058" s="1" t="s">
        <v>214</v>
      </c>
      <c r="AC1058" s="1" t="s">
        <v>2401</v>
      </c>
      <c r="AD1058" s="1" t="s">
        <v>126</v>
      </c>
      <c r="AE1058" s="1">
        <v>73</v>
      </c>
      <c r="AF1058" s="1" t="s">
        <v>88</v>
      </c>
      <c r="AG1058" s="1">
        <v>4.9000000000000004</v>
      </c>
      <c r="AH1058" s="1" t="s">
        <v>299</v>
      </c>
      <c r="AI1058" s="1" t="s">
        <v>90</v>
      </c>
      <c r="AJ1058" s="1" t="s">
        <v>91</v>
      </c>
      <c r="AK1058" s="1" t="s">
        <v>92</v>
      </c>
      <c r="AL1058" s="1" t="s">
        <v>72</v>
      </c>
      <c r="AM1058" s="1" t="s">
        <v>254</v>
      </c>
      <c r="AN1058" s="1" t="s">
        <v>72</v>
      </c>
      <c r="AO1058" s="67" t="s">
        <v>4842</v>
      </c>
      <c r="AP1058" s="1" t="s">
        <v>72</v>
      </c>
      <c r="AQ1058" s="1" t="s">
        <v>72</v>
      </c>
      <c r="AR1058" s="1" t="s">
        <v>72</v>
      </c>
      <c r="AS1058" s="1" t="s">
        <v>72</v>
      </c>
      <c r="AT1058" s="1" t="s">
        <v>72</v>
      </c>
      <c r="AU1058" s="3">
        <v>45225</v>
      </c>
      <c r="AV1058" s="4">
        <v>0.84722222222222221</v>
      </c>
      <c r="AW1058" s="4">
        <v>0.90902777777777777</v>
      </c>
      <c r="AX1058" s="4">
        <f t="shared" si="124"/>
        <v>6.1805555555555558E-2</v>
      </c>
      <c r="AY1058" s="4">
        <f t="shared" si="125"/>
        <v>6.8055555555555536E-2</v>
      </c>
      <c r="AZ1058" s="4">
        <f t="shared" si="126"/>
        <v>0.41944444444444445</v>
      </c>
      <c r="BA1058" s="1" t="s">
        <v>5227</v>
      </c>
      <c r="BB1058" s="1" t="s">
        <v>72</v>
      </c>
      <c r="BC1058" s="1" t="s">
        <v>1675</v>
      </c>
      <c r="BD1058" s="1">
        <v>15</v>
      </c>
      <c r="BE1058" s="1" t="s">
        <v>95</v>
      </c>
      <c r="BF1058" s="1" t="s">
        <v>75</v>
      </c>
      <c r="BG1058" s="1" t="s">
        <v>75</v>
      </c>
      <c r="BH1058" s="1" t="s">
        <v>88</v>
      </c>
      <c r="BI1058" s="1" t="s">
        <v>96</v>
      </c>
      <c r="BJ1058" s="1" t="s">
        <v>72</v>
      </c>
      <c r="BK1058" s="1" t="s">
        <v>3962</v>
      </c>
      <c r="BL1058" s="1" t="s">
        <v>5149</v>
      </c>
      <c r="BM1058" s="1">
        <f>49+14</f>
        <v>63</v>
      </c>
      <c r="BN1058" s="1" t="s">
        <v>75</v>
      </c>
      <c r="BO1058" s="1" t="s">
        <v>75</v>
      </c>
      <c r="BP1058" s="1" t="s">
        <v>75</v>
      </c>
      <c r="BQ1058" s="21" t="s">
        <v>99</v>
      </c>
      <c r="BR1058" s="21" t="s">
        <v>100</v>
      </c>
    </row>
    <row r="1059" spans="1:70" ht="20.45" customHeight="1">
      <c r="A1059" s="1" t="s">
        <v>5228</v>
      </c>
      <c r="B1059" s="1">
        <v>230320</v>
      </c>
      <c r="C1059" s="1" t="s">
        <v>71</v>
      </c>
      <c r="D1059" s="3">
        <v>45226</v>
      </c>
      <c r="E1059" s="4">
        <v>0.6333333333333333</v>
      </c>
      <c r="F1059" s="5">
        <v>45200</v>
      </c>
      <c r="G1059" s="3">
        <v>45226</v>
      </c>
      <c r="H1059" s="4">
        <v>0.6958333333333333</v>
      </c>
      <c r="I1059" s="48">
        <f t="shared" si="120"/>
        <v>6.25E-2</v>
      </c>
      <c r="J1059" s="1">
        <v>3</v>
      </c>
      <c r="K1059" s="1" t="s">
        <v>2302</v>
      </c>
      <c r="L1059" s="1" t="s">
        <v>5229</v>
      </c>
      <c r="M1059" s="1" t="s">
        <v>75</v>
      </c>
      <c r="N1059" s="1" t="s">
        <v>3936</v>
      </c>
      <c r="O1059" s="1" t="s">
        <v>77</v>
      </c>
      <c r="P1059" s="1" t="s">
        <v>78</v>
      </c>
      <c r="Q1059" s="1" t="s">
        <v>78</v>
      </c>
      <c r="R1059" s="1" t="s">
        <v>1898</v>
      </c>
      <c r="S1059" s="1" t="s">
        <v>1898</v>
      </c>
      <c r="T1059" s="34" t="s">
        <v>72</v>
      </c>
      <c r="U1059" s="25" t="s">
        <v>2803</v>
      </c>
      <c r="V1059" s="1" t="s">
        <v>1900</v>
      </c>
      <c r="W1059" s="1" t="s">
        <v>83</v>
      </c>
      <c r="X1059" s="1" t="s">
        <v>123</v>
      </c>
      <c r="Y1059" s="1" t="s">
        <v>83</v>
      </c>
      <c r="Z1059" s="1" t="s">
        <v>84</v>
      </c>
      <c r="AA1059" s="1" t="s">
        <v>72</v>
      </c>
      <c r="AB1059" s="1" t="s">
        <v>3742</v>
      </c>
      <c r="AC1059" s="1" t="s">
        <v>2364</v>
      </c>
      <c r="AD1059" s="1" t="s">
        <v>87</v>
      </c>
      <c r="AE1059" s="1">
        <v>55</v>
      </c>
      <c r="AF1059" s="1" t="s">
        <v>88</v>
      </c>
      <c r="AG1059" s="1">
        <v>4.5999999999999996</v>
      </c>
      <c r="AH1059" s="1" t="s">
        <v>954</v>
      </c>
      <c r="AI1059" s="1" t="s">
        <v>90</v>
      </c>
      <c r="AJ1059" s="1" t="s">
        <v>91</v>
      </c>
      <c r="AK1059" s="1" t="s">
        <v>92</v>
      </c>
      <c r="AL1059" s="1" t="s">
        <v>72</v>
      </c>
      <c r="AM1059" s="1" t="s">
        <v>254</v>
      </c>
      <c r="AN1059" s="1">
        <v>2</v>
      </c>
      <c r="AO1059" s="1" t="s">
        <v>367</v>
      </c>
      <c r="AP1059" s="1" t="s">
        <v>72</v>
      </c>
      <c r="AQ1059" s="1" t="s">
        <v>72</v>
      </c>
      <c r="AR1059" s="1" t="s">
        <v>72</v>
      </c>
      <c r="AS1059" s="1" t="s">
        <v>72</v>
      </c>
      <c r="AT1059" s="1" t="s">
        <v>72</v>
      </c>
      <c r="AU1059" s="3">
        <v>45226</v>
      </c>
      <c r="AV1059" s="4">
        <v>0.70763888888888893</v>
      </c>
      <c r="AW1059" s="4">
        <v>0.80902777777777779</v>
      </c>
      <c r="AX1059" s="4">
        <f t="shared" si="124"/>
        <v>0.10138888888888886</v>
      </c>
      <c r="AY1059" s="4">
        <f t="shared" si="125"/>
        <v>0.11319444444444449</v>
      </c>
      <c r="AZ1059" s="4">
        <f t="shared" si="126"/>
        <v>0.17569444444444449</v>
      </c>
      <c r="BA1059" s="1" t="s">
        <v>5230</v>
      </c>
      <c r="BB1059" s="1" t="s">
        <v>72</v>
      </c>
      <c r="BC1059" s="1" t="s">
        <v>1675</v>
      </c>
      <c r="BD1059" s="1">
        <v>15</v>
      </c>
      <c r="BE1059" s="1" t="s">
        <v>3205</v>
      </c>
      <c r="BF1059" s="1" t="s">
        <v>75</v>
      </c>
      <c r="BG1059" s="1" t="s">
        <v>75</v>
      </c>
      <c r="BH1059" s="1" t="s">
        <v>88</v>
      </c>
      <c r="BI1059" s="1" t="s">
        <v>96</v>
      </c>
      <c r="BJ1059" s="1" t="s">
        <v>72</v>
      </c>
      <c r="BK1059" s="1" t="s">
        <v>3819</v>
      </c>
      <c r="BL1059" s="1" t="s">
        <v>5231</v>
      </c>
      <c r="BM1059" s="1">
        <v>24</v>
      </c>
      <c r="BN1059" s="1" t="s">
        <v>75</v>
      </c>
      <c r="BO1059" s="1" t="s">
        <v>75</v>
      </c>
      <c r="BP1059" s="1" t="s">
        <v>75</v>
      </c>
      <c r="BQ1059" s="21" t="s">
        <v>99</v>
      </c>
      <c r="BR1059" s="21" t="s">
        <v>100</v>
      </c>
    </row>
    <row r="1060" spans="1:70" ht="20.45" customHeight="1">
      <c r="A1060" s="1" t="s">
        <v>5232</v>
      </c>
      <c r="B1060" s="1">
        <v>230321</v>
      </c>
      <c r="C1060" s="1" t="s">
        <v>71</v>
      </c>
      <c r="D1060" s="3">
        <v>45226</v>
      </c>
      <c r="E1060" s="4">
        <v>0.48958333333333331</v>
      </c>
      <c r="F1060" s="5">
        <v>45200</v>
      </c>
      <c r="G1060" s="3">
        <v>45226</v>
      </c>
      <c r="H1060" s="4">
        <v>0.83333333333333337</v>
      </c>
      <c r="I1060" s="48">
        <f t="shared" si="120"/>
        <v>0.34375000000000006</v>
      </c>
      <c r="J1060" s="1">
        <v>10</v>
      </c>
      <c r="K1060" s="1" t="s">
        <v>1896</v>
      </c>
      <c r="L1060" s="21" t="s">
        <v>5233</v>
      </c>
      <c r="M1060" s="1" t="s">
        <v>75</v>
      </c>
      <c r="N1060" s="1" t="s">
        <v>3473</v>
      </c>
      <c r="O1060" s="1" t="s">
        <v>77</v>
      </c>
      <c r="P1060" s="1" t="s">
        <v>78</v>
      </c>
      <c r="Q1060" s="1" t="s">
        <v>78</v>
      </c>
      <c r="R1060" s="1" t="s">
        <v>1898</v>
      </c>
      <c r="S1060" s="1" t="s">
        <v>1898</v>
      </c>
      <c r="T1060" s="34" t="s">
        <v>72</v>
      </c>
      <c r="U1060" s="25" t="s">
        <v>5234</v>
      </c>
      <c r="V1060" s="1" t="s">
        <v>80</v>
      </c>
      <c r="W1060" s="1" t="s">
        <v>778</v>
      </c>
      <c r="X1060" s="1" t="s">
        <v>779</v>
      </c>
      <c r="Y1060" s="1" t="s">
        <v>780</v>
      </c>
      <c r="Z1060" s="1" t="s">
        <v>152</v>
      </c>
      <c r="AA1060" s="1" t="s">
        <v>72</v>
      </c>
      <c r="AB1060" s="1" t="s">
        <v>153</v>
      </c>
      <c r="AC1060" s="1" t="s">
        <v>154</v>
      </c>
      <c r="AD1060" s="1" t="s">
        <v>126</v>
      </c>
      <c r="AE1060" s="1">
        <v>57</v>
      </c>
      <c r="AF1060" s="1" t="s">
        <v>88</v>
      </c>
      <c r="AG1060" s="1">
        <v>4.5999999999999996</v>
      </c>
      <c r="AH1060" s="1" t="s">
        <v>2344</v>
      </c>
      <c r="AI1060" s="1" t="s">
        <v>90</v>
      </c>
      <c r="AJ1060" s="1" t="s">
        <v>91</v>
      </c>
      <c r="AK1060" s="1" t="s">
        <v>92</v>
      </c>
      <c r="AL1060" s="1" t="s">
        <v>72</v>
      </c>
      <c r="AM1060" s="1" t="s">
        <v>254</v>
      </c>
      <c r="AN1060" s="1">
        <v>1</v>
      </c>
      <c r="AO1060" s="67" t="s">
        <v>5235</v>
      </c>
      <c r="AP1060" s="1" t="s">
        <v>72</v>
      </c>
      <c r="AQ1060" s="1" t="s">
        <v>72</v>
      </c>
      <c r="AR1060" s="1" t="s">
        <v>72</v>
      </c>
      <c r="AS1060" s="1" t="s">
        <v>72</v>
      </c>
      <c r="AT1060" s="1" t="s">
        <v>72</v>
      </c>
      <c r="AU1060" s="3">
        <v>45226</v>
      </c>
      <c r="AV1060" s="4">
        <v>0.84444444444444444</v>
      </c>
      <c r="AW1060" s="4">
        <v>0.90833333333333333</v>
      </c>
      <c r="AX1060" s="4">
        <f t="shared" si="124"/>
        <v>6.3888888888888884E-2</v>
      </c>
      <c r="AY1060" s="4">
        <f t="shared" si="125"/>
        <v>7.4999999999999956E-2</v>
      </c>
      <c r="AZ1060" s="4">
        <f t="shared" si="126"/>
        <v>0.41875000000000001</v>
      </c>
      <c r="BA1060" s="1" t="s">
        <v>5236</v>
      </c>
      <c r="BB1060" s="1" t="s">
        <v>72</v>
      </c>
      <c r="BC1060" s="1" t="s">
        <v>1794</v>
      </c>
      <c r="BD1060" s="1">
        <v>15</v>
      </c>
      <c r="BE1060" s="1" t="s">
        <v>4208</v>
      </c>
      <c r="BF1060" s="1" t="s">
        <v>75</v>
      </c>
      <c r="BG1060" s="1" t="s">
        <v>75</v>
      </c>
      <c r="BH1060" s="1" t="s">
        <v>88</v>
      </c>
      <c r="BI1060" s="1" t="s">
        <v>96</v>
      </c>
      <c r="BJ1060" s="1" t="s">
        <v>72</v>
      </c>
      <c r="BK1060" s="1" t="s">
        <v>3985</v>
      </c>
      <c r="BL1060" s="1" t="s">
        <v>5095</v>
      </c>
      <c r="BM1060" s="1">
        <v>50</v>
      </c>
      <c r="BN1060" s="1" t="s">
        <v>75</v>
      </c>
      <c r="BO1060" s="1" t="s">
        <v>75</v>
      </c>
      <c r="BP1060" s="1" t="s">
        <v>75</v>
      </c>
      <c r="BQ1060" s="21" t="s">
        <v>99</v>
      </c>
      <c r="BR1060" s="21" t="s">
        <v>100</v>
      </c>
    </row>
    <row r="1061" spans="1:70" ht="20.45" customHeight="1">
      <c r="A1061" s="1" t="s">
        <v>5237</v>
      </c>
      <c r="B1061" s="1">
        <v>230322</v>
      </c>
      <c r="C1061" s="1" t="s">
        <v>71</v>
      </c>
      <c r="D1061" s="3">
        <v>45229</v>
      </c>
      <c r="E1061" s="4">
        <v>0.55555555555555558</v>
      </c>
      <c r="F1061" s="5">
        <v>45200</v>
      </c>
      <c r="G1061" s="3">
        <v>45229</v>
      </c>
      <c r="H1061" s="4">
        <v>0.6479166666666667</v>
      </c>
      <c r="I1061" s="48">
        <f t="shared" si="120"/>
        <v>9.2361111111111116E-2</v>
      </c>
      <c r="J1061" s="1">
        <v>9</v>
      </c>
      <c r="K1061" s="1" t="s">
        <v>2302</v>
      </c>
      <c r="L1061" s="1" t="s">
        <v>5238</v>
      </c>
      <c r="M1061" s="1" t="s">
        <v>75</v>
      </c>
      <c r="N1061" s="1" t="s">
        <v>3947</v>
      </c>
      <c r="O1061" s="1" t="s">
        <v>77</v>
      </c>
      <c r="P1061" s="1" t="s">
        <v>78</v>
      </c>
      <c r="Q1061" s="1" t="s">
        <v>78</v>
      </c>
      <c r="R1061" s="1" t="s">
        <v>1898</v>
      </c>
      <c r="S1061" s="1" t="s">
        <v>1898</v>
      </c>
      <c r="T1061" s="34" t="s">
        <v>72</v>
      </c>
      <c r="U1061" s="25" t="s">
        <v>5239</v>
      </c>
      <c r="V1061" s="1" t="s">
        <v>1900</v>
      </c>
      <c r="W1061" s="1" t="s">
        <v>2307</v>
      </c>
      <c r="X1061" s="1" t="s">
        <v>2307</v>
      </c>
      <c r="Y1061" s="1" t="s">
        <v>2363</v>
      </c>
      <c r="Z1061" s="1" t="s">
        <v>84</v>
      </c>
      <c r="AA1061" s="1" t="s">
        <v>72</v>
      </c>
      <c r="AB1061" s="1" t="s">
        <v>124</v>
      </c>
      <c r="AC1061" s="1" t="s">
        <v>341</v>
      </c>
      <c r="AD1061" s="1" t="s">
        <v>87</v>
      </c>
      <c r="AE1061" s="1">
        <v>47</v>
      </c>
      <c r="AF1061" s="1" t="s">
        <v>88</v>
      </c>
      <c r="AG1061" s="1">
        <v>3.7</v>
      </c>
      <c r="AH1061" s="1" t="s">
        <v>954</v>
      </c>
      <c r="AI1061" s="1" t="s">
        <v>90</v>
      </c>
      <c r="AJ1061" s="1" t="s">
        <v>91</v>
      </c>
      <c r="AK1061" s="1" t="s">
        <v>92</v>
      </c>
      <c r="AL1061" s="1" t="s">
        <v>72</v>
      </c>
      <c r="AM1061" s="1" t="s">
        <v>217</v>
      </c>
      <c r="AN1061" s="1">
        <v>2</v>
      </c>
      <c r="AO1061" s="28" t="s">
        <v>5240</v>
      </c>
      <c r="AP1061" s="1" t="s">
        <v>72</v>
      </c>
      <c r="AQ1061" s="1" t="s">
        <v>72</v>
      </c>
      <c r="AR1061" s="1" t="s">
        <v>220</v>
      </c>
      <c r="AS1061" s="1" t="s">
        <v>72</v>
      </c>
      <c r="AT1061" s="1" t="s">
        <v>72</v>
      </c>
      <c r="AU1061" s="3">
        <v>45229</v>
      </c>
      <c r="AV1061" s="4">
        <v>0.66319444444444442</v>
      </c>
      <c r="AW1061" s="4">
        <v>0.73611111111111116</v>
      </c>
      <c r="AX1061" s="4">
        <f t="shared" si="124"/>
        <v>7.2916666666666741E-2</v>
      </c>
      <c r="AY1061" s="4">
        <f t="shared" si="125"/>
        <v>8.8194444444444464E-2</v>
      </c>
      <c r="AZ1061" s="4">
        <f t="shared" si="126"/>
        <v>0.18055555555555558</v>
      </c>
      <c r="BA1061" s="1" t="s">
        <v>5241</v>
      </c>
      <c r="BB1061" s="1" t="s">
        <v>72</v>
      </c>
      <c r="BC1061" s="1" t="s">
        <v>1794</v>
      </c>
      <c r="BD1061" s="1">
        <v>15</v>
      </c>
      <c r="BE1061" s="1" t="s">
        <v>2694</v>
      </c>
      <c r="BF1061" s="1" t="s">
        <v>75</v>
      </c>
      <c r="BG1061" s="1" t="s">
        <v>75</v>
      </c>
      <c r="BH1061" s="1" t="s">
        <v>88</v>
      </c>
      <c r="BI1061" s="1" t="s">
        <v>96</v>
      </c>
      <c r="BJ1061" s="1" t="s">
        <v>72</v>
      </c>
      <c r="BK1061" s="1" t="s">
        <v>3819</v>
      </c>
      <c r="BL1061" s="1" t="s">
        <v>5108</v>
      </c>
      <c r="BM1061" s="1">
        <v>48</v>
      </c>
      <c r="BN1061" s="1" t="s">
        <v>75</v>
      </c>
      <c r="BO1061" s="1" t="s">
        <v>75</v>
      </c>
      <c r="BP1061" s="1" t="s">
        <v>75</v>
      </c>
      <c r="BQ1061" s="21" t="s">
        <v>99</v>
      </c>
      <c r="BR1061" s="21" t="s">
        <v>100</v>
      </c>
    </row>
    <row r="1062" spans="1:70" ht="20.45" customHeight="1">
      <c r="A1062" s="1" t="s">
        <v>5242</v>
      </c>
      <c r="B1062" s="1">
        <v>230323</v>
      </c>
      <c r="C1062" s="1" t="s">
        <v>497</v>
      </c>
      <c r="D1062" s="3">
        <v>45229</v>
      </c>
      <c r="E1062" s="4">
        <v>0.61944444444444446</v>
      </c>
      <c r="F1062" s="5">
        <v>45200</v>
      </c>
      <c r="G1062" s="3">
        <v>45229</v>
      </c>
      <c r="H1062" s="4">
        <v>0.6479166666666667</v>
      </c>
      <c r="I1062" s="48">
        <f t="shared" si="120"/>
        <v>2.8472222222222232E-2</v>
      </c>
      <c r="J1062" s="1">
        <v>7</v>
      </c>
      <c r="K1062" s="1" t="s">
        <v>2302</v>
      </c>
      <c r="L1062" s="1" t="s">
        <v>5243</v>
      </c>
      <c r="M1062" s="1" t="s">
        <v>75</v>
      </c>
      <c r="N1062" s="1" t="s">
        <v>5226</v>
      </c>
      <c r="O1062" s="1" t="s">
        <v>497</v>
      </c>
      <c r="P1062" s="1" t="s">
        <v>78</v>
      </c>
      <c r="Q1062" s="1" t="s">
        <v>78</v>
      </c>
      <c r="R1062" s="1" t="s">
        <v>1898</v>
      </c>
      <c r="S1062" s="1" t="s">
        <v>1898</v>
      </c>
      <c r="T1062" s="34" t="s">
        <v>72</v>
      </c>
      <c r="U1062" s="25" t="s">
        <v>2829</v>
      </c>
      <c r="V1062" s="1" t="s">
        <v>1900</v>
      </c>
      <c r="W1062" s="1" t="s">
        <v>2307</v>
      </c>
      <c r="X1062" s="1" t="s">
        <v>2307</v>
      </c>
      <c r="Y1062" s="1" t="s">
        <v>2363</v>
      </c>
      <c r="Z1062" s="1" t="s">
        <v>84</v>
      </c>
      <c r="AA1062" s="1" t="s">
        <v>72</v>
      </c>
      <c r="AB1062" s="1" t="s">
        <v>4320</v>
      </c>
      <c r="AC1062" s="1" t="s">
        <v>141</v>
      </c>
      <c r="AD1062" s="1" t="s">
        <v>87</v>
      </c>
      <c r="AE1062" s="1">
        <v>67</v>
      </c>
      <c r="AF1062" s="1" t="s">
        <v>88</v>
      </c>
      <c r="AG1062" s="1">
        <v>3.7</v>
      </c>
      <c r="AH1062" s="1" t="s">
        <v>954</v>
      </c>
      <c r="AI1062" s="1" t="s">
        <v>90</v>
      </c>
      <c r="AJ1062" s="1" t="s">
        <v>91</v>
      </c>
      <c r="AK1062" s="1" t="s">
        <v>92</v>
      </c>
      <c r="AL1062" s="1" t="s">
        <v>72</v>
      </c>
      <c r="AM1062" s="1" t="s">
        <v>217</v>
      </c>
      <c r="AN1062" s="1">
        <v>2</v>
      </c>
      <c r="AO1062" s="28" t="s">
        <v>3175</v>
      </c>
      <c r="AP1062" s="1" t="s">
        <v>72</v>
      </c>
      <c r="AQ1062" s="1" t="s">
        <v>72</v>
      </c>
      <c r="AR1062" s="1" t="s">
        <v>220</v>
      </c>
      <c r="AS1062" s="1" t="s">
        <v>72</v>
      </c>
      <c r="AT1062" s="1" t="s">
        <v>72</v>
      </c>
      <c r="AU1062" s="3">
        <v>45229</v>
      </c>
      <c r="AV1062" s="4">
        <v>0.66319444444444442</v>
      </c>
      <c r="AW1062" s="4">
        <v>0.74305555555555558</v>
      </c>
      <c r="AX1062" s="4">
        <f>AW1062-AV1062</f>
        <v>7.986111111111116E-2</v>
      </c>
      <c r="AY1062" s="4">
        <f t="shared" si="125"/>
        <v>9.5138888888888884E-2</v>
      </c>
      <c r="AZ1062" s="4">
        <f t="shared" si="126"/>
        <v>0.12361111111111112</v>
      </c>
      <c r="BA1062" s="1" t="s">
        <v>5244</v>
      </c>
      <c r="BB1062" s="1" t="s">
        <v>72</v>
      </c>
      <c r="BC1062" s="1" t="s">
        <v>1675</v>
      </c>
      <c r="BD1062" s="1">
        <v>15</v>
      </c>
      <c r="BE1062" s="1" t="s">
        <v>95</v>
      </c>
      <c r="BF1062" s="1" t="s">
        <v>75</v>
      </c>
      <c r="BG1062" s="1" t="s">
        <v>75</v>
      </c>
      <c r="BH1062" s="1" t="s">
        <v>88</v>
      </c>
      <c r="BI1062" s="1" t="s">
        <v>96</v>
      </c>
      <c r="BJ1062" s="1" t="s">
        <v>72</v>
      </c>
      <c r="BK1062" s="1" t="s">
        <v>3962</v>
      </c>
      <c r="BL1062" s="1" t="s">
        <v>5149</v>
      </c>
      <c r="BM1062" s="1">
        <f>49+7</f>
        <v>56</v>
      </c>
      <c r="BN1062" s="1" t="s">
        <v>75</v>
      </c>
      <c r="BO1062" s="1" t="s">
        <v>75</v>
      </c>
      <c r="BP1062" s="1" t="s">
        <v>75</v>
      </c>
      <c r="BQ1062" s="21" t="s">
        <v>99</v>
      </c>
      <c r="BR1062" s="21" t="s">
        <v>100</v>
      </c>
    </row>
    <row r="1063" spans="1:70" ht="20.45" customHeight="1">
      <c r="A1063" s="1" t="s">
        <v>5245</v>
      </c>
      <c r="B1063" s="1">
        <v>230324</v>
      </c>
      <c r="C1063" s="1" t="s">
        <v>71</v>
      </c>
      <c r="D1063" s="3">
        <v>45229</v>
      </c>
      <c r="E1063" s="4">
        <v>0.66666666666666663</v>
      </c>
      <c r="F1063" s="5">
        <v>45200</v>
      </c>
      <c r="G1063" s="3">
        <v>45229</v>
      </c>
      <c r="H1063" s="4">
        <v>0.73333333333333339</v>
      </c>
      <c r="I1063" s="48">
        <f t="shared" si="120"/>
        <v>6.6666666666666763E-2</v>
      </c>
      <c r="J1063" s="1">
        <v>0</v>
      </c>
      <c r="K1063" s="1" t="s">
        <v>2302</v>
      </c>
      <c r="L1063" s="1" t="s">
        <v>5246</v>
      </c>
      <c r="M1063" s="1" t="s">
        <v>75</v>
      </c>
      <c r="N1063" s="1" t="s">
        <v>4111</v>
      </c>
      <c r="O1063" s="1" t="s">
        <v>77</v>
      </c>
      <c r="P1063" s="1" t="s">
        <v>78</v>
      </c>
      <c r="Q1063" s="1" t="s">
        <v>78</v>
      </c>
      <c r="R1063" s="1" t="s">
        <v>1898</v>
      </c>
      <c r="S1063" s="1" t="s">
        <v>1898</v>
      </c>
      <c r="T1063" s="34" t="s">
        <v>72</v>
      </c>
      <c r="U1063" s="25" t="s">
        <v>5247</v>
      </c>
      <c r="V1063" s="1" t="s">
        <v>1900</v>
      </c>
      <c r="W1063" s="1" t="s">
        <v>2307</v>
      </c>
      <c r="X1063" s="1" t="s">
        <v>2307</v>
      </c>
      <c r="Y1063" s="1" t="s">
        <v>2363</v>
      </c>
      <c r="Z1063" s="1" t="s">
        <v>84</v>
      </c>
      <c r="AA1063" s="1" t="s">
        <v>72</v>
      </c>
      <c r="AB1063" s="1" t="s">
        <v>656</v>
      </c>
      <c r="AC1063" s="1" t="s">
        <v>656</v>
      </c>
      <c r="AD1063" s="1" t="s">
        <v>87</v>
      </c>
      <c r="AE1063" s="1">
        <v>68</v>
      </c>
      <c r="AF1063" s="1" t="s">
        <v>88</v>
      </c>
      <c r="AG1063" s="1">
        <v>4.8</v>
      </c>
      <c r="AH1063" s="1" t="s">
        <v>414</v>
      </c>
      <c r="AI1063" s="1" t="s">
        <v>105</v>
      </c>
      <c r="AJ1063" s="1" t="s">
        <v>91</v>
      </c>
      <c r="AK1063" s="1" t="s">
        <v>92</v>
      </c>
      <c r="AL1063" s="1" t="s">
        <v>72</v>
      </c>
      <c r="AM1063" s="1" t="s">
        <v>72</v>
      </c>
      <c r="AN1063" s="1" t="s">
        <v>72</v>
      </c>
      <c r="AO1063" s="1" t="s">
        <v>72</v>
      </c>
      <c r="AP1063" s="1" t="s">
        <v>72</v>
      </c>
      <c r="AQ1063" s="1" t="s">
        <v>72</v>
      </c>
      <c r="AR1063" s="28" t="s">
        <v>5248</v>
      </c>
      <c r="AS1063" s="1" t="s">
        <v>72</v>
      </c>
      <c r="AT1063" s="1" t="s">
        <v>72</v>
      </c>
      <c r="AU1063" s="3">
        <v>45229</v>
      </c>
      <c r="AV1063" s="4">
        <v>0.78819444444444453</v>
      </c>
      <c r="AW1063" s="4">
        <v>0.8208333333333333</v>
      </c>
      <c r="AX1063" s="4">
        <f t="shared" si="124"/>
        <v>3.2638888888888773E-2</v>
      </c>
      <c r="AY1063" s="4">
        <f t="shared" si="125"/>
        <v>8.7499999999999911E-2</v>
      </c>
      <c r="AZ1063" s="4">
        <f t="shared" si="126"/>
        <v>0.15416666666666667</v>
      </c>
      <c r="BA1063" s="1" t="s">
        <v>5249</v>
      </c>
      <c r="BB1063" s="1" t="s">
        <v>72</v>
      </c>
      <c r="BC1063" s="1" t="s">
        <v>1794</v>
      </c>
      <c r="BD1063" s="1">
        <v>15</v>
      </c>
      <c r="BE1063" s="1" t="s">
        <v>2694</v>
      </c>
      <c r="BF1063" s="1" t="s">
        <v>75</v>
      </c>
      <c r="BG1063" s="1" t="s">
        <v>75</v>
      </c>
      <c r="BH1063" s="1" t="s">
        <v>88</v>
      </c>
      <c r="BI1063" s="1" t="s">
        <v>96</v>
      </c>
      <c r="BJ1063" s="1" t="s">
        <v>72</v>
      </c>
      <c r="BK1063" s="1" t="s">
        <v>3985</v>
      </c>
      <c r="BL1063" s="1" t="s">
        <v>5250</v>
      </c>
      <c r="BM1063" s="1">
        <v>30</v>
      </c>
      <c r="BN1063" s="1" t="s">
        <v>75</v>
      </c>
      <c r="BO1063" s="1" t="s">
        <v>75</v>
      </c>
      <c r="BP1063" s="1" t="s">
        <v>75</v>
      </c>
      <c r="BQ1063" s="21" t="s">
        <v>99</v>
      </c>
      <c r="BR1063" s="21" t="s">
        <v>100</v>
      </c>
    </row>
    <row r="1064" spans="1:70" ht="20.45" customHeight="1">
      <c r="A1064" s="1" t="s">
        <v>5251</v>
      </c>
      <c r="B1064" s="1">
        <v>230325</v>
      </c>
      <c r="C1064" s="1" t="s">
        <v>71</v>
      </c>
      <c r="D1064" s="3">
        <v>45232</v>
      </c>
      <c r="E1064" s="4">
        <v>0.44513888888888886</v>
      </c>
      <c r="F1064" s="5">
        <v>45231</v>
      </c>
      <c r="G1064" s="3">
        <v>45232</v>
      </c>
      <c r="H1064" s="4">
        <v>0.55763888888888891</v>
      </c>
      <c r="I1064" s="48">
        <f t="shared" si="120"/>
        <v>0.11250000000000004</v>
      </c>
      <c r="J1064" s="1">
        <v>1</v>
      </c>
      <c r="K1064" s="1" t="s">
        <v>1896</v>
      </c>
      <c r="L1064" s="1" t="s">
        <v>5252</v>
      </c>
      <c r="M1064" s="1" t="s">
        <v>75</v>
      </c>
      <c r="N1064" s="1" t="s">
        <v>3947</v>
      </c>
      <c r="O1064" s="1" t="s">
        <v>77</v>
      </c>
      <c r="P1064" s="1" t="s">
        <v>78</v>
      </c>
      <c r="Q1064" s="1" t="s">
        <v>78</v>
      </c>
      <c r="R1064" s="1" t="s">
        <v>1898</v>
      </c>
      <c r="S1064" s="1" t="s">
        <v>1898</v>
      </c>
      <c r="T1064" s="34" t="s">
        <v>72</v>
      </c>
      <c r="U1064" s="25" t="s">
        <v>4923</v>
      </c>
      <c r="V1064" s="1" t="s">
        <v>1900</v>
      </c>
      <c r="W1064" s="1" t="s">
        <v>813</v>
      </c>
      <c r="X1064" s="1" t="s">
        <v>813</v>
      </c>
      <c r="Y1064" s="1" t="s">
        <v>814</v>
      </c>
      <c r="Z1064" s="1" t="s">
        <v>84</v>
      </c>
      <c r="AA1064" s="1" t="s">
        <v>72</v>
      </c>
      <c r="AB1064" s="1" t="s">
        <v>4320</v>
      </c>
      <c r="AC1064" s="1" t="s">
        <v>141</v>
      </c>
      <c r="AD1064" s="1" t="s">
        <v>126</v>
      </c>
      <c r="AE1064" s="1">
        <v>47</v>
      </c>
      <c r="AF1064" s="1" t="s">
        <v>88</v>
      </c>
      <c r="AG1064" s="1">
        <v>3.5</v>
      </c>
      <c r="AH1064" s="1" t="s">
        <v>954</v>
      </c>
      <c r="AI1064" s="1" t="s">
        <v>90</v>
      </c>
      <c r="AJ1064" s="1" t="s">
        <v>91</v>
      </c>
      <c r="AK1064" s="1" t="s">
        <v>92</v>
      </c>
      <c r="AL1064" s="1" t="s">
        <v>72</v>
      </c>
      <c r="AM1064" s="1" t="s">
        <v>217</v>
      </c>
      <c r="AN1064" s="1">
        <v>2</v>
      </c>
      <c r="AO1064" s="68" t="s">
        <v>5253</v>
      </c>
      <c r="AP1064" s="1" t="s">
        <v>72</v>
      </c>
      <c r="AQ1064" s="1" t="s">
        <v>72</v>
      </c>
      <c r="AR1064" s="1" t="s">
        <v>3444</v>
      </c>
      <c r="AS1064" s="1" t="s">
        <v>878</v>
      </c>
      <c r="AT1064" s="1" t="s">
        <v>72</v>
      </c>
      <c r="AU1064" s="3">
        <v>45232</v>
      </c>
      <c r="AV1064" s="4">
        <v>0.5708333333333333</v>
      </c>
      <c r="AW1064" s="4">
        <v>0.70277777777777783</v>
      </c>
      <c r="AX1064" s="4">
        <f t="shared" si="124"/>
        <v>0.13194444444444453</v>
      </c>
      <c r="AY1064" s="4">
        <f t="shared" si="125"/>
        <v>0.14513888888888893</v>
      </c>
      <c r="AZ1064" s="4">
        <f t="shared" si="126"/>
        <v>0.25763888888888897</v>
      </c>
      <c r="BA1064" s="1" t="s">
        <v>5254</v>
      </c>
      <c r="BB1064" s="1" t="s">
        <v>72</v>
      </c>
      <c r="BC1064" s="1" t="s">
        <v>1794</v>
      </c>
      <c r="BD1064" s="1">
        <v>14</v>
      </c>
      <c r="BE1064" s="1" t="s">
        <v>3446</v>
      </c>
      <c r="BF1064" s="1" t="s">
        <v>75</v>
      </c>
      <c r="BG1064" s="1" t="s">
        <v>75</v>
      </c>
      <c r="BH1064" s="1" t="s">
        <v>88</v>
      </c>
      <c r="BI1064" s="1" t="s">
        <v>96</v>
      </c>
      <c r="BJ1064" s="1" t="s">
        <v>72</v>
      </c>
      <c r="BK1064" s="1" t="s">
        <v>3819</v>
      </c>
      <c r="BL1064" s="1" t="s">
        <v>5255</v>
      </c>
      <c r="BM1064" s="1">
        <v>39</v>
      </c>
      <c r="BN1064" s="1" t="s">
        <v>75</v>
      </c>
      <c r="BO1064" s="1" t="s">
        <v>75</v>
      </c>
      <c r="BP1064" s="1" t="s">
        <v>75</v>
      </c>
      <c r="BQ1064" s="21" t="s">
        <v>99</v>
      </c>
      <c r="BR1064" s="21" t="s">
        <v>100</v>
      </c>
    </row>
    <row r="1065" spans="1:70" ht="20.45" customHeight="1">
      <c r="A1065" s="1" t="s">
        <v>5256</v>
      </c>
      <c r="B1065" s="1">
        <v>230325</v>
      </c>
      <c r="C1065" s="1" t="s">
        <v>71</v>
      </c>
      <c r="D1065" s="3">
        <v>45232</v>
      </c>
      <c r="E1065" s="4">
        <v>0.44513888888888886</v>
      </c>
      <c r="F1065" s="5">
        <v>45231</v>
      </c>
      <c r="G1065" s="3">
        <v>45232</v>
      </c>
      <c r="H1065" s="4">
        <v>0.55763888888888891</v>
      </c>
      <c r="I1065" s="48">
        <f t="shared" si="120"/>
        <v>0.11250000000000004</v>
      </c>
      <c r="J1065" s="1">
        <v>1</v>
      </c>
      <c r="K1065" s="1" t="s">
        <v>1896</v>
      </c>
      <c r="L1065" s="1" t="s">
        <v>5252</v>
      </c>
      <c r="M1065" s="1" t="s">
        <v>75</v>
      </c>
      <c r="N1065" s="1" t="s">
        <v>5023</v>
      </c>
      <c r="O1065" s="1" t="s">
        <v>77</v>
      </c>
      <c r="P1065" s="1" t="s">
        <v>78</v>
      </c>
      <c r="Q1065" s="1" t="s">
        <v>78</v>
      </c>
      <c r="R1065" s="1" t="s">
        <v>1898</v>
      </c>
      <c r="S1065" s="1" t="s">
        <v>1898</v>
      </c>
      <c r="T1065" s="34" t="s">
        <v>72</v>
      </c>
      <c r="U1065" s="25" t="s">
        <v>4923</v>
      </c>
      <c r="V1065" s="1" t="s">
        <v>1900</v>
      </c>
      <c r="W1065" s="1" t="s">
        <v>813</v>
      </c>
      <c r="X1065" s="1" t="s">
        <v>813</v>
      </c>
      <c r="Y1065" s="1" t="s">
        <v>814</v>
      </c>
      <c r="Z1065" s="1" t="s">
        <v>84</v>
      </c>
      <c r="AA1065" s="1" t="s">
        <v>72</v>
      </c>
      <c r="AB1065" s="1" t="s">
        <v>4320</v>
      </c>
      <c r="AC1065" s="1" t="s">
        <v>141</v>
      </c>
      <c r="AD1065" s="1" t="s">
        <v>126</v>
      </c>
      <c r="AE1065" s="1">
        <v>47</v>
      </c>
      <c r="AF1065" s="1" t="s">
        <v>88</v>
      </c>
      <c r="AG1065" s="1">
        <v>3.5</v>
      </c>
      <c r="AH1065" s="1" t="s">
        <v>954</v>
      </c>
      <c r="AI1065" s="1" t="s">
        <v>90</v>
      </c>
      <c r="AJ1065" s="1" t="s">
        <v>91</v>
      </c>
      <c r="AK1065" s="1" t="s">
        <v>92</v>
      </c>
      <c r="AL1065" s="1" t="s">
        <v>72</v>
      </c>
      <c r="AM1065" s="1" t="s">
        <v>217</v>
      </c>
      <c r="AN1065" s="1">
        <v>2</v>
      </c>
      <c r="AO1065" s="68" t="s">
        <v>5253</v>
      </c>
      <c r="AP1065" s="1" t="s">
        <v>72</v>
      </c>
      <c r="AQ1065" s="1" t="s">
        <v>72</v>
      </c>
      <c r="AR1065" s="1" t="s">
        <v>3444</v>
      </c>
      <c r="AS1065" s="1" t="s">
        <v>878</v>
      </c>
      <c r="AT1065" s="1" t="s">
        <v>72</v>
      </c>
      <c r="AU1065" s="3">
        <v>45232</v>
      </c>
      <c r="AV1065" s="4">
        <v>0.5708333333333333</v>
      </c>
      <c r="AW1065" s="4">
        <v>0.70277777777777783</v>
      </c>
      <c r="AX1065" s="4">
        <f t="shared" si="124"/>
        <v>0.13194444444444453</v>
      </c>
      <c r="AY1065" s="4">
        <f t="shared" si="125"/>
        <v>0.14513888888888893</v>
      </c>
      <c r="AZ1065" s="4">
        <f t="shared" si="126"/>
        <v>0.25763888888888897</v>
      </c>
      <c r="BA1065" s="1" t="s">
        <v>5254</v>
      </c>
      <c r="BB1065" s="1" t="s">
        <v>72</v>
      </c>
      <c r="BC1065" s="1" t="s">
        <v>1794</v>
      </c>
      <c r="BD1065" s="1">
        <v>14</v>
      </c>
      <c r="BE1065" s="1" t="s">
        <v>3446</v>
      </c>
      <c r="BF1065" s="1" t="s">
        <v>75</v>
      </c>
      <c r="BG1065" s="1" t="s">
        <v>75</v>
      </c>
      <c r="BH1065" s="1" t="s">
        <v>88</v>
      </c>
      <c r="BI1065" s="1" t="s">
        <v>96</v>
      </c>
      <c r="BJ1065" s="1" t="s">
        <v>72</v>
      </c>
      <c r="BK1065" s="1" t="s">
        <v>5257</v>
      </c>
      <c r="BL1065" s="1" t="s">
        <v>5258</v>
      </c>
      <c r="BM1065" s="1">
        <v>63</v>
      </c>
      <c r="BN1065" s="1" t="s">
        <v>75</v>
      </c>
      <c r="BO1065" s="1" t="s">
        <v>75</v>
      </c>
      <c r="BP1065" s="1" t="s">
        <v>75</v>
      </c>
      <c r="BQ1065" s="21" t="s">
        <v>99</v>
      </c>
      <c r="BR1065" s="21" t="s">
        <v>100</v>
      </c>
    </row>
    <row r="1066" spans="1:70" ht="20.45" customHeight="1">
      <c r="A1066" s="1" t="s">
        <v>5259</v>
      </c>
      <c r="B1066" s="1">
        <v>230326</v>
      </c>
      <c r="C1066" s="1" t="s">
        <v>71</v>
      </c>
      <c r="D1066" s="3">
        <v>45232</v>
      </c>
      <c r="E1066" s="4">
        <v>0.56944444444444442</v>
      </c>
      <c r="F1066" s="5">
        <v>45231</v>
      </c>
      <c r="G1066" s="3">
        <v>45232</v>
      </c>
      <c r="H1066" s="4">
        <v>0.63124999999999998</v>
      </c>
      <c r="I1066" s="48">
        <f t="shared" si="120"/>
        <v>6.1805555555555558E-2</v>
      </c>
      <c r="J1066" s="1">
        <v>15</v>
      </c>
      <c r="K1066" s="1" t="s">
        <v>2302</v>
      </c>
      <c r="L1066" s="1" t="s">
        <v>5260</v>
      </c>
      <c r="M1066" s="1" t="s">
        <v>75</v>
      </c>
      <c r="N1066" s="1" t="s">
        <v>3947</v>
      </c>
      <c r="O1066" s="1" t="s">
        <v>77</v>
      </c>
      <c r="P1066" s="1" t="s">
        <v>78</v>
      </c>
      <c r="Q1066" s="1" t="s">
        <v>78</v>
      </c>
      <c r="R1066" s="1" t="s">
        <v>139</v>
      </c>
      <c r="S1066" s="1" t="s">
        <v>1898</v>
      </c>
      <c r="T1066" s="34" t="s">
        <v>72</v>
      </c>
      <c r="U1066" s="25" t="s">
        <v>5261</v>
      </c>
      <c r="V1066" s="1" t="s">
        <v>1900</v>
      </c>
      <c r="W1066" s="1" t="s">
        <v>2307</v>
      </c>
      <c r="X1066" s="1" t="s">
        <v>2307</v>
      </c>
      <c r="Y1066" s="1" t="s">
        <v>2363</v>
      </c>
      <c r="Z1066" s="1" t="s">
        <v>84</v>
      </c>
      <c r="AA1066" s="1" t="s">
        <v>72</v>
      </c>
      <c r="AB1066" s="1" t="s">
        <v>4320</v>
      </c>
      <c r="AC1066" s="1" t="s">
        <v>141</v>
      </c>
      <c r="AD1066" s="1" t="s">
        <v>87</v>
      </c>
      <c r="AE1066" s="1">
        <v>39</v>
      </c>
      <c r="AF1066" s="1" t="s">
        <v>88</v>
      </c>
      <c r="AG1066" s="1">
        <v>3.1</v>
      </c>
      <c r="AH1066" s="1" t="s">
        <v>414</v>
      </c>
      <c r="AI1066" s="1" t="s">
        <v>90</v>
      </c>
      <c r="AJ1066" s="1" t="s">
        <v>91</v>
      </c>
      <c r="AK1066" s="1" t="s">
        <v>92</v>
      </c>
      <c r="AL1066" s="1" t="s">
        <v>72</v>
      </c>
      <c r="AM1066" s="1" t="s">
        <v>217</v>
      </c>
      <c r="AN1066" s="1">
        <v>3</v>
      </c>
      <c r="AO1066" s="28" t="s">
        <v>5105</v>
      </c>
      <c r="AP1066" s="1" t="s">
        <v>72</v>
      </c>
      <c r="AQ1066" s="1" t="s">
        <v>72</v>
      </c>
      <c r="AR1066" s="28" t="s">
        <v>3744</v>
      </c>
      <c r="AS1066" s="1" t="s">
        <v>72</v>
      </c>
      <c r="AT1066" s="1" t="s">
        <v>72</v>
      </c>
      <c r="AU1066" s="3">
        <v>45232</v>
      </c>
      <c r="AV1066" s="4">
        <v>0.64374999999999993</v>
      </c>
      <c r="AW1066" s="4">
        <v>0.70277777777777783</v>
      </c>
      <c r="AX1066" s="4">
        <f t="shared" si="124"/>
        <v>5.9027777777777901E-2</v>
      </c>
      <c r="AY1066" s="4">
        <f t="shared" si="125"/>
        <v>7.1527777777777857E-2</v>
      </c>
      <c r="AZ1066" s="4">
        <f t="shared" si="126"/>
        <v>0.13333333333333341</v>
      </c>
      <c r="BA1066" s="1" t="s">
        <v>5262</v>
      </c>
      <c r="BB1066" s="1" t="s">
        <v>72</v>
      </c>
      <c r="BC1066" s="1" t="s">
        <v>1794</v>
      </c>
      <c r="BD1066" s="1">
        <v>14</v>
      </c>
      <c r="BE1066" s="1" t="s">
        <v>4219</v>
      </c>
      <c r="BF1066" s="1" t="s">
        <v>75</v>
      </c>
      <c r="BG1066" s="1" t="s">
        <v>75</v>
      </c>
      <c r="BH1066" s="1" t="s">
        <v>88</v>
      </c>
      <c r="BI1066" s="1" t="s">
        <v>96</v>
      </c>
      <c r="BJ1066" s="1" t="s">
        <v>72</v>
      </c>
      <c r="BK1066" s="1" t="s">
        <v>3819</v>
      </c>
      <c r="BL1066" s="1" t="s">
        <v>5108</v>
      </c>
      <c r="BM1066" s="1">
        <v>48</v>
      </c>
      <c r="BN1066" s="1" t="s">
        <v>75</v>
      </c>
      <c r="BO1066" s="1" t="s">
        <v>75</v>
      </c>
      <c r="BP1066" s="1" t="s">
        <v>75</v>
      </c>
      <c r="BQ1066" s="21" t="s">
        <v>99</v>
      </c>
      <c r="BR1066" s="21" t="s">
        <v>100</v>
      </c>
    </row>
    <row r="1067" spans="1:70" ht="20.45" customHeight="1">
      <c r="A1067" s="1" t="s">
        <v>5263</v>
      </c>
      <c r="B1067" s="1">
        <v>230327</v>
      </c>
      <c r="C1067" s="1" t="s">
        <v>71</v>
      </c>
      <c r="D1067" s="3">
        <v>45232</v>
      </c>
      <c r="E1067" s="4">
        <v>0.52777777777777779</v>
      </c>
      <c r="F1067" s="5">
        <v>45231</v>
      </c>
      <c r="G1067" s="3">
        <v>45232</v>
      </c>
      <c r="H1067" s="4">
        <v>0.8833333333333333</v>
      </c>
      <c r="I1067" s="48">
        <f t="shared" si="120"/>
        <v>0.35555555555555551</v>
      </c>
      <c r="J1067" s="1">
        <v>20</v>
      </c>
      <c r="K1067" s="1" t="s">
        <v>1896</v>
      </c>
      <c r="L1067" s="21" t="s">
        <v>5264</v>
      </c>
      <c r="M1067" s="1" t="s">
        <v>75</v>
      </c>
      <c r="N1067" s="1" t="s">
        <v>3936</v>
      </c>
      <c r="O1067" s="1" t="s">
        <v>77</v>
      </c>
      <c r="P1067" s="1" t="s">
        <v>78</v>
      </c>
      <c r="Q1067" s="1" t="s">
        <v>78</v>
      </c>
      <c r="R1067" s="1" t="s">
        <v>1898</v>
      </c>
      <c r="S1067" s="1" t="s">
        <v>1898</v>
      </c>
      <c r="T1067" s="34" t="s">
        <v>72</v>
      </c>
      <c r="U1067" s="25" t="s">
        <v>4557</v>
      </c>
      <c r="V1067" s="1" t="s">
        <v>80</v>
      </c>
      <c r="W1067" s="1" t="s">
        <v>778</v>
      </c>
      <c r="X1067" s="1" t="s">
        <v>779</v>
      </c>
      <c r="Y1067" s="1" t="s">
        <v>780</v>
      </c>
      <c r="Z1067" s="1" t="s">
        <v>84</v>
      </c>
      <c r="AA1067" s="1" t="s">
        <v>72</v>
      </c>
      <c r="AB1067" s="1" t="s">
        <v>4320</v>
      </c>
      <c r="AC1067" s="1" t="s">
        <v>141</v>
      </c>
      <c r="AD1067" s="1" t="s">
        <v>87</v>
      </c>
      <c r="AE1067" s="1">
        <v>37</v>
      </c>
      <c r="AF1067" s="1" t="s">
        <v>88</v>
      </c>
      <c r="AG1067" s="1">
        <v>4.9000000000000004</v>
      </c>
      <c r="AH1067" s="1" t="s">
        <v>299</v>
      </c>
      <c r="AI1067" s="1" t="s">
        <v>90</v>
      </c>
      <c r="AJ1067" s="1" t="s">
        <v>91</v>
      </c>
      <c r="AK1067" s="1" t="s">
        <v>92</v>
      </c>
      <c r="AL1067" s="1" t="s">
        <v>72</v>
      </c>
      <c r="AM1067" s="1" t="s">
        <v>254</v>
      </c>
      <c r="AN1067" s="1" t="s">
        <v>72</v>
      </c>
      <c r="AO1067" s="67" t="s">
        <v>5265</v>
      </c>
      <c r="AP1067" s="1" t="s">
        <v>72</v>
      </c>
      <c r="AQ1067" s="1" t="s">
        <v>72</v>
      </c>
      <c r="AR1067" s="1" t="s">
        <v>72</v>
      </c>
      <c r="AS1067" s="1" t="s">
        <v>72</v>
      </c>
      <c r="AT1067" s="1" t="s">
        <v>72</v>
      </c>
      <c r="AU1067" s="3">
        <v>45232</v>
      </c>
      <c r="AV1067" s="4">
        <v>0.3298611111111111</v>
      </c>
      <c r="AW1067" s="4">
        <v>0.3923611111111111</v>
      </c>
      <c r="AX1067" s="4">
        <f t="shared" si="124"/>
        <v>6.25E-2</v>
      </c>
      <c r="AY1067" s="4">
        <f t="shared" si="125"/>
        <v>-0.4909722222222222</v>
      </c>
      <c r="AZ1067" s="4">
        <f t="shared" si="126"/>
        <v>-0.13541666666666669</v>
      </c>
      <c r="BA1067" s="1" t="s">
        <v>5266</v>
      </c>
      <c r="BB1067" s="1" t="s">
        <v>72</v>
      </c>
      <c r="BC1067" s="1" t="s">
        <v>1794</v>
      </c>
      <c r="BD1067" s="1">
        <v>15</v>
      </c>
      <c r="BE1067" s="1" t="s">
        <v>4063</v>
      </c>
      <c r="BF1067" s="1" t="s">
        <v>75</v>
      </c>
      <c r="BG1067" s="1" t="s">
        <v>75</v>
      </c>
      <c r="BH1067" s="1" t="s">
        <v>88</v>
      </c>
      <c r="BI1067" s="1" t="s">
        <v>96</v>
      </c>
      <c r="BJ1067" s="1" t="s">
        <v>72</v>
      </c>
      <c r="BK1067" s="1" t="s">
        <v>3819</v>
      </c>
      <c r="BL1067" s="1" t="s">
        <v>5267</v>
      </c>
      <c r="BM1067" s="1">
        <v>56</v>
      </c>
      <c r="BN1067" s="1" t="s">
        <v>75</v>
      </c>
      <c r="BO1067" s="1" t="s">
        <v>75</v>
      </c>
      <c r="BP1067" s="1" t="s">
        <v>75</v>
      </c>
      <c r="BQ1067" s="21" t="s">
        <v>99</v>
      </c>
      <c r="BR1067" s="21" t="s">
        <v>100</v>
      </c>
    </row>
    <row r="1068" spans="1:70" ht="20.45" customHeight="1">
      <c r="A1068" s="1" t="s">
        <v>5268</v>
      </c>
      <c r="B1068" s="1">
        <v>230328</v>
      </c>
      <c r="C1068" s="1" t="s">
        <v>497</v>
      </c>
      <c r="D1068" s="3">
        <v>45236</v>
      </c>
      <c r="E1068" s="4">
        <v>0.5708333333333333</v>
      </c>
      <c r="F1068" s="5">
        <v>45231</v>
      </c>
      <c r="G1068" s="3">
        <v>45236</v>
      </c>
      <c r="H1068" s="4">
        <v>0.67847222222222225</v>
      </c>
      <c r="I1068" s="48">
        <f t="shared" si="120"/>
        <v>0.10763888888888895</v>
      </c>
      <c r="J1068" s="1">
        <v>3</v>
      </c>
      <c r="K1068" s="1" t="s">
        <v>1896</v>
      </c>
      <c r="L1068" s="1" t="s">
        <v>5269</v>
      </c>
      <c r="M1068" s="1" t="s">
        <v>75</v>
      </c>
      <c r="N1068" s="1" t="s">
        <v>5084</v>
      </c>
      <c r="O1068" s="1" t="s">
        <v>497</v>
      </c>
      <c r="P1068" s="1" t="s">
        <v>78</v>
      </c>
      <c r="Q1068" s="1" t="s">
        <v>78</v>
      </c>
      <c r="R1068" s="1" t="s">
        <v>1898</v>
      </c>
      <c r="S1068" s="1" t="s">
        <v>1898</v>
      </c>
      <c r="T1068" s="34" t="s">
        <v>72</v>
      </c>
      <c r="U1068" s="25" t="s">
        <v>5270</v>
      </c>
      <c r="V1068" s="1" t="s">
        <v>1900</v>
      </c>
      <c r="W1068" s="1" t="s">
        <v>813</v>
      </c>
      <c r="X1068" s="1" t="s">
        <v>813</v>
      </c>
      <c r="Y1068" s="1" t="s">
        <v>814</v>
      </c>
      <c r="Z1068" s="1" t="s">
        <v>84</v>
      </c>
      <c r="AA1068" s="1" t="s">
        <v>72</v>
      </c>
      <c r="AB1068" s="1" t="s">
        <v>4320</v>
      </c>
      <c r="AC1068" s="1" t="s">
        <v>141</v>
      </c>
      <c r="AD1068" s="1" t="s">
        <v>126</v>
      </c>
      <c r="AE1068" s="1">
        <v>59</v>
      </c>
      <c r="AF1068" s="1" t="s">
        <v>88</v>
      </c>
      <c r="AG1068" s="1">
        <v>5.5</v>
      </c>
      <c r="AH1068" s="1" t="s">
        <v>954</v>
      </c>
      <c r="AI1068" s="1" t="s">
        <v>90</v>
      </c>
      <c r="AJ1068" s="1" t="s">
        <v>91</v>
      </c>
      <c r="AK1068" s="1" t="s">
        <v>92</v>
      </c>
      <c r="AL1068" s="1" t="s">
        <v>72</v>
      </c>
      <c r="AM1068" s="1" t="s">
        <v>229</v>
      </c>
      <c r="AN1068" s="1">
        <v>1</v>
      </c>
      <c r="AO1068" s="68" t="s">
        <v>5057</v>
      </c>
      <c r="AP1068" s="1" t="s">
        <v>72</v>
      </c>
      <c r="AQ1068" s="1" t="s">
        <v>72</v>
      </c>
      <c r="AR1068" s="1" t="s">
        <v>1171</v>
      </c>
      <c r="AS1068" s="1" t="s">
        <v>72</v>
      </c>
      <c r="AT1068" s="1" t="s">
        <v>72</v>
      </c>
      <c r="AU1068" s="3">
        <v>45236</v>
      </c>
      <c r="AV1068" s="4">
        <v>0.69236111111111109</v>
      </c>
      <c r="AW1068" s="4">
        <v>0.77430555555555558</v>
      </c>
      <c r="AX1068" s="4">
        <f t="shared" si="124"/>
        <v>8.1944444444444486E-2</v>
      </c>
      <c r="AY1068" s="4">
        <f t="shared" si="125"/>
        <v>9.5833333333333326E-2</v>
      </c>
      <c r="AZ1068" s="4">
        <f t="shared" si="126"/>
        <v>0.20347222222222228</v>
      </c>
      <c r="BA1068" s="1" t="s">
        <v>5271</v>
      </c>
      <c r="BB1068" s="1" t="s">
        <v>72</v>
      </c>
      <c r="BC1068" s="1" t="s">
        <v>1675</v>
      </c>
      <c r="BD1068" s="1">
        <v>14</v>
      </c>
      <c r="BE1068" s="1" t="s">
        <v>2294</v>
      </c>
      <c r="BF1068" s="1" t="s">
        <v>75</v>
      </c>
      <c r="BG1068" s="1" t="s">
        <v>75</v>
      </c>
      <c r="BH1068" s="1" t="s">
        <v>88</v>
      </c>
      <c r="BI1068" s="1" t="s">
        <v>96</v>
      </c>
      <c r="BJ1068" s="1" t="s">
        <v>72</v>
      </c>
      <c r="BK1068" s="1" t="s">
        <v>3962</v>
      </c>
      <c r="BL1068" s="1" t="s">
        <v>5087</v>
      </c>
      <c r="BM1068" s="1">
        <f>49+7</f>
        <v>56</v>
      </c>
      <c r="BN1068" s="1" t="s">
        <v>75</v>
      </c>
      <c r="BO1068" s="1" t="s">
        <v>75</v>
      </c>
      <c r="BP1068" s="1" t="s">
        <v>75</v>
      </c>
      <c r="BQ1068" s="21" t="s">
        <v>99</v>
      </c>
      <c r="BR1068" s="21" t="s">
        <v>100</v>
      </c>
    </row>
    <row r="1069" spans="1:70" ht="20.45" customHeight="1">
      <c r="A1069" s="1" t="s">
        <v>5272</v>
      </c>
      <c r="B1069" s="1">
        <v>230329</v>
      </c>
      <c r="C1069" s="1" t="s">
        <v>497</v>
      </c>
      <c r="D1069" s="3">
        <v>45237</v>
      </c>
      <c r="E1069" s="4">
        <v>0.58125000000000004</v>
      </c>
      <c r="F1069" s="5">
        <v>45231</v>
      </c>
      <c r="G1069" s="3">
        <v>45237</v>
      </c>
      <c r="H1069" s="4">
        <v>0.69374999999999998</v>
      </c>
      <c r="I1069" s="48">
        <f t="shared" si="120"/>
        <v>0.11249999999999993</v>
      </c>
      <c r="J1069" s="1">
        <v>1</v>
      </c>
      <c r="K1069" s="1" t="s">
        <v>1896</v>
      </c>
      <c r="L1069" s="1" t="s">
        <v>5273</v>
      </c>
      <c r="M1069" s="1" t="s">
        <v>75</v>
      </c>
      <c r="N1069" s="1" t="s">
        <v>5226</v>
      </c>
      <c r="O1069" s="1" t="s">
        <v>497</v>
      </c>
      <c r="P1069" s="1" t="s">
        <v>78</v>
      </c>
      <c r="Q1069" s="1" t="s">
        <v>78</v>
      </c>
      <c r="R1069" s="1" t="s">
        <v>1898</v>
      </c>
      <c r="S1069" s="1" t="s">
        <v>1898</v>
      </c>
      <c r="T1069" s="34" t="s">
        <v>72</v>
      </c>
      <c r="U1069" s="25" t="s">
        <v>5274</v>
      </c>
      <c r="V1069" s="1" t="s">
        <v>1900</v>
      </c>
      <c r="W1069" s="1" t="s">
        <v>813</v>
      </c>
      <c r="X1069" s="1" t="s">
        <v>813</v>
      </c>
      <c r="Y1069" s="1" t="s">
        <v>814</v>
      </c>
      <c r="Z1069" s="1" t="s">
        <v>84</v>
      </c>
      <c r="AA1069" s="1" t="s">
        <v>72</v>
      </c>
      <c r="AB1069" s="1" t="s">
        <v>4320</v>
      </c>
      <c r="AC1069" s="1" t="s">
        <v>181</v>
      </c>
      <c r="AD1069" s="1" t="s">
        <v>126</v>
      </c>
      <c r="AE1069" s="1">
        <v>53</v>
      </c>
      <c r="AF1069" s="1" t="s">
        <v>88</v>
      </c>
      <c r="AG1069" s="1">
        <v>5.6</v>
      </c>
      <c r="AH1069" s="1" t="s">
        <v>954</v>
      </c>
      <c r="AI1069" s="1" t="s">
        <v>90</v>
      </c>
      <c r="AJ1069" s="1" t="s">
        <v>91</v>
      </c>
      <c r="AK1069" s="1" t="s">
        <v>92</v>
      </c>
      <c r="AL1069" s="1" t="s">
        <v>72</v>
      </c>
      <c r="AM1069" s="1" t="s">
        <v>217</v>
      </c>
      <c r="AN1069" s="1">
        <v>3</v>
      </c>
      <c r="AO1069" s="68" t="s">
        <v>5275</v>
      </c>
      <c r="AP1069" s="1" t="s">
        <v>72</v>
      </c>
      <c r="AQ1069" s="1" t="s">
        <v>72</v>
      </c>
      <c r="AR1069" s="1" t="s">
        <v>3444</v>
      </c>
      <c r="AS1069" s="1" t="s">
        <v>878</v>
      </c>
      <c r="AT1069" s="1" t="s">
        <v>72</v>
      </c>
      <c r="AU1069" s="3">
        <v>45237</v>
      </c>
      <c r="AV1069" s="4">
        <v>0.70416666666666672</v>
      </c>
      <c r="AW1069" s="4">
        <v>0.78680555555555554</v>
      </c>
      <c r="AX1069" s="4">
        <f t="shared" si="124"/>
        <v>8.2638888888888817E-2</v>
      </c>
      <c r="AY1069" s="4">
        <f t="shared" si="125"/>
        <v>9.3055555555555558E-2</v>
      </c>
      <c r="AZ1069" s="4">
        <f t="shared" si="126"/>
        <v>0.20555555555555549</v>
      </c>
      <c r="BA1069" s="1" t="s">
        <v>5276</v>
      </c>
      <c r="BB1069" s="1" t="s">
        <v>72</v>
      </c>
      <c r="BC1069" s="1" t="s">
        <v>1675</v>
      </c>
      <c r="BD1069" s="1">
        <v>14</v>
      </c>
      <c r="BE1069" s="1" t="s">
        <v>3446</v>
      </c>
      <c r="BF1069" s="1" t="s">
        <v>75</v>
      </c>
      <c r="BG1069" s="1" t="s">
        <v>75</v>
      </c>
      <c r="BH1069" s="1" t="s">
        <v>88</v>
      </c>
      <c r="BI1069" s="1" t="s">
        <v>96</v>
      </c>
      <c r="BJ1069" s="1" t="s">
        <v>72</v>
      </c>
      <c r="BK1069" s="1" t="s">
        <v>3962</v>
      </c>
      <c r="BL1069" s="1" t="s">
        <v>5149</v>
      </c>
      <c r="BM1069" s="1">
        <f>49+14</f>
        <v>63</v>
      </c>
      <c r="BN1069" s="1" t="s">
        <v>75</v>
      </c>
      <c r="BO1069" s="1" t="s">
        <v>75</v>
      </c>
      <c r="BP1069" s="1" t="s">
        <v>75</v>
      </c>
      <c r="BQ1069" s="21" t="s">
        <v>99</v>
      </c>
      <c r="BR1069" s="21" t="s">
        <v>100</v>
      </c>
    </row>
    <row r="1070" spans="1:70" ht="20.45" customHeight="1">
      <c r="A1070" s="1" t="s">
        <v>5277</v>
      </c>
      <c r="B1070" s="1">
        <v>230330</v>
      </c>
      <c r="C1070" s="1" t="s">
        <v>497</v>
      </c>
      <c r="D1070" s="3">
        <v>45237</v>
      </c>
      <c r="E1070" s="4">
        <v>0.78541666666666665</v>
      </c>
      <c r="F1070" s="5">
        <v>45231</v>
      </c>
      <c r="G1070" s="3">
        <v>45237</v>
      </c>
      <c r="H1070" s="4">
        <v>0.83333333333333337</v>
      </c>
      <c r="I1070" s="48">
        <f t="shared" si="120"/>
        <v>4.7916666666666718E-2</v>
      </c>
      <c r="J1070" s="1">
        <v>9</v>
      </c>
      <c r="K1070" s="1" t="s">
        <v>2302</v>
      </c>
      <c r="L1070" s="1" t="s">
        <v>5278</v>
      </c>
      <c r="M1070" s="1" t="s">
        <v>75</v>
      </c>
      <c r="N1070" s="1" t="s">
        <v>5056</v>
      </c>
      <c r="O1070" s="1" t="s">
        <v>497</v>
      </c>
      <c r="P1070" s="1" t="s">
        <v>78</v>
      </c>
      <c r="Q1070" s="1" t="s">
        <v>78</v>
      </c>
      <c r="R1070" s="1" t="s">
        <v>1898</v>
      </c>
      <c r="S1070" s="1" t="s">
        <v>1898</v>
      </c>
      <c r="T1070" s="34" t="s">
        <v>72</v>
      </c>
      <c r="U1070" s="25" t="s">
        <v>4127</v>
      </c>
      <c r="V1070" s="1" t="s">
        <v>1900</v>
      </c>
      <c r="W1070" s="1" t="s">
        <v>2307</v>
      </c>
      <c r="X1070" s="1" t="s">
        <v>2307</v>
      </c>
      <c r="Y1070" s="1" t="s">
        <v>2363</v>
      </c>
      <c r="Z1070" s="1" t="s">
        <v>84</v>
      </c>
      <c r="AA1070" s="1" t="s">
        <v>72</v>
      </c>
      <c r="AB1070" s="1" t="s">
        <v>85</v>
      </c>
      <c r="AC1070" s="1" t="s">
        <v>86</v>
      </c>
      <c r="AD1070" s="1" t="s">
        <v>87</v>
      </c>
      <c r="AE1070" s="1">
        <v>70</v>
      </c>
      <c r="AF1070" s="1" t="s">
        <v>88</v>
      </c>
      <c r="AG1070" s="1">
        <v>3.5</v>
      </c>
      <c r="AH1070" s="1" t="s">
        <v>2344</v>
      </c>
      <c r="AI1070" s="1" t="s">
        <v>90</v>
      </c>
      <c r="AJ1070" s="1" t="s">
        <v>91</v>
      </c>
      <c r="AK1070" s="1" t="s">
        <v>92</v>
      </c>
      <c r="AL1070" s="1" t="s">
        <v>72</v>
      </c>
      <c r="AM1070" s="1" t="s">
        <v>217</v>
      </c>
      <c r="AN1070" s="1">
        <v>2</v>
      </c>
      <c r="AO1070" s="28" t="s">
        <v>5279</v>
      </c>
      <c r="AP1070" s="1" t="s">
        <v>72</v>
      </c>
      <c r="AQ1070" s="1" t="s">
        <v>72</v>
      </c>
      <c r="AR1070" s="1" t="s">
        <v>220</v>
      </c>
      <c r="AS1070" s="1" t="s">
        <v>72</v>
      </c>
      <c r="AT1070" s="1" t="s">
        <v>72</v>
      </c>
      <c r="AU1070" s="3">
        <v>45238</v>
      </c>
      <c r="AV1070" s="4">
        <v>0.27430555555555558</v>
      </c>
      <c r="AW1070" s="4">
        <v>0.85069444444444442</v>
      </c>
      <c r="AX1070" s="4">
        <f t="shared" si="124"/>
        <v>0.57638888888888884</v>
      </c>
      <c r="AY1070" s="4">
        <f t="shared" si="125"/>
        <v>1.7361111111111049E-2</v>
      </c>
      <c r="AZ1070" s="4">
        <f t="shared" si="126"/>
        <v>6.5277777777777768E-2</v>
      </c>
      <c r="BA1070" s="1" t="s">
        <v>5280</v>
      </c>
      <c r="BB1070" s="1" t="s">
        <v>72</v>
      </c>
      <c r="BC1070" s="1" t="s">
        <v>1675</v>
      </c>
      <c r="BD1070" s="1">
        <v>14</v>
      </c>
      <c r="BE1070" s="1" t="s">
        <v>95</v>
      </c>
      <c r="BF1070" s="1" t="s">
        <v>75</v>
      </c>
      <c r="BG1070" s="1" t="s">
        <v>75</v>
      </c>
      <c r="BH1070" s="1" t="s">
        <v>88</v>
      </c>
      <c r="BI1070" s="1" t="s">
        <v>96</v>
      </c>
      <c r="BJ1070" s="1" t="s">
        <v>72</v>
      </c>
      <c r="BK1070" s="1" t="s">
        <v>3962</v>
      </c>
      <c r="BL1070" s="1" t="s">
        <v>5153</v>
      </c>
      <c r="BM1070" s="1">
        <f>49+7</f>
        <v>56</v>
      </c>
      <c r="BN1070" s="1" t="s">
        <v>75</v>
      </c>
      <c r="BO1070" s="1" t="s">
        <v>75</v>
      </c>
      <c r="BP1070" s="1" t="s">
        <v>75</v>
      </c>
      <c r="BQ1070" s="21" t="s">
        <v>99</v>
      </c>
      <c r="BR1070" s="21" t="s">
        <v>100</v>
      </c>
    </row>
    <row r="1071" spans="1:70" ht="20.45" customHeight="1">
      <c r="A1071" s="1" t="s">
        <v>5281</v>
      </c>
      <c r="B1071" s="1">
        <v>230330</v>
      </c>
      <c r="C1071" s="1" t="s">
        <v>71</v>
      </c>
      <c r="D1071" s="3">
        <v>45237</v>
      </c>
      <c r="E1071" s="4">
        <v>0.78541666666666665</v>
      </c>
      <c r="F1071" s="5">
        <v>45231</v>
      </c>
      <c r="G1071" s="3">
        <v>45237</v>
      </c>
      <c r="H1071" s="4">
        <v>0.83333333333333337</v>
      </c>
      <c r="I1071" s="48">
        <f t="shared" si="120"/>
        <v>4.7916666666666718E-2</v>
      </c>
      <c r="J1071" s="1">
        <v>9</v>
      </c>
      <c r="K1071" s="1" t="s">
        <v>2302</v>
      </c>
      <c r="L1071" s="1" t="s">
        <v>5278</v>
      </c>
      <c r="M1071" s="1" t="s">
        <v>75</v>
      </c>
      <c r="N1071" s="1" t="s">
        <v>3947</v>
      </c>
      <c r="O1071" s="1" t="s">
        <v>77</v>
      </c>
      <c r="P1071" s="1" t="s">
        <v>78</v>
      </c>
      <c r="Q1071" s="1" t="s">
        <v>78</v>
      </c>
      <c r="R1071" s="1" t="s">
        <v>1898</v>
      </c>
      <c r="S1071" s="1" t="s">
        <v>1898</v>
      </c>
      <c r="T1071" s="34" t="s">
        <v>72</v>
      </c>
      <c r="U1071" s="25" t="s">
        <v>4127</v>
      </c>
      <c r="V1071" s="1" t="s">
        <v>1900</v>
      </c>
      <c r="W1071" s="1" t="s">
        <v>2307</v>
      </c>
      <c r="X1071" s="1" t="s">
        <v>2307</v>
      </c>
      <c r="Y1071" s="1" t="s">
        <v>2363</v>
      </c>
      <c r="Z1071" s="1" t="s">
        <v>84</v>
      </c>
      <c r="AA1071" s="1" t="s">
        <v>72</v>
      </c>
      <c r="AB1071" s="1" t="s">
        <v>85</v>
      </c>
      <c r="AC1071" s="1" t="s">
        <v>86</v>
      </c>
      <c r="AD1071" s="1" t="s">
        <v>87</v>
      </c>
      <c r="AE1071" s="1">
        <v>70</v>
      </c>
      <c r="AF1071" s="1" t="s">
        <v>88</v>
      </c>
      <c r="AG1071" s="1">
        <v>3.5</v>
      </c>
      <c r="AH1071" s="1" t="s">
        <v>2344</v>
      </c>
      <c r="AI1071" s="1" t="s">
        <v>90</v>
      </c>
      <c r="AJ1071" s="1" t="s">
        <v>91</v>
      </c>
      <c r="AK1071" s="1" t="s">
        <v>92</v>
      </c>
      <c r="AL1071" s="1" t="s">
        <v>72</v>
      </c>
      <c r="AM1071" s="1" t="s">
        <v>217</v>
      </c>
      <c r="AN1071" s="1">
        <v>2</v>
      </c>
      <c r="AO1071" s="28" t="s">
        <v>5279</v>
      </c>
      <c r="AP1071" s="1" t="s">
        <v>72</v>
      </c>
      <c r="AQ1071" s="1" t="s">
        <v>72</v>
      </c>
      <c r="AR1071" s="1" t="s">
        <v>220</v>
      </c>
      <c r="AS1071" s="1" t="s">
        <v>72</v>
      </c>
      <c r="AT1071" s="1" t="s">
        <v>72</v>
      </c>
      <c r="AU1071" s="3">
        <v>45238</v>
      </c>
      <c r="AV1071" s="4">
        <v>0.27430555555555552</v>
      </c>
      <c r="AW1071" s="4">
        <v>0.35069444444444442</v>
      </c>
      <c r="AX1071" s="4">
        <f t="shared" si="124"/>
        <v>7.6388888888888895E-2</v>
      </c>
      <c r="AY1071" s="4">
        <f t="shared" si="125"/>
        <v>-0.48263888888888895</v>
      </c>
      <c r="AZ1071" s="4">
        <f t="shared" si="126"/>
        <v>-0.43472222222222223</v>
      </c>
      <c r="BA1071" s="1" t="s">
        <v>5280</v>
      </c>
      <c r="BB1071" s="1" t="s">
        <v>72</v>
      </c>
      <c r="BC1071" s="1" t="s">
        <v>1675</v>
      </c>
      <c r="BD1071" s="1">
        <v>14</v>
      </c>
      <c r="BE1071" s="1" t="s">
        <v>95</v>
      </c>
      <c r="BF1071" s="1" t="s">
        <v>75</v>
      </c>
      <c r="BG1071" s="1" t="s">
        <v>75</v>
      </c>
      <c r="BH1071" s="1" t="s">
        <v>88</v>
      </c>
      <c r="BI1071" s="1" t="s">
        <v>96</v>
      </c>
      <c r="BJ1071" s="1" t="s">
        <v>72</v>
      </c>
      <c r="BK1071" s="1" t="s">
        <v>5282</v>
      </c>
      <c r="BL1071" s="1" t="s">
        <v>5283</v>
      </c>
      <c r="BM1071" s="1">
        <v>29</v>
      </c>
      <c r="BN1071" s="1" t="s">
        <v>72</v>
      </c>
      <c r="BO1071" s="1" t="s">
        <v>72</v>
      </c>
      <c r="BP1071" s="1" t="s">
        <v>72</v>
      </c>
      <c r="BQ1071" s="21" t="s">
        <v>99</v>
      </c>
      <c r="BR1071" s="21" t="s">
        <v>100</v>
      </c>
    </row>
    <row r="1072" spans="1:70" ht="20.45" customHeight="1">
      <c r="A1072" s="1" t="s">
        <v>5284</v>
      </c>
      <c r="B1072" s="1">
        <v>230331</v>
      </c>
      <c r="C1072" s="1" t="s">
        <v>71</v>
      </c>
      <c r="D1072" s="3">
        <v>45238</v>
      </c>
      <c r="E1072" s="4">
        <v>0.49305555555555558</v>
      </c>
      <c r="F1072" s="5">
        <v>45231</v>
      </c>
      <c r="G1072" s="3">
        <v>45238</v>
      </c>
      <c r="H1072" s="4">
        <v>0.60555555555555551</v>
      </c>
      <c r="I1072" s="48">
        <f t="shared" si="120"/>
        <v>0.11249999999999993</v>
      </c>
      <c r="J1072" s="1">
        <v>0</v>
      </c>
      <c r="K1072" s="1" t="s">
        <v>1896</v>
      </c>
      <c r="L1072" s="1" t="s">
        <v>5285</v>
      </c>
      <c r="M1072" s="1" t="s">
        <v>75</v>
      </c>
      <c r="N1072" s="1" t="s">
        <v>3473</v>
      </c>
      <c r="O1072" s="1" t="s">
        <v>77</v>
      </c>
      <c r="P1072" s="1" t="s">
        <v>78</v>
      </c>
      <c r="Q1072" s="1" t="s">
        <v>78</v>
      </c>
      <c r="R1072" s="1" t="s">
        <v>1898</v>
      </c>
      <c r="S1072" s="1" t="s">
        <v>1898</v>
      </c>
      <c r="T1072" s="34" t="s">
        <v>72</v>
      </c>
      <c r="U1072" s="25" t="s">
        <v>5286</v>
      </c>
      <c r="V1072" s="1" t="s">
        <v>1900</v>
      </c>
      <c r="W1072" s="1" t="s">
        <v>813</v>
      </c>
      <c r="X1072" s="1" t="s">
        <v>813</v>
      </c>
      <c r="Y1072" s="1" t="s">
        <v>814</v>
      </c>
      <c r="Z1072" s="1" t="s">
        <v>152</v>
      </c>
      <c r="AA1072" s="1" t="s">
        <v>3507</v>
      </c>
      <c r="AB1072" s="1" t="s">
        <v>153</v>
      </c>
      <c r="AC1072" s="1" t="s">
        <v>154</v>
      </c>
      <c r="AD1072" s="1" t="s">
        <v>126</v>
      </c>
      <c r="AE1072" s="1">
        <v>71</v>
      </c>
      <c r="AF1072" s="1" t="s">
        <v>88</v>
      </c>
      <c r="AG1072" s="1">
        <v>4.5</v>
      </c>
      <c r="AH1072" s="1" t="s">
        <v>299</v>
      </c>
      <c r="AI1072" s="1" t="s">
        <v>105</v>
      </c>
      <c r="AJ1072" s="1" t="s">
        <v>91</v>
      </c>
      <c r="AK1072" s="1" t="s">
        <v>92</v>
      </c>
      <c r="AL1072" s="1" t="s">
        <v>72</v>
      </c>
      <c r="AM1072" s="1" t="s">
        <v>72</v>
      </c>
      <c r="AN1072" s="1">
        <v>2</v>
      </c>
      <c r="AO1072" s="1" t="s">
        <v>72</v>
      </c>
      <c r="AP1072" s="1" t="s">
        <v>72</v>
      </c>
      <c r="AQ1072" s="1" t="s">
        <v>72</v>
      </c>
      <c r="AR1072" s="1" t="s">
        <v>2726</v>
      </c>
      <c r="AS1072" s="1" t="s">
        <v>72</v>
      </c>
      <c r="AT1072" s="1" t="s">
        <v>72</v>
      </c>
      <c r="AU1072" s="3">
        <v>45238</v>
      </c>
      <c r="AV1072" s="4">
        <v>0.625</v>
      </c>
      <c r="AW1072" s="4">
        <v>0.67013888888888884</v>
      </c>
      <c r="AX1072" s="4">
        <f t="shared" si="124"/>
        <v>4.513888888888884E-2</v>
      </c>
      <c r="AY1072" s="4">
        <f t="shared" si="125"/>
        <v>6.4583333333333326E-2</v>
      </c>
      <c r="AZ1072" s="4">
        <f t="shared" si="126"/>
        <v>0.17708333333333326</v>
      </c>
      <c r="BA1072" s="1" t="s">
        <v>5287</v>
      </c>
      <c r="BB1072" s="1" t="s">
        <v>72</v>
      </c>
      <c r="BC1072" s="1" t="s">
        <v>1794</v>
      </c>
      <c r="BD1072" s="1">
        <v>15</v>
      </c>
      <c r="BE1072" s="1" t="s">
        <v>4208</v>
      </c>
      <c r="BF1072" s="1" t="s">
        <v>88</v>
      </c>
      <c r="BG1072" s="1" t="s">
        <v>88</v>
      </c>
      <c r="BH1072" s="1" t="s">
        <v>88</v>
      </c>
      <c r="BI1072" s="1" t="s">
        <v>96</v>
      </c>
      <c r="BJ1072" s="1" t="s">
        <v>72</v>
      </c>
      <c r="BK1072" s="1" t="s">
        <v>3985</v>
      </c>
      <c r="BL1072" s="1" t="s">
        <v>5288</v>
      </c>
      <c r="BM1072" s="1">
        <v>18</v>
      </c>
      <c r="BN1072" s="1" t="s">
        <v>75</v>
      </c>
      <c r="BO1072" s="1" t="s">
        <v>75</v>
      </c>
      <c r="BP1072" s="1" t="s">
        <v>75</v>
      </c>
      <c r="BQ1072" s="21" t="s">
        <v>99</v>
      </c>
      <c r="BR1072" s="21" t="s">
        <v>100</v>
      </c>
    </row>
    <row r="1073" spans="1:70" ht="20.45" customHeight="1">
      <c r="A1073" s="1" t="s">
        <v>5289</v>
      </c>
      <c r="B1073" s="1">
        <v>230332</v>
      </c>
      <c r="C1073" s="1" t="s">
        <v>71</v>
      </c>
      <c r="D1073" s="3">
        <v>45238</v>
      </c>
      <c r="E1073" s="4">
        <v>0.5625</v>
      </c>
      <c r="F1073" s="5">
        <v>45231</v>
      </c>
      <c r="G1073" s="3">
        <v>45238</v>
      </c>
      <c r="H1073" s="4">
        <v>0.66527777777777775</v>
      </c>
      <c r="I1073" s="48">
        <f t="shared" si="120"/>
        <v>0.10277777777777775</v>
      </c>
      <c r="J1073" s="1">
        <v>15</v>
      </c>
      <c r="K1073" s="1" t="s">
        <v>2302</v>
      </c>
      <c r="L1073" s="1" t="s">
        <v>5290</v>
      </c>
      <c r="M1073" s="1" t="s">
        <v>75</v>
      </c>
      <c r="N1073" s="1" t="s">
        <v>3947</v>
      </c>
      <c r="O1073" s="1" t="s">
        <v>77</v>
      </c>
      <c r="P1073" s="1" t="s">
        <v>78</v>
      </c>
      <c r="Q1073" s="1" t="s">
        <v>78</v>
      </c>
      <c r="R1073" s="1" t="s">
        <v>139</v>
      </c>
      <c r="S1073" s="1" t="s">
        <v>1898</v>
      </c>
      <c r="T1073" s="34" t="s">
        <v>72</v>
      </c>
      <c r="U1073" s="25" t="s">
        <v>4145</v>
      </c>
      <c r="V1073" s="1" t="s">
        <v>1900</v>
      </c>
      <c r="W1073" s="1" t="s">
        <v>2307</v>
      </c>
      <c r="X1073" s="1" t="s">
        <v>2307</v>
      </c>
      <c r="Y1073" s="1" t="s">
        <v>2363</v>
      </c>
      <c r="Z1073" s="1" t="s">
        <v>84</v>
      </c>
      <c r="AA1073" s="1" t="s">
        <v>72</v>
      </c>
      <c r="AB1073" s="1" t="s">
        <v>104</v>
      </c>
      <c r="AC1073" s="1" t="s">
        <v>4827</v>
      </c>
      <c r="AD1073" s="1" t="s">
        <v>87</v>
      </c>
      <c r="AE1073" s="1">
        <v>52</v>
      </c>
      <c r="AF1073" s="1" t="s">
        <v>88</v>
      </c>
      <c r="AG1073" s="1">
        <v>5.3</v>
      </c>
      <c r="AH1073" s="1" t="s">
        <v>2344</v>
      </c>
      <c r="AI1073" s="1" t="s">
        <v>90</v>
      </c>
      <c r="AJ1073" s="1" t="s">
        <v>91</v>
      </c>
      <c r="AK1073" s="1" t="s">
        <v>92</v>
      </c>
      <c r="AL1073" s="1" t="s">
        <v>72</v>
      </c>
      <c r="AM1073" s="1" t="s">
        <v>217</v>
      </c>
      <c r="AN1073" s="1">
        <v>2</v>
      </c>
      <c r="AO1073" s="28" t="s">
        <v>5279</v>
      </c>
      <c r="AP1073" s="1" t="s">
        <v>72</v>
      </c>
      <c r="AQ1073" s="1" t="s">
        <v>72</v>
      </c>
      <c r="AR1073" s="1" t="s">
        <v>220</v>
      </c>
      <c r="AS1073" s="1" t="s">
        <v>72</v>
      </c>
      <c r="AT1073" s="1" t="s">
        <v>72</v>
      </c>
      <c r="AU1073" s="3">
        <v>45238</v>
      </c>
      <c r="AV1073" s="4">
        <v>0.68055555555555547</v>
      </c>
      <c r="AW1073" s="4">
        <v>0.72916666666666663</v>
      </c>
      <c r="AX1073" s="4">
        <f t="shared" si="124"/>
        <v>4.861111111111116E-2</v>
      </c>
      <c r="AY1073" s="4">
        <f t="shared" si="125"/>
        <v>6.3888888888888884E-2</v>
      </c>
      <c r="AZ1073" s="4">
        <f t="shared" si="126"/>
        <v>0.16666666666666663</v>
      </c>
      <c r="BA1073" s="1" t="s">
        <v>5291</v>
      </c>
      <c r="BB1073" s="1" t="s">
        <v>72</v>
      </c>
      <c r="BC1073" s="1" t="s">
        <v>1794</v>
      </c>
      <c r="BD1073" s="1">
        <v>14</v>
      </c>
      <c r="BE1073" s="1" t="s">
        <v>4208</v>
      </c>
      <c r="BF1073" s="1" t="s">
        <v>75</v>
      </c>
      <c r="BG1073" s="1" t="s">
        <v>75</v>
      </c>
      <c r="BH1073" s="1" t="s">
        <v>88</v>
      </c>
      <c r="BI1073" s="1" t="s">
        <v>96</v>
      </c>
      <c r="BJ1073" s="1" t="s">
        <v>72</v>
      </c>
      <c r="BK1073" s="1" t="s">
        <v>3819</v>
      </c>
      <c r="BL1073" s="1" t="s">
        <v>5108</v>
      </c>
      <c r="BM1073" s="1">
        <v>38</v>
      </c>
      <c r="BN1073" s="1" t="s">
        <v>75</v>
      </c>
      <c r="BO1073" s="1" t="s">
        <v>75</v>
      </c>
      <c r="BP1073" s="1" t="s">
        <v>75</v>
      </c>
      <c r="BQ1073" s="21" t="s">
        <v>99</v>
      </c>
      <c r="BR1073" s="21" t="s">
        <v>100</v>
      </c>
    </row>
    <row r="1074" spans="1:70" ht="20.45" customHeight="1">
      <c r="A1074" s="1" t="s">
        <v>5292</v>
      </c>
      <c r="B1074" s="1">
        <v>230333</v>
      </c>
      <c r="C1074" s="1" t="s">
        <v>497</v>
      </c>
      <c r="D1074" s="3">
        <v>45238</v>
      </c>
      <c r="E1074" s="4">
        <v>0.71666666666666667</v>
      </c>
      <c r="F1074" s="5">
        <v>45231</v>
      </c>
      <c r="G1074" s="3">
        <v>45238</v>
      </c>
      <c r="H1074" s="4">
        <v>0.82986111111111116</v>
      </c>
      <c r="I1074" s="48">
        <f t="shared" si="120"/>
        <v>0.11319444444444449</v>
      </c>
      <c r="J1074" s="1">
        <v>3</v>
      </c>
      <c r="K1074" s="1" t="s">
        <v>2302</v>
      </c>
      <c r="L1074" s="1" t="s">
        <v>5293</v>
      </c>
      <c r="M1074" s="1" t="s">
        <v>75</v>
      </c>
      <c r="N1074" s="1" t="s">
        <v>5146</v>
      </c>
      <c r="O1074" s="1" t="s">
        <v>497</v>
      </c>
      <c r="P1074" s="1" t="s">
        <v>78</v>
      </c>
      <c r="Q1074" s="1" t="s">
        <v>78</v>
      </c>
      <c r="R1074" s="1" t="s">
        <v>1898</v>
      </c>
      <c r="S1074" s="1" t="s">
        <v>1898</v>
      </c>
      <c r="T1074" s="34" t="s">
        <v>72</v>
      </c>
      <c r="U1074" s="25" t="s">
        <v>3044</v>
      </c>
      <c r="V1074" s="1" t="s">
        <v>1900</v>
      </c>
      <c r="W1074" s="1" t="s">
        <v>83</v>
      </c>
      <c r="X1074" s="1" t="s">
        <v>123</v>
      </c>
      <c r="Y1074" s="1" t="s">
        <v>83</v>
      </c>
      <c r="Z1074" s="1" t="s">
        <v>490</v>
      </c>
      <c r="AA1074" s="1" t="s">
        <v>72</v>
      </c>
      <c r="AB1074" s="1" t="s">
        <v>491</v>
      </c>
      <c r="AC1074" s="1" t="s">
        <v>492</v>
      </c>
      <c r="AD1074" s="1" t="s">
        <v>87</v>
      </c>
      <c r="AE1074" s="1">
        <v>60</v>
      </c>
      <c r="AF1074" s="1" t="s">
        <v>88</v>
      </c>
      <c r="AG1074" s="1">
        <v>4.5999999999999996</v>
      </c>
      <c r="AH1074" s="1" t="s">
        <v>414</v>
      </c>
      <c r="AI1074" s="1" t="s">
        <v>90</v>
      </c>
      <c r="AJ1074" s="1" t="s">
        <v>91</v>
      </c>
      <c r="AK1074" s="1" t="s">
        <v>92</v>
      </c>
      <c r="AL1074" s="1" t="s">
        <v>72</v>
      </c>
      <c r="AM1074" s="1" t="s">
        <v>229</v>
      </c>
      <c r="AN1074" s="1">
        <v>2</v>
      </c>
      <c r="AO1074" s="1" t="s">
        <v>230</v>
      </c>
      <c r="AP1074" s="1" t="s">
        <v>72</v>
      </c>
      <c r="AQ1074" s="1" t="s">
        <v>72</v>
      </c>
      <c r="AR1074" s="1" t="s">
        <v>72</v>
      </c>
      <c r="AS1074" s="1" t="s">
        <v>72</v>
      </c>
      <c r="AT1074" s="1" t="s">
        <v>72</v>
      </c>
      <c r="AU1074" s="3">
        <v>45238</v>
      </c>
      <c r="AV1074" s="4">
        <v>0.80555555555555558</v>
      </c>
      <c r="AW1074" s="4">
        <v>0.8666666666666667</v>
      </c>
      <c r="AX1074" s="4">
        <f t="shared" si="124"/>
        <v>6.1111111111111116E-2</v>
      </c>
      <c r="AY1074" s="4">
        <f t="shared" si="125"/>
        <v>3.6805555555555536E-2</v>
      </c>
      <c r="AZ1074" s="4">
        <f t="shared" si="126"/>
        <v>0.15000000000000002</v>
      </c>
      <c r="BA1074" s="1" t="s">
        <v>5294</v>
      </c>
      <c r="BB1074" s="1" t="s">
        <v>72</v>
      </c>
      <c r="BC1074" s="1" t="s">
        <v>1675</v>
      </c>
      <c r="BD1074" s="1">
        <v>14</v>
      </c>
      <c r="BE1074" s="1" t="s">
        <v>2294</v>
      </c>
      <c r="BF1074" s="1" t="s">
        <v>75</v>
      </c>
      <c r="BG1074" s="1" t="s">
        <v>75</v>
      </c>
      <c r="BH1074" s="1" t="s">
        <v>88</v>
      </c>
      <c r="BI1074" s="1" t="s">
        <v>96</v>
      </c>
      <c r="BJ1074" s="1" t="s">
        <v>72</v>
      </c>
      <c r="BK1074" s="1" t="s">
        <v>3962</v>
      </c>
      <c r="BL1074" s="1" t="s">
        <v>5149</v>
      </c>
      <c r="BM1074" s="1">
        <f>49+14</f>
        <v>63</v>
      </c>
      <c r="BN1074" s="1" t="s">
        <v>75</v>
      </c>
      <c r="BO1074" s="1" t="s">
        <v>75</v>
      </c>
      <c r="BP1074" s="1" t="s">
        <v>75</v>
      </c>
      <c r="BQ1074" s="21" t="s">
        <v>99</v>
      </c>
      <c r="BR1074" s="21" t="s">
        <v>100</v>
      </c>
    </row>
    <row r="1075" spans="1:70" ht="20.45" customHeight="1">
      <c r="A1075" s="1" t="s">
        <v>5295</v>
      </c>
      <c r="B1075" s="1">
        <v>230333</v>
      </c>
      <c r="C1075" s="1" t="s">
        <v>71</v>
      </c>
      <c r="D1075" s="3">
        <v>45238</v>
      </c>
      <c r="E1075" s="4">
        <v>0.71666666666666667</v>
      </c>
      <c r="F1075" s="5">
        <v>45231</v>
      </c>
      <c r="G1075" s="3">
        <v>45238</v>
      </c>
      <c r="H1075" s="4">
        <v>0.82986111111111116</v>
      </c>
      <c r="I1075" s="48">
        <f t="shared" si="120"/>
        <v>0.11319444444444449</v>
      </c>
      <c r="J1075" s="1">
        <v>3</v>
      </c>
      <c r="K1075" s="1" t="s">
        <v>2302</v>
      </c>
      <c r="L1075" s="1" t="s">
        <v>5293</v>
      </c>
      <c r="M1075" s="1" t="s">
        <v>75</v>
      </c>
      <c r="N1075" s="1" t="s">
        <v>4933</v>
      </c>
      <c r="O1075" s="1" t="s">
        <v>77</v>
      </c>
      <c r="P1075" s="1" t="s">
        <v>78</v>
      </c>
      <c r="Q1075" s="1" t="s">
        <v>78</v>
      </c>
      <c r="R1075" s="1" t="s">
        <v>1898</v>
      </c>
      <c r="S1075" s="1" t="s">
        <v>1898</v>
      </c>
      <c r="T1075" s="34" t="s">
        <v>72</v>
      </c>
      <c r="U1075" s="25" t="s">
        <v>5296</v>
      </c>
      <c r="V1075" s="1" t="s">
        <v>1900</v>
      </c>
      <c r="W1075" s="1" t="s">
        <v>83</v>
      </c>
      <c r="X1075" s="1" t="s">
        <v>123</v>
      </c>
      <c r="Y1075" s="1" t="s">
        <v>83</v>
      </c>
      <c r="Z1075" s="1" t="s">
        <v>490</v>
      </c>
      <c r="AA1075" s="1" t="s">
        <v>72</v>
      </c>
      <c r="AB1075" s="1" t="s">
        <v>491</v>
      </c>
      <c r="AC1075" s="1" t="s">
        <v>492</v>
      </c>
      <c r="AD1075" s="1" t="s">
        <v>87</v>
      </c>
      <c r="AE1075" s="1">
        <v>60</v>
      </c>
      <c r="AF1075" s="1" t="s">
        <v>88</v>
      </c>
      <c r="AG1075" s="1">
        <v>4.5999999999999996</v>
      </c>
      <c r="AH1075" s="1" t="s">
        <v>414</v>
      </c>
      <c r="AI1075" s="1" t="s">
        <v>90</v>
      </c>
      <c r="AJ1075" s="1" t="s">
        <v>91</v>
      </c>
      <c r="AK1075" s="1" t="s">
        <v>92</v>
      </c>
      <c r="AL1075" s="1" t="s">
        <v>72</v>
      </c>
      <c r="AM1075" s="1" t="s">
        <v>229</v>
      </c>
      <c r="AN1075" s="1">
        <v>2</v>
      </c>
      <c r="AO1075" s="1" t="s">
        <v>230</v>
      </c>
      <c r="AP1075" s="1" t="s">
        <v>72</v>
      </c>
      <c r="AQ1075" s="1" t="s">
        <v>72</v>
      </c>
      <c r="AR1075" s="1" t="s">
        <v>72</v>
      </c>
      <c r="AS1075" s="1" t="s">
        <v>72</v>
      </c>
      <c r="AT1075" s="1" t="s">
        <v>72</v>
      </c>
      <c r="AU1075" s="3">
        <v>45238</v>
      </c>
      <c r="AV1075" s="4">
        <v>0.80555555555555547</v>
      </c>
      <c r="AW1075" s="4">
        <v>0.87430555555555556</v>
      </c>
      <c r="AX1075" s="4">
        <f>AW1075-AV1075</f>
        <v>6.8750000000000089E-2</v>
      </c>
      <c r="AY1075" s="4">
        <f t="shared" si="125"/>
        <v>4.4444444444444398E-2</v>
      </c>
      <c r="AZ1075" s="4">
        <f t="shared" si="126"/>
        <v>0.15763888888888888</v>
      </c>
      <c r="BA1075" s="1" t="s">
        <v>5294</v>
      </c>
      <c r="BB1075" s="1" t="s">
        <v>72</v>
      </c>
      <c r="BC1075" s="1" t="s">
        <v>1675</v>
      </c>
      <c r="BD1075" s="1">
        <v>14</v>
      </c>
      <c r="BE1075" s="1" t="s">
        <v>2294</v>
      </c>
      <c r="BF1075" s="1" t="s">
        <v>75</v>
      </c>
      <c r="BG1075" s="1" t="s">
        <v>75</v>
      </c>
      <c r="BH1075" s="1" t="s">
        <v>88</v>
      </c>
      <c r="BI1075" s="1" t="s">
        <v>96</v>
      </c>
      <c r="BJ1075" s="1" t="s">
        <v>72</v>
      </c>
      <c r="BK1075" s="1" t="s">
        <v>3962</v>
      </c>
      <c r="BL1075" s="1" t="s">
        <v>5297</v>
      </c>
      <c r="BM1075" s="1">
        <v>35</v>
      </c>
      <c r="BN1075" s="1" t="s">
        <v>75</v>
      </c>
      <c r="BO1075" s="1" t="s">
        <v>75</v>
      </c>
      <c r="BP1075" s="1" t="s">
        <v>75</v>
      </c>
      <c r="BQ1075" s="21" t="s">
        <v>99</v>
      </c>
      <c r="BR1075" s="21" t="s">
        <v>100</v>
      </c>
    </row>
    <row r="1076" spans="1:70" ht="20.45" customHeight="1">
      <c r="A1076" s="1" t="s">
        <v>5298</v>
      </c>
      <c r="B1076" s="1">
        <v>230334</v>
      </c>
      <c r="C1076" s="1" t="s">
        <v>497</v>
      </c>
      <c r="D1076" s="3">
        <v>45239</v>
      </c>
      <c r="E1076" s="4">
        <v>0.42291666666666666</v>
      </c>
      <c r="F1076" s="5">
        <v>45231</v>
      </c>
      <c r="G1076" s="3">
        <v>45239</v>
      </c>
      <c r="H1076" s="4">
        <v>0.58472222222222225</v>
      </c>
      <c r="I1076" s="48">
        <f t="shared" si="120"/>
        <v>0.16180555555555559</v>
      </c>
      <c r="J1076" s="1">
        <v>2</v>
      </c>
      <c r="K1076" s="1" t="s">
        <v>1896</v>
      </c>
      <c r="L1076" s="1" t="s">
        <v>5299</v>
      </c>
      <c r="M1076" s="1" t="s">
        <v>75</v>
      </c>
      <c r="N1076" s="1" t="s">
        <v>5226</v>
      </c>
      <c r="O1076" s="1" t="s">
        <v>497</v>
      </c>
      <c r="P1076" s="1" t="s">
        <v>78</v>
      </c>
      <c r="Q1076" s="1" t="s">
        <v>78</v>
      </c>
      <c r="R1076" s="1" t="s">
        <v>1898</v>
      </c>
      <c r="S1076" s="1" t="s">
        <v>1898</v>
      </c>
      <c r="T1076" s="34" t="s">
        <v>72</v>
      </c>
      <c r="U1076" s="25" t="s">
        <v>5300</v>
      </c>
      <c r="V1076" s="1" t="s">
        <v>1900</v>
      </c>
      <c r="W1076" s="1" t="s">
        <v>813</v>
      </c>
      <c r="X1076" s="1" t="s">
        <v>813</v>
      </c>
      <c r="Y1076" s="1" t="s">
        <v>814</v>
      </c>
      <c r="Z1076" s="1" t="s">
        <v>84</v>
      </c>
      <c r="AA1076" s="1" t="s">
        <v>72</v>
      </c>
      <c r="AB1076" s="1" t="s">
        <v>104</v>
      </c>
      <c r="AC1076" s="1" t="s">
        <v>5301</v>
      </c>
      <c r="AD1076" s="1" t="s">
        <v>87</v>
      </c>
      <c r="AE1076" s="1">
        <v>44</v>
      </c>
      <c r="AF1076" s="1" t="s">
        <v>88</v>
      </c>
      <c r="AG1076" s="1">
        <v>3.5</v>
      </c>
      <c r="AH1076" s="1" t="s">
        <v>954</v>
      </c>
      <c r="AI1076" s="1" t="s">
        <v>90</v>
      </c>
      <c r="AJ1076" s="1" t="s">
        <v>91</v>
      </c>
      <c r="AK1076" s="1" t="s">
        <v>92</v>
      </c>
      <c r="AL1076" s="1" t="s">
        <v>72</v>
      </c>
      <c r="AM1076" s="1" t="s">
        <v>254</v>
      </c>
      <c r="AN1076" s="1">
        <v>1</v>
      </c>
      <c r="AO1076" s="68" t="s">
        <v>5092</v>
      </c>
      <c r="AP1076" s="1" t="s">
        <v>72</v>
      </c>
      <c r="AQ1076" s="1" t="s">
        <v>72</v>
      </c>
      <c r="AR1076" s="1" t="s">
        <v>3444</v>
      </c>
      <c r="AS1076" s="1" t="s">
        <v>878</v>
      </c>
      <c r="AT1076" s="1" t="s">
        <v>72</v>
      </c>
      <c r="AU1076" s="3">
        <v>45239</v>
      </c>
      <c r="AV1076" s="4">
        <v>0.6</v>
      </c>
      <c r="AW1076" s="4">
        <v>0.66666666666666663</v>
      </c>
      <c r="AX1076" s="4">
        <f t="shared" ref="AX1076:AX1112" si="127">AW1076-AV1076</f>
        <v>6.6666666666666652E-2</v>
      </c>
      <c r="AY1076" s="4">
        <f t="shared" si="125"/>
        <v>8.1944444444444375E-2</v>
      </c>
      <c r="AZ1076" s="4">
        <f t="shared" si="126"/>
        <v>0.24374999999999997</v>
      </c>
      <c r="BA1076" s="1" t="s">
        <v>5302</v>
      </c>
      <c r="BB1076" s="1" t="s">
        <v>72</v>
      </c>
      <c r="BC1076" s="1" t="s">
        <v>1675</v>
      </c>
      <c r="BD1076" s="1">
        <v>14</v>
      </c>
      <c r="BE1076" s="1" t="s">
        <v>95</v>
      </c>
      <c r="BF1076" s="1" t="s">
        <v>75</v>
      </c>
      <c r="BG1076" s="1" t="s">
        <v>75</v>
      </c>
      <c r="BH1076" s="1" t="s">
        <v>88</v>
      </c>
      <c r="BI1076" s="1" t="s">
        <v>96</v>
      </c>
      <c r="BJ1076" s="1" t="s">
        <v>72</v>
      </c>
      <c r="BK1076" s="1" t="s">
        <v>3962</v>
      </c>
      <c r="BL1076" s="1" t="s">
        <v>5149</v>
      </c>
      <c r="BM1076" s="1">
        <f>49+7</f>
        <v>56</v>
      </c>
      <c r="BN1076" s="1" t="s">
        <v>75</v>
      </c>
      <c r="BO1076" s="1" t="s">
        <v>75</v>
      </c>
      <c r="BP1076" s="1" t="s">
        <v>75</v>
      </c>
      <c r="BQ1076" s="21" t="s">
        <v>99</v>
      </c>
      <c r="BR1076" s="21" t="s">
        <v>100</v>
      </c>
    </row>
    <row r="1077" spans="1:70" ht="20.45" customHeight="1">
      <c r="A1077" s="1" t="s">
        <v>5303</v>
      </c>
      <c r="B1077" s="1">
        <v>230335</v>
      </c>
      <c r="C1077" s="1" t="s">
        <v>71</v>
      </c>
      <c r="D1077" s="3">
        <v>45239</v>
      </c>
      <c r="E1077" s="4">
        <v>0.49652777777777779</v>
      </c>
      <c r="F1077" s="5">
        <v>45231</v>
      </c>
      <c r="G1077" s="3">
        <v>45239</v>
      </c>
      <c r="H1077" s="4">
        <v>0.58472222222222225</v>
      </c>
      <c r="I1077" s="48">
        <f t="shared" si="120"/>
        <v>8.8194444444444464E-2</v>
      </c>
      <c r="J1077" s="1">
        <v>14</v>
      </c>
      <c r="K1077" s="1" t="s">
        <v>1896</v>
      </c>
      <c r="L1077" s="1" t="s">
        <v>5304</v>
      </c>
      <c r="M1077" s="1" t="s">
        <v>75</v>
      </c>
      <c r="N1077" s="1" t="s">
        <v>3473</v>
      </c>
      <c r="O1077" s="1" t="s">
        <v>77</v>
      </c>
      <c r="P1077" s="1" t="s">
        <v>78</v>
      </c>
      <c r="Q1077" s="1" t="s">
        <v>78</v>
      </c>
      <c r="R1077" s="1" t="s">
        <v>1898</v>
      </c>
      <c r="S1077" s="1" t="s">
        <v>1898</v>
      </c>
      <c r="T1077" s="34" t="s">
        <v>72</v>
      </c>
      <c r="U1077" s="25" t="s">
        <v>4672</v>
      </c>
      <c r="V1077" s="1" t="s">
        <v>1900</v>
      </c>
      <c r="W1077" s="1" t="s">
        <v>813</v>
      </c>
      <c r="X1077" s="1" t="s">
        <v>813</v>
      </c>
      <c r="Y1077" s="1" t="s">
        <v>814</v>
      </c>
      <c r="Z1077" s="1" t="s">
        <v>152</v>
      </c>
      <c r="AA1077" s="1" t="s">
        <v>3507</v>
      </c>
      <c r="AB1077" s="1" t="s">
        <v>153</v>
      </c>
      <c r="AC1077" s="1" t="s">
        <v>164</v>
      </c>
      <c r="AD1077" s="1" t="s">
        <v>126</v>
      </c>
      <c r="AE1077" s="1">
        <v>55</v>
      </c>
      <c r="AF1077" s="1" t="s">
        <v>88</v>
      </c>
      <c r="AG1077" s="1">
        <v>3.5</v>
      </c>
      <c r="AH1077" s="1" t="s">
        <v>954</v>
      </c>
      <c r="AI1077" s="1" t="s">
        <v>90</v>
      </c>
      <c r="AJ1077" s="1" t="s">
        <v>91</v>
      </c>
      <c r="AK1077" s="1" t="s">
        <v>92</v>
      </c>
      <c r="AL1077" s="1" t="s">
        <v>72</v>
      </c>
      <c r="AM1077" s="1" t="s">
        <v>229</v>
      </c>
      <c r="AN1077" s="1">
        <v>3</v>
      </c>
      <c r="AO1077" s="68" t="s">
        <v>5057</v>
      </c>
      <c r="AP1077" s="1" t="s">
        <v>72</v>
      </c>
      <c r="AQ1077" s="1" t="s">
        <v>72</v>
      </c>
      <c r="AR1077" s="1" t="s">
        <v>5305</v>
      </c>
      <c r="AS1077" s="1" t="s">
        <v>5157</v>
      </c>
      <c r="AT1077" s="1" t="s">
        <v>72</v>
      </c>
      <c r="AU1077" s="3">
        <v>45239</v>
      </c>
      <c r="AV1077" s="4">
        <v>0.60277777777777775</v>
      </c>
      <c r="AW1077" s="4">
        <v>0.64374999999999993</v>
      </c>
      <c r="AX1077" s="4">
        <f t="shared" si="127"/>
        <v>4.0972222222222188E-2</v>
      </c>
      <c r="AY1077" s="4">
        <f t="shared" si="125"/>
        <v>5.9027777777777679E-2</v>
      </c>
      <c r="AZ1077" s="4">
        <f t="shared" si="126"/>
        <v>0.14722222222222214</v>
      </c>
      <c r="BA1077" s="1" t="s">
        <v>5306</v>
      </c>
      <c r="BB1077" s="1" t="s">
        <v>72</v>
      </c>
      <c r="BC1077" s="1" t="s">
        <v>1794</v>
      </c>
      <c r="BD1077" s="1">
        <v>14</v>
      </c>
      <c r="BE1077" s="1" t="s">
        <v>3446</v>
      </c>
      <c r="BF1077" s="1" t="s">
        <v>75</v>
      </c>
      <c r="BG1077" s="1" t="s">
        <v>75</v>
      </c>
      <c r="BH1077" s="1" t="s">
        <v>88</v>
      </c>
      <c r="BI1077" s="1" t="s">
        <v>96</v>
      </c>
      <c r="BJ1077" s="1" t="s">
        <v>72</v>
      </c>
      <c r="BK1077" s="1" t="s">
        <v>3985</v>
      </c>
      <c r="BL1077" s="1" t="s">
        <v>5307</v>
      </c>
      <c r="BM1077" s="1">
        <v>18</v>
      </c>
      <c r="BN1077" s="1" t="s">
        <v>75</v>
      </c>
      <c r="BO1077" s="1" t="s">
        <v>75</v>
      </c>
      <c r="BP1077" s="1" t="s">
        <v>75</v>
      </c>
      <c r="BQ1077" s="21" t="s">
        <v>99</v>
      </c>
      <c r="BR1077" s="21" t="s">
        <v>100</v>
      </c>
    </row>
    <row r="1078" spans="1:70" ht="20.45" customHeight="1">
      <c r="A1078" s="1" t="s">
        <v>5308</v>
      </c>
      <c r="B1078" s="1">
        <v>230336</v>
      </c>
      <c r="C1078" s="1" t="s">
        <v>71</v>
      </c>
      <c r="D1078" s="3">
        <v>45239</v>
      </c>
      <c r="E1078" s="4">
        <v>0.54166666666666663</v>
      </c>
      <c r="F1078" s="5">
        <v>45231</v>
      </c>
      <c r="G1078" s="3">
        <v>45239</v>
      </c>
      <c r="H1078" s="4">
        <v>0.76388888888888884</v>
      </c>
      <c r="I1078" s="48">
        <f t="shared" si="120"/>
        <v>0.22222222222222221</v>
      </c>
      <c r="J1078" s="1">
        <v>15</v>
      </c>
      <c r="K1078" s="1" t="s">
        <v>1896</v>
      </c>
      <c r="L1078" s="64" t="s">
        <v>5309</v>
      </c>
      <c r="M1078" s="1" t="s">
        <v>75</v>
      </c>
      <c r="N1078" s="1" t="s">
        <v>4933</v>
      </c>
      <c r="O1078" s="1" t="s">
        <v>77</v>
      </c>
      <c r="P1078" s="1" t="s">
        <v>78</v>
      </c>
      <c r="Q1078" s="1" t="s">
        <v>78</v>
      </c>
      <c r="R1078" s="1" t="s">
        <v>1898</v>
      </c>
      <c r="S1078" s="1" t="s">
        <v>1898</v>
      </c>
      <c r="T1078" s="34" t="s">
        <v>72</v>
      </c>
      <c r="U1078" s="25" t="s">
        <v>5310</v>
      </c>
      <c r="V1078" s="1" t="s">
        <v>80</v>
      </c>
      <c r="W1078" s="1" t="s">
        <v>1867</v>
      </c>
      <c r="X1078" s="1" t="s">
        <v>1868</v>
      </c>
      <c r="Y1078" s="1" t="s">
        <v>3373</v>
      </c>
      <c r="Z1078" s="1" t="s">
        <v>490</v>
      </c>
      <c r="AA1078" s="1" t="s">
        <v>72</v>
      </c>
      <c r="AB1078" s="1" t="s">
        <v>491</v>
      </c>
      <c r="AC1078" s="1" t="s">
        <v>1147</v>
      </c>
      <c r="AD1078" s="1" t="s">
        <v>126</v>
      </c>
      <c r="AE1078" s="1">
        <v>73</v>
      </c>
      <c r="AF1078" s="1" t="s">
        <v>88</v>
      </c>
      <c r="AG1078" s="1">
        <v>5.8</v>
      </c>
      <c r="AH1078" s="1" t="s">
        <v>2344</v>
      </c>
      <c r="AI1078" s="1" t="s">
        <v>90</v>
      </c>
      <c r="AJ1078" s="1" t="s">
        <v>91</v>
      </c>
      <c r="AK1078" s="1" t="s">
        <v>92</v>
      </c>
      <c r="AL1078" s="1" t="s">
        <v>72</v>
      </c>
      <c r="AM1078" s="1" t="s">
        <v>72</v>
      </c>
      <c r="AN1078" s="1" t="s">
        <v>72</v>
      </c>
      <c r="AO1078" s="1" t="s">
        <v>72</v>
      </c>
      <c r="AP1078" s="1" t="s">
        <v>72</v>
      </c>
      <c r="AQ1078" s="1" t="s">
        <v>72</v>
      </c>
      <c r="AR1078" s="1" t="s">
        <v>72</v>
      </c>
      <c r="AS1078" s="1" t="s">
        <v>72</v>
      </c>
      <c r="AT1078" s="1" t="s">
        <v>72</v>
      </c>
      <c r="AU1078" s="3">
        <v>45239</v>
      </c>
      <c r="AV1078" s="4">
        <v>0.79027777777777775</v>
      </c>
      <c r="AW1078" s="4">
        <v>0.84375</v>
      </c>
      <c r="AX1078" s="4">
        <f t="shared" si="127"/>
        <v>5.3472222222222254E-2</v>
      </c>
      <c r="AY1078" s="4">
        <f t="shared" si="125"/>
        <v>7.986111111111116E-2</v>
      </c>
      <c r="AZ1078" s="4">
        <f t="shared" si="126"/>
        <v>0.30208333333333337</v>
      </c>
      <c r="BA1078" s="1" t="s">
        <v>5311</v>
      </c>
      <c r="BB1078" s="1" t="s">
        <v>72</v>
      </c>
      <c r="BC1078" s="1" t="s">
        <v>1794</v>
      </c>
      <c r="BD1078" s="1">
        <v>14</v>
      </c>
      <c r="BE1078" s="1" t="s">
        <v>3205</v>
      </c>
      <c r="BF1078" s="1" t="s">
        <v>75</v>
      </c>
      <c r="BG1078" s="1" t="s">
        <v>75</v>
      </c>
      <c r="BH1078" s="1" t="s">
        <v>88</v>
      </c>
      <c r="BI1078" s="1" t="s">
        <v>96</v>
      </c>
      <c r="BJ1078" s="1" t="s">
        <v>72</v>
      </c>
      <c r="BK1078" s="1" t="s">
        <v>3962</v>
      </c>
      <c r="BL1078" s="1" t="s">
        <v>5312</v>
      </c>
      <c r="BM1078" s="1">
        <v>36</v>
      </c>
      <c r="BN1078" s="1" t="s">
        <v>75</v>
      </c>
      <c r="BO1078" s="1" t="s">
        <v>75</v>
      </c>
      <c r="BP1078" s="1" t="s">
        <v>75</v>
      </c>
      <c r="BQ1078" s="21" t="s">
        <v>99</v>
      </c>
      <c r="BR1078" s="21" t="s">
        <v>100</v>
      </c>
    </row>
    <row r="1079" spans="1:70" ht="20.45" customHeight="1">
      <c r="A1079" s="1" t="s">
        <v>5313</v>
      </c>
      <c r="B1079" s="1">
        <v>230337</v>
      </c>
      <c r="C1079" s="1" t="s">
        <v>71</v>
      </c>
      <c r="D1079" s="3">
        <v>45240</v>
      </c>
      <c r="E1079" s="4">
        <v>0.55555555555555558</v>
      </c>
      <c r="F1079" s="5">
        <v>45231</v>
      </c>
      <c r="G1079" s="3">
        <v>45240</v>
      </c>
      <c r="H1079" s="4">
        <v>0.63541666666666663</v>
      </c>
      <c r="I1079" s="48">
        <f t="shared" si="120"/>
        <v>7.9861111111111049E-2</v>
      </c>
      <c r="J1079" s="1">
        <v>10</v>
      </c>
      <c r="K1079" s="1" t="s">
        <v>2302</v>
      </c>
      <c r="L1079" s="1" t="s">
        <v>5314</v>
      </c>
      <c r="M1079" s="1" t="s">
        <v>75</v>
      </c>
      <c r="N1079" s="1" t="s">
        <v>3947</v>
      </c>
      <c r="O1079" s="1" t="s">
        <v>77</v>
      </c>
      <c r="P1079" s="1" t="s">
        <v>78</v>
      </c>
      <c r="Q1079" s="1" t="s">
        <v>78</v>
      </c>
      <c r="R1079" s="1" t="s">
        <v>1898</v>
      </c>
      <c r="S1079" s="1" t="s">
        <v>1898</v>
      </c>
      <c r="T1079" s="34" t="s">
        <v>72</v>
      </c>
      <c r="U1079" s="25" t="s">
        <v>5315</v>
      </c>
      <c r="V1079" s="1" t="s">
        <v>1900</v>
      </c>
      <c r="W1079" s="1" t="s">
        <v>2307</v>
      </c>
      <c r="X1079" s="1" t="s">
        <v>2307</v>
      </c>
      <c r="Y1079" s="1" t="s">
        <v>2363</v>
      </c>
      <c r="Z1079" s="1" t="s">
        <v>84</v>
      </c>
      <c r="AA1079" s="1" t="s">
        <v>72</v>
      </c>
      <c r="AB1079" s="1" t="s">
        <v>4320</v>
      </c>
      <c r="AC1079" s="1" t="s">
        <v>140</v>
      </c>
      <c r="AD1079" s="1" t="s">
        <v>87</v>
      </c>
      <c r="AE1079" s="1">
        <v>37</v>
      </c>
      <c r="AF1079" s="1" t="s">
        <v>88</v>
      </c>
      <c r="AG1079" s="1">
        <v>4.5</v>
      </c>
      <c r="AH1079" s="1" t="s">
        <v>954</v>
      </c>
      <c r="AI1079" s="1" t="s">
        <v>90</v>
      </c>
      <c r="AJ1079" s="1" t="s">
        <v>91</v>
      </c>
      <c r="AK1079" s="1" t="s">
        <v>92</v>
      </c>
      <c r="AL1079" s="1" t="s">
        <v>72</v>
      </c>
      <c r="AM1079" s="1" t="s">
        <v>217</v>
      </c>
      <c r="AN1079" s="1">
        <v>2</v>
      </c>
      <c r="AO1079" s="28" t="s">
        <v>5316</v>
      </c>
      <c r="AP1079" s="1" t="s">
        <v>72</v>
      </c>
      <c r="AQ1079" s="1" t="s">
        <v>72</v>
      </c>
      <c r="AR1079" s="1" t="s">
        <v>220</v>
      </c>
      <c r="AS1079" s="1" t="s">
        <v>72</v>
      </c>
      <c r="AT1079" s="1" t="s">
        <v>72</v>
      </c>
      <c r="AU1079" s="3">
        <v>45240</v>
      </c>
      <c r="AV1079" s="4">
        <v>0.65208333333333335</v>
      </c>
      <c r="AW1079" s="4">
        <v>0.74861111111111101</v>
      </c>
      <c r="AX1079" s="4">
        <f t="shared" si="127"/>
        <v>9.6527777777777657E-2</v>
      </c>
      <c r="AY1079" s="4">
        <f t="shared" ref="AY1079:AY1112" si="128">AW1079-H1079</f>
        <v>0.11319444444444438</v>
      </c>
      <c r="AZ1079" s="4">
        <f t="shared" ref="AZ1079:AZ1112" si="129">AW1079-E1079</f>
        <v>0.19305555555555542</v>
      </c>
      <c r="BA1079" s="1" t="s">
        <v>5317</v>
      </c>
      <c r="BB1079" s="1" t="s">
        <v>72</v>
      </c>
      <c r="BC1079" s="1" t="s">
        <v>2260</v>
      </c>
      <c r="BD1079" s="1">
        <v>14</v>
      </c>
      <c r="BE1079" s="1" t="s">
        <v>95</v>
      </c>
      <c r="BF1079" s="1" t="s">
        <v>75</v>
      </c>
      <c r="BG1079" s="1" t="s">
        <v>75</v>
      </c>
      <c r="BH1079" s="1" t="s">
        <v>88</v>
      </c>
      <c r="BI1079" s="1" t="s">
        <v>96</v>
      </c>
      <c r="BJ1079" s="1" t="s">
        <v>72</v>
      </c>
      <c r="BK1079" s="1" t="s">
        <v>4260</v>
      </c>
      <c r="BL1079" s="1" t="s">
        <v>5108</v>
      </c>
      <c r="BM1079" s="1">
        <v>43</v>
      </c>
      <c r="BN1079" s="1" t="s">
        <v>75</v>
      </c>
      <c r="BO1079" s="1" t="s">
        <v>75</v>
      </c>
      <c r="BP1079" s="1" t="s">
        <v>75</v>
      </c>
      <c r="BQ1079" s="21" t="s">
        <v>99</v>
      </c>
      <c r="BR1079" s="21" t="s">
        <v>100</v>
      </c>
    </row>
    <row r="1080" spans="1:70" ht="20.45" customHeight="1">
      <c r="A1080" s="1" t="s">
        <v>5318</v>
      </c>
      <c r="B1080" s="1">
        <v>230338</v>
      </c>
      <c r="C1080" s="1" t="s">
        <v>71</v>
      </c>
      <c r="D1080" s="3">
        <v>45245</v>
      </c>
      <c r="E1080" s="4">
        <v>0.52569444444444446</v>
      </c>
      <c r="F1080" s="5">
        <v>45231</v>
      </c>
      <c r="G1080" s="3">
        <v>45245</v>
      </c>
      <c r="H1080" s="4">
        <v>0.63263888888888886</v>
      </c>
      <c r="I1080" s="48">
        <f t="shared" si="120"/>
        <v>0.1069444444444444</v>
      </c>
      <c r="J1080" s="1">
        <v>2</v>
      </c>
      <c r="K1080" s="1" t="s">
        <v>1896</v>
      </c>
      <c r="L1080" s="1" t="s">
        <v>5319</v>
      </c>
      <c r="M1080" s="1" t="s">
        <v>75</v>
      </c>
      <c r="N1080" s="1" t="s">
        <v>3473</v>
      </c>
      <c r="O1080" s="1" t="s">
        <v>77</v>
      </c>
      <c r="P1080" s="1" t="s">
        <v>78</v>
      </c>
      <c r="Q1080" s="1" t="s">
        <v>78</v>
      </c>
      <c r="R1080" s="1" t="s">
        <v>1898</v>
      </c>
      <c r="S1080" s="1" t="s">
        <v>1898</v>
      </c>
      <c r="T1080" s="34" t="s">
        <v>72</v>
      </c>
      <c r="U1080" s="25" t="s">
        <v>4604</v>
      </c>
      <c r="V1080" s="1" t="s">
        <v>1900</v>
      </c>
      <c r="W1080" s="1" t="s">
        <v>813</v>
      </c>
      <c r="X1080" s="1" t="s">
        <v>813</v>
      </c>
      <c r="Y1080" s="1" t="s">
        <v>814</v>
      </c>
      <c r="Z1080" s="1" t="s">
        <v>152</v>
      </c>
      <c r="AA1080" s="1" t="s">
        <v>3507</v>
      </c>
      <c r="AB1080" s="1" t="s">
        <v>153</v>
      </c>
      <c r="AC1080" s="1" t="s">
        <v>154</v>
      </c>
      <c r="AD1080" s="1" t="s">
        <v>126</v>
      </c>
      <c r="AE1080" s="1">
        <v>69</v>
      </c>
      <c r="AF1080" s="1" t="s">
        <v>88</v>
      </c>
      <c r="AG1080" s="1">
        <v>5.2</v>
      </c>
      <c r="AH1080" s="1" t="s">
        <v>954</v>
      </c>
      <c r="AI1080" s="1" t="s">
        <v>90</v>
      </c>
      <c r="AJ1080" s="1" t="s">
        <v>91</v>
      </c>
      <c r="AK1080" s="1" t="s">
        <v>92</v>
      </c>
      <c r="AL1080" s="1" t="s">
        <v>72</v>
      </c>
      <c r="AM1080" s="1" t="s">
        <v>229</v>
      </c>
      <c r="AN1080" s="1">
        <v>2</v>
      </c>
      <c r="AO1080" s="68" t="s">
        <v>5320</v>
      </c>
      <c r="AP1080" s="1" t="s">
        <v>72</v>
      </c>
      <c r="AQ1080" s="1" t="s">
        <v>72</v>
      </c>
      <c r="AR1080" s="1" t="s">
        <v>2726</v>
      </c>
      <c r="AS1080" s="1" t="s">
        <v>5321</v>
      </c>
      <c r="AT1080" s="1" t="s">
        <v>72</v>
      </c>
      <c r="AU1080" s="3">
        <v>45245</v>
      </c>
      <c r="AV1080" s="4">
        <v>0.64652777777777781</v>
      </c>
      <c r="AW1080" s="4">
        <v>0.73888888888888893</v>
      </c>
      <c r="AX1080" s="4">
        <f t="shared" si="127"/>
        <v>9.2361111111111116E-2</v>
      </c>
      <c r="AY1080" s="4">
        <f t="shared" si="128"/>
        <v>0.10625000000000007</v>
      </c>
      <c r="AZ1080" s="4">
        <f t="shared" si="129"/>
        <v>0.21319444444444446</v>
      </c>
      <c r="BA1080" s="1" t="s">
        <v>5322</v>
      </c>
      <c r="BB1080" s="1" t="s">
        <v>5323</v>
      </c>
      <c r="BC1080" s="1" t="s">
        <v>1794</v>
      </c>
      <c r="BD1080" s="1">
        <v>14</v>
      </c>
      <c r="BE1080" s="1" t="s">
        <v>4443</v>
      </c>
      <c r="BF1080" s="1" t="s">
        <v>88</v>
      </c>
      <c r="BG1080" s="1" t="s">
        <v>88</v>
      </c>
      <c r="BH1080" s="1" t="s">
        <v>88</v>
      </c>
      <c r="BI1080" s="1" t="s">
        <v>96</v>
      </c>
      <c r="BJ1080" s="1" t="s">
        <v>72</v>
      </c>
      <c r="BK1080" s="1" t="s">
        <v>3985</v>
      </c>
      <c r="BL1080" s="1" t="s">
        <v>5324</v>
      </c>
      <c r="BM1080" s="1">
        <v>50</v>
      </c>
      <c r="BN1080" s="1" t="s">
        <v>75</v>
      </c>
      <c r="BO1080" s="1" t="s">
        <v>75</v>
      </c>
      <c r="BP1080" s="1" t="s">
        <v>75</v>
      </c>
      <c r="BQ1080" s="21" t="s">
        <v>99</v>
      </c>
      <c r="BR1080" s="21" t="s">
        <v>100</v>
      </c>
    </row>
    <row r="1081" spans="1:70" ht="20.45" customHeight="1">
      <c r="A1081" s="1" t="s">
        <v>5325</v>
      </c>
      <c r="B1081" s="1">
        <v>230339</v>
      </c>
      <c r="C1081" s="1" t="s">
        <v>71</v>
      </c>
      <c r="D1081" s="3">
        <v>45248</v>
      </c>
      <c r="E1081" s="4">
        <v>0.49791666666666667</v>
      </c>
      <c r="F1081" s="5">
        <v>45231</v>
      </c>
      <c r="G1081" s="3">
        <v>45248</v>
      </c>
      <c r="H1081" s="4">
        <v>0.59444444444444444</v>
      </c>
      <c r="I1081" s="48">
        <f t="shared" ref="I1081:I1139" si="130">H1081-E1081</f>
        <v>9.6527777777777768E-2</v>
      </c>
      <c r="J1081" s="1">
        <v>3</v>
      </c>
      <c r="K1081" s="1" t="s">
        <v>1896</v>
      </c>
      <c r="L1081" s="1" t="s">
        <v>5326</v>
      </c>
      <c r="M1081" s="1" t="s">
        <v>75</v>
      </c>
      <c r="N1081" s="1" t="s">
        <v>3473</v>
      </c>
      <c r="O1081" s="1" t="s">
        <v>77</v>
      </c>
      <c r="P1081" s="1" t="s">
        <v>78</v>
      </c>
      <c r="Q1081" s="1" t="s">
        <v>78</v>
      </c>
      <c r="R1081" s="1" t="s">
        <v>1898</v>
      </c>
      <c r="S1081" s="1" t="s">
        <v>1898</v>
      </c>
      <c r="T1081" s="34" t="s">
        <v>72</v>
      </c>
      <c r="U1081" s="70" t="s">
        <v>4164</v>
      </c>
      <c r="V1081" s="1" t="s">
        <v>1900</v>
      </c>
      <c r="W1081" s="1" t="s">
        <v>813</v>
      </c>
      <c r="X1081" s="1" t="s">
        <v>813</v>
      </c>
      <c r="Y1081" s="1" t="s">
        <v>814</v>
      </c>
      <c r="Z1081" s="1" t="s">
        <v>152</v>
      </c>
      <c r="AA1081" s="1" t="s">
        <v>3507</v>
      </c>
      <c r="AB1081" s="1" t="s">
        <v>153</v>
      </c>
      <c r="AC1081" s="1" t="s">
        <v>164</v>
      </c>
      <c r="AD1081" s="1" t="s">
        <v>126</v>
      </c>
      <c r="AE1081" s="1">
        <v>57</v>
      </c>
      <c r="AF1081" s="1" t="s">
        <v>88</v>
      </c>
      <c r="AG1081" s="1">
        <v>4.8</v>
      </c>
      <c r="AH1081" s="1" t="s">
        <v>414</v>
      </c>
      <c r="AI1081" s="1" t="s">
        <v>90</v>
      </c>
      <c r="AJ1081" s="1" t="s">
        <v>91</v>
      </c>
      <c r="AK1081" s="1" t="s">
        <v>92</v>
      </c>
      <c r="AL1081" s="1" t="s">
        <v>72</v>
      </c>
      <c r="AM1081" s="1" t="s">
        <v>244</v>
      </c>
      <c r="AN1081" s="1">
        <v>2</v>
      </c>
      <c r="AO1081" s="68" t="s">
        <v>5057</v>
      </c>
      <c r="AP1081" s="1" t="s">
        <v>72</v>
      </c>
      <c r="AQ1081" s="1" t="s">
        <v>72</v>
      </c>
      <c r="AR1081" s="1" t="s">
        <v>2726</v>
      </c>
      <c r="AS1081" s="1" t="s">
        <v>5321</v>
      </c>
      <c r="AT1081" s="1" t="s">
        <v>5327</v>
      </c>
      <c r="AU1081" s="3">
        <v>45248</v>
      </c>
      <c r="AV1081" s="4">
        <v>0.61805555555555558</v>
      </c>
      <c r="AW1081" s="4">
        <v>0.68402777777777779</v>
      </c>
      <c r="AX1081" s="4">
        <f t="shared" si="127"/>
        <v>6.597222222222221E-2</v>
      </c>
      <c r="AY1081" s="4">
        <f t="shared" si="128"/>
        <v>8.9583333333333348E-2</v>
      </c>
      <c r="AZ1081" s="4">
        <f t="shared" si="129"/>
        <v>0.18611111111111112</v>
      </c>
      <c r="BA1081" s="1" t="s">
        <v>5328</v>
      </c>
      <c r="BB1081" s="1" t="s">
        <v>72</v>
      </c>
      <c r="BC1081" s="1" t="s">
        <v>1794</v>
      </c>
      <c r="BD1081" s="1">
        <v>14</v>
      </c>
      <c r="BE1081" s="1" t="s">
        <v>2694</v>
      </c>
      <c r="BF1081" s="1" t="s">
        <v>75</v>
      </c>
      <c r="BG1081" s="1" t="s">
        <v>75</v>
      </c>
      <c r="BH1081" s="1" t="s">
        <v>88</v>
      </c>
      <c r="BI1081" s="1" t="s">
        <v>96</v>
      </c>
      <c r="BJ1081" s="1" t="s">
        <v>72</v>
      </c>
      <c r="BK1081" s="1" t="s">
        <v>3985</v>
      </c>
      <c r="BL1081" s="1" t="s">
        <v>5329</v>
      </c>
      <c r="BM1081" s="1">
        <v>49</v>
      </c>
      <c r="BN1081" s="1" t="s">
        <v>75</v>
      </c>
      <c r="BO1081" s="1" t="s">
        <v>75</v>
      </c>
      <c r="BP1081" s="1" t="s">
        <v>75</v>
      </c>
      <c r="BQ1081" s="21" t="s">
        <v>99</v>
      </c>
      <c r="BR1081" s="21" t="s">
        <v>100</v>
      </c>
    </row>
    <row r="1082" spans="1:70" ht="20.45" customHeight="1">
      <c r="A1082" s="1" t="s">
        <v>5330</v>
      </c>
      <c r="B1082" s="1">
        <v>230340</v>
      </c>
      <c r="C1082" s="1" t="s">
        <v>497</v>
      </c>
      <c r="D1082" s="3">
        <v>45250</v>
      </c>
      <c r="E1082" s="4">
        <v>0.4861111111111111</v>
      </c>
      <c r="F1082" s="5">
        <v>45231</v>
      </c>
      <c r="G1082" s="3">
        <v>45250</v>
      </c>
      <c r="H1082" s="4">
        <v>0.82013888888888886</v>
      </c>
      <c r="I1082" s="48">
        <f t="shared" si="130"/>
        <v>0.33402777777777776</v>
      </c>
      <c r="J1082" s="1">
        <v>15</v>
      </c>
      <c r="K1082" s="1" t="s">
        <v>1896</v>
      </c>
      <c r="L1082" s="21" t="s">
        <v>5331</v>
      </c>
      <c r="M1082" s="1" t="s">
        <v>75</v>
      </c>
      <c r="N1082" s="1" t="s">
        <v>5056</v>
      </c>
      <c r="O1082" s="1" t="s">
        <v>497</v>
      </c>
      <c r="P1082" s="1" t="s">
        <v>78</v>
      </c>
      <c r="Q1082" s="1" t="s">
        <v>78</v>
      </c>
      <c r="R1082" s="1" t="s">
        <v>1898</v>
      </c>
      <c r="S1082" s="1" t="s">
        <v>1898</v>
      </c>
      <c r="T1082" s="34" t="s">
        <v>72</v>
      </c>
      <c r="U1082" s="70" t="s">
        <v>2651</v>
      </c>
      <c r="V1082" s="1" t="s">
        <v>80</v>
      </c>
      <c r="W1082" s="1" t="s">
        <v>778</v>
      </c>
      <c r="X1082" s="1" t="s">
        <v>779</v>
      </c>
      <c r="Y1082" s="1" t="s">
        <v>780</v>
      </c>
      <c r="Z1082" s="1" t="s">
        <v>84</v>
      </c>
      <c r="AA1082" s="1" t="s">
        <v>72</v>
      </c>
      <c r="AB1082" s="1" t="s">
        <v>4320</v>
      </c>
      <c r="AC1082" s="1" t="s">
        <v>181</v>
      </c>
      <c r="AD1082" s="1" t="s">
        <v>87</v>
      </c>
      <c r="AE1082" s="1">
        <v>57</v>
      </c>
      <c r="AF1082" s="1" t="s">
        <v>88</v>
      </c>
      <c r="AG1082" s="1">
        <v>5.0999999999999996</v>
      </c>
      <c r="AH1082" s="1" t="s">
        <v>299</v>
      </c>
      <c r="AI1082" s="1" t="s">
        <v>90</v>
      </c>
      <c r="AJ1082" s="1" t="s">
        <v>91</v>
      </c>
      <c r="AK1082" s="1" t="s">
        <v>92</v>
      </c>
      <c r="AL1082" s="1" t="s">
        <v>72</v>
      </c>
      <c r="AM1082" s="1" t="s">
        <v>229</v>
      </c>
      <c r="AN1082" s="1" t="s">
        <v>72</v>
      </c>
      <c r="AO1082" s="67" t="s">
        <v>5332</v>
      </c>
      <c r="AP1082" s="1" t="s">
        <v>72</v>
      </c>
      <c r="AQ1082" s="1" t="s">
        <v>72</v>
      </c>
      <c r="AR1082" s="1" t="s">
        <v>72</v>
      </c>
      <c r="AS1082" s="1" t="s">
        <v>72</v>
      </c>
      <c r="AT1082" s="1" t="s">
        <v>72</v>
      </c>
      <c r="AU1082" s="3">
        <v>45250</v>
      </c>
      <c r="AV1082" s="4">
        <v>0.8354166666666667</v>
      </c>
      <c r="AW1082" s="4">
        <v>0.92361111111111116</v>
      </c>
      <c r="AX1082" s="4">
        <f t="shared" si="127"/>
        <v>8.8194444444444464E-2</v>
      </c>
      <c r="AY1082" s="4">
        <f t="shared" si="128"/>
        <v>0.1034722222222223</v>
      </c>
      <c r="AZ1082" s="4">
        <f t="shared" si="129"/>
        <v>0.43750000000000006</v>
      </c>
      <c r="BA1082" s="1" t="s">
        <v>5333</v>
      </c>
      <c r="BB1082" s="1" t="s">
        <v>72</v>
      </c>
      <c r="BC1082" s="1" t="s">
        <v>1675</v>
      </c>
      <c r="BD1082" s="1">
        <v>14</v>
      </c>
      <c r="BE1082" s="1" t="s">
        <v>4063</v>
      </c>
      <c r="BF1082" s="1" t="s">
        <v>75</v>
      </c>
      <c r="BG1082" s="1" t="s">
        <v>75</v>
      </c>
      <c r="BH1082" s="1" t="s">
        <v>88</v>
      </c>
      <c r="BI1082" s="1" t="s">
        <v>96</v>
      </c>
      <c r="BJ1082" s="1" t="s">
        <v>72</v>
      </c>
      <c r="BK1082" s="1" t="s">
        <v>3962</v>
      </c>
      <c r="BL1082" s="1" t="s">
        <v>5153</v>
      </c>
      <c r="BM1082" s="1">
        <f>49+8</f>
        <v>57</v>
      </c>
      <c r="BN1082" s="1" t="s">
        <v>75</v>
      </c>
      <c r="BO1082" s="1" t="s">
        <v>75</v>
      </c>
      <c r="BP1082" s="1" t="s">
        <v>75</v>
      </c>
      <c r="BQ1082" s="21" t="s">
        <v>99</v>
      </c>
      <c r="BR1082" s="21" t="s">
        <v>100</v>
      </c>
    </row>
    <row r="1083" spans="1:70" ht="20.45" customHeight="1">
      <c r="A1083" s="1" t="s">
        <v>5334</v>
      </c>
      <c r="B1083" s="1">
        <v>230341</v>
      </c>
      <c r="C1083" s="1" t="s">
        <v>71</v>
      </c>
      <c r="D1083" s="3">
        <v>45251</v>
      </c>
      <c r="E1083" s="4">
        <v>0.47916666666666669</v>
      </c>
      <c r="F1083" s="5">
        <v>45231</v>
      </c>
      <c r="G1083" s="3">
        <v>45251</v>
      </c>
      <c r="H1083" s="4">
        <v>0.59236111111111112</v>
      </c>
      <c r="I1083" s="48">
        <f t="shared" si="130"/>
        <v>0.11319444444444443</v>
      </c>
      <c r="J1083" s="1">
        <v>0</v>
      </c>
      <c r="K1083" s="1" t="s">
        <v>1896</v>
      </c>
      <c r="L1083" s="1" t="s">
        <v>5335</v>
      </c>
      <c r="M1083" s="1" t="s">
        <v>75</v>
      </c>
      <c r="N1083" s="1" t="s">
        <v>3473</v>
      </c>
      <c r="O1083" s="1" t="s">
        <v>77</v>
      </c>
      <c r="P1083" s="1" t="s">
        <v>78</v>
      </c>
      <c r="Q1083" s="1" t="s">
        <v>78</v>
      </c>
      <c r="R1083" s="1" t="s">
        <v>1898</v>
      </c>
      <c r="S1083" s="1" t="s">
        <v>1898</v>
      </c>
      <c r="T1083" s="34" t="s">
        <v>72</v>
      </c>
      <c r="U1083" s="70" t="s">
        <v>4383</v>
      </c>
      <c r="V1083" s="1" t="s">
        <v>1900</v>
      </c>
      <c r="W1083" s="1" t="s">
        <v>813</v>
      </c>
      <c r="X1083" s="1" t="s">
        <v>813</v>
      </c>
      <c r="Y1083" s="1" t="s">
        <v>814</v>
      </c>
      <c r="Z1083" s="1" t="s">
        <v>152</v>
      </c>
      <c r="AA1083" s="1" t="s">
        <v>5336</v>
      </c>
      <c r="AB1083" s="1" t="s">
        <v>153</v>
      </c>
      <c r="AC1083" s="1" t="s">
        <v>164</v>
      </c>
      <c r="AD1083" s="1" t="s">
        <v>126</v>
      </c>
      <c r="AE1083" s="1">
        <v>52</v>
      </c>
      <c r="AF1083" s="1" t="s">
        <v>88</v>
      </c>
      <c r="AG1083" s="1">
        <v>5.3</v>
      </c>
      <c r="AH1083" s="1" t="s">
        <v>954</v>
      </c>
      <c r="AI1083" s="1" t="s">
        <v>105</v>
      </c>
      <c r="AJ1083" s="1" t="s">
        <v>91</v>
      </c>
      <c r="AK1083" s="1" t="s">
        <v>92</v>
      </c>
      <c r="AL1083" s="1" t="s">
        <v>72</v>
      </c>
      <c r="AM1083" s="1" t="s">
        <v>72</v>
      </c>
      <c r="AN1083" s="1">
        <v>2</v>
      </c>
      <c r="AO1083" s="1" t="s">
        <v>72</v>
      </c>
      <c r="AP1083" s="1" t="s">
        <v>72</v>
      </c>
      <c r="AQ1083" s="1" t="s">
        <v>72</v>
      </c>
      <c r="AR1083" s="1" t="s">
        <v>2726</v>
      </c>
      <c r="AS1083" s="1" t="s">
        <v>1061</v>
      </c>
      <c r="AT1083" s="1" t="s">
        <v>5337</v>
      </c>
      <c r="AU1083" s="3">
        <v>45251</v>
      </c>
      <c r="AV1083" s="4">
        <v>0.61111111111111105</v>
      </c>
      <c r="AW1083" s="4">
        <v>0.66805555555555562</v>
      </c>
      <c r="AX1083" s="4">
        <f t="shared" si="127"/>
        <v>5.6944444444444575E-2</v>
      </c>
      <c r="AY1083" s="4">
        <f t="shared" si="128"/>
        <v>7.5694444444444509E-2</v>
      </c>
      <c r="AZ1083" s="4">
        <f t="shared" si="129"/>
        <v>0.18888888888888894</v>
      </c>
      <c r="BA1083" s="1" t="s">
        <v>5338</v>
      </c>
      <c r="BB1083" s="1" t="s">
        <v>72</v>
      </c>
      <c r="BC1083" s="1" t="s">
        <v>1794</v>
      </c>
      <c r="BD1083" s="1">
        <v>14</v>
      </c>
      <c r="BE1083" s="1" t="s">
        <v>4009</v>
      </c>
      <c r="BF1083" s="1" t="s">
        <v>75</v>
      </c>
      <c r="BG1083" s="1" t="s">
        <v>75</v>
      </c>
      <c r="BH1083" s="1" t="s">
        <v>88</v>
      </c>
      <c r="BI1083" s="1" t="s">
        <v>96</v>
      </c>
      <c r="BJ1083" s="1" t="s">
        <v>72</v>
      </c>
      <c r="BK1083" s="1" t="s">
        <v>3985</v>
      </c>
      <c r="BL1083" s="1" t="s">
        <v>5339</v>
      </c>
      <c r="BM1083" s="1">
        <v>37</v>
      </c>
      <c r="BN1083" s="1" t="s">
        <v>75</v>
      </c>
      <c r="BO1083" s="1" t="s">
        <v>75</v>
      </c>
      <c r="BP1083" s="1" t="s">
        <v>75</v>
      </c>
      <c r="BQ1083" s="21" t="s">
        <v>99</v>
      </c>
      <c r="BR1083" s="21" t="s">
        <v>100</v>
      </c>
    </row>
    <row r="1084" spans="1:70" ht="20.45" customHeight="1">
      <c r="A1084" s="1" t="s">
        <v>5340</v>
      </c>
      <c r="B1084" s="1">
        <v>230342</v>
      </c>
      <c r="C1084" s="1" t="s">
        <v>71</v>
      </c>
      <c r="D1084" s="3">
        <v>45251</v>
      </c>
      <c r="E1084" s="4">
        <v>0.53611111111111109</v>
      </c>
      <c r="F1084" s="5">
        <v>45231</v>
      </c>
      <c r="G1084" s="3">
        <v>45251</v>
      </c>
      <c r="H1084" s="4">
        <v>0.59236111111111112</v>
      </c>
      <c r="I1084" s="48">
        <f t="shared" si="130"/>
        <v>5.6250000000000022E-2</v>
      </c>
      <c r="J1084" s="1">
        <v>4</v>
      </c>
      <c r="K1084" s="1" t="s">
        <v>1896</v>
      </c>
      <c r="L1084" s="1" t="s">
        <v>5341</v>
      </c>
      <c r="M1084" s="1" t="s">
        <v>75</v>
      </c>
      <c r="N1084" s="1" t="s">
        <v>3473</v>
      </c>
      <c r="O1084" s="1" t="s">
        <v>77</v>
      </c>
      <c r="P1084" s="1" t="s">
        <v>78</v>
      </c>
      <c r="Q1084" s="1" t="s">
        <v>78</v>
      </c>
      <c r="R1084" s="1" t="s">
        <v>1898</v>
      </c>
      <c r="S1084" s="1" t="s">
        <v>1898</v>
      </c>
      <c r="T1084" s="34" t="s">
        <v>72</v>
      </c>
      <c r="U1084" s="70" t="s">
        <v>5342</v>
      </c>
      <c r="V1084" s="1" t="s">
        <v>1900</v>
      </c>
      <c r="W1084" s="1" t="s">
        <v>813</v>
      </c>
      <c r="X1084" s="1" t="s">
        <v>813</v>
      </c>
      <c r="Y1084" s="1" t="s">
        <v>814</v>
      </c>
      <c r="Z1084" s="1" t="s">
        <v>152</v>
      </c>
      <c r="AA1084" s="1" t="s">
        <v>3507</v>
      </c>
      <c r="AB1084" s="1" t="s">
        <v>153</v>
      </c>
      <c r="AC1084" s="1" t="s">
        <v>164</v>
      </c>
      <c r="AD1084" s="1" t="s">
        <v>126</v>
      </c>
      <c r="AE1084" s="1">
        <v>45</v>
      </c>
      <c r="AF1084" s="1" t="s">
        <v>88</v>
      </c>
      <c r="AG1084" s="1">
        <v>5.3</v>
      </c>
      <c r="AH1084" s="1" t="s">
        <v>954</v>
      </c>
      <c r="AI1084" s="1" t="s">
        <v>90</v>
      </c>
      <c r="AJ1084" s="1" t="s">
        <v>91</v>
      </c>
      <c r="AK1084" s="1" t="s">
        <v>92</v>
      </c>
      <c r="AL1084" s="1" t="s">
        <v>72</v>
      </c>
      <c r="AM1084" s="1" t="s">
        <v>229</v>
      </c>
      <c r="AN1084" s="1">
        <v>2</v>
      </c>
      <c r="AO1084" s="68" t="s">
        <v>5092</v>
      </c>
      <c r="AP1084" s="1" t="s">
        <v>72</v>
      </c>
      <c r="AQ1084" s="1" t="s">
        <v>72</v>
      </c>
      <c r="AR1084" s="1" t="s">
        <v>2726</v>
      </c>
      <c r="AS1084" s="1" t="s">
        <v>5321</v>
      </c>
      <c r="AT1084" s="1" t="s">
        <v>72</v>
      </c>
      <c r="AU1084" s="3">
        <v>45251</v>
      </c>
      <c r="AV1084" s="4">
        <v>0.60902777777777783</v>
      </c>
      <c r="AW1084" s="4">
        <v>0.6972222222222223</v>
      </c>
      <c r="AX1084" s="4">
        <f t="shared" si="127"/>
        <v>8.8194444444444464E-2</v>
      </c>
      <c r="AY1084" s="4">
        <f t="shared" si="128"/>
        <v>0.10486111111111118</v>
      </c>
      <c r="AZ1084" s="4">
        <f t="shared" si="129"/>
        <v>0.1611111111111112</v>
      </c>
      <c r="BA1084" s="1" t="s">
        <v>5343</v>
      </c>
      <c r="BB1084" s="1" t="s">
        <v>72</v>
      </c>
      <c r="BC1084" s="1" t="s">
        <v>1794</v>
      </c>
      <c r="BD1084" s="1">
        <v>14</v>
      </c>
      <c r="BE1084" s="1" t="s">
        <v>3446</v>
      </c>
      <c r="BF1084" s="1" t="s">
        <v>75</v>
      </c>
      <c r="BG1084" s="1" t="s">
        <v>75</v>
      </c>
      <c r="BH1084" s="1" t="s">
        <v>88</v>
      </c>
      <c r="BI1084" s="1" t="s">
        <v>96</v>
      </c>
      <c r="BJ1084" s="1" t="s">
        <v>72</v>
      </c>
      <c r="BK1084" s="1" t="s">
        <v>4450</v>
      </c>
      <c r="BL1084" s="1" t="s">
        <v>5344</v>
      </c>
      <c r="BM1084" s="1">
        <v>108</v>
      </c>
      <c r="BN1084" s="1" t="s">
        <v>75</v>
      </c>
      <c r="BO1084" s="1" t="s">
        <v>75</v>
      </c>
      <c r="BP1084" s="1" t="s">
        <v>75</v>
      </c>
      <c r="BQ1084" s="21" t="s">
        <v>99</v>
      </c>
      <c r="BR1084" s="21" t="s">
        <v>100</v>
      </c>
    </row>
    <row r="1085" spans="1:70" ht="20.45" customHeight="1">
      <c r="A1085" s="1" t="s">
        <v>5345</v>
      </c>
      <c r="B1085" s="1">
        <v>230343</v>
      </c>
      <c r="C1085" s="1" t="s">
        <v>71</v>
      </c>
      <c r="D1085" s="3">
        <v>45252</v>
      </c>
      <c r="E1085" s="4">
        <v>0.4375</v>
      </c>
      <c r="F1085" s="5">
        <v>45231</v>
      </c>
      <c r="G1085" s="3">
        <v>45252</v>
      </c>
      <c r="H1085" s="4">
        <v>0.52916666666666667</v>
      </c>
      <c r="I1085" s="48">
        <f t="shared" si="130"/>
        <v>9.1666666666666674E-2</v>
      </c>
      <c r="J1085" s="1">
        <v>2</v>
      </c>
      <c r="K1085" s="1" t="s">
        <v>2302</v>
      </c>
      <c r="L1085" s="1" t="s">
        <v>5346</v>
      </c>
      <c r="M1085" s="1" t="s">
        <v>75</v>
      </c>
      <c r="N1085" s="1" t="s">
        <v>3947</v>
      </c>
      <c r="O1085" s="1" t="s">
        <v>77</v>
      </c>
      <c r="P1085" s="1" t="s">
        <v>78</v>
      </c>
      <c r="Q1085" s="1" t="s">
        <v>78</v>
      </c>
      <c r="R1085" s="1" t="s">
        <v>139</v>
      </c>
      <c r="S1085" s="1" t="s">
        <v>1898</v>
      </c>
      <c r="T1085" s="34" t="s">
        <v>72</v>
      </c>
      <c r="U1085" s="70" t="s">
        <v>5347</v>
      </c>
      <c r="V1085" s="1" t="s">
        <v>1900</v>
      </c>
      <c r="W1085" s="1" t="s">
        <v>2307</v>
      </c>
      <c r="X1085" s="1" t="s">
        <v>2307</v>
      </c>
      <c r="Y1085" s="1" t="s">
        <v>2363</v>
      </c>
      <c r="Z1085" s="1" t="s">
        <v>84</v>
      </c>
      <c r="AA1085" s="1" t="s">
        <v>72</v>
      </c>
      <c r="AB1085" s="1" t="s">
        <v>104</v>
      </c>
      <c r="AC1085" s="1" t="s">
        <v>104</v>
      </c>
      <c r="AD1085" s="1" t="s">
        <v>87</v>
      </c>
      <c r="AE1085" s="1">
        <v>57</v>
      </c>
      <c r="AF1085" s="1" t="s">
        <v>88</v>
      </c>
      <c r="AG1085" s="1">
        <v>5.2</v>
      </c>
      <c r="AH1085" s="1" t="s">
        <v>954</v>
      </c>
      <c r="AI1085" s="1" t="s">
        <v>90</v>
      </c>
      <c r="AJ1085" s="1" t="s">
        <v>91</v>
      </c>
      <c r="AK1085" s="1" t="s">
        <v>92</v>
      </c>
      <c r="AL1085" s="1" t="s">
        <v>72</v>
      </c>
      <c r="AM1085" s="1" t="s">
        <v>254</v>
      </c>
      <c r="AN1085" s="1">
        <v>2</v>
      </c>
      <c r="AO1085" s="28" t="s">
        <v>5348</v>
      </c>
      <c r="AP1085" s="1" t="s">
        <v>72</v>
      </c>
      <c r="AQ1085" s="1" t="s">
        <v>72</v>
      </c>
      <c r="AR1085" s="1" t="s">
        <v>220</v>
      </c>
      <c r="AS1085" s="1" t="s">
        <v>72</v>
      </c>
      <c r="AT1085" s="1" t="s">
        <v>72</v>
      </c>
      <c r="AU1085" s="3">
        <v>45252</v>
      </c>
      <c r="AV1085" s="4">
        <v>0.55625000000000002</v>
      </c>
      <c r="AW1085" s="4">
        <v>0.59791666666666665</v>
      </c>
      <c r="AX1085" s="4">
        <f t="shared" si="127"/>
        <v>4.166666666666663E-2</v>
      </c>
      <c r="AY1085" s="4">
        <f t="shared" si="128"/>
        <v>6.8749999999999978E-2</v>
      </c>
      <c r="AZ1085" s="4">
        <f t="shared" si="129"/>
        <v>0.16041666666666665</v>
      </c>
      <c r="BA1085" s="1" t="s">
        <v>5349</v>
      </c>
      <c r="BB1085" s="1" t="s">
        <v>72</v>
      </c>
      <c r="BC1085" s="1" t="s">
        <v>1794</v>
      </c>
      <c r="BD1085" s="1">
        <v>14</v>
      </c>
      <c r="BE1085" s="1" t="s">
        <v>2694</v>
      </c>
      <c r="BF1085" s="1" t="s">
        <v>75</v>
      </c>
      <c r="BG1085" s="1" t="s">
        <v>75</v>
      </c>
      <c r="BH1085" s="1" t="s">
        <v>88</v>
      </c>
      <c r="BI1085" s="1" t="s">
        <v>96</v>
      </c>
      <c r="BJ1085" s="1" t="s">
        <v>72</v>
      </c>
      <c r="BK1085" s="1" t="s">
        <v>3819</v>
      </c>
      <c r="BL1085" s="1" t="s">
        <v>5108</v>
      </c>
      <c r="BM1085" s="1">
        <v>31</v>
      </c>
      <c r="BN1085" s="1" t="s">
        <v>75</v>
      </c>
      <c r="BO1085" s="1" t="s">
        <v>75</v>
      </c>
      <c r="BP1085" s="1" t="s">
        <v>75</v>
      </c>
      <c r="BQ1085" s="21" t="s">
        <v>99</v>
      </c>
      <c r="BR1085" s="21" t="s">
        <v>100</v>
      </c>
    </row>
    <row r="1086" spans="1:70" ht="20.45" customHeight="1">
      <c r="A1086" s="1" t="s">
        <v>5350</v>
      </c>
      <c r="B1086" s="1">
        <v>230344</v>
      </c>
      <c r="C1086" s="1" t="s">
        <v>71</v>
      </c>
      <c r="D1086" s="3">
        <v>45254</v>
      </c>
      <c r="E1086" s="4">
        <v>0.57777777777777783</v>
      </c>
      <c r="F1086" s="5">
        <v>45231</v>
      </c>
      <c r="G1086" s="3">
        <v>45254</v>
      </c>
      <c r="H1086" s="4">
        <v>0.66597222222222219</v>
      </c>
      <c r="I1086" s="48">
        <f t="shared" si="130"/>
        <v>8.8194444444444353E-2</v>
      </c>
      <c r="J1086" s="1">
        <v>0</v>
      </c>
      <c r="K1086" s="1" t="s">
        <v>1896</v>
      </c>
      <c r="L1086" s="1" t="s">
        <v>5351</v>
      </c>
      <c r="M1086" s="1" t="s">
        <v>75</v>
      </c>
      <c r="N1086" s="1" t="s">
        <v>3473</v>
      </c>
      <c r="O1086" s="1" t="s">
        <v>77</v>
      </c>
      <c r="P1086" s="1" t="s">
        <v>78</v>
      </c>
      <c r="Q1086" s="1" t="s">
        <v>78</v>
      </c>
      <c r="R1086" s="1" t="s">
        <v>1898</v>
      </c>
      <c r="S1086" s="1" t="s">
        <v>1898</v>
      </c>
      <c r="T1086" s="34" t="s">
        <v>72</v>
      </c>
      <c r="U1086" s="70" t="s">
        <v>4507</v>
      </c>
      <c r="V1086" s="1" t="s">
        <v>1900</v>
      </c>
      <c r="W1086" s="1" t="s">
        <v>813</v>
      </c>
      <c r="X1086" s="1" t="s">
        <v>813</v>
      </c>
      <c r="Y1086" s="1" t="s">
        <v>814</v>
      </c>
      <c r="Z1086" s="1" t="s">
        <v>152</v>
      </c>
      <c r="AA1086" s="1" t="s">
        <v>4344</v>
      </c>
      <c r="AB1086" s="1" t="s">
        <v>153</v>
      </c>
      <c r="AC1086" s="1" t="s">
        <v>154</v>
      </c>
      <c r="AD1086" s="1" t="s">
        <v>126</v>
      </c>
      <c r="AE1086" s="1">
        <v>58</v>
      </c>
      <c r="AF1086" s="1" t="s">
        <v>88</v>
      </c>
      <c r="AG1086" s="1">
        <v>4.5999999999999996</v>
      </c>
      <c r="AH1086" s="1" t="s">
        <v>2344</v>
      </c>
      <c r="AI1086" s="1" t="s">
        <v>105</v>
      </c>
      <c r="AJ1086" s="1" t="s">
        <v>91</v>
      </c>
      <c r="AK1086" s="1" t="s">
        <v>92</v>
      </c>
      <c r="AL1086" s="1" t="s">
        <v>72</v>
      </c>
      <c r="AM1086" s="1" t="s">
        <v>72</v>
      </c>
      <c r="AN1086" s="1">
        <v>3</v>
      </c>
      <c r="AO1086" s="1" t="s">
        <v>72</v>
      </c>
      <c r="AP1086" s="1" t="s">
        <v>72</v>
      </c>
      <c r="AQ1086" s="1" t="s">
        <v>72</v>
      </c>
      <c r="AR1086" s="1" t="s">
        <v>72</v>
      </c>
      <c r="AS1086" s="1" t="s">
        <v>263</v>
      </c>
      <c r="AT1086" s="1" t="s">
        <v>5337</v>
      </c>
      <c r="AU1086" s="3">
        <v>45254</v>
      </c>
      <c r="AV1086" s="4">
        <v>0.68194444444444446</v>
      </c>
      <c r="AW1086" s="4">
        <v>0.73611111111111116</v>
      </c>
      <c r="AX1086" s="4">
        <f t="shared" si="127"/>
        <v>5.4166666666666696E-2</v>
      </c>
      <c r="AY1086" s="4">
        <f t="shared" si="128"/>
        <v>7.0138888888888973E-2</v>
      </c>
      <c r="AZ1086" s="4">
        <f t="shared" si="129"/>
        <v>0.15833333333333333</v>
      </c>
      <c r="BA1086" s="1" t="s">
        <v>5000</v>
      </c>
      <c r="BB1086" s="1" t="s">
        <v>72</v>
      </c>
      <c r="BC1086" s="1" t="s">
        <v>1794</v>
      </c>
      <c r="BD1086" s="1">
        <v>14</v>
      </c>
      <c r="BE1086" s="1" t="s">
        <v>4219</v>
      </c>
      <c r="BF1086" s="1" t="s">
        <v>75</v>
      </c>
      <c r="BG1086" s="1" t="s">
        <v>75</v>
      </c>
      <c r="BH1086" s="1" t="s">
        <v>88</v>
      </c>
      <c r="BI1086" s="1" t="s">
        <v>96</v>
      </c>
      <c r="BJ1086" s="1" t="s">
        <v>72</v>
      </c>
      <c r="BK1086" s="1" t="s">
        <v>3985</v>
      </c>
      <c r="BL1086" s="1" t="s">
        <v>5339</v>
      </c>
      <c r="BM1086" s="1">
        <v>30</v>
      </c>
      <c r="BN1086" s="1" t="s">
        <v>75</v>
      </c>
      <c r="BO1086" s="1" t="s">
        <v>75</v>
      </c>
      <c r="BP1086" s="1" t="s">
        <v>75</v>
      </c>
      <c r="BQ1086" s="21" t="s">
        <v>99</v>
      </c>
      <c r="BR1086" s="21" t="s">
        <v>100</v>
      </c>
    </row>
    <row r="1087" spans="1:70" ht="20.45" customHeight="1">
      <c r="A1087" s="1" t="s">
        <v>5352</v>
      </c>
      <c r="B1087" s="1">
        <v>230345</v>
      </c>
      <c r="C1087" s="1" t="s">
        <v>71</v>
      </c>
      <c r="D1087" s="3">
        <v>45255</v>
      </c>
      <c r="E1087" s="4">
        <v>0.50277777777777777</v>
      </c>
      <c r="F1087" s="5">
        <v>45231</v>
      </c>
      <c r="G1087" s="3">
        <v>45255</v>
      </c>
      <c r="H1087" s="4">
        <v>0.68194444444444446</v>
      </c>
      <c r="I1087" s="48">
        <f t="shared" si="130"/>
        <v>0.1791666666666667</v>
      </c>
      <c r="J1087" s="1">
        <v>4</v>
      </c>
      <c r="K1087" s="1" t="s">
        <v>1896</v>
      </c>
      <c r="L1087" s="1" t="s">
        <v>5353</v>
      </c>
      <c r="M1087" s="1" t="s">
        <v>75</v>
      </c>
      <c r="N1087" s="1" t="s">
        <v>3473</v>
      </c>
      <c r="O1087" s="1" t="s">
        <v>77</v>
      </c>
      <c r="P1087" s="1" t="s">
        <v>78</v>
      </c>
      <c r="Q1087" s="1" t="s">
        <v>78</v>
      </c>
      <c r="R1087" s="1" t="s">
        <v>1898</v>
      </c>
      <c r="S1087" s="1" t="s">
        <v>1898</v>
      </c>
      <c r="T1087" s="34" t="s">
        <v>72</v>
      </c>
      <c r="U1087" s="70" t="s">
        <v>4749</v>
      </c>
      <c r="V1087" s="1" t="s">
        <v>1900</v>
      </c>
      <c r="W1087" s="1" t="s">
        <v>813</v>
      </c>
      <c r="X1087" s="1" t="s">
        <v>813</v>
      </c>
      <c r="Y1087" s="1" t="s">
        <v>814</v>
      </c>
      <c r="Z1087" s="1" t="s">
        <v>152</v>
      </c>
      <c r="AA1087" s="1" t="s">
        <v>3832</v>
      </c>
      <c r="AB1087" s="1" t="s">
        <v>153</v>
      </c>
      <c r="AC1087" s="1" t="s">
        <v>164</v>
      </c>
      <c r="AD1087" s="1" t="s">
        <v>126</v>
      </c>
      <c r="AE1087" s="1">
        <v>67</v>
      </c>
      <c r="AF1087" s="1" t="s">
        <v>88</v>
      </c>
      <c r="AG1087" s="1">
        <v>3.6</v>
      </c>
      <c r="AH1087" s="1" t="s">
        <v>2344</v>
      </c>
      <c r="AI1087" s="1" t="s">
        <v>90</v>
      </c>
      <c r="AJ1087" s="1" t="s">
        <v>91</v>
      </c>
      <c r="AK1087" s="1" t="s">
        <v>92</v>
      </c>
      <c r="AL1087" s="1" t="s">
        <v>72</v>
      </c>
      <c r="AM1087" s="1" t="s">
        <v>229</v>
      </c>
      <c r="AN1087" s="1">
        <v>3</v>
      </c>
      <c r="AO1087" s="68" t="s">
        <v>5354</v>
      </c>
      <c r="AP1087" s="1" t="s">
        <v>72</v>
      </c>
      <c r="AQ1087" s="1" t="s">
        <v>72</v>
      </c>
      <c r="AR1087" s="1" t="s">
        <v>2726</v>
      </c>
      <c r="AS1087" s="1" t="s">
        <v>1061</v>
      </c>
      <c r="AT1087" s="1" t="s">
        <v>5355</v>
      </c>
      <c r="AU1087" s="3">
        <v>45255</v>
      </c>
      <c r="AV1087" s="4">
        <v>0.61736111111111114</v>
      </c>
      <c r="AW1087" s="4">
        <v>0.76527777777777783</v>
      </c>
      <c r="AX1087" s="4">
        <f t="shared" si="127"/>
        <v>0.1479166666666667</v>
      </c>
      <c r="AY1087" s="4">
        <f t="shared" si="128"/>
        <v>8.333333333333337E-2</v>
      </c>
      <c r="AZ1087" s="4">
        <f t="shared" si="129"/>
        <v>0.26250000000000007</v>
      </c>
      <c r="BA1087" s="1" t="s">
        <v>5356</v>
      </c>
      <c r="BB1087" s="1" t="s">
        <v>72</v>
      </c>
      <c r="BC1087" s="1" t="s">
        <v>1794</v>
      </c>
      <c r="BD1087" s="1">
        <v>14</v>
      </c>
      <c r="BE1087" s="1" t="s">
        <v>3446</v>
      </c>
      <c r="BF1087" s="1" t="s">
        <v>75</v>
      </c>
      <c r="BG1087" s="1" t="s">
        <v>75</v>
      </c>
      <c r="BH1087" s="1" t="s">
        <v>88</v>
      </c>
      <c r="BI1087" s="1" t="s">
        <v>96</v>
      </c>
      <c r="BJ1087" s="1" t="s">
        <v>72</v>
      </c>
      <c r="BK1087" s="1" t="s">
        <v>5160</v>
      </c>
      <c r="BL1087" s="1" t="s">
        <v>5357</v>
      </c>
      <c r="BM1087" s="1">
        <v>80</v>
      </c>
      <c r="BN1087" s="1" t="s">
        <v>75</v>
      </c>
      <c r="BO1087" s="1" t="s">
        <v>75</v>
      </c>
      <c r="BP1087" s="1" t="s">
        <v>75</v>
      </c>
      <c r="BQ1087" s="21" t="s">
        <v>99</v>
      </c>
      <c r="BR1087" s="21" t="s">
        <v>100</v>
      </c>
    </row>
    <row r="1088" spans="1:70" ht="20.45" customHeight="1">
      <c r="A1088" s="1" t="s">
        <v>5358</v>
      </c>
      <c r="B1088" s="1">
        <v>230346</v>
      </c>
      <c r="C1088" s="1" t="s">
        <v>497</v>
      </c>
      <c r="D1088" s="3">
        <v>45257</v>
      </c>
      <c r="E1088" s="4">
        <v>0.54236111111111107</v>
      </c>
      <c r="F1088" s="5">
        <v>45231</v>
      </c>
      <c r="G1088" s="3">
        <v>45257</v>
      </c>
      <c r="H1088" s="4">
        <v>0.60069444444444442</v>
      </c>
      <c r="I1088" s="48">
        <f t="shared" si="130"/>
        <v>5.8333333333333348E-2</v>
      </c>
      <c r="J1088" s="1">
        <v>4</v>
      </c>
      <c r="K1088" s="1" t="s">
        <v>1896</v>
      </c>
      <c r="L1088" s="1" t="s">
        <v>5359</v>
      </c>
      <c r="M1088" s="1" t="s">
        <v>75</v>
      </c>
      <c r="N1088" s="1" t="s">
        <v>5226</v>
      </c>
      <c r="O1088" s="1" t="s">
        <v>497</v>
      </c>
      <c r="P1088" s="1" t="s">
        <v>78</v>
      </c>
      <c r="Q1088" s="1" t="s">
        <v>78</v>
      </c>
      <c r="R1088" s="1" t="s">
        <v>1898</v>
      </c>
      <c r="S1088" s="1" t="s">
        <v>1898</v>
      </c>
      <c r="T1088" s="34" t="s">
        <v>72</v>
      </c>
      <c r="U1088" s="70" t="s">
        <v>2989</v>
      </c>
      <c r="V1088" s="1" t="s">
        <v>1900</v>
      </c>
      <c r="W1088" s="1" t="s">
        <v>813</v>
      </c>
      <c r="X1088" s="1" t="s">
        <v>813</v>
      </c>
      <c r="Y1088" s="1" t="s">
        <v>814</v>
      </c>
      <c r="Z1088" s="1" t="s">
        <v>84</v>
      </c>
      <c r="AA1088" s="1" t="s">
        <v>72</v>
      </c>
      <c r="AB1088" s="1" t="s">
        <v>656</v>
      </c>
      <c r="AC1088" s="1" t="s">
        <v>5360</v>
      </c>
      <c r="AD1088" s="1" t="s">
        <v>87</v>
      </c>
      <c r="AE1088" s="1">
        <v>77</v>
      </c>
      <c r="AF1088" s="1" t="s">
        <v>88</v>
      </c>
      <c r="AG1088" s="1">
        <v>4.5</v>
      </c>
      <c r="AH1088" s="1" t="s">
        <v>954</v>
      </c>
      <c r="AI1088" s="1" t="s">
        <v>90</v>
      </c>
      <c r="AJ1088" s="1" t="s">
        <v>91</v>
      </c>
      <c r="AK1088" s="1" t="s">
        <v>92</v>
      </c>
      <c r="AL1088" s="1" t="s">
        <v>72</v>
      </c>
      <c r="AM1088" s="1" t="s">
        <v>254</v>
      </c>
      <c r="AN1088" s="1">
        <v>3</v>
      </c>
      <c r="AO1088" s="68" t="s">
        <v>5092</v>
      </c>
      <c r="AP1088" s="1" t="s">
        <v>72</v>
      </c>
      <c r="AQ1088" s="1" t="s">
        <v>72</v>
      </c>
      <c r="AR1088" s="1" t="s">
        <v>5361</v>
      </c>
      <c r="AS1088" s="1" t="s">
        <v>878</v>
      </c>
      <c r="AT1088" s="1" t="s">
        <v>72</v>
      </c>
      <c r="AU1088" s="3">
        <v>45257</v>
      </c>
      <c r="AV1088" s="4">
        <v>0.62291666666666667</v>
      </c>
      <c r="AW1088" s="4">
        <v>0.70833333333333337</v>
      </c>
      <c r="AX1088" s="4">
        <f t="shared" si="127"/>
        <v>8.5416666666666696E-2</v>
      </c>
      <c r="AY1088" s="4">
        <f t="shared" si="128"/>
        <v>0.10763888888888895</v>
      </c>
      <c r="AZ1088" s="4">
        <f t="shared" si="129"/>
        <v>0.1659722222222223</v>
      </c>
      <c r="BA1088" s="1" t="s">
        <v>5362</v>
      </c>
      <c r="BB1088" s="1" t="s">
        <v>72</v>
      </c>
      <c r="BC1088" s="1" t="s">
        <v>1675</v>
      </c>
      <c r="BD1088" s="1">
        <v>14</v>
      </c>
      <c r="BE1088" s="1" t="s">
        <v>4063</v>
      </c>
      <c r="BF1088" s="1" t="s">
        <v>75</v>
      </c>
      <c r="BG1088" s="1" t="s">
        <v>75</v>
      </c>
      <c r="BH1088" s="1" t="s">
        <v>88</v>
      </c>
      <c r="BI1088" s="1" t="s">
        <v>96</v>
      </c>
      <c r="BJ1088" s="1" t="s">
        <v>72</v>
      </c>
      <c r="BK1088" s="1" t="s">
        <v>3962</v>
      </c>
      <c r="BL1088" s="1" t="s">
        <v>5149</v>
      </c>
      <c r="BM1088" s="1">
        <f>49+18</f>
        <v>67</v>
      </c>
      <c r="BN1088" s="1" t="s">
        <v>75</v>
      </c>
      <c r="BO1088" s="1" t="s">
        <v>75</v>
      </c>
      <c r="BP1088" s="1" t="s">
        <v>75</v>
      </c>
      <c r="BQ1088" s="21" t="s">
        <v>99</v>
      </c>
      <c r="BR1088" s="21" t="s">
        <v>100</v>
      </c>
    </row>
    <row r="1089" spans="1:70" ht="20.45" customHeight="1">
      <c r="A1089" s="1" t="s">
        <v>5363</v>
      </c>
      <c r="B1089" s="1">
        <v>230347</v>
      </c>
      <c r="C1089" s="1" t="s">
        <v>71</v>
      </c>
      <c r="D1089" s="3">
        <v>45257</v>
      </c>
      <c r="E1089" s="4">
        <v>0.54861111111111116</v>
      </c>
      <c r="F1089" s="5">
        <v>45231</v>
      </c>
      <c r="G1089" s="3">
        <v>45257</v>
      </c>
      <c r="H1089" s="4">
        <v>0.64444444444444449</v>
      </c>
      <c r="I1089" s="48">
        <f t="shared" si="130"/>
        <v>9.5833333333333326E-2</v>
      </c>
      <c r="J1089" s="1">
        <v>15</v>
      </c>
      <c r="K1089" s="1" t="s">
        <v>2302</v>
      </c>
      <c r="L1089" s="1" t="s">
        <v>5364</v>
      </c>
      <c r="M1089" s="1" t="s">
        <v>75</v>
      </c>
      <c r="N1089" s="1" t="s">
        <v>3947</v>
      </c>
      <c r="O1089" s="1" t="s">
        <v>77</v>
      </c>
      <c r="P1089" s="1" t="s">
        <v>78</v>
      </c>
      <c r="Q1089" s="1" t="s">
        <v>78</v>
      </c>
      <c r="R1089" s="1" t="s">
        <v>139</v>
      </c>
      <c r="S1089" s="1" t="s">
        <v>1898</v>
      </c>
      <c r="T1089" s="34" t="s">
        <v>72</v>
      </c>
      <c r="U1089" s="70" t="s">
        <v>2660</v>
      </c>
      <c r="V1089" s="1" t="s">
        <v>1900</v>
      </c>
      <c r="W1089" s="1" t="s">
        <v>2307</v>
      </c>
      <c r="X1089" s="1" t="s">
        <v>2307</v>
      </c>
      <c r="Y1089" s="1" t="s">
        <v>2363</v>
      </c>
      <c r="Z1089" s="1" t="s">
        <v>84</v>
      </c>
      <c r="AA1089" s="1" t="s">
        <v>72</v>
      </c>
      <c r="AB1089" s="1" t="s">
        <v>104</v>
      </c>
      <c r="AC1089" s="1" t="s">
        <v>2189</v>
      </c>
      <c r="AD1089" s="1" t="s">
        <v>126</v>
      </c>
      <c r="AE1089" s="1">
        <v>76</v>
      </c>
      <c r="AF1089" s="1" t="s">
        <v>88</v>
      </c>
      <c r="AG1089" s="1">
        <v>4.8</v>
      </c>
      <c r="AH1089" s="1" t="s">
        <v>299</v>
      </c>
      <c r="AI1089" s="1" t="s">
        <v>90</v>
      </c>
      <c r="AJ1089" s="1" t="s">
        <v>91</v>
      </c>
      <c r="AK1089" s="1" t="s">
        <v>92</v>
      </c>
      <c r="AL1089" s="1" t="s">
        <v>72</v>
      </c>
      <c r="AM1089" s="1" t="s">
        <v>229</v>
      </c>
      <c r="AN1089" s="1">
        <v>2</v>
      </c>
      <c r="AO1089" s="28" t="s">
        <v>3409</v>
      </c>
      <c r="AP1089" s="1" t="s">
        <v>72</v>
      </c>
      <c r="AQ1089" s="1" t="s">
        <v>72</v>
      </c>
      <c r="AR1089" s="1" t="s">
        <v>220</v>
      </c>
      <c r="AS1089" s="1" t="s">
        <v>72</v>
      </c>
      <c r="AT1089" s="1" t="s">
        <v>72</v>
      </c>
      <c r="AU1089" s="3">
        <v>45257</v>
      </c>
      <c r="AV1089" s="4">
        <v>0.65625</v>
      </c>
      <c r="AW1089" s="4">
        <v>0.69791666666666663</v>
      </c>
      <c r="AX1089" s="4">
        <f t="shared" si="127"/>
        <v>4.166666666666663E-2</v>
      </c>
      <c r="AY1089" s="4">
        <f t="shared" si="128"/>
        <v>5.3472222222222143E-2</v>
      </c>
      <c r="AZ1089" s="4">
        <f t="shared" si="129"/>
        <v>0.14930555555555547</v>
      </c>
      <c r="BA1089" s="1" t="s">
        <v>5365</v>
      </c>
      <c r="BB1089" s="1" t="s">
        <v>72</v>
      </c>
      <c r="BC1089" s="1" t="s">
        <v>1794</v>
      </c>
      <c r="BD1089" s="1">
        <v>14</v>
      </c>
      <c r="BE1089" s="1" t="s">
        <v>3205</v>
      </c>
      <c r="BF1089" s="1" t="s">
        <v>75</v>
      </c>
      <c r="BG1089" s="1" t="s">
        <v>75</v>
      </c>
      <c r="BH1089" s="1" t="s">
        <v>88</v>
      </c>
      <c r="BI1089" s="1" t="s">
        <v>96</v>
      </c>
      <c r="BJ1089" s="1" t="s">
        <v>72</v>
      </c>
      <c r="BK1089" s="1" t="s">
        <v>3819</v>
      </c>
      <c r="BL1089" s="1" t="s">
        <v>5366</v>
      </c>
      <c r="BM1089" s="1">
        <v>18</v>
      </c>
      <c r="BN1089" s="1" t="s">
        <v>75</v>
      </c>
      <c r="BO1089" s="1" t="s">
        <v>75</v>
      </c>
      <c r="BP1089" s="1" t="s">
        <v>75</v>
      </c>
      <c r="BQ1089" s="21" t="s">
        <v>99</v>
      </c>
      <c r="BR1089" s="21" t="s">
        <v>100</v>
      </c>
    </row>
    <row r="1090" spans="1:70" ht="20.45" customHeight="1">
      <c r="A1090" s="1" t="s">
        <v>5367</v>
      </c>
      <c r="B1090" s="1">
        <v>230348</v>
      </c>
      <c r="C1090" s="1" t="s">
        <v>71</v>
      </c>
      <c r="D1090" s="3">
        <v>45258</v>
      </c>
      <c r="E1090" s="4">
        <v>0.57638888888888884</v>
      </c>
      <c r="F1090" s="5">
        <v>45231</v>
      </c>
      <c r="G1090" s="3">
        <v>45258</v>
      </c>
      <c r="H1090" s="4">
        <v>0.63263888888888886</v>
      </c>
      <c r="I1090" s="48">
        <f t="shared" si="130"/>
        <v>5.6250000000000022E-2</v>
      </c>
      <c r="J1090" s="1">
        <v>2</v>
      </c>
      <c r="K1090" s="1" t="s">
        <v>1896</v>
      </c>
      <c r="L1090" s="1" t="s">
        <v>5368</v>
      </c>
      <c r="M1090" s="1" t="s">
        <v>75</v>
      </c>
      <c r="N1090" s="1" t="s">
        <v>3473</v>
      </c>
      <c r="O1090" s="1" t="s">
        <v>77</v>
      </c>
      <c r="P1090" s="1" t="s">
        <v>78</v>
      </c>
      <c r="Q1090" s="1" t="s">
        <v>78</v>
      </c>
      <c r="R1090" s="1" t="s">
        <v>1898</v>
      </c>
      <c r="S1090" s="1" t="s">
        <v>1898</v>
      </c>
      <c r="T1090" s="34" t="s">
        <v>72</v>
      </c>
      <c r="U1090" s="70" t="s">
        <v>5369</v>
      </c>
      <c r="V1090" s="1" t="s">
        <v>1900</v>
      </c>
      <c r="W1090" s="1" t="s">
        <v>813</v>
      </c>
      <c r="X1090" s="1" t="s">
        <v>813</v>
      </c>
      <c r="Y1090" s="1" t="s">
        <v>814</v>
      </c>
      <c r="Z1090" s="1" t="s">
        <v>152</v>
      </c>
      <c r="AA1090" s="1" t="s">
        <v>3507</v>
      </c>
      <c r="AB1090" s="1" t="s">
        <v>153</v>
      </c>
      <c r="AC1090" s="1" t="s">
        <v>164</v>
      </c>
      <c r="AD1090" s="1" t="s">
        <v>126</v>
      </c>
      <c r="AE1090" s="1">
        <v>35</v>
      </c>
      <c r="AF1090" s="1" t="s">
        <v>88</v>
      </c>
      <c r="AG1090" s="1">
        <v>4.5999999999999996</v>
      </c>
      <c r="AH1090" s="1" t="s">
        <v>414</v>
      </c>
      <c r="AI1090" s="1" t="s">
        <v>90</v>
      </c>
      <c r="AJ1090" s="1" t="s">
        <v>91</v>
      </c>
      <c r="AK1090" s="1" t="s">
        <v>92</v>
      </c>
      <c r="AL1090" s="1" t="s">
        <v>72</v>
      </c>
      <c r="AM1090" s="1" t="s">
        <v>244</v>
      </c>
      <c r="AN1090" s="1">
        <v>1</v>
      </c>
      <c r="AO1090" s="68" t="s">
        <v>5370</v>
      </c>
      <c r="AP1090" s="1" t="s">
        <v>72</v>
      </c>
      <c r="AQ1090" s="1" t="s">
        <v>72</v>
      </c>
      <c r="AR1090" s="1" t="s">
        <v>72</v>
      </c>
      <c r="AS1090" s="1" t="s">
        <v>263</v>
      </c>
      <c r="AT1090" s="1" t="s">
        <v>5355</v>
      </c>
      <c r="AU1090" s="3">
        <v>45258</v>
      </c>
      <c r="AV1090" s="4">
        <v>0.65208333333333335</v>
      </c>
      <c r="AW1090" s="4">
        <v>0.76388888888888884</v>
      </c>
      <c r="AX1090" s="4">
        <f t="shared" si="127"/>
        <v>0.11180555555555549</v>
      </c>
      <c r="AY1090" s="4">
        <f t="shared" si="128"/>
        <v>0.13124999999999998</v>
      </c>
      <c r="AZ1090" s="4">
        <f t="shared" si="129"/>
        <v>0.1875</v>
      </c>
      <c r="BA1090" s="1" t="s">
        <v>5371</v>
      </c>
      <c r="BB1090" s="1" t="s">
        <v>5372</v>
      </c>
      <c r="BC1090" s="1" t="s">
        <v>1794</v>
      </c>
      <c r="BD1090" s="1">
        <v>14</v>
      </c>
      <c r="BE1090" s="1" t="s">
        <v>4219</v>
      </c>
      <c r="BF1090" s="1" t="s">
        <v>75</v>
      </c>
      <c r="BG1090" s="1" t="s">
        <v>75</v>
      </c>
      <c r="BH1090" s="1" t="s">
        <v>88</v>
      </c>
      <c r="BI1090" s="1" t="s">
        <v>96</v>
      </c>
      <c r="BJ1090" s="1" t="s">
        <v>72</v>
      </c>
      <c r="BK1090" s="1" t="s">
        <v>5373</v>
      </c>
      <c r="BL1090" s="1" t="s">
        <v>5374</v>
      </c>
      <c r="BM1090" s="1">
        <v>95</v>
      </c>
      <c r="BN1090" s="1" t="s">
        <v>75</v>
      </c>
      <c r="BO1090" s="1" t="s">
        <v>75</v>
      </c>
      <c r="BP1090" s="1" t="s">
        <v>75</v>
      </c>
      <c r="BQ1090" s="21" t="s">
        <v>99</v>
      </c>
      <c r="BR1090" s="21" t="s">
        <v>100</v>
      </c>
    </row>
    <row r="1091" spans="1:70" ht="20.45" customHeight="1">
      <c r="A1091" s="1" t="s">
        <v>5375</v>
      </c>
      <c r="B1091" s="1">
        <v>230349</v>
      </c>
      <c r="C1091" s="1" t="s">
        <v>497</v>
      </c>
      <c r="D1091" s="3">
        <v>45258</v>
      </c>
      <c r="E1091" s="4">
        <v>0.46875</v>
      </c>
      <c r="F1091" s="5">
        <v>45231</v>
      </c>
      <c r="G1091" s="3">
        <v>45258</v>
      </c>
      <c r="H1091" s="4">
        <v>0.65416666666666667</v>
      </c>
      <c r="I1091" s="48">
        <f t="shared" si="130"/>
        <v>0.18541666666666667</v>
      </c>
      <c r="J1091" s="1">
        <v>2</v>
      </c>
      <c r="K1091" s="1" t="s">
        <v>1896</v>
      </c>
      <c r="L1091" s="64" t="s">
        <v>5376</v>
      </c>
      <c r="M1091" s="1" t="s">
        <v>75</v>
      </c>
      <c r="N1091" s="1" t="s">
        <v>5146</v>
      </c>
      <c r="O1091" s="1" t="s">
        <v>497</v>
      </c>
      <c r="P1091" s="1" t="s">
        <v>78</v>
      </c>
      <c r="Q1091" s="1" t="s">
        <v>78</v>
      </c>
      <c r="R1091" s="1" t="s">
        <v>1898</v>
      </c>
      <c r="S1091" s="8" t="s">
        <v>1927</v>
      </c>
      <c r="T1091" s="1" t="s">
        <v>707</v>
      </c>
      <c r="U1091" s="19" t="s">
        <v>5377</v>
      </c>
      <c r="V1091" s="1" t="s">
        <v>80</v>
      </c>
      <c r="W1091" s="1" t="s">
        <v>1867</v>
      </c>
      <c r="X1091" s="1" t="s">
        <v>1868</v>
      </c>
      <c r="Y1091" s="1" t="s">
        <v>3373</v>
      </c>
      <c r="Z1091" s="1" t="s">
        <v>490</v>
      </c>
      <c r="AA1091" s="1" t="s">
        <v>72</v>
      </c>
      <c r="AB1091" s="1" t="s">
        <v>491</v>
      </c>
      <c r="AC1091" s="1" t="s">
        <v>1147</v>
      </c>
      <c r="AD1091" s="1" t="s">
        <v>87</v>
      </c>
      <c r="AE1091" s="1">
        <v>50</v>
      </c>
      <c r="AF1091" s="1" t="s">
        <v>88</v>
      </c>
      <c r="AG1091" s="1">
        <v>5.2</v>
      </c>
      <c r="AH1091" s="1" t="s">
        <v>954</v>
      </c>
      <c r="AI1091" s="1" t="s">
        <v>90</v>
      </c>
      <c r="AJ1091" s="1" t="s">
        <v>91</v>
      </c>
      <c r="AK1091" s="1" t="s">
        <v>216</v>
      </c>
      <c r="AL1091" s="1" t="s">
        <v>72</v>
      </c>
      <c r="AM1091" s="1" t="s">
        <v>229</v>
      </c>
      <c r="AN1091" s="1" t="s">
        <v>72</v>
      </c>
      <c r="AO1091" s="1" t="s">
        <v>4803</v>
      </c>
      <c r="AP1091" s="1">
        <v>13</v>
      </c>
      <c r="AQ1091" s="1" t="s">
        <v>5378</v>
      </c>
      <c r="AR1091" s="1" t="s">
        <v>72</v>
      </c>
      <c r="AS1091" s="1" t="s">
        <v>72</v>
      </c>
      <c r="AT1091" s="1" t="s">
        <v>72</v>
      </c>
      <c r="AU1091" s="3">
        <v>45258</v>
      </c>
      <c r="AV1091" s="4">
        <v>0.67986111111111114</v>
      </c>
      <c r="AW1091" s="4">
        <v>0.78819444444444442</v>
      </c>
      <c r="AX1091" s="4">
        <f t="shared" si="127"/>
        <v>0.10833333333333328</v>
      </c>
      <c r="AY1091" s="4">
        <f t="shared" si="128"/>
        <v>0.13402777777777775</v>
      </c>
      <c r="AZ1091" s="4">
        <f t="shared" si="129"/>
        <v>0.31944444444444442</v>
      </c>
      <c r="BA1091" s="1" t="s">
        <v>5379</v>
      </c>
      <c r="BB1091" s="1" t="s">
        <v>72</v>
      </c>
      <c r="BC1091" s="1" t="s">
        <v>1675</v>
      </c>
      <c r="BD1091" s="1">
        <v>14</v>
      </c>
      <c r="BE1091" s="1" t="s">
        <v>2694</v>
      </c>
      <c r="BF1091" s="1" t="s">
        <v>75</v>
      </c>
      <c r="BG1091" s="1" t="s">
        <v>75</v>
      </c>
      <c r="BH1091" s="1" t="s">
        <v>88</v>
      </c>
      <c r="BI1091" s="1" t="s">
        <v>79</v>
      </c>
      <c r="BJ1091" s="1" t="s">
        <v>72</v>
      </c>
      <c r="BK1091" s="1" t="s">
        <v>3962</v>
      </c>
      <c r="BL1091" s="1" t="s">
        <v>5149</v>
      </c>
      <c r="BM1091" s="1">
        <f>49+7</f>
        <v>56</v>
      </c>
      <c r="BN1091" s="1" t="s">
        <v>75</v>
      </c>
      <c r="BO1091" s="1" t="s">
        <v>88</v>
      </c>
      <c r="BP1091" s="1" t="s">
        <v>88</v>
      </c>
      <c r="BQ1091" s="1" t="s">
        <v>160</v>
      </c>
      <c r="BR1091" s="1" t="s">
        <v>707</v>
      </c>
    </row>
    <row r="1092" spans="1:70" ht="20.45" customHeight="1">
      <c r="A1092" s="1" t="s">
        <v>5380</v>
      </c>
      <c r="B1092" s="1">
        <v>230350</v>
      </c>
      <c r="C1092" s="1" t="s">
        <v>71</v>
      </c>
      <c r="D1092" s="3">
        <v>45259</v>
      </c>
      <c r="E1092" s="4">
        <v>0.51527777777777772</v>
      </c>
      <c r="F1092" s="5">
        <v>45231</v>
      </c>
      <c r="G1092" s="3">
        <v>45259</v>
      </c>
      <c r="H1092" s="4">
        <v>0.60138888888888886</v>
      </c>
      <c r="I1092" s="48">
        <f t="shared" si="130"/>
        <v>8.6111111111111138E-2</v>
      </c>
      <c r="J1092" s="1">
        <v>1</v>
      </c>
      <c r="K1092" s="1" t="s">
        <v>1896</v>
      </c>
      <c r="L1092" s="1" t="s">
        <v>5381</v>
      </c>
      <c r="M1092" s="1" t="s">
        <v>75</v>
      </c>
      <c r="N1092" s="1" t="s">
        <v>3473</v>
      </c>
      <c r="O1092" s="1" t="s">
        <v>77</v>
      </c>
      <c r="P1092" s="1" t="s">
        <v>78</v>
      </c>
      <c r="Q1092" s="1" t="s">
        <v>78</v>
      </c>
      <c r="R1092" s="1" t="s">
        <v>1898</v>
      </c>
      <c r="S1092" s="8" t="s">
        <v>1927</v>
      </c>
      <c r="T1092" s="1" t="s">
        <v>707</v>
      </c>
      <c r="U1092" s="19" t="s">
        <v>847</v>
      </c>
      <c r="V1092" s="1" t="s">
        <v>1900</v>
      </c>
      <c r="W1092" s="1" t="s">
        <v>813</v>
      </c>
      <c r="X1092" s="1" t="s">
        <v>813</v>
      </c>
      <c r="Y1092" s="1" t="s">
        <v>814</v>
      </c>
      <c r="Z1092" s="1" t="s">
        <v>152</v>
      </c>
      <c r="AA1092" s="1" t="s">
        <v>1370</v>
      </c>
      <c r="AB1092" s="1" t="s">
        <v>153</v>
      </c>
      <c r="AC1092" s="1" t="s">
        <v>153</v>
      </c>
      <c r="AD1092" s="1" t="s">
        <v>126</v>
      </c>
      <c r="AE1092" s="1">
        <v>35</v>
      </c>
      <c r="AF1092" s="1" t="s">
        <v>88</v>
      </c>
      <c r="AG1092" s="1">
        <v>4.5</v>
      </c>
      <c r="AH1092" s="1" t="s">
        <v>2344</v>
      </c>
      <c r="AI1092" s="1" t="s">
        <v>90</v>
      </c>
      <c r="AJ1092" s="1" t="s">
        <v>91</v>
      </c>
      <c r="AK1092" s="1" t="s">
        <v>216</v>
      </c>
      <c r="AL1092" s="1" t="s">
        <v>72</v>
      </c>
      <c r="AM1092" s="1" t="s">
        <v>72</v>
      </c>
      <c r="AN1092" s="1" t="s">
        <v>72</v>
      </c>
      <c r="AO1092" s="1" t="s">
        <v>72</v>
      </c>
      <c r="AP1092" s="68">
        <v>8</v>
      </c>
      <c r="AQ1092" s="1" t="s">
        <v>1411</v>
      </c>
      <c r="AR1092" s="1" t="s">
        <v>72</v>
      </c>
      <c r="AS1092" s="1" t="s">
        <v>72</v>
      </c>
      <c r="AT1092" s="1" t="s">
        <v>72</v>
      </c>
      <c r="AU1092" s="3">
        <v>45259</v>
      </c>
      <c r="AV1092" s="4">
        <v>0.625</v>
      </c>
      <c r="AW1092" s="4">
        <v>0.72569444444444453</v>
      </c>
      <c r="AX1092" s="4">
        <f t="shared" si="127"/>
        <v>0.10069444444444453</v>
      </c>
      <c r="AY1092" s="4">
        <f t="shared" si="128"/>
        <v>0.12430555555555567</v>
      </c>
      <c r="AZ1092" s="4">
        <f t="shared" si="129"/>
        <v>0.21041666666666681</v>
      </c>
      <c r="BA1092" s="1" t="s">
        <v>5382</v>
      </c>
      <c r="BB1092" s="1" t="s">
        <v>5383</v>
      </c>
      <c r="BC1092" s="1" t="s">
        <v>1794</v>
      </c>
      <c r="BD1092" s="1">
        <v>14</v>
      </c>
      <c r="BE1092" s="1" t="s">
        <v>4219</v>
      </c>
      <c r="BF1092" s="1" t="s">
        <v>75</v>
      </c>
      <c r="BG1092" s="1" t="s">
        <v>75</v>
      </c>
      <c r="BH1092" s="1" t="s">
        <v>88</v>
      </c>
      <c r="BI1092" s="1" t="s">
        <v>79</v>
      </c>
      <c r="BJ1092" s="1" t="s">
        <v>72</v>
      </c>
      <c r="BK1092" s="1" t="s">
        <v>5384</v>
      </c>
      <c r="BL1092" s="1" t="s">
        <v>5385</v>
      </c>
      <c r="BM1092" s="1">
        <v>65</v>
      </c>
      <c r="BN1092" s="1" t="s">
        <v>75</v>
      </c>
      <c r="BO1092" s="1" t="s">
        <v>75</v>
      </c>
      <c r="BP1092" s="1" t="s">
        <v>75</v>
      </c>
      <c r="BQ1092" s="1" t="s">
        <v>160</v>
      </c>
      <c r="BR1092" s="1" t="s">
        <v>707</v>
      </c>
    </row>
    <row r="1093" spans="1:70" ht="20.45" customHeight="1">
      <c r="A1093" s="1" t="s">
        <v>5386</v>
      </c>
      <c r="B1093" s="1">
        <v>230351</v>
      </c>
      <c r="C1093" s="1" t="s">
        <v>71</v>
      </c>
      <c r="D1093" s="3">
        <v>45259</v>
      </c>
      <c r="E1093" s="4">
        <v>0.58750000000000002</v>
      </c>
      <c r="F1093" s="5">
        <v>45231</v>
      </c>
      <c r="G1093" s="3">
        <v>45259</v>
      </c>
      <c r="H1093" s="4">
        <v>0.65833333333333333</v>
      </c>
      <c r="I1093" s="48">
        <f t="shared" si="130"/>
        <v>7.0833333333333304E-2</v>
      </c>
      <c r="J1093" s="1">
        <v>9</v>
      </c>
      <c r="K1093" s="1" t="s">
        <v>2302</v>
      </c>
      <c r="L1093" s="1" t="s">
        <v>5387</v>
      </c>
      <c r="M1093" s="1" t="s">
        <v>75</v>
      </c>
      <c r="N1093" s="1" t="s">
        <v>3947</v>
      </c>
      <c r="O1093" s="1" t="s">
        <v>77</v>
      </c>
      <c r="P1093" s="1" t="s">
        <v>78</v>
      </c>
      <c r="Q1093" s="1" t="s">
        <v>78</v>
      </c>
      <c r="R1093" s="1" t="s">
        <v>139</v>
      </c>
      <c r="S1093" s="1" t="s">
        <v>1898</v>
      </c>
      <c r="T1093" s="34" t="s">
        <v>72</v>
      </c>
      <c r="U1093" s="70" t="s">
        <v>5270</v>
      </c>
      <c r="V1093" s="1" t="s">
        <v>1900</v>
      </c>
      <c r="W1093" s="1" t="s">
        <v>2307</v>
      </c>
      <c r="X1093" s="1" t="s">
        <v>2307</v>
      </c>
      <c r="Y1093" s="1" t="s">
        <v>2363</v>
      </c>
      <c r="Z1093" s="1" t="s">
        <v>84</v>
      </c>
      <c r="AA1093" s="1" t="s">
        <v>72</v>
      </c>
      <c r="AB1093" s="1" t="s">
        <v>4320</v>
      </c>
      <c r="AC1093" s="1" t="s">
        <v>181</v>
      </c>
      <c r="AD1093" s="1" t="s">
        <v>87</v>
      </c>
      <c r="AE1093" s="1">
        <v>48</v>
      </c>
      <c r="AF1093" s="1" t="s">
        <v>88</v>
      </c>
      <c r="AG1093" s="1">
        <v>4.9000000000000004</v>
      </c>
      <c r="AH1093" s="1" t="s">
        <v>299</v>
      </c>
      <c r="AI1093" s="1" t="s">
        <v>90</v>
      </c>
      <c r="AJ1093" s="1" t="s">
        <v>91</v>
      </c>
      <c r="AK1093" s="1" t="s">
        <v>92</v>
      </c>
      <c r="AL1093" s="1" t="s">
        <v>72</v>
      </c>
      <c r="AM1093" s="1" t="s">
        <v>217</v>
      </c>
      <c r="AN1093" s="1">
        <v>3</v>
      </c>
      <c r="AO1093" s="68" t="s">
        <v>5388</v>
      </c>
      <c r="AP1093" s="1" t="s">
        <v>72</v>
      </c>
      <c r="AQ1093" s="1" t="s">
        <v>72</v>
      </c>
      <c r="AR1093" s="68" t="s">
        <v>3744</v>
      </c>
      <c r="AS1093" s="1" t="s">
        <v>72</v>
      </c>
      <c r="AT1093" s="1" t="s">
        <v>72</v>
      </c>
      <c r="AU1093" s="3">
        <v>45259</v>
      </c>
      <c r="AV1093" s="4">
        <v>0.68055555555555547</v>
      </c>
      <c r="AW1093" s="4">
        <v>0.72916666666666663</v>
      </c>
      <c r="AX1093" s="4">
        <f t="shared" si="127"/>
        <v>4.861111111111116E-2</v>
      </c>
      <c r="AY1093" s="4">
        <f t="shared" si="128"/>
        <v>7.0833333333333304E-2</v>
      </c>
      <c r="AZ1093" s="4">
        <f t="shared" si="129"/>
        <v>0.14166666666666661</v>
      </c>
      <c r="BA1093" s="1" t="s">
        <v>5389</v>
      </c>
      <c r="BB1093" s="1" t="s">
        <v>72</v>
      </c>
      <c r="BC1093" s="1" t="s">
        <v>1794</v>
      </c>
      <c r="BD1093" s="1">
        <v>14</v>
      </c>
      <c r="BE1093" s="1" t="s">
        <v>2694</v>
      </c>
      <c r="BF1093" s="1" t="s">
        <v>75</v>
      </c>
      <c r="BG1093" s="1" t="s">
        <v>75</v>
      </c>
      <c r="BH1093" s="1" t="s">
        <v>88</v>
      </c>
      <c r="BI1093" s="1" t="s">
        <v>96</v>
      </c>
      <c r="BJ1093" s="1" t="s">
        <v>72</v>
      </c>
      <c r="BK1093" s="1" t="s">
        <v>3819</v>
      </c>
      <c r="BL1093" s="1" t="s">
        <v>5108</v>
      </c>
      <c r="BM1093" s="1">
        <v>31</v>
      </c>
      <c r="BN1093" s="1" t="s">
        <v>75</v>
      </c>
      <c r="BO1093" s="1" t="s">
        <v>75</v>
      </c>
      <c r="BP1093" s="1" t="s">
        <v>75</v>
      </c>
      <c r="BQ1093" s="21" t="s">
        <v>99</v>
      </c>
      <c r="BR1093" s="21" t="s">
        <v>100</v>
      </c>
    </row>
    <row r="1094" spans="1:70" ht="20.45" customHeight="1">
      <c r="A1094" s="1" t="s">
        <v>5390</v>
      </c>
      <c r="B1094" s="1">
        <v>230352</v>
      </c>
      <c r="C1094" s="1" t="s">
        <v>71</v>
      </c>
      <c r="D1094" s="3">
        <v>45259</v>
      </c>
      <c r="E1094" s="4">
        <v>0.44513888888888886</v>
      </c>
      <c r="F1094" s="5">
        <v>45231</v>
      </c>
      <c r="G1094" s="3">
        <v>45259</v>
      </c>
      <c r="H1094" s="4">
        <v>0.67222222222222217</v>
      </c>
      <c r="I1094" s="48">
        <f t="shared" si="130"/>
        <v>0.2270833333333333</v>
      </c>
      <c r="J1094" s="1">
        <v>2</v>
      </c>
      <c r="K1094" s="1" t="s">
        <v>1896</v>
      </c>
      <c r="L1094" s="64" t="s">
        <v>5391</v>
      </c>
      <c r="M1094" s="1" t="s">
        <v>75</v>
      </c>
      <c r="N1094" s="1" t="s">
        <v>3947</v>
      </c>
      <c r="O1094" s="1" t="s">
        <v>77</v>
      </c>
      <c r="P1094" s="1" t="s">
        <v>78</v>
      </c>
      <c r="Q1094" s="1" t="s">
        <v>78</v>
      </c>
      <c r="R1094" s="8" t="s">
        <v>1898</v>
      </c>
      <c r="S1094" s="8" t="s">
        <v>1927</v>
      </c>
      <c r="T1094" s="1" t="s">
        <v>707</v>
      </c>
      <c r="U1094" s="19" t="s">
        <v>847</v>
      </c>
      <c r="V1094" s="1" t="s">
        <v>1900</v>
      </c>
      <c r="W1094" s="1" t="s">
        <v>1867</v>
      </c>
      <c r="X1094" s="1" t="s">
        <v>1868</v>
      </c>
      <c r="Y1094" s="1" t="s">
        <v>4743</v>
      </c>
      <c r="Z1094" s="1" t="s">
        <v>152</v>
      </c>
      <c r="AA1094" s="1" t="s">
        <v>72</v>
      </c>
      <c r="AB1094" s="1" t="s">
        <v>153</v>
      </c>
      <c r="AC1094" s="1" t="s">
        <v>164</v>
      </c>
      <c r="AD1094" s="1" t="s">
        <v>126</v>
      </c>
      <c r="AE1094" s="1">
        <v>58</v>
      </c>
      <c r="AF1094" s="1" t="s">
        <v>88</v>
      </c>
      <c r="AG1094" s="1">
        <v>5.8</v>
      </c>
      <c r="AH1094" s="1" t="s">
        <v>954</v>
      </c>
      <c r="AI1094" s="1" t="s">
        <v>105</v>
      </c>
      <c r="AJ1094" s="1" t="s">
        <v>91</v>
      </c>
      <c r="AK1094" s="1" t="s">
        <v>92</v>
      </c>
      <c r="AL1094" s="1" t="s">
        <v>72</v>
      </c>
      <c r="AM1094" s="1" t="s">
        <v>72</v>
      </c>
      <c r="AN1094" s="1" t="s">
        <v>72</v>
      </c>
      <c r="AO1094" s="1" t="s">
        <v>72</v>
      </c>
      <c r="AP1094" s="1" t="s">
        <v>72</v>
      </c>
      <c r="AQ1094" s="1" t="s">
        <v>72</v>
      </c>
      <c r="AR1094" s="1" t="s">
        <v>72</v>
      </c>
      <c r="AS1094" s="1" t="s">
        <v>72</v>
      </c>
      <c r="AT1094" s="1" t="s">
        <v>72</v>
      </c>
      <c r="AU1094" s="3">
        <v>45259</v>
      </c>
      <c r="AV1094" s="4">
        <v>0.68819444444444444</v>
      </c>
      <c r="AW1094" s="4">
        <v>0.71597222222222223</v>
      </c>
      <c r="AX1094" s="4">
        <f t="shared" si="127"/>
        <v>2.777777777777779E-2</v>
      </c>
      <c r="AY1094" s="4">
        <f t="shared" si="128"/>
        <v>4.3750000000000067E-2</v>
      </c>
      <c r="AZ1094" s="4">
        <f t="shared" si="129"/>
        <v>0.27083333333333337</v>
      </c>
      <c r="BA1094" s="1" t="s">
        <v>5392</v>
      </c>
      <c r="BB1094" s="1" t="s">
        <v>72</v>
      </c>
      <c r="BC1094" s="1" t="s">
        <v>1794</v>
      </c>
      <c r="BD1094" s="1">
        <v>14</v>
      </c>
      <c r="BE1094" s="1" t="s">
        <v>4208</v>
      </c>
      <c r="BF1094" s="1" t="s">
        <v>75</v>
      </c>
      <c r="BG1094" s="1" t="s">
        <v>75</v>
      </c>
      <c r="BH1094" s="1" t="s">
        <v>88</v>
      </c>
      <c r="BI1094" s="1" t="s">
        <v>79</v>
      </c>
      <c r="BJ1094" s="1" t="s">
        <v>72</v>
      </c>
      <c r="BK1094" s="1" t="s">
        <v>3509</v>
      </c>
      <c r="BL1094" s="1" t="s">
        <v>5393</v>
      </c>
      <c r="BM1094" s="1">
        <v>9</v>
      </c>
      <c r="BN1094" s="1" t="s">
        <v>75</v>
      </c>
      <c r="BO1094" s="1" t="s">
        <v>75</v>
      </c>
      <c r="BP1094" s="1" t="s">
        <v>75</v>
      </c>
      <c r="BQ1094" s="1" t="s">
        <v>160</v>
      </c>
      <c r="BR1094" s="1" t="s">
        <v>707</v>
      </c>
    </row>
    <row r="1095" spans="1:70" ht="20.45" customHeight="1">
      <c r="A1095" s="1" t="s">
        <v>5394</v>
      </c>
      <c r="B1095" s="1">
        <v>230353</v>
      </c>
      <c r="C1095" s="1" t="s">
        <v>497</v>
      </c>
      <c r="D1095" s="3">
        <v>45260</v>
      </c>
      <c r="E1095" s="4">
        <v>0.31388888888888888</v>
      </c>
      <c r="F1095" s="5">
        <v>45231</v>
      </c>
      <c r="G1095" s="3">
        <v>45260</v>
      </c>
      <c r="H1095" s="4">
        <v>0.52916666666666667</v>
      </c>
      <c r="I1095" s="48">
        <f t="shared" si="130"/>
        <v>0.21527777777777779</v>
      </c>
      <c r="J1095" s="1">
        <v>3</v>
      </c>
      <c r="K1095" s="1" t="s">
        <v>1896</v>
      </c>
      <c r="L1095" s="1" t="s">
        <v>5395</v>
      </c>
      <c r="M1095" s="1" t="s">
        <v>75</v>
      </c>
      <c r="N1095" s="1" t="s">
        <v>5226</v>
      </c>
      <c r="O1095" s="1" t="s">
        <v>497</v>
      </c>
      <c r="P1095" s="1" t="s">
        <v>78</v>
      </c>
      <c r="Q1095" s="1" t="s">
        <v>78</v>
      </c>
      <c r="R1095" s="8" t="s">
        <v>1898</v>
      </c>
      <c r="S1095" s="8" t="s">
        <v>1927</v>
      </c>
      <c r="T1095" s="1" t="s">
        <v>707</v>
      </c>
      <c r="U1095" s="19" t="s">
        <v>5396</v>
      </c>
      <c r="V1095" s="1" t="s">
        <v>1900</v>
      </c>
      <c r="W1095" s="1" t="s">
        <v>83</v>
      </c>
      <c r="X1095" s="1" t="s">
        <v>123</v>
      </c>
      <c r="Y1095" s="1" t="s">
        <v>83</v>
      </c>
      <c r="Z1095" s="1" t="s">
        <v>84</v>
      </c>
      <c r="AA1095" s="1" t="s">
        <v>72</v>
      </c>
      <c r="AB1095" s="1" t="s">
        <v>4320</v>
      </c>
      <c r="AC1095" s="1" t="s">
        <v>141</v>
      </c>
      <c r="AD1095" s="1" t="s">
        <v>126</v>
      </c>
      <c r="AE1095" s="1">
        <v>70</v>
      </c>
      <c r="AF1095" s="1" t="s">
        <v>88</v>
      </c>
      <c r="AG1095" s="1">
        <v>4.5999999999999996</v>
      </c>
      <c r="AH1095" s="1" t="s">
        <v>414</v>
      </c>
      <c r="AI1095" s="1" t="s">
        <v>90</v>
      </c>
      <c r="AJ1095" s="1" t="s">
        <v>91</v>
      </c>
      <c r="AK1095" s="1" t="s">
        <v>92</v>
      </c>
      <c r="AL1095" s="1" t="s">
        <v>72</v>
      </c>
      <c r="AM1095" s="1" t="s">
        <v>229</v>
      </c>
      <c r="AN1095" s="1">
        <v>2</v>
      </c>
      <c r="AO1095" s="68" t="s">
        <v>230</v>
      </c>
      <c r="AP1095" s="1" t="s">
        <v>72</v>
      </c>
      <c r="AQ1095" s="1" t="s">
        <v>72</v>
      </c>
      <c r="AR1095" s="1" t="s">
        <v>72</v>
      </c>
      <c r="AS1095" s="1" t="s">
        <v>72</v>
      </c>
      <c r="AT1095" s="1" t="s">
        <v>72</v>
      </c>
      <c r="AU1095" s="3">
        <v>45260</v>
      </c>
      <c r="AV1095" s="4">
        <v>0.54861111111111116</v>
      </c>
      <c r="AW1095" s="4">
        <v>0.65416666666666667</v>
      </c>
      <c r="AX1095" s="4">
        <f t="shared" si="127"/>
        <v>0.10555555555555551</v>
      </c>
      <c r="AY1095" s="4">
        <f t="shared" si="128"/>
        <v>0.125</v>
      </c>
      <c r="AZ1095" s="4">
        <f t="shared" si="129"/>
        <v>0.34027777777777779</v>
      </c>
      <c r="BA1095" s="1" t="s">
        <v>5397</v>
      </c>
      <c r="BB1095" s="1" t="s">
        <v>72</v>
      </c>
      <c r="BC1095" s="1" t="s">
        <v>1675</v>
      </c>
      <c r="BD1095" s="1">
        <v>14</v>
      </c>
      <c r="BE1095" s="1" t="s">
        <v>2694</v>
      </c>
      <c r="BF1095" s="1" t="s">
        <v>75</v>
      </c>
      <c r="BG1095" s="1" t="s">
        <v>75</v>
      </c>
      <c r="BH1095" s="1" t="s">
        <v>88</v>
      </c>
      <c r="BI1095" s="1" t="s">
        <v>79</v>
      </c>
      <c r="BJ1095" s="1" t="s">
        <v>707</v>
      </c>
      <c r="BK1095" s="1" t="s">
        <v>72</v>
      </c>
      <c r="BL1095" s="1" t="s">
        <v>72</v>
      </c>
      <c r="BM1095" s="1" t="s">
        <v>72</v>
      </c>
      <c r="BN1095" s="1" t="s">
        <v>72</v>
      </c>
      <c r="BO1095" s="1" t="s">
        <v>72</v>
      </c>
      <c r="BP1095" s="1" t="s">
        <v>72</v>
      </c>
      <c r="BQ1095" s="1" t="s">
        <v>160</v>
      </c>
      <c r="BR1095" s="1" t="s">
        <v>707</v>
      </c>
    </row>
    <row r="1096" spans="1:70" ht="20.45" customHeight="1">
      <c r="A1096" s="1" t="s">
        <v>5398</v>
      </c>
      <c r="B1096" s="1">
        <v>230354</v>
      </c>
      <c r="C1096" s="1" t="s">
        <v>497</v>
      </c>
      <c r="D1096" s="3">
        <v>45260</v>
      </c>
      <c r="E1096" s="4">
        <v>0.46319444444444446</v>
      </c>
      <c r="F1096" s="5">
        <v>45231</v>
      </c>
      <c r="G1096" s="3">
        <v>45260</v>
      </c>
      <c r="H1096" s="4">
        <v>0.52916666666666667</v>
      </c>
      <c r="I1096" s="48">
        <f t="shared" si="130"/>
        <v>6.597222222222221E-2</v>
      </c>
      <c r="J1096" s="1">
        <v>1</v>
      </c>
      <c r="K1096" s="1" t="s">
        <v>1896</v>
      </c>
      <c r="L1096" s="1" t="s">
        <v>5399</v>
      </c>
      <c r="M1096" s="1" t="s">
        <v>75</v>
      </c>
      <c r="N1096" s="1" t="s">
        <v>5226</v>
      </c>
      <c r="O1096" s="1" t="s">
        <v>497</v>
      </c>
      <c r="P1096" s="1" t="s">
        <v>78</v>
      </c>
      <c r="Q1096" s="1" t="s">
        <v>78</v>
      </c>
      <c r="R1096" s="8" t="s">
        <v>1898</v>
      </c>
      <c r="S1096" s="8" t="s">
        <v>1927</v>
      </c>
      <c r="T1096" s="1" t="s">
        <v>5400</v>
      </c>
      <c r="U1096" s="19" t="s">
        <v>4710</v>
      </c>
      <c r="V1096" s="1" t="s">
        <v>1900</v>
      </c>
      <c r="W1096" s="1" t="s">
        <v>83</v>
      </c>
      <c r="X1096" s="1" t="s">
        <v>123</v>
      </c>
      <c r="Y1096" s="1" t="s">
        <v>83</v>
      </c>
      <c r="Z1096" s="1" t="s">
        <v>84</v>
      </c>
      <c r="AA1096" s="1" t="s">
        <v>72</v>
      </c>
      <c r="AB1096" s="1" t="s">
        <v>656</v>
      </c>
      <c r="AC1096" s="1" t="s">
        <v>656</v>
      </c>
      <c r="AD1096" s="1" t="s">
        <v>87</v>
      </c>
      <c r="AE1096" s="1">
        <v>65</v>
      </c>
      <c r="AF1096" s="1" t="s">
        <v>88</v>
      </c>
      <c r="AG1096" s="1">
        <v>4.5999999999999996</v>
      </c>
      <c r="AH1096" s="1" t="s">
        <v>414</v>
      </c>
      <c r="AI1096" s="1" t="s">
        <v>90</v>
      </c>
      <c r="AJ1096" s="1" t="s">
        <v>91</v>
      </c>
      <c r="AK1096" s="1" t="s">
        <v>92</v>
      </c>
      <c r="AL1096" s="1" t="s">
        <v>72</v>
      </c>
      <c r="AM1096" s="1" t="s">
        <v>229</v>
      </c>
      <c r="AN1096" s="1">
        <v>2</v>
      </c>
      <c r="AO1096" s="68" t="s">
        <v>367</v>
      </c>
      <c r="AP1096" s="1" t="s">
        <v>72</v>
      </c>
      <c r="AQ1096" s="1" t="s">
        <v>72</v>
      </c>
      <c r="AR1096" s="1" t="s">
        <v>72</v>
      </c>
      <c r="AS1096" s="1" t="s">
        <v>72</v>
      </c>
      <c r="AT1096" s="1" t="s">
        <v>72</v>
      </c>
      <c r="AU1096" s="3">
        <v>45260</v>
      </c>
      <c r="AV1096" s="4">
        <v>0.54513888888888884</v>
      </c>
      <c r="AW1096" s="4">
        <v>0.62847222222222221</v>
      </c>
      <c r="AX1096" s="4">
        <f t="shared" si="127"/>
        <v>8.333333333333337E-2</v>
      </c>
      <c r="AY1096" s="4">
        <f t="shared" si="128"/>
        <v>9.9305555555555536E-2</v>
      </c>
      <c r="AZ1096" s="4">
        <f t="shared" si="129"/>
        <v>0.16527777777777775</v>
      </c>
      <c r="BA1096" s="1" t="s">
        <v>5401</v>
      </c>
      <c r="BB1096" s="1" t="s">
        <v>72</v>
      </c>
      <c r="BC1096" s="1" t="s">
        <v>1675</v>
      </c>
      <c r="BD1096" s="1">
        <v>14</v>
      </c>
      <c r="BE1096" s="1" t="s">
        <v>3446</v>
      </c>
      <c r="BF1096" s="1" t="s">
        <v>75</v>
      </c>
      <c r="BG1096" s="1" t="s">
        <v>75</v>
      </c>
      <c r="BH1096" s="1" t="s">
        <v>88</v>
      </c>
      <c r="BI1096" s="1" t="s">
        <v>79</v>
      </c>
      <c r="BJ1096" s="1" t="s">
        <v>707</v>
      </c>
      <c r="BK1096" s="1" t="s">
        <v>72</v>
      </c>
      <c r="BL1096" s="1" t="s">
        <v>72</v>
      </c>
      <c r="BM1096" s="1" t="s">
        <v>72</v>
      </c>
      <c r="BN1096" s="1" t="s">
        <v>72</v>
      </c>
      <c r="BO1096" s="1" t="s">
        <v>72</v>
      </c>
      <c r="BP1096" s="1" t="s">
        <v>72</v>
      </c>
      <c r="BQ1096" s="1" t="s">
        <v>160</v>
      </c>
      <c r="BR1096" s="1" t="s">
        <v>707</v>
      </c>
    </row>
    <row r="1097" spans="1:70" ht="20.45" customHeight="1">
      <c r="A1097" s="1" t="s">
        <v>5402</v>
      </c>
      <c r="B1097" s="1">
        <v>230355</v>
      </c>
      <c r="C1097" s="1" t="s">
        <v>71</v>
      </c>
      <c r="D1097" s="3">
        <v>45261</v>
      </c>
      <c r="E1097" s="4">
        <v>0.55555555555555558</v>
      </c>
      <c r="F1097" s="5">
        <v>45261</v>
      </c>
      <c r="G1097" s="3">
        <v>45261</v>
      </c>
      <c r="H1097" s="4">
        <v>0.625</v>
      </c>
      <c r="I1097" s="48">
        <f t="shared" si="130"/>
        <v>6.944444444444442E-2</v>
      </c>
      <c r="J1097" s="1">
        <v>10</v>
      </c>
      <c r="K1097" s="1" t="s">
        <v>2302</v>
      </c>
      <c r="L1097" s="1" t="s">
        <v>5403</v>
      </c>
      <c r="M1097" s="1" t="s">
        <v>75</v>
      </c>
      <c r="N1097" s="1" t="s">
        <v>3947</v>
      </c>
      <c r="O1097" s="1" t="s">
        <v>77</v>
      </c>
      <c r="P1097" s="1" t="s">
        <v>78</v>
      </c>
      <c r="Q1097" s="1" t="s">
        <v>78</v>
      </c>
      <c r="R1097" s="1" t="s">
        <v>139</v>
      </c>
      <c r="S1097" s="1" t="s">
        <v>1898</v>
      </c>
      <c r="T1097" s="34" t="s">
        <v>72</v>
      </c>
      <c r="U1097" s="70" t="s">
        <v>1826</v>
      </c>
      <c r="V1097" s="1" t="s">
        <v>1900</v>
      </c>
      <c r="W1097" s="1" t="s">
        <v>2307</v>
      </c>
      <c r="X1097" s="1" t="s">
        <v>2307</v>
      </c>
      <c r="Y1097" s="1" t="s">
        <v>2363</v>
      </c>
      <c r="Z1097" s="1" t="s">
        <v>84</v>
      </c>
      <c r="AA1097" s="1" t="s">
        <v>72</v>
      </c>
      <c r="AB1097" s="1" t="s">
        <v>104</v>
      </c>
      <c r="AC1097" s="1" t="s">
        <v>104</v>
      </c>
      <c r="AD1097" s="1" t="s">
        <v>87</v>
      </c>
      <c r="AE1097" s="1">
        <v>40</v>
      </c>
      <c r="AF1097" s="1" t="s">
        <v>88</v>
      </c>
      <c r="AG1097" s="1">
        <v>3.8</v>
      </c>
      <c r="AH1097" s="1" t="s">
        <v>414</v>
      </c>
      <c r="AI1097" s="1" t="s">
        <v>90</v>
      </c>
      <c r="AJ1097" s="1" t="s">
        <v>91</v>
      </c>
      <c r="AK1097" s="1" t="s">
        <v>92</v>
      </c>
      <c r="AL1097" s="1" t="s">
        <v>72</v>
      </c>
      <c r="AM1097" s="1" t="s">
        <v>217</v>
      </c>
      <c r="AN1097" s="1">
        <v>2</v>
      </c>
      <c r="AO1097" s="68" t="s">
        <v>5404</v>
      </c>
      <c r="AP1097" s="1" t="s">
        <v>72</v>
      </c>
      <c r="AQ1097" s="1" t="s">
        <v>72</v>
      </c>
      <c r="AR1097" s="1" t="s">
        <v>220</v>
      </c>
      <c r="AS1097" s="1" t="s">
        <v>72</v>
      </c>
      <c r="AT1097" s="1" t="s">
        <v>72</v>
      </c>
      <c r="AU1097" s="3">
        <v>45261</v>
      </c>
      <c r="AV1097" s="4">
        <v>0.64374999999999993</v>
      </c>
      <c r="AW1097" s="4">
        <v>0.69444444444444453</v>
      </c>
      <c r="AX1097" s="4">
        <f t="shared" si="127"/>
        <v>5.0694444444444597E-2</v>
      </c>
      <c r="AY1097" s="4">
        <f t="shared" si="128"/>
        <v>6.9444444444444531E-2</v>
      </c>
      <c r="AZ1097" s="4">
        <f t="shared" si="129"/>
        <v>0.13888888888888895</v>
      </c>
      <c r="BA1097" s="1" t="s">
        <v>5405</v>
      </c>
      <c r="BB1097" s="1" t="s">
        <v>72</v>
      </c>
      <c r="BC1097" s="1" t="s">
        <v>1794</v>
      </c>
      <c r="BD1097" s="1">
        <v>15</v>
      </c>
      <c r="BE1097" s="1" t="s">
        <v>3446</v>
      </c>
      <c r="BF1097" s="1" t="s">
        <v>75</v>
      </c>
      <c r="BG1097" s="1" t="s">
        <v>75</v>
      </c>
      <c r="BH1097" s="1" t="s">
        <v>88</v>
      </c>
      <c r="BI1097" s="1" t="s">
        <v>96</v>
      </c>
      <c r="BJ1097" s="1" t="s">
        <v>72</v>
      </c>
      <c r="BK1097" s="1" t="s">
        <v>5107</v>
      </c>
      <c r="BL1097" s="1" t="s">
        <v>5406</v>
      </c>
      <c r="BM1097" s="1">
        <v>90</v>
      </c>
      <c r="BN1097" s="1" t="s">
        <v>75</v>
      </c>
      <c r="BO1097" s="1" t="s">
        <v>75</v>
      </c>
      <c r="BP1097" s="1" t="s">
        <v>75</v>
      </c>
      <c r="BQ1097" s="21" t="s">
        <v>99</v>
      </c>
      <c r="BR1097" s="21" t="s">
        <v>100</v>
      </c>
    </row>
    <row r="1098" spans="1:70" ht="20.45" customHeight="1">
      <c r="A1098" s="1" t="s">
        <v>5407</v>
      </c>
      <c r="B1098" s="1">
        <v>230356</v>
      </c>
      <c r="C1098" s="1" t="s">
        <v>71</v>
      </c>
      <c r="D1098" s="3">
        <v>45261</v>
      </c>
      <c r="E1098" s="4">
        <v>0.58333333333333337</v>
      </c>
      <c r="F1098" s="5">
        <v>45261</v>
      </c>
      <c r="G1098" s="3">
        <v>45261</v>
      </c>
      <c r="H1098" s="4">
        <v>0.72152777777777777</v>
      </c>
      <c r="I1098" s="48">
        <f t="shared" si="130"/>
        <v>0.1381944444444444</v>
      </c>
      <c r="J1098" s="1">
        <v>5</v>
      </c>
      <c r="K1098" s="1" t="s">
        <v>1896</v>
      </c>
      <c r="L1098" s="64" t="s">
        <v>5408</v>
      </c>
      <c r="M1098" s="1" t="s">
        <v>75</v>
      </c>
      <c r="N1098" s="1" t="s">
        <v>4648</v>
      </c>
      <c r="O1098" s="1" t="s">
        <v>77</v>
      </c>
      <c r="P1098" s="1" t="s">
        <v>78</v>
      </c>
      <c r="Q1098" s="1" t="s">
        <v>172</v>
      </c>
      <c r="R1098" s="1" t="s">
        <v>139</v>
      </c>
      <c r="S1098" s="1" t="s">
        <v>1898</v>
      </c>
      <c r="T1098" s="1" t="s">
        <v>5123</v>
      </c>
      <c r="U1098" s="70" t="s">
        <v>4441</v>
      </c>
      <c r="V1098" s="1" t="s">
        <v>80</v>
      </c>
      <c r="W1098" s="1" t="s">
        <v>1867</v>
      </c>
      <c r="X1098" s="1" t="s">
        <v>1868</v>
      </c>
      <c r="Y1098" s="1" t="s">
        <v>2143</v>
      </c>
      <c r="Z1098" s="1" t="s">
        <v>291</v>
      </c>
      <c r="AA1098" s="1" t="s">
        <v>72</v>
      </c>
      <c r="AB1098" s="1" t="s">
        <v>4455</v>
      </c>
      <c r="AC1098" s="1" t="s">
        <v>4455</v>
      </c>
      <c r="AD1098" s="1" t="s">
        <v>126</v>
      </c>
      <c r="AE1098" s="1">
        <v>50</v>
      </c>
      <c r="AF1098" s="1" t="s">
        <v>88</v>
      </c>
      <c r="AG1098" s="1">
        <v>4.5</v>
      </c>
      <c r="AH1098" s="1" t="s">
        <v>954</v>
      </c>
      <c r="AI1098" s="1" t="s">
        <v>90</v>
      </c>
      <c r="AJ1098" s="1" t="s">
        <v>3203</v>
      </c>
      <c r="AK1098" s="1" t="s">
        <v>92</v>
      </c>
      <c r="AL1098" s="1" t="s">
        <v>72</v>
      </c>
      <c r="AM1098" s="1" t="s">
        <v>72</v>
      </c>
      <c r="AN1098" s="1" t="s">
        <v>72</v>
      </c>
      <c r="AO1098" s="1" t="s">
        <v>72</v>
      </c>
      <c r="AP1098" s="1" t="s">
        <v>72</v>
      </c>
      <c r="AQ1098" s="1" t="s">
        <v>72</v>
      </c>
      <c r="AR1098" s="1" t="s">
        <v>72</v>
      </c>
      <c r="AS1098" s="1" t="s">
        <v>72</v>
      </c>
      <c r="AT1098" s="1" t="s">
        <v>72</v>
      </c>
      <c r="AU1098" s="3">
        <v>45261</v>
      </c>
      <c r="AV1098" s="4">
        <v>0.73819444444444438</v>
      </c>
      <c r="AW1098" s="4">
        <v>0.78333333333333333</v>
      </c>
      <c r="AX1098" s="4">
        <f t="shared" si="127"/>
        <v>4.5138888888888951E-2</v>
      </c>
      <c r="AY1098" s="4">
        <f t="shared" si="128"/>
        <v>6.1805555555555558E-2</v>
      </c>
      <c r="AZ1098" s="4">
        <f t="shared" si="129"/>
        <v>0.19999999999999996</v>
      </c>
      <c r="BA1098" s="1" t="s">
        <v>5409</v>
      </c>
      <c r="BB1098" s="1" t="s">
        <v>72</v>
      </c>
      <c r="BC1098" s="1" t="s">
        <v>1794</v>
      </c>
      <c r="BD1098" s="1">
        <v>14</v>
      </c>
      <c r="BE1098" s="1" t="s">
        <v>2694</v>
      </c>
      <c r="BF1098" s="1" t="s">
        <v>88</v>
      </c>
      <c r="BG1098" s="1" t="s">
        <v>88</v>
      </c>
      <c r="BH1098" s="1" t="s">
        <v>88</v>
      </c>
      <c r="BI1098" s="1" t="s">
        <v>96</v>
      </c>
      <c r="BJ1098" s="1" t="s">
        <v>72</v>
      </c>
      <c r="BK1098" s="1" t="s">
        <v>3985</v>
      </c>
      <c r="BL1098" s="1" t="s">
        <v>4914</v>
      </c>
      <c r="BM1098" s="1">
        <v>37</v>
      </c>
      <c r="BN1098" s="1" t="s">
        <v>75</v>
      </c>
      <c r="BO1098" s="1" t="s">
        <v>75</v>
      </c>
      <c r="BP1098" s="1" t="s">
        <v>75</v>
      </c>
      <c r="BQ1098" s="21" t="s">
        <v>99</v>
      </c>
      <c r="BR1098" s="21" t="s">
        <v>100</v>
      </c>
    </row>
    <row r="1099" spans="1:70" ht="20.45" customHeight="1">
      <c r="A1099" s="1" t="s">
        <v>5410</v>
      </c>
      <c r="B1099" s="1">
        <v>230357</v>
      </c>
      <c r="C1099" s="1" t="s">
        <v>71</v>
      </c>
      <c r="D1099" s="3">
        <v>45261</v>
      </c>
      <c r="E1099" s="4">
        <v>0.8208333333333333</v>
      </c>
      <c r="F1099" s="5">
        <v>45261</v>
      </c>
      <c r="G1099" s="3">
        <v>45261</v>
      </c>
      <c r="H1099" s="4">
        <v>0.88124999999999998</v>
      </c>
      <c r="I1099" s="48">
        <f t="shared" si="130"/>
        <v>6.0416666666666674E-2</v>
      </c>
      <c r="J1099" s="1">
        <v>5</v>
      </c>
      <c r="K1099" s="1" t="s">
        <v>1896</v>
      </c>
      <c r="L1099" s="1" t="s">
        <v>5411</v>
      </c>
      <c r="M1099" s="1" t="s">
        <v>75</v>
      </c>
      <c r="N1099" s="1" t="s">
        <v>3947</v>
      </c>
      <c r="O1099" s="1" t="s">
        <v>77</v>
      </c>
      <c r="P1099" s="1" t="s">
        <v>78</v>
      </c>
      <c r="Q1099" s="1" t="s">
        <v>78</v>
      </c>
      <c r="R1099" s="1" t="s">
        <v>1898</v>
      </c>
      <c r="S1099" s="1" t="s">
        <v>1898</v>
      </c>
      <c r="T1099" s="34" t="s">
        <v>72</v>
      </c>
      <c r="U1099" s="70" t="s">
        <v>2666</v>
      </c>
      <c r="V1099" s="1" t="s">
        <v>1900</v>
      </c>
      <c r="W1099" s="1" t="s">
        <v>83</v>
      </c>
      <c r="X1099" s="1" t="s">
        <v>123</v>
      </c>
      <c r="Y1099" s="1" t="s">
        <v>83</v>
      </c>
      <c r="Z1099" s="1" t="s">
        <v>84</v>
      </c>
      <c r="AA1099" s="1" t="s">
        <v>72</v>
      </c>
      <c r="AB1099" s="1" t="s">
        <v>323</v>
      </c>
      <c r="AC1099" s="1" t="s">
        <v>324</v>
      </c>
      <c r="AD1099" s="1" t="s">
        <v>126</v>
      </c>
      <c r="AE1099" s="1">
        <v>70</v>
      </c>
      <c r="AF1099" s="1" t="s">
        <v>88</v>
      </c>
      <c r="AG1099" s="1">
        <v>4.5999999999999996</v>
      </c>
      <c r="AH1099" s="1" t="s">
        <v>414</v>
      </c>
      <c r="AI1099" s="1" t="s">
        <v>90</v>
      </c>
      <c r="AJ1099" s="1" t="s">
        <v>91</v>
      </c>
      <c r="AK1099" s="1" t="s">
        <v>92</v>
      </c>
      <c r="AL1099" s="1" t="s">
        <v>72</v>
      </c>
      <c r="AM1099" s="1" t="s">
        <v>229</v>
      </c>
      <c r="AN1099" s="1">
        <v>2</v>
      </c>
      <c r="AO1099" s="68" t="s">
        <v>367</v>
      </c>
      <c r="AP1099" s="1" t="s">
        <v>72</v>
      </c>
      <c r="AQ1099" s="1" t="s">
        <v>72</v>
      </c>
      <c r="AR1099" s="1" t="s">
        <v>72</v>
      </c>
      <c r="AS1099" s="1" t="s">
        <v>72</v>
      </c>
      <c r="AT1099" s="1" t="s">
        <v>72</v>
      </c>
      <c r="AU1099" s="3">
        <v>45262</v>
      </c>
      <c r="AV1099" s="4">
        <v>0.2986111111111111</v>
      </c>
      <c r="AW1099" s="4">
        <v>0.37013888888888885</v>
      </c>
      <c r="AX1099" s="4">
        <f t="shared" si="127"/>
        <v>7.1527777777777746E-2</v>
      </c>
      <c r="AY1099" s="4">
        <f t="shared" si="128"/>
        <v>-0.51111111111111107</v>
      </c>
      <c r="AZ1099" s="4">
        <f t="shared" si="129"/>
        <v>-0.45069444444444445</v>
      </c>
      <c r="BA1099" s="1" t="s">
        <v>5412</v>
      </c>
      <c r="BB1099" s="1" t="s">
        <v>72</v>
      </c>
      <c r="BC1099" s="1" t="s">
        <v>1675</v>
      </c>
      <c r="BD1099" s="1">
        <v>15</v>
      </c>
      <c r="BE1099" s="1" t="s">
        <v>95</v>
      </c>
      <c r="BF1099" s="1" t="s">
        <v>75</v>
      </c>
      <c r="BG1099" s="1" t="s">
        <v>75</v>
      </c>
      <c r="BH1099" s="1" t="s">
        <v>88</v>
      </c>
      <c r="BI1099" s="1" t="s">
        <v>96</v>
      </c>
      <c r="BJ1099" s="1" t="s">
        <v>72</v>
      </c>
      <c r="BK1099" s="1" t="s">
        <v>3819</v>
      </c>
      <c r="BL1099" s="1" t="s">
        <v>5413</v>
      </c>
      <c r="BM1099" s="1">
        <v>42</v>
      </c>
      <c r="BN1099" s="1" t="s">
        <v>75</v>
      </c>
      <c r="BO1099" s="1" t="s">
        <v>75</v>
      </c>
      <c r="BP1099" s="1" t="s">
        <v>75</v>
      </c>
      <c r="BQ1099" s="21" t="s">
        <v>99</v>
      </c>
      <c r="BR1099" s="21" t="s">
        <v>100</v>
      </c>
    </row>
    <row r="1100" spans="1:70" ht="20.45" customHeight="1">
      <c r="A1100" s="1" t="s">
        <v>5414</v>
      </c>
      <c r="B1100" s="1">
        <v>230357</v>
      </c>
      <c r="C1100" s="1" t="s">
        <v>71</v>
      </c>
      <c r="D1100" s="3">
        <v>45261</v>
      </c>
      <c r="E1100" s="4">
        <v>0.8208333333333333</v>
      </c>
      <c r="F1100" s="5">
        <v>45261</v>
      </c>
      <c r="G1100" s="3">
        <v>45261</v>
      </c>
      <c r="H1100" s="4">
        <v>0.88124999999999998</v>
      </c>
      <c r="I1100" s="48">
        <f t="shared" si="130"/>
        <v>6.0416666666666674E-2</v>
      </c>
      <c r="J1100" s="1">
        <v>5</v>
      </c>
      <c r="K1100" s="1" t="s">
        <v>1896</v>
      </c>
      <c r="L1100" s="1" t="s">
        <v>5411</v>
      </c>
      <c r="M1100" s="1" t="s">
        <v>75</v>
      </c>
      <c r="N1100" s="1" t="s">
        <v>3936</v>
      </c>
      <c r="O1100" s="1" t="s">
        <v>77</v>
      </c>
      <c r="P1100" s="1" t="s">
        <v>78</v>
      </c>
      <c r="Q1100" s="1" t="s">
        <v>78</v>
      </c>
      <c r="R1100" s="1" t="s">
        <v>1898</v>
      </c>
      <c r="S1100" s="1" t="s">
        <v>1898</v>
      </c>
      <c r="T1100" s="34" t="s">
        <v>72</v>
      </c>
      <c r="U1100" s="70" t="s">
        <v>2666</v>
      </c>
      <c r="V1100" s="1" t="s">
        <v>1900</v>
      </c>
      <c r="W1100" s="1" t="s">
        <v>83</v>
      </c>
      <c r="X1100" s="1" t="s">
        <v>123</v>
      </c>
      <c r="Y1100" s="1" t="s">
        <v>83</v>
      </c>
      <c r="Z1100" s="1" t="s">
        <v>84</v>
      </c>
      <c r="AA1100" s="1" t="s">
        <v>72</v>
      </c>
      <c r="AB1100" s="1" t="s">
        <v>323</v>
      </c>
      <c r="AC1100" s="1" t="s">
        <v>324</v>
      </c>
      <c r="AD1100" s="1" t="s">
        <v>126</v>
      </c>
      <c r="AE1100" s="1">
        <v>70</v>
      </c>
      <c r="AF1100" s="1" t="s">
        <v>88</v>
      </c>
      <c r="AG1100" s="1">
        <v>4.5999999999999996</v>
      </c>
      <c r="AH1100" s="1" t="s">
        <v>414</v>
      </c>
      <c r="AI1100" s="1" t="s">
        <v>90</v>
      </c>
      <c r="AJ1100" s="1" t="s">
        <v>91</v>
      </c>
      <c r="AK1100" s="1" t="s">
        <v>92</v>
      </c>
      <c r="AL1100" s="1" t="s">
        <v>72</v>
      </c>
      <c r="AM1100" s="1" t="s">
        <v>229</v>
      </c>
      <c r="AN1100" s="1">
        <v>2</v>
      </c>
      <c r="AO1100" s="68" t="s">
        <v>367</v>
      </c>
      <c r="AP1100" s="1" t="s">
        <v>72</v>
      </c>
      <c r="AQ1100" s="1" t="s">
        <v>72</v>
      </c>
      <c r="AR1100" s="1" t="s">
        <v>72</v>
      </c>
      <c r="AS1100" s="1" t="s">
        <v>72</v>
      </c>
      <c r="AT1100" s="1" t="s">
        <v>72</v>
      </c>
      <c r="AU1100" s="3">
        <v>45261</v>
      </c>
      <c r="AV1100" s="4">
        <v>0.2986111111111111</v>
      </c>
      <c r="AW1100" s="4">
        <v>0.3576388888888889</v>
      </c>
      <c r="AX1100" s="4">
        <f t="shared" si="127"/>
        <v>5.902777777777779E-2</v>
      </c>
      <c r="AY1100" s="4">
        <f t="shared" si="128"/>
        <v>-0.52361111111111103</v>
      </c>
      <c r="AZ1100" s="4">
        <f t="shared" si="129"/>
        <v>-0.46319444444444441</v>
      </c>
      <c r="BA1100" s="1" t="s">
        <v>5412</v>
      </c>
      <c r="BB1100" s="1" t="s">
        <v>72</v>
      </c>
      <c r="BC1100" s="1" t="s">
        <v>1675</v>
      </c>
      <c r="BD1100" s="1">
        <v>14</v>
      </c>
      <c r="BE1100" s="1" t="s">
        <v>95</v>
      </c>
      <c r="BF1100" s="1" t="s">
        <v>75</v>
      </c>
      <c r="BG1100" s="1" t="s">
        <v>75</v>
      </c>
      <c r="BH1100" s="1" t="s">
        <v>88</v>
      </c>
      <c r="BI1100" s="1" t="s">
        <v>96</v>
      </c>
      <c r="BJ1100" s="1" t="s">
        <v>72</v>
      </c>
      <c r="BK1100" s="1" t="s">
        <v>4260</v>
      </c>
      <c r="BL1100" s="1" t="s">
        <v>5415</v>
      </c>
      <c r="BM1100" s="1">
        <v>28</v>
      </c>
      <c r="BN1100" s="1" t="s">
        <v>75</v>
      </c>
      <c r="BO1100" s="1" t="s">
        <v>75</v>
      </c>
      <c r="BP1100" s="1" t="s">
        <v>75</v>
      </c>
      <c r="BQ1100" s="21" t="s">
        <v>99</v>
      </c>
      <c r="BR1100" s="21" t="s">
        <v>100</v>
      </c>
    </row>
    <row r="1101" spans="1:70" ht="20.45" customHeight="1">
      <c r="A1101" s="1" t="s">
        <v>5416</v>
      </c>
      <c r="B1101" s="1">
        <v>230358</v>
      </c>
      <c r="C1101" s="1" t="s">
        <v>71</v>
      </c>
      <c r="D1101" s="3">
        <v>45264</v>
      </c>
      <c r="E1101" s="4">
        <v>0.49375000000000002</v>
      </c>
      <c r="F1101" s="5">
        <v>45261</v>
      </c>
      <c r="G1101" s="3">
        <v>45264</v>
      </c>
      <c r="H1101" s="4">
        <v>0.58819444444444446</v>
      </c>
      <c r="I1101" s="48">
        <f t="shared" si="130"/>
        <v>9.4444444444444442E-2</v>
      </c>
      <c r="J1101" s="1">
        <v>2</v>
      </c>
      <c r="K1101" s="1" t="s">
        <v>1896</v>
      </c>
      <c r="L1101" s="1" t="s">
        <v>5417</v>
      </c>
      <c r="M1101" s="1" t="s">
        <v>75</v>
      </c>
      <c r="N1101" s="1" t="s">
        <v>3947</v>
      </c>
      <c r="O1101" s="1" t="s">
        <v>77</v>
      </c>
      <c r="P1101" s="1" t="s">
        <v>78</v>
      </c>
      <c r="Q1101" s="1" t="s">
        <v>78</v>
      </c>
      <c r="R1101" s="1" t="s">
        <v>139</v>
      </c>
      <c r="S1101" s="1" t="s">
        <v>1898</v>
      </c>
      <c r="T1101" s="1" t="s">
        <v>3603</v>
      </c>
      <c r="U1101" s="70" t="s">
        <v>5418</v>
      </c>
      <c r="V1101" s="1" t="s">
        <v>1900</v>
      </c>
      <c r="W1101" s="1" t="s">
        <v>813</v>
      </c>
      <c r="X1101" s="1" t="s">
        <v>813</v>
      </c>
      <c r="Y1101" s="1" t="s">
        <v>814</v>
      </c>
      <c r="Z1101" s="1" t="s">
        <v>84</v>
      </c>
      <c r="AA1101" s="1" t="s">
        <v>72</v>
      </c>
      <c r="AB1101" s="1" t="s">
        <v>4320</v>
      </c>
      <c r="AC1101" s="1" t="s">
        <v>181</v>
      </c>
      <c r="AD1101" s="1" t="s">
        <v>126</v>
      </c>
      <c r="AE1101" s="1">
        <v>70</v>
      </c>
      <c r="AF1101" s="1" t="s">
        <v>88</v>
      </c>
      <c r="AG1101" s="1">
        <v>5.6</v>
      </c>
      <c r="AH1101" s="1" t="s">
        <v>954</v>
      </c>
      <c r="AI1101" s="1" t="s">
        <v>90</v>
      </c>
      <c r="AJ1101" s="1" t="s">
        <v>91</v>
      </c>
      <c r="AK1101" s="1" t="s">
        <v>92</v>
      </c>
      <c r="AL1101" s="1" t="s">
        <v>72</v>
      </c>
      <c r="AM1101" s="1" t="s">
        <v>229</v>
      </c>
      <c r="AN1101" s="1">
        <v>2</v>
      </c>
      <c r="AO1101" s="68" t="s">
        <v>5057</v>
      </c>
      <c r="AP1101" s="1" t="s">
        <v>72</v>
      </c>
      <c r="AQ1101" s="1" t="s">
        <v>72</v>
      </c>
      <c r="AR1101" s="68" t="s">
        <v>3444</v>
      </c>
      <c r="AS1101" s="1" t="s">
        <v>72</v>
      </c>
      <c r="AT1101" s="1" t="s">
        <v>72</v>
      </c>
      <c r="AU1101" s="3">
        <v>45264</v>
      </c>
      <c r="AV1101" s="4">
        <v>0.62152777777777779</v>
      </c>
      <c r="AW1101" s="4">
        <v>0.66666666666666663</v>
      </c>
      <c r="AX1101" s="4">
        <f t="shared" si="127"/>
        <v>4.513888888888884E-2</v>
      </c>
      <c r="AY1101" s="4">
        <f t="shared" si="128"/>
        <v>7.8472222222222165E-2</v>
      </c>
      <c r="AZ1101" s="4">
        <f t="shared" si="129"/>
        <v>0.17291666666666661</v>
      </c>
      <c r="BA1101" s="1" t="s">
        <v>5419</v>
      </c>
      <c r="BB1101" s="1" t="s">
        <v>72</v>
      </c>
      <c r="BC1101" s="1" t="s">
        <v>1794</v>
      </c>
      <c r="BD1101" s="1">
        <v>15</v>
      </c>
      <c r="BE1101" s="1" t="s">
        <v>3205</v>
      </c>
      <c r="BF1101" s="1" t="s">
        <v>75</v>
      </c>
      <c r="BG1101" s="1" t="s">
        <v>75</v>
      </c>
      <c r="BH1101" s="1" t="s">
        <v>88</v>
      </c>
      <c r="BI1101" s="1" t="s">
        <v>96</v>
      </c>
      <c r="BJ1101" s="1" t="s">
        <v>72</v>
      </c>
      <c r="BK1101" s="1" t="s">
        <v>3819</v>
      </c>
      <c r="BL1101" s="1" t="s">
        <v>5420</v>
      </c>
      <c r="BM1101" s="1">
        <v>44</v>
      </c>
      <c r="BN1101" s="1" t="s">
        <v>75</v>
      </c>
      <c r="BO1101" s="1" t="s">
        <v>75</v>
      </c>
      <c r="BP1101" s="1" t="s">
        <v>75</v>
      </c>
      <c r="BQ1101" s="21" t="s">
        <v>99</v>
      </c>
      <c r="BR1101" s="21" t="s">
        <v>100</v>
      </c>
    </row>
    <row r="1102" spans="1:70" ht="20.45" customHeight="1">
      <c r="A1102" s="1" t="s">
        <v>5421</v>
      </c>
      <c r="B1102" s="1">
        <v>230359</v>
      </c>
      <c r="C1102" s="1" t="s">
        <v>71</v>
      </c>
      <c r="D1102" s="3">
        <v>45265</v>
      </c>
      <c r="E1102" s="4">
        <v>0.4375</v>
      </c>
      <c r="F1102" s="5">
        <v>45261</v>
      </c>
      <c r="G1102" s="3">
        <v>45265</v>
      </c>
      <c r="H1102" s="4">
        <v>0.52569444444444446</v>
      </c>
      <c r="I1102" s="48">
        <f t="shared" si="130"/>
        <v>8.8194444444444464E-2</v>
      </c>
      <c r="J1102" s="1">
        <v>11</v>
      </c>
      <c r="K1102" s="1" t="s">
        <v>2302</v>
      </c>
      <c r="L1102" s="1" t="s">
        <v>5422</v>
      </c>
      <c r="M1102" s="1" t="s">
        <v>75</v>
      </c>
      <c r="N1102" s="1" t="s">
        <v>3947</v>
      </c>
      <c r="O1102" s="1" t="s">
        <v>77</v>
      </c>
      <c r="P1102" s="1" t="s">
        <v>78</v>
      </c>
      <c r="Q1102" s="1" t="s">
        <v>4162</v>
      </c>
      <c r="R1102" s="1" t="s">
        <v>139</v>
      </c>
      <c r="S1102" s="1" t="s">
        <v>1898</v>
      </c>
      <c r="T1102" s="1" t="s">
        <v>5423</v>
      </c>
      <c r="U1102" s="70" t="s">
        <v>5424</v>
      </c>
      <c r="V1102" s="1" t="s">
        <v>1900</v>
      </c>
      <c r="W1102" s="1" t="s">
        <v>2307</v>
      </c>
      <c r="X1102" s="1" t="s">
        <v>2307</v>
      </c>
      <c r="Y1102" s="1" t="s">
        <v>2363</v>
      </c>
      <c r="Z1102" s="1" t="s">
        <v>84</v>
      </c>
      <c r="AA1102" s="1" t="s">
        <v>72</v>
      </c>
      <c r="AB1102" s="1" t="s">
        <v>4320</v>
      </c>
      <c r="AC1102" s="1" t="s">
        <v>181</v>
      </c>
      <c r="AD1102" s="1" t="s">
        <v>126</v>
      </c>
      <c r="AE1102" s="1">
        <v>59</v>
      </c>
      <c r="AF1102" s="1" t="s">
        <v>88</v>
      </c>
      <c r="AG1102" s="1">
        <v>4.8</v>
      </c>
      <c r="AH1102" s="1" t="s">
        <v>414</v>
      </c>
      <c r="AI1102" s="1" t="s">
        <v>90</v>
      </c>
      <c r="AJ1102" s="1" t="s">
        <v>970</v>
      </c>
      <c r="AK1102" s="1" t="s">
        <v>429</v>
      </c>
      <c r="AL1102" s="1" t="s">
        <v>72</v>
      </c>
      <c r="AM1102" s="1" t="s">
        <v>217</v>
      </c>
      <c r="AN1102" s="1">
        <v>2</v>
      </c>
      <c r="AO1102" s="68" t="s">
        <v>5425</v>
      </c>
      <c r="AP1102" s="68">
        <v>6</v>
      </c>
      <c r="AQ1102" s="68" t="s">
        <v>5426</v>
      </c>
      <c r="AR1102" s="68" t="s">
        <v>5427</v>
      </c>
      <c r="AS1102" s="1" t="s">
        <v>72</v>
      </c>
      <c r="AT1102" s="1" t="s">
        <v>72</v>
      </c>
      <c r="AU1102" s="3">
        <v>45265</v>
      </c>
      <c r="AV1102" s="4">
        <v>0.58888888888888891</v>
      </c>
      <c r="AW1102" s="4">
        <v>0.63888888888888895</v>
      </c>
      <c r="AX1102" s="4">
        <f t="shared" si="127"/>
        <v>5.0000000000000044E-2</v>
      </c>
      <c r="AY1102" s="4">
        <f t="shared" si="128"/>
        <v>0.11319444444444449</v>
      </c>
      <c r="AZ1102" s="4">
        <f t="shared" si="129"/>
        <v>0.20138888888888895</v>
      </c>
      <c r="BA1102" s="1" t="s">
        <v>5428</v>
      </c>
      <c r="BB1102" s="1" t="s">
        <v>72</v>
      </c>
      <c r="BC1102" s="1" t="s">
        <v>1794</v>
      </c>
      <c r="BD1102" s="1">
        <v>15</v>
      </c>
      <c r="BE1102" s="1" t="s">
        <v>2694</v>
      </c>
      <c r="BF1102" s="1" t="s">
        <v>88</v>
      </c>
      <c r="BG1102" s="1" t="s">
        <v>88</v>
      </c>
      <c r="BH1102" s="1" t="s">
        <v>88</v>
      </c>
      <c r="BI1102" s="1" t="s">
        <v>96</v>
      </c>
      <c r="BJ1102" s="1" t="s">
        <v>72</v>
      </c>
      <c r="BK1102" s="1" t="s">
        <v>3819</v>
      </c>
      <c r="BL1102" s="1" t="s">
        <v>5429</v>
      </c>
      <c r="BM1102" s="1">
        <v>37</v>
      </c>
      <c r="BN1102" s="1" t="s">
        <v>75</v>
      </c>
      <c r="BO1102" s="1" t="s">
        <v>75</v>
      </c>
      <c r="BP1102" s="1" t="s">
        <v>75</v>
      </c>
      <c r="BQ1102" s="21" t="s">
        <v>99</v>
      </c>
      <c r="BR1102" s="21" t="s">
        <v>100</v>
      </c>
    </row>
    <row r="1103" spans="1:70" ht="20.45" customHeight="1">
      <c r="A1103" s="1" t="s">
        <v>5430</v>
      </c>
      <c r="B1103" s="1">
        <v>230360</v>
      </c>
      <c r="C1103" s="1" t="s">
        <v>71</v>
      </c>
      <c r="D1103" s="3">
        <v>45267</v>
      </c>
      <c r="E1103" s="4">
        <v>0.60069444444444442</v>
      </c>
      <c r="F1103" s="5">
        <v>45261</v>
      </c>
      <c r="G1103" s="3">
        <v>45267</v>
      </c>
      <c r="H1103" s="4">
        <v>0.67152777777777783</v>
      </c>
      <c r="I1103" s="48">
        <f t="shared" si="130"/>
        <v>7.0833333333333415E-2</v>
      </c>
      <c r="J1103" s="1">
        <v>11</v>
      </c>
      <c r="K1103" s="1" t="s">
        <v>2302</v>
      </c>
      <c r="L1103" s="1" t="s">
        <v>5431</v>
      </c>
      <c r="M1103" s="1" t="s">
        <v>75</v>
      </c>
      <c r="N1103" s="1" t="s">
        <v>3947</v>
      </c>
      <c r="O1103" s="1" t="s">
        <v>77</v>
      </c>
      <c r="P1103" s="1" t="s">
        <v>78</v>
      </c>
      <c r="Q1103" s="1" t="s">
        <v>78</v>
      </c>
      <c r="R1103" s="1" t="s">
        <v>139</v>
      </c>
      <c r="S1103" s="1" t="s">
        <v>1898</v>
      </c>
      <c r="T1103" s="1" t="s">
        <v>3603</v>
      </c>
      <c r="U1103" s="70" t="s">
        <v>4294</v>
      </c>
      <c r="V1103" s="1" t="s">
        <v>1900</v>
      </c>
      <c r="W1103" s="1" t="s">
        <v>2307</v>
      </c>
      <c r="X1103" s="1" t="s">
        <v>2307</v>
      </c>
      <c r="Y1103" s="1" t="s">
        <v>2363</v>
      </c>
      <c r="Z1103" s="1" t="s">
        <v>84</v>
      </c>
      <c r="AA1103" s="1" t="s">
        <v>72</v>
      </c>
      <c r="AB1103" s="1" t="s">
        <v>104</v>
      </c>
      <c r="AC1103" s="1" t="s">
        <v>3144</v>
      </c>
      <c r="AD1103" s="1" t="s">
        <v>87</v>
      </c>
      <c r="AE1103" s="1">
        <v>51</v>
      </c>
      <c r="AF1103" s="1" t="s">
        <v>88</v>
      </c>
      <c r="AG1103" s="1">
        <v>4.5</v>
      </c>
      <c r="AH1103" s="1" t="s">
        <v>414</v>
      </c>
      <c r="AI1103" s="1" t="s">
        <v>90</v>
      </c>
      <c r="AJ1103" s="1" t="s">
        <v>91</v>
      </c>
      <c r="AK1103" s="1" t="s">
        <v>92</v>
      </c>
      <c r="AL1103" s="1" t="s">
        <v>72</v>
      </c>
      <c r="AM1103" s="1" t="s">
        <v>254</v>
      </c>
      <c r="AN1103" s="1">
        <v>2</v>
      </c>
      <c r="AO1103" s="68" t="s">
        <v>3563</v>
      </c>
      <c r="AP1103" s="1" t="s">
        <v>72</v>
      </c>
      <c r="AQ1103" s="1" t="s">
        <v>72</v>
      </c>
      <c r="AR1103" s="1" t="s">
        <v>220</v>
      </c>
      <c r="AS1103" s="1" t="s">
        <v>72</v>
      </c>
      <c r="AT1103" s="1" t="s">
        <v>72</v>
      </c>
      <c r="AU1103" s="3">
        <v>45267</v>
      </c>
      <c r="AV1103" s="4">
        <v>0.69166666666666676</v>
      </c>
      <c r="AW1103" s="4">
        <v>0.73541666666666661</v>
      </c>
      <c r="AX1103" s="4">
        <f t="shared" si="127"/>
        <v>4.3749999999999845E-2</v>
      </c>
      <c r="AY1103" s="4">
        <f t="shared" si="128"/>
        <v>6.3888888888888773E-2</v>
      </c>
      <c r="AZ1103" s="4">
        <f t="shared" si="129"/>
        <v>0.13472222222222219</v>
      </c>
      <c r="BA1103" s="1" t="s">
        <v>5432</v>
      </c>
      <c r="BB1103" s="1" t="s">
        <v>72</v>
      </c>
      <c r="BC1103" s="1" t="s">
        <v>1794</v>
      </c>
      <c r="BD1103" s="1">
        <v>15</v>
      </c>
      <c r="BE1103" s="1" t="s">
        <v>4208</v>
      </c>
      <c r="BF1103" s="1" t="s">
        <v>75</v>
      </c>
      <c r="BG1103" s="1" t="s">
        <v>75</v>
      </c>
      <c r="BH1103" s="1" t="s">
        <v>88</v>
      </c>
      <c r="BI1103" s="1" t="s">
        <v>96</v>
      </c>
      <c r="BJ1103" s="1" t="s">
        <v>72</v>
      </c>
      <c r="BK1103" s="1" t="s">
        <v>3819</v>
      </c>
      <c r="BL1103" s="1" t="s">
        <v>5433</v>
      </c>
      <c r="BM1103" s="1">
        <v>24</v>
      </c>
      <c r="BN1103" s="1" t="s">
        <v>75</v>
      </c>
      <c r="BO1103" s="1" t="s">
        <v>75</v>
      </c>
      <c r="BP1103" s="1" t="s">
        <v>75</v>
      </c>
      <c r="BQ1103" s="21" t="s">
        <v>99</v>
      </c>
      <c r="BR1103" s="21" t="s">
        <v>100</v>
      </c>
    </row>
    <row r="1104" spans="1:70" ht="20.45" customHeight="1">
      <c r="A1104" s="1" t="s">
        <v>5434</v>
      </c>
      <c r="B1104" s="1">
        <v>230360</v>
      </c>
      <c r="C1104" s="1" t="s">
        <v>71</v>
      </c>
      <c r="D1104" s="3">
        <v>45267</v>
      </c>
      <c r="E1104" s="4">
        <v>0.60069444444444442</v>
      </c>
      <c r="F1104" s="5">
        <v>45261</v>
      </c>
      <c r="G1104" s="3">
        <v>45267</v>
      </c>
      <c r="H1104" s="4">
        <v>0.67152777777777783</v>
      </c>
      <c r="I1104" s="48">
        <f t="shared" si="130"/>
        <v>7.0833333333333415E-2</v>
      </c>
      <c r="J1104" s="1">
        <v>11</v>
      </c>
      <c r="K1104" s="1" t="s">
        <v>2302</v>
      </c>
      <c r="L1104" s="1" t="s">
        <v>5431</v>
      </c>
      <c r="M1104" s="1" t="s">
        <v>75</v>
      </c>
      <c r="N1104" s="1" t="s">
        <v>4561</v>
      </c>
      <c r="O1104" s="1" t="s">
        <v>77</v>
      </c>
      <c r="P1104" s="1" t="s">
        <v>78</v>
      </c>
      <c r="Q1104" s="1" t="s">
        <v>78</v>
      </c>
      <c r="R1104" s="1" t="s">
        <v>139</v>
      </c>
      <c r="S1104" s="1" t="s">
        <v>1898</v>
      </c>
      <c r="T1104" s="1" t="s">
        <v>3603</v>
      </c>
      <c r="U1104" s="70" t="s">
        <v>4294</v>
      </c>
      <c r="V1104" s="1" t="s">
        <v>1900</v>
      </c>
      <c r="W1104" s="1" t="s">
        <v>2307</v>
      </c>
      <c r="X1104" s="1" t="s">
        <v>2307</v>
      </c>
      <c r="Y1104" s="1" t="s">
        <v>2363</v>
      </c>
      <c r="Z1104" s="1" t="s">
        <v>84</v>
      </c>
      <c r="AA1104" s="1" t="s">
        <v>72</v>
      </c>
      <c r="AB1104" s="1" t="s">
        <v>104</v>
      </c>
      <c r="AC1104" s="1" t="s">
        <v>3144</v>
      </c>
      <c r="AD1104" s="1" t="s">
        <v>87</v>
      </c>
      <c r="AE1104" s="1">
        <v>51</v>
      </c>
      <c r="AF1104" s="1" t="s">
        <v>88</v>
      </c>
      <c r="AG1104" s="1">
        <v>4.5</v>
      </c>
      <c r="AH1104" s="1" t="s">
        <v>414</v>
      </c>
      <c r="AI1104" s="1" t="s">
        <v>90</v>
      </c>
      <c r="AJ1104" s="1" t="s">
        <v>91</v>
      </c>
      <c r="AK1104" s="1" t="s">
        <v>92</v>
      </c>
      <c r="AL1104" s="1" t="s">
        <v>72</v>
      </c>
      <c r="AM1104" s="1" t="s">
        <v>254</v>
      </c>
      <c r="AN1104" s="1">
        <v>2</v>
      </c>
      <c r="AO1104" s="68" t="s">
        <v>3563</v>
      </c>
      <c r="AP1104" s="1" t="s">
        <v>72</v>
      </c>
      <c r="AQ1104" s="1" t="s">
        <v>72</v>
      </c>
      <c r="AR1104" s="1" t="s">
        <v>220</v>
      </c>
      <c r="AS1104" s="1" t="s">
        <v>72</v>
      </c>
      <c r="AT1104" s="1" t="s">
        <v>72</v>
      </c>
      <c r="AU1104" s="3">
        <v>45267</v>
      </c>
      <c r="AV1104" s="4">
        <v>0.69166666666666676</v>
      </c>
      <c r="AW1104" s="4">
        <v>0.73541666666666661</v>
      </c>
      <c r="AX1104" s="4">
        <f t="shared" si="127"/>
        <v>4.3749999999999845E-2</v>
      </c>
      <c r="AY1104" s="4">
        <f t="shared" si="128"/>
        <v>6.3888888888888773E-2</v>
      </c>
      <c r="AZ1104" s="4">
        <f t="shared" si="129"/>
        <v>0.13472222222222219</v>
      </c>
      <c r="BA1104" s="1" t="s">
        <v>5432</v>
      </c>
      <c r="BB1104" s="1" t="s">
        <v>72</v>
      </c>
      <c r="BC1104" s="1" t="s">
        <v>1794</v>
      </c>
      <c r="BD1104" s="1">
        <v>15</v>
      </c>
      <c r="BE1104" s="1" t="s">
        <v>4208</v>
      </c>
      <c r="BF1104" s="1" t="s">
        <v>75</v>
      </c>
      <c r="BG1104" s="1" t="s">
        <v>75</v>
      </c>
      <c r="BH1104" s="1" t="s">
        <v>88</v>
      </c>
      <c r="BI1104" s="1" t="s">
        <v>96</v>
      </c>
      <c r="BJ1104" s="1" t="s">
        <v>72</v>
      </c>
      <c r="BK1104" s="1" t="s">
        <v>72</v>
      </c>
      <c r="BL1104" s="1" t="s">
        <v>72</v>
      </c>
      <c r="BM1104" s="1" t="s">
        <v>72</v>
      </c>
      <c r="BN1104" s="1" t="s">
        <v>72</v>
      </c>
      <c r="BO1104" s="1" t="s">
        <v>72</v>
      </c>
      <c r="BP1104" s="1" t="s">
        <v>72</v>
      </c>
      <c r="BQ1104" s="21" t="s">
        <v>99</v>
      </c>
      <c r="BR1104" s="21" t="s">
        <v>100</v>
      </c>
    </row>
    <row r="1105" spans="1:70" ht="20.45" customHeight="1">
      <c r="A1105" s="1" t="s">
        <v>5435</v>
      </c>
      <c r="B1105" s="1">
        <v>230361</v>
      </c>
      <c r="C1105" s="1" t="s">
        <v>71</v>
      </c>
      <c r="D1105" s="3">
        <v>45267</v>
      </c>
      <c r="E1105" s="4">
        <v>0.58333333333333337</v>
      </c>
      <c r="F1105" s="5">
        <v>45261</v>
      </c>
      <c r="G1105" s="3">
        <v>45267</v>
      </c>
      <c r="H1105" s="4">
        <v>0.67152777777777783</v>
      </c>
      <c r="I1105" s="48">
        <f t="shared" si="130"/>
        <v>8.8194444444444464E-2</v>
      </c>
      <c r="J1105" s="1">
        <v>0</v>
      </c>
      <c r="K1105" s="1" t="s">
        <v>2302</v>
      </c>
      <c r="L1105" s="1" t="s">
        <v>5436</v>
      </c>
      <c r="M1105" s="1" t="s">
        <v>75</v>
      </c>
      <c r="N1105" s="1" t="s">
        <v>4111</v>
      </c>
      <c r="O1105" s="1" t="s">
        <v>77</v>
      </c>
      <c r="P1105" s="1" t="s">
        <v>78</v>
      </c>
      <c r="Q1105" s="1" t="s">
        <v>78</v>
      </c>
      <c r="R1105" s="1" t="s">
        <v>1898</v>
      </c>
      <c r="S1105" s="1" t="s">
        <v>1898</v>
      </c>
      <c r="T1105" s="34" t="s">
        <v>72</v>
      </c>
      <c r="U1105" s="70" t="s">
        <v>5437</v>
      </c>
      <c r="V1105" s="1" t="s">
        <v>1900</v>
      </c>
      <c r="W1105" s="1" t="s">
        <v>2307</v>
      </c>
      <c r="X1105" s="1" t="s">
        <v>2307</v>
      </c>
      <c r="Y1105" s="1" t="s">
        <v>2363</v>
      </c>
      <c r="Z1105" s="1" t="s">
        <v>84</v>
      </c>
      <c r="AA1105" s="1" t="s">
        <v>72</v>
      </c>
      <c r="AB1105" s="1" t="s">
        <v>656</v>
      </c>
      <c r="AC1105" s="1" t="s">
        <v>656</v>
      </c>
      <c r="AD1105" s="1" t="s">
        <v>87</v>
      </c>
      <c r="AE1105" s="1">
        <v>71</v>
      </c>
      <c r="AF1105" s="1" t="s">
        <v>88</v>
      </c>
      <c r="AG1105" s="1">
        <v>4.5</v>
      </c>
      <c r="AH1105" s="1" t="s">
        <v>414</v>
      </c>
      <c r="AI1105" s="1" t="s">
        <v>105</v>
      </c>
      <c r="AJ1105" s="1" t="s">
        <v>91</v>
      </c>
      <c r="AK1105" s="1" t="s">
        <v>92</v>
      </c>
      <c r="AL1105" s="1" t="s">
        <v>72</v>
      </c>
      <c r="AM1105" s="1" t="s">
        <v>72</v>
      </c>
      <c r="AN1105" s="1" t="s">
        <v>72</v>
      </c>
      <c r="AO1105" s="1" t="s">
        <v>72</v>
      </c>
      <c r="AP1105" s="1" t="s">
        <v>72</v>
      </c>
      <c r="AQ1105" s="1" t="s">
        <v>72</v>
      </c>
      <c r="AR1105" s="68" t="s">
        <v>5438</v>
      </c>
      <c r="AS1105" s="1" t="s">
        <v>72</v>
      </c>
      <c r="AT1105" s="1" t="s">
        <v>72</v>
      </c>
      <c r="AU1105" s="3">
        <v>45267</v>
      </c>
      <c r="AV1105" s="4">
        <v>0.69166666666666676</v>
      </c>
      <c r="AW1105" s="4">
        <v>0.73819444444444438</v>
      </c>
      <c r="AX1105" s="4">
        <f t="shared" si="127"/>
        <v>4.6527777777777612E-2</v>
      </c>
      <c r="AY1105" s="4">
        <f t="shared" si="128"/>
        <v>6.6666666666666541E-2</v>
      </c>
      <c r="AZ1105" s="4">
        <f t="shared" si="129"/>
        <v>0.15486111111111101</v>
      </c>
      <c r="BA1105" s="1" t="s">
        <v>5439</v>
      </c>
      <c r="BB1105" s="1" t="s">
        <v>72</v>
      </c>
      <c r="BC1105" s="1" t="s">
        <v>1794</v>
      </c>
      <c r="BD1105" s="1">
        <v>15</v>
      </c>
      <c r="BE1105" s="1" t="s">
        <v>4443</v>
      </c>
      <c r="BF1105" s="1" t="s">
        <v>75</v>
      </c>
      <c r="BG1105" s="1" t="s">
        <v>75</v>
      </c>
      <c r="BH1105" s="1" t="s">
        <v>88</v>
      </c>
      <c r="BI1105" s="1" t="s">
        <v>96</v>
      </c>
      <c r="BJ1105" s="1" t="s">
        <v>72</v>
      </c>
      <c r="BK1105" s="1" t="s">
        <v>3509</v>
      </c>
      <c r="BL1105" s="1" t="s">
        <v>5440</v>
      </c>
      <c r="BM1105" s="1">
        <v>15</v>
      </c>
      <c r="BN1105" s="1" t="s">
        <v>75</v>
      </c>
      <c r="BO1105" s="1" t="s">
        <v>75</v>
      </c>
      <c r="BP1105" s="1" t="s">
        <v>75</v>
      </c>
      <c r="BQ1105" s="21" t="s">
        <v>99</v>
      </c>
      <c r="BR1105" s="21" t="s">
        <v>100</v>
      </c>
    </row>
    <row r="1106" spans="1:70" ht="20.45" customHeight="1">
      <c r="A1106" s="1" t="s">
        <v>5441</v>
      </c>
      <c r="B1106" s="1">
        <v>230362</v>
      </c>
      <c r="C1106" s="1" t="s">
        <v>71</v>
      </c>
      <c r="D1106" s="3">
        <v>45267</v>
      </c>
      <c r="E1106" s="4">
        <v>0.72638888888888886</v>
      </c>
      <c r="F1106" s="5">
        <v>45261</v>
      </c>
      <c r="G1106" s="3">
        <v>45267</v>
      </c>
      <c r="H1106" s="4">
        <v>0.79791666666666661</v>
      </c>
      <c r="I1106" s="48">
        <f t="shared" si="130"/>
        <v>7.1527777777777746E-2</v>
      </c>
      <c r="J1106" s="1">
        <v>2</v>
      </c>
      <c r="K1106" s="1" t="s">
        <v>1896</v>
      </c>
      <c r="L1106" s="1" t="s">
        <v>5442</v>
      </c>
      <c r="M1106" s="1" t="s">
        <v>75</v>
      </c>
      <c r="N1106" s="1" t="s">
        <v>3936</v>
      </c>
      <c r="O1106" s="1" t="s">
        <v>77</v>
      </c>
      <c r="P1106" s="1" t="s">
        <v>78</v>
      </c>
      <c r="Q1106" s="1" t="s">
        <v>78</v>
      </c>
      <c r="R1106" s="1" t="s">
        <v>139</v>
      </c>
      <c r="S1106" s="1" t="s">
        <v>1898</v>
      </c>
      <c r="T1106" s="34" t="s">
        <v>72</v>
      </c>
      <c r="U1106" s="70" t="s">
        <v>1826</v>
      </c>
      <c r="V1106" s="1" t="s">
        <v>1900</v>
      </c>
      <c r="W1106" s="1" t="s">
        <v>83</v>
      </c>
      <c r="X1106" s="1" t="s">
        <v>123</v>
      </c>
      <c r="Y1106" s="1" t="s">
        <v>83</v>
      </c>
      <c r="Z1106" s="1" t="s">
        <v>84</v>
      </c>
      <c r="AA1106" s="1" t="s">
        <v>72</v>
      </c>
      <c r="AB1106" s="1" t="s">
        <v>4320</v>
      </c>
      <c r="AC1106" s="1" t="s">
        <v>141</v>
      </c>
      <c r="AD1106" s="1" t="s">
        <v>126</v>
      </c>
      <c r="AE1106" s="1">
        <v>60</v>
      </c>
      <c r="AF1106" s="1" t="s">
        <v>88</v>
      </c>
      <c r="AG1106" s="1">
        <v>5.6</v>
      </c>
      <c r="AH1106" s="1" t="s">
        <v>414</v>
      </c>
      <c r="AI1106" s="1" t="s">
        <v>90</v>
      </c>
      <c r="AJ1106" s="1" t="s">
        <v>91</v>
      </c>
      <c r="AK1106" s="1" t="s">
        <v>92</v>
      </c>
      <c r="AL1106" s="1" t="s">
        <v>72</v>
      </c>
      <c r="AM1106" s="1" t="s">
        <v>229</v>
      </c>
      <c r="AN1106" s="1">
        <v>2</v>
      </c>
      <c r="AO1106" s="68" t="s">
        <v>245</v>
      </c>
      <c r="AP1106" s="1" t="s">
        <v>72</v>
      </c>
      <c r="AQ1106" s="1" t="s">
        <v>72</v>
      </c>
      <c r="AR1106" s="1" t="s">
        <v>72</v>
      </c>
      <c r="AS1106" s="1" t="s">
        <v>72</v>
      </c>
      <c r="AT1106" s="1" t="s">
        <v>72</v>
      </c>
      <c r="AU1106" s="3">
        <v>45267</v>
      </c>
      <c r="AV1106" s="4">
        <v>0.8125</v>
      </c>
      <c r="AW1106" s="4">
        <v>0.85833333333333339</v>
      </c>
      <c r="AX1106" s="4">
        <f t="shared" si="127"/>
        <v>4.5833333333333393E-2</v>
      </c>
      <c r="AY1106" s="4">
        <f t="shared" si="128"/>
        <v>6.0416666666666785E-2</v>
      </c>
      <c r="AZ1106" s="4">
        <f t="shared" si="129"/>
        <v>0.13194444444444453</v>
      </c>
      <c r="BA1106" s="1" t="s">
        <v>5443</v>
      </c>
      <c r="BB1106" s="1" t="s">
        <v>72</v>
      </c>
      <c r="BC1106" s="1" t="s">
        <v>1675</v>
      </c>
      <c r="BD1106" s="1">
        <v>14</v>
      </c>
      <c r="BE1106" s="1" t="s">
        <v>95</v>
      </c>
      <c r="BF1106" s="1" t="s">
        <v>75</v>
      </c>
      <c r="BG1106" s="1" t="s">
        <v>75</v>
      </c>
      <c r="BH1106" s="1" t="s">
        <v>88</v>
      </c>
      <c r="BI1106" s="1" t="s">
        <v>96</v>
      </c>
      <c r="BJ1106" s="1" t="s">
        <v>72</v>
      </c>
      <c r="BK1106" s="1" t="s">
        <v>4260</v>
      </c>
      <c r="BL1106" s="1" t="s">
        <v>5415</v>
      </c>
      <c r="BM1106" s="1">
        <v>28</v>
      </c>
      <c r="BN1106" s="1" t="s">
        <v>75</v>
      </c>
      <c r="BO1106" s="1" t="s">
        <v>75</v>
      </c>
      <c r="BP1106" s="1" t="s">
        <v>75</v>
      </c>
      <c r="BQ1106" s="21" t="s">
        <v>99</v>
      </c>
      <c r="BR1106" s="21" t="s">
        <v>100</v>
      </c>
    </row>
    <row r="1107" spans="1:70" ht="20.45" customHeight="1">
      <c r="A1107" s="1" t="s">
        <v>5444</v>
      </c>
      <c r="B1107" s="1">
        <v>230363</v>
      </c>
      <c r="C1107" s="1" t="s">
        <v>71</v>
      </c>
      <c r="D1107" s="3">
        <v>45268</v>
      </c>
      <c r="E1107" s="4">
        <v>0.34861111111111109</v>
      </c>
      <c r="F1107" s="5">
        <v>45261</v>
      </c>
      <c r="G1107" s="3">
        <v>45268</v>
      </c>
      <c r="H1107" s="4">
        <v>0.41944444444444445</v>
      </c>
      <c r="I1107" s="48">
        <f t="shared" si="130"/>
        <v>7.0833333333333359E-2</v>
      </c>
      <c r="J1107" s="1">
        <v>2</v>
      </c>
      <c r="K1107" s="1" t="s">
        <v>1896</v>
      </c>
      <c r="L1107" s="1" t="s">
        <v>5445</v>
      </c>
      <c r="M1107" s="1" t="s">
        <v>75</v>
      </c>
      <c r="N1107" s="1" t="s">
        <v>3947</v>
      </c>
      <c r="O1107" s="1" t="s">
        <v>77</v>
      </c>
      <c r="P1107" s="1" t="s">
        <v>78</v>
      </c>
      <c r="Q1107" s="1" t="s">
        <v>78</v>
      </c>
      <c r="R1107" s="1" t="s">
        <v>139</v>
      </c>
      <c r="S1107" s="1" t="s">
        <v>1898</v>
      </c>
      <c r="T1107" s="34" t="s">
        <v>72</v>
      </c>
      <c r="U1107" s="70" t="s">
        <v>4383</v>
      </c>
      <c r="V1107" s="1" t="s">
        <v>1900</v>
      </c>
      <c r="W1107" s="1" t="s">
        <v>83</v>
      </c>
      <c r="X1107" s="1" t="s">
        <v>123</v>
      </c>
      <c r="Y1107" s="1" t="s">
        <v>83</v>
      </c>
      <c r="Z1107" s="1" t="s">
        <v>84</v>
      </c>
      <c r="AA1107" s="1" t="s">
        <v>72</v>
      </c>
      <c r="AB1107" s="1" t="s">
        <v>4320</v>
      </c>
      <c r="AC1107" s="1" t="s">
        <v>181</v>
      </c>
      <c r="AD1107" s="1" t="s">
        <v>126</v>
      </c>
      <c r="AE1107" s="1">
        <v>50</v>
      </c>
      <c r="AF1107" s="1" t="s">
        <v>88</v>
      </c>
      <c r="AG1107" s="1">
        <v>3.6</v>
      </c>
      <c r="AH1107" s="1" t="s">
        <v>414</v>
      </c>
      <c r="AI1107" s="1" t="s">
        <v>90</v>
      </c>
      <c r="AJ1107" s="1" t="s">
        <v>91</v>
      </c>
      <c r="AK1107" s="1" t="s">
        <v>92</v>
      </c>
      <c r="AL1107" s="1" t="s">
        <v>72</v>
      </c>
      <c r="AM1107" s="1" t="s">
        <v>229</v>
      </c>
      <c r="AN1107" s="1">
        <v>2</v>
      </c>
      <c r="AO1107" s="68" t="s">
        <v>230</v>
      </c>
      <c r="AP1107" s="1" t="s">
        <v>72</v>
      </c>
      <c r="AQ1107" s="1" t="s">
        <v>72</v>
      </c>
      <c r="AR1107" s="1" t="s">
        <v>72</v>
      </c>
      <c r="AS1107" s="1" t="s">
        <v>72</v>
      </c>
      <c r="AT1107" s="1" t="s">
        <v>72</v>
      </c>
      <c r="AU1107" s="3">
        <v>45268</v>
      </c>
      <c r="AV1107" s="4">
        <v>0.4861111111111111</v>
      </c>
      <c r="AW1107" s="4">
        <v>0.63124999999999998</v>
      </c>
      <c r="AX1107" s="4">
        <f t="shared" si="127"/>
        <v>0.14513888888888887</v>
      </c>
      <c r="AY1107" s="4">
        <f t="shared" si="128"/>
        <v>0.21180555555555552</v>
      </c>
      <c r="AZ1107" s="4">
        <f t="shared" si="129"/>
        <v>0.28263888888888888</v>
      </c>
      <c r="BA1107" s="1" t="s">
        <v>5446</v>
      </c>
      <c r="BB1107" s="1" t="s">
        <v>72</v>
      </c>
      <c r="BC1107" s="1" t="s">
        <v>1794</v>
      </c>
      <c r="BD1107" s="1">
        <v>15</v>
      </c>
      <c r="BE1107" s="1" t="s">
        <v>2694</v>
      </c>
      <c r="BF1107" s="1" t="s">
        <v>88</v>
      </c>
      <c r="BG1107" s="1" t="s">
        <v>88</v>
      </c>
      <c r="BH1107" s="1" t="s">
        <v>88</v>
      </c>
      <c r="BI1107" s="1" t="s">
        <v>96</v>
      </c>
      <c r="BJ1107" s="1" t="s">
        <v>72</v>
      </c>
      <c r="BK1107" s="1" t="s">
        <v>3819</v>
      </c>
      <c r="BL1107" s="1" t="s">
        <v>5447</v>
      </c>
      <c r="BM1107" s="1">
        <v>61</v>
      </c>
      <c r="BN1107" s="1" t="s">
        <v>75</v>
      </c>
      <c r="BO1107" s="1" t="s">
        <v>75</v>
      </c>
      <c r="BP1107" s="1" t="s">
        <v>75</v>
      </c>
      <c r="BQ1107" s="21" t="s">
        <v>99</v>
      </c>
      <c r="BR1107" s="21" t="s">
        <v>100</v>
      </c>
    </row>
    <row r="1108" spans="1:70" ht="20.45" customHeight="1">
      <c r="A1108" s="1" t="s">
        <v>5448</v>
      </c>
      <c r="B1108" s="1">
        <v>230363</v>
      </c>
      <c r="C1108" s="1" t="s">
        <v>71</v>
      </c>
      <c r="D1108" s="3">
        <v>45268</v>
      </c>
      <c r="E1108" s="4">
        <v>0.34861111111111109</v>
      </c>
      <c r="F1108" s="5">
        <v>45261</v>
      </c>
      <c r="G1108" s="3">
        <v>45268</v>
      </c>
      <c r="H1108" s="4">
        <v>0.41944444444444445</v>
      </c>
      <c r="I1108" s="48">
        <f t="shared" si="130"/>
        <v>7.0833333333333359E-2</v>
      </c>
      <c r="J1108" s="1">
        <v>2</v>
      </c>
      <c r="K1108" s="1" t="s">
        <v>1896</v>
      </c>
      <c r="L1108" s="1" t="s">
        <v>5445</v>
      </c>
      <c r="M1108" s="1" t="s">
        <v>75</v>
      </c>
      <c r="N1108" s="1" t="s">
        <v>4561</v>
      </c>
      <c r="O1108" s="1" t="s">
        <v>77</v>
      </c>
      <c r="P1108" s="1" t="s">
        <v>78</v>
      </c>
      <c r="Q1108" s="1" t="s">
        <v>78</v>
      </c>
      <c r="R1108" s="1" t="s">
        <v>139</v>
      </c>
      <c r="S1108" s="1" t="s">
        <v>1898</v>
      </c>
      <c r="T1108" s="34" t="s">
        <v>72</v>
      </c>
      <c r="U1108" s="70" t="s">
        <v>4383</v>
      </c>
      <c r="V1108" s="1" t="s">
        <v>1900</v>
      </c>
      <c r="W1108" s="1" t="s">
        <v>83</v>
      </c>
      <c r="X1108" s="1" t="s">
        <v>123</v>
      </c>
      <c r="Y1108" s="1" t="s">
        <v>83</v>
      </c>
      <c r="Z1108" s="1" t="s">
        <v>84</v>
      </c>
      <c r="AA1108" s="1" t="s">
        <v>72</v>
      </c>
      <c r="AB1108" s="1" t="s">
        <v>4320</v>
      </c>
      <c r="AC1108" s="1" t="s">
        <v>181</v>
      </c>
      <c r="AD1108" s="1" t="s">
        <v>126</v>
      </c>
      <c r="AE1108" s="1">
        <v>50</v>
      </c>
      <c r="AF1108" s="1" t="s">
        <v>88</v>
      </c>
      <c r="AG1108" s="1">
        <v>3.6</v>
      </c>
      <c r="AH1108" s="1" t="s">
        <v>414</v>
      </c>
      <c r="AI1108" s="1" t="s">
        <v>90</v>
      </c>
      <c r="AJ1108" s="1" t="s">
        <v>91</v>
      </c>
      <c r="AK1108" s="1" t="s">
        <v>92</v>
      </c>
      <c r="AL1108" s="1" t="s">
        <v>72</v>
      </c>
      <c r="AM1108" s="1" t="s">
        <v>229</v>
      </c>
      <c r="AN1108" s="1">
        <v>2</v>
      </c>
      <c r="AO1108" s="68" t="s">
        <v>230</v>
      </c>
      <c r="AP1108" s="1" t="s">
        <v>72</v>
      </c>
      <c r="AQ1108" s="1" t="s">
        <v>72</v>
      </c>
      <c r="AR1108" s="1" t="s">
        <v>72</v>
      </c>
      <c r="AS1108" s="1" t="s">
        <v>72</v>
      </c>
      <c r="AT1108" s="1" t="s">
        <v>72</v>
      </c>
      <c r="AU1108" s="3">
        <v>45268</v>
      </c>
      <c r="AV1108" s="4">
        <v>0.4861111111111111</v>
      </c>
      <c r="AW1108" s="4">
        <v>0.63124999999999998</v>
      </c>
      <c r="AX1108" s="4">
        <f t="shared" si="127"/>
        <v>0.14513888888888887</v>
      </c>
      <c r="AY1108" s="4">
        <f t="shared" si="128"/>
        <v>0.21180555555555552</v>
      </c>
      <c r="AZ1108" s="4">
        <f t="shared" si="129"/>
        <v>0.28263888888888888</v>
      </c>
      <c r="BA1108" s="1" t="s">
        <v>5446</v>
      </c>
      <c r="BB1108" s="1" t="s">
        <v>72</v>
      </c>
      <c r="BC1108" s="1" t="s">
        <v>1794</v>
      </c>
      <c r="BD1108" s="1">
        <v>15</v>
      </c>
      <c r="BE1108" s="1" t="s">
        <v>2694</v>
      </c>
      <c r="BF1108" s="1" t="s">
        <v>88</v>
      </c>
      <c r="BG1108" s="1" t="s">
        <v>88</v>
      </c>
      <c r="BH1108" s="1" t="s">
        <v>88</v>
      </c>
      <c r="BI1108" s="1" t="s">
        <v>96</v>
      </c>
      <c r="BJ1108" s="1" t="s">
        <v>72</v>
      </c>
      <c r="BK1108" s="1" t="s">
        <v>72</v>
      </c>
      <c r="BL1108" s="1" t="s">
        <v>72</v>
      </c>
      <c r="BM1108" s="1" t="s">
        <v>72</v>
      </c>
      <c r="BN1108" s="1" t="s">
        <v>72</v>
      </c>
      <c r="BO1108" s="1" t="s">
        <v>72</v>
      </c>
      <c r="BP1108" s="1" t="s">
        <v>72</v>
      </c>
      <c r="BQ1108" s="21" t="s">
        <v>99</v>
      </c>
      <c r="BR1108" s="21" t="s">
        <v>100</v>
      </c>
    </row>
    <row r="1109" spans="1:70" ht="20.45" customHeight="1">
      <c r="A1109" s="1" t="s">
        <v>5449</v>
      </c>
      <c r="B1109" s="1">
        <v>230364</v>
      </c>
      <c r="C1109" s="1" t="s">
        <v>71</v>
      </c>
      <c r="D1109" s="3">
        <v>45268</v>
      </c>
      <c r="E1109" s="4">
        <v>0.54375000000000007</v>
      </c>
      <c r="F1109" s="5">
        <v>45261</v>
      </c>
      <c r="G1109" s="3">
        <v>45268</v>
      </c>
      <c r="H1109" s="4">
        <v>0.61111111111111105</v>
      </c>
      <c r="I1109" s="48">
        <f t="shared" si="130"/>
        <v>6.7361111111110983E-2</v>
      </c>
      <c r="J1109" s="1">
        <v>0</v>
      </c>
      <c r="K1109" s="1" t="s">
        <v>2302</v>
      </c>
      <c r="L1109" s="1" t="s">
        <v>5450</v>
      </c>
      <c r="M1109" s="1" t="s">
        <v>75</v>
      </c>
      <c r="N1109" s="1" t="s">
        <v>4648</v>
      </c>
      <c r="O1109" s="1" t="s">
        <v>77</v>
      </c>
      <c r="P1109" s="1" t="s">
        <v>78</v>
      </c>
      <c r="Q1109" s="8" t="s">
        <v>4162</v>
      </c>
      <c r="R1109" s="8" t="s">
        <v>1898</v>
      </c>
      <c r="S1109" s="8" t="s">
        <v>1927</v>
      </c>
      <c r="T1109" s="1" t="s">
        <v>707</v>
      </c>
      <c r="U1109" s="8" t="s">
        <v>707</v>
      </c>
      <c r="V1109" s="1" t="s">
        <v>1900</v>
      </c>
      <c r="W1109" s="1" t="s">
        <v>2307</v>
      </c>
      <c r="X1109" s="1" t="s">
        <v>2307</v>
      </c>
      <c r="Y1109" s="1" t="s">
        <v>2926</v>
      </c>
      <c r="Z1109" s="1" t="s">
        <v>291</v>
      </c>
      <c r="AA1109" s="1" t="s">
        <v>72</v>
      </c>
      <c r="AB1109" s="1" t="s">
        <v>3202</v>
      </c>
      <c r="AC1109" s="1" t="s">
        <v>3202</v>
      </c>
      <c r="AD1109" s="1" t="s">
        <v>126</v>
      </c>
      <c r="AE1109" s="1">
        <v>54</v>
      </c>
      <c r="AF1109" s="1" t="s">
        <v>88</v>
      </c>
      <c r="AG1109" s="1">
        <v>4.8</v>
      </c>
      <c r="AH1109" s="1" t="s">
        <v>414</v>
      </c>
      <c r="AI1109" s="1" t="s">
        <v>90</v>
      </c>
      <c r="AJ1109" s="1" t="s">
        <v>91</v>
      </c>
      <c r="AK1109" s="1" t="s">
        <v>92</v>
      </c>
      <c r="AL1109" s="1" t="s">
        <v>72</v>
      </c>
      <c r="AM1109" s="1" t="s">
        <v>72</v>
      </c>
      <c r="AN1109" s="1" t="s">
        <v>72</v>
      </c>
      <c r="AO1109" s="1" t="s">
        <v>72</v>
      </c>
      <c r="AP1109" s="1" t="s">
        <v>72</v>
      </c>
      <c r="AQ1109" s="1" t="s">
        <v>72</v>
      </c>
      <c r="AR1109" s="1" t="s">
        <v>72</v>
      </c>
      <c r="AS1109" s="1" t="s">
        <v>72</v>
      </c>
      <c r="AT1109" s="1" t="s">
        <v>72</v>
      </c>
      <c r="AU1109" s="3">
        <v>45268</v>
      </c>
      <c r="AV1109" s="4">
        <v>0.62291666666666667</v>
      </c>
      <c r="AW1109" s="4">
        <v>0.68680555555555556</v>
      </c>
      <c r="AX1109" s="4">
        <f t="shared" si="127"/>
        <v>6.3888888888888884E-2</v>
      </c>
      <c r="AY1109" s="4">
        <f t="shared" si="128"/>
        <v>7.5694444444444509E-2</v>
      </c>
      <c r="AZ1109" s="4">
        <f t="shared" si="129"/>
        <v>0.14305555555555549</v>
      </c>
      <c r="BA1109" s="1" t="s">
        <v>5451</v>
      </c>
      <c r="BB1109" s="1" t="s">
        <v>72</v>
      </c>
      <c r="BC1109" s="1" t="s">
        <v>1794</v>
      </c>
      <c r="BD1109" s="1">
        <v>14</v>
      </c>
      <c r="BE1109" s="1" t="s">
        <v>4443</v>
      </c>
      <c r="BF1109" s="1" t="s">
        <v>88</v>
      </c>
      <c r="BG1109" s="1" t="s">
        <v>88</v>
      </c>
      <c r="BH1109" s="1" t="s">
        <v>88</v>
      </c>
      <c r="BI1109" s="1" t="s">
        <v>79</v>
      </c>
      <c r="BJ1109" s="1" t="s">
        <v>72</v>
      </c>
      <c r="BK1109" s="1" t="s">
        <v>5384</v>
      </c>
      <c r="BL1109" s="1" t="s">
        <v>4849</v>
      </c>
      <c r="BM1109" s="1">
        <v>52</v>
      </c>
      <c r="BN1109" s="1" t="s">
        <v>88</v>
      </c>
      <c r="BO1109" s="1" t="s">
        <v>88</v>
      </c>
      <c r="BP1109" s="1" t="s">
        <v>88</v>
      </c>
      <c r="BQ1109" s="1" t="s">
        <v>160</v>
      </c>
      <c r="BR1109" s="1" t="s">
        <v>707</v>
      </c>
    </row>
    <row r="1110" spans="1:70" ht="20.45" customHeight="1">
      <c r="A1110" s="1" t="s">
        <v>5452</v>
      </c>
      <c r="B1110" s="1">
        <v>230365</v>
      </c>
      <c r="C1110" s="1" t="s">
        <v>71</v>
      </c>
      <c r="D1110" s="3">
        <v>45268</v>
      </c>
      <c r="E1110" s="4">
        <v>0.65972222222222221</v>
      </c>
      <c r="F1110" s="5">
        <v>45261</v>
      </c>
      <c r="G1110" s="3">
        <v>45268</v>
      </c>
      <c r="H1110" s="4">
        <v>0.72083333333333333</v>
      </c>
      <c r="I1110" s="48">
        <f t="shared" si="130"/>
        <v>6.1111111111111116E-2</v>
      </c>
      <c r="J1110" s="1">
        <v>15</v>
      </c>
      <c r="K1110" s="1" t="s">
        <v>2302</v>
      </c>
      <c r="L1110" s="1" t="s">
        <v>5453</v>
      </c>
      <c r="M1110" s="1" t="s">
        <v>75</v>
      </c>
      <c r="N1110" s="1" t="s">
        <v>3947</v>
      </c>
      <c r="O1110" s="1" t="s">
        <v>77</v>
      </c>
      <c r="P1110" s="1" t="s">
        <v>78</v>
      </c>
      <c r="Q1110" s="1" t="s">
        <v>78</v>
      </c>
      <c r="R1110" s="1" t="s">
        <v>139</v>
      </c>
      <c r="S1110" s="1" t="s">
        <v>1898</v>
      </c>
      <c r="T1110" s="34" t="s">
        <v>72</v>
      </c>
      <c r="U1110" s="70" t="s">
        <v>2390</v>
      </c>
      <c r="V1110" s="1" t="s">
        <v>1900</v>
      </c>
      <c r="W1110" s="1" t="s">
        <v>2307</v>
      </c>
      <c r="X1110" s="1" t="s">
        <v>2307</v>
      </c>
      <c r="Y1110" s="1" t="s">
        <v>2363</v>
      </c>
      <c r="Z1110" s="1" t="s">
        <v>84</v>
      </c>
      <c r="AA1110" s="1" t="s">
        <v>72</v>
      </c>
      <c r="AB1110" s="1" t="s">
        <v>4320</v>
      </c>
      <c r="AC1110" s="1" t="s">
        <v>181</v>
      </c>
      <c r="AD1110" s="1" t="s">
        <v>87</v>
      </c>
      <c r="AE1110" s="1">
        <v>29</v>
      </c>
      <c r="AF1110" s="1" t="s">
        <v>88</v>
      </c>
      <c r="AG1110" s="1">
        <v>4.5999999999999996</v>
      </c>
      <c r="AH1110" s="1" t="s">
        <v>954</v>
      </c>
      <c r="AI1110" s="1" t="s">
        <v>90</v>
      </c>
      <c r="AJ1110" s="1" t="s">
        <v>91</v>
      </c>
      <c r="AK1110" s="1" t="s">
        <v>92</v>
      </c>
      <c r="AL1110" s="1" t="s">
        <v>72</v>
      </c>
      <c r="AM1110" s="1" t="s">
        <v>72</v>
      </c>
      <c r="AN1110" s="1" t="s">
        <v>72</v>
      </c>
      <c r="AO1110" s="1" t="s">
        <v>72</v>
      </c>
      <c r="AP1110" s="1" t="s">
        <v>72</v>
      </c>
      <c r="AQ1110" s="1" t="s">
        <v>72</v>
      </c>
      <c r="AR1110" s="68" t="s">
        <v>5454</v>
      </c>
      <c r="AS1110" s="1" t="s">
        <v>72</v>
      </c>
      <c r="AT1110" s="1" t="s">
        <v>72</v>
      </c>
      <c r="AU1110" s="3">
        <v>45268</v>
      </c>
      <c r="AV1110" s="4">
        <v>0.7402777777777777</v>
      </c>
      <c r="AW1110" s="4">
        <v>0.81666666666666676</v>
      </c>
      <c r="AX1110" s="4">
        <f t="shared" si="127"/>
        <v>7.6388888888889062E-2</v>
      </c>
      <c r="AY1110" s="4">
        <f t="shared" si="128"/>
        <v>9.5833333333333437E-2</v>
      </c>
      <c r="AZ1110" s="4">
        <f t="shared" si="129"/>
        <v>0.15694444444444455</v>
      </c>
      <c r="BA1110" s="1" t="s">
        <v>5455</v>
      </c>
      <c r="BB1110" s="1" t="s">
        <v>72</v>
      </c>
      <c r="BC1110" s="1" t="s">
        <v>1794</v>
      </c>
      <c r="BD1110" s="1">
        <v>15</v>
      </c>
      <c r="BE1110" s="1" t="s">
        <v>4063</v>
      </c>
      <c r="BF1110" s="1" t="s">
        <v>75</v>
      </c>
      <c r="BG1110" s="1" t="s">
        <v>75</v>
      </c>
      <c r="BH1110" s="1" t="s">
        <v>88</v>
      </c>
      <c r="BI1110" s="1" t="s">
        <v>96</v>
      </c>
      <c r="BJ1110" s="1" t="s">
        <v>72</v>
      </c>
      <c r="BK1110" s="1" t="s">
        <v>3819</v>
      </c>
      <c r="BL1110" s="1" t="s">
        <v>5456</v>
      </c>
      <c r="BM1110" s="1">
        <v>40</v>
      </c>
      <c r="BN1110" s="1" t="s">
        <v>75</v>
      </c>
      <c r="BO1110" s="1" t="s">
        <v>75</v>
      </c>
      <c r="BP1110" s="1" t="s">
        <v>75</v>
      </c>
      <c r="BQ1110" s="21" t="s">
        <v>99</v>
      </c>
      <c r="BR1110" s="21" t="s">
        <v>100</v>
      </c>
    </row>
    <row r="1111" spans="1:70" ht="20.45" customHeight="1">
      <c r="A1111" s="1" t="s">
        <v>5457</v>
      </c>
      <c r="B1111" s="1">
        <v>230366</v>
      </c>
      <c r="C1111" s="1" t="s">
        <v>71</v>
      </c>
      <c r="D1111" s="3">
        <v>45268</v>
      </c>
      <c r="E1111" s="4">
        <v>0.58333333333333337</v>
      </c>
      <c r="F1111" s="5">
        <v>45261</v>
      </c>
      <c r="G1111" s="3">
        <v>45268</v>
      </c>
      <c r="H1111" s="4">
        <v>0.72083333333333333</v>
      </c>
      <c r="I1111" s="48">
        <f t="shared" si="130"/>
        <v>0.13749999999999996</v>
      </c>
      <c r="J1111" s="1">
        <v>0</v>
      </c>
      <c r="K1111" s="1" t="s">
        <v>2302</v>
      </c>
      <c r="L1111" s="1" t="s">
        <v>5458</v>
      </c>
      <c r="M1111" s="1" t="s">
        <v>75</v>
      </c>
      <c r="N1111" s="1" t="s">
        <v>4111</v>
      </c>
      <c r="O1111" s="1" t="s">
        <v>77</v>
      </c>
      <c r="P1111" s="1" t="s">
        <v>78</v>
      </c>
      <c r="Q1111" s="1" t="s">
        <v>78</v>
      </c>
      <c r="R1111" s="1" t="s">
        <v>1898</v>
      </c>
      <c r="S1111" s="1" t="s">
        <v>1898</v>
      </c>
      <c r="T1111" s="34" t="s">
        <v>72</v>
      </c>
      <c r="U1111" s="70" t="s">
        <v>5459</v>
      </c>
      <c r="V1111" s="1" t="s">
        <v>1900</v>
      </c>
      <c r="W1111" s="1" t="s">
        <v>2307</v>
      </c>
      <c r="X1111" s="1" t="s">
        <v>2307</v>
      </c>
      <c r="Y1111" s="1" t="s">
        <v>2363</v>
      </c>
      <c r="Z1111" s="1" t="s">
        <v>84</v>
      </c>
      <c r="AA1111" s="1" t="s">
        <v>72</v>
      </c>
      <c r="AB1111" s="1" t="s">
        <v>5460</v>
      </c>
      <c r="AC1111" s="1" t="s">
        <v>5460</v>
      </c>
      <c r="AD1111" s="1" t="s">
        <v>87</v>
      </c>
      <c r="AE1111" s="1">
        <v>25</v>
      </c>
      <c r="AF1111" s="1" t="s">
        <v>88</v>
      </c>
      <c r="AG1111" s="1">
        <v>4.5999999999999996</v>
      </c>
      <c r="AH1111" s="1" t="s">
        <v>954</v>
      </c>
      <c r="AI1111" s="1" t="s">
        <v>105</v>
      </c>
      <c r="AJ1111" s="1" t="s">
        <v>91</v>
      </c>
      <c r="AK1111" s="1" t="s">
        <v>92</v>
      </c>
      <c r="AL1111" s="1" t="s">
        <v>72</v>
      </c>
      <c r="AM1111" s="1" t="s">
        <v>217</v>
      </c>
      <c r="AN1111" s="1">
        <v>2</v>
      </c>
      <c r="AO1111" s="68" t="s">
        <v>5461</v>
      </c>
      <c r="AP1111" s="1" t="s">
        <v>72</v>
      </c>
      <c r="AQ1111" s="1" t="s">
        <v>72</v>
      </c>
      <c r="AR1111" s="1" t="s">
        <v>220</v>
      </c>
      <c r="AS1111" s="1" t="s">
        <v>72</v>
      </c>
      <c r="AT1111" s="1" t="s">
        <v>72</v>
      </c>
      <c r="AU1111" s="3">
        <v>45268</v>
      </c>
      <c r="AV1111" s="4">
        <v>0.74097222222222225</v>
      </c>
      <c r="AW1111" s="4">
        <v>0.79027777777777775</v>
      </c>
      <c r="AX1111" s="4">
        <f t="shared" si="127"/>
        <v>4.9305555555555491E-2</v>
      </c>
      <c r="AY1111" s="4">
        <f t="shared" si="128"/>
        <v>6.944444444444442E-2</v>
      </c>
      <c r="AZ1111" s="4">
        <f t="shared" si="129"/>
        <v>0.20694444444444438</v>
      </c>
      <c r="BA1111" s="1" t="s">
        <v>5000</v>
      </c>
      <c r="BB1111" s="1" t="s">
        <v>72</v>
      </c>
      <c r="BC1111" s="1" t="s">
        <v>1794</v>
      </c>
      <c r="BD1111" s="1">
        <v>15</v>
      </c>
      <c r="BE1111" s="1" t="s">
        <v>4219</v>
      </c>
      <c r="BF1111" s="1" t="s">
        <v>75</v>
      </c>
      <c r="BG1111" s="1" t="s">
        <v>75</v>
      </c>
      <c r="BH1111" s="1" t="s">
        <v>88</v>
      </c>
      <c r="BI1111" s="1" t="s">
        <v>96</v>
      </c>
      <c r="BJ1111" s="1" t="s">
        <v>72</v>
      </c>
      <c r="BK1111" s="1" t="s">
        <v>3985</v>
      </c>
      <c r="BL1111" s="1" t="s">
        <v>5440</v>
      </c>
      <c r="BM1111" s="1">
        <v>18</v>
      </c>
      <c r="BN1111" s="1" t="s">
        <v>75</v>
      </c>
      <c r="BO1111" s="1" t="s">
        <v>75</v>
      </c>
      <c r="BP1111" s="1" t="s">
        <v>75</v>
      </c>
      <c r="BQ1111" s="21" t="s">
        <v>99</v>
      </c>
      <c r="BR1111" s="21" t="s">
        <v>100</v>
      </c>
    </row>
    <row r="1112" spans="1:70" ht="20.45" customHeight="1">
      <c r="A1112" s="1" t="s">
        <v>5462</v>
      </c>
      <c r="B1112" s="1">
        <v>230367</v>
      </c>
      <c r="C1112" s="1" t="s">
        <v>71</v>
      </c>
      <c r="D1112" s="3">
        <v>45268</v>
      </c>
      <c r="E1112" s="4">
        <v>0.4861111111111111</v>
      </c>
      <c r="F1112" s="5">
        <v>45261</v>
      </c>
      <c r="G1112" s="3">
        <v>45268</v>
      </c>
      <c r="H1112" s="4">
        <v>0.8222222222222223</v>
      </c>
      <c r="I1112" s="48">
        <f t="shared" si="130"/>
        <v>0.33611111111111119</v>
      </c>
      <c r="J1112" s="1">
        <v>25</v>
      </c>
      <c r="K1112" s="1" t="s">
        <v>1896</v>
      </c>
      <c r="L1112" s="21" t="s">
        <v>5463</v>
      </c>
      <c r="M1112" s="1" t="s">
        <v>75</v>
      </c>
      <c r="N1112" s="1" t="s">
        <v>3608</v>
      </c>
      <c r="O1112" s="1" t="s">
        <v>77</v>
      </c>
      <c r="P1112" s="1" t="s">
        <v>78</v>
      </c>
      <c r="Q1112" s="1" t="s">
        <v>78</v>
      </c>
      <c r="R1112" s="1" t="s">
        <v>139</v>
      </c>
      <c r="S1112" s="1" t="s">
        <v>1898</v>
      </c>
      <c r="T1112" s="1" t="s">
        <v>5044</v>
      </c>
      <c r="U1112" s="70" t="s">
        <v>5369</v>
      </c>
      <c r="V1112" s="1" t="s">
        <v>80</v>
      </c>
      <c r="W1112" s="1" t="s">
        <v>778</v>
      </c>
      <c r="X1112" s="1" t="s">
        <v>779</v>
      </c>
      <c r="Y1112" s="1" t="s">
        <v>780</v>
      </c>
      <c r="Z1112" s="1" t="s">
        <v>152</v>
      </c>
      <c r="AA1112" s="1" t="s">
        <v>72</v>
      </c>
      <c r="AB1112" s="1" t="s">
        <v>153</v>
      </c>
      <c r="AC1112" s="1" t="s">
        <v>154</v>
      </c>
      <c r="AD1112" s="1" t="s">
        <v>126</v>
      </c>
      <c r="AE1112" s="1">
        <v>48</v>
      </c>
      <c r="AF1112" s="1" t="s">
        <v>88</v>
      </c>
      <c r="AG1112" s="1">
        <v>5.8</v>
      </c>
      <c r="AH1112" s="1" t="s">
        <v>2344</v>
      </c>
      <c r="AI1112" s="1" t="s">
        <v>90</v>
      </c>
      <c r="AJ1112" s="1" t="s">
        <v>91</v>
      </c>
      <c r="AK1112" s="1" t="s">
        <v>92</v>
      </c>
      <c r="AL1112" s="1" t="s">
        <v>72</v>
      </c>
      <c r="AM1112" s="1" t="s">
        <v>254</v>
      </c>
      <c r="AN1112" s="1">
        <v>2</v>
      </c>
      <c r="AO1112" s="68" t="s">
        <v>5235</v>
      </c>
      <c r="AP1112" s="1" t="s">
        <v>72</v>
      </c>
      <c r="AQ1112" s="1" t="s">
        <v>72</v>
      </c>
      <c r="AR1112" s="1" t="s">
        <v>72</v>
      </c>
      <c r="AS1112" s="1" t="s">
        <v>72</v>
      </c>
      <c r="AT1112" s="1" t="s">
        <v>72</v>
      </c>
      <c r="AU1112" s="3">
        <v>45268</v>
      </c>
      <c r="AV1112" s="4">
        <v>0.85416666666666663</v>
      </c>
      <c r="AW1112" s="4">
        <v>0.9770833333333333</v>
      </c>
      <c r="AX1112" s="4">
        <f t="shared" si="127"/>
        <v>0.12291666666666667</v>
      </c>
      <c r="AY1112" s="4">
        <f t="shared" si="128"/>
        <v>0.15486111111111101</v>
      </c>
      <c r="AZ1112" s="4">
        <f t="shared" si="129"/>
        <v>0.4909722222222222</v>
      </c>
      <c r="BA1112" s="1" t="s">
        <v>5464</v>
      </c>
      <c r="BB1112" s="1" t="s">
        <v>72</v>
      </c>
      <c r="BC1112" s="1" t="s">
        <v>1794</v>
      </c>
      <c r="BD1112" s="1">
        <v>15</v>
      </c>
      <c r="BE1112" s="1" t="s">
        <v>4063</v>
      </c>
      <c r="BF1112" s="1" t="s">
        <v>88</v>
      </c>
      <c r="BG1112" s="1" t="s">
        <v>88</v>
      </c>
      <c r="BH1112" s="1" t="s">
        <v>88</v>
      </c>
      <c r="BI1112" s="1" t="s">
        <v>96</v>
      </c>
      <c r="BJ1112" s="1" t="s">
        <v>72</v>
      </c>
      <c r="BK1112" s="1" t="s">
        <v>3962</v>
      </c>
      <c r="BL1112" s="1" t="s">
        <v>5465</v>
      </c>
      <c r="BM1112" s="1">
        <v>61</v>
      </c>
      <c r="BN1112" s="1" t="s">
        <v>75</v>
      </c>
      <c r="BO1112" s="1" t="s">
        <v>75</v>
      </c>
      <c r="BP1112" s="1" t="s">
        <v>75</v>
      </c>
      <c r="BQ1112" s="21" t="s">
        <v>99</v>
      </c>
      <c r="BR1112" s="21" t="s">
        <v>100</v>
      </c>
    </row>
    <row r="1113" spans="1:70" ht="20.45" customHeight="1">
      <c r="A1113" s="1">
        <v>230368</v>
      </c>
      <c r="B1113" s="1">
        <v>230368</v>
      </c>
      <c r="C1113" s="1" t="s">
        <v>71</v>
      </c>
      <c r="D1113" s="3">
        <v>45268</v>
      </c>
      <c r="E1113" s="4">
        <v>0.45</v>
      </c>
      <c r="F1113" s="5">
        <v>45261</v>
      </c>
      <c r="G1113" s="3">
        <v>45268</v>
      </c>
      <c r="H1113" s="4">
        <v>0.82500000000000007</v>
      </c>
      <c r="I1113" s="48">
        <f t="shared" si="130"/>
        <v>0.37500000000000006</v>
      </c>
      <c r="J1113" s="1">
        <v>2</v>
      </c>
      <c r="K1113" s="1" t="s">
        <v>1896</v>
      </c>
      <c r="L1113" s="64" t="s">
        <v>5466</v>
      </c>
      <c r="M1113" s="1" t="s">
        <v>75</v>
      </c>
      <c r="N1113" s="1" t="s">
        <v>170</v>
      </c>
      <c r="O1113" s="1" t="s">
        <v>473</v>
      </c>
      <c r="P1113" s="8" t="s">
        <v>172</v>
      </c>
      <c r="Q1113" s="1" t="s">
        <v>78</v>
      </c>
      <c r="R1113" s="8" t="s">
        <v>1927</v>
      </c>
      <c r="S1113" s="8" t="s">
        <v>1927</v>
      </c>
      <c r="T1113" s="8" t="s">
        <v>2314</v>
      </c>
      <c r="U1113" s="25" t="s">
        <v>5467</v>
      </c>
      <c r="V1113" s="1" t="s">
        <v>1900</v>
      </c>
      <c r="W1113" s="1" t="s">
        <v>1867</v>
      </c>
      <c r="X1113" s="1" t="s">
        <v>1868</v>
      </c>
      <c r="Y1113" s="1" t="s">
        <v>2143</v>
      </c>
      <c r="Z1113" s="1" t="s">
        <v>152</v>
      </c>
      <c r="AA1113" s="1" t="s">
        <v>1370</v>
      </c>
      <c r="AB1113" s="1" t="s">
        <v>153</v>
      </c>
      <c r="AC1113" s="1" t="s">
        <v>164</v>
      </c>
      <c r="AD1113" s="1" t="s">
        <v>126</v>
      </c>
      <c r="AE1113" s="1">
        <v>45</v>
      </c>
      <c r="AF1113" s="1" t="s">
        <v>88</v>
      </c>
      <c r="AG1113" s="1">
        <v>6.1</v>
      </c>
      <c r="AH1113" s="1" t="s">
        <v>2344</v>
      </c>
      <c r="AI1113" s="1" t="s">
        <v>90</v>
      </c>
      <c r="AJ1113" s="1" t="s">
        <v>91</v>
      </c>
      <c r="AK1113" s="1" t="s">
        <v>216</v>
      </c>
      <c r="AL1113" s="1" t="s">
        <v>72</v>
      </c>
      <c r="AM1113" s="1" t="s">
        <v>72</v>
      </c>
      <c r="AN1113" s="1" t="s">
        <v>72</v>
      </c>
      <c r="AO1113" s="1" t="s">
        <v>72</v>
      </c>
      <c r="AP1113" s="68">
        <v>8</v>
      </c>
      <c r="AQ1113" s="68" t="s">
        <v>857</v>
      </c>
      <c r="AR1113" s="1" t="s">
        <v>72</v>
      </c>
      <c r="AS1113" s="1" t="s">
        <v>72</v>
      </c>
      <c r="AT1113" s="1" t="s">
        <v>72</v>
      </c>
      <c r="AU1113" s="3">
        <v>45268</v>
      </c>
      <c r="AV1113" s="1" t="s">
        <v>72</v>
      </c>
      <c r="AW1113" s="1" t="s">
        <v>72</v>
      </c>
      <c r="AX1113" s="1" t="s">
        <v>72</v>
      </c>
      <c r="AY1113" s="1" t="s">
        <v>72</v>
      </c>
      <c r="AZ1113" s="1" t="s">
        <v>72</v>
      </c>
      <c r="BA1113" s="1" t="s">
        <v>72</v>
      </c>
      <c r="BB1113" s="1" t="s">
        <v>72</v>
      </c>
      <c r="BC1113" s="1" t="s">
        <v>72</v>
      </c>
      <c r="BD1113" s="1" t="s">
        <v>72</v>
      </c>
      <c r="BE1113" s="1" t="s">
        <v>72</v>
      </c>
      <c r="BF1113" s="1" t="s">
        <v>72</v>
      </c>
      <c r="BG1113" s="1" t="s">
        <v>72</v>
      </c>
      <c r="BH1113" s="1" t="s">
        <v>88</v>
      </c>
      <c r="BI1113" s="1" t="s">
        <v>79</v>
      </c>
      <c r="BJ1113" s="1" t="s">
        <v>72</v>
      </c>
      <c r="BK1113" s="1" t="s">
        <v>72</v>
      </c>
      <c r="BL1113" s="1" t="s">
        <v>72</v>
      </c>
      <c r="BM1113" s="1" t="s">
        <v>72</v>
      </c>
      <c r="BN1113" s="1" t="s">
        <v>72</v>
      </c>
      <c r="BO1113" s="1" t="s">
        <v>72</v>
      </c>
      <c r="BP1113" s="1" t="s">
        <v>72</v>
      </c>
      <c r="BQ1113" s="1" t="s">
        <v>160</v>
      </c>
    </row>
    <row r="1114" spans="1:70" ht="20.45" customHeight="1">
      <c r="A1114" s="1" t="s">
        <v>5468</v>
      </c>
      <c r="B1114" s="1">
        <v>230369</v>
      </c>
      <c r="C1114" s="1" t="s">
        <v>71</v>
      </c>
      <c r="D1114" s="3">
        <v>45268</v>
      </c>
      <c r="E1114" s="4">
        <v>0.54166666666666663</v>
      </c>
      <c r="F1114" s="5">
        <v>45261</v>
      </c>
      <c r="G1114" s="3">
        <v>45268</v>
      </c>
      <c r="H1114" s="4">
        <v>0.82500000000000007</v>
      </c>
      <c r="I1114" s="48">
        <f t="shared" si="130"/>
        <v>0.28333333333333344</v>
      </c>
      <c r="J1114" s="1">
        <v>2</v>
      </c>
      <c r="K1114" s="1" t="s">
        <v>1896</v>
      </c>
      <c r="L1114" s="64" t="s">
        <v>5469</v>
      </c>
      <c r="M1114" s="1" t="s">
        <v>75</v>
      </c>
      <c r="N1114" s="1" t="s">
        <v>3608</v>
      </c>
      <c r="O1114" s="1" t="s">
        <v>77</v>
      </c>
      <c r="P1114" s="1" t="s">
        <v>78</v>
      </c>
      <c r="Q1114" s="1" t="s">
        <v>78</v>
      </c>
      <c r="R1114" s="1" t="s">
        <v>1898</v>
      </c>
      <c r="S1114" s="1" t="s">
        <v>1898</v>
      </c>
      <c r="T1114" s="34" t="s">
        <v>72</v>
      </c>
      <c r="U1114" s="70" t="s">
        <v>5470</v>
      </c>
      <c r="V1114" s="1" t="s">
        <v>1900</v>
      </c>
      <c r="W1114" s="1" t="s">
        <v>1867</v>
      </c>
      <c r="X1114" s="1" t="s">
        <v>1868</v>
      </c>
      <c r="Y1114" s="1" t="s">
        <v>2143</v>
      </c>
      <c r="Z1114" s="1" t="s">
        <v>152</v>
      </c>
      <c r="AA1114" s="1" t="s">
        <v>4094</v>
      </c>
      <c r="AB1114" s="1" t="s">
        <v>153</v>
      </c>
      <c r="AC1114" s="1" t="s">
        <v>154</v>
      </c>
      <c r="AD1114" s="1" t="s">
        <v>126</v>
      </c>
      <c r="AE1114" s="1">
        <v>48</v>
      </c>
      <c r="AF1114" s="1" t="s">
        <v>88</v>
      </c>
      <c r="AG1114" s="1">
        <v>6.1</v>
      </c>
      <c r="AH1114" s="1" t="s">
        <v>2344</v>
      </c>
      <c r="AI1114" s="1" t="s">
        <v>90</v>
      </c>
      <c r="AJ1114" s="1" t="s">
        <v>91</v>
      </c>
      <c r="AK1114" s="1" t="s">
        <v>216</v>
      </c>
      <c r="AL1114" s="1" t="s">
        <v>72</v>
      </c>
      <c r="AM1114" s="1" t="s">
        <v>72</v>
      </c>
      <c r="AN1114" s="1" t="s">
        <v>72</v>
      </c>
      <c r="AO1114" s="1" t="s">
        <v>72</v>
      </c>
      <c r="AP1114" s="68">
        <v>12</v>
      </c>
      <c r="AQ1114" s="68" t="s">
        <v>857</v>
      </c>
      <c r="AR1114" s="1" t="s">
        <v>72</v>
      </c>
      <c r="AS1114" s="1" t="s">
        <v>72</v>
      </c>
      <c r="AT1114" s="1" t="s">
        <v>72</v>
      </c>
      <c r="AU1114" s="3">
        <v>45268</v>
      </c>
      <c r="AV1114" s="4">
        <v>0.85416666666666663</v>
      </c>
      <c r="AW1114" s="4">
        <v>0.9375</v>
      </c>
      <c r="AX1114" s="4">
        <f t="shared" ref="AX1114:AX1125" si="131">AW1114-AV1114</f>
        <v>8.333333333333337E-2</v>
      </c>
      <c r="AY1114" s="4">
        <f t="shared" ref="AY1114:AY1136" si="132">AW1114-H1114</f>
        <v>0.11249999999999993</v>
      </c>
      <c r="AZ1114" s="4">
        <f t="shared" ref="AZ1114:AZ1136" si="133">AW1114-E1114</f>
        <v>0.39583333333333337</v>
      </c>
      <c r="BA1114" s="1" t="s">
        <v>5471</v>
      </c>
      <c r="BB1114" s="1" t="s">
        <v>5472</v>
      </c>
      <c r="BC1114" s="1" t="s">
        <v>1794</v>
      </c>
      <c r="BD1114" s="1">
        <v>15</v>
      </c>
      <c r="BE1114" s="1" t="s">
        <v>95</v>
      </c>
      <c r="BF1114" s="1" t="s">
        <v>75</v>
      </c>
      <c r="BG1114" s="1" t="s">
        <v>75</v>
      </c>
      <c r="BH1114" s="1" t="s">
        <v>88</v>
      </c>
      <c r="BI1114" s="1" t="s">
        <v>96</v>
      </c>
      <c r="BJ1114" s="1" t="s">
        <v>72</v>
      </c>
      <c r="BK1114" s="1" t="s">
        <v>3962</v>
      </c>
      <c r="BL1114" s="1" t="s">
        <v>5465</v>
      </c>
      <c r="BM1114" s="1">
        <v>52</v>
      </c>
      <c r="BN1114" s="1" t="s">
        <v>75</v>
      </c>
      <c r="BO1114" s="1" t="s">
        <v>75</v>
      </c>
      <c r="BP1114" s="1" t="s">
        <v>75</v>
      </c>
      <c r="BQ1114" s="21" t="s">
        <v>99</v>
      </c>
      <c r="BR1114" s="21" t="s">
        <v>100</v>
      </c>
    </row>
    <row r="1115" spans="1:70" ht="20.45" customHeight="1">
      <c r="A1115" s="1" t="s">
        <v>5473</v>
      </c>
      <c r="B1115" s="1">
        <v>230370</v>
      </c>
      <c r="C1115" s="1" t="s">
        <v>71</v>
      </c>
      <c r="D1115" s="3">
        <v>45269</v>
      </c>
      <c r="E1115" s="4">
        <v>0.59722222222222221</v>
      </c>
      <c r="F1115" s="5">
        <v>45261</v>
      </c>
      <c r="G1115" s="3">
        <v>45269</v>
      </c>
      <c r="H1115" s="4">
        <v>0.6777777777777777</v>
      </c>
      <c r="I1115" s="48">
        <f t="shared" si="130"/>
        <v>8.0555555555555491E-2</v>
      </c>
      <c r="J1115" s="1">
        <v>0</v>
      </c>
      <c r="K1115" s="1" t="s">
        <v>2302</v>
      </c>
      <c r="L1115" s="1" t="s">
        <v>5474</v>
      </c>
      <c r="M1115" s="1" t="s">
        <v>75</v>
      </c>
      <c r="N1115" s="1" t="s">
        <v>3473</v>
      </c>
      <c r="O1115" s="1" t="s">
        <v>77</v>
      </c>
      <c r="P1115" s="1" t="s">
        <v>78</v>
      </c>
      <c r="Q1115" s="1" t="s">
        <v>172</v>
      </c>
      <c r="R1115" s="1" t="s">
        <v>139</v>
      </c>
      <c r="S1115" s="1" t="s">
        <v>1927</v>
      </c>
      <c r="T1115" s="1" t="s">
        <v>5044</v>
      </c>
      <c r="U1115" s="71" t="s">
        <v>5475</v>
      </c>
      <c r="V1115" s="1" t="s">
        <v>1900</v>
      </c>
      <c r="W1115" s="1" t="s">
        <v>2307</v>
      </c>
      <c r="X1115" s="1" t="s">
        <v>2307</v>
      </c>
      <c r="Y1115" s="1" t="s">
        <v>3474</v>
      </c>
      <c r="Z1115" s="1" t="s">
        <v>152</v>
      </c>
      <c r="AA1115" s="1" t="s">
        <v>72</v>
      </c>
      <c r="AB1115" s="1" t="s">
        <v>153</v>
      </c>
      <c r="AC1115" s="1" t="s">
        <v>154</v>
      </c>
      <c r="AD1115" s="1" t="s">
        <v>126</v>
      </c>
      <c r="AE1115" s="1">
        <v>35</v>
      </c>
      <c r="AF1115" s="1" t="s">
        <v>88</v>
      </c>
      <c r="AG1115" s="1">
        <v>4.8</v>
      </c>
      <c r="AH1115" s="1" t="s">
        <v>414</v>
      </c>
      <c r="AI1115" s="1" t="s">
        <v>105</v>
      </c>
      <c r="AJ1115" s="1" t="s">
        <v>91</v>
      </c>
      <c r="AK1115" s="1" t="s">
        <v>92</v>
      </c>
      <c r="AL1115" s="1" t="s">
        <v>72</v>
      </c>
      <c r="AM1115" s="1" t="s">
        <v>72</v>
      </c>
      <c r="AN1115" s="1" t="s">
        <v>72</v>
      </c>
      <c r="AO1115" s="1" t="s">
        <v>72</v>
      </c>
      <c r="AP1115" s="1" t="s">
        <v>72</v>
      </c>
      <c r="AQ1115" s="1" t="s">
        <v>72</v>
      </c>
      <c r="AR1115" s="1" t="s">
        <v>72</v>
      </c>
      <c r="AS1115" s="1" t="s">
        <v>72</v>
      </c>
      <c r="AT1115" s="1" t="s">
        <v>72</v>
      </c>
      <c r="AU1115" s="3">
        <v>45269</v>
      </c>
      <c r="AV1115" s="4">
        <v>0.68402777777777779</v>
      </c>
      <c r="AW1115" s="4">
        <v>0.73263888888888884</v>
      </c>
      <c r="AX1115" s="4">
        <f t="shared" si="131"/>
        <v>4.8611111111111049E-2</v>
      </c>
      <c r="AY1115" s="4">
        <f t="shared" si="132"/>
        <v>5.4861111111111138E-2</v>
      </c>
      <c r="AZ1115" s="4">
        <f t="shared" si="133"/>
        <v>0.13541666666666663</v>
      </c>
      <c r="BA1115" s="1" t="s">
        <v>5476</v>
      </c>
      <c r="BB1115" s="1" t="s">
        <v>72</v>
      </c>
      <c r="BC1115" s="1" t="s">
        <v>1794</v>
      </c>
      <c r="BD1115" s="1">
        <v>15</v>
      </c>
      <c r="BE1115" s="1" t="s">
        <v>2694</v>
      </c>
      <c r="BF1115" s="1" t="s">
        <v>88</v>
      </c>
      <c r="BG1115" s="1" t="s">
        <v>88</v>
      </c>
      <c r="BH1115" s="1" t="s">
        <v>88</v>
      </c>
      <c r="BI1115" s="1" t="s">
        <v>79</v>
      </c>
      <c r="BJ1115" s="1" t="s">
        <v>72</v>
      </c>
      <c r="BK1115" s="1" t="s">
        <v>3985</v>
      </c>
      <c r="BL1115" s="1" t="s">
        <v>5477</v>
      </c>
      <c r="BM1115" s="1">
        <v>33</v>
      </c>
      <c r="BN1115" s="1" t="s">
        <v>75</v>
      </c>
      <c r="BO1115" s="1" t="s">
        <v>75</v>
      </c>
      <c r="BP1115" s="1" t="s">
        <v>75</v>
      </c>
      <c r="BQ1115" s="1" t="s">
        <v>160</v>
      </c>
      <c r="BR1115" s="1" t="s">
        <v>707</v>
      </c>
    </row>
    <row r="1116" spans="1:70" ht="20.45" customHeight="1">
      <c r="A1116" s="1" t="s">
        <v>5478</v>
      </c>
      <c r="B1116" s="1">
        <v>230371</v>
      </c>
      <c r="C1116" s="1" t="s">
        <v>71</v>
      </c>
      <c r="D1116" s="3">
        <v>45271</v>
      </c>
      <c r="E1116" s="4">
        <v>0.64583333333333337</v>
      </c>
      <c r="F1116" s="5">
        <v>45261</v>
      </c>
      <c r="G1116" s="3">
        <v>45271</v>
      </c>
      <c r="H1116" s="4">
        <v>0.7090277777777777</v>
      </c>
      <c r="I1116" s="48">
        <f t="shared" si="130"/>
        <v>6.3194444444444331E-2</v>
      </c>
      <c r="J1116" s="1">
        <v>13</v>
      </c>
      <c r="K1116" s="1" t="s">
        <v>2302</v>
      </c>
      <c r="L1116" s="1" t="s">
        <v>5479</v>
      </c>
      <c r="M1116" s="1" t="s">
        <v>75</v>
      </c>
      <c r="N1116" s="1" t="s">
        <v>4933</v>
      </c>
      <c r="O1116" s="1" t="s">
        <v>77</v>
      </c>
      <c r="P1116" s="1" t="s">
        <v>78</v>
      </c>
      <c r="Q1116" s="1" t="s">
        <v>78</v>
      </c>
      <c r="R1116" s="1" t="s">
        <v>1898</v>
      </c>
      <c r="S1116" s="1" t="s">
        <v>1898</v>
      </c>
      <c r="T1116" s="34" t="s">
        <v>72</v>
      </c>
      <c r="U1116" s="70" t="s">
        <v>5480</v>
      </c>
      <c r="V1116" s="1" t="s">
        <v>1900</v>
      </c>
      <c r="W1116" s="1" t="s">
        <v>2307</v>
      </c>
      <c r="X1116" s="1" t="s">
        <v>2307</v>
      </c>
      <c r="Y1116" s="1" t="s">
        <v>2308</v>
      </c>
      <c r="Z1116" s="1" t="s">
        <v>490</v>
      </c>
      <c r="AA1116" s="1" t="s">
        <v>72</v>
      </c>
      <c r="AB1116" s="1" t="s">
        <v>491</v>
      </c>
      <c r="AC1116" s="1" t="s">
        <v>492</v>
      </c>
      <c r="AD1116" s="1" t="s">
        <v>87</v>
      </c>
      <c r="AE1116" s="1">
        <v>50</v>
      </c>
      <c r="AF1116" s="1" t="s">
        <v>88</v>
      </c>
      <c r="AG1116" s="1">
        <v>5.2</v>
      </c>
      <c r="AH1116" s="1" t="s">
        <v>414</v>
      </c>
      <c r="AI1116" s="1" t="s">
        <v>90</v>
      </c>
      <c r="AJ1116" s="1" t="s">
        <v>91</v>
      </c>
      <c r="AK1116" s="1" t="s">
        <v>92</v>
      </c>
      <c r="AL1116" s="1" t="s">
        <v>72</v>
      </c>
      <c r="AM1116" s="1" t="s">
        <v>244</v>
      </c>
      <c r="AN1116" s="1">
        <v>2</v>
      </c>
      <c r="AO1116" s="68" t="s">
        <v>2585</v>
      </c>
      <c r="AP1116" s="1" t="s">
        <v>72</v>
      </c>
      <c r="AQ1116" s="1" t="s">
        <v>72</v>
      </c>
      <c r="AR1116" s="1" t="s">
        <v>2327</v>
      </c>
      <c r="AS1116" s="1" t="s">
        <v>72</v>
      </c>
      <c r="AT1116" s="1" t="s">
        <v>72</v>
      </c>
      <c r="AU1116" s="3">
        <v>45271</v>
      </c>
      <c r="AV1116" s="4">
        <v>0.72083333333333333</v>
      </c>
      <c r="AW1116" s="4">
        <v>0.7597222222222223</v>
      </c>
      <c r="AX1116" s="4">
        <f t="shared" si="131"/>
        <v>3.8888888888888973E-2</v>
      </c>
      <c r="AY1116" s="4">
        <f t="shared" si="132"/>
        <v>5.0694444444444597E-2</v>
      </c>
      <c r="AZ1116" s="4">
        <f t="shared" si="133"/>
        <v>0.11388888888888893</v>
      </c>
      <c r="BA1116" s="6" t="s">
        <v>72</v>
      </c>
      <c r="BB1116" s="6" t="s">
        <v>72</v>
      </c>
      <c r="BC1116" s="1" t="s">
        <v>1794</v>
      </c>
      <c r="BD1116" s="1">
        <v>15</v>
      </c>
      <c r="BE1116" s="1" t="s">
        <v>3446</v>
      </c>
      <c r="BF1116" s="1" t="s">
        <v>75</v>
      </c>
      <c r="BG1116" s="1" t="s">
        <v>75</v>
      </c>
      <c r="BH1116" s="1" t="s">
        <v>88</v>
      </c>
      <c r="BI1116" s="1" t="s">
        <v>96</v>
      </c>
      <c r="BJ1116" s="6" t="s">
        <v>72</v>
      </c>
      <c r="BK1116" s="1" t="s">
        <v>3962</v>
      </c>
      <c r="BL1116" s="1" t="s">
        <v>5312</v>
      </c>
      <c r="BM1116" s="1">
        <v>28</v>
      </c>
      <c r="BN1116" s="1" t="s">
        <v>75</v>
      </c>
      <c r="BO1116" s="1" t="s">
        <v>75</v>
      </c>
      <c r="BP1116" s="1" t="s">
        <v>75</v>
      </c>
      <c r="BQ1116" s="21" t="s">
        <v>99</v>
      </c>
      <c r="BR1116" s="21" t="s">
        <v>100</v>
      </c>
    </row>
    <row r="1117" spans="1:70" ht="20.45" customHeight="1">
      <c r="A1117" s="1" t="s">
        <v>5481</v>
      </c>
      <c r="B1117" s="1">
        <v>230372</v>
      </c>
      <c r="C1117" s="1" t="s">
        <v>497</v>
      </c>
      <c r="D1117" s="3">
        <v>45272</v>
      </c>
      <c r="E1117" s="4">
        <v>0.49236111111111114</v>
      </c>
      <c r="F1117" s="5">
        <v>45261</v>
      </c>
      <c r="G1117" s="3">
        <v>45272</v>
      </c>
      <c r="H1117" s="4">
        <v>0.56458333333333333</v>
      </c>
      <c r="I1117" s="48">
        <f t="shared" si="130"/>
        <v>7.2222222222222188E-2</v>
      </c>
      <c r="J1117" s="1">
        <v>11</v>
      </c>
      <c r="K1117" s="1" t="s">
        <v>2302</v>
      </c>
      <c r="L1117" s="1" t="s">
        <v>5482</v>
      </c>
      <c r="M1117" s="1" t="s">
        <v>75</v>
      </c>
      <c r="N1117" s="1" t="s">
        <v>5226</v>
      </c>
      <c r="O1117" s="1" t="s">
        <v>497</v>
      </c>
      <c r="P1117" s="1" t="s">
        <v>78</v>
      </c>
      <c r="Q1117" s="1" t="s">
        <v>78</v>
      </c>
      <c r="R1117" s="1" t="s">
        <v>1898</v>
      </c>
      <c r="S1117" s="1" t="s">
        <v>1927</v>
      </c>
      <c r="T1117" s="1" t="s">
        <v>5483</v>
      </c>
      <c r="U1117" s="70" t="s">
        <v>3044</v>
      </c>
      <c r="V1117" s="1" t="s">
        <v>1900</v>
      </c>
      <c r="W1117" s="1" t="s">
        <v>2307</v>
      </c>
      <c r="X1117" s="1" t="s">
        <v>2307</v>
      </c>
      <c r="Y1117" s="1" t="s">
        <v>2363</v>
      </c>
      <c r="Z1117" s="1" t="s">
        <v>84</v>
      </c>
      <c r="AA1117" s="1" t="s">
        <v>72</v>
      </c>
      <c r="AB1117" s="1" t="s">
        <v>214</v>
      </c>
      <c r="AC1117" s="1" t="s">
        <v>5484</v>
      </c>
      <c r="AD1117" s="1" t="s">
        <v>87</v>
      </c>
      <c r="AE1117" s="1">
        <v>39</v>
      </c>
      <c r="AF1117" s="1" t="s">
        <v>88</v>
      </c>
      <c r="AG1117" s="1">
        <v>4.5999999999999996</v>
      </c>
      <c r="AH1117" s="1" t="s">
        <v>414</v>
      </c>
      <c r="AI1117" s="1" t="s">
        <v>90</v>
      </c>
      <c r="AJ1117" s="1" t="s">
        <v>91</v>
      </c>
      <c r="AK1117" s="1" t="s">
        <v>92</v>
      </c>
      <c r="AL1117" s="1" t="s">
        <v>72</v>
      </c>
      <c r="AM1117" s="1" t="s">
        <v>217</v>
      </c>
      <c r="AN1117" s="1">
        <v>2</v>
      </c>
      <c r="AO1117" s="68" t="s">
        <v>1218</v>
      </c>
      <c r="AP1117" s="1" t="s">
        <v>72</v>
      </c>
      <c r="AQ1117" s="1" t="s">
        <v>72</v>
      </c>
      <c r="AR1117" s="1" t="s">
        <v>220</v>
      </c>
      <c r="AS1117" s="1" t="s">
        <v>72</v>
      </c>
      <c r="AT1117" s="1" t="s">
        <v>72</v>
      </c>
      <c r="AU1117" s="3">
        <v>45272</v>
      </c>
      <c r="AV1117" s="4">
        <v>0.62361111111111112</v>
      </c>
      <c r="AW1117" s="4">
        <v>0.70833333333333337</v>
      </c>
      <c r="AX1117" s="4">
        <f t="shared" si="131"/>
        <v>8.4722222222222254E-2</v>
      </c>
      <c r="AY1117" s="4">
        <f t="shared" si="132"/>
        <v>0.14375000000000004</v>
      </c>
      <c r="AZ1117" s="4">
        <f t="shared" si="133"/>
        <v>0.21597222222222223</v>
      </c>
      <c r="BA1117" s="1" t="s">
        <v>5485</v>
      </c>
      <c r="BB1117" s="1" t="s">
        <v>72</v>
      </c>
      <c r="BC1117" s="1" t="s">
        <v>1675</v>
      </c>
      <c r="BD1117" s="1">
        <v>15</v>
      </c>
      <c r="BE1117" s="1" t="s">
        <v>3446</v>
      </c>
      <c r="BF1117" s="1" t="s">
        <v>75</v>
      </c>
      <c r="BG1117" s="1" t="s">
        <v>75</v>
      </c>
      <c r="BH1117" s="1" t="s">
        <v>88</v>
      </c>
      <c r="BI1117" s="1" t="s">
        <v>79</v>
      </c>
      <c r="BJ1117" s="1" t="s">
        <v>437</v>
      </c>
      <c r="BK1117" s="1" t="s">
        <v>72</v>
      </c>
      <c r="BL1117" s="1" t="s">
        <v>72</v>
      </c>
      <c r="BM1117" s="1" t="s">
        <v>72</v>
      </c>
      <c r="BN1117" s="1" t="s">
        <v>72</v>
      </c>
      <c r="BO1117" s="1" t="s">
        <v>72</v>
      </c>
      <c r="BP1117" s="1" t="s">
        <v>72</v>
      </c>
      <c r="BQ1117" s="1" t="s">
        <v>160</v>
      </c>
      <c r="BR1117" s="1" t="s">
        <v>440</v>
      </c>
    </row>
    <row r="1118" spans="1:70" ht="20.45" customHeight="1">
      <c r="A1118" s="1" t="s">
        <v>5486</v>
      </c>
      <c r="B1118" s="1">
        <v>230373</v>
      </c>
      <c r="C1118" s="1" t="s">
        <v>497</v>
      </c>
      <c r="D1118" s="3">
        <v>45272</v>
      </c>
      <c r="E1118" s="4">
        <v>0.48958333333333331</v>
      </c>
      <c r="F1118" s="5">
        <v>45261</v>
      </c>
      <c r="G1118" s="3">
        <v>45272</v>
      </c>
      <c r="H1118" s="4">
        <v>0.83124999999999993</v>
      </c>
      <c r="I1118" s="48">
        <f t="shared" si="130"/>
        <v>0.34166666666666662</v>
      </c>
      <c r="J1118" s="1">
        <v>15</v>
      </c>
      <c r="K1118" s="1" t="s">
        <v>1896</v>
      </c>
      <c r="L1118" s="21" t="s">
        <v>5487</v>
      </c>
      <c r="M1118" s="1" t="s">
        <v>75</v>
      </c>
      <c r="N1118" s="1" t="s">
        <v>5226</v>
      </c>
      <c r="O1118" s="1" t="s">
        <v>497</v>
      </c>
      <c r="P1118" s="1" t="s">
        <v>78</v>
      </c>
      <c r="Q1118" s="1" t="s">
        <v>78</v>
      </c>
      <c r="R1118" s="1" t="s">
        <v>1898</v>
      </c>
      <c r="S1118" s="1" t="s">
        <v>1898</v>
      </c>
      <c r="T1118" s="34" t="s">
        <v>72</v>
      </c>
      <c r="U1118" s="70" t="s">
        <v>3039</v>
      </c>
      <c r="V1118" s="1" t="s">
        <v>80</v>
      </c>
      <c r="W1118" s="1" t="s">
        <v>778</v>
      </c>
      <c r="X1118" s="1" t="s">
        <v>779</v>
      </c>
      <c r="Y1118" s="1" t="s">
        <v>780</v>
      </c>
      <c r="Z1118" s="1" t="s">
        <v>84</v>
      </c>
      <c r="AA1118" s="1" t="s">
        <v>72</v>
      </c>
      <c r="AB1118" s="1" t="s">
        <v>140</v>
      </c>
      <c r="AC1118" s="1" t="s">
        <v>141</v>
      </c>
      <c r="AD1118" s="1" t="s">
        <v>126</v>
      </c>
      <c r="AE1118" s="1">
        <v>57</v>
      </c>
      <c r="AF1118" s="1" t="s">
        <v>88</v>
      </c>
      <c r="AG1118" s="1">
        <v>5.6</v>
      </c>
      <c r="AH1118" s="1" t="s">
        <v>2344</v>
      </c>
      <c r="AI1118" s="1" t="s">
        <v>90</v>
      </c>
      <c r="AJ1118" s="1" t="s">
        <v>91</v>
      </c>
      <c r="AK1118" s="1" t="s">
        <v>92</v>
      </c>
      <c r="AL1118" s="1" t="s">
        <v>72</v>
      </c>
      <c r="AM1118" s="1" t="s">
        <v>254</v>
      </c>
      <c r="AN1118" s="1" t="s">
        <v>72</v>
      </c>
      <c r="AO1118" s="68" t="s">
        <v>4842</v>
      </c>
      <c r="AP1118" s="1" t="s">
        <v>72</v>
      </c>
      <c r="AQ1118" s="1" t="s">
        <v>72</v>
      </c>
      <c r="AR1118" s="1" t="s">
        <v>72</v>
      </c>
      <c r="AS1118" s="1" t="s">
        <v>72</v>
      </c>
      <c r="AT1118" s="1" t="s">
        <v>72</v>
      </c>
      <c r="AU1118" s="3">
        <v>45272</v>
      </c>
      <c r="AV1118" s="4">
        <v>0.84583333333333333</v>
      </c>
      <c r="AW1118" s="4">
        <v>0.94652777777777775</v>
      </c>
      <c r="AX1118" s="4">
        <f t="shared" si="131"/>
        <v>0.10069444444444442</v>
      </c>
      <c r="AY1118" s="4">
        <f t="shared" si="132"/>
        <v>0.11527777777777781</v>
      </c>
      <c r="AZ1118" s="4">
        <f t="shared" si="133"/>
        <v>0.45694444444444443</v>
      </c>
      <c r="BA1118" s="1" t="s">
        <v>5488</v>
      </c>
      <c r="BB1118" s="1" t="s">
        <v>72</v>
      </c>
      <c r="BC1118" s="1" t="s">
        <v>1675</v>
      </c>
      <c r="BD1118" s="1">
        <v>15</v>
      </c>
      <c r="BE1118" s="1" t="s">
        <v>4063</v>
      </c>
      <c r="BF1118" s="1" t="s">
        <v>75</v>
      </c>
      <c r="BG1118" s="1" t="s">
        <v>75</v>
      </c>
      <c r="BH1118" s="1" t="s">
        <v>88</v>
      </c>
      <c r="BI1118" s="1" t="s">
        <v>96</v>
      </c>
      <c r="BJ1118" s="1" t="s">
        <v>72</v>
      </c>
      <c r="BK1118" s="1" t="s">
        <v>3962</v>
      </c>
      <c r="BL1118" s="1" t="s">
        <v>5149</v>
      </c>
      <c r="BM1118" s="1">
        <f>49+16</f>
        <v>65</v>
      </c>
      <c r="BN1118" s="1" t="s">
        <v>75</v>
      </c>
      <c r="BO1118" s="1" t="s">
        <v>75</v>
      </c>
      <c r="BP1118" s="1" t="s">
        <v>75</v>
      </c>
      <c r="BQ1118" s="21" t="s">
        <v>99</v>
      </c>
      <c r="BR1118" s="21" t="s">
        <v>100</v>
      </c>
    </row>
    <row r="1119" spans="1:70" ht="20.45" customHeight="1">
      <c r="A1119" s="1" t="s">
        <v>5489</v>
      </c>
      <c r="B1119" s="1">
        <v>230373</v>
      </c>
      <c r="C1119" s="1" t="s">
        <v>71</v>
      </c>
      <c r="D1119" s="3">
        <v>45272</v>
      </c>
      <c r="E1119" s="4">
        <v>0.48958333333333331</v>
      </c>
      <c r="F1119" s="5">
        <v>45261</v>
      </c>
      <c r="G1119" s="3">
        <v>45272</v>
      </c>
      <c r="H1119" s="4">
        <v>0.83124999999999993</v>
      </c>
      <c r="I1119" s="48">
        <f t="shared" si="130"/>
        <v>0.34166666666666662</v>
      </c>
      <c r="J1119" s="1">
        <v>15</v>
      </c>
      <c r="K1119" s="1" t="s">
        <v>1896</v>
      </c>
      <c r="L1119" s="21" t="s">
        <v>5487</v>
      </c>
      <c r="M1119" s="1" t="s">
        <v>75</v>
      </c>
      <c r="N1119" s="1" t="s">
        <v>3936</v>
      </c>
      <c r="O1119" s="1" t="s">
        <v>77</v>
      </c>
      <c r="P1119" s="1" t="s">
        <v>78</v>
      </c>
      <c r="Q1119" s="1" t="s">
        <v>78</v>
      </c>
      <c r="R1119" s="1" t="s">
        <v>1898</v>
      </c>
      <c r="S1119" s="1" t="s">
        <v>1898</v>
      </c>
      <c r="T1119" s="34" t="s">
        <v>72</v>
      </c>
      <c r="U1119" s="70" t="s">
        <v>3039</v>
      </c>
      <c r="V1119" s="1" t="s">
        <v>80</v>
      </c>
      <c r="W1119" s="1" t="s">
        <v>778</v>
      </c>
      <c r="X1119" s="1" t="s">
        <v>779</v>
      </c>
      <c r="Y1119" s="1" t="s">
        <v>780</v>
      </c>
      <c r="Z1119" s="1" t="s">
        <v>84</v>
      </c>
      <c r="AA1119" s="1" t="s">
        <v>72</v>
      </c>
      <c r="AB1119" s="1" t="s">
        <v>140</v>
      </c>
      <c r="AC1119" s="1" t="s">
        <v>141</v>
      </c>
      <c r="AD1119" s="1" t="s">
        <v>126</v>
      </c>
      <c r="AE1119" s="1">
        <v>57</v>
      </c>
      <c r="AF1119" s="1" t="s">
        <v>88</v>
      </c>
      <c r="AG1119" s="1">
        <v>5.6</v>
      </c>
      <c r="AH1119" s="1" t="s">
        <v>2344</v>
      </c>
      <c r="AI1119" s="1" t="s">
        <v>90</v>
      </c>
      <c r="AJ1119" s="1" t="s">
        <v>91</v>
      </c>
      <c r="AK1119" s="1" t="s">
        <v>92</v>
      </c>
      <c r="AL1119" s="1" t="s">
        <v>72</v>
      </c>
      <c r="AM1119" s="1" t="s">
        <v>254</v>
      </c>
      <c r="AN1119" s="1" t="s">
        <v>72</v>
      </c>
      <c r="AO1119" s="68" t="s">
        <v>4842</v>
      </c>
      <c r="AP1119" s="1" t="s">
        <v>72</v>
      </c>
      <c r="AQ1119" s="1" t="s">
        <v>72</v>
      </c>
      <c r="AR1119" s="1" t="s">
        <v>72</v>
      </c>
      <c r="AS1119" s="1" t="s">
        <v>72</v>
      </c>
      <c r="AT1119" s="1" t="s">
        <v>72</v>
      </c>
      <c r="AU1119" s="3">
        <v>45272</v>
      </c>
      <c r="AV1119" s="4">
        <v>0.84583333333333333</v>
      </c>
      <c r="AW1119" s="24">
        <v>1.0458333333333334</v>
      </c>
      <c r="AX1119" s="4">
        <f t="shared" si="131"/>
        <v>0.20000000000000007</v>
      </c>
      <c r="AY1119" s="4">
        <f t="shared" si="132"/>
        <v>0.21458333333333346</v>
      </c>
      <c r="AZ1119" s="4">
        <f t="shared" si="133"/>
        <v>0.55625000000000013</v>
      </c>
      <c r="BA1119" s="1" t="s">
        <v>5488</v>
      </c>
      <c r="BB1119" s="1" t="s">
        <v>72</v>
      </c>
      <c r="BC1119" s="1" t="s">
        <v>1675</v>
      </c>
      <c r="BD1119" s="1">
        <v>15</v>
      </c>
      <c r="BE1119" s="1" t="s">
        <v>4063</v>
      </c>
      <c r="BF1119" s="1" t="s">
        <v>75</v>
      </c>
      <c r="BG1119" s="1" t="s">
        <v>75</v>
      </c>
      <c r="BH1119" s="1" t="s">
        <v>88</v>
      </c>
      <c r="BI1119" s="1" t="s">
        <v>96</v>
      </c>
      <c r="BJ1119" s="1" t="s">
        <v>72</v>
      </c>
      <c r="BK1119" s="1" t="s">
        <v>5490</v>
      </c>
      <c r="BL1119" s="1" t="s">
        <v>5491</v>
      </c>
      <c r="BM1119" s="1">
        <f>28+16</f>
        <v>44</v>
      </c>
      <c r="BN1119" s="1" t="s">
        <v>75</v>
      </c>
      <c r="BO1119" s="1" t="s">
        <v>75</v>
      </c>
      <c r="BP1119" s="1" t="s">
        <v>75</v>
      </c>
      <c r="BQ1119" s="21" t="s">
        <v>99</v>
      </c>
      <c r="BR1119" s="21" t="s">
        <v>100</v>
      </c>
    </row>
    <row r="1120" spans="1:70" ht="20.45" customHeight="1">
      <c r="A1120" s="1" t="s">
        <v>5492</v>
      </c>
      <c r="B1120" s="1">
        <v>230374</v>
      </c>
      <c r="C1120" s="1" t="s">
        <v>71</v>
      </c>
      <c r="D1120" s="3">
        <v>45273</v>
      </c>
      <c r="E1120" s="4">
        <v>0.45763888888888887</v>
      </c>
      <c r="F1120" s="5">
        <v>45261</v>
      </c>
      <c r="G1120" s="3">
        <v>45273</v>
      </c>
      <c r="H1120" s="4">
        <v>0.52500000000000002</v>
      </c>
      <c r="I1120" s="48">
        <f t="shared" si="130"/>
        <v>6.7361111111111149E-2</v>
      </c>
      <c r="J1120" s="1">
        <v>1</v>
      </c>
      <c r="K1120" s="1" t="s">
        <v>1896</v>
      </c>
      <c r="L1120" s="1" t="s">
        <v>5493</v>
      </c>
      <c r="M1120" s="1" t="s">
        <v>75</v>
      </c>
      <c r="N1120" s="1" t="s">
        <v>3947</v>
      </c>
      <c r="O1120" s="1" t="s">
        <v>77</v>
      </c>
      <c r="P1120" s="1" t="s">
        <v>78</v>
      </c>
      <c r="Q1120" s="1" t="s">
        <v>78</v>
      </c>
      <c r="R1120" s="1" t="s">
        <v>1898</v>
      </c>
      <c r="S1120" s="1" t="s">
        <v>1898</v>
      </c>
      <c r="T1120" s="34" t="s">
        <v>72</v>
      </c>
      <c r="U1120" s="70" t="s">
        <v>5494</v>
      </c>
      <c r="V1120" s="1" t="s">
        <v>1900</v>
      </c>
      <c r="W1120" s="1" t="s">
        <v>813</v>
      </c>
      <c r="X1120" s="1" t="s">
        <v>813</v>
      </c>
      <c r="Y1120" s="1" t="s">
        <v>814</v>
      </c>
      <c r="Z1120" s="1" t="s">
        <v>84</v>
      </c>
      <c r="AA1120" s="1" t="s">
        <v>72</v>
      </c>
      <c r="AB1120" s="1" t="s">
        <v>104</v>
      </c>
      <c r="AC1120" s="1" t="s">
        <v>1060</v>
      </c>
      <c r="AD1120" s="1" t="s">
        <v>87</v>
      </c>
      <c r="AE1120" s="1">
        <v>73</v>
      </c>
      <c r="AF1120" s="1" t="s">
        <v>88</v>
      </c>
      <c r="AG1120" s="1">
        <v>4.5999999999999996</v>
      </c>
      <c r="AH1120" s="1" t="s">
        <v>954</v>
      </c>
      <c r="AI1120" s="1" t="s">
        <v>90</v>
      </c>
      <c r="AJ1120" s="1" t="s">
        <v>91</v>
      </c>
      <c r="AK1120" s="1" t="s">
        <v>92</v>
      </c>
      <c r="AL1120" s="1" t="s">
        <v>72</v>
      </c>
      <c r="AM1120" s="1" t="s">
        <v>254</v>
      </c>
      <c r="AN1120" s="1">
        <v>2</v>
      </c>
      <c r="AO1120" s="68" t="s">
        <v>5495</v>
      </c>
      <c r="AP1120" s="1" t="s">
        <v>72</v>
      </c>
      <c r="AQ1120" s="1" t="s">
        <v>72</v>
      </c>
      <c r="AR1120" s="68" t="s">
        <v>3444</v>
      </c>
      <c r="AS1120" s="1" t="s">
        <v>878</v>
      </c>
      <c r="AT1120" s="1" t="s">
        <v>72</v>
      </c>
      <c r="AU1120" s="3">
        <v>45273</v>
      </c>
      <c r="AV1120" s="4">
        <v>0.5625</v>
      </c>
      <c r="AW1120" s="4">
        <v>0.68055555555555547</v>
      </c>
      <c r="AX1120" s="4">
        <f t="shared" si="131"/>
        <v>0.11805555555555547</v>
      </c>
      <c r="AY1120" s="4">
        <f t="shared" si="132"/>
        <v>0.15555555555555545</v>
      </c>
      <c r="AZ1120" s="4">
        <f t="shared" si="133"/>
        <v>0.2229166666666666</v>
      </c>
      <c r="BA1120" s="1" t="s">
        <v>5496</v>
      </c>
      <c r="BB1120" s="1" t="s">
        <v>72</v>
      </c>
      <c r="BC1120" s="1" t="s">
        <v>1675</v>
      </c>
      <c r="BD1120" s="1">
        <v>15</v>
      </c>
      <c r="BE1120" s="1" t="s">
        <v>2694</v>
      </c>
      <c r="BF1120" s="1" t="s">
        <v>75</v>
      </c>
      <c r="BG1120" s="1" t="s">
        <v>75</v>
      </c>
      <c r="BH1120" s="1" t="s">
        <v>88</v>
      </c>
      <c r="BI1120" s="1" t="s">
        <v>96</v>
      </c>
      <c r="BJ1120" s="1" t="s">
        <v>72</v>
      </c>
      <c r="BK1120" s="1" t="s">
        <v>4260</v>
      </c>
      <c r="BL1120" s="1" t="s">
        <v>5167</v>
      </c>
      <c r="BM1120" s="1">
        <v>49</v>
      </c>
      <c r="BN1120" s="1" t="s">
        <v>75</v>
      </c>
      <c r="BO1120" s="1" t="s">
        <v>75</v>
      </c>
      <c r="BP1120" s="1" t="s">
        <v>75</v>
      </c>
      <c r="BQ1120" s="21" t="s">
        <v>99</v>
      </c>
      <c r="BR1120" s="21" t="s">
        <v>100</v>
      </c>
    </row>
    <row r="1121" spans="1:70" ht="20.45" customHeight="1">
      <c r="A1121" s="1" t="s">
        <v>5497</v>
      </c>
      <c r="B1121" s="1">
        <v>230375</v>
      </c>
      <c r="C1121" s="1" t="s">
        <v>71</v>
      </c>
      <c r="D1121" s="3">
        <v>45274</v>
      </c>
      <c r="E1121" s="4">
        <v>0.65486111111111112</v>
      </c>
      <c r="F1121" s="5">
        <v>45261</v>
      </c>
      <c r="G1121" s="3">
        <v>45274</v>
      </c>
      <c r="H1121" s="4">
        <v>0.7055555555555556</v>
      </c>
      <c r="I1121" s="48">
        <f t="shared" si="130"/>
        <v>5.0694444444444486E-2</v>
      </c>
      <c r="J1121" s="1">
        <v>12</v>
      </c>
      <c r="K1121" s="1" t="s">
        <v>2302</v>
      </c>
      <c r="L1121" s="1" t="s">
        <v>5498</v>
      </c>
      <c r="M1121" s="1" t="s">
        <v>75</v>
      </c>
      <c r="N1121" s="1" t="s">
        <v>3947</v>
      </c>
      <c r="O1121" s="1" t="s">
        <v>77</v>
      </c>
      <c r="P1121" s="1" t="s">
        <v>78</v>
      </c>
      <c r="Q1121" s="1" t="s">
        <v>78</v>
      </c>
      <c r="R1121" s="1" t="s">
        <v>139</v>
      </c>
      <c r="S1121" s="1" t="s">
        <v>1898</v>
      </c>
      <c r="T1121" s="34" t="s">
        <v>72</v>
      </c>
      <c r="U1121" s="70" t="s">
        <v>3078</v>
      </c>
      <c r="V1121" s="1" t="s">
        <v>1900</v>
      </c>
      <c r="W1121" s="1" t="s">
        <v>2307</v>
      </c>
      <c r="X1121" s="1" t="s">
        <v>2307</v>
      </c>
      <c r="Y1121" s="1" t="s">
        <v>2363</v>
      </c>
      <c r="Z1121" s="1" t="s">
        <v>84</v>
      </c>
      <c r="AA1121" s="1" t="s">
        <v>72</v>
      </c>
      <c r="AB1121" s="1" t="s">
        <v>140</v>
      </c>
      <c r="AC1121" s="1" t="s">
        <v>141</v>
      </c>
      <c r="AD1121" s="1" t="s">
        <v>87</v>
      </c>
      <c r="AE1121" s="1">
        <v>40</v>
      </c>
      <c r="AF1121" s="1" t="s">
        <v>88</v>
      </c>
      <c r="AG1121" s="1">
        <v>4.2</v>
      </c>
      <c r="AH1121" s="1" t="s">
        <v>954</v>
      </c>
      <c r="AI1121" s="1" t="s">
        <v>90</v>
      </c>
      <c r="AJ1121" s="1" t="s">
        <v>91</v>
      </c>
      <c r="AK1121" s="1" t="s">
        <v>92</v>
      </c>
      <c r="AL1121" s="1" t="s">
        <v>72</v>
      </c>
      <c r="AM1121" s="1" t="s">
        <v>217</v>
      </c>
      <c r="AN1121" s="1">
        <v>3</v>
      </c>
      <c r="AO1121" s="68" t="s">
        <v>3255</v>
      </c>
      <c r="AP1121" s="68" t="s">
        <v>72</v>
      </c>
      <c r="AQ1121" s="1" t="s">
        <v>72</v>
      </c>
      <c r="AR1121" s="68" t="s">
        <v>5499</v>
      </c>
      <c r="AS1121" s="1" t="s">
        <v>72</v>
      </c>
      <c r="AT1121" s="1" t="s">
        <v>72</v>
      </c>
      <c r="AU1121" s="3">
        <v>45274</v>
      </c>
      <c r="AV1121" s="4">
        <v>0.72222222222222221</v>
      </c>
      <c r="AW1121" s="4">
        <v>0.76388888888888884</v>
      </c>
      <c r="AX1121" s="4">
        <f t="shared" si="131"/>
        <v>4.166666666666663E-2</v>
      </c>
      <c r="AY1121" s="4">
        <f t="shared" si="132"/>
        <v>5.8333333333333237E-2</v>
      </c>
      <c r="AZ1121" s="4">
        <f t="shared" si="133"/>
        <v>0.10902777777777772</v>
      </c>
      <c r="BA1121" s="1" t="s">
        <v>5500</v>
      </c>
      <c r="BB1121" s="1" t="s">
        <v>72</v>
      </c>
      <c r="BC1121" s="1" t="s">
        <v>1794</v>
      </c>
      <c r="BD1121" s="1">
        <v>15</v>
      </c>
      <c r="BE1121" s="1" t="s">
        <v>4219</v>
      </c>
      <c r="BF1121" s="1" t="s">
        <v>75</v>
      </c>
      <c r="BG1121" s="1" t="s">
        <v>75</v>
      </c>
      <c r="BH1121" s="1" t="s">
        <v>88</v>
      </c>
      <c r="BI1121" s="1" t="s">
        <v>96</v>
      </c>
      <c r="BJ1121" s="1" t="s">
        <v>72</v>
      </c>
      <c r="BK1121" s="1" t="s">
        <v>3819</v>
      </c>
      <c r="BL1121" s="1" t="s">
        <v>5456</v>
      </c>
      <c r="BM1121" s="1">
        <v>24</v>
      </c>
      <c r="BN1121" s="1" t="s">
        <v>75</v>
      </c>
      <c r="BO1121" s="1" t="s">
        <v>75</v>
      </c>
      <c r="BP1121" s="1" t="s">
        <v>75</v>
      </c>
      <c r="BQ1121" s="21" t="s">
        <v>99</v>
      </c>
      <c r="BR1121" s="21" t="s">
        <v>100</v>
      </c>
    </row>
    <row r="1122" spans="1:70" ht="20.45" customHeight="1">
      <c r="A1122" s="1" t="s">
        <v>5501</v>
      </c>
      <c r="B1122" s="1">
        <v>230376</v>
      </c>
      <c r="C1122" s="1" t="s">
        <v>71</v>
      </c>
      <c r="D1122" s="3">
        <v>45274</v>
      </c>
      <c r="E1122" s="4">
        <v>0.48958333333333331</v>
      </c>
      <c r="F1122" s="5">
        <v>45261</v>
      </c>
      <c r="G1122" s="3">
        <v>45274</v>
      </c>
      <c r="H1122" s="4">
        <v>0.84444444444444444</v>
      </c>
      <c r="I1122" s="48">
        <f t="shared" si="130"/>
        <v>0.35486111111111113</v>
      </c>
      <c r="J1122" s="1">
        <v>20</v>
      </c>
      <c r="K1122" s="1" t="s">
        <v>1896</v>
      </c>
      <c r="L1122" s="21" t="s">
        <v>5502</v>
      </c>
      <c r="M1122" s="1" t="s">
        <v>75</v>
      </c>
      <c r="N1122" s="1" t="s">
        <v>3608</v>
      </c>
      <c r="O1122" s="1" t="s">
        <v>77</v>
      </c>
      <c r="P1122" s="1" t="s">
        <v>78</v>
      </c>
      <c r="Q1122" s="1" t="s">
        <v>78</v>
      </c>
      <c r="R1122" s="1" t="s">
        <v>1898</v>
      </c>
      <c r="S1122" s="1" t="s">
        <v>1898</v>
      </c>
      <c r="T1122" s="34" t="s">
        <v>72</v>
      </c>
      <c r="U1122" s="70" t="s">
        <v>5503</v>
      </c>
      <c r="V1122" s="1" t="s">
        <v>80</v>
      </c>
      <c r="W1122" s="1" t="s">
        <v>778</v>
      </c>
      <c r="X1122" s="1" t="s">
        <v>779</v>
      </c>
      <c r="Y1122" s="1" t="s">
        <v>780</v>
      </c>
      <c r="Z1122" s="1" t="s">
        <v>152</v>
      </c>
      <c r="AA1122" s="1" t="s">
        <v>72</v>
      </c>
      <c r="AB1122" s="1" t="s">
        <v>153</v>
      </c>
      <c r="AC1122" s="1" t="s">
        <v>154</v>
      </c>
      <c r="AD1122" s="1" t="s">
        <v>126</v>
      </c>
      <c r="AE1122" s="1">
        <v>41</v>
      </c>
      <c r="AF1122" s="1" t="s">
        <v>88</v>
      </c>
      <c r="AG1122" s="1">
        <v>6.2</v>
      </c>
      <c r="AH1122" s="1" t="s">
        <v>2344</v>
      </c>
      <c r="AI1122" s="1" t="s">
        <v>90</v>
      </c>
      <c r="AJ1122" s="1" t="s">
        <v>91</v>
      </c>
      <c r="AK1122" s="1" t="s">
        <v>92</v>
      </c>
      <c r="AL1122" s="1" t="s">
        <v>72</v>
      </c>
      <c r="AM1122" s="1" t="s">
        <v>254</v>
      </c>
      <c r="AN1122" s="1">
        <v>2</v>
      </c>
      <c r="AO1122" s="68" t="s">
        <v>5265</v>
      </c>
      <c r="AP1122" s="1" t="s">
        <v>72</v>
      </c>
      <c r="AQ1122" s="1" t="s">
        <v>72</v>
      </c>
      <c r="AR1122" s="1" t="s">
        <v>72</v>
      </c>
      <c r="AS1122" s="1" t="s">
        <v>72</v>
      </c>
      <c r="AT1122" s="1" t="s">
        <v>72</v>
      </c>
      <c r="AU1122" s="3">
        <v>45274</v>
      </c>
      <c r="AV1122" s="4">
        <v>0.8930555555555556</v>
      </c>
      <c r="AW1122" s="4">
        <v>0.94236111111111109</v>
      </c>
      <c r="AX1122" s="4">
        <f t="shared" si="131"/>
        <v>4.9305555555555491E-2</v>
      </c>
      <c r="AY1122" s="4">
        <f t="shared" si="132"/>
        <v>9.7916666666666652E-2</v>
      </c>
      <c r="AZ1122" s="4">
        <f t="shared" si="133"/>
        <v>0.45277777777777778</v>
      </c>
      <c r="BA1122" s="1" t="s">
        <v>5504</v>
      </c>
      <c r="BB1122" s="1" t="s">
        <v>5505</v>
      </c>
      <c r="BC1122" s="1" t="s">
        <v>1794</v>
      </c>
      <c r="BD1122" s="1">
        <v>15</v>
      </c>
      <c r="BE1122" s="1" t="s">
        <v>3446</v>
      </c>
      <c r="BF1122" s="1" t="s">
        <v>75</v>
      </c>
      <c r="BG1122" s="1" t="s">
        <v>75</v>
      </c>
      <c r="BH1122" s="1" t="s">
        <v>88</v>
      </c>
      <c r="BI1122" s="1" t="s">
        <v>96</v>
      </c>
      <c r="BJ1122" s="1" t="s">
        <v>72</v>
      </c>
      <c r="BK1122" s="1" t="s">
        <v>3962</v>
      </c>
      <c r="BL1122" s="1" t="s">
        <v>5465</v>
      </c>
      <c r="BM1122" s="1">
        <v>63</v>
      </c>
      <c r="BN1122" s="1" t="s">
        <v>75</v>
      </c>
      <c r="BO1122" s="1" t="s">
        <v>75</v>
      </c>
      <c r="BP1122" s="1" t="s">
        <v>75</v>
      </c>
      <c r="BQ1122" s="21" t="s">
        <v>99</v>
      </c>
      <c r="BR1122" s="21" t="s">
        <v>100</v>
      </c>
    </row>
    <row r="1123" spans="1:70" ht="20.45" customHeight="1">
      <c r="A1123" s="1" t="s">
        <v>5506</v>
      </c>
      <c r="B1123" s="1">
        <v>230377</v>
      </c>
      <c r="C1123" s="1" t="s">
        <v>71</v>
      </c>
      <c r="D1123" s="3">
        <v>45275</v>
      </c>
      <c r="E1123" s="4">
        <v>0.68333333333333335</v>
      </c>
      <c r="F1123" s="5">
        <v>45261</v>
      </c>
      <c r="G1123" s="3">
        <v>45275</v>
      </c>
      <c r="H1123" s="4">
        <v>0.7729166666666667</v>
      </c>
      <c r="I1123" s="48">
        <f t="shared" si="130"/>
        <v>8.9583333333333348E-2</v>
      </c>
      <c r="J1123" s="1">
        <v>1</v>
      </c>
      <c r="K1123" s="1" t="s">
        <v>1896</v>
      </c>
      <c r="L1123" s="1" t="s">
        <v>5507</v>
      </c>
      <c r="M1123" s="1" t="s">
        <v>75</v>
      </c>
      <c r="N1123" s="1" t="s">
        <v>3936</v>
      </c>
      <c r="O1123" s="1" t="s">
        <v>77</v>
      </c>
      <c r="P1123" s="1" t="s">
        <v>78</v>
      </c>
      <c r="Q1123" s="1" t="s">
        <v>78</v>
      </c>
      <c r="R1123" s="1" t="s">
        <v>1898</v>
      </c>
      <c r="S1123" s="1" t="s">
        <v>1898</v>
      </c>
      <c r="T1123" s="34" t="s">
        <v>72</v>
      </c>
      <c r="U1123" s="70" t="s">
        <v>5508</v>
      </c>
      <c r="V1123" s="1" t="s">
        <v>1900</v>
      </c>
      <c r="W1123" s="1" t="s">
        <v>83</v>
      </c>
      <c r="X1123" s="1" t="s">
        <v>123</v>
      </c>
      <c r="Y1123" s="1" t="s">
        <v>83</v>
      </c>
      <c r="Z1123" s="1" t="s">
        <v>84</v>
      </c>
      <c r="AA1123" s="1" t="s">
        <v>72</v>
      </c>
      <c r="AB1123" s="1" t="s">
        <v>214</v>
      </c>
      <c r="AC1123" s="1" t="s">
        <v>583</v>
      </c>
      <c r="AD1123" s="1" t="s">
        <v>126</v>
      </c>
      <c r="AE1123" s="1">
        <v>54</v>
      </c>
      <c r="AF1123" s="1" t="s">
        <v>88</v>
      </c>
      <c r="AG1123" s="1">
        <v>4.8</v>
      </c>
      <c r="AH1123" s="1" t="s">
        <v>954</v>
      </c>
      <c r="AI1123" s="1" t="s">
        <v>90</v>
      </c>
      <c r="AJ1123" s="1" t="s">
        <v>91</v>
      </c>
      <c r="AK1123" s="1" t="s">
        <v>92</v>
      </c>
      <c r="AL1123" s="1" t="s">
        <v>72</v>
      </c>
      <c r="AM1123" s="1" t="s">
        <v>254</v>
      </c>
      <c r="AN1123" s="1">
        <v>2</v>
      </c>
      <c r="AO1123" s="68" t="s">
        <v>218</v>
      </c>
      <c r="AP1123" s="1" t="s">
        <v>72</v>
      </c>
      <c r="AQ1123" s="1" t="s">
        <v>72</v>
      </c>
      <c r="AR1123" s="1" t="s">
        <v>72</v>
      </c>
      <c r="AS1123" s="1" t="s">
        <v>72</v>
      </c>
      <c r="AT1123" s="1" t="s">
        <v>72</v>
      </c>
      <c r="AU1123" s="3">
        <v>45275</v>
      </c>
      <c r="AV1123" s="4">
        <v>0.78680555555555554</v>
      </c>
      <c r="AW1123" s="4">
        <v>0.81388888888888899</v>
      </c>
      <c r="AX1123" s="4">
        <f t="shared" si="131"/>
        <v>2.7083333333333459E-2</v>
      </c>
      <c r="AY1123" s="4">
        <f t="shared" si="132"/>
        <v>4.0972222222222299E-2</v>
      </c>
      <c r="AZ1123" s="4">
        <f t="shared" si="133"/>
        <v>0.13055555555555565</v>
      </c>
      <c r="BA1123" s="1" t="s">
        <v>5509</v>
      </c>
      <c r="BB1123" s="1" t="s">
        <v>72</v>
      </c>
      <c r="BC1123" s="1" t="s">
        <v>1794</v>
      </c>
      <c r="BD1123" s="1">
        <v>15</v>
      </c>
      <c r="BE1123" s="1" t="s">
        <v>3446</v>
      </c>
      <c r="BF1123" s="1" t="s">
        <v>75</v>
      </c>
      <c r="BG1123" s="1" t="s">
        <v>75</v>
      </c>
      <c r="BH1123" s="1" t="s">
        <v>88</v>
      </c>
      <c r="BI1123" s="1" t="s">
        <v>96</v>
      </c>
      <c r="BJ1123" s="1" t="s">
        <v>72</v>
      </c>
      <c r="BK1123" s="1" t="s">
        <v>3819</v>
      </c>
      <c r="BL1123" s="1" t="s">
        <v>5510</v>
      </c>
      <c r="BM1123" s="1">
        <v>39</v>
      </c>
      <c r="BN1123" s="1" t="s">
        <v>75</v>
      </c>
      <c r="BO1123" s="1" t="s">
        <v>75</v>
      </c>
      <c r="BP1123" s="1" t="s">
        <v>75</v>
      </c>
      <c r="BQ1123" s="21" t="s">
        <v>99</v>
      </c>
      <c r="BR1123" s="21" t="s">
        <v>100</v>
      </c>
    </row>
    <row r="1124" spans="1:70" ht="20.45" customHeight="1">
      <c r="A1124" s="1" t="s">
        <v>5511</v>
      </c>
      <c r="B1124" s="1">
        <v>230378</v>
      </c>
      <c r="C1124" s="1" t="s">
        <v>71</v>
      </c>
      <c r="D1124" s="3">
        <v>45275</v>
      </c>
      <c r="E1124" s="4">
        <v>0.64583333333333337</v>
      </c>
      <c r="F1124" s="5">
        <v>45261</v>
      </c>
      <c r="G1124" s="3">
        <v>45275</v>
      </c>
      <c r="H1124" s="4">
        <v>0.79999999999999993</v>
      </c>
      <c r="I1124" s="48">
        <f t="shared" si="130"/>
        <v>0.15416666666666656</v>
      </c>
      <c r="J1124" s="1">
        <v>5</v>
      </c>
      <c r="K1124" s="1" t="s">
        <v>1896</v>
      </c>
      <c r="L1124" s="64" t="s">
        <v>5512</v>
      </c>
      <c r="M1124" s="1" t="s">
        <v>75</v>
      </c>
      <c r="N1124" s="1" t="s">
        <v>4402</v>
      </c>
      <c r="O1124" s="1" t="s">
        <v>77</v>
      </c>
      <c r="P1124" s="1" t="s">
        <v>78</v>
      </c>
      <c r="Q1124" s="8" t="s">
        <v>4162</v>
      </c>
      <c r="R1124" s="1" t="s">
        <v>139</v>
      </c>
      <c r="S1124" s="1" t="s">
        <v>1898</v>
      </c>
      <c r="T1124" s="1" t="s">
        <v>4686</v>
      </c>
      <c r="U1124" s="70" t="s">
        <v>4672</v>
      </c>
      <c r="V1124" s="1" t="s">
        <v>1900</v>
      </c>
      <c r="W1124" s="1" t="s">
        <v>1867</v>
      </c>
      <c r="X1124" s="1" t="s">
        <v>1868</v>
      </c>
      <c r="Y1124" s="1" t="s">
        <v>2143</v>
      </c>
      <c r="Z1124" s="1" t="s">
        <v>291</v>
      </c>
      <c r="AA1124" s="1" t="s">
        <v>72</v>
      </c>
      <c r="AB1124" s="1" t="s">
        <v>292</v>
      </c>
      <c r="AC1124" s="1" t="s">
        <v>292</v>
      </c>
      <c r="AD1124" s="1" t="s">
        <v>126</v>
      </c>
      <c r="AE1124" s="1">
        <v>48</v>
      </c>
      <c r="AF1124" s="1" t="s">
        <v>88</v>
      </c>
      <c r="AG1124" s="1">
        <v>6.7</v>
      </c>
      <c r="AH1124" s="1" t="s">
        <v>2344</v>
      </c>
      <c r="AI1124" s="1" t="s">
        <v>105</v>
      </c>
      <c r="AJ1124" s="1" t="s">
        <v>91</v>
      </c>
      <c r="AK1124" s="1" t="s">
        <v>92</v>
      </c>
      <c r="AL1124" s="1" t="s">
        <v>72</v>
      </c>
      <c r="AM1124" s="1" t="s">
        <v>72</v>
      </c>
      <c r="AN1124" s="1" t="s">
        <v>72</v>
      </c>
      <c r="AO1124" s="1" t="s">
        <v>72</v>
      </c>
      <c r="AP1124" s="1" t="s">
        <v>72</v>
      </c>
      <c r="AQ1124" s="1" t="s">
        <v>72</v>
      </c>
      <c r="AR1124" s="1" t="s">
        <v>72</v>
      </c>
      <c r="AS1124" s="1" t="s">
        <v>72</v>
      </c>
      <c r="AT1124" s="1" t="s">
        <v>72</v>
      </c>
      <c r="AU1124" s="3">
        <v>45275</v>
      </c>
      <c r="AV1124" s="4">
        <v>0.8305555555555556</v>
      </c>
      <c r="AW1124" s="4">
        <v>0.84652777777777777</v>
      </c>
      <c r="AX1124" s="4">
        <f t="shared" si="131"/>
        <v>1.5972222222222165E-2</v>
      </c>
      <c r="AY1124" s="4">
        <f t="shared" si="132"/>
        <v>4.6527777777777835E-2</v>
      </c>
      <c r="AZ1124" s="4">
        <f t="shared" si="133"/>
        <v>0.2006944444444444</v>
      </c>
      <c r="BA1124" s="1" t="s">
        <v>5000</v>
      </c>
      <c r="BB1124" s="1" t="s">
        <v>72</v>
      </c>
      <c r="BC1124" s="1" t="s">
        <v>1794</v>
      </c>
      <c r="BD1124" s="1">
        <v>15</v>
      </c>
      <c r="BE1124" s="1" t="s">
        <v>3446</v>
      </c>
      <c r="BF1124" s="1" t="s">
        <v>88</v>
      </c>
      <c r="BG1124" s="1" t="s">
        <v>88</v>
      </c>
      <c r="BH1124" s="1" t="s">
        <v>88</v>
      </c>
      <c r="BI1124" s="1" t="s">
        <v>96</v>
      </c>
      <c r="BJ1124" s="1" t="s">
        <v>72</v>
      </c>
      <c r="BK1124" s="1" t="s">
        <v>3509</v>
      </c>
      <c r="BL1124" s="1" t="s">
        <v>4328</v>
      </c>
      <c r="BM1124" s="1">
        <v>6</v>
      </c>
      <c r="BN1124" s="1" t="s">
        <v>75</v>
      </c>
      <c r="BO1124" s="1" t="s">
        <v>75</v>
      </c>
      <c r="BP1124" s="1" t="s">
        <v>75</v>
      </c>
      <c r="BQ1124" s="21" t="s">
        <v>99</v>
      </c>
      <c r="BR1124" s="21" t="s">
        <v>100</v>
      </c>
    </row>
    <row r="1125" spans="1:70" ht="20.45" customHeight="1">
      <c r="A1125" s="1" t="s">
        <v>5513</v>
      </c>
      <c r="B1125" s="1">
        <v>230379</v>
      </c>
      <c r="C1125" s="1" t="s">
        <v>497</v>
      </c>
      <c r="D1125" s="3">
        <v>45278</v>
      </c>
      <c r="E1125" s="4">
        <v>0.87222222222222223</v>
      </c>
      <c r="F1125" s="5">
        <v>45261</v>
      </c>
      <c r="G1125" s="3">
        <v>45278</v>
      </c>
      <c r="H1125" s="4">
        <v>0.91180555555555554</v>
      </c>
      <c r="I1125" s="48">
        <f t="shared" si="130"/>
        <v>3.9583333333333304E-2</v>
      </c>
      <c r="J1125" s="1">
        <v>1</v>
      </c>
      <c r="K1125" s="1" t="s">
        <v>1896</v>
      </c>
      <c r="L1125" s="1" t="s">
        <v>5514</v>
      </c>
      <c r="M1125" s="1" t="s">
        <v>75</v>
      </c>
      <c r="N1125" s="1" t="s">
        <v>5226</v>
      </c>
      <c r="O1125" s="1" t="s">
        <v>497</v>
      </c>
      <c r="P1125" s="1" t="s">
        <v>78</v>
      </c>
      <c r="Q1125" s="1" t="s">
        <v>78</v>
      </c>
      <c r="R1125" s="1" t="s">
        <v>1898</v>
      </c>
      <c r="S1125" s="1" t="s">
        <v>1898</v>
      </c>
      <c r="T1125" s="34" t="s">
        <v>72</v>
      </c>
      <c r="U1125" s="70" t="s">
        <v>3652</v>
      </c>
      <c r="V1125" s="1" t="s">
        <v>1900</v>
      </c>
      <c r="W1125" s="1" t="s">
        <v>83</v>
      </c>
      <c r="X1125" s="1" t="s">
        <v>123</v>
      </c>
      <c r="Y1125" s="1" t="s">
        <v>83</v>
      </c>
      <c r="Z1125" s="1" t="s">
        <v>84</v>
      </c>
      <c r="AA1125" s="1" t="s">
        <v>72</v>
      </c>
      <c r="AB1125" s="1" t="s">
        <v>140</v>
      </c>
      <c r="AC1125" s="1" t="s">
        <v>141</v>
      </c>
      <c r="AD1125" s="1" t="s">
        <v>126</v>
      </c>
      <c r="AE1125" s="1">
        <v>70</v>
      </c>
      <c r="AF1125" s="1" t="s">
        <v>88</v>
      </c>
      <c r="AG1125" s="1">
        <v>4.5999999999999996</v>
      </c>
      <c r="AH1125" s="1" t="s">
        <v>2344</v>
      </c>
      <c r="AI1125" s="1" t="s">
        <v>90</v>
      </c>
      <c r="AJ1125" s="1" t="s">
        <v>91</v>
      </c>
      <c r="AK1125" s="1" t="s">
        <v>92</v>
      </c>
      <c r="AL1125" s="1" t="s">
        <v>72</v>
      </c>
      <c r="AM1125" s="1" t="s">
        <v>229</v>
      </c>
      <c r="AN1125" s="1">
        <v>2</v>
      </c>
      <c r="AO1125" s="68" t="s">
        <v>230</v>
      </c>
      <c r="AP1125" s="1" t="s">
        <v>72</v>
      </c>
      <c r="AQ1125" s="1" t="s">
        <v>72</v>
      </c>
      <c r="AR1125" s="1" t="s">
        <v>72</v>
      </c>
      <c r="AS1125" s="1" t="s">
        <v>72</v>
      </c>
      <c r="AT1125" s="1" t="s">
        <v>72</v>
      </c>
      <c r="AU1125" s="3">
        <v>45278</v>
      </c>
      <c r="AV1125" s="4">
        <v>0.30763888888888891</v>
      </c>
      <c r="AW1125" s="4">
        <v>0.375</v>
      </c>
      <c r="AX1125" s="4">
        <f t="shared" si="131"/>
        <v>6.7361111111111094E-2</v>
      </c>
      <c r="AY1125" s="4">
        <f t="shared" si="132"/>
        <v>-0.53680555555555554</v>
      </c>
      <c r="AZ1125" s="4">
        <f t="shared" si="133"/>
        <v>-0.49722222222222223</v>
      </c>
      <c r="BA1125" s="1" t="s">
        <v>5515</v>
      </c>
      <c r="BB1125" s="1" t="s">
        <v>72</v>
      </c>
      <c r="BC1125" s="1" t="s">
        <v>1675</v>
      </c>
      <c r="BD1125" s="1">
        <v>15</v>
      </c>
      <c r="BE1125" s="1" t="s">
        <v>2294</v>
      </c>
      <c r="BF1125" s="1" t="s">
        <v>75</v>
      </c>
      <c r="BG1125" s="1" t="s">
        <v>75</v>
      </c>
      <c r="BH1125" s="1" t="s">
        <v>88</v>
      </c>
      <c r="BI1125" s="1" t="s">
        <v>96</v>
      </c>
      <c r="BJ1125" s="1" t="s">
        <v>72</v>
      </c>
      <c r="BK1125" s="1" t="s">
        <v>3962</v>
      </c>
      <c r="BL1125" s="1" t="s">
        <v>5149</v>
      </c>
      <c r="BM1125" s="1">
        <f>49+8</f>
        <v>57</v>
      </c>
      <c r="BN1125" s="1" t="s">
        <v>75</v>
      </c>
      <c r="BO1125" s="1" t="s">
        <v>75</v>
      </c>
      <c r="BP1125" s="1" t="s">
        <v>75</v>
      </c>
      <c r="BQ1125" s="21" t="s">
        <v>99</v>
      </c>
      <c r="BR1125" s="21" t="s">
        <v>100</v>
      </c>
    </row>
    <row r="1126" spans="1:70" ht="20.45" customHeight="1">
      <c r="A1126" s="1" t="s">
        <v>5516</v>
      </c>
      <c r="B1126" s="1">
        <v>230379</v>
      </c>
      <c r="C1126" s="1" t="s">
        <v>71</v>
      </c>
      <c r="D1126" s="3">
        <v>45278</v>
      </c>
      <c r="E1126" s="4">
        <v>0.87222222222222223</v>
      </c>
      <c r="F1126" s="5">
        <v>45261</v>
      </c>
      <c r="G1126" s="3">
        <v>45278</v>
      </c>
      <c r="H1126" s="4">
        <v>0.91180555555555554</v>
      </c>
      <c r="I1126" s="48">
        <f t="shared" si="130"/>
        <v>3.9583333333333304E-2</v>
      </c>
      <c r="J1126" s="1">
        <v>1</v>
      </c>
      <c r="K1126" s="1" t="s">
        <v>1896</v>
      </c>
      <c r="L1126" s="1" t="s">
        <v>5514</v>
      </c>
      <c r="M1126" s="1" t="s">
        <v>75</v>
      </c>
      <c r="N1126" s="1" t="s">
        <v>4589</v>
      </c>
      <c r="O1126" s="1" t="s">
        <v>77</v>
      </c>
      <c r="P1126" s="1" t="s">
        <v>78</v>
      </c>
      <c r="Q1126" s="1" t="s">
        <v>78</v>
      </c>
      <c r="R1126" s="1" t="s">
        <v>1898</v>
      </c>
      <c r="S1126" s="1" t="s">
        <v>1898</v>
      </c>
      <c r="T1126" s="34" t="s">
        <v>72</v>
      </c>
      <c r="U1126" s="70" t="s">
        <v>3652</v>
      </c>
      <c r="V1126" s="1" t="s">
        <v>1900</v>
      </c>
      <c r="W1126" s="1" t="s">
        <v>83</v>
      </c>
      <c r="X1126" s="1" t="s">
        <v>123</v>
      </c>
      <c r="Y1126" s="1" t="s">
        <v>83</v>
      </c>
      <c r="Z1126" s="1" t="s">
        <v>84</v>
      </c>
      <c r="AA1126" s="1" t="s">
        <v>72</v>
      </c>
      <c r="AB1126" s="1" t="s">
        <v>140</v>
      </c>
      <c r="AC1126" s="1" t="s">
        <v>141</v>
      </c>
      <c r="AD1126" s="1" t="s">
        <v>126</v>
      </c>
      <c r="AE1126" s="1">
        <v>70</v>
      </c>
      <c r="AF1126" s="1" t="s">
        <v>88</v>
      </c>
      <c r="AG1126" s="1">
        <v>4.5999999999999996</v>
      </c>
      <c r="AH1126" s="1" t="s">
        <v>2344</v>
      </c>
      <c r="AI1126" s="1" t="s">
        <v>90</v>
      </c>
      <c r="AJ1126" s="1" t="s">
        <v>91</v>
      </c>
      <c r="AK1126" s="1" t="s">
        <v>92</v>
      </c>
      <c r="AL1126" s="1" t="s">
        <v>72</v>
      </c>
      <c r="AM1126" s="1" t="s">
        <v>229</v>
      </c>
      <c r="AN1126" s="1">
        <v>2</v>
      </c>
      <c r="AO1126" s="68" t="s">
        <v>230</v>
      </c>
      <c r="AP1126" s="1" t="s">
        <v>72</v>
      </c>
      <c r="AQ1126" s="1" t="s">
        <v>72</v>
      </c>
      <c r="AR1126" s="1" t="s">
        <v>72</v>
      </c>
      <c r="AS1126" s="1" t="s">
        <v>72</v>
      </c>
      <c r="AT1126" s="1" t="s">
        <v>72</v>
      </c>
      <c r="AU1126" s="3">
        <v>45278</v>
      </c>
      <c r="AV1126" s="4">
        <v>0.30763888888888891</v>
      </c>
      <c r="AW1126" s="4">
        <v>1.6354166666666667</v>
      </c>
      <c r="AX1126" s="4">
        <f>AW1126-AV1126</f>
        <v>1.3277777777777779</v>
      </c>
      <c r="AY1126" s="4">
        <f t="shared" si="132"/>
        <v>0.7236111111111112</v>
      </c>
      <c r="AZ1126" s="4">
        <f t="shared" si="133"/>
        <v>0.76319444444444451</v>
      </c>
      <c r="BA1126" s="1" t="s">
        <v>5517</v>
      </c>
      <c r="BB1126" s="1" t="s">
        <v>72</v>
      </c>
      <c r="BC1126" s="1" t="s">
        <v>1794</v>
      </c>
      <c r="BD1126" s="1">
        <v>15</v>
      </c>
      <c r="BE1126" s="1" t="s">
        <v>4443</v>
      </c>
      <c r="BF1126" s="1" t="s">
        <v>75</v>
      </c>
      <c r="BG1126" s="1" t="s">
        <v>88</v>
      </c>
      <c r="BH1126" s="1" t="s">
        <v>88</v>
      </c>
      <c r="BI1126" s="1" t="s">
        <v>96</v>
      </c>
      <c r="BJ1126" s="1" t="s">
        <v>72</v>
      </c>
      <c r="BK1126" s="1" t="s">
        <v>72</v>
      </c>
      <c r="BL1126" s="1" t="s">
        <v>72</v>
      </c>
      <c r="BM1126" s="1">
        <v>36</v>
      </c>
      <c r="BN1126" s="1" t="s">
        <v>75</v>
      </c>
      <c r="BO1126" s="1" t="s">
        <v>75</v>
      </c>
      <c r="BP1126" s="1" t="s">
        <v>75</v>
      </c>
      <c r="BQ1126" s="21" t="s">
        <v>99</v>
      </c>
      <c r="BR1126" s="21" t="s">
        <v>100</v>
      </c>
    </row>
    <row r="1127" spans="1:70" ht="20.45" customHeight="1">
      <c r="A1127" s="1" t="s">
        <v>5518</v>
      </c>
      <c r="B1127" s="1">
        <v>230379</v>
      </c>
      <c r="C1127" s="1" t="s">
        <v>71</v>
      </c>
      <c r="D1127" s="3">
        <v>45278</v>
      </c>
      <c r="E1127" s="4">
        <v>0.87222222222222223</v>
      </c>
      <c r="F1127" s="5">
        <v>45261</v>
      </c>
      <c r="G1127" s="3">
        <v>45278</v>
      </c>
      <c r="H1127" s="4">
        <v>0.91180555555555554</v>
      </c>
      <c r="I1127" s="48">
        <f t="shared" si="130"/>
        <v>3.9583333333333304E-2</v>
      </c>
      <c r="J1127" s="1">
        <v>1</v>
      </c>
      <c r="K1127" s="1" t="s">
        <v>1896</v>
      </c>
      <c r="L1127" s="1" t="s">
        <v>5514</v>
      </c>
      <c r="M1127" s="1" t="s">
        <v>75</v>
      </c>
      <c r="N1127" s="1" t="s">
        <v>5023</v>
      </c>
      <c r="O1127" s="1" t="s">
        <v>77</v>
      </c>
      <c r="P1127" s="1" t="s">
        <v>78</v>
      </c>
      <c r="Q1127" s="1" t="s">
        <v>78</v>
      </c>
      <c r="R1127" s="1" t="s">
        <v>1898</v>
      </c>
      <c r="S1127" s="1" t="s">
        <v>1898</v>
      </c>
      <c r="T1127" s="34" t="s">
        <v>72</v>
      </c>
      <c r="U1127" s="70" t="s">
        <v>3652</v>
      </c>
      <c r="V1127" s="1" t="s">
        <v>1900</v>
      </c>
      <c r="W1127" s="1" t="s">
        <v>83</v>
      </c>
      <c r="X1127" s="1" t="s">
        <v>123</v>
      </c>
      <c r="Y1127" s="1" t="s">
        <v>83</v>
      </c>
      <c r="Z1127" s="1" t="s">
        <v>84</v>
      </c>
      <c r="AA1127" s="1" t="s">
        <v>72</v>
      </c>
      <c r="AB1127" s="1" t="s">
        <v>140</v>
      </c>
      <c r="AC1127" s="1" t="s">
        <v>141</v>
      </c>
      <c r="AD1127" s="1" t="s">
        <v>126</v>
      </c>
      <c r="AE1127" s="1">
        <v>70</v>
      </c>
      <c r="AF1127" s="1" t="s">
        <v>88</v>
      </c>
      <c r="AG1127" s="1">
        <v>4.5999999999999996</v>
      </c>
      <c r="AH1127" s="1" t="s">
        <v>2344</v>
      </c>
      <c r="AI1127" s="1" t="s">
        <v>90</v>
      </c>
      <c r="AJ1127" s="1" t="s">
        <v>91</v>
      </c>
      <c r="AK1127" s="1" t="s">
        <v>92</v>
      </c>
      <c r="AL1127" s="1" t="s">
        <v>72</v>
      </c>
      <c r="AM1127" s="1" t="s">
        <v>229</v>
      </c>
      <c r="AN1127" s="1">
        <v>2</v>
      </c>
      <c r="AO1127" s="68" t="s">
        <v>230</v>
      </c>
      <c r="AP1127" s="1" t="s">
        <v>72</v>
      </c>
      <c r="AQ1127" s="1" t="s">
        <v>72</v>
      </c>
      <c r="AR1127" s="1" t="s">
        <v>72</v>
      </c>
      <c r="AS1127" s="1" t="s">
        <v>72</v>
      </c>
      <c r="AT1127" s="1" t="s">
        <v>72</v>
      </c>
      <c r="AU1127" s="3">
        <v>45278</v>
      </c>
      <c r="AV1127" s="4">
        <v>0.375</v>
      </c>
      <c r="AW1127" s="4">
        <v>0.40972222222222227</v>
      </c>
      <c r="AX1127" s="4">
        <f>AW1127-AV1127</f>
        <v>3.4722222222222265E-2</v>
      </c>
      <c r="AY1127" s="4">
        <f t="shared" si="132"/>
        <v>-0.50208333333333321</v>
      </c>
      <c r="AZ1127" s="4">
        <f t="shared" si="133"/>
        <v>-0.46249999999999997</v>
      </c>
      <c r="BA1127" s="1" t="s">
        <v>5517</v>
      </c>
      <c r="BB1127" s="1" t="s">
        <v>72</v>
      </c>
      <c r="BC1127" s="1" t="s">
        <v>1794</v>
      </c>
      <c r="BD1127" s="1">
        <v>15</v>
      </c>
      <c r="BE1127" s="1" t="s">
        <v>4443</v>
      </c>
      <c r="BF1127" s="1" t="s">
        <v>75</v>
      </c>
      <c r="BG1127" s="1" t="s">
        <v>88</v>
      </c>
      <c r="BH1127" s="1" t="s">
        <v>88</v>
      </c>
      <c r="BI1127" s="1" t="s">
        <v>96</v>
      </c>
      <c r="BJ1127" s="1" t="s">
        <v>72</v>
      </c>
      <c r="BK1127" s="1" t="s">
        <v>5519</v>
      </c>
      <c r="BL1127" s="1" t="s">
        <v>72</v>
      </c>
      <c r="BM1127" s="1">
        <v>36</v>
      </c>
      <c r="BN1127" s="1" t="s">
        <v>75</v>
      </c>
      <c r="BO1127" s="1" t="s">
        <v>75</v>
      </c>
      <c r="BP1127" s="1" t="s">
        <v>75</v>
      </c>
      <c r="BQ1127" s="21" t="s">
        <v>99</v>
      </c>
      <c r="BR1127" s="21" t="s">
        <v>100</v>
      </c>
    </row>
    <row r="1128" spans="1:70" ht="20.45" customHeight="1">
      <c r="A1128" s="1" t="s">
        <v>5520</v>
      </c>
      <c r="B1128" s="1">
        <v>230380</v>
      </c>
      <c r="C1128" s="1" t="s">
        <v>497</v>
      </c>
      <c r="D1128" s="3">
        <v>45285</v>
      </c>
      <c r="E1128" s="4">
        <v>0.55694444444444446</v>
      </c>
      <c r="F1128" s="5">
        <v>45261</v>
      </c>
      <c r="G1128" s="3">
        <v>45285</v>
      </c>
      <c r="H1128" s="4">
        <v>0.60763888888888895</v>
      </c>
      <c r="I1128" s="48">
        <f t="shared" si="130"/>
        <v>5.0694444444444486E-2</v>
      </c>
      <c r="J1128" s="1">
        <v>1</v>
      </c>
      <c r="K1128" s="1" t="s">
        <v>1896</v>
      </c>
      <c r="L1128" s="1" t="s">
        <v>5521</v>
      </c>
      <c r="M1128" s="1" t="s">
        <v>75</v>
      </c>
      <c r="N1128" s="1" t="s">
        <v>5226</v>
      </c>
      <c r="O1128" s="1" t="s">
        <v>497</v>
      </c>
      <c r="P1128" s="1" t="s">
        <v>78</v>
      </c>
      <c r="Q1128" s="1" t="s">
        <v>78</v>
      </c>
      <c r="R1128" s="1" t="s">
        <v>1898</v>
      </c>
      <c r="S1128" s="1" t="s">
        <v>1898</v>
      </c>
      <c r="T1128" s="34" t="s">
        <v>72</v>
      </c>
      <c r="U1128" s="70" t="s">
        <v>5522</v>
      </c>
      <c r="V1128" s="1" t="s">
        <v>1900</v>
      </c>
      <c r="W1128" s="1" t="s">
        <v>83</v>
      </c>
      <c r="X1128" s="1" t="s">
        <v>123</v>
      </c>
      <c r="Y1128" s="1" t="s">
        <v>83</v>
      </c>
      <c r="Z1128" s="1" t="s">
        <v>84</v>
      </c>
      <c r="AA1128" s="1" t="s">
        <v>72</v>
      </c>
      <c r="AB1128" s="1" t="s">
        <v>940</v>
      </c>
      <c r="AC1128" s="1" t="s">
        <v>761</v>
      </c>
      <c r="AD1128" s="1" t="s">
        <v>87</v>
      </c>
      <c r="AE1128" s="1">
        <v>60</v>
      </c>
      <c r="AF1128" s="1" t="s">
        <v>88</v>
      </c>
      <c r="AG1128" s="1">
        <v>5.0999999999999996</v>
      </c>
      <c r="AH1128" s="1" t="s">
        <v>299</v>
      </c>
      <c r="AI1128" s="1" t="s">
        <v>90</v>
      </c>
      <c r="AJ1128" s="1" t="s">
        <v>91</v>
      </c>
      <c r="AK1128" s="1" t="s">
        <v>92</v>
      </c>
      <c r="AL1128" s="1" t="s">
        <v>72</v>
      </c>
      <c r="AM1128" s="1" t="s">
        <v>217</v>
      </c>
      <c r="AN1128" s="1" t="s">
        <v>72</v>
      </c>
      <c r="AO1128" s="68" t="s">
        <v>5523</v>
      </c>
      <c r="AP1128" s="1" t="s">
        <v>72</v>
      </c>
      <c r="AQ1128" s="1" t="s">
        <v>72</v>
      </c>
      <c r="AR1128" s="1" t="s">
        <v>72</v>
      </c>
      <c r="AS1128" s="1" t="s">
        <v>72</v>
      </c>
      <c r="AT1128" s="1" t="s">
        <v>72</v>
      </c>
      <c r="AU1128" s="3">
        <v>45285</v>
      </c>
      <c r="AV1128" s="4">
        <v>0.64583333333333337</v>
      </c>
      <c r="AW1128" s="4">
        <v>0.71944444444444444</v>
      </c>
      <c r="AX1128" s="4">
        <f t="shared" ref="AX1128:AX1136" si="134">AW1128-AV1128</f>
        <v>7.3611111111111072E-2</v>
      </c>
      <c r="AY1128" s="4">
        <f t="shared" si="132"/>
        <v>0.11180555555555549</v>
      </c>
      <c r="AZ1128" s="4">
        <f t="shared" si="133"/>
        <v>0.16249999999999998</v>
      </c>
      <c r="BA1128" s="1" t="s">
        <v>5524</v>
      </c>
      <c r="BB1128" s="1" t="s">
        <v>72</v>
      </c>
      <c r="BC1128" s="1" t="s">
        <v>1675</v>
      </c>
      <c r="BD1128" s="1">
        <v>15</v>
      </c>
      <c r="BE1128" s="1" t="s">
        <v>4208</v>
      </c>
      <c r="BF1128" s="1" t="s">
        <v>75</v>
      </c>
      <c r="BG1128" s="1" t="s">
        <v>75</v>
      </c>
      <c r="BH1128" s="1" t="s">
        <v>88</v>
      </c>
      <c r="BI1128" s="1" t="s">
        <v>96</v>
      </c>
      <c r="BJ1128" s="1" t="s">
        <v>72</v>
      </c>
      <c r="BK1128" s="1" t="s">
        <v>3962</v>
      </c>
      <c r="BL1128" s="1" t="s">
        <v>5149</v>
      </c>
      <c r="BM1128" s="1">
        <f>49+7</f>
        <v>56</v>
      </c>
      <c r="BN1128" s="1" t="s">
        <v>75</v>
      </c>
      <c r="BO1128" s="1" t="s">
        <v>75</v>
      </c>
      <c r="BP1128" s="1" t="s">
        <v>75</v>
      </c>
      <c r="BQ1128" s="21" t="s">
        <v>99</v>
      </c>
      <c r="BR1128" s="21" t="s">
        <v>100</v>
      </c>
    </row>
    <row r="1129" spans="1:70" ht="20.45" customHeight="1">
      <c r="A1129" s="1" t="s">
        <v>5525</v>
      </c>
      <c r="B1129" s="1">
        <v>230381</v>
      </c>
      <c r="C1129" s="1" t="s">
        <v>71</v>
      </c>
      <c r="D1129" s="3">
        <v>45285</v>
      </c>
      <c r="E1129" s="4">
        <v>0.67708333333333337</v>
      </c>
      <c r="F1129" s="5">
        <v>45261</v>
      </c>
      <c r="G1129" s="3">
        <v>45285</v>
      </c>
      <c r="H1129" s="4">
        <v>0.79166666666666663</v>
      </c>
      <c r="I1129" s="48">
        <f t="shared" si="130"/>
        <v>0.11458333333333326</v>
      </c>
      <c r="J1129" s="1">
        <v>15</v>
      </c>
      <c r="K1129" s="1" t="s">
        <v>1896</v>
      </c>
      <c r="L1129" s="1" t="s">
        <v>5526</v>
      </c>
      <c r="M1129" s="1" t="s">
        <v>75</v>
      </c>
      <c r="N1129" s="1" t="s">
        <v>5023</v>
      </c>
      <c r="O1129" s="1" t="s">
        <v>77</v>
      </c>
      <c r="P1129" s="1" t="s">
        <v>78</v>
      </c>
      <c r="Q1129" s="1" t="s">
        <v>78</v>
      </c>
      <c r="R1129" s="1" t="s">
        <v>1898</v>
      </c>
      <c r="S1129" s="1" t="s">
        <v>1898</v>
      </c>
      <c r="T1129" s="34" t="s">
        <v>72</v>
      </c>
      <c r="U1129" s="70" t="s">
        <v>2177</v>
      </c>
      <c r="V1129" s="1" t="s">
        <v>1900</v>
      </c>
      <c r="W1129" s="1" t="s">
        <v>83</v>
      </c>
      <c r="X1129" s="1" t="s">
        <v>123</v>
      </c>
      <c r="Y1129" s="1" t="s">
        <v>83</v>
      </c>
      <c r="Z1129" s="1" t="s">
        <v>84</v>
      </c>
      <c r="AA1129" s="1" t="s">
        <v>72</v>
      </c>
      <c r="AB1129" s="1" t="s">
        <v>104</v>
      </c>
      <c r="AC1129" s="1" t="s">
        <v>104</v>
      </c>
      <c r="AD1129" s="1" t="s">
        <v>87</v>
      </c>
      <c r="AE1129" s="1">
        <v>54</v>
      </c>
      <c r="AF1129" s="1" t="s">
        <v>88</v>
      </c>
      <c r="AG1129" s="1">
        <v>4.5</v>
      </c>
      <c r="AH1129" s="1" t="s">
        <v>299</v>
      </c>
      <c r="AI1129" s="1" t="s">
        <v>90</v>
      </c>
      <c r="AJ1129" s="1" t="s">
        <v>91</v>
      </c>
      <c r="AK1129" s="1" t="s">
        <v>92</v>
      </c>
      <c r="AL1129" s="1" t="s">
        <v>72</v>
      </c>
      <c r="AM1129" s="1" t="s">
        <v>229</v>
      </c>
      <c r="AN1129" s="1">
        <v>2</v>
      </c>
      <c r="AO1129" s="68" t="s">
        <v>230</v>
      </c>
      <c r="AP1129" s="1" t="s">
        <v>72</v>
      </c>
      <c r="AQ1129" s="1" t="s">
        <v>72</v>
      </c>
      <c r="AR1129" s="1" t="s">
        <v>72</v>
      </c>
      <c r="AS1129" s="1" t="s">
        <v>72</v>
      </c>
      <c r="AT1129" s="1" t="s">
        <v>72</v>
      </c>
      <c r="AU1129" s="3">
        <v>45285</v>
      </c>
      <c r="AV1129" s="4">
        <v>0.8125</v>
      </c>
      <c r="AW1129" s="4">
        <v>0.88194444444444453</v>
      </c>
      <c r="AX1129" s="4">
        <f t="shared" si="134"/>
        <v>6.9444444444444531E-2</v>
      </c>
      <c r="AY1129" s="4">
        <f t="shared" si="132"/>
        <v>9.0277777777777901E-2</v>
      </c>
      <c r="AZ1129" s="4">
        <f t="shared" si="133"/>
        <v>0.20486111111111116</v>
      </c>
      <c r="BA1129" s="1" t="s">
        <v>5527</v>
      </c>
      <c r="BB1129" s="1" t="s">
        <v>72</v>
      </c>
      <c r="BC1129" s="1" t="s">
        <v>1794</v>
      </c>
      <c r="BD1129" s="1">
        <v>15</v>
      </c>
      <c r="BE1129" s="1" t="s">
        <v>3205</v>
      </c>
      <c r="BF1129" s="1" t="s">
        <v>75</v>
      </c>
      <c r="BG1129" s="1" t="s">
        <v>75</v>
      </c>
      <c r="BH1129" s="1" t="s">
        <v>88</v>
      </c>
      <c r="BI1129" s="1" t="s">
        <v>96</v>
      </c>
      <c r="BJ1129" s="1" t="s">
        <v>72</v>
      </c>
      <c r="BK1129" s="1" t="s">
        <v>3985</v>
      </c>
      <c r="BL1129" s="1" t="s">
        <v>5528</v>
      </c>
      <c r="BM1129" s="1">
        <v>54</v>
      </c>
      <c r="BN1129" s="1" t="s">
        <v>75</v>
      </c>
      <c r="BO1129" s="1" t="s">
        <v>75</v>
      </c>
      <c r="BP1129" s="1" t="s">
        <v>75</v>
      </c>
      <c r="BQ1129" s="21" t="s">
        <v>99</v>
      </c>
      <c r="BR1129" s="21" t="s">
        <v>100</v>
      </c>
    </row>
    <row r="1130" spans="1:70" ht="20.45" customHeight="1">
      <c r="A1130" s="1" t="s">
        <v>5529</v>
      </c>
      <c r="B1130" s="1">
        <v>230382</v>
      </c>
      <c r="C1130" s="1" t="s">
        <v>71</v>
      </c>
      <c r="D1130" s="3">
        <v>45286</v>
      </c>
      <c r="E1130" s="4">
        <v>0.55000000000000004</v>
      </c>
      <c r="F1130" s="5">
        <v>45261</v>
      </c>
      <c r="G1130" s="3">
        <v>45286</v>
      </c>
      <c r="H1130" s="4">
        <v>0.64236111111111105</v>
      </c>
      <c r="I1130" s="48">
        <f t="shared" si="130"/>
        <v>9.2361111111111005E-2</v>
      </c>
      <c r="J1130" s="1">
        <v>2</v>
      </c>
      <c r="K1130" s="1" t="s">
        <v>1896</v>
      </c>
      <c r="L1130" s="1" t="s">
        <v>5530</v>
      </c>
      <c r="M1130" s="1" t="s">
        <v>75</v>
      </c>
      <c r="N1130" s="1" t="s">
        <v>4561</v>
      </c>
      <c r="O1130" s="1" t="s">
        <v>77</v>
      </c>
      <c r="P1130" s="1" t="s">
        <v>78</v>
      </c>
      <c r="Q1130" s="1" t="s">
        <v>78</v>
      </c>
      <c r="R1130" s="1" t="s">
        <v>1898</v>
      </c>
      <c r="S1130" s="1" t="s">
        <v>1898</v>
      </c>
      <c r="T1130" s="34" t="s">
        <v>72</v>
      </c>
      <c r="U1130" s="70" t="s">
        <v>2390</v>
      </c>
      <c r="V1130" s="1" t="s">
        <v>1900</v>
      </c>
      <c r="W1130" s="1" t="s">
        <v>813</v>
      </c>
      <c r="X1130" s="1" t="s">
        <v>813</v>
      </c>
      <c r="Y1130" s="1" t="s">
        <v>814</v>
      </c>
      <c r="Z1130" s="1" t="s">
        <v>84</v>
      </c>
      <c r="AA1130" s="1" t="s">
        <v>72</v>
      </c>
      <c r="AB1130" s="1" t="s">
        <v>140</v>
      </c>
      <c r="AC1130" s="1" t="s">
        <v>181</v>
      </c>
      <c r="AD1130" s="1" t="s">
        <v>87</v>
      </c>
      <c r="AE1130" s="1">
        <v>42</v>
      </c>
      <c r="AF1130" s="1" t="s">
        <v>88</v>
      </c>
      <c r="AG1130" s="1">
        <v>5.6</v>
      </c>
      <c r="AH1130" s="1" t="s">
        <v>2344</v>
      </c>
      <c r="AI1130" s="1" t="s">
        <v>90</v>
      </c>
      <c r="AJ1130" s="1" t="s">
        <v>91</v>
      </c>
      <c r="AK1130" s="1" t="s">
        <v>92</v>
      </c>
      <c r="AL1130" s="1" t="s">
        <v>72</v>
      </c>
      <c r="AM1130" s="1" t="s">
        <v>217</v>
      </c>
      <c r="AN1130" s="1">
        <v>2</v>
      </c>
      <c r="AO1130" s="68" t="s">
        <v>5531</v>
      </c>
      <c r="AP1130" s="1" t="s">
        <v>72</v>
      </c>
      <c r="AQ1130" s="1" t="s">
        <v>72</v>
      </c>
      <c r="AR1130" s="68" t="s">
        <v>3444</v>
      </c>
      <c r="AS1130" s="1" t="s">
        <v>1061</v>
      </c>
      <c r="AT1130" s="1" t="s">
        <v>72</v>
      </c>
      <c r="AU1130" s="3">
        <v>45286</v>
      </c>
      <c r="AV1130" s="4">
        <v>0.67013888888888884</v>
      </c>
      <c r="AW1130" s="4">
        <v>0.74305555555555547</v>
      </c>
      <c r="AX1130" s="4">
        <f t="shared" si="134"/>
        <v>7.291666666666663E-2</v>
      </c>
      <c r="AY1130" s="4">
        <f t="shared" si="132"/>
        <v>0.10069444444444442</v>
      </c>
      <c r="AZ1130" s="4">
        <f t="shared" si="133"/>
        <v>0.19305555555555542</v>
      </c>
      <c r="BA1130" s="1" t="s">
        <v>5532</v>
      </c>
      <c r="BB1130" s="1" t="s">
        <v>5533</v>
      </c>
      <c r="BC1130" s="1" t="s">
        <v>1794</v>
      </c>
      <c r="BD1130" s="1">
        <v>15</v>
      </c>
      <c r="BE1130" s="1" t="s">
        <v>4443</v>
      </c>
      <c r="BF1130" s="1" t="s">
        <v>75</v>
      </c>
      <c r="BG1130" s="1" t="s">
        <v>75</v>
      </c>
      <c r="BH1130" s="1" t="s">
        <v>88</v>
      </c>
      <c r="BI1130" s="1" t="s">
        <v>96</v>
      </c>
      <c r="BJ1130" s="1" t="s">
        <v>72</v>
      </c>
      <c r="BK1130" s="1" t="s">
        <v>72</v>
      </c>
      <c r="BL1130" s="1" t="s">
        <v>72</v>
      </c>
      <c r="BM1130" s="1" t="s">
        <v>72</v>
      </c>
      <c r="BN1130" s="1" t="s">
        <v>72</v>
      </c>
      <c r="BO1130" s="1" t="s">
        <v>72</v>
      </c>
      <c r="BP1130" s="1" t="s">
        <v>72</v>
      </c>
      <c r="BQ1130" s="21" t="s">
        <v>99</v>
      </c>
      <c r="BR1130" s="21" t="s">
        <v>100</v>
      </c>
    </row>
    <row r="1131" spans="1:70" ht="20.45" customHeight="1">
      <c r="A1131" s="1" t="s">
        <v>5534</v>
      </c>
      <c r="B1131" s="1">
        <v>230382</v>
      </c>
      <c r="C1131" s="1" t="s">
        <v>71</v>
      </c>
      <c r="D1131" s="3">
        <v>45286</v>
      </c>
      <c r="E1131" s="4">
        <v>0.55000000000000004</v>
      </c>
      <c r="F1131" s="5">
        <v>45261</v>
      </c>
      <c r="G1131" s="3">
        <v>45286</v>
      </c>
      <c r="H1131" s="4">
        <v>0.64236111111111105</v>
      </c>
      <c r="I1131" s="48">
        <f t="shared" si="130"/>
        <v>9.2361111111111005E-2</v>
      </c>
      <c r="J1131" s="1">
        <v>2</v>
      </c>
      <c r="K1131" s="1" t="s">
        <v>1896</v>
      </c>
      <c r="L1131" s="1" t="s">
        <v>5530</v>
      </c>
      <c r="M1131" s="1" t="s">
        <v>75</v>
      </c>
      <c r="N1131" s="1" t="s">
        <v>3947</v>
      </c>
      <c r="O1131" s="1" t="s">
        <v>77</v>
      </c>
      <c r="P1131" s="1" t="s">
        <v>78</v>
      </c>
      <c r="Q1131" s="1" t="s">
        <v>78</v>
      </c>
      <c r="R1131" s="1" t="s">
        <v>1898</v>
      </c>
      <c r="S1131" s="1" t="s">
        <v>1898</v>
      </c>
      <c r="T1131" s="34" t="s">
        <v>72</v>
      </c>
      <c r="U1131" s="70" t="s">
        <v>2390</v>
      </c>
      <c r="V1131" s="1" t="s">
        <v>1900</v>
      </c>
      <c r="W1131" s="1" t="s">
        <v>813</v>
      </c>
      <c r="X1131" s="1" t="s">
        <v>813</v>
      </c>
      <c r="Y1131" s="1" t="s">
        <v>814</v>
      </c>
      <c r="Z1131" s="1" t="s">
        <v>84</v>
      </c>
      <c r="AA1131" s="1" t="s">
        <v>72</v>
      </c>
      <c r="AB1131" s="1" t="s">
        <v>140</v>
      </c>
      <c r="AC1131" s="1" t="s">
        <v>181</v>
      </c>
      <c r="AD1131" s="1" t="s">
        <v>87</v>
      </c>
      <c r="AE1131" s="1">
        <v>42</v>
      </c>
      <c r="AF1131" s="1" t="s">
        <v>88</v>
      </c>
      <c r="AG1131" s="1">
        <v>5.6</v>
      </c>
      <c r="AH1131" s="1" t="s">
        <v>2344</v>
      </c>
      <c r="AI1131" s="1" t="s">
        <v>90</v>
      </c>
      <c r="AJ1131" s="1" t="s">
        <v>91</v>
      </c>
      <c r="AK1131" s="1" t="s">
        <v>92</v>
      </c>
      <c r="AL1131" s="1" t="s">
        <v>72</v>
      </c>
      <c r="AM1131" s="1" t="s">
        <v>217</v>
      </c>
      <c r="AN1131" s="1">
        <v>2</v>
      </c>
      <c r="AO1131" s="68" t="s">
        <v>5531</v>
      </c>
      <c r="AP1131" s="1" t="s">
        <v>72</v>
      </c>
      <c r="AQ1131" s="1" t="s">
        <v>72</v>
      </c>
      <c r="AR1131" s="68" t="s">
        <v>3444</v>
      </c>
      <c r="AS1131" s="1" t="s">
        <v>1061</v>
      </c>
      <c r="AT1131" s="1" t="s">
        <v>72</v>
      </c>
      <c r="AU1131" s="3">
        <v>45286</v>
      </c>
      <c r="AV1131" s="4">
        <v>0.67013888888888884</v>
      </c>
      <c r="AW1131" s="4">
        <v>0.74305555555555547</v>
      </c>
      <c r="AX1131" s="4">
        <f t="shared" si="134"/>
        <v>7.291666666666663E-2</v>
      </c>
      <c r="AY1131" s="4">
        <f t="shared" si="132"/>
        <v>0.10069444444444442</v>
      </c>
      <c r="AZ1131" s="4">
        <f t="shared" si="133"/>
        <v>0.19305555555555542</v>
      </c>
      <c r="BA1131" s="1" t="s">
        <v>5532</v>
      </c>
      <c r="BB1131" s="1" t="s">
        <v>5533</v>
      </c>
      <c r="BC1131" s="1" t="s">
        <v>1794</v>
      </c>
      <c r="BD1131" s="1">
        <v>15</v>
      </c>
      <c r="BE1131" s="1" t="s">
        <v>4443</v>
      </c>
      <c r="BF1131" s="1" t="s">
        <v>75</v>
      </c>
      <c r="BG1131" s="1" t="s">
        <v>75</v>
      </c>
      <c r="BH1131" s="1" t="s">
        <v>88</v>
      </c>
      <c r="BI1131" s="1" t="s">
        <v>96</v>
      </c>
      <c r="BJ1131" s="1" t="s">
        <v>72</v>
      </c>
      <c r="BK1131" s="1" t="s">
        <v>3819</v>
      </c>
      <c r="BL1131" s="1" t="s">
        <v>5167</v>
      </c>
      <c r="BM1131" s="1">
        <v>30</v>
      </c>
      <c r="BN1131" s="1" t="s">
        <v>75</v>
      </c>
      <c r="BO1131" s="1" t="s">
        <v>75</v>
      </c>
      <c r="BP1131" s="1" t="s">
        <v>75</v>
      </c>
      <c r="BQ1131" s="21" t="s">
        <v>99</v>
      </c>
      <c r="BR1131" s="21" t="s">
        <v>100</v>
      </c>
    </row>
    <row r="1132" spans="1:70" ht="20.45" customHeight="1">
      <c r="A1132" s="1" t="s">
        <v>5535</v>
      </c>
      <c r="B1132" s="1">
        <v>230383</v>
      </c>
      <c r="C1132" s="1" t="s">
        <v>71</v>
      </c>
      <c r="D1132" s="3">
        <v>45286</v>
      </c>
      <c r="E1132" s="4">
        <v>0.52083333333333337</v>
      </c>
      <c r="F1132" s="5">
        <v>45261</v>
      </c>
      <c r="G1132" s="3">
        <v>45286</v>
      </c>
      <c r="H1132" s="4">
        <v>0.65</v>
      </c>
      <c r="I1132" s="48">
        <f t="shared" si="130"/>
        <v>0.12916666666666665</v>
      </c>
      <c r="J1132" s="1">
        <v>15</v>
      </c>
      <c r="K1132" s="1" t="s">
        <v>2302</v>
      </c>
      <c r="L1132" s="1" t="s">
        <v>5536</v>
      </c>
      <c r="M1132" s="1" t="s">
        <v>75</v>
      </c>
      <c r="N1132" s="1" t="s">
        <v>3947</v>
      </c>
      <c r="O1132" s="1" t="s">
        <v>77</v>
      </c>
      <c r="P1132" s="1" t="s">
        <v>78</v>
      </c>
      <c r="Q1132" s="1" t="s">
        <v>78</v>
      </c>
      <c r="R1132" s="1" t="s">
        <v>1898</v>
      </c>
      <c r="S1132" s="8" t="s">
        <v>1927</v>
      </c>
      <c r="T1132" s="1" t="s">
        <v>707</v>
      </c>
      <c r="U1132" s="19" t="s">
        <v>5537</v>
      </c>
      <c r="V1132" s="1" t="s">
        <v>1900</v>
      </c>
      <c r="W1132" s="1" t="s">
        <v>2307</v>
      </c>
      <c r="X1132" s="1" t="s">
        <v>2307</v>
      </c>
      <c r="Y1132" s="1" t="s">
        <v>2363</v>
      </c>
      <c r="Z1132" s="1" t="s">
        <v>84</v>
      </c>
      <c r="AA1132" s="1" t="s">
        <v>72</v>
      </c>
      <c r="AB1132" s="1" t="s">
        <v>104</v>
      </c>
      <c r="AC1132" s="1" t="s">
        <v>3313</v>
      </c>
      <c r="AD1132" s="1" t="s">
        <v>87</v>
      </c>
      <c r="AE1132" s="1">
        <v>36</v>
      </c>
      <c r="AF1132" s="1" t="s">
        <v>88</v>
      </c>
      <c r="AG1132" s="1">
        <v>4.8</v>
      </c>
      <c r="AH1132" s="1" t="s">
        <v>414</v>
      </c>
      <c r="AI1132" s="1" t="s">
        <v>90</v>
      </c>
      <c r="AJ1132" s="1" t="s">
        <v>91</v>
      </c>
      <c r="AK1132" s="1" t="s">
        <v>92</v>
      </c>
      <c r="AL1132" s="1" t="s">
        <v>72</v>
      </c>
      <c r="AM1132" s="1" t="s">
        <v>72</v>
      </c>
      <c r="AN1132" s="1" t="s">
        <v>72</v>
      </c>
      <c r="AO1132" s="1" t="s">
        <v>72</v>
      </c>
      <c r="AP1132" s="1" t="s">
        <v>72</v>
      </c>
      <c r="AQ1132" s="1" t="s">
        <v>72</v>
      </c>
      <c r="AR1132" s="1" t="s">
        <v>72</v>
      </c>
      <c r="AS1132" s="1" t="s">
        <v>72</v>
      </c>
      <c r="AT1132" s="1" t="s">
        <v>72</v>
      </c>
      <c r="AU1132" s="3">
        <v>45286</v>
      </c>
      <c r="AV1132" s="4">
        <v>0.67361111111111116</v>
      </c>
      <c r="AW1132" s="4">
        <v>0.73125000000000007</v>
      </c>
      <c r="AX1132" s="4">
        <f t="shared" si="134"/>
        <v>5.7638888888888906E-2</v>
      </c>
      <c r="AY1132" s="4">
        <f t="shared" si="132"/>
        <v>8.1250000000000044E-2</v>
      </c>
      <c r="AZ1132" s="4">
        <f t="shared" si="133"/>
        <v>0.2104166666666667</v>
      </c>
      <c r="BA1132" s="1" t="s">
        <v>5538</v>
      </c>
      <c r="BB1132" s="1" t="s">
        <v>72</v>
      </c>
      <c r="BC1132" s="1" t="s">
        <v>1794</v>
      </c>
      <c r="BD1132" s="1">
        <v>15</v>
      </c>
      <c r="BE1132" s="1" t="s">
        <v>4219</v>
      </c>
      <c r="BF1132" s="1" t="s">
        <v>75</v>
      </c>
      <c r="BG1132" s="1" t="s">
        <v>75</v>
      </c>
      <c r="BH1132" s="1" t="s">
        <v>88</v>
      </c>
      <c r="BI1132" s="1" t="s">
        <v>79</v>
      </c>
      <c r="BJ1132" s="8" t="s">
        <v>5539</v>
      </c>
      <c r="BK1132" s="1" t="s">
        <v>3819</v>
      </c>
      <c r="BL1132" s="1" t="s">
        <v>5456</v>
      </c>
      <c r="BM1132" s="1">
        <v>31</v>
      </c>
      <c r="BN1132" s="1" t="s">
        <v>88</v>
      </c>
      <c r="BO1132" s="1" t="s">
        <v>88</v>
      </c>
      <c r="BP1132" s="1" t="s">
        <v>88</v>
      </c>
      <c r="BQ1132" s="1" t="s">
        <v>160</v>
      </c>
      <c r="BR1132" s="1" t="s">
        <v>707</v>
      </c>
    </row>
    <row r="1133" spans="1:70" ht="20.45" customHeight="1">
      <c r="A1133" s="1" t="s">
        <v>5540</v>
      </c>
      <c r="B1133" s="1">
        <v>230384</v>
      </c>
      <c r="C1133" s="1" t="s">
        <v>71</v>
      </c>
      <c r="D1133" s="3">
        <v>45288</v>
      </c>
      <c r="E1133" s="4">
        <v>0.57291666666666663</v>
      </c>
      <c r="F1133" s="5">
        <v>45261</v>
      </c>
      <c r="G1133" s="3">
        <v>45288</v>
      </c>
      <c r="H1133" s="4">
        <v>0.65833333333333333</v>
      </c>
      <c r="I1133" s="48">
        <f t="shared" si="130"/>
        <v>8.5416666666666696E-2</v>
      </c>
      <c r="J1133" s="1">
        <v>12</v>
      </c>
      <c r="K1133" s="1" t="s">
        <v>2302</v>
      </c>
      <c r="L1133" s="1" t="s">
        <v>5541</v>
      </c>
      <c r="M1133" s="1" t="s">
        <v>75</v>
      </c>
      <c r="N1133" s="1" t="s">
        <v>4561</v>
      </c>
      <c r="O1133" s="1" t="s">
        <v>77</v>
      </c>
      <c r="P1133" s="1" t="s">
        <v>78</v>
      </c>
      <c r="Q1133" s="1" t="s">
        <v>78</v>
      </c>
      <c r="R1133" s="21" t="s">
        <v>1898</v>
      </c>
      <c r="S1133" s="1" t="s">
        <v>1898</v>
      </c>
      <c r="T1133" s="34" t="s">
        <v>72</v>
      </c>
      <c r="U1133" s="70" t="s">
        <v>5542</v>
      </c>
      <c r="V1133" s="1" t="s">
        <v>1900</v>
      </c>
      <c r="W1133" s="1" t="s">
        <v>2307</v>
      </c>
      <c r="X1133" s="1" t="s">
        <v>2307</v>
      </c>
      <c r="Y1133" s="1" t="s">
        <v>2363</v>
      </c>
      <c r="Z1133" s="1" t="s">
        <v>84</v>
      </c>
      <c r="AA1133" s="1" t="s">
        <v>72</v>
      </c>
      <c r="AB1133" s="1" t="s">
        <v>104</v>
      </c>
      <c r="AC1133" s="1" t="s">
        <v>104</v>
      </c>
      <c r="AD1133" s="1" t="s">
        <v>87</v>
      </c>
      <c r="AE1133" s="1">
        <v>42</v>
      </c>
      <c r="AF1133" s="1" t="s">
        <v>88</v>
      </c>
      <c r="AG1133" s="1">
        <v>4.5</v>
      </c>
      <c r="AH1133" s="1" t="s">
        <v>2344</v>
      </c>
      <c r="AI1133" s="1" t="s">
        <v>90</v>
      </c>
      <c r="AJ1133" s="1" t="s">
        <v>91</v>
      </c>
      <c r="AK1133" s="1" t="s">
        <v>92</v>
      </c>
      <c r="AL1133" s="1" t="s">
        <v>72</v>
      </c>
      <c r="AM1133" s="1" t="s">
        <v>217</v>
      </c>
      <c r="AN1133" s="1">
        <v>2</v>
      </c>
      <c r="AO1133" s="68" t="s">
        <v>5543</v>
      </c>
      <c r="AP1133" s="1" t="s">
        <v>72</v>
      </c>
      <c r="AQ1133" s="1" t="s">
        <v>72</v>
      </c>
      <c r="AR1133" s="1" t="s">
        <v>220</v>
      </c>
      <c r="AS1133" s="1" t="s">
        <v>72</v>
      </c>
      <c r="AT1133" s="1" t="s">
        <v>72</v>
      </c>
      <c r="AU1133" s="3">
        <v>45288</v>
      </c>
      <c r="AV1133" s="4">
        <v>0.67499999999999993</v>
      </c>
      <c r="AW1133" s="4">
        <v>0.76874999999999993</v>
      </c>
      <c r="AX1133" s="4">
        <f t="shared" si="134"/>
        <v>9.375E-2</v>
      </c>
      <c r="AY1133" s="4">
        <f t="shared" si="132"/>
        <v>0.11041666666666661</v>
      </c>
      <c r="AZ1133" s="4">
        <f t="shared" si="133"/>
        <v>0.1958333333333333</v>
      </c>
      <c r="BA1133" s="1" t="s">
        <v>424</v>
      </c>
      <c r="BB1133" s="1" t="s">
        <v>72</v>
      </c>
      <c r="BC1133" s="1" t="s">
        <v>1675</v>
      </c>
      <c r="BD1133" s="1">
        <v>15</v>
      </c>
      <c r="BE1133" s="1" t="s">
        <v>4443</v>
      </c>
      <c r="BF1133" s="1" t="s">
        <v>75</v>
      </c>
      <c r="BG1133" s="1" t="s">
        <v>75</v>
      </c>
      <c r="BH1133" s="1" t="s">
        <v>88</v>
      </c>
      <c r="BI1133" s="1" t="s">
        <v>96</v>
      </c>
      <c r="BJ1133" s="1" t="s">
        <v>72</v>
      </c>
      <c r="BK1133" s="1" t="s">
        <v>72</v>
      </c>
      <c r="BL1133" s="1" t="s">
        <v>72</v>
      </c>
      <c r="BM1133" s="1" t="s">
        <v>72</v>
      </c>
      <c r="BN1133" s="1" t="s">
        <v>72</v>
      </c>
      <c r="BO1133" s="1" t="s">
        <v>72</v>
      </c>
      <c r="BP1133" s="1" t="s">
        <v>72</v>
      </c>
      <c r="BQ1133" s="21" t="s">
        <v>99</v>
      </c>
      <c r="BR1133" s="21" t="s">
        <v>100</v>
      </c>
    </row>
    <row r="1134" spans="1:70" ht="20.45" customHeight="1">
      <c r="A1134" s="1" t="s">
        <v>5544</v>
      </c>
      <c r="B1134" s="1">
        <v>230384</v>
      </c>
      <c r="C1134" s="1" t="s">
        <v>71</v>
      </c>
      <c r="D1134" s="3">
        <v>45288</v>
      </c>
      <c r="E1134" s="4">
        <v>0.57291666666666663</v>
      </c>
      <c r="F1134" s="5">
        <v>45261</v>
      </c>
      <c r="G1134" s="3">
        <v>45288</v>
      </c>
      <c r="H1134" s="4">
        <v>0.65833333333333333</v>
      </c>
      <c r="I1134" s="48">
        <f t="shared" si="130"/>
        <v>8.5416666666666696E-2</v>
      </c>
      <c r="J1134" s="1">
        <v>12</v>
      </c>
      <c r="K1134" s="1" t="s">
        <v>2302</v>
      </c>
      <c r="L1134" s="1" t="s">
        <v>5541</v>
      </c>
      <c r="M1134" s="1" t="s">
        <v>75</v>
      </c>
      <c r="N1134" s="1" t="s">
        <v>3947</v>
      </c>
      <c r="O1134" s="1" t="s">
        <v>77</v>
      </c>
      <c r="P1134" s="1" t="s">
        <v>78</v>
      </c>
      <c r="Q1134" s="1" t="s">
        <v>78</v>
      </c>
      <c r="R1134" s="21" t="s">
        <v>1898</v>
      </c>
      <c r="S1134" s="1" t="s">
        <v>1898</v>
      </c>
      <c r="T1134" s="34" t="s">
        <v>72</v>
      </c>
      <c r="U1134" s="70" t="s">
        <v>5542</v>
      </c>
      <c r="V1134" s="1" t="s">
        <v>1900</v>
      </c>
      <c r="W1134" s="1" t="s">
        <v>2307</v>
      </c>
      <c r="X1134" s="1" t="s">
        <v>2307</v>
      </c>
      <c r="Y1134" s="1" t="s">
        <v>2363</v>
      </c>
      <c r="Z1134" s="1" t="s">
        <v>84</v>
      </c>
      <c r="AA1134" s="1" t="s">
        <v>72</v>
      </c>
      <c r="AB1134" s="1" t="s">
        <v>104</v>
      </c>
      <c r="AC1134" s="1" t="s">
        <v>104</v>
      </c>
      <c r="AD1134" s="1" t="s">
        <v>87</v>
      </c>
      <c r="AE1134" s="1">
        <v>42</v>
      </c>
      <c r="AF1134" s="1" t="s">
        <v>88</v>
      </c>
      <c r="AG1134" s="1">
        <v>4.5</v>
      </c>
      <c r="AH1134" s="1" t="s">
        <v>2344</v>
      </c>
      <c r="AI1134" s="1" t="s">
        <v>90</v>
      </c>
      <c r="AJ1134" s="1" t="s">
        <v>91</v>
      </c>
      <c r="AK1134" s="1" t="s">
        <v>92</v>
      </c>
      <c r="AL1134" s="1" t="s">
        <v>72</v>
      </c>
      <c r="AM1134" s="1" t="s">
        <v>217</v>
      </c>
      <c r="AN1134" s="1">
        <v>2</v>
      </c>
      <c r="AO1134" s="68" t="s">
        <v>5543</v>
      </c>
      <c r="AP1134" s="1" t="s">
        <v>72</v>
      </c>
      <c r="AQ1134" s="1" t="s">
        <v>72</v>
      </c>
      <c r="AR1134" s="1" t="s">
        <v>220</v>
      </c>
      <c r="AS1134" s="1" t="s">
        <v>72</v>
      </c>
      <c r="AT1134" s="1" t="s">
        <v>72</v>
      </c>
      <c r="AU1134" s="3">
        <v>45288</v>
      </c>
      <c r="AV1134" s="4">
        <v>0.67499999999999993</v>
      </c>
      <c r="AW1134" s="4">
        <v>0.76874999999999993</v>
      </c>
      <c r="AX1134" s="4">
        <f t="shared" si="134"/>
        <v>9.375E-2</v>
      </c>
      <c r="AY1134" s="4">
        <f t="shared" si="132"/>
        <v>0.11041666666666661</v>
      </c>
      <c r="AZ1134" s="4">
        <f t="shared" si="133"/>
        <v>0.1958333333333333</v>
      </c>
      <c r="BA1134" s="1" t="s">
        <v>424</v>
      </c>
      <c r="BB1134" s="1" t="s">
        <v>72</v>
      </c>
      <c r="BC1134" s="1" t="s">
        <v>1675</v>
      </c>
      <c r="BD1134" s="1">
        <v>15</v>
      </c>
      <c r="BE1134" s="1" t="s">
        <v>4443</v>
      </c>
      <c r="BF1134" s="1" t="s">
        <v>75</v>
      </c>
      <c r="BG1134" s="1" t="s">
        <v>75</v>
      </c>
      <c r="BH1134" s="1" t="s">
        <v>88</v>
      </c>
      <c r="BI1134" s="1" t="s">
        <v>96</v>
      </c>
      <c r="BJ1134" s="1" t="s">
        <v>72</v>
      </c>
      <c r="BK1134" s="1" t="s">
        <v>4260</v>
      </c>
      <c r="BL1134" s="1" t="s">
        <v>4490</v>
      </c>
      <c r="BM1134" s="1">
        <v>35</v>
      </c>
      <c r="BN1134" s="1" t="s">
        <v>75</v>
      </c>
      <c r="BO1134" s="1" t="s">
        <v>75</v>
      </c>
      <c r="BP1134" s="1" t="s">
        <v>75</v>
      </c>
      <c r="BQ1134" s="21" t="s">
        <v>99</v>
      </c>
      <c r="BR1134" s="21" t="s">
        <v>100</v>
      </c>
    </row>
    <row r="1135" spans="1:70" ht="20.45" customHeight="1">
      <c r="A1135" s="1" t="s">
        <v>5545</v>
      </c>
      <c r="B1135" s="1">
        <v>230385</v>
      </c>
      <c r="C1135" s="1" t="s">
        <v>71</v>
      </c>
      <c r="D1135" s="3">
        <v>45288</v>
      </c>
      <c r="E1135" s="4">
        <v>0.68472222222222223</v>
      </c>
      <c r="F1135" s="5">
        <v>45261</v>
      </c>
      <c r="G1135" s="3">
        <v>45288</v>
      </c>
      <c r="H1135" s="4">
        <v>0.74097222222222225</v>
      </c>
      <c r="I1135" s="48">
        <f t="shared" si="130"/>
        <v>5.6250000000000022E-2</v>
      </c>
      <c r="J1135" s="1">
        <v>4</v>
      </c>
      <c r="K1135" s="1" t="s">
        <v>2302</v>
      </c>
      <c r="L1135" s="1" t="s">
        <v>5546</v>
      </c>
      <c r="M1135" s="1" t="s">
        <v>75</v>
      </c>
      <c r="N1135" s="1" t="s">
        <v>4648</v>
      </c>
      <c r="O1135" s="1" t="s">
        <v>77</v>
      </c>
      <c r="P1135" s="1" t="s">
        <v>78</v>
      </c>
      <c r="Q1135" s="1" t="s">
        <v>78</v>
      </c>
      <c r="R1135" s="21" t="s">
        <v>1898</v>
      </c>
      <c r="S1135" s="1" t="s">
        <v>1898</v>
      </c>
      <c r="T1135" s="34" t="s">
        <v>72</v>
      </c>
      <c r="U1135" s="70" t="s">
        <v>5547</v>
      </c>
      <c r="V1135" s="1" t="s">
        <v>1900</v>
      </c>
      <c r="W1135" s="1" t="s">
        <v>2307</v>
      </c>
      <c r="X1135" s="1" t="s">
        <v>2307</v>
      </c>
      <c r="Y1135" s="1" t="s">
        <v>2926</v>
      </c>
      <c r="Z1135" s="1" t="s">
        <v>291</v>
      </c>
      <c r="AA1135" s="1" t="s">
        <v>72</v>
      </c>
      <c r="AB1135" s="1" t="s">
        <v>3202</v>
      </c>
      <c r="AC1135" s="1" t="s">
        <v>3202</v>
      </c>
      <c r="AD1135" s="1" t="s">
        <v>126</v>
      </c>
      <c r="AE1135" s="1">
        <v>60</v>
      </c>
      <c r="AF1135" s="1" t="s">
        <v>88</v>
      </c>
      <c r="AG1135" s="1">
        <v>4.7</v>
      </c>
      <c r="AH1135" s="1" t="s">
        <v>954</v>
      </c>
      <c r="AI1135" s="1" t="s">
        <v>90</v>
      </c>
      <c r="AJ1135" s="1" t="s">
        <v>91</v>
      </c>
      <c r="AK1135" s="1" t="s">
        <v>216</v>
      </c>
      <c r="AL1135" s="1" t="s">
        <v>72</v>
      </c>
      <c r="AM1135" s="1" t="s">
        <v>254</v>
      </c>
      <c r="AN1135" s="1" t="s">
        <v>3184</v>
      </c>
      <c r="AO1135" s="68" t="s">
        <v>5548</v>
      </c>
      <c r="AP1135" s="68">
        <v>6</v>
      </c>
      <c r="AQ1135" s="68" t="s">
        <v>5549</v>
      </c>
      <c r="AR1135" s="68" t="s">
        <v>5550</v>
      </c>
      <c r="AS1135" s="1" t="s">
        <v>72</v>
      </c>
      <c r="AT1135" s="1" t="s">
        <v>72</v>
      </c>
      <c r="AU1135" s="3">
        <v>45288</v>
      </c>
      <c r="AV1135" s="4">
        <v>0.76388888888888884</v>
      </c>
      <c r="AW1135" s="4">
        <v>0.82986111111111116</v>
      </c>
      <c r="AX1135" s="4">
        <f t="shared" si="134"/>
        <v>6.5972222222222321E-2</v>
      </c>
      <c r="AY1135" s="4">
        <f t="shared" si="132"/>
        <v>8.8888888888888906E-2</v>
      </c>
      <c r="AZ1135" s="4">
        <f t="shared" si="133"/>
        <v>0.14513888888888893</v>
      </c>
      <c r="BA1135" s="1" t="s">
        <v>5551</v>
      </c>
      <c r="BB1135" s="1" t="s">
        <v>5552</v>
      </c>
      <c r="BC1135" s="1" t="s">
        <v>1794</v>
      </c>
      <c r="BD1135" s="1">
        <v>15</v>
      </c>
      <c r="BE1135" s="1" t="s">
        <v>4009</v>
      </c>
      <c r="BF1135" s="1" t="s">
        <v>75</v>
      </c>
      <c r="BG1135" s="1" t="s">
        <v>75</v>
      </c>
      <c r="BH1135" s="1" t="s">
        <v>88</v>
      </c>
      <c r="BI1135" s="1" t="s">
        <v>96</v>
      </c>
      <c r="BJ1135" s="1" t="s">
        <v>72</v>
      </c>
      <c r="BK1135" s="1" t="s">
        <v>5553</v>
      </c>
      <c r="BL1135" s="1" t="s">
        <v>4849</v>
      </c>
      <c r="BM1135" s="1">
        <v>52</v>
      </c>
      <c r="BN1135" s="1" t="s">
        <v>75</v>
      </c>
      <c r="BO1135" s="1" t="s">
        <v>75</v>
      </c>
      <c r="BP1135" s="1" t="s">
        <v>75</v>
      </c>
      <c r="BQ1135" s="21" t="s">
        <v>99</v>
      </c>
      <c r="BR1135" s="21" t="s">
        <v>100</v>
      </c>
    </row>
    <row r="1136" spans="1:70" ht="20.45" customHeight="1">
      <c r="A1136" s="1" t="s">
        <v>5554</v>
      </c>
      <c r="B1136" s="1">
        <v>230386</v>
      </c>
      <c r="C1136" s="1" t="s">
        <v>71</v>
      </c>
      <c r="D1136" s="3">
        <v>45289</v>
      </c>
      <c r="E1136" s="4">
        <v>0.4548611111111111</v>
      </c>
      <c r="F1136" s="5">
        <v>45261</v>
      </c>
      <c r="G1136" s="3">
        <v>45289</v>
      </c>
      <c r="H1136" s="4">
        <v>0.57638888888888895</v>
      </c>
      <c r="I1136" s="48">
        <f t="shared" si="130"/>
        <v>0.12152777777777785</v>
      </c>
      <c r="J1136" s="1">
        <v>0</v>
      </c>
      <c r="K1136" s="1" t="s">
        <v>1896</v>
      </c>
      <c r="L1136" s="1" t="s">
        <v>5555</v>
      </c>
      <c r="M1136" s="1" t="s">
        <v>75</v>
      </c>
      <c r="N1136" s="1" t="s">
        <v>3947</v>
      </c>
      <c r="O1136" s="1" t="s">
        <v>77</v>
      </c>
      <c r="P1136" s="1" t="s">
        <v>78</v>
      </c>
      <c r="Q1136" s="1" t="s">
        <v>78</v>
      </c>
      <c r="R1136" s="1" t="s">
        <v>1898</v>
      </c>
      <c r="S1136" s="1" t="s">
        <v>1898</v>
      </c>
      <c r="T1136" s="34" t="s">
        <v>72</v>
      </c>
      <c r="U1136" s="70" t="s">
        <v>4720</v>
      </c>
      <c r="V1136" s="1" t="s">
        <v>1900</v>
      </c>
      <c r="W1136" s="1" t="s">
        <v>813</v>
      </c>
      <c r="X1136" s="1" t="s">
        <v>813</v>
      </c>
      <c r="Y1136" s="1" t="s">
        <v>814</v>
      </c>
      <c r="Z1136" s="1" t="s">
        <v>84</v>
      </c>
      <c r="AA1136" s="1" t="s">
        <v>72</v>
      </c>
      <c r="AB1136" s="1" t="s">
        <v>140</v>
      </c>
      <c r="AC1136" s="1" t="s">
        <v>141</v>
      </c>
      <c r="AD1136" s="1" t="s">
        <v>126</v>
      </c>
      <c r="AE1136" s="1">
        <v>39</v>
      </c>
      <c r="AF1136" s="1" t="s">
        <v>88</v>
      </c>
      <c r="AG1136" s="1">
        <v>4.5</v>
      </c>
      <c r="AH1136" s="1" t="s">
        <v>2344</v>
      </c>
      <c r="AI1136" s="1" t="s">
        <v>90</v>
      </c>
      <c r="AJ1136" s="1" t="s">
        <v>91</v>
      </c>
      <c r="AK1136" s="1" t="s">
        <v>92</v>
      </c>
      <c r="AL1136" s="1" t="s">
        <v>72</v>
      </c>
      <c r="AM1136" s="1" t="s">
        <v>254</v>
      </c>
      <c r="AN1136" s="1">
        <v>2</v>
      </c>
      <c r="AO1136" s="68" t="s">
        <v>5556</v>
      </c>
      <c r="AP1136" s="1" t="s">
        <v>72</v>
      </c>
      <c r="AQ1136" s="1" t="s">
        <v>72</v>
      </c>
      <c r="AR1136" s="68" t="s">
        <v>3444</v>
      </c>
      <c r="AS1136" s="1" t="s">
        <v>878</v>
      </c>
      <c r="AT1136" s="1" t="s">
        <v>72</v>
      </c>
      <c r="AU1136" s="3">
        <v>45289</v>
      </c>
      <c r="AV1136" s="4">
        <v>0.58888888888888891</v>
      </c>
      <c r="AW1136" s="4">
        <v>0.66597222222222219</v>
      </c>
      <c r="AX1136" s="4">
        <f t="shared" si="134"/>
        <v>7.7083333333333282E-2</v>
      </c>
      <c r="AY1136" s="4">
        <f t="shared" si="132"/>
        <v>8.9583333333333237E-2</v>
      </c>
      <c r="AZ1136" s="4">
        <f t="shared" si="133"/>
        <v>0.21111111111111108</v>
      </c>
      <c r="BA1136" s="1" t="s">
        <v>5557</v>
      </c>
      <c r="BB1136" s="1" t="s">
        <v>72</v>
      </c>
      <c r="BC1136" s="1" t="s">
        <v>1675</v>
      </c>
      <c r="BD1136" s="1">
        <v>15</v>
      </c>
      <c r="BE1136" s="1" t="s">
        <v>4443</v>
      </c>
      <c r="BF1136" s="1" t="s">
        <v>75</v>
      </c>
      <c r="BG1136" s="1" t="s">
        <v>75</v>
      </c>
      <c r="BH1136" s="1" t="s">
        <v>88</v>
      </c>
      <c r="BI1136" s="1" t="s">
        <v>96</v>
      </c>
      <c r="BJ1136" s="1" t="s">
        <v>72</v>
      </c>
      <c r="BK1136" s="1" t="s">
        <v>3819</v>
      </c>
      <c r="BL1136" s="1" t="s">
        <v>5558</v>
      </c>
      <c r="BM1136" s="1">
        <v>44</v>
      </c>
      <c r="BN1136" s="1" t="s">
        <v>75</v>
      </c>
      <c r="BO1136" s="1" t="s">
        <v>75</v>
      </c>
      <c r="BP1136" s="1" t="s">
        <v>75</v>
      </c>
      <c r="BQ1136" s="21" t="s">
        <v>99</v>
      </c>
      <c r="BR1136" s="21" t="s">
        <v>100</v>
      </c>
    </row>
    <row r="1137" spans="1:70" ht="20.45" customHeight="1">
      <c r="A1137" s="1">
        <v>230387</v>
      </c>
      <c r="B1137" s="1">
        <v>230387</v>
      </c>
      <c r="C1137" s="1" t="s">
        <v>71</v>
      </c>
      <c r="D1137" s="3">
        <v>45289</v>
      </c>
      <c r="E1137" s="4">
        <v>0.64930555555555558</v>
      </c>
      <c r="F1137" s="5">
        <v>45261</v>
      </c>
      <c r="G1137" s="3">
        <v>45289</v>
      </c>
      <c r="H1137" s="4">
        <v>0.79027777777777775</v>
      </c>
      <c r="I1137" s="48">
        <f t="shared" si="130"/>
        <v>0.14097222222222217</v>
      </c>
      <c r="J1137" s="1">
        <v>0</v>
      </c>
      <c r="K1137" s="1" t="s">
        <v>2302</v>
      </c>
      <c r="L1137" s="1" t="s">
        <v>5559</v>
      </c>
      <c r="M1137" s="1" t="s">
        <v>75</v>
      </c>
      <c r="N1137" s="1" t="s">
        <v>3473</v>
      </c>
      <c r="O1137" s="1" t="s">
        <v>77</v>
      </c>
      <c r="P1137" s="1" t="s">
        <v>78</v>
      </c>
      <c r="Q1137" s="1" t="s">
        <v>78</v>
      </c>
      <c r="R1137" s="1" t="s">
        <v>1898</v>
      </c>
      <c r="S1137" s="8" t="s">
        <v>1927</v>
      </c>
      <c r="T1137" s="1" t="s">
        <v>707</v>
      </c>
      <c r="U1137" s="19" t="s">
        <v>5560</v>
      </c>
      <c r="V1137" s="1" t="s">
        <v>1900</v>
      </c>
      <c r="W1137" s="1" t="s">
        <v>2307</v>
      </c>
      <c r="X1137" s="1" t="s">
        <v>2307</v>
      </c>
      <c r="Y1137" s="1" t="s">
        <v>3474</v>
      </c>
      <c r="Z1137" s="1" t="s">
        <v>152</v>
      </c>
      <c r="AA1137" s="1" t="s">
        <v>72</v>
      </c>
      <c r="AB1137" s="1" t="s">
        <v>153</v>
      </c>
      <c r="AC1137" s="1" t="s">
        <v>164</v>
      </c>
      <c r="AD1137" s="1" t="s">
        <v>126</v>
      </c>
      <c r="AE1137" s="1">
        <v>43</v>
      </c>
      <c r="AF1137" s="1" t="s">
        <v>88</v>
      </c>
      <c r="AG1137" s="1">
        <v>5.0999999999999996</v>
      </c>
      <c r="AH1137" s="1" t="s">
        <v>299</v>
      </c>
      <c r="AI1137" s="1" t="s">
        <v>105</v>
      </c>
      <c r="AJ1137" s="1" t="s">
        <v>91</v>
      </c>
      <c r="AK1137" s="1" t="s">
        <v>92</v>
      </c>
      <c r="AL1137" s="1" t="s">
        <v>72</v>
      </c>
      <c r="AM1137" s="1" t="s">
        <v>72</v>
      </c>
      <c r="AN1137" s="1" t="s">
        <v>72</v>
      </c>
      <c r="AO1137" s="1" t="s">
        <v>72</v>
      </c>
      <c r="AP1137" s="1" t="s">
        <v>72</v>
      </c>
      <c r="AQ1137" s="1" t="s">
        <v>72</v>
      </c>
      <c r="AR1137" s="1" t="s">
        <v>72</v>
      </c>
      <c r="AS1137" s="1" t="s">
        <v>72</v>
      </c>
      <c r="AT1137" s="1" t="s">
        <v>72</v>
      </c>
      <c r="AU1137" s="3">
        <v>45289</v>
      </c>
      <c r="AV1137" s="1" t="s">
        <v>72</v>
      </c>
      <c r="AW1137" s="1" t="s">
        <v>72</v>
      </c>
      <c r="AX1137" s="1" t="s">
        <v>72</v>
      </c>
      <c r="AY1137" s="1" t="s">
        <v>72</v>
      </c>
      <c r="AZ1137" s="1" t="s">
        <v>72</v>
      </c>
      <c r="BA1137" s="1" t="s">
        <v>72</v>
      </c>
      <c r="BB1137" s="1" t="s">
        <v>72</v>
      </c>
      <c r="BC1137" s="1" t="s">
        <v>72</v>
      </c>
      <c r="BD1137" s="1" t="s">
        <v>72</v>
      </c>
      <c r="BE1137" s="1" t="s">
        <v>72</v>
      </c>
      <c r="BF1137" s="1" t="s">
        <v>72</v>
      </c>
      <c r="BG1137" s="1" t="s">
        <v>72</v>
      </c>
      <c r="BH1137" s="1" t="s">
        <v>88</v>
      </c>
      <c r="BI1137" s="1" t="s">
        <v>79</v>
      </c>
      <c r="BJ1137" s="1" t="s">
        <v>707</v>
      </c>
      <c r="BK1137" s="1" t="s">
        <v>72</v>
      </c>
      <c r="BL1137" s="1" t="s">
        <v>72</v>
      </c>
      <c r="BM1137" s="1" t="s">
        <v>72</v>
      </c>
      <c r="BN1137" s="1" t="s">
        <v>72</v>
      </c>
      <c r="BO1137" s="1" t="s">
        <v>72</v>
      </c>
      <c r="BP1137" s="1" t="s">
        <v>72</v>
      </c>
      <c r="BQ1137" s="1" t="s">
        <v>160</v>
      </c>
      <c r="BR1137" s="1" t="s">
        <v>707</v>
      </c>
    </row>
    <row r="1138" spans="1:70" ht="20.45" customHeight="1">
      <c r="A1138" s="1" t="s">
        <v>5561</v>
      </c>
      <c r="B1138" s="1">
        <v>230388</v>
      </c>
      <c r="C1138" s="1" t="s">
        <v>71</v>
      </c>
      <c r="D1138" s="3">
        <v>45289</v>
      </c>
      <c r="E1138" s="4">
        <v>0.69444444444444453</v>
      </c>
      <c r="F1138" s="5">
        <v>45261</v>
      </c>
      <c r="G1138" s="3">
        <v>45289</v>
      </c>
      <c r="H1138" s="4">
        <v>0.79027777777777775</v>
      </c>
      <c r="I1138" s="48">
        <f t="shared" si="130"/>
        <v>9.5833333333333215E-2</v>
      </c>
      <c r="J1138" s="1">
        <v>0</v>
      </c>
      <c r="K1138" s="1" t="s">
        <v>2302</v>
      </c>
      <c r="L1138" s="1" t="s">
        <v>5562</v>
      </c>
      <c r="M1138" s="1" t="s">
        <v>75</v>
      </c>
      <c r="N1138" s="1" t="s">
        <v>3473</v>
      </c>
      <c r="O1138" s="1" t="s">
        <v>77</v>
      </c>
      <c r="P1138" s="1" t="s">
        <v>78</v>
      </c>
      <c r="Q1138" s="1" t="s">
        <v>78</v>
      </c>
      <c r="R1138" s="1" t="s">
        <v>1898</v>
      </c>
      <c r="S1138" s="8" t="s">
        <v>1927</v>
      </c>
      <c r="T1138" s="1" t="s">
        <v>707</v>
      </c>
      <c r="U1138" s="19" t="s">
        <v>847</v>
      </c>
      <c r="V1138" s="1" t="s">
        <v>1900</v>
      </c>
      <c r="W1138" s="1" t="s">
        <v>2307</v>
      </c>
      <c r="X1138" s="1" t="s">
        <v>2307</v>
      </c>
      <c r="Y1138" s="1" t="s">
        <v>3474</v>
      </c>
      <c r="Z1138" s="1" t="s">
        <v>152</v>
      </c>
      <c r="AA1138" s="1" t="s">
        <v>72</v>
      </c>
      <c r="AB1138" s="1" t="s">
        <v>153</v>
      </c>
      <c r="AC1138" s="1" t="s">
        <v>154</v>
      </c>
      <c r="AD1138" s="1" t="s">
        <v>126</v>
      </c>
      <c r="AE1138" s="1">
        <v>53</v>
      </c>
      <c r="AF1138" s="1" t="s">
        <v>88</v>
      </c>
      <c r="AG1138" s="1">
        <v>5.0999999999999996</v>
      </c>
      <c r="AH1138" s="1" t="s">
        <v>299</v>
      </c>
      <c r="AI1138" s="1" t="s">
        <v>105</v>
      </c>
      <c r="AJ1138" s="1" t="s">
        <v>91</v>
      </c>
      <c r="AK1138" s="1" t="s">
        <v>92</v>
      </c>
      <c r="AL1138" s="1" t="s">
        <v>72</v>
      </c>
      <c r="AM1138" s="1" t="s">
        <v>72</v>
      </c>
      <c r="AN1138" s="1" t="s">
        <v>72</v>
      </c>
      <c r="AO1138" s="1" t="s">
        <v>72</v>
      </c>
      <c r="AP1138" s="1" t="s">
        <v>72</v>
      </c>
      <c r="AQ1138" s="1" t="s">
        <v>72</v>
      </c>
      <c r="AR1138" s="1" t="s">
        <v>72</v>
      </c>
      <c r="AS1138" s="1" t="s">
        <v>72</v>
      </c>
      <c r="AT1138" s="1" t="s">
        <v>72</v>
      </c>
      <c r="AU1138" s="3">
        <v>45289</v>
      </c>
      <c r="AV1138" s="1" t="s">
        <v>72</v>
      </c>
      <c r="AW1138" s="1" t="s">
        <v>72</v>
      </c>
      <c r="AX1138" s="1" t="s">
        <v>72</v>
      </c>
      <c r="AY1138" s="1" t="s">
        <v>72</v>
      </c>
      <c r="AZ1138" s="1" t="s">
        <v>72</v>
      </c>
      <c r="BA1138" s="1" t="s">
        <v>72</v>
      </c>
      <c r="BB1138" s="1" t="s">
        <v>72</v>
      </c>
      <c r="BC1138" s="1" t="s">
        <v>72</v>
      </c>
      <c r="BD1138" s="1" t="s">
        <v>72</v>
      </c>
      <c r="BE1138" s="1" t="s">
        <v>72</v>
      </c>
      <c r="BF1138" s="1" t="s">
        <v>72</v>
      </c>
      <c r="BG1138" s="1" t="s">
        <v>72</v>
      </c>
      <c r="BH1138" s="1" t="s">
        <v>88</v>
      </c>
      <c r="BI1138" s="1" t="s">
        <v>79</v>
      </c>
      <c r="BJ1138" s="1" t="s">
        <v>707</v>
      </c>
      <c r="BK1138" s="1" t="s">
        <v>72</v>
      </c>
      <c r="BL1138" s="1" t="s">
        <v>72</v>
      </c>
      <c r="BM1138" s="1" t="s">
        <v>72</v>
      </c>
      <c r="BN1138" s="1" t="s">
        <v>72</v>
      </c>
      <c r="BO1138" s="1" t="s">
        <v>72</v>
      </c>
      <c r="BP1138" s="1" t="s">
        <v>72</v>
      </c>
      <c r="BQ1138" s="1" t="s">
        <v>160</v>
      </c>
      <c r="BR1138" s="1" t="s">
        <v>707</v>
      </c>
    </row>
    <row r="1139" spans="1:70" ht="20.45" customHeight="1">
      <c r="A1139" s="1" t="s">
        <v>5563</v>
      </c>
      <c r="B1139" s="1">
        <v>230389</v>
      </c>
      <c r="C1139" s="1" t="s">
        <v>71</v>
      </c>
      <c r="D1139" s="3">
        <v>45290</v>
      </c>
      <c r="E1139" s="4">
        <v>0.43402777777777779</v>
      </c>
      <c r="F1139" s="5">
        <v>45261</v>
      </c>
      <c r="G1139" s="3">
        <v>45290</v>
      </c>
      <c r="H1139" s="4">
        <v>0.54583333333333328</v>
      </c>
      <c r="I1139" s="48">
        <f t="shared" si="130"/>
        <v>0.11180555555555549</v>
      </c>
      <c r="J1139" s="1">
        <v>1</v>
      </c>
      <c r="K1139" s="1" t="s">
        <v>1896</v>
      </c>
      <c r="L1139" s="1" t="s">
        <v>5564</v>
      </c>
      <c r="M1139" s="1" t="s">
        <v>75</v>
      </c>
      <c r="N1139" s="1" t="s">
        <v>3947</v>
      </c>
      <c r="O1139" s="1" t="s">
        <v>77</v>
      </c>
      <c r="P1139" s="1" t="s">
        <v>78</v>
      </c>
      <c r="Q1139" s="1" t="s">
        <v>78</v>
      </c>
      <c r="R1139" s="1" t="s">
        <v>1898</v>
      </c>
      <c r="S1139" s="1" t="s">
        <v>1898</v>
      </c>
      <c r="T1139" s="34" t="s">
        <v>72</v>
      </c>
      <c r="U1139" s="70" t="s">
        <v>5565</v>
      </c>
      <c r="V1139" s="1" t="s">
        <v>1900</v>
      </c>
      <c r="W1139" s="1" t="s">
        <v>813</v>
      </c>
      <c r="X1139" s="1" t="s">
        <v>813</v>
      </c>
      <c r="Y1139" s="1" t="s">
        <v>814</v>
      </c>
      <c r="Z1139" s="1" t="s">
        <v>84</v>
      </c>
      <c r="AA1139" s="1" t="s">
        <v>72</v>
      </c>
      <c r="AB1139" s="1" t="s">
        <v>140</v>
      </c>
      <c r="AC1139" s="1" t="s">
        <v>181</v>
      </c>
      <c r="AD1139" s="1" t="s">
        <v>126</v>
      </c>
      <c r="AE1139" s="1">
        <v>76</v>
      </c>
      <c r="AF1139" s="1" t="s">
        <v>88</v>
      </c>
      <c r="AG1139" s="1">
        <v>4.7</v>
      </c>
      <c r="AH1139" s="1" t="s">
        <v>299</v>
      </c>
      <c r="AI1139" s="1" t="s">
        <v>90</v>
      </c>
      <c r="AJ1139" s="1" t="s">
        <v>91</v>
      </c>
      <c r="AK1139" s="1" t="s">
        <v>92</v>
      </c>
      <c r="AL1139" s="1" t="s">
        <v>72</v>
      </c>
      <c r="AM1139" s="1" t="s">
        <v>229</v>
      </c>
      <c r="AN1139" s="1">
        <v>1</v>
      </c>
      <c r="AO1139" s="68" t="s">
        <v>5057</v>
      </c>
      <c r="AP1139" s="1" t="s">
        <v>72</v>
      </c>
      <c r="AQ1139" s="1" t="s">
        <v>72</v>
      </c>
      <c r="AR1139" s="68" t="s">
        <v>3444</v>
      </c>
      <c r="AS1139" s="1" t="s">
        <v>878</v>
      </c>
      <c r="AT1139" s="1" t="s">
        <v>72</v>
      </c>
      <c r="AU1139" s="3">
        <v>45290</v>
      </c>
      <c r="AV1139" s="4">
        <v>0.56597222222222221</v>
      </c>
      <c r="AW1139" s="4">
        <v>0.63888888888888895</v>
      </c>
      <c r="AX1139" s="4">
        <f>AW1139-AV1139</f>
        <v>7.2916666666666741E-2</v>
      </c>
      <c r="AY1139" s="4">
        <f>AW1139-H1139</f>
        <v>9.3055555555555669E-2</v>
      </c>
      <c r="AZ1139" s="4">
        <f t="shared" ref="AZ1139:AZ1185" si="135">AW1139-E1139</f>
        <v>0.20486111111111116</v>
      </c>
      <c r="BA1139" s="1" t="s">
        <v>5566</v>
      </c>
      <c r="BB1139" s="1" t="s">
        <v>5567</v>
      </c>
      <c r="BC1139" s="1" t="s">
        <v>1675</v>
      </c>
      <c r="BD1139" s="1">
        <v>15</v>
      </c>
      <c r="BE1139" s="1" t="s">
        <v>3205</v>
      </c>
      <c r="BF1139" s="1" t="s">
        <v>75</v>
      </c>
      <c r="BG1139" s="1" t="s">
        <v>75</v>
      </c>
      <c r="BH1139" s="1" t="s">
        <v>88</v>
      </c>
      <c r="BI1139" s="1" t="s">
        <v>96</v>
      </c>
      <c r="BJ1139" s="1" t="s">
        <v>72</v>
      </c>
      <c r="BK1139" s="1" t="s">
        <v>3819</v>
      </c>
      <c r="BL1139" s="1" t="s">
        <v>5167</v>
      </c>
      <c r="BM1139" s="1">
        <v>43</v>
      </c>
      <c r="BN1139" s="1" t="s">
        <v>75</v>
      </c>
      <c r="BO1139" s="1" t="s">
        <v>75</v>
      </c>
      <c r="BP1139" s="1" t="s">
        <v>75</v>
      </c>
      <c r="BQ1139" s="21" t="s">
        <v>99</v>
      </c>
      <c r="BR1139" s="21" t="s">
        <v>100</v>
      </c>
    </row>
    <row r="1140" spans="1:70" ht="20.45" customHeight="1">
      <c r="A1140" s="1" t="s">
        <v>5568</v>
      </c>
      <c r="B1140" s="1">
        <v>240001</v>
      </c>
      <c r="C1140" s="1" t="s">
        <v>71</v>
      </c>
      <c r="D1140" s="3">
        <v>45292</v>
      </c>
      <c r="E1140" s="4">
        <v>0.5180555555555556</v>
      </c>
      <c r="F1140" s="5">
        <v>45292</v>
      </c>
      <c r="G1140" s="3">
        <v>45292</v>
      </c>
      <c r="H1140" s="4">
        <v>0.57013888888888886</v>
      </c>
      <c r="I1140" s="48">
        <f t="shared" ref="I1140:I1203" si="136">H1140-E1140</f>
        <v>5.2083333333333259E-2</v>
      </c>
      <c r="J1140" s="1">
        <v>4</v>
      </c>
      <c r="K1140" s="1" t="s">
        <v>1896</v>
      </c>
      <c r="L1140" s="1" t="s">
        <v>5569</v>
      </c>
      <c r="M1140" s="1" t="s">
        <v>75</v>
      </c>
      <c r="N1140" s="1" t="s">
        <v>3947</v>
      </c>
      <c r="O1140" s="1" t="s">
        <v>77</v>
      </c>
      <c r="P1140" s="1" t="s">
        <v>78</v>
      </c>
      <c r="Q1140" s="1" t="s">
        <v>78</v>
      </c>
      <c r="R1140" s="21" t="s">
        <v>1898</v>
      </c>
      <c r="S1140" s="21" t="s">
        <v>1898</v>
      </c>
      <c r="T1140" s="34" t="s">
        <v>72</v>
      </c>
      <c r="U1140" s="3" t="s">
        <v>4277</v>
      </c>
      <c r="V1140" s="1" t="s">
        <v>1900</v>
      </c>
      <c r="W1140" s="1" t="s">
        <v>813</v>
      </c>
      <c r="X1140" s="1" t="s">
        <v>813</v>
      </c>
      <c r="Y1140" s="1" t="s">
        <v>814</v>
      </c>
      <c r="Z1140" s="1" t="s">
        <v>84</v>
      </c>
      <c r="AA1140" s="1" t="s">
        <v>72</v>
      </c>
      <c r="AB1140" s="1" t="s">
        <v>104</v>
      </c>
      <c r="AC1140" s="1" t="s">
        <v>3313</v>
      </c>
      <c r="AD1140" s="1" t="s">
        <v>87</v>
      </c>
      <c r="AE1140" s="1">
        <v>52</v>
      </c>
      <c r="AF1140" s="1" t="s">
        <v>88</v>
      </c>
      <c r="AG1140" s="1">
        <v>4.3</v>
      </c>
      <c r="AH1140" s="1" t="s">
        <v>954</v>
      </c>
      <c r="AI1140" s="1" t="s">
        <v>90</v>
      </c>
      <c r="AJ1140" s="1" t="s">
        <v>91</v>
      </c>
      <c r="AK1140" s="1" t="s">
        <v>92</v>
      </c>
      <c r="AL1140" s="1" t="s">
        <v>72</v>
      </c>
      <c r="AM1140" s="1" t="s">
        <v>254</v>
      </c>
      <c r="AN1140" s="1">
        <v>2</v>
      </c>
      <c r="AO1140" s="1" t="s">
        <v>5495</v>
      </c>
      <c r="AP1140" s="1" t="s">
        <v>72</v>
      </c>
      <c r="AQ1140" s="1" t="s">
        <v>72</v>
      </c>
      <c r="AR1140" s="1" t="s">
        <v>3444</v>
      </c>
      <c r="AS1140" s="1" t="s">
        <v>878</v>
      </c>
      <c r="AT1140" s="1" t="s">
        <v>72</v>
      </c>
      <c r="AU1140" s="3">
        <v>45292</v>
      </c>
      <c r="AV1140" s="4">
        <v>0.6</v>
      </c>
      <c r="AW1140" s="4">
        <v>0.69305555555555554</v>
      </c>
      <c r="AX1140" s="4">
        <f t="shared" ref="AX1140:AX1203" si="137">AW1140-AV1140</f>
        <v>9.3055555555555558E-2</v>
      </c>
      <c r="AY1140" s="4">
        <f t="shared" ref="AY1140:AY1171" si="138">AW1140-I1140</f>
        <v>0.64097222222222228</v>
      </c>
      <c r="AZ1140" s="4">
        <f t="shared" si="135"/>
        <v>0.17499999999999993</v>
      </c>
      <c r="BA1140" s="1" t="s">
        <v>1881</v>
      </c>
      <c r="BB1140" s="1" t="s">
        <v>72</v>
      </c>
      <c r="BC1140" s="1" t="s">
        <v>2260</v>
      </c>
      <c r="BD1140" s="1">
        <v>15</v>
      </c>
      <c r="BE1140" s="1" t="s">
        <v>4009</v>
      </c>
      <c r="BF1140" s="1" t="s">
        <v>75</v>
      </c>
      <c r="BG1140" s="1" t="s">
        <v>75</v>
      </c>
      <c r="BH1140" s="1" t="s">
        <v>88</v>
      </c>
      <c r="BI1140" s="1" t="s">
        <v>96</v>
      </c>
      <c r="BJ1140" s="1" t="s">
        <v>72</v>
      </c>
      <c r="BK1140" s="1" t="s">
        <v>3985</v>
      </c>
      <c r="BL1140" s="1" t="s">
        <v>5570</v>
      </c>
      <c r="BM1140" s="1">
        <v>30</v>
      </c>
      <c r="BN1140" s="1" t="s">
        <v>75</v>
      </c>
      <c r="BO1140" s="1" t="s">
        <v>75</v>
      </c>
      <c r="BP1140" s="1" t="s">
        <v>75</v>
      </c>
      <c r="BQ1140" s="21" t="s">
        <v>99</v>
      </c>
      <c r="BR1140" s="21" t="s">
        <v>100</v>
      </c>
    </row>
    <row r="1141" spans="1:70" ht="20.45" customHeight="1">
      <c r="A1141" s="1" t="s">
        <v>5571</v>
      </c>
      <c r="B1141" s="1">
        <v>240002</v>
      </c>
      <c r="C1141" s="1" t="s">
        <v>71</v>
      </c>
      <c r="D1141" s="3">
        <v>45293</v>
      </c>
      <c r="E1141" s="4">
        <v>0.57499999999999996</v>
      </c>
      <c r="F1141" s="5">
        <v>45292</v>
      </c>
      <c r="G1141" s="3">
        <v>45293</v>
      </c>
      <c r="H1141" s="4">
        <v>0.6777777777777777</v>
      </c>
      <c r="I1141" s="48">
        <f t="shared" si="136"/>
        <v>0.10277777777777775</v>
      </c>
      <c r="J1141" s="1">
        <v>13</v>
      </c>
      <c r="K1141" s="1" t="s">
        <v>2302</v>
      </c>
      <c r="L1141" s="1" t="s">
        <v>5572</v>
      </c>
      <c r="M1141" s="1" t="s">
        <v>75</v>
      </c>
      <c r="N1141" s="1" t="s">
        <v>3947</v>
      </c>
      <c r="O1141" s="1" t="s">
        <v>77</v>
      </c>
      <c r="P1141" s="1" t="s">
        <v>78</v>
      </c>
      <c r="Q1141" s="1" t="s">
        <v>78</v>
      </c>
      <c r="R1141" s="21" t="s">
        <v>1898</v>
      </c>
      <c r="S1141" s="21" t="s">
        <v>1898</v>
      </c>
      <c r="T1141" s="34" t="s">
        <v>72</v>
      </c>
      <c r="U1141" s="3" t="s">
        <v>4637</v>
      </c>
      <c r="V1141" s="1" t="s">
        <v>1900</v>
      </c>
      <c r="W1141" s="1" t="s">
        <v>2307</v>
      </c>
      <c r="X1141" s="1" t="s">
        <v>2307</v>
      </c>
      <c r="Y1141" s="1" t="s">
        <v>2363</v>
      </c>
      <c r="Z1141" s="1" t="s">
        <v>84</v>
      </c>
      <c r="AA1141" s="1" t="s">
        <v>72</v>
      </c>
      <c r="AB1141" s="1" t="s">
        <v>140</v>
      </c>
      <c r="AC1141" s="1" t="s">
        <v>140</v>
      </c>
      <c r="AD1141" s="1" t="s">
        <v>87</v>
      </c>
      <c r="AE1141" s="1">
        <v>49</v>
      </c>
      <c r="AF1141" s="1" t="s">
        <v>88</v>
      </c>
      <c r="AG1141" s="1">
        <v>4.8</v>
      </c>
      <c r="AH1141" s="1" t="s">
        <v>414</v>
      </c>
      <c r="AI1141" s="1" t="s">
        <v>90</v>
      </c>
      <c r="AJ1141" s="1" t="s">
        <v>91</v>
      </c>
      <c r="AK1141" s="1" t="s">
        <v>92</v>
      </c>
      <c r="AL1141" s="1" t="s">
        <v>72</v>
      </c>
      <c r="AM1141" s="1" t="s">
        <v>217</v>
      </c>
      <c r="AN1141" s="1">
        <v>2</v>
      </c>
      <c r="AO1141" s="1" t="s">
        <v>3827</v>
      </c>
      <c r="AP1141" s="1" t="s">
        <v>72</v>
      </c>
      <c r="AQ1141" s="1" t="s">
        <v>72</v>
      </c>
      <c r="AR1141" s="72" t="s">
        <v>5573</v>
      </c>
      <c r="AS1141" s="1" t="s">
        <v>72</v>
      </c>
      <c r="AT1141" s="1" t="s">
        <v>72</v>
      </c>
      <c r="AU1141" s="3">
        <v>45293</v>
      </c>
      <c r="AV1141" s="4">
        <v>0.69861111111111107</v>
      </c>
      <c r="AW1141" s="4">
        <v>0.74305555555555547</v>
      </c>
      <c r="AX1141" s="4">
        <f t="shared" si="137"/>
        <v>4.4444444444444398E-2</v>
      </c>
      <c r="AY1141" s="4">
        <f t="shared" si="138"/>
        <v>0.64027777777777772</v>
      </c>
      <c r="AZ1141" s="4">
        <f t="shared" si="135"/>
        <v>0.16805555555555551</v>
      </c>
      <c r="BA1141" s="1" t="s">
        <v>5574</v>
      </c>
      <c r="BB1141" s="1" t="s">
        <v>72</v>
      </c>
      <c r="BC1141" s="1" t="s">
        <v>1794</v>
      </c>
      <c r="BD1141" s="1">
        <v>14</v>
      </c>
      <c r="BE1141" s="1" t="s">
        <v>4219</v>
      </c>
      <c r="BF1141" s="1" t="s">
        <v>75</v>
      </c>
      <c r="BG1141" s="1" t="s">
        <v>75</v>
      </c>
      <c r="BH1141" s="1" t="s">
        <v>88</v>
      </c>
      <c r="BI1141" s="1" t="s">
        <v>96</v>
      </c>
      <c r="BJ1141" s="1" t="s">
        <v>72</v>
      </c>
      <c r="BK1141" s="1" t="s">
        <v>3985</v>
      </c>
      <c r="BL1141" s="1" t="s">
        <v>5575</v>
      </c>
      <c r="BM1141" s="1">
        <v>24</v>
      </c>
      <c r="BN1141" s="1" t="s">
        <v>75</v>
      </c>
      <c r="BO1141" s="1" t="s">
        <v>75</v>
      </c>
      <c r="BP1141" s="1" t="s">
        <v>75</v>
      </c>
      <c r="BQ1141" s="21" t="s">
        <v>99</v>
      </c>
      <c r="BR1141" s="21" t="s">
        <v>100</v>
      </c>
    </row>
    <row r="1142" spans="1:70" ht="20.45" customHeight="1">
      <c r="A1142" s="1" t="s">
        <v>5576</v>
      </c>
      <c r="B1142" s="1">
        <v>240003</v>
      </c>
      <c r="C1142" s="1" t="s">
        <v>71</v>
      </c>
      <c r="D1142" s="3">
        <v>45293</v>
      </c>
      <c r="E1142" s="4">
        <v>0.53472222222222221</v>
      </c>
      <c r="F1142" s="5">
        <v>45292</v>
      </c>
      <c r="G1142" s="3">
        <v>45293</v>
      </c>
      <c r="H1142" s="4">
        <v>0.69652777777777775</v>
      </c>
      <c r="I1142" s="48">
        <f t="shared" si="136"/>
        <v>0.16180555555555554</v>
      </c>
      <c r="J1142" s="1">
        <v>2</v>
      </c>
      <c r="K1142" s="1" t="s">
        <v>1896</v>
      </c>
      <c r="L1142" s="1" t="s">
        <v>5577</v>
      </c>
      <c r="M1142" s="1" t="s">
        <v>75</v>
      </c>
      <c r="N1142" s="1" t="s">
        <v>3947</v>
      </c>
      <c r="O1142" s="1" t="s">
        <v>77</v>
      </c>
      <c r="P1142" s="1" t="s">
        <v>78</v>
      </c>
      <c r="Q1142" s="1" t="s">
        <v>78</v>
      </c>
      <c r="R1142" s="21" t="s">
        <v>1898</v>
      </c>
      <c r="S1142" s="21" t="s">
        <v>1898</v>
      </c>
      <c r="T1142" s="34" t="s">
        <v>72</v>
      </c>
      <c r="U1142" s="3" t="s">
        <v>2007</v>
      </c>
      <c r="V1142" s="1" t="s">
        <v>1900</v>
      </c>
      <c r="W1142" s="1" t="s">
        <v>813</v>
      </c>
      <c r="X1142" s="1" t="s">
        <v>813</v>
      </c>
      <c r="Y1142" s="1" t="s">
        <v>814</v>
      </c>
      <c r="Z1142" s="1" t="s">
        <v>84</v>
      </c>
      <c r="AA1142" s="1" t="s">
        <v>72</v>
      </c>
      <c r="AB1142" s="1" t="s">
        <v>140</v>
      </c>
      <c r="AC1142" s="1" t="s">
        <v>181</v>
      </c>
      <c r="AD1142" s="1" t="s">
        <v>126</v>
      </c>
      <c r="AE1142" s="1">
        <v>45</v>
      </c>
      <c r="AF1142" s="1" t="s">
        <v>88</v>
      </c>
      <c r="AG1142" s="1">
        <v>4.5</v>
      </c>
      <c r="AH1142" s="1" t="s">
        <v>2344</v>
      </c>
      <c r="AI1142" s="1" t="s">
        <v>90</v>
      </c>
      <c r="AJ1142" s="1" t="s">
        <v>91</v>
      </c>
      <c r="AK1142" s="1" t="s">
        <v>92</v>
      </c>
      <c r="AL1142" s="1" t="s">
        <v>72</v>
      </c>
      <c r="AM1142" s="1" t="s">
        <v>217</v>
      </c>
      <c r="AN1142" s="1">
        <v>1</v>
      </c>
      <c r="AO1142" s="1" t="s">
        <v>5578</v>
      </c>
      <c r="AP1142" s="1" t="s">
        <v>72</v>
      </c>
      <c r="AQ1142" s="1" t="s">
        <v>72</v>
      </c>
      <c r="AR1142" s="1" t="s">
        <v>3444</v>
      </c>
      <c r="AS1142" s="1" t="s">
        <v>878</v>
      </c>
      <c r="AT1142" s="1" t="s">
        <v>72</v>
      </c>
      <c r="AU1142" s="3">
        <v>45293</v>
      </c>
      <c r="AV1142" s="4">
        <v>0.71180555555555547</v>
      </c>
      <c r="AW1142" s="4">
        <v>0.73958333333333337</v>
      </c>
      <c r="AX1142" s="4">
        <f t="shared" si="137"/>
        <v>2.7777777777777901E-2</v>
      </c>
      <c r="AY1142" s="4">
        <f t="shared" si="138"/>
        <v>0.57777777777777783</v>
      </c>
      <c r="AZ1142" s="4">
        <f t="shared" si="135"/>
        <v>0.20486111111111116</v>
      </c>
      <c r="BA1142" s="1" t="s">
        <v>5579</v>
      </c>
      <c r="BB1142" s="1" t="s">
        <v>72</v>
      </c>
      <c r="BC1142" s="1" t="s">
        <v>1675</v>
      </c>
      <c r="BD1142" s="1">
        <v>15</v>
      </c>
      <c r="BE1142" s="1" t="s">
        <v>4009</v>
      </c>
      <c r="BF1142" s="1" t="s">
        <v>75</v>
      </c>
      <c r="BG1142" s="1" t="s">
        <v>75</v>
      </c>
      <c r="BH1142" s="1" t="s">
        <v>88</v>
      </c>
      <c r="BI1142" s="1" t="s">
        <v>96</v>
      </c>
      <c r="BJ1142" s="1" t="s">
        <v>72</v>
      </c>
      <c r="BK1142" s="1" t="s">
        <v>3962</v>
      </c>
      <c r="BL1142" s="1" t="s">
        <v>5580</v>
      </c>
      <c r="BM1142" s="1">
        <v>42</v>
      </c>
      <c r="BN1142" s="1" t="s">
        <v>75</v>
      </c>
      <c r="BO1142" s="1" t="s">
        <v>75</v>
      </c>
      <c r="BP1142" s="1" t="s">
        <v>75</v>
      </c>
      <c r="BQ1142" s="21" t="s">
        <v>99</v>
      </c>
      <c r="BR1142" s="21" t="s">
        <v>100</v>
      </c>
    </row>
    <row r="1143" spans="1:70" ht="20.45" customHeight="1">
      <c r="A1143" s="1" t="s">
        <v>5581</v>
      </c>
      <c r="B1143" s="1">
        <v>240004</v>
      </c>
      <c r="C1143" s="1" t="s">
        <v>71</v>
      </c>
      <c r="D1143" s="3">
        <v>45293</v>
      </c>
      <c r="E1143" s="4">
        <v>0.63194444444444442</v>
      </c>
      <c r="F1143" s="5">
        <v>45292</v>
      </c>
      <c r="G1143" s="3">
        <v>45293</v>
      </c>
      <c r="H1143" s="4">
        <v>0.76388888888888884</v>
      </c>
      <c r="I1143" s="48">
        <f t="shared" si="136"/>
        <v>0.13194444444444442</v>
      </c>
      <c r="J1143" s="1">
        <v>0</v>
      </c>
      <c r="K1143" s="1" t="s">
        <v>2302</v>
      </c>
      <c r="L1143" s="1" t="s">
        <v>5582</v>
      </c>
      <c r="M1143" s="1" t="s">
        <v>75</v>
      </c>
      <c r="N1143" s="1" t="s">
        <v>3473</v>
      </c>
      <c r="O1143" s="1" t="s">
        <v>77</v>
      </c>
      <c r="P1143" s="1" t="s">
        <v>78</v>
      </c>
      <c r="Q1143" s="1" t="s">
        <v>78</v>
      </c>
      <c r="R1143" s="21" t="s">
        <v>1898</v>
      </c>
      <c r="S1143" s="8" t="s">
        <v>1927</v>
      </c>
      <c r="T1143" s="34" t="s">
        <v>72</v>
      </c>
      <c r="U1143" s="60" t="s">
        <v>5583</v>
      </c>
      <c r="V1143" s="1" t="s">
        <v>1900</v>
      </c>
      <c r="W1143" s="1" t="s">
        <v>2307</v>
      </c>
      <c r="X1143" s="1" t="s">
        <v>2307</v>
      </c>
      <c r="Y1143" s="1" t="s">
        <v>3474</v>
      </c>
      <c r="Z1143" s="1" t="s">
        <v>152</v>
      </c>
      <c r="AA1143" s="1" t="s">
        <v>72</v>
      </c>
      <c r="AB1143" s="1" t="s">
        <v>153</v>
      </c>
      <c r="AC1143" s="1" t="s">
        <v>154</v>
      </c>
      <c r="AD1143" s="1" t="s">
        <v>126</v>
      </c>
      <c r="AE1143" s="1">
        <v>57</v>
      </c>
      <c r="AF1143" s="1" t="s">
        <v>88</v>
      </c>
      <c r="AG1143" s="1">
        <v>4.7</v>
      </c>
      <c r="AH1143" s="1" t="s">
        <v>299</v>
      </c>
      <c r="AI1143" s="1" t="s">
        <v>105</v>
      </c>
      <c r="AJ1143" s="1" t="s">
        <v>91</v>
      </c>
      <c r="AK1143" s="1" t="s">
        <v>92</v>
      </c>
      <c r="AL1143" s="1" t="s">
        <v>72</v>
      </c>
      <c r="AM1143" s="1" t="s">
        <v>72</v>
      </c>
      <c r="AN1143" s="1" t="s">
        <v>72</v>
      </c>
      <c r="AO1143" s="1" t="s">
        <v>72</v>
      </c>
      <c r="AP1143" s="1" t="s">
        <v>72</v>
      </c>
      <c r="AQ1143" s="1" t="s">
        <v>72</v>
      </c>
      <c r="AR1143" s="1" t="s">
        <v>72</v>
      </c>
      <c r="AS1143" s="1" t="s">
        <v>72</v>
      </c>
      <c r="AT1143" s="1" t="s">
        <v>72</v>
      </c>
      <c r="AU1143" s="3">
        <v>45293</v>
      </c>
      <c r="AV1143" s="4">
        <v>0.77916666666666667</v>
      </c>
      <c r="AW1143" s="4">
        <v>0.81805555555555554</v>
      </c>
      <c r="AX1143" s="4">
        <f t="shared" si="137"/>
        <v>3.8888888888888862E-2</v>
      </c>
      <c r="AY1143" s="4">
        <f t="shared" si="138"/>
        <v>0.68611111111111112</v>
      </c>
      <c r="AZ1143" s="4">
        <f t="shared" si="135"/>
        <v>0.18611111111111112</v>
      </c>
      <c r="BA1143" s="1" t="s">
        <v>5584</v>
      </c>
      <c r="BB1143" s="1" t="s">
        <v>72</v>
      </c>
      <c r="BC1143" s="1" t="s">
        <v>1794</v>
      </c>
      <c r="BD1143" s="1">
        <v>14</v>
      </c>
      <c r="BE1143" s="1" t="s">
        <v>4208</v>
      </c>
      <c r="BF1143" s="1" t="s">
        <v>75</v>
      </c>
      <c r="BG1143" s="1" t="s">
        <v>75</v>
      </c>
      <c r="BH1143" s="1" t="s">
        <v>88</v>
      </c>
      <c r="BI1143" s="1" t="s">
        <v>79</v>
      </c>
      <c r="BJ1143" s="1" t="s">
        <v>707</v>
      </c>
      <c r="BK1143" s="1" t="s">
        <v>72</v>
      </c>
      <c r="BL1143" s="1" t="s">
        <v>72</v>
      </c>
      <c r="BM1143" s="1" t="s">
        <v>72</v>
      </c>
      <c r="BN1143" s="1" t="s">
        <v>88</v>
      </c>
      <c r="BO1143" s="1" t="s">
        <v>88</v>
      </c>
      <c r="BP1143" s="1" t="s">
        <v>88</v>
      </c>
      <c r="BQ1143" s="1" t="s">
        <v>160</v>
      </c>
      <c r="BR1143" s="1" t="s">
        <v>707</v>
      </c>
    </row>
    <row r="1144" spans="1:70" ht="20.45" customHeight="1">
      <c r="A1144" s="1" t="s">
        <v>5585</v>
      </c>
      <c r="B1144" s="1">
        <v>240005</v>
      </c>
      <c r="C1144" s="1" t="s">
        <v>71</v>
      </c>
      <c r="D1144" s="3">
        <v>45294</v>
      </c>
      <c r="E1144" s="4">
        <v>0.53333333333333333</v>
      </c>
      <c r="F1144" s="5">
        <v>45292</v>
      </c>
      <c r="G1144" s="3">
        <v>45294</v>
      </c>
      <c r="H1144" s="4">
        <v>0.61458333333333337</v>
      </c>
      <c r="I1144" s="48">
        <f t="shared" si="136"/>
        <v>8.1250000000000044E-2</v>
      </c>
      <c r="J1144" s="1">
        <v>4</v>
      </c>
      <c r="K1144" s="1" t="s">
        <v>1896</v>
      </c>
      <c r="L1144" s="1" t="s">
        <v>5586</v>
      </c>
      <c r="M1144" s="1" t="s">
        <v>75</v>
      </c>
      <c r="N1144" s="1" t="s">
        <v>3947</v>
      </c>
      <c r="O1144" s="1" t="s">
        <v>77</v>
      </c>
      <c r="P1144" s="1" t="s">
        <v>78</v>
      </c>
      <c r="Q1144" s="1" t="s">
        <v>78</v>
      </c>
      <c r="R1144" s="21" t="s">
        <v>1898</v>
      </c>
      <c r="S1144" s="21" t="s">
        <v>1898</v>
      </c>
      <c r="T1144" s="34" t="s">
        <v>72</v>
      </c>
      <c r="U1144" s="3" t="s">
        <v>4358</v>
      </c>
      <c r="V1144" s="1" t="s">
        <v>1900</v>
      </c>
      <c r="W1144" s="1" t="s">
        <v>813</v>
      </c>
      <c r="X1144" s="1" t="s">
        <v>813</v>
      </c>
      <c r="Y1144" s="1" t="s">
        <v>814</v>
      </c>
      <c r="Z1144" s="1" t="s">
        <v>84</v>
      </c>
      <c r="AA1144" s="1" t="s">
        <v>72</v>
      </c>
      <c r="AB1144" s="1" t="s">
        <v>140</v>
      </c>
      <c r="AC1144" s="1" t="s">
        <v>181</v>
      </c>
      <c r="AD1144" s="1" t="s">
        <v>87</v>
      </c>
      <c r="AE1144" s="1">
        <v>75</v>
      </c>
      <c r="AF1144" s="1" t="s">
        <v>88</v>
      </c>
      <c r="AG1144" s="1">
        <v>4.8</v>
      </c>
      <c r="AH1144" s="1" t="s">
        <v>414</v>
      </c>
      <c r="AI1144" s="1" t="s">
        <v>90</v>
      </c>
      <c r="AJ1144" s="1" t="s">
        <v>91</v>
      </c>
      <c r="AK1144" s="1" t="s">
        <v>92</v>
      </c>
      <c r="AL1144" s="1" t="s">
        <v>72</v>
      </c>
      <c r="AM1144" s="1" t="s">
        <v>229</v>
      </c>
      <c r="AN1144" s="1">
        <v>1</v>
      </c>
      <c r="AO1144" s="1" t="s">
        <v>5057</v>
      </c>
      <c r="AP1144" s="1" t="s">
        <v>72</v>
      </c>
      <c r="AQ1144" s="1" t="s">
        <v>72</v>
      </c>
      <c r="AR1144" s="1" t="s">
        <v>3444</v>
      </c>
      <c r="AS1144" s="1" t="s">
        <v>878</v>
      </c>
      <c r="AT1144" s="1" t="s">
        <v>72</v>
      </c>
      <c r="AU1144" s="3">
        <v>45294</v>
      </c>
      <c r="AV1144" s="4">
        <v>0.63402777777777775</v>
      </c>
      <c r="AW1144" s="4">
        <v>0.69791666666666663</v>
      </c>
      <c r="AX1144" s="4">
        <f t="shared" si="137"/>
        <v>6.3888888888888884E-2</v>
      </c>
      <c r="AY1144" s="4">
        <f t="shared" si="138"/>
        <v>0.61666666666666659</v>
      </c>
      <c r="AZ1144" s="4">
        <f t="shared" si="135"/>
        <v>0.1645833333333333</v>
      </c>
      <c r="BA1144" s="1" t="s">
        <v>5587</v>
      </c>
      <c r="BB1144" s="1" t="s">
        <v>72</v>
      </c>
      <c r="BC1144" s="1" t="s">
        <v>1794</v>
      </c>
      <c r="BD1144" s="1">
        <v>14</v>
      </c>
      <c r="BE1144" s="1" t="s">
        <v>4009</v>
      </c>
      <c r="BF1144" s="1" t="s">
        <v>75</v>
      </c>
      <c r="BG1144" s="1" t="s">
        <v>75</v>
      </c>
      <c r="BH1144" s="1" t="s">
        <v>88</v>
      </c>
      <c r="BI1144" s="1" t="s">
        <v>96</v>
      </c>
      <c r="BJ1144" s="1" t="s">
        <v>72</v>
      </c>
      <c r="BK1144" s="1" t="s">
        <v>3985</v>
      </c>
      <c r="BL1144" s="1" t="s">
        <v>5570</v>
      </c>
      <c r="BM1144" s="1">
        <v>37</v>
      </c>
      <c r="BN1144" s="1" t="s">
        <v>75</v>
      </c>
      <c r="BO1144" s="1" t="s">
        <v>75</v>
      </c>
      <c r="BP1144" s="1" t="s">
        <v>75</v>
      </c>
      <c r="BQ1144" s="21" t="s">
        <v>99</v>
      </c>
      <c r="BR1144" s="21" t="s">
        <v>100</v>
      </c>
    </row>
    <row r="1145" spans="1:70" ht="20.45" customHeight="1">
      <c r="A1145" s="1" t="s">
        <v>5588</v>
      </c>
      <c r="B1145" s="1">
        <v>240006</v>
      </c>
      <c r="C1145" s="1" t="s">
        <v>71</v>
      </c>
      <c r="D1145" s="3">
        <v>45295</v>
      </c>
      <c r="E1145" s="4">
        <v>0.42708333333333331</v>
      </c>
      <c r="F1145" s="5">
        <v>45292</v>
      </c>
      <c r="G1145" s="3">
        <v>45295</v>
      </c>
      <c r="H1145" s="4">
        <v>0.5083333333333333</v>
      </c>
      <c r="I1145" s="48">
        <f t="shared" si="136"/>
        <v>8.1249999999999989E-2</v>
      </c>
      <c r="J1145" s="1">
        <v>0</v>
      </c>
      <c r="K1145" s="1" t="s">
        <v>2302</v>
      </c>
      <c r="L1145" s="1" t="s">
        <v>5589</v>
      </c>
      <c r="M1145" s="1" t="s">
        <v>75</v>
      </c>
      <c r="N1145" s="1" t="s">
        <v>4111</v>
      </c>
      <c r="O1145" s="1" t="s">
        <v>77</v>
      </c>
      <c r="P1145" s="1" t="s">
        <v>78</v>
      </c>
      <c r="Q1145" s="1" t="s">
        <v>78</v>
      </c>
      <c r="R1145" s="21" t="s">
        <v>1898</v>
      </c>
      <c r="S1145" s="21" t="s">
        <v>1898</v>
      </c>
      <c r="T1145" s="34" t="s">
        <v>72</v>
      </c>
      <c r="U1145" s="3" t="s">
        <v>5590</v>
      </c>
      <c r="V1145" s="1" t="s">
        <v>1900</v>
      </c>
      <c r="W1145" s="1" t="s">
        <v>2307</v>
      </c>
      <c r="X1145" s="1" t="s">
        <v>2307</v>
      </c>
      <c r="Y1145" s="1" t="s">
        <v>2363</v>
      </c>
      <c r="Z1145" s="1" t="s">
        <v>84</v>
      </c>
      <c r="AA1145" s="1" t="s">
        <v>72</v>
      </c>
      <c r="AB1145" s="1" t="s">
        <v>5591</v>
      </c>
      <c r="AC1145" s="1" t="s">
        <v>5591</v>
      </c>
      <c r="AD1145" s="1" t="s">
        <v>87</v>
      </c>
      <c r="AE1145" s="1">
        <v>51</v>
      </c>
      <c r="AF1145" s="1" t="s">
        <v>88</v>
      </c>
      <c r="AG1145" s="1">
        <v>5.0999999999999996</v>
      </c>
      <c r="AH1145" s="1" t="s">
        <v>299</v>
      </c>
      <c r="AI1145" s="1" t="s">
        <v>105</v>
      </c>
      <c r="AJ1145" s="1" t="s">
        <v>91</v>
      </c>
      <c r="AK1145" s="1" t="s">
        <v>429</v>
      </c>
      <c r="AL1145" s="1" t="s">
        <v>72</v>
      </c>
      <c r="AM1145" s="1" t="s">
        <v>72</v>
      </c>
      <c r="AN1145" s="1" t="s">
        <v>72</v>
      </c>
      <c r="AO1145" s="1" t="s">
        <v>72</v>
      </c>
      <c r="AP1145" s="1">
        <v>3</v>
      </c>
      <c r="AQ1145" s="1" t="s">
        <v>1886</v>
      </c>
      <c r="AR1145" s="72" t="s">
        <v>5592</v>
      </c>
      <c r="AS1145" s="1" t="s">
        <v>72</v>
      </c>
      <c r="AT1145" s="1" t="s">
        <v>72</v>
      </c>
      <c r="AU1145" s="3">
        <v>45295</v>
      </c>
      <c r="AV1145" s="4">
        <v>0.52083333333333337</v>
      </c>
      <c r="AW1145" s="4">
        <v>0.55555555555555558</v>
      </c>
      <c r="AX1145" s="4">
        <f t="shared" si="137"/>
        <v>3.472222222222221E-2</v>
      </c>
      <c r="AY1145" s="4">
        <f t="shared" si="138"/>
        <v>0.47430555555555559</v>
      </c>
      <c r="AZ1145" s="4">
        <f t="shared" si="135"/>
        <v>0.12847222222222227</v>
      </c>
      <c r="BA1145" s="1" t="s">
        <v>5593</v>
      </c>
      <c r="BB1145" s="1" t="s">
        <v>72</v>
      </c>
      <c r="BC1145" s="1" t="s">
        <v>1794</v>
      </c>
      <c r="BD1145" s="1">
        <v>14</v>
      </c>
      <c r="BE1145" s="1" t="s">
        <v>4443</v>
      </c>
      <c r="BF1145" s="1" t="s">
        <v>75</v>
      </c>
      <c r="BG1145" s="1" t="s">
        <v>75</v>
      </c>
      <c r="BH1145" s="1" t="s">
        <v>88</v>
      </c>
      <c r="BI1145" s="1" t="s">
        <v>96</v>
      </c>
      <c r="BJ1145" s="1" t="s">
        <v>72</v>
      </c>
      <c r="BK1145" s="1" t="s">
        <v>5594</v>
      </c>
      <c r="BL1145" s="1" t="s">
        <v>5595</v>
      </c>
      <c r="BM1145" s="1">
        <v>24</v>
      </c>
      <c r="BN1145" s="1" t="s">
        <v>75</v>
      </c>
      <c r="BO1145" s="1" t="s">
        <v>75</v>
      </c>
      <c r="BP1145" s="1" t="s">
        <v>75</v>
      </c>
      <c r="BQ1145" s="21" t="s">
        <v>99</v>
      </c>
      <c r="BR1145" s="21" t="s">
        <v>100</v>
      </c>
    </row>
    <row r="1146" spans="1:70" ht="20.45" customHeight="1">
      <c r="A1146" s="1" t="s">
        <v>5596</v>
      </c>
      <c r="B1146" s="1">
        <v>240007</v>
      </c>
      <c r="C1146" s="1" t="s">
        <v>71</v>
      </c>
      <c r="D1146" s="3">
        <v>45295</v>
      </c>
      <c r="E1146" s="4">
        <v>0.53611111111111109</v>
      </c>
      <c r="F1146" s="5">
        <v>45292</v>
      </c>
      <c r="G1146" s="3">
        <v>45295</v>
      </c>
      <c r="H1146" s="4">
        <v>0.60486111111111118</v>
      </c>
      <c r="I1146" s="48">
        <f t="shared" si="136"/>
        <v>6.8750000000000089E-2</v>
      </c>
      <c r="J1146" s="1">
        <v>1</v>
      </c>
      <c r="K1146" s="1" t="s">
        <v>1896</v>
      </c>
      <c r="L1146" s="1" t="s">
        <v>5597</v>
      </c>
      <c r="M1146" s="1" t="s">
        <v>75</v>
      </c>
      <c r="N1146" s="1" t="s">
        <v>5598</v>
      </c>
      <c r="O1146" s="1" t="s">
        <v>77</v>
      </c>
      <c r="P1146" s="1" t="s">
        <v>78</v>
      </c>
      <c r="Q1146" s="1" t="s">
        <v>78</v>
      </c>
      <c r="R1146" s="21" t="s">
        <v>1898</v>
      </c>
      <c r="S1146" s="8" t="s">
        <v>1927</v>
      </c>
      <c r="T1146" s="34" t="s">
        <v>72</v>
      </c>
      <c r="U1146" s="60" t="s">
        <v>5599</v>
      </c>
      <c r="V1146" s="1" t="s">
        <v>1900</v>
      </c>
      <c r="W1146" s="1" t="s">
        <v>83</v>
      </c>
      <c r="X1146" s="1" t="s">
        <v>123</v>
      </c>
      <c r="Y1146" s="1" t="s">
        <v>83</v>
      </c>
      <c r="Z1146" s="1" t="s">
        <v>5066</v>
      </c>
      <c r="AA1146" s="1" t="s">
        <v>72</v>
      </c>
      <c r="AB1146" s="1" t="s">
        <v>5600</v>
      </c>
      <c r="AC1146" s="1" t="s">
        <v>5601</v>
      </c>
      <c r="AD1146" s="1" t="s">
        <v>126</v>
      </c>
      <c r="AE1146" s="1">
        <v>64</v>
      </c>
      <c r="AF1146" s="1" t="s">
        <v>88</v>
      </c>
      <c r="AG1146" s="1">
        <v>4.5999999999999996</v>
      </c>
      <c r="AH1146" s="1" t="s">
        <v>954</v>
      </c>
      <c r="AI1146" s="1" t="s">
        <v>90</v>
      </c>
      <c r="AJ1146" s="1" t="s">
        <v>91</v>
      </c>
      <c r="AK1146" s="1" t="s">
        <v>92</v>
      </c>
      <c r="AL1146" s="1" t="s">
        <v>72</v>
      </c>
      <c r="AM1146" s="1" t="s">
        <v>72</v>
      </c>
      <c r="AN1146" s="1" t="s">
        <v>72</v>
      </c>
      <c r="AO1146" s="1" t="s">
        <v>72</v>
      </c>
      <c r="AP1146" s="1" t="s">
        <v>72</v>
      </c>
      <c r="AQ1146" s="1" t="s">
        <v>72</v>
      </c>
      <c r="AR1146" s="1" t="s">
        <v>72</v>
      </c>
      <c r="AS1146" s="1" t="s">
        <v>72</v>
      </c>
      <c r="AT1146" s="1" t="s">
        <v>72</v>
      </c>
      <c r="AU1146" s="3">
        <v>45295</v>
      </c>
      <c r="AV1146" s="4">
        <v>0.64097222222222228</v>
      </c>
      <c r="AW1146" s="4">
        <v>0.68541666666666667</v>
      </c>
      <c r="AX1146" s="4">
        <f t="shared" si="137"/>
        <v>4.4444444444444398E-2</v>
      </c>
      <c r="AY1146" s="4">
        <f t="shared" si="138"/>
        <v>0.61666666666666659</v>
      </c>
      <c r="AZ1146" s="4">
        <f t="shared" si="135"/>
        <v>0.14930555555555558</v>
      </c>
      <c r="BA1146" s="1" t="s">
        <v>5602</v>
      </c>
      <c r="BB1146" s="1" t="s">
        <v>72</v>
      </c>
      <c r="BC1146" s="1" t="s">
        <v>1794</v>
      </c>
      <c r="BD1146" s="1">
        <v>14</v>
      </c>
      <c r="BE1146" s="1" t="s">
        <v>2694</v>
      </c>
      <c r="BF1146" s="1" t="s">
        <v>75</v>
      </c>
      <c r="BG1146" s="1" t="s">
        <v>75</v>
      </c>
      <c r="BH1146" s="1" t="s">
        <v>88</v>
      </c>
      <c r="BI1146" s="1" t="s">
        <v>79</v>
      </c>
      <c r="BJ1146" s="1" t="s">
        <v>707</v>
      </c>
      <c r="BK1146" s="1" t="s">
        <v>72</v>
      </c>
      <c r="BL1146" s="1" t="s">
        <v>72</v>
      </c>
      <c r="BM1146" s="1" t="s">
        <v>72</v>
      </c>
      <c r="BN1146" s="1" t="s">
        <v>88</v>
      </c>
      <c r="BO1146" s="1" t="s">
        <v>88</v>
      </c>
      <c r="BP1146" s="1" t="s">
        <v>88</v>
      </c>
      <c r="BQ1146" s="1" t="s">
        <v>160</v>
      </c>
      <c r="BR1146" s="1" t="s">
        <v>707</v>
      </c>
    </row>
    <row r="1147" spans="1:70" ht="20.45" customHeight="1">
      <c r="A1147" s="1" t="s">
        <v>5603</v>
      </c>
      <c r="B1147" s="1">
        <v>240008</v>
      </c>
      <c r="C1147" s="1" t="s">
        <v>71</v>
      </c>
      <c r="D1147" s="3">
        <v>45295</v>
      </c>
      <c r="E1147" s="4">
        <v>0.54722222222222228</v>
      </c>
      <c r="F1147" s="5">
        <v>45292</v>
      </c>
      <c r="G1147" s="3">
        <v>45295</v>
      </c>
      <c r="H1147" s="4">
        <v>0.65625</v>
      </c>
      <c r="I1147" s="48">
        <f t="shared" si="136"/>
        <v>0.10902777777777772</v>
      </c>
      <c r="J1147" s="1">
        <v>4</v>
      </c>
      <c r="K1147" s="1" t="s">
        <v>1896</v>
      </c>
      <c r="L1147" s="1" t="s">
        <v>5604</v>
      </c>
      <c r="M1147" s="1" t="s">
        <v>75</v>
      </c>
      <c r="N1147" s="1" t="s">
        <v>3947</v>
      </c>
      <c r="O1147" s="1" t="s">
        <v>77</v>
      </c>
      <c r="P1147" s="1" t="s">
        <v>78</v>
      </c>
      <c r="Q1147" s="1" t="s">
        <v>78</v>
      </c>
      <c r="R1147" s="21" t="s">
        <v>1898</v>
      </c>
      <c r="S1147" s="21" t="s">
        <v>1898</v>
      </c>
      <c r="T1147" s="34" t="s">
        <v>72</v>
      </c>
      <c r="U1147" s="3" t="s">
        <v>2829</v>
      </c>
      <c r="V1147" s="1" t="s">
        <v>1900</v>
      </c>
      <c r="W1147" s="1" t="s">
        <v>813</v>
      </c>
      <c r="X1147" s="1" t="s">
        <v>813</v>
      </c>
      <c r="Y1147" s="1" t="s">
        <v>814</v>
      </c>
      <c r="Z1147" s="1" t="s">
        <v>84</v>
      </c>
      <c r="AA1147" s="1" t="s">
        <v>72</v>
      </c>
      <c r="AB1147" s="1" t="s">
        <v>140</v>
      </c>
      <c r="AC1147" s="1" t="s">
        <v>141</v>
      </c>
      <c r="AD1147" s="1" t="s">
        <v>126</v>
      </c>
      <c r="AE1147" s="1">
        <v>65</v>
      </c>
      <c r="AF1147" s="1" t="s">
        <v>88</v>
      </c>
      <c r="AG1147" s="1">
        <v>4.5</v>
      </c>
      <c r="AH1147" s="1" t="s">
        <v>414</v>
      </c>
      <c r="AI1147" s="1" t="s">
        <v>90</v>
      </c>
      <c r="AJ1147" s="1" t="s">
        <v>91</v>
      </c>
      <c r="AK1147" s="1" t="s">
        <v>92</v>
      </c>
      <c r="AL1147" s="1" t="s">
        <v>72</v>
      </c>
      <c r="AM1147" s="1" t="s">
        <v>217</v>
      </c>
      <c r="AN1147" s="1">
        <v>1</v>
      </c>
      <c r="AO1147" s="1" t="s">
        <v>5605</v>
      </c>
      <c r="AP1147" s="1" t="s">
        <v>72</v>
      </c>
      <c r="AQ1147" s="1" t="s">
        <v>72</v>
      </c>
      <c r="AR1147" s="1" t="s">
        <v>3444</v>
      </c>
      <c r="AS1147" s="1" t="s">
        <v>263</v>
      </c>
      <c r="AT1147" s="1" t="s">
        <v>72</v>
      </c>
      <c r="AU1147" s="3">
        <v>45295</v>
      </c>
      <c r="AV1147" s="4">
        <v>0.66805555555555562</v>
      </c>
      <c r="AW1147" s="4">
        <v>0.76250000000000007</v>
      </c>
      <c r="AX1147" s="4">
        <f t="shared" si="137"/>
        <v>9.4444444444444442E-2</v>
      </c>
      <c r="AY1147" s="4">
        <f t="shared" si="138"/>
        <v>0.65347222222222234</v>
      </c>
      <c r="AZ1147" s="4">
        <f t="shared" si="135"/>
        <v>0.21527777777777779</v>
      </c>
      <c r="BA1147" s="1" t="s">
        <v>5606</v>
      </c>
      <c r="BB1147" s="1" t="s">
        <v>72</v>
      </c>
      <c r="BC1147" s="1" t="s">
        <v>1675</v>
      </c>
      <c r="BD1147" s="1">
        <v>14</v>
      </c>
      <c r="BE1147" s="1" t="s">
        <v>4009</v>
      </c>
      <c r="BF1147" s="1" t="s">
        <v>75</v>
      </c>
      <c r="BG1147" s="1" t="s">
        <v>75</v>
      </c>
      <c r="BH1147" s="1" t="s">
        <v>88</v>
      </c>
      <c r="BI1147" s="1" t="s">
        <v>96</v>
      </c>
      <c r="BJ1147" s="1" t="s">
        <v>72</v>
      </c>
      <c r="BK1147" s="1" t="s">
        <v>3962</v>
      </c>
      <c r="BL1147" s="1" t="s">
        <v>5607</v>
      </c>
      <c r="BM1147" s="1">
        <v>28</v>
      </c>
      <c r="BN1147" s="1" t="s">
        <v>75</v>
      </c>
      <c r="BO1147" s="1" t="s">
        <v>75</v>
      </c>
      <c r="BP1147" s="1" t="s">
        <v>75</v>
      </c>
      <c r="BQ1147" s="21" t="s">
        <v>99</v>
      </c>
      <c r="BR1147" s="21" t="s">
        <v>100</v>
      </c>
    </row>
    <row r="1148" spans="1:70" ht="20.45" customHeight="1">
      <c r="A1148" s="1" t="s">
        <v>5608</v>
      </c>
      <c r="B1148" s="1">
        <v>240009</v>
      </c>
      <c r="C1148" s="1" t="s">
        <v>71</v>
      </c>
      <c r="D1148" s="3">
        <v>45296</v>
      </c>
      <c r="E1148" s="4">
        <v>0.48958333333333331</v>
      </c>
      <c r="F1148" s="5">
        <v>45292</v>
      </c>
      <c r="G1148" s="3">
        <v>45296</v>
      </c>
      <c r="H1148" s="4">
        <v>0.65277777777777779</v>
      </c>
      <c r="I1148" s="48">
        <f t="shared" si="136"/>
        <v>0.16319444444444448</v>
      </c>
      <c r="J1148" s="1">
        <v>3</v>
      </c>
      <c r="K1148" s="1" t="s">
        <v>2302</v>
      </c>
      <c r="L1148" s="1" t="s">
        <v>5609</v>
      </c>
      <c r="M1148" s="1" t="s">
        <v>75</v>
      </c>
      <c r="N1148" s="1" t="s">
        <v>3947</v>
      </c>
      <c r="O1148" s="1" t="s">
        <v>77</v>
      </c>
      <c r="P1148" s="1" t="s">
        <v>78</v>
      </c>
      <c r="Q1148" s="8" t="s">
        <v>4162</v>
      </c>
      <c r="R1148" s="21" t="s">
        <v>139</v>
      </c>
      <c r="S1148" s="21" t="s">
        <v>1898</v>
      </c>
      <c r="T1148" s="1" t="s">
        <v>4212</v>
      </c>
      <c r="U1148" s="3" t="s">
        <v>4704</v>
      </c>
      <c r="V1148" s="1" t="s">
        <v>1900</v>
      </c>
      <c r="W1148" s="1" t="s">
        <v>2307</v>
      </c>
      <c r="X1148" s="1" t="s">
        <v>2307</v>
      </c>
      <c r="Y1148" s="1" t="s">
        <v>2363</v>
      </c>
      <c r="Z1148" s="1" t="s">
        <v>84</v>
      </c>
      <c r="AA1148" s="1" t="s">
        <v>72</v>
      </c>
      <c r="AB1148" s="1" t="s">
        <v>140</v>
      </c>
      <c r="AC1148" s="1" t="s">
        <v>140</v>
      </c>
      <c r="AD1148" s="1" t="s">
        <v>126</v>
      </c>
      <c r="AE1148" s="1">
        <v>60</v>
      </c>
      <c r="AF1148" s="1" t="s">
        <v>88</v>
      </c>
      <c r="AG1148" s="1">
        <v>3.8</v>
      </c>
      <c r="AH1148" s="1" t="s">
        <v>2344</v>
      </c>
      <c r="AI1148" s="1" t="s">
        <v>90</v>
      </c>
      <c r="AJ1148" s="1" t="s">
        <v>91</v>
      </c>
      <c r="AK1148" s="1" t="s">
        <v>92</v>
      </c>
      <c r="AL1148" s="1" t="s">
        <v>72</v>
      </c>
      <c r="AM1148" s="1" t="s">
        <v>254</v>
      </c>
      <c r="AN1148" s="1">
        <v>2</v>
      </c>
      <c r="AO1148" s="1" t="s">
        <v>1322</v>
      </c>
      <c r="AP1148" s="1" t="s">
        <v>72</v>
      </c>
      <c r="AQ1148" s="1" t="s">
        <v>72</v>
      </c>
      <c r="AR1148" s="1" t="s">
        <v>220</v>
      </c>
      <c r="AS1148" s="1" t="s">
        <v>72</v>
      </c>
      <c r="AT1148" s="1" t="s">
        <v>72</v>
      </c>
      <c r="AU1148" s="3">
        <v>45296</v>
      </c>
      <c r="AV1148" s="4">
        <v>0.67013888888888884</v>
      </c>
      <c r="AW1148" s="4">
        <v>0.71527777777777779</v>
      </c>
      <c r="AX1148" s="4">
        <f t="shared" si="137"/>
        <v>4.5138888888888951E-2</v>
      </c>
      <c r="AY1148" s="4">
        <f t="shared" si="138"/>
        <v>0.55208333333333326</v>
      </c>
      <c r="AZ1148" s="4">
        <f t="shared" si="135"/>
        <v>0.22569444444444448</v>
      </c>
      <c r="BA1148" s="1" t="s">
        <v>5610</v>
      </c>
      <c r="BB1148" s="1" t="s">
        <v>72</v>
      </c>
      <c r="BC1148" s="1" t="s">
        <v>1794</v>
      </c>
      <c r="BD1148" s="1">
        <v>14</v>
      </c>
      <c r="BE1148" s="1" t="s">
        <v>4443</v>
      </c>
      <c r="BF1148" s="1" t="s">
        <v>88</v>
      </c>
      <c r="BG1148" s="1" t="s">
        <v>88</v>
      </c>
      <c r="BH1148" s="1" t="s">
        <v>88</v>
      </c>
      <c r="BI1148" s="1" t="s">
        <v>96</v>
      </c>
      <c r="BJ1148" s="1" t="s">
        <v>72</v>
      </c>
      <c r="BK1148" s="1" t="s">
        <v>3985</v>
      </c>
      <c r="BL1148" s="1" t="s">
        <v>5611</v>
      </c>
      <c r="BM1148" s="1">
        <v>37</v>
      </c>
      <c r="BN1148" s="1" t="s">
        <v>75</v>
      </c>
      <c r="BO1148" s="1" t="s">
        <v>75</v>
      </c>
      <c r="BP1148" s="1" t="s">
        <v>75</v>
      </c>
      <c r="BQ1148" s="21" t="s">
        <v>99</v>
      </c>
      <c r="BR1148" s="21" t="s">
        <v>100</v>
      </c>
    </row>
    <row r="1149" spans="1:70" ht="20.45" customHeight="1">
      <c r="A1149" s="1" t="s">
        <v>5612</v>
      </c>
      <c r="B1149" s="1">
        <v>240010</v>
      </c>
      <c r="C1149" s="1" t="s">
        <v>497</v>
      </c>
      <c r="D1149" s="3">
        <v>45296</v>
      </c>
      <c r="E1149" s="4">
        <v>0.55902777777777779</v>
      </c>
      <c r="F1149" s="5">
        <v>45292</v>
      </c>
      <c r="G1149" s="3">
        <v>45296</v>
      </c>
      <c r="H1149" s="4">
        <v>0.65277777777777779</v>
      </c>
      <c r="I1149" s="48">
        <f t="shared" si="136"/>
        <v>9.375E-2</v>
      </c>
      <c r="J1149" s="1">
        <v>3</v>
      </c>
      <c r="K1149" s="1" t="s">
        <v>2302</v>
      </c>
      <c r="L1149" s="1" t="s">
        <v>5613</v>
      </c>
      <c r="M1149" s="1" t="s">
        <v>75</v>
      </c>
      <c r="N1149" s="1" t="s">
        <v>5146</v>
      </c>
      <c r="O1149" s="1" t="s">
        <v>497</v>
      </c>
      <c r="P1149" s="1" t="s">
        <v>78</v>
      </c>
      <c r="Q1149" s="8" t="s">
        <v>1898</v>
      </c>
      <c r="R1149" s="21" t="s">
        <v>1898</v>
      </c>
      <c r="S1149" s="8" t="s">
        <v>1927</v>
      </c>
      <c r="T1149" s="34" t="s">
        <v>72</v>
      </c>
      <c r="U1149" s="60" t="s">
        <v>5614</v>
      </c>
      <c r="V1149" s="1" t="s">
        <v>1900</v>
      </c>
      <c r="W1149" s="1" t="s">
        <v>2307</v>
      </c>
      <c r="X1149" s="1" t="s">
        <v>2307</v>
      </c>
      <c r="Y1149" s="1" t="s">
        <v>2308</v>
      </c>
      <c r="Z1149" s="1" t="s">
        <v>490</v>
      </c>
      <c r="AA1149" s="1" t="s">
        <v>72</v>
      </c>
      <c r="AB1149" s="1" t="s">
        <v>491</v>
      </c>
      <c r="AC1149" s="1" t="s">
        <v>492</v>
      </c>
      <c r="AD1149" s="1" t="s">
        <v>87</v>
      </c>
      <c r="AE1149" s="1">
        <v>60</v>
      </c>
      <c r="AF1149" s="1" t="s">
        <v>88</v>
      </c>
      <c r="AG1149" s="1">
        <v>3.8</v>
      </c>
      <c r="AH1149" s="1" t="s">
        <v>2344</v>
      </c>
      <c r="AI1149" s="1" t="s">
        <v>90</v>
      </c>
      <c r="AJ1149" s="1" t="s">
        <v>91</v>
      </c>
      <c r="AK1149" s="1" t="s">
        <v>92</v>
      </c>
      <c r="AL1149" s="1" t="s">
        <v>72</v>
      </c>
      <c r="AM1149" s="1" t="s">
        <v>72</v>
      </c>
      <c r="AN1149" s="1" t="s">
        <v>72</v>
      </c>
      <c r="AO1149" s="1" t="s">
        <v>72</v>
      </c>
      <c r="AP1149" s="1" t="s">
        <v>72</v>
      </c>
      <c r="AQ1149" s="1" t="s">
        <v>72</v>
      </c>
      <c r="AR1149" s="1" t="s">
        <v>72</v>
      </c>
      <c r="AS1149" s="1" t="s">
        <v>72</v>
      </c>
      <c r="AT1149" s="1" t="s">
        <v>72</v>
      </c>
      <c r="AU1149" s="3">
        <v>45296</v>
      </c>
      <c r="AV1149" s="4">
        <v>0.67013888888888884</v>
      </c>
      <c r="AW1149" s="4">
        <v>0.76249999999999996</v>
      </c>
      <c r="AX1149" s="4">
        <f t="shared" si="137"/>
        <v>9.2361111111111116E-2</v>
      </c>
      <c r="AY1149" s="4">
        <f t="shared" si="138"/>
        <v>0.66874999999999996</v>
      </c>
      <c r="AZ1149" s="4">
        <f t="shared" si="135"/>
        <v>0.20347222222222217</v>
      </c>
      <c r="BA1149" s="1" t="s">
        <v>5615</v>
      </c>
      <c r="BB1149" s="1" t="s">
        <v>72</v>
      </c>
      <c r="BC1149" s="1" t="s">
        <v>1675</v>
      </c>
      <c r="BD1149" s="1">
        <v>14</v>
      </c>
      <c r="BE1149" s="1" t="s">
        <v>3205</v>
      </c>
      <c r="BF1149" s="1" t="s">
        <v>75</v>
      </c>
      <c r="BG1149" s="1" t="s">
        <v>75</v>
      </c>
      <c r="BH1149" s="1" t="s">
        <v>88</v>
      </c>
      <c r="BI1149" s="1" t="s">
        <v>79</v>
      </c>
      <c r="BJ1149" s="1" t="s">
        <v>5616</v>
      </c>
      <c r="BK1149" s="1" t="s">
        <v>72</v>
      </c>
      <c r="BL1149" s="1" t="s">
        <v>72</v>
      </c>
      <c r="BM1149" s="1" t="s">
        <v>72</v>
      </c>
      <c r="BN1149" s="1" t="s">
        <v>88</v>
      </c>
      <c r="BO1149" s="1" t="s">
        <v>88</v>
      </c>
      <c r="BP1149" s="1" t="s">
        <v>88</v>
      </c>
      <c r="BQ1149" s="1" t="s">
        <v>160</v>
      </c>
      <c r="BR1149" s="1" t="s">
        <v>5617</v>
      </c>
    </row>
    <row r="1150" spans="1:70" ht="20.45" customHeight="1">
      <c r="A1150" s="1" t="s">
        <v>5618</v>
      </c>
      <c r="B1150" s="1">
        <v>240011</v>
      </c>
      <c r="C1150" s="1" t="s">
        <v>71</v>
      </c>
      <c r="D1150" s="3">
        <v>45297</v>
      </c>
      <c r="E1150" s="4">
        <v>0.3972222222222222</v>
      </c>
      <c r="F1150" s="5">
        <v>45292</v>
      </c>
      <c r="G1150" s="3">
        <v>45297</v>
      </c>
      <c r="H1150" s="4">
        <v>0.50069444444444444</v>
      </c>
      <c r="I1150" s="48">
        <f t="shared" si="136"/>
        <v>0.10347222222222224</v>
      </c>
      <c r="J1150" s="1">
        <v>0</v>
      </c>
      <c r="K1150" s="1" t="s">
        <v>1896</v>
      </c>
      <c r="L1150" s="1" t="s">
        <v>5619</v>
      </c>
      <c r="M1150" s="1" t="s">
        <v>75</v>
      </c>
      <c r="N1150" s="1" t="s">
        <v>3936</v>
      </c>
      <c r="O1150" s="1" t="s">
        <v>77</v>
      </c>
      <c r="P1150" s="1" t="s">
        <v>78</v>
      </c>
      <c r="Q1150" s="1" t="s">
        <v>78</v>
      </c>
      <c r="R1150" s="21" t="s">
        <v>1898</v>
      </c>
      <c r="S1150" s="21" t="s">
        <v>1898</v>
      </c>
      <c r="T1150" s="34" t="s">
        <v>72</v>
      </c>
      <c r="U1150" s="3" t="s">
        <v>5620</v>
      </c>
      <c r="V1150" s="1" t="s">
        <v>1900</v>
      </c>
      <c r="W1150" s="1" t="s">
        <v>813</v>
      </c>
      <c r="X1150" s="1" t="s">
        <v>813</v>
      </c>
      <c r="Y1150" s="1" t="s">
        <v>814</v>
      </c>
      <c r="Z1150" s="1" t="s">
        <v>84</v>
      </c>
      <c r="AA1150" s="1" t="s">
        <v>72</v>
      </c>
      <c r="AB1150" s="1" t="s">
        <v>140</v>
      </c>
      <c r="AC1150" s="1" t="s">
        <v>141</v>
      </c>
      <c r="AD1150" s="1" t="s">
        <v>126</v>
      </c>
      <c r="AE1150" s="1">
        <v>46</v>
      </c>
      <c r="AF1150" s="1" t="s">
        <v>88</v>
      </c>
      <c r="AG1150" s="1">
        <v>4.5</v>
      </c>
      <c r="AH1150" s="1" t="s">
        <v>2344</v>
      </c>
      <c r="AI1150" s="1" t="s">
        <v>105</v>
      </c>
      <c r="AJ1150" s="1" t="s">
        <v>91</v>
      </c>
      <c r="AK1150" s="1" t="s">
        <v>90</v>
      </c>
      <c r="AL1150" s="1" t="s">
        <v>72</v>
      </c>
      <c r="AM1150" s="1" t="s">
        <v>217</v>
      </c>
      <c r="AN1150" s="1" t="s">
        <v>72</v>
      </c>
      <c r="AO1150" s="1" t="s">
        <v>72</v>
      </c>
      <c r="AP1150" s="1" t="s">
        <v>72</v>
      </c>
      <c r="AQ1150" s="1" t="s">
        <v>72</v>
      </c>
      <c r="AR1150" s="1" t="s">
        <v>72</v>
      </c>
      <c r="AS1150" s="1" t="s">
        <v>72</v>
      </c>
      <c r="AT1150" s="1" t="s">
        <v>72</v>
      </c>
      <c r="AU1150" s="3">
        <v>45297</v>
      </c>
      <c r="AV1150" s="4">
        <v>0.60347222222222219</v>
      </c>
      <c r="AW1150" s="4">
        <v>0.69097222222222221</v>
      </c>
      <c r="AX1150" s="4">
        <f t="shared" si="137"/>
        <v>8.7500000000000022E-2</v>
      </c>
      <c r="AY1150" s="4">
        <f t="shared" si="138"/>
        <v>0.58749999999999991</v>
      </c>
      <c r="AZ1150" s="4">
        <f t="shared" si="135"/>
        <v>0.29375000000000001</v>
      </c>
      <c r="BA1150" s="1" t="s">
        <v>5621</v>
      </c>
      <c r="BB1150" s="1" t="s">
        <v>72</v>
      </c>
      <c r="BC1150" s="1" t="s">
        <v>1794</v>
      </c>
      <c r="BD1150" s="1">
        <v>14</v>
      </c>
      <c r="BE1150" s="1" t="s">
        <v>4063</v>
      </c>
      <c r="BF1150" s="1" t="s">
        <v>75</v>
      </c>
      <c r="BG1150" s="1" t="s">
        <v>75</v>
      </c>
      <c r="BH1150" s="1" t="s">
        <v>88</v>
      </c>
      <c r="BI1150" s="1" t="s">
        <v>96</v>
      </c>
      <c r="BJ1150" s="1" t="s">
        <v>72</v>
      </c>
      <c r="BK1150" s="1" t="s">
        <v>5622</v>
      </c>
      <c r="BL1150" s="1" t="s">
        <v>5623</v>
      </c>
      <c r="BM1150" s="1">
        <f>45+16</f>
        <v>61</v>
      </c>
      <c r="BN1150" s="1" t="s">
        <v>75</v>
      </c>
      <c r="BO1150" s="1" t="s">
        <v>75</v>
      </c>
      <c r="BP1150" s="1" t="s">
        <v>75</v>
      </c>
      <c r="BQ1150" s="21" t="s">
        <v>99</v>
      </c>
      <c r="BR1150" s="21" t="s">
        <v>100</v>
      </c>
    </row>
    <row r="1151" spans="1:70" ht="20.45" customHeight="1">
      <c r="A1151" s="1" t="s">
        <v>5624</v>
      </c>
      <c r="B1151" s="1">
        <v>240012</v>
      </c>
      <c r="C1151" s="1" t="s">
        <v>497</v>
      </c>
      <c r="D1151" s="3">
        <v>45299</v>
      </c>
      <c r="E1151" s="4">
        <v>0.59444444444444444</v>
      </c>
      <c r="F1151" s="5">
        <v>45292</v>
      </c>
      <c r="G1151" s="3">
        <v>45299</v>
      </c>
      <c r="H1151" s="4">
        <v>0.625</v>
      </c>
      <c r="I1151" s="48">
        <f t="shared" si="136"/>
        <v>3.0555555555555558E-2</v>
      </c>
      <c r="J1151" s="1">
        <v>2</v>
      </c>
      <c r="K1151" s="1" t="s">
        <v>1896</v>
      </c>
      <c r="L1151" s="1" t="s">
        <v>5625</v>
      </c>
      <c r="M1151" s="1" t="s">
        <v>75</v>
      </c>
      <c r="N1151" s="1" t="s">
        <v>5146</v>
      </c>
      <c r="O1151" s="1" t="s">
        <v>497</v>
      </c>
      <c r="P1151" s="1" t="s">
        <v>78</v>
      </c>
      <c r="Q1151" s="1" t="s">
        <v>78</v>
      </c>
      <c r="R1151" s="21" t="s">
        <v>1898</v>
      </c>
      <c r="S1151" s="21" t="s">
        <v>1898</v>
      </c>
      <c r="T1151" s="34" t="s">
        <v>72</v>
      </c>
      <c r="U1151" s="3" t="s">
        <v>5626</v>
      </c>
      <c r="V1151" s="1" t="s">
        <v>1900</v>
      </c>
      <c r="W1151" s="1" t="s">
        <v>83</v>
      </c>
      <c r="X1151" s="1" t="s">
        <v>123</v>
      </c>
      <c r="Y1151" s="1" t="s">
        <v>83</v>
      </c>
      <c r="Z1151" s="1" t="s">
        <v>490</v>
      </c>
      <c r="AA1151" s="1" t="s">
        <v>72</v>
      </c>
      <c r="AB1151" s="1" t="s">
        <v>491</v>
      </c>
      <c r="AC1151" s="1" t="s">
        <v>1147</v>
      </c>
      <c r="AD1151" s="1" t="s">
        <v>126</v>
      </c>
      <c r="AE1151" s="1">
        <v>39</v>
      </c>
      <c r="AF1151" s="1" t="s">
        <v>88</v>
      </c>
      <c r="AG1151" s="1">
        <v>4.5999999999999996</v>
      </c>
      <c r="AH1151" s="1" t="s">
        <v>414</v>
      </c>
      <c r="AI1151" s="1" t="s">
        <v>90</v>
      </c>
      <c r="AJ1151" s="1" t="s">
        <v>91</v>
      </c>
      <c r="AK1151" s="1" t="s">
        <v>92</v>
      </c>
      <c r="AL1151" s="1" t="s">
        <v>72</v>
      </c>
      <c r="AM1151" s="1" t="s">
        <v>229</v>
      </c>
      <c r="AN1151" s="1" t="s">
        <v>72</v>
      </c>
      <c r="AO1151" s="1" t="s">
        <v>230</v>
      </c>
      <c r="AP1151" s="1" t="s">
        <v>72</v>
      </c>
      <c r="AQ1151" s="1" t="s">
        <v>72</v>
      </c>
      <c r="AR1151" s="1" t="s">
        <v>72</v>
      </c>
      <c r="AS1151" s="1" t="s">
        <v>72</v>
      </c>
      <c r="AT1151" s="1" t="s">
        <v>72</v>
      </c>
      <c r="AU1151" s="3">
        <v>45299</v>
      </c>
      <c r="AV1151" s="4">
        <v>0.6430555555555556</v>
      </c>
      <c r="AW1151" s="4">
        <v>0.73263888888888884</v>
      </c>
      <c r="AX1151" s="4">
        <f t="shared" si="137"/>
        <v>8.9583333333333237E-2</v>
      </c>
      <c r="AY1151" s="4">
        <f t="shared" si="138"/>
        <v>0.70208333333333328</v>
      </c>
      <c r="AZ1151" s="4">
        <f t="shared" si="135"/>
        <v>0.1381944444444444</v>
      </c>
      <c r="BA1151" s="1" t="s">
        <v>5627</v>
      </c>
      <c r="BB1151" s="1" t="s">
        <v>72</v>
      </c>
      <c r="BC1151" s="1" t="s">
        <v>1675</v>
      </c>
      <c r="BD1151" s="1">
        <v>14</v>
      </c>
      <c r="BE1151" s="1" t="s">
        <v>2694</v>
      </c>
      <c r="BF1151" s="1" t="s">
        <v>75</v>
      </c>
      <c r="BG1151" s="1" t="s">
        <v>75</v>
      </c>
      <c r="BH1151" s="1" t="s">
        <v>88</v>
      </c>
      <c r="BI1151" s="1" t="s">
        <v>96</v>
      </c>
      <c r="BJ1151" s="1" t="s">
        <v>72</v>
      </c>
      <c r="BK1151" s="1" t="s">
        <v>3962</v>
      </c>
      <c r="BL1151" s="1" t="s">
        <v>5149</v>
      </c>
      <c r="BM1151" s="1">
        <f>49+14</f>
        <v>63</v>
      </c>
      <c r="BN1151" s="1" t="s">
        <v>75</v>
      </c>
      <c r="BO1151" s="1" t="s">
        <v>75</v>
      </c>
      <c r="BP1151" s="1" t="s">
        <v>75</v>
      </c>
      <c r="BQ1151" s="21" t="s">
        <v>99</v>
      </c>
      <c r="BR1151" s="21" t="s">
        <v>100</v>
      </c>
    </row>
    <row r="1152" spans="1:70" ht="20.45" customHeight="1">
      <c r="A1152" s="1" t="s">
        <v>5628</v>
      </c>
      <c r="B1152" s="1">
        <v>240013</v>
      </c>
      <c r="C1152" s="1" t="s">
        <v>71</v>
      </c>
      <c r="D1152" s="3">
        <v>45299</v>
      </c>
      <c r="E1152" s="4">
        <v>0.52500000000000002</v>
      </c>
      <c r="F1152" s="5">
        <v>45292</v>
      </c>
      <c r="G1152" s="3">
        <v>45299</v>
      </c>
      <c r="H1152" s="4">
        <v>0.66041666666666665</v>
      </c>
      <c r="I1152" s="48">
        <f t="shared" si="136"/>
        <v>0.13541666666666663</v>
      </c>
      <c r="J1152" s="1">
        <v>5</v>
      </c>
      <c r="K1152" s="1" t="s">
        <v>1896</v>
      </c>
      <c r="L1152" s="1" t="s">
        <v>5629</v>
      </c>
      <c r="M1152" s="1" t="s">
        <v>75</v>
      </c>
      <c r="N1152" s="1" t="s">
        <v>3947</v>
      </c>
      <c r="O1152" s="1" t="s">
        <v>77</v>
      </c>
      <c r="P1152" s="1" t="s">
        <v>78</v>
      </c>
      <c r="Q1152" s="1" t="s">
        <v>78</v>
      </c>
      <c r="R1152" s="21" t="s">
        <v>1898</v>
      </c>
      <c r="S1152" s="21" t="s">
        <v>1898</v>
      </c>
      <c r="T1152" s="34" t="s">
        <v>72</v>
      </c>
      <c r="U1152" s="3" t="s">
        <v>2829</v>
      </c>
      <c r="V1152" s="1" t="s">
        <v>1900</v>
      </c>
      <c r="W1152" s="1" t="s">
        <v>813</v>
      </c>
      <c r="X1152" s="1" t="s">
        <v>813</v>
      </c>
      <c r="Y1152" s="1" t="s">
        <v>814</v>
      </c>
      <c r="Z1152" s="1" t="s">
        <v>84</v>
      </c>
      <c r="AA1152" s="1" t="s">
        <v>72</v>
      </c>
      <c r="AB1152" s="1" t="s">
        <v>323</v>
      </c>
      <c r="AC1152" s="1" t="s">
        <v>576</v>
      </c>
      <c r="AD1152" s="1" t="s">
        <v>87</v>
      </c>
      <c r="AE1152" s="1">
        <v>49</v>
      </c>
      <c r="AF1152" s="1" t="s">
        <v>88</v>
      </c>
      <c r="AG1152" s="1">
        <v>5.0999999999999996</v>
      </c>
      <c r="AH1152" s="1" t="s">
        <v>299</v>
      </c>
      <c r="AI1152" s="1" t="s">
        <v>90</v>
      </c>
      <c r="AJ1152" s="1" t="s">
        <v>91</v>
      </c>
      <c r="AK1152" s="1" t="s">
        <v>92</v>
      </c>
      <c r="AL1152" s="1" t="s">
        <v>72</v>
      </c>
      <c r="AM1152" s="1" t="s">
        <v>254</v>
      </c>
      <c r="AN1152" s="1">
        <v>2</v>
      </c>
      <c r="AO1152" s="1" t="s">
        <v>5556</v>
      </c>
      <c r="AP1152" s="1" t="s">
        <v>72</v>
      </c>
      <c r="AQ1152" s="1" t="s">
        <v>72</v>
      </c>
      <c r="AR1152" s="1" t="s">
        <v>3444</v>
      </c>
      <c r="AS1152" s="1" t="s">
        <v>878</v>
      </c>
      <c r="AT1152" s="1" t="s">
        <v>72</v>
      </c>
      <c r="AU1152" s="3">
        <v>45299</v>
      </c>
      <c r="AV1152" s="4">
        <v>0.70000000000000007</v>
      </c>
      <c r="AW1152" s="4">
        <v>0.72777777777777775</v>
      </c>
      <c r="AX1152" s="4">
        <f t="shared" si="137"/>
        <v>2.7777777777777679E-2</v>
      </c>
      <c r="AY1152" s="4">
        <f t="shared" si="138"/>
        <v>0.59236111111111112</v>
      </c>
      <c r="AZ1152" s="4">
        <f t="shared" si="135"/>
        <v>0.20277777777777772</v>
      </c>
      <c r="BA1152" s="1" t="s">
        <v>5630</v>
      </c>
      <c r="BB1152" s="1" t="s">
        <v>72</v>
      </c>
      <c r="BC1152" s="1" t="s">
        <v>1794</v>
      </c>
      <c r="BD1152" s="1">
        <v>14</v>
      </c>
      <c r="BE1152" s="1" t="s">
        <v>4219</v>
      </c>
      <c r="BF1152" s="1" t="s">
        <v>75</v>
      </c>
      <c r="BG1152" s="1" t="s">
        <v>75</v>
      </c>
      <c r="BH1152" s="1" t="s">
        <v>88</v>
      </c>
      <c r="BI1152" s="1" t="s">
        <v>96</v>
      </c>
      <c r="BJ1152" s="1" t="s">
        <v>72</v>
      </c>
      <c r="BK1152" s="1" t="s">
        <v>3985</v>
      </c>
      <c r="BL1152" s="1" t="s">
        <v>5570</v>
      </c>
      <c r="BM1152" s="1">
        <v>30</v>
      </c>
      <c r="BN1152" s="1" t="s">
        <v>75</v>
      </c>
      <c r="BO1152" s="1" t="s">
        <v>75</v>
      </c>
      <c r="BP1152" s="1" t="s">
        <v>75</v>
      </c>
      <c r="BQ1152" s="21" t="s">
        <v>99</v>
      </c>
      <c r="BR1152" s="21" t="s">
        <v>100</v>
      </c>
    </row>
    <row r="1153" spans="1:70" ht="20.45" customHeight="1">
      <c r="A1153" s="1" t="s">
        <v>5631</v>
      </c>
      <c r="B1153" s="1">
        <v>240013</v>
      </c>
      <c r="C1153" s="1" t="s">
        <v>71</v>
      </c>
      <c r="D1153" s="3">
        <v>45299</v>
      </c>
      <c r="E1153" s="4">
        <v>0.52500000000000002</v>
      </c>
      <c r="F1153" s="5">
        <v>45292</v>
      </c>
      <c r="G1153" s="3">
        <v>45299</v>
      </c>
      <c r="H1153" s="4">
        <v>0.66041666666666665</v>
      </c>
      <c r="I1153" s="48">
        <f t="shared" si="136"/>
        <v>0.13541666666666663</v>
      </c>
      <c r="J1153" s="1">
        <v>5</v>
      </c>
      <c r="K1153" s="1" t="s">
        <v>1896</v>
      </c>
      <c r="L1153" s="1" t="s">
        <v>5629</v>
      </c>
      <c r="M1153" s="1" t="s">
        <v>75</v>
      </c>
      <c r="N1153" s="1" t="s">
        <v>4561</v>
      </c>
      <c r="O1153" s="1" t="s">
        <v>77</v>
      </c>
      <c r="P1153" s="1" t="s">
        <v>78</v>
      </c>
      <c r="Q1153" s="1" t="s">
        <v>78</v>
      </c>
      <c r="R1153" s="21" t="s">
        <v>1898</v>
      </c>
      <c r="S1153" s="21" t="s">
        <v>1898</v>
      </c>
      <c r="T1153" s="34" t="s">
        <v>72</v>
      </c>
      <c r="U1153" s="3" t="s">
        <v>2829</v>
      </c>
      <c r="V1153" s="1" t="s">
        <v>1900</v>
      </c>
      <c r="W1153" s="1" t="s">
        <v>813</v>
      </c>
      <c r="X1153" s="1" t="s">
        <v>813</v>
      </c>
      <c r="Y1153" s="1" t="s">
        <v>814</v>
      </c>
      <c r="Z1153" s="1" t="s">
        <v>84</v>
      </c>
      <c r="AA1153" s="1" t="s">
        <v>72</v>
      </c>
      <c r="AB1153" s="1" t="s">
        <v>323</v>
      </c>
      <c r="AC1153" s="1" t="s">
        <v>576</v>
      </c>
      <c r="AD1153" s="1" t="s">
        <v>87</v>
      </c>
      <c r="AE1153" s="1">
        <v>49</v>
      </c>
      <c r="AF1153" s="1" t="s">
        <v>88</v>
      </c>
      <c r="AG1153" s="1">
        <v>5.0999999999999996</v>
      </c>
      <c r="AH1153" s="1" t="s">
        <v>299</v>
      </c>
      <c r="AI1153" s="1" t="s">
        <v>90</v>
      </c>
      <c r="AJ1153" s="1" t="s">
        <v>91</v>
      </c>
      <c r="AK1153" s="1" t="s">
        <v>92</v>
      </c>
      <c r="AL1153" s="1" t="s">
        <v>72</v>
      </c>
      <c r="AM1153" s="1" t="s">
        <v>254</v>
      </c>
      <c r="AN1153" s="1">
        <v>2</v>
      </c>
      <c r="AO1153" s="1" t="s">
        <v>5556</v>
      </c>
      <c r="AP1153" s="1" t="s">
        <v>72</v>
      </c>
      <c r="AQ1153" s="1" t="s">
        <v>72</v>
      </c>
      <c r="AR1153" s="1" t="s">
        <v>3444</v>
      </c>
      <c r="AS1153" s="1" t="s">
        <v>878</v>
      </c>
      <c r="AT1153" s="1" t="s">
        <v>72</v>
      </c>
      <c r="AU1153" s="3">
        <v>45309</v>
      </c>
      <c r="AV1153" s="4">
        <v>0.70000000000000007</v>
      </c>
      <c r="AW1153" s="4">
        <v>0.72777777777777775</v>
      </c>
      <c r="AX1153" s="4">
        <f t="shared" si="137"/>
        <v>2.7777777777777679E-2</v>
      </c>
      <c r="AY1153" s="4">
        <f t="shared" si="138"/>
        <v>0.59236111111111112</v>
      </c>
      <c r="AZ1153" s="4">
        <f t="shared" si="135"/>
        <v>0.20277777777777772</v>
      </c>
      <c r="BA1153" s="1" t="s">
        <v>5630</v>
      </c>
      <c r="BB1153" s="1" t="s">
        <v>72</v>
      </c>
      <c r="BC1153" s="1" t="s">
        <v>1794</v>
      </c>
      <c r="BD1153" s="1">
        <v>14</v>
      </c>
      <c r="BE1153" s="1" t="s">
        <v>4219</v>
      </c>
      <c r="BF1153" s="1" t="s">
        <v>75</v>
      </c>
      <c r="BG1153" s="1" t="s">
        <v>75</v>
      </c>
      <c r="BH1153" s="1" t="s">
        <v>88</v>
      </c>
      <c r="BI1153" s="1" t="s">
        <v>96</v>
      </c>
      <c r="BJ1153" s="1" t="s">
        <v>72</v>
      </c>
      <c r="BK1153" s="1" t="s">
        <v>5632</v>
      </c>
      <c r="BL1153" s="1" t="s">
        <v>5633</v>
      </c>
      <c r="BM1153" s="1">
        <v>24</v>
      </c>
      <c r="BN1153" s="1" t="s">
        <v>75</v>
      </c>
      <c r="BO1153" s="1" t="s">
        <v>75</v>
      </c>
      <c r="BP1153" s="1" t="s">
        <v>75</v>
      </c>
      <c r="BQ1153" s="21" t="s">
        <v>99</v>
      </c>
      <c r="BR1153" s="21" t="s">
        <v>100</v>
      </c>
    </row>
    <row r="1154" spans="1:70" ht="20.45" customHeight="1">
      <c r="A1154" s="1" t="s">
        <v>5634</v>
      </c>
      <c r="B1154" s="1">
        <v>240014</v>
      </c>
      <c r="C1154" s="1" t="s">
        <v>71</v>
      </c>
      <c r="D1154" s="3">
        <v>45300</v>
      </c>
      <c r="E1154" s="4">
        <v>0.44861111111111113</v>
      </c>
      <c r="F1154" s="5">
        <v>45292</v>
      </c>
      <c r="G1154" s="3">
        <v>45300</v>
      </c>
      <c r="H1154" s="4">
        <v>0.52430555555555558</v>
      </c>
      <c r="I1154" s="48">
        <f t="shared" si="136"/>
        <v>7.5694444444444453E-2</v>
      </c>
      <c r="J1154" s="1">
        <v>2</v>
      </c>
      <c r="K1154" s="1" t="s">
        <v>2302</v>
      </c>
      <c r="L1154" s="1" t="s">
        <v>5635</v>
      </c>
      <c r="M1154" s="1" t="s">
        <v>75</v>
      </c>
      <c r="N1154" s="1" t="s">
        <v>4648</v>
      </c>
      <c r="O1154" s="1" t="s">
        <v>77</v>
      </c>
      <c r="P1154" s="1" t="s">
        <v>78</v>
      </c>
      <c r="Q1154" s="1" t="s">
        <v>78</v>
      </c>
      <c r="R1154" s="21" t="s">
        <v>1898</v>
      </c>
      <c r="S1154" s="8" t="s">
        <v>1927</v>
      </c>
      <c r="T1154" s="34" t="s">
        <v>72</v>
      </c>
      <c r="U1154" s="60" t="s">
        <v>5636</v>
      </c>
      <c r="V1154" s="1" t="s">
        <v>1900</v>
      </c>
      <c r="W1154" s="1" t="s">
        <v>2307</v>
      </c>
      <c r="X1154" s="1" t="s">
        <v>2307</v>
      </c>
      <c r="Y1154" s="1" t="s">
        <v>2926</v>
      </c>
      <c r="Z1154" s="1" t="s">
        <v>291</v>
      </c>
      <c r="AA1154" s="1" t="s">
        <v>72</v>
      </c>
      <c r="AB1154" s="1" t="s">
        <v>3202</v>
      </c>
      <c r="AC1154" s="1" t="s">
        <v>3202</v>
      </c>
      <c r="AD1154" s="1" t="s">
        <v>126</v>
      </c>
      <c r="AE1154" s="1">
        <v>55</v>
      </c>
      <c r="AF1154" s="1" t="s">
        <v>88</v>
      </c>
      <c r="AG1154" s="1">
        <v>4.5999999999999996</v>
      </c>
      <c r="AH1154" s="1" t="s">
        <v>414</v>
      </c>
      <c r="AI1154" s="1" t="s">
        <v>90</v>
      </c>
      <c r="AJ1154" s="1" t="s">
        <v>91</v>
      </c>
      <c r="AK1154" s="1" t="s">
        <v>216</v>
      </c>
      <c r="AL1154" s="1" t="s">
        <v>72</v>
      </c>
      <c r="AM1154" s="1" t="s">
        <v>72</v>
      </c>
      <c r="AN1154" s="1" t="s">
        <v>72</v>
      </c>
      <c r="AO1154" s="1" t="s">
        <v>72</v>
      </c>
      <c r="AP1154" s="1">
        <v>6</v>
      </c>
      <c r="AQ1154" s="1" t="s">
        <v>5637</v>
      </c>
      <c r="AR1154" s="1" t="s">
        <v>72</v>
      </c>
      <c r="AS1154" s="1" t="s">
        <v>72</v>
      </c>
      <c r="AT1154" s="1" t="s">
        <v>72</v>
      </c>
      <c r="AU1154" s="3">
        <v>45300</v>
      </c>
      <c r="AV1154" s="4">
        <v>0.54791666666666672</v>
      </c>
      <c r="AW1154" s="4">
        <v>0.63541666666666663</v>
      </c>
      <c r="AX1154" s="4">
        <f t="shared" si="137"/>
        <v>8.7499999999999911E-2</v>
      </c>
      <c r="AY1154" s="4">
        <f t="shared" si="138"/>
        <v>0.55972222222222223</v>
      </c>
      <c r="AZ1154" s="4">
        <f t="shared" si="135"/>
        <v>0.1868055555555555</v>
      </c>
      <c r="BA1154" s="1" t="s">
        <v>5638</v>
      </c>
      <c r="BB1154" s="1" t="s">
        <v>72</v>
      </c>
      <c r="BC1154" s="1" t="s">
        <v>1794</v>
      </c>
      <c r="BD1154" s="1">
        <v>14</v>
      </c>
      <c r="BE1154" s="1" t="s">
        <v>4208</v>
      </c>
      <c r="BF1154" s="1" t="s">
        <v>75</v>
      </c>
      <c r="BG1154" s="1" t="s">
        <v>75</v>
      </c>
      <c r="BH1154" s="1" t="s">
        <v>88</v>
      </c>
      <c r="BI1154" s="1" t="s">
        <v>79</v>
      </c>
      <c r="BJ1154" s="1" t="s">
        <v>707</v>
      </c>
      <c r="BK1154" s="1" t="s">
        <v>72</v>
      </c>
      <c r="BL1154" s="1" t="s">
        <v>72</v>
      </c>
      <c r="BM1154" s="1" t="s">
        <v>72</v>
      </c>
      <c r="BN1154" s="1" t="s">
        <v>88</v>
      </c>
      <c r="BO1154" s="1" t="s">
        <v>88</v>
      </c>
      <c r="BP1154" s="1" t="s">
        <v>88</v>
      </c>
      <c r="BQ1154" s="1" t="s">
        <v>160</v>
      </c>
      <c r="BR1154" s="1" t="s">
        <v>707</v>
      </c>
    </row>
    <row r="1155" spans="1:70" ht="20.45" customHeight="1">
      <c r="A1155" s="1" t="s">
        <v>5639</v>
      </c>
      <c r="B1155" s="1">
        <v>240015</v>
      </c>
      <c r="C1155" s="1" t="s">
        <v>71</v>
      </c>
      <c r="D1155" s="3">
        <v>45301</v>
      </c>
      <c r="E1155" s="4">
        <v>0.44097222222222221</v>
      </c>
      <c r="F1155" s="5">
        <v>45292</v>
      </c>
      <c r="G1155" s="3">
        <v>45301</v>
      </c>
      <c r="H1155" s="4">
        <v>0.57152777777777775</v>
      </c>
      <c r="I1155" s="48">
        <f t="shared" si="136"/>
        <v>0.13055555555555554</v>
      </c>
      <c r="J1155" s="1">
        <v>3</v>
      </c>
      <c r="K1155" s="1" t="s">
        <v>1896</v>
      </c>
      <c r="L1155" s="1" t="s">
        <v>5640</v>
      </c>
      <c r="M1155" s="1" t="s">
        <v>75</v>
      </c>
      <c r="N1155" s="1" t="s">
        <v>5641</v>
      </c>
      <c r="O1155" s="1" t="s">
        <v>77</v>
      </c>
      <c r="P1155" s="1" t="s">
        <v>78</v>
      </c>
      <c r="Q1155" s="1" t="s">
        <v>78</v>
      </c>
      <c r="R1155" s="21" t="s">
        <v>1898</v>
      </c>
      <c r="S1155" s="21" t="s">
        <v>1898</v>
      </c>
      <c r="T1155" s="34" t="s">
        <v>72</v>
      </c>
      <c r="U1155" s="3" t="s">
        <v>5642</v>
      </c>
      <c r="V1155" s="1" t="s">
        <v>1900</v>
      </c>
      <c r="W1155" s="1" t="s">
        <v>813</v>
      </c>
      <c r="X1155" s="1" t="s">
        <v>813</v>
      </c>
      <c r="Y1155" s="1" t="s">
        <v>814</v>
      </c>
      <c r="Z1155" s="1" t="s">
        <v>84</v>
      </c>
      <c r="AA1155" s="1" t="s">
        <v>72</v>
      </c>
      <c r="AB1155" s="1" t="s">
        <v>140</v>
      </c>
      <c r="AC1155" s="1" t="s">
        <v>5643</v>
      </c>
      <c r="AD1155" s="1" t="s">
        <v>126</v>
      </c>
      <c r="AE1155" s="1">
        <v>64</v>
      </c>
      <c r="AF1155" s="1" t="s">
        <v>88</v>
      </c>
      <c r="AG1155" s="1">
        <v>4.2</v>
      </c>
      <c r="AH1155" s="1" t="s">
        <v>414</v>
      </c>
      <c r="AI1155" s="1" t="s">
        <v>90</v>
      </c>
      <c r="AJ1155" s="1" t="s">
        <v>91</v>
      </c>
      <c r="AK1155" s="1" t="s">
        <v>92</v>
      </c>
      <c r="AL1155" s="1" t="s">
        <v>72</v>
      </c>
      <c r="AM1155" s="1" t="s">
        <v>217</v>
      </c>
      <c r="AN1155" s="1">
        <v>2</v>
      </c>
      <c r="AO1155" s="1" t="s">
        <v>5253</v>
      </c>
      <c r="AP1155" s="1" t="s">
        <v>72</v>
      </c>
      <c r="AQ1155" s="1" t="s">
        <v>72</v>
      </c>
      <c r="AR1155" s="1" t="s">
        <v>3444</v>
      </c>
      <c r="AS1155" s="1" t="s">
        <v>878</v>
      </c>
      <c r="AT1155" s="1" t="s">
        <v>72</v>
      </c>
      <c r="AU1155" s="3">
        <v>45301</v>
      </c>
      <c r="AV1155" s="4">
        <v>0.59583333333333333</v>
      </c>
      <c r="AW1155" s="4">
        <v>0.69444444444444453</v>
      </c>
      <c r="AX1155" s="4">
        <f t="shared" si="137"/>
        <v>9.8611111111111205E-2</v>
      </c>
      <c r="AY1155" s="4">
        <f t="shared" si="138"/>
        <v>0.56388888888888899</v>
      </c>
      <c r="AZ1155" s="4">
        <f t="shared" si="135"/>
        <v>0.25347222222222232</v>
      </c>
      <c r="BA1155" s="1" t="s">
        <v>5644</v>
      </c>
      <c r="BB1155" s="1" t="s">
        <v>72</v>
      </c>
      <c r="BC1155" s="1" t="s">
        <v>1675</v>
      </c>
      <c r="BD1155" s="1">
        <v>14</v>
      </c>
      <c r="BE1155" s="1" t="s">
        <v>4443</v>
      </c>
      <c r="BF1155" s="1" t="s">
        <v>75</v>
      </c>
      <c r="BG1155" s="1" t="s">
        <v>75</v>
      </c>
      <c r="BH1155" s="1" t="s">
        <v>88</v>
      </c>
      <c r="BI1155" s="1" t="s">
        <v>96</v>
      </c>
      <c r="BJ1155" s="1" t="s">
        <v>72</v>
      </c>
      <c r="BK1155" s="1" t="s">
        <v>2268</v>
      </c>
      <c r="BL1155" s="1" t="s">
        <v>5645</v>
      </c>
      <c r="BM1155" s="1">
        <v>70</v>
      </c>
      <c r="BN1155" s="1" t="s">
        <v>75</v>
      </c>
      <c r="BO1155" s="1" t="s">
        <v>75</v>
      </c>
      <c r="BP1155" s="1" t="s">
        <v>75</v>
      </c>
      <c r="BQ1155" s="21" t="s">
        <v>99</v>
      </c>
      <c r="BR1155" s="21" t="s">
        <v>100</v>
      </c>
    </row>
    <row r="1156" spans="1:70" ht="20.45" customHeight="1">
      <c r="A1156" s="1" t="s">
        <v>5646</v>
      </c>
      <c r="B1156" s="1">
        <v>240015</v>
      </c>
      <c r="C1156" s="1" t="s">
        <v>71</v>
      </c>
      <c r="D1156" s="3">
        <v>45301</v>
      </c>
      <c r="E1156" s="4">
        <v>0.44097222222222221</v>
      </c>
      <c r="F1156" s="5">
        <v>45292</v>
      </c>
      <c r="G1156" s="3">
        <v>45301</v>
      </c>
      <c r="H1156" s="4">
        <v>0.57152777777777775</v>
      </c>
      <c r="I1156" s="48">
        <f t="shared" si="136"/>
        <v>0.13055555555555554</v>
      </c>
      <c r="J1156" s="1">
        <v>3</v>
      </c>
      <c r="K1156" s="1" t="s">
        <v>1896</v>
      </c>
      <c r="L1156" s="1" t="s">
        <v>5640</v>
      </c>
      <c r="M1156" s="1" t="s">
        <v>75</v>
      </c>
      <c r="N1156" s="1" t="s">
        <v>3947</v>
      </c>
      <c r="O1156" s="1" t="s">
        <v>77</v>
      </c>
      <c r="P1156" s="1" t="s">
        <v>78</v>
      </c>
      <c r="Q1156" s="1" t="s">
        <v>78</v>
      </c>
      <c r="R1156" s="21" t="s">
        <v>1898</v>
      </c>
      <c r="S1156" s="21" t="s">
        <v>1898</v>
      </c>
      <c r="T1156" s="34" t="s">
        <v>72</v>
      </c>
      <c r="U1156" s="3" t="s">
        <v>5642</v>
      </c>
      <c r="V1156" s="1" t="s">
        <v>1900</v>
      </c>
      <c r="W1156" s="1" t="s">
        <v>813</v>
      </c>
      <c r="X1156" s="1" t="s">
        <v>813</v>
      </c>
      <c r="Y1156" s="1" t="s">
        <v>814</v>
      </c>
      <c r="Z1156" s="1" t="s">
        <v>84</v>
      </c>
      <c r="AA1156" s="1" t="s">
        <v>72</v>
      </c>
      <c r="AB1156" s="1" t="s">
        <v>140</v>
      </c>
      <c r="AC1156" s="1" t="s">
        <v>5643</v>
      </c>
      <c r="AD1156" s="1" t="s">
        <v>126</v>
      </c>
      <c r="AE1156" s="1">
        <v>64</v>
      </c>
      <c r="AF1156" s="1" t="s">
        <v>88</v>
      </c>
      <c r="AG1156" s="1">
        <v>4.2</v>
      </c>
      <c r="AH1156" s="1" t="s">
        <v>414</v>
      </c>
      <c r="AI1156" s="1" t="s">
        <v>90</v>
      </c>
      <c r="AJ1156" s="1" t="s">
        <v>91</v>
      </c>
      <c r="AK1156" s="1" t="s">
        <v>92</v>
      </c>
      <c r="AL1156" s="1" t="s">
        <v>72</v>
      </c>
      <c r="AM1156" s="1" t="s">
        <v>217</v>
      </c>
      <c r="AN1156" s="1">
        <v>2</v>
      </c>
      <c r="AO1156" s="1" t="s">
        <v>5253</v>
      </c>
      <c r="AP1156" s="1" t="s">
        <v>72</v>
      </c>
      <c r="AQ1156" s="1" t="s">
        <v>72</v>
      </c>
      <c r="AR1156" s="1" t="s">
        <v>3444</v>
      </c>
      <c r="AS1156" s="1" t="s">
        <v>878</v>
      </c>
      <c r="AT1156" s="1" t="s">
        <v>72</v>
      </c>
      <c r="AU1156" s="3">
        <v>45301</v>
      </c>
      <c r="AV1156" s="4">
        <v>0.59583333333333333</v>
      </c>
      <c r="AW1156" s="4">
        <v>0.72777777777777775</v>
      </c>
      <c r="AX1156" s="4">
        <f t="shared" si="137"/>
        <v>0.13194444444444442</v>
      </c>
      <c r="AY1156" s="4">
        <f t="shared" si="138"/>
        <v>0.59722222222222221</v>
      </c>
      <c r="AZ1156" s="4">
        <f t="shared" si="135"/>
        <v>0.28680555555555554</v>
      </c>
      <c r="BA1156" s="1" t="s">
        <v>5644</v>
      </c>
      <c r="BB1156" s="1" t="s">
        <v>72</v>
      </c>
      <c r="BC1156" s="1" t="s">
        <v>1675</v>
      </c>
      <c r="BD1156" s="1">
        <v>14</v>
      </c>
      <c r="BE1156" s="1" t="s">
        <v>4443</v>
      </c>
      <c r="BF1156" s="1" t="s">
        <v>75</v>
      </c>
      <c r="BG1156" s="1" t="s">
        <v>75</v>
      </c>
      <c r="BH1156" s="1" t="s">
        <v>88</v>
      </c>
      <c r="BI1156" s="1" t="s">
        <v>96</v>
      </c>
      <c r="BJ1156" s="1" t="s">
        <v>72</v>
      </c>
      <c r="BK1156" s="1" t="s">
        <v>3962</v>
      </c>
      <c r="BL1156" s="1" t="s">
        <v>5647</v>
      </c>
      <c r="BM1156" s="1">
        <v>35</v>
      </c>
      <c r="BN1156" s="1" t="s">
        <v>75</v>
      </c>
      <c r="BO1156" s="1" t="s">
        <v>75</v>
      </c>
      <c r="BP1156" s="1" t="s">
        <v>75</v>
      </c>
      <c r="BQ1156" s="21" t="s">
        <v>99</v>
      </c>
      <c r="BR1156" s="21" t="s">
        <v>100</v>
      </c>
    </row>
    <row r="1157" spans="1:70" ht="20.45" customHeight="1">
      <c r="A1157" s="1" t="s">
        <v>5648</v>
      </c>
      <c r="B1157" s="1">
        <v>240016</v>
      </c>
      <c r="C1157" s="1" t="s">
        <v>71</v>
      </c>
      <c r="D1157" s="3">
        <v>45303</v>
      </c>
      <c r="E1157" s="4">
        <v>0.60347222222222219</v>
      </c>
      <c r="F1157" s="5">
        <v>45292</v>
      </c>
      <c r="G1157" s="3">
        <v>45303</v>
      </c>
      <c r="H1157" s="4">
        <v>0.70277777777777783</v>
      </c>
      <c r="I1157" s="48">
        <f t="shared" si="136"/>
        <v>9.9305555555555647E-2</v>
      </c>
      <c r="J1157" s="1">
        <v>10</v>
      </c>
      <c r="K1157" s="1" t="s">
        <v>2302</v>
      </c>
      <c r="L1157" s="1" t="s">
        <v>5649</v>
      </c>
      <c r="M1157" s="1" t="s">
        <v>75</v>
      </c>
      <c r="N1157" s="1" t="s">
        <v>3947</v>
      </c>
      <c r="O1157" s="1" t="s">
        <v>77</v>
      </c>
      <c r="P1157" s="1" t="s">
        <v>78</v>
      </c>
      <c r="Q1157" s="1" t="s">
        <v>78</v>
      </c>
      <c r="R1157" s="21" t="s">
        <v>1898</v>
      </c>
      <c r="S1157" s="21" t="s">
        <v>1898</v>
      </c>
      <c r="T1157" s="34" t="s">
        <v>72</v>
      </c>
      <c r="U1157" s="3" t="s">
        <v>5650</v>
      </c>
      <c r="V1157" s="1" t="s">
        <v>1900</v>
      </c>
      <c r="W1157" s="1" t="s">
        <v>2307</v>
      </c>
      <c r="X1157" s="1" t="s">
        <v>2307</v>
      </c>
      <c r="Y1157" s="1" t="s">
        <v>2363</v>
      </c>
      <c r="Z1157" s="1" t="s">
        <v>84</v>
      </c>
      <c r="AA1157" s="1" t="s">
        <v>72</v>
      </c>
      <c r="AB1157" s="1" t="s">
        <v>323</v>
      </c>
      <c r="AC1157" s="1" t="s">
        <v>323</v>
      </c>
      <c r="AD1157" s="1" t="s">
        <v>87</v>
      </c>
      <c r="AE1157" s="1">
        <v>42</v>
      </c>
      <c r="AF1157" s="1" t="s">
        <v>88</v>
      </c>
      <c r="AG1157" s="1">
        <v>4.5999999999999996</v>
      </c>
      <c r="AH1157" s="1" t="s">
        <v>2344</v>
      </c>
      <c r="AI1157" s="1" t="s">
        <v>90</v>
      </c>
      <c r="AJ1157" s="1" t="s">
        <v>91</v>
      </c>
      <c r="AK1157" s="1" t="s">
        <v>92</v>
      </c>
      <c r="AL1157" s="1" t="s">
        <v>72</v>
      </c>
      <c r="AM1157" s="1" t="s">
        <v>217</v>
      </c>
      <c r="AN1157" s="1">
        <v>2</v>
      </c>
      <c r="AO1157" s="1" t="s">
        <v>5651</v>
      </c>
      <c r="AP1157" s="1" t="s">
        <v>72</v>
      </c>
      <c r="AQ1157" s="1" t="s">
        <v>72</v>
      </c>
      <c r="AR1157" s="1" t="s">
        <v>220</v>
      </c>
      <c r="AS1157" s="1" t="s">
        <v>72</v>
      </c>
      <c r="AT1157" s="1" t="s">
        <v>72</v>
      </c>
      <c r="AU1157" s="3">
        <v>45303</v>
      </c>
      <c r="AV1157" s="4">
        <v>0.72222222222222221</v>
      </c>
      <c r="AW1157" s="4">
        <v>0.7583333333333333</v>
      </c>
      <c r="AX1157" s="4">
        <f t="shared" si="137"/>
        <v>3.6111111111111094E-2</v>
      </c>
      <c r="AY1157" s="4">
        <f t="shared" si="138"/>
        <v>0.65902777777777766</v>
      </c>
      <c r="AZ1157" s="4">
        <f t="shared" si="135"/>
        <v>0.15486111111111112</v>
      </c>
      <c r="BA1157" s="1" t="s">
        <v>5652</v>
      </c>
      <c r="BB1157" s="1" t="s">
        <v>72</v>
      </c>
      <c r="BC1157" s="1" t="s">
        <v>1794</v>
      </c>
      <c r="BD1157" s="1">
        <v>14</v>
      </c>
      <c r="BE1157" s="1" t="s">
        <v>3446</v>
      </c>
      <c r="BF1157" s="1" t="s">
        <v>75</v>
      </c>
      <c r="BG1157" s="1" t="s">
        <v>75</v>
      </c>
      <c r="BH1157" s="1" t="s">
        <v>88</v>
      </c>
      <c r="BI1157" s="1" t="s">
        <v>96</v>
      </c>
      <c r="BJ1157" s="1" t="s">
        <v>72</v>
      </c>
      <c r="BK1157" s="1" t="s">
        <v>4450</v>
      </c>
      <c r="BL1157" s="1" t="s">
        <v>5575</v>
      </c>
      <c r="BM1157" s="1">
        <v>39</v>
      </c>
      <c r="BN1157" s="1" t="s">
        <v>75</v>
      </c>
      <c r="BO1157" s="1" t="s">
        <v>75</v>
      </c>
      <c r="BP1157" s="1" t="s">
        <v>75</v>
      </c>
      <c r="BQ1157" s="21" t="s">
        <v>99</v>
      </c>
      <c r="BR1157" s="21" t="s">
        <v>100</v>
      </c>
    </row>
    <row r="1158" spans="1:70" ht="20.45" customHeight="1">
      <c r="A1158" s="1" t="s">
        <v>5653</v>
      </c>
      <c r="B1158" s="1">
        <v>240017</v>
      </c>
      <c r="C1158" s="1" t="s">
        <v>71</v>
      </c>
      <c r="D1158" s="3">
        <v>45306</v>
      </c>
      <c r="E1158" s="4">
        <v>0.5229166666666667</v>
      </c>
      <c r="F1158" s="5">
        <v>45292</v>
      </c>
      <c r="G1158" s="3">
        <v>45306</v>
      </c>
      <c r="H1158" s="4">
        <v>0.61319444444444449</v>
      </c>
      <c r="I1158" s="48">
        <f t="shared" si="136"/>
        <v>9.027777777777779E-2</v>
      </c>
      <c r="J1158" s="1">
        <v>59</v>
      </c>
      <c r="K1158" s="1" t="s">
        <v>2302</v>
      </c>
      <c r="L1158" s="1" t="s">
        <v>5654</v>
      </c>
      <c r="M1158" s="1" t="s">
        <v>75</v>
      </c>
      <c r="N1158" s="1" t="s">
        <v>4933</v>
      </c>
      <c r="O1158" s="1" t="s">
        <v>77</v>
      </c>
      <c r="P1158" s="1" t="s">
        <v>78</v>
      </c>
      <c r="Q1158" s="21" t="s">
        <v>1898</v>
      </c>
      <c r="R1158" s="21" t="s">
        <v>139</v>
      </c>
      <c r="S1158" s="8" t="s">
        <v>1927</v>
      </c>
      <c r="T1158" s="34" t="s">
        <v>72</v>
      </c>
      <c r="U1158" s="60" t="s">
        <v>5655</v>
      </c>
      <c r="V1158" s="1" t="s">
        <v>1900</v>
      </c>
      <c r="W1158" s="1" t="s">
        <v>2307</v>
      </c>
      <c r="X1158" s="1" t="s">
        <v>2307</v>
      </c>
      <c r="Y1158" s="1" t="s">
        <v>2308</v>
      </c>
      <c r="Z1158" s="1" t="s">
        <v>490</v>
      </c>
      <c r="AA1158" s="1" t="s">
        <v>72</v>
      </c>
      <c r="AB1158" s="1" t="s">
        <v>491</v>
      </c>
      <c r="AC1158" s="1" t="s">
        <v>1147</v>
      </c>
      <c r="AD1158" s="1" t="s">
        <v>87</v>
      </c>
      <c r="AE1158" s="1">
        <v>55</v>
      </c>
      <c r="AF1158" s="1" t="s">
        <v>88</v>
      </c>
      <c r="AG1158" s="1">
        <v>4.5</v>
      </c>
      <c r="AH1158" s="1" t="s">
        <v>299</v>
      </c>
      <c r="AI1158" s="1" t="s">
        <v>90</v>
      </c>
      <c r="AJ1158" s="1" t="s">
        <v>91</v>
      </c>
      <c r="AK1158" s="1" t="s">
        <v>92</v>
      </c>
      <c r="AL1158" s="1" t="s">
        <v>72</v>
      </c>
      <c r="AM1158" s="1" t="s">
        <v>72</v>
      </c>
      <c r="AN1158" s="1" t="s">
        <v>72</v>
      </c>
      <c r="AO1158" s="1" t="s">
        <v>72</v>
      </c>
      <c r="AP1158" s="1" t="s">
        <v>72</v>
      </c>
      <c r="AQ1158" s="1" t="s">
        <v>72</v>
      </c>
      <c r="AR1158" s="1" t="s">
        <v>72</v>
      </c>
      <c r="AS1158" s="1" t="s">
        <v>72</v>
      </c>
      <c r="AT1158" s="1" t="s">
        <v>72</v>
      </c>
      <c r="AU1158" s="3">
        <v>45306</v>
      </c>
      <c r="AV1158" s="4">
        <v>0.625</v>
      </c>
      <c r="AW1158" s="4">
        <v>0.69930555555555562</v>
      </c>
      <c r="AX1158" s="4">
        <f t="shared" si="137"/>
        <v>7.4305555555555625E-2</v>
      </c>
      <c r="AY1158" s="4">
        <f t="shared" si="138"/>
        <v>0.60902777777777783</v>
      </c>
      <c r="AZ1158" s="4">
        <f t="shared" si="135"/>
        <v>0.17638888888888893</v>
      </c>
      <c r="BA1158" s="1" t="s">
        <v>5656</v>
      </c>
      <c r="BB1158" s="1" t="s">
        <v>5657</v>
      </c>
      <c r="BC1158" s="1" t="s">
        <v>1794</v>
      </c>
      <c r="BD1158" s="1">
        <v>14</v>
      </c>
      <c r="BE1158" s="1" t="s">
        <v>4219</v>
      </c>
      <c r="BF1158" s="1" t="s">
        <v>75</v>
      </c>
      <c r="BG1158" s="1" t="s">
        <v>75</v>
      </c>
      <c r="BH1158" s="1" t="s">
        <v>88</v>
      </c>
      <c r="BI1158" s="1" t="s">
        <v>79</v>
      </c>
      <c r="BJ1158" s="1" t="s">
        <v>707</v>
      </c>
      <c r="BK1158" s="1" t="s">
        <v>72</v>
      </c>
      <c r="BL1158" s="1" t="s">
        <v>72</v>
      </c>
      <c r="BM1158" s="1" t="s">
        <v>72</v>
      </c>
      <c r="BN1158" s="1" t="s">
        <v>88</v>
      </c>
      <c r="BO1158" s="1" t="s">
        <v>88</v>
      </c>
      <c r="BP1158" s="1" t="s">
        <v>88</v>
      </c>
      <c r="BQ1158" s="1" t="s">
        <v>160</v>
      </c>
      <c r="BR1158" s="1" t="s">
        <v>707</v>
      </c>
    </row>
    <row r="1159" spans="1:70" ht="20.45" customHeight="1">
      <c r="A1159" s="8" t="s">
        <v>5658</v>
      </c>
      <c r="B1159" s="1">
        <v>240018</v>
      </c>
      <c r="C1159" s="1" t="s">
        <v>497</v>
      </c>
      <c r="D1159" s="3">
        <v>45307</v>
      </c>
      <c r="E1159" s="4">
        <v>0.56041666666666667</v>
      </c>
      <c r="F1159" s="5">
        <v>45292</v>
      </c>
      <c r="G1159" s="3">
        <v>45307</v>
      </c>
      <c r="H1159" s="4">
        <v>0.61388888888888882</v>
      </c>
      <c r="I1159" s="48">
        <f t="shared" si="136"/>
        <v>5.3472222222222143E-2</v>
      </c>
      <c r="J1159" s="1">
        <v>6</v>
      </c>
      <c r="K1159" s="1" t="s">
        <v>1896</v>
      </c>
      <c r="L1159" s="1" t="s">
        <v>5659</v>
      </c>
      <c r="M1159" s="1" t="s">
        <v>75</v>
      </c>
      <c r="N1159" s="1" t="s">
        <v>5146</v>
      </c>
      <c r="O1159" s="1" t="s">
        <v>497</v>
      </c>
      <c r="P1159" s="1" t="s">
        <v>78</v>
      </c>
      <c r="Q1159" s="1" t="s">
        <v>78</v>
      </c>
      <c r="R1159" s="21" t="s">
        <v>1898</v>
      </c>
      <c r="S1159" s="8" t="s">
        <v>1927</v>
      </c>
      <c r="T1159" s="34" t="s">
        <v>72</v>
      </c>
      <c r="U1159" s="60" t="s">
        <v>5599</v>
      </c>
      <c r="V1159" s="1" t="s">
        <v>1900</v>
      </c>
      <c r="W1159" s="1" t="s">
        <v>83</v>
      </c>
      <c r="X1159" s="1" t="s">
        <v>123</v>
      </c>
      <c r="Y1159" s="1" t="s">
        <v>83</v>
      </c>
      <c r="Z1159" s="1" t="s">
        <v>490</v>
      </c>
      <c r="AA1159" s="1" t="s">
        <v>72</v>
      </c>
      <c r="AB1159" s="1" t="s">
        <v>491</v>
      </c>
      <c r="AC1159" s="1" t="s">
        <v>492</v>
      </c>
      <c r="AD1159" s="1" t="s">
        <v>87</v>
      </c>
      <c r="AE1159" s="1">
        <v>39</v>
      </c>
      <c r="AF1159" s="1" t="s">
        <v>88</v>
      </c>
      <c r="AG1159" s="1">
        <v>4.5</v>
      </c>
      <c r="AH1159" s="1" t="s">
        <v>954</v>
      </c>
      <c r="AI1159" s="1" t="s">
        <v>90</v>
      </c>
      <c r="AJ1159" s="1" t="s">
        <v>91</v>
      </c>
      <c r="AK1159" s="1" t="s">
        <v>92</v>
      </c>
      <c r="AL1159" s="1" t="s">
        <v>72</v>
      </c>
      <c r="AM1159" s="1" t="s">
        <v>229</v>
      </c>
      <c r="AN1159" s="1">
        <v>2</v>
      </c>
      <c r="AO1159" s="1" t="s">
        <v>300</v>
      </c>
      <c r="AP1159" s="1" t="s">
        <v>72</v>
      </c>
      <c r="AQ1159" s="1" t="s">
        <v>72</v>
      </c>
      <c r="AR1159" s="1" t="s">
        <v>72</v>
      </c>
      <c r="AS1159" s="1" t="s">
        <v>72</v>
      </c>
      <c r="AT1159" s="1" t="s">
        <v>72</v>
      </c>
      <c r="AU1159" s="3">
        <v>45307</v>
      </c>
      <c r="AV1159" s="4">
        <v>0.64027777777777772</v>
      </c>
      <c r="AW1159" s="4">
        <v>0.74305555555555558</v>
      </c>
      <c r="AX1159" s="4">
        <f t="shared" si="137"/>
        <v>0.10277777777777786</v>
      </c>
      <c r="AY1159" s="4">
        <f t="shared" si="138"/>
        <v>0.68958333333333344</v>
      </c>
      <c r="AZ1159" s="4">
        <f t="shared" si="135"/>
        <v>0.18263888888888891</v>
      </c>
      <c r="BA1159" s="1" t="s">
        <v>5660</v>
      </c>
      <c r="BB1159" s="1" t="s">
        <v>72</v>
      </c>
      <c r="BC1159" s="1" t="s">
        <v>1675</v>
      </c>
      <c r="BD1159" s="1">
        <v>14</v>
      </c>
      <c r="BE1159" s="1" t="s">
        <v>2694</v>
      </c>
      <c r="BF1159" s="1" t="s">
        <v>75</v>
      </c>
      <c r="BG1159" s="1" t="s">
        <v>75</v>
      </c>
      <c r="BH1159" s="1" t="s">
        <v>88</v>
      </c>
      <c r="BI1159" s="1" t="s">
        <v>79</v>
      </c>
      <c r="BJ1159" s="1" t="s">
        <v>707</v>
      </c>
      <c r="BK1159" s="1" t="s">
        <v>72</v>
      </c>
      <c r="BL1159" s="1" t="s">
        <v>72</v>
      </c>
      <c r="BM1159" s="1" t="s">
        <v>72</v>
      </c>
      <c r="BN1159" s="1" t="s">
        <v>88</v>
      </c>
      <c r="BO1159" s="1" t="s">
        <v>88</v>
      </c>
      <c r="BP1159" s="1" t="s">
        <v>88</v>
      </c>
      <c r="BQ1159" s="1" t="s">
        <v>160</v>
      </c>
      <c r="BR1159" s="1" t="s">
        <v>707</v>
      </c>
    </row>
    <row r="1160" spans="1:70" ht="20.45" customHeight="1">
      <c r="A1160" s="8" t="s">
        <v>5661</v>
      </c>
      <c r="B1160" s="1">
        <v>240018</v>
      </c>
      <c r="C1160" s="1" t="s">
        <v>71</v>
      </c>
      <c r="D1160" s="3">
        <v>45307</v>
      </c>
      <c r="E1160" s="4">
        <v>0.56041666666666667</v>
      </c>
      <c r="F1160" s="5">
        <v>45292</v>
      </c>
      <c r="G1160" s="3">
        <v>45307</v>
      </c>
      <c r="H1160" s="4">
        <v>0.61388888888888882</v>
      </c>
      <c r="I1160" s="48">
        <f t="shared" si="136"/>
        <v>5.3472222222222143E-2</v>
      </c>
      <c r="J1160" s="1">
        <v>6</v>
      </c>
      <c r="K1160" s="1" t="s">
        <v>1896</v>
      </c>
      <c r="L1160" s="1" t="s">
        <v>5659</v>
      </c>
      <c r="M1160" s="1" t="s">
        <v>75</v>
      </c>
      <c r="N1160" s="1" t="s">
        <v>4933</v>
      </c>
      <c r="O1160" s="1" t="s">
        <v>77</v>
      </c>
      <c r="P1160" s="1" t="s">
        <v>78</v>
      </c>
      <c r="Q1160" s="1" t="s">
        <v>78</v>
      </c>
      <c r="R1160" s="21" t="s">
        <v>1898</v>
      </c>
      <c r="S1160" s="8" t="s">
        <v>1927</v>
      </c>
      <c r="T1160" s="34" t="s">
        <v>72</v>
      </c>
      <c r="U1160" s="60" t="s">
        <v>5599</v>
      </c>
      <c r="V1160" s="1" t="s">
        <v>1900</v>
      </c>
      <c r="W1160" s="1" t="s">
        <v>83</v>
      </c>
      <c r="X1160" s="1" t="s">
        <v>123</v>
      </c>
      <c r="Y1160" s="1" t="s">
        <v>83</v>
      </c>
      <c r="Z1160" s="1" t="s">
        <v>490</v>
      </c>
      <c r="AA1160" s="1" t="s">
        <v>72</v>
      </c>
      <c r="AB1160" s="1" t="s">
        <v>491</v>
      </c>
      <c r="AC1160" s="1" t="s">
        <v>492</v>
      </c>
      <c r="AD1160" s="1" t="s">
        <v>87</v>
      </c>
      <c r="AE1160" s="1">
        <v>39</v>
      </c>
      <c r="AF1160" s="1" t="s">
        <v>88</v>
      </c>
      <c r="AG1160" s="1">
        <v>4.5</v>
      </c>
      <c r="AH1160" s="1" t="s">
        <v>954</v>
      </c>
      <c r="AI1160" s="1" t="s">
        <v>90</v>
      </c>
      <c r="AJ1160" s="1" t="s">
        <v>91</v>
      </c>
      <c r="AK1160" s="1" t="s">
        <v>92</v>
      </c>
      <c r="AL1160" s="1" t="s">
        <v>72</v>
      </c>
      <c r="AM1160" s="1" t="s">
        <v>229</v>
      </c>
      <c r="AN1160" s="1">
        <v>2</v>
      </c>
      <c r="AO1160" s="1" t="s">
        <v>300</v>
      </c>
      <c r="AP1160" s="1" t="s">
        <v>72</v>
      </c>
      <c r="AQ1160" s="1" t="s">
        <v>72</v>
      </c>
      <c r="AR1160" s="1" t="s">
        <v>72</v>
      </c>
      <c r="AS1160" s="1" t="s">
        <v>72</v>
      </c>
      <c r="AT1160" s="1" t="s">
        <v>72</v>
      </c>
      <c r="AU1160" s="3">
        <v>45307</v>
      </c>
      <c r="AV1160" s="4">
        <v>0.64027777777777783</v>
      </c>
      <c r="AW1160" s="4">
        <v>0.75</v>
      </c>
      <c r="AX1160" s="4">
        <f t="shared" si="137"/>
        <v>0.10972222222222217</v>
      </c>
      <c r="AY1160" s="4">
        <f t="shared" si="138"/>
        <v>0.69652777777777786</v>
      </c>
      <c r="AZ1160" s="4">
        <f t="shared" si="135"/>
        <v>0.18958333333333333</v>
      </c>
      <c r="BA1160" s="1" t="s">
        <v>5660</v>
      </c>
      <c r="BB1160" s="1" t="s">
        <v>72</v>
      </c>
      <c r="BC1160" s="1" t="s">
        <v>1675</v>
      </c>
      <c r="BD1160" s="1">
        <v>14</v>
      </c>
      <c r="BE1160" s="1" t="s">
        <v>2694</v>
      </c>
      <c r="BF1160" s="1" t="s">
        <v>75</v>
      </c>
      <c r="BG1160" s="1" t="s">
        <v>75</v>
      </c>
      <c r="BH1160" s="1" t="s">
        <v>88</v>
      </c>
      <c r="BI1160" s="1" t="s">
        <v>79</v>
      </c>
      <c r="BJ1160" s="1" t="s">
        <v>707</v>
      </c>
      <c r="BK1160" s="1" t="s">
        <v>72</v>
      </c>
      <c r="BL1160" s="1" t="s">
        <v>72</v>
      </c>
      <c r="BM1160" s="1" t="s">
        <v>72</v>
      </c>
      <c r="BN1160" s="1" t="s">
        <v>88</v>
      </c>
      <c r="BO1160" s="1" t="s">
        <v>88</v>
      </c>
      <c r="BP1160" s="1" t="s">
        <v>88</v>
      </c>
      <c r="BQ1160" s="1" t="s">
        <v>160</v>
      </c>
      <c r="BR1160" s="1" t="s">
        <v>707</v>
      </c>
    </row>
    <row r="1161" spans="1:70" ht="20.45" customHeight="1">
      <c r="A1161" s="1" t="s">
        <v>5662</v>
      </c>
      <c r="B1161" s="1">
        <v>240019</v>
      </c>
      <c r="C1161" s="1" t="s">
        <v>71</v>
      </c>
      <c r="D1161" s="3">
        <v>45307</v>
      </c>
      <c r="E1161" s="4">
        <v>0.61111111111111105</v>
      </c>
      <c r="F1161" s="5">
        <v>45292</v>
      </c>
      <c r="G1161" s="3">
        <v>45307</v>
      </c>
      <c r="H1161" s="4">
        <v>0.67152777777777783</v>
      </c>
      <c r="I1161" s="48">
        <f t="shared" si="136"/>
        <v>6.0416666666666785E-2</v>
      </c>
      <c r="J1161" s="1">
        <v>0</v>
      </c>
      <c r="K1161" s="1" t="s">
        <v>2302</v>
      </c>
      <c r="L1161" s="1" t="s">
        <v>5663</v>
      </c>
      <c r="M1161" s="1" t="s">
        <v>75</v>
      </c>
      <c r="N1161" s="1" t="s">
        <v>4402</v>
      </c>
      <c r="O1161" s="1" t="s">
        <v>77</v>
      </c>
      <c r="P1161" s="1" t="s">
        <v>78</v>
      </c>
      <c r="Q1161" s="1" t="s">
        <v>78</v>
      </c>
      <c r="R1161" s="21" t="s">
        <v>1898</v>
      </c>
      <c r="S1161" s="21" t="s">
        <v>1898</v>
      </c>
      <c r="T1161" s="34" t="s">
        <v>72</v>
      </c>
      <c r="U1161" s="60" t="s">
        <v>5664</v>
      </c>
      <c r="V1161" s="1" t="s">
        <v>1900</v>
      </c>
      <c r="W1161" s="1" t="s">
        <v>2307</v>
      </c>
      <c r="X1161" s="1" t="s">
        <v>2307</v>
      </c>
      <c r="Y1161" s="1" t="s">
        <v>2926</v>
      </c>
      <c r="Z1161" s="1" t="s">
        <v>291</v>
      </c>
      <c r="AA1161" s="1" t="s">
        <v>72</v>
      </c>
      <c r="AB1161" s="1" t="s">
        <v>4455</v>
      </c>
      <c r="AC1161" s="1" t="s">
        <v>4455</v>
      </c>
      <c r="AD1161" s="1" t="s">
        <v>126</v>
      </c>
      <c r="AE1161" s="1">
        <v>45</v>
      </c>
      <c r="AF1161" s="1" t="s">
        <v>88</v>
      </c>
      <c r="AG1161" s="1">
        <v>4.5999999999999996</v>
      </c>
      <c r="AH1161" s="1" t="s">
        <v>414</v>
      </c>
      <c r="AI1161" s="1" t="s">
        <v>105</v>
      </c>
      <c r="AJ1161" s="1" t="s">
        <v>91</v>
      </c>
      <c r="AK1161" s="1" t="s">
        <v>92</v>
      </c>
      <c r="AL1161" s="1" t="s">
        <v>72</v>
      </c>
      <c r="AM1161" s="1" t="s">
        <v>72</v>
      </c>
      <c r="AN1161" s="1" t="s">
        <v>3184</v>
      </c>
      <c r="AO1161" s="1" t="s">
        <v>72</v>
      </c>
      <c r="AP1161" s="1" t="s">
        <v>72</v>
      </c>
      <c r="AQ1161" s="1" t="s">
        <v>72</v>
      </c>
      <c r="AR1161" s="26" t="s">
        <v>5665</v>
      </c>
      <c r="AS1161" s="1" t="s">
        <v>72</v>
      </c>
      <c r="AT1161" s="1" t="s">
        <v>72</v>
      </c>
      <c r="AU1161" s="3">
        <v>45307</v>
      </c>
      <c r="AV1161" s="4">
        <v>0.69374999999999998</v>
      </c>
      <c r="AW1161" s="4">
        <v>0.73611111111111116</v>
      </c>
      <c r="AX1161" s="4">
        <f t="shared" si="137"/>
        <v>4.2361111111111183E-2</v>
      </c>
      <c r="AY1161" s="4">
        <f t="shared" si="138"/>
        <v>0.67569444444444438</v>
      </c>
      <c r="AZ1161" s="4">
        <f t="shared" si="135"/>
        <v>0.12500000000000011</v>
      </c>
      <c r="BA1161" s="1" t="s">
        <v>5666</v>
      </c>
      <c r="BB1161" s="1" t="s">
        <v>72</v>
      </c>
      <c r="BC1161" s="1" t="s">
        <v>1794</v>
      </c>
      <c r="BD1161" s="1">
        <v>14</v>
      </c>
      <c r="BE1161" s="1" t="s">
        <v>4443</v>
      </c>
      <c r="BF1161" s="1" t="s">
        <v>75</v>
      </c>
      <c r="BG1161" s="1" t="s">
        <v>75</v>
      </c>
      <c r="BH1161" s="1" t="s">
        <v>88</v>
      </c>
      <c r="BI1161" s="1" t="s">
        <v>96</v>
      </c>
      <c r="BJ1161" s="1" t="s">
        <v>72</v>
      </c>
      <c r="BK1161" s="1" t="s">
        <v>5594</v>
      </c>
      <c r="BL1161" s="1" t="s">
        <v>5667</v>
      </c>
      <c r="BM1161" s="1">
        <v>25</v>
      </c>
      <c r="BN1161" s="1" t="s">
        <v>75</v>
      </c>
      <c r="BO1161" s="1" t="s">
        <v>75</v>
      </c>
      <c r="BP1161" s="1" t="s">
        <v>75</v>
      </c>
      <c r="BQ1161" s="21" t="s">
        <v>99</v>
      </c>
      <c r="BR1161" s="21" t="s">
        <v>100</v>
      </c>
    </row>
    <row r="1162" spans="1:70" ht="20.45" customHeight="1">
      <c r="A1162" s="8" t="s">
        <v>5668</v>
      </c>
      <c r="B1162" s="1">
        <v>240020</v>
      </c>
      <c r="C1162" s="1" t="s">
        <v>71</v>
      </c>
      <c r="D1162" s="3">
        <v>45308</v>
      </c>
      <c r="E1162" s="4">
        <v>0.48055555555555557</v>
      </c>
      <c r="F1162" s="5">
        <v>45292</v>
      </c>
      <c r="G1162" s="3">
        <v>45308</v>
      </c>
      <c r="H1162" s="4">
        <v>0.52500000000000002</v>
      </c>
      <c r="I1162" s="48">
        <f t="shared" si="136"/>
        <v>4.4444444444444453E-2</v>
      </c>
      <c r="J1162" s="1">
        <v>3</v>
      </c>
      <c r="K1162" s="1" t="s">
        <v>1896</v>
      </c>
      <c r="L1162" s="1" t="s">
        <v>5669</v>
      </c>
      <c r="M1162" s="1" t="s">
        <v>75</v>
      </c>
      <c r="N1162" s="1" t="s">
        <v>4648</v>
      </c>
      <c r="O1162" s="1" t="s">
        <v>77</v>
      </c>
      <c r="P1162" s="1" t="s">
        <v>78</v>
      </c>
      <c r="Q1162" s="1" t="s">
        <v>78</v>
      </c>
      <c r="R1162" s="21" t="s">
        <v>1898</v>
      </c>
      <c r="S1162" s="8" t="s">
        <v>1927</v>
      </c>
      <c r="T1162" s="34" t="s">
        <v>72</v>
      </c>
      <c r="U1162" s="60" t="s">
        <v>847</v>
      </c>
      <c r="V1162" s="1" t="s">
        <v>1900</v>
      </c>
      <c r="W1162" s="1" t="s">
        <v>83</v>
      </c>
      <c r="X1162" s="1" t="s">
        <v>123</v>
      </c>
      <c r="Y1162" s="1" t="s">
        <v>83</v>
      </c>
      <c r="Z1162" s="1" t="s">
        <v>291</v>
      </c>
      <c r="AA1162" s="1" t="s">
        <v>72</v>
      </c>
      <c r="AB1162" s="1" t="s">
        <v>292</v>
      </c>
      <c r="AC1162" s="1" t="s">
        <v>1222</v>
      </c>
      <c r="AD1162" s="1" t="s">
        <v>126</v>
      </c>
      <c r="AE1162" s="1">
        <v>50</v>
      </c>
      <c r="AF1162" s="1" t="s">
        <v>88</v>
      </c>
      <c r="AG1162" s="1">
        <v>4.9000000000000004</v>
      </c>
      <c r="AH1162" s="1" t="s">
        <v>299</v>
      </c>
      <c r="AI1162" s="1" t="s">
        <v>90</v>
      </c>
      <c r="AJ1162" s="1" t="s">
        <v>91</v>
      </c>
      <c r="AK1162" s="1" t="s">
        <v>92</v>
      </c>
      <c r="AL1162" s="1" t="s">
        <v>72</v>
      </c>
      <c r="AM1162" s="1" t="s">
        <v>229</v>
      </c>
      <c r="AN1162" s="1">
        <v>3</v>
      </c>
      <c r="AO1162" s="1" t="s">
        <v>300</v>
      </c>
      <c r="AP1162" s="1" t="s">
        <v>72</v>
      </c>
      <c r="AQ1162" s="1" t="s">
        <v>72</v>
      </c>
      <c r="AR1162" s="1" t="s">
        <v>72</v>
      </c>
      <c r="AS1162" s="1" t="s">
        <v>72</v>
      </c>
      <c r="AT1162" s="1" t="s">
        <v>72</v>
      </c>
      <c r="AU1162" s="3">
        <v>45308</v>
      </c>
      <c r="AV1162" s="4">
        <v>0.56111111111111112</v>
      </c>
      <c r="AW1162" s="4">
        <v>0.70624999999999993</v>
      </c>
      <c r="AX1162" s="4">
        <f t="shared" si="137"/>
        <v>0.14513888888888882</v>
      </c>
      <c r="AY1162" s="4">
        <f t="shared" si="138"/>
        <v>0.66180555555555554</v>
      </c>
      <c r="AZ1162" s="4">
        <f t="shared" si="135"/>
        <v>0.22569444444444436</v>
      </c>
      <c r="BA1162" s="1" t="s">
        <v>5670</v>
      </c>
      <c r="BB1162" s="1" t="s">
        <v>72</v>
      </c>
      <c r="BC1162" s="1" t="s">
        <v>1794</v>
      </c>
      <c r="BD1162" s="1">
        <v>14</v>
      </c>
      <c r="BE1162" s="1" t="s">
        <v>3205</v>
      </c>
      <c r="BF1162" s="1" t="s">
        <v>75</v>
      </c>
      <c r="BG1162" s="1" t="s">
        <v>75</v>
      </c>
      <c r="BH1162" s="1" t="s">
        <v>88</v>
      </c>
      <c r="BI1162" s="1" t="s">
        <v>79</v>
      </c>
      <c r="BJ1162" s="1" t="s">
        <v>707</v>
      </c>
      <c r="BK1162" s="1" t="s">
        <v>72</v>
      </c>
      <c r="BL1162" s="1" t="s">
        <v>72</v>
      </c>
      <c r="BM1162" s="1" t="s">
        <v>72</v>
      </c>
      <c r="BN1162" s="1" t="s">
        <v>88</v>
      </c>
      <c r="BO1162" s="1" t="s">
        <v>88</v>
      </c>
      <c r="BP1162" s="1" t="s">
        <v>88</v>
      </c>
      <c r="BQ1162" s="1" t="s">
        <v>160</v>
      </c>
      <c r="BR1162" s="1" t="s">
        <v>707</v>
      </c>
    </row>
    <row r="1163" spans="1:70" ht="20.45" customHeight="1">
      <c r="A1163" s="1" t="s">
        <v>5671</v>
      </c>
      <c r="B1163" s="1">
        <v>240021</v>
      </c>
      <c r="C1163" s="1" t="s">
        <v>71</v>
      </c>
      <c r="D1163" s="3">
        <v>45308</v>
      </c>
      <c r="E1163" s="4">
        <v>5.2083333333333336E-2</v>
      </c>
      <c r="F1163" s="5">
        <v>45292</v>
      </c>
      <c r="G1163" s="3">
        <v>45308</v>
      </c>
      <c r="H1163" s="4">
        <v>0.16597222222222222</v>
      </c>
      <c r="I1163" s="48">
        <f t="shared" si="136"/>
        <v>0.11388888888888887</v>
      </c>
      <c r="J1163" s="1">
        <v>15</v>
      </c>
      <c r="K1163" s="1" t="s">
        <v>2302</v>
      </c>
      <c r="L1163" s="1" t="s">
        <v>5672</v>
      </c>
      <c r="M1163" s="1" t="s">
        <v>75</v>
      </c>
      <c r="N1163" s="1" t="s">
        <v>4561</v>
      </c>
      <c r="O1163" s="1" t="s">
        <v>77</v>
      </c>
      <c r="P1163" s="1" t="s">
        <v>78</v>
      </c>
      <c r="Q1163" s="1" t="s">
        <v>78</v>
      </c>
      <c r="R1163" s="21" t="s">
        <v>1898</v>
      </c>
      <c r="S1163" s="21" t="s">
        <v>1898</v>
      </c>
      <c r="T1163" s="34" t="s">
        <v>72</v>
      </c>
      <c r="U1163" s="3" t="s">
        <v>5673</v>
      </c>
      <c r="V1163" s="1" t="s">
        <v>1900</v>
      </c>
      <c r="W1163" s="1" t="s">
        <v>2307</v>
      </c>
      <c r="X1163" s="1" t="s">
        <v>2307</v>
      </c>
      <c r="Y1163" s="1" t="s">
        <v>2363</v>
      </c>
      <c r="Z1163" s="1" t="s">
        <v>84</v>
      </c>
      <c r="AA1163" s="1" t="s">
        <v>72</v>
      </c>
      <c r="AB1163" s="1" t="s">
        <v>104</v>
      </c>
      <c r="AC1163" s="1" t="s">
        <v>104</v>
      </c>
      <c r="AD1163" s="1" t="s">
        <v>87</v>
      </c>
      <c r="AE1163" s="1">
        <v>56</v>
      </c>
      <c r="AF1163" s="1" t="s">
        <v>88</v>
      </c>
      <c r="AG1163" s="1">
        <v>4.2</v>
      </c>
      <c r="AH1163" s="1" t="s">
        <v>414</v>
      </c>
      <c r="AI1163" s="1" t="s">
        <v>90</v>
      </c>
      <c r="AJ1163" s="1" t="s">
        <v>91</v>
      </c>
      <c r="AK1163" s="1" t="s">
        <v>92</v>
      </c>
      <c r="AL1163" s="1" t="s">
        <v>72</v>
      </c>
      <c r="AM1163" s="1" t="s">
        <v>254</v>
      </c>
      <c r="AN1163" s="1">
        <v>2</v>
      </c>
      <c r="AO1163" s="1" t="s">
        <v>5674</v>
      </c>
      <c r="AP1163" s="1" t="s">
        <v>72</v>
      </c>
      <c r="AQ1163" s="1" t="s">
        <v>72</v>
      </c>
      <c r="AR1163" s="1" t="s">
        <v>220</v>
      </c>
      <c r="AS1163" s="1" t="s">
        <v>72</v>
      </c>
      <c r="AT1163" s="1" t="s">
        <v>72</v>
      </c>
      <c r="AU1163" s="3">
        <v>45308</v>
      </c>
      <c r="AV1163" s="4">
        <v>0.68680555555555556</v>
      </c>
      <c r="AW1163" s="4">
        <v>0.75</v>
      </c>
      <c r="AX1163" s="4">
        <f t="shared" si="137"/>
        <v>6.3194444444444442E-2</v>
      </c>
      <c r="AY1163" s="4">
        <f t="shared" si="138"/>
        <v>0.63611111111111107</v>
      </c>
      <c r="AZ1163" s="4">
        <f t="shared" si="135"/>
        <v>0.69791666666666663</v>
      </c>
      <c r="BA1163" s="1" t="s">
        <v>5675</v>
      </c>
      <c r="BB1163" s="1" t="s">
        <v>72</v>
      </c>
      <c r="BC1163" s="1" t="s">
        <v>1794</v>
      </c>
      <c r="BD1163" s="8">
        <v>15</v>
      </c>
      <c r="BE1163" s="1" t="s">
        <v>4009</v>
      </c>
      <c r="BF1163" s="1" t="s">
        <v>75</v>
      </c>
      <c r="BG1163" s="1" t="s">
        <v>75</v>
      </c>
      <c r="BH1163" s="1" t="s">
        <v>88</v>
      </c>
      <c r="BI1163" s="1" t="s">
        <v>96</v>
      </c>
      <c r="BJ1163" s="1" t="s">
        <v>72</v>
      </c>
      <c r="BK1163" s="1" t="s">
        <v>5594</v>
      </c>
      <c r="BL1163" s="1" t="s">
        <v>5676</v>
      </c>
      <c r="BM1163" s="1">
        <v>12</v>
      </c>
      <c r="BN1163" s="1" t="s">
        <v>75</v>
      </c>
      <c r="BO1163" s="1" t="s">
        <v>75</v>
      </c>
      <c r="BP1163" s="1" t="s">
        <v>75</v>
      </c>
      <c r="BQ1163" s="21" t="s">
        <v>99</v>
      </c>
      <c r="BR1163" s="21" t="s">
        <v>100</v>
      </c>
    </row>
    <row r="1164" spans="1:70" ht="20.45" customHeight="1">
      <c r="A1164" s="1" t="s">
        <v>5677</v>
      </c>
      <c r="B1164" s="1">
        <v>240022</v>
      </c>
      <c r="C1164" s="1" t="s">
        <v>71</v>
      </c>
      <c r="D1164" s="3">
        <v>45308</v>
      </c>
      <c r="E1164" s="4">
        <v>0.65694444444444444</v>
      </c>
      <c r="F1164" s="5">
        <v>45292</v>
      </c>
      <c r="G1164" s="3">
        <v>45308</v>
      </c>
      <c r="H1164" s="4">
        <v>0.7319444444444444</v>
      </c>
      <c r="I1164" s="48">
        <f t="shared" si="136"/>
        <v>7.4999999999999956E-2</v>
      </c>
      <c r="J1164" s="1">
        <v>2</v>
      </c>
      <c r="K1164" s="1" t="s">
        <v>1896</v>
      </c>
      <c r="L1164" s="1" t="s">
        <v>5678</v>
      </c>
      <c r="M1164" s="1" t="s">
        <v>75</v>
      </c>
      <c r="N1164" s="1" t="s">
        <v>3608</v>
      </c>
      <c r="O1164" s="1" t="s">
        <v>77</v>
      </c>
      <c r="P1164" s="1" t="s">
        <v>78</v>
      </c>
      <c r="Q1164" s="1" t="s">
        <v>78</v>
      </c>
      <c r="R1164" s="21" t="s">
        <v>1898</v>
      </c>
      <c r="S1164" s="21" t="s">
        <v>1898</v>
      </c>
      <c r="T1164" s="34" t="s">
        <v>72</v>
      </c>
      <c r="U1164" s="3" t="s">
        <v>2148</v>
      </c>
      <c r="V1164" s="1" t="s">
        <v>1900</v>
      </c>
      <c r="W1164" s="1" t="s">
        <v>813</v>
      </c>
      <c r="X1164" s="1" t="s">
        <v>813</v>
      </c>
      <c r="Y1164" s="1" t="s">
        <v>814</v>
      </c>
      <c r="Z1164" s="1" t="s">
        <v>152</v>
      </c>
      <c r="AA1164" s="1" t="s">
        <v>5336</v>
      </c>
      <c r="AB1164" s="1" t="s">
        <v>153</v>
      </c>
      <c r="AC1164" s="1" t="s">
        <v>154</v>
      </c>
      <c r="AD1164" s="1" t="s">
        <v>126</v>
      </c>
      <c r="AE1164" s="1">
        <v>55</v>
      </c>
      <c r="AF1164" s="1" t="s">
        <v>88</v>
      </c>
      <c r="AG1164" s="1">
        <v>4.5999999999999996</v>
      </c>
      <c r="AH1164" s="1" t="s">
        <v>2344</v>
      </c>
      <c r="AI1164" s="1" t="s">
        <v>90</v>
      </c>
      <c r="AJ1164" s="1" t="s">
        <v>91</v>
      </c>
      <c r="AK1164" s="1" t="s">
        <v>216</v>
      </c>
      <c r="AL1164" s="1" t="s">
        <v>72</v>
      </c>
      <c r="AM1164" s="1" t="s">
        <v>254</v>
      </c>
      <c r="AN1164" s="1">
        <v>2</v>
      </c>
      <c r="AO1164" s="1" t="s">
        <v>4627</v>
      </c>
      <c r="AP1164" s="1">
        <v>4</v>
      </c>
      <c r="AQ1164" s="1" t="s">
        <v>5679</v>
      </c>
      <c r="AR1164" s="1" t="s">
        <v>2726</v>
      </c>
      <c r="AS1164" s="1" t="s">
        <v>1061</v>
      </c>
      <c r="AT1164" s="1" t="s">
        <v>857</v>
      </c>
      <c r="AU1164" s="3">
        <v>45308</v>
      </c>
      <c r="AV1164" s="4">
        <v>0.75486111111111109</v>
      </c>
      <c r="AW1164" s="4">
        <v>0.81180555555555556</v>
      </c>
      <c r="AX1164" s="4">
        <f t="shared" si="137"/>
        <v>5.6944444444444464E-2</v>
      </c>
      <c r="AY1164" s="4">
        <f t="shared" si="138"/>
        <v>0.7368055555555556</v>
      </c>
      <c r="AZ1164" s="4">
        <f t="shared" si="135"/>
        <v>0.15486111111111112</v>
      </c>
      <c r="BA1164" s="1" t="s">
        <v>5680</v>
      </c>
      <c r="BB1164" s="1" t="s">
        <v>5680</v>
      </c>
      <c r="BC1164" s="1" t="s">
        <v>1794</v>
      </c>
      <c r="BD1164" s="1">
        <v>14</v>
      </c>
      <c r="BE1164" s="1" t="s">
        <v>3446</v>
      </c>
      <c r="BF1164" s="1" t="s">
        <v>75</v>
      </c>
      <c r="BG1164" s="1" t="s">
        <v>75</v>
      </c>
      <c r="BH1164" s="1" t="s">
        <v>88</v>
      </c>
      <c r="BI1164" s="1" t="s">
        <v>96</v>
      </c>
      <c r="BJ1164" s="1" t="s">
        <v>72</v>
      </c>
      <c r="BK1164" s="1" t="s">
        <v>2268</v>
      </c>
      <c r="BL1164" s="1" t="s">
        <v>5681</v>
      </c>
      <c r="BM1164" s="1">
        <v>58</v>
      </c>
      <c r="BN1164" s="1" t="s">
        <v>75</v>
      </c>
      <c r="BO1164" s="1" t="s">
        <v>75</v>
      </c>
      <c r="BP1164" s="1" t="s">
        <v>3718</v>
      </c>
      <c r="BQ1164" s="21" t="s">
        <v>99</v>
      </c>
      <c r="BR1164" s="21" t="s">
        <v>100</v>
      </c>
    </row>
    <row r="1165" spans="1:70" ht="20.45" customHeight="1">
      <c r="A1165" s="8" t="s">
        <v>5682</v>
      </c>
      <c r="B1165" s="1">
        <v>240023</v>
      </c>
      <c r="C1165" s="1" t="s">
        <v>71</v>
      </c>
      <c r="D1165" s="3">
        <v>45308</v>
      </c>
      <c r="E1165" s="4">
        <v>0.62986111111111109</v>
      </c>
      <c r="F1165" s="5">
        <v>45292</v>
      </c>
      <c r="G1165" s="3">
        <v>45308</v>
      </c>
      <c r="H1165" s="4">
        <v>0.7319444444444444</v>
      </c>
      <c r="I1165" s="48">
        <f t="shared" si="136"/>
        <v>0.1020833333333333</v>
      </c>
      <c r="J1165" s="1">
        <v>0</v>
      </c>
      <c r="K1165" s="1" t="s">
        <v>1896</v>
      </c>
      <c r="L1165" s="1" t="s">
        <v>5683</v>
      </c>
      <c r="M1165" s="1" t="s">
        <v>75</v>
      </c>
      <c r="N1165" s="1" t="s">
        <v>3473</v>
      </c>
      <c r="O1165" s="1" t="s">
        <v>77</v>
      </c>
      <c r="P1165" s="1" t="s">
        <v>78</v>
      </c>
      <c r="Q1165" s="1" t="s">
        <v>78</v>
      </c>
      <c r="R1165" s="21" t="s">
        <v>1898</v>
      </c>
      <c r="S1165" s="8" t="s">
        <v>1927</v>
      </c>
      <c r="T1165" s="34" t="s">
        <v>72</v>
      </c>
      <c r="U1165" s="60" t="s">
        <v>847</v>
      </c>
      <c r="V1165" s="1" t="s">
        <v>1900</v>
      </c>
      <c r="W1165" s="1" t="s">
        <v>813</v>
      </c>
      <c r="X1165" s="1" t="s">
        <v>813</v>
      </c>
      <c r="Y1165" s="1" t="s">
        <v>814</v>
      </c>
      <c r="Z1165" s="1" t="s">
        <v>152</v>
      </c>
      <c r="AA1165" s="1" t="s">
        <v>72</v>
      </c>
      <c r="AB1165" s="1" t="s">
        <v>153</v>
      </c>
      <c r="AC1165" s="1" t="s">
        <v>164</v>
      </c>
      <c r="AD1165" s="1" t="s">
        <v>126</v>
      </c>
      <c r="AE1165" s="1">
        <v>62</v>
      </c>
      <c r="AF1165" s="1" t="s">
        <v>88</v>
      </c>
      <c r="AG1165" s="1">
        <v>4.5999999999999996</v>
      </c>
      <c r="AH1165" s="1" t="s">
        <v>2344</v>
      </c>
      <c r="AI1165" s="1" t="s">
        <v>105</v>
      </c>
      <c r="AJ1165" s="1" t="s">
        <v>91</v>
      </c>
      <c r="AK1165" s="1" t="s">
        <v>92</v>
      </c>
      <c r="AL1165" s="1" t="s">
        <v>72</v>
      </c>
      <c r="AM1165" s="1" t="s">
        <v>72</v>
      </c>
      <c r="AN1165" s="1" t="s">
        <v>72</v>
      </c>
      <c r="AO1165" s="1" t="s">
        <v>72</v>
      </c>
      <c r="AP1165" s="1" t="s">
        <v>72</v>
      </c>
      <c r="AQ1165" s="1" t="s">
        <v>72</v>
      </c>
      <c r="AR1165" s="1" t="s">
        <v>72</v>
      </c>
      <c r="AS1165" s="1" t="s">
        <v>72</v>
      </c>
      <c r="AT1165" s="1" t="s">
        <v>72</v>
      </c>
      <c r="AU1165" s="3">
        <v>45308</v>
      </c>
      <c r="AV1165" s="4">
        <v>0.75624999999999998</v>
      </c>
      <c r="AW1165" s="4">
        <v>0.79166666666666663</v>
      </c>
      <c r="AX1165" s="4">
        <f t="shared" si="137"/>
        <v>3.5416666666666652E-2</v>
      </c>
      <c r="AY1165" s="4">
        <f t="shared" si="138"/>
        <v>0.68958333333333333</v>
      </c>
      <c r="AZ1165" s="4">
        <f t="shared" si="135"/>
        <v>0.16180555555555554</v>
      </c>
      <c r="BA1165" s="1" t="s">
        <v>5684</v>
      </c>
      <c r="BB1165" s="1" t="s">
        <v>72</v>
      </c>
      <c r="BC1165" s="1" t="s">
        <v>1794</v>
      </c>
      <c r="BD1165" s="1">
        <v>14</v>
      </c>
      <c r="BE1165" s="1" t="s">
        <v>2694</v>
      </c>
      <c r="BF1165" s="1" t="s">
        <v>75</v>
      </c>
      <c r="BG1165" s="1" t="s">
        <v>75</v>
      </c>
      <c r="BH1165" s="1" t="s">
        <v>88</v>
      </c>
      <c r="BI1165" s="1" t="s">
        <v>79</v>
      </c>
      <c r="BJ1165" s="1" t="s">
        <v>707</v>
      </c>
      <c r="BK1165" s="1" t="s">
        <v>72</v>
      </c>
      <c r="BL1165" s="1" t="s">
        <v>72</v>
      </c>
      <c r="BM1165" s="1" t="s">
        <v>72</v>
      </c>
      <c r="BN1165" s="1" t="s">
        <v>88</v>
      </c>
      <c r="BO1165" s="1" t="s">
        <v>88</v>
      </c>
      <c r="BP1165" s="1" t="s">
        <v>88</v>
      </c>
      <c r="BQ1165" s="1" t="s">
        <v>160</v>
      </c>
      <c r="BR1165" s="1" t="s">
        <v>707</v>
      </c>
    </row>
    <row r="1166" spans="1:70" ht="20.45" customHeight="1">
      <c r="A1166" s="1" t="s">
        <v>5685</v>
      </c>
      <c r="B1166" s="1">
        <v>240024</v>
      </c>
      <c r="C1166" s="1" t="s">
        <v>71</v>
      </c>
      <c r="D1166" s="3">
        <v>45309</v>
      </c>
      <c r="E1166" s="4">
        <v>0.56944444444444442</v>
      </c>
      <c r="F1166" s="5">
        <v>45292</v>
      </c>
      <c r="G1166" s="3">
        <v>45309</v>
      </c>
      <c r="H1166" s="4">
        <v>0.64583333333333337</v>
      </c>
      <c r="I1166" s="48">
        <f t="shared" si="136"/>
        <v>7.6388888888888951E-2</v>
      </c>
      <c r="J1166" s="1">
        <v>4</v>
      </c>
      <c r="K1166" s="1" t="s">
        <v>1896</v>
      </c>
      <c r="L1166" s="1" t="s">
        <v>5686</v>
      </c>
      <c r="M1166" s="1" t="s">
        <v>75</v>
      </c>
      <c r="N1166" s="1" t="s">
        <v>3947</v>
      </c>
      <c r="O1166" s="1" t="s">
        <v>77</v>
      </c>
      <c r="P1166" s="1" t="s">
        <v>78</v>
      </c>
      <c r="Q1166" s="1" t="s">
        <v>78</v>
      </c>
      <c r="R1166" s="21" t="s">
        <v>1898</v>
      </c>
      <c r="S1166" s="21" t="s">
        <v>1898</v>
      </c>
      <c r="T1166" s="34" t="s">
        <v>72</v>
      </c>
      <c r="U1166" s="3" t="s">
        <v>5687</v>
      </c>
      <c r="V1166" s="1" t="s">
        <v>1900</v>
      </c>
      <c r="W1166" s="1" t="s">
        <v>813</v>
      </c>
      <c r="X1166" s="1" t="s">
        <v>813</v>
      </c>
      <c r="Y1166" s="1" t="s">
        <v>814</v>
      </c>
      <c r="Z1166" s="1" t="s">
        <v>84</v>
      </c>
      <c r="AA1166" s="1" t="s">
        <v>72</v>
      </c>
      <c r="AB1166" s="1" t="s">
        <v>5688</v>
      </c>
      <c r="AC1166" s="1" t="s">
        <v>5689</v>
      </c>
      <c r="AD1166" s="1" t="s">
        <v>87</v>
      </c>
      <c r="AE1166" s="1">
        <v>56</v>
      </c>
      <c r="AF1166" s="1" t="s">
        <v>88</v>
      </c>
      <c r="AG1166" s="1">
        <v>4.5</v>
      </c>
      <c r="AH1166" s="1" t="s">
        <v>954</v>
      </c>
      <c r="AI1166" s="1" t="s">
        <v>90</v>
      </c>
      <c r="AJ1166" s="1" t="s">
        <v>91</v>
      </c>
      <c r="AK1166" s="1" t="s">
        <v>92</v>
      </c>
      <c r="AL1166" s="1" t="s">
        <v>72</v>
      </c>
      <c r="AM1166" s="1" t="s">
        <v>244</v>
      </c>
      <c r="AN1166" s="1">
        <v>1</v>
      </c>
      <c r="AO1166" s="1" t="s">
        <v>5370</v>
      </c>
      <c r="AP1166" s="1" t="s">
        <v>72</v>
      </c>
      <c r="AQ1166" s="1" t="s">
        <v>72</v>
      </c>
      <c r="AR1166" s="1" t="s">
        <v>3444</v>
      </c>
      <c r="AS1166" s="1" t="s">
        <v>72</v>
      </c>
      <c r="AT1166" s="1" t="s">
        <v>72</v>
      </c>
      <c r="AU1166" s="3">
        <v>45309</v>
      </c>
      <c r="AV1166" s="4">
        <v>0.66805555555555562</v>
      </c>
      <c r="AW1166" s="4">
        <v>0.75</v>
      </c>
      <c r="AX1166" s="4">
        <f t="shared" si="137"/>
        <v>8.1944444444444375E-2</v>
      </c>
      <c r="AY1166" s="4">
        <f t="shared" si="138"/>
        <v>0.67361111111111105</v>
      </c>
      <c r="AZ1166" s="4">
        <f t="shared" si="135"/>
        <v>0.18055555555555558</v>
      </c>
      <c r="BA1166" s="1" t="s">
        <v>5690</v>
      </c>
      <c r="BB1166" s="1" t="s">
        <v>72</v>
      </c>
      <c r="BC1166" s="1" t="s">
        <v>2260</v>
      </c>
      <c r="BD1166" s="1">
        <v>14</v>
      </c>
      <c r="BE1166" s="1" t="s">
        <v>4219</v>
      </c>
      <c r="BF1166" s="1" t="s">
        <v>75</v>
      </c>
      <c r="BG1166" s="1" t="s">
        <v>75</v>
      </c>
      <c r="BH1166" s="1" t="s">
        <v>88</v>
      </c>
      <c r="BI1166" s="1" t="s">
        <v>96</v>
      </c>
      <c r="BJ1166" s="1" t="s">
        <v>72</v>
      </c>
      <c r="BK1166" s="1" t="s">
        <v>3985</v>
      </c>
      <c r="BL1166" s="1" t="s">
        <v>5570</v>
      </c>
      <c r="BM1166" s="1">
        <v>37</v>
      </c>
      <c r="BN1166" s="1" t="s">
        <v>75</v>
      </c>
      <c r="BO1166" s="1" t="s">
        <v>75</v>
      </c>
      <c r="BP1166" s="1" t="s">
        <v>75</v>
      </c>
      <c r="BQ1166" s="21" t="s">
        <v>99</v>
      </c>
      <c r="BR1166" s="21" t="s">
        <v>100</v>
      </c>
    </row>
    <row r="1167" spans="1:70" ht="20.45" customHeight="1">
      <c r="A1167" s="1" t="s">
        <v>5691</v>
      </c>
      <c r="B1167" s="1">
        <v>240025</v>
      </c>
      <c r="C1167" s="1" t="s">
        <v>71</v>
      </c>
      <c r="D1167" s="3">
        <v>45309</v>
      </c>
      <c r="E1167" s="4">
        <v>0.51111111111111118</v>
      </c>
      <c r="F1167" s="5">
        <v>45292</v>
      </c>
      <c r="G1167" s="3">
        <v>45309</v>
      </c>
      <c r="H1167" s="4">
        <v>0.64583333333333337</v>
      </c>
      <c r="I1167" s="48">
        <f t="shared" si="136"/>
        <v>0.13472222222222219</v>
      </c>
      <c r="J1167" s="1">
        <v>0</v>
      </c>
      <c r="K1167" s="1" t="s">
        <v>1896</v>
      </c>
      <c r="L1167" s="1" t="s">
        <v>5692</v>
      </c>
      <c r="M1167" s="1" t="s">
        <v>75</v>
      </c>
      <c r="N1167" s="1" t="s">
        <v>3473</v>
      </c>
      <c r="O1167" s="1" t="s">
        <v>77</v>
      </c>
      <c r="P1167" s="1" t="s">
        <v>78</v>
      </c>
      <c r="Q1167" s="1" t="s">
        <v>78</v>
      </c>
      <c r="R1167" s="21" t="s">
        <v>1898</v>
      </c>
      <c r="S1167" s="8" t="s">
        <v>1927</v>
      </c>
      <c r="T1167" s="34" t="s">
        <v>72</v>
      </c>
      <c r="U1167" s="60" t="s">
        <v>5693</v>
      </c>
      <c r="V1167" s="1" t="s">
        <v>1900</v>
      </c>
      <c r="W1167" s="1" t="s">
        <v>813</v>
      </c>
      <c r="X1167" s="1" t="s">
        <v>813</v>
      </c>
      <c r="Y1167" s="1" t="s">
        <v>814</v>
      </c>
      <c r="Z1167" s="1" t="s">
        <v>152</v>
      </c>
      <c r="AA1167" s="1" t="s">
        <v>72</v>
      </c>
      <c r="AB1167" s="1" t="s">
        <v>153</v>
      </c>
      <c r="AC1167" s="1" t="s">
        <v>164</v>
      </c>
      <c r="AD1167" s="1" t="s">
        <v>126</v>
      </c>
      <c r="AE1167" s="1">
        <v>58</v>
      </c>
      <c r="AF1167" s="1" t="s">
        <v>88</v>
      </c>
      <c r="AG1167" s="1">
        <v>4.5</v>
      </c>
      <c r="AH1167" s="1" t="s">
        <v>954</v>
      </c>
      <c r="AI1167" s="1" t="s">
        <v>105</v>
      </c>
      <c r="AJ1167" s="1" t="s">
        <v>91</v>
      </c>
      <c r="AK1167" s="1" t="s">
        <v>92</v>
      </c>
      <c r="AL1167" s="1" t="s">
        <v>72</v>
      </c>
      <c r="AM1167" s="1" t="s">
        <v>72</v>
      </c>
      <c r="AN1167" s="1">
        <v>2</v>
      </c>
      <c r="AO1167" s="1" t="s">
        <v>5556</v>
      </c>
      <c r="AP1167" s="1" t="s">
        <v>72</v>
      </c>
      <c r="AQ1167" s="1" t="s">
        <v>72</v>
      </c>
      <c r="AR1167" s="1" t="s">
        <v>72</v>
      </c>
      <c r="AS1167" s="1" t="s">
        <v>5157</v>
      </c>
      <c r="AT1167" s="1" t="s">
        <v>5694</v>
      </c>
      <c r="AU1167" s="3">
        <v>45309</v>
      </c>
      <c r="AV1167" s="4">
        <v>0.66805555555555562</v>
      </c>
      <c r="AW1167" s="4">
        <v>0.70833333333333337</v>
      </c>
      <c r="AX1167" s="4">
        <f t="shared" si="137"/>
        <v>4.0277777777777746E-2</v>
      </c>
      <c r="AY1167" s="4">
        <f t="shared" si="138"/>
        <v>0.57361111111111118</v>
      </c>
      <c r="AZ1167" s="4">
        <f t="shared" si="135"/>
        <v>0.19722222222222219</v>
      </c>
      <c r="BA1167" s="1" t="s">
        <v>5695</v>
      </c>
      <c r="BB1167" s="1" t="s">
        <v>72</v>
      </c>
      <c r="BC1167" s="1" t="s">
        <v>1794</v>
      </c>
      <c r="BD1167" s="1">
        <v>14</v>
      </c>
      <c r="BE1167" s="1" t="s">
        <v>4009</v>
      </c>
      <c r="BF1167" s="1" t="s">
        <v>75</v>
      </c>
      <c r="BG1167" s="1" t="s">
        <v>75</v>
      </c>
      <c r="BH1167" s="1" t="s">
        <v>88</v>
      </c>
      <c r="BI1167" s="1" t="s">
        <v>79</v>
      </c>
      <c r="BJ1167" s="1" t="s">
        <v>707</v>
      </c>
      <c r="BK1167" s="1" t="s">
        <v>72</v>
      </c>
      <c r="BL1167" s="1" t="s">
        <v>72</v>
      </c>
      <c r="BM1167" s="1" t="s">
        <v>72</v>
      </c>
      <c r="BN1167" s="1" t="s">
        <v>88</v>
      </c>
      <c r="BO1167" s="1" t="s">
        <v>88</v>
      </c>
      <c r="BP1167" s="1" t="s">
        <v>88</v>
      </c>
      <c r="BQ1167" s="1" t="s">
        <v>160</v>
      </c>
      <c r="BR1167" s="1" t="s">
        <v>707</v>
      </c>
    </row>
    <row r="1168" spans="1:70" ht="20.45" customHeight="1">
      <c r="A1168" s="1" t="s">
        <v>5696</v>
      </c>
      <c r="B1168" s="1">
        <v>240026</v>
      </c>
      <c r="C1168" s="1" t="s">
        <v>71</v>
      </c>
      <c r="D1168" s="3">
        <v>45310</v>
      </c>
      <c r="E1168" s="4">
        <v>0.36944444444444446</v>
      </c>
      <c r="F1168" s="5">
        <v>45292</v>
      </c>
      <c r="G1168" s="3">
        <v>45310</v>
      </c>
      <c r="H1168" s="4">
        <v>0.43124999999999997</v>
      </c>
      <c r="I1168" s="48">
        <f t="shared" si="136"/>
        <v>6.1805555555555503E-2</v>
      </c>
      <c r="J1168" s="1">
        <v>3</v>
      </c>
      <c r="K1168" s="1" t="s">
        <v>1896</v>
      </c>
      <c r="L1168" s="1" t="s">
        <v>5697</v>
      </c>
      <c r="M1168" s="1" t="s">
        <v>75</v>
      </c>
      <c r="N1168" s="1" t="s">
        <v>5641</v>
      </c>
      <c r="O1168" s="1" t="s">
        <v>77</v>
      </c>
      <c r="P1168" s="1" t="s">
        <v>78</v>
      </c>
      <c r="Q1168" s="1" t="s">
        <v>78</v>
      </c>
      <c r="R1168" s="21" t="s">
        <v>1898</v>
      </c>
      <c r="S1168" s="21" t="s">
        <v>1898</v>
      </c>
      <c r="T1168" s="34" t="s">
        <v>72</v>
      </c>
      <c r="U1168" s="3" t="s">
        <v>3738</v>
      </c>
      <c r="V1168" s="1" t="s">
        <v>1900</v>
      </c>
      <c r="W1168" s="1" t="s">
        <v>83</v>
      </c>
      <c r="X1168" s="1" t="s">
        <v>123</v>
      </c>
      <c r="Y1168" s="1" t="s">
        <v>83</v>
      </c>
      <c r="Z1168" s="1" t="s">
        <v>84</v>
      </c>
      <c r="AA1168" s="1" t="s">
        <v>72</v>
      </c>
      <c r="AB1168" s="1" t="s">
        <v>104</v>
      </c>
      <c r="AC1168" s="1" t="s">
        <v>310</v>
      </c>
      <c r="AD1168" s="1" t="s">
        <v>126</v>
      </c>
      <c r="AE1168" s="1">
        <v>50</v>
      </c>
      <c r="AF1168" s="1" t="s">
        <v>88</v>
      </c>
      <c r="AG1168" s="1">
        <v>4.9000000000000004</v>
      </c>
      <c r="AH1168" s="1" t="s">
        <v>299</v>
      </c>
      <c r="AI1168" s="1" t="s">
        <v>90</v>
      </c>
      <c r="AJ1168" s="1" t="s">
        <v>91</v>
      </c>
      <c r="AK1168" s="1" t="s">
        <v>92</v>
      </c>
      <c r="AL1168" s="1" t="s">
        <v>72</v>
      </c>
      <c r="AM1168" s="1" t="s">
        <v>229</v>
      </c>
      <c r="AN1168" s="1">
        <v>2</v>
      </c>
      <c r="AO1168" s="1" t="s">
        <v>255</v>
      </c>
      <c r="AP1168" s="1" t="s">
        <v>72</v>
      </c>
      <c r="AQ1168" s="1" t="s">
        <v>72</v>
      </c>
      <c r="AR1168" s="1" t="s">
        <v>72</v>
      </c>
      <c r="AS1168" s="1" t="s">
        <v>72</v>
      </c>
      <c r="AT1168" s="1" t="s">
        <v>72</v>
      </c>
      <c r="AU1168" s="3">
        <v>45310</v>
      </c>
      <c r="AV1168" s="4">
        <v>0.45069444444444445</v>
      </c>
      <c r="AW1168" s="4">
        <v>0.52500000000000002</v>
      </c>
      <c r="AX1168" s="4">
        <f t="shared" si="137"/>
        <v>7.4305555555555569E-2</v>
      </c>
      <c r="AY1168" s="4">
        <f t="shared" si="138"/>
        <v>0.46319444444444452</v>
      </c>
      <c r="AZ1168" s="4">
        <f t="shared" si="135"/>
        <v>0.15555555555555556</v>
      </c>
      <c r="BA1168" s="1" t="s">
        <v>5698</v>
      </c>
      <c r="BB1168" s="1" t="s">
        <v>72</v>
      </c>
      <c r="BC1168" s="1" t="s">
        <v>1675</v>
      </c>
      <c r="BD1168" s="1">
        <v>14</v>
      </c>
      <c r="BE1168" s="1" t="s">
        <v>4443</v>
      </c>
      <c r="BF1168" s="1" t="s">
        <v>75</v>
      </c>
      <c r="BG1168" s="1" t="s">
        <v>75</v>
      </c>
      <c r="BH1168" s="1" t="s">
        <v>88</v>
      </c>
      <c r="BI1168" s="1" t="s">
        <v>96</v>
      </c>
      <c r="BJ1168" s="1" t="s">
        <v>72</v>
      </c>
      <c r="BK1168" s="1" t="s">
        <v>2268</v>
      </c>
      <c r="BL1168" s="1" t="s">
        <v>5645</v>
      </c>
      <c r="BM1168" s="1">
        <f>63+(8*6)</f>
        <v>111</v>
      </c>
      <c r="BN1168" s="1" t="s">
        <v>75</v>
      </c>
      <c r="BO1168" s="1" t="s">
        <v>75</v>
      </c>
      <c r="BP1168" s="1" t="s">
        <v>75</v>
      </c>
      <c r="BQ1168" s="21" t="s">
        <v>99</v>
      </c>
      <c r="BR1168" s="21" t="s">
        <v>100</v>
      </c>
    </row>
    <row r="1169" spans="1:70" ht="20.45" customHeight="1">
      <c r="A1169" s="1" t="s">
        <v>5699</v>
      </c>
      <c r="B1169" s="1">
        <v>240027</v>
      </c>
      <c r="C1169" s="1" t="s">
        <v>71</v>
      </c>
      <c r="D1169" s="3">
        <v>45310</v>
      </c>
      <c r="E1169" s="4">
        <v>0.49930555555555556</v>
      </c>
      <c r="F1169" s="5">
        <v>45292</v>
      </c>
      <c r="G1169" s="3">
        <v>45310</v>
      </c>
      <c r="H1169" s="4">
        <v>0.56180555555555556</v>
      </c>
      <c r="I1169" s="48">
        <f t="shared" si="136"/>
        <v>6.25E-2</v>
      </c>
      <c r="J1169" s="1">
        <v>4</v>
      </c>
      <c r="K1169" s="1" t="s">
        <v>1896</v>
      </c>
      <c r="L1169" s="1" t="s">
        <v>5700</v>
      </c>
      <c r="M1169" s="1" t="s">
        <v>75</v>
      </c>
      <c r="N1169" s="1" t="s">
        <v>5641</v>
      </c>
      <c r="O1169" s="1" t="s">
        <v>77</v>
      </c>
      <c r="P1169" s="1" t="s">
        <v>78</v>
      </c>
      <c r="Q1169" s="1" t="s">
        <v>78</v>
      </c>
      <c r="R1169" s="21" t="s">
        <v>1898</v>
      </c>
      <c r="S1169" s="21" t="s">
        <v>1898</v>
      </c>
      <c r="T1169" s="34" t="s">
        <v>72</v>
      </c>
      <c r="U1169" s="3" t="s">
        <v>4145</v>
      </c>
      <c r="V1169" s="1" t="s">
        <v>1900</v>
      </c>
      <c r="W1169" s="1" t="s">
        <v>813</v>
      </c>
      <c r="X1169" s="1" t="s">
        <v>813</v>
      </c>
      <c r="Y1169" s="1" t="s">
        <v>814</v>
      </c>
      <c r="Z1169" s="1" t="s">
        <v>84</v>
      </c>
      <c r="AA1169" s="1" t="s">
        <v>72</v>
      </c>
      <c r="AB1169" s="1" t="s">
        <v>140</v>
      </c>
      <c r="AC1169" s="1" t="s">
        <v>181</v>
      </c>
      <c r="AD1169" s="1" t="s">
        <v>87</v>
      </c>
      <c r="AE1169" s="1">
        <v>43</v>
      </c>
      <c r="AF1169" s="1" t="s">
        <v>88</v>
      </c>
      <c r="AG1169" s="1">
        <v>3.7</v>
      </c>
      <c r="AH1169" s="1" t="s">
        <v>954</v>
      </c>
      <c r="AI1169" s="1" t="s">
        <v>90</v>
      </c>
      <c r="AJ1169" s="1" t="s">
        <v>91</v>
      </c>
      <c r="AK1169" s="1" t="s">
        <v>92</v>
      </c>
      <c r="AL1169" s="1" t="s">
        <v>72</v>
      </c>
      <c r="AM1169" s="1" t="s">
        <v>217</v>
      </c>
      <c r="AN1169" s="1">
        <v>2</v>
      </c>
      <c r="AO1169" s="1" t="s">
        <v>5578</v>
      </c>
      <c r="AP1169" s="1" t="s">
        <v>72</v>
      </c>
      <c r="AQ1169" s="1" t="s">
        <v>72</v>
      </c>
      <c r="AR1169" s="1" t="s">
        <v>3444</v>
      </c>
      <c r="AS1169" s="1" t="s">
        <v>878</v>
      </c>
      <c r="AT1169" s="1" t="s">
        <v>72</v>
      </c>
      <c r="AU1169" s="3">
        <v>45310</v>
      </c>
      <c r="AV1169" s="4">
        <v>0.58888888888888891</v>
      </c>
      <c r="AW1169" s="4">
        <v>0.70138888888888884</v>
      </c>
      <c r="AX1169" s="4">
        <f t="shared" si="137"/>
        <v>0.11249999999999993</v>
      </c>
      <c r="AY1169" s="4">
        <f t="shared" si="138"/>
        <v>0.63888888888888884</v>
      </c>
      <c r="AZ1169" s="4">
        <f t="shared" si="135"/>
        <v>0.20208333333333328</v>
      </c>
      <c r="BA1169" s="1" t="s">
        <v>5701</v>
      </c>
      <c r="BB1169" s="1" t="s">
        <v>72</v>
      </c>
      <c r="BC1169" s="1" t="s">
        <v>1675</v>
      </c>
      <c r="BD1169" s="1">
        <v>14</v>
      </c>
      <c r="BE1169" s="1" t="s">
        <v>4208</v>
      </c>
      <c r="BF1169" s="1" t="s">
        <v>75</v>
      </c>
      <c r="BG1169" s="1" t="s">
        <v>75</v>
      </c>
      <c r="BH1169" s="1" t="s">
        <v>88</v>
      </c>
      <c r="BI1169" s="1" t="s">
        <v>96</v>
      </c>
      <c r="BJ1169" s="1" t="s">
        <v>72</v>
      </c>
      <c r="BK1169" s="1" t="s">
        <v>2268</v>
      </c>
      <c r="BL1169" s="1" t="s">
        <v>5702</v>
      </c>
      <c r="BM1169" s="1">
        <v>35</v>
      </c>
      <c r="BN1169" s="1" t="s">
        <v>75</v>
      </c>
      <c r="BO1169" s="1" t="s">
        <v>75</v>
      </c>
      <c r="BP1169" s="1" t="s">
        <v>75</v>
      </c>
      <c r="BQ1169" s="21" t="s">
        <v>99</v>
      </c>
      <c r="BR1169" s="21" t="s">
        <v>100</v>
      </c>
    </row>
    <row r="1170" spans="1:70" ht="20.45" customHeight="1">
      <c r="A1170" s="1" t="s">
        <v>5703</v>
      </c>
      <c r="B1170" s="1">
        <v>240028</v>
      </c>
      <c r="C1170" s="1" t="s">
        <v>71</v>
      </c>
      <c r="D1170" s="3">
        <v>45310</v>
      </c>
      <c r="E1170" s="4">
        <v>0.55902777777777779</v>
      </c>
      <c r="F1170" s="5">
        <v>45292</v>
      </c>
      <c r="G1170" s="3">
        <v>45310</v>
      </c>
      <c r="H1170" s="4">
        <v>0.63750000000000007</v>
      </c>
      <c r="I1170" s="48">
        <f t="shared" si="136"/>
        <v>7.8472222222222276E-2</v>
      </c>
      <c r="J1170" s="1">
        <v>0</v>
      </c>
      <c r="K1170" s="1" t="s">
        <v>2302</v>
      </c>
      <c r="L1170" s="1" t="s">
        <v>5704</v>
      </c>
      <c r="M1170" s="1" t="s">
        <v>75</v>
      </c>
      <c r="N1170" s="1" t="s">
        <v>4111</v>
      </c>
      <c r="O1170" s="1" t="s">
        <v>77</v>
      </c>
      <c r="P1170" s="1" t="s">
        <v>78</v>
      </c>
      <c r="Q1170" s="8" t="s">
        <v>4162</v>
      </c>
      <c r="R1170" s="21" t="s">
        <v>139</v>
      </c>
      <c r="S1170" s="21" t="s">
        <v>1898</v>
      </c>
      <c r="T1170" s="1" t="s">
        <v>4212</v>
      </c>
      <c r="U1170" s="3" t="s">
        <v>5705</v>
      </c>
      <c r="V1170" s="1" t="s">
        <v>1900</v>
      </c>
      <c r="W1170" s="1" t="s">
        <v>2307</v>
      </c>
      <c r="X1170" s="1" t="s">
        <v>2307</v>
      </c>
      <c r="Y1170" s="1" t="s">
        <v>2363</v>
      </c>
      <c r="Z1170" s="1" t="s">
        <v>84</v>
      </c>
      <c r="AA1170" s="1" t="s">
        <v>72</v>
      </c>
      <c r="AB1170" s="1" t="s">
        <v>5706</v>
      </c>
      <c r="AC1170" s="1" t="s">
        <v>5707</v>
      </c>
      <c r="AD1170" s="1" t="s">
        <v>87</v>
      </c>
      <c r="AE1170" s="1">
        <v>48</v>
      </c>
      <c r="AF1170" s="1" t="s">
        <v>88</v>
      </c>
      <c r="AG1170" s="1">
        <v>4.3</v>
      </c>
      <c r="AH1170" s="1" t="s">
        <v>2344</v>
      </c>
      <c r="AI1170" s="1" t="s">
        <v>105</v>
      </c>
      <c r="AJ1170" s="1" t="s">
        <v>91</v>
      </c>
      <c r="AK1170" s="1" t="s">
        <v>92</v>
      </c>
      <c r="AL1170" s="1" t="s">
        <v>72</v>
      </c>
      <c r="AM1170" s="1" t="s">
        <v>72</v>
      </c>
      <c r="AN1170" s="1" t="s">
        <v>72</v>
      </c>
      <c r="AO1170" s="1" t="s">
        <v>72</v>
      </c>
      <c r="AP1170" s="1" t="s">
        <v>72</v>
      </c>
      <c r="AQ1170" s="1" t="s">
        <v>72</v>
      </c>
      <c r="AR1170" s="1" t="s">
        <v>5708</v>
      </c>
      <c r="AS1170" s="1" t="s">
        <v>72</v>
      </c>
      <c r="AT1170" s="1" t="s">
        <v>72</v>
      </c>
      <c r="AU1170" s="3">
        <v>45310</v>
      </c>
      <c r="AV1170" s="4">
        <v>0.65833333333333333</v>
      </c>
      <c r="AW1170" s="4">
        <v>0.70833333333333337</v>
      </c>
      <c r="AX1170" s="4">
        <f t="shared" si="137"/>
        <v>5.0000000000000044E-2</v>
      </c>
      <c r="AY1170" s="4">
        <f t="shared" si="138"/>
        <v>0.62986111111111109</v>
      </c>
      <c r="AZ1170" s="4">
        <f t="shared" si="135"/>
        <v>0.14930555555555558</v>
      </c>
      <c r="BA1170" s="1" t="s">
        <v>5709</v>
      </c>
      <c r="BB1170" s="1" t="s">
        <v>72</v>
      </c>
      <c r="BC1170" s="1" t="s">
        <v>1794</v>
      </c>
      <c r="BD1170" s="1">
        <v>14</v>
      </c>
      <c r="BE1170" s="1" t="s">
        <v>4009</v>
      </c>
      <c r="BF1170" s="1" t="s">
        <v>88</v>
      </c>
      <c r="BG1170" s="1" t="s">
        <v>88</v>
      </c>
      <c r="BH1170" s="1" t="s">
        <v>88</v>
      </c>
      <c r="BI1170" s="1" t="s">
        <v>96</v>
      </c>
      <c r="BJ1170" s="1" t="s">
        <v>72</v>
      </c>
      <c r="BK1170" s="1" t="s">
        <v>3985</v>
      </c>
      <c r="BL1170" s="1" t="s">
        <v>5575</v>
      </c>
      <c r="BM1170" s="1">
        <v>31</v>
      </c>
      <c r="BN1170" s="1" t="s">
        <v>75</v>
      </c>
      <c r="BO1170" s="1" t="s">
        <v>75</v>
      </c>
      <c r="BP1170" s="1" t="s">
        <v>75</v>
      </c>
      <c r="BQ1170" s="21" t="s">
        <v>99</v>
      </c>
      <c r="BR1170" s="21" t="s">
        <v>100</v>
      </c>
    </row>
    <row r="1171" spans="1:70" ht="20.45" customHeight="1">
      <c r="A1171" s="1" t="s">
        <v>5710</v>
      </c>
      <c r="B1171" s="1">
        <v>240029</v>
      </c>
      <c r="C1171" s="1" t="s">
        <v>71</v>
      </c>
      <c r="D1171" s="3">
        <v>45310</v>
      </c>
      <c r="E1171" s="4">
        <v>0.47569444444444442</v>
      </c>
      <c r="F1171" s="5">
        <v>45292</v>
      </c>
      <c r="G1171" s="3">
        <v>45310</v>
      </c>
      <c r="H1171" s="4">
        <v>0.87638888888888899</v>
      </c>
      <c r="I1171" s="48">
        <f t="shared" si="136"/>
        <v>0.40069444444444458</v>
      </c>
      <c r="J1171" s="1">
        <v>20</v>
      </c>
      <c r="K1171" s="1" t="s">
        <v>1896</v>
      </c>
      <c r="L1171" s="1" t="s">
        <v>5711</v>
      </c>
      <c r="M1171" s="1" t="s">
        <v>75</v>
      </c>
      <c r="N1171" s="1" t="s">
        <v>5641</v>
      </c>
      <c r="O1171" s="1" t="s">
        <v>77</v>
      </c>
      <c r="P1171" s="1" t="s">
        <v>78</v>
      </c>
      <c r="Q1171" s="1" t="s">
        <v>78</v>
      </c>
      <c r="R1171" s="21" t="s">
        <v>1898</v>
      </c>
      <c r="S1171" s="21" t="s">
        <v>1898</v>
      </c>
      <c r="T1171" s="34" t="s">
        <v>72</v>
      </c>
      <c r="U1171" s="3" t="s">
        <v>4145</v>
      </c>
      <c r="V1171" s="1" t="s">
        <v>1900</v>
      </c>
      <c r="W1171" s="1" t="s">
        <v>778</v>
      </c>
      <c r="X1171" s="1" t="s">
        <v>779</v>
      </c>
      <c r="Y1171" s="1" t="s">
        <v>780</v>
      </c>
      <c r="Z1171" s="1" t="s">
        <v>84</v>
      </c>
      <c r="AA1171" s="1" t="s">
        <v>72</v>
      </c>
      <c r="AB1171" s="1" t="s">
        <v>104</v>
      </c>
      <c r="AC1171" s="1" t="s">
        <v>3554</v>
      </c>
      <c r="AD1171" s="1" t="s">
        <v>126</v>
      </c>
      <c r="AE1171" s="1">
        <v>67</v>
      </c>
      <c r="AF1171" s="1" t="s">
        <v>88</v>
      </c>
      <c r="AG1171" s="1">
        <v>5.0999999999999996</v>
      </c>
      <c r="AH1171" s="1" t="s">
        <v>299</v>
      </c>
      <c r="AI1171" s="1" t="s">
        <v>90</v>
      </c>
      <c r="AJ1171" s="1" t="s">
        <v>91</v>
      </c>
      <c r="AK1171" s="1" t="s">
        <v>92</v>
      </c>
      <c r="AL1171" s="1" t="s">
        <v>72</v>
      </c>
      <c r="AM1171" s="1" t="s">
        <v>254</v>
      </c>
      <c r="AN1171" s="1" t="s">
        <v>72</v>
      </c>
      <c r="AO1171" s="1" t="s">
        <v>4842</v>
      </c>
      <c r="AP1171" s="1" t="s">
        <v>72</v>
      </c>
      <c r="AQ1171" s="1" t="s">
        <v>72</v>
      </c>
      <c r="AR1171" s="1" t="s">
        <v>72</v>
      </c>
      <c r="AS1171" s="1" t="s">
        <v>72</v>
      </c>
      <c r="AT1171" s="1" t="s">
        <v>72</v>
      </c>
      <c r="AU1171" s="3">
        <v>45310</v>
      </c>
      <c r="AV1171" s="4">
        <v>0.88958333333333339</v>
      </c>
      <c r="AW1171" s="24">
        <v>1</v>
      </c>
      <c r="AX1171" s="4">
        <f t="shared" si="137"/>
        <v>0.11041666666666661</v>
      </c>
      <c r="AY1171" s="4">
        <f t="shared" si="138"/>
        <v>0.59930555555555542</v>
      </c>
      <c r="AZ1171" s="4">
        <f t="shared" si="135"/>
        <v>0.52430555555555558</v>
      </c>
      <c r="BA1171" s="1" t="s">
        <v>5712</v>
      </c>
      <c r="BB1171" s="1" t="s">
        <v>72</v>
      </c>
      <c r="BC1171" s="1" t="s">
        <v>1675</v>
      </c>
      <c r="BD1171" s="1">
        <v>14</v>
      </c>
      <c r="BE1171" s="1" t="s">
        <v>4063</v>
      </c>
      <c r="BF1171" s="1" t="s">
        <v>75</v>
      </c>
      <c r="BG1171" s="1" t="s">
        <v>75</v>
      </c>
      <c r="BH1171" s="1" t="s">
        <v>88</v>
      </c>
      <c r="BI1171" s="1" t="s">
        <v>96</v>
      </c>
      <c r="BJ1171" s="1" t="s">
        <v>72</v>
      </c>
      <c r="BK1171" s="1" t="s">
        <v>2268</v>
      </c>
      <c r="BL1171" s="1" t="s">
        <v>5645</v>
      </c>
      <c r="BM1171" s="1">
        <f>63+7</f>
        <v>70</v>
      </c>
      <c r="BN1171" s="1" t="s">
        <v>75</v>
      </c>
      <c r="BO1171" s="1" t="s">
        <v>75</v>
      </c>
      <c r="BP1171" s="1" t="s">
        <v>75</v>
      </c>
      <c r="BQ1171" s="21" t="s">
        <v>99</v>
      </c>
      <c r="BR1171" s="21" t="s">
        <v>100</v>
      </c>
    </row>
    <row r="1172" spans="1:70" ht="20.45" customHeight="1">
      <c r="A1172" s="1" t="s">
        <v>5713</v>
      </c>
      <c r="B1172" s="1">
        <v>240030</v>
      </c>
      <c r="C1172" s="1" t="s">
        <v>71</v>
      </c>
      <c r="D1172" s="3">
        <v>45313</v>
      </c>
      <c r="E1172" s="4">
        <v>0.5541666666666667</v>
      </c>
      <c r="F1172" s="5">
        <v>45292</v>
      </c>
      <c r="G1172" s="3">
        <v>45313</v>
      </c>
      <c r="H1172" s="4">
        <v>0.59861111111111109</v>
      </c>
      <c r="I1172" s="48">
        <f t="shared" si="136"/>
        <v>4.4444444444444398E-2</v>
      </c>
      <c r="J1172" s="1">
        <v>1</v>
      </c>
      <c r="K1172" s="1" t="s">
        <v>1896</v>
      </c>
      <c r="L1172" s="1" t="s">
        <v>5714</v>
      </c>
      <c r="M1172" s="1" t="s">
        <v>75</v>
      </c>
      <c r="N1172" s="1" t="s">
        <v>5641</v>
      </c>
      <c r="O1172" s="1" t="s">
        <v>77</v>
      </c>
      <c r="P1172" s="1" t="s">
        <v>78</v>
      </c>
      <c r="Q1172" s="1" t="s">
        <v>78</v>
      </c>
      <c r="R1172" s="21" t="s">
        <v>1898</v>
      </c>
      <c r="S1172" s="21" t="s">
        <v>1898</v>
      </c>
      <c r="T1172" s="34" t="s">
        <v>72</v>
      </c>
      <c r="U1172" s="3" t="s">
        <v>1958</v>
      </c>
      <c r="V1172" s="1" t="s">
        <v>1900</v>
      </c>
      <c r="W1172" s="1" t="s">
        <v>813</v>
      </c>
      <c r="X1172" s="1" t="s">
        <v>813</v>
      </c>
      <c r="Y1172" s="1" t="s">
        <v>814</v>
      </c>
      <c r="Z1172" s="1" t="s">
        <v>84</v>
      </c>
      <c r="AA1172" s="1" t="s">
        <v>72</v>
      </c>
      <c r="AB1172" s="1" t="s">
        <v>140</v>
      </c>
      <c r="AC1172" s="1" t="s">
        <v>141</v>
      </c>
      <c r="AD1172" s="1" t="s">
        <v>126</v>
      </c>
      <c r="AE1172" s="1">
        <v>73</v>
      </c>
      <c r="AF1172" s="1" t="s">
        <v>88</v>
      </c>
      <c r="AG1172" s="1">
        <v>5.2</v>
      </c>
      <c r="AH1172" s="1" t="s">
        <v>414</v>
      </c>
      <c r="AI1172" s="1" t="s">
        <v>90</v>
      </c>
      <c r="AJ1172" s="1" t="s">
        <v>91</v>
      </c>
      <c r="AK1172" s="1" t="s">
        <v>92</v>
      </c>
      <c r="AL1172" s="1" t="s">
        <v>72</v>
      </c>
      <c r="AM1172" s="1" t="s">
        <v>217</v>
      </c>
      <c r="AN1172" s="1">
        <v>2</v>
      </c>
      <c r="AO1172" s="1" t="s">
        <v>5605</v>
      </c>
      <c r="AP1172" s="1" t="s">
        <v>72</v>
      </c>
      <c r="AQ1172" s="1" t="s">
        <v>72</v>
      </c>
      <c r="AR1172" s="1" t="s">
        <v>3444</v>
      </c>
      <c r="AS1172" s="1" t="s">
        <v>1061</v>
      </c>
      <c r="AT1172" s="1" t="s">
        <v>72</v>
      </c>
      <c r="AU1172" s="3">
        <v>45313</v>
      </c>
      <c r="AV1172" s="4">
        <v>0.61736111111111114</v>
      </c>
      <c r="AW1172" s="4">
        <v>0.72291666666666676</v>
      </c>
      <c r="AX1172" s="4">
        <f t="shared" si="137"/>
        <v>0.10555555555555562</v>
      </c>
      <c r="AY1172" s="4">
        <f t="shared" ref="AY1172:AY1203" si="139">AW1172-I1172</f>
        <v>0.67847222222222237</v>
      </c>
      <c r="AZ1172" s="4">
        <f t="shared" si="135"/>
        <v>0.16875000000000007</v>
      </c>
      <c r="BA1172" s="1" t="s">
        <v>5715</v>
      </c>
      <c r="BB1172" s="1" t="s">
        <v>72</v>
      </c>
      <c r="BC1172" s="1" t="s">
        <v>1675</v>
      </c>
      <c r="BD1172" s="1">
        <v>14</v>
      </c>
      <c r="BE1172" s="1" t="s">
        <v>2694</v>
      </c>
      <c r="BF1172" s="1" t="s">
        <v>75</v>
      </c>
      <c r="BG1172" s="1" t="s">
        <v>75</v>
      </c>
      <c r="BH1172" s="1" t="s">
        <v>88</v>
      </c>
      <c r="BI1172" s="1" t="s">
        <v>96</v>
      </c>
      <c r="BJ1172" s="1" t="s">
        <v>72</v>
      </c>
      <c r="BK1172" s="1" t="s">
        <v>2268</v>
      </c>
      <c r="BL1172" s="1" t="s">
        <v>5702</v>
      </c>
      <c r="BM1172" s="1">
        <v>35</v>
      </c>
      <c r="BN1172" s="1" t="s">
        <v>75</v>
      </c>
      <c r="BO1172" s="1" t="s">
        <v>75</v>
      </c>
      <c r="BP1172" s="1" t="s">
        <v>75</v>
      </c>
      <c r="BQ1172" s="21" t="s">
        <v>99</v>
      </c>
      <c r="BR1172" s="21" t="s">
        <v>100</v>
      </c>
    </row>
    <row r="1173" spans="1:70" ht="20.45" customHeight="1">
      <c r="A1173" s="1" t="s">
        <v>5716</v>
      </c>
      <c r="B1173" s="1">
        <v>240030</v>
      </c>
      <c r="C1173" s="1" t="s">
        <v>71</v>
      </c>
      <c r="D1173" s="3">
        <v>45313</v>
      </c>
      <c r="E1173" s="4">
        <v>0.5541666666666667</v>
      </c>
      <c r="F1173" s="5">
        <v>45292</v>
      </c>
      <c r="G1173" s="3">
        <v>45313</v>
      </c>
      <c r="H1173" s="4">
        <v>0.59861111111111109</v>
      </c>
      <c r="I1173" s="48">
        <f t="shared" si="136"/>
        <v>4.4444444444444398E-2</v>
      </c>
      <c r="J1173" s="1">
        <v>1</v>
      </c>
      <c r="K1173" s="1" t="s">
        <v>1896</v>
      </c>
      <c r="L1173" s="1" t="s">
        <v>5714</v>
      </c>
      <c r="M1173" s="1" t="s">
        <v>75</v>
      </c>
      <c r="N1173" s="1" t="s">
        <v>4561</v>
      </c>
      <c r="O1173" s="1" t="s">
        <v>77</v>
      </c>
      <c r="P1173" s="1" t="s">
        <v>78</v>
      </c>
      <c r="Q1173" s="1" t="s">
        <v>78</v>
      </c>
      <c r="R1173" s="21" t="s">
        <v>1898</v>
      </c>
      <c r="S1173" s="21" t="s">
        <v>1898</v>
      </c>
      <c r="T1173" s="34" t="s">
        <v>72</v>
      </c>
      <c r="U1173" s="3" t="s">
        <v>1958</v>
      </c>
      <c r="V1173" s="1" t="s">
        <v>1900</v>
      </c>
      <c r="W1173" s="1" t="s">
        <v>813</v>
      </c>
      <c r="X1173" s="1" t="s">
        <v>813</v>
      </c>
      <c r="Y1173" s="1" t="s">
        <v>814</v>
      </c>
      <c r="Z1173" s="1" t="s">
        <v>84</v>
      </c>
      <c r="AA1173" s="1" t="s">
        <v>72</v>
      </c>
      <c r="AB1173" s="1" t="s">
        <v>140</v>
      </c>
      <c r="AC1173" s="1" t="s">
        <v>141</v>
      </c>
      <c r="AD1173" s="1" t="s">
        <v>126</v>
      </c>
      <c r="AE1173" s="1">
        <v>73</v>
      </c>
      <c r="AF1173" s="1" t="s">
        <v>88</v>
      </c>
      <c r="AG1173" s="1">
        <v>5.2</v>
      </c>
      <c r="AH1173" s="1" t="s">
        <v>414</v>
      </c>
      <c r="AI1173" s="1" t="s">
        <v>90</v>
      </c>
      <c r="AJ1173" s="1" t="s">
        <v>91</v>
      </c>
      <c r="AK1173" s="1" t="s">
        <v>92</v>
      </c>
      <c r="AL1173" s="1" t="s">
        <v>72</v>
      </c>
      <c r="AM1173" s="1" t="s">
        <v>217</v>
      </c>
      <c r="AN1173" s="1">
        <v>2</v>
      </c>
      <c r="AO1173" s="1" t="s">
        <v>5605</v>
      </c>
      <c r="AP1173" s="1" t="s">
        <v>72</v>
      </c>
      <c r="AQ1173" s="1" t="s">
        <v>72</v>
      </c>
      <c r="AR1173" s="1" t="s">
        <v>3444</v>
      </c>
      <c r="AS1173" s="1" t="s">
        <v>1061</v>
      </c>
      <c r="AT1173" s="1" t="s">
        <v>72</v>
      </c>
      <c r="AU1173" s="3">
        <v>45327</v>
      </c>
      <c r="AV1173" s="4">
        <v>0.61736111111111114</v>
      </c>
      <c r="AW1173" s="4">
        <v>0.5180555555555556</v>
      </c>
      <c r="AX1173" s="4">
        <f t="shared" si="137"/>
        <v>-9.9305555555555536E-2</v>
      </c>
      <c r="AY1173" s="4">
        <f t="shared" si="139"/>
        <v>0.4736111111111112</v>
      </c>
      <c r="AZ1173" s="4">
        <f t="shared" si="135"/>
        <v>-3.6111111111111094E-2</v>
      </c>
      <c r="BA1173" s="1" t="s">
        <v>5715</v>
      </c>
      <c r="BB1173" s="1" t="s">
        <v>72</v>
      </c>
      <c r="BC1173" s="1" t="s">
        <v>1675</v>
      </c>
      <c r="BD1173" s="1">
        <v>14</v>
      </c>
      <c r="BE1173" s="1" t="s">
        <v>2694</v>
      </c>
      <c r="BF1173" s="1" t="s">
        <v>75</v>
      </c>
      <c r="BG1173" s="1" t="s">
        <v>75</v>
      </c>
      <c r="BH1173" s="1" t="s">
        <v>88</v>
      </c>
      <c r="BI1173" s="1" t="s">
        <v>96</v>
      </c>
      <c r="BJ1173" s="1" t="s">
        <v>72</v>
      </c>
      <c r="BK1173" s="1" t="s">
        <v>5632</v>
      </c>
      <c r="BL1173" s="1" t="s">
        <v>5633</v>
      </c>
      <c r="BM1173" s="1">
        <v>24</v>
      </c>
      <c r="BN1173" s="1" t="s">
        <v>75</v>
      </c>
      <c r="BO1173" s="1" t="s">
        <v>75</v>
      </c>
      <c r="BP1173" s="1" t="s">
        <v>75</v>
      </c>
      <c r="BQ1173" s="21" t="s">
        <v>99</v>
      </c>
      <c r="BR1173" s="21" t="s">
        <v>100</v>
      </c>
    </row>
    <row r="1174" spans="1:70" ht="20.45" customHeight="1">
      <c r="A1174" s="1" t="s">
        <v>5717</v>
      </c>
      <c r="B1174" s="1">
        <v>240031</v>
      </c>
      <c r="C1174" s="1" t="s">
        <v>71</v>
      </c>
      <c r="D1174" s="3">
        <v>45313</v>
      </c>
      <c r="E1174" s="4">
        <v>0.5</v>
      </c>
      <c r="F1174" s="5">
        <v>45292</v>
      </c>
      <c r="G1174" s="3">
        <v>45313</v>
      </c>
      <c r="H1174" s="4">
        <v>0.64861111111111114</v>
      </c>
      <c r="I1174" s="48">
        <f t="shared" si="136"/>
        <v>0.14861111111111114</v>
      </c>
      <c r="J1174" s="1">
        <v>5</v>
      </c>
      <c r="K1174" s="1" t="s">
        <v>2302</v>
      </c>
      <c r="L1174" s="1" t="s">
        <v>5718</v>
      </c>
      <c r="M1174" s="1" t="s">
        <v>75</v>
      </c>
      <c r="N1174" s="1" t="s">
        <v>3947</v>
      </c>
      <c r="O1174" s="1" t="s">
        <v>77</v>
      </c>
      <c r="P1174" s="1" t="s">
        <v>78</v>
      </c>
      <c r="Q1174" s="1" t="s">
        <v>78</v>
      </c>
      <c r="R1174" s="21" t="s">
        <v>1898</v>
      </c>
      <c r="S1174" s="21" t="s">
        <v>1898</v>
      </c>
      <c r="T1174" s="34" t="s">
        <v>72</v>
      </c>
      <c r="U1174" s="3" t="s">
        <v>5719</v>
      </c>
      <c r="V1174" s="1" t="s">
        <v>1900</v>
      </c>
      <c r="W1174" s="1" t="s">
        <v>2307</v>
      </c>
      <c r="X1174" s="1" t="s">
        <v>2307</v>
      </c>
      <c r="Y1174" s="1" t="s">
        <v>2363</v>
      </c>
      <c r="Z1174" s="1" t="s">
        <v>84</v>
      </c>
      <c r="AA1174" s="1" t="s">
        <v>72</v>
      </c>
      <c r="AB1174" s="1" t="s">
        <v>140</v>
      </c>
      <c r="AC1174" s="1" t="s">
        <v>141</v>
      </c>
      <c r="AD1174" s="1" t="s">
        <v>87</v>
      </c>
      <c r="AE1174" s="1">
        <v>58</v>
      </c>
      <c r="AF1174" s="1" t="s">
        <v>88</v>
      </c>
      <c r="AG1174" s="1">
        <v>4.8</v>
      </c>
      <c r="AH1174" s="1" t="s">
        <v>299</v>
      </c>
      <c r="AI1174" s="1" t="s">
        <v>90</v>
      </c>
      <c r="AJ1174" s="1" t="s">
        <v>91</v>
      </c>
      <c r="AK1174" s="1" t="s">
        <v>92</v>
      </c>
      <c r="AL1174" s="1" t="s">
        <v>72</v>
      </c>
      <c r="AM1174" s="1" t="s">
        <v>254</v>
      </c>
      <c r="AN1174" s="1">
        <v>2</v>
      </c>
      <c r="AO1174" s="1" t="s">
        <v>5720</v>
      </c>
      <c r="AP1174" s="1" t="s">
        <v>72</v>
      </c>
      <c r="AQ1174" s="1" t="s">
        <v>72</v>
      </c>
      <c r="AR1174" s="1" t="s">
        <v>220</v>
      </c>
      <c r="AS1174" s="1" t="s">
        <v>72</v>
      </c>
      <c r="AT1174" s="1" t="s">
        <v>72</v>
      </c>
      <c r="AU1174" s="3">
        <v>45313</v>
      </c>
      <c r="AV1174" s="4">
        <v>0.65972222222222221</v>
      </c>
      <c r="AW1174" s="4">
        <v>0.69444444444444453</v>
      </c>
      <c r="AX1174" s="4">
        <f t="shared" si="137"/>
        <v>3.4722222222222321E-2</v>
      </c>
      <c r="AY1174" s="4">
        <f t="shared" si="139"/>
        <v>0.54583333333333339</v>
      </c>
      <c r="AZ1174" s="4">
        <f t="shared" si="135"/>
        <v>0.19444444444444453</v>
      </c>
      <c r="BA1174" s="1" t="s">
        <v>5721</v>
      </c>
      <c r="BB1174" s="1" t="s">
        <v>72</v>
      </c>
      <c r="BC1174" s="1" t="s">
        <v>1794</v>
      </c>
      <c r="BD1174" s="1">
        <v>14</v>
      </c>
      <c r="BE1174" s="1" t="s">
        <v>4443</v>
      </c>
      <c r="BF1174" s="1" t="s">
        <v>75</v>
      </c>
      <c r="BG1174" s="1" t="s">
        <v>75</v>
      </c>
      <c r="BH1174" s="1" t="s">
        <v>88</v>
      </c>
      <c r="BI1174" s="1" t="s">
        <v>96</v>
      </c>
      <c r="BJ1174" s="1" t="s">
        <v>72</v>
      </c>
      <c r="BK1174" s="1" t="s">
        <v>3985</v>
      </c>
      <c r="BL1174" s="1" t="s">
        <v>5220</v>
      </c>
      <c r="BM1174" s="1">
        <f>56+18</f>
        <v>74</v>
      </c>
      <c r="BN1174" s="1" t="s">
        <v>75</v>
      </c>
      <c r="BO1174" s="1" t="s">
        <v>75</v>
      </c>
      <c r="BP1174" s="1" t="s">
        <v>75</v>
      </c>
      <c r="BQ1174" s="21" t="s">
        <v>99</v>
      </c>
      <c r="BR1174" s="21" t="s">
        <v>100</v>
      </c>
    </row>
    <row r="1175" spans="1:70" ht="20.45" customHeight="1">
      <c r="A1175" s="1" t="s">
        <v>5722</v>
      </c>
      <c r="B1175" s="1">
        <v>240032</v>
      </c>
      <c r="C1175" s="1" t="s">
        <v>71</v>
      </c>
      <c r="D1175" s="3">
        <v>45314</v>
      </c>
      <c r="E1175" s="4">
        <v>0.51041666666666663</v>
      </c>
      <c r="F1175" s="5">
        <v>45292</v>
      </c>
      <c r="G1175" s="3">
        <v>45314</v>
      </c>
      <c r="H1175" s="4">
        <v>0.59375</v>
      </c>
      <c r="I1175" s="48">
        <f t="shared" si="136"/>
        <v>8.333333333333337E-2</v>
      </c>
      <c r="J1175" s="1">
        <v>15</v>
      </c>
      <c r="K1175" s="1" t="s">
        <v>1896</v>
      </c>
      <c r="L1175" s="1" t="s">
        <v>5723</v>
      </c>
      <c r="M1175" s="1" t="s">
        <v>75</v>
      </c>
      <c r="N1175" s="1" t="s">
        <v>3936</v>
      </c>
      <c r="O1175" s="1" t="s">
        <v>77</v>
      </c>
      <c r="P1175" s="1" t="s">
        <v>78</v>
      </c>
      <c r="Q1175" s="1" t="s">
        <v>78</v>
      </c>
      <c r="R1175" s="21" t="s">
        <v>1898</v>
      </c>
      <c r="S1175" s="21" t="s">
        <v>1898</v>
      </c>
      <c r="T1175" s="34" t="s">
        <v>72</v>
      </c>
      <c r="U1175" s="3" t="s">
        <v>4415</v>
      </c>
      <c r="V1175" s="1" t="s">
        <v>1900</v>
      </c>
      <c r="W1175" s="1" t="s">
        <v>813</v>
      </c>
      <c r="X1175" s="1" t="s">
        <v>813</v>
      </c>
      <c r="Y1175" s="1" t="s">
        <v>814</v>
      </c>
      <c r="Z1175" s="1" t="s">
        <v>84</v>
      </c>
      <c r="AA1175" s="1" t="s">
        <v>72</v>
      </c>
      <c r="AB1175" s="1" t="s">
        <v>140</v>
      </c>
      <c r="AC1175" s="1" t="s">
        <v>5724</v>
      </c>
      <c r="AD1175" s="1" t="s">
        <v>87</v>
      </c>
      <c r="AE1175" s="1">
        <v>44</v>
      </c>
      <c r="AF1175" s="1" t="s">
        <v>88</v>
      </c>
      <c r="AG1175" s="1">
        <v>5.2</v>
      </c>
      <c r="AH1175" s="1" t="s">
        <v>954</v>
      </c>
      <c r="AI1175" s="1" t="s">
        <v>90</v>
      </c>
      <c r="AJ1175" s="1" t="s">
        <v>970</v>
      </c>
      <c r="AK1175" s="1" t="s">
        <v>1939</v>
      </c>
      <c r="AL1175" s="1" t="s">
        <v>72</v>
      </c>
      <c r="AM1175" s="1" t="s">
        <v>217</v>
      </c>
      <c r="AN1175" s="1">
        <v>2</v>
      </c>
      <c r="AO1175" s="1" t="s">
        <v>5605</v>
      </c>
      <c r="AP1175" s="1" t="s">
        <v>72</v>
      </c>
      <c r="AQ1175" s="1" t="s">
        <v>72</v>
      </c>
      <c r="AR1175" s="1" t="s">
        <v>3444</v>
      </c>
      <c r="AS1175" s="1" t="s">
        <v>1061</v>
      </c>
      <c r="AT1175" s="1" t="s">
        <v>72</v>
      </c>
      <c r="AU1175" s="3">
        <v>45314</v>
      </c>
      <c r="AV1175" s="4">
        <v>0.61805555555555558</v>
      </c>
      <c r="AW1175" s="4">
        <v>0.65625</v>
      </c>
      <c r="AX1175" s="4">
        <f t="shared" si="137"/>
        <v>3.819444444444442E-2</v>
      </c>
      <c r="AY1175" s="4">
        <f t="shared" si="139"/>
        <v>0.57291666666666663</v>
      </c>
      <c r="AZ1175" s="4">
        <f t="shared" si="135"/>
        <v>0.14583333333333337</v>
      </c>
      <c r="BA1175" s="1" t="s">
        <v>5725</v>
      </c>
      <c r="BB1175" s="1" t="s">
        <v>72</v>
      </c>
      <c r="BC1175" s="1" t="s">
        <v>1794</v>
      </c>
      <c r="BD1175" s="1">
        <v>14</v>
      </c>
      <c r="BE1175" s="1" t="s">
        <v>4219</v>
      </c>
      <c r="BF1175" s="1" t="s">
        <v>75</v>
      </c>
      <c r="BG1175" s="1" t="s">
        <v>75</v>
      </c>
      <c r="BH1175" s="1" t="s">
        <v>88</v>
      </c>
      <c r="BI1175" s="1" t="s">
        <v>96</v>
      </c>
      <c r="BJ1175" s="1" t="s">
        <v>72</v>
      </c>
      <c r="BK1175" s="1" t="s">
        <v>5594</v>
      </c>
      <c r="BL1175" s="1" t="s">
        <v>5726</v>
      </c>
      <c r="BM1175" s="1">
        <f>42+6</f>
        <v>48</v>
      </c>
      <c r="BN1175" s="1" t="s">
        <v>75</v>
      </c>
      <c r="BO1175" s="1" t="s">
        <v>75</v>
      </c>
      <c r="BP1175" s="1" t="s">
        <v>75</v>
      </c>
      <c r="BQ1175" s="21" t="s">
        <v>99</v>
      </c>
      <c r="BR1175" s="21" t="s">
        <v>100</v>
      </c>
    </row>
    <row r="1176" spans="1:70" ht="20.45" customHeight="1">
      <c r="A1176" s="1" t="s">
        <v>5727</v>
      </c>
      <c r="B1176" s="1">
        <v>240032</v>
      </c>
      <c r="C1176" s="1" t="s">
        <v>71</v>
      </c>
      <c r="D1176" s="3">
        <v>45314</v>
      </c>
      <c r="E1176" s="4">
        <v>0.51041666666666663</v>
      </c>
      <c r="F1176" s="5">
        <v>45292</v>
      </c>
      <c r="G1176" s="3">
        <v>45314</v>
      </c>
      <c r="H1176" s="4">
        <v>0.59375</v>
      </c>
      <c r="I1176" s="48">
        <f t="shared" si="136"/>
        <v>8.333333333333337E-2</v>
      </c>
      <c r="J1176" s="1">
        <v>15</v>
      </c>
      <c r="K1176" s="1" t="s">
        <v>1896</v>
      </c>
      <c r="L1176" s="1" t="s">
        <v>5723</v>
      </c>
      <c r="M1176" s="1" t="s">
        <v>75</v>
      </c>
      <c r="N1176" s="1" t="s">
        <v>4561</v>
      </c>
      <c r="O1176" s="1" t="s">
        <v>77</v>
      </c>
      <c r="P1176" s="1" t="s">
        <v>78</v>
      </c>
      <c r="Q1176" s="1" t="s">
        <v>78</v>
      </c>
      <c r="R1176" s="21" t="s">
        <v>1898</v>
      </c>
      <c r="S1176" s="21" t="s">
        <v>1898</v>
      </c>
      <c r="T1176" s="34" t="s">
        <v>72</v>
      </c>
      <c r="U1176" s="3" t="s">
        <v>4415</v>
      </c>
      <c r="V1176" s="1" t="s">
        <v>1900</v>
      </c>
      <c r="W1176" s="1" t="s">
        <v>813</v>
      </c>
      <c r="X1176" s="1" t="s">
        <v>813</v>
      </c>
      <c r="Y1176" s="1" t="s">
        <v>814</v>
      </c>
      <c r="Z1176" s="1" t="s">
        <v>84</v>
      </c>
      <c r="AA1176" s="1" t="s">
        <v>72</v>
      </c>
      <c r="AB1176" s="1" t="s">
        <v>140</v>
      </c>
      <c r="AC1176" s="1" t="s">
        <v>5724</v>
      </c>
      <c r="AD1176" s="1" t="s">
        <v>87</v>
      </c>
      <c r="AE1176" s="1">
        <v>44</v>
      </c>
      <c r="AF1176" s="1" t="s">
        <v>88</v>
      </c>
      <c r="AG1176" s="1">
        <v>5.2</v>
      </c>
      <c r="AH1176" s="1" t="s">
        <v>954</v>
      </c>
      <c r="AI1176" s="1" t="s">
        <v>90</v>
      </c>
      <c r="AJ1176" s="1" t="s">
        <v>970</v>
      </c>
      <c r="AK1176" s="1" t="s">
        <v>1939</v>
      </c>
      <c r="AL1176" s="1" t="s">
        <v>72</v>
      </c>
      <c r="AM1176" s="1" t="s">
        <v>217</v>
      </c>
      <c r="AN1176" s="1">
        <v>2</v>
      </c>
      <c r="AO1176" s="1" t="s">
        <v>5605</v>
      </c>
      <c r="AP1176" s="1" t="s">
        <v>72</v>
      </c>
      <c r="AQ1176" s="1" t="s">
        <v>72</v>
      </c>
      <c r="AR1176" s="1" t="s">
        <v>3444</v>
      </c>
      <c r="AS1176" s="1" t="s">
        <v>1061</v>
      </c>
      <c r="AT1176" s="1" t="s">
        <v>72</v>
      </c>
      <c r="AU1176" s="3">
        <v>45327</v>
      </c>
      <c r="AV1176" s="4">
        <v>0.61805555555555558</v>
      </c>
      <c r="AW1176" s="4">
        <v>0.53402777777777777</v>
      </c>
      <c r="AX1176" s="4">
        <f t="shared" si="137"/>
        <v>-8.4027777777777812E-2</v>
      </c>
      <c r="AY1176" s="4">
        <f t="shared" si="139"/>
        <v>0.4506944444444444</v>
      </c>
      <c r="AZ1176" s="4">
        <f t="shared" si="135"/>
        <v>2.3611111111111138E-2</v>
      </c>
      <c r="BA1176" s="1" t="s">
        <v>5725</v>
      </c>
      <c r="BB1176" s="1" t="s">
        <v>72</v>
      </c>
      <c r="BC1176" s="1" t="s">
        <v>1794</v>
      </c>
      <c r="BD1176" s="1">
        <v>14</v>
      </c>
      <c r="BE1176" s="1" t="s">
        <v>4219</v>
      </c>
      <c r="BF1176" s="1" t="s">
        <v>75</v>
      </c>
      <c r="BG1176" s="1" t="s">
        <v>75</v>
      </c>
      <c r="BH1176" s="1" t="s">
        <v>88</v>
      </c>
      <c r="BI1176" s="1" t="s">
        <v>96</v>
      </c>
      <c r="BJ1176" s="1" t="s">
        <v>72</v>
      </c>
      <c r="BK1176" s="1" t="s">
        <v>5632</v>
      </c>
      <c r="BL1176" s="1" t="s">
        <v>5633</v>
      </c>
      <c r="BM1176" s="1">
        <v>24</v>
      </c>
      <c r="BN1176" s="1" t="s">
        <v>75</v>
      </c>
      <c r="BO1176" s="1" t="s">
        <v>75</v>
      </c>
      <c r="BP1176" s="1" t="s">
        <v>75</v>
      </c>
      <c r="BQ1176" s="21" t="s">
        <v>99</v>
      </c>
      <c r="BR1176" s="21" t="s">
        <v>100</v>
      </c>
    </row>
    <row r="1177" spans="1:70" ht="20.45" customHeight="1">
      <c r="A1177" s="1" t="s">
        <v>5728</v>
      </c>
      <c r="B1177" s="1">
        <v>240033</v>
      </c>
      <c r="C1177" s="1" t="s">
        <v>71</v>
      </c>
      <c r="D1177" s="3">
        <v>45314</v>
      </c>
      <c r="E1177" s="4">
        <v>0.52777777777777779</v>
      </c>
      <c r="F1177" s="5">
        <v>45292</v>
      </c>
      <c r="G1177" s="3">
        <v>45314</v>
      </c>
      <c r="H1177" s="4">
        <v>0.64166666666666672</v>
      </c>
      <c r="I1177" s="48">
        <f t="shared" si="136"/>
        <v>0.11388888888888893</v>
      </c>
      <c r="J1177" s="1">
        <v>30</v>
      </c>
      <c r="K1177" s="1" t="s">
        <v>2302</v>
      </c>
      <c r="L1177" s="1" t="s">
        <v>5729</v>
      </c>
      <c r="M1177" s="1" t="s">
        <v>75</v>
      </c>
      <c r="N1177" s="1" t="s">
        <v>4648</v>
      </c>
      <c r="O1177" s="1" t="s">
        <v>77</v>
      </c>
      <c r="P1177" s="1" t="s">
        <v>78</v>
      </c>
      <c r="Q1177" s="1" t="s">
        <v>78</v>
      </c>
      <c r="R1177" s="21" t="s">
        <v>1898</v>
      </c>
      <c r="S1177" s="8" t="s">
        <v>1927</v>
      </c>
      <c r="T1177" s="34" t="s">
        <v>72</v>
      </c>
      <c r="U1177" s="60" t="s">
        <v>847</v>
      </c>
      <c r="V1177" s="1" t="s">
        <v>1900</v>
      </c>
      <c r="W1177" s="1" t="s">
        <v>2307</v>
      </c>
      <c r="X1177" s="1" t="s">
        <v>2307</v>
      </c>
      <c r="Y1177" s="1" t="s">
        <v>2926</v>
      </c>
      <c r="Z1177" s="1" t="s">
        <v>291</v>
      </c>
      <c r="AA1177" s="1" t="s">
        <v>72</v>
      </c>
      <c r="AB1177" s="1" t="s">
        <v>292</v>
      </c>
      <c r="AC1177" s="1" t="s">
        <v>3296</v>
      </c>
      <c r="AD1177" s="1" t="s">
        <v>126</v>
      </c>
      <c r="AE1177" s="1">
        <v>42</v>
      </c>
      <c r="AF1177" s="1" t="s">
        <v>88</v>
      </c>
      <c r="AG1177" s="1">
        <v>4.5</v>
      </c>
      <c r="AH1177" s="1" t="s">
        <v>299</v>
      </c>
      <c r="AI1177" s="1" t="s">
        <v>90</v>
      </c>
      <c r="AJ1177" s="1" t="s">
        <v>91</v>
      </c>
      <c r="AK1177" s="1" t="s">
        <v>92</v>
      </c>
      <c r="AL1177" s="1" t="s">
        <v>72</v>
      </c>
      <c r="AM1177" s="1" t="s">
        <v>72</v>
      </c>
      <c r="AN1177" s="1" t="s">
        <v>72</v>
      </c>
      <c r="AO1177" s="1" t="s">
        <v>72</v>
      </c>
      <c r="AP1177" s="1" t="s">
        <v>72</v>
      </c>
      <c r="AQ1177" s="1" t="s">
        <v>72</v>
      </c>
      <c r="AR1177" s="1" t="s">
        <v>72</v>
      </c>
      <c r="AS1177" s="1" t="s">
        <v>72</v>
      </c>
      <c r="AT1177" s="1" t="s">
        <v>72</v>
      </c>
      <c r="AU1177" s="3">
        <v>45314</v>
      </c>
      <c r="AV1177" s="4">
        <v>0.66736111111111107</v>
      </c>
      <c r="AW1177" s="4">
        <v>0.72152777777777777</v>
      </c>
      <c r="AX1177" s="4">
        <f t="shared" si="137"/>
        <v>5.4166666666666696E-2</v>
      </c>
      <c r="AY1177" s="4">
        <f t="shared" si="139"/>
        <v>0.60763888888888884</v>
      </c>
      <c r="AZ1177" s="4">
        <f t="shared" si="135"/>
        <v>0.19374999999999998</v>
      </c>
      <c r="BA1177" s="1" t="s">
        <v>5730</v>
      </c>
      <c r="BB1177" s="1" t="s">
        <v>72</v>
      </c>
      <c r="BC1177" s="1" t="s">
        <v>1794</v>
      </c>
      <c r="BD1177" s="1">
        <v>14</v>
      </c>
      <c r="BE1177" s="1" t="s">
        <v>2694</v>
      </c>
      <c r="BF1177" s="1" t="s">
        <v>75</v>
      </c>
      <c r="BG1177" s="1" t="s">
        <v>75</v>
      </c>
      <c r="BH1177" s="1" t="s">
        <v>88</v>
      </c>
      <c r="BI1177" s="1" t="s">
        <v>79</v>
      </c>
      <c r="BJ1177" s="1" t="s">
        <v>707</v>
      </c>
      <c r="BK1177" s="1" t="s">
        <v>72</v>
      </c>
      <c r="BL1177" s="1" t="s">
        <v>72</v>
      </c>
      <c r="BM1177" s="1" t="s">
        <v>72</v>
      </c>
      <c r="BN1177" s="1" t="s">
        <v>88</v>
      </c>
      <c r="BO1177" s="1" t="s">
        <v>88</v>
      </c>
      <c r="BP1177" s="1" t="s">
        <v>88</v>
      </c>
      <c r="BQ1177" s="1" t="s">
        <v>160</v>
      </c>
      <c r="BR1177" s="1" t="s">
        <v>707</v>
      </c>
    </row>
    <row r="1178" spans="1:70" ht="20.45" customHeight="1">
      <c r="A1178" s="1" t="s">
        <v>5731</v>
      </c>
      <c r="B1178" s="1">
        <v>240034</v>
      </c>
      <c r="C1178" s="1" t="s">
        <v>71</v>
      </c>
      <c r="D1178" s="3">
        <v>45314</v>
      </c>
      <c r="E1178" s="4">
        <v>0.70486111111111116</v>
      </c>
      <c r="F1178" s="5">
        <v>45292</v>
      </c>
      <c r="G1178" s="3">
        <v>45314</v>
      </c>
      <c r="H1178" s="4">
        <v>0.74930555555555556</v>
      </c>
      <c r="I1178" s="48">
        <f t="shared" si="136"/>
        <v>4.4444444444444398E-2</v>
      </c>
      <c r="J1178" s="1">
        <v>3</v>
      </c>
      <c r="K1178" s="1" t="s">
        <v>2302</v>
      </c>
      <c r="L1178" s="1" t="s">
        <v>5732</v>
      </c>
      <c r="M1178" s="1" t="s">
        <v>75</v>
      </c>
      <c r="N1178" s="1" t="s">
        <v>3947</v>
      </c>
      <c r="O1178" s="1" t="s">
        <v>77</v>
      </c>
      <c r="P1178" s="1" t="s">
        <v>78</v>
      </c>
      <c r="Q1178" s="1" t="s">
        <v>78</v>
      </c>
      <c r="R1178" s="21" t="s">
        <v>1898</v>
      </c>
      <c r="S1178" s="21" t="s">
        <v>1898</v>
      </c>
      <c r="T1178" s="34" t="s">
        <v>72</v>
      </c>
      <c r="U1178" s="3" t="s">
        <v>4704</v>
      </c>
      <c r="V1178" s="1" t="s">
        <v>1900</v>
      </c>
      <c r="W1178" s="1" t="s">
        <v>2307</v>
      </c>
      <c r="X1178" s="1" t="s">
        <v>2307</v>
      </c>
      <c r="Y1178" s="1" t="s">
        <v>2363</v>
      </c>
      <c r="Z1178" s="1" t="s">
        <v>84</v>
      </c>
      <c r="AA1178" s="1" t="s">
        <v>72</v>
      </c>
      <c r="AB1178" s="1" t="s">
        <v>124</v>
      </c>
      <c r="AC1178" s="1" t="s">
        <v>2067</v>
      </c>
      <c r="AD1178" s="1" t="s">
        <v>87</v>
      </c>
      <c r="AE1178" s="1">
        <v>55</v>
      </c>
      <c r="AF1178" s="1" t="s">
        <v>88</v>
      </c>
      <c r="AG1178" s="1">
        <v>5.0999999999999996</v>
      </c>
      <c r="AH1178" s="1" t="s">
        <v>299</v>
      </c>
      <c r="AI1178" s="1" t="s">
        <v>90</v>
      </c>
      <c r="AJ1178" s="1" t="s">
        <v>91</v>
      </c>
      <c r="AK1178" s="1" t="s">
        <v>92</v>
      </c>
      <c r="AL1178" s="1" t="s">
        <v>72</v>
      </c>
      <c r="AM1178" s="1" t="s">
        <v>254</v>
      </c>
      <c r="AN1178" s="1">
        <v>2</v>
      </c>
      <c r="AO1178" s="1" t="s">
        <v>5674</v>
      </c>
      <c r="AP1178" s="1" t="s">
        <v>72</v>
      </c>
      <c r="AQ1178" s="1" t="s">
        <v>72</v>
      </c>
      <c r="AR1178" s="1" t="s">
        <v>220</v>
      </c>
      <c r="AS1178" s="1" t="s">
        <v>72</v>
      </c>
      <c r="AT1178" s="1" t="s">
        <v>72</v>
      </c>
      <c r="AU1178" s="3">
        <v>45314</v>
      </c>
      <c r="AV1178" s="4">
        <v>0.76111111111111107</v>
      </c>
      <c r="AW1178" s="4">
        <v>0.79999999999999993</v>
      </c>
      <c r="AX1178" s="4">
        <f t="shared" si="137"/>
        <v>3.8888888888888862E-2</v>
      </c>
      <c r="AY1178" s="4">
        <f t="shared" si="139"/>
        <v>0.75555555555555554</v>
      </c>
      <c r="AZ1178" s="4">
        <f t="shared" si="135"/>
        <v>9.5138888888888773E-2</v>
      </c>
      <c r="BA1178" s="1" t="s">
        <v>5733</v>
      </c>
      <c r="BB1178" s="1" t="s">
        <v>72</v>
      </c>
      <c r="BC1178" s="1" t="s">
        <v>1794</v>
      </c>
      <c r="BD1178" s="1">
        <v>14</v>
      </c>
      <c r="BE1178" s="1" t="s">
        <v>3446</v>
      </c>
      <c r="BF1178" s="1" t="s">
        <v>75</v>
      </c>
      <c r="BG1178" s="1" t="s">
        <v>75</v>
      </c>
      <c r="BH1178" s="1" t="s">
        <v>88</v>
      </c>
      <c r="BI1178" s="1" t="s">
        <v>96</v>
      </c>
      <c r="BJ1178" s="1" t="s">
        <v>72</v>
      </c>
      <c r="BK1178" s="1" t="s">
        <v>3985</v>
      </c>
      <c r="BL1178" s="1" t="s">
        <v>5575</v>
      </c>
      <c r="BM1178" s="1">
        <f>24+8</f>
        <v>32</v>
      </c>
      <c r="BN1178" s="1" t="s">
        <v>75</v>
      </c>
      <c r="BO1178" s="1" t="s">
        <v>75</v>
      </c>
      <c r="BP1178" s="1" t="s">
        <v>75</v>
      </c>
      <c r="BQ1178" s="21" t="s">
        <v>99</v>
      </c>
      <c r="BR1178" s="21" t="s">
        <v>100</v>
      </c>
    </row>
    <row r="1179" spans="1:70" ht="20.45" customHeight="1">
      <c r="A1179" s="1" t="s">
        <v>5734</v>
      </c>
      <c r="B1179" s="1">
        <v>240035</v>
      </c>
      <c r="C1179" s="1" t="s">
        <v>71</v>
      </c>
      <c r="D1179" s="3">
        <v>45314</v>
      </c>
      <c r="E1179" s="4">
        <v>0.4861111111111111</v>
      </c>
      <c r="F1179" s="5">
        <v>45292</v>
      </c>
      <c r="G1179" s="3">
        <v>45314</v>
      </c>
      <c r="H1179" s="4">
        <v>0.88750000000000007</v>
      </c>
      <c r="I1179" s="48">
        <f t="shared" si="136"/>
        <v>0.40138888888888896</v>
      </c>
      <c r="J1179" s="1">
        <v>15</v>
      </c>
      <c r="K1179" s="1" t="s">
        <v>1896</v>
      </c>
      <c r="L1179" s="1" t="s">
        <v>5735</v>
      </c>
      <c r="M1179" s="1" t="s">
        <v>75</v>
      </c>
      <c r="N1179" s="1" t="s">
        <v>5641</v>
      </c>
      <c r="O1179" s="1" t="s">
        <v>77</v>
      </c>
      <c r="P1179" s="1" t="s">
        <v>78</v>
      </c>
      <c r="Q1179" s="1" t="s">
        <v>78</v>
      </c>
      <c r="R1179" s="21" t="s">
        <v>1898</v>
      </c>
      <c r="S1179" s="21" t="s">
        <v>1898</v>
      </c>
      <c r="T1179" s="34" t="s">
        <v>72</v>
      </c>
      <c r="U1179" s="3" t="s">
        <v>2152</v>
      </c>
      <c r="V1179" s="1" t="s">
        <v>1900</v>
      </c>
      <c r="W1179" s="1" t="s">
        <v>778</v>
      </c>
      <c r="X1179" s="1" t="s">
        <v>779</v>
      </c>
      <c r="Y1179" s="1" t="s">
        <v>780</v>
      </c>
      <c r="Z1179" s="1" t="s">
        <v>84</v>
      </c>
      <c r="AA1179" s="1" t="s">
        <v>72</v>
      </c>
      <c r="AB1179" s="1" t="s">
        <v>140</v>
      </c>
      <c r="AC1179" s="1" t="s">
        <v>181</v>
      </c>
      <c r="AD1179" s="1" t="s">
        <v>126</v>
      </c>
      <c r="AE1179" s="1">
        <v>73</v>
      </c>
      <c r="AF1179" s="1" t="s">
        <v>88</v>
      </c>
      <c r="AG1179" s="1">
        <v>5.8</v>
      </c>
      <c r="AH1179" s="1" t="s">
        <v>299</v>
      </c>
      <c r="AI1179" s="1" t="s">
        <v>90</v>
      </c>
      <c r="AJ1179" s="1" t="s">
        <v>91</v>
      </c>
      <c r="AK1179" s="1" t="s">
        <v>92</v>
      </c>
      <c r="AL1179" s="1" t="s">
        <v>72</v>
      </c>
      <c r="AM1179" s="1" t="s">
        <v>254</v>
      </c>
      <c r="AN1179" s="1" t="s">
        <v>72</v>
      </c>
      <c r="AO1179" s="1" t="s">
        <v>4842</v>
      </c>
      <c r="AP1179" s="1" t="s">
        <v>72</v>
      </c>
      <c r="AQ1179" s="1" t="s">
        <v>72</v>
      </c>
      <c r="AR1179" s="1" t="s">
        <v>72</v>
      </c>
      <c r="AS1179" s="1" t="s">
        <v>72</v>
      </c>
      <c r="AT1179" s="1" t="s">
        <v>72</v>
      </c>
      <c r="AU1179" s="3">
        <v>45315</v>
      </c>
      <c r="AV1179" s="4">
        <v>1.3326388888888889</v>
      </c>
      <c r="AW1179" s="4">
        <v>1.3798611111111112</v>
      </c>
      <c r="AX1179" s="4">
        <f t="shared" si="137"/>
        <v>4.7222222222222276E-2</v>
      </c>
      <c r="AY1179" s="4">
        <f t="shared" si="139"/>
        <v>0.97847222222222219</v>
      </c>
      <c r="AZ1179" s="4">
        <f t="shared" si="135"/>
        <v>0.89375000000000004</v>
      </c>
      <c r="BA1179" s="1" t="s">
        <v>5736</v>
      </c>
      <c r="BB1179" s="1" t="s">
        <v>72</v>
      </c>
      <c r="BC1179" s="1" t="s">
        <v>1794</v>
      </c>
      <c r="BD1179" s="1">
        <v>14</v>
      </c>
      <c r="BE1179" s="1" t="s">
        <v>3446</v>
      </c>
      <c r="BF1179" s="1" t="s">
        <v>75</v>
      </c>
      <c r="BG1179" s="1" t="s">
        <v>75</v>
      </c>
      <c r="BH1179" s="1" t="s">
        <v>88</v>
      </c>
      <c r="BI1179" s="1" t="s">
        <v>96</v>
      </c>
      <c r="BJ1179" s="1" t="s">
        <v>72</v>
      </c>
      <c r="BK1179" s="1" t="s">
        <v>5594</v>
      </c>
      <c r="BL1179" s="1" t="s">
        <v>5737</v>
      </c>
      <c r="BM1179" s="1">
        <f>54+9</f>
        <v>63</v>
      </c>
      <c r="BN1179" s="1" t="s">
        <v>72</v>
      </c>
      <c r="BO1179" s="1" t="s">
        <v>72</v>
      </c>
      <c r="BP1179" s="1" t="s">
        <v>72</v>
      </c>
      <c r="BQ1179" s="21" t="s">
        <v>99</v>
      </c>
      <c r="BR1179" s="1" t="s">
        <v>5738</v>
      </c>
    </row>
    <row r="1180" spans="1:70" ht="20.45" customHeight="1">
      <c r="A1180" s="1" t="s">
        <v>5739</v>
      </c>
      <c r="B1180" s="1">
        <v>240036</v>
      </c>
      <c r="C1180" s="1" t="s">
        <v>497</v>
      </c>
      <c r="D1180" s="3">
        <v>45315</v>
      </c>
      <c r="E1180" s="4">
        <v>0.68611111111111112</v>
      </c>
      <c r="F1180" s="5">
        <v>45292</v>
      </c>
      <c r="G1180" s="3">
        <v>45315</v>
      </c>
      <c r="H1180" s="4">
        <v>0.80208333333333337</v>
      </c>
      <c r="I1180" s="48">
        <f t="shared" si="136"/>
        <v>0.11597222222222225</v>
      </c>
      <c r="J1180" s="1">
        <v>2</v>
      </c>
      <c r="K1180" s="1" t="s">
        <v>1896</v>
      </c>
      <c r="L1180" s="1" t="s">
        <v>5740</v>
      </c>
      <c r="M1180" s="1" t="s">
        <v>75</v>
      </c>
      <c r="N1180" s="1" t="s">
        <v>5146</v>
      </c>
      <c r="O1180" s="1" t="s">
        <v>497</v>
      </c>
      <c r="P1180" s="1" t="s">
        <v>78</v>
      </c>
      <c r="Q1180" s="1" t="s">
        <v>78</v>
      </c>
      <c r="R1180" s="21" t="s">
        <v>1898</v>
      </c>
      <c r="S1180" s="8" t="s">
        <v>1927</v>
      </c>
      <c r="T1180" s="34" t="s">
        <v>72</v>
      </c>
      <c r="U1180" s="60" t="s">
        <v>5599</v>
      </c>
      <c r="V1180" s="1" t="s">
        <v>1900</v>
      </c>
      <c r="W1180" s="1" t="s">
        <v>813</v>
      </c>
      <c r="X1180" s="1" t="s">
        <v>813</v>
      </c>
      <c r="Y1180" s="1" t="s">
        <v>814</v>
      </c>
      <c r="Z1180" s="1" t="s">
        <v>490</v>
      </c>
      <c r="AA1180" s="1" t="s">
        <v>72</v>
      </c>
      <c r="AB1180" s="1" t="s">
        <v>491</v>
      </c>
      <c r="AC1180" s="1" t="s">
        <v>1147</v>
      </c>
      <c r="AD1180" s="1" t="s">
        <v>126</v>
      </c>
      <c r="AE1180" s="1">
        <v>57</v>
      </c>
      <c r="AF1180" s="1" t="s">
        <v>88</v>
      </c>
      <c r="AG1180" s="1">
        <v>4.8</v>
      </c>
      <c r="AH1180" s="1" t="s">
        <v>414</v>
      </c>
      <c r="AI1180" s="1" t="s">
        <v>90</v>
      </c>
      <c r="AJ1180" s="1" t="s">
        <v>91</v>
      </c>
      <c r="AK1180" s="1" t="s">
        <v>92</v>
      </c>
      <c r="AL1180" s="1" t="s">
        <v>72</v>
      </c>
      <c r="AM1180" s="1" t="s">
        <v>72</v>
      </c>
      <c r="AN1180" s="1" t="s">
        <v>72</v>
      </c>
      <c r="AO1180" s="1" t="s">
        <v>72</v>
      </c>
      <c r="AP1180" s="1" t="s">
        <v>72</v>
      </c>
      <c r="AQ1180" s="1" t="s">
        <v>72</v>
      </c>
      <c r="AR1180" s="1" t="s">
        <v>72</v>
      </c>
      <c r="AS1180" s="1" t="s">
        <v>72</v>
      </c>
      <c r="AT1180" s="1" t="s">
        <v>72</v>
      </c>
      <c r="AU1180" s="3">
        <v>45315</v>
      </c>
      <c r="AV1180" s="4">
        <v>0.81736111111111109</v>
      </c>
      <c r="AW1180" s="4">
        <v>0.87777777777777777</v>
      </c>
      <c r="AX1180" s="4">
        <f t="shared" si="137"/>
        <v>6.0416666666666674E-2</v>
      </c>
      <c r="AY1180" s="4">
        <f t="shared" si="139"/>
        <v>0.76180555555555551</v>
      </c>
      <c r="AZ1180" s="4">
        <f t="shared" si="135"/>
        <v>0.19166666666666665</v>
      </c>
      <c r="BA1180" s="1" t="s">
        <v>5741</v>
      </c>
      <c r="BB1180" s="1" t="s">
        <v>72</v>
      </c>
      <c r="BC1180" s="1" t="s">
        <v>1794</v>
      </c>
      <c r="BD1180" s="1">
        <v>14</v>
      </c>
      <c r="BE1180" s="1" t="s">
        <v>2694</v>
      </c>
      <c r="BF1180" s="1" t="s">
        <v>75</v>
      </c>
      <c r="BG1180" s="1" t="s">
        <v>75</v>
      </c>
      <c r="BH1180" s="1" t="s">
        <v>88</v>
      </c>
      <c r="BI1180" s="1" t="s">
        <v>79</v>
      </c>
      <c r="BJ1180" s="1" t="s">
        <v>707</v>
      </c>
      <c r="BK1180" s="1" t="s">
        <v>72</v>
      </c>
      <c r="BL1180" s="1" t="s">
        <v>72</v>
      </c>
      <c r="BM1180" s="1" t="s">
        <v>72</v>
      </c>
      <c r="BN1180" s="1" t="s">
        <v>88</v>
      </c>
      <c r="BO1180" s="1" t="s">
        <v>88</v>
      </c>
      <c r="BP1180" s="1" t="s">
        <v>88</v>
      </c>
      <c r="BQ1180" s="1" t="s">
        <v>160</v>
      </c>
      <c r="BR1180" s="1" t="s">
        <v>707</v>
      </c>
    </row>
    <row r="1181" spans="1:70" ht="20.45" customHeight="1">
      <c r="A1181" s="1" t="s">
        <v>5742</v>
      </c>
      <c r="B1181" s="1">
        <v>240037</v>
      </c>
      <c r="C1181" s="1" t="s">
        <v>71</v>
      </c>
      <c r="D1181" s="3">
        <v>45316</v>
      </c>
      <c r="E1181" s="4">
        <v>0.48958333333333331</v>
      </c>
      <c r="F1181" s="5">
        <v>45292</v>
      </c>
      <c r="G1181" s="3">
        <v>45316</v>
      </c>
      <c r="H1181" s="4">
        <v>0.59722222222222221</v>
      </c>
      <c r="I1181" s="48">
        <f t="shared" si="136"/>
        <v>0.1076388888888889</v>
      </c>
      <c r="J1181" s="1">
        <v>20</v>
      </c>
      <c r="K1181" s="1" t="s">
        <v>2302</v>
      </c>
      <c r="L1181" s="1" t="s">
        <v>5743</v>
      </c>
      <c r="M1181" s="1" t="s">
        <v>75</v>
      </c>
      <c r="N1181" s="1" t="s">
        <v>4648</v>
      </c>
      <c r="O1181" s="1" t="s">
        <v>77</v>
      </c>
      <c r="P1181" s="1" t="s">
        <v>78</v>
      </c>
      <c r="Q1181" s="8" t="s">
        <v>4162</v>
      </c>
      <c r="R1181" s="21" t="s">
        <v>139</v>
      </c>
      <c r="S1181" s="8" t="s">
        <v>1927</v>
      </c>
      <c r="T1181" s="1" t="s">
        <v>4212</v>
      </c>
      <c r="U1181" s="60" t="s">
        <v>847</v>
      </c>
      <c r="V1181" s="1" t="s">
        <v>1900</v>
      </c>
      <c r="W1181" s="1" t="s">
        <v>2307</v>
      </c>
      <c r="X1181" s="1" t="s">
        <v>2307</v>
      </c>
      <c r="Y1181" s="1" t="s">
        <v>2926</v>
      </c>
      <c r="Z1181" s="1" t="s">
        <v>291</v>
      </c>
      <c r="AA1181" s="1" t="s">
        <v>72</v>
      </c>
      <c r="AB1181" s="1" t="s">
        <v>292</v>
      </c>
      <c r="AC1181" s="1" t="s">
        <v>3420</v>
      </c>
      <c r="AD1181" s="1" t="s">
        <v>126</v>
      </c>
      <c r="AE1181" s="1">
        <v>51</v>
      </c>
      <c r="AF1181" s="1" t="s">
        <v>88</v>
      </c>
      <c r="AG1181" s="1">
        <v>4.2</v>
      </c>
      <c r="AH1181" s="1" t="s">
        <v>954</v>
      </c>
      <c r="AI1181" s="1" t="s">
        <v>90</v>
      </c>
      <c r="AJ1181" s="1" t="s">
        <v>91</v>
      </c>
      <c r="AK1181" s="1" t="s">
        <v>92</v>
      </c>
      <c r="AL1181" s="1" t="s">
        <v>72</v>
      </c>
      <c r="AM1181" s="1" t="s">
        <v>72</v>
      </c>
      <c r="AN1181" s="1" t="s">
        <v>72</v>
      </c>
      <c r="AO1181" s="1" t="s">
        <v>72</v>
      </c>
      <c r="AP1181" s="1" t="s">
        <v>72</v>
      </c>
      <c r="AQ1181" s="1" t="s">
        <v>72</v>
      </c>
      <c r="AR1181" s="1" t="s">
        <v>72</v>
      </c>
      <c r="AS1181" s="1" t="s">
        <v>72</v>
      </c>
      <c r="AT1181" s="1" t="s">
        <v>72</v>
      </c>
      <c r="AU1181" s="3">
        <v>45316</v>
      </c>
      <c r="AV1181" s="4">
        <v>0.61805555555555558</v>
      </c>
      <c r="AW1181" s="4">
        <v>0.66666666666666663</v>
      </c>
      <c r="AX1181" s="4">
        <f t="shared" si="137"/>
        <v>4.8611111111111049E-2</v>
      </c>
      <c r="AY1181" s="4">
        <f t="shared" si="139"/>
        <v>0.55902777777777768</v>
      </c>
      <c r="AZ1181" s="4">
        <f t="shared" si="135"/>
        <v>0.17708333333333331</v>
      </c>
      <c r="BA1181" s="1" t="s">
        <v>5744</v>
      </c>
      <c r="BB1181" s="1" t="s">
        <v>72</v>
      </c>
      <c r="BC1181" s="1" t="s">
        <v>1794</v>
      </c>
      <c r="BD1181" s="1">
        <v>14</v>
      </c>
      <c r="BE1181" s="1" t="s">
        <v>4009</v>
      </c>
      <c r="BF1181" s="1" t="s">
        <v>88</v>
      </c>
      <c r="BG1181" s="1" t="s">
        <v>88</v>
      </c>
      <c r="BH1181" s="1" t="s">
        <v>88</v>
      </c>
      <c r="BI1181" s="1" t="s">
        <v>79</v>
      </c>
      <c r="BJ1181" s="1" t="s">
        <v>707</v>
      </c>
      <c r="BK1181" s="1" t="s">
        <v>72</v>
      </c>
      <c r="BL1181" s="1" t="s">
        <v>72</v>
      </c>
      <c r="BM1181" s="1" t="s">
        <v>72</v>
      </c>
      <c r="BN1181" s="1" t="s">
        <v>88</v>
      </c>
      <c r="BO1181" s="1" t="s">
        <v>88</v>
      </c>
      <c r="BP1181" s="1" t="s">
        <v>88</v>
      </c>
      <c r="BQ1181" s="1" t="s">
        <v>160</v>
      </c>
      <c r="BR1181" s="1" t="s">
        <v>707</v>
      </c>
    </row>
    <row r="1182" spans="1:70" ht="20.45" customHeight="1">
      <c r="A1182" s="1" t="s">
        <v>5745</v>
      </c>
      <c r="B1182" s="1">
        <v>240038</v>
      </c>
      <c r="C1182" s="1" t="s">
        <v>71</v>
      </c>
      <c r="D1182" s="3">
        <v>45316</v>
      </c>
      <c r="E1182" s="4">
        <v>0.64930555555555558</v>
      </c>
      <c r="F1182" s="5">
        <v>45292</v>
      </c>
      <c r="G1182" s="3">
        <v>45316</v>
      </c>
      <c r="H1182" s="4">
        <v>0.71527777777777779</v>
      </c>
      <c r="I1182" s="48">
        <f t="shared" si="136"/>
        <v>6.597222222222221E-2</v>
      </c>
      <c r="J1182" s="1">
        <v>5</v>
      </c>
      <c r="K1182" s="1" t="s">
        <v>1896</v>
      </c>
      <c r="L1182" s="1" t="s">
        <v>5746</v>
      </c>
      <c r="M1182" s="1" t="s">
        <v>75</v>
      </c>
      <c r="N1182" s="1" t="s">
        <v>3947</v>
      </c>
      <c r="O1182" s="1" t="s">
        <v>77</v>
      </c>
      <c r="P1182" s="1" t="s">
        <v>78</v>
      </c>
      <c r="Q1182" s="1" t="s">
        <v>78</v>
      </c>
      <c r="R1182" s="21" t="s">
        <v>1898</v>
      </c>
      <c r="S1182" s="21" t="s">
        <v>1898</v>
      </c>
      <c r="T1182" s="34" t="s">
        <v>72</v>
      </c>
      <c r="U1182" s="3" t="s">
        <v>5747</v>
      </c>
      <c r="V1182" s="1" t="s">
        <v>1900</v>
      </c>
      <c r="W1182" s="1" t="s">
        <v>813</v>
      </c>
      <c r="X1182" s="1" t="s">
        <v>813</v>
      </c>
      <c r="Y1182" s="1" t="s">
        <v>814</v>
      </c>
      <c r="Z1182" s="1" t="s">
        <v>84</v>
      </c>
      <c r="AA1182" s="1" t="s">
        <v>72</v>
      </c>
      <c r="AB1182" s="1" t="s">
        <v>140</v>
      </c>
      <c r="AC1182" s="1" t="s">
        <v>141</v>
      </c>
      <c r="AD1182" s="1" t="s">
        <v>126</v>
      </c>
      <c r="AE1182" s="1">
        <v>59</v>
      </c>
      <c r="AF1182" s="1" t="s">
        <v>88</v>
      </c>
      <c r="AG1182" s="1">
        <v>4.5999999999999996</v>
      </c>
      <c r="AH1182" s="1" t="s">
        <v>2344</v>
      </c>
      <c r="AI1182" s="1" t="s">
        <v>90</v>
      </c>
      <c r="AJ1182" s="1" t="s">
        <v>91</v>
      </c>
      <c r="AK1182" s="1" t="s">
        <v>92</v>
      </c>
      <c r="AL1182" s="1" t="s">
        <v>72</v>
      </c>
      <c r="AM1182" s="1" t="s">
        <v>229</v>
      </c>
      <c r="AN1182" s="1">
        <v>1</v>
      </c>
      <c r="AO1182" s="1" t="s">
        <v>5057</v>
      </c>
      <c r="AP1182" s="1" t="s">
        <v>72</v>
      </c>
      <c r="AQ1182" s="1" t="s">
        <v>72</v>
      </c>
      <c r="AR1182" s="1" t="s">
        <v>3444</v>
      </c>
      <c r="AS1182" s="1" t="s">
        <v>72</v>
      </c>
      <c r="AT1182" s="1" t="s">
        <v>72</v>
      </c>
      <c r="AU1182" s="3">
        <v>45316</v>
      </c>
      <c r="AV1182" s="4">
        <v>0.72569444444444453</v>
      </c>
      <c r="AW1182" s="4">
        <v>0.77500000000000002</v>
      </c>
      <c r="AX1182" s="4">
        <f t="shared" si="137"/>
        <v>4.9305555555555491E-2</v>
      </c>
      <c r="AY1182" s="4">
        <f t="shared" si="139"/>
        <v>0.70902777777777781</v>
      </c>
      <c r="AZ1182" s="4">
        <f t="shared" si="135"/>
        <v>0.12569444444444444</v>
      </c>
      <c r="BA1182" s="1" t="s">
        <v>5748</v>
      </c>
      <c r="BB1182" s="1" t="s">
        <v>72</v>
      </c>
      <c r="BC1182" s="1" t="s">
        <v>1794</v>
      </c>
      <c r="BD1182" s="1">
        <v>14</v>
      </c>
      <c r="BE1182" s="1" t="s">
        <v>2694</v>
      </c>
      <c r="BF1182" s="1" t="s">
        <v>75</v>
      </c>
      <c r="BG1182" s="1" t="s">
        <v>75</v>
      </c>
      <c r="BH1182" s="1" t="s">
        <v>88</v>
      </c>
      <c r="BI1182" s="1" t="s">
        <v>96</v>
      </c>
      <c r="BJ1182" s="1" t="s">
        <v>72</v>
      </c>
      <c r="BK1182" s="1" t="s">
        <v>3985</v>
      </c>
      <c r="BL1182" s="1" t="s">
        <v>5749</v>
      </c>
      <c r="BM1182" s="1">
        <v>24</v>
      </c>
      <c r="BN1182" s="1" t="s">
        <v>75</v>
      </c>
      <c r="BO1182" s="1" t="s">
        <v>75</v>
      </c>
      <c r="BP1182" s="1" t="s">
        <v>75</v>
      </c>
      <c r="BQ1182" s="21" t="s">
        <v>99</v>
      </c>
      <c r="BR1182" s="21" t="s">
        <v>100</v>
      </c>
    </row>
    <row r="1183" spans="1:70" ht="20.45" customHeight="1">
      <c r="A1183" s="1" t="s">
        <v>5750</v>
      </c>
      <c r="B1183" s="1">
        <v>240039</v>
      </c>
      <c r="C1183" s="1" t="s">
        <v>71</v>
      </c>
      <c r="D1183" s="3">
        <v>45320</v>
      </c>
      <c r="E1183" s="4">
        <v>0.4916666666666667</v>
      </c>
      <c r="F1183" s="5">
        <v>45292</v>
      </c>
      <c r="G1183" s="3">
        <v>45320</v>
      </c>
      <c r="H1183" s="4">
        <v>0.58333333333333337</v>
      </c>
      <c r="I1183" s="48">
        <f t="shared" si="136"/>
        <v>9.1666666666666674E-2</v>
      </c>
      <c r="J1183" s="1">
        <v>0</v>
      </c>
      <c r="K1183" s="1" t="s">
        <v>2302</v>
      </c>
      <c r="L1183" s="1" t="s">
        <v>5751</v>
      </c>
      <c r="M1183" s="1" t="s">
        <v>75</v>
      </c>
      <c r="N1183" s="1" t="s">
        <v>4402</v>
      </c>
      <c r="O1183" s="1" t="s">
        <v>77</v>
      </c>
      <c r="P1183" s="1" t="s">
        <v>78</v>
      </c>
      <c r="Q1183" s="1" t="s">
        <v>78</v>
      </c>
      <c r="R1183" s="21" t="s">
        <v>1898</v>
      </c>
      <c r="S1183" s="21" t="s">
        <v>1898</v>
      </c>
      <c r="T1183" s="34" t="s">
        <v>72</v>
      </c>
      <c r="U1183" s="3" t="s">
        <v>5752</v>
      </c>
      <c r="V1183" s="1" t="s">
        <v>1900</v>
      </c>
      <c r="W1183" s="1" t="s">
        <v>2307</v>
      </c>
      <c r="X1183" s="1" t="s">
        <v>2307</v>
      </c>
      <c r="Y1183" s="1" t="s">
        <v>2926</v>
      </c>
      <c r="Z1183" s="1" t="s">
        <v>291</v>
      </c>
      <c r="AA1183" s="1" t="s">
        <v>72</v>
      </c>
      <c r="AB1183" s="1" t="s">
        <v>292</v>
      </c>
      <c r="AC1183" s="1" t="s">
        <v>3420</v>
      </c>
      <c r="AD1183" s="1" t="s">
        <v>126</v>
      </c>
      <c r="AE1183" s="1">
        <v>46</v>
      </c>
      <c r="AF1183" s="1" t="s">
        <v>88</v>
      </c>
      <c r="AG1183" s="1">
        <v>4.8</v>
      </c>
      <c r="AH1183" s="1" t="s">
        <v>954</v>
      </c>
      <c r="AI1183" s="1" t="s">
        <v>105</v>
      </c>
      <c r="AJ1183" s="1" t="s">
        <v>91</v>
      </c>
      <c r="AK1183" s="1" t="s">
        <v>92</v>
      </c>
      <c r="AL1183" s="1" t="s">
        <v>72</v>
      </c>
      <c r="AM1183" s="1" t="s">
        <v>72</v>
      </c>
      <c r="AN1183" s="1" t="s">
        <v>72</v>
      </c>
      <c r="AO1183" s="1" t="s">
        <v>72</v>
      </c>
      <c r="AP1183" s="1" t="s">
        <v>72</v>
      </c>
      <c r="AQ1183" s="1" t="s">
        <v>72</v>
      </c>
      <c r="AR1183" s="1" t="s">
        <v>5753</v>
      </c>
      <c r="AS1183" s="1" t="s">
        <v>72</v>
      </c>
      <c r="AT1183" s="1" t="s">
        <v>72</v>
      </c>
      <c r="AU1183" s="3">
        <v>45320</v>
      </c>
      <c r="AV1183" s="4">
        <v>0.6118055555555556</v>
      </c>
      <c r="AW1183" s="4">
        <v>0.67013888888888884</v>
      </c>
      <c r="AX1183" s="4">
        <f t="shared" si="137"/>
        <v>5.8333333333333237E-2</v>
      </c>
      <c r="AY1183" s="4">
        <f t="shared" si="139"/>
        <v>0.57847222222222217</v>
      </c>
      <c r="AZ1183" s="4">
        <f t="shared" si="135"/>
        <v>0.17847222222222214</v>
      </c>
      <c r="BA1183" s="1" t="s">
        <v>5754</v>
      </c>
      <c r="BB1183" s="1" t="s">
        <v>72</v>
      </c>
      <c r="BC1183" s="1" t="s">
        <v>1794</v>
      </c>
      <c r="BD1183" s="1">
        <v>14</v>
      </c>
      <c r="BE1183" s="1" t="s">
        <v>4009</v>
      </c>
      <c r="BF1183" s="1" t="s">
        <v>75</v>
      </c>
      <c r="BG1183" s="1" t="s">
        <v>75</v>
      </c>
      <c r="BH1183" s="1" t="s">
        <v>88</v>
      </c>
      <c r="BI1183" s="1" t="s">
        <v>96</v>
      </c>
      <c r="BJ1183" s="1" t="s">
        <v>72</v>
      </c>
      <c r="BK1183" s="1" t="s">
        <v>5594</v>
      </c>
      <c r="BL1183" s="1" t="s">
        <v>5755</v>
      </c>
      <c r="BM1183" s="1">
        <f>24+7</f>
        <v>31</v>
      </c>
      <c r="BN1183" s="1" t="s">
        <v>75</v>
      </c>
      <c r="BO1183" s="1" t="s">
        <v>75</v>
      </c>
      <c r="BP1183" s="1" t="s">
        <v>75</v>
      </c>
      <c r="BQ1183" s="21" t="s">
        <v>99</v>
      </c>
      <c r="BR1183" s="21" t="s">
        <v>100</v>
      </c>
    </row>
    <row r="1184" spans="1:70" ht="20.45" customHeight="1">
      <c r="A1184" s="1" t="s">
        <v>5756</v>
      </c>
      <c r="B1184" s="1">
        <v>240040</v>
      </c>
      <c r="C1184" s="1" t="s">
        <v>71</v>
      </c>
      <c r="D1184" s="3">
        <v>45320</v>
      </c>
      <c r="E1184" s="4">
        <v>0.53819444444444442</v>
      </c>
      <c r="F1184" s="5">
        <v>45292</v>
      </c>
      <c r="G1184" s="3">
        <v>45320</v>
      </c>
      <c r="H1184" s="4">
        <v>0.58333333333333337</v>
      </c>
      <c r="I1184" s="48">
        <f t="shared" si="136"/>
        <v>4.5138888888888951E-2</v>
      </c>
      <c r="J1184" s="1">
        <v>3</v>
      </c>
      <c r="K1184" s="1" t="s">
        <v>2302</v>
      </c>
      <c r="L1184" s="1" t="s">
        <v>5757</v>
      </c>
      <c r="M1184" s="1" t="s">
        <v>75</v>
      </c>
      <c r="N1184" s="1" t="s">
        <v>4648</v>
      </c>
      <c r="O1184" s="1" t="s">
        <v>77</v>
      </c>
      <c r="P1184" s="1" t="s">
        <v>78</v>
      </c>
      <c r="Q1184" s="1" t="s">
        <v>78</v>
      </c>
      <c r="R1184" s="21" t="s">
        <v>1898</v>
      </c>
      <c r="S1184" s="8" t="s">
        <v>1927</v>
      </c>
      <c r="T1184" s="34" t="s">
        <v>72</v>
      </c>
      <c r="U1184" s="60" t="s">
        <v>5758</v>
      </c>
      <c r="V1184" s="1" t="s">
        <v>1900</v>
      </c>
      <c r="W1184" s="1" t="s">
        <v>2307</v>
      </c>
      <c r="X1184" s="1" t="s">
        <v>2307</v>
      </c>
      <c r="Y1184" s="1" t="s">
        <v>2926</v>
      </c>
      <c r="Z1184" s="1" t="s">
        <v>291</v>
      </c>
      <c r="AA1184" s="1" t="s">
        <v>72</v>
      </c>
      <c r="AB1184" s="1" t="s">
        <v>292</v>
      </c>
      <c r="AC1184" s="1" t="s">
        <v>3296</v>
      </c>
      <c r="AD1184" s="1" t="s">
        <v>126</v>
      </c>
      <c r="AE1184" s="1">
        <v>64</v>
      </c>
      <c r="AF1184" s="1" t="s">
        <v>88</v>
      </c>
      <c r="AG1184" s="1">
        <v>4.8</v>
      </c>
      <c r="AH1184" s="1" t="s">
        <v>954</v>
      </c>
      <c r="AI1184" s="1" t="s">
        <v>90</v>
      </c>
      <c r="AJ1184" s="1" t="s">
        <v>91</v>
      </c>
      <c r="AK1184" s="1" t="s">
        <v>216</v>
      </c>
      <c r="AL1184" s="1" t="s">
        <v>72</v>
      </c>
      <c r="AM1184" s="1" t="s">
        <v>72</v>
      </c>
      <c r="AN1184" s="1" t="s">
        <v>72</v>
      </c>
      <c r="AO1184" s="1" t="s">
        <v>72</v>
      </c>
      <c r="AP1184" s="1">
        <v>3</v>
      </c>
      <c r="AQ1184" s="1" t="s">
        <v>5759</v>
      </c>
      <c r="AR1184" s="1" t="s">
        <v>72</v>
      </c>
      <c r="AS1184" s="1" t="s">
        <v>72</v>
      </c>
      <c r="AT1184" s="1" t="s">
        <v>72</v>
      </c>
      <c r="AU1184" s="3">
        <v>45320</v>
      </c>
      <c r="AV1184" s="4">
        <v>0.60486111111111118</v>
      </c>
      <c r="AW1184" s="4">
        <v>0.67013888888888884</v>
      </c>
      <c r="AX1184" s="4">
        <f t="shared" si="137"/>
        <v>6.5277777777777657E-2</v>
      </c>
      <c r="AY1184" s="4">
        <f t="shared" si="139"/>
        <v>0.62499999999999989</v>
      </c>
      <c r="AZ1184" s="4">
        <f t="shared" si="135"/>
        <v>0.13194444444444442</v>
      </c>
      <c r="BA1184" s="1" t="s">
        <v>5760</v>
      </c>
      <c r="BB1184" s="1" t="s">
        <v>72</v>
      </c>
      <c r="BC1184" s="1" t="s">
        <v>1794</v>
      </c>
      <c r="BD1184" s="1">
        <v>14</v>
      </c>
      <c r="BE1184" s="1" t="s">
        <v>2694</v>
      </c>
      <c r="BF1184" s="1" t="s">
        <v>75</v>
      </c>
      <c r="BG1184" s="1" t="s">
        <v>75</v>
      </c>
      <c r="BH1184" s="1" t="s">
        <v>88</v>
      </c>
      <c r="BI1184" s="1" t="s">
        <v>79</v>
      </c>
      <c r="BJ1184" s="1" t="s">
        <v>707</v>
      </c>
      <c r="BK1184" s="1" t="s">
        <v>72</v>
      </c>
      <c r="BL1184" s="1" t="s">
        <v>72</v>
      </c>
      <c r="BM1184" s="1" t="s">
        <v>72</v>
      </c>
      <c r="BN1184" s="1" t="s">
        <v>88</v>
      </c>
      <c r="BO1184" s="1" t="s">
        <v>88</v>
      </c>
      <c r="BP1184" s="1" t="s">
        <v>88</v>
      </c>
      <c r="BQ1184" s="1" t="s">
        <v>160</v>
      </c>
      <c r="BR1184" s="1" t="s">
        <v>707</v>
      </c>
    </row>
    <row r="1185" spans="1:70" ht="20.45" customHeight="1">
      <c r="A1185" s="1" t="s">
        <v>5761</v>
      </c>
      <c r="B1185" s="1">
        <v>240041</v>
      </c>
      <c r="C1185" s="1" t="s">
        <v>71</v>
      </c>
      <c r="D1185" s="3">
        <v>45321</v>
      </c>
      <c r="E1185" s="4">
        <v>0.76875000000000004</v>
      </c>
      <c r="F1185" s="5">
        <v>45292</v>
      </c>
      <c r="G1185" s="3">
        <v>45321</v>
      </c>
      <c r="H1185" s="4">
        <v>0.78472222222222221</v>
      </c>
      <c r="I1185" s="48">
        <f t="shared" si="136"/>
        <v>1.5972222222222165E-2</v>
      </c>
      <c r="J1185" s="1">
        <v>1</v>
      </c>
      <c r="K1185" s="1" t="s">
        <v>1896</v>
      </c>
      <c r="L1185" s="1" t="s">
        <v>5762</v>
      </c>
      <c r="M1185" s="1" t="s">
        <v>75</v>
      </c>
      <c r="N1185" s="1" t="s">
        <v>3947</v>
      </c>
      <c r="O1185" s="1" t="s">
        <v>77</v>
      </c>
      <c r="P1185" s="1" t="s">
        <v>78</v>
      </c>
      <c r="Q1185" s="1" t="s">
        <v>78</v>
      </c>
      <c r="R1185" s="21" t="s">
        <v>1898</v>
      </c>
      <c r="S1185" s="21" t="s">
        <v>1898</v>
      </c>
      <c r="T1185" s="34" t="s">
        <v>72</v>
      </c>
      <c r="U1185" s="3" t="s">
        <v>5542</v>
      </c>
      <c r="V1185" s="1" t="s">
        <v>1900</v>
      </c>
      <c r="W1185" s="1" t="s">
        <v>83</v>
      </c>
      <c r="X1185" s="1" t="s">
        <v>123</v>
      </c>
      <c r="Y1185" s="1" t="s">
        <v>83</v>
      </c>
      <c r="Z1185" s="1" t="s">
        <v>84</v>
      </c>
      <c r="AA1185" s="1" t="s">
        <v>72</v>
      </c>
      <c r="AB1185" s="1" t="s">
        <v>196</v>
      </c>
      <c r="AC1185" s="1" t="s">
        <v>4727</v>
      </c>
      <c r="AD1185" s="1" t="s">
        <v>126</v>
      </c>
      <c r="AE1185" s="1">
        <v>60</v>
      </c>
      <c r="AF1185" s="1" t="s">
        <v>88</v>
      </c>
      <c r="AG1185" s="1">
        <v>4.5999999999999996</v>
      </c>
      <c r="AH1185" s="1" t="s">
        <v>414</v>
      </c>
      <c r="AI1185" s="1" t="s">
        <v>90</v>
      </c>
      <c r="AJ1185" s="1" t="s">
        <v>91</v>
      </c>
      <c r="AK1185" s="1" t="s">
        <v>92</v>
      </c>
      <c r="AL1185" s="1" t="s">
        <v>72</v>
      </c>
      <c r="AM1185" s="1" t="s">
        <v>254</v>
      </c>
      <c r="AN1185" s="1">
        <v>2</v>
      </c>
      <c r="AO1185" s="1" t="s">
        <v>933</v>
      </c>
      <c r="AP1185" s="1" t="s">
        <v>72</v>
      </c>
      <c r="AQ1185" s="1" t="s">
        <v>72</v>
      </c>
      <c r="AR1185" s="1" t="s">
        <v>3444</v>
      </c>
      <c r="AS1185" s="1" t="s">
        <v>72</v>
      </c>
      <c r="AT1185" s="1" t="s">
        <v>72</v>
      </c>
      <c r="AU1185" s="3">
        <v>45321</v>
      </c>
      <c r="AV1185" s="4">
        <v>0.79513888888888884</v>
      </c>
      <c r="AW1185" s="4">
        <v>0.85416666666666663</v>
      </c>
      <c r="AX1185" s="4">
        <f t="shared" si="137"/>
        <v>5.902777777777779E-2</v>
      </c>
      <c r="AY1185" s="4">
        <f t="shared" si="139"/>
        <v>0.83819444444444446</v>
      </c>
      <c r="AZ1185" s="4">
        <f t="shared" si="135"/>
        <v>8.5416666666666585E-2</v>
      </c>
      <c r="BA1185" s="1" t="s">
        <v>5763</v>
      </c>
      <c r="BB1185" s="1" t="s">
        <v>72</v>
      </c>
      <c r="BC1185" s="1" t="s">
        <v>1794</v>
      </c>
      <c r="BD1185" s="1">
        <v>14</v>
      </c>
      <c r="BE1185" s="1" t="s">
        <v>2694</v>
      </c>
      <c r="BF1185" s="1" t="s">
        <v>75</v>
      </c>
      <c r="BG1185" s="1" t="s">
        <v>75</v>
      </c>
      <c r="BH1185" s="1" t="s">
        <v>88</v>
      </c>
      <c r="BI1185" s="1" t="s">
        <v>96</v>
      </c>
      <c r="BJ1185" s="1" t="s">
        <v>72</v>
      </c>
      <c r="BK1185" s="1" t="s">
        <v>3985</v>
      </c>
      <c r="BL1185" s="1" t="s">
        <v>5764</v>
      </c>
      <c r="BM1185" s="1">
        <v>30</v>
      </c>
      <c r="BN1185" s="1" t="s">
        <v>75</v>
      </c>
      <c r="BO1185" s="1" t="s">
        <v>75</v>
      </c>
      <c r="BP1185" s="1" t="s">
        <v>75</v>
      </c>
      <c r="BQ1185" s="1" t="s">
        <v>3796</v>
      </c>
      <c r="BR1185" s="1" t="s">
        <v>5765</v>
      </c>
    </row>
    <row r="1186" spans="1:70" ht="20.45" customHeight="1">
      <c r="A1186" s="1" t="s">
        <v>5766</v>
      </c>
      <c r="B1186" s="1">
        <v>240041</v>
      </c>
      <c r="C1186" s="1" t="s">
        <v>71</v>
      </c>
      <c r="D1186" s="3">
        <v>45321</v>
      </c>
      <c r="E1186" s="4">
        <v>0.76875000000000004</v>
      </c>
      <c r="F1186" s="5">
        <v>45292</v>
      </c>
      <c r="G1186" s="3">
        <v>45321</v>
      </c>
      <c r="H1186" s="4">
        <v>0.78472222222222221</v>
      </c>
      <c r="I1186" s="48">
        <f t="shared" si="136"/>
        <v>1.5972222222222165E-2</v>
      </c>
      <c r="J1186" s="1">
        <v>1</v>
      </c>
      <c r="K1186" s="1" t="s">
        <v>1896</v>
      </c>
      <c r="L1186" s="1" t="s">
        <v>5762</v>
      </c>
      <c r="M1186" s="1" t="s">
        <v>75</v>
      </c>
      <c r="N1186" s="1" t="s">
        <v>4561</v>
      </c>
      <c r="O1186" s="1" t="s">
        <v>77</v>
      </c>
      <c r="P1186" s="1" t="s">
        <v>78</v>
      </c>
      <c r="Q1186" s="1" t="s">
        <v>78</v>
      </c>
      <c r="R1186" s="21" t="s">
        <v>1898</v>
      </c>
      <c r="S1186" s="21" t="s">
        <v>1898</v>
      </c>
      <c r="T1186" s="34" t="s">
        <v>72</v>
      </c>
      <c r="U1186" s="3" t="s">
        <v>5542</v>
      </c>
      <c r="V1186" s="1" t="s">
        <v>1900</v>
      </c>
      <c r="W1186" s="1" t="s">
        <v>83</v>
      </c>
      <c r="X1186" s="1" t="s">
        <v>123</v>
      </c>
      <c r="Y1186" s="1" t="s">
        <v>83</v>
      </c>
      <c r="Z1186" s="1" t="s">
        <v>84</v>
      </c>
      <c r="AA1186" s="1" t="s">
        <v>72</v>
      </c>
      <c r="AB1186" s="1" t="s">
        <v>196</v>
      </c>
      <c r="AC1186" s="1" t="s">
        <v>4727</v>
      </c>
      <c r="AD1186" s="1" t="s">
        <v>126</v>
      </c>
      <c r="AE1186" s="1">
        <v>60</v>
      </c>
      <c r="AF1186" s="1" t="s">
        <v>88</v>
      </c>
      <c r="AG1186" s="1">
        <v>4.5999999999999996</v>
      </c>
      <c r="AH1186" s="1" t="s">
        <v>414</v>
      </c>
      <c r="AI1186" s="1" t="s">
        <v>90</v>
      </c>
      <c r="AJ1186" s="1" t="s">
        <v>91</v>
      </c>
      <c r="AK1186" s="1" t="s">
        <v>92</v>
      </c>
      <c r="AL1186" s="1" t="s">
        <v>72</v>
      </c>
      <c r="AM1186" s="1" t="s">
        <v>254</v>
      </c>
      <c r="AN1186" s="1">
        <v>2</v>
      </c>
      <c r="AO1186" s="1" t="s">
        <v>933</v>
      </c>
      <c r="AP1186" s="1" t="s">
        <v>72</v>
      </c>
      <c r="AQ1186" s="1" t="s">
        <v>72</v>
      </c>
      <c r="AR1186" s="1" t="s">
        <v>3444</v>
      </c>
      <c r="AS1186" s="1" t="s">
        <v>72</v>
      </c>
      <c r="AT1186" s="1" t="s">
        <v>72</v>
      </c>
      <c r="AU1186" s="3">
        <v>45324</v>
      </c>
      <c r="AV1186" s="1" t="s">
        <v>72</v>
      </c>
      <c r="AW1186" s="4">
        <v>0.68333333333333324</v>
      </c>
      <c r="AX1186" s="1" t="s">
        <v>72</v>
      </c>
      <c r="AY1186" s="4">
        <f t="shared" si="139"/>
        <v>0.66736111111111107</v>
      </c>
      <c r="AZ1186" s="1" t="s">
        <v>72</v>
      </c>
      <c r="BA1186" s="1" t="s">
        <v>5763</v>
      </c>
      <c r="BB1186" s="1" t="s">
        <v>72</v>
      </c>
      <c r="BC1186" s="1" t="s">
        <v>1794</v>
      </c>
      <c r="BD1186" s="1">
        <v>14</v>
      </c>
      <c r="BE1186" s="1" t="s">
        <v>2694</v>
      </c>
      <c r="BF1186" s="1" t="s">
        <v>75</v>
      </c>
      <c r="BG1186" s="1" t="s">
        <v>75</v>
      </c>
      <c r="BH1186" s="1" t="s">
        <v>88</v>
      </c>
      <c r="BI1186" s="1" t="s">
        <v>96</v>
      </c>
      <c r="BJ1186" s="1" t="s">
        <v>72</v>
      </c>
      <c r="BK1186" s="1" t="s">
        <v>4450</v>
      </c>
      <c r="BL1186" s="1" t="s">
        <v>5633</v>
      </c>
      <c r="BM1186" s="1">
        <v>24</v>
      </c>
      <c r="BN1186" s="1" t="s">
        <v>75</v>
      </c>
      <c r="BO1186" s="1" t="s">
        <v>75</v>
      </c>
      <c r="BP1186" s="1" t="s">
        <v>75</v>
      </c>
      <c r="BQ1186" s="21" t="s">
        <v>99</v>
      </c>
      <c r="BR1186" s="21" t="s">
        <v>100</v>
      </c>
    </row>
    <row r="1187" spans="1:70" ht="20.45" customHeight="1">
      <c r="A1187" s="1" t="s">
        <v>5767</v>
      </c>
      <c r="B1187" s="1">
        <v>240042</v>
      </c>
      <c r="C1187" s="1" t="s">
        <v>71</v>
      </c>
      <c r="D1187" s="3">
        <v>45321</v>
      </c>
      <c r="E1187" s="4">
        <v>0.51041666666666663</v>
      </c>
      <c r="F1187" s="5">
        <v>45292</v>
      </c>
      <c r="G1187" s="3">
        <v>45321</v>
      </c>
      <c r="H1187" s="4">
        <v>0.84722222222222221</v>
      </c>
      <c r="I1187" s="48">
        <f t="shared" si="136"/>
        <v>0.33680555555555558</v>
      </c>
      <c r="J1187" s="1">
        <v>15</v>
      </c>
      <c r="K1187" s="1" t="s">
        <v>1896</v>
      </c>
      <c r="L1187" s="1" t="s">
        <v>5768</v>
      </c>
      <c r="M1187" s="1" t="s">
        <v>75</v>
      </c>
      <c r="N1187" s="1" t="s">
        <v>3624</v>
      </c>
      <c r="O1187" s="1" t="s">
        <v>77</v>
      </c>
      <c r="P1187" s="1" t="s">
        <v>78</v>
      </c>
      <c r="Q1187" s="1" t="s">
        <v>78</v>
      </c>
      <c r="R1187" s="21" t="s">
        <v>1898</v>
      </c>
      <c r="S1187" s="21" t="s">
        <v>1898</v>
      </c>
      <c r="T1187" s="34" t="s">
        <v>72</v>
      </c>
      <c r="U1187" s="3" t="s">
        <v>5769</v>
      </c>
      <c r="V1187" s="1" t="s">
        <v>1900</v>
      </c>
      <c r="W1187" s="1" t="s">
        <v>778</v>
      </c>
      <c r="X1187" s="1" t="s">
        <v>779</v>
      </c>
      <c r="Y1187" s="1" t="s">
        <v>780</v>
      </c>
      <c r="Z1187" s="1" t="s">
        <v>152</v>
      </c>
      <c r="AA1187" s="1" t="s">
        <v>72</v>
      </c>
      <c r="AB1187" s="1" t="s">
        <v>153</v>
      </c>
      <c r="AC1187" s="1" t="s">
        <v>154</v>
      </c>
      <c r="AD1187" s="1" t="s">
        <v>126</v>
      </c>
      <c r="AE1187" s="1">
        <v>48</v>
      </c>
      <c r="AF1187" s="1" t="s">
        <v>88</v>
      </c>
      <c r="AG1187" s="1">
        <v>5.2</v>
      </c>
      <c r="AH1187" s="1" t="s">
        <v>299</v>
      </c>
      <c r="AI1187" s="1" t="s">
        <v>90</v>
      </c>
      <c r="AJ1187" s="1" t="s">
        <v>91</v>
      </c>
      <c r="AK1187" s="1" t="s">
        <v>92</v>
      </c>
      <c r="AL1187" s="1" t="s">
        <v>72</v>
      </c>
      <c r="AM1187" s="1" t="s">
        <v>254</v>
      </c>
      <c r="AN1187" s="1">
        <v>2</v>
      </c>
      <c r="AO1187" s="1" t="s">
        <v>5235</v>
      </c>
      <c r="AP1187" s="1" t="s">
        <v>72</v>
      </c>
      <c r="AQ1187" s="1" t="s">
        <v>72</v>
      </c>
      <c r="AR1187" s="1" t="s">
        <v>72</v>
      </c>
      <c r="AS1187" s="1" t="s">
        <v>72</v>
      </c>
      <c r="AT1187" s="1" t="s">
        <v>72</v>
      </c>
      <c r="AU1187" s="3">
        <v>45321</v>
      </c>
      <c r="AV1187" s="4">
        <v>0.86111111111111116</v>
      </c>
      <c r="AW1187" s="4">
        <v>0.93055555555555558</v>
      </c>
      <c r="AX1187" s="4">
        <f t="shared" si="137"/>
        <v>6.944444444444442E-2</v>
      </c>
      <c r="AY1187" s="4">
        <f t="shared" si="139"/>
        <v>0.59375</v>
      </c>
      <c r="AZ1187" s="4">
        <f>AW1187-E1187</f>
        <v>0.42013888888888895</v>
      </c>
      <c r="BA1187" s="1" t="s">
        <v>5770</v>
      </c>
      <c r="BB1187" s="1" t="s">
        <v>5771</v>
      </c>
      <c r="BC1187" s="1" t="s">
        <v>1794</v>
      </c>
      <c r="BD1187" s="1">
        <v>14</v>
      </c>
      <c r="BE1187" s="1" t="s">
        <v>4219</v>
      </c>
      <c r="BF1187" s="1" t="s">
        <v>88</v>
      </c>
      <c r="BG1187" s="1" t="s">
        <v>88</v>
      </c>
      <c r="BH1187" s="1" t="s">
        <v>88</v>
      </c>
      <c r="BI1187" s="1" t="s">
        <v>96</v>
      </c>
      <c r="BJ1187" s="1" t="s">
        <v>72</v>
      </c>
      <c r="BK1187" s="1" t="s">
        <v>2268</v>
      </c>
      <c r="BL1187" s="1" t="s">
        <v>5772</v>
      </c>
      <c r="BM1187" s="1">
        <v>63</v>
      </c>
      <c r="BN1187" s="1" t="s">
        <v>75</v>
      </c>
      <c r="BO1187" s="1" t="s">
        <v>75</v>
      </c>
      <c r="BP1187" s="1" t="s">
        <v>75</v>
      </c>
      <c r="BQ1187" s="21" t="s">
        <v>99</v>
      </c>
      <c r="BR1187" s="21" t="s">
        <v>100</v>
      </c>
    </row>
    <row r="1188" spans="1:70" ht="20.45" customHeight="1">
      <c r="A1188" s="1" t="s">
        <v>5773</v>
      </c>
      <c r="B1188" s="1">
        <v>240043</v>
      </c>
      <c r="C1188" s="1" t="s">
        <v>71</v>
      </c>
      <c r="D1188" s="3">
        <v>45322</v>
      </c>
      <c r="E1188" s="4">
        <v>0.53125</v>
      </c>
      <c r="F1188" s="5">
        <v>45292</v>
      </c>
      <c r="G1188" s="3">
        <v>45322</v>
      </c>
      <c r="H1188" s="4">
        <v>0.62222222222222223</v>
      </c>
      <c r="I1188" s="48">
        <f t="shared" si="136"/>
        <v>9.0972222222222232E-2</v>
      </c>
      <c r="J1188" s="1">
        <v>25</v>
      </c>
      <c r="K1188" s="1" t="s">
        <v>2302</v>
      </c>
      <c r="L1188" s="1" t="s">
        <v>5774</v>
      </c>
      <c r="M1188" s="1" t="s">
        <v>75</v>
      </c>
      <c r="N1188" s="1" t="s">
        <v>3947</v>
      </c>
      <c r="O1188" s="1" t="s">
        <v>77</v>
      </c>
      <c r="P1188" s="1" t="s">
        <v>78</v>
      </c>
      <c r="Q1188" s="1" t="s">
        <v>78</v>
      </c>
      <c r="R1188" s="21" t="s">
        <v>139</v>
      </c>
      <c r="S1188" s="21" t="s">
        <v>1898</v>
      </c>
      <c r="T1188" s="34" t="s">
        <v>72</v>
      </c>
      <c r="U1188" s="3" t="s">
        <v>5775</v>
      </c>
      <c r="V1188" s="1" t="s">
        <v>1900</v>
      </c>
      <c r="W1188" s="1" t="s">
        <v>2307</v>
      </c>
      <c r="X1188" s="1" t="s">
        <v>2307</v>
      </c>
      <c r="Y1188" s="1" t="s">
        <v>2363</v>
      </c>
      <c r="Z1188" s="1" t="s">
        <v>84</v>
      </c>
      <c r="AA1188" s="1" t="s">
        <v>72</v>
      </c>
      <c r="AB1188" s="1" t="s">
        <v>140</v>
      </c>
      <c r="AC1188" s="1" t="s">
        <v>141</v>
      </c>
      <c r="AD1188" s="1" t="s">
        <v>126</v>
      </c>
      <c r="AE1188" s="1">
        <v>67</v>
      </c>
      <c r="AF1188" s="1" t="s">
        <v>88</v>
      </c>
      <c r="AG1188" s="1">
        <v>4.8</v>
      </c>
      <c r="AH1188" s="1" t="s">
        <v>299</v>
      </c>
      <c r="AI1188" s="1" t="s">
        <v>90</v>
      </c>
      <c r="AJ1188" s="1" t="s">
        <v>91</v>
      </c>
      <c r="AK1188" s="1" t="s">
        <v>92</v>
      </c>
      <c r="AL1188" s="1" t="s">
        <v>72</v>
      </c>
      <c r="AM1188" s="1" t="s">
        <v>244</v>
      </c>
      <c r="AN1188" s="1" t="s">
        <v>72</v>
      </c>
      <c r="AO1188" s="1" t="s">
        <v>2216</v>
      </c>
      <c r="AP1188" s="1" t="s">
        <v>72</v>
      </c>
      <c r="AQ1188" s="1" t="s">
        <v>72</v>
      </c>
      <c r="AR1188" s="1" t="s">
        <v>5776</v>
      </c>
      <c r="AS1188" s="1" t="s">
        <v>72</v>
      </c>
      <c r="AT1188" s="1" t="s">
        <v>72</v>
      </c>
      <c r="AU1188" s="3">
        <v>45322</v>
      </c>
      <c r="AV1188" s="4">
        <v>0.63958333333333328</v>
      </c>
      <c r="AW1188" s="4">
        <v>0.68263888888888891</v>
      </c>
      <c r="AX1188" s="4">
        <f t="shared" si="137"/>
        <v>4.3055555555555625E-2</v>
      </c>
      <c r="AY1188" s="4">
        <f t="shared" si="139"/>
        <v>0.59166666666666667</v>
      </c>
      <c r="AZ1188" s="4">
        <f>AW1188-E1188</f>
        <v>0.15138888888888891</v>
      </c>
      <c r="BA1188" s="1" t="s">
        <v>5777</v>
      </c>
      <c r="BB1188" s="1" t="s">
        <v>72</v>
      </c>
      <c r="BC1188" s="1" t="s">
        <v>1794</v>
      </c>
      <c r="BD1188" s="1">
        <v>14</v>
      </c>
      <c r="BE1188" s="1" t="s">
        <v>4443</v>
      </c>
      <c r="BF1188" s="1" t="s">
        <v>75</v>
      </c>
      <c r="BG1188" s="1" t="s">
        <v>75</v>
      </c>
      <c r="BH1188" s="1" t="s">
        <v>88</v>
      </c>
      <c r="BI1188" s="1" t="s">
        <v>96</v>
      </c>
      <c r="BJ1188" s="1" t="s">
        <v>72</v>
      </c>
      <c r="BK1188" s="1" t="s">
        <v>3985</v>
      </c>
      <c r="BL1188" s="1" t="s">
        <v>5220</v>
      </c>
      <c r="BM1188" s="1">
        <v>18</v>
      </c>
      <c r="BN1188" s="1" t="s">
        <v>75</v>
      </c>
      <c r="BO1188" s="1" t="s">
        <v>75</v>
      </c>
      <c r="BP1188" s="1" t="s">
        <v>75</v>
      </c>
      <c r="BQ1188" s="21" t="s">
        <v>99</v>
      </c>
      <c r="BR1188" s="21" t="s">
        <v>100</v>
      </c>
    </row>
    <row r="1189" spans="1:70" ht="20.45" customHeight="1">
      <c r="A1189" s="1" t="s">
        <v>5778</v>
      </c>
      <c r="B1189" s="1">
        <v>240043</v>
      </c>
      <c r="C1189" s="1" t="s">
        <v>71</v>
      </c>
      <c r="D1189" s="3">
        <v>45322</v>
      </c>
      <c r="E1189" s="4">
        <v>0.53125</v>
      </c>
      <c r="F1189" s="5">
        <v>45292</v>
      </c>
      <c r="G1189" s="3">
        <v>45322</v>
      </c>
      <c r="H1189" s="4">
        <v>0.62222222222222223</v>
      </c>
      <c r="I1189" s="48">
        <f t="shared" si="136"/>
        <v>9.0972222222222232E-2</v>
      </c>
      <c r="J1189" s="1">
        <v>25</v>
      </c>
      <c r="K1189" s="1" t="s">
        <v>2302</v>
      </c>
      <c r="L1189" s="1" t="s">
        <v>5774</v>
      </c>
      <c r="M1189" s="1" t="s">
        <v>75</v>
      </c>
      <c r="N1189" s="1" t="s">
        <v>4561</v>
      </c>
      <c r="O1189" s="1" t="s">
        <v>77</v>
      </c>
      <c r="P1189" s="1" t="s">
        <v>78</v>
      </c>
      <c r="Q1189" s="1" t="s">
        <v>78</v>
      </c>
      <c r="R1189" s="21" t="s">
        <v>139</v>
      </c>
      <c r="S1189" s="21" t="s">
        <v>1898</v>
      </c>
      <c r="T1189" s="34" t="s">
        <v>72</v>
      </c>
      <c r="U1189" s="3" t="s">
        <v>5775</v>
      </c>
      <c r="V1189" s="1" t="s">
        <v>1900</v>
      </c>
      <c r="W1189" s="1" t="s">
        <v>2307</v>
      </c>
      <c r="X1189" s="1" t="s">
        <v>2307</v>
      </c>
      <c r="Y1189" s="1" t="s">
        <v>2363</v>
      </c>
      <c r="Z1189" s="1" t="s">
        <v>84</v>
      </c>
      <c r="AA1189" s="1" t="s">
        <v>72</v>
      </c>
      <c r="AB1189" s="1" t="s">
        <v>140</v>
      </c>
      <c r="AC1189" s="1" t="s">
        <v>141</v>
      </c>
      <c r="AD1189" s="1" t="s">
        <v>126</v>
      </c>
      <c r="AE1189" s="1">
        <v>67</v>
      </c>
      <c r="AF1189" s="1" t="s">
        <v>88</v>
      </c>
      <c r="AG1189" s="1">
        <v>4.8</v>
      </c>
      <c r="AH1189" s="1" t="s">
        <v>299</v>
      </c>
      <c r="AI1189" s="1" t="s">
        <v>90</v>
      </c>
      <c r="AJ1189" s="1" t="s">
        <v>91</v>
      </c>
      <c r="AK1189" s="1" t="s">
        <v>92</v>
      </c>
      <c r="AL1189" s="1" t="s">
        <v>72</v>
      </c>
      <c r="AM1189" s="1" t="s">
        <v>244</v>
      </c>
      <c r="AN1189" s="1" t="s">
        <v>72</v>
      </c>
      <c r="AO1189" s="1" t="s">
        <v>2216</v>
      </c>
      <c r="AP1189" s="1" t="s">
        <v>72</v>
      </c>
      <c r="AQ1189" s="1" t="s">
        <v>72</v>
      </c>
      <c r="AR1189" s="1" t="s">
        <v>5776</v>
      </c>
      <c r="AS1189" s="1" t="s">
        <v>72</v>
      </c>
      <c r="AT1189" s="1" t="s">
        <v>72</v>
      </c>
      <c r="AU1189" s="3">
        <v>45325</v>
      </c>
      <c r="AV1189" s="4">
        <v>0.63958333333333328</v>
      </c>
      <c r="AW1189" s="4">
        <v>0.67499999999999993</v>
      </c>
      <c r="AX1189" s="4">
        <f t="shared" si="137"/>
        <v>3.5416666666666652E-2</v>
      </c>
      <c r="AY1189" s="4">
        <f t="shared" si="139"/>
        <v>0.5840277777777777</v>
      </c>
      <c r="AZ1189" s="4">
        <f>AW1189-E1189</f>
        <v>0.14374999999999993</v>
      </c>
      <c r="BA1189" s="1" t="s">
        <v>5777</v>
      </c>
      <c r="BB1189" s="1" t="s">
        <v>72</v>
      </c>
      <c r="BC1189" s="1" t="s">
        <v>1794</v>
      </c>
      <c r="BD1189" s="1">
        <v>14</v>
      </c>
      <c r="BE1189" s="1" t="s">
        <v>4443</v>
      </c>
      <c r="BF1189" s="1" t="s">
        <v>75</v>
      </c>
      <c r="BG1189" s="1" t="s">
        <v>75</v>
      </c>
      <c r="BH1189" s="1" t="s">
        <v>88</v>
      </c>
      <c r="BI1189" s="1" t="s">
        <v>96</v>
      </c>
      <c r="BJ1189" s="1" t="s">
        <v>72</v>
      </c>
      <c r="BK1189" s="1" t="s">
        <v>4450</v>
      </c>
      <c r="BL1189" s="1" t="s">
        <v>5633</v>
      </c>
      <c r="BM1189" s="1">
        <v>24</v>
      </c>
      <c r="BN1189" s="1" t="s">
        <v>75</v>
      </c>
      <c r="BO1189" s="1" t="s">
        <v>75</v>
      </c>
      <c r="BP1189" s="1" t="s">
        <v>75</v>
      </c>
      <c r="BQ1189" s="21" t="s">
        <v>99</v>
      </c>
      <c r="BR1189" s="21" t="s">
        <v>100</v>
      </c>
    </row>
    <row r="1190" spans="1:70" ht="20.45" customHeight="1">
      <c r="A1190" s="1" t="s">
        <v>5779</v>
      </c>
      <c r="B1190" s="1">
        <v>240044</v>
      </c>
      <c r="C1190" s="1" t="s">
        <v>71</v>
      </c>
      <c r="D1190" s="3">
        <v>45322</v>
      </c>
      <c r="E1190" s="4">
        <v>0.51180555555555551</v>
      </c>
      <c r="F1190" s="5">
        <v>45292</v>
      </c>
      <c r="G1190" s="3">
        <v>45322</v>
      </c>
      <c r="H1190" s="4">
        <v>0.63055555555555554</v>
      </c>
      <c r="I1190" s="48">
        <f t="shared" si="136"/>
        <v>0.11875000000000002</v>
      </c>
      <c r="J1190" s="1">
        <v>3</v>
      </c>
      <c r="K1190" s="1" t="s">
        <v>1896</v>
      </c>
      <c r="L1190" s="1" t="s">
        <v>5780</v>
      </c>
      <c r="M1190" s="1" t="s">
        <v>75</v>
      </c>
      <c r="N1190" s="1" t="s">
        <v>3608</v>
      </c>
      <c r="O1190" s="1" t="s">
        <v>77</v>
      </c>
      <c r="P1190" s="1" t="s">
        <v>78</v>
      </c>
      <c r="Q1190" s="1" t="s">
        <v>78</v>
      </c>
      <c r="R1190" s="21" t="s">
        <v>1898</v>
      </c>
      <c r="S1190" s="21" t="s">
        <v>1898</v>
      </c>
      <c r="T1190" s="34" t="s">
        <v>72</v>
      </c>
      <c r="U1190" s="3" t="s">
        <v>5781</v>
      </c>
      <c r="V1190" s="1" t="s">
        <v>1900</v>
      </c>
      <c r="W1190" s="1" t="s">
        <v>813</v>
      </c>
      <c r="X1190" s="1" t="s">
        <v>813</v>
      </c>
      <c r="Y1190" s="1" t="s">
        <v>814</v>
      </c>
      <c r="Z1190" s="1" t="s">
        <v>152</v>
      </c>
      <c r="AA1190" s="1" t="s">
        <v>3803</v>
      </c>
      <c r="AB1190" s="1" t="s">
        <v>153</v>
      </c>
      <c r="AC1190" s="1" t="s">
        <v>164</v>
      </c>
      <c r="AD1190" s="1" t="s">
        <v>126</v>
      </c>
      <c r="AE1190" s="1">
        <v>68</v>
      </c>
      <c r="AF1190" s="1" t="s">
        <v>88</v>
      </c>
      <c r="AG1190" s="1">
        <v>4.5</v>
      </c>
      <c r="AH1190" s="1" t="s">
        <v>954</v>
      </c>
      <c r="AI1190" s="1" t="s">
        <v>90</v>
      </c>
      <c r="AJ1190" s="1" t="s">
        <v>91</v>
      </c>
      <c r="AK1190" s="1" t="s">
        <v>216</v>
      </c>
      <c r="AL1190" s="1" t="s">
        <v>72</v>
      </c>
      <c r="AM1190" s="1" t="s">
        <v>72</v>
      </c>
      <c r="AN1190" s="1" t="s">
        <v>72</v>
      </c>
      <c r="AO1190" s="1" t="s">
        <v>72</v>
      </c>
      <c r="AP1190" s="1">
        <v>6</v>
      </c>
      <c r="AQ1190" s="1" t="s">
        <v>5782</v>
      </c>
      <c r="AR1190" s="1" t="s">
        <v>72</v>
      </c>
      <c r="AS1190" s="1" t="s">
        <v>72</v>
      </c>
      <c r="AT1190" s="1" t="s">
        <v>72</v>
      </c>
      <c r="AU1190" s="3">
        <v>45322</v>
      </c>
      <c r="AV1190" s="4">
        <v>0.64236111111111116</v>
      </c>
      <c r="AW1190" s="4">
        <v>0.6791666666666667</v>
      </c>
      <c r="AX1190" s="4">
        <f t="shared" si="137"/>
        <v>3.6805555555555536E-2</v>
      </c>
      <c r="AY1190" s="4">
        <f t="shared" si="139"/>
        <v>0.56041666666666667</v>
      </c>
      <c r="AZ1190" s="4">
        <f>AW1190-E1190</f>
        <v>0.16736111111111118</v>
      </c>
      <c r="BA1190" s="1" t="s">
        <v>5783</v>
      </c>
      <c r="BB1190" s="1" t="s">
        <v>5784</v>
      </c>
      <c r="BC1190" s="1" t="s">
        <v>1794</v>
      </c>
      <c r="BD1190" s="1">
        <v>14</v>
      </c>
      <c r="BE1190" s="1" t="s">
        <v>3446</v>
      </c>
      <c r="BF1190" s="1" t="s">
        <v>75</v>
      </c>
      <c r="BG1190" s="1" t="s">
        <v>75</v>
      </c>
      <c r="BH1190" s="1" t="s">
        <v>88</v>
      </c>
      <c r="BI1190" s="1" t="s">
        <v>96</v>
      </c>
      <c r="BJ1190" s="1" t="s">
        <v>72</v>
      </c>
      <c r="BK1190" s="1" t="s">
        <v>2268</v>
      </c>
      <c r="BL1190" s="1" t="s">
        <v>5785</v>
      </c>
      <c r="BM1190" s="1">
        <v>28</v>
      </c>
      <c r="BN1190" s="1" t="s">
        <v>75</v>
      </c>
      <c r="BO1190" s="1" t="s">
        <v>75</v>
      </c>
      <c r="BP1190" s="1" t="s">
        <v>75</v>
      </c>
      <c r="BQ1190" s="21" t="s">
        <v>99</v>
      </c>
      <c r="BR1190" s="21" t="s">
        <v>100</v>
      </c>
    </row>
    <row r="1191" spans="1:70" ht="20.45" customHeight="1">
      <c r="A1191" s="1" t="s">
        <v>5786</v>
      </c>
      <c r="B1191" s="1">
        <v>240045</v>
      </c>
      <c r="C1191" s="1" t="s">
        <v>71</v>
      </c>
      <c r="D1191" s="3">
        <v>45322</v>
      </c>
      <c r="E1191" s="4">
        <v>0.75902777777777775</v>
      </c>
      <c r="F1191" s="5">
        <v>45292</v>
      </c>
      <c r="G1191" s="3">
        <v>45322</v>
      </c>
      <c r="H1191" s="4">
        <v>0.82361111111111107</v>
      </c>
      <c r="I1191" s="48">
        <f t="shared" si="136"/>
        <v>6.4583333333333326E-2</v>
      </c>
      <c r="J1191" s="1">
        <v>2</v>
      </c>
      <c r="K1191" s="1" t="s">
        <v>1896</v>
      </c>
      <c r="L1191" s="1" t="s">
        <v>5787</v>
      </c>
      <c r="M1191" s="1" t="s">
        <v>75</v>
      </c>
      <c r="N1191" s="1" t="s">
        <v>3947</v>
      </c>
      <c r="O1191" s="1" t="s">
        <v>77</v>
      </c>
      <c r="P1191" s="1" t="s">
        <v>78</v>
      </c>
      <c r="Q1191" s="1" t="s">
        <v>78</v>
      </c>
      <c r="R1191" s="21" t="s">
        <v>1898</v>
      </c>
      <c r="S1191" s="21" t="s">
        <v>1898</v>
      </c>
      <c r="T1191" s="34" t="s">
        <v>72</v>
      </c>
      <c r="U1191" s="3" t="s">
        <v>5024</v>
      </c>
      <c r="V1191" s="1" t="s">
        <v>1900</v>
      </c>
      <c r="W1191" s="1" t="s">
        <v>83</v>
      </c>
      <c r="X1191" s="1" t="s">
        <v>123</v>
      </c>
      <c r="Y1191" s="1" t="s">
        <v>83</v>
      </c>
      <c r="Z1191" s="1" t="s">
        <v>84</v>
      </c>
      <c r="AA1191" s="1" t="s">
        <v>72</v>
      </c>
      <c r="AB1191" s="1" t="s">
        <v>196</v>
      </c>
      <c r="AC1191" s="1" t="s">
        <v>228</v>
      </c>
      <c r="AD1191" s="1" t="s">
        <v>87</v>
      </c>
      <c r="AE1191" s="1">
        <v>65</v>
      </c>
      <c r="AF1191" s="1" t="s">
        <v>88</v>
      </c>
      <c r="AG1191" s="1">
        <v>4.3</v>
      </c>
      <c r="AH1191" s="1" t="s">
        <v>414</v>
      </c>
      <c r="AI1191" s="1" t="s">
        <v>90</v>
      </c>
      <c r="AJ1191" s="1" t="s">
        <v>91</v>
      </c>
      <c r="AK1191" s="1" t="s">
        <v>92</v>
      </c>
      <c r="AL1191" s="1" t="s">
        <v>72</v>
      </c>
      <c r="AM1191" s="1" t="s">
        <v>254</v>
      </c>
      <c r="AN1191" s="1">
        <v>3</v>
      </c>
      <c r="AO1191" s="1" t="s">
        <v>1322</v>
      </c>
      <c r="AP1191" s="1" t="s">
        <v>72</v>
      </c>
      <c r="AQ1191" s="1" t="s">
        <v>72</v>
      </c>
      <c r="AR1191" s="1" t="s">
        <v>72</v>
      </c>
      <c r="AS1191" s="1" t="s">
        <v>72</v>
      </c>
      <c r="AT1191" s="1" t="s">
        <v>72</v>
      </c>
      <c r="AU1191" s="3">
        <v>45322</v>
      </c>
      <c r="AV1191" s="4">
        <v>0.83333333333333337</v>
      </c>
      <c r="AW1191" s="4">
        <v>0.8881944444444444</v>
      </c>
      <c r="AX1191" s="4">
        <f t="shared" si="137"/>
        <v>5.4861111111111027E-2</v>
      </c>
      <c r="AY1191" s="4">
        <f t="shared" si="139"/>
        <v>0.82361111111111107</v>
      </c>
      <c r="AZ1191" s="4">
        <f>AW1191-E1191</f>
        <v>0.12916666666666665</v>
      </c>
      <c r="BA1191" s="1" t="s">
        <v>5788</v>
      </c>
      <c r="BB1191" s="1" t="s">
        <v>72</v>
      </c>
      <c r="BC1191" s="1" t="s">
        <v>1794</v>
      </c>
      <c r="BD1191" s="1">
        <v>14</v>
      </c>
      <c r="BE1191" s="1" t="s">
        <v>3446</v>
      </c>
      <c r="BF1191" s="1" t="s">
        <v>75</v>
      </c>
      <c r="BG1191" s="1" t="s">
        <v>75</v>
      </c>
      <c r="BH1191" s="1" t="s">
        <v>88</v>
      </c>
      <c r="BI1191" s="1" t="s">
        <v>96</v>
      </c>
      <c r="BJ1191" s="1" t="s">
        <v>72</v>
      </c>
      <c r="BK1191" s="1" t="s">
        <v>3985</v>
      </c>
      <c r="BL1191" s="1" t="s">
        <v>5789</v>
      </c>
      <c r="BM1191" s="1">
        <f>54+7</f>
        <v>61</v>
      </c>
      <c r="BN1191" s="1" t="s">
        <v>75</v>
      </c>
      <c r="BO1191" s="1" t="s">
        <v>75</v>
      </c>
      <c r="BP1191" s="1" t="s">
        <v>75</v>
      </c>
      <c r="BQ1191" s="21" t="s">
        <v>99</v>
      </c>
      <c r="BR1191" s="21" t="s">
        <v>100</v>
      </c>
    </row>
    <row r="1192" spans="1:70" ht="20.45" customHeight="1">
      <c r="A1192" s="1" t="s">
        <v>5790</v>
      </c>
      <c r="B1192" s="1">
        <v>240045</v>
      </c>
      <c r="C1192" s="1" t="s">
        <v>71</v>
      </c>
      <c r="D1192" s="3">
        <v>45322</v>
      </c>
      <c r="E1192" s="4">
        <v>0.75902777777777775</v>
      </c>
      <c r="F1192" s="5">
        <v>45292</v>
      </c>
      <c r="G1192" s="3">
        <v>45322</v>
      </c>
      <c r="H1192" s="4">
        <v>0.82361111111111107</v>
      </c>
      <c r="I1192" s="48">
        <f t="shared" si="136"/>
        <v>6.4583333333333326E-2</v>
      </c>
      <c r="J1192" s="1">
        <v>2</v>
      </c>
      <c r="K1192" s="1" t="s">
        <v>1896</v>
      </c>
      <c r="L1192" s="1" t="s">
        <v>5787</v>
      </c>
      <c r="M1192" s="1" t="s">
        <v>75</v>
      </c>
      <c r="N1192" s="1" t="s">
        <v>4561</v>
      </c>
      <c r="O1192" s="1" t="s">
        <v>77</v>
      </c>
      <c r="P1192" s="1" t="s">
        <v>78</v>
      </c>
      <c r="Q1192" s="1" t="s">
        <v>78</v>
      </c>
      <c r="R1192" s="21" t="s">
        <v>1898</v>
      </c>
      <c r="S1192" s="21" t="s">
        <v>1898</v>
      </c>
      <c r="T1192" s="34" t="s">
        <v>72</v>
      </c>
      <c r="U1192" s="3" t="s">
        <v>5024</v>
      </c>
      <c r="V1192" s="1" t="s">
        <v>1900</v>
      </c>
      <c r="W1192" s="1" t="s">
        <v>83</v>
      </c>
      <c r="X1192" s="1" t="s">
        <v>123</v>
      </c>
      <c r="Y1192" s="1" t="s">
        <v>83</v>
      </c>
      <c r="Z1192" s="1" t="s">
        <v>84</v>
      </c>
      <c r="AA1192" s="1" t="s">
        <v>72</v>
      </c>
      <c r="AB1192" s="1" t="s">
        <v>196</v>
      </c>
      <c r="AC1192" s="1" t="s">
        <v>228</v>
      </c>
      <c r="AD1192" s="1" t="s">
        <v>87</v>
      </c>
      <c r="AE1192" s="1">
        <v>65</v>
      </c>
      <c r="AF1192" s="1" t="s">
        <v>88</v>
      </c>
      <c r="AG1192" s="1">
        <v>4.3</v>
      </c>
      <c r="AH1192" s="1" t="s">
        <v>414</v>
      </c>
      <c r="AI1192" s="1" t="s">
        <v>90</v>
      </c>
      <c r="AJ1192" s="1" t="s">
        <v>91</v>
      </c>
      <c r="AK1192" s="1" t="s">
        <v>92</v>
      </c>
      <c r="AL1192" s="1" t="s">
        <v>72</v>
      </c>
      <c r="AM1192" s="1" t="s">
        <v>254</v>
      </c>
      <c r="AN1192" s="1">
        <v>3</v>
      </c>
      <c r="AO1192" s="1" t="s">
        <v>1322</v>
      </c>
      <c r="AP1192" s="1" t="s">
        <v>72</v>
      </c>
      <c r="AQ1192" s="1" t="s">
        <v>72</v>
      </c>
      <c r="AR1192" s="1" t="s">
        <v>72</v>
      </c>
      <c r="AS1192" s="1" t="s">
        <v>72</v>
      </c>
      <c r="AT1192" s="1" t="s">
        <v>72</v>
      </c>
      <c r="AU1192" s="3">
        <v>45325</v>
      </c>
      <c r="AV1192" s="1" t="s">
        <v>72</v>
      </c>
      <c r="AW1192" s="4">
        <v>0.60138888888888886</v>
      </c>
      <c r="AX1192" s="1" t="s">
        <v>72</v>
      </c>
      <c r="AY1192" s="4">
        <f t="shared" si="139"/>
        <v>0.53680555555555554</v>
      </c>
      <c r="AZ1192" s="1" t="s">
        <v>72</v>
      </c>
      <c r="BA1192" s="1" t="s">
        <v>5788</v>
      </c>
      <c r="BB1192" s="1" t="s">
        <v>72</v>
      </c>
      <c r="BC1192" s="1" t="s">
        <v>1794</v>
      </c>
      <c r="BD1192" s="1">
        <v>14</v>
      </c>
      <c r="BE1192" s="1" t="s">
        <v>3446</v>
      </c>
      <c r="BF1192" s="1" t="s">
        <v>75</v>
      </c>
      <c r="BG1192" s="1" t="s">
        <v>75</v>
      </c>
      <c r="BH1192" s="1" t="s">
        <v>88</v>
      </c>
      <c r="BI1192" s="1" t="s">
        <v>96</v>
      </c>
      <c r="BJ1192" s="1" t="s">
        <v>72</v>
      </c>
      <c r="BK1192" s="1" t="s">
        <v>4450</v>
      </c>
      <c r="BL1192" s="1" t="s">
        <v>5633</v>
      </c>
      <c r="BM1192" s="1">
        <v>24</v>
      </c>
      <c r="BN1192" s="1" t="s">
        <v>75</v>
      </c>
      <c r="BO1192" s="1" t="s">
        <v>75</v>
      </c>
      <c r="BP1192" s="1" t="s">
        <v>75</v>
      </c>
      <c r="BQ1192" s="21" t="s">
        <v>99</v>
      </c>
      <c r="BR1192" s="21" t="s">
        <v>100</v>
      </c>
    </row>
    <row r="1193" spans="1:70" ht="20.45" customHeight="1">
      <c r="A1193" s="1" t="s">
        <v>5791</v>
      </c>
      <c r="B1193" s="1">
        <v>240046</v>
      </c>
      <c r="C1193" s="1" t="s">
        <v>71</v>
      </c>
      <c r="D1193" s="3">
        <v>45323</v>
      </c>
      <c r="E1193" s="4">
        <v>0.54999999999999993</v>
      </c>
      <c r="F1193" s="5">
        <v>45323</v>
      </c>
      <c r="G1193" s="3">
        <v>45323</v>
      </c>
      <c r="H1193" s="4">
        <v>0.6430555555555556</v>
      </c>
      <c r="I1193" s="48">
        <f t="shared" si="136"/>
        <v>9.3055555555555669E-2</v>
      </c>
      <c r="J1193" s="1">
        <v>0</v>
      </c>
      <c r="K1193" s="1" t="s">
        <v>2302</v>
      </c>
      <c r="L1193" s="1" t="s">
        <v>5792</v>
      </c>
      <c r="M1193" s="1" t="s">
        <v>75</v>
      </c>
      <c r="N1193" s="1" t="s">
        <v>4648</v>
      </c>
      <c r="O1193" s="1" t="s">
        <v>77</v>
      </c>
      <c r="P1193" s="1" t="s">
        <v>78</v>
      </c>
      <c r="Q1193" s="1" t="s">
        <v>78</v>
      </c>
      <c r="R1193" s="8" t="s">
        <v>1898</v>
      </c>
      <c r="S1193" s="8" t="s">
        <v>1927</v>
      </c>
      <c r="T1193" s="34" t="s">
        <v>72</v>
      </c>
      <c r="U1193" s="60" t="s">
        <v>5793</v>
      </c>
      <c r="V1193" s="1" t="s">
        <v>1900</v>
      </c>
      <c r="W1193" s="1" t="s">
        <v>2307</v>
      </c>
      <c r="X1193" s="1" t="s">
        <v>2307</v>
      </c>
      <c r="Y1193" s="1" t="s">
        <v>2926</v>
      </c>
      <c r="Z1193" s="1" t="s">
        <v>291</v>
      </c>
      <c r="AA1193" s="1" t="s">
        <v>72</v>
      </c>
      <c r="AB1193" s="1" t="s">
        <v>292</v>
      </c>
      <c r="AC1193" s="1" t="s">
        <v>3296</v>
      </c>
      <c r="AD1193" s="1" t="s">
        <v>126</v>
      </c>
      <c r="AE1193" s="1">
        <v>59</v>
      </c>
      <c r="AF1193" s="1" t="s">
        <v>88</v>
      </c>
      <c r="AG1193" s="1">
        <v>4.5</v>
      </c>
      <c r="AH1193" s="1" t="s">
        <v>414</v>
      </c>
      <c r="AI1193" s="1" t="s">
        <v>90</v>
      </c>
      <c r="AJ1193" s="1" t="s">
        <v>91</v>
      </c>
      <c r="AK1193" s="1" t="s">
        <v>216</v>
      </c>
      <c r="AL1193" s="1" t="s">
        <v>72</v>
      </c>
      <c r="AM1193" s="1" t="s">
        <v>72</v>
      </c>
      <c r="AN1193" s="1" t="s">
        <v>72</v>
      </c>
      <c r="AO1193" s="1" t="s">
        <v>72</v>
      </c>
      <c r="AP1193" s="1">
        <v>6</v>
      </c>
      <c r="AQ1193" s="1" t="s">
        <v>421</v>
      </c>
      <c r="AR1193" s="1" t="s">
        <v>72</v>
      </c>
      <c r="AS1193" s="1" t="s">
        <v>72</v>
      </c>
      <c r="AT1193" s="1" t="s">
        <v>72</v>
      </c>
      <c r="AU1193" s="3">
        <v>45323</v>
      </c>
      <c r="AV1193" s="4">
        <v>0.67013888888888884</v>
      </c>
      <c r="AW1193" s="4">
        <v>0.72152777777777777</v>
      </c>
      <c r="AX1193" s="4">
        <f t="shared" si="137"/>
        <v>5.1388888888888928E-2</v>
      </c>
      <c r="AY1193" s="4">
        <f t="shared" si="139"/>
        <v>0.6284722222222221</v>
      </c>
      <c r="AZ1193" s="4">
        <f t="shared" ref="AZ1193:AZ1209" si="140">AW1193-E1193</f>
        <v>0.17152777777777783</v>
      </c>
      <c r="BA1193" s="1" t="s">
        <v>5794</v>
      </c>
      <c r="BB1193" s="1" t="s">
        <v>72</v>
      </c>
      <c r="BC1193" s="1" t="s">
        <v>1794</v>
      </c>
      <c r="BD1193" s="1">
        <v>15</v>
      </c>
      <c r="BE1193" s="1" t="s">
        <v>2694</v>
      </c>
      <c r="BF1193" s="1" t="s">
        <v>75</v>
      </c>
      <c r="BG1193" s="1" t="s">
        <v>75</v>
      </c>
      <c r="BH1193" s="1" t="s">
        <v>88</v>
      </c>
      <c r="BI1193" s="1" t="s">
        <v>79</v>
      </c>
      <c r="BJ1193" s="1" t="s">
        <v>707</v>
      </c>
      <c r="BK1193" s="1" t="s">
        <v>72</v>
      </c>
      <c r="BL1193" s="1" t="s">
        <v>72</v>
      </c>
      <c r="BM1193" s="1" t="s">
        <v>72</v>
      </c>
      <c r="BN1193" s="1" t="s">
        <v>88</v>
      </c>
      <c r="BO1193" s="1" t="s">
        <v>88</v>
      </c>
      <c r="BP1193" s="1" t="s">
        <v>88</v>
      </c>
      <c r="BQ1193" s="1" t="s">
        <v>160</v>
      </c>
      <c r="BR1193" s="1" t="s">
        <v>707</v>
      </c>
    </row>
    <row r="1194" spans="1:70" ht="20.45" customHeight="1">
      <c r="A1194" s="1" t="s">
        <v>5795</v>
      </c>
      <c r="B1194" s="1">
        <v>240047</v>
      </c>
      <c r="C1194" s="1" t="s">
        <v>497</v>
      </c>
      <c r="D1194" s="3">
        <v>45323</v>
      </c>
      <c r="E1194" s="4">
        <v>0.74097222222222225</v>
      </c>
      <c r="F1194" s="5">
        <v>45323</v>
      </c>
      <c r="G1194" s="3">
        <v>45323</v>
      </c>
      <c r="H1194" s="4">
        <v>0.76597222222222217</v>
      </c>
      <c r="I1194" s="48">
        <f t="shared" si="136"/>
        <v>2.4999999999999911E-2</v>
      </c>
      <c r="J1194" s="1">
        <v>1</v>
      </c>
      <c r="K1194" s="1" t="s">
        <v>1896</v>
      </c>
      <c r="L1194" s="1" t="s">
        <v>5796</v>
      </c>
      <c r="M1194" s="1" t="s">
        <v>75</v>
      </c>
      <c r="N1194" s="1" t="s">
        <v>5146</v>
      </c>
      <c r="O1194" s="1" t="s">
        <v>497</v>
      </c>
      <c r="P1194" s="1" t="s">
        <v>78</v>
      </c>
      <c r="Q1194" s="1" t="s">
        <v>78</v>
      </c>
      <c r="R1194" s="21" t="s">
        <v>1898</v>
      </c>
      <c r="S1194" s="8" t="s">
        <v>1927</v>
      </c>
      <c r="T1194" s="34" t="s">
        <v>72</v>
      </c>
      <c r="U1194" s="60" t="s">
        <v>5797</v>
      </c>
      <c r="V1194" s="1" t="s">
        <v>1900</v>
      </c>
      <c r="W1194" s="1" t="s">
        <v>83</v>
      </c>
      <c r="X1194" s="1" t="s">
        <v>123</v>
      </c>
      <c r="Y1194" s="1" t="s">
        <v>83</v>
      </c>
      <c r="Z1194" s="1" t="s">
        <v>490</v>
      </c>
      <c r="AA1194" s="1" t="s">
        <v>72</v>
      </c>
      <c r="AB1194" s="1" t="s">
        <v>491</v>
      </c>
      <c r="AC1194" s="1" t="s">
        <v>492</v>
      </c>
      <c r="AD1194" s="1" t="s">
        <v>126</v>
      </c>
      <c r="AE1194" s="1">
        <v>50</v>
      </c>
      <c r="AF1194" s="1" t="s">
        <v>88</v>
      </c>
      <c r="AG1194" s="1">
        <v>4.2</v>
      </c>
      <c r="AH1194" s="1" t="s">
        <v>954</v>
      </c>
      <c r="AI1194" s="1" t="s">
        <v>90</v>
      </c>
      <c r="AJ1194" s="1" t="s">
        <v>91</v>
      </c>
      <c r="AK1194" s="1" t="s">
        <v>92</v>
      </c>
      <c r="AL1194" s="1" t="s">
        <v>72</v>
      </c>
      <c r="AM1194" s="1" t="s">
        <v>229</v>
      </c>
      <c r="AN1194" s="1" t="s">
        <v>72</v>
      </c>
      <c r="AO1194" s="1" t="s">
        <v>5798</v>
      </c>
      <c r="AP1194" s="1" t="s">
        <v>72</v>
      </c>
      <c r="AQ1194" s="1" t="s">
        <v>72</v>
      </c>
      <c r="AR1194" s="1" t="s">
        <v>72</v>
      </c>
      <c r="AS1194" s="1" t="s">
        <v>72</v>
      </c>
      <c r="AT1194" s="1" t="s">
        <v>72</v>
      </c>
      <c r="AU1194" s="3">
        <v>45323</v>
      </c>
      <c r="AV1194" s="4">
        <v>0.77847222222222223</v>
      </c>
      <c r="AW1194" s="4">
        <v>0.8354166666666667</v>
      </c>
      <c r="AX1194" s="4">
        <f t="shared" si="137"/>
        <v>5.6944444444444464E-2</v>
      </c>
      <c r="AY1194" s="4">
        <f t="shared" si="139"/>
        <v>0.81041666666666679</v>
      </c>
      <c r="AZ1194" s="4">
        <f t="shared" si="140"/>
        <v>9.4444444444444442E-2</v>
      </c>
      <c r="BA1194" s="1" t="s">
        <v>5799</v>
      </c>
      <c r="BB1194" s="1" t="s">
        <v>72</v>
      </c>
      <c r="BC1194" s="1" t="s">
        <v>1794</v>
      </c>
      <c r="BD1194" s="1">
        <v>15</v>
      </c>
      <c r="BE1194" s="1" t="s">
        <v>3446</v>
      </c>
      <c r="BF1194" s="1" t="s">
        <v>75</v>
      </c>
      <c r="BG1194" s="1" t="s">
        <v>75</v>
      </c>
      <c r="BH1194" s="1" t="s">
        <v>88</v>
      </c>
      <c r="BI1194" s="1" t="s">
        <v>79</v>
      </c>
      <c r="BJ1194" s="1" t="s">
        <v>707</v>
      </c>
      <c r="BK1194" s="1" t="s">
        <v>72</v>
      </c>
      <c r="BL1194" s="1" t="s">
        <v>72</v>
      </c>
      <c r="BM1194" s="1" t="s">
        <v>72</v>
      </c>
      <c r="BN1194" s="1" t="s">
        <v>88</v>
      </c>
      <c r="BO1194" s="1" t="s">
        <v>88</v>
      </c>
      <c r="BP1194" s="1" t="s">
        <v>88</v>
      </c>
      <c r="BQ1194" s="1" t="s">
        <v>160</v>
      </c>
      <c r="BR1194" s="1" t="s">
        <v>707</v>
      </c>
    </row>
    <row r="1195" spans="1:70" ht="20.45" customHeight="1">
      <c r="A1195" s="1" t="s">
        <v>5800</v>
      </c>
      <c r="B1195" s="1">
        <v>240048</v>
      </c>
      <c r="C1195" s="1" t="s">
        <v>71</v>
      </c>
      <c r="D1195" s="3">
        <v>45323</v>
      </c>
      <c r="E1195" s="4">
        <v>0.48958333333333331</v>
      </c>
      <c r="F1195" s="5">
        <v>45323</v>
      </c>
      <c r="G1195" s="3">
        <v>45323</v>
      </c>
      <c r="H1195" s="4">
        <v>0.87222222222222223</v>
      </c>
      <c r="I1195" s="48">
        <f t="shared" si="136"/>
        <v>0.38263888888888892</v>
      </c>
      <c r="J1195" s="1">
        <v>25</v>
      </c>
      <c r="K1195" s="1" t="s">
        <v>1896</v>
      </c>
      <c r="L1195" s="1" t="s">
        <v>5801</v>
      </c>
      <c r="M1195" s="1" t="s">
        <v>75</v>
      </c>
      <c r="N1195" s="1" t="s">
        <v>3608</v>
      </c>
      <c r="O1195" s="1" t="s">
        <v>77</v>
      </c>
      <c r="P1195" s="1" t="s">
        <v>78</v>
      </c>
      <c r="Q1195" s="1" t="s">
        <v>78</v>
      </c>
      <c r="R1195" s="21" t="s">
        <v>1898</v>
      </c>
      <c r="S1195" s="21" t="s">
        <v>1898</v>
      </c>
      <c r="T1195" s="34" t="s">
        <v>72</v>
      </c>
      <c r="U1195" s="60" t="s">
        <v>5802</v>
      </c>
      <c r="V1195" s="1" t="s">
        <v>1900</v>
      </c>
      <c r="W1195" s="1" t="s">
        <v>778</v>
      </c>
      <c r="X1195" s="1" t="s">
        <v>779</v>
      </c>
      <c r="Y1195" s="1" t="s">
        <v>780</v>
      </c>
      <c r="Z1195" s="1" t="s">
        <v>152</v>
      </c>
      <c r="AA1195" s="1" t="s">
        <v>3832</v>
      </c>
      <c r="AB1195" s="1" t="s">
        <v>153</v>
      </c>
      <c r="AC1195" s="1" t="s">
        <v>154</v>
      </c>
      <c r="AD1195" s="1" t="s">
        <v>126</v>
      </c>
      <c r="AE1195" s="1">
        <v>65</v>
      </c>
      <c r="AF1195" s="1" t="s">
        <v>88</v>
      </c>
      <c r="AG1195" s="1">
        <v>4.5</v>
      </c>
      <c r="AH1195" s="1" t="s">
        <v>299</v>
      </c>
      <c r="AI1195" s="1" t="s">
        <v>90</v>
      </c>
      <c r="AJ1195" s="1" t="s">
        <v>970</v>
      </c>
      <c r="AK1195" s="1" t="s">
        <v>90</v>
      </c>
      <c r="AL1195" s="1" t="s">
        <v>72</v>
      </c>
      <c r="AM1195" s="1" t="s">
        <v>229</v>
      </c>
      <c r="AN1195" s="1">
        <v>2</v>
      </c>
      <c r="AO1195" s="1" t="s">
        <v>4864</v>
      </c>
      <c r="AP1195" s="1" t="s">
        <v>72</v>
      </c>
      <c r="AQ1195" s="1" t="s">
        <v>72</v>
      </c>
      <c r="AR1195" s="1" t="s">
        <v>72</v>
      </c>
      <c r="AS1195" s="1" t="s">
        <v>72</v>
      </c>
      <c r="AT1195" s="1" t="s">
        <v>72</v>
      </c>
      <c r="AU1195" s="3">
        <v>45324</v>
      </c>
      <c r="AV1195" s="4">
        <v>1.3409722222222222</v>
      </c>
      <c r="AW1195" s="4">
        <v>1.4131944444444444</v>
      </c>
      <c r="AX1195" s="4">
        <f t="shared" si="137"/>
        <v>7.2222222222222188E-2</v>
      </c>
      <c r="AY1195" s="4">
        <f t="shared" si="139"/>
        <v>1.0305555555555554</v>
      </c>
      <c r="AZ1195" s="4">
        <f t="shared" si="140"/>
        <v>0.92361111111111116</v>
      </c>
      <c r="BA1195" s="1" t="s">
        <v>5803</v>
      </c>
      <c r="BB1195" s="1" t="s">
        <v>5804</v>
      </c>
      <c r="BC1195" s="1" t="s">
        <v>1794</v>
      </c>
      <c r="BD1195" s="1">
        <v>15</v>
      </c>
      <c r="BE1195" s="1" t="s">
        <v>4443</v>
      </c>
      <c r="BF1195" s="1" t="s">
        <v>75</v>
      </c>
      <c r="BG1195" s="1" t="s">
        <v>75</v>
      </c>
      <c r="BH1195" s="1" t="s">
        <v>88</v>
      </c>
      <c r="BI1195" s="1" t="s">
        <v>96</v>
      </c>
      <c r="BJ1195" s="1" t="s">
        <v>72</v>
      </c>
      <c r="BK1195" s="1" t="s">
        <v>2268</v>
      </c>
      <c r="BL1195" s="1" t="s">
        <v>5805</v>
      </c>
      <c r="BM1195" s="1">
        <f>70+21</f>
        <v>91</v>
      </c>
      <c r="BN1195" s="1" t="s">
        <v>75</v>
      </c>
      <c r="BO1195" s="1" t="s">
        <v>75</v>
      </c>
      <c r="BP1195" s="1" t="s">
        <v>75</v>
      </c>
      <c r="BQ1195" s="21" t="s">
        <v>99</v>
      </c>
      <c r="BR1195" s="21" t="s">
        <v>100</v>
      </c>
    </row>
    <row r="1196" spans="1:70" ht="20.45" customHeight="1">
      <c r="A1196" s="1" t="s">
        <v>5806</v>
      </c>
      <c r="B1196" s="1">
        <v>240049</v>
      </c>
      <c r="C1196" s="1" t="s">
        <v>71</v>
      </c>
      <c r="D1196" s="3">
        <v>45324</v>
      </c>
      <c r="E1196" s="4">
        <v>0.34027777777777779</v>
      </c>
      <c r="F1196" s="5">
        <v>45323</v>
      </c>
      <c r="G1196" s="3">
        <v>45324</v>
      </c>
      <c r="H1196" s="4">
        <v>0.36944444444444446</v>
      </c>
      <c r="I1196" s="48">
        <f t="shared" si="136"/>
        <v>2.9166666666666674E-2</v>
      </c>
      <c r="J1196" s="1">
        <v>1</v>
      </c>
      <c r="K1196" s="1" t="s">
        <v>1896</v>
      </c>
      <c r="L1196" s="1" t="s">
        <v>5807</v>
      </c>
      <c r="M1196" s="1" t="s">
        <v>75</v>
      </c>
      <c r="N1196" s="1" t="s">
        <v>3947</v>
      </c>
      <c r="O1196" s="1" t="s">
        <v>77</v>
      </c>
      <c r="P1196" s="1" t="s">
        <v>78</v>
      </c>
      <c r="Q1196" s="1" t="s">
        <v>78</v>
      </c>
      <c r="R1196" s="21" t="s">
        <v>1898</v>
      </c>
      <c r="S1196" s="21" t="s">
        <v>1898</v>
      </c>
      <c r="T1196" s="34" t="s">
        <v>72</v>
      </c>
      <c r="U1196" s="3" t="s">
        <v>5808</v>
      </c>
      <c r="V1196" s="1" t="s">
        <v>1900</v>
      </c>
      <c r="W1196" s="1" t="s">
        <v>83</v>
      </c>
      <c r="X1196" s="1" t="s">
        <v>123</v>
      </c>
      <c r="Y1196" s="1" t="s">
        <v>83</v>
      </c>
      <c r="Z1196" s="1" t="s">
        <v>84</v>
      </c>
      <c r="AA1196" s="1" t="s">
        <v>72</v>
      </c>
      <c r="AB1196" s="1" t="s">
        <v>214</v>
      </c>
      <c r="AC1196" s="1" t="s">
        <v>5809</v>
      </c>
      <c r="AD1196" s="1" t="s">
        <v>126</v>
      </c>
      <c r="AE1196" s="1">
        <v>55</v>
      </c>
      <c r="AF1196" s="1" t="s">
        <v>88</v>
      </c>
      <c r="AG1196" s="1">
        <v>4.5</v>
      </c>
      <c r="AH1196" s="1" t="s">
        <v>954</v>
      </c>
      <c r="AI1196" s="1" t="s">
        <v>90</v>
      </c>
      <c r="AJ1196" s="1" t="s">
        <v>91</v>
      </c>
      <c r="AK1196" s="1" t="s">
        <v>92</v>
      </c>
      <c r="AL1196" s="1" t="s">
        <v>72</v>
      </c>
      <c r="AM1196" s="1" t="s">
        <v>229</v>
      </c>
      <c r="AN1196" s="1">
        <v>2</v>
      </c>
      <c r="AO1196" s="1" t="s">
        <v>933</v>
      </c>
      <c r="AP1196" s="1" t="s">
        <v>72</v>
      </c>
      <c r="AQ1196" s="1" t="s">
        <v>72</v>
      </c>
      <c r="AR1196" s="1" t="s">
        <v>72</v>
      </c>
      <c r="AS1196" s="1" t="s">
        <v>72</v>
      </c>
      <c r="AT1196" s="1" t="s">
        <v>72</v>
      </c>
      <c r="AU1196" s="3">
        <v>45324</v>
      </c>
      <c r="AV1196" s="4">
        <v>0.41319444444444442</v>
      </c>
      <c r="AW1196" s="4">
        <v>0.54861111111111116</v>
      </c>
      <c r="AX1196" s="4">
        <f t="shared" si="137"/>
        <v>0.13541666666666674</v>
      </c>
      <c r="AY1196" s="4">
        <f t="shared" si="139"/>
        <v>0.51944444444444449</v>
      </c>
      <c r="AZ1196" s="4">
        <f t="shared" si="140"/>
        <v>0.20833333333333337</v>
      </c>
      <c r="BA1196" s="1" t="s">
        <v>5810</v>
      </c>
      <c r="BB1196" s="1" t="s">
        <v>72</v>
      </c>
      <c r="BC1196" s="1" t="s">
        <v>1675</v>
      </c>
      <c r="BD1196" s="1">
        <v>15</v>
      </c>
      <c r="BE1196" s="1" t="s">
        <v>95</v>
      </c>
      <c r="BF1196" s="1" t="s">
        <v>75</v>
      </c>
      <c r="BG1196" s="1" t="s">
        <v>75</v>
      </c>
      <c r="BH1196" s="1" t="s">
        <v>88</v>
      </c>
      <c r="BI1196" s="1" t="s">
        <v>96</v>
      </c>
      <c r="BJ1196" s="1" t="s">
        <v>72</v>
      </c>
      <c r="BK1196" s="1" t="s">
        <v>5811</v>
      </c>
      <c r="BL1196" s="1" t="s">
        <v>5812</v>
      </c>
      <c r="BM1196" s="1">
        <f>60+16</f>
        <v>76</v>
      </c>
      <c r="BN1196" s="1" t="s">
        <v>75</v>
      </c>
      <c r="BO1196" s="1" t="s">
        <v>75</v>
      </c>
      <c r="BP1196" s="1" t="s">
        <v>75</v>
      </c>
      <c r="BQ1196" s="21" t="s">
        <v>99</v>
      </c>
      <c r="BR1196" s="21" t="s">
        <v>100</v>
      </c>
    </row>
    <row r="1197" spans="1:70" ht="20.45" customHeight="1">
      <c r="A1197" s="1" t="s">
        <v>5813</v>
      </c>
      <c r="B1197" s="1">
        <v>240050</v>
      </c>
      <c r="C1197" s="1" t="s">
        <v>71</v>
      </c>
      <c r="D1197" s="3">
        <v>45324</v>
      </c>
      <c r="E1197" s="4">
        <v>0.50486111111111109</v>
      </c>
      <c r="F1197" s="5">
        <v>45323</v>
      </c>
      <c r="G1197" s="3">
        <v>45324</v>
      </c>
      <c r="H1197" s="4">
        <v>0.59513888888888888</v>
      </c>
      <c r="I1197" s="48">
        <f t="shared" si="136"/>
        <v>9.027777777777779E-2</v>
      </c>
      <c r="J1197" s="1">
        <v>2</v>
      </c>
      <c r="K1197" s="1" t="s">
        <v>1896</v>
      </c>
      <c r="L1197" s="1" t="s">
        <v>5814</v>
      </c>
      <c r="M1197" s="1" t="s">
        <v>75</v>
      </c>
      <c r="N1197" s="1" t="s">
        <v>3608</v>
      </c>
      <c r="O1197" s="1" t="s">
        <v>77</v>
      </c>
      <c r="P1197" s="1" t="s">
        <v>78</v>
      </c>
      <c r="Q1197" s="1" t="s">
        <v>78</v>
      </c>
      <c r="R1197" s="8" t="s">
        <v>1898</v>
      </c>
      <c r="S1197" s="8" t="s">
        <v>1927</v>
      </c>
      <c r="T1197" s="34" t="s">
        <v>72</v>
      </c>
      <c r="U1197" s="60" t="s">
        <v>847</v>
      </c>
      <c r="V1197" s="1" t="s">
        <v>1900</v>
      </c>
      <c r="W1197" s="1" t="s">
        <v>813</v>
      </c>
      <c r="X1197" s="1" t="s">
        <v>813</v>
      </c>
      <c r="Y1197" s="1" t="s">
        <v>814</v>
      </c>
      <c r="Z1197" s="1" t="s">
        <v>152</v>
      </c>
      <c r="AA1197" s="1" t="s">
        <v>3803</v>
      </c>
      <c r="AB1197" s="1" t="s">
        <v>153</v>
      </c>
      <c r="AC1197" s="1" t="s">
        <v>164</v>
      </c>
      <c r="AD1197" s="1" t="s">
        <v>126</v>
      </c>
      <c r="AE1197" s="1">
        <v>53</v>
      </c>
      <c r="AF1197" s="1" t="s">
        <v>88</v>
      </c>
      <c r="AG1197" s="1">
        <v>4.3</v>
      </c>
      <c r="AH1197" s="1" t="s">
        <v>414</v>
      </c>
      <c r="AI1197" s="1" t="s">
        <v>90</v>
      </c>
      <c r="AJ1197" s="1" t="s">
        <v>91</v>
      </c>
      <c r="AK1197" s="1" t="s">
        <v>216</v>
      </c>
      <c r="AL1197" s="1" t="s">
        <v>72</v>
      </c>
      <c r="AM1197" s="1" t="s">
        <v>72</v>
      </c>
      <c r="AN1197" s="1" t="s">
        <v>72</v>
      </c>
      <c r="AO1197" s="1" t="s">
        <v>72</v>
      </c>
      <c r="AP1197" s="1">
        <v>6</v>
      </c>
      <c r="AQ1197" s="1" t="s">
        <v>5815</v>
      </c>
      <c r="AR1197" s="1" t="s">
        <v>72</v>
      </c>
      <c r="AS1197" s="1" t="s">
        <v>72</v>
      </c>
      <c r="AT1197" s="1" t="s">
        <v>72</v>
      </c>
      <c r="AU1197" s="3">
        <v>45324</v>
      </c>
      <c r="AV1197" s="4">
        <v>0.66249999999999998</v>
      </c>
      <c r="AW1197" s="4">
        <v>0.6875</v>
      </c>
      <c r="AX1197" s="4">
        <f t="shared" si="137"/>
        <v>2.5000000000000022E-2</v>
      </c>
      <c r="AY1197" s="4">
        <f t="shared" si="139"/>
        <v>0.59722222222222221</v>
      </c>
      <c r="AZ1197" s="4">
        <f t="shared" si="140"/>
        <v>0.18263888888888891</v>
      </c>
      <c r="BA1197" s="1" t="s">
        <v>5816</v>
      </c>
      <c r="BB1197" s="1" t="s">
        <v>5817</v>
      </c>
      <c r="BC1197" s="1" t="s">
        <v>1794</v>
      </c>
      <c r="BD1197" s="1">
        <v>15</v>
      </c>
      <c r="BE1197" s="1" t="s">
        <v>4009</v>
      </c>
      <c r="BF1197" s="1" t="s">
        <v>88</v>
      </c>
      <c r="BG1197" s="1" t="s">
        <v>88</v>
      </c>
      <c r="BH1197" s="1" t="s">
        <v>88</v>
      </c>
      <c r="BI1197" s="1" t="s">
        <v>79</v>
      </c>
      <c r="BJ1197" s="1" t="s">
        <v>707</v>
      </c>
      <c r="BK1197" s="1" t="s">
        <v>72</v>
      </c>
      <c r="BL1197" s="1" t="s">
        <v>72</v>
      </c>
      <c r="BM1197" s="1" t="s">
        <v>72</v>
      </c>
      <c r="BN1197" s="1" t="s">
        <v>88</v>
      </c>
      <c r="BO1197" s="1" t="s">
        <v>88</v>
      </c>
      <c r="BP1197" s="1" t="s">
        <v>88</v>
      </c>
      <c r="BQ1197" s="1" t="s">
        <v>160</v>
      </c>
      <c r="BR1197" s="1" t="s">
        <v>707</v>
      </c>
    </row>
    <row r="1198" spans="1:70" ht="20.45" customHeight="1">
      <c r="A1198" s="1" t="s">
        <v>5818</v>
      </c>
      <c r="B1198" s="1">
        <v>240051</v>
      </c>
      <c r="C1198" s="1" t="s">
        <v>71</v>
      </c>
      <c r="D1198" s="3">
        <v>45324</v>
      </c>
      <c r="E1198" s="4">
        <v>0.58819444444444446</v>
      </c>
      <c r="F1198" s="5">
        <v>45323</v>
      </c>
      <c r="G1198" s="3">
        <v>45324</v>
      </c>
      <c r="H1198" s="4">
        <v>0.6381944444444444</v>
      </c>
      <c r="I1198" s="48">
        <f t="shared" si="136"/>
        <v>4.9999999999999933E-2</v>
      </c>
      <c r="J1198" s="1">
        <v>1</v>
      </c>
      <c r="K1198" s="1" t="s">
        <v>1896</v>
      </c>
      <c r="L1198" s="1" t="s">
        <v>5819</v>
      </c>
      <c r="M1198" s="1" t="s">
        <v>75</v>
      </c>
      <c r="N1198" s="1" t="s">
        <v>5598</v>
      </c>
      <c r="O1198" s="1" t="s">
        <v>77</v>
      </c>
      <c r="P1198" s="1" t="s">
        <v>78</v>
      </c>
      <c r="Q1198" s="1" t="s">
        <v>78</v>
      </c>
      <c r="R1198" s="21" t="s">
        <v>1898</v>
      </c>
      <c r="S1198" s="21" t="s">
        <v>1898</v>
      </c>
      <c r="T1198" s="34" t="s">
        <v>72</v>
      </c>
      <c r="U1198" s="3" t="s">
        <v>5820</v>
      </c>
      <c r="V1198" s="1" t="s">
        <v>1900</v>
      </c>
      <c r="W1198" s="1" t="s">
        <v>83</v>
      </c>
      <c r="X1198" s="1" t="s">
        <v>123</v>
      </c>
      <c r="Y1198" s="1" t="s">
        <v>83</v>
      </c>
      <c r="Z1198" s="1" t="s">
        <v>5066</v>
      </c>
      <c r="AA1198" s="1" t="s">
        <v>72</v>
      </c>
      <c r="AB1198" s="1" t="s">
        <v>5821</v>
      </c>
      <c r="AC1198" s="1" t="s">
        <v>5822</v>
      </c>
      <c r="AD1198" s="1" t="s">
        <v>87</v>
      </c>
      <c r="AE1198" s="1">
        <v>51</v>
      </c>
      <c r="AF1198" s="1" t="s">
        <v>88</v>
      </c>
      <c r="AG1198" s="1">
        <v>4.5</v>
      </c>
      <c r="AH1198" s="1" t="s">
        <v>954</v>
      </c>
      <c r="AI1198" s="1" t="s">
        <v>90</v>
      </c>
      <c r="AJ1198" s="1" t="s">
        <v>91</v>
      </c>
      <c r="AK1198" s="1" t="s">
        <v>92</v>
      </c>
      <c r="AL1198" s="1" t="s">
        <v>72</v>
      </c>
      <c r="AM1198" s="1" t="s">
        <v>254</v>
      </c>
      <c r="AN1198" s="1">
        <v>3</v>
      </c>
      <c r="AO1198" s="1" t="s">
        <v>1322</v>
      </c>
      <c r="AP1198" s="1" t="s">
        <v>72</v>
      </c>
      <c r="AQ1198" s="1" t="s">
        <v>72</v>
      </c>
      <c r="AR1198" s="1" t="s">
        <v>72</v>
      </c>
      <c r="AS1198" s="1" t="s">
        <v>72</v>
      </c>
      <c r="AT1198" s="1" t="s">
        <v>72</v>
      </c>
      <c r="AU1198" s="3">
        <v>45324</v>
      </c>
      <c r="AV1198" s="4">
        <v>0.66249999999999998</v>
      </c>
      <c r="AW1198" s="4">
        <v>0.80208333333333337</v>
      </c>
      <c r="AX1198" s="4">
        <f t="shared" si="137"/>
        <v>0.13958333333333339</v>
      </c>
      <c r="AY1198" s="4">
        <f t="shared" si="139"/>
        <v>0.75208333333333344</v>
      </c>
      <c r="AZ1198" s="4">
        <f t="shared" si="140"/>
        <v>0.21388888888888891</v>
      </c>
      <c r="BA1198" s="1" t="s">
        <v>5823</v>
      </c>
      <c r="BB1198" s="1" t="s">
        <v>72</v>
      </c>
      <c r="BC1198" s="1" t="s">
        <v>1794</v>
      </c>
      <c r="BD1198" s="1">
        <v>15</v>
      </c>
      <c r="BE1198" s="1" t="s">
        <v>4063</v>
      </c>
      <c r="BF1198" s="1" t="s">
        <v>75</v>
      </c>
      <c r="BG1198" s="1" t="s">
        <v>75</v>
      </c>
      <c r="BH1198" s="1" t="s">
        <v>88</v>
      </c>
      <c r="BI1198" s="1" t="s">
        <v>96</v>
      </c>
      <c r="BJ1198" s="1" t="s">
        <v>72</v>
      </c>
      <c r="BK1198" s="1" t="s">
        <v>3962</v>
      </c>
      <c r="BL1198" s="1" t="s">
        <v>5824</v>
      </c>
      <c r="BM1198" s="1">
        <v>35</v>
      </c>
      <c r="BN1198" s="1" t="s">
        <v>75</v>
      </c>
      <c r="BO1198" s="1" t="s">
        <v>75</v>
      </c>
      <c r="BP1198" s="1" t="s">
        <v>75</v>
      </c>
      <c r="BQ1198" s="21" t="s">
        <v>99</v>
      </c>
      <c r="BR1198" s="21" t="s">
        <v>100</v>
      </c>
    </row>
    <row r="1199" spans="1:70" ht="20.45" customHeight="1">
      <c r="A1199" s="1" t="s">
        <v>5825</v>
      </c>
      <c r="B1199" s="1">
        <v>240052</v>
      </c>
      <c r="C1199" s="1" t="s">
        <v>71</v>
      </c>
      <c r="D1199" s="3">
        <v>45324</v>
      </c>
      <c r="E1199" s="4">
        <v>0.61527777777777781</v>
      </c>
      <c r="F1199" s="5">
        <v>45323</v>
      </c>
      <c r="G1199" s="3">
        <v>45324</v>
      </c>
      <c r="H1199" s="4">
        <v>0.7006944444444444</v>
      </c>
      <c r="I1199" s="48">
        <f t="shared" si="136"/>
        <v>8.5416666666666585E-2</v>
      </c>
      <c r="J1199" s="1">
        <v>14</v>
      </c>
      <c r="K1199" s="1" t="s">
        <v>2302</v>
      </c>
      <c r="L1199" s="1" t="s">
        <v>5826</v>
      </c>
      <c r="M1199" s="1" t="s">
        <v>75</v>
      </c>
      <c r="N1199" s="1" t="s">
        <v>3947</v>
      </c>
      <c r="O1199" s="1" t="s">
        <v>77</v>
      </c>
      <c r="P1199" s="1" t="s">
        <v>78</v>
      </c>
      <c r="Q1199" s="8" t="s">
        <v>4162</v>
      </c>
      <c r="R1199" s="21" t="s">
        <v>139</v>
      </c>
      <c r="S1199" s="21" t="s">
        <v>1898</v>
      </c>
      <c r="T1199" s="1" t="s">
        <v>4212</v>
      </c>
      <c r="U1199" s="3" t="s">
        <v>5827</v>
      </c>
      <c r="V1199" s="1" t="s">
        <v>1900</v>
      </c>
      <c r="W1199" s="1" t="s">
        <v>2307</v>
      </c>
      <c r="X1199" s="1" t="s">
        <v>2307</v>
      </c>
      <c r="Y1199" s="1" t="s">
        <v>2363</v>
      </c>
      <c r="Z1199" s="1" t="s">
        <v>84</v>
      </c>
      <c r="AA1199" s="1" t="s">
        <v>72</v>
      </c>
      <c r="AB1199" s="1" t="s">
        <v>104</v>
      </c>
      <c r="AC1199" s="1" t="s">
        <v>310</v>
      </c>
      <c r="AD1199" s="1" t="s">
        <v>87</v>
      </c>
      <c r="AE1199" s="1">
        <v>35</v>
      </c>
      <c r="AF1199" s="1" t="s">
        <v>88</v>
      </c>
      <c r="AG1199" s="1">
        <v>4.5999999999999996</v>
      </c>
      <c r="AH1199" s="1" t="s">
        <v>299</v>
      </c>
      <c r="AI1199" s="1" t="s">
        <v>90</v>
      </c>
      <c r="AJ1199" s="1" t="s">
        <v>91</v>
      </c>
      <c r="AK1199" s="1" t="s">
        <v>92</v>
      </c>
      <c r="AL1199" s="1" t="s">
        <v>72</v>
      </c>
      <c r="AM1199" s="1" t="s">
        <v>217</v>
      </c>
      <c r="AN1199" s="1">
        <v>2</v>
      </c>
      <c r="AO1199" s="1" t="s">
        <v>5240</v>
      </c>
      <c r="AP1199" s="1" t="s">
        <v>72</v>
      </c>
      <c r="AQ1199" s="1" t="s">
        <v>72</v>
      </c>
      <c r="AR1199" s="1" t="s">
        <v>220</v>
      </c>
      <c r="AS1199" s="1" t="s">
        <v>72</v>
      </c>
      <c r="AT1199" s="1" t="s">
        <v>72</v>
      </c>
      <c r="AU1199" s="3">
        <v>45324</v>
      </c>
      <c r="AV1199" s="4">
        <v>0.74652777777777779</v>
      </c>
      <c r="AW1199" s="4">
        <v>0.83680555555555558</v>
      </c>
      <c r="AX1199" s="4">
        <f t="shared" si="137"/>
        <v>9.027777777777779E-2</v>
      </c>
      <c r="AY1199" s="4">
        <f t="shared" si="139"/>
        <v>0.75138888888888899</v>
      </c>
      <c r="AZ1199" s="4">
        <f t="shared" si="140"/>
        <v>0.22152777777777777</v>
      </c>
      <c r="BA1199" s="1" t="s">
        <v>5828</v>
      </c>
      <c r="BB1199" s="1" t="s">
        <v>72</v>
      </c>
      <c r="BC1199" s="1" t="s">
        <v>1794</v>
      </c>
      <c r="BD1199" s="1">
        <v>15</v>
      </c>
      <c r="BE1199" s="1" t="s">
        <v>4208</v>
      </c>
      <c r="BF1199" s="1" t="s">
        <v>88</v>
      </c>
      <c r="BG1199" s="1" t="s">
        <v>88</v>
      </c>
      <c r="BH1199" s="1" t="s">
        <v>88</v>
      </c>
      <c r="BI1199" s="1" t="s">
        <v>96</v>
      </c>
      <c r="BJ1199" s="1" t="s">
        <v>72</v>
      </c>
      <c r="BK1199" s="1" t="s">
        <v>3985</v>
      </c>
      <c r="BL1199" s="1" t="s">
        <v>5575</v>
      </c>
      <c r="BM1199" s="1">
        <v>24</v>
      </c>
      <c r="BN1199" s="1" t="s">
        <v>75</v>
      </c>
      <c r="BO1199" s="1" t="s">
        <v>75</v>
      </c>
      <c r="BP1199" s="1" t="s">
        <v>75</v>
      </c>
      <c r="BQ1199" s="21" t="s">
        <v>99</v>
      </c>
      <c r="BR1199" s="21" t="s">
        <v>100</v>
      </c>
    </row>
    <row r="1200" spans="1:70" ht="20.45" customHeight="1">
      <c r="A1200" s="1" t="s">
        <v>5829</v>
      </c>
      <c r="B1200" s="1">
        <v>240053</v>
      </c>
      <c r="C1200" s="1" t="s">
        <v>71</v>
      </c>
      <c r="D1200" s="3">
        <v>45325</v>
      </c>
      <c r="E1200" s="4">
        <v>0.44791666666666669</v>
      </c>
      <c r="F1200" s="5">
        <v>45323</v>
      </c>
      <c r="G1200" s="3">
        <v>45325</v>
      </c>
      <c r="H1200" s="4">
        <v>0.56736111111111109</v>
      </c>
      <c r="I1200" s="48">
        <f t="shared" si="136"/>
        <v>0.11944444444444441</v>
      </c>
      <c r="J1200" s="1">
        <v>21</v>
      </c>
      <c r="K1200" s="1" t="s">
        <v>2302</v>
      </c>
      <c r="L1200" s="1" t="s">
        <v>5830</v>
      </c>
      <c r="M1200" s="1" t="s">
        <v>75</v>
      </c>
      <c r="N1200" s="1" t="s">
        <v>4648</v>
      </c>
      <c r="O1200" s="1" t="s">
        <v>77</v>
      </c>
      <c r="P1200" s="1" t="s">
        <v>78</v>
      </c>
      <c r="Q1200" s="1" t="s">
        <v>78</v>
      </c>
      <c r="R1200" s="8" t="s">
        <v>1898</v>
      </c>
      <c r="S1200" s="8" t="s">
        <v>1927</v>
      </c>
      <c r="T1200" s="34" t="s">
        <v>72</v>
      </c>
      <c r="U1200" s="60" t="s">
        <v>847</v>
      </c>
      <c r="V1200" s="1" t="s">
        <v>1900</v>
      </c>
      <c r="W1200" s="1" t="s">
        <v>2307</v>
      </c>
      <c r="X1200" s="1" t="s">
        <v>2307</v>
      </c>
      <c r="Y1200" s="1" t="s">
        <v>2926</v>
      </c>
      <c r="Z1200" s="1" t="s">
        <v>291</v>
      </c>
      <c r="AA1200" s="1" t="s">
        <v>72</v>
      </c>
      <c r="AB1200" s="1" t="s">
        <v>292</v>
      </c>
      <c r="AC1200" s="1" t="s">
        <v>3296</v>
      </c>
      <c r="AD1200" s="1" t="s">
        <v>126</v>
      </c>
      <c r="AE1200" s="1">
        <v>43</v>
      </c>
      <c r="AF1200" s="1" t="s">
        <v>88</v>
      </c>
      <c r="AG1200" s="1">
        <v>4.4000000000000004</v>
      </c>
      <c r="AH1200" s="1" t="s">
        <v>299</v>
      </c>
      <c r="AI1200" s="1" t="s">
        <v>90</v>
      </c>
      <c r="AJ1200" s="1" t="s">
        <v>91</v>
      </c>
      <c r="AK1200" s="1" t="s">
        <v>92</v>
      </c>
      <c r="AL1200" s="1" t="s">
        <v>72</v>
      </c>
      <c r="AM1200" s="1" t="s">
        <v>72</v>
      </c>
      <c r="AN1200" s="1" t="s">
        <v>72</v>
      </c>
      <c r="AO1200" s="1" t="s">
        <v>72</v>
      </c>
      <c r="AP1200" s="1" t="s">
        <v>72</v>
      </c>
      <c r="AQ1200" s="1" t="s">
        <v>72</v>
      </c>
      <c r="AR1200" s="1" t="s">
        <v>72</v>
      </c>
      <c r="AS1200" s="1" t="s">
        <v>72</v>
      </c>
      <c r="AT1200" s="1" t="s">
        <v>72</v>
      </c>
      <c r="AU1200" s="3">
        <v>45325</v>
      </c>
      <c r="AV1200" s="4">
        <v>0.61944444444444446</v>
      </c>
      <c r="AW1200" s="4">
        <v>0.67361111111111116</v>
      </c>
      <c r="AX1200" s="4">
        <f t="shared" si="137"/>
        <v>5.4166666666666696E-2</v>
      </c>
      <c r="AY1200" s="4">
        <f t="shared" si="139"/>
        <v>0.5541666666666667</v>
      </c>
      <c r="AZ1200" s="4">
        <f t="shared" si="140"/>
        <v>0.22569444444444448</v>
      </c>
      <c r="BA1200" s="1" t="s">
        <v>5831</v>
      </c>
      <c r="BB1200" s="1" t="s">
        <v>72</v>
      </c>
      <c r="BC1200" s="1" t="s">
        <v>1794</v>
      </c>
      <c r="BD1200" s="1">
        <v>15</v>
      </c>
      <c r="BE1200" s="1" t="s">
        <v>2294</v>
      </c>
      <c r="BF1200" s="1" t="s">
        <v>75</v>
      </c>
      <c r="BG1200" s="1" t="s">
        <v>75</v>
      </c>
      <c r="BH1200" s="1" t="s">
        <v>88</v>
      </c>
      <c r="BI1200" s="1" t="s">
        <v>79</v>
      </c>
      <c r="BJ1200" s="1" t="s">
        <v>707</v>
      </c>
      <c r="BK1200" s="1" t="s">
        <v>72</v>
      </c>
      <c r="BL1200" s="1" t="s">
        <v>72</v>
      </c>
      <c r="BM1200" s="1" t="s">
        <v>72</v>
      </c>
      <c r="BN1200" s="1" t="s">
        <v>88</v>
      </c>
      <c r="BO1200" s="1" t="s">
        <v>88</v>
      </c>
      <c r="BP1200" s="1" t="s">
        <v>88</v>
      </c>
      <c r="BQ1200" s="1" t="s">
        <v>160</v>
      </c>
      <c r="BR1200" s="1" t="s">
        <v>707</v>
      </c>
    </row>
    <row r="1201" spans="1:70" ht="20.45" customHeight="1">
      <c r="A1201" s="1" t="s">
        <v>5832</v>
      </c>
      <c r="B1201" s="1">
        <v>240054</v>
      </c>
      <c r="C1201" s="1" t="s">
        <v>71</v>
      </c>
      <c r="D1201" s="3">
        <v>45325</v>
      </c>
      <c r="E1201" s="4">
        <v>0.52222222222222225</v>
      </c>
      <c r="F1201" s="5">
        <v>45323</v>
      </c>
      <c r="G1201" s="3">
        <v>45325</v>
      </c>
      <c r="H1201" s="4">
        <v>0.58263888888888882</v>
      </c>
      <c r="I1201" s="48">
        <f t="shared" si="136"/>
        <v>6.0416666666666563E-2</v>
      </c>
      <c r="J1201" s="1">
        <v>2</v>
      </c>
      <c r="K1201" s="1" t="s">
        <v>1896</v>
      </c>
      <c r="L1201" s="1" t="s">
        <v>5833</v>
      </c>
      <c r="M1201" s="1" t="s">
        <v>75</v>
      </c>
      <c r="N1201" s="1" t="s">
        <v>3608</v>
      </c>
      <c r="O1201" s="1" t="s">
        <v>77</v>
      </c>
      <c r="P1201" s="1" t="s">
        <v>78</v>
      </c>
      <c r="Q1201" s="1" t="s">
        <v>78</v>
      </c>
      <c r="R1201" s="21" t="s">
        <v>1898</v>
      </c>
      <c r="S1201" s="21" t="s">
        <v>1898</v>
      </c>
      <c r="T1201" s="34" t="s">
        <v>72</v>
      </c>
      <c r="U1201" s="3" t="s">
        <v>5834</v>
      </c>
      <c r="V1201" s="1" t="s">
        <v>1900</v>
      </c>
      <c r="W1201" s="1" t="s">
        <v>813</v>
      </c>
      <c r="X1201" s="1" t="s">
        <v>813</v>
      </c>
      <c r="Y1201" s="1" t="s">
        <v>814</v>
      </c>
      <c r="Z1201" s="1" t="s">
        <v>152</v>
      </c>
      <c r="AA1201" s="1" t="s">
        <v>4094</v>
      </c>
      <c r="AB1201" s="1" t="s">
        <v>153</v>
      </c>
      <c r="AC1201" s="1" t="s">
        <v>164</v>
      </c>
      <c r="AD1201" s="1" t="s">
        <v>126</v>
      </c>
      <c r="AE1201" s="1">
        <v>62</v>
      </c>
      <c r="AF1201" s="1" t="s">
        <v>88</v>
      </c>
      <c r="AG1201" s="1">
        <v>5.6</v>
      </c>
      <c r="AH1201" s="1" t="s">
        <v>954</v>
      </c>
      <c r="AI1201" s="1" t="s">
        <v>90</v>
      </c>
      <c r="AJ1201" s="1" t="s">
        <v>91</v>
      </c>
      <c r="AK1201" s="1" t="s">
        <v>90</v>
      </c>
      <c r="AL1201" s="1" t="s">
        <v>72</v>
      </c>
      <c r="AM1201" s="1" t="s">
        <v>244</v>
      </c>
      <c r="AN1201" s="1">
        <v>1</v>
      </c>
      <c r="AO1201" s="1" t="s">
        <v>5835</v>
      </c>
      <c r="AP1201" s="1" t="s">
        <v>72</v>
      </c>
      <c r="AQ1201" s="1" t="s">
        <v>72</v>
      </c>
      <c r="AR1201" s="1" t="s">
        <v>2726</v>
      </c>
      <c r="AS1201" s="1" t="s">
        <v>72</v>
      </c>
      <c r="AT1201" s="1" t="s">
        <v>72</v>
      </c>
      <c r="AU1201" s="3">
        <v>45325</v>
      </c>
      <c r="AV1201" s="4">
        <v>0.61805555555555558</v>
      </c>
      <c r="AW1201" s="4">
        <v>0.68055555555555558</v>
      </c>
      <c r="AX1201" s="4">
        <f t="shared" si="137"/>
        <v>6.25E-2</v>
      </c>
      <c r="AY1201" s="4">
        <f t="shared" si="139"/>
        <v>0.62013888888888902</v>
      </c>
      <c r="AZ1201" s="4">
        <f t="shared" si="140"/>
        <v>0.15833333333333333</v>
      </c>
      <c r="BA1201" s="1" t="s">
        <v>5836</v>
      </c>
      <c r="BB1201" s="1" t="s">
        <v>72</v>
      </c>
      <c r="BC1201" s="1" t="s">
        <v>1794</v>
      </c>
      <c r="BD1201" s="1">
        <v>15</v>
      </c>
      <c r="BE1201" s="1" t="s">
        <v>4208</v>
      </c>
      <c r="BF1201" s="1" t="s">
        <v>75</v>
      </c>
      <c r="BG1201" s="1" t="s">
        <v>75</v>
      </c>
      <c r="BH1201" s="1" t="s">
        <v>88</v>
      </c>
      <c r="BI1201" s="1" t="s">
        <v>96</v>
      </c>
      <c r="BJ1201" s="1" t="s">
        <v>72</v>
      </c>
      <c r="BK1201" s="1" t="s">
        <v>2268</v>
      </c>
      <c r="BL1201" s="1" t="s">
        <v>5837</v>
      </c>
      <c r="BM1201" s="1">
        <v>57</v>
      </c>
      <c r="BN1201" s="1" t="s">
        <v>75</v>
      </c>
      <c r="BO1201" s="1" t="s">
        <v>75</v>
      </c>
      <c r="BP1201" s="1" t="s">
        <v>75</v>
      </c>
      <c r="BQ1201" s="21" t="s">
        <v>99</v>
      </c>
      <c r="BR1201" s="21" t="s">
        <v>100</v>
      </c>
    </row>
    <row r="1202" spans="1:70" ht="20.45" customHeight="1">
      <c r="A1202" s="1" t="s">
        <v>5838</v>
      </c>
      <c r="B1202" s="1">
        <v>240055</v>
      </c>
      <c r="C1202" s="1" t="s">
        <v>71</v>
      </c>
      <c r="D1202" s="3">
        <v>45325</v>
      </c>
      <c r="E1202" s="4">
        <v>0.70833333333333337</v>
      </c>
      <c r="F1202" s="5">
        <v>45323</v>
      </c>
      <c r="G1202" s="3">
        <v>45325</v>
      </c>
      <c r="H1202" s="4">
        <v>0.77708333333333324</v>
      </c>
      <c r="I1202" s="48">
        <f t="shared" si="136"/>
        <v>6.8749999999999867E-2</v>
      </c>
      <c r="J1202" s="1">
        <v>0</v>
      </c>
      <c r="K1202" s="1" t="s">
        <v>2302</v>
      </c>
      <c r="L1202" s="1" t="s">
        <v>5839</v>
      </c>
      <c r="M1202" s="1" t="s">
        <v>75</v>
      </c>
      <c r="N1202" s="1" t="s">
        <v>3473</v>
      </c>
      <c r="O1202" s="1" t="s">
        <v>77</v>
      </c>
      <c r="P1202" s="1" t="s">
        <v>78</v>
      </c>
      <c r="Q1202" s="8" t="s">
        <v>172</v>
      </c>
      <c r="R1202" s="21" t="s">
        <v>1898</v>
      </c>
      <c r="S1202" s="21" t="s">
        <v>1898</v>
      </c>
      <c r="T1202" s="34" t="s">
        <v>72</v>
      </c>
      <c r="U1202" s="3" t="s">
        <v>5840</v>
      </c>
      <c r="V1202" s="1" t="s">
        <v>1900</v>
      </c>
      <c r="W1202" s="1" t="s">
        <v>2307</v>
      </c>
      <c r="X1202" s="1" t="s">
        <v>2307</v>
      </c>
      <c r="Y1202" s="1" t="s">
        <v>3474</v>
      </c>
      <c r="Z1202" s="1" t="s">
        <v>152</v>
      </c>
      <c r="AA1202" s="1" t="s">
        <v>1370</v>
      </c>
      <c r="AB1202" s="1" t="s">
        <v>153</v>
      </c>
      <c r="AC1202" s="1" t="s">
        <v>154</v>
      </c>
      <c r="AD1202" s="1" t="s">
        <v>126</v>
      </c>
      <c r="AE1202" s="1">
        <v>40</v>
      </c>
      <c r="AF1202" s="1" t="s">
        <v>88</v>
      </c>
      <c r="AG1202" s="1">
        <v>5.0999999999999996</v>
      </c>
      <c r="AH1202" s="1" t="s">
        <v>299</v>
      </c>
      <c r="AI1202" s="1" t="s">
        <v>105</v>
      </c>
      <c r="AJ1202" s="1" t="s">
        <v>91</v>
      </c>
      <c r="AK1202" s="1" t="s">
        <v>92</v>
      </c>
      <c r="AL1202" s="1" t="s">
        <v>72</v>
      </c>
      <c r="AM1202" s="1" t="s">
        <v>72</v>
      </c>
      <c r="AN1202" s="1" t="s">
        <v>72</v>
      </c>
      <c r="AO1202" s="1" t="s">
        <v>72</v>
      </c>
      <c r="AP1202" s="1" t="s">
        <v>72</v>
      </c>
      <c r="AQ1202" s="1" t="s">
        <v>72</v>
      </c>
      <c r="AR1202" s="1" t="s">
        <v>5841</v>
      </c>
      <c r="AS1202" s="1" t="s">
        <v>72</v>
      </c>
      <c r="AT1202" s="1" t="s">
        <v>72</v>
      </c>
      <c r="AU1202" s="3">
        <v>45325</v>
      </c>
      <c r="AV1202" s="4">
        <v>0.79999999999999993</v>
      </c>
      <c r="AW1202" s="4">
        <v>0.82777777777777783</v>
      </c>
      <c r="AX1202" s="4">
        <f t="shared" si="137"/>
        <v>2.7777777777777901E-2</v>
      </c>
      <c r="AY1202" s="4">
        <f t="shared" si="139"/>
        <v>0.75902777777777797</v>
      </c>
      <c r="AZ1202" s="4">
        <f t="shared" si="140"/>
        <v>0.11944444444444446</v>
      </c>
      <c r="BA1202" s="1" t="s">
        <v>5842</v>
      </c>
      <c r="BB1202" s="1" t="s">
        <v>72</v>
      </c>
      <c r="BC1202" s="1" t="s">
        <v>1794</v>
      </c>
      <c r="BD1202" s="1">
        <v>15</v>
      </c>
      <c r="BE1202" s="1" t="s">
        <v>4208</v>
      </c>
      <c r="BF1202" s="1" t="s">
        <v>88</v>
      </c>
      <c r="BG1202" s="1" t="s">
        <v>88</v>
      </c>
      <c r="BH1202" s="1" t="s">
        <v>88</v>
      </c>
      <c r="BI1202" s="1" t="s">
        <v>96</v>
      </c>
      <c r="BJ1202" s="1" t="s">
        <v>72</v>
      </c>
      <c r="BK1202" s="1" t="s">
        <v>5594</v>
      </c>
      <c r="BL1202" s="1" t="s">
        <v>5667</v>
      </c>
      <c r="BM1202" s="1">
        <v>18</v>
      </c>
      <c r="BN1202" s="1" t="s">
        <v>75</v>
      </c>
      <c r="BO1202" s="1" t="s">
        <v>75</v>
      </c>
      <c r="BP1202" s="1" t="s">
        <v>75</v>
      </c>
      <c r="BQ1202" s="21" t="s">
        <v>99</v>
      </c>
      <c r="BR1202" s="21" t="s">
        <v>100</v>
      </c>
    </row>
    <row r="1203" spans="1:70" ht="20.45" customHeight="1">
      <c r="A1203" s="1" t="s">
        <v>5843</v>
      </c>
      <c r="B1203" s="1">
        <v>240056</v>
      </c>
      <c r="C1203" s="1" t="s">
        <v>71</v>
      </c>
      <c r="D1203" s="3">
        <v>45327</v>
      </c>
      <c r="E1203" s="4">
        <v>0.41666666666666669</v>
      </c>
      <c r="F1203" s="5">
        <v>45323</v>
      </c>
      <c r="G1203" s="3">
        <v>45327</v>
      </c>
      <c r="H1203" s="4">
        <v>0.52916666666666667</v>
      </c>
      <c r="I1203" s="48">
        <f t="shared" si="136"/>
        <v>0.11249999999999999</v>
      </c>
      <c r="J1203" s="1">
        <v>20</v>
      </c>
      <c r="K1203" s="1" t="s">
        <v>2302</v>
      </c>
      <c r="L1203" s="1" t="s">
        <v>5844</v>
      </c>
      <c r="M1203" s="1" t="s">
        <v>75</v>
      </c>
      <c r="N1203" s="1" t="s">
        <v>4648</v>
      </c>
      <c r="O1203" s="1" t="s">
        <v>77</v>
      </c>
      <c r="P1203" s="8" t="s">
        <v>172</v>
      </c>
      <c r="Q1203" s="1" t="s">
        <v>78</v>
      </c>
      <c r="R1203" s="8" t="s">
        <v>1898</v>
      </c>
      <c r="S1203" s="8" t="s">
        <v>1927</v>
      </c>
      <c r="T1203" s="8" t="s">
        <v>2314</v>
      </c>
      <c r="U1203" s="60" t="s">
        <v>847</v>
      </c>
      <c r="V1203" s="1" t="s">
        <v>1900</v>
      </c>
      <c r="W1203" s="1" t="s">
        <v>2307</v>
      </c>
      <c r="X1203" s="1" t="s">
        <v>2307</v>
      </c>
      <c r="Y1203" s="1" t="s">
        <v>2926</v>
      </c>
      <c r="Z1203" s="1" t="s">
        <v>291</v>
      </c>
      <c r="AA1203" s="1" t="s">
        <v>72</v>
      </c>
      <c r="AB1203" s="1" t="s">
        <v>292</v>
      </c>
      <c r="AC1203" s="1" t="s">
        <v>3420</v>
      </c>
      <c r="AD1203" s="1" t="s">
        <v>126</v>
      </c>
      <c r="AE1203" s="1">
        <v>70</v>
      </c>
      <c r="AF1203" s="1" t="s">
        <v>88</v>
      </c>
      <c r="AG1203" s="1">
        <v>4.5</v>
      </c>
      <c r="AH1203" s="1" t="s">
        <v>299</v>
      </c>
      <c r="AI1203" s="1" t="s">
        <v>90</v>
      </c>
      <c r="AJ1203" s="1" t="s">
        <v>91</v>
      </c>
      <c r="AK1203" s="1" t="s">
        <v>92</v>
      </c>
      <c r="AL1203" s="1" t="s">
        <v>72</v>
      </c>
      <c r="AM1203" s="1" t="s">
        <v>72</v>
      </c>
      <c r="AN1203" s="1" t="s">
        <v>72</v>
      </c>
      <c r="AO1203" s="1" t="s">
        <v>72</v>
      </c>
      <c r="AP1203" s="1" t="s">
        <v>72</v>
      </c>
      <c r="AQ1203" s="1" t="s">
        <v>72</v>
      </c>
      <c r="AR1203" s="1" t="s">
        <v>72</v>
      </c>
      <c r="AS1203" s="1" t="s">
        <v>72</v>
      </c>
      <c r="AT1203" s="1" t="s">
        <v>72</v>
      </c>
      <c r="AU1203" s="3">
        <v>45327</v>
      </c>
      <c r="AV1203" s="4">
        <v>0.56944444444444442</v>
      </c>
      <c r="AW1203" s="4">
        <v>0.64583333333333337</v>
      </c>
      <c r="AX1203" s="4">
        <f t="shared" si="137"/>
        <v>7.6388888888888951E-2</v>
      </c>
      <c r="AY1203" s="4">
        <f t="shared" si="139"/>
        <v>0.53333333333333344</v>
      </c>
      <c r="AZ1203" s="4">
        <f t="shared" si="140"/>
        <v>0.22916666666666669</v>
      </c>
      <c r="BA1203" s="1" t="s">
        <v>5845</v>
      </c>
      <c r="BB1203" s="1" t="s">
        <v>72</v>
      </c>
      <c r="BC1203" s="1" t="s">
        <v>1794</v>
      </c>
      <c r="BD1203" s="1">
        <v>15</v>
      </c>
      <c r="BE1203" s="1" t="s">
        <v>4219</v>
      </c>
      <c r="BF1203" s="1" t="s">
        <v>75</v>
      </c>
      <c r="BG1203" s="1" t="s">
        <v>75</v>
      </c>
      <c r="BH1203" s="1" t="s">
        <v>88</v>
      </c>
      <c r="BI1203" s="1" t="s">
        <v>79</v>
      </c>
      <c r="BJ1203" s="1" t="s">
        <v>707</v>
      </c>
      <c r="BK1203" s="1" t="s">
        <v>72</v>
      </c>
      <c r="BL1203" s="1" t="s">
        <v>72</v>
      </c>
      <c r="BM1203" s="1" t="s">
        <v>72</v>
      </c>
      <c r="BN1203" s="1" t="s">
        <v>88</v>
      </c>
      <c r="BO1203" s="1" t="s">
        <v>88</v>
      </c>
      <c r="BP1203" s="1" t="s">
        <v>88</v>
      </c>
      <c r="BQ1203" s="1" t="s">
        <v>160</v>
      </c>
      <c r="BR1203" s="1" t="s">
        <v>707</v>
      </c>
    </row>
    <row r="1204" spans="1:70" ht="20.45" customHeight="1">
      <c r="A1204" s="1" t="s">
        <v>5846</v>
      </c>
      <c r="B1204" s="1">
        <v>240057</v>
      </c>
      <c r="C1204" s="1" t="s">
        <v>71</v>
      </c>
      <c r="D1204" s="3">
        <v>45327</v>
      </c>
      <c r="E1204" s="4">
        <v>0.44444444444444442</v>
      </c>
      <c r="F1204" s="5">
        <v>45323</v>
      </c>
      <c r="G1204" s="3">
        <v>45327</v>
      </c>
      <c r="H1204" s="4">
        <v>0.52916666666666667</v>
      </c>
      <c r="I1204" s="48">
        <f t="shared" ref="I1204:I1267" si="141">H1204-E1204</f>
        <v>8.4722222222222254E-2</v>
      </c>
      <c r="J1204" s="1">
        <v>45</v>
      </c>
      <c r="K1204" s="1" t="s">
        <v>2302</v>
      </c>
      <c r="L1204" s="1" t="s">
        <v>5847</v>
      </c>
      <c r="M1204" s="1" t="s">
        <v>75</v>
      </c>
      <c r="N1204" s="1" t="s">
        <v>4648</v>
      </c>
      <c r="O1204" s="1" t="s">
        <v>77</v>
      </c>
      <c r="P1204" s="1" t="s">
        <v>78</v>
      </c>
      <c r="Q1204" s="1" t="s">
        <v>78</v>
      </c>
      <c r="R1204" s="8" t="s">
        <v>1898</v>
      </c>
      <c r="S1204" s="8" t="s">
        <v>1927</v>
      </c>
      <c r="T1204" s="34" t="s">
        <v>72</v>
      </c>
      <c r="U1204" s="60" t="s">
        <v>847</v>
      </c>
      <c r="V1204" s="1" t="s">
        <v>1900</v>
      </c>
      <c r="W1204" s="1" t="s">
        <v>2307</v>
      </c>
      <c r="X1204" s="1" t="s">
        <v>2307</v>
      </c>
      <c r="Y1204" s="1" t="s">
        <v>2926</v>
      </c>
      <c r="Z1204" s="1" t="s">
        <v>291</v>
      </c>
      <c r="AA1204" s="1" t="s">
        <v>72</v>
      </c>
      <c r="AB1204" s="1" t="s">
        <v>292</v>
      </c>
      <c r="AC1204" s="1" t="s">
        <v>3420</v>
      </c>
      <c r="AD1204" s="1" t="s">
        <v>126</v>
      </c>
      <c r="AE1204" s="1">
        <v>62</v>
      </c>
      <c r="AF1204" s="1" t="s">
        <v>88</v>
      </c>
      <c r="AG1204" s="1">
        <v>4.5</v>
      </c>
      <c r="AH1204" s="1" t="s">
        <v>299</v>
      </c>
      <c r="AI1204" s="1" t="s">
        <v>90</v>
      </c>
      <c r="AJ1204" s="1" t="s">
        <v>91</v>
      </c>
      <c r="AK1204" s="1" t="s">
        <v>92</v>
      </c>
      <c r="AL1204" s="1" t="s">
        <v>72</v>
      </c>
      <c r="AM1204" s="1" t="s">
        <v>72</v>
      </c>
      <c r="AN1204" s="1" t="s">
        <v>72</v>
      </c>
      <c r="AO1204" s="1" t="s">
        <v>72</v>
      </c>
      <c r="AP1204" s="1" t="s">
        <v>72</v>
      </c>
      <c r="AQ1204" s="1" t="s">
        <v>72</v>
      </c>
      <c r="AR1204" s="1" t="s">
        <v>72</v>
      </c>
      <c r="AS1204" s="1" t="s">
        <v>72</v>
      </c>
      <c r="AT1204" s="1" t="s">
        <v>72</v>
      </c>
      <c r="AU1204" s="3">
        <v>45327</v>
      </c>
      <c r="AV1204" s="4">
        <v>0.56944444444444442</v>
      </c>
      <c r="AW1204" s="4">
        <v>0.64583333333333337</v>
      </c>
      <c r="AX1204" s="4">
        <f t="shared" ref="AX1204:AX1237" si="142">AW1204-AV1204</f>
        <v>7.6388888888888951E-2</v>
      </c>
      <c r="AY1204" s="4">
        <f t="shared" ref="AY1204:AY1237" si="143">AW1204-I1204</f>
        <v>0.56111111111111112</v>
      </c>
      <c r="AZ1204" s="4">
        <f t="shared" si="140"/>
        <v>0.20138888888888895</v>
      </c>
      <c r="BA1204" s="1" t="s">
        <v>5848</v>
      </c>
      <c r="BB1204" s="1" t="s">
        <v>72</v>
      </c>
      <c r="BC1204" s="1" t="s">
        <v>1794</v>
      </c>
      <c r="BD1204" s="1">
        <v>15</v>
      </c>
      <c r="BE1204" s="1" t="s">
        <v>4009</v>
      </c>
      <c r="BF1204" s="1" t="s">
        <v>75</v>
      </c>
      <c r="BG1204" s="1" t="s">
        <v>75</v>
      </c>
      <c r="BH1204" s="1" t="s">
        <v>88</v>
      </c>
      <c r="BI1204" s="1" t="s">
        <v>79</v>
      </c>
      <c r="BJ1204" s="1" t="s">
        <v>707</v>
      </c>
      <c r="BK1204" s="1" t="s">
        <v>72</v>
      </c>
      <c r="BL1204" s="1" t="s">
        <v>72</v>
      </c>
      <c r="BM1204" s="1" t="s">
        <v>72</v>
      </c>
      <c r="BN1204" s="1" t="s">
        <v>88</v>
      </c>
      <c r="BO1204" s="1" t="s">
        <v>88</v>
      </c>
      <c r="BP1204" s="1" t="s">
        <v>88</v>
      </c>
      <c r="BQ1204" s="1" t="s">
        <v>160</v>
      </c>
      <c r="BR1204" s="1" t="s">
        <v>707</v>
      </c>
    </row>
    <row r="1205" spans="1:70" ht="20.45" customHeight="1">
      <c r="A1205" s="1">
        <v>240058</v>
      </c>
      <c r="B1205" s="1">
        <v>240058</v>
      </c>
      <c r="C1205" s="1" t="s">
        <v>71</v>
      </c>
      <c r="D1205" s="3">
        <v>45329</v>
      </c>
      <c r="E1205" s="4">
        <v>0.48125000000000001</v>
      </c>
      <c r="F1205" s="5">
        <v>45323</v>
      </c>
      <c r="G1205" s="3">
        <v>45329</v>
      </c>
      <c r="H1205" s="4">
        <v>0.56736111111111109</v>
      </c>
      <c r="I1205" s="48">
        <f t="shared" si="141"/>
        <v>8.6111111111111083E-2</v>
      </c>
      <c r="J1205" s="1">
        <v>0</v>
      </c>
      <c r="K1205" s="1" t="s">
        <v>1896</v>
      </c>
      <c r="L1205" s="1" t="s">
        <v>5849</v>
      </c>
      <c r="M1205" s="1" t="s">
        <v>75</v>
      </c>
      <c r="N1205" s="1" t="s">
        <v>2215</v>
      </c>
      <c r="O1205" s="1" t="s">
        <v>473</v>
      </c>
      <c r="P1205" s="1" t="s">
        <v>78</v>
      </c>
      <c r="Q1205" s="1" t="s">
        <v>78</v>
      </c>
      <c r="R1205" s="8" t="s">
        <v>1927</v>
      </c>
      <c r="S1205" s="8" t="s">
        <v>1927</v>
      </c>
      <c r="T1205" s="34" t="s">
        <v>72</v>
      </c>
      <c r="U1205" s="3" t="s">
        <v>2305</v>
      </c>
      <c r="V1205" s="1" t="s">
        <v>1900</v>
      </c>
      <c r="W1205" s="1" t="s">
        <v>813</v>
      </c>
      <c r="X1205" s="1" t="s">
        <v>813</v>
      </c>
      <c r="Y1205" s="1" t="s">
        <v>814</v>
      </c>
      <c r="Z1205" s="1" t="s">
        <v>152</v>
      </c>
      <c r="AA1205" s="1" t="s">
        <v>3803</v>
      </c>
      <c r="AB1205" s="1" t="s">
        <v>153</v>
      </c>
      <c r="AC1205" s="1" t="s">
        <v>154</v>
      </c>
      <c r="AD1205" s="1" t="s">
        <v>126</v>
      </c>
      <c r="AE1205" s="1">
        <v>54</v>
      </c>
      <c r="AF1205" s="1" t="s">
        <v>88</v>
      </c>
      <c r="AG1205" s="1">
        <v>5.3</v>
      </c>
      <c r="AH1205" s="1" t="s">
        <v>954</v>
      </c>
      <c r="AI1205" s="1" t="s">
        <v>90</v>
      </c>
      <c r="AJ1205" s="1" t="s">
        <v>91</v>
      </c>
      <c r="AK1205" s="1" t="s">
        <v>216</v>
      </c>
      <c r="AL1205" s="1" t="s">
        <v>72</v>
      </c>
      <c r="AM1205" s="1" t="s">
        <v>72</v>
      </c>
      <c r="AN1205" s="1" t="s">
        <v>72</v>
      </c>
      <c r="AO1205" s="1" t="s">
        <v>72</v>
      </c>
      <c r="AP1205" s="1">
        <v>8</v>
      </c>
      <c r="AQ1205" s="1" t="s">
        <v>5850</v>
      </c>
      <c r="AR1205" s="1" t="s">
        <v>72</v>
      </c>
      <c r="AS1205" s="1" t="s">
        <v>72</v>
      </c>
      <c r="AT1205" s="1" t="s">
        <v>72</v>
      </c>
      <c r="AU1205" s="3">
        <v>45329</v>
      </c>
      <c r="AV1205" s="1" t="s">
        <v>72</v>
      </c>
      <c r="AW1205" s="4">
        <v>0.58888888888888891</v>
      </c>
      <c r="AX1205" s="1" t="s">
        <v>72</v>
      </c>
      <c r="AY1205" s="4">
        <f t="shared" si="143"/>
        <v>0.50277777777777777</v>
      </c>
      <c r="AZ1205" s="4">
        <f t="shared" si="140"/>
        <v>0.1076388888888889</v>
      </c>
      <c r="BA1205" s="1" t="s">
        <v>5851</v>
      </c>
      <c r="BB1205" s="1" t="s">
        <v>72</v>
      </c>
      <c r="BC1205" s="1" t="s">
        <v>72</v>
      </c>
      <c r="BD1205" s="1">
        <v>15</v>
      </c>
      <c r="BE1205" s="1" t="s">
        <v>4443</v>
      </c>
      <c r="BF1205" s="1" t="s">
        <v>75</v>
      </c>
      <c r="BG1205" s="1" t="s">
        <v>75</v>
      </c>
      <c r="BH1205" s="1" t="s">
        <v>88</v>
      </c>
      <c r="BI1205" s="1" t="s">
        <v>79</v>
      </c>
      <c r="BJ1205" s="1" t="s">
        <v>2314</v>
      </c>
      <c r="BK1205" s="1" t="s">
        <v>72</v>
      </c>
      <c r="BL1205" s="1" t="s">
        <v>72</v>
      </c>
      <c r="BM1205" s="1" t="s">
        <v>72</v>
      </c>
      <c r="BN1205" s="1" t="s">
        <v>88</v>
      </c>
      <c r="BO1205" s="1" t="s">
        <v>88</v>
      </c>
      <c r="BP1205" s="1" t="s">
        <v>88</v>
      </c>
      <c r="BQ1205" s="1" t="s">
        <v>160</v>
      </c>
    </row>
    <row r="1206" spans="1:70" ht="20.45" customHeight="1">
      <c r="A1206" s="1" t="s">
        <v>5852</v>
      </c>
      <c r="B1206" s="1">
        <v>240059</v>
      </c>
      <c r="C1206" s="1" t="s">
        <v>71</v>
      </c>
      <c r="D1206" s="3">
        <v>45329</v>
      </c>
      <c r="E1206" s="4">
        <v>0.49722222222222223</v>
      </c>
      <c r="F1206" s="5">
        <v>45323</v>
      </c>
      <c r="G1206" s="3">
        <v>45329</v>
      </c>
      <c r="H1206" s="4">
        <v>0.56736111111111109</v>
      </c>
      <c r="I1206" s="48">
        <f t="shared" si="141"/>
        <v>7.0138888888888862E-2</v>
      </c>
      <c r="J1206" s="1">
        <v>2</v>
      </c>
      <c r="K1206" s="1" t="s">
        <v>1896</v>
      </c>
      <c r="L1206" s="1" t="s">
        <v>5853</v>
      </c>
      <c r="M1206" s="1" t="s">
        <v>75</v>
      </c>
      <c r="N1206" s="1" t="s">
        <v>3473</v>
      </c>
      <c r="O1206" s="1" t="s">
        <v>77</v>
      </c>
      <c r="P1206" s="1" t="s">
        <v>78</v>
      </c>
      <c r="Q1206" s="1" t="s">
        <v>78</v>
      </c>
      <c r="R1206" s="21" t="s">
        <v>1898</v>
      </c>
      <c r="S1206" s="21" t="s">
        <v>1898</v>
      </c>
      <c r="T1206" s="34" t="s">
        <v>72</v>
      </c>
      <c r="U1206" s="3" t="s">
        <v>5854</v>
      </c>
      <c r="V1206" s="1" t="s">
        <v>1900</v>
      </c>
      <c r="W1206" s="1" t="s">
        <v>813</v>
      </c>
      <c r="X1206" s="1" t="s">
        <v>813</v>
      </c>
      <c r="Y1206" s="1" t="s">
        <v>814</v>
      </c>
      <c r="Z1206" s="1" t="s">
        <v>152</v>
      </c>
      <c r="AA1206" s="1" t="s">
        <v>72</v>
      </c>
      <c r="AB1206" s="1" t="s">
        <v>153</v>
      </c>
      <c r="AC1206" s="1" t="s">
        <v>164</v>
      </c>
      <c r="AD1206" s="1" t="s">
        <v>126</v>
      </c>
      <c r="AE1206" s="1">
        <v>38</v>
      </c>
      <c r="AF1206" s="1" t="s">
        <v>88</v>
      </c>
      <c r="AG1206" s="1">
        <v>5.3</v>
      </c>
      <c r="AH1206" s="1" t="s">
        <v>954</v>
      </c>
      <c r="AI1206" s="1" t="s">
        <v>105</v>
      </c>
      <c r="AJ1206" s="1" t="s">
        <v>91</v>
      </c>
      <c r="AK1206" s="1" t="s">
        <v>92</v>
      </c>
      <c r="AL1206" s="1" t="s">
        <v>72</v>
      </c>
      <c r="AM1206" s="1" t="s">
        <v>244</v>
      </c>
      <c r="AN1206" s="1">
        <v>2</v>
      </c>
      <c r="AO1206" s="1" t="s">
        <v>5320</v>
      </c>
      <c r="AP1206" s="1" t="s">
        <v>72</v>
      </c>
      <c r="AQ1206" s="1" t="s">
        <v>72</v>
      </c>
      <c r="AR1206" s="1" t="s">
        <v>2726</v>
      </c>
      <c r="AS1206" s="1" t="s">
        <v>1061</v>
      </c>
      <c r="AT1206" s="1" t="s">
        <v>5855</v>
      </c>
      <c r="AU1206" s="3">
        <v>45329</v>
      </c>
      <c r="AV1206" s="4">
        <v>0.58888888888888891</v>
      </c>
      <c r="AW1206" s="4">
        <v>0.63194444444444442</v>
      </c>
      <c r="AX1206" s="4">
        <f t="shared" si="142"/>
        <v>4.3055555555555514E-2</v>
      </c>
      <c r="AY1206" s="4">
        <f t="shared" si="143"/>
        <v>0.56180555555555556</v>
      </c>
      <c r="AZ1206" s="4">
        <f t="shared" si="140"/>
        <v>0.13472222222222219</v>
      </c>
      <c r="BA1206" s="1" t="s">
        <v>5856</v>
      </c>
      <c r="BB1206" s="1" t="s">
        <v>72</v>
      </c>
      <c r="BC1206" s="1" t="s">
        <v>1794</v>
      </c>
      <c r="BD1206" s="1">
        <v>15</v>
      </c>
      <c r="BE1206" s="1" t="s">
        <v>4443</v>
      </c>
      <c r="BF1206" s="1" t="s">
        <v>75</v>
      </c>
      <c r="BG1206" s="1" t="s">
        <v>75</v>
      </c>
      <c r="BH1206" s="1" t="s">
        <v>88</v>
      </c>
      <c r="BI1206" s="1" t="s">
        <v>96</v>
      </c>
      <c r="BJ1206" s="1" t="s">
        <v>72</v>
      </c>
      <c r="BK1206" s="1" t="s">
        <v>2268</v>
      </c>
      <c r="BL1206" s="1" t="s">
        <v>5667</v>
      </c>
      <c r="BM1206" s="1">
        <v>19</v>
      </c>
      <c r="BN1206" s="1" t="s">
        <v>75</v>
      </c>
      <c r="BO1206" s="1" t="s">
        <v>75</v>
      </c>
      <c r="BP1206" s="1" t="s">
        <v>75</v>
      </c>
      <c r="BQ1206" s="21" t="s">
        <v>99</v>
      </c>
      <c r="BR1206" s="21" t="s">
        <v>100</v>
      </c>
    </row>
    <row r="1207" spans="1:70" ht="20.45" customHeight="1">
      <c r="A1207" s="1" t="s">
        <v>5857</v>
      </c>
      <c r="B1207" s="1">
        <v>240060</v>
      </c>
      <c r="C1207" s="1" t="s">
        <v>71</v>
      </c>
      <c r="D1207" s="3">
        <v>45329</v>
      </c>
      <c r="E1207" s="4">
        <v>0.74375000000000002</v>
      </c>
      <c r="F1207" s="5">
        <v>45323</v>
      </c>
      <c r="G1207" s="3">
        <v>45329</v>
      </c>
      <c r="H1207" s="4">
        <v>0.8222222222222223</v>
      </c>
      <c r="I1207" s="48">
        <f t="shared" si="141"/>
        <v>7.8472222222222276E-2</v>
      </c>
      <c r="J1207" s="1">
        <v>0</v>
      </c>
      <c r="K1207" s="1" t="s">
        <v>2302</v>
      </c>
      <c r="L1207" s="1" t="s">
        <v>5858</v>
      </c>
      <c r="M1207" s="1" t="s">
        <v>75</v>
      </c>
      <c r="N1207" s="1" t="s">
        <v>3473</v>
      </c>
      <c r="O1207" s="1" t="s">
        <v>77</v>
      </c>
      <c r="P1207" s="1" t="s">
        <v>78</v>
      </c>
      <c r="Q1207" s="1" t="s">
        <v>78</v>
      </c>
      <c r="R1207" s="8" t="s">
        <v>1898</v>
      </c>
      <c r="S1207" s="8" t="s">
        <v>1927</v>
      </c>
      <c r="T1207" s="8" t="s">
        <v>847</v>
      </c>
      <c r="U1207" s="3" t="s">
        <v>847</v>
      </c>
      <c r="V1207" s="1" t="s">
        <v>1900</v>
      </c>
      <c r="W1207" s="1" t="s">
        <v>2307</v>
      </c>
      <c r="X1207" s="1" t="s">
        <v>2307</v>
      </c>
      <c r="Y1207" s="1" t="s">
        <v>3474</v>
      </c>
      <c r="Z1207" s="1" t="s">
        <v>152</v>
      </c>
      <c r="AA1207" s="1" t="s">
        <v>72</v>
      </c>
      <c r="AB1207" s="1" t="s">
        <v>153</v>
      </c>
      <c r="AC1207" s="1" t="s">
        <v>154</v>
      </c>
      <c r="AD1207" s="1" t="s">
        <v>126</v>
      </c>
      <c r="AE1207" s="1">
        <v>50</v>
      </c>
      <c r="AF1207" s="1" t="s">
        <v>88</v>
      </c>
      <c r="AG1207" s="1">
        <v>5.6</v>
      </c>
      <c r="AH1207" s="1" t="s">
        <v>2344</v>
      </c>
      <c r="AI1207" s="1" t="s">
        <v>105</v>
      </c>
      <c r="AJ1207" s="1" t="s">
        <v>91</v>
      </c>
      <c r="AK1207" s="1" t="s">
        <v>92</v>
      </c>
      <c r="AL1207" s="1" t="s">
        <v>72</v>
      </c>
      <c r="AM1207" s="1" t="s">
        <v>72</v>
      </c>
      <c r="AN1207" s="1" t="s">
        <v>72</v>
      </c>
      <c r="AO1207" s="1" t="s">
        <v>72</v>
      </c>
      <c r="AP1207" s="1" t="s">
        <v>72</v>
      </c>
      <c r="AQ1207" s="1" t="s">
        <v>72</v>
      </c>
      <c r="AR1207" s="1" t="s">
        <v>72</v>
      </c>
      <c r="AS1207" s="1" t="s">
        <v>72</v>
      </c>
      <c r="AT1207" s="1" t="s">
        <v>72</v>
      </c>
      <c r="AU1207" s="3">
        <v>45329</v>
      </c>
      <c r="AV1207" s="4">
        <v>0.83819444444444446</v>
      </c>
      <c r="AW1207" s="4">
        <v>0.86458333333333337</v>
      </c>
      <c r="AX1207" s="4">
        <f t="shared" si="142"/>
        <v>2.6388888888888906E-2</v>
      </c>
      <c r="AY1207" s="4">
        <f t="shared" si="143"/>
        <v>0.78611111111111109</v>
      </c>
      <c r="AZ1207" s="4">
        <f t="shared" si="140"/>
        <v>0.12083333333333335</v>
      </c>
      <c r="BA1207" s="1" t="s">
        <v>5584</v>
      </c>
      <c r="BB1207" s="1" t="s">
        <v>72</v>
      </c>
      <c r="BC1207" s="1" t="s">
        <v>1794</v>
      </c>
      <c r="BD1207" s="1">
        <v>15</v>
      </c>
      <c r="BE1207" s="1" t="s">
        <v>4219</v>
      </c>
      <c r="BF1207" s="1" t="s">
        <v>88</v>
      </c>
      <c r="BG1207" s="1" t="s">
        <v>88</v>
      </c>
      <c r="BH1207" s="1" t="s">
        <v>88</v>
      </c>
      <c r="BI1207" s="1" t="s">
        <v>79</v>
      </c>
      <c r="BJ1207" s="1" t="s">
        <v>707</v>
      </c>
      <c r="BK1207" s="1" t="s">
        <v>72</v>
      </c>
      <c r="BL1207" s="1" t="s">
        <v>72</v>
      </c>
      <c r="BM1207" s="1" t="s">
        <v>72</v>
      </c>
      <c r="BN1207" s="1" t="s">
        <v>88</v>
      </c>
      <c r="BO1207" s="1" t="s">
        <v>88</v>
      </c>
      <c r="BP1207" s="1" t="s">
        <v>88</v>
      </c>
      <c r="BQ1207" s="1" t="s">
        <v>160</v>
      </c>
      <c r="BR1207" s="1" t="s">
        <v>707</v>
      </c>
    </row>
    <row r="1208" spans="1:70" ht="20.45" customHeight="1">
      <c r="A1208" s="1" t="s">
        <v>5859</v>
      </c>
      <c r="B1208" s="1">
        <v>240061</v>
      </c>
      <c r="C1208" s="1" t="s">
        <v>71</v>
      </c>
      <c r="D1208" s="3">
        <v>45334</v>
      </c>
      <c r="E1208" s="4">
        <v>0.53819444444444442</v>
      </c>
      <c r="F1208" s="5">
        <v>45323</v>
      </c>
      <c r="G1208" s="3">
        <v>45334</v>
      </c>
      <c r="H1208" s="4">
        <v>0.63472222222222219</v>
      </c>
      <c r="I1208" s="48">
        <f t="shared" si="141"/>
        <v>9.6527777777777768E-2</v>
      </c>
      <c r="J1208" s="1">
        <v>5</v>
      </c>
      <c r="K1208" s="1" t="s">
        <v>2302</v>
      </c>
      <c r="L1208" s="1" t="s">
        <v>5860</v>
      </c>
      <c r="M1208" s="1" t="s">
        <v>75</v>
      </c>
      <c r="N1208" s="1" t="s">
        <v>4648</v>
      </c>
      <c r="O1208" s="1" t="s">
        <v>77</v>
      </c>
      <c r="P1208" s="1" t="s">
        <v>78</v>
      </c>
      <c r="Q1208" s="1" t="s">
        <v>78</v>
      </c>
      <c r="R1208" s="21" t="s">
        <v>1898</v>
      </c>
      <c r="S1208" s="21" t="s">
        <v>1898</v>
      </c>
      <c r="T1208" s="34" t="s">
        <v>72</v>
      </c>
      <c r="U1208" s="3" t="s">
        <v>5861</v>
      </c>
      <c r="V1208" s="1" t="s">
        <v>1900</v>
      </c>
      <c r="W1208" s="1" t="s">
        <v>2307</v>
      </c>
      <c r="X1208" s="1" t="s">
        <v>2307</v>
      </c>
      <c r="Y1208" s="1" t="s">
        <v>2926</v>
      </c>
      <c r="Z1208" s="1" t="s">
        <v>291</v>
      </c>
      <c r="AA1208" s="1" t="s">
        <v>72</v>
      </c>
      <c r="AB1208" s="1" t="s">
        <v>292</v>
      </c>
      <c r="AC1208" s="1" t="s">
        <v>5862</v>
      </c>
      <c r="AD1208" s="1" t="s">
        <v>126</v>
      </c>
      <c r="AE1208" s="1">
        <v>64</v>
      </c>
      <c r="AF1208" s="1" t="s">
        <v>88</v>
      </c>
      <c r="AG1208" s="1">
        <v>5.2</v>
      </c>
      <c r="AH1208" s="1" t="s">
        <v>954</v>
      </c>
      <c r="AI1208" s="1" t="s">
        <v>90</v>
      </c>
      <c r="AJ1208" s="1" t="s">
        <v>970</v>
      </c>
      <c r="AK1208" s="1" t="s">
        <v>216</v>
      </c>
      <c r="AL1208" s="1" t="s">
        <v>72</v>
      </c>
      <c r="AM1208" s="1" t="s">
        <v>72</v>
      </c>
      <c r="AN1208" s="1" t="s">
        <v>72</v>
      </c>
      <c r="AO1208" s="1" t="s">
        <v>72</v>
      </c>
      <c r="AP1208" s="1">
        <v>3</v>
      </c>
      <c r="AQ1208" s="1" t="s">
        <v>72</v>
      </c>
      <c r="AR1208" s="1" t="s">
        <v>421</v>
      </c>
      <c r="AS1208" s="1" t="s">
        <v>72</v>
      </c>
      <c r="AT1208" s="1" t="s">
        <v>72</v>
      </c>
      <c r="AU1208" s="3">
        <v>45334</v>
      </c>
      <c r="AV1208" s="4">
        <v>0.66180555555555554</v>
      </c>
      <c r="AW1208" s="4">
        <v>0.71111111111111114</v>
      </c>
      <c r="AX1208" s="4">
        <f t="shared" si="142"/>
        <v>4.9305555555555602E-2</v>
      </c>
      <c r="AY1208" s="4">
        <f t="shared" si="143"/>
        <v>0.61458333333333337</v>
      </c>
      <c r="AZ1208" s="4">
        <f t="shared" si="140"/>
        <v>0.17291666666666672</v>
      </c>
      <c r="BA1208" s="1" t="s">
        <v>5863</v>
      </c>
      <c r="BB1208" s="1" t="s">
        <v>72</v>
      </c>
      <c r="BC1208" s="1" t="s">
        <v>1794</v>
      </c>
      <c r="BD1208" s="1">
        <v>15</v>
      </c>
      <c r="BE1208" s="1" t="s">
        <v>4443</v>
      </c>
      <c r="BF1208" s="1" t="s">
        <v>75</v>
      </c>
      <c r="BG1208" s="1" t="s">
        <v>75</v>
      </c>
      <c r="BH1208" s="1" t="s">
        <v>88</v>
      </c>
      <c r="BI1208" s="1" t="s">
        <v>96</v>
      </c>
      <c r="BJ1208" s="1" t="s">
        <v>72</v>
      </c>
      <c r="BK1208" s="1" t="s">
        <v>5594</v>
      </c>
      <c r="BL1208" s="1" t="s">
        <v>5755</v>
      </c>
      <c r="BM1208" s="1">
        <v>31</v>
      </c>
      <c r="BN1208" s="1" t="s">
        <v>75</v>
      </c>
      <c r="BO1208" s="1" t="s">
        <v>75</v>
      </c>
      <c r="BP1208" s="1" t="s">
        <v>75</v>
      </c>
      <c r="BQ1208" s="21" t="s">
        <v>99</v>
      </c>
      <c r="BR1208" s="21" t="s">
        <v>100</v>
      </c>
    </row>
    <row r="1209" spans="1:70" ht="20.45" customHeight="1">
      <c r="A1209" s="1" t="s">
        <v>5864</v>
      </c>
      <c r="B1209" s="1">
        <v>240062</v>
      </c>
      <c r="C1209" s="1" t="s">
        <v>71</v>
      </c>
      <c r="D1209" s="3">
        <v>45334</v>
      </c>
      <c r="E1209" s="4">
        <v>0.55208333333333337</v>
      </c>
      <c r="F1209" s="5">
        <v>45323</v>
      </c>
      <c r="G1209" s="3">
        <v>45334</v>
      </c>
      <c r="H1209" s="4">
        <v>0.63472222222222219</v>
      </c>
      <c r="I1209" s="48">
        <f t="shared" si="141"/>
        <v>8.2638888888888817E-2</v>
      </c>
      <c r="J1209" s="1">
        <v>19</v>
      </c>
      <c r="K1209" s="1" t="s">
        <v>2302</v>
      </c>
      <c r="L1209" s="1" t="s">
        <v>5865</v>
      </c>
      <c r="M1209" s="1" t="s">
        <v>75</v>
      </c>
      <c r="N1209" s="1" t="s">
        <v>3947</v>
      </c>
      <c r="O1209" s="1" t="s">
        <v>77</v>
      </c>
      <c r="P1209" s="1" t="s">
        <v>78</v>
      </c>
      <c r="Q1209" s="1" t="s">
        <v>78</v>
      </c>
      <c r="R1209" s="21" t="s">
        <v>139</v>
      </c>
      <c r="S1209" s="21" t="s">
        <v>1898</v>
      </c>
      <c r="T1209" s="34" t="s">
        <v>72</v>
      </c>
      <c r="U1209" s="3" t="s">
        <v>5866</v>
      </c>
      <c r="V1209" s="1" t="s">
        <v>1900</v>
      </c>
      <c r="W1209" s="1" t="s">
        <v>2307</v>
      </c>
      <c r="X1209" s="1" t="s">
        <v>2307</v>
      </c>
      <c r="Y1209" s="1" t="s">
        <v>2363</v>
      </c>
      <c r="Z1209" s="1" t="s">
        <v>84</v>
      </c>
      <c r="AA1209" s="1" t="s">
        <v>72</v>
      </c>
      <c r="AB1209" s="1" t="s">
        <v>140</v>
      </c>
      <c r="AC1209" s="1" t="s">
        <v>140</v>
      </c>
      <c r="AD1209" s="1" t="s">
        <v>87</v>
      </c>
      <c r="AE1209" s="1">
        <v>49</v>
      </c>
      <c r="AF1209" s="1" t="s">
        <v>88</v>
      </c>
      <c r="AG1209" s="1">
        <v>5.2</v>
      </c>
      <c r="AH1209" s="1" t="s">
        <v>954</v>
      </c>
      <c r="AI1209" s="1" t="s">
        <v>90</v>
      </c>
      <c r="AJ1209" s="1" t="s">
        <v>91</v>
      </c>
      <c r="AK1209" s="1" t="s">
        <v>92</v>
      </c>
      <c r="AL1209" s="1" t="s">
        <v>72</v>
      </c>
      <c r="AM1209" s="1" t="s">
        <v>229</v>
      </c>
      <c r="AN1209" s="1">
        <v>1</v>
      </c>
      <c r="AO1209" s="1" t="s">
        <v>3409</v>
      </c>
      <c r="AP1209" s="1" t="s">
        <v>72</v>
      </c>
      <c r="AQ1209" s="1" t="s">
        <v>72</v>
      </c>
      <c r="AR1209" s="1" t="s">
        <v>72</v>
      </c>
      <c r="AS1209" s="1" t="s">
        <v>72</v>
      </c>
      <c r="AT1209" s="1" t="s">
        <v>72</v>
      </c>
      <c r="AU1209" s="3">
        <v>45334</v>
      </c>
      <c r="AV1209" s="4">
        <v>0.66180555555555554</v>
      </c>
      <c r="AW1209" s="4">
        <v>0.72569444444444442</v>
      </c>
      <c r="AX1209" s="4">
        <f t="shared" si="142"/>
        <v>6.3888888888888884E-2</v>
      </c>
      <c r="AY1209" s="4">
        <f t="shared" si="143"/>
        <v>0.6430555555555556</v>
      </c>
      <c r="AZ1209" s="4">
        <f t="shared" si="140"/>
        <v>0.17361111111111105</v>
      </c>
      <c r="BA1209" s="1" t="s">
        <v>5867</v>
      </c>
      <c r="BB1209" s="1" t="s">
        <v>72</v>
      </c>
      <c r="BC1209" s="1" t="s">
        <v>1794</v>
      </c>
      <c r="BD1209" s="1">
        <v>15</v>
      </c>
      <c r="BE1209" s="1" t="s">
        <v>2694</v>
      </c>
      <c r="BF1209" s="1" t="s">
        <v>75</v>
      </c>
      <c r="BG1209" s="1" t="s">
        <v>75</v>
      </c>
      <c r="BH1209" s="1" t="s">
        <v>88</v>
      </c>
      <c r="BI1209" s="1" t="s">
        <v>96</v>
      </c>
      <c r="BJ1209" s="1" t="s">
        <v>72</v>
      </c>
      <c r="BK1209" s="1" t="s">
        <v>3985</v>
      </c>
      <c r="BL1209" s="1" t="s">
        <v>5868</v>
      </c>
      <c r="BM1209" s="1">
        <v>12</v>
      </c>
      <c r="BN1209" s="1" t="s">
        <v>75</v>
      </c>
      <c r="BO1209" s="1" t="s">
        <v>75</v>
      </c>
      <c r="BP1209" s="1" t="s">
        <v>75</v>
      </c>
      <c r="BQ1209" s="21" t="s">
        <v>99</v>
      </c>
      <c r="BR1209" s="21" t="s">
        <v>100</v>
      </c>
    </row>
    <row r="1210" spans="1:70" ht="20.45" customHeight="1">
      <c r="A1210" s="1" t="s">
        <v>5869</v>
      </c>
      <c r="B1210" s="1">
        <v>240062</v>
      </c>
      <c r="C1210" s="1" t="s">
        <v>71</v>
      </c>
      <c r="D1210" s="3">
        <v>45334</v>
      </c>
      <c r="E1210" s="4">
        <v>0.55208333333333337</v>
      </c>
      <c r="F1210" s="5">
        <v>45323</v>
      </c>
      <c r="G1210" s="3">
        <v>45334</v>
      </c>
      <c r="H1210" s="4">
        <v>0.63472222222222219</v>
      </c>
      <c r="I1210" s="48">
        <f t="shared" si="141"/>
        <v>8.2638888888888817E-2</v>
      </c>
      <c r="J1210" s="1">
        <v>19</v>
      </c>
      <c r="K1210" s="1" t="s">
        <v>2302</v>
      </c>
      <c r="L1210" s="1" t="s">
        <v>5865</v>
      </c>
      <c r="M1210" s="1" t="s">
        <v>75</v>
      </c>
      <c r="N1210" s="1" t="s">
        <v>4561</v>
      </c>
      <c r="O1210" s="1" t="s">
        <v>77</v>
      </c>
      <c r="P1210" s="1" t="s">
        <v>78</v>
      </c>
      <c r="Q1210" s="1" t="s">
        <v>78</v>
      </c>
      <c r="R1210" s="21" t="s">
        <v>139</v>
      </c>
      <c r="S1210" s="21" t="s">
        <v>1898</v>
      </c>
      <c r="T1210" s="34" t="s">
        <v>72</v>
      </c>
      <c r="U1210" s="3" t="s">
        <v>5866</v>
      </c>
      <c r="V1210" s="1" t="s">
        <v>1900</v>
      </c>
      <c r="W1210" s="1" t="s">
        <v>2307</v>
      </c>
      <c r="X1210" s="1" t="s">
        <v>2307</v>
      </c>
      <c r="Y1210" s="1" t="s">
        <v>2363</v>
      </c>
      <c r="Z1210" s="1" t="s">
        <v>84</v>
      </c>
      <c r="AA1210" s="1" t="s">
        <v>72</v>
      </c>
      <c r="AB1210" s="1" t="s">
        <v>140</v>
      </c>
      <c r="AC1210" s="1" t="s">
        <v>140</v>
      </c>
      <c r="AD1210" s="1" t="s">
        <v>87</v>
      </c>
      <c r="AE1210" s="1">
        <v>49</v>
      </c>
      <c r="AF1210" s="1" t="s">
        <v>88</v>
      </c>
      <c r="AG1210" s="1">
        <v>5.2</v>
      </c>
      <c r="AH1210" s="1" t="s">
        <v>954</v>
      </c>
      <c r="AI1210" s="1" t="s">
        <v>90</v>
      </c>
      <c r="AJ1210" s="1" t="s">
        <v>91</v>
      </c>
      <c r="AK1210" s="1" t="s">
        <v>92</v>
      </c>
      <c r="AL1210" s="1" t="s">
        <v>72</v>
      </c>
      <c r="AM1210" s="1" t="s">
        <v>229</v>
      </c>
      <c r="AN1210" s="1">
        <v>1</v>
      </c>
      <c r="AO1210" s="1" t="s">
        <v>3409</v>
      </c>
      <c r="AP1210" s="1" t="s">
        <v>72</v>
      </c>
      <c r="AQ1210" s="1" t="s">
        <v>72</v>
      </c>
      <c r="AR1210" s="1" t="s">
        <v>72</v>
      </c>
      <c r="AS1210" s="1" t="s">
        <v>72</v>
      </c>
      <c r="AT1210" s="1" t="s">
        <v>72</v>
      </c>
      <c r="AU1210" s="3">
        <v>45337</v>
      </c>
      <c r="AV1210" s="1" t="s">
        <v>72</v>
      </c>
      <c r="AW1210" s="4">
        <v>0.53749999999999998</v>
      </c>
      <c r="AX1210" s="1" t="s">
        <v>72</v>
      </c>
      <c r="AY1210" s="4">
        <f t="shared" si="143"/>
        <v>0.45486111111111116</v>
      </c>
      <c r="AZ1210" s="1" t="s">
        <v>72</v>
      </c>
      <c r="BA1210" s="1" t="s">
        <v>5867</v>
      </c>
      <c r="BB1210" s="1" t="s">
        <v>72</v>
      </c>
      <c r="BC1210" s="1" t="s">
        <v>1794</v>
      </c>
      <c r="BD1210" s="1">
        <v>15</v>
      </c>
      <c r="BE1210" s="1" t="s">
        <v>2694</v>
      </c>
      <c r="BF1210" s="1" t="s">
        <v>75</v>
      </c>
      <c r="BG1210" s="1" t="s">
        <v>75</v>
      </c>
      <c r="BH1210" s="1" t="s">
        <v>88</v>
      </c>
      <c r="BI1210" s="1" t="s">
        <v>96</v>
      </c>
      <c r="BJ1210" s="1" t="s">
        <v>72</v>
      </c>
      <c r="BK1210" s="1" t="s">
        <v>4450</v>
      </c>
      <c r="BL1210" s="1" t="s">
        <v>5633</v>
      </c>
      <c r="BM1210" s="1">
        <v>24</v>
      </c>
      <c r="BN1210" s="1" t="s">
        <v>75</v>
      </c>
      <c r="BO1210" s="1" t="s">
        <v>75</v>
      </c>
      <c r="BP1210" s="1" t="s">
        <v>75</v>
      </c>
      <c r="BQ1210" s="21" t="s">
        <v>99</v>
      </c>
      <c r="BR1210" s="21" t="s">
        <v>100</v>
      </c>
    </row>
    <row r="1211" spans="1:70" ht="20.45" customHeight="1">
      <c r="A1211" s="1" t="s">
        <v>5870</v>
      </c>
      <c r="B1211" s="1">
        <v>240063</v>
      </c>
      <c r="C1211" s="1" t="s">
        <v>71</v>
      </c>
      <c r="D1211" s="3">
        <v>45334</v>
      </c>
      <c r="E1211" s="4">
        <v>0.4861111111111111</v>
      </c>
      <c r="F1211" s="5">
        <v>45323</v>
      </c>
      <c r="G1211" s="3">
        <v>45334</v>
      </c>
      <c r="H1211" s="4">
        <v>0.87569444444444444</v>
      </c>
      <c r="I1211" s="48">
        <f t="shared" si="141"/>
        <v>0.38958333333333334</v>
      </c>
      <c r="J1211" s="1">
        <v>15</v>
      </c>
      <c r="K1211" s="1" t="s">
        <v>1896</v>
      </c>
      <c r="L1211" s="1" t="s">
        <v>5871</v>
      </c>
      <c r="M1211" s="1" t="s">
        <v>75</v>
      </c>
      <c r="N1211" s="1" t="s">
        <v>3947</v>
      </c>
      <c r="O1211" s="1" t="s">
        <v>77</v>
      </c>
      <c r="P1211" s="1" t="s">
        <v>78</v>
      </c>
      <c r="Q1211" s="1" t="s">
        <v>78</v>
      </c>
      <c r="R1211" s="21" t="s">
        <v>1898</v>
      </c>
      <c r="S1211" s="21" t="s">
        <v>1898</v>
      </c>
      <c r="T1211" s="34" t="s">
        <v>72</v>
      </c>
      <c r="U1211" s="3" t="s">
        <v>5872</v>
      </c>
      <c r="V1211" s="1" t="s">
        <v>1900</v>
      </c>
      <c r="W1211" s="1" t="s">
        <v>778</v>
      </c>
      <c r="X1211" s="1" t="s">
        <v>779</v>
      </c>
      <c r="Y1211" s="1" t="s">
        <v>780</v>
      </c>
      <c r="Z1211" s="1" t="s">
        <v>84</v>
      </c>
      <c r="AA1211" s="1" t="s">
        <v>72</v>
      </c>
      <c r="AB1211" s="1" t="s">
        <v>140</v>
      </c>
      <c r="AC1211" s="1" t="s">
        <v>141</v>
      </c>
      <c r="AD1211" s="1" t="s">
        <v>126</v>
      </c>
      <c r="AE1211" s="1">
        <v>53</v>
      </c>
      <c r="AF1211" s="1" t="s">
        <v>88</v>
      </c>
      <c r="AG1211" s="1">
        <v>5.6</v>
      </c>
      <c r="AH1211" s="1" t="s">
        <v>2344</v>
      </c>
      <c r="AI1211" s="1" t="s">
        <v>90</v>
      </c>
      <c r="AJ1211" s="1" t="s">
        <v>91</v>
      </c>
      <c r="AK1211" s="1" t="s">
        <v>92</v>
      </c>
      <c r="AL1211" s="1" t="s">
        <v>72</v>
      </c>
      <c r="AM1211" s="1" t="s">
        <v>254</v>
      </c>
      <c r="AN1211" s="1" t="s">
        <v>72</v>
      </c>
      <c r="AO1211" s="1" t="s">
        <v>5873</v>
      </c>
      <c r="AP1211" s="1" t="s">
        <v>72</v>
      </c>
      <c r="AQ1211" s="1" t="s">
        <v>72</v>
      </c>
      <c r="AR1211" s="1" t="s">
        <v>72</v>
      </c>
      <c r="AS1211" s="1" t="s">
        <v>72</v>
      </c>
      <c r="AT1211" s="1" t="s">
        <v>72</v>
      </c>
      <c r="AU1211" s="3">
        <v>45335</v>
      </c>
      <c r="AV1211" s="4">
        <v>1.2638888888888888</v>
      </c>
      <c r="AW1211" s="4">
        <v>1.3479166666666667</v>
      </c>
      <c r="AX1211" s="4">
        <f t="shared" si="142"/>
        <v>8.4027777777777812E-2</v>
      </c>
      <c r="AY1211" s="4">
        <f t="shared" si="143"/>
        <v>0.95833333333333326</v>
      </c>
      <c r="AZ1211" s="4">
        <f>AW1211-E1211</f>
        <v>0.86180555555555549</v>
      </c>
      <c r="BA1211" s="1" t="s">
        <v>5874</v>
      </c>
      <c r="BB1211" s="1" t="s">
        <v>72</v>
      </c>
      <c r="BC1211" s="1" t="s">
        <v>2260</v>
      </c>
      <c r="BD1211" s="1">
        <v>15</v>
      </c>
      <c r="BE1211" s="1" t="s">
        <v>95</v>
      </c>
      <c r="BF1211" s="1" t="s">
        <v>75</v>
      </c>
      <c r="BG1211" s="1" t="s">
        <v>75</v>
      </c>
      <c r="BH1211" s="1" t="s">
        <v>88</v>
      </c>
      <c r="BI1211" s="1" t="s">
        <v>96</v>
      </c>
      <c r="BJ1211" s="1" t="s">
        <v>72</v>
      </c>
      <c r="BK1211" s="1" t="s">
        <v>5875</v>
      </c>
      <c r="BL1211" s="1" t="s">
        <v>5812</v>
      </c>
      <c r="BM1211" s="1">
        <f>54+14</f>
        <v>68</v>
      </c>
      <c r="BN1211" s="1" t="s">
        <v>75</v>
      </c>
      <c r="BO1211" s="1" t="s">
        <v>75</v>
      </c>
      <c r="BP1211" s="1" t="s">
        <v>75</v>
      </c>
      <c r="BQ1211" s="21" t="s">
        <v>99</v>
      </c>
      <c r="BR1211" s="21" t="s">
        <v>100</v>
      </c>
    </row>
    <row r="1212" spans="1:70" ht="20.45" customHeight="1">
      <c r="A1212" s="1" t="s">
        <v>5876</v>
      </c>
      <c r="B1212" s="1">
        <v>240064</v>
      </c>
      <c r="C1212" s="1" t="s">
        <v>71</v>
      </c>
      <c r="D1212" s="3">
        <v>45335</v>
      </c>
      <c r="E1212" s="4">
        <v>0.65277777777777779</v>
      </c>
      <c r="F1212" s="5">
        <v>45323</v>
      </c>
      <c r="G1212" s="3">
        <v>45335</v>
      </c>
      <c r="H1212" s="4">
        <v>0.72083333333333333</v>
      </c>
      <c r="I1212" s="48">
        <f t="shared" si="141"/>
        <v>6.8055555555555536E-2</v>
      </c>
      <c r="J1212" s="1">
        <v>8</v>
      </c>
      <c r="K1212" s="1" t="s">
        <v>2302</v>
      </c>
      <c r="L1212" s="1" t="s">
        <v>5877</v>
      </c>
      <c r="M1212" s="1" t="s">
        <v>75</v>
      </c>
      <c r="N1212" s="1" t="s">
        <v>3947</v>
      </c>
      <c r="O1212" s="1" t="s">
        <v>77</v>
      </c>
      <c r="P1212" s="1" t="s">
        <v>78</v>
      </c>
      <c r="Q1212" s="1" t="s">
        <v>78</v>
      </c>
      <c r="R1212" s="21" t="s">
        <v>139</v>
      </c>
      <c r="S1212" s="21" t="s">
        <v>1898</v>
      </c>
      <c r="T1212" s="34" t="s">
        <v>72</v>
      </c>
      <c r="U1212" s="3" t="s">
        <v>5878</v>
      </c>
      <c r="V1212" s="1" t="s">
        <v>1900</v>
      </c>
      <c r="W1212" s="1" t="s">
        <v>2307</v>
      </c>
      <c r="X1212" s="1" t="s">
        <v>2307</v>
      </c>
      <c r="Y1212" s="1" t="s">
        <v>2363</v>
      </c>
      <c r="Z1212" s="1" t="s">
        <v>84</v>
      </c>
      <c r="AA1212" s="1" t="s">
        <v>72</v>
      </c>
      <c r="AB1212" s="1" t="s">
        <v>140</v>
      </c>
      <c r="AC1212" s="1" t="s">
        <v>140</v>
      </c>
      <c r="AD1212" s="1" t="s">
        <v>126</v>
      </c>
      <c r="AE1212" s="1">
        <v>80</v>
      </c>
      <c r="AF1212" s="1" t="s">
        <v>88</v>
      </c>
      <c r="AG1212" s="1">
        <v>5.2</v>
      </c>
      <c r="AH1212" s="1" t="s">
        <v>2344</v>
      </c>
      <c r="AI1212" s="1" t="s">
        <v>90</v>
      </c>
      <c r="AJ1212" s="1" t="s">
        <v>91</v>
      </c>
      <c r="AK1212" s="1" t="s">
        <v>92</v>
      </c>
      <c r="AL1212" s="1" t="s">
        <v>72</v>
      </c>
      <c r="AM1212" s="1" t="s">
        <v>217</v>
      </c>
      <c r="AN1212" s="1">
        <v>2</v>
      </c>
      <c r="AO1212" s="1" t="s">
        <v>3827</v>
      </c>
      <c r="AP1212" s="1" t="s">
        <v>72</v>
      </c>
      <c r="AQ1212" s="1" t="s">
        <v>72</v>
      </c>
      <c r="AR1212" s="1" t="s">
        <v>72</v>
      </c>
      <c r="AS1212" s="1" t="s">
        <v>72</v>
      </c>
      <c r="AT1212" s="1" t="s">
        <v>72</v>
      </c>
      <c r="AU1212" s="3">
        <v>45335</v>
      </c>
      <c r="AV1212" s="4">
        <v>0.73124999999999996</v>
      </c>
      <c r="AW1212" s="4">
        <v>0.80138888888888893</v>
      </c>
      <c r="AX1212" s="4">
        <f t="shared" si="142"/>
        <v>7.0138888888888973E-2</v>
      </c>
      <c r="AY1212" s="4">
        <f t="shared" si="143"/>
        <v>0.73333333333333339</v>
      </c>
      <c r="AZ1212" s="4">
        <f>AW1212-E1212</f>
        <v>0.14861111111111114</v>
      </c>
      <c r="BA1212" s="1" t="s">
        <v>5879</v>
      </c>
      <c r="BB1212" s="1" t="s">
        <v>72</v>
      </c>
      <c r="BC1212" s="1" t="s">
        <v>1794</v>
      </c>
      <c r="BD1212" s="1">
        <v>15</v>
      </c>
      <c r="BE1212" s="1" t="s">
        <v>2694</v>
      </c>
      <c r="BF1212" s="1" t="s">
        <v>75</v>
      </c>
      <c r="BG1212" s="1" t="s">
        <v>75</v>
      </c>
      <c r="BH1212" s="1" t="s">
        <v>88</v>
      </c>
      <c r="BI1212" s="1" t="s">
        <v>96</v>
      </c>
      <c r="BJ1212" s="1" t="s">
        <v>72</v>
      </c>
      <c r="BK1212" s="1" t="s">
        <v>3985</v>
      </c>
      <c r="BL1212" s="1" t="s">
        <v>5575</v>
      </c>
      <c r="BM1212" s="1">
        <f>24+(7*8)</f>
        <v>80</v>
      </c>
      <c r="BN1212" s="1" t="s">
        <v>75</v>
      </c>
      <c r="BO1212" s="1" t="s">
        <v>75</v>
      </c>
      <c r="BP1212" s="1" t="s">
        <v>75</v>
      </c>
      <c r="BQ1212" s="21" t="s">
        <v>99</v>
      </c>
      <c r="BR1212" s="21" t="s">
        <v>100</v>
      </c>
    </row>
    <row r="1213" spans="1:70" ht="20.45" customHeight="1">
      <c r="A1213" s="1" t="s">
        <v>5880</v>
      </c>
      <c r="B1213" s="1">
        <v>240064</v>
      </c>
      <c r="C1213" s="1" t="s">
        <v>71</v>
      </c>
      <c r="D1213" s="3">
        <v>45335</v>
      </c>
      <c r="E1213" s="4">
        <v>0.65277777777777779</v>
      </c>
      <c r="F1213" s="5">
        <v>45323</v>
      </c>
      <c r="G1213" s="3">
        <v>45335</v>
      </c>
      <c r="H1213" s="4">
        <v>0.72083333333333333</v>
      </c>
      <c r="I1213" s="48">
        <f t="shared" si="141"/>
        <v>6.8055555555555536E-2</v>
      </c>
      <c r="J1213" s="1">
        <v>8</v>
      </c>
      <c r="K1213" s="1" t="s">
        <v>2302</v>
      </c>
      <c r="L1213" s="1" t="s">
        <v>5877</v>
      </c>
      <c r="M1213" s="1" t="s">
        <v>75</v>
      </c>
      <c r="N1213" s="1" t="s">
        <v>4561</v>
      </c>
      <c r="O1213" s="1" t="s">
        <v>77</v>
      </c>
      <c r="P1213" s="1" t="s">
        <v>78</v>
      </c>
      <c r="Q1213" s="1" t="s">
        <v>78</v>
      </c>
      <c r="R1213" s="21" t="s">
        <v>139</v>
      </c>
      <c r="S1213" s="21" t="s">
        <v>1898</v>
      </c>
      <c r="T1213" s="34" t="s">
        <v>72</v>
      </c>
      <c r="U1213" s="3" t="s">
        <v>5878</v>
      </c>
      <c r="V1213" s="1" t="s">
        <v>1900</v>
      </c>
      <c r="W1213" s="1" t="s">
        <v>2307</v>
      </c>
      <c r="X1213" s="1" t="s">
        <v>2307</v>
      </c>
      <c r="Y1213" s="1" t="s">
        <v>2363</v>
      </c>
      <c r="Z1213" s="1" t="s">
        <v>84</v>
      </c>
      <c r="AA1213" s="1" t="s">
        <v>72</v>
      </c>
      <c r="AB1213" s="1" t="s">
        <v>140</v>
      </c>
      <c r="AC1213" s="1" t="s">
        <v>140</v>
      </c>
      <c r="AD1213" s="1" t="s">
        <v>126</v>
      </c>
      <c r="AE1213" s="1">
        <v>80</v>
      </c>
      <c r="AF1213" s="1" t="s">
        <v>88</v>
      </c>
      <c r="AG1213" s="1">
        <v>5.2</v>
      </c>
      <c r="AH1213" s="1" t="s">
        <v>2344</v>
      </c>
      <c r="AI1213" s="1" t="s">
        <v>90</v>
      </c>
      <c r="AJ1213" s="1" t="s">
        <v>91</v>
      </c>
      <c r="AK1213" s="1" t="s">
        <v>92</v>
      </c>
      <c r="AL1213" s="1" t="s">
        <v>72</v>
      </c>
      <c r="AM1213" s="1" t="s">
        <v>217</v>
      </c>
      <c r="AN1213" s="1">
        <v>2</v>
      </c>
      <c r="AO1213" s="1" t="s">
        <v>3827</v>
      </c>
      <c r="AP1213" s="1" t="s">
        <v>72</v>
      </c>
      <c r="AQ1213" s="1" t="s">
        <v>72</v>
      </c>
      <c r="AR1213" s="1" t="s">
        <v>72</v>
      </c>
      <c r="AS1213" s="1" t="s">
        <v>72</v>
      </c>
      <c r="AT1213" s="1" t="s">
        <v>72</v>
      </c>
      <c r="AU1213" s="3">
        <v>45338</v>
      </c>
      <c r="AV1213" s="1" t="s">
        <v>72</v>
      </c>
      <c r="AW1213" s="4">
        <v>0.65138888888888891</v>
      </c>
      <c r="AX1213" s="1" t="s">
        <v>72</v>
      </c>
      <c r="AY1213" s="4">
        <f t="shared" si="143"/>
        <v>0.58333333333333337</v>
      </c>
      <c r="AZ1213" s="1" t="s">
        <v>72</v>
      </c>
      <c r="BA1213" s="1" t="s">
        <v>5879</v>
      </c>
      <c r="BB1213" s="1" t="s">
        <v>72</v>
      </c>
      <c r="BC1213" s="1" t="s">
        <v>1794</v>
      </c>
      <c r="BD1213" s="1">
        <v>15</v>
      </c>
      <c r="BE1213" s="1" t="s">
        <v>2694</v>
      </c>
      <c r="BF1213" s="1" t="s">
        <v>75</v>
      </c>
      <c r="BG1213" s="1" t="s">
        <v>75</v>
      </c>
      <c r="BH1213" s="1" t="s">
        <v>88</v>
      </c>
      <c r="BI1213" s="1" t="s">
        <v>96</v>
      </c>
      <c r="BJ1213" s="1" t="s">
        <v>72</v>
      </c>
      <c r="BK1213" s="1" t="s">
        <v>4450</v>
      </c>
      <c r="BL1213" s="1" t="s">
        <v>5633</v>
      </c>
      <c r="BM1213" s="1">
        <v>24</v>
      </c>
      <c r="BN1213" s="1" t="s">
        <v>75</v>
      </c>
      <c r="BO1213" s="1" t="s">
        <v>75</v>
      </c>
      <c r="BP1213" s="1" t="s">
        <v>75</v>
      </c>
      <c r="BQ1213" s="21" t="s">
        <v>99</v>
      </c>
      <c r="BR1213" s="21" t="s">
        <v>100</v>
      </c>
    </row>
    <row r="1214" spans="1:70" ht="20.45" customHeight="1">
      <c r="A1214" s="1" t="s">
        <v>5881</v>
      </c>
      <c r="B1214" s="1">
        <v>240065</v>
      </c>
      <c r="C1214" s="1" t="s">
        <v>71</v>
      </c>
      <c r="D1214" s="3">
        <v>45337</v>
      </c>
      <c r="E1214" s="4">
        <v>0.47222222222222221</v>
      </c>
      <c r="F1214" s="5">
        <v>45323</v>
      </c>
      <c r="G1214" s="3">
        <v>45337</v>
      </c>
      <c r="H1214" s="4">
        <v>0.68541666666666667</v>
      </c>
      <c r="I1214" s="48">
        <f t="shared" si="141"/>
        <v>0.21319444444444446</v>
      </c>
      <c r="J1214" s="1">
        <v>3</v>
      </c>
      <c r="K1214" s="1" t="s">
        <v>1896</v>
      </c>
      <c r="L1214" s="1" t="s">
        <v>5882</v>
      </c>
      <c r="M1214" s="1" t="s">
        <v>75</v>
      </c>
      <c r="N1214" s="1" t="s">
        <v>3947</v>
      </c>
      <c r="O1214" s="1" t="s">
        <v>77</v>
      </c>
      <c r="P1214" s="1" t="s">
        <v>78</v>
      </c>
      <c r="Q1214" s="1" t="s">
        <v>78</v>
      </c>
      <c r="R1214" s="21" t="s">
        <v>1898</v>
      </c>
      <c r="S1214" s="21" t="s">
        <v>1898</v>
      </c>
      <c r="T1214" s="34" t="s">
        <v>72</v>
      </c>
      <c r="U1214" s="3" t="s">
        <v>5883</v>
      </c>
      <c r="V1214" s="1" t="s">
        <v>1900</v>
      </c>
      <c r="W1214" s="1" t="s">
        <v>813</v>
      </c>
      <c r="X1214" s="1" t="s">
        <v>813</v>
      </c>
      <c r="Y1214" s="1" t="s">
        <v>814</v>
      </c>
      <c r="Z1214" s="1" t="s">
        <v>84</v>
      </c>
      <c r="AA1214" s="1" t="s">
        <v>72</v>
      </c>
      <c r="AB1214" s="1" t="s">
        <v>140</v>
      </c>
      <c r="AC1214" s="1" t="s">
        <v>141</v>
      </c>
      <c r="AD1214" s="1" t="s">
        <v>87</v>
      </c>
      <c r="AE1214" s="1">
        <v>42</v>
      </c>
      <c r="AF1214" s="1" t="s">
        <v>88</v>
      </c>
      <c r="AG1214" s="1">
        <v>5.0999999999999996</v>
      </c>
      <c r="AH1214" s="1" t="s">
        <v>299</v>
      </c>
      <c r="AI1214" s="1" t="s">
        <v>90</v>
      </c>
      <c r="AJ1214" s="1" t="s">
        <v>91</v>
      </c>
      <c r="AK1214" s="1" t="s">
        <v>92</v>
      </c>
      <c r="AL1214" s="1" t="s">
        <v>72</v>
      </c>
      <c r="AM1214" s="1" t="s">
        <v>229</v>
      </c>
      <c r="AN1214" s="1">
        <v>2</v>
      </c>
      <c r="AO1214" s="1" t="s">
        <v>5057</v>
      </c>
      <c r="AP1214" s="1" t="s">
        <v>72</v>
      </c>
      <c r="AQ1214" s="1" t="s">
        <v>72</v>
      </c>
      <c r="AR1214" s="1" t="s">
        <v>5884</v>
      </c>
      <c r="AS1214" s="1" t="s">
        <v>878</v>
      </c>
      <c r="AT1214" s="1" t="s">
        <v>72</v>
      </c>
      <c r="AU1214" s="3">
        <v>45337</v>
      </c>
      <c r="AV1214" s="4">
        <v>0.6958333333333333</v>
      </c>
      <c r="AW1214" s="4">
        <v>0.81458333333333333</v>
      </c>
      <c r="AX1214" s="4">
        <f t="shared" si="142"/>
        <v>0.11875000000000002</v>
      </c>
      <c r="AY1214" s="4">
        <f t="shared" si="143"/>
        <v>0.60138888888888886</v>
      </c>
      <c r="AZ1214" s="4">
        <f t="shared" ref="AZ1214:AZ1237" si="144">AW1214-E1214</f>
        <v>0.34236111111111112</v>
      </c>
      <c r="BA1214" s="1" t="s">
        <v>5885</v>
      </c>
      <c r="BB1214" s="1" t="s">
        <v>72</v>
      </c>
      <c r="BC1214" s="1" t="s">
        <v>2260</v>
      </c>
      <c r="BD1214" s="1">
        <v>15</v>
      </c>
      <c r="BE1214" s="1" t="s">
        <v>4219</v>
      </c>
      <c r="BF1214" s="1" t="s">
        <v>75</v>
      </c>
      <c r="BG1214" s="1" t="s">
        <v>75</v>
      </c>
      <c r="BH1214" s="1" t="s">
        <v>88</v>
      </c>
      <c r="BI1214" s="1" t="s">
        <v>96</v>
      </c>
      <c r="BJ1214" s="1" t="s">
        <v>72</v>
      </c>
      <c r="BK1214" s="1" t="s">
        <v>5811</v>
      </c>
      <c r="BL1214" s="1" t="s">
        <v>5886</v>
      </c>
      <c r="BM1214" s="1">
        <v>36</v>
      </c>
      <c r="BN1214" s="1" t="s">
        <v>75</v>
      </c>
      <c r="BO1214" s="1" t="s">
        <v>75</v>
      </c>
      <c r="BP1214" s="1" t="s">
        <v>75</v>
      </c>
      <c r="BQ1214" s="21" t="s">
        <v>99</v>
      </c>
      <c r="BR1214" s="21" t="s">
        <v>100</v>
      </c>
    </row>
    <row r="1215" spans="1:70" ht="20.45" customHeight="1">
      <c r="A1215" s="1" t="s">
        <v>5887</v>
      </c>
      <c r="B1215" s="1">
        <v>240066</v>
      </c>
      <c r="C1215" s="1" t="s">
        <v>71</v>
      </c>
      <c r="D1215" s="3">
        <v>45337</v>
      </c>
      <c r="E1215" s="4">
        <v>0.5625</v>
      </c>
      <c r="F1215" s="5">
        <v>45323</v>
      </c>
      <c r="G1215" s="3">
        <v>45337</v>
      </c>
      <c r="H1215" s="4">
        <v>0.68541666666666667</v>
      </c>
      <c r="I1215" s="48">
        <f t="shared" si="141"/>
        <v>0.12291666666666667</v>
      </c>
      <c r="J1215" s="1">
        <v>15</v>
      </c>
      <c r="K1215" s="1" t="s">
        <v>1896</v>
      </c>
      <c r="L1215" s="1" t="s">
        <v>5888</v>
      </c>
      <c r="M1215" s="1" t="s">
        <v>75</v>
      </c>
      <c r="N1215" s="1" t="s">
        <v>3624</v>
      </c>
      <c r="O1215" s="1" t="s">
        <v>77</v>
      </c>
      <c r="P1215" s="1" t="s">
        <v>78</v>
      </c>
      <c r="Q1215" s="1" t="s">
        <v>78</v>
      </c>
      <c r="R1215" s="21" t="s">
        <v>1898</v>
      </c>
      <c r="S1215" s="21" t="s">
        <v>1898</v>
      </c>
      <c r="T1215" s="34" t="s">
        <v>72</v>
      </c>
      <c r="U1215" s="3" t="s">
        <v>5889</v>
      </c>
      <c r="V1215" s="1" t="s">
        <v>1900</v>
      </c>
      <c r="W1215" s="1" t="s">
        <v>813</v>
      </c>
      <c r="X1215" s="1" t="s">
        <v>813</v>
      </c>
      <c r="Y1215" s="1" t="s">
        <v>814</v>
      </c>
      <c r="Z1215" s="1" t="s">
        <v>152</v>
      </c>
      <c r="AA1215" s="1" t="s">
        <v>72</v>
      </c>
      <c r="AB1215" s="1" t="s">
        <v>153</v>
      </c>
      <c r="AC1215" s="1" t="s">
        <v>154</v>
      </c>
      <c r="AD1215" s="1" t="s">
        <v>126</v>
      </c>
      <c r="AE1215" s="1">
        <v>56</v>
      </c>
      <c r="AF1215" s="1" t="s">
        <v>88</v>
      </c>
      <c r="AG1215" s="1">
        <v>5.0999999999999996</v>
      </c>
      <c r="AH1215" s="1" t="s">
        <v>299</v>
      </c>
      <c r="AI1215" s="1" t="s">
        <v>90</v>
      </c>
      <c r="AJ1215" s="1" t="s">
        <v>91</v>
      </c>
      <c r="AK1215" s="1" t="s">
        <v>92</v>
      </c>
      <c r="AL1215" s="1" t="s">
        <v>72</v>
      </c>
      <c r="AM1215" s="1" t="s">
        <v>244</v>
      </c>
      <c r="AN1215" s="1">
        <v>2</v>
      </c>
      <c r="AO1215" s="1" t="s">
        <v>5320</v>
      </c>
      <c r="AP1215" s="1" t="s">
        <v>72</v>
      </c>
      <c r="AQ1215" s="1" t="s">
        <v>72</v>
      </c>
      <c r="AR1215" s="1" t="s">
        <v>2726</v>
      </c>
      <c r="AS1215" s="1" t="s">
        <v>1061</v>
      </c>
      <c r="AT1215" s="1" t="s">
        <v>5855</v>
      </c>
      <c r="AU1215" s="3">
        <v>45337</v>
      </c>
      <c r="AV1215" s="4">
        <v>0.6958333333333333</v>
      </c>
      <c r="AW1215" s="4">
        <v>0.77083333333333337</v>
      </c>
      <c r="AX1215" s="4">
        <f t="shared" si="142"/>
        <v>7.5000000000000067E-2</v>
      </c>
      <c r="AY1215" s="4">
        <f t="shared" si="143"/>
        <v>0.6479166666666667</v>
      </c>
      <c r="AZ1215" s="4">
        <f t="shared" si="144"/>
        <v>0.20833333333333337</v>
      </c>
      <c r="BA1215" s="1" t="s">
        <v>3297</v>
      </c>
      <c r="BB1215" s="1" t="s">
        <v>72</v>
      </c>
      <c r="BC1215" s="1" t="s">
        <v>1794</v>
      </c>
      <c r="BD1215" s="1">
        <v>15</v>
      </c>
      <c r="BE1215" s="1" t="s">
        <v>2694</v>
      </c>
      <c r="BF1215" s="1" t="s">
        <v>75</v>
      </c>
      <c r="BG1215" s="1" t="s">
        <v>75</v>
      </c>
      <c r="BH1215" s="1" t="s">
        <v>88</v>
      </c>
      <c r="BI1215" s="1" t="s">
        <v>96</v>
      </c>
      <c r="BJ1215" s="1" t="s">
        <v>72</v>
      </c>
      <c r="BK1215" s="1" t="s">
        <v>2268</v>
      </c>
      <c r="BL1215" s="1" t="s">
        <v>5890</v>
      </c>
      <c r="BM1215" s="1">
        <v>70</v>
      </c>
      <c r="BN1215" s="1" t="s">
        <v>75</v>
      </c>
      <c r="BO1215" s="1" t="s">
        <v>75</v>
      </c>
      <c r="BP1215" s="1" t="s">
        <v>75</v>
      </c>
      <c r="BQ1215" s="21" t="s">
        <v>99</v>
      </c>
      <c r="BR1215" s="21" t="s">
        <v>100</v>
      </c>
    </row>
    <row r="1216" spans="1:70" ht="20.45" customHeight="1">
      <c r="A1216" s="1" t="s">
        <v>5891</v>
      </c>
      <c r="B1216" s="1">
        <v>240067</v>
      </c>
      <c r="C1216" s="1" t="s">
        <v>71</v>
      </c>
      <c r="D1216" s="3">
        <v>45338</v>
      </c>
      <c r="E1216" s="4">
        <v>0.4201388888888889</v>
      </c>
      <c r="F1216" s="5">
        <v>45323</v>
      </c>
      <c r="G1216" s="3">
        <v>45338</v>
      </c>
      <c r="H1216" s="4">
        <v>0.50486111111111109</v>
      </c>
      <c r="I1216" s="48">
        <f t="shared" si="141"/>
        <v>8.4722222222222199E-2</v>
      </c>
      <c r="J1216" s="1">
        <v>25</v>
      </c>
      <c r="K1216" s="1" t="s">
        <v>1896</v>
      </c>
      <c r="L1216" s="1" t="s">
        <v>5892</v>
      </c>
      <c r="M1216" s="1" t="s">
        <v>75</v>
      </c>
      <c r="N1216" s="1" t="s">
        <v>4648</v>
      </c>
      <c r="O1216" s="1" t="s">
        <v>77</v>
      </c>
      <c r="P1216" s="1" t="s">
        <v>78</v>
      </c>
      <c r="Q1216" s="1" t="s">
        <v>78</v>
      </c>
      <c r="R1216" s="21" t="s">
        <v>1898</v>
      </c>
      <c r="S1216" s="21" t="s">
        <v>1898</v>
      </c>
      <c r="T1216" s="34" t="s">
        <v>72</v>
      </c>
      <c r="U1216" s="3" t="s">
        <v>5893</v>
      </c>
      <c r="V1216" s="1" t="s">
        <v>1900</v>
      </c>
      <c r="W1216" s="1" t="s">
        <v>2307</v>
      </c>
      <c r="X1216" s="1" t="s">
        <v>2307</v>
      </c>
      <c r="Y1216" s="1" t="s">
        <v>2926</v>
      </c>
      <c r="Z1216" s="1" t="s">
        <v>291</v>
      </c>
      <c r="AA1216" s="1" t="s">
        <v>72</v>
      </c>
      <c r="AB1216" s="1" t="s">
        <v>292</v>
      </c>
      <c r="AC1216" s="1" t="s">
        <v>3296</v>
      </c>
      <c r="AD1216" s="1" t="s">
        <v>126</v>
      </c>
      <c r="AE1216" s="1">
        <v>57</v>
      </c>
      <c r="AF1216" s="1" t="s">
        <v>88</v>
      </c>
      <c r="AG1216" s="1">
        <v>4.8</v>
      </c>
      <c r="AH1216" s="1" t="s">
        <v>954</v>
      </c>
      <c r="AI1216" s="1" t="s">
        <v>90</v>
      </c>
      <c r="AJ1216" s="1" t="s">
        <v>91</v>
      </c>
      <c r="AK1216" s="1" t="s">
        <v>92</v>
      </c>
      <c r="AL1216" s="1" t="s">
        <v>72</v>
      </c>
      <c r="AM1216" s="1" t="s">
        <v>244</v>
      </c>
      <c r="AN1216" s="1">
        <v>1</v>
      </c>
      <c r="AO1216" s="1" t="s">
        <v>5894</v>
      </c>
      <c r="AP1216" s="1" t="s">
        <v>72</v>
      </c>
      <c r="AQ1216" s="1" t="s">
        <v>72</v>
      </c>
      <c r="AR1216" s="1" t="s">
        <v>72</v>
      </c>
      <c r="AS1216" s="1" t="s">
        <v>72</v>
      </c>
      <c r="AT1216" s="1" t="s">
        <v>72</v>
      </c>
      <c r="AU1216" s="3">
        <v>45338</v>
      </c>
      <c r="AV1216" s="4">
        <v>0.52777777777777779</v>
      </c>
      <c r="AW1216" s="4">
        <v>0.57638888888888895</v>
      </c>
      <c r="AX1216" s="4">
        <f t="shared" si="142"/>
        <v>4.861111111111116E-2</v>
      </c>
      <c r="AY1216" s="4">
        <f t="shared" si="143"/>
        <v>0.49166666666666675</v>
      </c>
      <c r="AZ1216" s="4">
        <f t="shared" si="144"/>
        <v>0.15625000000000006</v>
      </c>
      <c r="BA1216" s="1" t="s">
        <v>5895</v>
      </c>
      <c r="BB1216" s="1" t="s">
        <v>72</v>
      </c>
      <c r="BC1216" s="1" t="s">
        <v>1794</v>
      </c>
      <c r="BD1216" s="1">
        <v>15</v>
      </c>
      <c r="BE1216" s="1" t="s">
        <v>4443</v>
      </c>
      <c r="BF1216" s="1" t="s">
        <v>75</v>
      </c>
      <c r="BG1216" s="1" t="s">
        <v>75</v>
      </c>
      <c r="BH1216" s="1" t="s">
        <v>88</v>
      </c>
      <c r="BI1216" s="1" t="s">
        <v>96</v>
      </c>
      <c r="BJ1216" s="1" t="s">
        <v>72</v>
      </c>
      <c r="BK1216" s="1" t="s">
        <v>5896</v>
      </c>
      <c r="BL1216" s="1" t="s">
        <v>5897</v>
      </c>
      <c r="BM1216" s="1">
        <v>52</v>
      </c>
      <c r="BN1216" s="1" t="s">
        <v>75</v>
      </c>
      <c r="BO1216" s="1" t="s">
        <v>75</v>
      </c>
      <c r="BP1216" s="1" t="s">
        <v>75</v>
      </c>
      <c r="BQ1216" s="21" t="s">
        <v>99</v>
      </c>
      <c r="BR1216" s="21" t="s">
        <v>100</v>
      </c>
    </row>
    <row r="1217" spans="1:70" ht="20.45" customHeight="1">
      <c r="A1217" s="1" t="s">
        <v>5898</v>
      </c>
      <c r="B1217" s="1">
        <v>240068</v>
      </c>
      <c r="C1217" s="1" t="s">
        <v>71</v>
      </c>
      <c r="D1217" s="3">
        <v>45338</v>
      </c>
      <c r="E1217" s="4">
        <v>0.47916666666666669</v>
      </c>
      <c r="F1217" s="5">
        <v>45323</v>
      </c>
      <c r="G1217" s="3">
        <v>45338</v>
      </c>
      <c r="H1217" s="4">
        <v>0.61805555555555558</v>
      </c>
      <c r="I1217" s="48">
        <f t="shared" si="141"/>
        <v>0.1388888888888889</v>
      </c>
      <c r="J1217" s="1">
        <v>0</v>
      </c>
      <c r="K1217" s="1" t="s">
        <v>1896</v>
      </c>
      <c r="L1217" s="1" t="s">
        <v>5899</v>
      </c>
      <c r="M1217" s="1" t="s">
        <v>75</v>
      </c>
      <c r="N1217" s="1" t="s">
        <v>4402</v>
      </c>
      <c r="O1217" s="1" t="s">
        <v>77</v>
      </c>
      <c r="P1217" s="1" t="s">
        <v>78</v>
      </c>
      <c r="Q1217" s="1" t="s">
        <v>78</v>
      </c>
      <c r="R1217" s="21" t="s">
        <v>1898</v>
      </c>
      <c r="S1217" s="21" t="s">
        <v>1898</v>
      </c>
      <c r="T1217" s="34" t="s">
        <v>72</v>
      </c>
      <c r="U1217" s="3" t="s">
        <v>5900</v>
      </c>
      <c r="V1217" s="1" t="s">
        <v>1900</v>
      </c>
      <c r="W1217" s="1" t="s">
        <v>2307</v>
      </c>
      <c r="X1217" s="1" t="s">
        <v>2307</v>
      </c>
      <c r="Y1217" s="1" t="s">
        <v>2926</v>
      </c>
      <c r="Z1217" s="1" t="s">
        <v>291</v>
      </c>
      <c r="AA1217" s="1" t="s">
        <v>72</v>
      </c>
      <c r="AB1217" s="1" t="s">
        <v>4455</v>
      </c>
      <c r="AC1217" s="1" t="s">
        <v>4455</v>
      </c>
      <c r="AD1217" s="1" t="s">
        <v>126</v>
      </c>
      <c r="AE1217" s="1">
        <v>77</v>
      </c>
      <c r="AF1217" s="1" t="s">
        <v>88</v>
      </c>
      <c r="AG1217" s="1">
        <v>5.2</v>
      </c>
      <c r="AH1217" s="1" t="s">
        <v>954</v>
      </c>
      <c r="AI1217" s="1" t="s">
        <v>105</v>
      </c>
      <c r="AJ1217" s="1" t="s">
        <v>91</v>
      </c>
      <c r="AK1217" s="1" t="s">
        <v>92</v>
      </c>
      <c r="AL1217" s="1" t="s">
        <v>72</v>
      </c>
      <c r="AM1217" s="1" t="s">
        <v>72</v>
      </c>
      <c r="AN1217" s="1" t="s">
        <v>3184</v>
      </c>
      <c r="AO1217" s="1" t="s">
        <v>72</v>
      </c>
      <c r="AP1217" s="1" t="s">
        <v>72</v>
      </c>
      <c r="AQ1217" s="1" t="s">
        <v>72</v>
      </c>
      <c r="AR1217" s="1" t="s">
        <v>72</v>
      </c>
      <c r="AS1217" s="1" t="s">
        <v>72</v>
      </c>
      <c r="AT1217" s="1" t="s">
        <v>72</v>
      </c>
      <c r="AU1217" s="3">
        <v>45338</v>
      </c>
      <c r="AV1217" s="4">
        <v>0.63541666666666663</v>
      </c>
      <c r="AW1217" s="4">
        <v>0.66666666666666663</v>
      </c>
      <c r="AX1217" s="4">
        <f t="shared" si="142"/>
        <v>3.125E-2</v>
      </c>
      <c r="AY1217" s="4">
        <f t="shared" si="143"/>
        <v>0.52777777777777768</v>
      </c>
      <c r="AZ1217" s="4">
        <f t="shared" si="144"/>
        <v>0.18749999999999994</v>
      </c>
      <c r="BA1217" s="1" t="s">
        <v>5901</v>
      </c>
      <c r="BB1217" s="1" t="s">
        <v>72</v>
      </c>
      <c r="BC1217" s="1" t="s">
        <v>1794</v>
      </c>
      <c r="BD1217" s="1">
        <v>15</v>
      </c>
      <c r="BE1217" s="1" t="s">
        <v>4009</v>
      </c>
      <c r="BF1217" s="1" t="s">
        <v>75</v>
      </c>
      <c r="BG1217" s="1" t="s">
        <v>75</v>
      </c>
      <c r="BH1217" s="1" t="s">
        <v>88</v>
      </c>
      <c r="BI1217" s="1" t="s">
        <v>96</v>
      </c>
      <c r="BJ1217" s="1" t="s">
        <v>72</v>
      </c>
      <c r="BK1217" s="1" t="s">
        <v>5902</v>
      </c>
      <c r="BL1217" s="1" t="s">
        <v>5903</v>
      </c>
      <c r="BM1217" s="1">
        <v>11</v>
      </c>
      <c r="BN1217" s="1" t="s">
        <v>75</v>
      </c>
      <c r="BO1217" s="1" t="s">
        <v>75</v>
      </c>
      <c r="BP1217" s="1" t="s">
        <v>75</v>
      </c>
      <c r="BQ1217" s="1" t="s">
        <v>3796</v>
      </c>
    </row>
    <row r="1218" spans="1:70" ht="20.45" customHeight="1">
      <c r="A1218" s="1" t="s">
        <v>5904</v>
      </c>
      <c r="B1218" s="1">
        <v>240069</v>
      </c>
      <c r="C1218" s="1" t="s">
        <v>71</v>
      </c>
      <c r="D1218" s="3">
        <v>45339</v>
      </c>
      <c r="E1218" s="4">
        <v>0.47569444444444442</v>
      </c>
      <c r="F1218" s="5">
        <v>45323</v>
      </c>
      <c r="G1218" s="3">
        <v>45339</v>
      </c>
      <c r="H1218" s="4">
        <v>0.50972222222222219</v>
      </c>
      <c r="I1218" s="48">
        <f t="shared" si="141"/>
        <v>3.4027777777777768E-2</v>
      </c>
      <c r="J1218" s="1">
        <v>0</v>
      </c>
      <c r="K1218" s="1" t="s">
        <v>1896</v>
      </c>
      <c r="L1218" s="1" t="s">
        <v>5905</v>
      </c>
      <c r="M1218" s="1" t="s">
        <v>75</v>
      </c>
      <c r="N1218" s="1" t="s">
        <v>4402</v>
      </c>
      <c r="O1218" s="1" t="s">
        <v>77</v>
      </c>
      <c r="P1218" s="1" t="s">
        <v>78</v>
      </c>
      <c r="Q1218" s="8" t="s">
        <v>4162</v>
      </c>
      <c r="R1218" s="8" t="s">
        <v>1898</v>
      </c>
      <c r="S1218" s="8" t="s">
        <v>1927</v>
      </c>
      <c r="T1218" s="1" t="s">
        <v>4212</v>
      </c>
      <c r="U1218" s="60" t="s">
        <v>847</v>
      </c>
      <c r="V1218" s="1" t="s">
        <v>1900</v>
      </c>
      <c r="W1218" s="1" t="s">
        <v>2307</v>
      </c>
      <c r="X1218" s="1" t="s">
        <v>2307</v>
      </c>
      <c r="Y1218" s="1" t="s">
        <v>2926</v>
      </c>
      <c r="Z1218" s="1" t="s">
        <v>291</v>
      </c>
      <c r="AA1218" s="1" t="s">
        <v>72</v>
      </c>
      <c r="AB1218" s="1" t="s">
        <v>3202</v>
      </c>
      <c r="AC1218" s="1" t="s">
        <v>3202</v>
      </c>
      <c r="AD1218" s="1" t="s">
        <v>126</v>
      </c>
      <c r="AE1218" s="1">
        <v>49</v>
      </c>
      <c r="AF1218" s="1" t="s">
        <v>88</v>
      </c>
      <c r="AG1218" s="1">
        <v>5.6</v>
      </c>
      <c r="AH1218" s="1" t="s">
        <v>2344</v>
      </c>
      <c r="AI1218" s="1" t="s">
        <v>105</v>
      </c>
      <c r="AJ1218" s="1" t="s">
        <v>91</v>
      </c>
      <c r="AK1218" s="1" t="s">
        <v>92</v>
      </c>
      <c r="AL1218" s="1" t="s">
        <v>72</v>
      </c>
      <c r="AM1218" s="1" t="s">
        <v>72</v>
      </c>
      <c r="AN1218" s="1" t="s">
        <v>72</v>
      </c>
      <c r="AO1218" s="1" t="s">
        <v>72</v>
      </c>
      <c r="AP1218" s="1" t="s">
        <v>72</v>
      </c>
      <c r="AQ1218" s="1" t="s">
        <v>72</v>
      </c>
      <c r="AR1218" s="1" t="s">
        <v>72</v>
      </c>
      <c r="AS1218" s="1" t="s">
        <v>72</v>
      </c>
      <c r="AT1218" s="1" t="s">
        <v>72</v>
      </c>
      <c r="AU1218" s="3">
        <v>45642</v>
      </c>
      <c r="AV1218" s="4">
        <v>0.53888888888888886</v>
      </c>
      <c r="AW1218" s="4">
        <v>0.57847222222222217</v>
      </c>
      <c r="AX1218" s="4">
        <f t="shared" si="142"/>
        <v>3.9583333333333304E-2</v>
      </c>
      <c r="AY1218" s="4">
        <f t="shared" si="143"/>
        <v>0.5444444444444444</v>
      </c>
      <c r="AZ1218" s="4">
        <f t="shared" si="144"/>
        <v>0.10277777777777775</v>
      </c>
      <c r="BA1218" s="1" t="s">
        <v>5906</v>
      </c>
      <c r="BB1218" s="1" t="s">
        <v>72</v>
      </c>
      <c r="BC1218" s="1" t="s">
        <v>1794</v>
      </c>
      <c r="BD1218" s="1">
        <v>15</v>
      </c>
      <c r="BE1218" s="1" t="s">
        <v>4208</v>
      </c>
      <c r="BF1218" s="1" t="s">
        <v>88</v>
      </c>
      <c r="BG1218" s="1" t="s">
        <v>88</v>
      </c>
      <c r="BH1218" s="1" t="s">
        <v>88</v>
      </c>
      <c r="BI1218" s="1" t="s">
        <v>79</v>
      </c>
      <c r="BJ1218" s="1" t="s">
        <v>707</v>
      </c>
      <c r="BK1218" s="1" t="s">
        <v>72</v>
      </c>
      <c r="BL1218" s="1" t="s">
        <v>72</v>
      </c>
      <c r="BM1218" s="1" t="s">
        <v>72</v>
      </c>
      <c r="BN1218" s="1" t="s">
        <v>88</v>
      </c>
      <c r="BO1218" s="1" t="s">
        <v>88</v>
      </c>
      <c r="BP1218" s="1" t="s">
        <v>88</v>
      </c>
      <c r="BQ1218" s="1" t="s">
        <v>160</v>
      </c>
      <c r="BR1218" s="1" t="s">
        <v>707</v>
      </c>
    </row>
    <row r="1219" spans="1:70" ht="20.45" customHeight="1">
      <c r="A1219" s="1" t="s">
        <v>5907</v>
      </c>
      <c r="B1219" s="1">
        <v>240070</v>
      </c>
      <c r="C1219" s="1" t="s">
        <v>71</v>
      </c>
      <c r="D1219" s="3">
        <v>45339</v>
      </c>
      <c r="E1219" s="4">
        <v>0.58750000000000002</v>
      </c>
      <c r="F1219" s="5">
        <v>45323</v>
      </c>
      <c r="G1219" s="3">
        <v>45339</v>
      </c>
      <c r="H1219" s="4">
        <v>0.65486111111111112</v>
      </c>
      <c r="I1219" s="48">
        <f t="shared" si="141"/>
        <v>6.7361111111111094E-2</v>
      </c>
      <c r="J1219" s="1">
        <v>49</v>
      </c>
      <c r="K1219" s="1" t="s">
        <v>1896</v>
      </c>
      <c r="L1219" s="1" t="s">
        <v>5908</v>
      </c>
      <c r="M1219" s="1" t="s">
        <v>75</v>
      </c>
      <c r="N1219" s="1" t="s">
        <v>4648</v>
      </c>
      <c r="O1219" s="1" t="s">
        <v>77</v>
      </c>
      <c r="P1219" s="1" t="s">
        <v>78</v>
      </c>
      <c r="Q1219" s="8" t="s">
        <v>4162</v>
      </c>
      <c r="R1219" s="8" t="s">
        <v>1898</v>
      </c>
      <c r="S1219" s="8" t="s">
        <v>1927</v>
      </c>
      <c r="T1219" s="1" t="s">
        <v>4212</v>
      </c>
      <c r="U1219" s="60" t="s">
        <v>5909</v>
      </c>
      <c r="V1219" s="1" t="s">
        <v>1900</v>
      </c>
      <c r="W1219" s="1" t="s">
        <v>2307</v>
      </c>
      <c r="X1219" s="1" t="s">
        <v>2307</v>
      </c>
      <c r="Y1219" s="1" t="s">
        <v>2926</v>
      </c>
      <c r="Z1219" s="1" t="s">
        <v>291</v>
      </c>
      <c r="AA1219" s="1" t="s">
        <v>72</v>
      </c>
      <c r="AB1219" s="1" t="s">
        <v>292</v>
      </c>
      <c r="AC1219" s="1" t="s">
        <v>3420</v>
      </c>
      <c r="AD1219" s="1" t="s">
        <v>126</v>
      </c>
      <c r="AE1219" s="1">
        <v>46</v>
      </c>
      <c r="AF1219" s="1" t="s">
        <v>88</v>
      </c>
      <c r="AG1219" s="1">
        <v>5.3</v>
      </c>
      <c r="AH1219" s="1" t="s">
        <v>2344</v>
      </c>
      <c r="AI1219" s="1" t="s">
        <v>90</v>
      </c>
      <c r="AJ1219" s="1" t="s">
        <v>91</v>
      </c>
      <c r="AK1219" s="1" t="s">
        <v>92</v>
      </c>
      <c r="AL1219" s="1" t="s">
        <v>72</v>
      </c>
      <c r="AM1219" s="1" t="s">
        <v>72</v>
      </c>
      <c r="AN1219" s="1" t="s">
        <v>72</v>
      </c>
      <c r="AO1219" s="1" t="s">
        <v>72</v>
      </c>
      <c r="AP1219" s="1" t="s">
        <v>72</v>
      </c>
      <c r="AQ1219" s="1" t="s">
        <v>72</v>
      </c>
      <c r="AR1219" s="1" t="s">
        <v>72</v>
      </c>
      <c r="AS1219" s="1" t="s">
        <v>72</v>
      </c>
      <c r="AT1219" s="1" t="s">
        <v>72</v>
      </c>
      <c r="AU1219" s="3">
        <v>45339</v>
      </c>
      <c r="AV1219" s="4">
        <v>0.68541666666666667</v>
      </c>
      <c r="AW1219" s="4">
        <v>0.70138888888888884</v>
      </c>
      <c r="AX1219" s="4">
        <f t="shared" si="142"/>
        <v>1.5972222222222165E-2</v>
      </c>
      <c r="AY1219" s="4">
        <f t="shared" si="143"/>
        <v>0.63402777777777775</v>
      </c>
      <c r="AZ1219" s="4">
        <f t="shared" si="144"/>
        <v>0.11388888888888882</v>
      </c>
      <c r="BA1219" s="1" t="s">
        <v>5910</v>
      </c>
      <c r="BB1219" s="1" t="s">
        <v>5911</v>
      </c>
      <c r="BC1219" s="1" t="s">
        <v>1794</v>
      </c>
      <c r="BD1219" s="1">
        <v>15</v>
      </c>
      <c r="BE1219" s="1" t="s">
        <v>4208</v>
      </c>
      <c r="BF1219" s="1" t="s">
        <v>88</v>
      </c>
      <c r="BG1219" s="1" t="s">
        <v>88</v>
      </c>
      <c r="BH1219" s="1" t="s">
        <v>88</v>
      </c>
      <c r="BI1219" s="1" t="s">
        <v>79</v>
      </c>
      <c r="BJ1219" s="1" t="s">
        <v>707</v>
      </c>
      <c r="BK1219" s="1" t="s">
        <v>72</v>
      </c>
      <c r="BL1219" s="1" t="s">
        <v>72</v>
      </c>
      <c r="BM1219" s="1" t="s">
        <v>72</v>
      </c>
      <c r="BN1219" s="1" t="s">
        <v>88</v>
      </c>
      <c r="BO1219" s="1" t="s">
        <v>88</v>
      </c>
      <c r="BP1219" s="1" t="s">
        <v>88</v>
      </c>
      <c r="BQ1219" s="1" t="s">
        <v>160</v>
      </c>
      <c r="BR1219" s="1" t="s">
        <v>707</v>
      </c>
    </row>
    <row r="1220" spans="1:70" ht="20.45" customHeight="1">
      <c r="A1220" s="1" t="s">
        <v>5912</v>
      </c>
      <c r="B1220" s="1">
        <v>240071</v>
      </c>
      <c r="C1220" s="1" t="s">
        <v>497</v>
      </c>
      <c r="D1220" s="3">
        <v>45339</v>
      </c>
      <c r="E1220" s="4">
        <v>0.44791666666666669</v>
      </c>
      <c r="F1220" s="5">
        <v>45323</v>
      </c>
      <c r="G1220" s="3">
        <v>45339</v>
      </c>
      <c r="H1220" s="4">
        <v>0.63541666666666663</v>
      </c>
      <c r="I1220" s="48">
        <f t="shared" si="141"/>
        <v>0.18749999999999994</v>
      </c>
      <c r="J1220" s="1">
        <v>30</v>
      </c>
      <c r="K1220" s="1" t="s">
        <v>1896</v>
      </c>
      <c r="L1220" s="1" t="s">
        <v>5913</v>
      </c>
      <c r="M1220" s="1" t="s">
        <v>75</v>
      </c>
      <c r="N1220" s="1" t="s">
        <v>5146</v>
      </c>
      <c r="O1220" s="1" t="s">
        <v>497</v>
      </c>
      <c r="P1220" s="1" t="s">
        <v>78</v>
      </c>
      <c r="Q1220" s="1" t="s">
        <v>78</v>
      </c>
      <c r="R1220" s="21" t="s">
        <v>1898</v>
      </c>
      <c r="S1220" s="21" t="s">
        <v>1898</v>
      </c>
      <c r="T1220" s="34" t="s">
        <v>72</v>
      </c>
      <c r="U1220" s="3" t="s">
        <v>5914</v>
      </c>
      <c r="V1220" s="1" t="s">
        <v>1900</v>
      </c>
      <c r="W1220" s="1" t="s">
        <v>1867</v>
      </c>
      <c r="X1220" s="1" t="s">
        <v>1868</v>
      </c>
      <c r="Y1220" s="1" t="s">
        <v>3373</v>
      </c>
      <c r="Z1220" s="1" t="s">
        <v>490</v>
      </c>
      <c r="AA1220" s="1" t="s">
        <v>72</v>
      </c>
      <c r="AB1220" s="1" t="s">
        <v>491</v>
      </c>
      <c r="AC1220" s="1" t="s">
        <v>1147</v>
      </c>
      <c r="AD1220" s="1" t="s">
        <v>87</v>
      </c>
      <c r="AE1220" s="1">
        <v>58</v>
      </c>
      <c r="AF1220" s="1" t="s">
        <v>88</v>
      </c>
      <c r="AG1220" s="1">
        <v>6.5</v>
      </c>
      <c r="AH1220" s="1" t="s">
        <v>2344</v>
      </c>
      <c r="AI1220" s="1" t="s">
        <v>90</v>
      </c>
      <c r="AJ1220" s="1" t="s">
        <v>91</v>
      </c>
      <c r="AK1220" s="1" t="s">
        <v>92</v>
      </c>
      <c r="AL1220" s="1" t="s">
        <v>72</v>
      </c>
      <c r="AM1220" s="1" t="s">
        <v>72</v>
      </c>
      <c r="AN1220" s="1" t="s">
        <v>72</v>
      </c>
      <c r="AO1220" s="1" t="s">
        <v>72</v>
      </c>
      <c r="AP1220" s="1" t="s">
        <v>72</v>
      </c>
      <c r="AQ1220" s="1" t="s">
        <v>72</v>
      </c>
      <c r="AR1220" s="1" t="s">
        <v>72</v>
      </c>
      <c r="AS1220" s="1" t="s">
        <v>72</v>
      </c>
      <c r="AT1220" s="1" t="s">
        <v>72</v>
      </c>
      <c r="AU1220" s="3">
        <v>45339</v>
      </c>
      <c r="AV1220" s="4">
        <v>0.73541666666666672</v>
      </c>
      <c r="AW1220" s="4">
        <v>0.82291666666666663</v>
      </c>
      <c r="AX1220" s="4">
        <f t="shared" si="142"/>
        <v>8.7499999999999911E-2</v>
      </c>
      <c r="AY1220" s="4">
        <f t="shared" si="143"/>
        <v>0.63541666666666674</v>
      </c>
      <c r="AZ1220" s="4">
        <f t="shared" si="144"/>
        <v>0.37499999999999994</v>
      </c>
      <c r="BA1220" s="1" t="s">
        <v>5915</v>
      </c>
      <c r="BB1220" s="1" t="s">
        <v>72</v>
      </c>
      <c r="BC1220" s="1" t="s">
        <v>1794</v>
      </c>
      <c r="BD1220" s="1">
        <v>15</v>
      </c>
      <c r="BE1220" s="1" t="s">
        <v>4063</v>
      </c>
      <c r="BF1220" s="1" t="s">
        <v>75</v>
      </c>
      <c r="BG1220" s="1" t="s">
        <v>75</v>
      </c>
      <c r="BH1220" s="1" t="s">
        <v>88</v>
      </c>
      <c r="BI1220" s="1" t="s">
        <v>96</v>
      </c>
      <c r="BJ1220" s="1" t="s">
        <v>72</v>
      </c>
      <c r="BK1220" s="1" t="s">
        <v>3962</v>
      </c>
      <c r="BL1220" s="1" t="s">
        <v>5149</v>
      </c>
      <c r="BM1220" s="1">
        <f>49+16</f>
        <v>65</v>
      </c>
      <c r="BN1220" s="1" t="s">
        <v>75</v>
      </c>
      <c r="BO1220" s="1" t="s">
        <v>75</v>
      </c>
      <c r="BP1220" s="1" t="s">
        <v>75</v>
      </c>
      <c r="BQ1220" s="21" t="s">
        <v>99</v>
      </c>
      <c r="BR1220" s="21" t="s">
        <v>100</v>
      </c>
    </row>
    <row r="1221" spans="1:70" ht="20.45" customHeight="1">
      <c r="A1221" s="1" t="s">
        <v>5916</v>
      </c>
      <c r="B1221" s="1">
        <v>240072</v>
      </c>
      <c r="C1221" s="1" t="s">
        <v>71</v>
      </c>
      <c r="D1221" s="3">
        <v>45338</v>
      </c>
      <c r="E1221" s="4">
        <v>0.61458333333333337</v>
      </c>
      <c r="F1221" s="5">
        <v>45323</v>
      </c>
      <c r="G1221" s="3">
        <v>45340</v>
      </c>
      <c r="H1221" s="4">
        <v>2.5555555555555554</v>
      </c>
      <c r="I1221" s="48">
        <f t="shared" si="141"/>
        <v>1.9409722222222219</v>
      </c>
      <c r="J1221" s="1">
        <v>15</v>
      </c>
      <c r="K1221" s="1" t="s">
        <v>1896</v>
      </c>
      <c r="L1221" s="1" t="s">
        <v>5917</v>
      </c>
      <c r="M1221" s="1" t="s">
        <v>75</v>
      </c>
      <c r="N1221" s="1" t="s">
        <v>3624</v>
      </c>
      <c r="O1221" s="1" t="s">
        <v>77</v>
      </c>
      <c r="P1221" s="1" t="s">
        <v>78</v>
      </c>
      <c r="Q1221" s="1" t="s">
        <v>78</v>
      </c>
      <c r="R1221" s="21" t="s">
        <v>1898</v>
      </c>
      <c r="S1221" s="21" t="s">
        <v>1898</v>
      </c>
      <c r="T1221" s="34" t="s">
        <v>72</v>
      </c>
      <c r="U1221" s="3" t="s">
        <v>5918</v>
      </c>
      <c r="V1221" s="1" t="s">
        <v>1900</v>
      </c>
      <c r="W1221" s="1" t="s">
        <v>778</v>
      </c>
      <c r="X1221" s="1" t="s">
        <v>779</v>
      </c>
      <c r="Y1221" s="1" t="s">
        <v>780</v>
      </c>
      <c r="Z1221" s="1" t="s">
        <v>152</v>
      </c>
      <c r="AA1221" s="1" t="s">
        <v>72</v>
      </c>
      <c r="AB1221" s="1" t="s">
        <v>153</v>
      </c>
      <c r="AC1221" s="1" t="s">
        <v>164</v>
      </c>
      <c r="AD1221" s="1" t="s">
        <v>126</v>
      </c>
      <c r="AE1221" s="1">
        <v>81</v>
      </c>
      <c r="AF1221" s="1" t="s">
        <v>88</v>
      </c>
      <c r="AG1221" s="1">
        <v>7.7</v>
      </c>
      <c r="AH1221" s="1" t="s">
        <v>954</v>
      </c>
      <c r="AI1221" s="1" t="s">
        <v>90</v>
      </c>
      <c r="AJ1221" s="1" t="s">
        <v>91</v>
      </c>
      <c r="AK1221" s="1" t="s">
        <v>92</v>
      </c>
      <c r="AL1221" s="1" t="s">
        <v>72</v>
      </c>
      <c r="AM1221" s="1" t="s">
        <v>229</v>
      </c>
      <c r="AN1221" s="1">
        <v>1</v>
      </c>
      <c r="AO1221" s="1" t="s">
        <v>5873</v>
      </c>
      <c r="AP1221" s="1" t="s">
        <v>72</v>
      </c>
      <c r="AQ1221" s="1" t="s">
        <v>72</v>
      </c>
      <c r="AR1221" s="1" t="s">
        <v>72</v>
      </c>
      <c r="AS1221" s="1" t="s">
        <v>72</v>
      </c>
      <c r="AT1221" s="1" t="s">
        <v>72</v>
      </c>
      <c r="AU1221" s="3">
        <v>45340</v>
      </c>
      <c r="AV1221" s="4">
        <v>2.5375000000000001</v>
      </c>
      <c r="AW1221" s="4">
        <v>2.6027777777777779</v>
      </c>
      <c r="AX1221" s="4">
        <f t="shared" si="142"/>
        <v>6.5277777777777768E-2</v>
      </c>
      <c r="AY1221" s="4">
        <f t="shared" si="143"/>
        <v>0.66180555555555598</v>
      </c>
      <c r="AZ1221" s="4">
        <f t="shared" si="144"/>
        <v>1.9881944444444444</v>
      </c>
      <c r="BA1221" s="1" t="s">
        <v>5919</v>
      </c>
      <c r="BB1221" s="1" t="s">
        <v>5920</v>
      </c>
      <c r="BC1221" s="1" t="s">
        <v>1794</v>
      </c>
      <c r="BD1221" s="1">
        <v>15</v>
      </c>
      <c r="BE1221" s="1" t="s">
        <v>2694</v>
      </c>
      <c r="BF1221" s="1" t="s">
        <v>75</v>
      </c>
      <c r="BG1221" s="1" t="s">
        <v>75</v>
      </c>
      <c r="BH1221" s="1" t="s">
        <v>88</v>
      </c>
      <c r="BI1221" s="1" t="s">
        <v>96</v>
      </c>
      <c r="BJ1221" s="1" t="s">
        <v>72</v>
      </c>
      <c r="BK1221" s="1" t="s">
        <v>2268</v>
      </c>
      <c r="BL1221" s="1" t="s">
        <v>5921</v>
      </c>
      <c r="BM1221" s="1">
        <v>21</v>
      </c>
      <c r="BN1221" s="1" t="s">
        <v>75</v>
      </c>
      <c r="BO1221" s="1" t="s">
        <v>75</v>
      </c>
      <c r="BP1221" s="1" t="s">
        <v>75</v>
      </c>
      <c r="BQ1221" s="1" t="s">
        <v>3796</v>
      </c>
    </row>
    <row r="1222" spans="1:70" ht="20.45" customHeight="1">
      <c r="A1222" s="1" t="s">
        <v>5922</v>
      </c>
      <c r="B1222" s="1">
        <v>240073</v>
      </c>
      <c r="C1222" s="1" t="s">
        <v>497</v>
      </c>
      <c r="D1222" s="3">
        <v>45341</v>
      </c>
      <c r="E1222" s="4">
        <v>0.53541666666666665</v>
      </c>
      <c r="F1222" s="5">
        <v>45323</v>
      </c>
      <c r="G1222" s="3">
        <v>45341</v>
      </c>
      <c r="H1222" s="4">
        <v>0.62986111111111109</v>
      </c>
      <c r="I1222" s="48">
        <f t="shared" si="141"/>
        <v>9.4444444444444442E-2</v>
      </c>
      <c r="J1222" s="1">
        <v>4</v>
      </c>
      <c r="K1222" s="1" t="s">
        <v>2302</v>
      </c>
      <c r="L1222" s="1" t="s">
        <v>5923</v>
      </c>
      <c r="M1222" s="1" t="s">
        <v>75</v>
      </c>
      <c r="N1222" s="1" t="s">
        <v>5146</v>
      </c>
      <c r="O1222" s="1" t="s">
        <v>497</v>
      </c>
      <c r="P1222" s="1" t="s">
        <v>78</v>
      </c>
      <c r="Q1222" s="1" t="s">
        <v>78</v>
      </c>
      <c r="R1222" s="21" t="s">
        <v>1898</v>
      </c>
      <c r="S1222" s="21" t="s">
        <v>1898</v>
      </c>
      <c r="T1222" s="34" t="s">
        <v>72</v>
      </c>
      <c r="U1222" s="3" t="s">
        <v>5924</v>
      </c>
      <c r="V1222" s="1" t="s">
        <v>1900</v>
      </c>
      <c r="W1222" s="1" t="s">
        <v>2307</v>
      </c>
      <c r="X1222" s="1" t="s">
        <v>2307</v>
      </c>
      <c r="Y1222" s="1" t="s">
        <v>2308</v>
      </c>
      <c r="Z1222" s="1" t="s">
        <v>490</v>
      </c>
      <c r="AA1222" s="1" t="s">
        <v>72</v>
      </c>
      <c r="AB1222" s="1" t="s">
        <v>491</v>
      </c>
      <c r="AC1222" s="1" t="s">
        <v>492</v>
      </c>
      <c r="AD1222" s="1" t="s">
        <v>87</v>
      </c>
      <c r="AE1222" s="1">
        <v>70</v>
      </c>
      <c r="AF1222" s="1" t="s">
        <v>88</v>
      </c>
      <c r="AG1222" s="1">
        <v>3.9</v>
      </c>
      <c r="AH1222" s="1" t="s">
        <v>414</v>
      </c>
      <c r="AI1222" s="1" t="s">
        <v>90</v>
      </c>
      <c r="AJ1222" s="1" t="s">
        <v>91</v>
      </c>
      <c r="AK1222" s="1" t="s">
        <v>92</v>
      </c>
      <c r="AL1222" s="1" t="s">
        <v>72</v>
      </c>
      <c r="AM1222" s="1" t="s">
        <v>229</v>
      </c>
      <c r="AN1222" s="1">
        <v>1</v>
      </c>
      <c r="AO1222" s="1" t="s">
        <v>2585</v>
      </c>
      <c r="AP1222" s="1" t="s">
        <v>72</v>
      </c>
      <c r="AQ1222" s="1" t="s">
        <v>72</v>
      </c>
      <c r="AR1222" s="1" t="s">
        <v>72</v>
      </c>
      <c r="AS1222" s="1" t="s">
        <v>72</v>
      </c>
      <c r="AT1222" s="1" t="s">
        <v>72</v>
      </c>
      <c r="AU1222" s="3">
        <v>45341</v>
      </c>
      <c r="AV1222" s="4">
        <v>0.64930555555555558</v>
      </c>
      <c r="AW1222" s="4">
        <v>0.70277777777777772</v>
      </c>
      <c r="AX1222" s="4">
        <f t="shared" si="142"/>
        <v>5.3472222222222143E-2</v>
      </c>
      <c r="AY1222" s="4">
        <f t="shared" si="143"/>
        <v>0.60833333333333328</v>
      </c>
      <c r="AZ1222" s="4">
        <f t="shared" si="144"/>
        <v>0.16736111111111107</v>
      </c>
      <c r="BA1222" s="1" t="s">
        <v>5925</v>
      </c>
      <c r="BB1222" s="1" t="s">
        <v>72</v>
      </c>
      <c r="BC1222" s="1" t="s">
        <v>1794</v>
      </c>
      <c r="BD1222" s="1">
        <v>15</v>
      </c>
      <c r="BE1222" s="1" t="s">
        <v>3446</v>
      </c>
      <c r="BF1222" s="1" t="s">
        <v>75</v>
      </c>
      <c r="BG1222" s="1" t="s">
        <v>75</v>
      </c>
      <c r="BH1222" s="1" t="s">
        <v>88</v>
      </c>
      <c r="BI1222" s="1" t="s">
        <v>96</v>
      </c>
      <c r="BJ1222" s="1" t="s">
        <v>72</v>
      </c>
      <c r="BK1222" s="1" t="s">
        <v>3962</v>
      </c>
      <c r="BL1222" s="1" t="s">
        <v>5149</v>
      </c>
      <c r="BM1222" s="1">
        <f>49+9</f>
        <v>58</v>
      </c>
      <c r="BN1222" s="1" t="s">
        <v>75</v>
      </c>
      <c r="BO1222" s="1" t="s">
        <v>75</v>
      </c>
      <c r="BP1222" s="1" t="s">
        <v>75</v>
      </c>
      <c r="BQ1222" s="21" t="s">
        <v>99</v>
      </c>
      <c r="BR1222" s="21" t="s">
        <v>100</v>
      </c>
    </row>
    <row r="1223" spans="1:70" ht="20.45" customHeight="1">
      <c r="A1223" s="1" t="s">
        <v>5926</v>
      </c>
      <c r="B1223" s="1">
        <v>240074</v>
      </c>
      <c r="C1223" s="1" t="s">
        <v>71</v>
      </c>
      <c r="D1223" s="3">
        <v>45341</v>
      </c>
      <c r="E1223" s="4">
        <v>0.59930555555555554</v>
      </c>
      <c r="F1223" s="5">
        <v>45323</v>
      </c>
      <c r="G1223" s="3">
        <v>45341</v>
      </c>
      <c r="H1223" s="4">
        <v>0.67638888888888893</v>
      </c>
      <c r="I1223" s="48">
        <f t="shared" si="141"/>
        <v>7.7083333333333393E-2</v>
      </c>
      <c r="J1223" s="1">
        <v>4</v>
      </c>
      <c r="K1223" s="1" t="s">
        <v>1896</v>
      </c>
      <c r="L1223" s="1" t="s">
        <v>5927</v>
      </c>
      <c r="M1223" s="1" t="s">
        <v>75</v>
      </c>
      <c r="N1223" s="1" t="s">
        <v>3624</v>
      </c>
      <c r="O1223" s="1" t="s">
        <v>77</v>
      </c>
      <c r="P1223" s="1" t="s">
        <v>78</v>
      </c>
      <c r="Q1223" s="1" t="s">
        <v>78</v>
      </c>
      <c r="R1223" s="21" t="s">
        <v>1898</v>
      </c>
      <c r="S1223" s="21" t="s">
        <v>1898</v>
      </c>
      <c r="T1223" s="34" t="s">
        <v>72</v>
      </c>
      <c r="U1223" s="3" t="s">
        <v>5928</v>
      </c>
      <c r="V1223" s="1" t="s">
        <v>1900</v>
      </c>
      <c r="W1223" s="1" t="s">
        <v>813</v>
      </c>
      <c r="X1223" s="1" t="s">
        <v>813</v>
      </c>
      <c r="Y1223" s="1" t="s">
        <v>814</v>
      </c>
      <c r="Z1223" s="1" t="s">
        <v>152</v>
      </c>
      <c r="AA1223" s="1" t="s">
        <v>72</v>
      </c>
      <c r="AB1223" s="1" t="s">
        <v>153</v>
      </c>
      <c r="AC1223" s="1" t="s">
        <v>5091</v>
      </c>
      <c r="AD1223" s="1" t="s">
        <v>126</v>
      </c>
      <c r="AE1223" s="1">
        <v>37</v>
      </c>
      <c r="AF1223" s="1" t="s">
        <v>88</v>
      </c>
      <c r="AG1223" s="1">
        <v>4.5</v>
      </c>
      <c r="AH1223" s="1" t="s">
        <v>2344</v>
      </c>
      <c r="AI1223" s="1" t="s">
        <v>90</v>
      </c>
      <c r="AJ1223" s="1" t="s">
        <v>91</v>
      </c>
      <c r="AK1223" s="1" t="s">
        <v>92</v>
      </c>
      <c r="AL1223" s="1" t="s">
        <v>72</v>
      </c>
      <c r="AM1223" s="1" t="s">
        <v>229</v>
      </c>
      <c r="AN1223" s="1">
        <v>2</v>
      </c>
      <c r="AO1223" s="1" t="s">
        <v>5092</v>
      </c>
      <c r="AP1223" s="1" t="s">
        <v>72</v>
      </c>
      <c r="AQ1223" s="1" t="s">
        <v>72</v>
      </c>
      <c r="AR1223" s="1" t="s">
        <v>2726</v>
      </c>
      <c r="AS1223" s="1" t="s">
        <v>1061</v>
      </c>
      <c r="AT1223" s="1" t="s">
        <v>5337</v>
      </c>
      <c r="AU1223" s="3">
        <v>45341</v>
      </c>
      <c r="AV1223" s="4">
        <v>0.6875</v>
      </c>
      <c r="AW1223" s="4">
        <v>0.75</v>
      </c>
      <c r="AX1223" s="4">
        <f t="shared" si="142"/>
        <v>6.25E-2</v>
      </c>
      <c r="AY1223" s="4">
        <f t="shared" si="143"/>
        <v>0.67291666666666661</v>
      </c>
      <c r="AZ1223" s="4">
        <f t="shared" si="144"/>
        <v>0.15069444444444446</v>
      </c>
      <c r="BA1223" s="1" t="s">
        <v>5929</v>
      </c>
      <c r="BB1223" s="1" t="s">
        <v>5930</v>
      </c>
      <c r="BC1223" s="1" t="s">
        <v>1794</v>
      </c>
      <c r="BD1223" s="1">
        <v>15</v>
      </c>
      <c r="BE1223" s="1" t="s">
        <v>4443</v>
      </c>
      <c r="BF1223" s="1" t="s">
        <v>75</v>
      </c>
      <c r="BG1223" s="1" t="s">
        <v>75</v>
      </c>
      <c r="BH1223" s="1" t="s">
        <v>88</v>
      </c>
      <c r="BI1223" s="1" t="s">
        <v>96</v>
      </c>
      <c r="BJ1223" s="1" t="s">
        <v>72</v>
      </c>
      <c r="BK1223" s="1" t="s">
        <v>2268</v>
      </c>
      <c r="BL1223" s="1" t="s">
        <v>5931</v>
      </c>
      <c r="BM1223" s="1">
        <v>86</v>
      </c>
      <c r="BN1223" s="1" t="s">
        <v>75</v>
      </c>
      <c r="BO1223" s="1" t="s">
        <v>75</v>
      </c>
      <c r="BP1223" s="1" t="s">
        <v>75</v>
      </c>
      <c r="BQ1223" s="21" t="s">
        <v>99</v>
      </c>
      <c r="BR1223" s="21" t="s">
        <v>100</v>
      </c>
    </row>
    <row r="1224" spans="1:70" ht="20.45" customHeight="1">
      <c r="A1224" s="1" t="s">
        <v>5932</v>
      </c>
      <c r="B1224" s="1">
        <v>240075</v>
      </c>
      <c r="C1224" s="1" t="s">
        <v>71</v>
      </c>
      <c r="D1224" s="3">
        <v>45341</v>
      </c>
      <c r="E1224" s="4">
        <v>0.57500000000000007</v>
      </c>
      <c r="F1224" s="5">
        <v>45323</v>
      </c>
      <c r="G1224" s="3">
        <v>45341</v>
      </c>
      <c r="H1224" s="4">
        <v>0.67708333333333337</v>
      </c>
      <c r="I1224" s="48">
        <f t="shared" si="141"/>
        <v>0.1020833333333333</v>
      </c>
      <c r="J1224" s="1">
        <v>0</v>
      </c>
      <c r="K1224" s="1" t="s">
        <v>2302</v>
      </c>
      <c r="L1224" s="1" t="s">
        <v>5933</v>
      </c>
      <c r="M1224" s="1" t="s">
        <v>75</v>
      </c>
      <c r="N1224" s="1" t="s">
        <v>3473</v>
      </c>
      <c r="O1224" s="1" t="s">
        <v>77</v>
      </c>
      <c r="P1224" s="1" t="s">
        <v>78</v>
      </c>
      <c r="Q1224" s="1" t="s">
        <v>78</v>
      </c>
      <c r="R1224" s="21" t="s">
        <v>1898</v>
      </c>
      <c r="S1224" s="21" t="s">
        <v>1898</v>
      </c>
      <c r="T1224" s="34" t="s">
        <v>72</v>
      </c>
      <c r="U1224" s="3" t="s">
        <v>5934</v>
      </c>
      <c r="V1224" s="1" t="s">
        <v>1900</v>
      </c>
      <c r="W1224" s="1" t="s">
        <v>2307</v>
      </c>
      <c r="X1224" s="1" t="s">
        <v>2307</v>
      </c>
      <c r="Y1224" s="1" t="s">
        <v>3474</v>
      </c>
      <c r="Z1224" s="1" t="s">
        <v>152</v>
      </c>
      <c r="AA1224" s="1" t="s">
        <v>3507</v>
      </c>
      <c r="AB1224" s="1" t="s">
        <v>153</v>
      </c>
      <c r="AC1224" s="1" t="s">
        <v>5091</v>
      </c>
      <c r="AD1224" s="1" t="s">
        <v>126</v>
      </c>
      <c r="AE1224" s="1">
        <v>47</v>
      </c>
      <c r="AF1224" s="1" t="s">
        <v>88</v>
      </c>
      <c r="AG1224" s="1">
        <v>4.5999999999999996</v>
      </c>
      <c r="AH1224" s="1" t="s">
        <v>954</v>
      </c>
      <c r="AI1224" s="1" t="s">
        <v>105</v>
      </c>
      <c r="AJ1224" s="1" t="s">
        <v>3203</v>
      </c>
      <c r="AK1224" s="1" t="s">
        <v>92</v>
      </c>
      <c r="AL1224" s="1" t="s">
        <v>72</v>
      </c>
      <c r="AM1224" s="1" t="s">
        <v>72</v>
      </c>
      <c r="AN1224" s="1" t="s">
        <v>72</v>
      </c>
      <c r="AO1224" s="1" t="s">
        <v>72</v>
      </c>
      <c r="AP1224" s="1" t="s">
        <v>72</v>
      </c>
      <c r="AQ1224" s="1" t="s">
        <v>72</v>
      </c>
      <c r="AR1224" s="1" t="s">
        <v>3878</v>
      </c>
      <c r="AS1224" s="1" t="s">
        <v>72</v>
      </c>
      <c r="AT1224" s="1" t="s">
        <v>72</v>
      </c>
      <c r="AU1224" s="3">
        <v>45341</v>
      </c>
      <c r="AV1224" s="4">
        <v>0.76736111111111116</v>
      </c>
      <c r="AW1224" s="4">
        <v>0.81666666666666676</v>
      </c>
      <c r="AX1224" s="4">
        <f t="shared" si="142"/>
        <v>4.9305555555555602E-2</v>
      </c>
      <c r="AY1224" s="4">
        <f t="shared" si="143"/>
        <v>0.71458333333333346</v>
      </c>
      <c r="AZ1224" s="4">
        <f t="shared" si="144"/>
        <v>0.2416666666666667</v>
      </c>
      <c r="BA1224" s="1" t="s">
        <v>5935</v>
      </c>
      <c r="BB1224" s="1" t="s">
        <v>72</v>
      </c>
      <c r="BC1224" s="1" t="s">
        <v>1794</v>
      </c>
      <c r="BD1224" s="1">
        <v>15</v>
      </c>
      <c r="BE1224" s="1" t="s">
        <v>2694</v>
      </c>
      <c r="BF1224" s="1" t="s">
        <v>75</v>
      </c>
      <c r="BG1224" s="1" t="s">
        <v>75</v>
      </c>
      <c r="BH1224" s="1" t="s">
        <v>88</v>
      </c>
      <c r="BI1224" s="1" t="s">
        <v>96</v>
      </c>
      <c r="BJ1224" s="1" t="s">
        <v>72</v>
      </c>
      <c r="BK1224" s="1" t="s">
        <v>5594</v>
      </c>
      <c r="BL1224" s="1" t="s">
        <v>5936</v>
      </c>
      <c r="BM1224" s="1">
        <v>31</v>
      </c>
      <c r="BN1224" s="1" t="s">
        <v>75</v>
      </c>
      <c r="BO1224" s="1" t="s">
        <v>75</v>
      </c>
      <c r="BP1224" s="1" t="s">
        <v>75</v>
      </c>
      <c r="BQ1224" s="21" t="s">
        <v>99</v>
      </c>
      <c r="BR1224" s="21" t="s">
        <v>100</v>
      </c>
    </row>
    <row r="1225" spans="1:70" ht="20.45" customHeight="1">
      <c r="A1225" s="1" t="s">
        <v>5937</v>
      </c>
      <c r="B1225" s="1">
        <v>240076</v>
      </c>
      <c r="C1225" s="1" t="s">
        <v>71</v>
      </c>
      <c r="D1225" s="3">
        <v>45342</v>
      </c>
      <c r="E1225" s="4">
        <v>0.58333333333333337</v>
      </c>
      <c r="F1225" s="5">
        <v>45323</v>
      </c>
      <c r="G1225" s="3">
        <v>45342</v>
      </c>
      <c r="H1225" s="4">
        <v>0.7715277777777777</v>
      </c>
      <c r="I1225" s="48">
        <f t="shared" si="141"/>
        <v>0.18819444444444433</v>
      </c>
      <c r="J1225" s="1">
        <v>8</v>
      </c>
      <c r="K1225" s="1" t="s">
        <v>1896</v>
      </c>
      <c r="L1225" s="1" t="s">
        <v>5938</v>
      </c>
      <c r="M1225" s="1" t="s">
        <v>75</v>
      </c>
      <c r="N1225" s="1" t="s">
        <v>3624</v>
      </c>
      <c r="O1225" s="1" t="s">
        <v>77</v>
      </c>
      <c r="P1225" s="1" t="s">
        <v>78</v>
      </c>
      <c r="Q1225" s="1" t="s">
        <v>78</v>
      </c>
      <c r="R1225" s="8" t="s">
        <v>1898</v>
      </c>
      <c r="S1225" s="8" t="s">
        <v>1927</v>
      </c>
      <c r="T1225" s="34" t="s">
        <v>72</v>
      </c>
      <c r="U1225" s="60" t="s">
        <v>707</v>
      </c>
      <c r="V1225" s="1" t="s">
        <v>1900</v>
      </c>
      <c r="W1225" s="1" t="s">
        <v>813</v>
      </c>
      <c r="X1225" s="1" t="s">
        <v>813</v>
      </c>
      <c r="Y1225" s="1" t="s">
        <v>814</v>
      </c>
      <c r="Z1225" s="1" t="s">
        <v>152</v>
      </c>
      <c r="AA1225" s="1" t="s">
        <v>72</v>
      </c>
      <c r="AB1225" s="1" t="s">
        <v>153</v>
      </c>
      <c r="AC1225" s="1" t="s">
        <v>4508</v>
      </c>
      <c r="AD1225" s="1" t="s">
        <v>126</v>
      </c>
      <c r="AE1225" s="1">
        <v>33</v>
      </c>
      <c r="AF1225" s="1" t="s">
        <v>88</v>
      </c>
      <c r="AG1225" s="1">
        <v>4.9000000000000004</v>
      </c>
      <c r="AH1225" s="1" t="s">
        <v>299</v>
      </c>
      <c r="AI1225" s="1" t="s">
        <v>90</v>
      </c>
      <c r="AJ1225" s="1" t="s">
        <v>91</v>
      </c>
      <c r="AK1225" s="1" t="s">
        <v>216</v>
      </c>
      <c r="AL1225" s="1" t="s">
        <v>72</v>
      </c>
      <c r="AM1225" s="1" t="s">
        <v>72</v>
      </c>
      <c r="AN1225" s="1" t="s">
        <v>72</v>
      </c>
      <c r="AO1225" s="1" t="s">
        <v>72</v>
      </c>
      <c r="AP1225" s="1">
        <v>8</v>
      </c>
      <c r="AQ1225" s="1" t="s">
        <v>5939</v>
      </c>
      <c r="AR1225" s="1" t="s">
        <v>72</v>
      </c>
      <c r="AS1225" s="1" t="s">
        <v>72</v>
      </c>
      <c r="AT1225" s="1" t="s">
        <v>72</v>
      </c>
      <c r="AU1225" s="3">
        <v>45342</v>
      </c>
      <c r="AV1225" s="4">
        <v>0.78194444444444444</v>
      </c>
      <c r="AW1225" s="4">
        <v>0.84444444444444444</v>
      </c>
      <c r="AX1225" s="4">
        <f t="shared" si="142"/>
        <v>6.25E-2</v>
      </c>
      <c r="AY1225" s="4">
        <f t="shared" si="143"/>
        <v>0.65625000000000011</v>
      </c>
      <c r="AZ1225" s="4">
        <f t="shared" si="144"/>
        <v>0.26111111111111107</v>
      </c>
      <c r="BA1225" s="1" t="s">
        <v>5940</v>
      </c>
      <c r="BB1225" s="1" t="s">
        <v>72</v>
      </c>
      <c r="BC1225" s="1" t="s">
        <v>1794</v>
      </c>
      <c r="BD1225" s="1">
        <v>15</v>
      </c>
      <c r="BE1225" s="1" t="s">
        <v>2694</v>
      </c>
      <c r="BF1225" s="1" t="s">
        <v>75</v>
      </c>
      <c r="BG1225" s="1" t="s">
        <v>75</v>
      </c>
      <c r="BH1225" s="1" t="s">
        <v>88</v>
      </c>
      <c r="BI1225" s="1" t="s">
        <v>79</v>
      </c>
      <c r="BJ1225" s="1" t="s">
        <v>707</v>
      </c>
      <c r="BK1225" s="1" t="s">
        <v>72</v>
      </c>
      <c r="BL1225" s="1" t="s">
        <v>72</v>
      </c>
      <c r="BM1225" s="1" t="s">
        <v>72</v>
      </c>
      <c r="BN1225" s="1" t="s">
        <v>88</v>
      </c>
      <c r="BO1225" s="1" t="s">
        <v>88</v>
      </c>
      <c r="BP1225" s="1" t="s">
        <v>88</v>
      </c>
      <c r="BQ1225" s="1" t="s">
        <v>160</v>
      </c>
      <c r="BR1225" s="1" t="s">
        <v>707</v>
      </c>
    </row>
    <row r="1226" spans="1:70" ht="20.45" customHeight="1">
      <c r="A1226" s="1" t="s">
        <v>5941</v>
      </c>
      <c r="B1226" s="1">
        <v>240077</v>
      </c>
      <c r="C1226" s="1" t="s">
        <v>71</v>
      </c>
      <c r="D1226" s="3">
        <v>45343</v>
      </c>
      <c r="E1226" s="4">
        <v>0.45277777777777778</v>
      </c>
      <c r="F1226" s="5">
        <v>45323</v>
      </c>
      <c r="G1226" s="3">
        <v>45343</v>
      </c>
      <c r="H1226" s="4">
        <v>0.53888888888888886</v>
      </c>
      <c r="I1226" s="48">
        <f t="shared" si="141"/>
        <v>8.6111111111111083E-2</v>
      </c>
      <c r="J1226" s="1">
        <v>7</v>
      </c>
      <c r="K1226" s="1" t="s">
        <v>1896</v>
      </c>
      <c r="L1226" s="1" t="s">
        <v>5942</v>
      </c>
      <c r="M1226" s="1" t="s">
        <v>75</v>
      </c>
      <c r="N1226" s="1" t="s">
        <v>3947</v>
      </c>
      <c r="O1226" s="1" t="s">
        <v>77</v>
      </c>
      <c r="P1226" s="1" t="s">
        <v>78</v>
      </c>
      <c r="Q1226" s="1" t="s">
        <v>78</v>
      </c>
      <c r="R1226" s="21" t="s">
        <v>1898</v>
      </c>
      <c r="S1226" s="21" t="s">
        <v>1898</v>
      </c>
      <c r="T1226" s="34" t="s">
        <v>72</v>
      </c>
      <c r="U1226" s="3" t="s">
        <v>5943</v>
      </c>
      <c r="V1226" s="1" t="s">
        <v>1900</v>
      </c>
      <c r="W1226" s="1" t="s">
        <v>813</v>
      </c>
      <c r="X1226" s="1" t="s">
        <v>813</v>
      </c>
      <c r="Y1226" s="1" t="s">
        <v>814</v>
      </c>
      <c r="Z1226" s="1" t="s">
        <v>84</v>
      </c>
      <c r="AA1226" s="1" t="s">
        <v>72</v>
      </c>
      <c r="AB1226" s="1" t="s">
        <v>140</v>
      </c>
      <c r="AC1226" s="1" t="s">
        <v>141</v>
      </c>
      <c r="AD1226" s="1" t="s">
        <v>126</v>
      </c>
      <c r="AE1226" s="1">
        <v>48</v>
      </c>
      <c r="AF1226" s="1" t="s">
        <v>88</v>
      </c>
      <c r="AG1226" s="1">
        <v>5.0999999999999996</v>
      </c>
      <c r="AH1226" s="1" t="s">
        <v>299</v>
      </c>
      <c r="AI1226" s="1" t="s">
        <v>90</v>
      </c>
      <c r="AJ1226" s="1" t="s">
        <v>91</v>
      </c>
      <c r="AK1226" s="1" t="s">
        <v>92</v>
      </c>
      <c r="AL1226" s="1" t="s">
        <v>72</v>
      </c>
      <c r="AM1226" s="1" t="s">
        <v>217</v>
      </c>
      <c r="AN1226" s="1">
        <v>2</v>
      </c>
      <c r="AO1226" s="1" t="s">
        <v>5253</v>
      </c>
      <c r="AP1226" s="1" t="s">
        <v>72</v>
      </c>
      <c r="AQ1226" s="1" t="s">
        <v>72</v>
      </c>
      <c r="AR1226" s="1" t="s">
        <v>5884</v>
      </c>
      <c r="AS1226" s="1" t="s">
        <v>878</v>
      </c>
      <c r="AT1226" s="1" t="s">
        <v>72</v>
      </c>
      <c r="AU1226" s="3">
        <v>45343</v>
      </c>
      <c r="AV1226" s="4">
        <v>0.57847222222222228</v>
      </c>
      <c r="AW1226" s="4">
        <v>0.66597222222222219</v>
      </c>
      <c r="AX1226" s="4">
        <f t="shared" si="142"/>
        <v>8.7499999999999911E-2</v>
      </c>
      <c r="AY1226" s="4">
        <f t="shared" si="143"/>
        <v>0.57986111111111116</v>
      </c>
      <c r="AZ1226" s="4">
        <f t="shared" si="144"/>
        <v>0.21319444444444441</v>
      </c>
      <c r="BA1226" s="1" t="s">
        <v>5944</v>
      </c>
      <c r="BB1226" s="1" t="s">
        <v>72</v>
      </c>
      <c r="BC1226" s="1" t="s">
        <v>1675</v>
      </c>
      <c r="BD1226" s="1">
        <v>15</v>
      </c>
      <c r="BE1226" s="1" t="s">
        <v>4063</v>
      </c>
      <c r="BF1226" s="1" t="s">
        <v>75</v>
      </c>
      <c r="BG1226" s="1" t="s">
        <v>75</v>
      </c>
      <c r="BH1226" s="1" t="s">
        <v>88</v>
      </c>
      <c r="BI1226" s="1" t="s">
        <v>96</v>
      </c>
      <c r="BJ1226" s="1" t="s">
        <v>72</v>
      </c>
      <c r="BK1226" s="1" t="s">
        <v>4450</v>
      </c>
      <c r="BL1226" s="1" t="s">
        <v>5945</v>
      </c>
      <c r="BM1226" s="1">
        <f>54+7</f>
        <v>61</v>
      </c>
      <c r="BN1226" s="1" t="s">
        <v>75</v>
      </c>
      <c r="BO1226" s="1" t="s">
        <v>75</v>
      </c>
      <c r="BP1226" s="1" t="s">
        <v>75</v>
      </c>
      <c r="BQ1226" s="21" t="s">
        <v>99</v>
      </c>
      <c r="BR1226" s="21" t="s">
        <v>100</v>
      </c>
    </row>
    <row r="1227" spans="1:70" ht="20.45" customHeight="1">
      <c r="A1227" s="1" t="s">
        <v>5946</v>
      </c>
      <c r="B1227" s="1">
        <v>240077</v>
      </c>
      <c r="C1227" s="1" t="s">
        <v>71</v>
      </c>
      <c r="D1227" s="3">
        <v>45343</v>
      </c>
      <c r="E1227" s="4">
        <v>0.45277777777777778</v>
      </c>
      <c r="F1227" s="5">
        <v>45323</v>
      </c>
      <c r="G1227" s="3">
        <v>45343</v>
      </c>
      <c r="H1227" s="4">
        <v>0.53888888888888886</v>
      </c>
      <c r="I1227" s="48">
        <f t="shared" si="141"/>
        <v>8.6111111111111083E-2</v>
      </c>
      <c r="J1227" s="1">
        <v>7</v>
      </c>
      <c r="K1227" s="1" t="s">
        <v>1896</v>
      </c>
      <c r="L1227" s="1" t="s">
        <v>5942</v>
      </c>
      <c r="M1227" s="1" t="s">
        <v>75</v>
      </c>
      <c r="N1227" s="1" t="s">
        <v>4561</v>
      </c>
      <c r="O1227" s="1" t="s">
        <v>77</v>
      </c>
      <c r="P1227" s="1" t="s">
        <v>78</v>
      </c>
      <c r="Q1227" s="1" t="s">
        <v>78</v>
      </c>
      <c r="R1227" s="21" t="s">
        <v>1898</v>
      </c>
      <c r="S1227" s="21" t="s">
        <v>1898</v>
      </c>
      <c r="T1227" s="34" t="s">
        <v>72</v>
      </c>
      <c r="U1227" s="3" t="s">
        <v>5943</v>
      </c>
      <c r="V1227" s="1" t="s">
        <v>1900</v>
      </c>
      <c r="W1227" s="1" t="s">
        <v>813</v>
      </c>
      <c r="X1227" s="1" t="s">
        <v>813</v>
      </c>
      <c r="Y1227" s="1" t="s">
        <v>814</v>
      </c>
      <c r="Z1227" s="1" t="s">
        <v>84</v>
      </c>
      <c r="AA1227" s="1" t="s">
        <v>72</v>
      </c>
      <c r="AB1227" s="1" t="s">
        <v>140</v>
      </c>
      <c r="AC1227" s="1" t="s">
        <v>141</v>
      </c>
      <c r="AD1227" s="1" t="s">
        <v>126</v>
      </c>
      <c r="AE1227" s="1">
        <v>48</v>
      </c>
      <c r="AF1227" s="1" t="s">
        <v>88</v>
      </c>
      <c r="AG1227" s="1">
        <v>5.0999999999999996</v>
      </c>
      <c r="AH1227" s="1" t="s">
        <v>299</v>
      </c>
      <c r="AI1227" s="1" t="s">
        <v>90</v>
      </c>
      <c r="AJ1227" s="1" t="s">
        <v>91</v>
      </c>
      <c r="AK1227" s="1" t="s">
        <v>92</v>
      </c>
      <c r="AL1227" s="1" t="s">
        <v>72</v>
      </c>
      <c r="AM1227" s="1" t="s">
        <v>217</v>
      </c>
      <c r="AN1227" s="1">
        <v>2</v>
      </c>
      <c r="AO1227" s="1" t="s">
        <v>5253</v>
      </c>
      <c r="AP1227" s="1" t="s">
        <v>72</v>
      </c>
      <c r="AQ1227" s="1" t="s">
        <v>72</v>
      </c>
      <c r="AR1227" s="1" t="s">
        <v>5884</v>
      </c>
      <c r="AS1227" s="1" t="s">
        <v>878</v>
      </c>
      <c r="AT1227" s="1" t="s">
        <v>72</v>
      </c>
      <c r="AU1227" s="3">
        <v>45343</v>
      </c>
      <c r="AV1227" s="1" t="s">
        <v>72</v>
      </c>
      <c r="AW1227" s="4">
        <v>0.50972222222222219</v>
      </c>
      <c r="AX1227" s="1" t="s">
        <v>72</v>
      </c>
      <c r="AY1227" s="4">
        <f t="shared" si="143"/>
        <v>0.4236111111111111</v>
      </c>
      <c r="AZ1227" s="4">
        <f t="shared" si="144"/>
        <v>5.6944444444444409E-2</v>
      </c>
      <c r="BA1227" s="1" t="s">
        <v>5944</v>
      </c>
      <c r="BB1227" s="1" t="s">
        <v>72</v>
      </c>
      <c r="BC1227" s="1" t="s">
        <v>1675</v>
      </c>
      <c r="BD1227" s="1">
        <v>15</v>
      </c>
      <c r="BE1227" s="1" t="s">
        <v>4063</v>
      </c>
      <c r="BF1227" s="1" t="s">
        <v>75</v>
      </c>
      <c r="BG1227" s="1" t="s">
        <v>75</v>
      </c>
      <c r="BH1227" s="1" t="s">
        <v>88</v>
      </c>
      <c r="BI1227" s="1" t="s">
        <v>96</v>
      </c>
      <c r="BJ1227" s="1" t="s">
        <v>72</v>
      </c>
      <c r="BK1227" s="1" t="s">
        <v>4450</v>
      </c>
      <c r="BL1227" s="1" t="s">
        <v>5633</v>
      </c>
      <c r="BM1227" s="1">
        <v>24</v>
      </c>
      <c r="BN1227" s="1" t="s">
        <v>75</v>
      </c>
      <c r="BO1227" s="1" t="s">
        <v>75</v>
      </c>
      <c r="BP1227" s="1" t="s">
        <v>75</v>
      </c>
      <c r="BQ1227" s="21" t="s">
        <v>99</v>
      </c>
      <c r="BR1227" s="21" t="s">
        <v>100</v>
      </c>
    </row>
    <row r="1228" spans="1:70" ht="20.45" customHeight="1">
      <c r="A1228" s="1" t="s">
        <v>5947</v>
      </c>
      <c r="B1228" s="1">
        <v>240078</v>
      </c>
      <c r="C1228" s="1" t="s">
        <v>71</v>
      </c>
      <c r="D1228" s="3">
        <v>45342</v>
      </c>
      <c r="E1228" s="4">
        <v>0.65972222222222221</v>
      </c>
      <c r="F1228" s="5">
        <v>45323</v>
      </c>
      <c r="G1228" s="3">
        <v>45344</v>
      </c>
      <c r="H1228" s="4">
        <v>2.46875</v>
      </c>
      <c r="I1228" s="48">
        <f t="shared" si="141"/>
        <v>1.8090277777777777</v>
      </c>
      <c r="J1228" s="1">
        <v>10</v>
      </c>
      <c r="K1228" s="1" t="s">
        <v>2302</v>
      </c>
      <c r="L1228" s="1" t="s">
        <v>5948</v>
      </c>
      <c r="M1228" s="1" t="s">
        <v>75</v>
      </c>
      <c r="N1228" s="1" t="s">
        <v>3624</v>
      </c>
      <c r="O1228" s="1" t="s">
        <v>77</v>
      </c>
      <c r="P1228" s="1" t="s">
        <v>78</v>
      </c>
      <c r="Q1228" s="1" t="s">
        <v>78</v>
      </c>
      <c r="R1228" s="8" t="s">
        <v>1898</v>
      </c>
      <c r="S1228" s="8" t="s">
        <v>1927</v>
      </c>
      <c r="T1228" s="34" t="s">
        <v>72</v>
      </c>
      <c r="U1228" s="60" t="s">
        <v>5949</v>
      </c>
      <c r="V1228" s="1" t="s">
        <v>1900</v>
      </c>
      <c r="W1228" s="1" t="s">
        <v>778</v>
      </c>
      <c r="X1228" s="1" t="s">
        <v>779</v>
      </c>
      <c r="Y1228" s="1" t="s">
        <v>780</v>
      </c>
      <c r="Z1228" s="1" t="s">
        <v>152</v>
      </c>
      <c r="AA1228" s="1" t="s">
        <v>72</v>
      </c>
      <c r="AB1228" s="1" t="s">
        <v>153</v>
      </c>
      <c r="AC1228" s="1" t="s">
        <v>5950</v>
      </c>
      <c r="AD1228" s="1" t="s">
        <v>126</v>
      </c>
      <c r="AE1228" s="1">
        <v>50</v>
      </c>
      <c r="AF1228" s="1" t="s">
        <v>88</v>
      </c>
      <c r="AG1228" s="1">
        <v>11.2</v>
      </c>
      <c r="AH1228" s="1" t="s">
        <v>954</v>
      </c>
      <c r="AI1228" s="1" t="s">
        <v>90</v>
      </c>
      <c r="AJ1228" s="1" t="s">
        <v>91</v>
      </c>
      <c r="AK1228" s="1" t="s">
        <v>92</v>
      </c>
      <c r="AL1228" s="1" t="s">
        <v>72</v>
      </c>
      <c r="AM1228" s="1" t="s">
        <v>72</v>
      </c>
      <c r="AN1228" s="1" t="s">
        <v>72</v>
      </c>
      <c r="AO1228" s="1" t="s">
        <v>72</v>
      </c>
      <c r="AP1228" s="1" t="s">
        <v>72</v>
      </c>
      <c r="AQ1228" s="1" t="s">
        <v>72</v>
      </c>
      <c r="AR1228" s="1" t="s">
        <v>72</v>
      </c>
      <c r="AS1228" s="1" t="s">
        <v>72</v>
      </c>
      <c r="AT1228" s="1" t="s">
        <v>72</v>
      </c>
      <c r="AU1228" s="3">
        <v>45344</v>
      </c>
      <c r="AV1228" s="4">
        <v>2.5159722222222221</v>
      </c>
      <c r="AW1228" s="4">
        <v>2.5347222222222223</v>
      </c>
      <c r="AX1228" s="4">
        <f t="shared" si="142"/>
        <v>1.8750000000000266E-2</v>
      </c>
      <c r="AY1228" s="4">
        <f t="shared" si="143"/>
        <v>0.72569444444444464</v>
      </c>
      <c r="AZ1228" s="4">
        <f t="shared" si="144"/>
        <v>1.875</v>
      </c>
      <c r="BA1228" s="1" t="s">
        <v>5951</v>
      </c>
      <c r="BB1228" s="1" t="s">
        <v>72</v>
      </c>
      <c r="BC1228" s="1" t="s">
        <v>1794</v>
      </c>
      <c r="BD1228" s="1">
        <v>15</v>
      </c>
      <c r="BE1228" s="1" t="s">
        <v>4443</v>
      </c>
      <c r="BF1228" s="1" t="s">
        <v>88</v>
      </c>
      <c r="BG1228" s="1" t="s">
        <v>88</v>
      </c>
      <c r="BH1228" s="1" t="s">
        <v>88</v>
      </c>
      <c r="BI1228" s="1" t="s">
        <v>79</v>
      </c>
      <c r="BJ1228" s="1" t="s">
        <v>707</v>
      </c>
      <c r="BK1228" s="1" t="s">
        <v>72</v>
      </c>
      <c r="BL1228" s="1" t="s">
        <v>72</v>
      </c>
      <c r="BM1228" s="1" t="s">
        <v>72</v>
      </c>
      <c r="BN1228" s="1" t="s">
        <v>88</v>
      </c>
      <c r="BO1228" s="1" t="s">
        <v>88</v>
      </c>
      <c r="BP1228" s="1" t="s">
        <v>88</v>
      </c>
      <c r="BQ1228" s="1" t="s">
        <v>160</v>
      </c>
      <c r="BR1228" s="1" t="s">
        <v>707</v>
      </c>
    </row>
    <row r="1229" spans="1:70" ht="20.45" customHeight="1">
      <c r="A1229" s="1" t="s">
        <v>5952</v>
      </c>
      <c r="B1229" s="1">
        <v>240079</v>
      </c>
      <c r="C1229" s="1" t="s">
        <v>71</v>
      </c>
      <c r="D1229" s="3">
        <v>45348</v>
      </c>
      <c r="E1229" s="4">
        <v>0.52083333333333337</v>
      </c>
      <c r="F1229" s="5">
        <v>45323</v>
      </c>
      <c r="G1229" s="3">
        <v>45348</v>
      </c>
      <c r="H1229" s="4">
        <v>0.63263888888888886</v>
      </c>
      <c r="I1229" s="48">
        <f t="shared" si="141"/>
        <v>0.11180555555555549</v>
      </c>
      <c r="J1229" s="1">
        <v>15</v>
      </c>
      <c r="K1229" s="1" t="s">
        <v>1896</v>
      </c>
      <c r="L1229" s="1" t="s">
        <v>5953</v>
      </c>
      <c r="M1229" s="1" t="s">
        <v>75</v>
      </c>
      <c r="N1229" s="1" t="s">
        <v>4933</v>
      </c>
      <c r="O1229" s="1" t="s">
        <v>77</v>
      </c>
      <c r="P1229" s="1" t="s">
        <v>78</v>
      </c>
      <c r="Q1229" s="8" t="s">
        <v>4162</v>
      </c>
      <c r="R1229" s="21" t="s">
        <v>1898</v>
      </c>
      <c r="S1229" s="21" t="s">
        <v>1898</v>
      </c>
      <c r="T1229" s="1" t="s">
        <v>4212</v>
      </c>
      <c r="U1229" s="3" t="s">
        <v>5954</v>
      </c>
      <c r="V1229" s="1" t="s">
        <v>1900</v>
      </c>
      <c r="W1229" s="1" t="s">
        <v>2307</v>
      </c>
      <c r="X1229" s="1" t="s">
        <v>2307</v>
      </c>
      <c r="Y1229" s="1" t="s">
        <v>2308</v>
      </c>
      <c r="Z1229" s="1" t="s">
        <v>490</v>
      </c>
      <c r="AA1229" s="1" t="s">
        <v>72</v>
      </c>
      <c r="AB1229" s="1" t="s">
        <v>491</v>
      </c>
      <c r="AC1229" s="1" t="s">
        <v>492</v>
      </c>
      <c r="AD1229" s="1" t="s">
        <v>87</v>
      </c>
      <c r="AE1229" s="1">
        <v>45</v>
      </c>
      <c r="AF1229" s="1" t="s">
        <v>88</v>
      </c>
      <c r="AG1229" s="1">
        <v>4.8</v>
      </c>
      <c r="AH1229" s="1" t="s">
        <v>954</v>
      </c>
      <c r="AI1229" s="1" t="s">
        <v>90</v>
      </c>
      <c r="AJ1229" s="1" t="s">
        <v>91</v>
      </c>
      <c r="AK1229" s="1" t="s">
        <v>92</v>
      </c>
      <c r="AL1229" s="1" t="s">
        <v>72</v>
      </c>
      <c r="AM1229" s="1" t="s">
        <v>244</v>
      </c>
      <c r="AN1229" s="1">
        <v>2</v>
      </c>
      <c r="AO1229" s="1" t="s">
        <v>2629</v>
      </c>
      <c r="AP1229" s="1" t="s">
        <v>72</v>
      </c>
      <c r="AQ1229" s="1" t="s">
        <v>72</v>
      </c>
      <c r="AR1229" s="1" t="s">
        <v>2327</v>
      </c>
      <c r="AS1229" s="1" t="s">
        <v>72</v>
      </c>
      <c r="AT1229" s="1" t="s">
        <v>72</v>
      </c>
      <c r="AU1229" s="3">
        <v>45348</v>
      </c>
      <c r="AV1229" s="4">
        <v>0.65833333333333333</v>
      </c>
      <c r="AW1229" s="4">
        <v>0.71180555555555558</v>
      </c>
      <c r="AX1229" s="4">
        <f t="shared" si="142"/>
        <v>5.3472222222222254E-2</v>
      </c>
      <c r="AY1229" s="4">
        <f t="shared" si="143"/>
        <v>0.60000000000000009</v>
      </c>
      <c r="AZ1229" s="4">
        <f t="shared" si="144"/>
        <v>0.19097222222222221</v>
      </c>
      <c r="BA1229" s="1" t="s">
        <v>1740</v>
      </c>
      <c r="BB1229" s="1" t="s">
        <v>72</v>
      </c>
      <c r="BC1229" s="1" t="s">
        <v>1794</v>
      </c>
      <c r="BD1229" s="1">
        <v>15</v>
      </c>
      <c r="BE1229" s="1" t="s">
        <v>4009</v>
      </c>
      <c r="BF1229" s="1" t="s">
        <v>88</v>
      </c>
      <c r="BG1229" s="1" t="s">
        <v>88</v>
      </c>
      <c r="BH1229" s="1" t="s">
        <v>88</v>
      </c>
      <c r="BI1229" s="1" t="s">
        <v>96</v>
      </c>
      <c r="BJ1229" s="1" t="s">
        <v>72</v>
      </c>
      <c r="BK1229" s="1" t="s">
        <v>2268</v>
      </c>
      <c r="BL1229" s="1" t="s">
        <v>5955</v>
      </c>
      <c r="BM1229" s="1">
        <f>63+14</f>
        <v>77</v>
      </c>
      <c r="BN1229" s="1" t="s">
        <v>75</v>
      </c>
      <c r="BO1229" s="1" t="s">
        <v>75</v>
      </c>
      <c r="BP1229" s="1" t="s">
        <v>75</v>
      </c>
      <c r="BQ1229" s="21" t="s">
        <v>99</v>
      </c>
      <c r="BR1229" s="21" t="s">
        <v>100</v>
      </c>
    </row>
    <row r="1230" spans="1:70" ht="20.45" customHeight="1">
      <c r="A1230" s="1" t="s">
        <v>5956</v>
      </c>
      <c r="B1230" s="1">
        <v>240080</v>
      </c>
      <c r="C1230" s="1" t="s">
        <v>71</v>
      </c>
      <c r="D1230" s="3">
        <v>45348</v>
      </c>
      <c r="E1230" s="4">
        <v>0.63541666666666663</v>
      </c>
      <c r="F1230" s="5">
        <v>45323</v>
      </c>
      <c r="G1230" s="3">
        <v>45348</v>
      </c>
      <c r="H1230" s="4">
        <v>0.81666666666666676</v>
      </c>
      <c r="I1230" s="48">
        <f t="shared" si="141"/>
        <v>0.18125000000000013</v>
      </c>
      <c r="J1230" s="1">
        <v>30</v>
      </c>
      <c r="K1230" s="1" t="s">
        <v>1896</v>
      </c>
      <c r="L1230" s="1" t="s">
        <v>5957</v>
      </c>
      <c r="M1230" s="1" t="s">
        <v>75</v>
      </c>
      <c r="N1230" s="1" t="s">
        <v>3624</v>
      </c>
      <c r="O1230" s="1" t="s">
        <v>77</v>
      </c>
      <c r="P1230" s="1" t="s">
        <v>78</v>
      </c>
      <c r="Q1230" s="1" t="s">
        <v>172</v>
      </c>
      <c r="R1230" s="21" t="s">
        <v>1898</v>
      </c>
      <c r="S1230" s="21" t="s">
        <v>1898</v>
      </c>
      <c r="T1230" s="1" t="s">
        <v>5958</v>
      </c>
      <c r="U1230" s="3" t="s">
        <v>4701</v>
      </c>
      <c r="V1230" s="1" t="s">
        <v>1900</v>
      </c>
      <c r="W1230" s="1" t="s">
        <v>1867</v>
      </c>
      <c r="X1230" s="1" t="s">
        <v>1868</v>
      </c>
      <c r="Y1230" s="1" t="s">
        <v>2143</v>
      </c>
      <c r="Z1230" s="1" t="s">
        <v>152</v>
      </c>
      <c r="AA1230" s="1" t="s">
        <v>72</v>
      </c>
      <c r="AB1230" s="1" t="s">
        <v>153</v>
      </c>
      <c r="AC1230" s="1" t="s">
        <v>164</v>
      </c>
      <c r="AD1230" s="1" t="s">
        <v>126</v>
      </c>
      <c r="AE1230" s="1">
        <v>65</v>
      </c>
      <c r="AF1230" s="1" t="s">
        <v>88</v>
      </c>
      <c r="AG1230" s="1">
        <v>7.2</v>
      </c>
      <c r="AH1230" s="1" t="s">
        <v>2344</v>
      </c>
      <c r="AI1230" s="1" t="s">
        <v>90</v>
      </c>
      <c r="AJ1230" s="1" t="s">
        <v>91</v>
      </c>
      <c r="AK1230" s="1" t="s">
        <v>92</v>
      </c>
      <c r="AL1230" s="1" t="s">
        <v>72</v>
      </c>
      <c r="AM1230" s="1" t="s">
        <v>72</v>
      </c>
      <c r="AN1230" s="1" t="s">
        <v>72</v>
      </c>
      <c r="AO1230" s="1" t="s">
        <v>72</v>
      </c>
      <c r="AP1230" s="1" t="s">
        <v>72</v>
      </c>
      <c r="AQ1230" s="1" t="s">
        <v>72</v>
      </c>
      <c r="AR1230" s="1" t="s">
        <v>72</v>
      </c>
      <c r="AS1230" s="1" t="s">
        <v>72</v>
      </c>
      <c r="AT1230" s="1" t="s">
        <v>72</v>
      </c>
      <c r="AU1230" s="3">
        <v>45348</v>
      </c>
      <c r="AV1230" s="4">
        <v>0.82986111111111116</v>
      </c>
      <c r="AW1230" s="4">
        <v>0.86805555555555558</v>
      </c>
      <c r="AX1230" s="4">
        <f t="shared" si="142"/>
        <v>3.819444444444442E-2</v>
      </c>
      <c r="AY1230" s="4">
        <f t="shared" si="143"/>
        <v>0.68680555555555545</v>
      </c>
      <c r="AZ1230" s="4">
        <f t="shared" si="144"/>
        <v>0.23263888888888895</v>
      </c>
      <c r="BA1230" s="1" t="s">
        <v>5959</v>
      </c>
      <c r="BB1230" s="1" t="s">
        <v>72</v>
      </c>
      <c r="BC1230" s="1" t="s">
        <v>1794</v>
      </c>
      <c r="BD1230" s="1">
        <v>15</v>
      </c>
      <c r="BE1230" s="1" t="s">
        <v>4219</v>
      </c>
      <c r="BF1230" s="1" t="s">
        <v>88</v>
      </c>
      <c r="BG1230" s="1" t="s">
        <v>88</v>
      </c>
      <c r="BH1230" s="1" t="s">
        <v>88</v>
      </c>
      <c r="BI1230" s="1" t="s">
        <v>96</v>
      </c>
      <c r="BJ1230" s="1" t="s">
        <v>72</v>
      </c>
      <c r="BK1230" s="1" t="s">
        <v>2268</v>
      </c>
      <c r="BL1230" s="1" t="s">
        <v>5960</v>
      </c>
      <c r="BM1230" s="1">
        <v>42</v>
      </c>
      <c r="BN1230" s="1" t="s">
        <v>75</v>
      </c>
      <c r="BO1230" s="1" t="s">
        <v>75</v>
      </c>
      <c r="BP1230" s="1" t="s">
        <v>75</v>
      </c>
      <c r="BQ1230" s="21" t="s">
        <v>99</v>
      </c>
      <c r="BR1230" s="21" t="s">
        <v>100</v>
      </c>
    </row>
    <row r="1231" spans="1:70" ht="20.45" customHeight="1">
      <c r="A1231" s="1" t="s">
        <v>5961</v>
      </c>
      <c r="B1231" s="1">
        <v>240081</v>
      </c>
      <c r="C1231" s="1" t="s">
        <v>71</v>
      </c>
      <c r="D1231" s="3">
        <v>45348</v>
      </c>
      <c r="E1231" s="4">
        <v>0.49305555555555558</v>
      </c>
      <c r="F1231" s="5">
        <v>45323</v>
      </c>
      <c r="G1231" s="3">
        <v>45348</v>
      </c>
      <c r="H1231" s="4">
        <v>0.84513888888888899</v>
      </c>
      <c r="I1231" s="48">
        <f t="shared" si="141"/>
        <v>0.35208333333333341</v>
      </c>
      <c r="J1231" s="1">
        <v>20</v>
      </c>
      <c r="K1231" s="1" t="s">
        <v>1896</v>
      </c>
      <c r="L1231" s="1" t="s">
        <v>5962</v>
      </c>
      <c r="M1231" s="1" t="s">
        <v>75</v>
      </c>
      <c r="N1231" s="1" t="s">
        <v>3947</v>
      </c>
      <c r="O1231" s="1" t="s">
        <v>77</v>
      </c>
      <c r="P1231" s="1" t="s">
        <v>78</v>
      </c>
      <c r="Q1231" s="1" t="s">
        <v>78</v>
      </c>
      <c r="R1231" s="8" t="s">
        <v>1898</v>
      </c>
      <c r="S1231" s="8" t="s">
        <v>1927</v>
      </c>
      <c r="T1231" s="1" t="s">
        <v>5963</v>
      </c>
      <c r="U1231" s="3" t="s">
        <v>5964</v>
      </c>
      <c r="V1231" s="1" t="s">
        <v>1900</v>
      </c>
      <c r="W1231" s="1" t="s">
        <v>778</v>
      </c>
      <c r="X1231" s="1" t="s">
        <v>779</v>
      </c>
      <c r="Y1231" s="1" t="s">
        <v>780</v>
      </c>
      <c r="Z1231" s="1" t="s">
        <v>84</v>
      </c>
      <c r="AA1231" s="1" t="s">
        <v>72</v>
      </c>
      <c r="AB1231" s="1" t="s">
        <v>140</v>
      </c>
      <c r="AC1231" s="1" t="s">
        <v>181</v>
      </c>
      <c r="AD1231" s="1" t="s">
        <v>126</v>
      </c>
      <c r="AE1231" s="1">
        <v>51</v>
      </c>
      <c r="AF1231" s="1" t="s">
        <v>88</v>
      </c>
      <c r="AG1231" s="1">
        <v>4.9000000000000004</v>
      </c>
      <c r="AH1231" s="1" t="s">
        <v>299</v>
      </c>
      <c r="AI1231" s="1" t="s">
        <v>90</v>
      </c>
      <c r="AJ1231" s="1" t="s">
        <v>91</v>
      </c>
      <c r="AK1231" s="1" t="s">
        <v>92</v>
      </c>
      <c r="AL1231" s="1" t="s">
        <v>72</v>
      </c>
      <c r="AM1231" s="1" t="s">
        <v>254</v>
      </c>
      <c r="AN1231" s="1" t="s">
        <v>72</v>
      </c>
      <c r="AO1231" s="1" t="s">
        <v>5265</v>
      </c>
      <c r="AP1231" s="1" t="s">
        <v>72</v>
      </c>
      <c r="AQ1231" s="1" t="s">
        <v>72</v>
      </c>
      <c r="AR1231" s="1" t="s">
        <v>72</v>
      </c>
      <c r="AS1231" s="1" t="s">
        <v>72</v>
      </c>
      <c r="AT1231" s="1" t="s">
        <v>72</v>
      </c>
      <c r="AU1231" s="3">
        <v>45348</v>
      </c>
      <c r="AV1231" s="4">
        <v>0.85763888888888884</v>
      </c>
      <c r="AW1231" s="4">
        <v>0.91666666666666663</v>
      </c>
      <c r="AX1231" s="4">
        <f t="shared" si="142"/>
        <v>5.902777777777779E-2</v>
      </c>
      <c r="AY1231" s="4">
        <f t="shared" si="143"/>
        <v>0.56458333333333321</v>
      </c>
      <c r="AZ1231" s="4">
        <f t="shared" si="144"/>
        <v>0.42361111111111105</v>
      </c>
      <c r="BA1231" s="1" t="s">
        <v>5965</v>
      </c>
      <c r="BB1231" s="1" t="s">
        <v>72</v>
      </c>
      <c r="BC1231" s="1" t="s">
        <v>2260</v>
      </c>
      <c r="BD1231" s="1">
        <v>15</v>
      </c>
      <c r="BE1231" s="1" t="s">
        <v>3446</v>
      </c>
      <c r="BF1231" s="1" t="s">
        <v>75</v>
      </c>
      <c r="BG1231" s="1" t="s">
        <v>75</v>
      </c>
      <c r="BH1231" s="1" t="s">
        <v>88</v>
      </c>
      <c r="BI1231" s="1" t="s">
        <v>79</v>
      </c>
      <c r="BJ1231" s="1" t="s">
        <v>707</v>
      </c>
      <c r="BK1231" s="1" t="s">
        <v>72</v>
      </c>
      <c r="BL1231" s="1" t="s">
        <v>72</v>
      </c>
      <c r="BM1231" s="1" t="s">
        <v>72</v>
      </c>
      <c r="BN1231" s="1" t="s">
        <v>88</v>
      </c>
      <c r="BO1231" s="1" t="s">
        <v>88</v>
      </c>
      <c r="BP1231" s="1" t="s">
        <v>88</v>
      </c>
      <c r="BQ1231" s="1" t="s">
        <v>160</v>
      </c>
      <c r="BR1231" s="1" t="s">
        <v>707</v>
      </c>
    </row>
    <row r="1232" spans="1:70" ht="20.45" customHeight="1">
      <c r="A1232" s="1" t="s">
        <v>5966</v>
      </c>
      <c r="B1232" s="1">
        <v>240082</v>
      </c>
      <c r="C1232" s="1" t="s">
        <v>71</v>
      </c>
      <c r="D1232" s="3">
        <v>45349</v>
      </c>
      <c r="E1232" s="4">
        <v>0.57777777777777772</v>
      </c>
      <c r="F1232" s="5">
        <v>45323</v>
      </c>
      <c r="G1232" s="3">
        <v>45349</v>
      </c>
      <c r="H1232" s="4">
        <v>0.68263888888888891</v>
      </c>
      <c r="I1232" s="48">
        <f t="shared" si="141"/>
        <v>0.10486111111111118</v>
      </c>
      <c r="J1232" s="1">
        <v>13</v>
      </c>
      <c r="K1232" s="1" t="s">
        <v>1896</v>
      </c>
      <c r="L1232" s="1" t="s">
        <v>5967</v>
      </c>
      <c r="M1232" s="1" t="s">
        <v>75</v>
      </c>
      <c r="N1232" s="1" t="s">
        <v>3947</v>
      </c>
      <c r="O1232" s="1" t="s">
        <v>77</v>
      </c>
      <c r="P1232" s="1" t="s">
        <v>78</v>
      </c>
      <c r="Q1232" s="1" t="s">
        <v>78</v>
      </c>
      <c r="R1232" s="21" t="s">
        <v>1898</v>
      </c>
      <c r="S1232" s="21" t="s">
        <v>1898</v>
      </c>
      <c r="T1232" s="34" t="s">
        <v>72</v>
      </c>
      <c r="U1232" s="3" t="s">
        <v>5968</v>
      </c>
      <c r="V1232" s="1" t="s">
        <v>1900</v>
      </c>
      <c r="W1232" s="1" t="s">
        <v>2307</v>
      </c>
      <c r="X1232" s="1" t="s">
        <v>2307</v>
      </c>
      <c r="Y1232" s="1" t="s">
        <v>2363</v>
      </c>
      <c r="Z1232" s="1" t="s">
        <v>84</v>
      </c>
      <c r="AA1232" s="1" t="s">
        <v>72</v>
      </c>
      <c r="AB1232" s="1" t="s">
        <v>104</v>
      </c>
      <c r="AC1232" s="1" t="s">
        <v>104</v>
      </c>
      <c r="AD1232" s="1" t="s">
        <v>87</v>
      </c>
      <c r="AE1232" s="1">
        <v>35</v>
      </c>
      <c r="AF1232" s="1" t="s">
        <v>88</v>
      </c>
      <c r="AG1232" s="1">
        <v>5.0999999999999996</v>
      </c>
      <c r="AH1232" s="1" t="s">
        <v>954</v>
      </c>
      <c r="AI1232" s="1" t="s">
        <v>90</v>
      </c>
      <c r="AJ1232" s="1" t="s">
        <v>91</v>
      </c>
      <c r="AK1232" s="1" t="s">
        <v>92</v>
      </c>
      <c r="AL1232" s="1" t="s">
        <v>72</v>
      </c>
      <c r="AM1232" s="1" t="s">
        <v>254</v>
      </c>
      <c r="AN1232" s="1">
        <v>2</v>
      </c>
      <c r="AO1232" s="1" t="s">
        <v>5969</v>
      </c>
      <c r="AP1232" s="1" t="s">
        <v>72</v>
      </c>
      <c r="AQ1232" s="1" t="s">
        <v>72</v>
      </c>
      <c r="AR1232" s="1" t="s">
        <v>220</v>
      </c>
      <c r="AS1232" s="1" t="s">
        <v>72</v>
      </c>
      <c r="AT1232" s="1" t="s">
        <v>72</v>
      </c>
      <c r="AU1232" s="3">
        <v>45349</v>
      </c>
      <c r="AV1232" s="4">
        <v>0.69652777777777775</v>
      </c>
      <c r="AW1232" s="4">
        <v>0.75</v>
      </c>
      <c r="AX1232" s="4">
        <f t="shared" si="142"/>
        <v>5.3472222222222254E-2</v>
      </c>
      <c r="AY1232" s="4">
        <f t="shared" si="143"/>
        <v>0.64513888888888882</v>
      </c>
      <c r="AZ1232" s="4">
        <f t="shared" si="144"/>
        <v>0.17222222222222228</v>
      </c>
      <c r="BA1232" s="1" t="s">
        <v>5970</v>
      </c>
      <c r="BB1232" s="1" t="s">
        <v>72</v>
      </c>
      <c r="BC1232" s="1" t="s">
        <v>1794</v>
      </c>
      <c r="BD1232" s="1">
        <v>15</v>
      </c>
      <c r="BE1232" s="1" t="s">
        <v>2694</v>
      </c>
      <c r="BF1232" s="1" t="s">
        <v>75</v>
      </c>
      <c r="BG1232" s="1" t="s">
        <v>75</v>
      </c>
      <c r="BH1232" s="1" t="s">
        <v>88</v>
      </c>
      <c r="BI1232" s="1" t="s">
        <v>96</v>
      </c>
      <c r="BJ1232" s="1" t="s">
        <v>72</v>
      </c>
      <c r="BK1232" s="1" t="s">
        <v>3985</v>
      </c>
      <c r="BL1232" s="1" t="s">
        <v>5220</v>
      </c>
      <c r="BM1232" s="1">
        <f>18+(8*9)</f>
        <v>90</v>
      </c>
      <c r="BN1232" s="1" t="s">
        <v>75</v>
      </c>
      <c r="BO1232" s="1" t="s">
        <v>75</v>
      </c>
      <c r="BP1232" s="1" t="s">
        <v>75</v>
      </c>
      <c r="BQ1232" s="21" t="s">
        <v>99</v>
      </c>
      <c r="BR1232" s="21" t="s">
        <v>100</v>
      </c>
    </row>
    <row r="1233" spans="1:70" ht="20.45" customHeight="1">
      <c r="A1233" s="1" t="s">
        <v>5971</v>
      </c>
      <c r="B1233" s="1">
        <v>240082</v>
      </c>
      <c r="C1233" s="1" t="s">
        <v>71</v>
      </c>
      <c r="D1233" s="3">
        <v>45349</v>
      </c>
      <c r="E1233" s="4">
        <v>0.57777777777777772</v>
      </c>
      <c r="F1233" s="5">
        <v>45323</v>
      </c>
      <c r="G1233" s="3">
        <v>45349</v>
      </c>
      <c r="H1233" s="4">
        <v>0.68263888888888891</v>
      </c>
      <c r="I1233" s="48">
        <f t="shared" si="141"/>
        <v>0.10486111111111118</v>
      </c>
      <c r="J1233" s="1">
        <v>13</v>
      </c>
      <c r="K1233" s="1" t="s">
        <v>1896</v>
      </c>
      <c r="L1233" s="1" t="s">
        <v>5967</v>
      </c>
      <c r="M1233" s="1" t="s">
        <v>75</v>
      </c>
      <c r="N1233" s="1" t="s">
        <v>4561</v>
      </c>
      <c r="O1233" s="1" t="s">
        <v>77</v>
      </c>
      <c r="P1233" s="1" t="s">
        <v>78</v>
      </c>
      <c r="Q1233" s="1" t="s">
        <v>78</v>
      </c>
      <c r="R1233" s="21" t="s">
        <v>1898</v>
      </c>
      <c r="S1233" s="21" t="s">
        <v>1898</v>
      </c>
      <c r="T1233" s="34" t="s">
        <v>72</v>
      </c>
      <c r="U1233" s="3" t="s">
        <v>5968</v>
      </c>
      <c r="V1233" s="1" t="s">
        <v>1900</v>
      </c>
      <c r="W1233" s="1" t="s">
        <v>2307</v>
      </c>
      <c r="X1233" s="1" t="s">
        <v>2307</v>
      </c>
      <c r="Y1233" s="1" t="s">
        <v>2363</v>
      </c>
      <c r="Z1233" s="1" t="s">
        <v>84</v>
      </c>
      <c r="AA1233" s="1" t="s">
        <v>72</v>
      </c>
      <c r="AB1233" s="1" t="s">
        <v>104</v>
      </c>
      <c r="AC1233" s="1" t="s">
        <v>104</v>
      </c>
      <c r="AD1233" s="1" t="s">
        <v>87</v>
      </c>
      <c r="AE1233" s="1">
        <v>35</v>
      </c>
      <c r="AF1233" s="1" t="s">
        <v>88</v>
      </c>
      <c r="AG1233" s="1">
        <v>5.0999999999999996</v>
      </c>
      <c r="AH1233" s="1" t="s">
        <v>954</v>
      </c>
      <c r="AI1233" s="1" t="s">
        <v>90</v>
      </c>
      <c r="AJ1233" s="1" t="s">
        <v>91</v>
      </c>
      <c r="AK1233" s="1" t="s">
        <v>92</v>
      </c>
      <c r="AL1233" s="1" t="s">
        <v>72</v>
      </c>
      <c r="AM1233" s="1" t="s">
        <v>254</v>
      </c>
      <c r="AN1233" s="1">
        <v>2</v>
      </c>
      <c r="AO1233" s="1" t="s">
        <v>5969</v>
      </c>
      <c r="AP1233" s="1" t="s">
        <v>72</v>
      </c>
      <c r="AQ1233" s="1" t="s">
        <v>72</v>
      </c>
      <c r="AR1233" s="1" t="s">
        <v>220</v>
      </c>
      <c r="AS1233" s="1" t="s">
        <v>72</v>
      </c>
      <c r="AT1233" s="1" t="s">
        <v>72</v>
      </c>
      <c r="AU1233" s="3">
        <v>45355</v>
      </c>
      <c r="AV1233" s="1" t="s">
        <v>72</v>
      </c>
      <c r="AW1233" s="4">
        <v>0.59027777777777779</v>
      </c>
      <c r="AX1233" s="1" t="s">
        <v>72</v>
      </c>
      <c r="AY1233" s="4">
        <f t="shared" si="143"/>
        <v>0.48541666666666661</v>
      </c>
      <c r="AZ1233" s="4">
        <f t="shared" si="144"/>
        <v>1.2500000000000067E-2</v>
      </c>
      <c r="BA1233" s="1" t="s">
        <v>5970</v>
      </c>
      <c r="BB1233" s="1" t="s">
        <v>72</v>
      </c>
      <c r="BC1233" s="1" t="s">
        <v>1794</v>
      </c>
      <c r="BD1233" s="1">
        <v>15</v>
      </c>
      <c r="BE1233" s="1" t="s">
        <v>2694</v>
      </c>
      <c r="BF1233" s="1" t="s">
        <v>75</v>
      </c>
      <c r="BG1233" s="1" t="s">
        <v>75</v>
      </c>
      <c r="BH1233" s="1" t="s">
        <v>88</v>
      </c>
      <c r="BI1233" s="1" t="s">
        <v>96</v>
      </c>
      <c r="BJ1233" s="1" t="s">
        <v>72</v>
      </c>
      <c r="BK1233" s="1" t="s">
        <v>4450</v>
      </c>
      <c r="BL1233" s="1" t="s">
        <v>5633</v>
      </c>
      <c r="BM1233" s="1">
        <v>24</v>
      </c>
      <c r="BN1233" s="1" t="s">
        <v>75</v>
      </c>
      <c r="BO1233" s="1" t="s">
        <v>75</v>
      </c>
      <c r="BP1233" s="1" t="s">
        <v>75</v>
      </c>
      <c r="BQ1233" s="21" t="s">
        <v>99</v>
      </c>
      <c r="BR1233" s="21" t="s">
        <v>100</v>
      </c>
    </row>
    <row r="1234" spans="1:70" ht="20.45" customHeight="1">
      <c r="A1234" s="1" t="s">
        <v>5972</v>
      </c>
      <c r="B1234" s="1">
        <v>240083</v>
      </c>
      <c r="C1234" s="1" t="s">
        <v>71</v>
      </c>
      <c r="D1234" s="3">
        <v>45350</v>
      </c>
      <c r="E1234" s="4">
        <v>0.56944444444444442</v>
      </c>
      <c r="F1234" s="5">
        <v>45323</v>
      </c>
      <c r="G1234" s="3">
        <v>45350</v>
      </c>
      <c r="H1234" s="4">
        <v>0.63124999999999998</v>
      </c>
      <c r="I1234" s="48">
        <f t="shared" si="141"/>
        <v>6.1805555555555558E-2</v>
      </c>
      <c r="J1234" s="1">
        <v>10</v>
      </c>
      <c r="K1234" s="1" t="s">
        <v>1896</v>
      </c>
      <c r="L1234" s="1" t="s">
        <v>5973</v>
      </c>
      <c r="M1234" s="1" t="s">
        <v>75</v>
      </c>
      <c r="N1234" s="1" t="s">
        <v>3947</v>
      </c>
      <c r="O1234" s="1" t="s">
        <v>77</v>
      </c>
      <c r="P1234" s="1" t="s">
        <v>78</v>
      </c>
      <c r="Q1234" s="1" t="s">
        <v>78</v>
      </c>
      <c r="R1234" s="21" t="s">
        <v>1898</v>
      </c>
      <c r="S1234" s="21" t="s">
        <v>1898</v>
      </c>
      <c r="T1234" s="34" t="s">
        <v>72</v>
      </c>
      <c r="U1234" s="3" t="s">
        <v>5974</v>
      </c>
      <c r="V1234" s="1" t="s">
        <v>1900</v>
      </c>
      <c r="W1234" s="1" t="s">
        <v>2307</v>
      </c>
      <c r="X1234" s="1" t="s">
        <v>2307</v>
      </c>
      <c r="Y1234" s="1" t="s">
        <v>2363</v>
      </c>
      <c r="Z1234" s="1" t="s">
        <v>84</v>
      </c>
      <c r="AA1234" s="1" t="s">
        <v>72</v>
      </c>
      <c r="AB1234" s="1" t="s">
        <v>140</v>
      </c>
      <c r="AC1234" s="1" t="s">
        <v>181</v>
      </c>
      <c r="AD1234" s="1" t="s">
        <v>87</v>
      </c>
      <c r="AE1234" s="1">
        <v>76</v>
      </c>
      <c r="AF1234" s="1" t="s">
        <v>88</v>
      </c>
      <c r="AG1234" s="1">
        <v>4.2</v>
      </c>
      <c r="AH1234" s="1" t="s">
        <v>954</v>
      </c>
      <c r="AI1234" s="1" t="s">
        <v>90</v>
      </c>
      <c r="AJ1234" s="1" t="s">
        <v>91</v>
      </c>
      <c r="AK1234" s="1" t="s">
        <v>92</v>
      </c>
      <c r="AL1234" s="1" t="s">
        <v>72</v>
      </c>
      <c r="AM1234" s="1" t="s">
        <v>217</v>
      </c>
      <c r="AN1234" s="1">
        <v>2</v>
      </c>
      <c r="AO1234" s="1" t="s">
        <v>5461</v>
      </c>
      <c r="AP1234" s="1" t="s">
        <v>72</v>
      </c>
      <c r="AQ1234" s="1" t="s">
        <v>72</v>
      </c>
      <c r="AR1234" s="1" t="s">
        <v>220</v>
      </c>
      <c r="AS1234" s="1" t="s">
        <v>72</v>
      </c>
      <c r="AT1234" s="1" t="s">
        <v>72</v>
      </c>
      <c r="AU1234" s="3">
        <v>45350</v>
      </c>
      <c r="AV1234" s="4">
        <v>0.7270833333333333</v>
      </c>
      <c r="AW1234" s="4">
        <v>0.78472222222222221</v>
      </c>
      <c r="AX1234" s="4">
        <f t="shared" si="142"/>
        <v>5.7638888888888906E-2</v>
      </c>
      <c r="AY1234" s="4">
        <f t="shared" si="143"/>
        <v>0.72291666666666665</v>
      </c>
      <c r="AZ1234" s="4">
        <f t="shared" si="144"/>
        <v>0.21527777777777779</v>
      </c>
      <c r="BA1234" s="1" t="s">
        <v>5975</v>
      </c>
      <c r="BB1234" s="1" t="s">
        <v>72</v>
      </c>
      <c r="BC1234" s="1" t="s">
        <v>1794</v>
      </c>
      <c r="BD1234" s="1">
        <v>15</v>
      </c>
      <c r="BE1234" s="1" t="s">
        <v>4219</v>
      </c>
      <c r="BF1234" s="1" t="s">
        <v>75</v>
      </c>
      <c r="BG1234" s="1" t="s">
        <v>75</v>
      </c>
      <c r="BH1234" s="1" t="s">
        <v>88</v>
      </c>
      <c r="BI1234" s="1" t="s">
        <v>96</v>
      </c>
      <c r="BJ1234" s="1" t="s">
        <v>72</v>
      </c>
      <c r="BK1234" s="1" t="s">
        <v>3985</v>
      </c>
      <c r="BL1234" s="1" t="s">
        <v>5220</v>
      </c>
      <c r="BM1234" s="1">
        <f>18+7</f>
        <v>25</v>
      </c>
      <c r="BN1234" s="1" t="s">
        <v>75</v>
      </c>
      <c r="BO1234" s="1" t="s">
        <v>75</v>
      </c>
      <c r="BP1234" s="1" t="s">
        <v>75</v>
      </c>
      <c r="BQ1234" s="21" t="s">
        <v>99</v>
      </c>
      <c r="BR1234" s="21" t="s">
        <v>100</v>
      </c>
    </row>
    <row r="1235" spans="1:70" ht="20.45" customHeight="1">
      <c r="A1235" s="1" t="s">
        <v>5976</v>
      </c>
      <c r="B1235" s="1">
        <v>240083</v>
      </c>
      <c r="C1235" s="1" t="s">
        <v>71</v>
      </c>
      <c r="D1235" s="3">
        <v>45350</v>
      </c>
      <c r="E1235" s="4">
        <v>0.56944444444444442</v>
      </c>
      <c r="F1235" s="5">
        <v>45323</v>
      </c>
      <c r="G1235" s="3">
        <v>45350</v>
      </c>
      <c r="H1235" s="4">
        <v>0.63124999999999998</v>
      </c>
      <c r="I1235" s="48">
        <f t="shared" si="141"/>
        <v>6.1805555555555558E-2</v>
      </c>
      <c r="J1235" s="1">
        <v>10</v>
      </c>
      <c r="K1235" s="1" t="s">
        <v>1896</v>
      </c>
      <c r="L1235" s="1" t="s">
        <v>5973</v>
      </c>
      <c r="M1235" s="1" t="s">
        <v>75</v>
      </c>
      <c r="N1235" s="1" t="s">
        <v>4561</v>
      </c>
      <c r="O1235" s="1" t="s">
        <v>77</v>
      </c>
      <c r="P1235" s="1" t="s">
        <v>78</v>
      </c>
      <c r="Q1235" s="1" t="s">
        <v>78</v>
      </c>
      <c r="R1235" s="21" t="s">
        <v>1898</v>
      </c>
      <c r="S1235" s="21" t="s">
        <v>1898</v>
      </c>
      <c r="T1235" s="34" t="s">
        <v>72</v>
      </c>
      <c r="U1235" s="3" t="s">
        <v>5974</v>
      </c>
      <c r="V1235" s="1" t="s">
        <v>1900</v>
      </c>
      <c r="W1235" s="1" t="s">
        <v>2307</v>
      </c>
      <c r="X1235" s="1" t="s">
        <v>2307</v>
      </c>
      <c r="Y1235" s="1" t="s">
        <v>2363</v>
      </c>
      <c r="Z1235" s="1" t="s">
        <v>84</v>
      </c>
      <c r="AA1235" s="1" t="s">
        <v>72</v>
      </c>
      <c r="AB1235" s="1" t="s">
        <v>140</v>
      </c>
      <c r="AC1235" s="1" t="s">
        <v>181</v>
      </c>
      <c r="AD1235" s="1" t="s">
        <v>87</v>
      </c>
      <c r="AE1235" s="1">
        <v>76</v>
      </c>
      <c r="AF1235" s="1" t="s">
        <v>88</v>
      </c>
      <c r="AG1235" s="1">
        <v>4.2</v>
      </c>
      <c r="AH1235" s="1" t="s">
        <v>954</v>
      </c>
      <c r="AI1235" s="1" t="s">
        <v>90</v>
      </c>
      <c r="AJ1235" s="1" t="s">
        <v>91</v>
      </c>
      <c r="AK1235" s="1" t="s">
        <v>92</v>
      </c>
      <c r="AL1235" s="1" t="s">
        <v>72</v>
      </c>
      <c r="AM1235" s="1" t="s">
        <v>217</v>
      </c>
      <c r="AN1235" s="1">
        <v>2</v>
      </c>
      <c r="AO1235" s="1" t="s">
        <v>5461</v>
      </c>
      <c r="AP1235" s="1" t="s">
        <v>72</v>
      </c>
      <c r="AQ1235" s="1" t="s">
        <v>72</v>
      </c>
      <c r="AR1235" s="1" t="s">
        <v>220</v>
      </c>
      <c r="AS1235" s="1" t="s">
        <v>72</v>
      </c>
      <c r="AT1235" s="1" t="s">
        <v>72</v>
      </c>
      <c r="AU1235" s="3">
        <v>45356</v>
      </c>
      <c r="AV1235" s="1" t="s">
        <v>72</v>
      </c>
      <c r="AW1235" s="4">
        <v>0.69166666666666665</v>
      </c>
      <c r="AX1235" s="1" t="s">
        <v>72</v>
      </c>
      <c r="AY1235" s="4">
        <f t="shared" si="143"/>
        <v>0.62986111111111109</v>
      </c>
      <c r="AZ1235" s="4">
        <f t="shared" si="144"/>
        <v>0.12222222222222223</v>
      </c>
      <c r="BA1235" s="1" t="s">
        <v>5975</v>
      </c>
      <c r="BB1235" s="1" t="s">
        <v>72</v>
      </c>
      <c r="BC1235" s="1" t="s">
        <v>1794</v>
      </c>
      <c r="BD1235" s="1">
        <v>15</v>
      </c>
      <c r="BE1235" s="1" t="s">
        <v>4219</v>
      </c>
      <c r="BF1235" s="1" t="s">
        <v>75</v>
      </c>
      <c r="BG1235" s="1" t="s">
        <v>75</v>
      </c>
      <c r="BH1235" s="1" t="s">
        <v>88</v>
      </c>
      <c r="BI1235" s="1" t="s">
        <v>96</v>
      </c>
      <c r="BJ1235" s="1" t="s">
        <v>72</v>
      </c>
      <c r="BK1235" s="1" t="s">
        <v>4450</v>
      </c>
      <c r="BL1235" s="1" t="s">
        <v>5633</v>
      </c>
      <c r="BM1235" s="1">
        <v>24</v>
      </c>
      <c r="BN1235" s="1" t="s">
        <v>75</v>
      </c>
      <c r="BO1235" s="1" t="s">
        <v>75</v>
      </c>
      <c r="BP1235" s="1" t="s">
        <v>75</v>
      </c>
      <c r="BQ1235" s="21" t="s">
        <v>99</v>
      </c>
      <c r="BR1235" s="21" t="s">
        <v>100</v>
      </c>
    </row>
    <row r="1236" spans="1:70" ht="20.45" customHeight="1">
      <c r="A1236" s="1" t="s">
        <v>5977</v>
      </c>
      <c r="B1236" s="1">
        <v>240084</v>
      </c>
      <c r="C1236" s="1" t="s">
        <v>71</v>
      </c>
      <c r="D1236" s="3">
        <v>45352</v>
      </c>
      <c r="E1236" s="4">
        <v>0.55555555555555558</v>
      </c>
      <c r="F1236" s="5">
        <v>45352</v>
      </c>
      <c r="G1236" s="3">
        <v>45352</v>
      </c>
      <c r="H1236" s="4">
        <v>0.63263888888888886</v>
      </c>
      <c r="I1236" s="48">
        <f t="shared" si="141"/>
        <v>7.7083333333333282E-2</v>
      </c>
      <c r="J1236" s="1">
        <v>3</v>
      </c>
      <c r="K1236" s="1" t="s">
        <v>1896</v>
      </c>
      <c r="L1236" s="1" t="s">
        <v>5978</v>
      </c>
      <c r="M1236" s="1" t="s">
        <v>75</v>
      </c>
      <c r="N1236" s="1" t="s">
        <v>3608</v>
      </c>
      <c r="O1236" s="1" t="s">
        <v>77</v>
      </c>
      <c r="P1236" s="1" t="s">
        <v>78</v>
      </c>
      <c r="Q1236" s="1" t="s">
        <v>78</v>
      </c>
      <c r="R1236" s="21" t="s">
        <v>1898</v>
      </c>
      <c r="S1236" s="21" t="s">
        <v>1898</v>
      </c>
      <c r="T1236" s="34" t="s">
        <v>72</v>
      </c>
      <c r="U1236" s="3" t="s">
        <v>5979</v>
      </c>
      <c r="V1236" s="1" t="s">
        <v>1900</v>
      </c>
      <c r="W1236" s="1" t="s">
        <v>813</v>
      </c>
      <c r="X1236" s="1" t="s">
        <v>813</v>
      </c>
      <c r="Y1236" s="1" t="s">
        <v>814</v>
      </c>
      <c r="Z1236" s="1" t="s">
        <v>152</v>
      </c>
      <c r="AA1236" s="1" t="s">
        <v>1370</v>
      </c>
      <c r="AB1236" s="1" t="s">
        <v>5980</v>
      </c>
      <c r="AC1236" s="1" t="s">
        <v>164</v>
      </c>
      <c r="AD1236" s="1" t="s">
        <v>126</v>
      </c>
      <c r="AE1236" s="1">
        <v>55</v>
      </c>
      <c r="AF1236" s="1" t="s">
        <v>88</v>
      </c>
      <c r="AG1236" s="1">
        <v>4.5</v>
      </c>
      <c r="AH1236" s="1" t="s">
        <v>954</v>
      </c>
      <c r="AI1236" s="1" t="s">
        <v>90</v>
      </c>
      <c r="AJ1236" s="1" t="s">
        <v>91</v>
      </c>
      <c r="AK1236" s="1" t="s">
        <v>216</v>
      </c>
      <c r="AL1236" s="1" t="s">
        <v>72</v>
      </c>
      <c r="AM1236" s="1" t="s">
        <v>229</v>
      </c>
      <c r="AN1236" s="1">
        <v>2</v>
      </c>
      <c r="AO1236" s="1" t="s">
        <v>4945</v>
      </c>
      <c r="AP1236" s="1">
        <v>8</v>
      </c>
      <c r="AQ1236" s="1" t="s">
        <v>5981</v>
      </c>
      <c r="AR1236" s="1" t="s">
        <v>2726</v>
      </c>
      <c r="AS1236" s="1" t="s">
        <v>72</v>
      </c>
      <c r="AT1236" s="1" t="s">
        <v>72</v>
      </c>
      <c r="AU1236" s="3">
        <v>45352</v>
      </c>
      <c r="AV1236" s="4">
        <v>0.65416666666666667</v>
      </c>
      <c r="AW1236" s="4">
        <v>0.71180555555555558</v>
      </c>
      <c r="AX1236" s="4">
        <f t="shared" si="142"/>
        <v>5.7638888888888906E-2</v>
      </c>
      <c r="AY1236" s="4">
        <f t="shared" si="143"/>
        <v>0.6347222222222223</v>
      </c>
      <c r="AZ1236" s="4">
        <f t="shared" si="144"/>
        <v>0.15625</v>
      </c>
      <c r="BA1236" s="1" t="s">
        <v>5982</v>
      </c>
      <c r="BB1236" s="1" t="s">
        <v>72</v>
      </c>
      <c r="BC1236" s="1" t="s">
        <v>1794</v>
      </c>
      <c r="BD1236" s="1">
        <v>15</v>
      </c>
      <c r="BE1236" s="1" t="s">
        <v>3446</v>
      </c>
      <c r="BF1236" s="1" t="s">
        <v>75</v>
      </c>
      <c r="BG1236" s="1" t="s">
        <v>75</v>
      </c>
      <c r="BH1236" s="1" t="s">
        <v>88</v>
      </c>
      <c r="BI1236" s="1" t="s">
        <v>96</v>
      </c>
      <c r="BJ1236" s="1" t="s">
        <v>72</v>
      </c>
      <c r="BK1236" s="1" t="s">
        <v>2268</v>
      </c>
      <c r="BL1236" s="1" t="s">
        <v>5983</v>
      </c>
      <c r="BM1236" s="1">
        <v>70</v>
      </c>
      <c r="BN1236" s="1" t="s">
        <v>75</v>
      </c>
      <c r="BO1236" s="1" t="s">
        <v>75</v>
      </c>
      <c r="BP1236" s="1" t="s">
        <v>75</v>
      </c>
      <c r="BQ1236" s="21" t="s">
        <v>99</v>
      </c>
      <c r="BR1236" s="21" t="s">
        <v>100</v>
      </c>
    </row>
    <row r="1237" spans="1:70" ht="20.45" customHeight="1">
      <c r="A1237" s="1" t="s">
        <v>5984</v>
      </c>
      <c r="B1237" s="1">
        <v>240085</v>
      </c>
      <c r="C1237" s="1" t="s">
        <v>71</v>
      </c>
      <c r="D1237" s="3">
        <v>45352</v>
      </c>
      <c r="E1237" s="4">
        <v>0.46180555555555558</v>
      </c>
      <c r="F1237" s="5">
        <v>45352</v>
      </c>
      <c r="G1237" s="3">
        <v>45352</v>
      </c>
      <c r="H1237" s="4">
        <v>0.63263888888888886</v>
      </c>
      <c r="I1237" s="48">
        <f t="shared" si="141"/>
        <v>0.17083333333333328</v>
      </c>
      <c r="J1237" s="1">
        <v>0</v>
      </c>
      <c r="K1237" s="1" t="s">
        <v>1896</v>
      </c>
      <c r="L1237" s="1" t="s">
        <v>5985</v>
      </c>
      <c r="M1237" s="1" t="s">
        <v>75</v>
      </c>
      <c r="N1237" s="1" t="s">
        <v>3473</v>
      </c>
      <c r="O1237" s="1" t="s">
        <v>77</v>
      </c>
      <c r="P1237" s="1" t="s">
        <v>78</v>
      </c>
      <c r="Q1237" s="1" t="s">
        <v>78</v>
      </c>
      <c r="R1237" s="21" t="s">
        <v>1898</v>
      </c>
      <c r="S1237" s="21" t="s">
        <v>1898</v>
      </c>
      <c r="T1237" s="34" t="s">
        <v>72</v>
      </c>
      <c r="U1237" s="3" t="s">
        <v>5986</v>
      </c>
      <c r="V1237" s="1" t="s">
        <v>1900</v>
      </c>
      <c r="W1237" s="1" t="s">
        <v>813</v>
      </c>
      <c r="X1237" s="1" t="s">
        <v>813</v>
      </c>
      <c r="Y1237" s="1" t="s">
        <v>814</v>
      </c>
      <c r="Z1237" s="1" t="s">
        <v>152</v>
      </c>
      <c r="AA1237" s="1" t="s">
        <v>3507</v>
      </c>
      <c r="AB1237" s="1" t="s">
        <v>5980</v>
      </c>
      <c r="AC1237" s="1" t="s">
        <v>164</v>
      </c>
      <c r="AD1237" s="1" t="s">
        <v>126</v>
      </c>
      <c r="AE1237" s="1">
        <v>35</v>
      </c>
      <c r="AF1237" s="1" t="s">
        <v>88</v>
      </c>
      <c r="AG1237" s="1">
        <v>4.5</v>
      </c>
      <c r="AH1237" s="1" t="s">
        <v>954</v>
      </c>
      <c r="AI1237" s="1" t="s">
        <v>105</v>
      </c>
      <c r="AJ1237" s="1" t="s">
        <v>91</v>
      </c>
      <c r="AK1237" s="1" t="s">
        <v>92</v>
      </c>
      <c r="AL1237" s="1" t="s">
        <v>72</v>
      </c>
      <c r="AM1237" s="1" t="s">
        <v>217</v>
      </c>
      <c r="AN1237" s="1">
        <v>3</v>
      </c>
      <c r="AO1237" s="1" t="s">
        <v>72</v>
      </c>
      <c r="AP1237" s="1" t="s">
        <v>72</v>
      </c>
      <c r="AQ1237" s="1" t="s">
        <v>72</v>
      </c>
      <c r="AR1237" s="1" t="s">
        <v>5987</v>
      </c>
      <c r="AS1237" s="1" t="s">
        <v>878</v>
      </c>
      <c r="AT1237" s="1" t="s">
        <v>72</v>
      </c>
      <c r="AU1237" s="3">
        <v>45352</v>
      </c>
      <c r="AV1237" s="4">
        <v>0.65416666666666667</v>
      </c>
      <c r="AW1237" s="4">
        <v>0.69305555555555554</v>
      </c>
      <c r="AX1237" s="4">
        <f t="shared" si="142"/>
        <v>3.8888888888888862E-2</v>
      </c>
      <c r="AY1237" s="4">
        <f t="shared" si="143"/>
        <v>0.52222222222222225</v>
      </c>
      <c r="AZ1237" s="4">
        <f t="shared" si="144"/>
        <v>0.23124999999999996</v>
      </c>
      <c r="BA1237" s="1" t="s">
        <v>5988</v>
      </c>
      <c r="BB1237" s="1" t="s">
        <v>72</v>
      </c>
      <c r="BC1237" s="1" t="s">
        <v>1794</v>
      </c>
      <c r="BD1237" s="1">
        <v>15</v>
      </c>
      <c r="BE1237" s="1" t="s">
        <v>2694</v>
      </c>
      <c r="BF1237" s="1" t="s">
        <v>75</v>
      </c>
      <c r="BG1237" s="1" t="s">
        <v>75</v>
      </c>
      <c r="BH1237" s="1" t="s">
        <v>88</v>
      </c>
      <c r="BI1237" s="1" t="s">
        <v>96</v>
      </c>
      <c r="BJ1237" s="1" t="s">
        <v>72</v>
      </c>
      <c r="BK1237" s="1" t="s">
        <v>5594</v>
      </c>
      <c r="BL1237" s="1" t="s">
        <v>5936</v>
      </c>
      <c r="BM1237" s="1">
        <v>24</v>
      </c>
      <c r="BN1237" s="1" t="s">
        <v>75</v>
      </c>
      <c r="BO1237" s="1" t="s">
        <v>75</v>
      </c>
      <c r="BP1237" s="1" t="s">
        <v>75</v>
      </c>
      <c r="BQ1237" s="21" t="s">
        <v>99</v>
      </c>
      <c r="BR1237" s="21" t="s">
        <v>100</v>
      </c>
    </row>
    <row r="1238" spans="1:70" ht="20.45" customHeight="1">
      <c r="A1238" s="1">
        <v>240086</v>
      </c>
      <c r="B1238" s="1">
        <v>240086</v>
      </c>
      <c r="C1238" s="1" t="s">
        <v>71</v>
      </c>
      <c r="D1238" s="3">
        <v>45352</v>
      </c>
      <c r="E1238" s="4">
        <v>0.70208333333333328</v>
      </c>
      <c r="F1238" s="5">
        <v>45352</v>
      </c>
      <c r="G1238" s="3">
        <v>45352</v>
      </c>
      <c r="H1238" s="4">
        <v>0.75694444444444453</v>
      </c>
      <c r="I1238" s="48">
        <f t="shared" si="141"/>
        <v>5.4861111111111249E-2</v>
      </c>
      <c r="J1238" s="1">
        <v>4</v>
      </c>
      <c r="K1238" s="1" t="s">
        <v>1896</v>
      </c>
      <c r="L1238" s="1" t="s">
        <v>5989</v>
      </c>
      <c r="M1238" s="1" t="s">
        <v>75</v>
      </c>
      <c r="N1238" s="1" t="s">
        <v>2215</v>
      </c>
      <c r="O1238" s="1" t="s">
        <v>473</v>
      </c>
      <c r="P1238" s="1" t="s">
        <v>78</v>
      </c>
      <c r="Q1238" s="1" t="s">
        <v>78</v>
      </c>
      <c r="R1238" s="8" t="s">
        <v>1927</v>
      </c>
      <c r="S1238" s="8" t="s">
        <v>1927</v>
      </c>
      <c r="T1238" s="1" t="s">
        <v>5990</v>
      </c>
      <c r="U1238" s="75" t="s">
        <v>72</v>
      </c>
      <c r="V1238" s="1" t="s">
        <v>1900</v>
      </c>
      <c r="W1238" s="1" t="s">
        <v>813</v>
      </c>
      <c r="X1238" s="1" t="s">
        <v>813</v>
      </c>
      <c r="Y1238" s="1" t="s">
        <v>814</v>
      </c>
      <c r="Z1238" s="1" t="s">
        <v>152</v>
      </c>
      <c r="AA1238" s="1" t="s">
        <v>3803</v>
      </c>
      <c r="AB1238" s="1" t="s">
        <v>5980</v>
      </c>
      <c r="AC1238" s="1" t="s">
        <v>164</v>
      </c>
      <c r="AD1238" s="1" t="s">
        <v>126</v>
      </c>
      <c r="AE1238" s="1">
        <v>38</v>
      </c>
      <c r="AF1238" s="1" t="s">
        <v>88</v>
      </c>
      <c r="AG1238" s="1">
        <v>4.9000000000000004</v>
      </c>
      <c r="AH1238" s="1" t="s">
        <v>299</v>
      </c>
      <c r="AI1238" s="1" t="s">
        <v>90</v>
      </c>
      <c r="AJ1238" s="1" t="s">
        <v>91</v>
      </c>
      <c r="AK1238" s="1" t="s">
        <v>216</v>
      </c>
      <c r="AL1238" s="1" t="s">
        <v>72</v>
      </c>
      <c r="AM1238" s="1" t="s">
        <v>72</v>
      </c>
      <c r="AN1238" s="1" t="s">
        <v>72</v>
      </c>
      <c r="AO1238" s="1" t="s">
        <v>72</v>
      </c>
      <c r="AP1238" s="1">
        <v>8</v>
      </c>
      <c r="AQ1238" s="1" t="s">
        <v>5855</v>
      </c>
      <c r="AR1238" s="1" t="s">
        <v>72</v>
      </c>
      <c r="AS1238" s="1" t="s">
        <v>263</v>
      </c>
      <c r="AT1238" s="1" t="s">
        <v>5991</v>
      </c>
      <c r="AU1238" s="3">
        <v>45352</v>
      </c>
      <c r="AV1238" s="4">
        <v>0.77569444444444446</v>
      </c>
      <c r="AW1238" s="4" t="s">
        <v>72</v>
      </c>
      <c r="AX1238" s="4" t="s">
        <v>72</v>
      </c>
      <c r="AY1238" s="4" t="s">
        <v>72</v>
      </c>
      <c r="AZ1238" s="6" t="s">
        <v>72</v>
      </c>
      <c r="BA1238" s="1" t="s">
        <v>5992</v>
      </c>
      <c r="BB1238" s="1" t="s">
        <v>72</v>
      </c>
      <c r="BC1238" s="1" t="s">
        <v>72</v>
      </c>
      <c r="BD1238" s="1">
        <v>15</v>
      </c>
      <c r="BE1238" s="1" t="s">
        <v>2694</v>
      </c>
      <c r="BF1238" s="1" t="s">
        <v>88</v>
      </c>
      <c r="BG1238" s="1" t="s">
        <v>88</v>
      </c>
      <c r="BH1238" s="1" t="s">
        <v>88</v>
      </c>
      <c r="BI1238" s="1" t="s">
        <v>79</v>
      </c>
      <c r="BJ1238" s="1" t="s">
        <v>2314</v>
      </c>
      <c r="BK1238" s="1" t="s">
        <v>72</v>
      </c>
      <c r="BL1238" s="1" t="s">
        <v>72</v>
      </c>
      <c r="BM1238" s="1" t="s">
        <v>72</v>
      </c>
      <c r="BN1238" s="1" t="s">
        <v>88</v>
      </c>
      <c r="BO1238" s="1" t="s">
        <v>88</v>
      </c>
      <c r="BP1238" s="1" t="s">
        <v>88</v>
      </c>
      <c r="BQ1238" s="1" t="s">
        <v>160</v>
      </c>
    </row>
    <row r="1239" spans="1:70" ht="20.45" customHeight="1">
      <c r="A1239" s="1">
        <v>240087</v>
      </c>
      <c r="B1239" s="1">
        <v>240087</v>
      </c>
      <c r="C1239" s="1" t="s">
        <v>71</v>
      </c>
      <c r="D1239" s="3">
        <v>45353</v>
      </c>
      <c r="E1239" s="4">
        <v>0.63888888888888884</v>
      </c>
      <c r="F1239" s="5">
        <v>45352</v>
      </c>
      <c r="G1239" s="3">
        <v>45353</v>
      </c>
      <c r="H1239" s="4">
        <v>0.69027777777777777</v>
      </c>
      <c r="I1239" s="48">
        <f t="shared" si="141"/>
        <v>5.1388888888888928E-2</v>
      </c>
      <c r="J1239" s="1">
        <v>3</v>
      </c>
      <c r="K1239" s="1" t="s">
        <v>1896</v>
      </c>
      <c r="L1239" s="1" t="s">
        <v>5993</v>
      </c>
      <c r="M1239" s="1" t="s">
        <v>75</v>
      </c>
      <c r="N1239" s="1" t="s">
        <v>2215</v>
      </c>
      <c r="O1239" s="1" t="s">
        <v>473</v>
      </c>
      <c r="P1239" s="8" t="s">
        <v>172</v>
      </c>
      <c r="Q1239" s="1" t="s">
        <v>78</v>
      </c>
      <c r="R1239" s="8" t="s">
        <v>1927</v>
      </c>
      <c r="S1239" s="8" t="s">
        <v>1927</v>
      </c>
      <c r="T1239" s="1" t="s">
        <v>2314</v>
      </c>
      <c r="U1239" s="75" t="s">
        <v>72</v>
      </c>
      <c r="V1239" s="1" t="s">
        <v>1900</v>
      </c>
      <c r="W1239" s="1" t="s">
        <v>813</v>
      </c>
      <c r="X1239" s="1" t="s">
        <v>813</v>
      </c>
      <c r="Y1239" s="1" t="s">
        <v>814</v>
      </c>
      <c r="Z1239" s="1" t="s">
        <v>152</v>
      </c>
      <c r="AA1239" s="1" t="s">
        <v>3507</v>
      </c>
      <c r="AB1239" s="1" t="s">
        <v>5980</v>
      </c>
      <c r="AC1239" s="1" t="s">
        <v>154</v>
      </c>
      <c r="AD1239" s="1" t="s">
        <v>126</v>
      </c>
      <c r="AE1239" s="1">
        <v>65</v>
      </c>
      <c r="AF1239" s="1" t="s">
        <v>88</v>
      </c>
      <c r="AG1239" s="1">
        <v>4.5999999999999996</v>
      </c>
      <c r="AH1239" s="1" t="s">
        <v>954</v>
      </c>
      <c r="AI1239" s="1" t="s">
        <v>90</v>
      </c>
      <c r="AJ1239" s="1" t="s">
        <v>91</v>
      </c>
      <c r="AK1239" s="1" t="s">
        <v>92</v>
      </c>
      <c r="AL1239" s="1" t="s">
        <v>72</v>
      </c>
      <c r="AM1239" s="1" t="s">
        <v>72</v>
      </c>
      <c r="AN1239" s="1" t="s">
        <v>72</v>
      </c>
      <c r="AO1239" s="1" t="s">
        <v>72</v>
      </c>
      <c r="AP1239" s="1" t="s">
        <v>72</v>
      </c>
      <c r="AQ1239" s="1" t="s">
        <v>72</v>
      </c>
      <c r="AR1239" s="1" t="s">
        <v>72</v>
      </c>
      <c r="AS1239" s="1" t="s">
        <v>72</v>
      </c>
      <c r="AT1239" s="1" t="s">
        <v>72</v>
      </c>
      <c r="AU1239" s="3">
        <v>45353</v>
      </c>
      <c r="AV1239" s="4">
        <v>0.70277777777777772</v>
      </c>
      <c r="AW1239" s="4" t="s">
        <v>72</v>
      </c>
      <c r="AX1239" s="4" t="s">
        <v>72</v>
      </c>
      <c r="AY1239" s="4" t="s">
        <v>72</v>
      </c>
      <c r="AZ1239" s="6" t="s">
        <v>72</v>
      </c>
      <c r="BA1239" s="1" t="s">
        <v>5994</v>
      </c>
      <c r="BB1239" s="1" t="s">
        <v>5995</v>
      </c>
      <c r="BC1239" s="1" t="s">
        <v>72</v>
      </c>
      <c r="BD1239" s="1">
        <v>15</v>
      </c>
      <c r="BE1239" s="1" t="s">
        <v>3446</v>
      </c>
      <c r="BF1239" s="1" t="s">
        <v>88</v>
      </c>
      <c r="BG1239" s="1" t="s">
        <v>88</v>
      </c>
      <c r="BH1239" s="1" t="s">
        <v>88</v>
      </c>
      <c r="BI1239" s="1" t="s">
        <v>79</v>
      </c>
      <c r="BJ1239" s="1" t="s">
        <v>2314</v>
      </c>
      <c r="BK1239" s="1" t="s">
        <v>72</v>
      </c>
      <c r="BL1239" s="1" t="s">
        <v>72</v>
      </c>
      <c r="BM1239" s="1" t="s">
        <v>72</v>
      </c>
      <c r="BN1239" s="1" t="s">
        <v>88</v>
      </c>
      <c r="BO1239" s="1" t="s">
        <v>88</v>
      </c>
      <c r="BP1239" s="1" t="s">
        <v>88</v>
      </c>
      <c r="BQ1239" s="1" t="s">
        <v>160</v>
      </c>
    </row>
    <row r="1240" spans="1:70" ht="20.45" customHeight="1">
      <c r="A1240" s="1" t="s">
        <v>5996</v>
      </c>
      <c r="B1240" s="1">
        <v>240088</v>
      </c>
      <c r="C1240" s="1" t="s">
        <v>71</v>
      </c>
      <c r="D1240" s="3">
        <v>45356</v>
      </c>
      <c r="E1240" s="4">
        <v>0.65277777777777779</v>
      </c>
      <c r="F1240" s="5">
        <v>45352</v>
      </c>
      <c r="G1240" s="3">
        <v>45356</v>
      </c>
      <c r="H1240" s="4">
        <v>0.7715277777777777</v>
      </c>
      <c r="I1240" s="48">
        <f t="shared" si="141"/>
        <v>0.11874999999999991</v>
      </c>
      <c r="J1240" s="1">
        <v>20</v>
      </c>
      <c r="K1240" s="1" t="s">
        <v>1896</v>
      </c>
      <c r="L1240" s="1" t="s">
        <v>5997</v>
      </c>
      <c r="M1240" s="1" t="s">
        <v>75</v>
      </c>
      <c r="N1240" s="1" t="s">
        <v>3624</v>
      </c>
      <c r="O1240" s="1" t="s">
        <v>77</v>
      </c>
      <c r="P1240" s="1" t="s">
        <v>78</v>
      </c>
      <c r="Q1240" s="1" t="s">
        <v>78</v>
      </c>
      <c r="R1240" s="21" t="s">
        <v>1898</v>
      </c>
      <c r="S1240" s="21" t="s">
        <v>1898</v>
      </c>
      <c r="T1240" s="34" t="s">
        <v>72</v>
      </c>
      <c r="U1240" s="3" t="s">
        <v>5998</v>
      </c>
      <c r="V1240" s="1" t="s">
        <v>1900</v>
      </c>
      <c r="W1240" s="1" t="s">
        <v>778</v>
      </c>
      <c r="X1240" s="1" t="s">
        <v>779</v>
      </c>
      <c r="Y1240" s="1" t="s">
        <v>780</v>
      </c>
      <c r="Z1240" s="1" t="s">
        <v>152</v>
      </c>
      <c r="AA1240" s="1" t="s">
        <v>72</v>
      </c>
      <c r="AB1240" s="1" t="s">
        <v>153</v>
      </c>
      <c r="AC1240" s="1" t="s">
        <v>164</v>
      </c>
      <c r="AD1240" s="1" t="s">
        <v>126</v>
      </c>
      <c r="AE1240" s="1">
        <v>39</v>
      </c>
      <c r="AF1240" s="1" t="s">
        <v>88</v>
      </c>
      <c r="AG1240" s="1">
        <v>6.8</v>
      </c>
      <c r="AH1240" s="1" t="s">
        <v>2344</v>
      </c>
      <c r="AI1240" s="1" t="s">
        <v>90</v>
      </c>
      <c r="AJ1240" s="1" t="s">
        <v>91</v>
      </c>
      <c r="AK1240" s="1" t="s">
        <v>92</v>
      </c>
      <c r="AL1240" s="1" t="s">
        <v>72</v>
      </c>
      <c r="AM1240" s="1" t="s">
        <v>229</v>
      </c>
      <c r="AN1240" s="1">
        <v>1</v>
      </c>
      <c r="AO1240" s="1" t="s">
        <v>4864</v>
      </c>
      <c r="AP1240" s="1" t="s">
        <v>72</v>
      </c>
      <c r="AQ1240" s="1" t="s">
        <v>72</v>
      </c>
      <c r="AR1240" s="1" t="s">
        <v>72</v>
      </c>
      <c r="AS1240" s="1" t="s">
        <v>72</v>
      </c>
      <c r="AT1240" s="1" t="s">
        <v>72</v>
      </c>
      <c r="AU1240" s="3">
        <v>45357</v>
      </c>
      <c r="AV1240" s="4">
        <v>1.3993055555555556</v>
      </c>
      <c r="AW1240" s="4">
        <v>1.4583333333333333</v>
      </c>
      <c r="AX1240" s="4">
        <f t="shared" ref="AX1240:AX1254" si="145">AW1240-AV1240</f>
        <v>5.9027777777777679E-2</v>
      </c>
      <c r="AY1240" s="4">
        <f t="shared" ref="AY1240:AY1254" si="146">AW1240-I1240</f>
        <v>1.3395833333333333</v>
      </c>
      <c r="AZ1240" s="4">
        <f t="shared" ref="AZ1240:AZ1254" si="147">AW1240-E1240</f>
        <v>0.80555555555555547</v>
      </c>
      <c r="BA1240" s="1" t="s">
        <v>5999</v>
      </c>
      <c r="BB1240" s="1" t="s">
        <v>6000</v>
      </c>
      <c r="BC1240" s="1" t="s">
        <v>1794</v>
      </c>
      <c r="BD1240" s="1">
        <v>14</v>
      </c>
      <c r="BE1240" s="1" t="s">
        <v>4443</v>
      </c>
      <c r="BF1240" s="1" t="s">
        <v>75</v>
      </c>
      <c r="BG1240" s="1" t="s">
        <v>75</v>
      </c>
      <c r="BH1240" s="1" t="s">
        <v>88</v>
      </c>
      <c r="BI1240" s="1" t="s">
        <v>96</v>
      </c>
      <c r="BJ1240" s="1" t="s">
        <v>72</v>
      </c>
      <c r="BK1240" s="1" t="s">
        <v>2268</v>
      </c>
      <c r="BL1240" s="1" t="s">
        <v>5983</v>
      </c>
      <c r="BM1240" s="1">
        <v>70</v>
      </c>
      <c r="BN1240" s="1" t="s">
        <v>75</v>
      </c>
      <c r="BO1240" s="1" t="s">
        <v>75</v>
      </c>
      <c r="BP1240" s="1" t="s">
        <v>75</v>
      </c>
      <c r="BQ1240" s="21" t="s">
        <v>99</v>
      </c>
      <c r="BR1240" s="21" t="s">
        <v>100</v>
      </c>
    </row>
    <row r="1241" spans="1:70" ht="20.45" customHeight="1">
      <c r="A1241" s="1" t="s">
        <v>6001</v>
      </c>
      <c r="B1241" s="1">
        <v>240089</v>
      </c>
      <c r="C1241" s="1" t="s">
        <v>71</v>
      </c>
      <c r="D1241" s="3">
        <v>45357</v>
      </c>
      <c r="E1241" s="4">
        <v>0.69444444444444442</v>
      </c>
      <c r="F1241" s="5">
        <v>45352</v>
      </c>
      <c r="G1241" s="3">
        <v>45357</v>
      </c>
      <c r="H1241" s="4">
        <v>0.74375000000000002</v>
      </c>
      <c r="I1241" s="48">
        <f t="shared" si="141"/>
        <v>4.9305555555555602E-2</v>
      </c>
      <c r="J1241" s="1">
        <v>10</v>
      </c>
      <c r="K1241" s="1" t="s">
        <v>2302</v>
      </c>
      <c r="L1241" s="1" t="s">
        <v>6002</v>
      </c>
      <c r="M1241" s="1" t="s">
        <v>75</v>
      </c>
      <c r="N1241" s="1" t="s">
        <v>4933</v>
      </c>
      <c r="O1241" s="1" t="s">
        <v>77</v>
      </c>
      <c r="P1241" s="1" t="s">
        <v>78</v>
      </c>
      <c r="Q1241" s="8" t="s">
        <v>4162</v>
      </c>
      <c r="R1241" s="21" t="s">
        <v>1898</v>
      </c>
      <c r="S1241" s="8" t="s">
        <v>1927</v>
      </c>
      <c r="T1241" s="1" t="s">
        <v>4212</v>
      </c>
      <c r="U1241" s="60" t="s">
        <v>6003</v>
      </c>
      <c r="V1241" s="1" t="s">
        <v>1900</v>
      </c>
      <c r="W1241" s="1" t="s">
        <v>2307</v>
      </c>
      <c r="X1241" s="1" t="s">
        <v>2307</v>
      </c>
      <c r="Y1241" s="1" t="s">
        <v>2308</v>
      </c>
      <c r="Z1241" s="1" t="s">
        <v>490</v>
      </c>
      <c r="AA1241" s="1" t="s">
        <v>72</v>
      </c>
      <c r="AB1241" s="1" t="s">
        <v>491</v>
      </c>
      <c r="AC1241" s="1" t="s">
        <v>1147</v>
      </c>
      <c r="AD1241" s="1" t="s">
        <v>87</v>
      </c>
      <c r="AE1241" s="1">
        <v>58</v>
      </c>
      <c r="AF1241" s="1" t="s">
        <v>88</v>
      </c>
      <c r="AG1241" s="1">
        <v>5.2</v>
      </c>
      <c r="AH1241" s="1" t="s">
        <v>299</v>
      </c>
      <c r="AI1241" s="1" t="s">
        <v>90</v>
      </c>
      <c r="AJ1241" s="1" t="s">
        <v>91</v>
      </c>
      <c r="AK1241" s="1" t="s">
        <v>92</v>
      </c>
      <c r="AL1241" s="1" t="s">
        <v>72</v>
      </c>
      <c r="AM1241" s="1" t="s">
        <v>72</v>
      </c>
      <c r="AN1241" s="1" t="s">
        <v>72</v>
      </c>
      <c r="AO1241" s="1" t="s">
        <v>72</v>
      </c>
      <c r="AP1241" s="1" t="s">
        <v>72</v>
      </c>
      <c r="AQ1241" s="1" t="s">
        <v>72</v>
      </c>
      <c r="AR1241" s="1" t="s">
        <v>72</v>
      </c>
      <c r="AS1241" s="1" t="s">
        <v>72</v>
      </c>
      <c r="AT1241" s="1" t="s">
        <v>72</v>
      </c>
      <c r="AU1241" s="3">
        <v>45357</v>
      </c>
      <c r="AV1241" s="4">
        <v>0.75555555555555554</v>
      </c>
      <c r="AW1241" s="4">
        <v>0.83611111111111114</v>
      </c>
      <c r="AX1241" s="4">
        <f t="shared" si="145"/>
        <v>8.0555555555555602E-2</v>
      </c>
      <c r="AY1241" s="4">
        <f t="shared" si="146"/>
        <v>0.78680555555555554</v>
      </c>
      <c r="AZ1241" s="4">
        <f t="shared" si="147"/>
        <v>0.14166666666666672</v>
      </c>
      <c r="BA1241" s="1" t="s">
        <v>6004</v>
      </c>
      <c r="BB1241" s="1" t="s">
        <v>5784</v>
      </c>
      <c r="BC1241" s="1" t="s">
        <v>1794</v>
      </c>
      <c r="BD1241" s="1">
        <v>14</v>
      </c>
      <c r="BE1241" s="1" t="s">
        <v>3446</v>
      </c>
      <c r="BF1241" s="1" t="s">
        <v>88</v>
      </c>
      <c r="BG1241" s="1" t="s">
        <v>88</v>
      </c>
      <c r="BH1241" s="1" t="s">
        <v>88</v>
      </c>
      <c r="BI1241" s="1" t="s">
        <v>79</v>
      </c>
      <c r="BJ1241" s="1" t="s">
        <v>707</v>
      </c>
      <c r="BK1241" s="1" t="s">
        <v>72</v>
      </c>
      <c r="BL1241" s="1" t="s">
        <v>72</v>
      </c>
      <c r="BM1241" s="1" t="s">
        <v>72</v>
      </c>
      <c r="BN1241" s="1" t="s">
        <v>88</v>
      </c>
      <c r="BO1241" s="1" t="s">
        <v>88</v>
      </c>
      <c r="BP1241" s="1" t="s">
        <v>88</v>
      </c>
      <c r="BQ1241" s="1" t="s">
        <v>160</v>
      </c>
      <c r="BR1241" s="1" t="s">
        <v>707</v>
      </c>
    </row>
    <row r="1242" spans="1:70" ht="20.45" customHeight="1">
      <c r="A1242" s="1" t="s">
        <v>6005</v>
      </c>
      <c r="B1242" s="1">
        <v>240090</v>
      </c>
      <c r="C1242" s="1" t="s">
        <v>497</v>
      </c>
      <c r="D1242" s="3">
        <v>45358</v>
      </c>
      <c r="E1242" s="4">
        <v>0.75694444444444442</v>
      </c>
      <c r="F1242" s="5">
        <v>45352</v>
      </c>
      <c r="G1242" s="3">
        <v>45358</v>
      </c>
      <c r="H1242" s="4">
        <v>0.7944444444444444</v>
      </c>
      <c r="I1242" s="48">
        <f t="shared" si="141"/>
        <v>3.7499999999999978E-2</v>
      </c>
      <c r="J1242" s="1">
        <v>10</v>
      </c>
      <c r="K1242" s="1" t="s">
        <v>2302</v>
      </c>
      <c r="L1242" s="1" t="s">
        <v>6006</v>
      </c>
      <c r="M1242" s="1" t="s">
        <v>75</v>
      </c>
      <c r="N1242" s="1" t="s">
        <v>5146</v>
      </c>
      <c r="O1242" s="1" t="s">
        <v>497</v>
      </c>
      <c r="P1242" s="1" t="s">
        <v>78</v>
      </c>
      <c r="Q1242" s="8" t="s">
        <v>4162</v>
      </c>
      <c r="R1242" s="21" t="s">
        <v>1898</v>
      </c>
      <c r="S1242" s="21" t="s">
        <v>1898</v>
      </c>
      <c r="T1242" s="1" t="s">
        <v>4212</v>
      </c>
      <c r="U1242" s="3" t="s">
        <v>4767</v>
      </c>
      <c r="V1242" s="1" t="s">
        <v>1900</v>
      </c>
      <c r="W1242" s="1" t="s">
        <v>2307</v>
      </c>
      <c r="X1242" s="1" t="s">
        <v>2307</v>
      </c>
      <c r="Y1242" s="1" t="s">
        <v>2308</v>
      </c>
      <c r="Z1242" s="1" t="s">
        <v>490</v>
      </c>
      <c r="AA1242" s="1" t="s">
        <v>72</v>
      </c>
      <c r="AB1242" s="1" t="s">
        <v>491</v>
      </c>
      <c r="AC1242" s="1" t="s">
        <v>492</v>
      </c>
      <c r="AD1242" s="1" t="s">
        <v>87</v>
      </c>
      <c r="AE1242" s="1">
        <v>76</v>
      </c>
      <c r="AF1242" s="1" t="s">
        <v>88</v>
      </c>
      <c r="AG1242" s="1">
        <v>4.5999999999999996</v>
      </c>
      <c r="AH1242" s="1" t="s">
        <v>2344</v>
      </c>
      <c r="AI1242" s="1" t="s">
        <v>90</v>
      </c>
      <c r="AJ1242" s="1" t="s">
        <v>91</v>
      </c>
      <c r="AK1242" s="1" t="s">
        <v>92</v>
      </c>
      <c r="AL1242" s="1" t="s">
        <v>72</v>
      </c>
      <c r="AM1242" s="1" t="s">
        <v>244</v>
      </c>
      <c r="AN1242" s="1">
        <v>1</v>
      </c>
      <c r="AO1242" s="1" t="s">
        <v>2585</v>
      </c>
      <c r="AP1242" s="1" t="s">
        <v>72</v>
      </c>
      <c r="AQ1242" s="1" t="s">
        <v>72</v>
      </c>
      <c r="AR1242" s="1" t="s">
        <v>689</v>
      </c>
      <c r="AS1242" s="1" t="s">
        <v>72</v>
      </c>
      <c r="AT1242" s="1" t="s">
        <v>72</v>
      </c>
      <c r="AU1242" s="3">
        <v>45358</v>
      </c>
      <c r="AV1242" s="4">
        <v>0.80763888888888891</v>
      </c>
      <c r="AW1242" s="4">
        <v>0.84722222222222221</v>
      </c>
      <c r="AX1242" s="4">
        <f t="shared" si="145"/>
        <v>3.9583333333333304E-2</v>
      </c>
      <c r="AY1242" s="4">
        <f t="shared" si="146"/>
        <v>0.80972222222222223</v>
      </c>
      <c r="AZ1242" s="4">
        <f t="shared" si="147"/>
        <v>9.027777777777779E-2</v>
      </c>
      <c r="BA1242" s="1" t="s">
        <v>6007</v>
      </c>
      <c r="BB1242" s="1" t="s">
        <v>72</v>
      </c>
      <c r="BC1242" s="1" t="s">
        <v>1794</v>
      </c>
      <c r="BD1242" s="1">
        <v>14</v>
      </c>
      <c r="BE1242" s="1" t="s">
        <v>4063</v>
      </c>
      <c r="BF1242" s="1" t="s">
        <v>88</v>
      </c>
      <c r="BG1242" s="1" t="s">
        <v>88</v>
      </c>
      <c r="BH1242" s="1" t="s">
        <v>88</v>
      </c>
      <c r="BI1242" s="1" t="s">
        <v>96</v>
      </c>
      <c r="BJ1242" s="1" t="s">
        <v>72</v>
      </c>
      <c r="BK1242" s="1" t="s">
        <v>3962</v>
      </c>
      <c r="BL1242" s="1" t="s">
        <v>5149</v>
      </c>
      <c r="BM1242" s="1">
        <f>49+7</f>
        <v>56</v>
      </c>
      <c r="BN1242" s="1" t="s">
        <v>75</v>
      </c>
      <c r="BO1242" s="1" t="s">
        <v>75</v>
      </c>
      <c r="BP1242" s="1" t="s">
        <v>75</v>
      </c>
      <c r="BQ1242" s="21" t="s">
        <v>99</v>
      </c>
      <c r="BR1242" s="21" t="s">
        <v>100</v>
      </c>
    </row>
    <row r="1243" spans="1:70" ht="20.45" customHeight="1">
      <c r="A1243" s="1" t="s">
        <v>6008</v>
      </c>
      <c r="B1243" s="1">
        <v>240091</v>
      </c>
      <c r="C1243" s="1" t="s">
        <v>71</v>
      </c>
      <c r="D1243" s="3">
        <v>45358</v>
      </c>
      <c r="E1243" s="4">
        <v>0.49305555555555558</v>
      </c>
      <c r="F1243" s="5">
        <v>45352</v>
      </c>
      <c r="G1243" s="3">
        <v>45358</v>
      </c>
      <c r="H1243" s="4">
        <v>0.90486111111111101</v>
      </c>
      <c r="I1243" s="48">
        <f t="shared" si="141"/>
        <v>0.41180555555555542</v>
      </c>
      <c r="J1243" s="1">
        <v>20</v>
      </c>
      <c r="K1243" s="1" t="s">
        <v>1896</v>
      </c>
      <c r="L1243" s="1" t="s">
        <v>6009</v>
      </c>
      <c r="M1243" s="1" t="s">
        <v>75</v>
      </c>
      <c r="N1243" s="1" t="s">
        <v>3947</v>
      </c>
      <c r="O1243" s="1" t="s">
        <v>77</v>
      </c>
      <c r="P1243" s="1" t="s">
        <v>78</v>
      </c>
      <c r="Q1243" s="1" t="s">
        <v>78</v>
      </c>
      <c r="R1243" s="21" t="s">
        <v>1898</v>
      </c>
      <c r="S1243" s="21" t="s">
        <v>1898</v>
      </c>
      <c r="T1243" s="34" t="s">
        <v>72</v>
      </c>
      <c r="U1243" s="3" t="s">
        <v>6010</v>
      </c>
      <c r="V1243" s="1" t="s">
        <v>1900</v>
      </c>
      <c r="W1243" s="1" t="s">
        <v>778</v>
      </c>
      <c r="X1243" s="1" t="s">
        <v>779</v>
      </c>
      <c r="Y1243" s="1" t="s">
        <v>780</v>
      </c>
      <c r="Z1243" s="1" t="s">
        <v>84</v>
      </c>
      <c r="AA1243" s="1" t="s">
        <v>72</v>
      </c>
      <c r="AB1243" s="1" t="s">
        <v>140</v>
      </c>
      <c r="AC1243" s="1" t="s">
        <v>141</v>
      </c>
      <c r="AD1243" s="1" t="s">
        <v>126</v>
      </c>
      <c r="AE1243" s="1">
        <v>78</v>
      </c>
      <c r="AF1243" s="1" t="s">
        <v>88</v>
      </c>
      <c r="AG1243" s="1">
        <v>4.9000000000000004</v>
      </c>
      <c r="AH1243" s="1" t="s">
        <v>299</v>
      </c>
      <c r="AI1243" s="1" t="s">
        <v>90</v>
      </c>
      <c r="AJ1243" s="1" t="s">
        <v>91</v>
      </c>
      <c r="AK1243" s="1" t="s">
        <v>92</v>
      </c>
      <c r="AL1243" s="1" t="s">
        <v>72</v>
      </c>
      <c r="AM1243" s="1" t="s">
        <v>254</v>
      </c>
      <c r="AN1243" s="1" t="s">
        <v>72</v>
      </c>
      <c r="AO1243" s="1" t="s">
        <v>5265</v>
      </c>
      <c r="AP1243" s="1" t="s">
        <v>72</v>
      </c>
      <c r="AQ1243" s="1" t="s">
        <v>72</v>
      </c>
      <c r="AR1243" s="1" t="s">
        <v>72</v>
      </c>
      <c r="AS1243" s="1" t="s">
        <v>72</v>
      </c>
      <c r="AT1243" s="1" t="s">
        <v>72</v>
      </c>
      <c r="AU1243" s="3">
        <v>45358</v>
      </c>
      <c r="AV1243" s="4">
        <v>0.91041666666666665</v>
      </c>
      <c r="AW1243" s="24">
        <v>1.0069444444444444</v>
      </c>
      <c r="AX1243" s="4">
        <f t="shared" si="145"/>
        <v>9.6527777777777768E-2</v>
      </c>
      <c r="AY1243" s="4">
        <f t="shared" si="146"/>
        <v>0.59513888888888899</v>
      </c>
      <c r="AZ1243" s="4">
        <f t="shared" si="147"/>
        <v>0.51388888888888884</v>
      </c>
      <c r="BA1243" s="1" t="s">
        <v>6011</v>
      </c>
      <c r="BB1243" s="1" t="s">
        <v>72</v>
      </c>
      <c r="BC1243" s="1" t="s">
        <v>1675</v>
      </c>
      <c r="BD1243" s="1">
        <v>14</v>
      </c>
      <c r="BE1243" s="1" t="s">
        <v>3205</v>
      </c>
      <c r="BF1243" s="1" t="s">
        <v>75</v>
      </c>
      <c r="BG1243" s="1" t="s">
        <v>75</v>
      </c>
      <c r="BH1243" s="1" t="s">
        <v>88</v>
      </c>
      <c r="BI1243" s="1" t="s">
        <v>96</v>
      </c>
      <c r="BJ1243" s="1" t="s">
        <v>72</v>
      </c>
      <c r="BK1243" s="1" t="s">
        <v>6012</v>
      </c>
      <c r="BL1243" s="1" t="s">
        <v>6013</v>
      </c>
      <c r="BM1243" s="1">
        <v>59</v>
      </c>
      <c r="BN1243" s="1" t="s">
        <v>75</v>
      </c>
      <c r="BO1243" s="1" t="s">
        <v>75</v>
      </c>
      <c r="BP1243" s="1" t="s">
        <v>75</v>
      </c>
      <c r="BQ1243" s="21" t="s">
        <v>99</v>
      </c>
      <c r="BR1243" s="21" t="s">
        <v>100</v>
      </c>
    </row>
    <row r="1244" spans="1:70" ht="20.45" customHeight="1">
      <c r="A1244" s="1" t="s">
        <v>6014</v>
      </c>
      <c r="B1244" s="1">
        <v>240092</v>
      </c>
      <c r="C1244" s="1" t="s">
        <v>71</v>
      </c>
      <c r="D1244" s="3">
        <v>45362</v>
      </c>
      <c r="E1244" s="4">
        <v>0.6020833333333333</v>
      </c>
      <c r="F1244" s="5">
        <v>45352</v>
      </c>
      <c r="G1244" s="3">
        <v>45362</v>
      </c>
      <c r="H1244" s="4">
        <v>0.62222222222222223</v>
      </c>
      <c r="I1244" s="48">
        <f t="shared" si="141"/>
        <v>2.0138888888888928E-2</v>
      </c>
      <c r="J1244" s="1">
        <v>2</v>
      </c>
      <c r="K1244" s="1" t="s">
        <v>1896</v>
      </c>
      <c r="L1244" s="1" t="s">
        <v>6015</v>
      </c>
      <c r="M1244" s="1" t="s">
        <v>75</v>
      </c>
      <c r="N1244" s="1" t="s">
        <v>3947</v>
      </c>
      <c r="O1244" s="1" t="s">
        <v>77</v>
      </c>
      <c r="P1244" s="1" t="s">
        <v>78</v>
      </c>
      <c r="Q1244" s="1" t="s">
        <v>78</v>
      </c>
      <c r="R1244" s="8" t="s">
        <v>1898</v>
      </c>
      <c r="S1244" s="8" t="s">
        <v>1927</v>
      </c>
      <c r="T1244" s="34" t="s">
        <v>72</v>
      </c>
      <c r="U1244" s="60" t="s">
        <v>6016</v>
      </c>
      <c r="V1244" s="1" t="s">
        <v>1900</v>
      </c>
      <c r="W1244" s="1" t="s">
        <v>83</v>
      </c>
      <c r="X1244" s="1" t="s">
        <v>123</v>
      </c>
      <c r="Y1244" s="1" t="s">
        <v>83</v>
      </c>
      <c r="Z1244" s="1" t="s">
        <v>84</v>
      </c>
      <c r="AA1244" s="1" t="s">
        <v>72</v>
      </c>
      <c r="AB1244" s="1" t="s">
        <v>104</v>
      </c>
      <c r="AC1244" s="1" t="s">
        <v>2189</v>
      </c>
      <c r="AD1244" s="1" t="s">
        <v>87</v>
      </c>
      <c r="AE1244" s="1">
        <v>60</v>
      </c>
      <c r="AF1244" s="1" t="s">
        <v>88</v>
      </c>
      <c r="AG1244" s="1">
        <v>4.5999999999999996</v>
      </c>
      <c r="AH1244" s="1" t="s">
        <v>954</v>
      </c>
      <c r="AI1244" s="1" t="s">
        <v>90</v>
      </c>
      <c r="AJ1244" s="1" t="s">
        <v>91</v>
      </c>
      <c r="AK1244" s="1" t="s">
        <v>92</v>
      </c>
      <c r="AL1244" s="1" t="s">
        <v>72</v>
      </c>
      <c r="AM1244" s="1" t="s">
        <v>72</v>
      </c>
      <c r="AN1244" s="1" t="s">
        <v>72</v>
      </c>
      <c r="AO1244" s="1" t="s">
        <v>72</v>
      </c>
      <c r="AP1244" s="1" t="s">
        <v>72</v>
      </c>
      <c r="AQ1244" s="1" t="s">
        <v>72</v>
      </c>
      <c r="AR1244" s="1" t="s">
        <v>72</v>
      </c>
      <c r="AS1244" s="1" t="s">
        <v>72</v>
      </c>
      <c r="AT1244" s="1" t="s">
        <v>72</v>
      </c>
      <c r="AU1244" s="3">
        <v>45362</v>
      </c>
      <c r="AV1244" s="4">
        <v>0.64236111111111116</v>
      </c>
      <c r="AW1244" s="4">
        <v>0.68958333333333333</v>
      </c>
      <c r="AX1244" s="4">
        <f t="shared" si="145"/>
        <v>4.7222222222222165E-2</v>
      </c>
      <c r="AY1244" s="4">
        <f t="shared" si="146"/>
        <v>0.6694444444444444</v>
      </c>
      <c r="AZ1244" s="4">
        <f t="shared" si="147"/>
        <v>8.7500000000000022E-2</v>
      </c>
      <c r="BA1244" s="1" t="s">
        <v>6017</v>
      </c>
      <c r="BB1244" s="1" t="s">
        <v>72</v>
      </c>
      <c r="BC1244" s="1" t="s">
        <v>1794</v>
      </c>
      <c r="BD1244" s="1">
        <v>14</v>
      </c>
      <c r="BE1244" s="1" t="s">
        <v>4208</v>
      </c>
      <c r="BF1244" s="1" t="s">
        <v>75</v>
      </c>
      <c r="BG1244" s="1" t="s">
        <v>75</v>
      </c>
      <c r="BH1244" s="1" t="s">
        <v>88</v>
      </c>
      <c r="BI1244" s="1" t="s">
        <v>79</v>
      </c>
      <c r="BJ1244" s="1" t="s">
        <v>707</v>
      </c>
      <c r="BK1244" s="1" t="s">
        <v>72</v>
      </c>
      <c r="BL1244" s="1" t="s">
        <v>72</v>
      </c>
      <c r="BM1244" s="1" t="s">
        <v>72</v>
      </c>
      <c r="BN1244" s="1" t="s">
        <v>88</v>
      </c>
      <c r="BO1244" s="1" t="s">
        <v>88</v>
      </c>
      <c r="BP1244" s="1" t="s">
        <v>88</v>
      </c>
      <c r="BQ1244" s="1" t="s">
        <v>160</v>
      </c>
      <c r="BR1244" s="1" t="s">
        <v>707</v>
      </c>
    </row>
    <row r="1245" spans="1:70" ht="20.45" customHeight="1">
      <c r="A1245" s="1" t="s">
        <v>6018</v>
      </c>
      <c r="B1245" s="1">
        <v>240093</v>
      </c>
      <c r="C1245" s="1" t="s">
        <v>71</v>
      </c>
      <c r="D1245" s="3">
        <v>45362</v>
      </c>
      <c r="E1245" s="4">
        <v>0.52083333333333337</v>
      </c>
      <c r="F1245" s="5">
        <v>45352</v>
      </c>
      <c r="G1245" s="3">
        <v>45362</v>
      </c>
      <c r="H1245" s="4">
        <v>0.59861111111111109</v>
      </c>
      <c r="I1245" s="48">
        <f t="shared" si="141"/>
        <v>7.7777777777777724E-2</v>
      </c>
      <c r="J1245" s="1">
        <v>15</v>
      </c>
      <c r="K1245" s="1" t="s">
        <v>1896</v>
      </c>
      <c r="L1245" s="1" t="s">
        <v>6019</v>
      </c>
      <c r="M1245" s="1" t="s">
        <v>75</v>
      </c>
      <c r="N1245" s="1" t="s">
        <v>3947</v>
      </c>
      <c r="O1245" s="1" t="s">
        <v>77</v>
      </c>
      <c r="P1245" s="1" t="s">
        <v>78</v>
      </c>
      <c r="Q1245" s="1" t="s">
        <v>78</v>
      </c>
      <c r="R1245" s="21" t="s">
        <v>1898</v>
      </c>
      <c r="S1245" s="21" t="s">
        <v>1898</v>
      </c>
      <c r="T1245" s="34" t="s">
        <v>72</v>
      </c>
      <c r="U1245" s="3" t="s">
        <v>6020</v>
      </c>
      <c r="V1245" s="1" t="s">
        <v>1900</v>
      </c>
      <c r="W1245" s="1" t="s">
        <v>2307</v>
      </c>
      <c r="X1245" s="1" t="s">
        <v>2307</v>
      </c>
      <c r="Y1245" s="1" t="s">
        <v>2363</v>
      </c>
      <c r="Z1245" s="1" t="s">
        <v>84</v>
      </c>
      <c r="AA1245" s="1" t="s">
        <v>72</v>
      </c>
      <c r="AB1245" s="1" t="s">
        <v>2067</v>
      </c>
      <c r="AC1245" s="1" t="s">
        <v>2067</v>
      </c>
      <c r="AD1245" s="1" t="s">
        <v>126</v>
      </c>
      <c r="AE1245" s="1">
        <v>49</v>
      </c>
      <c r="AF1245" s="1" t="s">
        <v>88</v>
      </c>
      <c r="AG1245" s="1">
        <v>5.0999999999999996</v>
      </c>
      <c r="AH1245" s="1" t="s">
        <v>299</v>
      </c>
      <c r="AI1245" s="1" t="s">
        <v>90</v>
      </c>
      <c r="AJ1245" s="1" t="s">
        <v>91</v>
      </c>
      <c r="AK1245" s="1" t="s">
        <v>92</v>
      </c>
      <c r="AL1245" s="1" t="s">
        <v>72</v>
      </c>
      <c r="AM1245" s="1" t="s">
        <v>217</v>
      </c>
      <c r="AN1245" s="1">
        <v>2</v>
      </c>
      <c r="AO1245" s="1" t="s">
        <v>3599</v>
      </c>
      <c r="AP1245" s="1" t="s">
        <v>72</v>
      </c>
      <c r="AQ1245" s="1" t="s">
        <v>72</v>
      </c>
      <c r="AR1245" s="1" t="s">
        <v>220</v>
      </c>
      <c r="AS1245" s="1" t="s">
        <v>72</v>
      </c>
      <c r="AT1245" s="1" t="s">
        <v>72</v>
      </c>
      <c r="AU1245" s="3">
        <v>45362</v>
      </c>
      <c r="AV1245" s="4">
        <v>0.69652777777777775</v>
      </c>
      <c r="AW1245" s="4">
        <v>0.73124999999999996</v>
      </c>
      <c r="AX1245" s="1">
        <f t="shared" si="145"/>
        <v>3.472222222222221E-2</v>
      </c>
      <c r="AY1245" s="1">
        <f t="shared" si="146"/>
        <v>0.65347222222222223</v>
      </c>
      <c r="AZ1245" s="1">
        <f t="shared" si="147"/>
        <v>0.21041666666666659</v>
      </c>
      <c r="BA1245" s="1" t="s">
        <v>6021</v>
      </c>
      <c r="BB1245" s="1" t="s">
        <v>72</v>
      </c>
      <c r="BC1245" s="1" t="s">
        <v>1794</v>
      </c>
      <c r="BD1245" s="1">
        <v>14</v>
      </c>
      <c r="BE1245" s="1" t="s">
        <v>3446</v>
      </c>
      <c r="BF1245" s="1" t="s">
        <v>75</v>
      </c>
      <c r="BG1245" s="1" t="s">
        <v>75</v>
      </c>
      <c r="BH1245" s="1" t="s">
        <v>88</v>
      </c>
      <c r="BI1245" s="1" t="s">
        <v>96</v>
      </c>
      <c r="BJ1245" s="1" t="s">
        <v>72</v>
      </c>
      <c r="BK1245" s="1" t="s">
        <v>3985</v>
      </c>
      <c r="BL1245" s="1" t="s">
        <v>6022</v>
      </c>
      <c r="BM1245" s="1">
        <f>30+9</f>
        <v>39</v>
      </c>
      <c r="BN1245" s="1" t="s">
        <v>75</v>
      </c>
      <c r="BO1245" s="1" t="s">
        <v>75</v>
      </c>
      <c r="BP1245" s="1" t="s">
        <v>75</v>
      </c>
      <c r="BQ1245" s="21" t="s">
        <v>99</v>
      </c>
      <c r="BR1245" s="21" t="s">
        <v>100</v>
      </c>
    </row>
    <row r="1246" spans="1:70" ht="20.45" customHeight="1">
      <c r="A1246" s="1" t="s">
        <v>6023</v>
      </c>
      <c r="B1246" s="1">
        <v>240094</v>
      </c>
      <c r="C1246" s="1" t="s">
        <v>71</v>
      </c>
      <c r="D1246" s="3">
        <v>45362</v>
      </c>
      <c r="E1246" s="4">
        <v>0.60069444444444442</v>
      </c>
      <c r="F1246" s="5">
        <v>45352</v>
      </c>
      <c r="G1246" s="3">
        <v>45362</v>
      </c>
      <c r="H1246" s="4">
        <v>0.68194444444444446</v>
      </c>
      <c r="I1246" s="48">
        <f t="shared" si="141"/>
        <v>8.1250000000000044E-2</v>
      </c>
      <c r="J1246" s="1">
        <v>54</v>
      </c>
      <c r="K1246" s="1" t="s">
        <v>1896</v>
      </c>
      <c r="L1246" s="1" t="s">
        <v>6024</v>
      </c>
      <c r="M1246" s="1" t="s">
        <v>75</v>
      </c>
      <c r="N1246" s="1" t="s">
        <v>4648</v>
      </c>
      <c r="O1246" s="1" t="s">
        <v>77</v>
      </c>
      <c r="P1246" s="1" t="s">
        <v>78</v>
      </c>
      <c r="Q1246" s="1" t="s">
        <v>78</v>
      </c>
      <c r="R1246" s="8" t="s">
        <v>1898</v>
      </c>
      <c r="S1246" s="8" t="s">
        <v>1927</v>
      </c>
      <c r="T1246" s="34" t="s">
        <v>72</v>
      </c>
      <c r="U1246" s="60" t="s">
        <v>847</v>
      </c>
      <c r="V1246" s="1" t="s">
        <v>1900</v>
      </c>
      <c r="W1246" s="1" t="s">
        <v>2307</v>
      </c>
      <c r="X1246" s="1" t="s">
        <v>2307</v>
      </c>
      <c r="Y1246" s="1" t="s">
        <v>2926</v>
      </c>
      <c r="Z1246" s="1" t="s">
        <v>291</v>
      </c>
      <c r="AA1246" s="1" t="s">
        <v>72</v>
      </c>
      <c r="AB1246" s="1" t="s">
        <v>3202</v>
      </c>
      <c r="AC1246" s="1" t="s">
        <v>3202</v>
      </c>
      <c r="AD1246" s="1" t="s">
        <v>126</v>
      </c>
      <c r="AE1246" s="1">
        <v>58</v>
      </c>
      <c r="AF1246" s="1" t="s">
        <v>88</v>
      </c>
      <c r="AG1246" s="1">
        <v>5.0999999999999996</v>
      </c>
      <c r="AH1246" s="1" t="s">
        <v>299</v>
      </c>
      <c r="AI1246" s="1" t="s">
        <v>90</v>
      </c>
      <c r="AJ1246" s="1" t="s">
        <v>91</v>
      </c>
      <c r="AK1246" s="1" t="s">
        <v>92</v>
      </c>
      <c r="AL1246" s="1" t="s">
        <v>72</v>
      </c>
      <c r="AM1246" s="1" t="s">
        <v>72</v>
      </c>
      <c r="AN1246" s="1" t="s">
        <v>72</v>
      </c>
      <c r="AO1246" s="1" t="s">
        <v>72</v>
      </c>
      <c r="AP1246" s="1" t="s">
        <v>72</v>
      </c>
      <c r="AQ1246" s="1" t="s">
        <v>72</v>
      </c>
      <c r="AR1246" s="1" t="s">
        <v>72</v>
      </c>
      <c r="AS1246" s="1" t="s">
        <v>72</v>
      </c>
      <c r="AT1246" s="1" t="s">
        <v>72</v>
      </c>
      <c r="AU1246" s="3">
        <v>45362</v>
      </c>
      <c r="AV1246" s="4">
        <v>0.69652777777777775</v>
      </c>
      <c r="AW1246" s="4">
        <v>0.74791666666666667</v>
      </c>
      <c r="AX1246" s="4">
        <f t="shared" si="145"/>
        <v>5.1388888888888928E-2</v>
      </c>
      <c r="AY1246" s="4">
        <f t="shared" si="146"/>
        <v>0.66666666666666663</v>
      </c>
      <c r="AZ1246" s="4">
        <f t="shared" si="147"/>
        <v>0.14722222222222225</v>
      </c>
      <c r="BA1246" s="1" t="s">
        <v>6025</v>
      </c>
      <c r="BB1246" s="1" t="s">
        <v>72</v>
      </c>
      <c r="BC1246" s="1" t="s">
        <v>1794</v>
      </c>
      <c r="BD1246" s="1">
        <v>14</v>
      </c>
      <c r="BE1246" s="1" t="s">
        <v>6026</v>
      </c>
      <c r="BF1246" s="1" t="s">
        <v>75</v>
      </c>
      <c r="BG1246" s="1" t="s">
        <v>75</v>
      </c>
      <c r="BH1246" s="1" t="s">
        <v>88</v>
      </c>
      <c r="BI1246" s="1" t="s">
        <v>79</v>
      </c>
      <c r="BJ1246" s="1" t="s">
        <v>707</v>
      </c>
      <c r="BK1246" s="1" t="s">
        <v>72</v>
      </c>
      <c r="BL1246" s="1" t="s">
        <v>72</v>
      </c>
      <c r="BM1246" s="1" t="s">
        <v>72</v>
      </c>
      <c r="BN1246" s="1" t="s">
        <v>88</v>
      </c>
      <c r="BO1246" s="1" t="s">
        <v>88</v>
      </c>
      <c r="BP1246" s="1" t="s">
        <v>88</v>
      </c>
      <c r="BQ1246" s="1" t="s">
        <v>160</v>
      </c>
      <c r="BR1246" s="1" t="s">
        <v>707</v>
      </c>
    </row>
    <row r="1247" spans="1:70" ht="20.45" customHeight="1">
      <c r="A1247" s="1" t="s">
        <v>6027</v>
      </c>
      <c r="B1247" s="1">
        <v>240095</v>
      </c>
      <c r="C1247" s="1" t="s">
        <v>71</v>
      </c>
      <c r="D1247" s="3">
        <v>45362</v>
      </c>
      <c r="E1247" s="4">
        <v>0.67708333333333337</v>
      </c>
      <c r="F1247" s="5">
        <v>45352</v>
      </c>
      <c r="G1247" s="3">
        <v>45362</v>
      </c>
      <c r="H1247" s="4">
        <v>0.73611111111111116</v>
      </c>
      <c r="I1247" s="48">
        <f t="shared" si="141"/>
        <v>5.902777777777779E-2</v>
      </c>
      <c r="J1247" s="1">
        <v>0</v>
      </c>
      <c r="K1247" s="1" t="s">
        <v>2302</v>
      </c>
      <c r="L1247" s="1" t="s">
        <v>6028</v>
      </c>
      <c r="M1247" s="1" t="s">
        <v>75</v>
      </c>
      <c r="N1247" s="1" t="s">
        <v>3473</v>
      </c>
      <c r="O1247" s="1" t="s">
        <v>77</v>
      </c>
      <c r="P1247" s="1" t="s">
        <v>78</v>
      </c>
      <c r="Q1247" s="1" t="s">
        <v>78</v>
      </c>
      <c r="R1247" s="21" t="s">
        <v>1898</v>
      </c>
      <c r="S1247" s="21" t="s">
        <v>1898</v>
      </c>
      <c r="T1247" s="34" t="s">
        <v>72</v>
      </c>
      <c r="U1247" s="3" t="s">
        <v>6029</v>
      </c>
      <c r="V1247" s="1" t="s">
        <v>1900</v>
      </c>
      <c r="W1247" s="1" t="s">
        <v>2307</v>
      </c>
      <c r="X1247" s="1" t="s">
        <v>2307</v>
      </c>
      <c r="Y1247" s="1" t="s">
        <v>3474</v>
      </c>
      <c r="Z1247" s="1" t="s">
        <v>152</v>
      </c>
      <c r="AA1247" s="1" t="s">
        <v>72</v>
      </c>
      <c r="AB1247" s="1" t="s">
        <v>153</v>
      </c>
      <c r="AC1247" s="1" t="s">
        <v>164</v>
      </c>
      <c r="AD1247" s="1" t="s">
        <v>126</v>
      </c>
      <c r="AE1247" s="1">
        <v>58</v>
      </c>
      <c r="AF1247" s="1" t="s">
        <v>88</v>
      </c>
      <c r="AG1247" s="1">
        <v>4.8</v>
      </c>
      <c r="AH1247" s="1" t="s">
        <v>2344</v>
      </c>
      <c r="AI1247" s="1" t="s">
        <v>105</v>
      </c>
      <c r="AJ1247" s="1" t="s">
        <v>91</v>
      </c>
      <c r="AK1247" s="1" t="s">
        <v>92</v>
      </c>
      <c r="AL1247" s="1" t="s">
        <v>72</v>
      </c>
      <c r="AM1247" s="1" t="s">
        <v>72</v>
      </c>
      <c r="AN1247" s="1" t="s">
        <v>72</v>
      </c>
      <c r="AO1247" s="1" t="s">
        <v>72</v>
      </c>
      <c r="AP1247" s="1" t="s">
        <v>72</v>
      </c>
      <c r="AQ1247" s="1" t="s">
        <v>72</v>
      </c>
      <c r="AR1247" s="1" t="s">
        <v>72</v>
      </c>
      <c r="AS1247" s="1" t="s">
        <v>72</v>
      </c>
      <c r="AT1247" s="1" t="s">
        <v>72</v>
      </c>
      <c r="AU1247" s="3">
        <v>45362</v>
      </c>
      <c r="AV1247" s="4">
        <v>0.74722222222222223</v>
      </c>
      <c r="AW1247" s="4">
        <v>0.78194444444444444</v>
      </c>
      <c r="AX1247" s="4">
        <f t="shared" si="145"/>
        <v>3.472222222222221E-2</v>
      </c>
      <c r="AY1247" s="4">
        <f t="shared" si="146"/>
        <v>0.72291666666666665</v>
      </c>
      <c r="AZ1247" s="4">
        <f t="shared" si="147"/>
        <v>0.10486111111111107</v>
      </c>
      <c r="BA1247" s="1" t="s">
        <v>6030</v>
      </c>
      <c r="BB1247" s="1" t="s">
        <v>72</v>
      </c>
      <c r="BC1247" s="1" t="s">
        <v>1794</v>
      </c>
      <c r="BD1247" s="1">
        <v>14</v>
      </c>
      <c r="BE1247" s="1" t="s">
        <v>4219</v>
      </c>
      <c r="BF1247" s="1" t="s">
        <v>75</v>
      </c>
      <c r="BG1247" s="1" t="s">
        <v>75</v>
      </c>
      <c r="BH1247" s="1" t="s">
        <v>88</v>
      </c>
      <c r="BI1247" s="1" t="s">
        <v>96</v>
      </c>
      <c r="BJ1247" s="1" t="s">
        <v>72</v>
      </c>
      <c r="BK1247" s="1" t="s">
        <v>5594</v>
      </c>
      <c r="BL1247" s="1" t="s">
        <v>6031</v>
      </c>
      <c r="BM1247" s="1">
        <f>24+6</f>
        <v>30</v>
      </c>
      <c r="BN1247" s="1" t="s">
        <v>75</v>
      </c>
      <c r="BO1247" s="1" t="s">
        <v>75</v>
      </c>
      <c r="BP1247" s="1" t="s">
        <v>75</v>
      </c>
      <c r="BQ1247" s="21" t="s">
        <v>99</v>
      </c>
      <c r="BR1247" s="21" t="s">
        <v>100</v>
      </c>
    </row>
    <row r="1248" spans="1:70" ht="20.45" customHeight="1">
      <c r="A1248" s="1" t="s">
        <v>6032</v>
      </c>
      <c r="B1248" s="1">
        <v>240096</v>
      </c>
      <c r="C1248" s="1" t="s">
        <v>71</v>
      </c>
      <c r="D1248" s="3">
        <v>45363</v>
      </c>
      <c r="E1248" s="4">
        <v>0.82152777777777775</v>
      </c>
      <c r="F1248" s="5">
        <v>45352</v>
      </c>
      <c r="G1248" s="3">
        <v>45363</v>
      </c>
      <c r="H1248" s="4">
        <v>0.875</v>
      </c>
      <c r="I1248" s="48">
        <f t="shared" si="141"/>
        <v>5.3472222222222254E-2</v>
      </c>
      <c r="J1248" s="1">
        <v>5</v>
      </c>
      <c r="K1248" s="1" t="s">
        <v>1896</v>
      </c>
      <c r="L1248" s="1" t="s">
        <v>6033</v>
      </c>
      <c r="M1248" s="1" t="s">
        <v>75</v>
      </c>
      <c r="N1248" s="1" t="s">
        <v>6034</v>
      </c>
      <c r="O1248" s="1" t="s">
        <v>77</v>
      </c>
      <c r="P1248" s="1" t="s">
        <v>78</v>
      </c>
      <c r="Q1248" s="1" t="s">
        <v>78</v>
      </c>
      <c r="R1248" s="8" t="s">
        <v>139</v>
      </c>
      <c r="S1248" s="8" t="s">
        <v>1898</v>
      </c>
      <c r="T1248" s="34" t="s">
        <v>72</v>
      </c>
      <c r="U1248" s="3" t="s">
        <v>6035</v>
      </c>
      <c r="V1248" s="1" t="s">
        <v>1900</v>
      </c>
      <c r="W1248" s="1" t="s">
        <v>813</v>
      </c>
      <c r="X1248" s="1" t="s">
        <v>813</v>
      </c>
      <c r="Y1248" s="1" t="s">
        <v>814</v>
      </c>
      <c r="Z1248" s="1" t="s">
        <v>84</v>
      </c>
      <c r="AA1248" s="1" t="s">
        <v>6036</v>
      </c>
      <c r="AB1248" s="1" t="s">
        <v>6037</v>
      </c>
      <c r="AC1248" s="1" t="s">
        <v>6037</v>
      </c>
      <c r="AD1248" s="1" t="s">
        <v>87</v>
      </c>
      <c r="AE1248" s="1">
        <v>74</v>
      </c>
      <c r="AF1248" s="1" t="s">
        <v>88</v>
      </c>
      <c r="AG1248" s="1">
        <v>4.8</v>
      </c>
      <c r="AH1248" s="1" t="s">
        <v>299</v>
      </c>
      <c r="AI1248" s="1" t="s">
        <v>90</v>
      </c>
      <c r="AJ1248" s="1" t="s">
        <v>91</v>
      </c>
      <c r="AK1248" s="1" t="s">
        <v>92</v>
      </c>
      <c r="AL1248" s="1" t="s">
        <v>72</v>
      </c>
      <c r="AM1248" s="1" t="s">
        <v>254</v>
      </c>
      <c r="AN1248" s="1" t="s">
        <v>72</v>
      </c>
      <c r="AO1248" s="1" t="s">
        <v>5092</v>
      </c>
      <c r="AP1248" s="1" t="s">
        <v>72</v>
      </c>
      <c r="AQ1248" s="1" t="s">
        <v>72</v>
      </c>
      <c r="AR1248" s="1" t="s">
        <v>6038</v>
      </c>
      <c r="AS1248" s="1" t="s">
        <v>72</v>
      </c>
      <c r="AT1248" s="1" t="s">
        <v>72</v>
      </c>
      <c r="AU1248" s="3">
        <v>45364</v>
      </c>
      <c r="AV1248" s="4">
        <v>0.32569444444444445</v>
      </c>
      <c r="AW1248" s="4">
        <v>0.39513888888888887</v>
      </c>
      <c r="AX1248" s="1">
        <f t="shared" si="145"/>
        <v>6.944444444444442E-2</v>
      </c>
      <c r="AY1248" s="1">
        <f t="shared" si="146"/>
        <v>0.34166666666666662</v>
      </c>
      <c r="AZ1248" s="1">
        <f t="shared" si="147"/>
        <v>-0.42638888888888887</v>
      </c>
      <c r="BA1248" s="1" t="s">
        <v>6039</v>
      </c>
      <c r="BB1248" s="1" t="s">
        <v>72</v>
      </c>
      <c r="BC1248" s="1" t="s">
        <v>1794</v>
      </c>
      <c r="BD1248" s="1">
        <v>14</v>
      </c>
      <c r="BE1248" s="1" t="s">
        <v>3446</v>
      </c>
      <c r="BF1248" s="1" t="s">
        <v>88</v>
      </c>
      <c r="BG1248" s="1" t="s">
        <v>88</v>
      </c>
      <c r="BH1248" s="1" t="s">
        <v>88</v>
      </c>
      <c r="BI1248" s="1" t="s">
        <v>96</v>
      </c>
      <c r="BJ1248" s="1" t="s">
        <v>72</v>
      </c>
      <c r="BK1248" s="1" t="s">
        <v>785</v>
      </c>
      <c r="BL1248" s="1" t="s">
        <v>6040</v>
      </c>
      <c r="BM1248" s="1">
        <f>90+(18)</f>
        <v>108</v>
      </c>
      <c r="BN1248" s="1" t="s">
        <v>75</v>
      </c>
      <c r="BO1248" s="1" t="s">
        <v>75</v>
      </c>
      <c r="BP1248" s="1" t="s">
        <v>75</v>
      </c>
      <c r="BQ1248" s="21" t="s">
        <v>99</v>
      </c>
      <c r="BR1248" s="21" t="s">
        <v>100</v>
      </c>
    </row>
    <row r="1249" spans="1:70" ht="20.45" customHeight="1">
      <c r="A1249" s="1" t="s">
        <v>6041</v>
      </c>
      <c r="B1249" s="1">
        <v>240097</v>
      </c>
      <c r="C1249" s="1" t="s">
        <v>71</v>
      </c>
      <c r="D1249" s="3">
        <v>45364</v>
      </c>
      <c r="E1249" s="4">
        <v>0.50624999999999998</v>
      </c>
      <c r="F1249" s="5">
        <v>45352</v>
      </c>
      <c r="G1249" s="3">
        <v>45364</v>
      </c>
      <c r="H1249" s="4">
        <v>0.66666666666666663</v>
      </c>
      <c r="I1249" s="48">
        <f t="shared" si="141"/>
        <v>0.16041666666666665</v>
      </c>
      <c r="J1249" s="1">
        <v>5</v>
      </c>
      <c r="K1249" s="1" t="s">
        <v>1896</v>
      </c>
      <c r="L1249" s="1" t="s">
        <v>6042</v>
      </c>
      <c r="M1249" s="1" t="s">
        <v>75</v>
      </c>
      <c r="N1249" s="1" t="s">
        <v>3947</v>
      </c>
      <c r="O1249" s="1" t="s">
        <v>77</v>
      </c>
      <c r="P1249" s="1" t="s">
        <v>78</v>
      </c>
      <c r="Q1249" s="1" t="s">
        <v>78</v>
      </c>
      <c r="R1249" s="21" t="s">
        <v>1898</v>
      </c>
      <c r="S1249" s="21" t="s">
        <v>1898</v>
      </c>
      <c r="T1249" s="34" t="s">
        <v>72</v>
      </c>
      <c r="U1249" s="3" t="s">
        <v>6043</v>
      </c>
      <c r="V1249" s="1" t="s">
        <v>1900</v>
      </c>
      <c r="W1249" s="1" t="s">
        <v>813</v>
      </c>
      <c r="X1249" s="1" t="s">
        <v>813</v>
      </c>
      <c r="Y1249" s="1" t="s">
        <v>814</v>
      </c>
      <c r="Z1249" s="1" t="s">
        <v>84</v>
      </c>
      <c r="AA1249" s="1" t="s">
        <v>72</v>
      </c>
      <c r="AB1249" s="1" t="s">
        <v>944</v>
      </c>
      <c r="AC1249" s="1" t="s">
        <v>1901</v>
      </c>
      <c r="AD1249" s="1" t="s">
        <v>87</v>
      </c>
      <c r="AE1249" s="1">
        <v>65</v>
      </c>
      <c r="AF1249" s="1" t="s">
        <v>88</v>
      </c>
      <c r="AG1249" s="1">
        <v>5.0999999999999996</v>
      </c>
      <c r="AH1249" s="1" t="s">
        <v>299</v>
      </c>
      <c r="AI1249" s="1" t="s">
        <v>90</v>
      </c>
      <c r="AJ1249" s="1" t="s">
        <v>91</v>
      </c>
      <c r="AK1249" s="1" t="s">
        <v>92</v>
      </c>
      <c r="AL1249" s="1" t="s">
        <v>72</v>
      </c>
      <c r="AM1249" s="1" t="s">
        <v>217</v>
      </c>
      <c r="AN1249" s="1">
        <v>2</v>
      </c>
      <c r="AO1249" s="1" t="s">
        <v>6044</v>
      </c>
      <c r="AP1249" s="1" t="s">
        <v>72</v>
      </c>
      <c r="AQ1249" s="1" t="s">
        <v>72</v>
      </c>
      <c r="AR1249" s="1" t="s">
        <v>3444</v>
      </c>
      <c r="AS1249" s="1" t="s">
        <v>878</v>
      </c>
      <c r="AT1249" s="1" t="s">
        <v>72</v>
      </c>
      <c r="AU1249" s="3">
        <v>45364</v>
      </c>
      <c r="AV1249" s="4">
        <v>0.6875</v>
      </c>
      <c r="AW1249" s="4">
        <v>0.77083333333333337</v>
      </c>
      <c r="AX1249" s="4">
        <f t="shared" si="145"/>
        <v>8.333333333333337E-2</v>
      </c>
      <c r="AY1249" s="4">
        <f t="shared" si="146"/>
        <v>0.61041666666666672</v>
      </c>
      <c r="AZ1249" s="4">
        <f t="shared" si="147"/>
        <v>0.26458333333333339</v>
      </c>
      <c r="BA1249" s="1" t="s">
        <v>6045</v>
      </c>
      <c r="BB1249" s="1" t="s">
        <v>72</v>
      </c>
      <c r="BC1249" s="1" t="s">
        <v>2260</v>
      </c>
      <c r="BD1249" s="1">
        <v>14</v>
      </c>
      <c r="BE1249" s="1" t="s">
        <v>3205</v>
      </c>
      <c r="BF1249" s="1" t="s">
        <v>75</v>
      </c>
      <c r="BG1249" s="1" t="s">
        <v>75</v>
      </c>
      <c r="BH1249" s="1" t="s">
        <v>88</v>
      </c>
      <c r="BI1249" s="1" t="s">
        <v>96</v>
      </c>
      <c r="BJ1249" s="1" t="s">
        <v>72</v>
      </c>
      <c r="BK1249" s="1" t="s">
        <v>5811</v>
      </c>
      <c r="BL1249" s="1" t="s">
        <v>6046</v>
      </c>
      <c r="BM1249" s="1">
        <v>78</v>
      </c>
      <c r="BN1249" s="1" t="s">
        <v>75</v>
      </c>
      <c r="BO1249" s="1" t="s">
        <v>75</v>
      </c>
      <c r="BP1249" s="1" t="s">
        <v>75</v>
      </c>
      <c r="BQ1249" s="21" t="s">
        <v>99</v>
      </c>
      <c r="BR1249" s="21" t="s">
        <v>100</v>
      </c>
    </row>
    <row r="1250" spans="1:70" ht="20.45" customHeight="1">
      <c r="A1250" s="1" t="s">
        <v>6047</v>
      </c>
      <c r="B1250" s="1">
        <v>240098</v>
      </c>
      <c r="C1250" s="1" t="s">
        <v>71</v>
      </c>
      <c r="D1250" s="3">
        <v>45364</v>
      </c>
      <c r="E1250" s="4">
        <v>0.54166666666666663</v>
      </c>
      <c r="F1250" s="5">
        <v>45352</v>
      </c>
      <c r="G1250" s="3">
        <v>45364</v>
      </c>
      <c r="H1250" s="4">
        <v>0.66666666666666663</v>
      </c>
      <c r="I1250" s="48">
        <f t="shared" si="141"/>
        <v>0.125</v>
      </c>
      <c r="J1250" s="1">
        <v>4</v>
      </c>
      <c r="K1250" s="1" t="s">
        <v>1896</v>
      </c>
      <c r="L1250" s="1" t="s">
        <v>6048</v>
      </c>
      <c r="M1250" s="1" t="s">
        <v>75</v>
      </c>
      <c r="N1250" s="1" t="s">
        <v>4933</v>
      </c>
      <c r="O1250" s="1" t="s">
        <v>77</v>
      </c>
      <c r="P1250" s="1" t="s">
        <v>78</v>
      </c>
      <c r="Q1250" s="1" t="s">
        <v>78</v>
      </c>
      <c r="R1250" s="21" t="s">
        <v>1898</v>
      </c>
      <c r="S1250" s="8" t="s">
        <v>1927</v>
      </c>
      <c r="T1250" s="34" t="s">
        <v>72</v>
      </c>
      <c r="U1250" s="60" t="s">
        <v>707</v>
      </c>
      <c r="V1250" s="1" t="s">
        <v>1900</v>
      </c>
      <c r="W1250" s="1" t="s">
        <v>813</v>
      </c>
      <c r="X1250" s="1" t="s">
        <v>813</v>
      </c>
      <c r="Y1250" s="1" t="s">
        <v>814</v>
      </c>
      <c r="Z1250" s="1" t="s">
        <v>490</v>
      </c>
      <c r="AA1250" s="1" t="s">
        <v>72</v>
      </c>
      <c r="AB1250" s="1" t="s">
        <v>491</v>
      </c>
      <c r="AC1250" s="1" t="s">
        <v>1147</v>
      </c>
      <c r="AD1250" s="1" t="s">
        <v>87</v>
      </c>
      <c r="AE1250" s="1">
        <v>67</v>
      </c>
      <c r="AF1250" s="1" t="s">
        <v>88</v>
      </c>
      <c r="AG1250" s="1">
        <v>5.0999999999999996</v>
      </c>
      <c r="AH1250" s="1" t="s">
        <v>299</v>
      </c>
      <c r="AI1250" s="1" t="s">
        <v>90</v>
      </c>
      <c r="AJ1250" s="1" t="s">
        <v>91</v>
      </c>
      <c r="AK1250" s="1" t="s">
        <v>92</v>
      </c>
      <c r="AL1250" s="1" t="s">
        <v>72</v>
      </c>
      <c r="AM1250" s="1" t="s">
        <v>72</v>
      </c>
      <c r="AN1250" s="1" t="s">
        <v>72</v>
      </c>
      <c r="AO1250" s="1" t="s">
        <v>72</v>
      </c>
      <c r="AP1250" s="1" t="s">
        <v>72</v>
      </c>
      <c r="AQ1250" s="1" t="s">
        <v>72</v>
      </c>
      <c r="AR1250" s="1" t="s">
        <v>72</v>
      </c>
      <c r="AS1250" s="1" t="s">
        <v>72</v>
      </c>
      <c r="AT1250" s="1" t="s">
        <v>72</v>
      </c>
      <c r="AU1250" s="3">
        <v>45364</v>
      </c>
      <c r="AV1250" s="4">
        <v>0.68402777777777779</v>
      </c>
      <c r="AW1250" s="4">
        <v>0.72916666666666663</v>
      </c>
      <c r="AX1250" s="4">
        <f t="shared" si="145"/>
        <v>4.513888888888884E-2</v>
      </c>
      <c r="AY1250" s="4">
        <f t="shared" si="146"/>
        <v>0.60416666666666663</v>
      </c>
      <c r="AZ1250" s="4">
        <f t="shared" si="147"/>
        <v>0.1875</v>
      </c>
      <c r="BA1250" s="1" t="s">
        <v>3009</v>
      </c>
      <c r="BB1250" s="1" t="s">
        <v>72</v>
      </c>
      <c r="BC1250" s="1" t="s">
        <v>1794</v>
      </c>
      <c r="BD1250" s="1">
        <v>14</v>
      </c>
      <c r="BE1250" s="1" t="s">
        <v>2694</v>
      </c>
      <c r="BF1250" s="1" t="s">
        <v>75</v>
      </c>
      <c r="BG1250" s="1" t="s">
        <v>75</v>
      </c>
      <c r="BH1250" s="1" t="s">
        <v>88</v>
      </c>
      <c r="BI1250" s="1" t="s">
        <v>79</v>
      </c>
      <c r="BJ1250" s="1" t="s">
        <v>707</v>
      </c>
      <c r="BK1250" s="1" t="s">
        <v>72</v>
      </c>
      <c r="BL1250" s="1" t="s">
        <v>72</v>
      </c>
      <c r="BM1250" s="1" t="s">
        <v>72</v>
      </c>
      <c r="BN1250" s="1" t="s">
        <v>88</v>
      </c>
      <c r="BO1250" s="1" t="s">
        <v>88</v>
      </c>
      <c r="BP1250" s="1" t="s">
        <v>88</v>
      </c>
      <c r="BQ1250" s="1" t="s">
        <v>160</v>
      </c>
      <c r="BR1250" s="1" t="s">
        <v>707</v>
      </c>
    </row>
    <row r="1251" spans="1:70" ht="20.45" customHeight="1">
      <c r="A1251" s="1" t="s">
        <v>6049</v>
      </c>
      <c r="B1251" s="1">
        <v>240099</v>
      </c>
      <c r="C1251" s="1" t="s">
        <v>71</v>
      </c>
      <c r="D1251" s="3">
        <v>45364</v>
      </c>
      <c r="E1251" s="4">
        <v>0.72361111111111109</v>
      </c>
      <c r="F1251" s="5">
        <v>45352</v>
      </c>
      <c r="G1251" s="3">
        <v>45364</v>
      </c>
      <c r="H1251" s="4">
        <v>0.76597222222222228</v>
      </c>
      <c r="I1251" s="48">
        <f t="shared" si="141"/>
        <v>4.2361111111111183E-2</v>
      </c>
      <c r="J1251" s="1">
        <v>1</v>
      </c>
      <c r="K1251" s="1" t="s">
        <v>1896</v>
      </c>
      <c r="L1251" s="1" t="s">
        <v>6050</v>
      </c>
      <c r="M1251" s="1" t="s">
        <v>75</v>
      </c>
      <c r="N1251" s="1" t="s">
        <v>5598</v>
      </c>
      <c r="O1251" s="1" t="s">
        <v>77</v>
      </c>
      <c r="P1251" s="1" t="s">
        <v>78</v>
      </c>
      <c r="Q1251" s="1" t="s">
        <v>78</v>
      </c>
      <c r="R1251" s="21" t="s">
        <v>1898</v>
      </c>
      <c r="S1251" s="8" t="s">
        <v>1927</v>
      </c>
      <c r="T1251" s="1" t="s">
        <v>6051</v>
      </c>
      <c r="U1251" s="60" t="s">
        <v>6052</v>
      </c>
      <c r="V1251" s="1" t="s">
        <v>1900</v>
      </c>
      <c r="W1251" s="1" t="s">
        <v>83</v>
      </c>
      <c r="X1251" s="1" t="s">
        <v>123</v>
      </c>
      <c r="Y1251" s="1" t="s">
        <v>83</v>
      </c>
      <c r="Z1251" s="1" t="s">
        <v>5066</v>
      </c>
      <c r="AA1251" s="1" t="s">
        <v>72</v>
      </c>
      <c r="AB1251" s="1" t="s">
        <v>6053</v>
      </c>
      <c r="AC1251" s="1" t="s">
        <v>6054</v>
      </c>
      <c r="AD1251" s="1" t="s">
        <v>87</v>
      </c>
      <c r="AE1251" s="1">
        <v>50</v>
      </c>
      <c r="AF1251" s="1" t="s">
        <v>88</v>
      </c>
      <c r="AG1251" s="1">
        <v>5.2</v>
      </c>
      <c r="AH1251" s="1" t="s">
        <v>414</v>
      </c>
      <c r="AI1251" s="1" t="s">
        <v>90</v>
      </c>
      <c r="AJ1251" s="1" t="s">
        <v>91</v>
      </c>
      <c r="AK1251" s="1" t="s">
        <v>92</v>
      </c>
      <c r="AL1251" s="1" t="s">
        <v>72</v>
      </c>
      <c r="AM1251" s="1" t="s">
        <v>229</v>
      </c>
      <c r="AN1251" s="1">
        <v>2</v>
      </c>
      <c r="AO1251" s="1" t="s">
        <v>255</v>
      </c>
      <c r="AP1251" s="1" t="s">
        <v>72</v>
      </c>
      <c r="AQ1251" s="1" t="s">
        <v>72</v>
      </c>
      <c r="AR1251" s="1" t="s">
        <v>6055</v>
      </c>
      <c r="AS1251" s="1" t="s">
        <v>72</v>
      </c>
      <c r="AT1251" s="1" t="s">
        <v>72</v>
      </c>
      <c r="AU1251" s="3">
        <v>45364</v>
      </c>
      <c r="AV1251" s="4">
        <v>0.78541666666666665</v>
      </c>
      <c r="AW1251" s="4">
        <v>0.87361111111111112</v>
      </c>
      <c r="AX1251" s="4">
        <f t="shared" si="145"/>
        <v>8.8194444444444464E-2</v>
      </c>
      <c r="AY1251" s="4">
        <f t="shared" si="146"/>
        <v>0.83124999999999993</v>
      </c>
      <c r="AZ1251" s="4">
        <f t="shared" si="147"/>
        <v>0.15000000000000002</v>
      </c>
      <c r="BA1251" s="1" t="s">
        <v>6056</v>
      </c>
      <c r="BB1251" s="1" t="s">
        <v>72</v>
      </c>
      <c r="BC1251" s="1" t="s">
        <v>1794</v>
      </c>
      <c r="BD1251" s="1">
        <v>14</v>
      </c>
      <c r="BE1251" s="1" t="s">
        <v>4208</v>
      </c>
      <c r="BF1251" s="1" t="s">
        <v>75</v>
      </c>
      <c r="BG1251" s="1" t="s">
        <v>3718</v>
      </c>
      <c r="BH1251" s="1" t="s">
        <v>88</v>
      </c>
      <c r="BI1251" s="1" t="s">
        <v>79</v>
      </c>
      <c r="BJ1251" s="1" t="s">
        <v>437</v>
      </c>
      <c r="BK1251" s="1" t="s">
        <v>5384</v>
      </c>
      <c r="BL1251" s="1" t="s">
        <v>6057</v>
      </c>
      <c r="BM1251" s="1">
        <v>72</v>
      </c>
      <c r="BN1251" s="1" t="s">
        <v>88</v>
      </c>
      <c r="BO1251" s="1" t="s">
        <v>88</v>
      </c>
      <c r="BP1251" s="1" t="s">
        <v>88</v>
      </c>
      <c r="BQ1251" s="1" t="s">
        <v>160</v>
      </c>
      <c r="BR1251" s="1" t="s">
        <v>440</v>
      </c>
    </row>
    <row r="1252" spans="1:70" ht="20.45" customHeight="1">
      <c r="A1252" s="1" t="s">
        <v>6058</v>
      </c>
      <c r="B1252" s="1">
        <v>240100</v>
      </c>
      <c r="C1252" s="1" t="s">
        <v>71</v>
      </c>
      <c r="D1252" s="3">
        <v>45365</v>
      </c>
      <c r="E1252" s="4">
        <v>0.6875</v>
      </c>
      <c r="F1252" s="5">
        <v>45352</v>
      </c>
      <c r="G1252" s="3">
        <v>45365</v>
      </c>
      <c r="H1252" s="4">
        <v>0.7270833333333333</v>
      </c>
      <c r="I1252" s="48">
        <f t="shared" si="141"/>
        <v>3.9583333333333304E-2</v>
      </c>
      <c r="J1252" s="1">
        <v>3</v>
      </c>
      <c r="K1252" s="1" t="s">
        <v>2302</v>
      </c>
      <c r="L1252" s="1" t="s">
        <v>6059</v>
      </c>
      <c r="M1252" s="1" t="s">
        <v>75</v>
      </c>
      <c r="N1252" s="1" t="s">
        <v>4933</v>
      </c>
      <c r="O1252" s="1" t="s">
        <v>77</v>
      </c>
      <c r="P1252" s="1" t="s">
        <v>78</v>
      </c>
      <c r="Q1252" s="1" t="s">
        <v>78</v>
      </c>
      <c r="R1252" s="21" t="s">
        <v>139</v>
      </c>
      <c r="S1252" s="21" t="s">
        <v>1898</v>
      </c>
      <c r="T1252" s="34" t="s">
        <v>72</v>
      </c>
      <c r="U1252" s="3" t="s">
        <v>5480</v>
      </c>
      <c r="V1252" s="1" t="s">
        <v>1900</v>
      </c>
      <c r="W1252" s="1" t="s">
        <v>2307</v>
      </c>
      <c r="X1252" s="1" t="s">
        <v>2307</v>
      </c>
      <c r="Y1252" s="1" t="s">
        <v>2308</v>
      </c>
      <c r="Z1252" s="1" t="s">
        <v>490</v>
      </c>
      <c r="AA1252" s="1" t="s">
        <v>72</v>
      </c>
      <c r="AB1252" s="1" t="s">
        <v>491</v>
      </c>
      <c r="AC1252" s="1" t="s">
        <v>1147</v>
      </c>
      <c r="AD1252" s="1" t="s">
        <v>87</v>
      </c>
      <c r="AE1252" s="1">
        <v>44</v>
      </c>
      <c r="AF1252" s="1" t="s">
        <v>88</v>
      </c>
      <c r="AG1252" s="1">
        <v>4.5999999999999996</v>
      </c>
      <c r="AH1252" s="1" t="s">
        <v>954</v>
      </c>
      <c r="AI1252" s="1" t="s">
        <v>90</v>
      </c>
      <c r="AJ1252" s="1" t="s">
        <v>91</v>
      </c>
      <c r="AK1252" s="1" t="s">
        <v>92</v>
      </c>
      <c r="AL1252" s="1" t="s">
        <v>72</v>
      </c>
      <c r="AM1252" s="1" t="s">
        <v>254</v>
      </c>
      <c r="AN1252" s="1">
        <v>2</v>
      </c>
      <c r="AO1252" s="1" t="s">
        <v>5147</v>
      </c>
      <c r="AP1252" s="1" t="s">
        <v>72</v>
      </c>
      <c r="AQ1252" s="1" t="s">
        <v>72</v>
      </c>
      <c r="AR1252" s="1" t="s">
        <v>689</v>
      </c>
      <c r="AS1252" s="1" t="s">
        <v>72</v>
      </c>
      <c r="AT1252" s="1" t="s">
        <v>72</v>
      </c>
      <c r="AU1252" s="3">
        <v>45365</v>
      </c>
      <c r="AV1252" s="4">
        <v>0.75347222222222221</v>
      </c>
      <c r="AW1252" s="4">
        <v>0.79513888888888884</v>
      </c>
      <c r="AX1252" s="4">
        <f t="shared" si="145"/>
        <v>4.166666666666663E-2</v>
      </c>
      <c r="AY1252" s="4">
        <f t="shared" si="146"/>
        <v>0.75555555555555554</v>
      </c>
      <c r="AZ1252" s="4">
        <f t="shared" si="147"/>
        <v>0.10763888888888884</v>
      </c>
      <c r="BA1252" s="1" t="s">
        <v>6060</v>
      </c>
      <c r="BB1252" s="1" t="s">
        <v>72</v>
      </c>
      <c r="BC1252" s="1" t="s">
        <v>1794</v>
      </c>
      <c r="BD1252" s="1">
        <v>14</v>
      </c>
      <c r="BE1252" s="1" t="s">
        <v>3446</v>
      </c>
      <c r="BF1252" s="1" t="s">
        <v>75</v>
      </c>
      <c r="BG1252" s="1" t="s">
        <v>75</v>
      </c>
      <c r="BH1252" s="1" t="s">
        <v>88</v>
      </c>
      <c r="BI1252" s="1" t="s">
        <v>96</v>
      </c>
      <c r="BJ1252" s="1" t="s">
        <v>72</v>
      </c>
      <c r="BK1252" s="1" t="s">
        <v>2268</v>
      </c>
      <c r="BL1252" s="1" t="s">
        <v>6061</v>
      </c>
      <c r="BM1252" s="1">
        <f>28+9</f>
        <v>37</v>
      </c>
      <c r="BN1252" s="1" t="s">
        <v>75</v>
      </c>
      <c r="BO1252" s="1" t="s">
        <v>75</v>
      </c>
      <c r="BP1252" s="1" t="s">
        <v>75</v>
      </c>
      <c r="BQ1252" s="21" t="s">
        <v>99</v>
      </c>
      <c r="BR1252" s="21" t="s">
        <v>100</v>
      </c>
    </row>
    <row r="1253" spans="1:70" ht="20.45" customHeight="1">
      <c r="A1253" s="1" t="s">
        <v>6062</v>
      </c>
      <c r="B1253" s="1">
        <v>240101</v>
      </c>
      <c r="C1253" s="1" t="s">
        <v>71</v>
      </c>
      <c r="D1253" s="3">
        <v>45365</v>
      </c>
      <c r="E1253" s="4">
        <v>0.73055555555555551</v>
      </c>
      <c r="F1253" s="5">
        <v>45352</v>
      </c>
      <c r="G1253" s="3">
        <v>45365</v>
      </c>
      <c r="H1253" s="4">
        <v>0.8</v>
      </c>
      <c r="I1253" s="48">
        <f t="shared" si="141"/>
        <v>6.9444444444444531E-2</v>
      </c>
      <c r="J1253" s="1">
        <v>3</v>
      </c>
      <c r="K1253" s="1" t="s">
        <v>1896</v>
      </c>
      <c r="L1253" s="1" t="s">
        <v>6063</v>
      </c>
      <c r="M1253" s="1" t="s">
        <v>75</v>
      </c>
      <c r="N1253" s="1" t="s">
        <v>3608</v>
      </c>
      <c r="O1253" s="1" t="s">
        <v>77</v>
      </c>
      <c r="P1253" s="1" t="s">
        <v>78</v>
      </c>
      <c r="Q1253" s="8" t="s">
        <v>172</v>
      </c>
      <c r="R1253" s="21" t="s">
        <v>1898</v>
      </c>
      <c r="S1253" s="21" t="s">
        <v>1898</v>
      </c>
      <c r="T1253" s="34" t="s">
        <v>72</v>
      </c>
      <c r="U1253" s="3" t="s">
        <v>4604</v>
      </c>
      <c r="V1253" s="1" t="s">
        <v>1900</v>
      </c>
      <c r="W1253" s="1" t="s">
        <v>813</v>
      </c>
      <c r="X1253" s="1" t="s">
        <v>813</v>
      </c>
      <c r="Y1253" s="1" t="s">
        <v>814</v>
      </c>
      <c r="Z1253" s="1" t="s">
        <v>152</v>
      </c>
      <c r="AA1253" s="1" t="s">
        <v>3832</v>
      </c>
      <c r="AB1253" s="1" t="s">
        <v>153</v>
      </c>
      <c r="AC1253" s="1" t="s">
        <v>6064</v>
      </c>
      <c r="AD1253" s="1" t="s">
        <v>126</v>
      </c>
      <c r="AE1253" s="1">
        <v>42</v>
      </c>
      <c r="AF1253" s="1" t="s">
        <v>88</v>
      </c>
      <c r="AG1253" s="1">
        <v>5.3</v>
      </c>
      <c r="AH1253" s="1" t="s">
        <v>2344</v>
      </c>
      <c r="AI1253" s="1" t="s">
        <v>90</v>
      </c>
      <c r="AJ1253" s="1" t="s">
        <v>91</v>
      </c>
      <c r="AK1253" s="1" t="s">
        <v>216</v>
      </c>
      <c r="AL1253" s="1" t="s">
        <v>72</v>
      </c>
      <c r="AM1253" s="1" t="s">
        <v>229</v>
      </c>
      <c r="AN1253" s="1">
        <v>2</v>
      </c>
      <c r="AO1253" s="1" t="s">
        <v>4020</v>
      </c>
      <c r="AP1253" s="1">
        <v>8</v>
      </c>
      <c r="AQ1253" s="1" t="s">
        <v>6065</v>
      </c>
      <c r="AR1253" s="1" t="s">
        <v>2726</v>
      </c>
      <c r="AS1253" s="1" t="s">
        <v>1061</v>
      </c>
      <c r="AT1253" s="1" t="s">
        <v>6066</v>
      </c>
      <c r="AU1253" s="3">
        <v>45365</v>
      </c>
      <c r="AV1253" s="4">
        <v>0.81597222222222221</v>
      </c>
      <c r="AW1253" s="4">
        <v>0.92569444444444449</v>
      </c>
      <c r="AX1253" s="4">
        <f t="shared" si="145"/>
        <v>0.10972222222222228</v>
      </c>
      <c r="AY1253" s="4">
        <f t="shared" si="146"/>
        <v>0.85624999999999996</v>
      </c>
      <c r="AZ1253" s="4">
        <f t="shared" si="147"/>
        <v>0.19513888888888897</v>
      </c>
      <c r="BA1253" s="1" t="s">
        <v>6067</v>
      </c>
      <c r="BB1253" s="1" t="s">
        <v>72</v>
      </c>
      <c r="BC1253" s="1" t="s">
        <v>1794</v>
      </c>
      <c r="BD1253" s="1">
        <v>14</v>
      </c>
      <c r="BE1253" s="1" t="s">
        <v>4063</v>
      </c>
      <c r="BF1253" s="1" t="s">
        <v>88</v>
      </c>
      <c r="BG1253" s="1" t="s">
        <v>88</v>
      </c>
      <c r="BH1253" s="1" t="s">
        <v>88</v>
      </c>
      <c r="BI1253" s="1" t="s">
        <v>96</v>
      </c>
      <c r="BJ1253" s="1" t="s">
        <v>72</v>
      </c>
      <c r="BK1253" s="1" t="s">
        <v>1768</v>
      </c>
      <c r="BL1253" s="1" t="s">
        <v>6068</v>
      </c>
      <c r="BM1253" s="1">
        <v>42</v>
      </c>
      <c r="BN1253" s="1" t="s">
        <v>75</v>
      </c>
      <c r="BO1253" s="1" t="s">
        <v>75</v>
      </c>
      <c r="BP1253" s="1" t="s">
        <v>75</v>
      </c>
      <c r="BQ1253" s="21" t="s">
        <v>99</v>
      </c>
      <c r="BR1253" s="21" t="s">
        <v>100</v>
      </c>
    </row>
    <row r="1254" spans="1:70" ht="20.45" customHeight="1">
      <c r="A1254" s="1" t="s">
        <v>6069</v>
      </c>
      <c r="B1254" s="1">
        <v>240102</v>
      </c>
      <c r="C1254" s="1" t="s">
        <v>71</v>
      </c>
      <c r="D1254" s="3">
        <v>45369</v>
      </c>
      <c r="E1254" s="4">
        <v>0.68541666666666667</v>
      </c>
      <c r="F1254" s="5">
        <v>45352</v>
      </c>
      <c r="G1254" s="3">
        <v>45400</v>
      </c>
      <c r="H1254" s="4">
        <v>0.71111111111111114</v>
      </c>
      <c r="I1254" s="48">
        <f t="shared" si="141"/>
        <v>2.5694444444444464E-2</v>
      </c>
      <c r="J1254" s="1">
        <v>2</v>
      </c>
      <c r="K1254" s="1" t="s">
        <v>1896</v>
      </c>
      <c r="L1254" s="1" t="s">
        <v>6070</v>
      </c>
      <c r="M1254" s="1" t="s">
        <v>75</v>
      </c>
      <c r="N1254" s="1" t="s">
        <v>3947</v>
      </c>
      <c r="O1254" s="1" t="s">
        <v>77</v>
      </c>
      <c r="P1254" s="1" t="s">
        <v>78</v>
      </c>
      <c r="Q1254" s="1" t="s">
        <v>78</v>
      </c>
      <c r="R1254" s="21" t="s">
        <v>1898</v>
      </c>
      <c r="S1254" s="21" t="s">
        <v>1898</v>
      </c>
      <c r="T1254" s="34" t="s">
        <v>72</v>
      </c>
      <c r="U1254" s="3" t="s">
        <v>6071</v>
      </c>
      <c r="V1254" s="1" t="s">
        <v>1900</v>
      </c>
      <c r="W1254" s="1" t="s">
        <v>83</v>
      </c>
      <c r="X1254" s="1" t="s">
        <v>123</v>
      </c>
      <c r="Y1254" s="1" t="s">
        <v>83</v>
      </c>
      <c r="Z1254" s="1" t="s">
        <v>84</v>
      </c>
      <c r="AA1254" s="1" t="s">
        <v>72</v>
      </c>
      <c r="AB1254" s="1" t="s">
        <v>940</v>
      </c>
      <c r="AC1254" s="1" t="s">
        <v>940</v>
      </c>
      <c r="AD1254" s="1" t="s">
        <v>87</v>
      </c>
      <c r="AE1254" s="1">
        <v>50</v>
      </c>
      <c r="AF1254" s="1" t="s">
        <v>88</v>
      </c>
      <c r="AG1254" s="1">
        <v>4.5</v>
      </c>
      <c r="AH1254" s="1" t="s">
        <v>954</v>
      </c>
      <c r="AI1254" s="1" t="s">
        <v>90</v>
      </c>
      <c r="AJ1254" s="1" t="s">
        <v>91</v>
      </c>
      <c r="AK1254" s="1" t="s">
        <v>92</v>
      </c>
      <c r="AL1254" s="1" t="s">
        <v>72</v>
      </c>
      <c r="AM1254" s="1" t="s">
        <v>229</v>
      </c>
      <c r="AN1254" s="1" t="s">
        <v>72</v>
      </c>
      <c r="AO1254" s="1" t="s">
        <v>367</v>
      </c>
      <c r="AP1254" s="1" t="s">
        <v>72</v>
      </c>
      <c r="AQ1254" s="1" t="s">
        <v>72</v>
      </c>
      <c r="AR1254" s="1" t="s">
        <v>72</v>
      </c>
      <c r="AS1254" s="1" t="s">
        <v>72</v>
      </c>
      <c r="AT1254" s="1" t="s">
        <v>72</v>
      </c>
      <c r="AU1254" s="3">
        <v>45369</v>
      </c>
      <c r="AV1254" s="4">
        <v>0.72569444444444442</v>
      </c>
      <c r="AW1254" s="4">
        <v>0.81458333333333333</v>
      </c>
      <c r="AX1254" s="4">
        <f t="shared" si="145"/>
        <v>8.8888888888888906E-2</v>
      </c>
      <c r="AY1254" s="4">
        <f t="shared" si="146"/>
        <v>0.78888888888888886</v>
      </c>
      <c r="AZ1254" s="4">
        <f t="shared" si="147"/>
        <v>0.12916666666666665</v>
      </c>
      <c r="BA1254" s="1" t="s">
        <v>6072</v>
      </c>
      <c r="BB1254" s="1" t="s">
        <v>72</v>
      </c>
      <c r="BC1254" s="1" t="s">
        <v>2260</v>
      </c>
      <c r="BD1254" s="1">
        <v>14</v>
      </c>
      <c r="BE1254" s="1" t="s">
        <v>3446</v>
      </c>
      <c r="BF1254" s="1" t="s">
        <v>75</v>
      </c>
      <c r="BG1254" s="1" t="s">
        <v>75</v>
      </c>
      <c r="BH1254" s="1" t="s">
        <v>88</v>
      </c>
      <c r="BI1254" s="1" t="s">
        <v>96</v>
      </c>
      <c r="BJ1254" s="1" t="s">
        <v>72</v>
      </c>
      <c r="BK1254" s="1" t="s">
        <v>6073</v>
      </c>
      <c r="BL1254" s="1" t="s">
        <v>6074</v>
      </c>
      <c r="BM1254" s="1">
        <f>81+18</f>
        <v>99</v>
      </c>
      <c r="BN1254" s="1" t="s">
        <v>75</v>
      </c>
      <c r="BO1254" s="1" t="s">
        <v>75</v>
      </c>
      <c r="BP1254" s="1" t="s">
        <v>75</v>
      </c>
      <c r="BQ1254" s="21" t="s">
        <v>99</v>
      </c>
      <c r="BR1254" s="21" t="s">
        <v>100</v>
      </c>
    </row>
    <row r="1255" spans="1:70" ht="20.45" customHeight="1">
      <c r="A1255" s="1" t="s">
        <v>6075</v>
      </c>
      <c r="B1255" s="1">
        <v>240102</v>
      </c>
      <c r="C1255" s="1" t="s">
        <v>71</v>
      </c>
      <c r="D1255" s="3">
        <v>45369</v>
      </c>
      <c r="E1255" s="4">
        <v>0.68541666666666667</v>
      </c>
      <c r="F1255" s="5">
        <v>45352</v>
      </c>
      <c r="G1255" s="3">
        <v>45400</v>
      </c>
      <c r="H1255" s="4">
        <v>0.71111111111111114</v>
      </c>
      <c r="I1255" s="48">
        <f t="shared" si="141"/>
        <v>2.5694444444444464E-2</v>
      </c>
      <c r="J1255" s="1">
        <v>2</v>
      </c>
      <c r="K1255" s="1" t="s">
        <v>1896</v>
      </c>
      <c r="L1255" s="1" t="s">
        <v>6070</v>
      </c>
      <c r="M1255" s="1" t="s">
        <v>75</v>
      </c>
      <c r="N1255" s="1" t="s">
        <v>4561</v>
      </c>
      <c r="O1255" s="1" t="s">
        <v>77</v>
      </c>
      <c r="P1255" s="1" t="s">
        <v>78</v>
      </c>
      <c r="Q1255" s="1" t="s">
        <v>78</v>
      </c>
      <c r="R1255" s="21" t="s">
        <v>1898</v>
      </c>
      <c r="S1255" s="21" t="s">
        <v>1898</v>
      </c>
      <c r="T1255" s="34" t="s">
        <v>72</v>
      </c>
      <c r="U1255" s="3" t="s">
        <v>6071</v>
      </c>
      <c r="V1255" s="1" t="s">
        <v>1900</v>
      </c>
      <c r="W1255" s="1" t="s">
        <v>83</v>
      </c>
      <c r="X1255" s="1" t="s">
        <v>123</v>
      </c>
      <c r="Y1255" s="1" t="s">
        <v>83</v>
      </c>
      <c r="Z1255" s="1" t="s">
        <v>84</v>
      </c>
      <c r="AA1255" s="1" t="s">
        <v>72</v>
      </c>
      <c r="AB1255" s="1" t="s">
        <v>940</v>
      </c>
      <c r="AC1255" s="1" t="s">
        <v>940</v>
      </c>
      <c r="AD1255" s="1" t="s">
        <v>87</v>
      </c>
      <c r="AE1255" s="1">
        <v>50</v>
      </c>
      <c r="AF1255" s="1" t="s">
        <v>88</v>
      </c>
      <c r="AG1255" s="1">
        <v>4.5</v>
      </c>
      <c r="AH1255" s="1" t="s">
        <v>954</v>
      </c>
      <c r="AI1255" s="1" t="s">
        <v>90</v>
      </c>
      <c r="AJ1255" s="1" t="s">
        <v>91</v>
      </c>
      <c r="AK1255" s="1" t="s">
        <v>92</v>
      </c>
      <c r="AL1255" s="1" t="s">
        <v>72</v>
      </c>
      <c r="AM1255" s="1" t="s">
        <v>229</v>
      </c>
      <c r="AN1255" s="1" t="s">
        <v>72</v>
      </c>
      <c r="AO1255" s="1" t="s">
        <v>367</v>
      </c>
      <c r="AP1255" s="1" t="s">
        <v>72</v>
      </c>
      <c r="AQ1255" s="1" t="s">
        <v>72</v>
      </c>
      <c r="AR1255" s="1" t="s">
        <v>72</v>
      </c>
      <c r="AS1255" s="1" t="s">
        <v>72</v>
      </c>
      <c r="AT1255" s="1" t="s">
        <v>72</v>
      </c>
      <c r="AU1255" s="3">
        <v>45372</v>
      </c>
      <c r="AV1255" s="1" t="s">
        <v>72</v>
      </c>
      <c r="AW1255" s="4">
        <v>0.81458333333333333</v>
      </c>
      <c r="AX1255" s="1" t="s">
        <v>72</v>
      </c>
      <c r="AY1255" s="1" t="s">
        <v>72</v>
      </c>
      <c r="AZ1255" s="1" t="s">
        <v>72</v>
      </c>
      <c r="BA1255" s="1" t="s">
        <v>6072</v>
      </c>
      <c r="BB1255" s="1" t="s">
        <v>72</v>
      </c>
      <c r="BC1255" s="1" t="s">
        <v>2260</v>
      </c>
      <c r="BD1255" s="1">
        <v>14</v>
      </c>
      <c r="BE1255" s="1" t="s">
        <v>4443</v>
      </c>
      <c r="BF1255" s="1" t="s">
        <v>75</v>
      </c>
      <c r="BG1255" s="1" t="s">
        <v>75</v>
      </c>
      <c r="BH1255" s="1" t="s">
        <v>88</v>
      </c>
      <c r="BI1255" s="1" t="s">
        <v>96</v>
      </c>
      <c r="BJ1255" s="1" t="s">
        <v>72</v>
      </c>
      <c r="BK1255" s="1" t="s">
        <v>3985</v>
      </c>
      <c r="BL1255" s="1" t="s">
        <v>6076</v>
      </c>
      <c r="BM1255" s="1">
        <v>36</v>
      </c>
      <c r="BN1255" s="1" t="s">
        <v>75</v>
      </c>
      <c r="BO1255" s="1" t="s">
        <v>75</v>
      </c>
      <c r="BP1255" s="1" t="s">
        <v>75</v>
      </c>
      <c r="BQ1255" s="21" t="s">
        <v>99</v>
      </c>
      <c r="BR1255" s="21" t="s">
        <v>100</v>
      </c>
    </row>
    <row r="1256" spans="1:70" ht="20.45" customHeight="1">
      <c r="A1256" s="1" t="s">
        <v>6077</v>
      </c>
      <c r="B1256" s="1">
        <v>240103</v>
      </c>
      <c r="C1256" s="1" t="s">
        <v>71</v>
      </c>
      <c r="D1256" s="3">
        <v>45370</v>
      </c>
      <c r="E1256" s="4">
        <v>0.49027777777777776</v>
      </c>
      <c r="F1256" s="5">
        <v>45352</v>
      </c>
      <c r="G1256" s="3">
        <v>45401</v>
      </c>
      <c r="H1256" s="4">
        <v>0.63749999999999996</v>
      </c>
      <c r="I1256" s="48">
        <f t="shared" si="141"/>
        <v>0.1472222222222222</v>
      </c>
      <c r="J1256" s="1">
        <v>3</v>
      </c>
      <c r="K1256" s="1" t="s">
        <v>1896</v>
      </c>
      <c r="L1256" s="1" t="s">
        <v>6078</v>
      </c>
      <c r="M1256" s="1" t="s">
        <v>75</v>
      </c>
      <c r="N1256" s="1" t="s">
        <v>3947</v>
      </c>
      <c r="O1256" s="1" t="s">
        <v>77</v>
      </c>
      <c r="P1256" s="1" t="s">
        <v>78</v>
      </c>
      <c r="Q1256" s="1" t="s">
        <v>78</v>
      </c>
      <c r="R1256" s="21" t="s">
        <v>139</v>
      </c>
      <c r="S1256" s="21" t="s">
        <v>1898</v>
      </c>
      <c r="T1256" s="34" t="s">
        <v>72</v>
      </c>
      <c r="U1256" s="3" t="s">
        <v>6079</v>
      </c>
      <c r="V1256" s="1" t="s">
        <v>1900</v>
      </c>
      <c r="W1256" s="1" t="s">
        <v>813</v>
      </c>
      <c r="X1256" s="1" t="s">
        <v>813</v>
      </c>
      <c r="Y1256" s="1" t="s">
        <v>814</v>
      </c>
      <c r="Z1256" s="1" t="s">
        <v>84</v>
      </c>
      <c r="AA1256" s="1" t="s">
        <v>72</v>
      </c>
      <c r="AB1256" s="1" t="s">
        <v>5706</v>
      </c>
      <c r="AC1256" s="1" t="s">
        <v>5706</v>
      </c>
      <c r="AD1256" s="1" t="s">
        <v>87</v>
      </c>
      <c r="AE1256" s="1">
        <v>50</v>
      </c>
      <c r="AF1256" s="1" t="s">
        <v>88</v>
      </c>
      <c r="AG1256" s="1">
        <v>5.0999999999999996</v>
      </c>
      <c r="AH1256" s="1" t="s">
        <v>299</v>
      </c>
      <c r="AI1256" s="1" t="s">
        <v>90</v>
      </c>
      <c r="AJ1256" s="1" t="s">
        <v>91</v>
      </c>
      <c r="AK1256" s="1" t="s">
        <v>92</v>
      </c>
      <c r="AL1256" s="1" t="s">
        <v>72</v>
      </c>
      <c r="AM1256" s="1" t="s">
        <v>217</v>
      </c>
      <c r="AN1256" s="1">
        <v>3</v>
      </c>
      <c r="AO1256" s="1" t="s">
        <v>5253</v>
      </c>
      <c r="AP1256" s="1" t="s">
        <v>72</v>
      </c>
      <c r="AQ1256" s="1" t="s">
        <v>72</v>
      </c>
      <c r="AR1256" s="1" t="s">
        <v>6080</v>
      </c>
      <c r="AS1256" s="1" t="s">
        <v>878</v>
      </c>
      <c r="AT1256" s="1" t="s">
        <v>72</v>
      </c>
      <c r="AU1256" s="3">
        <v>45370</v>
      </c>
      <c r="AV1256" s="4">
        <v>0.64930555555555558</v>
      </c>
      <c r="AW1256" s="4">
        <v>0.68194444444444446</v>
      </c>
      <c r="AX1256" s="4">
        <f>AW1256-AV1256</f>
        <v>3.2638888888888884E-2</v>
      </c>
      <c r="AY1256" s="4">
        <f>AW1256-I1256</f>
        <v>0.53472222222222232</v>
      </c>
      <c r="AZ1256" s="4">
        <f>AW1256-E1256</f>
        <v>0.19166666666666671</v>
      </c>
      <c r="BA1256" s="1" t="s">
        <v>6081</v>
      </c>
      <c r="BB1256" s="1" t="s">
        <v>72</v>
      </c>
      <c r="BC1256" s="1" t="s">
        <v>1794</v>
      </c>
      <c r="BD1256" s="1">
        <v>14</v>
      </c>
      <c r="BE1256" s="1" t="s">
        <v>4443</v>
      </c>
      <c r="BF1256" s="1" t="s">
        <v>75</v>
      </c>
      <c r="BG1256" s="1" t="s">
        <v>75</v>
      </c>
      <c r="BH1256" s="1" t="s">
        <v>88</v>
      </c>
      <c r="BI1256" s="1" t="s">
        <v>96</v>
      </c>
      <c r="BJ1256" s="1" t="s">
        <v>72</v>
      </c>
      <c r="BK1256" s="1" t="s">
        <v>3985</v>
      </c>
      <c r="BL1256" s="1" t="s">
        <v>6082</v>
      </c>
      <c r="BM1256" s="1">
        <f>30+7</f>
        <v>37</v>
      </c>
      <c r="BN1256" s="1" t="s">
        <v>75</v>
      </c>
      <c r="BO1256" s="1" t="s">
        <v>75</v>
      </c>
      <c r="BP1256" s="1" t="s">
        <v>75</v>
      </c>
      <c r="BQ1256" s="21" t="s">
        <v>99</v>
      </c>
      <c r="BR1256" s="21" t="s">
        <v>100</v>
      </c>
    </row>
    <row r="1257" spans="1:70" ht="20.45" customHeight="1">
      <c r="A1257" s="1" t="s">
        <v>6083</v>
      </c>
      <c r="B1257" s="1">
        <v>240104</v>
      </c>
      <c r="C1257" s="1" t="s">
        <v>71</v>
      </c>
      <c r="D1257" s="3">
        <v>45370</v>
      </c>
      <c r="E1257" s="4">
        <v>0.64583333333333337</v>
      </c>
      <c r="F1257" s="5">
        <v>45352</v>
      </c>
      <c r="G1257" s="3">
        <v>45401</v>
      </c>
      <c r="H1257" s="4">
        <v>0.71736111111111112</v>
      </c>
      <c r="I1257" s="48">
        <f t="shared" si="141"/>
        <v>7.1527777777777746E-2</v>
      </c>
      <c r="J1257" s="1">
        <v>0</v>
      </c>
      <c r="K1257" s="1" t="s">
        <v>2302</v>
      </c>
      <c r="L1257" s="1" t="s">
        <v>6084</v>
      </c>
      <c r="M1257" s="1" t="s">
        <v>75</v>
      </c>
      <c r="N1257" s="1" t="s">
        <v>3473</v>
      </c>
      <c r="O1257" s="1" t="s">
        <v>77</v>
      </c>
      <c r="P1257" s="1" t="s">
        <v>78</v>
      </c>
      <c r="Q1257" s="1" t="s">
        <v>78</v>
      </c>
      <c r="R1257" s="21" t="s">
        <v>1898</v>
      </c>
      <c r="S1257" s="21" t="s">
        <v>1898</v>
      </c>
      <c r="T1257" s="34" t="s">
        <v>72</v>
      </c>
      <c r="U1257" s="3" t="s">
        <v>4383</v>
      </c>
      <c r="V1257" s="1" t="s">
        <v>1900</v>
      </c>
      <c r="W1257" s="1" t="s">
        <v>2307</v>
      </c>
      <c r="X1257" s="1" t="s">
        <v>2307</v>
      </c>
      <c r="Y1257" s="1" t="s">
        <v>3474</v>
      </c>
      <c r="Z1257" s="1" t="s">
        <v>152</v>
      </c>
      <c r="AA1257" s="1" t="s">
        <v>72</v>
      </c>
      <c r="AB1257" s="1" t="s">
        <v>153</v>
      </c>
      <c r="AC1257" s="1" t="s">
        <v>164</v>
      </c>
      <c r="AD1257" s="1" t="s">
        <v>126</v>
      </c>
      <c r="AE1257" s="1">
        <v>50</v>
      </c>
      <c r="AF1257" s="1" t="s">
        <v>88</v>
      </c>
      <c r="AG1257" s="1">
        <v>7.1</v>
      </c>
      <c r="AH1257" s="1" t="s">
        <v>414</v>
      </c>
      <c r="AI1257" s="1" t="s">
        <v>105</v>
      </c>
      <c r="AJ1257" s="1" t="s">
        <v>91</v>
      </c>
      <c r="AK1257" s="1" t="s">
        <v>92</v>
      </c>
      <c r="AL1257" s="1" t="s">
        <v>72</v>
      </c>
      <c r="AM1257" s="1" t="s">
        <v>72</v>
      </c>
      <c r="AN1257" s="1" t="s">
        <v>72</v>
      </c>
      <c r="AO1257" s="1" t="s">
        <v>72</v>
      </c>
      <c r="AP1257" s="1" t="s">
        <v>72</v>
      </c>
      <c r="AQ1257" s="1" t="s">
        <v>72</v>
      </c>
      <c r="AR1257" s="1" t="s">
        <v>72</v>
      </c>
      <c r="AS1257" s="1" t="s">
        <v>72</v>
      </c>
      <c r="AT1257" s="1" t="s">
        <v>72</v>
      </c>
      <c r="AU1257" s="3">
        <v>45370</v>
      </c>
      <c r="AV1257" s="4">
        <v>0.7319444444444444</v>
      </c>
      <c r="AW1257" s="4">
        <v>0.76875000000000004</v>
      </c>
      <c r="AX1257" s="1">
        <f>AW1257-AV1257</f>
        <v>3.6805555555555647E-2</v>
      </c>
      <c r="AY1257" s="1">
        <f>AW1257-I1257</f>
        <v>0.6972222222222223</v>
      </c>
      <c r="AZ1257" s="1">
        <f>AW1257-E1257</f>
        <v>0.12291666666666667</v>
      </c>
      <c r="BA1257" s="1" t="s">
        <v>6030</v>
      </c>
      <c r="BB1257" s="1" t="s">
        <v>72</v>
      </c>
      <c r="BC1257" s="1" t="s">
        <v>1794</v>
      </c>
      <c r="BD1257" s="1">
        <v>14</v>
      </c>
      <c r="BE1257" s="1" t="s">
        <v>4219</v>
      </c>
      <c r="BF1257" s="1" t="s">
        <v>75</v>
      </c>
      <c r="BG1257" s="1" t="s">
        <v>75</v>
      </c>
      <c r="BH1257" s="1" t="s">
        <v>88</v>
      </c>
      <c r="BI1257" s="1" t="s">
        <v>96</v>
      </c>
      <c r="BJ1257" s="1" t="s">
        <v>72</v>
      </c>
      <c r="BK1257" s="1" t="s">
        <v>5594</v>
      </c>
      <c r="BL1257" s="1" t="s">
        <v>6085</v>
      </c>
      <c r="BM1257" s="1">
        <v>24</v>
      </c>
      <c r="BN1257" s="1" t="s">
        <v>75</v>
      </c>
      <c r="BO1257" s="1" t="s">
        <v>75</v>
      </c>
      <c r="BP1257" s="1" t="s">
        <v>75</v>
      </c>
      <c r="BQ1257" s="21" t="s">
        <v>99</v>
      </c>
      <c r="BR1257" s="21" t="s">
        <v>100</v>
      </c>
    </row>
    <row r="1258" spans="1:70" ht="20.45" customHeight="1">
      <c r="A1258" s="1" t="s">
        <v>6086</v>
      </c>
      <c r="B1258" s="1">
        <v>240105</v>
      </c>
      <c r="C1258" s="1" t="s">
        <v>71</v>
      </c>
      <c r="D1258" s="3">
        <v>45371</v>
      </c>
      <c r="E1258" s="4">
        <v>0.49652777777777779</v>
      </c>
      <c r="F1258" s="5">
        <v>45352</v>
      </c>
      <c r="G1258" s="3">
        <v>45402</v>
      </c>
      <c r="H1258" s="4">
        <v>0.59305555555555556</v>
      </c>
      <c r="I1258" s="48">
        <f t="shared" si="141"/>
        <v>9.6527777777777768E-2</v>
      </c>
      <c r="J1258" s="1">
        <v>2</v>
      </c>
      <c r="K1258" s="1" t="s">
        <v>1896</v>
      </c>
      <c r="L1258" s="1" t="s">
        <v>6087</v>
      </c>
      <c r="M1258" s="1" t="s">
        <v>75</v>
      </c>
      <c r="N1258" s="1" t="s">
        <v>3947</v>
      </c>
      <c r="O1258" s="1" t="s">
        <v>77</v>
      </c>
      <c r="P1258" s="1" t="s">
        <v>78</v>
      </c>
      <c r="Q1258" s="1" t="s">
        <v>78</v>
      </c>
      <c r="R1258" s="21" t="s">
        <v>1898</v>
      </c>
      <c r="S1258" s="21" t="s">
        <v>1898</v>
      </c>
      <c r="T1258" s="34" t="s">
        <v>72</v>
      </c>
      <c r="U1258" s="3" t="s">
        <v>2721</v>
      </c>
      <c r="V1258" s="1" t="s">
        <v>1900</v>
      </c>
      <c r="W1258" s="1" t="s">
        <v>813</v>
      </c>
      <c r="X1258" s="1" t="s">
        <v>813</v>
      </c>
      <c r="Y1258" s="1" t="s">
        <v>814</v>
      </c>
      <c r="Z1258" s="1" t="s">
        <v>84</v>
      </c>
      <c r="AA1258" s="1" t="s">
        <v>72</v>
      </c>
      <c r="AB1258" s="1" t="s">
        <v>140</v>
      </c>
      <c r="AC1258" s="1" t="s">
        <v>181</v>
      </c>
      <c r="AD1258" s="1" t="s">
        <v>126</v>
      </c>
      <c r="AE1258" s="1">
        <v>44</v>
      </c>
      <c r="AF1258" s="1" t="s">
        <v>88</v>
      </c>
      <c r="AG1258" s="1">
        <v>5.4</v>
      </c>
      <c r="AH1258" s="1" t="s">
        <v>414</v>
      </c>
      <c r="AI1258" s="1" t="s">
        <v>90</v>
      </c>
      <c r="AJ1258" s="1" t="s">
        <v>91</v>
      </c>
      <c r="AK1258" s="1" t="s">
        <v>92</v>
      </c>
      <c r="AL1258" s="1" t="s">
        <v>72</v>
      </c>
      <c r="AM1258" s="1" t="s">
        <v>217</v>
      </c>
      <c r="AN1258" s="1">
        <v>2</v>
      </c>
      <c r="AO1258" s="1" t="s">
        <v>4808</v>
      </c>
      <c r="AP1258" s="1" t="s">
        <v>72</v>
      </c>
      <c r="AQ1258" s="1" t="s">
        <v>72</v>
      </c>
      <c r="AR1258" s="1" t="s">
        <v>3444</v>
      </c>
      <c r="AS1258" s="1" t="s">
        <v>878</v>
      </c>
      <c r="AT1258" s="1" t="s">
        <v>72</v>
      </c>
      <c r="AU1258" s="3">
        <v>45371</v>
      </c>
      <c r="AV1258" s="4">
        <v>0.65138888888888891</v>
      </c>
      <c r="AW1258" s="4">
        <v>0.73124999999999996</v>
      </c>
      <c r="AX1258" s="4">
        <f>AW1258-AV1258</f>
        <v>7.9861111111111049E-2</v>
      </c>
      <c r="AY1258" s="4">
        <f>AW1258-I1258</f>
        <v>0.63472222222222219</v>
      </c>
      <c r="AZ1258" s="4">
        <f>AW1258-E1258</f>
        <v>0.23472222222222217</v>
      </c>
      <c r="BA1258" s="1" t="s">
        <v>6088</v>
      </c>
      <c r="BB1258" s="1" t="s">
        <v>72</v>
      </c>
      <c r="BC1258" s="1" t="s">
        <v>2260</v>
      </c>
      <c r="BD1258" s="1">
        <v>14</v>
      </c>
      <c r="BE1258" s="1" t="s">
        <v>3446</v>
      </c>
      <c r="BF1258" s="1" t="s">
        <v>75</v>
      </c>
      <c r="BG1258" s="1" t="s">
        <v>75</v>
      </c>
      <c r="BH1258" s="1" t="s">
        <v>88</v>
      </c>
      <c r="BI1258" s="1" t="s">
        <v>96</v>
      </c>
      <c r="BJ1258" s="1" t="s">
        <v>72</v>
      </c>
      <c r="BK1258" s="1" t="s">
        <v>3985</v>
      </c>
      <c r="BL1258" s="1" t="s">
        <v>6089</v>
      </c>
      <c r="BM1258" s="1">
        <v>36</v>
      </c>
      <c r="BN1258" s="1" t="s">
        <v>75</v>
      </c>
      <c r="BO1258" s="1" t="s">
        <v>75</v>
      </c>
      <c r="BP1258" s="1" t="s">
        <v>75</v>
      </c>
      <c r="BQ1258" s="21" t="s">
        <v>99</v>
      </c>
      <c r="BR1258" s="21" t="s">
        <v>100</v>
      </c>
    </row>
    <row r="1259" spans="1:70" ht="20.45" customHeight="1">
      <c r="A1259" s="1" t="s">
        <v>6090</v>
      </c>
      <c r="B1259" s="1">
        <v>240105</v>
      </c>
      <c r="C1259" s="1" t="s">
        <v>71</v>
      </c>
      <c r="D1259" s="3">
        <v>45371</v>
      </c>
      <c r="E1259" s="4">
        <v>0.49652777777777779</v>
      </c>
      <c r="F1259" s="5">
        <v>45352</v>
      </c>
      <c r="G1259" s="3">
        <v>45402</v>
      </c>
      <c r="H1259" s="4">
        <v>0.59305555555555556</v>
      </c>
      <c r="I1259" s="48">
        <f t="shared" si="141"/>
        <v>9.6527777777777768E-2</v>
      </c>
      <c r="J1259" s="1">
        <v>2</v>
      </c>
      <c r="K1259" s="1" t="s">
        <v>1896</v>
      </c>
      <c r="L1259" s="1" t="s">
        <v>6087</v>
      </c>
      <c r="M1259" s="1" t="s">
        <v>75</v>
      </c>
      <c r="N1259" s="1" t="s">
        <v>4561</v>
      </c>
      <c r="O1259" s="1" t="s">
        <v>77</v>
      </c>
      <c r="P1259" s="1" t="s">
        <v>78</v>
      </c>
      <c r="Q1259" s="1" t="s">
        <v>78</v>
      </c>
      <c r="R1259" s="21" t="s">
        <v>1898</v>
      </c>
      <c r="S1259" s="21" t="s">
        <v>1898</v>
      </c>
      <c r="T1259" s="34" t="s">
        <v>72</v>
      </c>
      <c r="U1259" s="3" t="s">
        <v>2721</v>
      </c>
      <c r="V1259" s="1" t="s">
        <v>1900</v>
      </c>
      <c r="W1259" s="1" t="s">
        <v>813</v>
      </c>
      <c r="X1259" s="1" t="s">
        <v>813</v>
      </c>
      <c r="Y1259" s="1" t="s">
        <v>814</v>
      </c>
      <c r="Z1259" s="1" t="s">
        <v>84</v>
      </c>
      <c r="AA1259" s="1" t="s">
        <v>72</v>
      </c>
      <c r="AB1259" s="1" t="s">
        <v>140</v>
      </c>
      <c r="AC1259" s="1" t="s">
        <v>181</v>
      </c>
      <c r="AD1259" s="1" t="s">
        <v>126</v>
      </c>
      <c r="AE1259" s="1">
        <v>44</v>
      </c>
      <c r="AF1259" s="1" t="s">
        <v>88</v>
      </c>
      <c r="AG1259" s="1">
        <v>5.4</v>
      </c>
      <c r="AH1259" s="1" t="s">
        <v>414</v>
      </c>
      <c r="AI1259" s="1" t="s">
        <v>90</v>
      </c>
      <c r="AJ1259" s="1" t="s">
        <v>91</v>
      </c>
      <c r="AK1259" s="1" t="s">
        <v>92</v>
      </c>
      <c r="AL1259" s="1" t="s">
        <v>72</v>
      </c>
      <c r="AM1259" s="1" t="s">
        <v>217</v>
      </c>
      <c r="AN1259" s="1">
        <v>2</v>
      </c>
      <c r="AO1259" s="1" t="s">
        <v>4808</v>
      </c>
      <c r="AP1259" s="1" t="s">
        <v>72</v>
      </c>
      <c r="AQ1259" s="1" t="s">
        <v>72</v>
      </c>
      <c r="AR1259" s="1" t="s">
        <v>3444</v>
      </c>
      <c r="AS1259" s="1" t="s">
        <v>878</v>
      </c>
      <c r="AT1259" s="1" t="s">
        <v>72</v>
      </c>
      <c r="AU1259" s="3">
        <v>45374</v>
      </c>
      <c r="AV1259" s="1" t="s">
        <v>72</v>
      </c>
      <c r="AW1259" s="4">
        <v>0.68055555555555558</v>
      </c>
      <c r="AX1259" s="1" t="s">
        <v>72</v>
      </c>
      <c r="AY1259" s="1" t="s">
        <v>72</v>
      </c>
      <c r="AZ1259" s="1" t="s">
        <v>72</v>
      </c>
      <c r="BA1259" s="1" t="s">
        <v>6088</v>
      </c>
      <c r="BB1259" s="1" t="s">
        <v>72</v>
      </c>
      <c r="BC1259" s="1" t="s">
        <v>2260</v>
      </c>
      <c r="BD1259" s="1">
        <v>14</v>
      </c>
      <c r="BE1259" s="1" t="s">
        <v>4443</v>
      </c>
      <c r="BF1259" s="1" t="s">
        <v>75</v>
      </c>
      <c r="BG1259" s="1" t="s">
        <v>75</v>
      </c>
      <c r="BH1259" s="1" t="s">
        <v>88</v>
      </c>
      <c r="BI1259" s="1" t="s">
        <v>96</v>
      </c>
      <c r="BJ1259" s="1" t="s">
        <v>72</v>
      </c>
      <c r="BK1259" s="1" t="s">
        <v>3985</v>
      </c>
      <c r="BL1259" s="1" t="s">
        <v>6076</v>
      </c>
      <c r="BM1259" s="1">
        <v>36</v>
      </c>
      <c r="BN1259" s="1" t="s">
        <v>75</v>
      </c>
      <c r="BO1259" s="1" t="s">
        <v>75</v>
      </c>
      <c r="BP1259" s="1" t="s">
        <v>75</v>
      </c>
      <c r="BQ1259" s="21" t="s">
        <v>99</v>
      </c>
      <c r="BR1259" s="21" t="s">
        <v>100</v>
      </c>
    </row>
    <row r="1260" spans="1:70" ht="20.45" customHeight="1">
      <c r="A1260" s="1" t="s">
        <v>6091</v>
      </c>
      <c r="B1260" s="1">
        <v>240106</v>
      </c>
      <c r="C1260" s="1" t="s">
        <v>71</v>
      </c>
      <c r="D1260" s="3">
        <v>45372</v>
      </c>
      <c r="E1260" s="4">
        <v>0.55555555555555558</v>
      </c>
      <c r="F1260" s="5">
        <v>45352</v>
      </c>
      <c r="G1260" s="3">
        <v>45403</v>
      </c>
      <c r="H1260" s="4">
        <v>0.62222222222222223</v>
      </c>
      <c r="I1260" s="48">
        <f t="shared" si="141"/>
        <v>6.6666666666666652E-2</v>
      </c>
      <c r="J1260" s="1">
        <v>0</v>
      </c>
      <c r="K1260" s="1" t="s">
        <v>1896</v>
      </c>
      <c r="L1260" s="1" t="s">
        <v>6092</v>
      </c>
      <c r="M1260" s="1" t="s">
        <v>75</v>
      </c>
      <c r="N1260" s="1" t="s">
        <v>3473</v>
      </c>
      <c r="O1260" s="1" t="s">
        <v>77</v>
      </c>
      <c r="P1260" s="1" t="s">
        <v>78</v>
      </c>
      <c r="Q1260" s="1" t="s">
        <v>78</v>
      </c>
      <c r="R1260" s="21" t="s">
        <v>1898</v>
      </c>
      <c r="S1260" s="21" t="s">
        <v>1898</v>
      </c>
      <c r="T1260" s="34" t="s">
        <v>72</v>
      </c>
      <c r="U1260" s="3" t="s">
        <v>6093</v>
      </c>
      <c r="V1260" s="1" t="s">
        <v>1900</v>
      </c>
      <c r="W1260" s="1" t="s">
        <v>813</v>
      </c>
      <c r="X1260" s="1" t="s">
        <v>813</v>
      </c>
      <c r="Y1260" s="1" t="s">
        <v>814</v>
      </c>
      <c r="Z1260" s="1" t="s">
        <v>152</v>
      </c>
      <c r="AA1260" s="1" t="s">
        <v>1370</v>
      </c>
      <c r="AB1260" s="1" t="s">
        <v>153</v>
      </c>
      <c r="AC1260" s="1" t="s">
        <v>164</v>
      </c>
      <c r="AD1260" s="1" t="s">
        <v>126</v>
      </c>
      <c r="AE1260" s="1">
        <v>52</v>
      </c>
      <c r="AF1260" s="1" t="s">
        <v>88</v>
      </c>
      <c r="AG1260" s="1">
        <v>5.3</v>
      </c>
      <c r="AH1260" s="1" t="s">
        <v>954</v>
      </c>
      <c r="AI1260" s="1" t="s">
        <v>105</v>
      </c>
      <c r="AJ1260" s="1" t="s">
        <v>91</v>
      </c>
      <c r="AK1260" s="1" t="s">
        <v>92</v>
      </c>
      <c r="AL1260" s="1" t="s">
        <v>72</v>
      </c>
      <c r="AM1260" s="1" t="s">
        <v>72</v>
      </c>
      <c r="AN1260" s="1">
        <v>2</v>
      </c>
      <c r="AO1260" s="1" t="s">
        <v>72</v>
      </c>
      <c r="AP1260" s="1" t="s">
        <v>72</v>
      </c>
      <c r="AQ1260" s="1" t="s">
        <v>72</v>
      </c>
      <c r="AR1260" s="1" t="s">
        <v>2726</v>
      </c>
      <c r="AS1260" s="1" t="s">
        <v>72</v>
      </c>
      <c r="AT1260" s="1" t="s">
        <v>72</v>
      </c>
      <c r="AU1260" s="3">
        <v>45372</v>
      </c>
      <c r="AV1260" s="4">
        <v>0.64722222222222225</v>
      </c>
      <c r="AW1260" s="4">
        <v>0.69861111111111107</v>
      </c>
      <c r="AX1260" s="1">
        <f t="shared" ref="AX1260:AX1272" si="148">AW1260-AV1260</f>
        <v>5.1388888888888817E-2</v>
      </c>
      <c r="AY1260" s="1">
        <f t="shared" ref="AY1260:AY1272" si="149">AW1260-I1260</f>
        <v>0.63194444444444442</v>
      </c>
      <c r="AZ1260" s="1">
        <f t="shared" ref="AZ1260:AZ1272" si="150">AW1260-E1260</f>
        <v>0.14305555555555549</v>
      </c>
      <c r="BA1260" s="1" t="s">
        <v>6094</v>
      </c>
      <c r="BB1260" s="1" t="s">
        <v>72</v>
      </c>
      <c r="BC1260" s="1" t="s">
        <v>1794</v>
      </c>
      <c r="BD1260" s="1">
        <v>14</v>
      </c>
      <c r="BE1260" s="1" t="s">
        <v>4219</v>
      </c>
      <c r="BF1260" s="1" t="s">
        <v>75</v>
      </c>
      <c r="BG1260" s="1" t="s">
        <v>75</v>
      </c>
      <c r="BH1260" s="1" t="s">
        <v>88</v>
      </c>
      <c r="BI1260" s="1" t="s">
        <v>96</v>
      </c>
      <c r="BJ1260" s="1" t="s">
        <v>72</v>
      </c>
      <c r="BK1260" s="1" t="s">
        <v>5594</v>
      </c>
      <c r="BL1260" s="1" t="s">
        <v>6095</v>
      </c>
      <c r="BM1260" s="1">
        <f>24+6</f>
        <v>30</v>
      </c>
      <c r="BN1260" s="1" t="s">
        <v>75</v>
      </c>
      <c r="BO1260" s="1" t="s">
        <v>75</v>
      </c>
      <c r="BP1260" s="1" t="s">
        <v>75</v>
      </c>
      <c r="BQ1260" s="21" t="s">
        <v>99</v>
      </c>
      <c r="BR1260" s="21" t="s">
        <v>100</v>
      </c>
    </row>
    <row r="1261" spans="1:70" ht="20.45" customHeight="1">
      <c r="A1261" s="1" t="s">
        <v>6096</v>
      </c>
      <c r="B1261" s="1">
        <v>240107</v>
      </c>
      <c r="C1261" s="1" t="s">
        <v>497</v>
      </c>
      <c r="D1261" s="3">
        <v>45372</v>
      </c>
      <c r="E1261" s="4">
        <v>0.56666666666666665</v>
      </c>
      <c r="F1261" s="5">
        <v>45352</v>
      </c>
      <c r="G1261" s="3">
        <v>45403</v>
      </c>
      <c r="H1261" s="4">
        <v>0.63541666666666663</v>
      </c>
      <c r="I1261" s="48">
        <f t="shared" si="141"/>
        <v>6.8749999999999978E-2</v>
      </c>
      <c r="J1261" s="1">
        <v>1</v>
      </c>
      <c r="K1261" s="1" t="s">
        <v>2302</v>
      </c>
      <c r="L1261" s="1" t="s">
        <v>6097</v>
      </c>
      <c r="M1261" s="1" t="s">
        <v>75</v>
      </c>
      <c r="N1261" s="1" t="s">
        <v>5146</v>
      </c>
      <c r="O1261" s="1" t="s">
        <v>497</v>
      </c>
      <c r="P1261" s="1" t="s">
        <v>78</v>
      </c>
      <c r="Q1261" s="1" t="s">
        <v>78</v>
      </c>
      <c r="R1261" s="21" t="s">
        <v>1898</v>
      </c>
      <c r="S1261" s="21" t="s">
        <v>1898</v>
      </c>
      <c r="T1261" s="34" t="s">
        <v>72</v>
      </c>
      <c r="U1261" s="3" t="s">
        <v>5650</v>
      </c>
      <c r="V1261" s="1" t="s">
        <v>1900</v>
      </c>
      <c r="W1261" s="1" t="s">
        <v>2307</v>
      </c>
      <c r="X1261" s="1" t="s">
        <v>2307</v>
      </c>
      <c r="Y1261" s="1" t="s">
        <v>2308</v>
      </c>
      <c r="Z1261" s="1" t="s">
        <v>490</v>
      </c>
      <c r="AA1261" s="1" t="s">
        <v>72</v>
      </c>
      <c r="AB1261" s="1" t="s">
        <v>491</v>
      </c>
      <c r="AC1261" s="1" t="s">
        <v>1147</v>
      </c>
      <c r="AD1261" s="1" t="s">
        <v>87</v>
      </c>
      <c r="AE1261" s="1">
        <v>78</v>
      </c>
      <c r="AF1261" s="1" t="s">
        <v>88</v>
      </c>
      <c r="AG1261" s="1">
        <v>3.1</v>
      </c>
      <c r="AH1261" s="1" t="s">
        <v>414</v>
      </c>
      <c r="AI1261" s="1" t="s">
        <v>90</v>
      </c>
      <c r="AJ1261" s="1" t="s">
        <v>91</v>
      </c>
      <c r="AK1261" s="1" t="s">
        <v>92</v>
      </c>
      <c r="AL1261" s="1" t="s">
        <v>72</v>
      </c>
      <c r="AM1261" s="1" t="s">
        <v>229</v>
      </c>
      <c r="AN1261" s="1">
        <v>1</v>
      </c>
      <c r="AO1261" s="1" t="s">
        <v>2635</v>
      </c>
      <c r="AP1261" s="1" t="s">
        <v>72</v>
      </c>
      <c r="AQ1261" s="1" t="s">
        <v>72</v>
      </c>
      <c r="AR1261" s="1" t="s">
        <v>2327</v>
      </c>
      <c r="AS1261" s="1" t="s">
        <v>72</v>
      </c>
      <c r="AT1261" s="1" t="s">
        <v>72</v>
      </c>
      <c r="AU1261" s="3">
        <v>45372</v>
      </c>
      <c r="AV1261" s="4">
        <v>0.64930555555555558</v>
      </c>
      <c r="AW1261" s="4">
        <v>0.70763888888888893</v>
      </c>
      <c r="AX1261" s="1">
        <f t="shared" si="148"/>
        <v>5.8333333333333348E-2</v>
      </c>
      <c r="AY1261" s="1">
        <f t="shared" si="149"/>
        <v>0.63888888888888895</v>
      </c>
      <c r="AZ1261" s="1">
        <f t="shared" si="150"/>
        <v>0.14097222222222228</v>
      </c>
      <c r="BA1261" s="1" t="s">
        <v>6098</v>
      </c>
      <c r="BB1261" s="1" t="s">
        <v>72</v>
      </c>
      <c r="BC1261" s="1" t="s">
        <v>1794</v>
      </c>
      <c r="BD1261" s="1">
        <v>14</v>
      </c>
      <c r="BE1261" s="1" t="s">
        <v>2694</v>
      </c>
      <c r="BF1261" s="1" t="s">
        <v>75</v>
      </c>
      <c r="BG1261" s="1" t="s">
        <v>75</v>
      </c>
      <c r="BH1261" s="1" t="s">
        <v>88</v>
      </c>
      <c r="BI1261" s="1" t="s">
        <v>96</v>
      </c>
      <c r="BJ1261" s="1" t="s">
        <v>72</v>
      </c>
      <c r="BK1261" s="1" t="s">
        <v>3962</v>
      </c>
      <c r="BL1261" s="1" t="s">
        <v>5149</v>
      </c>
      <c r="BM1261" s="1">
        <f>49+7</f>
        <v>56</v>
      </c>
      <c r="BN1261" s="1" t="s">
        <v>75</v>
      </c>
      <c r="BO1261" s="1" t="s">
        <v>75</v>
      </c>
      <c r="BP1261" s="1" t="s">
        <v>75</v>
      </c>
      <c r="BQ1261" s="21" t="s">
        <v>99</v>
      </c>
      <c r="BR1261" s="21" t="s">
        <v>100</v>
      </c>
    </row>
    <row r="1262" spans="1:70" ht="20.45" customHeight="1">
      <c r="A1262" s="1" t="s">
        <v>6099</v>
      </c>
      <c r="B1262" s="1">
        <v>240108</v>
      </c>
      <c r="C1262" s="1" t="s">
        <v>71</v>
      </c>
      <c r="D1262" s="3">
        <v>45372</v>
      </c>
      <c r="E1262" s="4">
        <v>0.62638888888888888</v>
      </c>
      <c r="F1262" s="5">
        <v>45352</v>
      </c>
      <c r="G1262" s="3">
        <v>45372</v>
      </c>
      <c r="H1262" s="4">
        <v>0.69305555555555554</v>
      </c>
      <c r="I1262" s="48">
        <f t="shared" si="141"/>
        <v>6.6666666666666652E-2</v>
      </c>
      <c r="J1262" s="1">
        <v>2</v>
      </c>
      <c r="K1262" s="1" t="s">
        <v>1896</v>
      </c>
      <c r="L1262" s="1" t="s">
        <v>6100</v>
      </c>
      <c r="M1262" s="1" t="s">
        <v>75</v>
      </c>
      <c r="N1262" s="1" t="s">
        <v>3947</v>
      </c>
      <c r="O1262" s="1" t="s">
        <v>77</v>
      </c>
      <c r="P1262" s="1" t="s">
        <v>78</v>
      </c>
      <c r="Q1262" s="1" t="s">
        <v>78</v>
      </c>
      <c r="R1262" s="21" t="s">
        <v>139</v>
      </c>
      <c r="S1262" s="21" t="s">
        <v>1898</v>
      </c>
      <c r="T1262" s="34" t="s">
        <v>72</v>
      </c>
      <c r="U1262" s="3" t="s">
        <v>4701</v>
      </c>
      <c r="V1262" s="1" t="s">
        <v>1900</v>
      </c>
      <c r="W1262" s="1" t="s">
        <v>2307</v>
      </c>
      <c r="X1262" s="1" t="s">
        <v>2307</v>
      </c>
      <c r="Y1262" s="1" t="s">
        <v>2363</v>
      </c>
      <c r="Z1262" s="1" t="s">
        <v>84</v>
      </c>
      <c r="AA1262" s="1" t="s">
        <v>72</v>
      </c>
      <c r="AB1262" s="1" t="s">
        <v>104</v>
      </c>
      <c r="AC1262" s="1" t="s">
        <v>104</v>
      </c>
      <c r="AD1262" s="1" t="s">
        <v>126</v>
      </c>
      <c r="AE1262" s="1">
        <v>39</v>
      </c>
      <c r="AF1262" s="1" t="s">
        <v>88</v>
      </c>
      <c r="AG1262" s="1">
        <v>4.5999999999999996</v>
      </c>
      <c r="AH1262" s="1" t="s">
        <v>2344</v>
      </c>
      <c r="AI1262" s="1" t="s">
        <v>90</v>
      </c>
      <c r="AJ1262" s="1" t="s">
        <v>91</v>
      </c>
      <c r="AK1262" s="1" t="s">
        <v>216</v>
      </c>
      <c r="AL1262" s="1" t="s">
        <v>72</v>
      </c>
      <c r="AM1262" s="1" t="s">
        <v>217</v>
      </c>
      <c r="AN1262" s="1">
        <v>2</v>
      </c>
      <c r="AO1262" s="1" t="s">
        <v>6101</v>
      </c>
      <c r="AP1262" s="1" t="s">
        <v>72</v>
      </c>
      <c r="AQ1262" s="1" t="s">
        <v>6102</v>
      </c>
      <c r="AR1262" s="1" t="s">
        <v>220</v>
      </c>
      <c r="AS1262" s="1" t="s">
        <v>72</v>
      </c>
      <c r="AT1262" s="1" t="s">
        <v>72</v>
      </c>
      <c r="AU1262" s="3">
        <v>45372</v>
      </c>
      <c r="AV1262" s="4">
        <v>0.71736111111111112</v>
      </c>
      <c r="AW1262" s="4">
        <v>0.77083333333333337</v>
      </c>
      <c r="AX1262" s="4">
        <f t="shared" si="148"/>
        <v>5.3472222222222254E-2</v>
      </c>
      <c r="AY1262" s="4">
        <f t="shared" si="149"/>
        <v>0.70416666666666672</v>
      </c>
      <c r="AZ1262" s="4">
        <f t="shared" si="150"/>
        <v>0.14444444444444449</v>
      </c>
      <c r="BA1262" s="1" t="s">
        <v>6103</v>
      </c>
      <c r="BB1262" s="1" t="s">
        <v>72</v>
      </c>
      <c r="BC1262" s="1" t="s">
        <v>1794</v>
      </c>
      <c r="BD1262" s="1">
        <v>14</v>
      </c>
      <c r="BE1262" s="1" t="s">
        <v>3205</v>
      </c>
      <c r="BF1262" s="1" t="s">
        <v>75</v>
      </c>
      <c r="BG1262" s="1" t="s">
        <v>75</v>
      </c>
      <c r="BH1262" s="1" t="s">
        <v>88</v>
      </c>
      <c r="BI1262" s="1" t="s">
        <v>96</v>
      </c>
      <c r="BJ1262" s="1" t="s">
        <v>72</v>
      </c>
      <c r="BK1262" s="1" t="s">
        <v>3985</v>
      </c>
      <c r="BL1262" s="1" t="s">
        <v>6104</v>
      </c>
      <c r="BM1262" s="1">
        <f>42+14</f>
        <v>56</v>
      </c>
      <c r="BN1262" s="1" t="s">
        <v>75</v>
      </c>
      <c r="BO1262" s="1" t="s">
        <v>75</v>
      </c>
      <c r="BP1262" s="1" t="s">
        <v>75</v>
      </c>
      <c r="BQ1262" s="21" t="s">
        <v>99</v>
      </c>
      <c r="BR1262" s="21" t="s">
        <v>100</v>
      </c>
    </row>
    <row r="1263" spans="1:70" ht="20.45" customHeight="1">
      <c r="A1263" s="1" t="s">
        <v>6105</v>
      </c>
      <c r="B1263" s="1">
        <v>240109</v>
      </c>
      <c r="C1263" s="1" t="s">
        <v>71</v>
      </c>
      <c r="D1263" s="3">
        <v>45373</v>
      </c>
      <c r="E1263" s="4">
        <v>0.46875</v>
      </c>
      <c r="F1263" s="5">
        <v>45352</v>
      </c>
      <c r="G1263" s="3">
        <v>45404</v>
      </c>
      <c r="H1263" s="4">
        <v>0.71944444444444444</v>
      </c>
      <c r="I1263" s="48">
        <f t="shared" si="141"/>
        <v>0.25069444444444444</v>
      </c>
      <c r="J1263" s="1">
        <v>45</v>
      </c>
      <c r="K1263" s="1" t="s">
        <v>1896</v>
      </c>
      <c r="L1263" s="1" t="s">
        <v>6106</v>
      </c>
      <c r="M1263" s="1" t="s">
        <v>75</v>
      </c>
      <c r="N1263" s="1" t="s">
        <v>4648</v>
      </c>
      <c r="O1263" s="1" t="s">
        <v>77</v>
      </c>
      <c r="P1263" s="1" t="s">
        <v>78</v>
      </c>
      <c r="Q1263" s="1" t="s">
        <v>78</v>
      </c>
      <c r="R1263" s="21" t="s">
        <v>1898</v>
      </c>
      <c r="S1263" s="21" t="s">
        <v>1898</v>
      </c>
      <c r="T1263" s="34" t="s">
        <v>72</v>
      </c>
      <c r="U1263" s="3" t="s">
        <v>6107</v>
      </c>
      <c r="V1263" s="1" t="s">
        <v>1900</v>
      </c>
      <c r="W1263" s="1" t="s">
        <v>1867</v>
      </c>
      <c r="X1263" s="1" t="s">
        <v>1868</v>
      </c>
      <c r="Y1263" s="1" t="s">
        <v>2143</v>
      </c>
      <c r="Z1263" s="1" t="s">
        <v>291</v>
      </c>
      <c r="AA1263" s="1" t="s">
        <v>72</v>
      </c>
      <c r="AB1263" s="1" t="s">
        <v>292</v>
      </c>
      <c r="AC1263" s="1" t="s">
        <v>6108</v>
      </c>
      <c r="AD1263" s="1" t="s">
        <v>126</v>
      </c>
      <c r="AE1263" s="1">
        <v>58</v>
      </c>
      <c r="AF1263" s="1" t="s">
        <v>88</v>
      </c>
      <c r="AG1263" s="1">
        <v>4.2</v>
      </c>
      <c r="AH1263" s="1" t="s">
        <v>299</v>
      </c>
      <c r="AI1263" s="1" t="s">
        <v>90</v>
      </c>
      <c r="AJ1263" s="1" t="s">
        <v>3203</v>
      </c>
      <c r="AK1263" s="1" t="s">
        <v>216</v>
      </c>
      <c r="AL1263" s="1" t="s">
        <v>72</v>
      </c>
      <c r="AM1263" s="1" t="s">
        <v>72</v>
      </c>
      <c r="AN1263" s="1" t="s">
        <v>72</v>
      </c>
      <c r="AO1263" s="1" t="s">
        <v>72</v>
      </c>
      <c r="AP1263" s="1">
        <v>6</v>
      </c>
      <c r="AQ1263" s="1" t="s">
        <v>6109</v>
      </c>
      <c r="AR1263" s="1" t="s">
        <v>72</v>
      </c>
      <c r="AS1263" s="1" t="s">
        <v>72</v>
      </c>
      <c r="AT1263" s="1" t="s">
        <v>72</v>
      </c>
      <c r="AU1263" s="3">
        <v>45373</v>
      </c>
      <c r="AV1263" s="4">
        <v>0.73541666666666672</v>
      </c>
      <c r="AW1263" s="4">
        <v>0.80972222222222223</v>
      </c>
      <c r="AX1263" s="4">
        <f t="shared" si="148"/>
        <v>7.4305555555555514E-2</v>
      </c>
      <c r="AY1263" s="4">
        <f t="shared" si="149"/>
        <v>0.55902777777777779</v>
      </c>
      <c r="AZ1263" s="4">
        <f t="shared" si="150"/>
        <v>0.34097222222222223</v>
      </c>
      <c r="BA1263" s="1" t="s">
        <v>6110</v>
      </c>
      <c r="BB1263" s="1" t="s">
        <v>72</v>
      </c>
      <c r="BC1263" s="1" t="s">
        <v>1794</v>
      </c>
      <c r="BD1263" s="1">
        <v>14</v>
      </c>
      <c r="BE1263" s="1" t="s">
        <v>3446</v>
      </c>
      <c r="BF1263" s="1" t="s">
        <v>75</v>
      </c>
      <c r="BG1263" s="1" t="s">
        <v>75</v>
      </c>
      <c r="BH1263" s="1" t="s">
        <v>88</v>
      </c>
      <c r="BI1263" s="1" t="s">
        <v>96</v>
      </c>
      <c r="BJ1263" s="1" t="s">
        <v>72</v>
      </c>
      <c r="BK1263" s="1" t="s">
        <v>5896</v>
      </c>
      <c r="BL1263" s="1" t="s">
        <v>6111</v>
      </c>
      <c r="BM1263" s="1">
        <f>52+7</f>
        <v>59</v>
      </c>
      <c r="BN1263" s="1" t="s">
        <v>75</v>
      </c>
      <c r="BO1263" s="1" t="s">
        <v>75</v>
      </c>
      <c r="BP1263" s="1" t="s">
        <v>75</v>
      </c>
      <c r="BQ1263" s="21" t="s">
        <v>99</v>
      </c>
      <c r="BR1263" s="21" t="s">
        <v>100</v>
      </c>
    </row>
    <row r="1264" spans="1:70" ht="20.45" customHeight="1">
      <c r="A1264" s="1" t="s">
        <v>6112</v>
      </c>
      <c r="B1264" s="1">
        <v>240110</v>
      </c>
      <c r="C1264" s="1" t="s">
        <v>71</v>
      </c>
      <c r="D1264" s="3">
        <v>45376</v>
      </c>
      <c r="E1264" s="4">
        <v>0.53680555555555554</v>
      </c>
      <c r="F1264" s="5">
        <v>45352</v>
      </c>
      <c r="G1264" s="3">
        <v>45376</v>
      </c>
      <c r="H1264" s="4">
        <v>0.63611111111111107</v>
      </c>
      <c r="I1264" s="48">
        <f t="shared" si="141"/>
        <v>9.9305555555555536E-2</v>
      </c>
      <c r="J1264" s="1">
        <v>10</v>
      </c>
      <c r="K1264" s="1" t="s">
        <v>1896</v>
      </c>
      <c r="L1264" s="1" t="s">
        <v>6113</v>
      </c>
      <c r="M1264" s="1" t="s">
        <v>75</v>
      </c>
      <c r="N1264" s="1" t="s">
        <v>3947</v>
      </c>
      <c r="O1264" s="1" t="s">
        <v>77</v>
      </c>
      <c r="P1264" s="1" t="s">
        <v>78</v>
      </c>
      <c r="Q1264" s="1" t="s">
        <v>78</v>
      </c>
      <c r="R1264" s="21" t="s">
        <v>1898</v>
      </c>
      <c r="S1264" s="21" t="s">
        <v>1898</v>
      </c>
      <c r="T1264" s="34" t="s">
        <v>72</v>
      </c>
      <c r="U1264" s="3" t="s">
        <v>5650</v>
      </c>
      <c r="V1264" s="1" t="s">
        <v>1900</v>
      </c>
      <c r="W1264" s="1" t="s">
        <v>2307</v>
      </c>
      <c r="X1264" s="1" t="s">
        <v>2307</v>
      </c>
      <c r="Y1264" s="1" t="s">
        <v>2363</v>
      </c>
      <c r="Z1264" s="1" t="s">
        <v>84</v>
      </c>
      <c r="AA1264" s="1" t="s">
        <v>72</v>
      </c>
      <c r="AB1264" s="1" t="s">
        <v>124</v>
      </c>
      <c r="AC1264" s="1" t="s">
        <v>2067</v>
      </c>
      <c r="AD1264" s="1" t="s">
        <v>87</v>
      </c>
      <c r="AE1264" s="1">
        <v>51</v>
      </c>
      <c r="AF1264" s="1" t="s">
        <v>88</v>
      </c>
      <c r="AG1264" s="1">
        <v>5.0999999999999996</v>
      </c>
      <c r="AH1264" s="1" t="s">
        <v>299</v>
      </c>
      <c r="AI1264" s="1" t="s">
        <v>90</v>
      </c>
      <c r="AJ1264" s="1" t="s">
        <v>91</v>
      </c>
      <c r="AK1264" s="1" t="s">
        <v>92</v>
      </c>
      <c r="AL1264" s="1" t="s">
        <v>72</v>
      </c>
      <c r="AM1264" s="1" t="s">
        <v>217</v>
      </c>
      <c r="AN1264" s="1">
        <v>2</v>
      </c>
      <c r="AO1264" s="1" t="s">
        <v>3827</v>
      </c>
      <c r="AP1264" s="1" t="s">
        <v>72</v>
      </c>
      <c r="AQ1264" s="1" t="s">
        <v>72</v>
      </c>
      <c r="AR1264" s="1" t="s">
        <v>5573</v>
      </c>
      <c r="AS1264" s="1" t="s">
        <v>72</v>
      </c>
      <c r="AT1264" s="1" t="s">
        <v>72</v>
      </c>
      <c r="AU1264" s="3">
        <v>45376</v>
      </c>
      <c r="AV1264" s="4">
        <v>0.64652777777777781</v>
      </c>
      <c r="AW1264" s="4">
        <v>0.72083333333333333</v>
      </c>
      <c r="AX1264" s="4">
        <f t="shared" si="148"/>
        <v>7.4305555555555514E-2</v>
      </c>
      <c r="AY1264" s="4">
        <f t="shared" si="149"/>
        <v>0.62152777777777779</v>
      </c>
      <c r="AZ1264" s="4">
        <f t="shared" si="150"/>
        <v>0.18402777777777779</v>
      </c>
      <c r="BA1264" s="1" t="s">
        <v>6114</v>
      </c>
      <c r="BB1264" s="1" t="s">
        <v>72</v>
      </c>
      <c r="BC1264" s="1" t="s">
        <v>1675</v>
      </c>
      <c r="BD1264" s="1">
        <v>14</v>
      </c>
      <c r="BE1264" s="1" t="s">
        <v>4063</v>
      </c>
      <c r="BF1264" s="1" t="s">
        <v>75</v>
      </c>
      <c r="BG1264" s="1" t="s">
        <v>75</v>
      </c>
      <c r="BH1264" s="1" t="s">
        <v>88</v>
      </c>
      <c r="BI1264" s="1" t="s">
        <v>96</v>
      </c>
      <c r="BJ1264" s="1" t="s">
        <v>72</v>
      </c>
      <c r="BK1264" s="1" t="s">
        <v>3985</v>
      </c>
      <c r="BL1264" s="1" t="s">
        <v>5611</v>
      </c>
      <c r="BM1264" s="1">
        <f>30+7</f>
        <v>37</v>
      </c>
      <c r="BN1264" s="1" t="s">
        <v>75</v>
      </c>
      <c r="BO1264" s="1" t="s">
        <v>75</v>
      </c>
      <c r="BP1264" s="1" t="s">
        <v>75</v>
      </c>
      <c r="BQ1264" s="21" t="s">
        <v>99</v>
      </c>
      <c r="BR1264" s="21" t="s">
        <v>100</v>
      </c>
    </row>
    <row r="1265" spans="1:70" ht="20.45" customHeight="1">
      <c r="A1265" s="1" t="s">
        <v>6115</v>
      </c>
      <c r="B1265" s="1">
        <v>240111</v>
      </c>
      <c r="C1265" s="1" t="s">
        <v>71</v>
      </c>
      <c r="D1265" s="3">
        <v>45376</v>
      </c>
      <c r="E1265" s="4">
        <v>0.52500000000000002</v>
      </c>
      <c r="F1265" s="5">
        <v>45352</v>
      </c>
      <c r="G1265" s="3">
        <v>45376</v>
      </c>
      <c r="H1265" s="4">
        <v>0.6645833333333333</v>
      </c>
      <c r="I1265" s="48">
        <f t="shared" si="141"/>
        <v>0.13958333333333328</v>
      </c>
      <c r="J1265" s="1">
        <v>2</v>
      </c>
      <c r="K1265" s="1" t="s">
        <v>1896</v>
      </c>
      <c r="L1265" s="1" t="s">
        <v>6116</v>
      </c>
      <c r="M1265" s="1" t="s">
        <v>75</v>
      </c>
      <c r="N1265" s="1" t="s">
        <v>3608</v>
      </c>
      <c r="O1265" s="1" t="s">
        <v>77</v>
      </c>
      <c r="P1265" s="1" t="s">
        <v>78</v>
      </c>
      <c r="Q1265" s="1" t="s">
        <v>78</v>
      </c>
      <c r="R1265" s="21" t="s">
        <v>1898</v>
      </c>
      <c r="S1265" s="21" t="s">
        <v>1898</v>
      </c>
      <c r="T1265" s="34" t="s">
        <v>72</v>
      </c>
      <c r="U1265" s="3" t="s">
        <v>4383</v>
      </c>
      <c r="V1265" s="1" t="s">
        <v>1900</v>
      </c>
      <c r="W1265" s="1" t="s">
        <v>813</v>
      </c>
      <c r="X1265" s="1" t="s">
        <v>813</v>
      </c>
      <c r="Y1265" s="1" t="s">
        <v>814</v>
      </c>
      <c r="Z1265" s="1" t="s">
        <v>152</v>
      </c>
      <c r="AA1265" s="1" t="s">
        <v>1370</v>
      </c>
      <c r="AB1265" s="1" t="s">
        <v>153</v>
      </c>
      <c r="AC1265" s="1" t="s">
        <v>154</v>
      </c>
      <c r="AD1265" s="1" t="s">
        <v>126</v>
      </c>
      <c r="AE1265" s="1">
        <v>55</v>
      </c>
      <c r="AF1265" s="1" t="s">
        <v>88</v>
      </c>
      <c r="AG1265" s="1">
        <v>5.2</v>
      </c>
      <c r="AH1265" s="1" t="s">
        <v>954</v>
      </c>
      <c r="AI1265" s="1" t="s">
        <v>90</v>
      </c>
      <c r="AJ1265" s="1" t="s">
        <v>91</v>
      </c>
      <c r="AK1265" s="1" t="s">
        <v>92</v>
      </c>
      <c r="AL1265" s="1" t="s">
        <v>72</v>
      </c>
      <c r="AM1265" s="1" t="s">
        <v>229</v>
      </c>
      <c r="AN1265" s="1">
        <v>3</v>
      </c>
      <c r="AO1265" s="1" t="s">
        <v>5057</v>
      </c>
      <c r="AP1265" s="1" t="s">
        <v>72</v>
      </c>
      <c r="AQ1265" s="1" t="s">
        <v>72</v>
      </c>
      <c r="AR1265" s="1" t="s">
        <v>2726</v>
      </c>
      <c r="AS1265" s="1" t="s">
        <v>1061</v>
      </c>
      <c r="AT1265" s="1" t="s">
        <v>6117</v>
      </c>
      <c r="AU1265" s="3">
        <v>45376</v>
      </c>
      <c r="AV1265" s="4">
        <v>0.67847222222222225</v>
      </c>
      <c r="AW1265" s="4">
        <v>0.80208333333333337</v>
      </c>
      <c r="AX1265" s="4">
        <f t="shared" si="148"/>
        <v>0.12361111111111112</v>
      </c>
      <c r="AY1265" s="4">
        <f t="shared" si="149"/>
        <v>0.66250000000000009</v>
      </c>
      <c r="AZ1265" s="4">
        <f t="shared" si="150"/>
        <v>0.27708333333333335</v>
      </c>
      <c r="BA1265" s="1" t="s">
        <v>6118</v>
      </c>
      <c r="BB1265" s="1" t="s">
        <v>72</v>
      </c>
      <c r="BC1265" s="1" t="s">
        <v>1794</v>
      </c>
      <c r="BD1265" s="1">
        <v>14</v>
      </c>
      <c r="BE1265" s="1" t="s">
        <v>4063</v>
      </c>
      <c r="BF1265" s="1" t="s">
        <v>75</v>
      </c>
      <c r="BG1265" s="1" t="s">
        <v>75</v>
      </c>
      <c r="BH1265" s="1" t="s">
        <v>88</v>
      </c>
      <c r="BI1265" s="1" t="s">
        <v>96</v>
      </c>
      <c r="BJ1265" s="1" t="s">
        <v>72</v>
      </c>
      <c r="BK1265" s="1" t="s">
        <v>1768</v>
      </c>
      <c r="BL1265" s="1" t="s">
        <v>5983</v>
      </c>
      <c r="BM1265" s="1">
        <v>70</v>
      </c>
      <c r="BN1265" s="1" t="s">
        <v>75</v>
      </c>
      <c r="BO1265" s="1" t="s">
        <v>75</v>
      </c>
      <c r="BP1265" s="1" t="s">
        <v>75</v>
      </c>
      <c r="BQ1265" s="21" t="s">
        <v>99</v>
      </c>
      <c r="BR1265" s="21" t="s">
        <v>100</v>
      </c>
    </row>
    <row r="1266" spans="1:70" ht="20.45" customHeight="1">
      <c r="A1266" s="1" t="s">
        <v>6119</v>
      </c>
      <c r="B1266" s="1">
        <v>240112</v>
      </c>
      <c r="C1266" s="1" t="s">
        <v>71</v>
      </c>
      <c r="D1266" s="3">
        <v>45376</v>
      </c>
      <c r="E1266" s="4">
        <v>0.52777777777777779</v>
      </c>
      <c r="F1266" s="5">
        <v>45352</v>
      </c>
      <c r="G1266" s="3">
        <v>45376</v>
      </c>
      <c r="H1266" s="4">
        <v>0.95833333333333337</v>
      </c>
      <c r="I1266" s="48">
        <f t="shared" si="141"/>
        <v>0.43055555555555558</v>
      </c>
      <c r="J1266" s="1">
        <v>20</v>
      </c>
      <c r="K1266" s="1" t="s">
        <v>1896</v>
      </c>
      <c r="L1266" s="1" t="s">
        <v>6120</v>
      </c>
      <c r="M1266" s="1" t="s">
        <v>75</v>
      </c>
      <c r="N1266" s="1" t="s">
        <v>3624</v>
      </c>
      <c r="O1266" s="1" t="s">
        <v>77</v>
      </c>
      <c r="P1266" s="1" t="s">
        <v>78</v>
      </c>
      <c r="Q1266" s="1" t="s">
        <v>78</v>
      </c>
      <c r="R1266" s="21" t="s">
        <v>1898</v>
      </c>
      <c r="S1266" s="21" t="s">
        <v>1898</v>
      </c>
      <c r="T1266" s="34" t="s">
        <v>72</v>
      </c>
      <c r="U1266" s="3" t="s">
        <v>6121</v>
      </c>
      <c r="V1266" s="1" t="s">
        <v>1900</v>
      </c>
      <c r="W1266" s="1" t="s">
        <v>778</v>
      </c>
      <c r="X1266" s="1" t="s">
        <v>779</v>
      </c>
      <c r="Y1266" s="1" t="s">
        <v>780</v>
      </c>
      <c r="Z1266" s="1" t="s">
        <v>152</v>
      </c>
      <c r="AA1266" s="1" t="s">
        <v>72</v>
      </c>
      <c r="AB1266" s="1" t="s">
        <v>153</v>
      </c>
      <c r="AC1266" s="1" t="s">
        <v>154</v>
      </c>
      <c r="AD1266" s="1" t="s">
        <v>126</v>
      </c>
      <c r="AE1266" s="1">
        <v>71</v>
      </c>
      <c r="AF1266" s="1" t="s">
        <v>88</v>
      </c>
      <c r="AG1266" s="1">
        <v>5.3</v>
      </c>
      <c r="AH1266" s="1" t="s">
        <v>414</v>
      </c>
      <c r="AI1266" s="1" t="s">
        <v>90</v>
      </c>
      <c r="AJ1266" s="1" t="s">
        <v>91</v>
      </c>
      <c r="AK1266" s="1" t="s">
        <v>92</v>
      </c>
      <c r="AL1266" s="1" t="s">
        <v>72</v>
      </c>
      <c r="AM1266" s="1" t="s">
        <v>229</v>
      </c>
      <c r="AN1266" s="1">
        <v>2</v>
      </c>
      <c r="AO1266" s="1" t="s">
        <v>4879</v>
      </c>
      <c r="AP1266" s="1" t="s">
        <v>72</v>
      </c>
      <c r="AQ1266" s="1" t="s">
        <v>72</v>
      </c>
      <c r="AR1266" s="1" t="s">
        <v>72</v>
      </c>
      <c r="AS1266" s="1" t="s">
        <v>72</v>
      </c>
      <c r="AT1266" s="1" t="s">
        <v>72</v>
      </c>
      <c r="AU1266" s="3">
        <v>45377</v>
      </c>
      <c r="AV1266" s="4">
        <v>1.3069444444444445</v>
      </c>
      <c r="AW1266" s="4">
        <v>1.4409722222222223</v>
      </c>
      <c r="AX1266" s="4">
        <f t="shared" si="148"/>
        <v>0.13402777777777786</v>
      </c>
      <c r="AY1266" s="4">
        <f t="shared" si="149"/>
        <v>1.0104166666666667</v>
      </c>
      <c r="AZ1266" s="4">
        <f t="shared" si="150"/>
        <v>0.91319444444444453</v>
      </c>
      <c r="BA1266" s="1" t="s">
        <v>6122</v>
      </c>
      <c r="BB1266" s="1" t="s">
        <v>6123</v>
      </c>
      <c r="BC1266" s="1" t="s">
        <v>1794</v>
      </c>
      <c r="BD1266" s="1">
        <v>14</v>
      </c>
      <c r="BE1266" s="1" t="s">
        <v>4443</v>
      </c>
      <c r="BF1266" s="1" t="s">
        <v>75</v>
      </c>
      <c r="BG1266" s="1" t="s">
        <v>75</v>
      </c>
      <c r="BH1266" s="1" t="s">
        <v>88</v>
      </c>
      <c r="BI1266" s="1" t="s">
        <v>96</v>
      </c>
      <c r="BJ1266" s="1" t="s">
        <v>72</v>
      </c>
      <c r="BK1266" s="1" t="s">
        <v>3962</v>
      </c>
      <c r="BL1266" s="1" t="s">
        <v>5983</v>
      </c>
      <c r="BM1266" s="1">
        <f>63+14</f>
        <v>77</v>
      </c>
      <c r="BN1266" s="1" t="s">
        <v>75</v>
      </c>
      <c r="BO1266" s="1" t="s">
        <v>75</v>
      </c>
      <c r="BP1266" s="1" t="s">
        <v>75</v>
      </c>
      <c r="BQ1266" s="21" t="s">
        <v>99</v>
      </c>
      <c r="BR1266" s="21" t="s">
        <v>100</v>
      </c>
    </row>
    <row r="1267" spans="1:70" ht="20.45" customHeight="1">
      <c r="A1267" s="1" t="s">
        <v>6124</v>
      </c>
      <c r="B1267" s="1">
        <v>240113</v>
      </c>
      <c r="C1267" s="1" t="s">
        <v>71</v>
      </c>
      <c r="D1267" s="3">
        <v>45377</v>
      </c>
      <c r="E1267" s="4">
        <v>0.59375</v>
      </c>
      <c r="F1267" s="5">
        <v>45352</v>
      </c>
      <c r="G1267" s="3">
        <v>45377</v>
      </c>
      <c r="H1267" s="4">
        <v>0.67708333333333337</v>
      </c>
      <c r="I1267" s="48">
        <f t="shared" si="141"/>
        <v>8.333333333333337E-2</v>
      </c>
      <c r="J1267" s="1">
        <v>9</v>
      </c>
      <c r="K1267" s="1" t="s">
        <v>1896</v>
      </c>
      <c r="L1267" s="1" t="s">
        <v>6125</v>
      </c>
      <c r="M1267" s="1" t="s">
        <v>75</v>
      </c>
      <c r="N1267" s="1" t="s">
        <v>3947</v>
      </c>
      <c r="O1267" s="1" t="s">
        <v>77</v>
      </c>
      <c r="P1267" s="1" t="s">
        <v>78</v>
      </c>
      <c r="Q1267" s="1" t="s">
        <v>78</v>
      </c>
      <c r="R1267" s="21" t="s">
        <v>1898</v>
      </c>
      <c r="S1267" s="21" t="s">
        <v>1898</v>
      </c>
      <c r="T1267" s="34" t="s">
        <v>72</v>
      </c>
      <c r="U1267" s="3" t="s">
        <v>4398</v>
      </c>
      <c r="V1267" s="1" t="s">
        <v>1900</v>
      </c>
      <c r="W1267" s="1" t="s">
        <v>2307</v>
      </c>
      <c r="X1267" s="1" t="s">
        <v>2307</v>
      </c>
      <c r="Y1267" s="1" t="s">
        <v>2363</v>
      </c>
      <c r="Z1267" s="1" t="s">
        <v>84</v>
      </c>
      <c r="AA1267" s="1" t="s">
        <v>72</v>
      </c>
      <c r="AB1267" s="1" t="s">
        <v>140</v>
      </c>
      <c r="AC1267" s="1" t="s">
        <v>141</v>
      </c>
      <c r="AD1267" s="1" t="s">
        <v>126</v>
      </c>
      <c r="AE1267" s="1">
        <v>55</v>
      </c>
      <c r="AF1267" s="1" t="s">
        <v>88</v>
      </c>
      <c r="AG1267" s="1">
        <v>4.8</v>
      </c>
      <c r="AH1267" s="1" t="s">
        <v>299</v>
      </c>
      <c r="AI1267" s="1" t="s">
        <v>90</v>
      </c>
      <c r="AJ1267" s="1" t="s">
        <v>91</v>
      </c>
      <c r="AK1267" s="1" t="s">
        <v>92</v>
      </c>
      <c r="AL1267" s="1" t="s">
        <v>72</v>
      </c>
      <c r="AM1267" s="1" t="s">
        <v>217</v>
      </c>
      <c r="AN1267" s="1">
        <v>3</v>
      </c>
      <c r="AO1267" s="1" t="s">
        <v>6126</v>
      </c>
      <c r="AP1267" s="1" t="s">
        <v>72</v>
      </c>
      <c r="AQ1267" s="1" t="s">
        <v>72</v>
      </c>
      <c r="AR1267" s="1" t="s">
        <v>5499</v>
      </c>
      <c r="AS1267" s="1" t="s">
        <v>72</v>
      </c>
      <c r="AT1267" s="1" t="s">
        <v>72</v>
      </c>
      <c r="AU1267" s="3">
        <v>45377</v>
      </c>
      <c r="AV1267" s="4">
        <v>0.70277777777777772</v>
      </c>
      <c r="AW1267" s="4">
        <v>0.77083333333333337</v>
      </c>
      <c r="AX1267" s="4">
        <f t="shared" si="148"/>
        <v>6.8055555555555647E-2</v>
      </c>
      <c r="AY1267" s="4">
        <f t="shared" si="149"/>
        <v>0.6875</v>
      </c>
      <c r="AZ1267" s="4">
        <f t="shared" si="150"/>
        <v>0.17708333333333337</v>
      </c>
      <c r="BA1267" s="1" t="s">
        <v>6127</v>
      </c>
      <c r="BB1267" s="1" t="s">
        <v>72</v>
      </c>
      <c r="BC1267" s="1" t="s">
        <v>1794</v>
      </c>
      <c r="BD1267" s="1">
        <v>14</v>
      </c>
      <c r="BE1267" s="1" t="s">
        <v>3205</v>
      </c>
      <c r="BF1267" s="1" t="s">
        <v>75</v>
      </c>
      <c r="BG1267" s="1" t="s">
        <v>75</v>
      </c>
      <c r="BH1267" s="1" t="s">
        <v>88</v>
      </c>
      <c r="BI1267" s="1" t="s">
        <v>96</v>
      </c>
      <c r="BJ1267" s="1" t="s">
        <v>72</v>
      </c>
      <c r="BK1267" s="1" t="s">
        <v>3985</v>
      </c>
      <c r="BL1267" s="1" t="s">
        <v>5220</v>
      </c>
      <c r="BM1267" s="1">
        <f>18+12</f>
        <v>30</v>
      </c>
      <c r="BN1267" s="1" t="s">
        <v>75</v>
      </c>
      <c r="BO1267" s="1" t="s">
        <v>75</v>
      </c>
      <c r="BP1267" s="1" t="s">
        <v>75</v>
      </c>
      <c r="BQ1267" s="21" t="s">
        <v>99</v>
      </c>
      <c r="BR1267" s="21" t="s">
        <v>100</v>
      </c>
    </row>
    <row r="1268" spans="1:70" ht="20.45" customHeight="1">
      <c r="A1268" s="1" t="s">
        <v>6128</v>
      </c>
      <c r="B1268" s="1">
        <v>240114</v>
      </c>
      <c r="C1268" s="1" t="s">
        <v>497</v>
      </c>
      <c r="D1268" s="3">
        <v>45377</v>
      </c>
      <c r="E1268" s="4">
        <v>0.64513888888888893</v>
      </c>
      <c r="F1268" s="5">
        <v>45352</v>
      </c>
      <c r="G1268" s="3">
        <v>45377</v>
      </c>
      <c r="H1268" s="4">
        <v>0.68819444444444444</v>
      </c>
      <c r="I1268" s="48">
        <f t="shared" ref="I1268:I1335" si="151">H1268-E1268</f>
        <v>4.3055555555555514E-2</v>
      </c>
      <c r="J1268" s="1">
        <v>1</v>
      </c>
      <c r="K1268" s="1" t="s">
        <v>1896</v>
      </c>
      <c r="L1268" s="1" t="s">
        <v>6129</v>
      </c>
      <c r="M1268" s="1" t="s">
        <v>75</v>
      </c>
      <c r="N1268" s="1" t="s">
        <v>5146</v>
      </c>
      <c r="O1268" s="1" t="s">
        <v>497</v>
      </c>
      <c r="P1268" s="1" t="s">
        <v>78</v>
      </c>
      <c r="Q1268" s="1" t="s">
        <v>78</v>
      </c>
      <c r="R1268" s="21" t="s">
        <v>1898</v>
      </c>
      <c r="S1268" s="21" t="s">
        <v>1898</v>
      </c>
      <c r="T1268" s="34" t="s">
        <v>72</v>
      </c>
      <c r="U1268" s="3" t="s">
        <v>6130</v>
      </c>
      <c r="V1268" s="1" t="s">
        <v>1900</v>
      </c>
      <c r="W1268" s="1" t="s">
        <v>83</v>
      </c>
      <c r="X1268" s="1" t="s">
        <v>123</v>
      </c>
      <c r="Y1268" s="1" t="s">
        <v>83</v>
      </c>
      <c r="Z1268" s="1" t="s">
        <v>490</v>
      </c>
      <c r="AA1268" s="1" t="s">
        <v>72</v>
      </c>
      <c r="AB1268" s="1" t="s">
        <v>491</v>
      </c>
      <c r="AC1268" s="1" t="s">
        <v>492</v>
      </c>
      <c r="AD1268" s="1" t="s">
        <v>87</v>
      </c>
      <c r="AE1268" s="1">
        <v>60</v>
      </c>
      <c r="AF1268" s="1" t="s">
        <v>88</v>
      </c>
      <c r="AG1268" s="1">
        <v>5.6</v>
      </c>
      <c r="AH1268" s="1" t="s">
        <v>954</v>
      </c>
      <c r="AI1268" s="1" t="s">
        <v>90</v>
      </c>
      <c r="AJ1268" s="1" t="s">
        <v>91</v>
      </c>
      <c r="AK1268" s="1" t="s">
        <v>92</v>
      </c>
      <c r="AL1268" s="1" t="s">
        <v>72</v>
      </c>
      <c r="AM1268" s="1" t="s">
        <v>229</v>
      </c>
      <c r="AN1268" s="1">
        <v>2</v>
      </c>
      <c r="AO1268" s="1" t="s">
        <v>933</v>
      </c>
      <c r="AP1268" s="1" t="s">
        <v>72</v>
      </c>
      <c r="AQ1268" s="1" t="s">
        <v>72</v>
      </c>
      <c r="AR1268" s="1" t="s">
        <v>72</v>
      </c>
      <c r="AS1268" s="1" t="s">
        <v>72</v>
      </c>
      <c r="AT1268" s="1" t="s">
        <v>72</v>
      </c>
      <c r="AU1268" s="3">
        <v>45377</v>
      </c>
      <c r="AV1268" s="4">
        <v>0.70138888888888884</v>
      </c>
      <c r="AW1268" s="4">
        <v>0.78125</v>
      </c>
      <c r="AX1268" s="4">
        <f t="shared" si="148"/>
        <v>7.986111111111116E-2</v>
      </c>
      <c r="AY1268" s="4">
        <f t="shared" si="149"/>
        <v>0.73819444444444449</v>
      </c>
      <c r="AZ1268" s="4">
        <f t="shared" si="150"/>
        <v>0.13611111111111107</v>
      </c>
      <c r="BA1268" s="1" t="s">
        <v>6131</v>
      </c>
      <c r="BB1268" s="1" t="s">
        <v>72</v>
      </c>
      <c r="BC1268" s="1" t="s">
        <v>1794</v>
      </c>
      <c r="BD1268" s="1">
        <v>14</v>
      </c>
      <c r="BE1268" s="1" t="s">
        <v>3446</v>
      </c>
      <c r="BF1268" s="1" t="s">
        <v>88</v>
      </c>
      <c r="BG1268" s="1" t="s">
        <v>88</v>
      </c>
      <c r="BH1268" s="1" t="s">
        <v>88</v>
      </c>
      <c r="BI1268" s="1" t="s">
        <v>96</v>
      </c>
      <c r="BJ1268" s="1" t="s">
        <v>72</v>
      </c>
      <c r="BK1268" s="1" t="s">
        <v>3962</v>
      </c>
      <c r="BL1268" s="1" t="s">
        <v>5149</v>
      </c>
      <c r="BM1268" s="1">
        <f>49+7</f>
        <v>56</v>
      </c>
      <c r="BN1268" s="1" t="s">
        <v>75</v>
      </c>
      <c r="BO1268" s="1" t="s">
        <v>75</v>
      </c>
      <c r="BP1268" s="1" t="s">
        <v>75</v>
      </c>
      <c r="BQ1268" s="21" t="s">
        <v>99</v>
      </c>
      <c r="BR1268" s="21" t="s">
        <v>100</v>
      </c>
    </row>
    <row r="1269" spans="1:70" ht="20.45" customHeight="1">
      <c r="A1269" s="1" t="s">
        <v>6132</v>
      </c>
      <c r="B1269" s="1">
        <v>240114</v>
      </c>
      <c r="C1269" s="1" t="s">
        <v>71</v>
      </c>
      <c r="D1269" s="3">
        <v>45377</v>
      </c>
      <c r="E1269" s="4">
        <v>0.64513888888888893</v>
      </c>
      <c r="F1269" s="5">
        <v>45352</v>
      </c>
      <c r="G1269" s="3">
        <v>45377</v>
      </c>
      <c r="H1269" s="4">
        <v>0.68819444444444444</v>
      </c>
      <c r="I1269" s="48">
        <f t="shared" si="151"/>
        <v>4.3055555555555514E-2</v>
      </c>
      <c r="J1269" s="1">
        <v>1</v>
      </c>
      <c r="K1269" s="1" t="s">
        <v>1896</v>
      </c>
      <c r="L1269" s="1" t="s">
        <v>6129</v>
      </c>
      <c r="M1269" s="1" t="s">
        <v>75</v>
      </c>
      <c r="N1269" s="1" t="s">
        <v>4933</v>
      </c>
      <c r="O1269" s="1" t="s">
        <v>77</v>
      </c>
      <c r="P1269" s="1" t="s">
        <v>78</v>
      </c>
      <c r="Q1269" s="1" t="s">
        <v>78</v>
      </c>
      <c r="R1269" s="21" t="s">
        <v>1898</v>
      </c>
      <c r="S1269" s="21" t="s">
        <v>1898</v>
      </c>
      <c r="T1269" s="34" t="s">
        <v>72</v>
      </c>
      <c r="U1269" s="3" t="s">
        <v>6130</v>
      </c>
      <c r="V1269" s="1" t="s">
        <v>1900</v>
      </c>
      <c r="W1269" s="1" t="s">
        <v>83</v>
      </c>
      <c r="X1269" s="1" t="s">
        <v>123</v>
      </c>
      <c r="Y1269" s="1" t="s">
        <v>83</v>
      </c>
      <c r="Z1269" s="1" t="s">
        <v>490</v>
      </c>
      <c r="AA1269" s="1" t="s">
        <v>72</v>
      </c>
      <c r="AB1269" s="1" t="s">
        <v>491</v>
      </c>
      <c r="AC1269" s="1" t="s">
        <v>492</v>
      </c>
      <c r="AD1269" s="1" t="s">
        <v>87</v>
      </c>
      <c r="AE1269" s="1">
        <v>60</v>
      </c>
      <c r="AF1269" s="1" t="s">
        <v>88</v>
      </c>
      <c r="AG1269" s="1">
        <v>5.6</v>
      </c>
      <c r="AH1269" s="1" t="s">
        <v>954</v>
      </c>
      <c r="AI1269" s="1" t="s">
        <v>90</v>
      </c>
      <c r="AJ1269" s="1" t="s">
        <v>91</v>
      </c>
      <c r="AK1269" s="1" t="s">
        <v>92</v>
      </c>
      <c r="AL1269" s="1" t="s">
        <v>72</v>
      </c>
      <c r="AM1269" s="1" t="s">
        <v>229</v>
      </c>
      <c r="AN1269" s="1">
        <v>2</v>
      </c>
      <c r="AO1269" s="1" t="s">
        <v>933</v>
      </c>
      <c r="AP1269" s="1" t="s">
        <v>72</v>
      </c>
      <c r="AQ1269" s="1" t="s">
        <v>72</v>
      </c>
      <c r="AR1269" s="1" t="s">
        <v>72</v>
      </c>
      <c r="AS1269" s="1" t="s">
        <v>72</v>
      </c>
      <c r="AT1269" s="1" t="s">
        <v>72</v>
      </c>
      <c r="AU1269" s="3">
        <v>45377</v>
      </c>
      <c r="AV1269" s="4">
        <v>0.70138888888888884</v>
      </c>
      <c r="AW1269" s="4">
        <v>0.78125</v>
      </c>
      <c r="AX1269" s="4">
        <f t="shared" si="148"/>
        <v>7.986111111111116E-2</v>
      </c>
      <c r="AY1269" s="4">
        <f t="shared" si="149"/>
        <v>0.73819444444444449</v>
      </c>
      <c r="AZ1269" s="4">
        <f t="shared" si="150"/>
        <v>0.13611111111111107</v>
      </c>
      <c r="BA1269" s="1" t="s">
        <v>6131</v>
      </c>
      <c r="BB1269" s="1" t="s">
        <v>72</v>
      </c>
      <c r="BC1269" s="1" t="s">
        <v>1794</v>
      </c>
      <c r="BD1269" s="1">
        <v>14</v>
      </c>
      <c r="BE1269" s="1" t="s">
        <v>3446</v>
      </c>
      <c r="BF1269" s="1" t="s">
        <v>88</v>
      </c>
      <c r="BG1269" s="1" t="s">
        <v>88</v>
      </c>
      <c r="BH1269" s="1" t="s">
        <v>88</v>
      </c>
      <c r="BI1269" s="1" t="s">
        <v>96</v>
      </c>
      <c r="BJ1269" s="1" t="s">
        <v>72</v>
      </c>
      <c r="BK1269" s="1" t="s">
        <v>6133</v>
      </c>
      <c r="BL1269" s="1" t="s">
        <v>6134</v>
      </c>
      <c r="BM1269" s="1">
        <v>21</v>
      </c>
      <c r="BN1269" s="1" t="s">
        <v>75</v>
      </c>
      <c r="BO1269" s="1" t="s">
        <v>75</v>
      </c>
      <c r="BP1269" s="1" t="s">
        <v>75</v>
      </c>
      <c r="BQ1269" s="21" t="s">
        <v>99</v>
      </c>
      <c r="BR1269" s="21" t="s">
        <v>100</v>
      </c>
    </row>
    <row r="1270" spans="1:70" ht="20.45" customHeight="1">
      <c r="A1270" s="1" t="s">
        <v>6135</v>
      </c>
      <c r="B1270" s="1">
        <v>240115</v>
      </c>
      <c r="C1270" s="1" t="s">
        <v>71</v>
      </c>
      <c r="D1270" s="3">
        <v>45378</v>
      </c>
      <c r="E1270" s="4">
        <v>0.47916666666666669</v>
      </c>
      <c r="F1270" s="5">
        <v>45352</v>
      </c>
      <c r="G1270" s="3">
        <v>45378</v>
      </c>
      <c r="H1270" s="4">
        <v>0.56180555555555556</v>
      </c>
      <c r="I1270" s="48">
        <f t="shared" si="151"/>
        <v>8.2638888888888873E-2</v>
      </c>
      <c r="J1270" s="1">
        <v>12</v>
      </c>
      <c r="K1270" s="1" t="s">
        <v>1896</v>
      </c>
      <c r="L1270" s="1" t="s">
        <v>6136</v>
      </c>
      <c r="M1270" s="1" t="s">
        <v>75</v>
      </c>
      <c r="N1270" s="1" t="s">
        <v>3947</v>
      </c>
      <c r="O1270" s="1" t="s">
        <v>77</v>
      </c>
      <c r="P1270" s="1" t="s">
        <v>78</v>
      </c>
      <c r="Q1270" s="8" t="s">
        <v>4162</v>
      </c>
      <c r="R1270" s="21" t="s">
        <v>139</v>
      </c>
      <c r="S1270" s="21" t="s">
        <v>1898</v>
      </c>
      <c r="T1270" s="1" t="s">
        <v>4212</v>
      </c>
      <c r="U1270" s="3" t="s">
        <v>2666</v>
      </c>
      <c r="V1270" s="1" t="s">
        <v>1900</v>
      </c>
      <c r="W1270" s="1" t="s">
        <v>2307</v>
      </c>
      <c r="X1270" s="1" t="s">
        <v>2307</v>
      </c>
      <c r="Y1270" s="1" t="s">
        <v>2363</v>
      </c>
      <c r="Z1270" s="1" t="s">
        <v>84</v>
      </c>
      <c r="AA1270" s="1" t="s">
        <v>72</v>
      </c>
      <c r="AB1270" s="1" t="s">
        <v>124</v>
      </c>
      <c r="AC1270" s="1" t="s">
        <v>2067</v>
      </c>
      <c r="AD1270" s="1" t="s">
        <v>87</v>
      </c>
      <c r="AE1270" s="1">
        <v>72</v>
      </c>
      <c r="AF1270" s="1" t="s">
        <v>88</v>
      </c>
      <c r="AG1270" s="1">
        <v>4.5</v>
      </c>
      <c r="AH1270" s="1" t="s">
        <v>954</v>
      </c>
      <c r="AI1270" s="1" t="s">
        <v>90</v>
      </c>
      <c r="AJ1270" s="1" t="s">
        <v>91</v>
      </c>
      <c r="AK1270" s="1" t="s">
        <v>92</v>
      </c>
      <c r="AL1270" s="1" t="s">
        <v>72</v>
      </c>
      <c r="AM1270" s="1" t="s">
        <v>217</v>
      </c>
      <c r="AN1270" s="1">
        <v>2</v>
      </c>
      <c r="AO1270" s="1" t="s">
        <v>5388</v>
      </c>
      <c r="AP1270" s="1" t="s">
        <v>72</v>
      </c>
      <c r="AQ1270" s="1" t="s">
        <v>72</v>
      </c>
      <c r="AR1270" s="1" t="s">
        <v>220</v>
      </c>
      <c r="AS1270" s="1" t="s">
        <v>72</v>
      </c>
      <c r="AT1270" s="1" t="s">
        <v>72</v>
      </c>
      <c r="AU1270" s="3">
        <v>45378</v>
      </c>
      <c r="AV1270" s="4">
        <v>0.59236111111111112</v>
      </c>
      <c r="AW1270" s="4">
        <v>0.62847222222222221</v>
      </c>
      <c r="AX1270" s="4">
        <f t="shared" si="148"/>
        <v>3.6111111111111094E-2</v>
      </c>
      <c r="AY1270" s="4">
        <f t="shared" si="149"/>
        <v>0.54583333333333339</v>
      </c>
      <c r="AZ1270" s="4">
        <f t="shared" si="150"/>
        <v>0.14930555555555552</v>
      </c>
      <c r="BA1270" s="1" t="s">
        <v>6137</v>
      </c>
      <c r="BB1270" s="1" t="s">
        <v>72</v>
      </c>
      <c r="BC1270" s="1" t="s">
        <v>1794</v>
      </c>
      <c r="BD1270" s="1">
        <v>14</v>
      </c>
      <c r="BE1270" s="1" t="s">
        <v>4009</v>
      </c>
      <c r="BF1270" s="1" t="s">
        <v>88</v>
      </c>
      <c r="BG1270" s="1" t="s">
        <v>88</v>
      </c>
      <c r="BH1270" s="1" t="s">
        <v>88</v>
      </c>
      <c r="BI1270" s="1" t="s">
        <v>96</v>
      </c>
      <c r="BJ1270" s="1" t="s">
        <v>72</v>
      </c>
      <c r="BK1270" s="1" t="s">
        <v>3985</v>
      </c>
      <c r="BL1270" s="1" t="s">
        <v>6138</v>
      </c>
      <c r="BM1270" s="1">
        <f>24+7</f>
        <v>31</v>
      </c>
      <c r="BN1270" s="1" t="s">
        <v>75</v>
      </c>
      <c r="BO1270" s="1" t="s">
        <v>75</v>
      </c>
      <c r="BP1270" s="1" t="s">
        <v>75</v>
      </c>
      <c r="BQ1270" s="21" t="s">
        <v>99</v>
      </c>
      <c r="BR1270" s="21" t="s">
        <v>100</v>
      </c>
    </row>
    <row r="1271" spans="1:70" ht="20.45" customHeight="1">
      <c r="A1271" s="1" t="s">
        <v>6139</v>
      </c>
      <c r="B1271" s="1">
        <v>240116</v>
      </c>
      <c r="C1271" s="1" t="s">
        <v>71</v>
      </c>
      <c r="D1271" s="3">
        <v>45378</v>
      </c>
      <c r="E1271" s="4">
        <v>0.62222222222222223</v>
      </c>
      <c r="F1271" s="5">
        <v>45352</v>
      </c>
      <c r="G1271" s="3">
        <v>45378</v>
      </c>
      <c r="H1271" s="4">
        <v>0.69722222222222219</v>
      </c>
      <c r="I1271" s="48">
        <f t="shared" si="151"/>
        <v>7.4999999999999956E-2</v>
      </c>
      <c r="J1271" s="1">
        <v>2</v>
      </c>
      <c r="K1271" s="1" t="s">
        <v>1896</v>
      </c>
      <c r="L1271" s="1" t="s">
        <v>6140</v>
      </c>
      <c r="M1271" s="1" t="s">
        <v>75</v>
      </c>
      <c r="N1271" s="1" t="s">
        <v>3947</v>
      </c>
      <c r="O1271" s="1" t="s">
        <v>77</v>
      </c>
      <c r="P1271" s="1" t="s">
        <v>78</v>
      </c>
      <c r="Q1271" s="8" t="s">
        <v>172</v>
      </c>
      <c r="R1271" s="21" t="s">
        <v>139</v>
      </c>
      <c r="S1271" s="21" t="s">
        <v>1898</v>
      </c>
      <c r="T1271" s="1" t="s">
        <v>6141</v>
      </c>
      <c r="U1271" s="3" t="s">
        <v>4923</v>
      </c>
      <c r="V1271" s="1" t="s">
        <v>1900</v>
      </c>
      <c r="W1271" s="1" t="s">
        <v>813</v>
      </c>
      <c r="X1271" s="1" t="s">
        <v>813</v>
      </c>
      <c r="Y1271" s="1" t="s">
        <v>814</v>
      </c>
      <c r="Z1271" s="1" t="s">
        <v>84</v>
      </c>
      <c r="AA1271" s="1" t="s">
        <v>72</v>
      </c>
      <c r="AB1271" s="1" t="s">
        <v>124</v>
      </c>
      <c r="AC1271" s="1" t="s">
        <v>6142</v>
      </c>
      <c r="AD1271" s="1" t="s">
        <v>87</v>
      </c>
      <c r="AE1271" s="1">
        <v>75</v>
      </c>
      <c r="AF1271" s="1" t="s">
        <v>88</v>
      </c>
      <c r="AG1271" s="1">
        <v>4.9000000000000004</v>
      </c>
      <c r="AH1271" s="1" t="s">
        <v>299</v>
      </c>
      <c r="AI1271" s="1" t="s">
        <v>90</v>
      </c>
      <c r="AJ1271" s="1" t="s">
        <v>91</v>
      </c>
      <c r="AK1271" s="1" t="s">
        <v>92</v>
      </c>
      <c r="AL1271" s="1" t="s">
        <v>72</v>
      </c>
      <c r="AM1271" s="1" t="s">
        <v>217</v>
      </c>
      <c r="AN1271" s="1">
        <v>2</v>
      </c>
      <c r="AO1271" s="1" t="s">
        <v>5605</v>
      </c>
      <c r="AP1271" s="1" t="s">
        <v>72</v>
      </c>
      <c r="AQ1271" s="1" t="s">
        <v>72</v>
      </c>
      <c r="AR1271" s="1" t="s">
        <v>3444</v>
      </c>
      <c r="AS1271" s="1" t="s">
        <v>1061</v>
      </c>
      <c r="AT1271" s="1" t="s">
        <v>430</v>
      </c>
      <c r="AU1271" s="3">
        <v>45378</v>
      </c>
      <c r="AV1271" s="4">
        <v>0.72569444444444442</v>
      </c>
      <c r="AW1271" s="4">
        <v>0.78125</v>
      </c>
      <c r="AX1271" s="4">
        <f t="shared" si="148"/>
        <v>5.555555555555558E-2</v>
      </c>
      <c r="AY1271" s="4">
        <f t="shared" si="149"/>
        <v>0.70625000000000004</v>
      </c>
      <c r="AZ1271" s="4">
        <f t="shared" si="150"/>
        <v>0.15902777777777777</v>
      </c>
      <c r="BA1271" s="1" t="s">
        <v>6143</v>
      </c>
      <c r="BB1271" s="1" t="s">
        <v>72</v>
      </c>
      <c r="BC1271" s="1" t="s">
        <v>1794</v>
      </c>
      <c r="BD1271" s="1">
        <v>14</v>
      </c>
      <c r="BE1271" s="1" t="s">
        <v>3205</v>
      </c>
      <c r="BF1271" s="1" t="s">
        <v>88</v>
      </c>
      <c r="BG1271" s="1" t="s">
        <v>88</v>
      </c>
      <c r="BH1271" s="1" t="s">
        <v>88</v>
      </c>
      <c r="BI1271" s="1" t="s">
        <v>96</v>
      </c>
      <c r="BJ1271" s="1" t="s">
        <v>72</v>
      </c>
      <c r="BK1271" s="1" t="s">
        <v>3985</v>
      </c>
      <c r="BL1271" s="1" t="s">
        <v>6144</v>
      </c>
      <c r="BM1271" s="1">
        <f>42+(7*9)</f>
        <v>105</v>
      </c>
      <c r="BN1271" s="1" t="s">
        <v>75</v>
      </c>
      <c r="BO1271" s="1" t="s">
        <v>75</v>
      </c>
      <c r="BP1271" s="1" t="s">
        <v>75</v>
      </c>
      <c r="BQ1271" s="21" t="s">
        <v>99</v>
      </c>
      <c r="BR1271" s="21" t="s">
        <v>100</v>
      </c>
    </row>
    <row r="1272" spans="1:70" ht="20.45" customHeight="1">
      <c r="A1272" s="1" t="s">
        <v>6145</v>
      </c>
      <c r="B1272" s="1">
        <v>240116</v>
      </c>
      <c r="C1272" s="1" t="s">
        <v>71</v>
      </c>
      <c r="D1272" s="3">
        <v>45378</v>
      </c>
      <c r="E1272" s="4">
        <v>0.62222222222222223</v>
      </c>
      <c r="F1272" s="5">
        <v>45352</v>
      </c>
      <c r="G1272" s="3">
        <v>45378</v>
      </c>
      <c r="H1272" s="4">
        <v>0.69722222222222219</v>
      </c>
      <c r="I1272" s="48">
        <f t="shared" si="151"/>
        <v>7.4999999999999956E-2</v>
      </c>
      <c r="J1272" s="1">
        <v>2</v>
      </c>
      <c r="K1272" s="1" t="s">
        <v>1896</v>
      </c>
      <c r="L1272" s="1" t="s">
        <v>6140</v>
      </c>
      <c r="M1272" s="1" t="s">
        <v>75</v>
      </c>
      <c r="N1272" s="1" t="s">
        <v>4561</v>
      </c>
      <c r="O1272" s="1" t="s">
        <v>77</v>
      </c>
      <c r="P1272" s="1" t="s">
        <v>78</v>
      </c>
      <c r="Q1272" s="8" t="s">
        <v>172</v>
      </c>
      <c r="R1272" s="21" t="s">
        <v>139</v>
      </c>
      <c r="S1272" s="21" t="s">
        <v>1898</v>
      </c>
      <c r="T1272" s="1" t="s">
        <v>6141</v>
      </c>
      <c r="U1272" s="3" t="s">
        <v>4923</v>
      </c>
      <c r="V1272" s="1" t="s">
        <v>1900</v>
      </c>
      <c r="W1272" s="1" t="s">
        <v>813</v>
      </c>
      <c r="X1272" s="1" t="s">
        <v>813</v>
      </c>
      <c r="Y1272" s="1" t="s">
        <v>814</v>
      </c>
      <c r="Z1272" s="1" t="s">
        <v>84</v>
      </c>
      <c r="AA1272" s="1" t="s">
        <v>72</v>
      </c>
      <c r="AB1272" s="1" t="s">
        <v>124</v>
      </c>
      <c r="AC1272" s="1" t="s">
        <v>6142</v>
      </c>
      <c r="AD1272" s="1" t="s">
        <v>87</v>
      </c>
      <c r="AE1272" s="1">
        <v>75</v>
      </c>
      <c r="AF1272" s="1" t="s">
        <v>88</v>
      </c>
      <c r="AG1272" s="1">
        <v>4.9000000000000004</v>
      </c>
      <c r="AH1272" s="1" t="s">
        <v>299</v>
      </c>
      <c r="AI1272" s="1" t="s">
        <v>90</v>
      </c>
      <c r="AJ1272" s="1" t="s">
        <v>91</v>
      </c>
      <c r="AK1272" s="1" t="s">
        <v>92</v>
      </c>
      <c r="AL1272" s="1" t="s">
        <v>72</v>
      </c>
      <c r="AM1272" s="1" t="s">
        <v>217</v>
      </c>
      <c r="AN1272" s="1">
        <v>2</v>
      </c>
      <c r="AO1272" s="1" t="s">
        <v>5605</v>
      </c>
      <c r="AP1272" s="1" t="s">
        <v>72</v>
      </c>
      <c r="AQ1272" s="1" t="s">
        <v>72</v>
      </c>
      <c r="AR1272" s="1" t="s">
        <v>3444</v>
      </c>
      <c r="AS1272" s="1" t="s">
        <v>1061</v>
      </c>
      <c r="AT1272" s="1" t="s">
        <v>430</v>
      </c>
      <c r="AU1272" s="3">
        <v>45381</v>
      </c>
      <c r="AV1272" s="4">
        <v>0.72569444444444442</v>
      </c>
      <c r="AW1272" s="4">
        <v>0.80972222222222223</v>
      </c>
      <c r="AX1272" s="4">
        <f t="shared" si="148"/>
        <v>8.4027777777777812E-2</v>
      </c>
      <c r="AY1272" s="4">
        <f t="shared" si="149"/>
        <v>0.73472222222222228</v>
      </c>
      <c r="AZ1272" s="4">
        <f t="shared" si="150"/>
        <v>0.1875</v>
      </c>
      <c r="BA1272" s="1" t="s">
        <v>6143</v>
      </c>
      <c r="BB1272" s="1" t="s">
        <v>72</v>
      </c>
      <c r="BC1272" s="1" t="s">
        <v>1794</v>
      </c>
      <c r="BD1272" s="1">
        <v>14</v>
      </c>
      <c r="BE1272" s="1" t="s">
        <v>4443</v>
      </c>
      <c r="BF1272" s="1" t="s">
        <v>88</v>
      </c>
      <c r="BG1272" s="1" t="s">
        <v>88</v>
      </c>
      <c r="BH1272" s="1" t="s">
        <v>88</v>
      </c>
      <c r="BI1272" s="1" t="s">
        <v>96</v>
      </c>
      <c r="BJ1272" s="1" t="s">
        <v>72</v>
      </c>
      <c r="BK1272" s="1" t="s">
        <v>3985</v>
      </c>
      <c r="BL1272" s="1" t="s">
        <v>6076</v>
      </c>
      <c r="BM1272" s="1">
        <v>36</v>
      </c>
      <c r="BN1272" s="1" t="s">
        <v>75</v>
      </c>
      <c r="BO1272" s="1" t="s">
        <v>75</v>
      </c>
      <c r="BP1272" s="1" t="s">
        <v>75</v>
      </c>
      <c r="BQ1272" s="21" t="s">
        <v>99</v>
      </c>
      <c r="BR1272" s="21" t="s">
        <v>100</v>
      </c>
    </row>
    <row r="1273" spans="1:70" ht="20.45" customHeight="1">
      <c r="A1273" s="1" t="s">
        <v>6146</v>
      </c>
      <c r="B1273" s="1">
        <v>240117</v>
      </c>
      <c r="C1273" s="1" t="s">
        <v>71</v>
      </c>
      <c r="D1273" s="3">
        <v>45379</v>
      </c>
      <c r="E1273" s="4">
        <v>0.54166666666666663</v>
      </c>
      <c r="F1273" s="5">
        <v>45352</v>
      </c>
      <c r="G1273" s="3">
        <v>45379</v>
      </c>
      <c r="H1273" s="4">
        <v>0.60069444444444442</v>
      </c>
      <c r="I1273" s="48">
        <f t="shared" si="151"/>
        <v>5.902777777777779E-2</v>
      </c>
      <c r="J1273" s="1">
        <v>10</v>
      </c>
      <c r="K1273" s="1" t="s">
        <v>1896</v>
      </c>
      <c r="L1273" s="1" t="s">
        <v>6147</v>
      </c>
      <c r="M1273" s="1" t="s">
        <v>75</v>
      </c>
      <c r="N1273" s="1" t="s">
        <v>3624</v>
      </c>
      <c r="O1273" s="1" t="s">
        <v>77</v>
      </c>
      <c r="P1273" s="1" t="s">
        <v>78</v>
      </c>
      <c r="Q1273" s="1" t="s">
        <v>78</v>
      </c>
      <c r="R1273" s="21" t="s">
        <v>1898</v>
      </c>
      <c r="S1273" s="8" t="s">
        <v>1927</v>
      </c>
      <c r="T1273" s="34" t="s">
        <v>72</v>
      </c>
      <c r="U1273" s="60" t="s">
        <v>847</v>
      </c>
      <c r="V1273" s="1" t="s">
        <v>1900</v>
      </c>
      <c r="W1273" s="1" t="s">
        <v>813</v>
      </c>
      <c r="X1273" s="1" t="s">
        <v>813</v>
      </c>
      <c r="Y1273" s="1" t="s">
        <v>814</v>
      </c>
      <c r="Z1273" s="1" t="s">
        <v>152</v>
      </c>
      <c r="AA1273" s="1" t="s">
        <v>72</v>
      </c>
      <c r="AB1273" s="1" t="s">
        <v>5980</v>
      </c>
      <c r="AC1273" s="1" t="s">
        <v>164</v>
      </c>
      <c r="AD1273" s="1" t="s">
        <v>126</v>
      </c>
      <c r="AE1273" s="1">
        <v>46</v>
      </c>
      <c r="AF1273" s="1" t="s">
        <v>88</v>
      </c>
      <c r="AG1273" s="1">
        <v>5.2</v>
      </c>
      <c r="AH1273" s="1" t="s">
        <v>299</v>
      </c>
      <c r="AI1273" s="1" t="s">
        <v>90</v>
      </c>
      <c r="AJ1273" s="1" t="s">
        <v>91</v>
      </c>
      <c r="AK1273" s="1" t="s">
        <v>92</v>
      </c>
      <c r="AL1273" s="1" t="s">
        <v>72</v>
      </c>
      <c r="AM1273" s="1" t="s">
        <v>72</v>
      </c>
      <c r="AN1273" s="1" t="s">
        <v>72</v>
      </c>
      <c r="AO1273" s="1" t="s">
        <v>72</v>
      </c>
      <c r="AP1273" s="1" t="s">
        <v>72</v>
      </c>
      <c r="AQ1273" s="1" t="s">
        <v>72</v>
      </c>
      <c r="AR1273" s="1" t="s">
        <v>72</v>
      </c>
      <c r="AS1273" s="1" t="s">
        <v>72</v>
      </c>
      <c r="AT1273" s="1" t="s">
        <v>72</v>
      </c>
      <c r="AU1273" s="3">
        <v>45379</v>
      </c>
      <c r="AV1273" s="4">
        <v>0.61805555555555558</v>
      </c>
      <c r="AW1273" s="4" t="s">
        <v>72</v>
      </c>
      <c r="AX1273" s="4" t="s">
        <v>72</v>
      </c>
      <c r="AY1273" s="4" t="s">
        <v>72</v>
      </c>
      <c r="AZ1273" s="6" t="s">
        <v>72</v>
      </c>
      <c r="BA1273" s="1" t="s">
        <v>6148</v>
      </c>
      <c r="BB1273" s="1" t="s">
        <v>6149</v>
      </c>
      <c r="BC1273" s="1" t="s">
        <v>1794</v>
      </c>
      <c r="BD1273" s="1">
        <v>14</v>
      </c>
      <c r="BE1273" s="1" t="s">
        <v>4443</v>
      </c>
      <c r="BF1273" s="1" t="s">
        <v>88</v>
      </c>
      <c r="BG1273" s="1" t="s">
        <v>88</v>
      </c>
      <c r="BH1273" s="1" t="s">
        <v>88</v>
      </c>
      <c r="BI1273" s="1" t="s">
        <v>79</v>
      </c>
      <c r="BJ1273" s="1" t="s">
        <v>2314</v>
      </c>
      <c r="BK1273" s="1" t="s">
        <v>72</v>
      </c>
      <c r="BL1273" s="1" t="s">
        <v>72</v>
      </c>
      <c r="BM1273" s="1" t="s">
        <v>72</v>
      </c>
      <c r="BN1273" s="1" t="s">
        <v>72</v>
      </c>
      <c r="BO1273" s="1" t="s">
        <v>72</v>
      </c>
      <c r="BP1273" s="1" t="s">
        <v>72</v>
      </c>
      <c r="BQ1273" s="1" t="s">
        <v>160</v>
      </c>
    </row>
    <row r="1274" spans="1:70" ht="20.45" customHeight="1">
      <c r="A1274" s="1" t="s">
        <v>6150</v>
      </c>
      <c r="B1274" s="1">
        <v>240118</v>
      </c>
      <c r="C1274" s="1" t="s">
        <v>71</v>
      </c>
      <c r="D1274" s="3">
        <v>45379</v>
      </c>
      <c r="E1274" s="4">
        <v>0.4861111111111111</v>
      </c>
      <c r="F1274" s="5">
        <v>45352</v>
      </c>
      <c r="G1274" s="3">
        <v>45379</v>
      </c>
      <c r="H1274" s="4">
        <v>0.63958333333333328</v>
      </c>
      <c r="I1274" s="48">
        <f t="shared" si="151"/>
        <v>0.15347222222222218</v>
      </c>
      <c r="J1274" s="1">
        <v>25</v>
      </c>
      <c r="K1274" s="1" t="s">
        <v>1896</v>
      </c>
      <c r="L1274" s="1" t="s">
        <v>6151</v>
      </c>
      <c r="M1274" s="1" t="s">
        <v>75</v>
      </c>
      <c r="N1274" s="1" t="s">
        <v>3947</v>
      </c>
      <c r="O1274" s="1" t="s">
        <v>77</v>
      </c>
      <c r="P1274" s="1" t="s">
        <v>78</v>
      </c>
      <c r="Q1274" s="8" t="s">
        <v>4162</v>
      </c>
      <c r="R1274" s="21" t="s">
        <v>139</v>
      </c>
      <c r="S1274" s="21" t="s">
        <v>1898</v>
      </c>
      <c r="T1274" s="1" t="s">
        <v>4212</v>
      </c>
      <c r="U1274" s="3" t="s">
        <v>6152</v>
      </c>
      <c r="V1274" s="1" t="s">
        <v>1900</v>
      </c>
      <c r="W1274" s="1" t="s">
        <v>2307</v>
      </c>
      <c r="X1274" s="1" t="s">
        <v>2307</v>
      </c>
      <c r="Y1274" s="1" t="s">
        <v>2363</v>
      </c>
      <c r="Z1274" s="1" t="s">
        <v>84</v>
      </c>
      <c r="AA1274" s="1" t="s">
        <v>72</v>
      </c>
      <c r="AB1274" s="1" t="s">
        <v>104</v>
      </c>
      <c r="AC1274" s="1" t="s">
        <v>104</v>
      </c>
      <c r="AD1274" s="1" t="s">
        <v>87</v>
      </c>
      <c r="AE1274" s="1">
        <v>74</v>
      </c>
      <c r="AF1274" s="1" t="s">
        <v>88</v>
      </c>
      <c r="AG1274" s="1">
        <v>4.5999999999999996</v>
      </c>
      <c r="AH1274" s="1" t="s">
        <v>2344</v>
      </c>
      <c r="AI1274" s="1" t="s">
        <v>90</v>
      </c>
      <c r="AJ1274" s="1" t="s">
        <v>91</v>
      </c>
      <c r="AK1274" s="1" t="s">
        <v>92</v>
      </c>
      <c r="AL1274" s="1" t="s">
        <v>72</v>
      </c>
      <c r="AM1274" s="1" t="s">
        <v>254</v>
      </c>
      <c r="AN1274" s="1">
        <v>2</v>
      </c>
      <c r="AO1274" s="1" t="s">
        <v>5969</v>
      </c>
      <c r="AP1274" s="1" t="s">
        <v>72</v>
      </c>
      <c r="AQ1274" s="1" t="s">
        <v>72</v>
      </c>
      <c r="AR1274" s="1" t="s">
        <v>220</v>
      </c>
      <c r="AS1274" s="1" t="s">
        <v>72</v>
      </c>
      <c r="AT1274" s="1" t="s">
        <v>72</v>
      </c>
      <c r="AU1274" s="3">
        <v>45379</v>
      </c>
      <c r="AV1274" s="4">
        <v>0.65625</v>
      </c>
      <c r="AW1274" s="4">
        <v>0.6875</v>
      </c>
      <c r="AX1274" s="4">
        <f t="shared" ref="AX1274:AX1285" si="152">AW1274-AV1274</f>
        <v>3.125E-2</v>
      </c>
      <c r="AY1274" s="4">
        <f t="shared" ref="AY1274:AY1285" si="153">AW1274-I1274</f>
        <v>0.53402777777777777</v>
      </c>
      <c r="AZ1274" s="4">
        <f t="shared" ref="AZ1274:AZ1285" si="154">AW1274-E1274</f>
        <v>0.2013888888888889</v>
      </c>
      <c r="BA1274" s="1" t="s">
        <v>6153</v>
      </c>
      <c r="BB1274" s="1" t="s">
        <v>72</v>
      </c>
      <c r="BC1274" s="1" t="s">
        <v>1794</v>
      </c>
      <c r="BD1274" s="1">
        <v>14</v>
      </c>
      <c r="BE1274" s="1" t="s">
        <v>4009</v>
      </c>
      <c r="BF1274" s="1" t="s">
        <v>88</v>
      </c>
      <c r="BG1274" s="1" t="s">
        <v>88</v>
      </c>
      <c r="BH1274" s="1" t="s">
        <v>88</v>
      </c>
      <c r="BI1274" s="1" t="s">
        <v>96</v>
      </c>
      <c r="BJ1274" s="1" t="s">
        <v>72</v>
      </c>
      <c r="BK1274" s="1" t="s">
        <v>3985</v>
      </c>
      <c r="BL1274" s="1" t="s">
        <v>6138</v>
      </c>
      <c r="BM1274" s="1">
        <f>24+7</f>
        <v>31</v>
      </c>
      <c r="BN1274" s="1" t="s">
        <v>75</v>
      </c>
      <c r="BO1274" s="1" t="s">
        <v>75</v>
      </c>
      <c r="BP1274" s="1" t="s">
        <v>75</v>
      </c>
      <c r="BQ1274" s="21" t="s">
        <v>99</v>
      </c>
      <c r="BR1274" s="21" t="s">
        <v>100</v>
      </c>
    </row>
    <row r="1275" spans="1:70" ht="20.45" customHeight="1">
      <c r="A1275" s="1" t="s">
        <v>6154</v>
      </c>
      <c r="B1275" s="1">
        <v>240119</v>
      </c>
      <c r="C1275" s="1" t="s">
        <v>71</v>
      </c>
      <c r="D1275" s="3">
        <v>45379</v>
      </c>
      <c r="E1275" s="4">
        <v>0.4861111111111111</v>
      </c>
      <c r="F1275" s="5">
        <v>45352</v>
      </c>
      <c r="G1275" s="3">
        <v>45379</v>
      </c>
      <c r="H1275" s="4">
        <v>0.85763888888888884</v>
      </c>
      <c r="I1275" s="48">
        <f t="shared" si="151"/>
        <v>0.37152777777777773</v>
      </c>
      <c r="J1275" s="1">
        <v>20</v>
      </c>
      <c r="K1275" s="1" t="s">
        <v>1896</v>
      </c>
      <c r="L1275" s="1" t="s">
        <v>6155</v>
      </c>
      <c r="M1275" s="1" t="s">
        <v>75</v>
      </c>
      <c r="N1275" s="1" t="s">
        <v>3947</v>
      </c>
      <c r="O1275" s="1" t="s">
        <v>77</v>
      </c>
      <c r="P1275" s="1" t="s">
        <v>78</v>
      </c>
      <c r="Q1275" s="1" t="s">
        <v>78</v>
      </c>
      <c r="R1275" s="21" t="s">
        <v>1898</v>
      </c>
      <c r="S1275" s="21" t="s">
        <v>1898</v>
      </c>
      <c r="T1275" s="34" t="s">
        <v>72</v>
      </c>
      <c r="U1275" s="3" t="s">
        <v>4701</v>
      </c>
      <c r="V1275" s="1" t="s">
        <v>1900</v>
      </c>
      <c r="W1275" s="1" t="s">
        <v>778</v>
      </c>
      <c r="X1275" s="1" t="s">
        <v>779</v>
      </c>
      <c r="Y1275" s="1" t="s">
        <v>780</v>
      </c>
      <c r="Z1275" s="1" t="s">
        <v>84</v>
      </c>
      <c r="AA1275" s="1" t="s">
        <v>72</v>
      </c>
      <c r="AB1275" s="1" t="s">
        <v>140</v>
      </c>
      <c r="AC1275" s="1" t="s">
        <v>181</v>
      </c>
      <c r="AD1275" s="1" t="s">
        <v>87</v>
      </c>
      <c r="AE1275" s="1">
        <v>58</v>
      </c>
      <c r="AF1275" s="1" t="s">
        <v>88</v>
      </c>
      <c r="AG1275" s="1">
        <v>4.8</v>
      </c>
      <c r="AH1275" s="1" t="s">
        <v>414</v>
      </c>
      <c r="AI1275" s="1" t="s">
        <v>90</v>
      </c>
      <c r="AJ1275" s="1" t="s">
        <v>91</v>
      </c>
      <c r="AK1275" s="1" t="s">
        <v>92</v>
      </c>
      <c r="AL1275" s="1" t="s">
        <v>72</v>
      </c>
      <c r="AM1275" s="1" t="s">
        <v>254</v>
      </c>
      <c r="AN1275" s="1" t="s">
        <v>72</v>
      </c>
      <c r="AO1275" s="1" t="s">
        <v>4842</v>
      </c>
      <c r="AP1275" s="1" t="s">
        <v>72</v>
      </c>
      <c r="AQ1275" s="1" t="s">
        <v>72</v>
      </c>
      <c r="AR1275" s="1" t="s">
        <v>72</v>
      </c>
      <c r="AS1275" s="1" t="s">
        <v>72</v>
      </c>
      <c r="AT1275" s="1" t="s">
        <v>72</v>
      </c>
      <c r="AU1275" s="3">
        <v>45379</v>
      </c>
      <c r="AV1275" s="4">
        <v>0.87361111111111112</v>
      </c>
      <c r="AW1275" s="4">
        <v>0.48333333333333334</v>
      </c>
      <c r="AX1275" s="1">
        <f t="shared" si="152"/>
        <v>-0.39027777777777778</v>
      </c>
      <c r="AY1275" s="1">
        <f t="shared" si="153"/>
        <v>0.1118055555555556</v>
      </c>
      <c r="AZ1275" s="1">
        <f t="shared" si="154"/>
        <v>-2.7777777777777679E-3</v>
      </c>
      <c r="BA1275" s="1" t="s">
        <v>6156</v>
      </c>
      <c r="BB1275" s="1" t="s">
        <v>72</v>
      </c>
      <c r="BC1275" s="1" t="s">
        <v>1794</v>
      </c>
      <c r="BD1275" s="1">
        <v>14</v>
      </c>
      <c r="BE1275" s="1" t="s">
        <v>4063</v>
      </c>
      <c r="BF1275" s="1" t="s">
        <v>75</v>
      </c>
      <c r="BG1275" s="1" t="s">
        <v>75</v>
      </c>
      <c r="BH1275" s="1" t="s">
        <v>88</v>
      </c>
      <c r="BI1275" s="1" t="s">
        <v>96</v>
      </c>
      <c r="BJ1275" s="1" t="s">
        <v>72</v>
      </c>
      <c r="BK1275" s="1" t="s">
        <v>3985</v>
      </c>
      <c r="BL1275" s="1" t="s">
        <v>6157</v>
      </c>
      <c r="BM1275" s="1">
        <f>54+14</f>
        <v>68</v>
      </c>
      <c r="BN1275" s="1" t="s">
        <v>75</v>
      </c>
      <c r="BO1275" s="1" t="s">
        <v>75</v>
      </c>
      <c r="BP1275" s="1" t="s">
        <v>75</v>
      </c>
      <c r="BQ1275" s="21" t="s">
        <v>99</v>
      </c>
      <c r="BR1275" s="21" t="s">
        <v>100</v>
      </c>
    </row>
    <row r="1276" spans="1:70" ht="20.45" customHeight="1">
      <c r="A1276" s="1" t="s">
        <v>6158</v>
      </c>
      <c r="B1276" s="1">
        <v>240119</v>
      </c>
      <c r="C1276" s="1" t="s">
        <v>71</v>
      </c>
      <c r="D1276" s="3">
        <v>45379</v>
      </c>
      <c r="E1276" s="4">
        <v>0.4861111111111111</v>
      </c>
      <c r="F1276" s="5">
        <v>45352</v>
      </c>
      <c r="G1276" s="3">
        <v>45379</v>
      </c>
      <c r="H1276" s="4">
        <v>0.85763888888888884</v>
      </c>
      <c r="I1276" s="48">
        <f t="shared" si="151"/>
        <v>0.37152777777777773</v>
      </c>
      <c r="J1276" s="1">
        <v>20</v>
      </c>
      <c r="K1276" s="1" t="s">
        <v>1896</v>
      </c>
      <c r="L1276" s="1" t="s">
        <v>6155</v>
      </c>
      <c r="M1276" s="1" t="s">
        <v>75</v>
      </c>
      <c r="N1276" s="1" t="s">
        <v>4561</v>
      </c>
      <c r="O1276" s="1" t="s">
        <v>77</v>
      </c>
      <c r="P1276" s="1" t="s">
        <v>78</v>
      </c>
      <c r="Q1276" s="1" t="s">
        <v>78</v>
      </c>
      <c r="R1276" s="21" t="s">
        <v>1898</v>
      </c>
      <c r="S1276" s="21" t="s">
        <v>1898</v>
      </c>
      <c r="T1276" s="34" t="s">
        <v>72</v>
      </c>
      <c r="U1276" s="3" t="s">
        <v>4704</v>
      </c>
      <c r="V1276" s="1" t="s">
        <v>1900</v>
      </c>
      <c r="W1276" s="1" t="s">
        <v>778</v>
      </c>
      <c r="X1276" s="1" t="s">
        <v>779</v>
      </c>
      <c r="Y1276" s="1" t="s">
        <v>780</v>
      </c>
      <c r="Z1276" s="1" t="s">
        <v>84</v>
      </c>
      <c r="AA1276" s="1" t="s">
        <v>72</v>
      </c>
      <c r="AB1276" s="1" t="s">
        <v>140</v>
      </c>
      <c r="AC1276" s="1" t="s">
        <v>181</v>
      </c>
      <c r="AD1276" s="1" t="s">
        <v>87</v>
      </c>
      <c r="AE1276" s="1">
        <v>58</v>
      </c>
      <c r="AF1276" s="1" t="s">
        <v>88</v>
      </c>
      <c r="AG1276" s="1">
        <v>4.8</v>
      </c>
      <c r="AH1276" s="1" t="s">
        <v>414</v>
      </c>
      <c r="AI1276" s="1" t="s">
        <v>90</v>
      </c>
      <c r="AJ1276" s="1" t="s">
        <v>91</v>
      </c>
      <c r="AK1276" s="1" t="s">
        <v>92</v>
      </c>
      <c r="AL1276" s="1" t="s">
        <v>72</v>
      </c>
      <c r="AM1276" s="1" t="s">
        <v>254</v>
      </c>
      <c r="AN1276" s="1" t="s">
        <v>72</v>
      </c>
      <c r="AO1276" s="1" t="s">
        <v>4842</v>
      </c>
      <c r="AP1276" s="1" t="s">
        <v>72</v>
      </c>
      <c r="AQ1276" s="1" t="s">
        <v>72</v>
      </c>
      <c r="AR1276" s="1" t="s">
        <v>72</v>
      </c>
      <c r="AS1276" s="1" t="s">
        <v>72</v>
      </c>
      <c r="AT1276" s="1" t="s">
        <v>72</v>
      </c>
      <c r="AU1276" s="3">
        <v>45384</v>
      </c>
      <c r="AV1276" s="4">
        <v>0.87361111111111112</v>
      </c>
      <c r="AW1276" s="4">
        <v>0.56111111111111112</v>
      </c>
      <c r="AX1276" s="1">
        <f t="shared" si="152"/>
        <v>-0.3125</v>
      </c>
      <c r="AY1276" s="1">
        <f t="shared" si="153"/>
        <v>0.18958333333333338</v>
      </c>
      <c r="AZ1276" s="1">
        <f t="shared" si="154"/>
        <v>7.5000000000000011E-2</v>
      </c>
      <c r="BA1276" s="1" t="s">
        <v>6156</v>
      </c>
      <c r="BB1276" s="1" t="s">
        <v>72</v>
      </c>
      <c r="BC1276" s="1" t="s">
        <v>1794</v>
      </c>
      <c r="BD1276" s="1">
        <v>14</v>
      </c>
      <c r="BE1276" s="1" t="s">
        <v>4443</v>
      </c>
      <c r="BF1276" s="1" t="s">
        <v>75</v>
      </c>
      <c r="BG1276" s="1" t="s">
        <v>75</v>
      </c>
      <c r="BH1276" s="1" t="s">
        <v>88</v>
      </c>
      <c r="BI1276" s="1" t="s">
        <v>96</v>
      </c>
      <c r="BJ1276" s="1" t="s">
        <v>72</v>
      </c>
      <c r="BK1276" s="1" t="s">
        <v>3985</v>
      </c>
      <c r="BL1276" s="1" t="s">
        <v>6076</v>
      </c>
      <c r="BM1276" s="1">
        <v>36</v>
      </c>
      <c r="BN1276" s="1" t="s">
        <v>75</v>
      </c>
      <c r="BO1276" s="1" t="s">
        <v>75</v>
      </c>
      <c r="BP1276" s="1" t="s">
        <v>75</v>
      </c>
      <c r="BQ1276" s="21" t="s">
        <v>99</v>
      </c>
      <c r="BR1276" s="21" t="s">
        <v>100</v>
      </c>
    </row>
    <row r="1277" spans="1:70" ht="20.45" customHeight="1">
      <c r="A1277" s="1" t="s">
        <v>6159</v>
      </c>
      <c r="B1277" s="1">
        <v>240120</v>
      </c>
      <c r="C1277" s="1" t="s">
        <v>71</v>
      </c>
      <c r="D1277" s="3">
        <v>45381</v>
      </c>
      <c r="E1277" s="4">
        <v>0.50486111111111109</v>
      </c>
      <c r="F1277" s="5">
        <v>45352</v>
      </c>
      <c r="G1277" s="3">
        <v>45381</v>
      </c>
      <c r="H1277" s="4">
        <v>0.57708333333333328</v>
      </c>
      <c r="I1277" s="48">
        <f t="shared" si="151"/>
        <v>7.2222222222222188E-2</v>
      </c>
      <c r="J1277" s="1">
        <v>2</v>
      </c>
      <c r="K1277" s="1" t="s">
        <v>1896</v>
      </c>
      <c r="L1277" s="1" t="s">
        <v>6160</v>
      </c>
      <c r="M1277" s="1" t="s">
        <v>75</v>
      </c>
      <c r="N1277" s="1" t="s">
        <v>3608</v>
      </c>
      <c r="O1277" s="1" t="s">
        <v>77</v>
      </c>
      <c r="P1277" s="1" t="s">
        <v>78</v>
      </c>
      <c r="Q1277" s="1" t="s">
        <v>78</v>
      </c>
      <c r="R1277" s="21" t="s">
        <v>1898</v>
      </c>
      <c r="S1277" s="21" t="s">
        <v>1898</v>
      </c>
      <c r="T1277" s="34" t="s">
        <v>72</v>
      </c>
      <c r="U1277" s="3" t="s">
        <v>3121</v>
      </c>
      <c r="V1277" s="1" t="s">
        <v>1900</v>
      </c>
      <c r="W1277" s="1" t="s">
        <v>813</v>
      </c>
      <c r="X1277" s="1" t="s">
        <v>813</v>
      </c>
      <c r="Y1277" s="1" t="s">
        <v>814</v>
      </c>
      <c r="Z1277" s="1" t="s">
        <v>152</v>
      </c>
      <c r="AA1277" s="1" t="s">
        <v>3507</v>
      </c>
      <c r="AB1277" s="1" t="s">
        <v>5980</v>
      </c>
      <c r="AC1277" s="1" t="s">
        <v>154</v>
      </c>
      <c r="AD1277" s="1" t="s">
        <v>126</v>
      </c>
      <c r="AE1277" s="1">
        <v>61</v>
      </c>
      <c r="AF1277" s="1" t="s">
        <v>88</v>
      </c>
      <c r="AG1277" s="1">
        <v>5.2</v>
      </c>
      <c r="AH1277" s="1" t="s">
        <v>954</v>
      </c>
      <c r="AI1277" s="1" t="s">
        <v>90</v>
      </c>
      <c r="AJ1277" s="1" t="s">
        <v>91</v>
      </c>
      <c r="AK1277" s="1" t="s">
        <v>92</v>
      </c>
      <c r="AL1277" s="1" t="s">
        <v>72</v>
      </c>
      <c r="AM1277" s="1" t="s">
        <v>72</v>
      </c>
      <c r="AN1277" s="1">
        <v>2</v>
      </c>
      <c r="AO1277" s="1" t="s">
        <v>72</v>
      </c>
      <c r="AP1277" s="1" t="s">
        <v>72</v>
      </c>
      <c r="AQ1277" s="1" t="s">
        <v>72</v>
      </c>
      <c r="AR1277" s="1" t="s">
        <v>2726</v>
      </c>
      <c r="AS1277" s="1" t="s">
        <v>1061</v>
      </c>
      <c r="AT1277" s="1" t="s">
        <v>6161</v>
      </c>
      <c r="AU1277" s="3">
        <v>45381</v>
      </c>
      <c r="AV1277" s="4">
        <v>0.59652777777777777</v>
      </c>
      <c r="AW1277" s="4">
        <v>0.6645833333333333</v>
      </c>
      <c r="AX1277" s="4">
        <f t="shared" si="152"/>
        <v>6.8055555555555536E-2</v>
      </c>
      <c r="AY1277" s="4">
        <f t="shared" si="153"/>
        <v>0.59236111111111112</v>
      </c>
      <c r="AZ1277" s="4">
        <f t="shared" si="154"/>
        <v>0.15972222222222221</v>
      </c>
      <c r="BA1277" s="1" t="s">
        <v>6162</v>
      </c>
      <c r="BB1277" s="1" t="s">
        <v>6163</v>
      </c>
      <c r="BC1277" s="1" t="s">
        <v>1794</v>
      </c>
      <c r="BD1277" s="1">
        <v>14</v>
      </c>
      <c r="BE1277" s="1" t="s">
        <v>3446</v>
      </c>
      <c r="BF1277" s="1" t="s">
        <v>75</v>
      </c>
      <c r="BG1277" s="1" t="s">
        <v>75</v>
      </c>
      <c r="BH1277" s="1" t="s">
        <v>88</v>
      </c>
      <c r="BI1277" s="1" t="s">
        <v>96</v>
      </c>
      <c r="BJ1277" s="1" t="s">
        <v>72</v>
      </c>
      <c r="BK1277" s="1" t="s">
        <v>3962</v>
      </c>
      <c r="BL1277" s="1" t="s">
        <v>5983</v>
      </c>
      <c r="BM1277" s="1">
        <f>63+14</f>
        <v>77</v>
      </c>
      <c r="BN1277" s="1" t="s">
        <v>75</v>
      </c>
      <c r="BO1277" s="1" t="s">
        <v>75</v>
      </c>
      <c r="BP1277" s="1" t="s">
        <v>75</v>
      </c>
      <c r="BQ1277" s="21" t="s">
        <v>99</v>
      </c>
      <c r="BR1277" s="21" t="s">
        <v>100</v>
      </c>
    </row>
    <row r="1278" spans="1:70" ht="20.45" customHeight="1">
      <c r="A1278" s="1" t="s">
        <v>6164</v>
      </c>
      <c r="B1278" s="1">
        <v>240121</v>
      </c>
      <c r="C1278" s="1" t="s">
        <v>71</v>
      </c>
      <c r="D1278" s="3">
        <v>45383</v>
      </c>
      <c r="E1278" s="4">
        <v>0.5395833333333333</v>
      </c>
      <c r="F1278" s="5">
        <v>45383</v>
      </c>
      <c r="G1278" s="3">
        <v>45383</v>
      </c>
      <c r="H1278" s="4">
        <v>0.6</v>
      </c>
      <c r="I1278" s="48">
        <f t="shared" si="151"/>
        <v>6.0416666666666674E-2</v>
      </c>
      <c r="J1278" s="1">
        <v>3</v>
      </c>
      <c r="K1278" s="1" t="s">
        <v>1896</v>
      </c>
      <c r="L1278" s="1" t="s">
        <v>6165</v>
      </c>
      <c r="M1278" s="1" t="s">
        <v>75</v>
      </c>
      <c r="N1278" s="1" t="s">
        <v>3947</v>
      </c>
      <c r="O1278" s="1" t="s">
        <v>77</v>
      </c>
      <c r="P1278" s="1" t="s">
        <v>78</v>
      </c>
      <c r="Q1278" s="1" t="s">
        <v>78</v>
      </c>
      <c r="R1278" s="21" t="s">
        <v>1898</v>
      </c>
      <c r="S1278" s="21" t="s">
        <v>1898</v>
      </c>
      <c r="T1278" s="34" t="s">
        <v>72</v>
      </c>
      <c r="U1278" s="3" t="s">
        <v>2003</v>
      </c>
      <c r="V1278" s="1" t="s">
        <v>1900</v>
      </c>
      <c r="W1278" s="1" t="s">
        <v>813</v>
      </c>
      <c r="X1278" s="1" t="s">
        <v>813</v>
      </c>
      <c r="Y1278" s="1" t="s">
        <v>814</v>
      </c>
      <c r="Z1278" s="1" t="s">
        <v>84</v>
      </c>
      <c r="AA1278" s="1" t="s">
        <v>72</v>
      </c>
      <c r="AB1278" s="1" t="s">
        <v>140</v>
      </c>
      <c r="AC1278" s="1" t="s">
        <v>181</v>
      </c>
      <c r="AD1278" s="1" t="s">
        <v>126</v>
      </c>
      <c r="AE1278" s="1">
        <v>48</v>
      </c>
      <c r="AF1278" s="1" t="s">
        <v>88</v>
      </c>
      <c r="AG1278" s="1">
        <v>3.2</v>
      </c>
      <c r="AH1278" s="1" t="s">
        <v>954</v>
      </c>
      <c r="AI1278" s="1" t="s">
        <v>90</v>
      </c>
      <c r="AJ1278" s="1" t="s">
        <v>91</v>
      </c>
      <c r="AK1278" s="1" t="s">
        <v>92</v>
      </c>
      <c r="AL1278" s="1" t="s">
        <v>72</v>
      </c>
      <c r="AM1278" s="1" t="s">
        <v>217</v>
      </c>
      <c r="AN1278" s="1">
        <v>2</v>
      </c>
      <c r="AO1278" s="1" t="s">
        <v>6166</v>
      </c>
      <c r="AP1278" s="1" t="s">
        <v>72</v>
      </c>
      <c r="AQ1278" s="1" t="s">
        <v>72</v>
      </c>
      <c r="AR1278" s="1" t="s">
        <v>3444</v>
      </c>
      <c r="AS1278" s="1" t="s">
        <v>1061</v>
      </c>
      <c r="AT1278" s="1" t="s">
        <v>430</v>
      </c>
      <c r="AU1278" s="3">
        <v>45383</v>
      </c>
      <c r="AV1278" s="4">
        <v>0.62152777777777779</v>
      </c>
      <c r="AW1278" s="4">
        <v>0.7416666666666667</v>
      </c>
      <c r="AX1278" s="4">
        <f t="shared" si="152"/>
        <v>0.12013888888888891</v>
      </c>
      <c r="AY1278" s="4">
        <f t="shared" si="153"/>
        <v>0.68125000000000002</v>
      </c>
      <c r="AZ1278" s="4">
        <f t="shared" si="154"/>
        <v>0.20208333333333339</v>
      </c>
      <c r="BA1278" s="1" t="s">
        <v>6167</v>
      </c>
      <c r="BB1278" s="1" t="s">
        <v>72</v>
      </c>
      <c r="BC1278" s="1" t="s">
        <v>2260</v>
      </c>
      <c r="BD1278" s="1">
        <v>14</v>
      </c>
      <c r="BE1278" s="1" t="s">
        <v>2694</v>
      </c>
      <c r="BF1278" s="1" t="s">
        <v>75</v>
      </c>
      <c r="BG1278" s="1" t="s">
        <v>75</v>
      </c>
      <c r="BH1278" s="1" t="s">
        <v>88</v>
      </c>
      <c r="BI1278" s="1" t="s">
        <v>96</v>
      </c>
      <c r="BJ1278" s="1" t="s">
        <v>72</v>
      </c>
      <c r="BK1278" s="1" t="s">
        <v>3985</v>
      </c>
      <c r="BL1278" s="1" t="s">
        <v>6168</v>
      </c>
      <c r="BM1278" s="1">
        <v>42</v>
      </c>
      <c r="BN1278" s="1" t="s">
        <v>75</v>
      </c>
      <c r="BO1278" s="1" t="s">
        <v>75</v>
      </c>
      <c r="BP1278" s="1" t="s">
        <v>75</v>
      </c>
      <c r="BQ1278" s="21" t="s">
        <v>99</v>
      </c>
      <c r="BR1278" s="21" t="s">
        <v>100</v>
      </c>
    </row>
    <row r="1279" spans="1:70" ht="20.45" customHeight="1">
      <c r="A1279" s="1" t="s">
        <v>6169</v>
      </c>
      <c r="B1279" s="1">
        <v>240121</v>
      </c>
      <c r="C1279" s="1" t="s">
        <v>71</v>
      </c>
      <c r="D1279" s="3">
        <v>45383</v>
      </c>
      <c r="E1279" s="4">
        <v>0.5395833333333333</v>
      </c>
      <c r="F1279" s="5">
        <v>45383</v>
      </c>
      <c r="G1279" s="3">
        <v>45383</v>
      </c>
      <c r="H1279" s="4">
        <v>0.6</v>
      </c>
      <c r="I1279" s="48">
        <f t="shared" si="151"/>
        <v>6.0416666666666674E-2</v>
      </c>
      <c r="J1279" s="1">
        <v>3</v>
      </c>
      <c r="K1279" s="1" t="s">
        <v>1896</v>
      </c>
      <c r="L1279" s="1" t="s">
        <v>6165</v>
      </c>
      <c r="M1279" s="1" t="s">
        <v>75</v>
      </c>
      <c r="N1279" s="1" t="s">
        <v>4561</v>
      </c>
      <c r="O1279" s="1" t="s">
        <v>77</v>
      </c>
      <c r="P1279" s="1" t="s">
        <v>78</v>
      </c>
      <c r="Q1279" s="1" t="s">
        <v>78</v>
      </c>
      <c r="R1279" s="21" t="s">
        <v>1898</v>
      </c>
      <c r="S1279" s="21" t="s">
        <v>1898</v>
      </c>
      <c r="T1279" s="34" t="s">
        <v>72</v>
      </c>
      <c r="U1279" s="3" t="s">
        <v>1921</v>
      </c>
      <c r="V1279" s="1" t="s">
        <v>1900</v>
      </c>
      <c r="W1279" s="1" t="s">
        <v>813</v>
      </c>
      <c r="X1279" s="1" t="s">
        <v>813</v>
      </c>
      <c r="Y1279" s="1" t="s">
        <v>814</v>
      </c>
      <c r="Z1279" s="1" t="s">
        <v>84</v>
      </c>
      <c r="AA1279" s="1" t="s">
        <v>72</v>
      </c>
      <c r="AB1279" s="1" t="s">
        <v>140</v>
      </c>
      <c r="AC1279" s="1" t="s">
        <v>181</v>
      </c>
      <c r="AD1279" s="1" t="s">
        <v>126</v>
      </c>
      <c r="AE1279" s="1">
        <v>48</v>
      </c>
      <c r="AF1279" s="1" t="s">
        <v>88</v>
      </c>
      <c r="AG1279" s="1">
        <v>3.2</v>
      </c>
      <c r="AH1279" s="1" t="s">
        <v>954</v>
      </c>
      <c r="AI1279" s="1" t="s">
        <v>90</v>
      </c>
      <c r="AJ1279" s="1" t="s">
        <v>91</v>
      </c>
      <c r="AK1279" s="1" t="s">
        <v>92</v>
      </c>
      <c r="AL1279" s="1" t="s">
        <v>72</v>
      </c>
      <c r="AM1279" s="1" t="s">
        <v>217</v>
      </c>
      <c r="AN1279" s="1">
        <v>2</v>
      </c>
      <c r="AO1279" s="1" t="s">
        <v>6166</v>
      </c>
      <c r="AP1279" s="1" t="s">
        <v>72</v>
      </c>
      <c r="AQ1279" s="1" t="s">
        <v>72</v>
      </c>
      <c r="AR1279" s="1" t="s">
        <v>3444</v>
      </c>
      <c r="AS1279" s="1" t="s">
        <v>1061</v>
      </c>
      <c r="AT1279" s="1" t="s">
        <v>430</v>
      </c>
      <c r="AU1279" s="3">
        <v>45387</v>
      </c>
      <c r="AV1279" s="4">
        <v>0.62152777777777779</v>
      </c>
      <c r="AW1279" s="4">
        <v>0.63888888888888884</v>
      </c>
      <c r="AX1279" s="4">
        <f t="shared" si="152"/>
        <v>1.7361111111111049E-2</v>
      </c>
      <c r="AY1279" s="4">
        <f t="shared" si="153"/>
        <v>0.57847222222222217</v>
      </c>
      <c r="AZ1279" s="4">
        <f t="shared" si="154"/>
        <v>9.9305555555555536E-2</v>
      </c>
      <c r="BA1279" s="1" t="s">
        <v>6167</v>
      </c>
      <c r="BB1279" s="1" t="s">
        <v>72</v>
      </c>
      <c r="BC1279" s="1" t="s">
        <v>2260</v>
      </c>
      <c r="BD1279" s="1">
        <v>14</v>
      </c>
      <c r="BE1279" s="1" t="s">
        <v>4443</v>
      </c>
      <c r="BF1279" s="1" t="s">
        <v>75</v>
      </c>
      <c r="BG1279" s="1" t="s">
        <v>75</v>
      </c>
      <c r="BH1279" s="1" t="s">
        <v>88</v>
      </c>
      <c r="BI1279" s="1" t="s">
        <v>96</v>
      </c>
      <c r="BJ1279" s="1" t="s">
        <v>72</v>
      </c>
      <c r="BK1279" s="1" t="s">
        <v>3985</v>
      </c>
      <c r="BL1279" s="1" t="s">
        <v>6170</v>
      </c>
      <c r="BM1279" s="1">
        <v>30</v>
      </c>
      <c r="BN1279" s="1" t="s">
        <v>75</v>
      </c>
      <c r="BO1279" s="1" t="s">
        <v>75</v>
      </c>
      <c r="BP1279" s="1" t="s">
        <v>75</v>
      </c>
      <c r="BQ1279" s="21" t="s">
        <v>99</v>
      </c>
      <c r="BR1279" s="21" t="s">
        <v>100</v>
      </c>
    </row>
    <row r="1280" spans="1:70" ht="20.45" customHeight="1">
      <c r="A1280" s="1" t="s">
        <v>6171</v>
      </c>
      <c r="B1280" s="1">
        <v>240122</v>
      </c>
      <c r="C1280" s="1" t="s">
        <v>71</v>
      </c>
      <c r="D1280" s="3">
        <v>45383</v>
      </c>
      <c r="E1280" s="4">
        <v>0.60069444444444442</v>
      </c>
      <c r="F1280" s="5">
        <v>45383</v>
      </c>
      <c r="G1280" s="3">
        <v>45383</v>
      </c>
      <c r="H1280" s="4">
        <v>0.67361111111111116</v>
      </c>
      <c r="I1280" s="48">
        <f t="shared" si="151"/>
        <v>7.2916666666666741E-2</v>
      </c>
      <c r="J1280" s="1">
        <v>5</v>
      </c>
      <c r="K1280" s="1" t="s">
        <v>1896</v>
      </c>
      <c r="L1280" s="1" t="s">
        <v>6172</v>
      </c>
      <c r="M1280" s="1" t="s">
        <v>75</v>
      </c>
      <c r="N1280" s="1" t="s">
        <v>3947</v>
      </c>
      <c r="O1280" s="1" t="s">
        <v>77</v>
      </c>
      <c r="P1280" s="1" t="s">
        <v>78</v>
      </c>
      <c r="Q1280" s="8" t="s">
        <v>4162</v>
      </c>
      <c r="R1280" s="21" t="s">
        <v>139</v>
      </c>
      <c r="S1280" s="21" t="s">
        <v>1898</v>
      </c>
      <c r="T1280" s="1" t="s">
        <v>4212</v>
      </c>
      <c r="U1280" s="3" t="s">
        <v>4398</v>
      </c>
      <c r="V1280" s="1" t="s">
        <v>1900</v>
      </c>
      <c r="W1280" s="1" t="s">
        <v>2307</v>
      </c>
      <c r="X1280" s="1" t="s">
        <v>2307</v>
      </c>
      <c r="Y1280" s="1" t="s">
        <v>2363</v>
      </c>
      <c r="Z1280" s="1" t="s">
        <v>84</v>
      </c>
      <c r="AA1280" s="1" t="s">
        <v>72</v>
      </c>
      <c r="AB1280" s="1" t="s">
        <v>140</v>
      </c>
      <c r="AC1280" s="1" t="s">
        <v>140</v>
      </c>
      <c r="AD1280" s="1" t="s">
        <v>126</v>
      </c>
      <c r="AE1280" s="1">
        <v>55</v>
      </c>
      <c r="AF1280" s="1" t="s">
        <v>88</v>
      </c>
      <c r="AG1280" s="1">
        <v>6.5</v>
      </c>
      <c r="AH1280" s="1" t="s">
        <v>414</v>
      </c>
      <c r="AI1280" s="1" t="s">
        <v>90</v>
      </c>
      <c r="AJ1280" s="1" t="s">
        <v>91</v>
      </c>
      <c r="AK1280" s="1" t="s">
        <v>92</v>
      </c>
      <c r="AL1280" s="1" t="s">
        <v>72</v>
      </c>
      <c r="AM1280" s="1" t="s">
        <v>229</v>
      </c>
      <c r="AN1280" s="1">
        <v>1</v>
      </c>
      <c r="AO1280" s="1" t="s">
        <v>6173</v>
      </c>
      <c r="AP1280" s="1" t="s">
        <v>72</v>
      </c>
      <c r="AQ1280" s="1" t="s">
        <v>72</v>
      </c>
      <c r="AR1280" s="1" t="s">
        <v>220</v>
      </c>
      <c r="AS1280" s="1" t="s">
        <v>72</v>
      </c>
      <c r="AT1280" s="1" t="s">
        <v>72</v>
      </c>
      <c r="AU1280" s="3">
        <v>45383</v>
      </c>
      <c r="AV1280" s="4">
        <v>0.6875</v>
      </c>
      <c r="AW1280" s="4">
        <v>0.76388888888888884</v>
      </c>
      <c r="AX1280" s="4">
        <f t="shared" si="152"/>
        <v>7.638888888888884E-2</v>
      </c>
      <c r="AY1280" s="4">
        <f t="shared" si="153"/>
        <v>0.6909722222222221</v>
      </c>
      <c r="AZ1280" s="4">
        <f t="shared" si="154"/>
        <v>0.16319444444444442</v>
      </c>
      <c r="BA1280" s="1" t="s">
        <v>6174</v>
      </c>
      <c r="BB1280" s="1" t="s">
        <v>72</v>
      </c>
      <c r="BC1280" s="1" t="s">
        <v>1794</v>
      </c>
      <c r="BD1280" s="1">
        <v>14</v>
      </c>
      <c r="BE1280" s="1" t="s">
        <v>3205</v>
      </c>
      <c r="BF1280" s="1" t="s">
        <v>88</v>
      </c>
      <c r="BG1280" s="1" t="s">
        <v>88</v>
      </c>
      <c r="BH1280" s="1" t="s">
        <v>88</v>
      </c>
      <c r="BI1280" s="1" t="s">
        <v>96</v>
      </c>
      <c r="BJ1280" s="1" t="s">
        <v>72</v>
      </c>
      <c r="BK1280" s="1" t="s">
        <v>3985</v>
      </c>
      <c r="BL1280" s="1" t="s">
        <v>6175</v>
      </c>
      <c r="BM1280" s="1">
        <f>30+14</f>
        <v>44</v>
      </c>
      <c r="BN1280" s="1" t="s">
        <v>75</v>
      </c>
      <c r="BO1280" s="1" t="s">
        <v>75</v>
      </c>
      <c r="BP1280" s="1" t="s">
        <v>75</v>
      </c>
      <c r="BQ1280" s="21" t="s">
        <v>99</v>
      </c>
      <c r="BR1280" s="21" t="s">
        <v>100</v>
      </c>
    </row>
    <row r="1281" spans="1:70" ht="20.45" customHeight="1">
      <c r="A1281" s="1" t="s">
        <v>6176</v>
      </c>
      <c r="B1281" s="1">
        <v>240123</v>
      </c>
      <c r="C1281" s="1" t="s">
        <v>497</v>
      </c>
      <c r="D1281" s="3">
        <v>45384</v>
      </c>
      <c r="E1281" s="4">
        <v>0.53333333333333333</v>
      </c>
      <c r="F1281" s="5">
        <v>45383</v>
      </c>
      <c r="G1281" s="3">
        <v>45384</v>
      </c>
      <c r="H1281" s="4">
        <v>0.57222222222222219</v>
      </c>
      <c r="I1281" s="48">
        <f t="shared" si="151"/>
        <v>3.8888888888888862E-2</v>
      </c>
      <c r="J1281" s="1">
        <v>1</v>
      </c>
      <c r="K1281" s="1" t="s">
        <v>1896</v>
      </c>
      <c r="L1281" s="1" t="s">
        <v>6177</v>
      </c>
      <c r="M1281" s="1" t="s">
        <v>75</v>
      </c>
      <c r="N1281" s="1" t="s">
        <v>5146</v>
      </c>
      <c r="O1281" s="1" t="s">
        <v>497</v>
      </c>
      <c r="P1281" s="1" t="s">
        <v>78</v>
      </c>
      <c r="Q1281" s="1" t="s">
        <v>78</v>
      </c>
      <c r="R1281" s="21" t="s">
        <v>1898</v>
      </c>
      <c r="S1281" s="21" t="s">
        <v>1898</v>
      </c>
      <c r="T1281" s="34" t="s">
        <v>72</v>
      </c>
      <c r="U1281" s="3" t="s">
        <v>2007</v>
      </c>
      <c r="V1281" s="1" t="s">
        <v>1900</v>
      </c>
      <c r="W1281" s="1" t="s">
        <v>83</v>
      </c>
      <c r="X1281" s="1" t="s">
        <v>6178</v>
      </c>
      <c r="Y1281" s="1" t="s">
        <v>83</v>
      </c>
      <c r="Z1281" s="1" t="s">
        <v>490</v>
      </c>
      <c r="AA1281" s="1" t="s">
        <v>72</v>
      </c>
      <c r="AB1281" s="1" t="s">
        <v>491</v>
      </c>
      <c r="AC1281" s="1" t="s">
        <v>492</v>
      </c>
      <c r="AD1281" s="1" t="s">
        <v>126</v>
      </c>
      <c r="AE1281" s="1">
        <v>52</v>
      </c>
      <c r="AF1281" s="1" t="s">
        <v>88</v>
      </c>
      <c r="AG1281" s="1">
        <v>3.6</v>
      </c>
      <c r="AH1281" s="1" t="s">
        <v>954</v>
      </c>
      <c r="AI1281" s="1" t="s">
        <v>90</v>
      </c>
      <c r="AJ1281" s="1" t="s">
        <v>91</v>
      </c>
      <c r="AK1281" s="1" t="s">
        <v>92</v>
      </c>
      <c r="AL1281" s="1" t="s">
        <v>72</v>
      </c>
      <c r="AM1281" s="1" t="s">
        <v>254</v>
      </c>
      <c r="AN1281" s="1">
        <v>1</v>
      </c>
      <c r="AO1281" s="1" t="s">
        <v>1322</v>
      </c>
      <c r="AP1281" s="1" t="s">
        <v>72</v>
      </c>
      <c r="AQ1281" s="1" t="s">
        <v>72</v>
      </c>
      <c r="AR1281" s="1" t="s">
        <v>72</v>
      </c>
      <c r="AS1281" s="1" t="s">
        <v>72</v>
      </c>
      <c r="AT1281" s="1" t="s">
        <v>72</v>
      </c>
      <c r="AU1281" s="3">
        <v>45384</v>
      </c>
      <c r="AV1281" s="4">
        <v>0.59236111111111112</v>
      </c>
      <c r="AW1281" s="4">
        <v>0.65902777777777777</v>
      </c>
      <c r="AX1281" s="4">
        <f t="shared" si="152"/>
        <v>6.6666666666666652E-2</v>
      </c>
      <c r="AY1281" s="4">
        <f t="shared" si="153"/>
        <v>0.62013888888888891</v>
      </c>
      <c r="AZ1281" s="4">
        <f t="shared" si="154"/>
        <v>0.12569444444444444</v>
      </c>
      <c r="BA1281" s="1" t="s">
        <v>6179</v>
      </c>
      <c r="BB1281" s="1" t="s">
        <v>72</v>
      </c>
      <c r="BC1281" s="1" t="s">
        <v>1794</v>
      </c>
      <c r="BD1281" s="1">
        <v>14</v>
      </c>
      <c r="BE1281" s="1" t="s">
        <v>3446</v>
      </c>
      <c r="BF1281" s="1" t="s">
        <v>75</v>
      </c>
      <c r="BG1281" s="1" t="s">
        <v>75</v>
      </c>
      <c r="BH1281" s="1" t="s">
        <v>88</v>
      </c>
      <c r="BI1281" s="1" t="s">
        <v>96</v>
      </c>
      <c r="BJ1281" s="1" t="s">
        <v>72</v>
      </c>
      <c r="BK1281" s="1" t="s">
        <v>3962</v>
      </c>
      <c r="BL1281" s="1" t="s">
        <v>5149</v>
      </c>
      <c r="BM1281" s="1">
        <f>49+7</f>
        <v>56</v>
      </c>
      <c r="BN1281" s="1" t="s">
        <v>75</v>
      </c>
      <c r="BO1281" s="1" t="s">
        <v>75</v>
      </c>
      <c r="BP1281" s="1" t="s">
        <v>75</v>
      </c>
      <c r="BQ1281" s="21" t="s">
        <v>99</v>
      </c>
      <c r="BR1281" s="21" t="s">
        <v>100</v>
      </c>
    </row>
    <row r="1282" spans="1:70" ht="20.45" customHeight="1">
      <c r="A1282" s="1" t="s">
        <v>6180</v>
      </c>
      <c r="B1282" s="1">
        <v>240124</v>
      </c>
      <c r="C1282" s="1" t="s">
        <v>71</v>
      </c>
      <c r="D1282" s="3">
        <v>45384</v>
      </c>
      <c r="E1282" s="4">
        <v>0.65277777777777779</v>
      </c>
      <c r="F1282" s="5">
        <v>45383</v>
      </c>
      <c r="G1282" s="3">
        <v>45384</v>
      </c>
      <c r="H1282" s="4">
        <v>0.72361111111111109</v>
      </c>
      <c r="I1282" s="48">
        <f t="shared" si="151"/>
        <v>7.0833333333333304E-2</v>
      </c>
      <c r="J1282" s="1">
        <v>0</v>
      </c>
      <c r="K1282" s="1" t="s">
        <v>2302</v>
      </c>
      <c r="L1282" s="1" t="s">
        <v>6181</v>
      </c>
      <c r="M1282" s="1" t="s">
        <v>75</v>
      </c>
      <c r="N1282" s="1" t="s">
        <v>3473</v>
      </c>
      <c r="O1282" s="1" t="s">
        <v>77</v>
      </c>
      <c r="P1282" s="1" t="s">
        <v>78</v>
      </c>
      <c r="Q1282" s="1" t="s">
        <v>78</v>
      </c>
      <c r="R1282" s="21" t="s">
        <v>1898</v>
      </c>
      <c r="S1282" s="21" t="s">
        <v>1898</v>
      </c>
      <c r="T1282" s="34" t="s">
        <v>72</v>
      </c>
      <c r="U1282" s="3" t="s">
        <v>4818</v>
      </c>
      <c r="V1282" s="1" t="s">
        <v>1900</v>
      </c>
      <c r="W1282" s="1" t="s">
        <v>2307</v>
      </c>
      <c r="X1282" s="1" t="s">
        <v>2307</v>
      </c>
      <c r="Y1282" s="1" t="s">
        <v>3474</v>
      </c>
      <c r="Z1282" s="1" t="s">
        <v>152</v>
      </c>
      <c r="AA1282" s="1" t="s">
        <v>72</v>
      </c>
      <c r="AB1282" s="1" t="s">
        <v>153</v>
      </c>
      <c r="AC1282" s="1" t="s">
        <v>164</v>
      </c>
      <c r="AD1282" s="1" t="s">
        <v>126</v>
      </c>
      <c r="AE1282" s="1">
        <v>41</v>
      </c>
      <c r="AF1282" s="1" t="s">
        <v>88</v>
      </c>
      <c r="AG1282" s="1">
        <v>4.7</v>
      </c>
      <c r="AH1282" s="1" t="s">
        <v>299</v>
      </c>
      <c r="AI1282" s="1" t="s">
        <v>105</v>
      </c>
      <c r="AJ1282" s="1" t="s">
        <v>91</v>
      </c>
      <c r="AK1282" s="1" t="s">
        <v>92</v>
      </c>
      <c r="AL1282" s="1" t="s">
        <v>72</v>
      </c>
      <c r="AM1282" s="1" t="s">
        <v>72</v>
      </c>
      <c r="AN1282" s="1" t="s">
        <v>72</v>
      </c>
      <c r="AO1282" s="1" t="s">
        <v>72</v>
      </c>
      <c r="AP1282" s="1" t="s">
        <v>72</v>
      </c>
      <c r="AQ1282" s="1" t="s">
        <v>72</v>
      </c>
      <c r="AR1282" s="1" t="s">
        <v>72</v>
      </c>
      <c r="AS1282" s="1" t="s">
        <v>72</v>
      </c>
      <c r="AT1282" s="1" t="s">
        <v>72</v>
      </c>
      <c r="AU1282" s="3">
        <v>45384</v>
      </c>
      <c r="AV1282" s="4">
        <v>0.74722222222222223</v>
      </c>
      <c r="AW1282" s="4">
        <v>0.78472222222222221</v>
      </c>
      <c r="AX1282" s="4">
        <f t="shared" si="152"/>
        <v>3.7499999999999978E-2</v>
      </c>
      <c r="AY1282" s="4">
        <f t="shared" si="153"/>
        <v>0.71388888888888891</v>
      </c>
      <c r="AZ1282" s="4">
        <f t="shared" si="154"/>
        <v>0.13194444444444442</v>
      </c>
      <c r="BA1282" s="1" t="s">
        <v>6182</v>
      </c>
      <c r="BB1282" s="1" t="s">
        <v>72</v>
      </c>
      <c r="BC1282" s="1" t="s">
        <v>1794</v>
      </c>
      <c r="BD1282" s="1">
        <v>14</v>
      </c>
      <c r="BE1282" s="1" t="s">
        <v>4063</v>
      </c>
      <c r="BF1282" s="1" t="s">
        <v>75</v>
      </c>
      <c r="BG1282" s="1" t="s">
        <v>75</v>
      </c>
      <c r="BH1282" s="1" t="s">
        <v>88</v>
      </c>
      <c r="BI1282" s="1" t="s">
        <v>96</v>
      </c>
      <c r="BJ1282" s="1" t="s">
        <v>72</v>
      </c>
      <c r="BK1282" s="1" t="s">
        <v>5594</v>
      </c>
      <c r="BL1282" s="1" t="s">
        <v>6183</v>
      </c>
      <c r="BM1282" s="1">
        <v>30</v>
      </c>
      <c r="BN1282" s="1" t="s">
        <v>75</v>
      </c>
      <c r="BO1282" s="1" t="s">
        <v>75</v>
      </c>
      <c r="BP1282" s="1" t="s">
        <v>75</v>
      </c>
      <c r="BQ1282" s="21" t="s">
        <v>99</v>
      </c>
      <c r="BR1282" s="21" t="s">
        <v>100</v>
      </c>
    </row>
    <row r="1283" spans="1:70" ht="20.45" customHeight="1">
      <c r="A1283" s="1" t="s">
        <v>6184</v>
      </c>
      <c r="B1283" s="1">
        <v>240125</v>
      </c>
      <c r="C1283" s="1" t="s">
        <v>71</v>
      </c>
      <c r="D1283" s="3">
        <v>45384</v>
      </c>
      <c r="E1283" s="4">
        <v>0.47569444444444442</v>
      </c>
      <c r="F1283" s="5">
        <v>45383</v>
      </c>
      <c r="G1283" s="3">
        <v>45384</v>
      </c>
      <c r="H1283" s="4">
        <v>0.84861111111111109</v>
      </c>
      <c r="I1283" s="48">
        <f t="shared" si="151"/>
        <v>0.37291666666666667</v>
      </c>
      <c r="J1283" s="1">
        <v>20</v>
      </c>
      <c r="K1283" s="1" t="s">
        <v>1896</v>
      </c>
      <c r="L1283" s="1" t="s">
        <v>6185</v>
      </c>
      <c r="M1283" s="1" t="s">
        <v>75</v>
      </c>
      <c r="N1283" s="1" t="s">
        <v>3947</v>
      </c>
      <c r="O1283" s="1" t="s">
        <v>77</v>
      </c>
      <c r="P1283" s="1" t="s">
        <v>78</v>
      </c>
      <c r="Q1283" s="1" t="s">
        <v>78</v>
      </c>
      <c r="R1283" s="21" t="s">
        <v>1898</v>
      </c>
      <c r="S1283" s="21" t="s">
        <v>1898</v>
      </c>
      <c r="T1283" s="34" t="s">
        <v>72</v>
      </c>
      <c r="U1283" s="3" t="s">
        <v>4704</v>
      </c>
      <c r="V1283" s="1" t="s">
        <v>1900</v>
      </c>
      <c r="W1283" s="1" t="s">
        <v>778</v>
      </c>
      <c r="X1283" s="1" t="s">
        <v>779</v>
      </c>
      <c r="Y1283" s="1" t="s">
        <v>780</v>
      </c>
      <c r="Z1283" s="1" t="s">
        <v>84</v>
      </c>
      <c r="AA1283" s="1" t="s">
        <v>72</v>
      </c>
      <c r="AB1283" s="1" t="s">
        <v>140</v>
      </c>
      <c r="AC1283" s="1" t="s">
        <v>141</v>
      </c>
      <c r="AD1283" s="1" t="s">
        <v>126</v>
      </c>
      <c r="AE1283" s="1">
        <v>61</v>
      </c>
      <c r="AF1283" s="1" t="s">
        <v>88</v>
      </c>
      <c r="AG1283" s="1">
        <v>7.5</v>
      </c>
      <c r="AH1283" s="1" t="s">
        <v>2344</v>
      </c>
      <c r="AI1283" s="1" t="s">
        <v>90</v>
      </c>
      <c r="AJ1283" s="1" t="s">
        <v>91</v>
      </c>
      <c r="AK1283" s="1" t="s">
        <v>92</v>
      </c>
      <c r="AL1283" s="1" t="s">
        <v>72</v>
      </c>
      <c r="AM1283" s="1" t="s">
        <v>254</v>
      </c>
      <c r="AN1283" s="1" t="s">
        <v>72</v>
      </c>
      <c r="AO1283" s="1" t="s">
        <v>4842</v>
      </c>
      <c r="AP1283" s="1" t="s">
        <v>72</v>
      </c>
      <c r="AQ1283" s="1" t="s">
        <v>72</v>
      </c>
      <c r="AR1283" s="1" t="s">
        <v>72</v>
      </c>
      <c r="AS1283" s="1" t="s">
        <v>72</v>
      </c>
      <c r="AT1283" s="1" t="s">
        <v>72</v>
      </c>
      <c r="AU1283" s="3">
        <v>45384</v>
      </c>
      <c r="AV1283" s="4">
        <v>0.87430555555555556</v>
      </c>
      <c r="AW1283" s="4">
        <v>0.95833333333333337</v>
      </c>
      <c r="AX1283" s="4">
        <f t="shared" si="152"/>
        <v>8.4027777777777812E-2</v>
      </c>
      <c r="AY1283" s="4">
        <f t="shared" si="153"/>
        <v>0.5854166666666667</v>
      </c>
      <c r="AZ1283" s="4">
        <f t="shared" si="154"/>
        <v>0.48263888888888895</v>
      </c>
      <c r="BA1283" s="1" t="s">
        <v>6186</v>
      </c>
      <c r="BB1283" s="1" t="s">
        <v>72</v>
      </c>
      <c r="BC1283" s="1" t="s">
        <v>2260</v>
      </c>
      <c r="BD1283" s="1">
        <v>14</v>
      </c>
      <c r="BE1283" s="1" t="s">
        <v>3205</v>
      </c>
      <c r="BF1283" s="1" t="s">
        <v>75</v>
      </c>
      <c r="BG1283" s="1" t="s">
        <v>75</v>
      </c>
      <c r="BH1283" s="1" t="s">
        <v>88</v>
      </c>
      <c r="BI1283" s="1" t="s">
        <v>96</v>
      </c>
      <c r="BJ1283" s="1" t="s">
        <v>72</v>
      </c>
      <c r="BK1283" s="1" t="s">
        <v>3985</v>
      </c>
      <c r="BL1283" s="1" t="s">
        <v>6187</v>
      </c>
      <c r="BM1283" s="1">
        <f>30+(7*9)</f>
        <v>93</v>
      </c>
      <c r="BN1283" s="1" t="s">
        <v>75</v>
      </c>
      <c r="BO1283" s="1" t="s">
        <v>75</v>
      </c>
      <c r="BP1283" s="1" t="s">
        <v>75</v>
      </c>
      <c r="BQ1283" s="21" t="s">
        <v>99</v>
      </c>
      <c r="BR1283" s="21" t="s">
        <v>100</v>
      </c>
    </row>
    <row r="1284" spans="1:70" ht="20.45" customHeight="1">
      <c r="A1284" s="1" t="s">
        <v>6188</v>
      </c>
      <c r="B1284" s="1">
        <v>240125</v>
      </c>
      <c r="C1284" s="1" t="s">
        <v>71</v>
      </c>
      <c r="D1284" s="3">
        <v>45384</v>
      </c>
      <c r="E1284" s="4">
        <v>0.47569444444444442</v>
      </c>
      <c r="F1284" s="5">
        <v>45383</v>
      </c>
      <c r="G1284" s="3">
        <v>45384</v>
      </c>
      <c r="H1284" s="4">
        <v>0.84861111111111109</v>
      </c>
      <c r="I1284" s="48">
        <f t="shared" si="151"/>
        <v>0.37291666666666667</v>
      </c>
      <c r="J1284" s="1">
        <v>20</v>
      </c>
      <c r="K1284" s="1" t="s">
        <v>1896</v>
      </c>
      <c r="L1284" s="1" t="s">
        <v>6185</v>
      </c>
      <c r="M1284" s="1" t="s">
        <v>75</v>
      </c>
      <c r="N1284" s="1" t="s">
        <v>4561</v>
      </c>
      <c r="O1284" s="1" t="s">
        <v>77</v>
      </c>
      <c r="P1284" s="1" t="s">
        <v>78</v>
      </c>
      <c r="Q1284" s="1" t="s">
        <v>78</v>
      </c>
      <c r="R1284" s="21" t="s">
        <v>1898</v>
      </c>
      <c r="S1284" s="21" t="s">
        <v>1898</v>
      </c>
      <c r="T1284" s="34" t="s">
        <v>72</v>
      </c>
      <c r="U1284" s="3" t="s">
        <v>5620</v>
      </c>
      <c r="V1284" s="1" t="s">
        <v>1900</v>
      </c>
      <c r="W1284" s="1" t="s">
        <v>778</v>
      </c>
      <c r="X1284" s="1" t="s">
        <v>779</v>
      </c>
      <c r="Y1284" s="1" t="s">
        <v>780</v>
      </c>
      <c r="Z1284" s="1" t="s">
        <v>84</v>
      </c>
      <c r="AA1284" s="1" t="s">
        <v>72</v>
      </c>
      <c r="AB1284" s="1" t="s">
        <v>140</v>
      </c>
      <c r="AC1284" s="1" t="s">
        <v>141</v>
      </c>
      <c r="AD1284" s="1" t="s">
        <v>126</v>
      </c>
      <c r="AE1284" s="1">
        <v>61</v>
      </c>
      <c r="AF1284" s="1" t="s">
        <v>88</v>
      </c>
      <c r="AG1284" s="1">
        <v>7.5</v>
      </c>
      <c r="AH1284" s="1" t="s">
        <v>2344</v>
      </c>
      <c r="AI1284" s="1" t="s">
        <v>90</v>
      </c>
      <c r="AJ1284" s="1" t="s">
        <v>91</v>
      </c>
      <c r="AK1284" s="1" t="s">
        <v>92</v>
      </c>
      <c r="AL1284" s="1" t="s">
        <v>72</v>
      </c>
      <c r="AM1284" s="1" t="s">
        <v>254</v>
      </c>
      <c r="AN1284" s="1" t="s">
        <v>72</v>
      </c>
      <c r="AO1284" s="1" t="s">
        <v>4842</v>
      </c>
      <c r="AP1284" s="1" t="s">
        <v>72</v>
      </c>
      <c r="AQ1284" s="1" t="s">
        <v>72</v>
      </c>
      <c r="AR1284" s="1" t="s">
        <v>72</v>
      </c>
      <c r="AS1284" s="1" t="s">
        <v>72</v>
      </c>
      <c r="AT1284" s="1" t="s">
        <v>72</v>
      </c>
      <c r="AU1284" s="3">
        <v>45388</v>
      </c>
      <c r="AV1284" s="4">
        <v>0.87430555555555556</v>
      </c>
      <c r="AW1284" s="4">
        <v>0.65416666666666667</v>
      </c>
      <c r="AX1284" s="4">
        <f t="shared" si="152"/>
        <v>-0.22013888888888888</v>
      </c>
      <c r="AY1284" s="4">
        <f t="shared" si="153"/>
        <v>0.28125</v>
      </c>
      <c r="AZ1284" s="4">
        <f t="shared" si="154"/>
        <v>0.17847222222222225</v>
      </c>
      <c r="BA1284" s="1" t="s">
        <v>6186</v>
      </c>
      <c r="BB1284" s="1" t="s">
        <v>72</v>
      </c>
      <c r="BC1284" s="1" t="s">
        <v>2260</v>
      </c>
      <c r="BD1284" s="1">
        <v>14</v>
      </c>
      <c r="BE1284" s="1" t="s">
        <v>3205</v>
      </c>
      <c r="BF1284" s="1" t="s">
        <v>75</v>
      </c>
      <c r="BG1284" s="1" t="s">
        <v>75</v>
      </c>
      <c r="BH1284" s="1" t="s">
        <v>88</v>
      </c>
      <c r="BI1284" s="1" t="s">
        <v>96</v>
      </c>
      <c r="BJ1284" s="1" t="s">
        <v>72</v>
      </c>
      <c r="BK1284" s="1" t="s">
        <v>3985</v>
      </c>
      <c r="BL1284" s="1" t="s">
        <v>6170</v>
      </c>
      <c r="BM1284" s="1">
        <v>30</v>
      </c>
      <c r="BN1284" s="1" t="s">
        <v>75</v>
      </c>
      <c r="BO1284" s="1" t="s">
        <v>75</v>
      </c>
      <c r="BP1284" s="1" t="s">
        <v>75</v>
      </c>
      <c r="BQ1284" s="21" t="s">
        <v>99</v>
      </c>
      <c r="BR1284" s="21" t="s">
        <v>100</v>
      </c>
    </row>
    <row r="1285" spans="1:70" ht="20.45" customHeight="1">
      <c r="A1285" s="1" t="s">
        <v>6189</v>
      </c>
      <c r="B1285" s="1">
        <v>240126</v>
      </c>
      <c r="C1285" s="1" t="s">
        <v>71</v>
      </c>
      <c r="D1285" s="3">
        <v>45385</v>
      </c>
      <c r="E1285" s="4">
        <v>0.59097222222222223</v>
      </c>
      <c r="F1285" s="5">
        <v>45383</v>
      </c>
      <c r="G1285" s="3">
        <v>45385</v>
      </c>
      <c r="H1285" s="4">
        <v>0.66597222222222219</v>
      </c>
      <c r="I1285" s="48">
        <f t="shared" si="151"/>
        <v>7.4999999999999956E-2</v>
      </c>
      <c r="J1285" s="1">
        <v>4</v>
      </c>
      <c r="K1285" s="1" t="s">
        <v>1896</v>
      </c>
      <c r="L1285" s="1" t="s">
        <v>6190</v>
      </c>
      <c r="M1285" s="1" t="s">
        <v>75</v>
      </c>
      <c r="N1285" s="1" t="s">
        <v>3947</v>
      </c>
      <c r="O1285" s="1" t="s">
        <v>77</v>
      </c>
      <c r="P1285" s="1" t="s">
        <v>78</v>
      </c>
      <c r="Q1285" s="1" t="s">
        <v>78</v>
      </c>
      <c r="R1285" s="21" t="s">
        <v>1898</v>
      </c>
      <c r="S1285" s="21" t="s">
        <v>1898</v>
      </c>
      <c r="T1285" s="34" t="s">
        <v>72</v>
      </c>
      <c r="U1285" s="3" t="s">
        <v>6191</v>
      </c>
      <c r="V1285" s="1" t="s">
        <v>1900</v>
      </c>
      <c r="W1285" s="1" t="s">
        <v>813</v>
      </c>
      <c r="X1285" s="1" t="s">
        <v>813</v>
      </c>
      <c r="Y1285" s="1" t="s">
        <v>814</v>
      </c>
      <c r="Z1285" s="1" t="s">
        <v>84</v>
      </c>
      <c r="AA1285" s="1" t="s">
        <v>72</v>
      </c>
      <c r="AB1285" s="1" t="s">
        <v>140</v>
      </c>
      <c r="AC1285" s="1" t="s">
        <v>181</v>
      </c>
      <c r="AD1285" s="1" t="s">
        <v>126</v>
      </c>
      <c r="AE1285" s="1">
        <v>48</v>
      </c>
      <c r="AF1285" s="1" t="s">
        <v>88</v>
      </c>
      <c r="AG1285" s="1">
        <v>5.0999999999999996</v>
      </c>
      <c r="AH1285" s="1" t="s">
        <v>299</v>
      </c>
      <c r="AI1285" s="1" t="s">
        <v>90</v>
      </c>
      <c r="AJ1285" s="1" t="s">
        <v>91</v>
      </c>
      <c r="AK1285" s="1" t="s">
        <v>92</v>
      </c>
      <c r="AL1285" s="1" t="s">
        <v>72</v>
      </c>
      <c r="AM1285" s="1" t="s">
        <v>217</v>
      </c>
      <c r="AN1285" s="1">
        <v>2</v>
      </c>
      <c r="AO1285" s="1" t="s">
        <v>5253</v>
      </c>
      <c r="AP1285" s="1" t="s">
        <v>72</v>
      </c>
      <c r="AQ1285" s="1" t="s">
        <v>72</v>
      </c>
      <c r="AR1285" s="1" t="s">
        <v>3444</v>
      </c>
      <c r="AS1285" s="1" t="s">
        <v>878</v>
      </c>
      <c r="AT1285" s="1" t="s">
        <v>72</v>
      </c>
      <c r="AU1285" s="3">
        <v>45385</v>
      </c>
      <c r="AV1285" s="4">
        <v>0.6791666666666667</v>
      </c>
      <c r="AW1285" s="4">
        <v>0.7416666666666667</v>
      </c>
      <c r="AX1285" s="4">
        <f t="shared" si="152"/>
        <v>6.25E-2</v>
      </c>
      <c r="AY1285" s="4">
        <f t="shared" si="153"/>
        <v>0.66666666666666674</v>
      </c>
      <c r="AZ1285" s="4">
        <f t="shared" si="154"/>
        <v>0.15069444444444446</v>
      </c>
      <c r="BA1285" s="1" t="s">
        <v>6192</v>
      </c>
      <c r="BB1285" s="1" t="s">
        <v>72</v>
      </c>
      <c r="BC1285" s="1" t="s">
        <v>1794</v>
      </c>
      <c r="BD1285" s="1">
        <v>14</v>
      </c>
      <c r="BE1285" s="1" t="s">
        <v>6026</v>
      </c>
      <c r="BF1285" s="1" t="s">
        <v>88</v>
      </c>
      <c r="BG1285" s="1" t="s">
        <v>88</v>
      </c>
      <c r="BH1285" s="1" t="s">
        <v>88</v>
      </c>
      <c r="BI1285" s="1" t="s">
        <v>96</v>
      </c>
      <c r="BJ1285" s="1" t="s">
        <v>72</v>
      </c>
      <c r="BK1285" s="1" t="s">
        <v>3985</v>
      </c>
      <c r="BL1285" s="1" t="s">
        <v>6193</v>
      </c>
      <c r="BM1285" s="1">
        <f>30+7</f>
        <v>37</v>
      </c>
      <c r="BN1285" s="1" t="s">
        <v>75</v>
      </c>
      <c r="BO1285" s="1" t="s">
        <v>75</v>
      </c>
      <c r="BP1285" s="1" t="s">
        <v>75</v>
      </c>
      <c r="BQ1285" s="21" t="s">
        <v>99</v>
      </c>
      <c r="BR1285" s="21" t="s">
        <v>100</v>
      </c>
    </row>
    <row r="1286" spans="1:70" ht="20.45" customHeight="1">
      <c r="A1286" s="1">
        <v>240127</v>
      </c>
      <c r="B1286" s="1">
        <v>240127</v>
      </c>
      <c r="C1286" s="1" t="s">
        <v>71</v>
      </c>
      <c r="D1286" s="3">
        <v>45385</v>
      </c>
      <c r="E1286" s="4">
        <v>0.52083333333333337</v>
      </c>
      <c r="F1286" s="5">
        <v>45383</v>
      </c>
      <c r="G1286" s="3">
        <v>45385</v>
      </c>
      <c r="H1286" s="4">
        <v>0.70277777777777772</v>
      </c>
      <c r="I1286" s="48">
        <f t="shared" si="151"/>
        <v>0.18194444444444435</v>
      </c>
      <c r="J1286" s="1">
        <v>11</v>
      </c>
      <c r="K1286" s="1" t="s">
        <v>1896</v>
      </c>
      <c r="L1286" s="1" t="s">
        <v>6194</v>
      </c>
      <c r="M1286" s="1" t="s">
        <v>75</v>
      </c>
      <c r="N1286" s="1" t="s">
        <v>170</v>
      </c>
      <c r="O1286" s="1" t="s">
        <v>473</v>
      </c>
      <c r="P1286" s="8" t="s">
        <v>172</v>
      </c>
      <c r="Q1286" s="1" t="s">
        <v>78</v>
      </c>
      <c r="R1286" s="8" t="s">
        <v>1927</v>
      </c>
      <c r="S1286" s="8" t="s">
        <v>1927</v>
      </c>
      <c r="T1286" s="8" t="s">
        <v>6195</v>
      </c>
      <c r="U1286" s="75" t="s">
        <v>72</v>
      </c>
      <c r="V1286" s="1" t="s">
        <v>1900</v>
      </c>
      <c r="W1286" s="1" t="s">
        <v>2307</v>
      </c>
      <c r="X1286" s="1" t="s">
        <v>2307</v>
      </c>
      <c r="Y1286" s="1" t="s">
        <v>2363</v>
      </c>
      <c r="Z1286" s="1" t="s">
        <v>84</v>
      </c>
      <c r="AA1286" s="1" t="s">
        <v>72</v>
      </c>
      <c r="AB1286" s="1" t="s">
        <v>124</v>
      </c>
      <c r="AC1286" s="1" t="s">
        <v>2067</v>
      </c>
      <c r="AD1286" s="1" t="s">
        <v>126</v>
      </c>
      <c r="AE1286" s="1">
        <v>64</v>
      </c>
      <c r="AF1286" s="1" t="s">
        <v>88</v>
      </c>
      <c r="AG1286" s="1">
        <v>5.2</v>
      </c>
      <c r="AH1286" s="1" t="s">
        <v>2344</v>
      </c>
      <c r="AI1286" s="1" t="s">
        <v>90</v>
      </c>
      <c r="AJ1286" s="1" t="s">
        <v>91</v>
      </c>
      <c r="AK1286" s="1" t="s">
        <v>92</v>
      </c>
      <c r="AL1286" s="1" t="s">
        <v>72</v>
      </c>
      <c r="AM1286" s="1" t="s">
        <v>72</v>
      </c>
      <c r="AN1286" s="1" t="s">
        <v>72</v>
      </c>
      <c r="AO1286" s="1" t="s">
        <v>72</v>
      </c>
      <c r="AP1286" s="1" t="s">
        <v>72</v>
      </c>
      <c r="AQ1286" s="1" t="s">
        <v>72</v>
      </c>
      <c r="AR1286" s="1" t="s">
        <v>72</v>
      </c>
      <c r="AS1286" s="1" t="s">
        <v>72</v>
      </c>
      <c r="AT1286" s="1" t="s">
        <v>72</v>
      </c>
      <c r="AU1286" s="3">
        <v>45385</v>
      </c>
      <c r="AV1286" s="4">
        <v>0.71527777777777779</v>
      </c>
      <c r="AW1286" s="4" t="s">
        <v>72</v>
      </c>
      <c r="AX1286" s="4" t="s">
        <v>72</v>
      </c>
      <c r="AY1286" s="4" t="s">
        <v>72</v>
      </c>
      <c r="AZ1286" s="6" t="s">
        <v>72</v>
      </c>
      <c r="BA1286" s="1" t="s">
        <v>6196</v>
      </c>
      <c r="BB1286" s="1" t="s">
        <v>72</v>
      </c>
      <c r="BC1286" s="1" t="s">
        <v>1794</v>
      </c>
      <c r="BD1286" s="1">
        <v>14</v>
      </c>
      <c r="BE1286" s="1" t="s">
        <v>3446</v>
      </c>
      <c r="BF1286" s="1" t="s">
        <v>88</v>
      </c>
      <c r="BG1286" s="1" t="s">
        <v>88</v>
      </c>
      <c r="BH1286" s="1" t="s">
        <v>88</v>
      </c>
      <c r="BI1286" s="1" t="s">
        <v>79</v>
      </c>
      <c r="BJ1286" s="1" t="s">
        <v>2154</v>
      </c>
      <c r="BK1286" s="1" t="s">
        <v>72</v>
      </c>
      <c r="BL1286" s="1" t="s">
        <v>72</v>
      </c>
      <c r="BM1286" s="1" t="s">
        <v>72</v>
      </c>
      <c r="BN1286" s="1" t="s">
        <v>72</v>
      </c>
      <c r="BO1286" s="1" t="s">
        <v>72</v>
      </c>
      <c r="BP1286" s="1" t="s">
        <v>72</v>
      </c>
      <c r="BQ1286" s="1" t="s">
        <v>160</v>
      </c>
    </row>
    <row r="1287" spans="1:70" ht="20.45" customHeight="1">
      <c r="A1287" s="1">
        <v>240128</v>
      </c>
      <c r="B1287" s="1">
        <v>240128</v>
      </c>
      <c r="C1287" s="1" t="s">
        <v>71</v>
      </c>
      <c r="D1287" s="3">
        <v>45387</v>
      </c>
      <c r="E1287" s="4">
        <v>0.5625</v>
      </c>
      <c r="F1287" s="5">
        <v>45383</v>
      </c>
      <c r="G1287" s="3">
        <v>45387</v>
      </c>
      <c r="H1287" s="4">
        <v>0.6479166666666667</v>
      </c>
      <c r="I1287" s="48">
        <f t="shared" si="151"/>
        <v>8.5416666666666696E-2</v>
      </c>
      <c r="J1287" s="1">
        <v>11</v>
      </c>
      <c r="K1287" s="1" t="s">
        <v>1896</v>
      </c>
      <c r="L1287" s="1" t="s">
        <v>6197</v>
      </c>
      <c r="M1287" s="1" t="s">
        <v>75</v>
      </c>
      <c r="N1287" s="1" t="s">
        <v>170</v>
      </c>
      <c r="O1287" s="1" t="s">
        <v>473</v>
      </c>
      <c r="P1287" s="8" t="s">
        <v>172</v>
      </c>
      <c r="Q1287" s="1" t="s">
        <v>78</v>
      </c>
      <c r="R1287" s="8" t="s">
        <v>1927</v>
      </c>
      <c r="S1287" s="8" t="s">
        <v>1927</v>
      </c>
      <c r="T1287" s="8" t="s">
        <v>6198</v>
      </c>
      <c r="U1287" s="75" t="s">
        <v>72</v>
      </c>
      <c r="V1287" s="1" t="s">
        <v>1900</v>
      </c>
      <c r="W1287" s="1" t="s">
        <v>2307</v>
      </c>
      <c r="X1287" s="1" t="s">
        <v>2307</v>
      </c>
      <c r="Y1287" s="1" t="s">
        <v>2363</v>
      </c>
      <c r="Z1287" s="1" t="s">
        <v>84</v>
      </c>
      <c r="AA1287" s="1" t="s">
        <v>72</v>
      </c>
      <c r="AB1287" s="1" t="s">
        <v>124</v>
      </c>
      <c r="AC1287" s="1" t="s">
        <v>341</v>
      </c>
      <c r="AD1287" s="1" t="s">
        <v>87</v>
      </c>
      <c r="AE1287" s="1">
        <v>48</v>
      </c>
      <c r="AF1287" s="1" t="s">
        <v>88</v>
      </c>
      <c r="AG1287" s="1">
        <v>5.3</v>
      </c>
      <c r="AH1287" s="1" t="s">
        <v>954</v>
      </c>
      <c r="AI1287" s="1" t="s">
        <v>90</v>
      </c>
      <c r="AJ1287" s="1" t="s">
        <v>91</v>
      </c>
      <c r="AK1287" s="1" t="s">
        <v>92</v>
      </c>
      <c r="AL1287" s="1" t="s">
        <v>72</v>
      </c>
      <c r="AM1287" s="1" t="s">
        <v>72</v>
      </c>
      <c r="AN1287" s="1" t="s">
        <v>72</v>
      </c>
      <c r="AO1287" s="1" t="s">
        <v>72</v>
      </c>
      <c r="AP1287" s="1" t="s">
        <v>72</v>
      </c>
      <c r="AQ1287" s="1" t="s">
        <v>72</v>
      </c>
      <c r="AR1287" s="1" t="s">
        <v>72</v>
      </c>
      <c r="AS1287" s="1" t="s">
        <v>72</v>
      </c>
      <c r="AT1287" s="1" t="s">
        <v>72</v>
      </c>
      <c r="AU1287" s="3">
        <v>45387</v>
      </c>
      <c r="AV1287" s="4">
        <v>0.66249999999999998</v>
      </c>
      <c r="AW1287" s="4" t="s">
        <v>72</v>
      </c>
      <c r="AX1287" s="4" t="s">
        <v>72</v>
      </c>
      <c r="AY1287" s="4" t="s">
        <v>72</v>
      </c>
      <c r="AZ1287" s="6" t="s">
        <v>72</v>
      </c>
      <c r="BA1287" s="1" t="s">
        <v>6199</v>
      </c>
      <c r="BB1287" s="1" t="s">
        <v>6200</v>
      </c>
      <c r="BC1287" s="1" t="s">
        <v>72</v>
      </c>
      <c r="BD1287" s="1">
        <v>14</v>
      </c>
      <c r="BE1287" s="1" t="s">
        <v>6026</v>
      </c>
      <c r="BF1287" s="1" t="s">
        <v>88</v>
      </c>
      <c r="BG1287" s="1" t="s">
        <v>88</v>
      </c>
      <c r="BH1287" s="1" t="s">
        <v>88</v>
      </c>
      <c r="BI1287" s="1" t="s">
        <v>79</v>
      </c>
      <c r="BJ1287" s="1" t="s">
        <v>2154</v>
      </c>
      <c r="BK1287" s="1" t="s">
        <v>72</v>
      </c>
      <c r="BL1287" s="1" t="s">
        <v>72</v>
      </c>
      <c r="BM1287" s="1" t="s">
        <v>72</v>
      </c>
      <c r="BN1287" s="1" t="s">
        <v>72</v>
      </c>
      <c r="BO1287" s="1" t="s">
        <v>72</v>
      </c>
      <c r="BP1287" s="1" t="s">
        <v>72</v>
      </c>
      <c r="BQ1287" s="1" t="s">
        <v>160</v>
      </c>
    </row>
    <row r="1288" spans="1:70" ht="20.45" customHeight="1">
      <c r="A1288" s="1" t="s">
        <v>6201</v>
      </c>
      <c r="B1288" s="1">
        <v>240129</v>
      </c>
      <c r="C1288" s="1" t="s">
        <v>71</v>
      </c>
      <c r="D1288" s="3">
        <v>45387</v>
      </c>
      <c r="E1288" s="4">
        <v>0.4375</v>
      </c>
      <c r="F1288" s="5">
        <v>45383</v>
      </c>
      <c r="G1288" s="3">
        <v>45387</v>
      </c>
      <c r="H1288" s="4">
        <v>0.68402777777777779</v>
      </c>
      <c r="I1288" s="48">
        <f t="shared" si="151"/>
        <v>0.24652777777777779</v>
      </c>
      <c r="J1288" s="1">
        <v>45</v>
      </c>
      <c r="K1288" s="1" t="s">
        <v>1896</v>
      </c>
      <c r="L1288" s="1" t="s">
        <v>6202</v>
      </c>
      <c r="M1288" s="1" t="s">
        <v>75</v>
      </c>
      <c r="N1288" s="1" t="s">
        <v>4648</v>
      </c>
      <c r="O1288" s="1" t="s">
        <v>77</v>
      </c>
      <c r="P1288" s="1" t="s">
        <v>78</v>
      </c>
      <c r="Q1288" s="1" t="s">
        <v>78</v>
      </c>
      <c r="R1288" s="21" t="s">
        <v>139</v>
      </c>
      <c r="S1288" s="8" t="s">
        <v>1898</v>
      </c>
      <c r="T1288" s="34" t="s">
        <v>72</v>
      </c>
      <c r="U1288" s="3" t="s">
        <v>6203</v>
      </c>
      <c r="V1288" s="1" t="s">
        <v>1900</v>
      </c>
      <c r="W1288" s="1" t="s">
        <v>1867</v>
      </c>
      <c r="X1288" s="1" t="s">
        <v>1868</v>
      </c>
      <c r="Y1288" s="1" t="s">
        <v>2143</v>
      </c>
      <c r="Z1288" s="1" t="s">
        <v>291</v>
      </c>
      <c r="AA1288" s="1" t="s">
        <v>72</v>
      </c>
      <c r="AB1288" s="1" t="s">
        <v>292</v>
      </c>
      <c r="AC1288" s="1" t="s">
        <v>6204</v>
      </c>
      <c r="AD1288" s="1" t="s">
        <v>126</v>
      </c>
      <c r="AE1288" s="1">
        <v>46</v>
      </c>
      <c r="AF1288" s="1" t="s">
        <v>88</v>
      </c>
      <c r="AG1288" s="1">
        <v>5.7</v>
      </c>
      <c r="AH1288" s="1" t="s">
        <v>299</v>
      </c>
      <c r="AI1288" s="1" t="s">
        <v>90</v>
      </c>
      <c r="AJ1288" s="1" t="s">
        <v>970</v>
      </c>
      <c r="AK1288" s="1" t="s">
        <v>90</v>
      </c>
      <c r="AL1288" s="1" t="s">
        <v>72</v>
      </c>
      <c r="AM1288" s="1" t="s">
        <v>72</v>
      </c>
      <c r="AN1288" s="1" t="s">
        <v>72</v>
      </c>
      <c r="AO1288" s="1" t="s">
        <v>72</v>
      </c>
      <c r="AP1288" s="1" t="s">
        <v>72</v>
      </c>
      <c r="AQ1288" s="1" t="s">
        <v>72</v>
      </c>
      <c r="AR1288" s="1" t="s">
        <v>72</v>
      </c>
      <c r="AS1288" s="1" t="s">
        <v>72</v>
      </c>
      <c r="AT1288" s="1" t="s">
        <v>72</v>
      </c>
      <c r="AU1288" s="3">
        <v>45387</v>
      </c>
      <c r="AV1288" s="4">
        <v>0.7055555555555556</v>
      </c>
      <c r="AW1288" s="4">
        <v>0.76041666666666663</v>
      </c>
      <c r="AX1288" s="4">
        <f t="shared" ref="AX1288:AX1312" si="155">AW1288-AV1288</f>
        <v>5.4861111111111027E-2</v>
      </c>
      <c r="AY1288" s="4">
        <f t="shared" ref="AY1288:AY1312" si="156">AW1288-I1288</f>
        <v>0.51388888888888884</v>
      </c>
      <c r="AZ1288" s="4">
        <f t="shared" ref="AZ1288:AZ1312" si="157">AW1288-E1288</f>
        <v>0.32291666666666663</v>
      </c>
      <c r="BA1288" s="1" t="s">
        <v>6205</v>
      </c>
      <c r="BB1288" s="1" t="s">
        <v>72</v>
      </c>
      <c r="BC1288" s="1" t="s">
        <v>1794</v>
      </c>
      <c r="BD1288" s="1">
        <v>14</v>
      </c>
      <c r="BE1288" s="1" t="s">
        <v>3446</v>
      </c>
      <c r="BF1288" s="1" t="s">
        <v>75</v>
      </c>
      <c r="BG1288" s="1" t="s">
        <v>75</v>
      </c>
      <c r="BH1288" s="1" t="s">
        <v>88</v>
      </c>
      <c r="BI1288" s="1" t="s">
        <v>79</v>
      </c>
      <c r="BJ1288" s="1" t="s">
        <v>72</v>
      </c>
      <c r="BK1288" s="1" t="s">
        <v>5896</v>
      </c>
      <c r="BL1288" s="1" t="s">
        <v>6206</v>
      </c>
      <c r="BM1288" s="1">
        <v>65</v>
      </c>
      <c r="BN1288" s="1" t="s">
        <v>75</v>
      </c>
      <c r="BO1288" s="1" t="s">
        <v>75</v>
      </c>
      <c r="BP1288" s="1" t="s">
        <v>75</v>
      </c>
      <c r="BQ1288" s="21" t="s">
        <v>99</v>
      </c>
      <c r="BR1288" s="21" t="s">
        <v>100</v>
      </c>
    </row>
    <row r="1289" spans="1:70" ht="20.45" customHeight="1">
      <c r="A1289" s="1" t="s">
        <v>6207</v>
      </c>
      <c r="B1289" s="1">
        <v>240130</v>
      </c>
      <c r="C1289" s="1" t="s">
        <v>71</v>
      </c>
      <c r="D1289" s="3">
        <v>45387</v>
      </c>
      <c r="E1289" s="4">
        <v>0.70486111111111116</v>
      </c>
      <c r="F1289" s="5">
        <v>45383</v>
      </c>
      <c r="G1289" s="3">
        <v>45388</v>
      </c>
      <c r="H1289" s="4">
        <v>1.3222222222222222</v>
      </c>
      <c r="I1289" s="48">
        <f t="shared" si="151"/>
        <v>0.61736111111111103</v>
      </c>
      <c r="J1289" s="1">
        <v>20</v>
      </c>
      <c r="K1289" s="1" t="s">
        <v>1896</v>
      </c>
      <c r="L1289" s="1" t="s">
        <v>6208</v>
      </c>
      <c r="M1289" s="1" t="s">
        <v>75</v>
      </c>
      <c r="N1289" s="1" t="s">
        <v>3624</v>
      </c>
      <c r="O1289" s="1" t="s">
        <v>77</v>
      </c>
      <c r="P1289" s="1" t="s">
        <v>78</v>
      </c>
      <c r="Q1289" s="1" t="s">
        <v>78</v>
      </c>
      <c r="R1289" s="21" t="s">
        <v>1898</v>
      </c>
      <c r="S1289" s="21" t="s">
        <v>1898</v>
      </c>
      <c r="T1289" s="34" t="s">
        <v>72</v>
      </c>
      <c r="U1289" s="3" t="s">
        <v>3738</v>
      </c>
      <c r="V1289" s="1" t="s">
        <v>1900</v>
      </c>
      <c r="W1289" s="1" t="s">
        <v>778</v>
      </c>
      <c r="X1289" s="1" t="s">
        <v>779</v>
      </c>
      <c r="Y1289" s="1" t="s">
        <v>780</v>
      </c>
      <c r="Z1289" s="1" t="s">
        <v>152</v>
      </c>
      <c r="AA1289" s="1" t="s">
        <v>72</v>
      </c>
      <c r="AB1289" s="1" t="s">
        <v>153</v>
      </c>
      <c r="AC1289" s="1" t="s">
        <v>164</v>
      </c>
      <c r="AD1289" s="1" t="s">
        <v>126</v>
      </c>
      <c r="AE1289" s="1">
        <v>48</v>
      </c>
      <c r="AF1289" s="1" t="s">
        <v>88</v>
      </c>
      <c r="AG1289" s="1">
        <v>6.5</v>
      </c>
      <c r="AH1289" s="1" t="s">
        <v>2344</v>
      </c>
      <c r="AI1289" s="1" t="s">
        <v>90</v>
      </c>
      <c r="AJ1289" s="1" t="s">
        <v>91</v>
      </c>
      <c r="AK1289" s="1" t="s">
        <v>92</v>
      </c>
      <c r="AL1289" s="1" t="s">
        <v>72</v>
      </c>
      <c r="AM1289" s="1" t="s">
        <v>229</v>
      </c>
      <c r="AN1289" s="1">
        <v>3</v>
      </c>
      <c r="AO1289" s="1" t="s">
        <v>4879</v>
      </c>
      <c r="AP1289" s="1" t="s">
        <v>72</v>
      </c>
      <c r="AQ1289" s="1" t="s">
        <v>72</v>
      </c>
      <c r="AR1289" s="1" t="s">
        <v>72</v>
      </c>
      <c r="AS1289" s="1" t="s">
        <v>72</v>
      </c>
      <c r="AT1289" s="1" t="s">
        <v>72</v>
      </c>
      <c r="AU1289" s="3">
        <v>45388</v>
      </c>
      <c r="AV1289" s="4">
        <v>1.4006944444444445</v>
      </c>
      <c r="AW1289" s="4">
        <v>1.46875</v>
      </c>
      <c r="AX1289" s="4">
        <f t="shared" si="155"/>
        <v>6.8055555555555536E-2</v>
      </c>
      <c r="AY1289" s="4">
        <f t="shared" si="156"/>
        <v>0.85138888888888897</v>
      </c>
      <c r="AZ1289" s="4">
        <f t="shared" si="157"/>
        <v>0.76388888888888884</v>
      </c>
      <c r="BA1289" s="1" t="s">
        <v>6209</v>
      </c>
      <c r="BB1289" s="1" t="s">
        <v>72</v>
      </c>
      <c r="BC1289" s="1" t="s">
        <v>1794</v>
      </c>
      <c r="BD1289" s="1">
        <v>14</v>
      </c>
      <c r="BE1289" s="1" t="s">
        <v>95</v>
      </c>
      <c r="BF1289" s="1" t="s">
        <v>75</v>
      </c>
      <c r="BG1289" s="1" t="s">
        <v>75</v>
      </c>
      <c r="BH1289" s="1" t="s">
        <v>88</v>
      </c>
      <c r="BI1289" s="1" t="s">
        <v>96</v>
      </c>
      <c r="BJ1289" s="1" t="s">
        <v>72</v>
      </c>
      <c r="BK1289" s="1" t="s">
        <v>3962</v>
      </c>
      <c r="BL1289" s="1" t="s">
        <v>5983</v>
      </c>
      <c r="BM1289" s="1">
        <f>63+14</f>
        <v>77</v>
      </c>
      <c r="BN1289" s="1" t="s">
        <v>75</v>
      </c>
      <c r="BO1289" s="1" t="s">
        <v>75</v>
      </c>
      <c r="BP1289" s="1" t="s">
        <v>75</v>
      </c>
      <c r="BQ1289" s="21" t="s">
        <v>99</v>
      </c>
      <c r="BR1289" s="21" t="s">
        <v>100</v>
      </c>
    </row>
    <row r="1290" spans="1:70" ht="20.45" customHeight="1">
      <c r="A1290" s="1" t="s">
        <v>6210</v>
      </c>
      <c r="B1290" s="1">
        <v>240131</v>
      </c>
      <c r="C1290" s="1" t="s">
        <v>71</v>
      </c>
      <c r="D1290" s="3">
        <v>45390</v>
      </c>
      <c r="E1290" s="4">
        <v>0.62708333333333333</v>
      </c>
      <c r="F1290" s="5">
        <v>45383</v>
      </c>
      <c r="G1290" s="3">
        <v>45390</v>
      </c>
      <c r="H1290" s="4">
        <v>0.69722222222222219</v>
      </c>
      <c r="I1290" s="48">
        <f t="shared" si="151"/>
        <v>7.0138888888888862E-2</v>
      </c>
      <c r="J1290" s="1">
        <v>7</v>
      </c>
      <c r="K1290" s="1" t="s">
        <v>1896</v>
      </c>
      <c r="L1290" s="1" t="s">
        <v>6211</v>
      </c>
      <c r="M1290" s="1" t="s">
        <v>75</v>
      </c>
      <c r="N1290" s="1" t="s">
        <v>3947</v>
      </c>
      <c r="O1290" s="1" t="s">
        <v>77</v>
      </c>
      <c r="P1290" s="1" t="s">
        <v>78</v>
      </c>
      <c r="Q1290" s="1" t="s">
        <v>78</v>
      </c>
      <c r="R1290" s="21" t="s">
        <v>1898</v>
      </c>
      <c r="S1290" s="21" t="s">
        <v>1898</v>
      </c>
      <c r="T1290" s="34" t="s">
        <v>72</v>
      </c>
      <c r="U1290" s="3" t="s">
        <v>6212</v>
      </c>
      <c r="V1290" s="1" t="s">
        <v>1900</v>
      </c>
      <c r="W1290" s="1" t="s">
        <v>2307</v>
      </c>
      <c r="X1290" s="1" t="s">
        <v>2307</v>
      </c>
      <c r="Y1290" s="1" t="s">
        <v>2363</v>
      </c>
      <c r="Z1290" s="1" t="s">
        <v>84</v>
      </c>
      <c r="AA1290" s="1" t="s">
        <v>72</v>
      </c>
      <c r="AB1290" s="1" t="s">
        <v>140</v>
      </c>
      <c r="AC1290" s="1" t="s">
        <v>140</v>
      </c>
      <c r="AD1290" s="1" t="s">
        <v>126</v>
      </c>
      <c r="AE1290" s="1">
        <v>58</v>
      </c>
      <c r="AF1290" s="1" t="s">
        <v>88</v>
      </c>
      <c r="AG1290" s="1">
        <v>5.6</v>
      </c>
      <c r="AH1290" s="1" t="s">
        <v>2344</v>
      </c>
      <c r="AI1290" s="1" t="s">
        <v>90</v>
      </c>
      <c r="AJ1290" s="1" t="s">
        <v>91</v>
      </c>
      <c r="AK1290" s="1" t="s">
        <v>92</v>
      </c>
      <c r="AL1290" s="1" t="s">
        <v>72</v>
      </c>
      <c r="AM1290" s="1" t="s">
        <v>254</v>
      </c>
      <c r="AN1290" s="1">
        <v>2</v>
      </c>
      <c r="AO1290" s="1" t="s">
        <v>5969</v>
      </c>
      <c r="AP1290" s="1" t="s">
        <v>72</v>
      </c>
      <c r="AQ1290" s="1" t="s">
        <v>72</v>
      </c>
      <c r="AR1290" s="1" t="s">
        <v>220</v>
      </c>
      <c r="AS1290" s="1" t="s">
        <v>72</v>
      </c>
      <c r="AT1290" s="1" t="s">
        <v>72</v>
      </c>
      <c r="AU1290" s="3">
        <v>45390</v>
      </c>
      <c r="AV1290" s="4">
        <v>0.71805555555555556</v>
      </c>
      <c r="AW1290" s="4">
        <v>0.75972222222222219</v>
      </c>
      <c r="AX1290" s="4">
        <f t="shared" si="155"/>
        <v>4.166666666666663E-2</v>
      </c>
      <c r="AY1290" s="4">
        <f t="shared" si="156"/>
        <v>0.68958333333333333</v>
      </c>
      <c r="AZ1290" s="4">
        <f t="shared" si="157"/>
        <v>0.13263888888888886</v>
      </c>
      <c r="BA1290" s="1" t="s">
        <v>6213</v>
      </c>
      <c r="BB1290" s="1" t="s">
        <v>72</v>
      </c>
      <c r="BC1290" s="1" t="s">
        <v>1794</v>
      </c>
      <c r="BD1290" s="1">
        <v>14</v>
      </c>
      <c r="BE1290" s="1" t="s">
        <v>4443</v>
      </c>
      <c r="BF1290" s="1" t="s">
        <v>75</v>
      </c>
      <c r="BG1290" s="1" t="s">
        <v>75</v>
      </c>
      <c r="BH1290" s="1" t="s">
        <v>88</v>
      </c>
      <c r="BI1290" s="1" t="s">
        <v>96</v>
      </c>
      <c r="BJ1290" s="1" t="s">
        <v>72</v>
      </c>
      <c r="BK1290" s="1" t="s">
        <v>3985</v>
      </c>
      <c r="BL1290" s="1" t="s">
        <v>6214</v>
      </c>
      <c r="BM1290" s="1">
        <f>30+8</f>
        <v>38</v>
      </c>
      <c r="BN1290" s="1" t="s">
        <v>75</v>
      </c>
      <c r="BO1290" s="1" t="s">
        <v>75</v>
      </c>
      <c r="BP1290" s="1" t="s">
        <v>75</v>
      </c>
      <c r="BQ1290" s="21" t="s">
        <v>99</v>
      </c>
      <c r="BR1290" s="21" t="s">
        <v>100</v>
      </c>
    </row>
    <row r="1291" spans="1:70" ht="20.45" customHeight="1">
      <c r="A1291" s="1" t="s">
        <v>6215</v>
      </c>
      <c r="B1291" s="1">
        <v>240132</v>
      </c>
      <c r="C1291" s="1" t="s">
        <v>71</v>
      </c>
      <c r="D1291" s="3">
        <v>45390</v>
      </c>
      <c r="E1291" s="4">
        <v>0.62152777777777779</v>
      </c>
      <c r="F1291" s="5">
        <v>45383</v>
      </c>
      <c r="G1291" s="3">
        <v>45390</v>
      </c>
      <c r="H1291" s="4">
        <v>0.76875000000000004</v>
      </c>
      <c r="I1291" s="48">
        <f t="shared" si="151"/>
        <v>0.14722222222222225</v>
      </c>
      <c r="J1291" s="1">
        <v>20</v>
      </c>
      <c r="K1291" s="1" t="s">
        <v>1896</v>
      </c>
      <c r="L1291" s="1" t="s">
        <v>6216</v>
      </c>
      <c r="M1291" s="1" t="s">
        <v>75</v>
      </c>
      <c r="N1291" s="1" t="s">
        <v>3624</v>
      </c>
      <c r="O1291" s="1" t="s">
        <v>77</v>
      </c>
      <c r="P1291" s="1" t="s">
        <v>78</v>
      </c>
      <c r="Q1291" s="1" t="s">
        <v>78</v>
      </c>
      <c r="R1291" s="21" t="s">
        <v>1898</v>
      </c>
      <c r="S1291" s="21" t="s">
        <v>1898</v>
      </c>
      <c r="T1291" s="34" t="s">
        <v>72</v>
      </c>
      <c r="U1291" s="60" t="s">
        <v>6217</v>
      </c>
      <c r="V1291" s="1" t="s">
        <v>1900</v>
      </c>
      <c r="W1291" s="1" t="s">
        <v>778</v>
      </c>
      <c r="X1291" s="1" t="s">
        <v>779</v>
      </c>
      <c r="Y1291" s="1" t="s">
        <v>780</v>
      </c>
      <c r="Z1291" s="1" t="s">
        <v>152</v>
      </c>
      <c r="AA1291" s="1" t="s">
        <v>72</v>
      </c>
      <c r="AB1291" s="1" t="s">
        <v>153</v>
      </c>
      <c r="AC1291" s="1" t="s">
        <v>164</v>
      </c>
      <c r="AD1291" s="1" t="s">
        <v>126</v>
      </c>
      <c r="AE1291" s="1">
        <v>61</v>
      </c>
      <c r="AF1291" s="1" t="s">
        <v>88</v>
      </c>
      <c r="AG1291" s="1">
        <v>6.2</v>
      </c>
      <c r="AH1291" s="1" t="s">
        <v>2344</v>
      </c>
      <c r="AI1291" s="1" t="s">
        <v>90</v>
      </c>
      <c r="AJ1291" s="1" t="s">
        <v>91</v>
      </c>
      <c r="AK1291" s="1" t="s">
        <v>92</v>
      </c>
      <c r="AL1291" s="1" t="s">
        <v>72</v>
      </c>
      <c r="AM1291" s="1" t="s">
        <v>229</v>
      </c>
      <c r="AN1291" s="1">
        <v>1</v>
      </c>
      <c r="AO1291" s="1" t="s">
        <v>5265</v>
      </c>
      <c r="AP1291" s="1" t="s">
        <v>72</v>
      </c>
      <c r="AQ1291" s="1" t="s">
        <v>72</v>
      </c>
      <c r="AR1291" s="1" t="s">
        <v>72</v>
      </c>
      <c r="AS1291" s="1" t="s">
        <v>72</v>
      </c>
      <c r="AT1291" s="1" t="s">
        <v>72</v>
      </c>
      <c r="AU1291" s="3">
        <v>45391</v>
      </c>
      <c r="AV1291" s="4">
        <v>1.3576388888888888</v>
      </c>
      <c r="AW1291" s="4">
        <v>1.4423611111111112</v>
      </c>
      <c r="AX1291" s="4">
        <f t="shared" si="155"/>
        <v>8.4722222222222365E-2</v>
      </c>
      <c r="AY1291" s="4">
        <f t="shared" si="156"/>
        <v>1.2951388888888888</v>
      </c>
      <c r="AZ1291" s="4">
        <f t="shared" si="157"/>
        <v>0.82083333333333341</v>
      </c>
      <c r="BA1291" s="1" t="s">
        <v>6218</v>
      </c>
      <c r="BB1291" s="1" t="s">
        <v>6219</v>
      </c>
      <c r="BC1291" s="1" t="s">
        <v>1794</v>
      </c>
      <c r="BD1291" s="1">
        <v>14</v>
      </c>
      <c r="BE1291" s="1" t="s">
        <v>3205</v>
      </c>
      <c r="BF1291" s="1" t="s">
        <v>75</v>
      </c>
      <c r="BG1291" s="1" t="s">
        <v>75</v>
      </c>
      <c r="BH1291" s="1" t="s">
        <v>88</v>
      </c>
      <c r="BI1291" s="1" t="s">
        <v>96</v>
      </c>
      <c r="BJ1291" s="1" t="s">
        <v>72</v>
      </c>
      <c r="BK1291" s="1" t="s">
        <v>3962</v>
      </c>
      <c r="BL1291" s="1" t="s">
        <v>5983</v>
      </c>
      <c r="BM1291" s="1">
        <f>63+14</f>
        <v>77</v>
      </c>
      <c r="BN1291" s="1" t="s">
        <v>75</v>
      </c>
      <c r="BO1291" s="1" t="s">
        <v>75</v>
      </c>
      <c r="BP1291" s="1" t="s">
        <v>75</v>
      </c>
      <c r="BQ1291" s="21" t="s">
        <v>99</v>
      </c>
      <c r="BR1291" s="21" t="s">
        <v>100</v>
      </c>
    </row>
    <row r="1292" spans="1:70" ht="20.45" customHeight="1">
      <c r="A1292" s="1" t="s">
        <v>6220</v>
      </c>
      <c r="B1292" s="1">
        <v>240133</v>
      </c>
      <c r="C1292" s="1" t="s">
        <v>71</v>
      </c>
      <c r="D1292" s="3">
        <v>45392</v>
      </c>
      <c r="E1292" s="4">
        <v>0.4375</v>
      </c>
      <c r="F1292" s="5">
        <v>45383</v>
      </c>
      <c r="G1292" s="3">
        <v>45392</v>
      </c>
      <c r="H1292" s="4">
        <v>0.5229166666666667</v>
      </c>
      <c r="I1292" s="48">
        <f t="shared" si="151"/>
        <v>8.5416666666666696E-2</v>
      </c>
      <c r="J1292" s="1">
        <v>10</v>
      </c>
      <c r="K1292" s="1" t="s">
        <v>1896</v>
      </c>
      <c r="L1292" s="1" t="s">
        <v>6221</v>
      </c>
      <c r="M1292" s="1" t="s">
        <v>75</v>
      </c>
      <c r="N1292" s="1" t="s">
        <v>3947</v>
      </c>
      <c r="O1292" s="1" t="s">
        <v>77</v>
      </c>
      <c r="P1292" s="1" t="s">
        <v>78</v>
      </c>
      <c r="Q1292" s="1" t="s">
        <v>78</v>
      </c>
      <c r="R1292" s="8" t="s">
        <v>139</v>
      </c>
      <c r="S1292" s="8" t="s">
        <v>1898</v>
      </c>
      <c r="T1292" s="34" t="s">
        <v>72</v>
      </c>
      <c r="U1292" s="3" t="s">
        <v>4720</v>
      </c>
      <c r="V1292" s="1" t="s">
        <v>1900</v>
      </c>
      <c r="W1292" s="1" t="s">
        <v>2307</v>
      </c>
      <c r="X1292" s="1" t="s">
        <v>2307</v>
      </c>
      <c r="Y1292" s="1" t="s">
        <v>2363</v>
      </c>
      <c r="Z1292" s="1" t="s">
        <v>84</v>
      </c>
      <c r="AA1292" s="1" t="s">
        <v>72</v>
      </c>
      <c r="AB1292" s="1" t="s">
        <v>214</v>
      </c>
      <c r="AC1292" s="1" t="s">
        <v>583</v>
      </c>
      <c r="AD1292" s="1" t="s">
        <v>87</v>
      </c>
      <c r="AE1292" s="1">
        <v>36</v>
      </c>
      <c r="AF1292" s="1" t="s">
        <v>88</v>
      </c>
      <c r="AG1292" s="1">
        <v>4.5</v>
      </c>
      <c r="AH1292" s="1" t="s">
        <v>299</v>
      </c>
      <c r="AI1292" s="1" t="s">
        <v>90</v>
      </c>
      <c r="AJ1292" s="1" t="s">
        <v>91</v>
      </c>
      <c r="AK1292" s="1" t="s">
        <v>92</v>
      </c>
      <c r="AL1292" s="1" t="s">
        <v>72</v>
      </c>
      <c r="AM1292" s="1" t="s">
        <v>217</v>
      </c>
      <c r="AN1292" s="1">
        <v>2</v>
      </c>
      <c r="AO1292" s="1" t="s">
        <v>3827</v>
      </c>
      <c r="AP1292" s="1" t="s">
        <v>72</v>
      </c>
      <c r="AQ1292" s="1" t="s">
        <v>72</v>
      </c>
      <c r="AR1292" s="1" t="s">
        <v>220</v>
      </c>
      <c r="AS1292" s="1" t="s">
        <v>72</v>
      </c>
      <c r="AT1292" s="1" t="s">
        <v>72</v>
      </c>
      <c r="AU1292" s="3">
        <v>45392</v>
      </c>
      <c r="AV1292" s="4">
        <v>0.55000000000000004</v>
      </c>
      <c r="AW1292" s="4">
        <v>0.59375</v>
      </c>
      <c r="AX1292" s="4">
        <f t="shared" si="155"/>
        <v>4.3749999999999956E-2</v>
      </c>
      <c r="AY1292" s="4">
        <f t="shared" si="156"/>
        <v>0.5083333333333333</v>
      </c>
      <c r="AZ1292" s="4">
        <f t="shared" si="157"/>
        <v>0.15625</v>
      </c>
      <c r="BA1292" s="1" t="s">
        <v>6222</v>
      </c>
      <c r="BB1292" s="1" t="s">
        <v>72</v>
      </c>
      <c r="BC1292" s="1" t="s">
        <v>1794</v>
      </c>
      <c r="BD1292" s="1">
        <v>14</v>
      </c>
      <c r="BE1292" s="1" t="s">
        <v>3446</v>
      </c>
      <c r="BF1292" s="1" t="s">
        <v>75</v>
      </c>
      <c r="BG1292" s="1" t="s">
        <v>75</v>
      </c>
      <c r="BH1292" s="1" t="s">
        <v>88</v>
      </c>
      <c r="BI1292" s="1" t="s">
        <v>96</v>
      </c>
      <c r="BJ1292" s="1" t="s">
        <v>72</v>
      </c>
      <c r="BK1292" s="1" t="s">
        <v>3985</v>
      </c>
      <c r="BL1292" s="1" t="s">
        <v>6223</v>
      </c>
      <c r="BM1292" s="1">
        <v>36</v>
      </c>
      <c r="BN1292" s="1" t="s">
        <v>75</v>
      </c>
      <c r="BO1292" s="1" t="s">
        <v>75</v>
      </c>
      <c r="BP1292" s="1" t="s">
        <v>75</v>
      </c>
      <c r="BQ1292" s="21" t="s">
        <v>99</v>
      </c>
      <c r="BR1292" s="21" t="s">
        <v>100</v>
      </c>
    </row>
    <row r="1293" spans="1:70" ht="20.45" customHeight="1">
      <c r="A1293" s="1" t="s">
        <v>6224</v>
      </c>
      <c r="B1293" s="1">
        <v>240134</v>
      </c>
      <c r="C1293" s="1" t="s">
        <v>71</v>
      </c>
      <c r="D1293" s="3">
        <v>45393</v>
      </c>
      <c r="E1293" s="4">
        <v>0.47361111111111109</v>
      </c>
      <c r="F1293" s="5">
        <v>45383</v>
      </c>
      <c r="G1293" s="3">
        <v>45393</v>
      </c>
      <c r="H1293" s="4">
        <v>0.59375</v>
      </c>
      <c r="I1293" s="48">
        <f t="shared" si="151"/>
        <v>0.12013888888888891</v>
      </c>
      <c r="J1293" s="1">
        <v>3</v>
      </c>
      <c r="K1293" s="1" t="s">
        <v>1896</v>
      </c>
      <c r="L1293" s="1" t="s">
        <v>6225</v>
      </c>
      <c r="M1293" s="1" t="s">
        <v>75</v>
      </c>
      <c r="N1293" s="1" t="s">
        <v>3608</v>
      </c>
      <c r="O1293" s="1" t="s">
        <v>77</v>
      </c>
      <c r="P1293" s="1" t="s">
        <v>78</v>
      </c>
      <c r="Q1293" s="1" t="s">
        <v>78</v>
      </c>
      <c r="R1293" s="21" t="s">
        <v>1898</v>
      </c>
      <c r="S1293" s="21" t="s">
        <v>1898</v>
      </c>
      <c r="T1293" s="34" t="s">
        <v>72</v>
      </c>
      <c r="U1293" s="3" t="s">
        <v>4781</v>
      </c>
      <c r="V1293" s="1" t="s">
        <v>1900</v>
      </c>
      <c r="W1293" s="1" t="s">
        <v>813</v>
      </c>
      <c r="X1293" s="1" t="s">
        <v>813</v>
      </c>
      <c r="Y1293" s="1" t="s">
        <v>814</v>
      </c>
      <c r="Z1293" s="1" t="s">
        <v>152</v>
      </c>
      <c r="AA1293" s="1" t="s">
        <v>1370</v>
      </c>
      <c r="AB1293" s="1" t="s">
        <v>153</v>
      </c>
      <c r="AC1293" s="1" t="s">
        <v>164</v>
      </c>
      <c r="AD1293" s="1" t="s">
        <v>126</v>
      </c>
      <c r="AE1293" s="1">
        <v>38</v>
      </c>
      <c r="AF1293" s="1" t="s">
        <v>88</v>
      </c>
      <c r="AG1293" s="1">
        <v>5.2</v>
      </c>
      <c r="AH1293" s="1" t="s">
        <v>954</v>
      </c>
      <c r="AI1293" s="1" t="s">
        <v>90</v>
      </c>
      <c r="AJ1293" s="1" t="s">
        <v>91</v>
      </c>
      <c r="AK1293" s="1" t="s">
        <v>6226</v>
      </c>
      <c r="AL1293" s="1" t="s">
        <v>72</v>
      </c>
      <c r="AM1293" s="1" t="s">
        <v>254</v>
      </c>
      <c r="AN1293" s="1">
        <v>3</v>
      </c>
      <c r="AO1293" s="1" t="s">
        <v>6227</v>
      </c>
      <c r="AP1293" s="1">
        <v>8</v>
      </c>
      <c r="AQ1293" s="1" t="s">
        <v>1411</v>
      </c>
      <c r="AR1293" s="1" t="s">
        <v>2726</v>
      </c>
      <c r="AS1293" s="1" t="s">
        <v>1061</v>
      </c>
      <c r="AT1293" s="1" t="s">
        <v>5100</v>
      </c>
      <c r="AU1293" s="3">
        <v>45393</v>
      </c>
      <c r="AV1293" s="4">
        <v>0.62013888888888891</v>
      </c>
      <c r="AW1293" s="4">
        <v>0.68402777777777779</v>
      </c>
      <c r="AX1293" s="4">
        <f t="shared" si="155"/>
        <v>6.3888888888888884E-2</v>
      </c>
      <c r="AY1293" s="4">
        <f t="shared" si="156"/>
        <v>0.56388888888888888</v>
      </c>
      <c r="AZ1293" s="4">
        <f t="shared" si="157"/>
        <v>0.2104166666666667</v>
      </c>
      <c r="BA1293" s="1" t="s">
        <v>6228</v>
      </c>
      <c r="BB1293" s="1" t="s">
        <v>6229</v>
      </c>
      <c r="BC1293" s="1" t="s">
        <v>1794</v>
      </c>
      <c r="BD1293" s="1">
        <v>14</v>
      </c>
      <c r="BE1293" s="1" t="s">
        <v>2694</v>
      </c>
      <c r="BF1293" s="1" t="s">
        <v>75</v>
      </c>
      <c r="BG1293" s="1" t="s">
        <v>75</v>
      </c>
      <c r="BH1293" s="1" t="s">
        <v>88</v>
      </c>
      <c r="BI1293" s="1" t="s">
        <v>96</v>
      </c>
      <c r="BJ1293" s="1" t="s">
        <v>72</v>
      </c>
      <c r="BK1293" s="1" t="s">
        <v>3962</v>
      </c>
      <c r="BL1293" s="1" t="s">
        <v>6230</v>
      </c>
      <c r="BM1293" s="1">
        <f>63+(7+7)</f>
        <v>77</v>
      </c>
      <c r="BN1293" s="1" t="s">
        <v>75</v>
      </c>
      <c r="BO1293" s="1" t="s">
        <v>75</v>
      </c>
      <c r="BP1293" s="1" t="s">
        <v>75</v>
      </c>
      <c r="BQ1293" s="21" t="s">
        <v>99</v>
      </c>
      <c r="BR1293" s="21" t="s">
        <v>100</v>
      </c>
    </row>
    <row r="1294" spans="1:70" ht="20.45" customHeight="1">
      <c r="A1294" s="1" t="s">
        <v>6231</v>
      </c>
      <c r="B1294" s="1">
        <v>240135</v>
      </c>
      <c r="C1294" s="1" t="s">
        <v>71</v>
      </c>
      <c r="D1294" s="3">
        <v>45394</v>
      </c>
      <c r="E1294" s="4">
        <v>0.50347222222222221</v>
      </c>
      <c r="F1294" s="5">
        <v>45383</v>
      </c>
      <c r="G1294" s="3">
        <v>45394</v>
      </c>
      <c r="H1294" s="4">
        <v>0.91041666666666665</v>
      </c>
      <c r="I1294" s="48">
        <f t="shared" si="151"/>
        <v>0.40694444444444444</v>
      </c>
      <c r="J1294" s="1">
        <v>15</v>
      </c>
      <c r="K1294" s="1" t="s">
        <v>1896</v>
      </c>
      <c r="L1294" s="1" t="s">
        <v>6232</v>
      </c>
      <c r="M1294" s="1" t="s">
        <v>75</v>
      </c>
      <c r="N1294" s="1" t="s">
        <v>3947</v>
      </c>
      <c r="O1294" s="1" t="s">
        <v>77</v>
      </c>
      <c r="P1294" s="1" t="s">
        <v>78</v>
      </c>
      <c r="Q1294" s="8" t="s">
        <v>172</v>
      </c>
      <c r="R1294" s="8" t="s">
        <v>139</v>
      </c>
      <c r="S1294" s="8" t="s">
        <v>1898</v>
      </c>
      <c r="T1294" s="1" t="s">
        <v>5044</v>
      </c>
      <c r="U1294" s="3" t="s">
        <v>1958</v>
      </c>
      <c r="V1294" s="1" t="s">
        <v>1900</v>
      </c>
      <c r="W1294" s="1" t="s">
        <v>778</v>
      </c>
      <c r="X1294" s="1" t="s">
        <v>779</v>
      </c>
      <c r="Y1294" s="1" t="s">
        <v>780</v>
      </c>
      <c r="Z1294" s="1" t="s">
        <v>84</v>
      </c>
      <c r="AA1294" s="1" t="s">
        <v>72</v>
      </c>
      <c r="AB1294" s="1" t="s">
        <v>140</v>
      </c>
      <c r="AC1294" s="1" t="s">
        <v>181</v>
      </c>
      <c r="AD1294" s="1" t="s">
        <v>87</v>
      </c>
      <c r="AE1294" s="1">
        <v>45</v>
      </c>
      <c r="AF1294" s="1" t="s">
        <v>88</v>
      </c>
      <c r="AG1294" s="1">
        <v>5.3</v>
      </c>
      <c r="AH1294" s="1" t="s">
        <v>299</v>
      </c>
      <c r="AI1294" s="1" t="s">
        <v>90</v>
      </c>
      <c r="AJ1294" s="1" t="s">
        <v>91</v>
      </c>
      <c r="AK1294" s="1" t="s">
        <v>92</v>
      </c>
      <c r="AL1294" s="1" t="s">
        <v>72</v>
      </c>
      <c r="AM1294" s="1" t="s">
        <v>254</v>
      </c>
      <c r="AN1294" s="1" t="s">
        <v>72</v>
      </c>
      <c r="AO1294" s="1" t="s">
        <v>4842</v>
      </c>
      <c r="AP1294" s="1" t="s">
        <v>72</v>
      </c>
      <c r="AQ1294" s="1" t="s">
        <v>72</v>
      </c>
      <c r="AR1294" s="1" t="s">
        <v>72</v>
      </c>
      <c r="AS1294" s="1" t="s">
        <v>72</v>
      </c>
      <c r="AT1294" s="1" t="s">
        <v>72</v>
      </c>
      <c r="AU1294" s="3">
        <v>45395</v>
      </c>
      <c r="AV1294" s="4">
        <v>1.3305555555555555</v>
      </c>
      <c r="AW1294" s="4">
        <v>1.3701388888888888</v>
      </c>
      <c r="AX1294" s="4">
        <f t="shared" si="155"/>
        <v>3.9583333333333304E-2</v>
      </c>
      <c r="AY1294" s="4">
        <f t="shared" si="156"/>
        <v>0.96319444444444435</v>
      </c>
      <c r="AZ1294" s="4">
        <f t="shared" si="157"/>
        <v>0.86666666666666659</v>
      </c>
      <c r="BA1294" s="1" t="s">
        <v>6233</v>
      </c>
      <c r="BB1294" s="1" t="s">
        <v>72</v>
      </c>
      <c r="BC1294" s="1" t="s">
        <v>1794</v>
      </c>
      <c r="BD1294" s="1">
        <v>14</v>
      </c>
      <c r="BE1294" s="1" t="s">
        <v>95</v>
      </c>
      <c r="BF1294" s="1" t="s">
        <v>88</v>
      </c>
      <c r="BG1294" s="1" t="s">
        <v>88</v>
      </c>
      <c r="BH1294" s="1" t="s">
        <v>88</v>
      </c>
      <c r="BI1294" s="1" t="s">
        <v>96</v>
      </c>
      <c r="BJ1294" s="1" t="s">
        <v>72</v>
      </c>
      <c r="BK1294" s="1" t="s">
        <v>4450</v>
      </c>
      <c r="BL1294" s="1" t="s">
        <v>6234</v>
      </c>
      <c r="BM1294" s="1">
        <f>36+(9*7)</f>
        <v>99</v>
      </c>
      <c r="BN1294" s="1" t="s">
        <v>75</v>
      </c>
      <c r="BO1294" s="1" t="s">
        <v>75</v>
      </c>
      <c r="BP1294" s="1" t="s">
        <v>75</v>
      </c>
      <c r="BQ1294" s="21" t="s">
        <v>99</v>
      </c>
      <c r="BR1294" s="21" t="s">
        <v>100</v>
      </c>
    </row>
    <row r="1295" spans="1:70" ht="20.45" customHeight="1">
      <c r="A1295" s="1" t="s">
        <v>6235</v>
      </c>
      <c r="B1295" s="1">
        <v>240136</v>
      </c>
      <c r="C1295" s="1" t="s">
        <v>71</v>
      </c>
      <c r="D1295" s="3">
        <v>45397</v>
      </c>
      <c r="E1295" s="4">
        <v>0.47222222222222221</v>
      </c>
      <c r="F1295" s="5">
        <v>45383</v>
      </c>
      <c r="G1295" s="3">
        <v>45397</v>
      </c>
      <c r="H1295" s="4">
        <v>0.51666666666666672</v>
      </c>
      <c r="I1295" s="48">
        <f t="shared" si="151"/>
        <v>4.4444444444444509E-2</v>
      </c>
      <c r="J1295" s="1">
        <v>3</v>
      </c>
      <c r="K1295" s="1" t="s">
        <v>1896</v>
      </c>
      <c r="L1295" s="1" t="s">
        <v>6236</v>
      </c>
      <c r="M1295" s="1" t="s">
        <v>75</v>
      </c>
      <c r="N1295" s="1" t="s">
        <v>3947</v>
      </c>
      <c r="O1295" s="1" t="s">
        <v>77</v>
      </c>
      <c r="P1295" s="1" t="s">
        <v>78</v>
      </c>
      <c r="Q1295" s="1" t="s">
        <v>78</v>
      </c>
      <c r="R1295" s="8" t="s">
        <v>139</v>
      </c>
      <c r="S1295" s="8" t="s">
        <v>1898</v>
      </c>
      <c r="T1295" s="34" t="s">
        <v>72</v>
      </c>
      <c r="U1295" s="3" t="s">
        <v>2829</v>
      </c>
      <c r="V1295" s="1" t="s">
        <v>1900</v>
      </c>
      <c r="W1295" s="1" t="s">
        <v>2307</v>
      </c>
      <c r="X1295" s="1" t="s">
        <v>2307</v>
      </c>
      <c r="Y1295" s="1" t="s">
        <v>2363</v>
      </c>
      <c r="Z1295" s="1" t="s">
        <v>84</v>
      </c>
      <c r="AA1295" s="1" t="s">
        <v>72</v>
      </c>
      <c r="AB1295" s="1" t="s">
        <v>140</v>
      </c>
      <c r="AC1295" s="1" t="s">
        <v>141</v>
      </c>
      <c r="AD1295" s="1" t="s">
        <v>87</v>
      </c>
      <c r="AE1295" s="1">
        <v>71</v>
      </c>
      <c r="AF1295" s="1" t="s">
        <v>88</v>
      </c>
      <c r="AG1295" s="1">
        <v>4.8</v>
      </c>
      <c r="AH1295" s="1" t="s">
        <v>954</v>
      </c>
      <c r="AI1295" s="1" t="s">
        <v>90</v>
      </c>
      <c r="AJ1295" s="1" t="s">
        <v>91</v>
      </c>
      <c r="AK1295" s="1" t="s">
        <v>92</v>
      </c>
      <c r="AL1295" s="1" t="s">
        <v>72</v>
      </c>
      <c r="AM1295" s="1" t="s">
        <v>217</v>
      </c>
      <c r="AN1295" s="1">
        <v>1</v>
      </c>
      <c r="AO1295" s="1" t="s">
        <v>3827</v>
      </c>
      <c r="AP1295" s="1" t="s">
        <v>72</v>
      </c>
      <c r="AQ1295" s="1" t="s">
        <v>72</v>
      </c>
      <c r="AR1295" s="1" t="s">
        <v>220</v>
      </c>
      <c r="AS1295" s="1" t="s">
        <v>72</v>
      </c>
      <c r="AT1295" s="1" t="s">
        <v>72</v>
      </c>
      <c r="AU1295" s="3">
        <v>45397</v>
      </c>
      <c r="AV1295" s="4">
        <v>0.53263888888888888</v>
      </c>
      <c r="AW1295" s="4">
        <v>0.60069444444444442</v>
      </c>
      <c r="AX1295" s="4">
        <f t="shared" si="155"/>
        <v>6.8055555555555536E-2</v>
      </c>
      <c r="AY1295" s="4">
        <f t="shared" si="156"/>
        <v>0.55624999999999991</v>
      </c>
      <c r="AZ1295" s="4">
        <f t="shared" si="157"/>
        <v>0.12847222222222221</v>
      </c>
      <c r="BA1295" s="1" t="s">
        <v>6237</v>
      </c>
      <c r="BB1295" s="1" t="s">
        <v>72</v>
      </c>
      <c r="BC1295" s="1" t="s">
        <v>1794</v>
      </c>
      <c r="BD1295" s="1">
        <v>14</v>
      </c>
      <c r="BE1295" s="1" t="s">
        <v>4009</v>
      </c>
      <c r="BF1295" s="1" t="s">
        <v>75</v>
      </c>
      <c r="BG1295" s="1" t="s">
        <v>75</v>
      </c>
      <c r="BH1295" s="1" t="s">
        <v>88</v>
      </c>
      <c r="BI1295" s="1" t="s">
        <v>96</v>
      </c>
      <c r="BJ1295" s="1" t="s">
        <v>72</v>
      </c>
      <c r="BK1295" s="1" t="s">
        <v>3985</v>
      </c>
      <c r="BL1295" s="1" t="s">
        <v>6223</v>
      </c>
      <c r="BM1295" s="1">
        <f>36+7</f>
        <v>43</v>
      </c>
      <c r="BN1295" s="1" t="s">
        <v>75</v>
      </c>
      <c r="BO1295" s="1" t="s">
        <v>75</v>
      </c>
      <c r="BP1295" s="1" t="s">
        <v>75</v>
      </c>
      <c r="BQ1295" s="21" t="s">
        <v>99</v>
      </c>
      <c r="BR1295" s="21" t="s">
        <v>100</v>
      </c>
    </row>
    <row r="1296" spans="1:70" ht="20.45" customHeight="1">
      <c r="A1296" s="1" t="s">
        <v>6238</v>
      </c>
      <c r="B1296" s="1">
        <v>240137</v>
      </c>
      <c r="C1296" s="1" t="s">
        <v>71</v>
      </c>
      <c r="D1296" s="3">
        <v>45397</v>
      </c>
      <c r="E1296" s="4">
        <v>0.50347222222222221</v>
      </c>
      <c r="F1296" s="5">
        <v>45383</v>
      </c>
      <c r="G1296" s="3">
        <v>45397</v>
      </c>
      <c r="H1296" s="4">
        <v>0.58125000000000004</v>
      </c>
      <c r="I1296" s="48">
        <f t="shared" si="151"/>
        <v>7.7777777777777835E-2</v>
      </c>
      <c r="J1296" s="1">
        <v>2</v>
      </c>
      <c r="K1296" s="1" t="s">
        <v>1896</v>
      </c>
      <c r="L1296" s="1" t="s">
        <v>6239</v>
      </c>
      <c r="M1296" s="1" t="s">
        <v>75</v>
      </c>
      <c r="N1296" s="1" t="s">
        <v>4648</v>
      </c>
      <c r="O1296" s="1" t="s">
        <v>77</v>
      </c>
      <c r="P1296" s="1" t="s">
        <v>78</v>
      </c>
      <c r="Q1296" s="1" t="s">
        <v>78</v>
      </c>
      <c r="R1296" s="21" t="s">
        <v>1898</v>
      </c>
      <c r="S1296" s="21" t="s">
        <v>1898</v>
      </c>
      <c r="T1296" s="8" t="s">
        <v>768</v>
      </c>
      <c r="U1296" s="60" t="s">
        <v>6240</v>
      </c>
      <c r="V1296" s="1" t="s">
        <v>1900</v>
      </c>
      <c r="W1296" s="1" t="s">
        <v>2307</v>
      </c>
      <c r="X1296" s="1" t="s">
        <v>2307</v>
      </c>
      <c r="Y1296" s="1" t="s">
        <v>2926</v>
      </c>
      <c r="Z1296" s="1" t="s">
        <v>291</v>
      </c>
      <c r="AA1296" s="1" t="s">
        <v>72</v>
      </c>
      <c r="AB1296" s="1" t="s">
        <v>292</v>
      </c>
      <c r="AC1296" s="1" t="s">
        <v>292</v>
      </c>
      <c r="AD1296" s="1" t="s">
        <v>126</v>
      </c>
      <c r="AE1296" s="1">
        <v>70</v>
      </c>
      <c r="AF1296" s="1" t="s">
        <v>88</v>
      </c>
      <c r="AG1296" s="1">
        <v>4.9000000000000004</v>
      </c>
      <c r="AH1296" s="1" t="s">
        <v>299</v>
      </c>
      <c r="AI1296" s="1" t="s">
        <v>90</v>
      </c>
      <c r="AJ1296" s="1" t="s">
        <v>91</v>
      </c>
      <c r="AK1296" s="1" t="s">
        <v>216</v>
      </c>
      <c r="AL1296" s="1" t="s">
        <v>72</v>
      </c>
      <c r="AM1296" s="1" t="s">
        <v>72</v>
      </c>
      <c r="AN1296" s="1" t="s">
        <v>72</v>
      </c>
      <c r="AO1296" s="1" t="s">
        <v>72</v>
      </c>
      <c r="AP1296" s="1">
        <v>3</v>
      </c>
      <c r="AQ1296" s="1" t="s">
        <v>4814</v>
      </c>
      <c r="AR1296" s="1" t="s">
        <v>72</v>
      </c>
      <c r="AS1296" s="1" t="s">
        <v>72</v>
      </c>
      <c r="AT1296" s="1" t="s">
        <v>72</v>
      </c>
      <c r="AU1296" s="3">
        <v>45397</v>
      </c>
      <c r="AV1296" s="4">
        <v>0.59791666666666665</v>
      </c>
      <c r="AW1296" s="4">
        <v>0.64097222222222228</v>
      </c>
      <c r="AX1296" s="4">
        <f t="shared" si="155"/>
        <v>4.3055555555555625E-2</v>
      </c>
      <c r="AY1296" s="4">
        <f t="shared" si="156"/>
        <v>0.56319444444444444</v>
      </c>
      <c r="AZ1296" s="4">
        <f t="shared" si="157"/>
        <v>0.13750000000000007</v>
      </c>
      <c r="BA1296" s="1" t="s">
        <v>6241</v>
      </c>
      <c r="BB1296" s="1" t="s">
        <v>72</v>
      </c>
      <c r="BC1296" s="1" t="s">
        <v>1794</v>
      </c>
      <c r="BD1296" s="1">
        <v>14</v>
      </c>
      <c r="BE1296" s="1" t="s">
        <v>3446</v>
      </c>
      <c r="BF1296" s="1" t="s">
        <v>75</v>
      </c>
      <c r="BG1296" s="1" t="s">
        <v>75</v>
      </c>
      <c r="BH1296" s="1" t="s">
        <v>88</v>
      </c>
      <c r="BI1296" s="1" t="s">
        <v>96</v>
      </c>
      <c r="BJ1296" s="1" t="s">
        <v>72</v>
      </c>
      <c r="BK1296" s="1" t="s">
        <v>6242</v>
      </c>
      <c r="BL1296" s="1" t="s">
        <v>6243</v>
      </c>
      <c r="BM1296" s="1">
        <v>31</v>
      </c>
      <c r="BN1296" s="1" t="s">
        <v>75</v>
      </c>
      <c r="BO1296" s="1" t="s">
        <v>75</v>
      </c>
      <c r="BP1296" s="1" t="s">
        <v>75</v>
      </c>
      <c r="BQ1296" s="21" t="s">
        <v>99</v>
      </c>
      <c r="BR1296" s="21" t="s">
        <v>100</v>
      </c>
    </row>
    <row r="1297" spans="1:70" ht="20.45" customHeight="1">
      <c r="A1297" s="1" t="s">
        <v>6244</v>
      </c>
      <c r="B1297" s="1">
        <v>240138</v>
      </c>
      <c r="C1297" s="1" t="s">
        <v>71</v>
      </c>
      <c r="D1297" s="3">
        <v>45397</v>
      </c>
      <c r="E1297" s="4">
        <v>0.49791666666666667</v>
      </c>
      <c r="F1297" s="5">
        <v>45383</v>
      </c>
      <c r="G1297" s="3">
        <v>45397</v>
      </c>
      <c r="H1297" s="4">
        <v>0.68958333333333333</v>
      </c>
      <c r="I1297" s="48">
        <f t="shared" si="151"/>
        <v>0.19166666666666665</v>
      </c>
      <c r="J1297" s="1">
        <v>2</v>
      </c>
      <c r="K1297" s="1" t="s">
        <v>1896</v>
      </c>
      <c r="L1297" s="1" t="s">
        <v>6245</v>
      </c>
      <c r="M1297" s="1" t="s">
        <v>75</v>
      </c>
      <c r="N1297" s="1" t="s">
        <v>3947</v>
      </c>
      <c r="O1297" s="1" t="s">
        <v>77</v>
      </c>
      <c r="P1297" s="1" t="s">
        <v>78</v>
      </c>
      <c r="Q1297" s="1" t="s">
        <v>78</v>
      </c>
      <c r="R1297" s="21" t="s">
        <v>1898</v>
      </c>
      <c r="S1297" s="21" t="s">
        <v>1898</v>
      </c>
      <c r="T1297" s="34" t="s">
        <v>72</v>
      </c>
      <c r="U1297" s="3" t="s">
        <v>5650</v>
      </c>
      <c r="V1297" s="1" t="s">
        <v>1900</v>
      </c>
      <c r="W1297" s="1" t="s">
        <v>813</v>
      </c>
      <c r="X1297" s="1" t="s">
        <v>813</v>
      </c>
      <c r="Y1297" s="1" t="s">
        <v>814</v>
      </c>
      <c r="Z1297" s="1" t="s">
        <v>84</v>
      </c>
      <c r="AA1297" s="1" t="s">
        <v>72</v>
      </c>
      <c r="AB1297" s="1" t="s">
        <v>104</v>
      </c>
      <c r="AC1297" s="1" t="s">
        <v>3313</v>
      </c>
      <c r="AD1297" s="1" t="s">
        <v>87</v>
      </c>
      <c r="AE1297" s="1">
        <v>51</v>
      </c>
      <c r="AF1297" s="1" t="s">
        <v>88</v>
      </c>
      <c r="AG1297" s="1">
        <v>5.6</v>
      </c>
      <c r="AH1297" s="1" t="s">
        <v>954</v>
      </c>
      <c r="AI1297" s="1" t="s">
        <v>90</v>
      </c>
      <c r="AJ1297" s="1" t="s">
        <v>91</v>
      </c>
      <c r="AK1297" s="1" t="s">
        <v>92</v>
      </c>
      <c r="AL1297" s="1" t="s">
        <v>72</v>
      </c>
      <c r="AM1297" s="1" t="s">
        <v>229</v>
      </c>
      <c r="AN1297" s="1">
        <v>2</v>
      </c>
      <c r="AO1297" s="1" t="s">
        <v>5057</v>
      </c>
      <c r="AP1297" s="1" t="s">
        <v>72</v>
      </c>
      <c r="AQ1297" s="1" t="s">
        <v>72</v>
      </c>
      <c r="AR1297" s="1" t="s">
        <v>3444</v>
      </c>
      <c r="AS1297" s="1" t="s">
        <v>878</v>
      </c>
      <c r="AT1297" s="1" t="s">
        <v>72</v>
      </c>
      <c r="AU1297" s="3">
        <v>45397</v>
      </c>
      <c r="AV1297" s="4">
        <v>0.7</v>
      </c>
      <c r="AW1297" s="4">
        <v>0.79722222222222228</v>
      </c>
      <c r="AX1297" s="4">
        <f t="shared" si="155"/>
        <v>9.7222222222222321E-2</v>
      </c>
      <c r="AY1297" s="4">
        <f t="shared" si="156"/>
        <v>0.60555555555555562</v>
      </c>
      <c r="AZ1297" s="4">
        <f t="shared" si="157"/>
        <v>0.2993055555555556</v>
      </c>
      <c r="BA1297" s="1" t="s">
        <v>6246</v>
      </c>
      <c r="BB1297" s="1" t="s">
        <v>72</v>
      </c>
      <c r="BC1297" s="1" t="s">
        <v>2260</v>
      </c>
      <c r="BD1297" s="1">
        <v>14</v>
      </c>
      <c r="BE1297" s="1" t="s">
        <v>3205</v>
      </c>
      <c r="BF1297" s="1" t="s">
        <v>75</v>
      </c>
      <c r="BG1297" s="1" t="s">
        <v>75</v>
      </c>
      <c r="BH1297" s="1" t="s">
        <v>88</v>
      </c>
      <c r="BI1297" s="1" t="s">
        <v>96</v>
      </c>
      <c r="BJ1297" s="1" t="s">
        <v>72</v>
      </c>
      <c r="BK1297" s="1" t="s">
        <v>3985</v>
      </c>
      <c r="BL1297" s="1" t="s">
        <v>6247</v>
      </c>
      <c r="BM1297" s="1">
        <v>54</v>
      </c>
      <c r="BN1297" s="1" t="s">
        <v>75</v>
      </c>
      <c r="BO1297" s="1" t="s">
        <v>75</v>
      </c>
      <c r="BP1297" s="1" t="s">
        <v>75</v>
      </c>
      <c r="BQ1297" s="21" t="s">
        <v>99</v>
      </c>
      <c r="BR1297" s="21" t="s">
        <v>100</v>
      </c>
    </row>
    <row r="1298" spans="1:70" ht="20.45" customHeight="1">
      <c r="A1298" s="1" t="s">
        <v>6248</v>
      </c>
      <c r="B1298" s="1">
        <v>240139</v>
      </c>
      <c r="C1298" s="1" t="s">
        <v>71</v>
      </c>
      <c r="D1298" s="3">
        <v>45398</v>
      </c>
      <c r="E1298" s="4">
        <v>0.52777777777777779</v>
      </c>
      <c r="F1298" s="5">
        <v>45383</v>
      </c>
      <c r="G1298" s="3">
        <v>45399</v>
      </c>
      <c r="H1298" s="4">
        <v>1.3284722222222223</v>
      </c>
      <c r="I1298" s="48">
        <f t="shared" si="151"/>
        <v>0.80069444444444449</v>
      </c>
      <c r="J1298" s="1">
        <v>30</v>
      </c>
      <c r="K1298" s="1" t="s">
        <v>1896</v>
      </c>
      <c r="L1298" s="1" t="s">
        <v>6249</v>
      </c>
      <c r="M1298" s="1" t="s">
        <v>75</v>
      </c>
      <c r="N1298" s="1" t="s">
        <v>3624</v>
      </c>
      <c r="O1298" s="1" t="s">
        <v>77</v>
      </c>
      <c r="P1298" s="1" t="s">
        <v>78</v>
      </c>
      <c r="Q1298" s="1" t="s">
        <v>78</v>
      </c>
      <c r="R1298" s="21" t="s">
        <v>1898</v>
      </c>
      <c r="S1298" s="21" t="s">
        <v>1898</v>
      </c>
      <c r="T1298" s="34" t="s">
        <v>72</v>
      </c>
      <c r="U1298" s="3" t="s">
        <v>4543</v>
      </c>
      <c r="V1298" s="1" t="s">
        <v>1900</v>
      </c>
      <c r="W1298" s="1" t="s">
        <v>778</v>
      </c>
      <c r="X1298" s="1" t="s">
        <v>779</v>
      </c>
      <c r="Y1298" s="1" t="s">
        <v>780</v>
      </c>
      <c r="Z1298" s="1" t="s">
        <v>152</v>
      </c>
      <c r="AA1298" s="1" t="s">
        <v>72</v>
      </c>
      <c r="AB1298" s="1" t="s">
        <v>153</v>
      </c>
      <c r="AC1298" s="1" t="s">
        <v>164</v>
      </c>
      <c r="AD1298" s="1" t="s">
        <v>126</v>
      </c>
      <c r="AE1298" s="1">
        <v>60</v>
      </c>
      <c r="AF1298" s="1" t="s">
        <v>88</v>
      </c>
      <c r="AG1298" s="1">
        <v>6.8</v>
      </c>
      <c r="AH1298" s="1" t="s">
        <v>2344</v>
      </c>
      <c r="AI1298" s="1" t="s">
        <v>90</v>
      </c>
      <c r="AJ1298" s="1" t="s">
        <v>91</v>
      </c>
      <c r="AK1298" s="1" t="s">
        <v>92</v>
      </c>
      <c r="AL1298" s="1" t="s">
        <v>72</v>
      </c>
      <c r="AM1298" s="1" t="s">
        <v>254</v>
      </c>
      <c r="AN1298" s="1">
        <v>2</v>
      </c>
      <c r="AO1298" s="1" t="s">
        <v>6250</v>
      </c>
      <c r="AP1298" s="1" t="s">
        <v>72</v>
      </c>
      <c r="AQ1298" s="1" t="s">
        <v>72</v>
      </c>
      <c r="AR1298" s="1" t="s">
        <v>72</v>
      </c>
      <c r="AS1298" s="1" t="s">
        <v>72</v>
      </c>
      <c r="AT1298" s="1" t="s">
        <v>72</v>
      </c>
      <c r="AU1298" s="3">
        <v>45399</v>
      </c>
      <c r="AV1298" s="4">
        <v>1.3472222222222223</v>
      </c>
      <c r="AW1298" s="4">
        <v>1.4048611111111111</v>
      </c>
      <c r="AX1298" s="4">
        <f t="shared" si="155"/>
        <v>5.7638888888888795E-2</v>
      </c>
      <c r="AY1298" s="4">
        <f t="shared" si="156"/>
        <v>0.60416666666666663</v>
      </c>
      <c r="AZ1298" s="4">
        <f t="shared" si="157"/>
        <v>0.87708333333333333</v>
      </c>
      <c r="BA1298" s="1" t="s">
        <v>6251</v>
      </c>
      <c r="BB1298" s="1" t="s">
        <v>72</v>
      </c>
      <c r="BC1298" s="1" t="s">
        <v>1794</v>
      </c>
      <c r="BD1298" s="1">
        <v>14</v>
      </c>
      <c r="BE1298" s="1" t="s">
        <v>95</v>
      </c>
      <c r="BF1298" s="1" t="s">
        <v>75</v>
      </c>
      <c r="BG1298" s="1" t="s">
        <v>75</v>
      </c>
      <c r="BH1298" s="1" t="s">
        <v>88</v>
      </c>
      <c r="BI1298" s="1" t="s">
        <v>96</v>
      </c>
      <c r="BJ1298" s="1" t="s">
        <v>72</v>
      </c>
      <c r="BK1298" s="1" t="s">
        <v>1768</v>
      </c>
      <c r="BL1298" s="1" t="s">
        <v>6252</v>
      </c>
      <c r="BM1298" s="1">
        <f>63+(7+7)</f>
        <v>77</v>
      </c>
      <c r="BN1298" s="1" t="s">
        <v>75</v>
      </c>
      <c r="BO1298" s="1" t="s">
        <v>75</v>
      </c>
      <c r="BP1298" s="1" t="s">
        <v>75</v>
      </c>
      <c r="BQ1298" s="21" t="s">
        <v>99</v>
      </c>
      <c r="BR1298" s="21" t="s">
        <v>100</v>
      </c>
    </row>
    <row r="1299" spans="1:70" ht="20.45" customHeight="1">
      <c r="A1299" s="1" t="s">
        <v>6253</v>
      </c>
      <c r="B1299" s="1">
        <v>240140</v>
      </c>
      <c r="C1299" s="1" t="s">
        <v>71</v>
      </c>
      <c r="D1299" s="3">
        <v>45399</v>
      </c>
      <c r="E1299" s="4">
        <v>0.44583333333333336</v>
      </c>
      <c r="F1299" s="5">
        <v>45383</v>
      </c>
      <c r="G1299" s="3">
        <v>45399</v>
      </c>
      <c r="H1299" s="4">
        <v>0.50972222222222219</v>
      </c>
      <c r="I1299" s="48">
        <f t="shared" si="151"/>
        <v>6.3888888888888828E-2</v>
      </c>
      <c r="J1299" s="1">
        <v>2</v>
      </c>
      <c r="K1299" s="1" t="s">
        <v>1896</v>
      </c>
      <c r="L1299" s="1" t="s">
        <v>6254</v>
      </c>
      <c r="M1299" s="1" t="s">
        <v>75</v>
      </c>
      <c r="N1299" s="1" t="s">
        <v>4933</v>
      </c>
      <c r="O1299" s="1" t="s">
        <v>77</v>
      </c>
      <c r="P1299" s="1" t="s">
        <v>78</v>
      </c>
      <c r="Q1299" s="1" t="s">
        <v>78</v>
      </c>
      <c r="R1299" s="21" t="s">
        <v>1898</v>
      </c>
      <c r="S1299" s="21" t="s">
        <v>1898</v>
      </c>
      <c r="T1299" s="34" t="s">
        <v>72</v>
      </c>
      <c r="U1299" s="3" t="s">
        <v>4441</v>
      </c>
      <c r="V1299" s="1" t="s">
        <v>1900</v>
      </c>
      <c r="W1299" s="1" t="s">
        <v>83</v>
      </c>
      <c r="X1299" s="1" t="s">
        <v>6178</v>
      </c>
      <c r="Y1299" s="1" t="s">
        <v>83</v>
      </c>
      <c r="Z1299" s="1" t="s">
        <v>490</v>
      </c>
      <c r="AA1299" s="1" t="s">
        <v>72</v>
      </c>
      <c r="AB1299" s="1" t="s">
        <v>491</v>
      </c>
      <c r="AC1299" s="1" t="s">
        <v>1147</v>
      </c>
      <c r="AD1299" s="1" t="s">
        <v>126</v>
      </c>
      <c r="AE1299" s="1">
        <v>62</v>
      </c>
      <c r="AF1299" s="1" t="s">
        <v>88</v>
      </c>
      <c r="AG1299" s="1">
        <v>5.6</v>
      </c>
      <c r="AH1299" s="1" t="s">
        <v>954</v>
      </c>
      <c r="AI1299" s="1" t="s">
        <v>90</v>
      </c>
      <c r="AJ1299" s="1" t="s">
        <v>91</v>
      </c>
      <c r="AK1299" s="1" t="s">
        <v>92</v>
      </c>
      <c r="AL1299" s="1" t="s">
        <v>72</v>
      </c>
      <c r="AM1299" s="1" t="s">
        <v>229</v>
      </c>
      <c r="AN1299" s="1" t="s">
        <v>72</v>
      </c>
      <c r="AO1299" s="1" t="s">
        <v>6255</v>
      </c>
      <c r="AP1299" s="1" t="s">
        <v>72</v>
      </c>
      <c r="AQ1299" s="1" t="s">
        <v>72</v>
      </c>
      <c r="AR1299" s="1" t="s">
        <v>72</v>
      </c>
      <c r="AS1299" s="1" t="s">
        <v>72</v>
      </c>
      <c r="AT1299" s="1" t="s">
        <v>72</v>
      </c>
      <c r="AU1299" s="3">
        <v>45399</v>
      </c>
      <c r="AV1299" s="4">
        <v>0.52083333333333337</v>
      </c>
      <c r="AW1299" s="4">
        <v>0.62638888888888888</v>
      </c>
      <c r="AX1299" s="4">
        <f t="shared" si="155"/>
        <v>0.10555555555555551</v>
      </c>
      <c r="AY1299" s="4">
        <f t="shared" si="156"/>
        <v>0.5625</v>
      </c>
      <c r="AZ1299" s="4">
        <f t="shared" si="157"/>
        <v>0.18055555555555552</v>
      </c>
      <c r="BA1299" s="1" t="s">
        <v>6256</v>
      </c>
      <c r="BB1299" s="1" t="s">
        <v>72</v>
      </c>
      <c r="BC1299" s="1" t="s">
        <v>1794</v>
      </c>
      <c r="BD1299" s="1">
        <v>14</v>
      </c>
      <c r="BE1299" s="1" t="s">
        <v>4208</v>
      </c>
      <c r="BF1299" s="1" t="s">
        <v>75</v>
      </c>
      <c r="BG1299" s="1" t="s">
        <v>75</v>
      </c>
      <c r="BH1299" s="1" t="s">
        <v>88</v>
      </c>
      <c r="BI1299" s="1" t="s">
        <v>96</v>
      </c>
      <c r="BJ1299" s="1" t="s">
        <v>72</v>
      </c>
      <c r="BK1299" s="1" t="s">
        <v>2268</v>
      </c>
      <c r="BL1299" s="1" t="s">
        <v>6257</v>
      </c>
      <c r="BM1299" s="1">
        <v>63</v>
      </c>
      <c r="BN1299" s="1" t="s">
        <v>75</v>
      </c>
      <c r="BO1299" s="1" t="s">
        <v>75</v>
      </c>
      <c r="BP1299" s="1" t="s">
        <v>75</v>
      </c>
      <c r="BQ1299" s="21" t="s">
        <v>99</v>
      </c>
      <c r="BR1299" s="21" t="s">
        <v>100</v>
      </c>
    </row>
    <row r="1300" spans="1:70" ht="20.45" customHeight="1">
      <c r="A1300" s="1" t="s">
        <v>6258</v>
      </c>
      <c r="B1300" s="1">
        <v>240141</v>
      </c>
      <c r="C1300" s="1" t="s">
        <v>71</v>
      </c>
      <c r="D1300" s="3">
        <v>45404</v>
      </c>
      <c r="E1300" s="4">
        <v>0.4375</v>
      </c>
      <c r="F1300" s="5">
        <v>45383</v>
      </c>
      <c r="G1300" s="3">
        <v>45404</v>
      </c>
      <c r="H1300" s="4">
        <v>0.51180555555555551</v>
      </c>
      <c r="I1300" s="48">
        <f t="shared" si="151"/>
        <v>7.4305555555555514E-2</v>
      </c>
      <c r="J1300" s="1">
        <v>30</v>
      </c>
      <c r="K1300" s="1" t="s">
        <v>1896</v>
      </c>
      <c r="L1300" s="1" t="s">
        <v>6259</v>
      </c>
      <c r="M1300" s="1" t="s">
        <v>75</v>
      </c>
      <c r="N1300" s="1" t="s">
        <v>4648</v>
      </c>
      <c r="O1300" s="1" t="s">
        <v>77</v>
      </c>
      <c r="P1300" s="1" t="s">
        <v>78</v>
      </c>
      <c r="Q1300" s="1" t="s">
        <v>78</v>
      </c>
      <c r="R1300" s="21" t="s">
        <v>1898</v>
      </c>
      <c r="S1300" s="21" t="s">
        <v>1898</v>
      </c>
      <c r="T1300" s="8" t="s">
        <v>768</v>
      </c>
      <c r="U1300" s="60" t="s">
        <v>6260</v>
      </c>
      <c r="V1300" s="1" t="s">
        <v>1900</v>
      </c>
      <c r="W1300" s="1" t="s">
        <v>2307</v>
      </c>
      <c r="X1300" s="1" t="s">
        <v>2307</v>
      </c>
      <c r="Y1300" s="1" t="s">
        <v>2926</v>
      </c>
      <c r="Z1300" s="1" t="s">
        <v>291</v>
      </c>
      <c r="AA1300" s="1" t="s">
        <v>72</v>
      </c>
      <c r="AB1300" s="1" t="s">
        <v>292</v>
      </c>
      <c r="AC1300" s="1" t="s">
        <v>3420</v>
      </c>
      <c r="AD1300" s="1" t="s">
        <v>126</v>
      </c>
      <c r="AE1300" s="1">
        <v>46</v>
      </c>
      <c r="AF1300" s="1" t="s">
        <v>88</v>
      </c>
      <c r="AG1300" s="1">
        <v>5.3</v>
      </c>
      <c r="AH1300" s="1" t="s">
        <v>954</v>
      </c>
      <c r="AI1300" s="1" t="s">
        <v>90</v>
      </c>
      <c r="AJ1300" s="1" t="s">
        <v>91</v>
      </c>
      <c r="AK1300" s="1" t="s">
        <v>92</v>
      </c>
      <c r="AL1300" s="1" t="s">
        <v>72</v>
      </c>
      <c r="AM1300" s="1" t="s">
        <v>72</v>
      </c>
      <c r="AN1300" s="1" t="s">
        <v>72</v>
      </c>
      <c r="AO1300" s="1" t="s">
        <v>72</v>
      </c>
      <c r="AP1300" s="1" t="s">
        <v>72</v>
      </c>
      <c r="AQ1300" s="1" t="s">
        <v>72</v>
      </c>
      <c r="AR1300" s="1" t="s">
        <v>72</v>
      </c>
      <c r="AS1300" s="1" t="s">
        <v>72</v>
      </c>
      <c r="AT1300" s="1" t="s">
        <v>72</v>
      </c>
      <c r="AU1300" s="3">
        <v>45404</v>
      </c>
      <c r="AV1300" s="4">
        <v>0.53541666666666665</v>
      </c>
      <c r="AW1300" s="4">
        <v>0.63680555555555551</v>
      </c>
      <c r="AX1300" s="4">
        <f t="shared" si="155"/>
        <v>0.10138888888888886</v>
      </c>
      <c r="AY1300" s="4">
        <f t="shared" si="156"/>
        <v>0.5625</v>
      </c>
      <c r="AZ1300" s="4">
        <f t="shared" si="157"/>
        <v>0.19930555555555551</v>
      </c>
      <c r="BA1300" s="1" t="s">
        <v>6261</v>
      </c>
      <c r="BB1300" s="1" t="s">
        <v>72</v>
      </c>
      <c r="BC1300" s="1" t="s">
        <v>1794</v>
      </c>
      <c r="BD1300" s="1">
        <v>14</v>
      </c>
      <c r="BE1300" s="1" t="s">
        <v>4009</v>
      </c>
      <c r="BF1300" s="1" t="s">
        <v>75</v>
      </c>
      <c r="BG1300" s="1" t="s">
        <v>75</v>
      </c>
      <c r="BH1300" s="1" t="s">
        <v>88</v>
      </c>
      <c r="BI1300" s="1" t="s">
        <v>96</v>
      </c>
      <c r="BJ1300" s="1" t="s">
        <v>72</v>
      </c>
      <c r="BK1300" s="1" t="s">
        <v>5896</v>
      </c>
      <c r="BL1300" s="1" t="s">
        <v>6262</v>
      </c>
      <c r="BM1300" s="1">
        <v>54</v>
      </c>
      <c r="BN1300" s="1" t="s">
        <v>75</v>
      </c>
      <c r="BO1300" s="1" t="s">
        <v>75</v>
      </c>
      <c r="BP1300" s="1" t="s">
        <v>75</v>
      </c>
      <c r="BQ1300" s="21" t="s">
        <v>99</v>
      </c>
      <c r="BR1300" s="21" t="s">
        <v>100</v>
      </c>
    </row>
    <row r="1301" spans="1:70" ht="20.45" customHeight="1">
      <c r="A1301" s="1" t="s">
        <v>6263</v>
      </c>
      <c r="B1301" s="1">
        <v>240142</v>
      </c>
      <c r="C1301" s="1" t="s">
        <v>71</v>
      </c>
      <c r="D1301" s="3">
        <v>45404</v>
      </c>
      <c r="E1301" s="4">
        <v>0.4826388888888889</v>
      </c>
      <c r="F1301" s="5">
        <v>45383</v>
      </c>
      <c r="G1301" s="3">
        <v>45404</v>
      </c>
      <c r="H1301" s="4">
        <v>0.51180555555555551</v>
      </c>
      <c r="I1301" s="48">
        <f t="shared" si="151"/>
        <v>2.9166666666666619E-2</v>
      </c>
      <c r="J1301" s="1">
        <v>15</v>
      </c>
      <c r="K1301" s="1" t="s">
        <v>2302</v>
      </c>
      <c r="L1301" s="1" t="s">
        <v>6264</v>
      </c>
      <c r="M1301" s="1" t="s">
        <v>75</v>
      </c>
      <c r="N1301" s="1" t="s">
        <v>4933</v>
      </c>
      <c r="O1301" s="1" t="s">
        <v>77</v>
      </c>
      <c r="P1301" s="1" t="s">
        <v>78</v>
      </c>
      <c r="Q1301" s="8" t="s">
        <v>4162</v>
      </c>
      <c r="R1301" s="21" t="s">
        <v>139</v>
      </c>
      <c r="S1301" s="21" t="s">
        <v>1898</v>
      </c>
      <c r="T1301" s="1" t="s">
        <v>4212</v>
      </c>
      <c r="U1301" s="3" t="s">
        <v>6265</v>
      </c>
      <c r="V1301" s="1" t="s">
        <v>1900</v>
      </c>
      <c r="W1301" s="1" t="s">
        <v>2307</v>
      </c>
      <c r="X1301" s="1" t="s">
        <v>2307</v>
      </c>
      <c r="Y1301" s="1" t="s">
        <v>2308</v>
      </c>
      <c r="Z1301" s="1" t="s">
        <v>490</v>
      </c>
      <c r="AA1301" s="1" t="s">
        <v>72</v>
      </c>
      <c r="AB1301" s="1" t="s">
        <v>491</v>
      </c>
      <c r="AC1301" s="1" t="s">
        <v>492</v>
      </c>
      <c r="AD1301" s="1" t="s">
        <v>126</v>
      </c>
      <c r="AE1301" s="1">
        <v>49</v>
      </c>
      <c r="AF1301" s="1" t="s">
        <v>88</v>
      </c>
      <c r="AG1301" s="1">
        <v>5.3</v>
      </c>
      <c r="AH1301" s="1" t="s">
        <v>954</v>
      </c>
      <c r="AI1301" s="1" t="s">
        <v>90</v>
      </c>
      <c r="AJ1301" s="1" t="s">
        <v>91</v>
      </c>
      <c r="AK1301" s="1" t="s">
        <v>92</v>
      </c>
      <c r="AL1301" s="1" t="s">
        <v>72</v>
      </c>
      <c r="AM1301" s="1" t="s">
        <v>244</v>
      </c>
      <c r="AN1301" s="1">
        <v>2</v>
      </c>
      <c r="AO1301" s="1" t="s">
        <v>2585</v>
      </c>
      <c r="AP1301" s="1" t="s">
        <v>72</v>
      </c>
      <c r="AQ1301" s="1" t="s">
        <v>72</v>
      </c>
      <c r="AR1301" s="1" t="s">
        <v>689</v>
      </c>
      <c r="AS1301" s="1" t="s">
        <v>72</v>
      </c>
      <c r="AT1301" s="1" t="s">
        <v>72</v>
      </c>
      <c r="AU1301" s="3">
        <v>45404</v>
      </c>
      <c r="AV1301" s="4">
        <v>0.53541666666666665</v>
      </c>
      <c r="AW1301" s="4">
        <v>0.60972222222222228</v>
      </c>
      <c r="AX1301" s="4">
        <f t="shared" si="155"/>
        <v>7.4305555555555625E-2</v>
      </c>
      <c r="AY1301" s="4">
        <f t="shared" si="156"/>
        <v>0.58055555555555571</v>
      </c>
      <c r="AZ1301" s="4">
        <f t="shared" si="157"/>
        <v>0.12708333333333338</v>
      </c>
      <c r="BA1301" s="1" t="s">
        <v>799</v>
      </c>
      <c r="BB1301" s="1" t="s">
        <v>72</v>
      </c>
      <c r="BC1301" s="1" t="s">
        <v>1675</v>
      </c>
      <c r="BD1301" s="1">
        <v>14</v>
      </c>
      <c r="BE1301" s="1" t="s">
        <v>4208</v>
      </c>
      <c r="BF1301" s="1" t="s">
        <v>88</v>
      </c>
      <c r="BG1301" s="1" t="s">
        <v>88</v>
      </c>
      <c r="BH1301" s="1" t="s">
        <v>88</v>
      </c>
      <c r="BI1301" s="1" t="s">
        <v>96</v>
      </c>
      <c r="BJ1301" s="1" t="s">
        <v>72</v>
      </c>
      <c r="BK1301" s="1" t="s">
        <v>2268</v>
      </c>
      <c r="BL1301" s="1" t="s">
        <v>6266</v>
      </c>
      <c r="BM1301" s="1">
        <f>56+9</f>
        <v>65</v>
      </c>
      <c r="BN1301" s="1" t="s">
        <v>75</v>
      </c>
      <c r="BO1301" s="1" t="s">
        <v>75</v>
      </c>
      <c r="BP1301" s="1" t="s">
        <v>75</v>
      </c>
      <c r="BQ1301" s="21" t="s">
        <v>99</v>
      </c>
      <c r="BR1301" s="21" t="s">
        <v>100</v>
      </c>
    </row>
    <row r="1302" spans="1:70" ht="20.45" customHeight="1">
      <c r="A1302" s="1" t="s">
        <v>6267</v>
      </c>
      <c r="B1302" s="1">
        <v>240143</v>
      </c>
      <c r="C1302" s="1" t="s">
        <v>71</v>
      </c>
      <c r="D1302" s="3">
        <v>45404</v>
      </c>
      <c r="E1302" s="4">
        <v>0.51388888888888884</v>
      </c>
      <c r="F1302" s="5">
        <v>45383</v>
      </c>
      <c r="G1302" s="3">
        <v>45404</v>
      </c>
      <c r="H1302" s="4">
        <v>0.68055555555555558</v>
      </c>
      <c r="I1302" s="48">
        <f t="shared" si="151"/>
        <v>0.16666666666666674</v>
      </c>
      <c r="J1302" s="1">
        <v>22</v>
      </c>
      <c r="K1302" s="1" t="s">
        <v>1896</v>
      </c>
      <c r="L1302" s="1" t="s">
        <v>6268</v>
      </c>
      <c r="M1302" s="1" t="s">
        <v>75</v>
      </c>
      <c r="N1302" s="1" t="s">
        <v>4933</v>
      </c>
      <c r="O1302" s="1" t="s">
        <v>77</v>
      </c>
      <c r="P1302" s="1" t="s">
        <v>78</v>
      </c>
      <c r="Q1302" s="1" t="s">
        <v>78</v>
      </c>
      <c r="R1302" s="21" t="s">
        <v>139</v>
      </c>
      <c r="S1302" s="21" t="s">
        <v>1898</v>
      </c>
      <c r="T1302" s="1" t="s">
        <v>5123</v>
      </c>
      <c r="U1302" s="3" t="s">
        <v>6269</v>
      </c>
      <c r="V1302" s="1" t="s">
        <v>1900</v>
      </c>
      <c r="W1302" s="1" t="s">
        <v>813</v>
      </c>
      <c r="X1302" s="1" t="s">
        <v>813</v>
      </c>
      <c r="Y1302" s="1" t="s">
        <v>814</v>
      </c>
      <c r="Z1302" s="1" t="s">
        <v>490</v>
      </c>
      <c r="AA1302" s="1" t="s">
        <v>72</v>
      </c>
      <c r="AB1302" s="1" t="s">
        <v>491</v>
      </c>
      <c r="AC1302" s="1" t="s">
        <v>492</v>
      </c>
      <c r="AD1302" s="1" t="s">
        <v>126</v>
      </c>
      <c r="AE1302" s="1">
        <v>40</v>
      </c>
      <c r="AF1302" s="1" t="s">
        <v>88</v>
      </c>
      <c r="AG1302" s="1">
        <v>5.6</v>
      </c>
      <c r="AH1302" s="1" t="s">
        <v>954</v>
      </c>
      <c r="AI1302" s="1" t="s">
        <v>90</v>
      </c>
      <c r="AJ1302" s="1" t="s">
        <v>91</v>
      </c>
      <c r="AK1302" s="1" t="s">
        <v>92</v>
      </c>
      <c r="AL1302" s="1" t="s">
        <v>72</v>
      </c>
      <c r="AM1302" s="1" t="s">
        <v>254</v>
      </c>
      <c r="AN1302" s="1">
        <v>1</v>
      </c>
      <c r="AO1302" s="1" t="s">
        <v>6270</v>
      </c>
      <c r="AP1302" s="1" t="s">
        <v>72</v>
      </c>
      <c r="AQ1302" s="1" t="s">
        <v>72</v>
      </c>
      <c r="AR1302" s="1" t="s">
        <v>6271</v>
      </c>
      <c r="AS1302" s="1" t="s">
        <v>72</v>
      </c>
      <c r="AT1302" s="1" t="s">
        <v>72</v>
      </c>
      <c r="AU1302" s="3">
        <v>45404</v>
      </c>
      <c r="AV1302" s="4">
        <v>0.69513888888888886</v>
      </c>
      <c r="AW1302" s="4">
        <v>0.76180555555555551</v>
      </c>
      <c r="AX1302" s="4">
        <f t="shared" si="155"/>
        <v>6.6666666666666652E-2</v>
      </c>
      <c r="AY1302" s="4">
        <f t="shared" si="156"/>
        <v>0.59513888888888877</v>
      </c>
      <c r="AZ1302" s="4">
        <f t="shared" si="157"/>
        <v>0.24791666666666667</v>
      </c>
      <c r="BA1302" s="1" t="s">
        <v>6272</v>
      </c>
      <c r="BB1302" s="1" t="s">
        <v>72</v>
      </c>
      <c r="BC1302" s="1" t="s">
        <v>1794</v>
      </c>
      <c r="BD1302" s="1">
        <v>14</v>
      </c>
      <c r="BE1302" s="1" t="s">
        <v>4219</v>
      </c>
      <c r="BF1302" s="1" t="s">
        <v>88</v>
      </c>
      <c r="BG1302" s="1" t="s">
        <v>88</v>
      </c>
      <c r="BH1302" s="1" t="s">
        <v>88</v>
      </c>
      <c r="BI1302" s="1" t="s">
        <v>96</v>
      </c>
      <c r="BJ1302" s="1" t="s">
        <v>72</v>
      </c>
      <c r="BK1302" s="1" t="s">
        <v>2268</v>
      </c>
      <c r="BL1302" s="1" t="s">
        <v>6266</v>
      </c>
      <c r="BM1302" s="1">
        <f>56+(8+8)</f>
        <v>72</v>
      </c>
      <c r="BN1302" s="1" t="s">
        <v>75</v>
      </c>
      <c r="BO1302" s="1" t="s">
        <v>75</v>
      </c>
      <c r="BP1302" s="1" t="s">
        <v>75</v>
      </c>
      <c r="BQ1302" s="21" t="s">
        <v>99</v>
      </c>
      <c r="BR1302" s="21" t="s">
        <v>100</v>
      </c>
    </row>
    <row r="1303" spans="1:70" ht="20.45" customHeight="1">
      <c r="A1303" s="1" t="s">
        <v>6273</v>
      </c>
      <c r="B1303" s="1">
        <v>240144</v>
      </c>
      <c r="C1303" s="1" t="s">
        <v>71</v>
      </c>
      <c r="D1303" s="3">
        <v>45404</v>
      </c>
      <c r="E1303" s="4">
        <v>0.61458333333333337</v>
      </c>
      <c r="F1303" s="5">
        <v>45383</v>
      </c>
      <c r="G1303" s="3">
        <v>45404</v>
      </c>
      <c r="H1303" s="4">
        <v>0.74652777777777779</v>
      </c>
      <c r="I1303" s="48">
        <f t="shared" si="151"/>
        <v>0.13194444444444442</v>
      </c>
      <c r="J1303" s="1">
        <v>25</v>
      </c>
      <c r="K1303" s="1" t="s">
        <v>2302</v>
      </c>
      <c r="L1303" s="1" t="s">
        <v>6274</v>
      </c>
      <c r="M1303" s="1" t="s">
        <v>75</v>
      </c>
      <c r="N1303" s="1" t="s">
        <v>4933</v>
      </c>
      <c r="O1303" s="1" t="s">
        <v>77</v>
      </c>
      <c r="P1303" s="1" t="s">
        <v>78</v>
      </c>
      <c r="Q1303" s="1" t="s">
        <v>78</v>
      </c>
      <c r="R1303" s="21" t="s">
        <v>1898</v>
      </c>
      <c r="S1303" s="8" t="s">
        <v>1927</v>
      </c>
      <c r="T1303" s="34" t="s">
        <v>72</v>
      </c>
      <c r="U1303" s="60" t="s">
        <v>6275</v>
      </c>
      <c r="V1303" s="1" t="s">
        <v>1900</v>
      </c>
      <c r="W1303" s="1" t="s">
        <v>2307</v>
      </c>
      <c r="X1303" s="1" t="s">
        <v>2307</v>
      </c>
      <c r="Y1303" s="1" t="s">
        <v>2308</v>
      </c>
      <c r="Z1303" s="1" t="s">
        <v>490</v>
      </c>
      <c r="AA1303" s="1" t="s">
        <v>72</v>
      </c>
      <c r="AB1303" s="1" t="s">
        <v>491</v>
      </c>
      <c r="AC1303" s="1" t="s">
        <v>492</v>
      </c>
      <c r="AD1303" s="1" t="s">
        <v>87</v>
      </c>
      <c r="AE1303" s="1">
        <v>67</v>
      </c>
      <c r="AF1303" s="1" t="s">
        <v>88</v>
      </c>
      <c r="AG1303" s="1">
        <v>5.6</v>
      </c>
      <c r="AH1303" s="1" t="s">
        <v>2344</v>
      </c>
      <c r="AI1303" s="1" t="s">
        <v>90</v>
      </c>
      <c r="AJ1303" s="1" t="s">
        <v>91</v>
      </c>
      <c r="AK1303" s="1" t="s">
        <v>92</v>
      </c>
      <c r="AL1303" s="1" t="s">
        <v>72</v>
      </c>
      <c r="AM1303" s="1" t="s">
        <v>72</v>
      </c>
      <c r="AN1303" s="1" t="s">
        <v>72</v>
      </c>
      <c r="AO1303" s="1" t="s">
        <v>72</v>
      </c>
      <c r="AP1303" s="1" t="s">
        <v>72</v>
      </c>
      <c r="AQ1303" s="1" t="s">
        <v>72</v>
      </c>
      <c r="AR1303" s="1" t="s">
        <v>72</v>
      </c>
      <c r="AS1303" s="1" t="s">
        <v>72</v>
      </c>
      <c r="AT1303" s="1" t="s">
        <v>72</v>
      </c>
      <c r="AU1303" s="3">
        <v>45404</v>
      </c>
      <c r="AV1303" s="4">
        <v>0.76527777777777772</v>
      </c>
      <c r="AW1303" s="4">
        <v>0.87708333333333333</v>
      </c>
      <c r="AX1303" s="4">
        <f t="shared" si="155"/>
        <v>0.1118055555555556</v>
      </c>
      <c r="AY1303" s="4">
        <f t="shared" si="156"/>
        <v>0.74513888888888891</v>
      </c>
      <c r="AZ1303" s="4">
        <f t="shared" si="157"/>
        <v>0.26249999999999996</v>
      </c>
      <c r="BA1303" s="1" t="s">
        <v>6276</v>
      </c>
      <c r="BB1303" s="1" t="s">
        <v>72</v>
      </c>
      <c r="BC1303" s="1" t="s">
        <v>1675</v>
      </c>
      <c r="BD1303" s="1">
        <v>14</v>
      </c>
      <c r="BE1303" s="1" t="s">
        <v>4063</v>
      </c>
      <c r="BF1303" s="1" t="s">
        <v>75</v>
      </c>
      <c r="BG1303" s="1" t="s">
        <v>75</v>
      </c>
      <c r="BH1303" s="1" t="s">
        <v>88</v>
      </c>
      <c r="BI1303" s="1" t="s">
        <v>79</v>
      </c>
      <c r="BJ1303" s="1" t="s">
        <v>707</v>
      </c>
      <c r="BK1303" s="1" t="s">
        <v>2268</v>
      </c>
      <c r="BL1303" s="1" t="s">
        <v>6277</v>
      </c>
      <c r="BM1303" s="1">
        <f>56+(8+8)</f>
        <v>72</v>
      </c>
      <c r="BN1303" s="1" t="s">
        <v>88</v>
      </c>
      <c r="BO1303" s="1" t="s">
        <v>88</v>
      </c>
      <c r="BP1303" s="1" t="s">
        <v>88</v>
      </c>
      <c r="BQ1303" s="1" t="s">
        <v>160</v>
      </c>
      <c r="BR1303" s="1" t="s">
        <v>707</v>
      </c>
    </row>
    <row r="1304" spans="1:70" ht="20.45" customHeight="1">
      <c r="A1304" s="1" t="s">
        <v>6278</v>
      </c>
      <c r="B1304" s="1">
        <v>240145</v>
      </c>
      <c r="C1304" s="1" t="s">
        <v>71</v>
      </c>
      <c r="D1304" s="3">
        <v>45407</v>
      </c>
      <c r="E1304" s="4">
        <v>0.45277777777777778</v>
      </c>
      <c r="F1304" s="5">
        <v>45383</v>
      </c>
      <c r="G1304" s="3">
        <v>45407</v>
      </c>
      <c r="H1304" s="4">
        <v>0.6069444444444444</v>
      </c>
      <c r="I1304" s="48">
        <f t="shared" si="151"/>
        <v>0.15416666666666662</v>
      </c>
      <c r="J1304" s="1">
        <v>2</v>
      </c>
      <c r="K1304" s="1" t="s">
        <v>1896</v>
      </c>
      <c r="L1304" s="1" t="s">
        <v>6279</v>
      </c>
      <c r="M1304" s="1" t="s">
        <v>75</v>
      </c>
      <c r="N1304" s="1" t="s">
        <v>3947</v>
      </c>
      <c r="O1304" s="1" t="s">
        <v>77</v>
      </c>
      <c r="P1304" s="1" t="s">
        <v>78</v>
      </c>
      <c r="Q1304" s="1" t="s">
        <v>78</v>
      </c>
      <c r="R1304" s="21" t="s">
        <v>1898</v>
      </c>
      <c r="S1304" s="21" t="s">
        <v>1898</v>
      </c>
      <c r="T1304" s="34" t="s">
        <v>72</v>
      </c>
      <c r="U1304" s="3" t="s">
        <v>4538</v>
      </c>
      <c r="V1304" s="1" t="s">
        <v>1900</v>
      </c>
      <c r="W1304" s="1" t="s">
        <v>813</v>
      </c>
      <c r="X1304" s="1" t="s">
        <v>813</v>
      </c>
      <c r="Y1304" s="1" t="s">
        <v>814</v>
      </c>
      <c r="Z1304" s="1" t="s">
        <v>84</v>
      </c>
      <c r="AA1304" s="1" t="s">
        <v>72</v>
      </c>
      <c r="AB1304" s="1" t="s">
        <v>567</v>
      </c>
      <c r="AC1304" s="1" t="s">
        <v>6280</v>
      </c>
      <c r="AD1304" s="1" t="s">
        <v>126</v>
      </c>
      <c r="AE1304" s="1">
        <v>59</v>
      </c>
      <c r="AF1304" s="1" t="s">
        <v>88</v>
      </c>
      <c r="AG1304" s="1">
        <v>5.2</v>
      </c>
      <c r="AH1304" s="1" t="s">
        <v>954</v>
      </c>
      <c r="AI1304" s="1" t="s">
        <v>90</v>
      </c>
      <c r="AJ1304" s="1" t="s">
        <v>91</v>
      </c>
      <c r="AK1304" s="1" t="s">
        <v>92</v>
      </c>
      <c r="AL1304" s="1" t="s">
        <v>72</v>
      </c>
      <c r="AM1304" s="1" t="s">
        <v>217</v>
      </c>
      <c r="AN1304" s="1">
        <v>2</v>
      </c>
      <c r="AO1304" s="1" t="s">
        <v>6166</v>
      </c>
      <c r="AP1304" s="1" t="s">
        <v>72</v>
      </c>
      <c r="AQ1304" s="1" t="s">
        <v>72</v>
      </c>
      <c r="AR1304" s="1" t="s">
        <v>3444</v>
      </c>
      <c r="AS1304" s="1" t="s">
        <v>1061</v>
      </c>
      <c r="AT1304" s="1" t="s">
        <v>430</v>
      </c>
      <c r="AU1304" s="3">
        <v>45407</v>
      </c>
      <c r="AV1304" s="4">
        <v>0.62013888888888891</v>
      </c>
      <c r="AW1304" s="4">
        <v>0.72430555555555554</v>
      </c>
      <c r="AX1304" s="4">
        <f t="shared" si="155"/>
        <v>0.10416666666666663</v>
      </c>
      <c r="AY1304" s="4">
        <f t="shared" si="156"/>
        <v>0.57013888888888897</v>
      </c>
      <c r="AZ1304" s="4">
        <f t="shared" si="157"/>
        <v>0.27152777777777776</v>
      </c>
      <c r="BA1304" s="1" t="s">
        <v>6281</v>
      </c>
      <c r="BB1304" s="1" t="s">
        <v>72</v>
      </c>
      <c r="BC1304" s="1" t="s">
        <v>1675</v>
      </c>
      <c r="BD1304" s="1">
        <v>14</v>
      </c>
      <c r="BE1304" s="1" t="s">
        <v>3446</v>
      </c>
      <c r="BF1304" s="1" t="s">
        <v>75</v>
      </c>
      <c r="BG1304" s="1" t="s">
        <v>75</v>
      </c>
      <c r="BH1304" s="1" t="s">
        <v>88</v>
      </c>
      <c r="BI1304" s="1" t="s">
        <v>96</v>
      </c>
      <c r="BJ1304" s="1" t="s">
        <v>72</v>
      </c>
      <c r="BK1304" s="1" t="s">
        <v>6282</v>
      </c>
      <c r="BL1304" s="1" t="s">
        <v>6283</v>
      </c>
      <c r="BM1304" s="1">
        <f>57+9</f>
        <v>66</v>
      </c>
      <c r="BN1304" s="1" t="s">
        <v>75</v>
      </c>
      <c r="BO1304" s="1" t="s">
        <v>75</v>
      </c>
      <c r="BP1304" s="1" t="s">
        <v>75</v>
      </c>
      <c r="BQ1304" s="21" t="s">
        <v>99</v>
      </c>
      <c r="BR1304" s="21" t="s">
        <v>100</v>
      </c>
    </row>
    <row r="1305" spans="1:70" ht="20.45" customHeight="1">
      <c r="A1305" s="1" t="s">
        <v>6284</v>
      </c>
      <c r="B1305" s="1">
        <v>240146</v>
      </c>
      <c r="C1305" s="1" t="s">
        <v>71</v>
      </c>
      <c r="D1305" s="3">
        <v>45412</v>
      </c>
      <c r="E1305" s="4">
        <v>0.48958333333333331</v>
      </c>
      <c r="F1305" s="5">
        <v>45383</v>
      </c>
      <c r="G1305" s="3">
        <v>45412</v>
      </c>
      <c r="H1305" s="4">
        <v>0.53611111111111109</v>
      </c>
      <c r="I1305" s="48">
        <f t="shared" si="151"/>
        <v>4.6527777777777779E-2</v>
      </c>
      <c r="J1305" s="1">
        <v>3</v>
      </c>
      <c r="K1305" s="1" t="s">
        <v>1896</v>
      </c>
      <c r="L1305" s="1" t="s">
        <v>6285</v>
      </c>
      <c r="M1305" s="1" t="s">
        <v>75</v>
      </c>
      <c r="N1305" s="1" t="s">
        <v>4933</v>
      </c>
      <c r="O1305" s="1" t="s">
        <v>77</v>
      </c>
      <c r="P1305" s="1" t="s">
        <v>78</v>
      </c>
      <c r="Q1305" s="1" t="s">
        <v>78</v>
      </c>
      <c r="R1305" s="21" t="s">
        <v>1898</v>
      </c>
      <c r="S1305" s="21" t="s">
        <v>1898</v>
      </c>
      <c r="T1305" s="34" t="s">
        <v>72</v>
      </c>
      <c r="U1305" s="3" t="s">
        <v>2157</v>
      </c>
      <c r="V1305" s="1" t="s">
        <v>1900</v>
      </c>
      <c r="W1305" s="1" t="s">
        <v>83</v>
      </c>
      <c r="X1305" s="1" t="s">
        <v>6286</v>
      </c>
      <c r="Y1305" s="1" t="s">
        <v>83</v>
      </c>
      <c r="Z1305" s="1" t="s">
        <v>490</v>
      </c>
      <c r="AA1305" s="1" t="s">
        <v>72</v>
      </c>
      <c r="AB1305" s="1" t="s">
        <v>491</v>
      </c>
      <c r="AC1305" s="1" t="s">
        <v>1147</v>
      </c>
      <c r="AD1305" s="1" t="s">
        <v>87</v>
      </c>
      <c r="AE1305" s="1">
        <v>60</v>
      </c>
      <c r="AF1305" s="1" t="s">
        <v>88</v>
      </c>
      <c r="AG1305" s="1">
        <v>5.2</v>
      </c>
      <c r="AH1305" s="1" t="s">
        <v>954</v>
      </c>
      <c r="AI1305" s="1" t="s">
        <v>90</v>
      </c>
      <c r="AJ1305" s="1" t="s">
        <v>91</v>
      </c>
      <c r="AK1305" s="1" t="s">
        <v>92</v>
      </c>
      <c r="AL1305" s="1" t="s">
        <v>72</v>
      </c>
      <c r="AM1305" s="1" t="s">
        <v>229</v>
      </c>
      <c r="AN1305" s="1" t="s">
        <v>72</v>
      </c>
      <c r="AO1305" s="1" t="s">
        <v>6255</v>
      </c>
      <c r="AP1305" s="1" t="s">
        <v>72</v>
      </c>
      <c r="AQ1305" s="1" t="s">
        <v>72</v>
      </c>
      <c r="AR1305" s="1" t="s">
        <v>72</v>
      </c>
      <c r="AS1305" s="1" t="s">
        <v>72</v>
      </c>
      <c r="AT1305" s="1" t="s">
        <v>72</v>
      </c>
      <c r="AU1305" s="3">
        <v>45412</v>
      </c>
      <c r="AV1305" s="4">
        <v>0.56388888888888888</v>
      </c>
      <c r="AW1305" s="4">
        <v>0.65763888888888888</v>
      </c>
      <c r="AX1305" s="4">
        <f t="shared" si="155"/>
        <v>9.375E-2</v>
      </c>
      <c r="AY1305" s="4">
        <f t="shared" si="156"/>
        <v>0.61111111111111116</v>
      </c>
      <c r="AZ1305" s="4">
        <f t="shared" si="157"/>
        <v>0.16805555555555557</v>
      </c>
      <c r="BA1305" s="1" t="s">
        <v>6287</v>
      </c>
      <c r="BB1305" s="1" t="s">
        <v>72</v>
      </c>
      <c r="BC1305" s="1" t="s">
        <v>1794</v>
      </c>
      <c r="BD1305" s="1">
        <v>14</v>
      </c>
      <c r="BE1305" s="1" t="s">
        <v>3446</v>
      </c>
      <c r="BF1305" s="1" t="s">
        <v>75</v>
      </c>
      <c r="BG1305" s="1" t="s">
        <v>75</v>
      </c>
      <c r="BH1305" s="1" t="s">
        <v>88</v>
      </c>
      <c r="BI1305" s="1" t="s">
        <v>96</v>
      </c>
      <c r="BJ1305" s="1" t="s">
        <v>72</v>
      </c>
      <c r="BK1305" s="1" t="s">
        <v>2268</v>
      </c>
      <c r="BL1305" s="1" t="s">
        <v>6288</v>
      </c>
      <c r="BM1305" s="1">
        <f>63+7</f>
        <v>70</v>
      </c>
      <c r="BN1305" s="1" t="s">
        <v>75</v>
      </c>
      <c r="BO1305" s="1" t="s">
        <v>75</v>
      </c>
      <c r="BP1305" s="1" t="s">
        <v>75</v>
      </c>
      <c r="BQ1305" s="21" t="s">
        <v>99</v>
      </c>
      <c r="BR1305" s="21" t="s">
        <v>100</v>
      </c>
    </row>
    <row r="1306" spans="1:70" ht="20.45" customHeight="1">
      <c r="A1306" s="1" t="s">
        <v>6289</v>
      </c>
      <c r="B1306" s="1">
        <v>240147</v>
      </c>
      <c r="C1306" s="1" t="s">
        <v>71</v>
      </c>
      <c r="D1306" s="3">
        <v>45414</v>
      </c>
      <c r="E1306" s="4">
        <v>0.73611111111111116</v>
      </c>
      <c r="F1306" s="5">
        <v>45413</v>
      </c>
      <c r="G1306" s="3">
        <v>45414</v>
      </c>
      <c r="H1306" s="4">
        <v>0.77638888888888891</v>
      </c>
      <c r="I1306" s="48">
        <f t="shared" si="151"/>
        <v>4.0277777777777746E-2</v>
      </c>
      <c r="J1306" s="1">
        <v>4</v>
      </c>
      <c r="K1306" s="1" t="s">
        <v>2302</v>
      </c>
      <c r="L1306" s="1" t="s">
        <v>6290</v>
      </c>
      <c r="M1306" s="1" t="s">
        <v>75</v>
      </c>
      <c r="N1306" s="1" t="s">
        <v>4933</v>
      </c>
      <c r="O1306" s="1" t="s">
        <v>77</v>
      </c>
      <c r="P1306" s="1" t="s">
        <v>78</v>
      </c>
      <c r="Q1306" s="1" t="s">
        <v>78</v>
      </c>
      <c r="R1306" s="21" t="s">
        <v>1898</v>
      </c>
      <c r="S1306" s="21" t="s">
        <v>1898</v>
      </c>
      <c r="T1306" s="34" t="s">
        <v>72</v>
      </c>
      <c r="U1306" s="3" t="s">
        <v>5194</v>
      </c>
      <c r="V1306" s="1" t="s">
        <v>1900</v>
      </c>
      <c r="W1306" s="1" t="s">
        <v>2307</v>
      </c>
      <c r="X1306" s="1" t="s">
        <v>2307</v>
      </c>
      <c r="Y1306" s="1" t="s">
        <v>2308</v>
      </c>
      <c r="Z1306" s="1" t="s">
        <v>490</v>
      </c>
      <c r="AA1306" s="1" t="s">
        <v>72</v>
      </c>
      <c r="AB1306" s="1" t="s">
        <v>491</v>
      </c>
      <c r="AC1306" s="1" t="s">
        <v>492</v>
      </c>
      <c r="AD1306" s="1" t="s">
        <v>87</v>
      </c>
      <c r="AE1306" s="1">
        <v>46</v>
      </c>
      <c r="AF1306" s="1" t="s">
        <v>88</v>
      </c>
      <c r="AG1306" s="1">
        <v>4.9000000000000004</v>
      </c>
      <c r="AH1306" s="1" t="s">
        <v>299</v>
      </c>
      <c r="AI1306" s="1" t="s">
        <v>90</v>
      </c>
      <c r="AJ1306" s="1" t="s">
        <v>91</v>
      </c>
      <c r="AK1306" s="1" t="s">
        <v>92</v>
      </c>
      <c r="AL1306" s="1" t="s">
        <v>72</v>
      </c>
      <c r="AM1306" s="1" t="s">
        <v>254</v>
      </c>
      <c r="AN1306" s="1">
        <v>3</v>
      </c>
      <c r="AO1306" s="1" t="s">
        <v>6291</v>
      </c>
      <c r="AP1306" s="1" t="s">
        <v>72</v>
      </c>
      <c r="AQ1306" s="1" t="s">
        <v>72</v>
      </c>
      <c r="AR1306" s="1" t="s">
        <v>2327</v>
      </c>
      <c r="AS1306" s="1" t="s">
        <v>72</v>
      </c>
      <c r="AT1306" s="1" t="s">
        <v>72</v>
      </c>
      <c r="AU1306" s="3">
        <v>45414</v>
      </c>
      <c r="AV1306" s="4">
        <v>0.75347222222222221</v>
      </c>
      <c r="AW1306" s="4">
        <v>0.86597222222222225</v>
      </c>
      <c r="AX1306" s="4">
        <f t="shared" si="155"/>
        <v>0.11250000000000004</v>
      </c>
      <c r="AY1306" s="4">
        <f t="shared" si="156"/>
        <v>0.82569444444444451</v>
      </c>
      <c r="AZ1306" s="4">
        <f t="shared" si="157"/>
        <v>0.12986111111111109</v>
      </c>
      <c r="BA1306" s="1" t="s">
        <v>6292</v>
      </c>
      <c r="BB1306" s="1" t="s">
        <v>72</v>
      </c>
      <c r="BC1306" s="1" t="s">
        <v>1794</v>
      </c>
      <c r="BD1306" s="1">
        <v>14</v>
      </c>
      <c r="BE1306" s="1" t="s">
        <v>4208</v>
      </c>
      <c r="BF1306" s="1" t="s">
        <v>75</v>
      </c>
      <c r="BG1306" s="1" t="s">
        <v>75</v>
      </c>
      <c r="BH1306" s="1" t="s">
        <v>88</v>
      </c>
      <c r="BI1306" s="1" t="s">
        <v>96</v>
      </c>
      <c r="BJ1306" s="1" t="s">
        <v>72</v>
      </c>
      <c r="BK1306" s="1" t="s">
        <v>2268</v>
      </c>
      <c r="BL1306" s="1" t="s">
        <v>6293</v>
      </c>
      <c r="BM1306" s="1">
        <f>77+(9+9)</f>
        <v>95</v>
      </c>
      <c r="BN1306" s="1" t="s">
        <v>75</v>
      </c>
      <c r="BO1306" s="1" t="s">
        <v>75</v>
      </c>
      <c r="BP1306" s="1" t="s">
        <v>75</v>
      </c>
      <c r="BQ1306" s="21" t="s">
        <v>99</v>
      </c>
      <c r="BR1306" s="21" t="s">
        <v>100</v>
      </c>
    </row>
    <row r="1307" spans="1:70" ht="20.45" customHeight="1">
      <c r="A1307" s="1" t="s">
        <v>6294</v>
      </c>
      <c r="B1307" s="1">
        <v>240148</v>
      </c>
      <c r="C1307" s="1" t="s">
        <v>71</v>
      </c>
      <c r="D1307" s="3">
        <v>45414</v>
      </c>
      <c r="E1307" s="4">
        <v>0.77083333333333337</v>
      </c>
      <c r="F1307" s="5">
        <v>45413</v>
      </c>
      <c r="G1307" s="3">
        <v>45414</v>
      </c>
      <c r="H1307" s="4">
        <v>0.7993055555555556</v>
      </c>
      <c r="I1307" s="48">
        <f t="shared" si="151"/>
        <v>2.8472222222222232E-2</v>
      </c>
      <c r="J1307" s="1">
        <v>2</v>
      </c>
      <c r="K1307" s="1" t="s">
        <v>1896</v>
      </c>
      <c r="L1307" s="1" t="s">
        <v>6295</v>
      </c>
      <c r="M1307" s="1" t="s">
        <v>75</v>
      </c>
      <c r="N1307" s="1" t="s">
        <v>3947</v>
      </c>
      <c r="O1307" s="1" t="s">
        <v>77</v>
      </c>
      <c r="P1307" s="1" t="s">
        <v>78</v>
      </c>
      <c r="Q1307" s="1" t="s">
        <v>78</v>
      </c>
      <c r="R1307" s="21" t="s">
        <v>1898</v>
      </c>
      <c r="S1307" s="21" t="s">
        <v>1898</v>
      </c>
      <c r="T1307" s="34" t="s">
        <v>72</v>
      </c>
      <c r="U1307" s="3" t="s">
        <v>2253</v>
      </c>
      <c r="V1307" s="1" t="s">
        <v>1900</v>
      </c>
      <c r="W1307" s="1" t="s">
        <v>83</v>
      </c>
      <c r="X1307" s="1" t="s">
        <v>6296</v>
      </c>
      <c r="Y1307" s="1" t="s">
        <v>83</v>
      </c>
      <c r="Z1307" s="1" t="s">
        <v>84</v>
      </c>
      <c r="AA1307" s="1" t="s">
        <v>72</v>
      </c>
      <c r="AB1307" s="1" t="s">
        <v>140</v>
      </c>
      <c r="AC1307" s="1" t="s">
        <v>141</v>
      </c>
      <c r="AD1307" s="1" t="s">
        <v>126</v>
      </c>
      <c r="AE1307" s="1">
        <v>60</v>
      </c>
      <c r="AF1307" s="1" t="s">
        <v>88</v>
      </c>
      <c r="AG1307" s="1">
        <v>5.2</v>
      </c>
      <c r="AH1307" s="1" t="s">
        <v>954</v>
      </c>
      <c r="AI1307" s="1" t="s">
        <v>90</v>
      </c>
      <c r="AJ1307" s="1" t="s">
        <v>91</v>
      </c>
      <c r="AK1307" s="1" t="s">
        <v>92</v>
      </c>
      <c r="AL1307" s="1" t="s">
        <v>72</v>
      </c>
      <c r="AM1307" s="1" t="s">
        <v>229</v>
      </c>
      <c r="AN1307" s="1" t="s">
        <v>72</v>
      </c>
      <c r="AO1307" s="1" t="s">
        <v>6297</v>
      </c>
      <c r="AP1307" s="1" t="s">
        <v>72</v>
      </c>
      <c r="AQ1307" s="1" t="s">
        <v>72</v>
      </c>
      <c r="AR1307" s="1" t="s">
        <v>72</v>
      </c>
      <c r="AS1307" s="1" t="s">
        <v>72</v>
      </c>
      <c r="AT1307" s="1" t="s">
        <v>72</v>
      </c>
      <c r="AU1307" s="3">
        <v>45414</v>
      </c>
      <c r="AV1307" s="4">
        <v>0.8125</v>
      </c>
      <c r="AW1307" s="4">
        <v>0.86805555555555558</v>
      </c>
      <c r="AX1307" s="4">
        <f t="shared" si="155"/>
        <v>5.555555555555558E-2</v>
      </c>
      <c r="AY1307" s="4">
        <f t="shared" si="156"/>
        <v>0.83958333333333335</v>
      </c>
      <c r="AZ1307" s="4">
        <f t="shared" si="157"/>
        <v>9.722222222222221E-2</v>
      </c>
      <c r="BA1307" s="1" t="s">
        <v>6298</v>
      </c>
      <c r="BB1307" s="1" t="s">
        <v>72</v>
      </c>
      <c r="BC1307" s="1" t="s">
        <v>1675</v>
      </c>
      <c r="BD1307" s="1">
        <v>14</v>
      </c>
      <c r="BE1307" s="1" t="s">
        <v>95</v>
      </c>
      <c r="BF1307" s="1" t="s">
        <v>75</v>
      </c>
      <c r="BG1307" s="1" t="s">
        <v>75</v>
      </c>
      <c r="BH1307" s="1" t="s">
        <v>88</v>
      </c>
      <c r="BI1307" s="1" t="s">
        <v>96</v>
      </c>
      <c r="BJ1307" s="1" t="s">
        <v>72</v>
      </c>
      <c r="BK1307" s="1" t="s">
        <v>3985</v>
      </c>
      <c r="BL1307" s="1" t="s">
        <v>6299</v>
      </c>
      <c r="BM1307" s="1">
        <f>18+(3*9)</f>
        <v>45</v>
      </c>
      <c r="BN1307" s="1" t="s">
        <v>75</v>
      </c>
      <c r="BO1307" s="1" t="s">
        <v>75</v>
      </c>
      <c r="BP1307" s="1" t="s">
        <v>75</v>
      </c>
      <c r="BQ1307" s="21" t="s">
        <v>99</v>
      </c>
      <c r="BR1307" s="21" t="s">
        <v>100</v>
      </c>
    </row>
    <row r="1308" spans="1:70" ht="20.45" customHeight="1">
      <c r="A1308" s="1" t="s">
        <v>6300</v>
      </c>
      <c r="B1308" s="1">
        <v>240149</v>
      </c>
      <c r="C1308" s="1" t="s">
        <v>71</v>
      </c>
      <c r="D1308" s="3">
        <v>45418</v>
      </c>
      <c r="E1308" s="4">
        <v>0.46041666666666664</v>
      </c>
      <c r="F1308" s="5">
        <v>45413</v>
      </c>
      <c r="G1308" s="3">
        <v>45418</v>
      </c>
      <c r="H1308" s="4">
        <v>0.80138888888888893</v>
      </c>
      <c r="I1308" s="48">
        <f t="shared" si="151"/>
        <v>0.34097222222222229</v>
      </c>
      <c r="J1308" s="1">
        <v>2</v>
      </c>
      <c r="K1308" s="1" t="s">
        <v>1896</v>
      </c>
      <c r="L1308" s="1" t="s">
        <v>6301</v>
      </c>
      <c r="M1308" s="1" t="s">
        <v>75</v>
      </c>
      <c r="N1308" s="1" t="s">
        <v>3947</v>
      </c>
      <c r="O1308" s="1" t="s">
        <v>77</v>
      </c>
      <c r="P1308" s="1" t="s">
        <v>78</v>
      </c>
      <c r="Q1308" s="1" t="s">
        <v>78</v>
      </c>
      <c r="R1308" s="21" t="s">
        <v>1898</v>
      </c>
      <c r="S1308" s="21" t="s">
        <v>1898</v>
      </c>
      <c r="T1308" s="34" t="s">
        <v>72</v>
      </c>
      <c r="U1308" s="3" t="s">
        <v>6302</v>
      </c>
      <c r="V1308" s="1" t="s">
        <v>1900</v>
      </c>
      <c r="W1308" s="1" t="s">
        <v>813</v>
      </c>
      <c r="X1308" s="1" t="s">
        <v>813</v>
      </c>
      <c r="Y1308" s="1" t="s">
        <v>814</v>
      </c>
      <c r="Z1308" s="1" t="s">
        <v>84</v>
      </c>
      <c r="AA1308" s="1" t="s">
        <v>72</v>
      </c>
      <c r="AB1308" s="1" t="s">
        <v>140</v>
      </c>
      <c r="AC1308" s="1" t="s">
        <v>181</v>
      </c>
      <c r="AD1308" s="1" t="s">
        <v>87</v>
      </c>
      <c r="AE1308" s="1">
        <v>53</v>
      </c>
      <c r="AF1308" s="1" t="s">
        <v>88</v>
      </c>
      <c r="AG1308" s="1">
        <v>5.6</v>
      </c>
      <c r="AH1308" s="1" t="s">
        <v>954</v>
      </c>
      <c r="AI1308" s="1" t="s">
        <v>90</v>
      </c>
      <c r="AJ1308" s="1" t="s">
        <v>91</v>
      </c>
      <c r="AK1308" s="1" t="s">
        <v>92</v>
      </c>
      <c r="AL1308" s="1" t="s">
        <v>72</v>
      </c>
      <c r="AM1308" s="1" t="s">
        <v>217</v>
      </c>
      <c r="AN1308" s="1">
        <v>2</v>
      </c>
      <c r="AO1308" s="1" t="s">
        <v>5253</v>
      </c>
      <c r="AP1308" s="1" t="s">
        <v>72</v>
      </c>
      <c r="AQ1308" s="1" t="s">
        <v>72</v>
      </c>
      <c r="AR1308" s="1" t="s">
        <v>5884</v>
      </c>
      <c r="AS1308" s="1" t="s">
        <v>878</v>
      </c>
      <c r="AT1308" s="1" t="s">
        <v>72</v>
      </c>
      <c r="AU1308" s="3">
        <v>45418</v>
      </c>
      <c r="AV1308" s="4">
        <v>0.82291666666666663</v>
      </c>
      <c r="AW1308" s="4">
        <v>0.92361111111111116</v>
      </c>
      <c r="AX1308" s="4">
        <f t="shared" si="155"/>
        <v>0.10069444444444453</v>
      </c>
      <c r="AY1308" s="4">
        <f t="shared" si="156"/>
        <v>0.58263888888888893</v>
      </c>
      <c r="AZ1308" s="4">
        <f t="shared" si="157"/>
        <v>0.46319444444444452</v>
      </c>
      <c r="BA1308" s="1" t="s">
        <v>3305</v>
      </c>
      <c r="BB1308" s="1" t="s">
        <v>72</v>
      </c>
      <c r="BC1308" s="1" t="s">
        <v>1675</v>
      </c>
      <c r="BD1308" s="1">
        <v>14</v>
      </c>
      <c r="BE1308" s="1" t="s">
        <v>3446</v>
      </c>
      <c r="BF1308" s="1" t="s">
        <v>75</v>
      </c>
      <c r="BG1308" s="1" t="s">
        <v>75</v>
      </c>
      <c r="BH1308" s="1" t="s">
        <v>88</v>
      </c>
      <c r="BI1308" s="1" t="s">
        <v>96</v>
      </c>
      <c r="BJ1308" s="1" t="s">
        <v>72</v>
      </c>
      <c r="BK1308" s="1" t="s">
        <v>6282</v>
      </c>
      <c r="BL1308" s="1" t="s">
        <v>6303</v>
      </c>
      <c r="BM1308" s="1">
        <f>39+(7*7+9*9)</f>
        <v>169</v>
      </c>
      <c r="BN1308" s="1" t="s">
        <v>75</v>
      </c>
      <c r="BO1308" s="1" t="s">
        <v>75</v>
      </c>
      <c r="BP1308" s="1" t="s">
        <v>75</v>
      </c>
      <c r="BQ1308" s="21" t="s">
        <v>99</v>
      </c>
      <c r="BR1308" s="21" t="s">
        <v>100</v>
      </c>
    </row>
    <row r="1309" spans="1:70" ht="20.45" customHeight="1">
      <c r="A1309" s="1" t="s">
        <v>6304</v>
      </c>
      <c r="B1309" s="1">
        <v>240149</v>
      </c>
      <c r="C1309" s="1" t="s">
        <v>71</v>
      </c>
      <c r="D1309" s="3">
        <v>45418</v>
      </c>
      <c r="E1309" s="4">
        <v>0.46041666666666664</v>
      </c>
      <c r="F1309" s="5">
        <v>45413</v>
      </c>
      <c r="G1309" s="3">
        <v>45418</v>
      </c>
      <c r="H1309" s="4">
        <v>0.80138888888888893</v>
      </c>
      <c r="I1309" s="48">
        <f t="shared" si="151"/>
        <v>0.34097222222222229</v>
      </c>
      <c r="J1309" s="1">
        <v>2</v>
      </c>
      <c r="K1309" s="1" t="s">
        <v>1896</v>
      </c>
      <c r="L1309" s="1" t="s">
        <v>6301</v>
      </c>
      <c r="M1309" s="1" t="s">
        <v>75</v>
      </c>
      <c r="N1309" s="1" t="s">
        <v>4561</v>
      </c>
      <c r="O1309" s="1" t="s">
        <v>77</v>
      </c>
      <c r="P1309" s="1" t="s">
        <v>78</v>
      </c>
      <c r="Q1309" s="1" t="s">
        <v>78</v>
      </c>
      <c r="R1309" s="21" t="s">
        <v>1898</v>
      </c>
      <c r="S1309" s="21" t="s">
        <v>1898</v>
      </c>
      <c r="T1309" s="34" t="s">
        <v>72</v>
      </c>
      <c r="U1309" s="3" t="s">
        <v>6302</v>
      </c>
      <c r="V1309" s="1" t="s">
        <v>1900</v>
      </c>
      <c r="W1309" s="1" t="s">
        <v>813</v>
      </c>
      <c r="X1309" s="1" t="s">
        <v>813</v>
      </c>
      <c r="Y1309" s="1" t="s">
        <v>814</v>
      </c>
      <c r="Z1309" s="1" t="s">
        <v>84</v>
      </c>
      <c r="AA1309" s="1" t="s">
        <v>72</v>
      </c>
      <c r="AB1309" s="1" t="s">
        <v>140</v>
      </c>
      <c r="AC1309" s="1" t="s">
        <v>181</v>
      </c>
      <c r="AD1309" s="1" t="s">
        <v>87</v>
      </c>
      <c r="AE1309" s="1">
        <v>53</v>
      </c>
      <c r="AF1309" s="1" t="s">
        <v>88</v>
      </c>
      <c r="AG1309" s="1">
        <v>5.6</v>
      </c>
      <c r="AH1309" s="1" t="s">
        <v>954</v>
      </c>
      <c r="AI1309" s="1" t="s">
        <v>90</v>
      </c>
      <c r="AJ1309" s="1" t="s">
        <v>91</v>
      </c>
      <c r="AK1309" s="1" t="s">
        <v>92</v>
      </c>
      <c r="AL1309" s="1" t="s">
        <v>72</v>
      </c>
      <c r="AM1309" s="1" t="s">
        <v>217</v>
      </c>
      <c r="AN1309" s="1">
        <v>2</v>
      </c>
      <c r="AO1309" s="1" t="s">
        <v>5253</v>
      </c>
      <c r="AP1309" s="1" t="s">
        <v>72</v>
      </c>
      <c r="AQ1309" s="1" t="s">
        <v>72</v>
      </c>
      <c r="AR1309" s="1" t="s">
        <v>5884</v>
      </c>
      <c r="AS1309" s="1" t="s">
        <v>878</v>
      </c>
      <c r="AT1309" s="1" t="s">
        <v>72</v>
      </c>
      <c r="AU1309" s="3">
        <v>45418</v>
      </c>
      <c r="AV1309" s="4">
        <v>0.82291666666666663</v>
      </c>
      <c r="AW1309" s="4">
        <v>0.92361111111111116</v>
      </c>
      <c r="AX1309" s="4">
        <f t="shared" si="155"/>
        <v>0.10069444444444453</v>
      </c>
      <c r="AY1309" s="4">
        <f t="shared" si="156"/>
        <v>0.58263888888888893</v>
      </c>
      <c r="AZ1309" s="4">
        <f t="shared" si="157"/>
        <v>0.46319444444444452</v>
      </c>
      <c r="BA1309" s="1" t="s">
        <v>3305</v>
      </c>
      <c r="BB1309" s="1" t="s">
        <v>72</v>
      </c>
      <c r="BC1309" s="1" t="s">
        <v>1675</v>
      </c>
      <c r="BD1309" s="1">
        <v>14</v>
      </c>
      <c r="BE1309" s="1" t="s">
        <v>3446</v>
      </c>
      <c r="BF1309" s="1" t="s">
        <v>75</v>
      </c>
      <c r="BG1309" s="1" t="s">
        <v>75</v>
      </c>
      <c r="BH1309" s="1" t="s">
        <v>88</v>
      </c>
      <c r="BI1309" s="1" t="s">
        <v>96</v>
      </c>
      <c r="BJ1309" s="1" t="s">
        <v>72</v>
      </c>
      <c r="BK1309" s="1" t="s">
        <v>6282</v>
      </c>
      <c r="BL1309" s="1" t="s">
        <v>6303</v>
      </c>
      <c r="BM1309" s="1">
        <f>39+(7*7+9*9)</f>
        <v>169</v>
      </c>
      <c r="BN1309" s="1" t="s">
        <v>75</v>
      </c>
      <c r="BO1309" s="1" t="s">
        <v>75</v>
      </c>
      <c r="BP1309" s="1" t="s">
        <v>75</v>
      </c>
      <c r="BQ1309" s="21" t="s">
        <v>99</v>
      </c>
      <c r="BR1309" s="21" t="s">
        <v>100</v>
      </c>
    </row>
    <row r="1310" spans="1:70" ht="20.45" customHeight="1">
      <c r="A1310" s="1" t="s">
        <v>6305</v>
      </c>
      <c r="B1310" s="1">
        <v>240150</v>
      </c>
      <c r="C1310" s="1" t="s">
        <v>71</v>
      </c>
      <c r="D1310" s="3">
        <v>45418</v>
      </c>
      <c r="E1310" s="4">
        <v>0.71388888888888891</v>
      </c>
      <c r="F1310" s="5">
        <v>45413</v>
      </c>
      <c r="G1310" s="3">
        <v>45418</v>
      </c>
      <c r="H1310" s="4">
        <v>0.80138888888888893</v>
      </c>
      <c r="I1310" s="48">
        <f t="shared" si="151"/>
        <v>8.7500000000000022E-2</v>
      </c>
      <c r="J1310" s="1">
        <v>2</v>
      </c>
      <c r="K1310" s="1" t="s">
        <v>1896</v>
      </c>
      <c r="L1310" s="1" t="s">
        <v>6306</v>
      </c>
      <c r="M1310" s="1" t="s">
        <v>75</v>
      </c>
      <c r="N1310" s="1" t="s">
        <v>4933</v>
      </c>
      <c r="O1310" s="1" t="s">
        <v>77</v>
      </c>
      <c r="P1310" s="1" t="s">
        <v>78</v>
      </c>
      <c r="Q1310" s="1" t="s">
        <v>78</v>
      </c>
      <c r="R1310" s="21" t="s">
        <v>1898</v>
      </c>
      <c r="S1310" s="21" t="s">
        <v>1898</v>
      </c>
      <c r="T1310" s="34" t="s">
        <v>72</v>
      </c>
      <c r="U1310" s="3" t="s">
        <v>6307</v>
      </c>
      <c r="V1310" s="1" t="s">
        <v>1900</v>
      </c>
      <c r="W1310" s="1" t="s">
        <v>813</v>
      </c>
      <c r="X1310" s="1" t="s">
        <v>813</v>
      </c>
      <c r="Y1310" s="1" t="s">
        <v>814</v>
      </c>
      <c r="Z1310" s="1" t="s">
        <v>490</v>
      </c>
      <c r="AA1310" s="1" t="s">
        <v>72</v>
      </c>
      <c r="AB1310" s="1" t="s">
        <v>491</v>
      </c>
      <c r="AC1310" s="1" t="s">
        <v>492</v>
      </c>
      <c r="AD1310" s="1" t="s">
        <v>87</v>
      </c>
      <c r="AE1310" s="1">
        <v>51</v>
      </c>
      <c r="AF1310" s="1" t="s">
        <v>88</v>
      </c>
      <c r="AG1310" s="1">
        <v>5.6</v>
      </c>
      <c r="AH1310" s="1" t="s">
        <v>954</v>
      </c>
      <c r="AI1310" s="1" t="s">
        <v>90</v>
      </c>
      <c r="AJ1310" s="1" t="s">
        <v>91</v>
      </c>
      <c r="AK1310" s="1" t="s">
        <v>92</v>
      </c>
      <c r="AL1310" s="1" t="s">
        <v>72</v>
      </c>
      <c r="AM1310" s="1" t="s">
        <v>254</v>
      </c>
      <c r="AN1310" s="1">
        <v>2</v>
      </c>
      <c r="AO1310" s="1" t="s">
        <v>5092</v>
      </c>
      <c r="AP1310" s="1" t="s">
        <v>72</v>
      </c>
      <c r="AQ1310" s="1" t="s">
        <v>72</v>
      </c>
      <c r="AR1310" s="1" t="s">
        <v>2327</v>
      </c>
      <c r="AS1310" s="1" t="s">
        <v>72</v>
      </c>
      <c r="AT1310" s="1" t="s">
        <v>72</v>
      </c>
      <c r="AU1310" s="3">
        <v>45418</v>
      </c>
      <c r="AV1310" s="4">
        <v>0.82291666666666663</v>
      </c>
      <c r="AW1310" s="4">
        <v>0.91319444444444442</v>
      </c>
      <c r="AX1310" s="4">
        <f t="shared" si="155"/>
        <v>9.027777777777779E-2</v>
      </c>
      <c r="AY1310" s="4">
        <f t="shared" si="156"/>
        <v>0.8256944444444444</v>
      </c>
      <c r="AZ1310" s="4">
        <f t="shared" si="157"/>
        <v>0.19930555555555551</v>
      </c>
      <c r="BA1310" s="1" t="s">
        <v>6308</v>
      </c>
      <c r="BB1310" s="1" t="s">
        <v>72</v>
      </c>
      <c r="BC1310" s="1" t="s">
        <v>1794</v>
      </c>
      <c r="BD1310" s="1">
        <v>14</v>
      </c>
      <c r="BE1310" s="1" t="s">
        <v>2694</v>
      </c>
      <c r="BF1310" s="1" t="s">
        <v>75</v>
      </c>
      <c r="BG1310" s="1" t="s">
        <v>75</v>
      </c>
      <c r="BH1310" s="1" t="s">
        <v>88</v>
      </c>
      <c r="BI1310" s="1" t="s">
        <v>96</v>
      </c>
      <c r="BJ1310" s="1" t="s">
        <v>72</v>
      </c>
      <c r="BK1310" s="1" t="s">
        <v>2268</v>
      </c>
      <c r="BL1310" s="1" t="s">
        <v>6293</v>
      </c>
      <c r="BM1310" s="1">
        <f>77+7</f>
        <v>84</v>
      </c>
      <c r="BN1310" s="1" t="s">
        <v>75</v>
      </c>
      <c r="BO1310" s="1" t="s">
        <v>75</v>
      </c>
      <c r="BP1310" s="1" t="s">
        <v>75</v>
      </c>
      <c r="BQ1310" s="21" t="s">
        <v>99</v>
      </c>
      <c r="BR1310" s="21" t="s">
        <v>100</v>
      </c>
    </row>
    <row r="1311" spans="1:70" ht="20.45" customHeight="1">
      <c r="A1311" s="1" t="s">
        <v>6309</v>
      </c>
      <c r="B1311" s="1">
        <v>240151</v>
      </c>
      <c r="C1311" s="1" t="s">
        <v>71</v>
      </c>
      <c r="D1311" s="3">
        <v>45418</v>
      </c>
      <c r="E1311" s="4">
        <v>0.50347222222222221</v>
      </c>
      <c r="F1311" s="5">
        <v>45413</v>
      </c>
      <c r="G1311" s="3">
        <v>45418</v>
      </c>
      <c r="H1311" s="4">
        <v>0.93472222222222223</v>
      </c>
      <c r="I1311" s="48">
        <f t="shared" si="151"/>
        <v>0.43125000000000002</v>
      </c>
      <c r="J1311" s="1">
        <v>20</v>
      </c>
      <c r="K1311" s="1" t="s">
        <v>1896</v>
      </c>
      <c r="L1311" s="1" t="s">
        <v>6310</v>
      </c>
      <c r="M1311" s="1" t="s">
        <v>75</v>
      </c>
      <c r="N1311" s="1" t="s">
        <v>3947</v>
      </c>
      <c r="O1311" s="1" t="s">
        <v>77</v>
      </c>
      <c r="P1311" s="1" t="s">
        <v>78</v>
      </c>
      <c r="Q1311" s="1" t="s">
        <v>78</v>
      </c>
      <c r="R1311" s="21" t="s">
        <v>1898</v>
      </c>
      <c r="S1311" s="21" t="s">
        <v>1898</v>
      </c>
      <c r="T1311" s="34" t="s">
        <v>72</v>
      </c>
      <c r="U1311" s="3" t="s">
        <v>6311</v>
      </c>
      <c r="V1311" s="1" t="s">
        <v>1900</v>
      </c>
      <c r="W1311" s="1" t="s">
        <v>778</v>
      </c>
      <c r="X1311" s="1" t="s">
        <v>779</v>
      </c>
      <c r="Y1311" s="1" t="s">
        <v>780</v>
      </c>
      <c r="Z1311" s="1" t="s">
        <v>84</v>
      </c>
      <c r="AA1311" s="1" t="s">
        <v>72</v>
      </c>
      <c r="AB1311" s="1" t="s">
        <v>4320</v>
      </c>
      <c r="AC1311" s="1" t="s">
        <v>181</v>
      </c>
      <c r="AD1311" s="1" t="s">
        <v>126</v>
      </c>
      <c r="AE1311" s="1">
        <v>59</v>
      </c>
      <c r="AF1311" s="1" t="s">
        <v>88</v>
      </c>
      <c r="AG1311" s="1">
        <v>4.9000000000000004</v>
      </c>
      <c r="AH1311" s="1" t="s">
        <v>299</v>
      </c>
      <c r="AI1311" s="1" t="s">
        <v>90</v>
      </c>
      <c r="AJ1311" s="1" t="s">
        <v>91</v>
      </c>
      <c r="AK1311" s="1" t="s">
        <v>92</v>
      </c>
      <c r="AL1311" s="1" t="s">
        <v>72</v>
      </c>
      <c r="AM1311" s="1" t="s">
        <v>72</v>
      </c>
      <c r="AN1311" s="1" t="s">
        <v>72</v>
      </c>
      <c r="AO1311" s="1" t="s">
        <v>72</v>
      </c>
      <c r="AP1311" s="1" t="s">
        <v>72</v>
      </c>
      <c r="AQ1311" s="1" t="s">
        <v>72</v>
      </c>
      <c r="AR1311" s="1" t="s">
        <v>72</v>
      </c>
      <c r="AS1311" s="1" t="s">
        <v>72</v>
      </c>
      <c r="AT1311" s="1" t="s">
        <v>72</v>
      </c>
      <c r="AU1311" s="3">
        <v>45419</v>
      </c>
      <c r="AV1311" s="4">
        <v>1.3090277777777777</v>
      </c>
      <c r="AW1311" s="4">
        <v>1.4</v>
      </c>
      <c r="AX1311" s="4">
        <f t="shared" si="155"/>
        <v>9.0972222222222232E-2</v>
      </c>
      <c r="AY1311" s="4">
        <f t="shared" si="156"/>
        <v>0.96874999999999989</v>
      </c>
      <c r="AZ1311" s="4">
        <f t="shared" si="157"/>
        <v>0.8965277777777777</v>
      </c>
      <c r="BA1311" s="1" t="s">
        <v>6312</v>
      </c>
      <c r="BB1311" s="1" t="s">
        <v>72</v>
      </c>
      <c r="BC1311" s="1" t="s">
        <v>1675</v>
      </c>
      <c r="BD1311" s="1">
        <v>14</v>
      </c>
      <c r="BE1311" s="1" t="s">
        <v>4063</v>
      </c>
      <c r="BF1311" s="1" t="s">
        <v>75</v>
      </c>
      <c r="BG1311" s="1" t="s">
        <v>75</v>
      </c>
      <c r="BH1311" s="1" t="s">
        <v>88</v>
      </c>
      <c r="BI1311" s="1" t="s">
        <v>96</v>
      </c>
      <c r="BJ1311" s="1" t="s">
        <v>72</v>
      </c>
      <c r="BK1311" s="1" t="s">
        <v>6313</v>
      </c>
      <c r="BL1311" s="1" t="s">
        <v>6314</v>
      </c>
      <c r="BM1311" s="1">
        <f>39+(5*7)</f>
        <v>74</v>
      </c>
      <c r="BN1311" s="1" t="s">
        <v>75</v>
      </c>
      <c r="BO1311" s="1" t="s">
        <v>75</v>
      </c>
      <c r="BP1311" s="1" t="s">
        <v>75</v>
      </c>
      <c r="BQ1311" s="21" t="s">
        <v>99</v>
      </c>
      <c r="BR1311" s="21" t="s">
        <v>100</v>
      </c>
    </row>
    <row r="1312" spans="1:70" ht="20.45" customHeight="1">
      <c r="A1312" s="1" t="s">
        <v>6315</v>
      </c>
      <c r="B1312" s="1">
        <v>240152</v>
      </c>
      <c r="C1312" s="1" t="s">
        <v>71</v>
      </c>
      <c r="D1312" s="3">
        <v>45419</v>
      </c>
      <c r="E1312" s="4">
        <v>0.52777777777777779</v>
      </c>
      <c r="F1312" s="5">
        <v>45413</v>
      </c>
      <c r="G1312" s="3">
        <v>45419</v>
      </c>
      <c r="H1312" s="4">
        <v>0.59513888888888888</v>
      </c>
      <c r="I1312" s="48">
        <f t="shared" si="151"/>
        <v>6.7361111111111094E-2</v>
      </c>
      <c r="J1312" s="1">
        <v>31</v>
      </c>
      <c r="K1312" s="1" t="s">
        <v>2302</v>
      </c>
      <c r="L1312" s="1" t="s">
        <v>6316</v>
      </c>
      <c r="M1312" s="1" t="s">
        <v>75</v>
      </c>
      <c r="N1312" s="1" t="s">
        <v>4648</v>
      </c>
      <c r="O1312" s="1" t="s">
        <v>77</v>
      </c>
      <c r="P1312" s="1" t="s">
        <v>78</v>
      </c>
      <c r="Q1312" s="1" t="s">
        <v>78</v>
      </c>
      <c r="R1312" s="8" t="s">
        <v>139</v>
      </c>
      <c r="S1312" s="21" t="s">
        <v>1898</v>
      </c>
      <c r="T1312" s="34" t="s">
        <v>72</v>
      </c>
      <c r="U1312" s="3" t="s">
        <v>2666</v>
      </c>
      <c r="V1312" s="1" t="s">
        <v>1900</v>
      </c>
      <c r="W1312" s="1" t="s">
        <v>2307</v>
      </c>
      <c r="X1312" s="1" t="s">
        <v>2307</v>
      </c>
      <c r="Y1312" s="1" t="s">
        <v>2926</v>
      </c>
      <c r="Z1312" s="1" t="s">
        <v>291</v>
      </c>
      <c r="AA1312" s="1" t="s">
        <v>72</v>
      </c>
      <c r="AB1312" s="1" t="s">
        <v>292</v>
      </c>
      <c r="AC1312" s="1" t="s">
        <v>3420</v>
      </c>
      <c r="AD1312" s="1" t="s">
        <v>126</v>
      </c>
      <c r="AE1312" s="1">
        <v>41</v>
      </c>
      <c r="AF1312" s="1" t="s">
        <v>88</v>
      </c>
      <c r="AG1312" s="1">
        <v>5.2</v>
      </c>
      <c r="AH1312" s="1" t="s">
        <v>954</v>
      </c>
      <c r="AI1312" s="1" t="s">
        <v>90</v>
      </c>
      <c r="AJ1312" s="1" t="s">
        <v>91</v>
      </c>
      <c r="AK1312" s="1" t="s">
        <v>92</v>
      </c>
      <c r="AL1312" s="1" t="s">
        <v>72</v>
      </c>
      <c r="AM1312" s="1" t="s">
        <v>254</v>
      </c>
      <c r="AN1312" s="1" t="s">
        <v>3184</v>
      </c>
      <c r="AO1312" s="1" t="s">
        <v>6317</v>
      </c>
      <c r="AP1312" s="1" t="s">
        <v>72</v>
      </c>
      <c r="AQ1312" s="1" t="s">
        <v>72</v>
      </c>
      <c r="AR1312" s="1" t="s">
        <v>6318</v>
      </c>
      <c r="AS1312" s="1" t="s">
        <v>72</v>
      </c>
      <c r="AT1312" s="1" t="s">
        <v>72</v>
      </c>
      <c r="AU1312" s="3">
        <v>45419</v>
      </c>
      <c r="AV1312" s="4">
        <v>0.60486111111111107</v>
      </c>
      <c r="AW1312" s="4">
        <v>0.66319444444444442</v>
      </c>
      <c r="AX1312" s="4">
        <f t="shared" si="155"/>
        <v>5.8333333333333348E-2</v>
      </c>
      <c r="AY1312" s="4">
        <f t="shared" si="156"/>
        <v>0.59583333333333333</v>
      </c>
      <c r="AZ1312" s="4">
        <f t="shared" si="157"/>
        <v>0.13541666666666663</v>
      </c>
      <c r="BA1312" s="1" t="s">
        <v>6319</v>
      </c>
      <c r="BB1312" s="1" t="s">
        <v>72</v>
      </c>
      <c r="BC1312" s="1" t="s">
        <v>1794</v>
      </c>
      <c r="BD1312" s="1">
        <v>14</v>
      </c>
      <c r="BE1312" s="1" t="s">
        <v>6026</v>
      </c>
      <c r="BF1312" s="1" t="s">
        <v>75</v>
      </c>
      <c r="BG1312" s="1" t="s">
        <v>75</v>
      </c>
      <c r="BH1312" s="1" t="s">
        <v>88</v>
      </c>
      <c r="BI1312" s="1" t="s">
        <v>96</v>
      </c>
      <c r="BJ1312" s="1" t="s">
        <v>72</v>
      </c>
      <c r="BK1312" s="1" t="s">
        <v>6320</v>
      </c>
      <c r="BL1312" s="1" t="s">
        <v>6321</v>
      </c>
      <c r="BM1312" s="1">
        <v>21</v>
      </c>
      <c r="BN1312" s="1" t="s">
        <v>75</v>
      </c>
      <c r="BO1312" s="1" t="s">
        <v>75</v>
      </c>
      <c r="BP1312" s="1" t="s">
        <v>75</v>
      </c>
      <c r="BQ1312" s="21" t="s">
        <v>99</v>
      </c>
      <c r="BR1312" s="21" t="s">
        <v>100</v>
      </c>
    </row>
    <row r="1313" spans="1:70" ht="20.45" customHeight="1">
      <c r="A1313" s="1">
        <v>240153</v>
      </c>
      <c r="B1313" s="1">
        <v>240153</v>
      </c>
      <c r="C1313" s="1" t="s">
        <v>71</v>
      </c>
      <c r="D1313" s="3">
        <v>45420</v>
      </c>
      <c r="E1313" s="4">
        <v>0.49305555555555558</v>
      </c>
      <c r="F1313" s="5">
        <v>45413</v>
      </c>
      <c r="G1313" s="3">
        <v>45420</v>
      </c>
      <c r="H1313" s="4">
        <v>0.86041666666666672</v>
      </c>
      <c r="I1313" s="48">
        <f t="shared" si="151"/>
        <v>0.36736111111111114</v>
      </c>
      <c r="J1313" s="1">
        <v>20</v>
      </c>
      <c r="K1313" s="1" t="s">
        <v>1896</v>
      </c>
      <c r="L1313" s="1" t="s">
        <v>6322</v>
      </c>
      <c r="M1313" s="1" t="s">
        <v>75</v>
      </c>
      <c r="N1313" s="1" t="s">
        <v>170</v>
      </c>
      <c r="O1313" s="1" t="s">
        <v>473</v>
      </c>
      <c r="P1313" s="1" t="s">
        <v>78</v>
      </c>
      <c r="Q1313" s="1" t="s">
        <v>78</v>
      </c>
      <c r="R1313" s="8" t="s">
        <v>1927</v>
      </c>
      <c r="S1313" s="8" t="s">
        <v>1927</v>
      </c>
      <c r="T1313" s="1" t="s">
        <v>6323</v>
      </c>
      <c r="U1313" s="75" t="s">
        <v>72</v>
      </c>
      <c r="V1313" s="1" t="s">
        <v>1900</v>
      </c>
      <c r="W1313" s="1" t="s">
        <v>778</v>
      </c>
      <c r="X1313" s="1" t="s">
        <v>779</v>
      </c>
      <c r="Y1313" s="1" t="s">
        <v>780</v>
      </c>
      <c r="Z1313" s="1" t="s">
        <v>84</v>
      </c>
      <c r="AA1313" s="1" t="s">
        <v>72</v>
      </c>
      <c r="AB1313" s="1" t="s">
        <v>4320</v>
      </c>
      <c r="AC1313" s="1" t="s">
        <v>141</v>
      </c>
      <c r="AD1313" s="1" t="s">
        <v>126</v>
      </c>
      <c r="AE1313" s="1">
        <v>45</v>
      </c>
      <c r="AF1313" s="1" t="s">
        <v>88</v>
      </c>
      <c r="AG1313" s="1">
        <v>4.9000000000000004</v>
      </c>
      <c r="AH1313" s="1" t="s">
        <v>299</v>
      </c>
      <c r="AI1313" s="1" t="s">
        <v>90</v>
      </c>
      <c r="AJ1313" s="1" t="s">
        <v>91</v>
      </c>
      <c r="AK1313" s="1" t="s">
        <v>92</v>
      </c>
      <c r="AL1313" s="1" t="s">
        <v>72</v>
      </c>
      <c r="AM1313" s="1" t="s">
        <v>72</v>
      </c>
      <c r="AN1313" s="1" t="s">
        <v>72</v>
      </c>
      <c r="AO1313" s="1" t="s">
        <v>72</v>
      </c>
      <c r="AP1313" s="1" t="s">
        <v>72</v>
      </c>
      <c r="AQ1313" s="1" t="s">
        <v>72</v>
      </c>
      <c r="AR1313" s="1" t="s">
        <v>72</v>
      </c>
      <c r="AS1313" s="1" t="s">
        <v>72</v>
      </c>
      <c r="AT1313" s="1" t="s">
        <v>72</v>
      </c>
      <c r="AU1313" s="3">
        <v>45421</v>
      </c>
      <c r="AV1313" s="4">
        <v>0.35</v>
      </c>
      <c r="AW1313" s="4" t="s">
        <v>72</v>
      </c>
      <c r="AX1313" s="4" t="s">
        <v>72</v>
      </c>
      <c r="AY1313" s="4" t="s">
        <v>72</v>
      </c>
      <c r="AZ1313" s="6" t="s">
        <v>72</v>
      </c>
      <c r="BA1313" s="1" t="s">
        <v>6324</v>
      </c>
      <c r="BB1313" s="1" t="s">
        <v>72</v>
      </c>
      <c r="BC1313" s="1" t="s">
        <v>72</v>
      </c>
      <c r="BD1313" s="1">
        <v>14</v>
      </c>
      <c r="BE1313" s="1" t="s">
        <v>4009</v>
      </c>
      <c r="BF1313" s="1" t="s">
        <v>75</v>
      </c>
      <c r="BG1313" s="1" t="s">
        <v>75</v>
      </c>
      <c r="BH1313" s="1" t="s">
        <v>88</v>
      </c>
      <c r="BI1313" s="1" t="s">
        <v>79</v>
      </c>
      <c r="BJ1313" s="1" t="s">
        <v>2135</v>
      </c>
      <c r="BK1313" s="1" t="s">
        <v>72</v>
      </c>
      <c r="BL1313" s="1" t="s">
        <v>72</v>
      </c>
      <c r="BM1313" s="1" t="s">
        <v>72</v>
      </c>
      <c r="BN1313" s="1" t="s">
        <v>88</v>
      </c>
      <c r="BO1313" s="1" t="s">
        <v>88</v>
      </c>
      <c r="BP1313" s="1" t="s">
        <v>88</v>
      </c>
      <c r="BQ1313" s="1" t="s">
        <v>160</v>
      </c>
    </row>
    <row r="1314" spans="1:70" ht="20.45" customHeight="1">
      <c r="A1314" s="1" t="s">
        <v>6325</v>
      </c>
      <c r="B1314" s="1">
        <v>240154</v>
      </c>
      <c r="C1314" s="1" t="s">
        <v>71</v>
      </c>
      <c r="D1314" s="3">
        <v>45422</v>
      </c>
      <c r="E1314" s="4">
        <v>0.46250000000000002</v>
      </c>
      <c r="F1314" s="5">
        <v>45413</v>
      </c>
      <c r="G1314" s="3">
        <v>45422</v>
      </c>
      <c r="H1314" s="4">
        <v>0.57986111111111116</v>
      </c>
      <c r="I1314" s="48">
        <f t="shared" si="151"/>
        <v>0.11736111111111114</v>
      </c>
      <c r="J1314" s="1">
        <v>5</v>
      </c>
      <c r="K1314" s="1" t="s">
        <v>1896</v>
      </c>
      <c r="L1314" s="1" t="s">
        <v>6326</v>
      </c>
      <c r="M1314" s="1" t="s">
        <v>75</v>
      </c>
      <c r="N1314" s="1" t="s">
        <v>3947</v>
      </c>
      <c r="O1314" s="1" t="s">
        <v>77</v>
      </c>
      <c r="P1314" s="1" t="s">
        <v>78</v>
      </c>
      <c r="Q1314" s="1" t="s">
        <v>78</v>
      </c>
      <c r="R1314" s="21" t="s">
        <v>139</v>
      </c>
      <c r="S1314" s="21" t="s">
        <v>1927</v>
      </c>
      <c r="T1314" s="34" t="s">
        <v>72</v>
      </c>
      <c r="U1314" s="3" t="s">
        <v>6327</v>
      </c>
      <c r="V1314" s="1" t="s">
        <v>1900</v>
      </c>
      <c r="W1314" s="1" t="s">
        <v>813</v>
      </c>
      <c r="X1314" s="1" t="s">
        <v>813</v>
      </c>
      <c r="Y1314" s="1" t="s">
        <v>814</v>
      </c>
      <c r="Z1314" s="1" t="s">
        <v>84</v>
      </c>
      <c r="AA1314" s="1" t="s">
        <v>72</v>
      </c>
      <c r="AB1314" s="1" t="s">
        <v>140</v>
      </c>
      <c r="AC1314" s="1" t="s">
        <v>141</v>
      </c>
      <c r="AD1314" s="1" t="s">
        <v>87</v>
      </c>
      <c r="AE1314" s="1">
        <v>56</v>
      </c>
      <c r="AF1314" s="1" t="s">
        <v>88</v>
      </c>
      <c r="AG1314" s="1">
        <v>4.8</v>
      </c>
      <c r="AH1314" s="1" t="s">
        <v>954</v>
      </c>
      <c r="AI1314" s="1" t="s">
        <v>90</v>
      </c>
      <c r="AJ1314" s="1" t="s">
        <v>91</v>
      </c>
      <c r="AK1314" s="1" t="s">
        <v>92</v>
      </c>
      <c r="AL1314" s="1" t="s">
        <v>72</v>
      </c>
      <c r="AM1314" s="1" t="s">
        <v>254</v>
      </c>
      <c r="AN1314" s="1">
        <v>2</v>
      </c>
      <c r="AO1314" s="1" t="s">
        <v>5092</v>
      </c>
      <c r="AP1314" s="1" t="s">
        <v>72</v>
      </c>
      <c r="AQ1314" s="1" t="s">
        <v>72</v>
      </c>
      <c r="AR1314" s="1" t="s">
        <v>5884</v>
      </c>
      <c r="AS1314" s="1" t="s">
        <v>878</v>
      </c>
      <c r="AT1314" s="1" t="s">
        <v>72</v>
      </c>
      <c r="AU1314" s="3">
        <v>45422</v>
      </c>
      <c r="AV1314" s="4">
        <v>0.59375</v>
      </c>
      <c r="AW1314" s="4">
        <v>0.6333333333333333</v>
      </c>
      <c r="AX1314" s="4">
        <f>AW1314-AV1314</f>
        <v>3.9583333333333304E-2</v>
      </c>
      <c r="AY1314" s="4">
        <f>AW1314-I1314</f>
        <v>0.51597222222222217</v>
      </c>
      <c r="AZ1314" s="4">
        <f>AW1314-E1314</f>
        <v>0.17083333333333328</v>
      </c>
      <c r="BA1314" s="1" t="s">
        <v>6328</v>
      </c>
      <c r="BB1314" s="1" t="s">
        <v>72</v>
      </c>
      <c r="BC1314" s="1" t="s">
        <v>1794</v>
      </c>
      <c r="BD1314" s="1">
        <v>14</v>
      </c>
      <c r="BE1314" s="1" t="s">
        <v>4443</v>
      </c>
      <c r="BF1314" s="1" t="s">
        <v>75</v>
      </c>
      <c r="BG1314" s="1" t="s">
        <v>75</v>
      </c>
      <c r="BH1314" s="1" t="s">
        <v>88</v>
      </c>
      <c r="BI1314" s="1" t="s">
        <v>96</v>
      </c>
      <c r="BJ1314" s="1" t="s">
        <v>72</v>
      </c>
      <c r="BK1314" s="1" t="s">
        <v>3985</v>
      </c>
      <c r="BL1314" s="1" t="s">
        <v>6193</v>
      </c>
      <c r="BM1314" s="1">
        <f>30+7</f>
        <v>37</v>
      </c>
      <c r="BN1314" s="1" t="s">
        <v>75</v>
      </c>
      <c r="BO1314" s="1" t="s">
        <v>75</v>
      </c>
      <c r="BP1314" s="1" t="s">
        <v>75</v>
      </c>
      <c r="BQ1314" s="21" t="s">
        <v>99</v>
      </c>
      <c r="BR1314" s="21" t="s">
        <v>100</v>
      </c>
    </row>
    <row r="1315" spans="1:70" ht="20.45" customHeight="1">
      <c r="A1315" s="1" t="s">
        <v>6329</v>
      </c>
      <c r="B1315" s="1">
        <v>240155</v>
      </c>
      <c r="C1315" s="1" t="s">
        <v>71</v>
      </c>
      <c r="D1315" s="3">
        <v>45423</v>
      </c>
      <c r="E1315" s="4">
        <v>0.4375</v>
      </c>
      <c r="F1315" s="5">
        <v>45413</v>
      </c>
      <c r="G1315" s="3">
        <v>45423</v>
      </c>
      <c r="H1315" s="4">
        <v>0.52500000000000002</v>
      </c>
      <c r="I1315" s="48">
        <f t="shared" si="151"/>
        <v>8.7500000000000022E-2</v>
      </c>
      <c r="J1315" s="1">
        <v>0</v>
      </c>
      <c r="K1315" s="1" t="s">
        <v>2302</v>
      </c>
      <c r="L1315" s="1" t="s">
        <v>6330</v>
      </c>
      <c r="M1315" s="1" t="s">
        <v>75</v>
      </c>
      <c r="N1315" s="1" t="s">
        <v>4402</v>
      </c>
      <c r="O1315" s="1" t="s">
        <v>77</v>
      </c>
      <c r="P1315" s="1" t="s">
        <v>78</v>
      </c>
      <c r="Q1315" s="8" t="s">
        <v>4162</v>
      </c>
      <c r="R1315" s="21" t="s">
        <v>1898</v>
      </c>
      <c r="S1315" s="21" t="s">
        <v>1898</v>
      </c>
      <c r="T1315" s="1" t="s">
        <v>4212</v>
      </c>
      <c r="U1315" s="60" t="s">
        <v>5003</v>
      </c>
      <c r="V1315" s="1" t="s">
        <v>1900</v>
      </c>
      <c r="W1315" s="1" t="s">
        <v>2307</v>
      </c>
      <c r="X1315" s="1" t="s">
        <v>2307</v>
      </c>
      <c r="Y1315" s="1" t="s">
        <v>2926</v>
      </c>
      <c r="Z1315" s="1" t="s">
        <v>291</v>
      </c>
      <c r="AA1315" s="1" t="s">
        <v>72</v>
      </c>
      <c r="AB1315" s="1" t="s">
        <v>4455</v>
      </c>
      <c r="AC1315" s="1" t="s">
        <v>4455</v>
      </c>
      <c r="AD1315" s="1" t="s">
        <v>126</v>
      </c>
      <c r="AE1315" s="1">
        <v>76</v>
      </c>
      <c r="AF1315" s="1" t="s">
        <v>88</v>
      </c>
      <c r="AG1315" s="1">
        <v>5.2</v>
      </c>
      <c r="AH1315" s="1" t="s">
        <v>954</v>
      </c>
      <c r="AI1315" s="1" t="s">
        <v>105</v>
      </c>
      <c r="AJ1315" s="1" t="s">
        <v>91</v>
      </c>
      <c r="AK1315" s="1" t="s">
        <v>92</v>
      </c>
      <c r="AL1315" s="1" t="s">
        <v>72</v>
      </c>
      <c r="AM1315" s="1" t="s">
        <v>72</v>
      </c>
      <c r="AN1315" s="1" t="s">
        <v>72</v>
      </c>
      <c r="AO1315" s="1" t="s">
        <v>72</v>
      </c>
      <c r="AP1315" s="1" t="s">
        <v>72</v>
      </c>
      <c r="AQ1315" s="1" t="s">
        <v>72</v>
      </c>
      <c r="AR1315" s="1" t="s">
        <v>72</v>
      </c>
      <c r="AS1315" s="1" t="s">
        <v>72</v>
      </c>
      <c r="AT1315" s="1" t="s">
        <v>72</v>
      </c>
      <c r="AU1315" s="3">
        <v>45423</v>
      </c>
      <c r="AV1315" s="4">
        <v>0.53333333333333333</v>
      </c>
      <c r="AW1315" s="4">
        <v>0.56041666666666667</v>
      </c>
      <c r="AX1315" s="4">
        <f>AW1315-AV1315</f>
        <v>2.7083333333333348E-2</v>
      </c>
      <c r="AY1315" s="4">
        <f>AW1315-I1315</f>
        <v>0.47291666666666665</v>
      </c>
      <c r="AZ1315" s="4">
        <f>AW1315-E1315</f>
        <v>0.12291666666666667</v>
      </c>
      <c r="BA1315" s="1" t="s">
        <v>6331</v>
      </c>
      <c r="BB1315" s="1" t="s">
        <v>72</v>
      </c>
      <c r="BC1315" s="1" t="s">
        <v>1794</v>
      </c>
      <c r="BD1315" s="1">
        <v>14</v>
      </c>
      <c r="BE1315" s="1" t="s">
        <v>3446</v>
      </c>
      <c r="BF1315" s="1" t="s">
        <v>88</v>
      </c>
      <c r="BG1315" s="1" t="s">
        <v>88</v>
      </c>
      <c r="BH1315" s="1" t="s">
        <v>88</v>
      </c>
      <c r="BI1315" s="1" t="s">
        <v>96</v>
      </c>
      <c r="BJ1315" s="1" t="s">
        <v>72</v>
      </c>
      <c r="BK1315" s="1" t="s">
        <v>3985</v>
      </c>
      <c r="BL1315" s="1" t="s">
        <v>6332</v>
      </c>
      <c r="BM1315" s="1">
        <v>24</v>
      </c>
      <c r="BN1315" s="1" t="s">
        <v>75</v>
      </c>
      <c r="BO1315" s="1" t="s">
        <v>75</v>
      </c>
      <c r="BP1315" s="1" t="s">
        <v>75</v>
      </c>
      <c r="BQ1315" s="21" t="s">
        <v>99</v>
      </c>
      <c r="BR1315" s="21" t="s">
        <v>100</v>
      </c>
    </row>
    <row r="1316" spans="1:70" ht="20.45" customHeight="1">
      <c r="A1316" s="1">
        <v>240156</v>
      </c>
      <c r="B1316" s="1">
        <v>240156</v>
      </c>
      <c r="C1316" s="1" t="s">
        <v>71</v>
      </c>
      <c r="D1316" s="3">
        <v>45427</v>
      </c>
      <c r="E1316" s="4">
        <v>0.56527777777777777</v>
      </c>
      <c r="F1316" s="5">
        <v>45413</v>
      </c>
      <c r="G1316" s="3">
        <v>45427</v>
      </c>
      <c r="H1316" s="4">
        <v>0.65486111111111112</v>
      </c>
      <c r="I1316" s="48">
        <f t="shared" si="151"/>
        <v>8.9583333333333348E-2</v>
      </c>
      <c r="J1316" s="1">
        <v>11</v>
      </c>
      <c r="K1316" s="1" t="s">
        <v>2302</v>
      </c>
      <c r="L1316" s="1" t="s">
        <v>6333</v>
      </c>
      <c r="M1316" s="1" t="s">
        <v>75</v>
      </c>
      <c r="N1316" s="1" t="s">
        <v>170</v>
      </c>
      <c r="O1316" s="1" t="s">
        <v>473</v>
      </c>
      <c r="P1316" s="8" t="s">
        <v>172</v>
      </c>
      <c r="Q1316" s="1" t="s">
        <v>78</v>
      </c>
      <c r="R1316" s="8" t="s">
        <v>1927</v>
      </c>
      <c r="S1316" s="8" t="s">
        <v>1927</v>
      </c>
      <c r="T1316" s="21" t="s">
        <v>2685</v>
      </c>
      <c r="U1316" s="75" t="s">
        <v>72</v>
      </c>
      <c r="V1316" s="1" t="s">
        <v>1900</v>
      </c>
      <c r="W1316" s="1" t="s">
        <v>2307</v>
      </c>
      <c r="X1316" s="1" t="s">
        <v>2307</v>
      </c>
      <c r="Y1316" s="1" t="s">
        <v>2363</v>
      </c>
      <c r="Z1316" s="1" t="s">
        <v>84</v>
      </c>
      <c r="AA1316" s="1" t="s">
        <v>72</v>
      </c>
      <c r="AB1316" s="1" t="s">
        <v>189</v>
      </c>
      <c r="AC1316" s="1" t="s">
        <v>2052</v>
      </c>
      <c r="AD1316" s="1" t="s">
        <v>87</v>
      </c>
      <c r="AE1316" s="1">
        <v>44</v>
      </c>
      <c r="AF1316" s="1" t="s">
        <v>88</v>
      </c>
      <c r="AG1316" s="1">
        <v>4.8</v>
      </c>
      <c r="AH1316" s="1" t="s">
        <v>954</v>
      </c>
      <c r="AI1316" s="1" t="s">
        <v>90</v>
      </c>
      <c r="AJ1316" s="1" t="s">
        <v>91</v>
      </c>
      <c r="AK1316" s="1" t="s">
        <v>92</v>
      </c>
      <c r="AL1316" s="1" t="s">
        <v>72</v>
      </c>
      <c r="AM1316" s="1" t="s">
        <v>229</v>
      </c>
      <c r="AN1316" s="1">
        <v>1</v>
      </c>
      <c r="AO1316" s="1" t="s">
        <v>933</v>
      </c>
      <c r="AP1316" s="1" t="s">
        <v>72</v>
      </c>
      <c r="AQ1316" s="1" t="s">
        <v>72</v>
      </c>
      <c r="AR1316" s="1" t="s">
        <v>220</v>
      </c>
      <c r="AS1316" s="1" t="s">
        <v>72</v>
      </c>
      <c r="AT1316" s="1" t="s">
        <v>72</v>
      </c>
      <c r="AU1316" s="3">
        <v>45427</v>
      </c>
      <c r="AV1316" s="4">
        <v>0.6694444444444444</v>
      </c>
      <c r="AW1316" s="4" t="s">
        <v>72</v>
      </c>
      <c r="AX1316" s="4" t="s">
        <v>72</v>
      </c>
      <c r="AY1316" s="4" t="s">
        <v>72</v>
      </c>
      <c r="AZ1316" s="6" t="s">
        <v>72</v>
      </c>
      <c r="BA1316" s="1" t="s">
        <v>6334</v>
      </c>
      <c r="BB1316" s="1" t="s">
        <v>72</v>
      </c>
      <c r="BC1316" s="1" t="s">
        <v>1675</v>
      </c>
      <c r="BD1316" s="1">
        <v>14</v>
      </c>
      <c r="BE1316" s="1" t="s">
        <v>6026</v>
      </c>
      <c r="BF1316" s="1" t="s">
        <v>75</v>
      </c>
      <c r="BG1316" s="1" t="s">
        <v>75</v>
      </c>
      <c r="BH1316" s="1" t="s">
        <v>88</v>
      </c>
      <c r="BI1316" s="1" t="s">
        <v>79</v>
      </c>
      <c r="BJ1316" s="1" t="s">
        <v>2135</v>
      </c>
      <c r="BK1316" s="1" t="s">
        <v>72</v>
      </c>
      <c r="BL1316" s="1" t="s">
        <v>72</v>
      </c>
      <c r="BM1316" s="1" t="s">
        <v>72</v>
      </c>
      <c r="BN1316" s="1" t="s">
        <v>88</v>
      </c>
      <c r="BO1316" s="1" t="s">
        <v>88</v>
      </c>
      <c r="BP1316" s="1" t="s">
        <v>88</v>
      </c>
      <c r="BQ1316" s="1" t="s">
        <v>160</v>
      </c>
    </row>
    <row r="1317" spans="1:70" ht="20.45" customHeight="1">
      <c r="A1317" s="1" t="s">
        <v>6335</v>
      </c>
      <c r="B1317" s="1">
        <v>240157</v>
      </c>
      <c r="C1317" s="1" t="s">
        <v>71</v>
      </c>
      <c r="D1317" s="3">
        <v>45427</v>
      </c>
      <c r="E1317" s="4">
        <v>0.625</v>
      </c>
      <c r="F1317" s="5">
        <v>45413</v>
      </c>
      <c r="G1317" s="3">
        <v>45427</v>
      </c>
      <c r="H1317" s="4">
        <v>0.65486111111111112</v>
      </c>
      <c r="I1317" s="48">
        <f t="shared" si="151"/>
        <v>2.9861111111111116E-2</v>
      </c>
      <c r="J1317" s="1">
        <v>0</v>
      </c>
      <c r="K1317" s="1" t="s">
        <v>2302</v>
      </c>
      <c r="L1317" s="1" t="s">
        <v>6336</v>
      </c>
      <c r="M1317" s="1" t="s">
        <v>75</v>
      </c>
      <c r="N1317" s="1" t="s">
        <v>4111</v>
      </c>
      <c r="O1317" s="1" t="s">
        <v>77</v>
      </c>
      <c r="P1317" s="1" t="s">
        <v>78</v>
      </c>
      <c r="Q1317" s="1" t="s">
        <v>78</v>
      </c>
      <c r="R1317" s="21" t="s">
        <v>1898</v>
      </c>
      <c r="S1317" s="21" t="s">
        <v>1898</v>
      </c>
      <c r="T1317" s="34" t="s">
        <v>72</v>
      </c>
      <c r="U1317" s="75" t="s">
        <v>72</v>
      </c>
      <c r="V1317" s="1" t="s">
        <v>1900</v>
      </c>
      <c r="W1317" s="1" t="s">
        <v>2307</v>
      </c>
      <c r="X1317" s="1" t="s">
        <v>2307</v>
      </c>
      <c r="Y1317" s="1" t="s">
        <v>2363</v>
      </c>
      <c r="Z1317" s="1" t="s">
        <v>84</v>
      </c>
      <c r="AA1317" s="1" t="s">
        <v>72</v>
      </c>
      <c r="AB1317" s="1" t="s">
        <v>656</v>
      </c>
      <c r="AC1317" s="1" t="s">
        <v>656</v>
      </c>
      <c r="AD1317" s="1" t="s">
        <v>87</v>
      </c>
      <c r="AE1317" s="1">
        <v>69</v>
      </c>
      <c r="AF1317" s="1" t="s">
        <v>88</v>
      </c>
      <c r="AG1317" s="1">
        <v>4.8</v>
      </c>
      <c r="AH1317" s="1" t="s">
        <v>954</v>
      </c>
      <c r="AI1317" s="1" t="s">
        <v>105</v>
      </c>
      <c r="AJ1317" s="1" t="s">
        <v>91</v>
      </c>
      <c r="AK1317" s="1" t="s">
        <v>92</v>
      </c>
      <c r="AL1317" s="1" t="s">
        <v>72</v>
      </c>
      <c r="AM1317" s="1" t="s">
        <v>72</v>
      </c>
      <c r="AN1317" s="1" t="s">
        <v>72</v>
      </c>
      <c r="AO1317" s="1" t="s">
        <v>72</v>
      </c>
      <c r="AP1317" s="1" t="s">
        <v>72</v>
      </c>
      <c r="AQ1317" s="1" t="s">
        <v>72</v>
      </c>
      <c r="AR1317" s="1" t="s">
        <v>220</v>
      </c>
      <c r="AS1317" s="1" t="s">
        <v>72</v>
      </c>
      <c r="AT1317" s="1" t="s">
        <v>72</v>
      </c>
      <c r="AU1317" s="3" t="s">
        <v>6337</v>
      </c>
      <c r="AV1317" s="4">
        <v>0.67013888888888884</v>
      </c>
      <c r="AW1317" s="4">
        <v>0.67847222222222225</v>
      </c>
      <c r="AX1317" s="6" t="s">
        <v>72</v>
      </c>
      <c r="AY1317" s="6" t="s">
        <v>72</v>
      </c>
      <c r="AZ1317" s="6" t="s">
        <v>72</v>
      </c>
      <c r="BA1317" s="1" t="s">
        <v>6338</v>
      </c>
      <c r="BB1317" s="1" t="s">
        <v>72</v>
      </c>
      <c r="BC1317" s="1" t="s">
        <v>1794</v>
      </c>
      <c r="BD1317" s="1">
        <v>14</v>
      </c>
      <c r="BE1317" s="1" t="s">
        <v>4009</v>
      </c>
      <c r="BF1317" s="1" t="s">
        <v>88</v>
      </c>
      <c r="BG1317" s="1" t="s">
        <v>88</v>
      </c>
      <c r="BH1317" s="1" t="s">
        <v>88</v>
      </c>
      <c r="BI1317" s="1" t="s">
        <v>96</v>
      </c>
      <c r="BJ1317" s="1" t="s">
        <v>72</v>
      </c>
      <c r="BK1317" s="1" t="s">
        <v>5069</v>
      </c>
      <c r="BL1317" s="1" t="s">
        <v>6339</v>
      </c>
      <c r="BM1317" s="1">
        <v>14</v>
      </c>
      <c r="BN1317" s="1" t="s">
        <v>75</v>
      </c>
      <c r="BO1317" s="1" t="s">
        <v>75</v>
      </c>
      <c r="BP1317" s="1" t="s">
        <v>75</v>
      </c>
      <c r="BQ1317" s="21" t="s">
        <v>99</v>
      </c>
      <c r="BR1317" s="21" t="s">
        <v>100</v>
      </c>
    </row>
    <row r="1318" spans="1:70" ht="20.45" customHeight="1">
      <c r="A1318" s="1" t="s">
        <v>6340</v>
      </c>
      <c r="B1318" s="1">
        <v>240158</v>
      </c>
      <c r="C1318" s="1" t="s">
        <v>71</v>
      </c>
      <c r="D1318" s="3">
        <v>45429</v>
      </c>
      <c r="E1318" s="4">
        <v>0.54861111111111116</v>
      </c>
      <c r="F1318" s="5">
        <v>45413</v>
      </c>
      <c r="G1318" s="3">
        <v>45429</v>
      </c>
      <c r="H1318" s="4">
        <v>0.68819444444444444</v>
      </c>
      <c r="I1318" s="48">
        <f t="shared" si="151"/>
        <v>0.13958333333333328</v>
      </c>
      <c r="J1318" s="1">
        <v>16</v>
      </c>
      <c r="K1318" s="1" t="s">
        <v>2302</v>
      </c>
      <c r="L1318" s="1" t="s">
        <v>6341</v>
      </c>
      <c r="M1318" s="1" t="s">
        <v>75</v>
      </c>
      <c r="N1318" s="1" t="s">
        <v>3947</v>
      </c>
      <c r="O1318" s="1" t="s">
        <v>77</v>
      </c>
      <c r="P1318" s="1" t="s">
        <v>78</v>
      </c>
      <c r="Q1318" s="8" t="s">
        <v>4162</v>
      </c>
      <c r="R1318" s="21" t="s">
        <v>139</v>
      </c>
      <c r="S1318" s="8" t="s">
        <v>1927</v>
      </c>
      <c r="T1318" s="1" t="s">
        <v>6342</v>
      </c>
      <c r="U1318" s="3" t="s">
        <v>6343</v>
      </c>
      <c r="V1318" s="1" t="s">
        <v>1900</v>
      </c>
      <c r="W1318" s="1" t="s">
        <v>2307</v>
      </c>
      <c r="X1318" s="1" t="s">
        <v>2307</v>
      </c>
      <c r="Y1318" s="1" t="s">
        <v>2363</v>
      </c>
      <c r="Z1318" s="1" t="s">
        <v>84</v>
      </c>
      <c r="AA1318" s="1" t="s">
        <v>72</v>
      </c>
      <c r="AB1318" s="1" t="s">
        <v>124</v>
      </c>
      <c r="AC1318" s="1" t="s">
        <v>6344</v>
      </c>
      <c r="AD1318" s="1" t="s">
        <v>126</v>
      </c>
      <c r="AE1318" s="1">
        <v>65</v>
      </c>
      <c r="AF1318" s="1" t="s">
        <v>88</v>
      </c>
      <c r="AG1318" s="1">
        <v>4.9000000000000004</v>
      </c>
      <c r="AH1318" s="1" t="s">
        <v>954</v>
      </c>
      <c r="AI1318" s="1" t="s">
        <v>90</v>
      </c>
      <c r="AJ1318" s="1" t="s">
        <v>91</v>
      </c>
      <c r="AK1318" s="1" t="s">
        <v>216</v>
      </c>
      <c r="AL1318" s="1" t="s">
        <v>72</v>
      </c>
      <c r="AM1318" s="1" t="s">
        <v>72</v>
      </c>
      <c r="AN1318" s="1" t="s">
        <v>72</v>
      </c>
      <c r="AO1318" s="1" t="s">
        <v>72</v>
      </c>
      <c r="AP1318" s="1">
        <v>1</v>
      </c>
      <c r="AQ1318" s="1" t="s">
        <v>6345</v>
      </c>
      <c r="AR1318" s="1" t="s">
        <v>72</v>
      </c>
      <c r="AS1318" s="1" t="s">
        <v>72</v>
      </c>
      <c r="AT1318" s="1" t="s">
        <v>72</v>
      </c>
      <c r="AU1318" s="3">
        <v>45429</v>
      </c>
      <c r="AV1318" s="4">
        <v>0.70208333333333328</v>
      </c>
      <c r="AW1318" s="4">
        <v>0.79305555555555551</v>
      </c>
      <c r="AX1318" s="4">
        <f>AW1318-AV1318</f>
        <v>9.0972222222222232E-2</v>
      </c>
      <c r="AY1318" s="4">
        <f>AW1318-I1318</f>
        <v>0.65347222222222223</v>
      </c>
      <c r="AZ1318" s="4">
        <f>AW1318-E1318</f>
        <v>0.24444444444444435</v>
      </c>
      <c r="BA1318" s="1" t="s">
        <v>6346</v>
      </c>
      <c r="BB1318" s="1" t="s">
        <v>6347</v>
      </c>
      <c r="BC1318" s="1" t="s">
        <v>1675</v>
      </c>
      <c r="BD1318" s="1">
        <v>14</v>
      </c>
      <c r="BE1318" s="1" t="s">
        <v>6026</v>
      </c>
      <c r="BF1318" s="1" t="s">
        <v>88</v>
      </c>
      <c r="BG1318" s="1" t="s">
        <v>88</v>
      </c>
      <c r="BH1318" s="1" t="s">
        <v>88</v>
      </c>
      <c r="BI1318" s="1" t="s">
        <v>79</v>
      </c>
      <c r="BJ1318" s="1" t="s">
        <v>72</v>
      </c>
      <c r="BK1318" s="1" t="s">
        <v>3962</v>
      </c>
      <c r="BL1318" s="1" t="s">
        <v>6348</v>
      </c>
      <c r="BM1318" s="1">
        <f>28+7</f>
        <v>35</v>
      </c>
      <c r="BN1318" s="1" t="s">
        <v>88</v>
      </c>
      <c r="BO1318" s="1" t="s">
        <v>88</v>
      </c>
      <c r="BP1318" s="1" t="s">
        <v>88</v>
      </c>
      <c r="BQ1318" s="1" t="s">
        <v>160</v>
      </c>
      <c r="BR1318" s="1" t="s">
        <v>440</v>
      </c>
    </row>
    <row r="1319" spans="1:70" ht="20.45" customHeight="1">
      <c r="A1319" s="1" t="s">
        <v>6349</v>
      </c>
      <c r="B1319" s="1">
        <v>240159</v>
      </c>
      <c r="C1319" s="1" t="s">
        <v>71</v>
      </c>
      <c r="D1319" s="3">
        <v>45432</v>
      </c>
      <c r="E1319" s="4">
        <v>0.66249999999999998</v>
      </c>
      <c r="F1319" s="5">
        <v>45413</v>
      </c>
      <c r="G1319" s="3">
        <v>45432</v>
      </c>
      <c r="H1319" s="4">
        <v>0.72152777777777777</v>
      </c>
      <c r="I1319" s="48">
        <f t="shared" si="151"/>
        <v>5.902777777777779E-2</v>
      </c>
      <c r="J1319" s="1">
        <v>16</v>
      </c>
      <c r="K1319" s="1" t="s">
        <v>2302</v>
      </c>
      <c r="L1319" s="1" t="s">
        <v>6350</v>
      </c>
      <c r="M1319" s="1" t="s">
        <v>75</v>
      </c>
      <c r="N1319" s="1" t="s">
        <v>3947</v>
      </c>
      <c r="O1319" s="1" t="s">
        <v>77</v>
      </c>
      <c r="P1319" s="1" t="s">
        <v>78</v>
      </c>
      <c r="Q1319" s="8" t="s">
        <v>172</v>
      </c>
      <c r="R1319" s="21" t="s">
        <v>139</v>
      </c>
      <c r="S1319" s="21" t="s">
        <v>1898</v>
      </c>
      <c r="T1319" s="1" t="s">
        <v>6351</v>
      </c>
      <c r="U1319" s="3" t="s">
        <v>4355</v>
      </c>
      <c r="V1319" s="1" t="s">
        <v>1900</v>
      </c>
      <c r="W1319" s="1" t="s">
        <v>2307</v>
      </c>
      <c r="X1319" s="1" t="s">
        <v>2307</v>
      </c>
      <c r="Y1319" s="1" t="s">
        <v>2363</v>
      </c>
      <c r="Z1319" s="1" t="s">
        <v>84</v>
      </c>
      <c r="AA1319" s="1" t="s">
        <v>72</v>
      </c>
      <c r="AB1319" s="1" t="s">
        <v>104</v>
      </c>
      <c r="AC1319" s="1" t="s">
        <v>310</v>
      </c>
      <c r="AD1319" s="1" t="s">
        <v>87</v>
      </c>
      <c r="AE1319" s="1">
        <v>36</v>
      </c>
      <c r="AF1319" s="1" t="s">
        <v>88</v>
      </c>
      <c r="AG1319" s="1">
        <v>4.5999999999999996</v>
      </c>
      <c r="AH1319" s="1" t="s">
        <v>954</v>
      </c>
      <c r="AI1319" s="1" t="s">
        <v>90</v>
      </c>
      <c r="AJ1319" s="1" t="s">
        <v>91</v>
      </c>
      <c r="AK1319" s="1" t="s">
        <v>92</v>
      </c>
      <c r="AL1319" s="1" t="s">
        <v>72</v>
      </c>
      <c r="AM1319" s="1" t="s">
        <v>217</v>
      </c>
      <c r="AN1319" s="1">
        <v>2</v>
      </c>
      <c r="AO1319" s="1" t="s">
        <v>3145</v>
      </c>
      <c r="AP1319" s="1" t="s">
        <v>72</v>
      </c>
      <c r="AQ1319" s="1" t="s">
        <v>72</v>
      </c>
      <c r="AR1319" s="1" t="s">
        <v>220</v>
      </c>
      <c r="AS1319" s="1" t="s">
        <v>72</v>
      </c>
      <c r="AT1319" s="1" t="s">
        <v>72</v>
      </c>
      <c r="AU1319" s="3">
        <v>45432</v>
      </c>
      <c r="AV1319" s="4">
        <v>0.74097222222222225</v>
      </c>
      <c r="AW1319" s="4">
        <v>0.80972222222222223</v>
      </c>
      <c r="AX1319" s="4">
        <f>AW1319-AV1319</f>
        <v>6.8749999999999978E-2</v>
      </c>
      <c r="AY1319" s="4">
        <f>AW1319-I1319</f>
        <v>0.75069444444444444</v>
      </c>
      <c r="AZ1319" s="4">
        <f>AW1319-E1319</f>
        <v>0.14722222222222225</v>
      </c>
      <c r="BA1319" s="1" t="s">
        <v>6352</v>
      </c>
      <c r="BB1319" s="1" t="s">
        <v>72</v>
      </c>
      <c r="BC1319" s="1" t="s">
        <v>1675</v>
      </c>
      <c r="BD1319" s="1">
        <v>14</v>
      </c>
      <c r="BE1319" s="1" t="s">
        <v>6026</v>
      </c>
      <c r="BF1319" s="1" t="s">
        <v>88</v>
      </c>
      <c r="BG1319" s="1" t="s">
        <v>88</v>
      </c>
      <c r="BH1319" s="1" t="s">
        <v>88</v>
      </c>
      <c r="BI1319" s="1" t="s">
        <v>96</v>
      </c>
      <c r="BJ1319" s="1" t="s">
        <v>72</v>
      </c>
      <c r="BK1319" s="1" t="s">
        <v>3985</v>
      </c>
      <c r="BL1319" s="1" t="s">
        <v>6353</v>
      </c>
      <c r="BM1319" s="1">
        <v>32</v>
      </c>
      <c r="BN1319" s="1" t="s">
        <v>75</v>
      </c>
      <c r="BO1319" s="1" t="s">
        <v>75</v>
      </c>
      <c r="BP1319" s="1" t="s">
        <v>75</v>
      </c>
      <c r="BQ1319" s="21" t="s">
        <v>99</v>
      </c>
      <c r="BR1319" s="21" t="s">
        <v>100</v>
      </c>
    </row>
    <row r="1320" spans="1:70" ht="20.45" customHeight="1">
      <c r="A1320" s="1" t="s">
        <v>6354</v>
      </c>
      <c r="B1320" s="1">
        <v>240160</v>
      </c>
      <c r="C1320" s="1" t="s">
        <v>71</v>
      </c>
      <c r="D1320" s="3">
        <v>45432</v>
      </c>
      <c r="E1320" s="4">
        <v>0.53263888888888888</v>
      </c>
      <c r="F1320" s="5">
        <v>45413</v>
      </c>
      <c r="G1320" s="3">
        <v>45432</v>
      </c>
      <c r="H1320" s="4">
        <v>0.60347222222222219</v>
      </c>
      <c r="I1320" s="48">
        <f t="shared" si="151"/>
        <v>7.0833333333333304E-2</v>
      </c>
      <c r="J1320" s="1">
        <v>5</v>
      </c>
      <c r="K1320" s="1" t="s">
        <v>1896</v>
      </c>
      <c r="L1320" s="1" t="s">
        <v>6355</v>
      </c>
      <c r="M1320" s="1" t="s">
        <v>75</v>
      </c>
      <c r="N1320" s="1" t="s">
        <v>3947</v>
      </c>
      <c r="O1320" s="1" t="s">
        <v>77</v>
      </c>
      <c r="P1320" s="1" t="s">
        <v>78</v>
      </c>
      <c r="Q1320" s="1" t="s">
        <v>78</v>
      </c>
      <c r="R1320" s="21" t="s">
        <v>1898</v>
      </c>
      <c r="S1320" s="21" t="s">
        <v>1898</v>
      </c>
      <c r="T1320" s="34" t="s">
        <v>72</v>
      </c>
      <c r="U1320" s="3" t="s">
        <v>6356</v>
      </c>
      <c r="V1320" s="1" t="s">
        <v>1900</v>
      </c>
      <c r="W1320" s="1" t="s">
        <v>813</v>
      </c>
      <c r="X1320" s="1" t="s">
        <v>813</v>
      </c>
      <c r="Y1320" s="1" t="s">
        <v>814</v>
      </c>
      <c r="Z1320" s="1" t="s">
        <v>84</v>
      </c>
      <c r="AA1320" s="1" t="s">
        <v>72</v>
      </c>
      <c r="AB1320" s="1" t="s">
        <v>140</v>
      </c>
      <c r="AC1320" s="1" t="s">
        <v>141</v>
      </c>
      <c r="AD1320" s="1" t="s">
        <v>126</v>
      </c>
      <c r="AE1320" s="1">
        <v>61</v>
      </c>
      <c r="AF1320" s="1" t="s">
        <v>88</v>
      </c>
      <c r="AG1320" s="1">
        <v>4.5999999999999996</v>
      </c>
      <c r="AH1320" s="1" t="s">
        <v>954</v>
      </c>
      <c r="AI1320" s="1" t="s">
        <v>90</v>
      </c>
      <c r="AJ1320" s="1" t="s">
        <v>91</v>
      </c>
      <c r="AK1320" s="1" t="s">
        <v>92</v>
      </c>
      <c r="AL1320" s="1" t="s">
        <v>72</v>
      </c>
      <c r="AM1320" s="1" t="s">
        <v>217</v>
      </c>
      <c r="AN1320" s="1">
        <v>1</v>
      </c>
      <c r="AO1320" s="1" t="s">
        <v>5253</v>
      </c>
      <c r="AP1320" s="1" t="s">
        <v>72</v>
      </c>
      <c r="AQ1320" s="1" t="s">
        <v>72</v>
      </c>
      <c r="AR1320" s="1" t="s">
        <v>5884</v>
      </c>
      <c r="AS1320" s="1" t="s">
        <v>878</v>
      </c>
      <c r="AT1320" s="1" t="s">
        <v>72</v>
      </c>
      <c r="AU1320" s="3">
        <v>45432</v>
      </c>
      <c r="AV1320" s="4">
        <v>0.625</v>
      </c>
      <c r="AW1320" s="4">
        <v>0.72083333333333333</v>
      </c>
      <c r="AX1320" s="4">
        <f>AW1320-AV1320</f>
        <v>9.5833333333333326E-2</v>
      </c>
      <c r="AY1320" s="4">
        <f>AW1320-I1320</f>
        <v>0.65</v>
      </c>
      <c r="AZ1320" s="4">
        <f>AW1320-E1320</f>
        <v>0.18819444444444444</v>
      </c>
      <c r="BA1320" s="1" t="s">
        <v>6357</v>
      </c>
      <c r="BB1320" s="1" t="s">
        <v>6358</v>
      </c>
      <c r="BC1320" s="1" t="s">
        <v>1675</v>
      </c>
      <c r="BD1320" s="1">
        <v>14</v>
      </c>
      <c r="BE1320" s="1" t="s">
        <v>6026</v>
      </c>
      <c r="BF1320" s="1" t="s">
        <v>75</v>
      </c>
      <c r="BG1320" s="1" t="s">
        <v>75</v>
      </c>
      <c r="BH1320" s="1" t="s">
        <v>88</v>
      </c>
      <c r="BI1320" s="1" t="s">
        <v>96</v>
      </c>
      <c r="BJ1320" s="1" t="s">
        <v>72</v>
      </c>
      <c r="BK1320" s="1" t="s">
        <v>3962</v>
      </c>
      <c r="BL1320" s="1" t="s">
        <v>4899</v>
      </c>
      <c r="BM1320" s="1">
        <v>28</v>
      </c>
      <c r="BN1320" s="1" t="s">
        <v>75</v>
      </c>
      <c r="BO1320" s="1" t="s">
        <v>75</v>
      </c>
      <c r="BP1320" s="1" t="s">
        <v>75</v>
      </c>
      <c r="BQ1320" s="21" t="s">
        <v>99</v>
      </c>
      <c r="BR1320" s="21" t="s">
        <v>100</v>
      </c>
    </row>
    <row r="1321" spans="1:70" ht="20.45" customHeight="1">
      <c r="A1321" s="1">
        <v>240161</v>
      </c>
      <c r="B1321" s="1">
        <v>240161</v>
      </c>
      <c r="C1321" s="1" t="s">
        <v>71</v>
      </c>
      <c r="D1321" s="3">
        <v>45433</v>
      </c>
      <c r="E1321" s="4">
        <v>0.65277777777777779</v>
      </c>
      <c r="F1321" s="5">
        <v>45413</v>
      </c>
      <c r="G1321" s="3">
        <v>45433</v>
      </c>
      <c r="H1321" s="4">
        <v>0.74375000000000002</v>
      </c>
      <c r="I1321" s="48">
        <f t="shared" si="151"/>
        <v>9.0972222222222232E-2</v>
      </c>
      <c r="J1321" s="1">
        <v>5</v>
      </c>
      <c r="K1321" s="1" t="s">
        <v>2302</v>
      </c>
      <c r="L1321" s="1" t="s">
        <v>6359</v>
      </c>
      <c r="M1321" s="1" t="s">
        <v>75</v>
      </c>
      <c r="N1321" s="1" t="s">
        <v>170</v>
      </c>
      <c r="O1321" s="1" t="s">
        <v>473</v>
      </c>
      <c r="P1321" s="8" t="s">
        <v>172</v>
      </c>
      <c r="Q1321" s="8" t="s">
        <v>4162</v>
      </c>
      <c r="R1321" s="8" t="s">
        <v>1927</v>
      </c>
      <c r="S1321" s="8" t="s">
        <v>1927</v>
      </c>
      <c r="T1321" s="1" t="s">
        <v>6360</v>
      </c>
      <c r="U1321" s="75" t="s">
        <v>72</v>
      </c>
      <c r="V1321" s="1" t="s">
        <v>1900</v>
      </c>
      <c r="W1321" s="1" t="s">
        <v>2307</v>
      </c>
      <c r="X1321" s="1" t="s">
        <v>2307</v>
      </c>
      <c r="Y1321" s="1" t="s">
        <v>2363</v>
      </c>
      <c r="Z1321" s="1" t="s">
        <v>84</v>
      </c>
      <c r="AA1321" s="1" t="s">
        <v>72</v>
      </c>
      <c r="AB1321" s="1" t="s">
        <v>104</v>
      </c>
      <c r="AC1321" s="1" t="s">
        <v>104</v>
      </c>
      <c r="AD1321" s="1" t="s">
        <v>87</v>
      </c>
      <c r="AE1321" s="1">
        <v>34</v>
      </c>
      <c r="AF1321" s="1" t="s">
        <v>88</v>
      </c>
      <c r="AG1321" s="1">
        <v>4.2</v>
      </c>
      <c r="AH1321" s="1" t="s">
        <v>954</v>
      </c>
      <c r="AI1321" s="1" t="s">
        <v>90</v>
      </c>
      <c r="AJ1321" s="1" t="s">
        <v>91</v>
      </c>
      <c r="AK1321" s="1" t="s">
        <v>92</v>
      </c>
      <c r="AL1321" s="1" t="s">
        <v>72</v>
      </c>
      <c r="AM1321" s="1" t="s">
        <v>72</v>
      </c>
      <c r="AN1321" s="1" t="s">
        <v>72</v>
      </c>
      <c r="AO1321" s="1" t="s">
        <v>72</v>
      </c>
      <c r="AP1321" s="1" t="s">
        <v>72</v>
      </c>
      <c r="AQ1321" s="1" t="s">
        <v>72</v>
      </c>
      <c r="AR1321" s="1" t="s">
        <v>72</v>
      </c>
      <c r="AS1321" s="1" t="s">
        <v>72</v>
      </c>
      <c r="AT1321" s="1" t="s">
        <v>72</v>
      </c>
      <c r="AU1321" s="3">
        <v>45433</v>
      </c>
      <c r="AV1321" s="4">
        <v>0.75416666666666665</v>
      </c>
      <c r="AW1321" s="4" t="s">
        <v>72</v>
      </c>
      <c r="AX1321" s="4" t="s">
        <v>72</v>
      </c>
      <c r="AY1321" s="4" t="s">
        <v>72</v>
      </c>
      <c r="AZ1321" s="6" t="s">
        <v>72</v>
      </c>
      <c r="BA1321" s="1" t="s">
        <v>6361</v>
      </c>
      <c r="BB1321" s="1" t="s">
        <v>72</v>
      </c>
      <c r="BC1321" s="1" t="s">
        <v>72</v>
      </c>
      <c r="BD1321" s="1" t="s">
        <v>72</v>
      </c>
      <c r="BE1321" s="1" t="s">
        <v>72</v>
      </c>
      <c r="BF1321" s="1" t="s">
        <v>88</v>
      </c>
      <c r="BG1321" s="1" t="s">
        <v>88</v>
      </c>
      <c r="BH1321" s="1" t="s">
        <v>88</v>
      </c>
      <c r="BI1321" s="1" t="s">
        <v>79</v>
      </c>
      <c r="BJ1321" s="1" t="s">
        <v>2154</v>
      </c>
      <c r="BK1321" s="1" t="s">
        <v>72</v>
      </c>
      <c r="BL1321" s="1" t="s">
        <v>72</v>
      </c>
      <c r="BM1321" s="1" t="s">
        <v>72</v>
      </c>
      <c r="BN1321" s="1" t="s">
        <v>72</v>
      </c>
      <c r="BO1321" s="1" t="s">
        <v>72</v>
      </c>
      <c r="BP1321" s="1" t="s">
        <v>72</v>
      </c>
      <c r="BQ1321" s="1" t="s">
        <v>160</v>
      </c>
    </row>
    <row r="1322" spans="1:70" ht="20.45" customHeight="1">
      <c r="A1322" s="1" t="s">
        <v>6362</v>
      </c>
      <c r="B1322" s="1">
        <v>240162</v>
      </c>
      <c r="C1322" s="1" t="s">
        <v>71</v>
      </c>
      <c r="D1322" s="3">
        <v>45434</v>
      </c>
      <c r="E1322" s="4">
        <v>0.48958333333333331</v>
      </c>
      <c r="F1322" s="5">
        <v>45413</v>
      </c>
      <c r="G1322" s="3">
        <v>45434</v>
      </c>
      <c r="H1322" s="4">
        <v>0.59236111111111112</v>
      </c>
      <c r="I1322" s="48">
        <f t="shared" si="151"/>
        <v>0.1027777777777778</v>
      </c>
      <c r="J1322" s="1">
        <v>5</v>
      </c>
      <c r="K1322" s="1" t="s">
        <v>1896</v>
      </c>
      <c r="L1322" s="1" t="s">
        <v>6363</v>
      </c>
      <c r="M1322" s="1" t="s">
        <v>75</v>
      </c>
      <c r="N1322" s="1" t="s">
        <v>3947</v>
      </c>
      <c r="O1322" s="1" t="s">
        <v>77</v>
      </c>
      <c r="P1322" s="1" t="s">
        <v>78</v>
      </c>
      <c r="Q1322" s="1" t="s">
        <v>78</v>
      </c>
      <c r="R1322" s="21" t="s">
        <v>1898</v>
      </c>
      <c r="S1322" s="21" t="s">
        <v>1898</v>
      </c>
      <c r="T1322" s="34" t="s">
        <v>72</v>
      </c>
      <c r="U1322" s="3" t="s">
        <v>3052</v>
      </c>
      <c r="V1322" s="1" t="s">
        <v>1900</v>
      </c>
      <c r="W1322" s="1" t="s">
        <v>813</v>
      </c>
      <c r="X1322" s="1" t="s">
        <v>813</v>
      </c>
      <c r="Y1322" s="1" t="s">
        <v>814</v>
      </c>
      <c r="Z1322" s="1" t="s">
        <v>84</v>
      </c>
      <c r="AA1322" s="1" t="s">
        <v>72</v>
      </c>
      <c r="AB1322" s="1" t="s">
        <v>140</v>
      </c>
      <c r="AC1322" s="1" t="s">
        <v>6364</v>
      </c>
      <c r="AD1322" s="1" t="s">
        <v>126</v>
      </c>
      <c r="AE1322" s="1">
        <v>55</v>
      </c>
      <c r="AF1322" s="1" t="s">
        <v>88</v>
      </c>
      <c r="AG1322" s="1">
        <v>5.2</v>
      </c>
      <c r="AH1322" s="1" t="s">
        <v>954</v>
      </c>
      <c r="AI1322" s="1" t="s">
        <v>90</v>
      </c>
      <c r="AJ1322" s="1" t="s">
        <v>91</v>
      </c>
      <c r="AK1322" s="1" t="s">
        <v>92</v>
      </c>
      <c r="AL1322" s="1" t="s">
        <v>72</v>
      </c>
      <c r="AM1322" s="1" t="s">
        <v>254</v>
      </c>
      <c r="AN1322" s="1">
        <v>2</v>
      </c>
      <c r="AO1322" s="1" t="s">
        <v>5092</v>
      </c>
      <c r="AP1322" s="1" t="s">
        <v>72</v>
      </c>
      <c r="AQ1322" s="1" t="s">
        <v>72</v>
      </c>
      <c r="AR1322" s="1" t="s">
        <v>5884</v>
      </c>
      <c r="AS1322" s="1" t="s">
        <v>878</v>
      </c>
      <c r="AT1322" s="1" t="s">
        <v>72</v>
      </c>
      <c r="AU1322" s="3">
        <v>45434</v>
      </c>
      <c r="AV1322" s="4">
        <v>0.60972222222222228</v>
      </c>
      <c r="AW1322" s="4">
        <v>0.71319444444444446</v>
      </c>
      <c r="AX1322" s="4">
        <f>AW1322-AV1322</f>
        <v>0.10347222222222219</v>
      </c>
      <c r="AY1322" s="4">
        <f>AW1322-I1322</f>
        <v>0.61041666666666661</v>
      </c>
      <c r="AZ1322" s="4">
        <f>AW1322-E1322</f>
        <v>0.22361111111111115</v>
      </c>
      <c r="BA1322" s="1" t="s">
        <v>6365</v>
      </c>
      <c r="BB1322" s="1" t="s">
        <v>72</v>
      </c>
      <c r="BC1322" s="1" t="s">
        <v>1675</v>
      </c>
      <c r="BD1322" s="1">
        <v>14</v>
      </c>
      <c r="BE1322" s="1" t="s">
        <v>4208</v>
      </c>
      <c r="BF1322" s="1" t="s">
        <v>75</v>
      </c>
      <c r="BG1322" s="1" t="s">
        <v>75</v>
      </c>
      <c r="BH1322" s="1" t="s">
        <v>88</v>
      </c>
      <c r="BI1322" s="1" t="s">
        <v>96</v>
      </c>
      <c r="BJ1322" s="1" t="s">
        <v>72</v>
      </c>
      <c r="BK1322" s="1" t="s">
        <v>3962</v>
      </c>
      <c r="BL1322" s="1" t="s">
        <v>6366</v>
      </c>
      <c r="BM1322" s="1">
        <f>35+14</f>
        <v>49</v>
      </c>
      <c r="BN1322" s="1" t="s">
        <v>75</v>
      </c>
      <c r="BO1322" s="1" t="s">
        <v>75</v>
      </c>
      <c r="BP1322" s="1" t="s">
        <v>75</v>
      </c>
      <c r="BQ1322" s="21" t="s">
        <v>99</v>
      </c>
      <c r="BR1322" s="21" t="s">
        <v>100</v>
      </c>
    </row>
    <row r="1323" spans="1:70" ht="20.45" customHeight="1">
      <c r="A1323" s="1" t="s">
        <v>6367</v>
      </c>
      <c r="B1323" s="1">
        <v>240162</v>
      </c>
      <c r="C1323" s="1" t="s">
        <v>71</v>
      </c>
      <c r="D1323" s="3">
        <v>45434</v>
      </c>
      <c r="E1323" s="4">
        <v>0.48958333333333331</v>
      </c>
      <c r="F1323" s="5">
        <v>45413</v>
      </c>
      <c r="G1323" s="3">
        <v>45434</v>
      </c>
      <c r="H1323" s="4">
        <v>0.59236111111111112</v>
      </c>
      <c r="I1323" s="48">
        <f t="shared" si="151"/>
        <v>0.1027777777777778</v>
      </c>
      <c r="J1323" s="1">
        <v>5</v>
      </c>
      <c r="K1323" s="1" t="s">
        <v>1896</v>
      </c>
      <c r="L1323" s="1" t="s">
        <v>6363</v>
      </c>
      <c r="M1323" s="1" t="s">
        <v>75</v>
      </c>
      <c r="N1323" s="1" t="s">
        <v>4561</v>
      </c>
      <c r="O1323" s="1" t="s">
        <v>77</v>
      </c>
      <c r="P1323" s="1" t="s">
        <v>78</v>
      </c>
      <c r="Q1323" s="1" t="s">
        <v>78</v>
      </c>
      <c r="R1323" s="21" t="s">
        <v>1898</v>
      </c>
      <c r="S1323" s="21" t="s">
        <v>1898</v>
      </c>
      <c r="T1323" s="34" t="s">
        <v>72</v>
      </c>
      <c r="U1323" s="3" t="s">
        <v>3052</v>
      </c>
      <c r="V1323" s="1" t="s">
        <v>1900</v>
      </c>
      <c r="W1323" s="1" t="s">
        <v>813</v>
      </c>
      <c r="X1323" s="1" t="s">
        <v>813</v>
      </c>
      <c r="Y1323" s="1" t="s">
        <v>814</v>
      </c>
      <c r="Z1323" s="1" t="s">
        <v>84</v>
      </c>
      <c r="AA1323" s="1" t="s">
        <v>72</v>
      </c>
      <c r="AB1323" s="1" t="s">
        <v>140</v>
      </c>
      <c r="AC1323" s="1" t="s">
        <v>6364</v>
      </c>
      <c r="AD1323" s="1" t="s">
        <v>126</v>
      </c>
      <c r="AE1323" s="1">
        <v>55</v>
      </c>
      <c r="AF1323" s="1" t="s">
        <v>88</v>
      </c>
      <c r="AG1323" s="1">
        <v>5.2</v>
      </c>
      <c r="AH1323" s="1" t="s">
        <v>954</v>
      </c>
      <c r="AI1323" s="1" t="s">
        <v>90</v>
      </c>
      <c r="AJ1323" s="1" t="s">
        <v>91</v>
      </c>
      <c r="AK1323" s="1" t="s">
        <v>92</v>
      </c>
      <c r="AL1323" s="1" t="s">
        <v>72</v>
      </c>
      <c r="AM1323" s="1" t="s">
        <v>254</v>
      </c>
      <c r="AN1323" s="1">
        <v>2</v>
      </c>
      <c r="AO1323" s="1" t="s">
        <v>5092</v>
      </c>
      <c r="AP1323" s="1" t="s">
        <v>72</v>
      </c>
      <c r="AQ1323" s="1" t="s">
        <v>72</v>
      </c>
      <c r="AR1323" s="1" t="s">
        <v>5884</v>
      </c>
      <c r="AS1323" s="1" t="s">
        <v>878</v>
      </c>
      <c r="AT1323" s="1" t="s">
        <v>72</v>
      </c>
      <c r="AU1323" s="1" t="s">
        <v>72</v>
      </c>
      <c r="AV1323" s="1" t="s">
        <v>72</v>
      </c>
      <c r="AW1323" s="1" t="s">
        <v>72</v>
      </c>
      <c r="AX1323" s="1" t="s">
        <v>72</v>
      </c>
      <c r="AY1323" s="1" t="s">
        <v>72</v>
      </c>
      <c r="AZ1323" s="1" t="s">
        <v>72</v>
      </c>
      <c r="BA1323" s="1" t="s">
        <v>72</v>
      </c>
      <c r="BB1323" s="1" t="s">
        <v>72</v>
      </c>
      <c r="BC1323" s="1" t="s">
        <v>72</v>
      </c>
      <c r="BD1323" s="1" t="s">
        <v>72</v>
      </c>
      <c r="BE1323" s="1" t="s">
        <v>72</v>
      </c>
      <c r="BF1323" s="1" t="s">
        <v>72</v>
      </c>
      <c r="BG1323" s="1" t="s">
        <v>72</v>
      </c>
      <c r="BH1323" s="1" t="s">
        <v>88</v>
      </c>
      <c r="BI1323" s="1" t="s">
        <v>72</v>
      </c>
      <c r="BJ1323" s="1" t="s">
        <v>72</v>
      </c>
      <c r="BK1323" s="1" t="s">
        <v>72</v>
      </c>
      <c r="BL1323" s="1" t="s">
        <v>72</v>
      </c>
      <c r="BM1323" s="1" t="s">
        <v>72</v>
      </c>
      <c r="BN1323" s="1" t="s">
        <v>72</v>
      </c>
      <c r="BO1323" s="1" t="s">
        <v>72</v>
      </c>
      <c r="BP1323" s="1" t="s">
        <v>72</v>
      </c>
      <c r="BQ1323" s="1" t="s">
        <v>72</v>
      </c>
    </row>
    <row r="1324" spans="1:70" ht="20.45" customHeight="1">
      <c r="A1324" s="1" t="s">
        <v>6368</v>
      </c>
      <c r="B1324" s="1">
        <v>240163</v>
      </c>
      <c r="C1324" s="1" t="s">
        <v>71</v>
      </c>
      <c r="D1324" s="3">
        <v>45434</v>
      </c>
      <c r="E1324" s="4">
        <v>0.50347222222222221</v>
      </c>
      <c r="F1324" s="5">
        <v>45413</v>
      </c>
      <c r="G1324" s="3">
        <v>45434</v>
      </c>
      <c r="H1324" s="4">
        <v>0.87361111111111112</v>
      </c>
      <c r="I1324" s="48">
        <f t="shared" si="151"/>
        <v>0.37013888888888891</v>
      </c>
      <c r="J1324" s="1">
        <v>15</v>
      </c>
      <c r="K1324" s="1" t="s">
        <v>1896</v>
      </c>
      <c r="L1324" s="1" t="s">
        <v>6369</v>
      </c>
      <c r="M1324" s="1" t="s">
        <v>75</v>
      </c>
      <c r="N1324" s="1" t="s">
        <v>3947</v>
      </c>
      <c r="O1324" s="1" t="s">
        <v>77</v>
      </c>
      <c r="P1324" s="1" t="s">
        <v>78</v>
      </c>
      <c r="Q1324" s="1" t="s">
        <v>78</v>
      </c>
      <c r="R1324" s="21" t="s">
        <v>1898</v>
      </c>
      <c r="S1324" s="21" t="s">
        <v>1898</v>
      </c>
      <c r="T1324" s="34" t="s">
        <v>72</v>
      </c>
      <c r="U1324" s="3" t="s">
        <v>5300</v>
      </c>
      <c r="V1324" s="1" t="s">
        <v>1900</v>
      </c>
      <c r="W1324" s="1" t="s">
        <v>778</v>
      </c>
      <c r="X1324" s="1" t="s">
        <v>779</v>
      </c>
      <c r="Y1324" s="1" t="s">
        <v>780</v>
      </c>
      <c r="Z1324" s="1" t="s">
        <v>84</v>
      </c>
      <c r="AA1324" s="1" t="s">
        <v>72</v>
      </c>
      <c r="AB1324" s="1" t="s">
        <v>104</v>
      </c>
      <c r="AC1324" s="1" t="s">
        <v>104</v>
      </c>
      <c r="AD1324" s="1" t="s">
        <v>87</v>
      </c>
      <c r="AE1324" s="1">
        <v>74</v>
      </c>
      <c r="AF1324" s="1" t="s">
        <v>88</v>
      </c>
      <c r="AG1324" s="1">
        <v>6.2</v>
      </c>
      <c r="AH1324" s="1" t="s">
        <v>2344</v>
      </c>
      <c r="AI1324" s="1" t="s">
        <v>90</v>
      </c>
      <c r="AJ1324" s="1" t="s">
        <v>91</v>
      </c>
      <c r="AK1324" s="1" t="s">
        <v>92</v>
      </c>
      <c r="AL1324" s="1" t="s">
        <v>72</v>
      </c>
      <c r="AM1324" s="1" t="s">
        <v>72</v>
      </c>
      <c r="AN1324" s="1" t="s">
        <v>72</v>
      </c>
      <c r="AO1324" s="1" t="s">
        <v>72</v>
      </c>
      <c r="AP1324" s="1" t="s">
        <v>72</v>
      </c>
      <c r="AQ1324" s="1" t="s">
        <v>72</v>
      </c>
      <c r="AR1324" s="1" t="s">
        <v>72</v>
      </c>
      <c r="AS1324" s="1" t="s">
        <v>72</v>
      </c>
      <c r="AT1324" s="1" t="s">
        <v>72</v>
      </c>
      <c r="AU1324" s="3">
        <v>45435</v>
      </c>
      <c r="AV1324" s="4">
        <v>1.2930555555555556</v>
      </c>
      <c r="AW1324" s="4">
        <v>1.3666666666666667</v>
      </c>
      <c r="AX1324" s="4">
        <f>AW1324-AV1324</f>
        <v>7.3611111111111072E-2</v>
      </c>
      <c r="AY1324" s="4">
        <f>AW1324-I1324</f>
        <v>0.99652777777777779</v>
      </c>
      <c r="AZ1324" s="4">
        <f>AW1324-E1324</f>
        <v>0.86319444444444449</v>
      </c>
      <c r="BA1324" s="1" t="s">
        <v>6370</v>
      </c>
      <c r="BB1324" s="1" t="s">
        <v>72</v>
      </c>
      <c r="BC1324" s="1" t="s">
        <v>1675</v>
      </c>
      <c r="BD1324" s="1">
        <v>14</v>
      </c>
      <c r="BE1324" s="1" t="s">
        <v>4443</v>
      </c>
      <c r="BF1324" s="1" t="s">
        <v>75</v>
      </c>
      <c r="BG1324" s="1" t="s">
        <v>75</v>
      </c>
      <c r="BH1324" s="1" t="s">
        <v>88</v>
      </c>
      <c r="BI1324" s="1" t="s">
        <v>96</v>
      </c>
      <c r="BJ1324" s="1" t="s">
        <v>72</v>
      </c>
      <c r="BK1324" s="1" t="s">
        <v>3962</v>
      </c>
      <c r="BL1324" s="1" t="s">
        <v>6371</v>
      </c>
      <c r="BM1324" s="1">
        <f>28+7</f>
        <v>35</v>
      </c>
      <c r="BN1324" s="1" t="s">
        <v>75</v>
      </c>
      <c r="BO1324" s="1" t="s">
        <v>75</v>
      </c>
      <c r="BP1324" s="1" t="s">
        <v>75</v>
      </c>
      <c r="BQ1324" s="21" t="s">
        <v>99</v>
      </c>
      <c r="BR1324" s="21" t="s">
        <v>100</v>
      </c>
    </row>
    <row r="1325" spans="1:70" ht="20.45" customHeight="1">
      <c r="A1325" s="1" t="s">
        <v>6372</v>
      </c>
      <c r="B1325" s="1">
        <v>240164</v>
      </c>
      <c r="C1325" s="1" t="s">
        <v>71</v>
      </c>
      <c r="D1325" s="3">
        <v>45435</v>
      </c>
      <c r="E1325" s="4">
        <v>0.56041666666666667</v>
      </c>
      <c r="F1325" s="5">
        <v>45413</v>
      </c>
      <c r="G1325" s="3">
        <v>45435</v>
      </c>
      <c r="H1325" s="4">
        <v>0.62291666666666667</v>
      </c>
      <c r="I1325" s="48">
        <f t="shared" si="151"/>
        <v>6.25E-2</v>
      </c>
      <c r="J1325" s="1">
        <v>3</v>
      </c>
      <c r="K1325" s="1" t="s">
        <v>1896</v>
      </c>
      <c r="L1325" s="1" t="s">
        <v>6373</v>
      </c>
      <c r="M1325" s="1" t="s">
        <v>75</v>
      </c>
      <c r="N1325" s="1" t="s">
        <v>3947</v>
      </c>
      <c r="O1325" s="1" t="s">
        <v>77</v>
      </c>
      <c r="P1325" s="1" t="s">
        <v>78</v>
      </c>
      <c r="Q1325" s="1" t="s">
        <v>78</v>
      </c>
      <c r="R1325" s="21" t="s">
        <v>1898</v>
      </c>
      <c r="S1325" s="21" t="s">
        <v>1898</v>
      </c>
      <c r="T1325" s="34" t="s">
        <v>72</v>
      </c>
      <c r="U1325" s="3" t="s">
        <v>4145</v>
      </c>
      <c r="V1325" s="1" t="s">
        <v>1900</v>
      </c>
      <c r="W1325" s="1" t="s">
        <v>813</v>
      </c>
      <c r="X1325" s="1" t="s">
        <v>813</v>
      </c>
      <c r="Y1325" s="1" t="s">
        <v>814</v>
      </c>
      <c r="Z1325" s="1" t="s">
        <v>84</v>
      </c>
      <c r="AA1325" s="1" t="s">
        <v>72</v>
      </c>
      <c r="AB1325" s="1" t="s">
        <v>140</v>
      </c>
      <c r="AC1325" s="1" t="s">
        <v>6364</v>
      </c>
      <c r="AD1325" s="1" t="s">
        <v>87</v>
      </c>
      <c r="AE1325" s="1">
        <v>55</v>
      </c>
      <c r="AF1325" s="1" t="s">
        <v>88</v>
      </c>
      <c r="AG1325" s="1">
        <v>5.2</v>
      </c>
      <c r="AH1325" s="1" t="s">
        <v>299</v>
      </c>
      <c r="AI1325" s="1" t="s">
        <v>90</v>
      </c>
      <c r="AJ1325" s="1" t="s">
        <v>91</v>
      </c>
      <c r="AK1325" s="1" t="s">
        <v>92</v>
      </c>
      <c r="AL1325" s="1" t="s">
        <v>72</v>
      </c>
      <c r="AM1325" s="1" t="s">
        <v>217</v>
      </c>
      <c r="AN1325" s="1">
        <v>1</v>
      </c>
      <c r="AO1325" s="1" t="s">
        <v>5253</v>
      </c>
      <c r="AP1325" s="1" t="s">
        <v>72</v>
      </c>
      <c r="AQ1325" s="1" t="s">
        <v>72</v>
      </c>
      <c r="AR1325" s="1" t="s">
        <v>5884</v>
      </c>
      <c r="AS1325" s="1" t="s">
        <v>1061</v>
      </c>
      <c r="AT1325" s="1" t="s">
        <v>430</v>
      </c>
      <c r="AU1325" s="3">
        <v>45435</v>
      </c>
      <c r="AV1325" s="4">
        <v>0.63541666666666663</v>
      </c>
      <c r="AW1325" s="4">
        <v>0.72013888888888888</v>
      </c>
      <c r="AX1325" s="4">
        <f>AW1325-AV1325</f>
        <v>8.4722222222222254E-2</v>
      </c>
      <c r="AY1325" s="4">
        <f>AW1325-I1325</f>
        <v>0.65763888888888888</v>
      </c>
      <c r="AZ1325" s="4">
        <f>AW1325-E1325</f>
        <v>0.15972222222222221</v>
      </c>
      <c r="BA1325" s="1" t="s">
        <v>6374</v>
      </c>
      <c r="BB1325" s="1" t="s">
        <v>72</v>
      </c>
      <c r="BC1325" s="1" t="s">
        <v>1675</v>
      </c>
      <c r="BD1325" s="1">
        <v>14</v>
      </c>
      <c r="BE1325" s="1" t="s">
        <v>3205</v>
      </c>
      <c r="BF1325" s="1" t="s">
        <v>75</v>
      </c>
      <c r="BG1325" s="1" t="s">
        <v>75</v>
      </c>
      <c r="BH1325" s="1" t="s">
        <v>88</v>
      </c>
      <c r="BI1325" s="1" t="s">
        <v>96</v>
      </c>
      <c r="BJ1325" s="1" t="s">
        <v>72</v>
      </c>
      <c r="BK1325" s="1" t="s">
        <v>3962</v>
      </c>
      <c r="BL1325" s="1" t="s">
        <v>6375</v>
      </c>
      <c r="BM1325" s="1">
        <f>21+14</f>
        <v>35</v>
      </c>
      <c r="BN1325" s="1" t="s">
        <v>75</v>
      </c>
      <c r="BO1325" s="1" t="s">
        <v>75</v>
      </c>
      <c r="BP1325" s="1" t="s">
        <v>75</v>
      </c>
      <c r="BQ1325" s="21" t="s">
        <v>99</v>
      </c>
      <c r="BR1325" s="21" t="s">
        <v>100</v>
      </c>
    </row>
    <row r="1326" spans="1:70" ht="20.45" customHeight="1">
      <c r="A1326" s="1" t="s">
        <v>6376</v>
      </c>
      <c r="B1326" s="1">
        <v>240164</v>
      </c>
      <c r="C1326" s="1" t="s">
        <v>71</v>
      </c>
      <c r="D1326" s="3">
        <v>45435</v>
      </c>
      <c r="E1326" s="4">
        <v>0.56041666666666667</v>
      </c>
      <c r="F1326" s="5">
        <v>45413</v>
      </c>
      <c r="G1326" s="3">
        <v>45435</v>
      </c>
      <c r="H1326" s="4">
        <v>0.62291666666666667</v>
      </c>
      <c r="I1326" s="48">
        <f t="shared" si="151"/>
        <v>6.25E-2</v>
      </c>
      <c r="J1326" s="1">
        <v>3</v>
      </c>
      <c r="K1326" s="1" t="s">
        <v>1896</v>
      </c>
      <c r="L1326" s="1" t="s">
        <v>6373</v>
      </c>
      <c r="M1326" s="1" t="s">
        <v>75</v>
      </c>
      <c r="N1326" s="1" t="s">
        <v>4561</v>
      </c>
      <c r="O1326" s="1" t="s">
        <v>77</v>
      </c>
      <c r="P1326" s="1" t="s">
        <v>78</v>
      </c>
      <c r="Q1326" s="1" t="s">
        <v>78</v>
      </c>
      <c r="R1326" s="21" t="s">
        <v>1898</v>
      </c>
      <c r="S1326" s="21" t="s">
        <v>1898</v>
      </c>
      <c r="T1326" s="34" t="s">
        <v>72</v>
      </c>
      <c r="U1326" s="3" t="s">
        <v>4145</v>
      </c>
      <c r="V1326" s="1" t="s">
        <v>1900</v>
      </c>
      <c r="W1326" s="1" t="s">
        <v>813</v>
      </c>
      <c r="X1326" s="1" t="s">
        <v>813</v>
      </c>
      <c r="Y1326" s="1" t="s">
        <v>814</v>
      </c>
      <c r="Z1326" s="1" t="s">
        <v>84</v>
      </c>
      <c r="AA1326" s="1" t="s">
        <v>72</v>
      </c>
      <c r="AB1326" s="1" t="s">
        <v>140</v>
      </c>
      <c r="AC1326" s="1" t="s">
        <v>6364</v>
      </c>
      <c r="AD1326" s="1" t="s">
        <v>87</v>
      </c>
      <c r="AE1326" s="1">
        <v>55</v>
      </c>
      <c r="AF1326" s="1" t="s">
        <v>88</v>
      </c>
      <c r="AG1326" s="1">
        <v>5.2</v>
      </c>
      <c r="AH1326" s="1" t="s">
        <v>299</v>
      </c>
      <c r="AI1326" s="1" t="s">
        <v>90</v>
      </c>
      <c r="AJ1326" s="1" t="s">
        <v>91</v>
      </c>
      <c r="AK1326" s="1" t="s">
        <v>92</v>
      </c>
      <c r="AL1326" s="1" t="s">
        <v>72</v>
      </c>
      <c r="AM1326" s="1" t="s">
        <v>217</v>
      </c>
      <c r="AN1326" s="1">
        <v>1</v>
      </c>
      <c r="AO1326" s="1" t="s">
        <v>5253</v>
      </c>
      <c r="AP1326" s="1" t="s">
        <v>72</v>
      </c>
      <c r="AQ1326" s="1" t="s">
        <v>72</v>
      </c>
      <c r="AR1326" s="1" t="s">
        <v>5884</v>
      </c>
      <c r="AS1326" s="1" t="s">
        <v>1061</v>
      </c>
      <c r="AT1326" s="1" t="s">
        <v>430</v>
      </c>
      <c r="AU1326" s="1" t="s">
        <v>72</v>
      </c>
      <c r="AV1326" s="1" t="s">
        <v>72</v>
      </c>
      <c r="AW1326" s="1" t="s">
        <v>72</v>
      </c>
      <c r="AX1326" s="1" t="s">
        <v>72</v>
      </c>
      <c r="AY1326" s="1" t="s">
        <v>72</v>
      </c>
      <c r="AZ1326" s="1" t="s">
        <v>72</v>
      </c>
      <c r="BA1326" s="1" t="s">
        <v>72</v>
      </c>
      <c r="BB1326" s="1" t="s">
        <v>72</v>
      </c>
      <c r="BC1326" s="1" t="s">
        <v>72</v>
      </c>
      <c r="BD1326" s="1" t="s">
        <v>72</v>
      </c>
      <c r="BE1326" s="1" t="s">
        <v>72</v>
      </c>
      <c r="BF1326" s="1" t="s">
        <v>72</v>
      </c>
      <c r="BG1326" s="1" t="s">
        <v>72</v>
      </c>
      <c r="BH1326" s="1" t="s">
        <v>88</v>
      </c>
      <c r="BI1326" s="1" t="s">
        <v>72</v>
      </c>
      <c r="BJ1326" s="1" t="s">
        <v>72</v>
      </c>
      <c r="BK1326" s="1" t="s">
        <v>72</v>
      </c>
      <c r="BL1326" s="1" t="s">
        <v>72</v>
      </c>
      <c r="BM1326" s="1" t="s">
        <v>72</v>
      </c>
      <c r="BN1326" s="1" t="s">
        <v>72</v>
      </c>
      <c r="BO1326" s="1" t="s">
        <v>72</v>
      </c>
      <c r="BP1326" s="1" t="s">
        <v>72</v>
      </c>
      <c r="BQ1326" s="1" t="s">
        <v>72</v>
      </c>
    </row>
    <row r="1327" spans="1:70" ht="20.45" customHeight="1">
      <c r="A1327" s="1">
        <v>240165</v>
      </c>
      <c r="B1327" s="1">
        <v>240165</v>
      </c>
      <c r="C1327" s="1" t="s">
        <v>71</v>
      </c>
      <c r="D1327" s="3">
        <v>45436</v>
      </c>
      <c r="E1327" s="4">
        <v>0.44236111111111109</v>
      </c>
      <c r="F1327" s="5">
        <v>45413</v>
      </c>
      <c r="G1327" s="3">
        <v>45436</v>
      </c>
      <c r="H1327" s="4">
        <v>0.56736111111111109</v>
      </c>
      <c r="I1327" s="48">
        <f t="shared" si="151"/>
        <v>0.125</v>
      </c>
      <c r="J1327" s="1">
        <v>3</v>
      </c>
      <c r="K1327" s="1" t="s">
        <v>1896</v>
      </c>
      <c r="L1327" s="1" t="s">
        <v>6377</v>
      </c>
      <c r="M1327" s="1" t="s">
        <v>75</v>
      </c>
      <c r="N1327" s="1" t="s">
        <v>170</v>
      </c>
      <c r="O1327" s="1" t="s">
        <v>473</v>
      </c>
      <c r="P1327" s="8" t="s">
        <v>172</v>
      </c>
      <c r="Q1327" s="1" t="s">
        <v>78</v>
      </c>
      <c r="R1327" s="8" t="s">
        <v>1927</v>
      </c>
      <c r="S1327" s="8" t="s">
        <v>1927</v>
      </c>
      <c r="T1327" s="1" t="s">
        <v>6378</v>
      </c>
      <c r="U1327" s="75" t="s">
        <v>72</v>
      </c>
      <c r="V1327" s="1" t="s">
        <v>1900</v>
      </c>
      <c r="W1327" s="1" t="s">
        <v>813</v>
      </c>
      <c r="X1327" s="1" t="s">
        <v>813</v>
      </c>
      <c r="Y1327" s="1" t="s">
        <v>814</v>
      </c>
      <c r="Z1327" s="1" t="s">
        <v>84</v>
      </c>
      <c r="AA1327" s="1" t="s">
        <v>72</v>
      </c>
      <c r="AB1327" s="1" t="s">
        <v>323</v>
      </c>
      <c r="AC1327" s="1" t="s">
        <v>324</v>
      </c>
      <c r="AD1327" s="1" t="s">
        <v>126</v>
      </c>
      <c r="AE1327" s="1">
        <v>64</v>
      </c>
      <c r="AF1327" s="1" t="s">
        <v>88</v>
      </c>
      <c r="AG1327" s="1">
        <v>5.2</v>
      </c>
      <c r="AH1327" s="1" t="s">
        <v>954</v>
      </c>
      <c r="AI1327" s="1" t="s">
        <v>90</v>
      </c>
      <c r="AJ1327" s="1" t="s">
        <v>91</v>
      </c>
      <c r="AK1327" s="1" t="s">
        <v>216</v>
      </c>
      <c r="AL1327" s="1" t="s">
        <v>72</v>
      </c>
      <c r="AM1327" s="1" t="s">
        <v>72</v>
      </c>
      <c r="AN1327" s="1" t="s">
        <v>72</v>
      </c>
      <c r="AO1327" s="1" t="s">
        <v>72</v>
      </c>
      <c r="AP1327" s="1">
        <v>4</v>
      </c>
      <c r="AQ1327" s="1" t="s">
        <v>5052</v>
      </c>
      <c r="AR1327" s="1" t="s">
        <v>72</v>
      </c>
      <c r="AS1327" s="1" t="s">
        <v>72</v>
      </c>
      <c r="AT1327" s="1" t="s">
        <v>72</v>
      </c>
      <c r="AU1327" s="3">
        <v>45436</v>
      </c>
      <c r="AV1327" s="4">
        <v>0.59930555555555554</v>
      </c>
      <c r="AW1327" s="4" t="s">
        <v>72</v>
      </c>
      <c r="AX1327" s="4" t="s">
        <v>72</v>
      </c>
      <c r="AY1327" s="4" t="s">
        <v>72</v>
      </c>
      <c r="AZ1327" s="6" t="s">
        <v>72</v>
      </c>
      <c r="BA1327" s="1" t="s">
        <v>6379</v>
      </c>
      <c r="BB1327" s="1" t="s">
        <v>4835</v>
      </c>
      <c r="BC1327" s="1" t="s">
        <v>1675</v>
      </c>
      <c r="BD1327" s="1">
        <v>14</v>
      </c>
      <c r="BE1327" s="1" t="s">
        <v>3446</v>
      </c>
      <c r="BF1327" s="1" t="s">
        <v>75</v>
      </c>
      <c r="BG1327" s="1" t="s">
        <v>75</v>
      </c>
      <c r="BH1327" s="1" t="s">
        <v>88</v>
      </c>
      <c r="BI1327" s="1" t="s">
        <v>79</v>
      </c>
      <c r="BJ1327" s="1" t="s">
        <v>2135</v>
      </c>
      <c r="BK1327" s="1" t="s">
        <v>72</v>
      </c>
      <c r="BL1327" s="1" t="s">
        <v>72</v>
      </c>
      <c r="BM1327" s="1" t="s">
        <v>72</v>
      </c>
      <c r="BN1327" s="1" t="s">
        <v>88</v>
      </c>
      <c r="BO1327" s="1" t="s">
        <v>88</v>
      </c>
      <c r="BP1327" s="1" t="s">
        <v>88</v>
      </c>
      <c r="BQ1327" s="1" t="s">
        <v>160</v>
      </c>
    </row>
    <row r="1328" spans="1:70" ht="20.45" customHeight="1">
      <c r="A1328" s="1">
        <v>240166</v>
      </c>
      <c r="B1328" s="1">
        <v>240166</v>
      </c>
      <c r="C1328" s="1" t="s">
        <v>71</v>
      </c>
      <c r="D1328" s="3">
        <v>45439</v>
      </c>
      <c r="E1328" s="4">
        <v>0.49652777777777779</v>
      </c>
      <c r="F1328" s="5">
        <v>45413</v>
      </c>
      <c r="G1328" s="3">
        <v>45439</v>
      </c>
      <c r="H1328" s="4">
        <v>0.86458333333333337</v>
      </c>
      <c r="I1328" s="48">
        <f t="shared" si="151"/>
        <v>0.36805555555555558</v>
      </c>
      <c r="J1328" s="1">
        <v>10</v>
      </c>
      <c r="K1328" s="1" t="s">
        <v>1896</v>
      </c>
      <c r="L1328" s="1" t="s">
        <v>6380</v>
      </c>
      <c r="M1328" s="1" t="s">
        <v>75</v>
      </c>
      <c r="N1328" s="1" t="s">
        <v>170</v>
      </c>
      <c r="O1328" s="1" t="s">
        <v>473</v>
      </c>
      <c r="P1328" s="8" t="s">
        <v>172</v>
      </c>
      <c r="Q1328" s="1" t="s">
        <v>78</v>
      </c>
      <c r="R1328" s="8" t="s">
        <v>1927</v>
      </c>
      <c r="S1328" s="8" t="s">
        <v>1927</v>
      </c>
      <c r="T1328" s="1" t="s">
        <v>6381</v>
      </c>
      <c r="U1328" s="75" t="s">
        <v>72</v>
      </c>
      <c r="V1328" s="1" t="s">
        <v>1900</v>
      </c>
      <c r="W1328" s="1" t="s">
        <v>778</v>
      </c>
      <c r="X1328" s="1" t="s">
        <v>779</v>
      </c>
      <c r="Y1328" s="1" t="s">
        <v>780</v>
      </c>
      <c r="Z1328" s="1" t="s">
        <v>84</v>
      </c>
      <c r="AA1328" s="1" t="s">
        <v>72</v>
      </c>
      <c r="AB1328" s="1" t="s">
        <v>140</v>
      </c>
      <c r="AC1328" s="1" t="s">
        <v>6364</v>
      </c>
      <c r="AD1328" s="1" t="s">
        <v>126</v>
      </c>
      <c r="AE1328" s="1">
        <v>63</v>
      </c>
      <c r="AF1328" s="1" t="s">
        <v>88</v>
      </c>
      <c r="AG1328" s="1">
        <v>5.3</v>
      </c>
      <c r="AH1328" s="1" t="s">
        <v>299</v>
      </c>
      <c r="AI1328" s="1" t="s">
        <v>90</v>
      </c>
      <c r="AJ1328" s="1" t="s">
        <v>91</v>
      </c>
      <c r="AK1328" s="1" t="s">
        <v>92</v>
      </c>
      <c r="AL1328" s="1" t="s">
        <v>72</v>
      </c>
      <c r="AM1328" s="1" t="s">
        <v>72</v>
      </c>
      <c r="AN1328" s="1" t="s">
        <v>72</v>
      </c>
      <c r="AO1328" s="1" t="s">
        <v>72</v>
      </c>
      <c r="AP1328" s="1" t="s">
        <v>72</v>
      </c>
      <c r="AQ1328" s="1" t="s">
        <v>72</v>
      </c>
      <c r="AR1328" s="1" t="s">
        <v>72</v>
      </c>
      <c r="AS1328" s="1" t="s">
        <v>72</v>
      </c>
      <c r="AT1328" s="1" t="s">
        <v>72</v>
      </c>
      <c r="AU1328" s="3">
        <v>45439</v>
      </c>
      <c r="AV1328" s="4">
        <v>0.31180555555555556</v>
      </c>
      <c r="AW1328" s="4" t="s">
        <v>72</v>
      </c>
      <c r="AX1328" s="4" t="s">
        <v>72</v>
      </c>
      <c r="AY1328" s="4" t="s">
        <v>72</v>
      </c>
      <c r="AZ1328" s="6" t="s">
        <v>72</v>
      </c>
      <c r="BA1328" s="1" t="s">
        <v>6382</v>
      </c>
      <c r="BB1328" s="1" t="s">
        <v>72</v>
      </c>
      <c r="BC1328" s="1" t="s">
        <v>1675</v>
      </c>
      <c r="BD1328" s="1">
        <v>14</v>
      </c>
      <c r="BE1328" s="1" t="s">
        <v>4208</v>
      </c>
      <c r="BF1328" s="1" t="s">
        <v>75</v>
      </c>
      <c r="BG1328" s="1" t="s">
        <v>75</v>
      </c>
      <c r="BH1328" s="1" t="s">
        <v>88</v>
      </c>
      <c r="BI1328" s="1" t="s">
        <v>79</v>
      </c>
      <c r="BJ1328" s="1" t="s">
        <v>72</v>
      </c>
      <c r="BK1328" s="1" t="s">
        <v>72</v>
      </c>
      <c r="BL1328" s="1" t="s">
        <v>72</v>
      </c>
      <c r="BM1328" s="1" t="s">
        <v>72</v>
      </c>
      <c r="BN1328" s="1" t="s">
        <v>72</v>
      </c>
      <c r="BO1328" s="1" t="s">
        <v>72</v>
      </c>
      <c r="BP1328" s="1" t="s">
        <v>72</v>
      </c>
      <c r="BQ1328" s="1" t="s">
        <v>160</v>
      </c>
    </row>
    <row r="1329" spans="1:70" ht="20.45" customHeight="1">
      <c r="A1329" s="1" t="s">
        <v>6383</v>
      </c>
      <c r="B1329" s="1">
        <v>240167</v>
      </c>
      <c r="C1329" s="1" t="s">
        <v>71</v>
      </c>
      <c r="D1329" s="3">
        <v>45440</v>
      </c>
      <c r="E1329" s="4">
        <v>0.51041666666666663</v>
      </c>
      <c r="F1329" s="5">
        <v>45413</v>
      </c>
      <c r="G1329" s="3">
        <v>45440</v>
      </c>
      <c r="H1329" s="4">
        <v>0.84583333333333333</v>
      </c>
      <c r="I1329" s="48">
        <f t="shared" si="151"/>
        <v>0.3354166666666667</v>
      </c>
      <c r="J1329" s="1">
        <v>5</v>
      </c>
      <c r="K1329" s="1" t="s">
        <v>1896</v>
      </c>
      <c r="L1329" s="1" t="s">
        <v>6384</v>
      </c>
      <c r="M1329" s="1" t="s">
        <v>75</v>
      </c>
      <c r="N1329" s="1" t="s">
        <v>3947</v>
      </c>
      <c r="O1329" s="1" t="s">
        <v>77</v>
      </c>
      <c r="P1329" s="1" t="s">
        <v>78</v>
      </c>
      <c r="Q1329" s="1" t="s">
        <v>78</v>
      </c>
      <c r="R1329" s="21" t="s">
        <v>1898</v>
      </c>
      <c r="S1329" s="21" t="s">
        <v>1898</v>
      </c>
      <c r="T1329" s="34" t="s">
        <v>72</v>
      </c>
      <c r="U1329" s="3" t="s">
        <v>3652</v>
      </c>
      <c r="V1329" s="1" t="s">
        <v>1900</v>
      </c>
      <c r="W1329" s="1" t="s">
        <v>778</v>
      </c>
      <c r="X1329" s="1" t="s">
        <v>779</v>
      </c>
      <c r="Y1329" s="1" t="s">
        <v>780</v>
      </c>
      <c r="Z1329" s="1" t="s">
        <v>84</v>
      </c>
      <c r="AA1329" s="1" t="s">
        <v>72</v>
      </c>
      <c r="AB1329" s="1" t="s">
        <v>140</v>
      </c>
      <c r="AC1329" s="1" t="s">
        <v>181</v>
      </c>
      <c r="AD1329" s="1" t="s">
        <v>126</v>
      </c>
      <c r="AE1329" s="1">
        <v>73</v>
      </c>
      <c r="AF1329" s="1" t="s">
        <v>88</v>
      </c>
      <c r="AG1329" s="1">
        <v>6.5</v>
      </c>
      <c r="AH1329" s="1" t="s">
        <v>2344</v>
      </c>
      <c r="AI1329" s="1" t="s">
        <v>90</v>
      </c>
      <c r="AJ1329" s="1" t="s">
        <v>91</v>
      </c>
      <c r="AK1329" s="1" t="s">
        <v>92</v>
      </c>
      <c r="AL1329" s="1" t="s">
        <v>72</v>
      </c>
      <c r="AM1329" s="1" t="s">
        <v>72</v>
      </c>
      <c r="AN1329" s="1" t="s">
        <v>72</v>
      </c>
      <c r="AO1329" s="1" t="s">
        <v>72</v>
      </c>
      <c r="AP1329" s="1" t="s">
        <v>72</v>
      </c>
      <c r="AQ1329" s="1" t="s">
        <v>72</v>
      </c>
      <c r="AR1329" s="1" t="s">
        <v>72</v>
      </c>
      <c r="AS1329" s="1" t="s">
        <v>72</v>
      </c>
      <c r="AT1329" s="1" t="s">
        <v>72</v>
      </c>
      <c r="AU1329" s="3">
        <v>45440</v>
      </c>
      <c r="AV1329" s="4">
        <v>0.8618055555555556</v>
      </c>
      <c r="AW1329" s="4">
        <v>0.9604166666666667</v>
      </c>
      <c r="AX1329" s="4">
        <f>AW1329-AV1329</f>
        <v>9.8611111111111094E-2</v>
      </c>
      <c r="AY1329" s="4">
        <f>AW1329-I1329</f>
        <v>0.625</v>
      </c>
      <c r="AZ1329" s="4">
        <f>AW1329-E1329</f>
        <v>0.45000000000000007</v>
      </c>
      <c r="BA1329" s="1" t="s">
        <v>6385</v>
      </c>
      <c r="BB1329" s="1" t="s">
        <v>72</v>
      </c>
      <c r="BC1329" s="1" t="s">
        <v>1675</v>
      </c>
      <c r="BD1329" s="1">
        <v>14</v>
      </c>
      <c r="BE1329" s="1" t="s">
        <v>4219</v>
      </c>
      <c r="BF1329" s="1" t="s">
        <v>75</v>
      </c>
      <c r="BG1329" s="1" t="s">
        <v>75</v>
      </c>
      <c r="BH1329" s="1" t="s">
        <v>88</v>
      </c>
      <c r="BI1329" s="1" t="s">
        <v>96</v>
      </c>
      <c r="BJ1329" s="1" t="s">
        <v>72</v>
      </c>
      <c r="BK1329" s="1" t="s">
        <v>3962</v>
      </c>
      <c r="BL1329" s="1" t="s">
        <v>6371</v>
      </c>
      <c r="BM1329" s="1">
        <f>28+(5*7)</f>
        <v>63</v>
      </c>
      <c r="BN1329" s="1" t="s">
        <v>75</v>
      </c>
      <c r="BO1329" s="1" t="s">
        <v>75</v>
      </c>
      <c r="BP1329" s="1" t="s">
        <v>75</v>
      </c>
      <c r="BQ1329" s="21" t="s">
        <v>99</v>
      </c>
      <c r="BR1329" s="21" t="s">
        <v>100</v>
      </c>
    </row>
    <row r="1330" spans="1:70" ht="20.45" customHeight="1">
      <c r="A1330" s="1" t="s">
        <v>6386</v>
      </c>
      <c r="B1330" s="1">
        <v>240167</v>
      </c>
      <c r="C1330" s="1" t="s">
        <v>71</v>
      </c>
      <c r="D1330" s="3">
        <v>45440</v>
      </c>
      <c r="E1330" s="4">
        <v>0.51041666666666663</v>
      </c>
      <c r="F1330" s="5">
        <v>45413</v>
      </c>
      <c r="G1330" s="3">
        <v>45440</v>
      </c>
      <c r="H1330" s="4">
        <v>0.84583333333333333</v>
      </c>
      <c r="I1330" s="48">
        <f t="shared" si="151"/>
        <v>0.3354166666666667</v>
      </c>
      <c r="J1330" s="1">
        <v>5</v>
      </c>
      <c r="K1330" s="1" t="s">
        <v>1896</v>
      </c>
      <c r="L1330" s="1" t="s">
        <v>6384</v>
      </c>
      <c r="M1330" s="1" t="s">
        <v>75</v>
      </c>
      <c r="N1330" s="1" t="s">
        <v>4561</v>
      </c>
      <c r="O1330" s="1" t="s">
        <v>77</v>
      </c>
      <c r="P1330" s="1" t="s">
        <v>78</v>
      </c>
      <c r="Q1330" s="1" t="s">
        <v>78</v>
      </c>
      <c r="R1330" s="21" t="s">
        <v>1898</v>
      </c>
      <c r="S1330" s="21" t="s">
        <v>1898</v>
      </c>
      <c r="T1330" s="34" t="s">
        <v>72</v>
      </c>
      <c r="U1330" s="3" t="s">
        <v>3652</v>
      </c>
      <c r="V1330" s="1" t="s">
        <v>1900</v>
      </c>
      <c r="W1330" s="1" t="s">
        <v>778</v>
      </c>
      <c r="X1330" s="1" t="s">
        <v>779</v>
      </c>
      <c r="Y1330" s="1" t="s">
        <v>780</v>
      </c>
      <c r="Z1330" s="1" t="s">
        <v>84</v>
      </c>
      <c r="AA1330" s="1" t="s">
        <v>72</v>
      </c>
      <c r="AB1330" s="1" t="s">
        <v>140</v>
      </c>
      <c r="AC1330" s="1" t="s">
        <v>181</v>
      </c>
      <c r="AD1330" s="1" t="s">
        <v>126</v>
      </c>
      <c r="AE1330" s="1">
        <v>73</v>
      </c>
      <c r="AF1330" s="1" t="s">
        <v>88</v>
      </c>
      <c r="AG1330" s="1">
        <v>6.5</v>
      </c>
      <c r="AH1330" s="1" t="s">
        <v>2344</v>
      </c>
      <c r="AI1330" s="1" t="s">
        <v>90</v>
      </c>
      <c r="AJ1330" s="1" t="s">
        <v>91</v>
      </c>
      <c r="AK1330" s="1" t="s">
        <v>92</v>
      </c>
      <c r="AL1330" s="1" t="s">
        <v>72</v>
      </c>
      <c r="AM1330" s="1" t="s">
        <v>72</v>
      </c>
      <c r="AN1330" s="1" t="s">
        <v>72</v>
      </c>
      <c r="AO1330" s="1" t="s">
        <v>72</v>
      </c>
      <c r="AP1330" s="1" t="s">
        <v>72</v>
      </c>
      <c r="AQ1330" s="1" t="s">
        <v>72</v>
      </c>
      <c r="AR1330" s="1" t="s">
        <v>72</v>
      </c>
      <c r="AS1330" s="1" t="s">
        <v>72</v>
      </c>
      <c r="AT1330" s="1" t="s">
        <v>72</v>
      </c>
      <c r="AU1330" s="3">
        <v>45444</v>
      </c>
      <c r="AV1330" s="1" t="s">
        <v>72</v>
      </c>
      <c r="AW1330" s="4">
        <v>0.5708333333333333</v>
      </c>
      <c r="AX1330" s="1" t="s">
        <v>72</v>
      </c>
      <c r="AY1330" s="1" t="s">
        <v>72</v>
      </c>
      <c r="AZ1330" s="1" t="s">
        <v>72</v>
      </c>
      <c r="BA1330" s="1" t="s">
        <v>6385</v>
      </c>
      <c r="BB1330" s="1" t="s">
        <v>72</v>
      </c>
      <c r="BC1330" s="1" t="s">
        <v>1675</v>
      </c>
      <c r="BD1330" s="1">
        <v>14</v>
      </c>
      <c r="BE1330" s="1" t="s">
        <v>3446</v>
      </c>
      <c r="BF1330" s="1" t="s">
        <v>75</v>
      </c>
      <c r="BG1330" s="1" t="s">
        <v>75</v>
      </c>
      <c r="BH1330" s="1" t="s">
        <v>88</v>
      </c>
      <c r="BI1330" s="1" t="s">
        <v>96</v>
      </c>
      <c r="BJ1330" s="1" t="s">
        <v>72</v>
      </c>
      <c r="BK1330" s="1" t="s">
        <v>3962</v>
      </c>
      <c r="BL1330" s="1" t="s">
        <v>6387</v>
      </c>
      <c r="BM1330" s="1">
        <v>28</v>
      </c>
      <c r="BN1330" s="1" t="s">
        <v>75</v>
      </c>
      <c r="BO1330" s="1" t="s">
        <v>75</v>
      </c>
      <c r="BP1330" s="1" t="s">
        <v>75</v>
      </c>
      <c r="BQ1330" s="21" t="s">
        <v>99</v>
      </c>
      <c r="BR1330" s="21" t="s">
        <v>100</v>
      </c>
    </row>
    <row r="1331" spans="1:70" ht="20.45" customHeight="1">
      <c r="A1331" s="1" t="s">
        <v>6388</v>
      </c>
      <c r="B1331" s="1">
        <v>240168</v>
      </c>
      <c r="C1331" s="1" t="s">
        <v>71</v>
      </c>
      <c r="D1331" s="3">
        <v>45441</v>
      </c>
      <c r="E1331" s="4">
        <v>0.59513888888888888</v>
      </c>
      <c r="F1331" s="5">
        <v>45413</v>
      </c>
      <c r="G1331" s="3">
        <v>45441</v>
      </c>
      <c r="H1331" s="4">
        <v>0.66041666666666665</v>
      </c>
      <c r="I1331" s="48">
        <f t="shared" si="151"/>
        <v>6.5277777777777768E-2</v>
      </c>
      <c r="J1331" s="1">
        <v>0</v>
      </c>
      <c r="K1331" s="1" t="s">
        <v>2302</v>
      </c>
      <c r="L1331" s="1" t="s">
        <v>6389</v>
      </c>
      <c r="M1331" s="1" t="s">
        <v>75</v>
      </c>
      <c r="N1331" s="1" t="s">
        <v>4111</v>
      </c>
      <c r="O1331" s="1" t="s">
        <v>77</v>
      </c>
      <c r="P1331" s="1" t="s">
        <v>78</v>
      </c>
      <c r="Q1331" s="1" t="s">
        <v>78</v>
      </c>
      <c r="R1331" s="21" t="s">
        <v>1898</v>
      </c>
      <c r="S1331" s="21" t="s">
        <v>1898</v>
      </c>
      <c r="T1331" s="34" t="s">
        <v>72</v>
      </c>
      <c r="U1331" s="3" t="s">
        <v>5480</v>
      </c>
      <c r="V1331" s="1" t="s">
        <v>1900</v>
      </c>
      <c r="W1331" s="1" t="s">
        <v>2307</v>
      </c>
      <c r="X1331" s="1" t="s">
        <v>2307</v>
      </c>
      <c r="Y1331" s="1" t="s">
        <v>2363</v>
      </c>
      <c r="Z1331" s="1" t="s">
        <v>84</v>
      </c>
      <c r="AA1331" s="1" t="s">
        <v>72</v>
      </c>
      <c r="AB1331" s="1" t="s">
        <v>5706</v>
      </c>
      <c r="AC1331" s="1" t="s">
        <v>5706</v>
      </c>
      <c r="AD1331" s="1" t="s">
        <v>87</v>
      </c>
      <c r="AE1331" s="1">
        <v>60</v>
      </c>
      <c r="AF1331" s="1" t="s">
        <v>88</v>
      </c>
      <c r="AG1331" s="1">
        <v>5.2</v>
      </c>
      <c r="AH1331" s="1" t="s">
        <v>954</v>
      </c>
      <c r="AI1331" s="1" t="s">
        <v>105</v>
      </c>
      <c r="AJ1331" s="1" t="s">
        <v>91</v>
      </c>
      <c r="AK1331" s="1" t="s">
        <v>92</v>
      </c>
      <c r="AL1331" s="1" t="s">
        <v>72</v>
      </c>
      <c r="AM1331" s="1" t="s">
        <v>72</v>
      </c>
      <c r="AN1331" s="1" t="s">
        <v>72</v>
      </c>
      <c r="AO1331" s="1" t="s">
        <v>72</v>
      </c>
      <c r="AP1331" s="1" t="s">
        <v>72</v>
      </c>
      <c r="AQ1331" s="1" t="s">
        <v>72</v>
      </c>
      <c r="AR1331" s="1" t="s">
        <v>220</v>
      </c>
      <c r="AS1331" s="1" t="s">
        <v>72</v>
      </c>
      <c r="AT1331" s="1" t="s">
        <v>72</v>
      </c>
      <c r="AU1331" s="3" t="s">
        <v>6390</v>
      </c>
      <c r="AV1331" s="4">
        <v>0.67361111111111116</v>
      </c>
      <c r="AW1331" s="4">
        <v>0.69444444444444442</v>
      </c>
      <c r="AX1331" s="6" t="s">
        <v>72</v>
      </c>
      <c r="AY1331" s="6" t="s">
        <v>72</v>
      </c>
      <c r="AZ1331" s="6" t="s">
        <v>72</v>
      </c>
      <c r="BA1331" s="1" t="s">
        <v>6391</v>
      </c>
      <c r="BB1331" s="1" t="s">
        <v>72</v>
      </c>
      <c r="BC1331" s="1" t="s">
        <v>1794</v>
      </c>
      <c r="BD1331" s="1">
        <v>14</v>
      </c>
      <c r="BE1331" s="1" t="s">
        <v>4063</v>
      </c>
      <c r="BF1331" s="1" t="s">
        <v>75</v>
      </c>
      <c r="BG1331" s="1" t="s">
        <v>75</v>
      </c>
      <c r="BH1331" s="1" t="s">
        <v>88</v>
      </c>
      <c r="BI1331" s="1" t="s">
        <v>96</v>
      </c>
      <c r="BJ1331" s="1" t="s">
        <v>72</v>
      </c>
      <c r="BK1331" s="1" t="s">
        <v>3985</v>
      </c>
      <c r="BL1331" s="1" t="s">
        <v>6392</v>
      </c>
      <c r="BM1331" s="1">
        <v>16</v>
      </c>
      <c r="BN1331" s="1" t="s">
        <v>75</v>
      </c>
      <c r="BO1331" s="1" t="s">
        <v>75</v>
      </c>
      <c r="BP1331" s="1" t="s">
        <v>75</v>
      </c>
      <c r="BQ1331" s="21" t="s">
        <v>99</v>
      </c>
      <c r="BR1331" s="21" t="s">
        <v>100</v>
      </c>
    </row>
    <row r="1332" spans="1:70" ht="20.45" customHeight="1">
      <c r="A1332" s="1" t="s">
        <v>6393</v>
      </c>
      <c r="B1332" s="1">
        <v>240168</v>
      </c>
      <c r="C1332" s="1" t="s">
        <v>71</v>
      </c>
      <c r="D1332" s="3">
        <v>45441</v>
      </c>
      <c r="E1332" s="4">
        <v>0.59513888888888888</v>
      </c>
      <c r="F1332" s="5">
        <v>45413</v>
      </c>
      <c r="G1332" s="3">
        <v>45441</v>
      </c>
      <c r="H1332" s="4">
        <v>0.66041666666666665</v>
      </c>
      <c r="I1332" s="48">
        <f t="shared" si="151"/>
        <v>6.5277777777777768E-2</v>
      </c>
      <c r="J1332" s="1">
        <v>0</v>
      </c>
      <c r="K1332" s="1" t="s">
        <v>2302</v>
      </c>
      <c r="L1332" s="1" t="s">
        <v>6389</v>
      </c>
      <c r="M1332" s="1" t="s">
        <v>75</v>
      </c>
      <c r="N1332" s="1" t="s">
        <v>4561</v>
      </c>
      <c r="O1332" s="1" t="s">
        <v>77</v>
      </c>
      <c r="P1332" s="1" t="s">
        <v>78</v>
      </c>
      <c r="Q1332" s="1" t="s">
        <v>78</v>
      </c>
      <c r="R1332" s="21" t="s">
        <v>1898</v>
      </c>
      <c r="S1332" s="21" t="s">
        <v>1898</v>
      </c>
      <c r="T1332" s="34" t="s">
        <v>72</v>
      </c>
      <c r="U1332" s="3" t="s">
        <v>5480</v>
      </c>
      <c r="V1332" s="1" t="s">
        <v>1900</v>
      </c>
      <c r="W1332" s="1" t="s">
        <v>2307</v>
      </c>
      <c r="X1332" s="1" t="s">
        <v>2307</v>
      </c>
      <c r="Y1332" s="1" t="s">
        <v>2363</v>
      </c>
      <c r="Z1332" s="1" t="s">
        <v>84</v>
      </c>
      <c r="AA1332" s="1" t="s">
        <v>72</v>
      </c>
      <c r="AB1332" s="1" t="s">
        <v>5706</v>
      </c>
      <c r="AC1332" s="1" t="s">
        <v>5706</v>
      </c>
      <c r="AD1332" s="1" t="s">
        <v>87</v>
      </c>
      <c r="AE1332" s="1">
        <v>60</v>
      </c>
      <c r="AF1332" s="1" t="s">
        <v>88</v>
      </c>
      <c r="AG1332" s="1">
        <v>5.2</v>
      </c>
      <c r="AH1332" s="1" t="s">
        <v>954</v>
      </c>
      <c r="AI1332" s="1" t="s">
        <v>105</v>
      </c>
      <c r="AJ1332" s="1" t="s">
        <v>91</v>
      </c>
      <c r="AK1332" s="1" t="s">
        <v>92</v>
      </c>
      <c r="AL1332" s="1" t="s">
        <v>72</v>
      </c>
      <c r="AM1332" s="1" t="s">
        <v>72</v>
      </c>
      <c r="AN1332" s="1" t="s">
        <v>72</v>
      </c>
      <c r="AO1332" s="1" t="s">
        <v>72</v>
      </c>
      <c r="AP1332" s="1" t="s">
        <v>72</v>
      </c>
      <c r="AQ1332" s="1" t="s">
        <v>72</v>
      </c>
      <c r="AR1332" s="1" t="s">
        <v>220</v>
      </c>
      <c r="AS1332" s="1" t="s">
        <v>72</v>
      </c>
      <c r="AT1332" s="1" t="s">
        <v>72</v>
      </c>
      <c r="AU1332" s="3" t="s">
        <v>6390</v>
      </c>
      <c r="AV1332" s="4">
        <v>0.67361111111111116</v>
      </c>
      <c r="AW1332" s="4">
        <v>0.69444444444444442</v>
      </c>
      <c r="AX1332" s="6" t="s">
        <v>72</v>
      </c>
      <c r="AY1332" s="6" t="s">
        <v>72</v>
      </c>
      <c r="AZ1332" s="6" t="s">
        <v>72</v>
      </c>
      <c r="BA1332" s="1" t="s">
        <v>6391</v>
      </c>
      <c r="BB1332" s="1" t="s">
        <v>72</v>
      </c>
      <c r="BC1332" s="1" t="s">
        <v>1794</v>
      </c>
      <c r="BD1332" s="1">
        <v>14</v>
      </c>
      <c r="BE1332" s="1" t="s">
        <v>4063</v>
      </c>
      <c r="BF1332" s="1" t="s">
        <v>75</v>
      </c>
      <c r="BG1332" s="1" t="s">
        <v>75</v>
      </c>
      <c r="BH1332" s="1" t="s">
        <v>88</v>
      </c>
      <c r="BI1332" s="1" t="s">
        <v>96</v>
      </c>
      <c r="BJ1332" s="1" t="s">
        <v>72</v>
      </c>
      <c r="BK1332" s="1" t="s">
        <v>3985</v>
      </c>
      <c r="BL1332" s="1" t="s">
        <v>6392</v>
      </c>
      <c r="BM1332" s="1">
        <v>16</v>
      </c>
      <c r="BN1332" s="1" t="s">
        <v>75</v>
      </c>
      <c r="BO1332" s="1" t="s">
        <v>75</v>
      </c>
      <c r="BP1332" s="1" t="s">
        <v>75</v>
      </c>
      <c r="BQ1332" s="21" t="s">
        <v>99</v>
      </c>
      <c r="BR1332" s="21" t="s">
        <v>100</v>
      </c>
    </row>
    <row r="1333" spans="1:70" ht="20.45" customHeight="1">
      <c r="A1333" s="1" t="s">
        <v>6394</v>
      </c>
      <c r="B1333" s="1">
        <v>240169</v>
      </c>
      <c r="C1333" s="1" t="s">
        <v>71</v>
      </c>
      <c r="D1333" s="3">
        <v>45442</v>
      </c>
      <c r="E1333" s="4">
        <v>0.53819444444444442</v>
      </c>
      <c r="F1333" s="5">
        <v>45413</v>
      </c>
      <c r="G1333" s="3">
        <v>45442</v>
      </c>
      <c r="H1333" s="4">
        <v>0.64583333333333337</v>
      </c>
      <c r="I1333" s="48">
        <f t="shared" si="151"/>
        <v>0.10763888888888895</v>
      </c>
      <c r="J1333" s="1">
        <v>3</v>
      </c>
      <c r="K1333" s="1" t="s">
        <v>1896</v>
      </c>
      <c r="L1333" s="1" t="s">
        <v>6395</v>
      </c>
      <c r="M1333" s="1" t="s">
        <v>75</v>
      </c>
      <c r="N1333" s="1" t="s">
        <v>3947</v>
      </c>
      <c r="O1333" s="1" t="s">
        <v>77</v>
      </c>
      <c r="P1333" s="1" t="s">
        <v>78</v>
      </c>
      <c r="Q1333" s="1" t="s">
        <v>78</v>
      </c>
      <c r="R1333" s="21" t="s">
        <v>1898</v>
      </c>
      <c r="S1333" s="21" t="s">
        <v>1898</v>
      </c>
      <c r="T1333" s="34" t="s">
        <v>72</v>
      </c>
      <c r="U1333" s="3" t="s">
        <v>1958</v>
      </c>
      <c r="V1333" s="1" t="s">
        <v>1900</v>
      </c>
      <c r="W1333" s="1" t="s">
        <v>813</v>
      </c>
      <c r="X1333" s="1" t="s">
        <v>813</v>
      </c>
      <c r="Y1333" s="1" t="s">
        <v>814</v>
      </c>
      <c r="Z1333" s="1" t="s">
        <v>84</v>
      </c>
      <c r="AA1333" s="1" t="s">
        <v>72</v>
      </c>
      <c r="AB1333" s="1" t="s">
        <v>1776</v>
      </c>
      <c r="AC1333" s="1" t="s">
        <v>6396</v>
      </c>
      <c r="AD1333" s="1" t="s">
        <v>126</v>
      </c>
      <c r="AE1333" s="1">
        <v>75</v>
      </c>
      <c r="AF1333" s="1" t="s">
        <v>88</v>
      </c>
      <c r="AG1333" s="1">
        <v>5.2</v>
      </c>
      <c r="AH1333" s="1" t="s">
        <v>2344</v>
      </c>
      <c r="AI1333" s="1" t="s">
        <v>90</v>
      </c>
      <c r="AJ1333" s="1" t="s">
        <v>91</v>
      </c>
      <c r="AK1333" s="1" t="s">
        <v>92</v>
      </c>
      <c r="AL1333" s="1" t="s">
        <v>72</v>
      </c>
      <c r="AM1333" s="1" t="s">
        <v>254</v>
      </c>
      <c r="AN1333" s="1">
        <v>1</v>
      </c>
      <c r="AO1333" s="1" t="s">
        <v>5092</v>
      </c>
      <c r="AP1333" s="1" t="s">
        <v>72</v>
      </c>
      <c r="AQ1333" s="1" t="s">
        <v>72</v>
      </c>
      <c r="AR1333" s="1" t="s">
        <v>5884</v>
      </c>
      <c r="AS1333" s="1" t="s">
        <v>878</v>
      </c>
      <c r="AT1333" s="1" t="s">
        <v>72</v>
      </c>
      <c r="AU1333" s="3">
        <v>45442</v>
      </c>
      <c r="AV1333" s="4">
        <v>0.66527777777777775</v>
      </c>
      <c r="AW1333" s="4">
        <v>0.72569444444444442</v>
      </c>
      <c r="AX1333" s="4">
        <f>AW1333-AV1333</f>
        <v>6.0416666666666674E-2</v>
      </c>
      <c r="AY1333" s="4">
        <f>AW1333-I1333</f>
        <v>0.61805555555555547</v>
      </c>
      <c r="AZ1333" s="4">
        <f>AW1333-E1333</f>
        <v>0.1875</v>
      </c>
      <c r="BA1333" s="1" t="s">
        <v>6397</v>
      </c>
      <c r="BB1333" s="1" t="s">
        <v>72</v>
      </c>
      <c r="BC1333" s="1" t="s">
        <v>1794</v>
      </c>
      <c r="BD1333" s="1">
        <v>14</v>
      </c>
      <c r="BE1333" s="1" t="s">
        <v>2694</v>
      </c>
      <c r="BF1333" s="1" t="s">
        <v>75</v>
      </c>
      <c r="BG1333" s="1" t="s">
        <v>75</v>
      </c>
      <c r="BH1333" s="1" t="s">
        <v>88</v>
      </c>
      <c r="BI1333" s="1" t="s">
        <v>96</v>
      </c>
      <c r="BJ1333" s="1" t="s">
        <v>72</v>
      </c>
      <c r="BK1333" s="1" t="s">
        <v>3962</v>
      </c>
      <c r="BL1333" s="1" t="s">
        <v>6366</v>
      </c>
      <c r="BM1333" s="1">
        <f>35+14</f>
        <v>49</v>
      </c>
      <c r="BN1333" s="1" t="s">
        <v>75</v>
      </c>
      <c r="BO1333" s="1" t="s">
        <v>75</v>
      </c>
      <c r="BP1333" s="1" t="s">
        <v>75</v>
      </c>
      <c r="BQ1333" s="21" t="s">
        <v>99</v>
      </c>
      <c r="BR1333" s="21" t="s">
        <v>100</v>
      </c>
    </row>
    <row r="1334" spans="1:70" ht="20.45" customHeight="1">
      <c r="A1334" s="1">
        <v>240170</v>
      </c>
      <c r="B1334" s="1">
        <v>240170</v>
      </c>
      <c r="C1334" s="1" t="s">
        <v>71</v>
      </c>
      <c r="D1334" s="3">
        <v>45443</v>
      </c>
      <c r="E1334" s="4">
        <v>0.80555555555555558</v>
      </c>
      <c r="F1334" s="5">
        <v>45413</v>
      </c>
      <c r="G1334" s="3">
        <v>45443</v>
      </c>
      <c r="H1334" s="4">
        <v>0.87847222222222221</v>
      </c>
      <c r="I1334" s="48">
        <f t="shared" si="151"/>
        <v>7.291666666666663E-2</v>
      </c>
      <c r="J1334" s="1">
        <v>8</v>
      </c>
      <c r="K1334" s="1" t="s">
        <v>2302</v>
      </c>
      <c r="L1334" s="1" t="s">
        <v>6398</v>
      </c>
      <c r="M1334" s="1" t="s">
        <v>75</v>
      </c>
      <c r="N1334" s="1" t="s">
        <v>170</v>
      </c>
      <c r="O1334" s="1" t="s">
        <v>473</v>
      </c>
      <c r="P1334" s="8" t="s">
        <v>172</v>
      </c>
      <c r="Q1334" s="1" t="s">
        <v>78</v>
      </c>
      <c r="R1334" s="8" t="s">
        <v>1927</v>
      </c>
      <c r="S1334" s="8" t="s">
        <v>1927</v>
      </c>
      <c r="T1334" s="1" t="s">
        <v>6399</v>
      </c>
      <c r="U1334" s="75" t="s">
        <v>72</v>
      </c>
      <c r="V1334" s="1" t="s">
        <v>1900</v>
      </c>
      <c r="W1334" s="1" t="s">
        <v>2307</v>
      </c>
      <c r="X1334" s="1" t="s">
        <v>2307</v>
      </c>
      <c r="Y1334" s="1" t="s">
        <v>2363</v>
      </c>
      <c r="Z1334" s="1" t="s">
        <v>84</v>
      </c>
      <c r="AA1334" s="1" t="s">
        <v>72</v>
      </c>
      <c r="AB1334" s="1" t="s">
        <v>124</v>
      </c>
      <c r="AC1334" s="1" t="s">
        <v>6400</v>
      </c>
      <c r="AD1334" s="1" t="s">
        <v>87</v>
      </c>
      <c r="AE1334" s="1">
        <v>40</v>
      </c>
      <c r="AF1334" s="1" t="s">
        <v>88</v>
      </c>
      <c r="AG1334" s="1">
        <v>4.8</v>
      </c>
      <c r="AH1334" s="1" t="s">
        <v>2344</v>
      </c>
      <c r="AI1334" s="1" t="s">
        <v>90</v>
      </c>
      <c r="AJ1334" s="1" t="s">
        <v>91</v>
      </c>
      <c r="AK1334" s="1" t="s">
        <v>429</v>
      </c>
      <c r="AL1334" s="1" t="s">
        <v>72</v>
      </c>
      <c r="AM1334" s="1" t="s">
        <v>72</v>
      </c>
      <c r="AN1334" s="1" t="s">
        <v>72</v>
      </c>
      <c r="AO1334" s="1" t="s">
        <v>72</v>
      </c>
      <c r="AP1334" s="1">
        <v>3</v>
      </c>
      <c r="AQ1334" s="1" t="s">
        <v>6401</v>
      </c>
      <c r="AR1334" s="1" t="s">
        <v>72</v>
      </c>
      <c r="AS1334" s="1" t="s">
        <v>72</v>
      </c>
      <c r="AT1334" s="1" t="s">
        <v>72</v>
      </c>
      <c r="AU1334" s="3">
        <v>45443</v>
      </c>
      <c r="AV1334" s="4">
        <v>0.29444444444444445</v>
      </c>
      <c r="AW1334" s="4" t="s">
        <v>72</v>
      </c>
      <c r="AX1334" s="4" t="s">
        <v>72</v>
      </c>
      <c r="AY1334" s="4" t="s">
        <v>72</v>
      </c>
      <c r="AZ1334" s="6" t="s">
        <v>72</v>
      </c>
      <c r="BA1334" s="1" t="s">
        <v>6402</v>
      </c>
      <c r="BB1334" s="1" t="s">
        <v>72</v>
      </c>
      <c r="BC1334" s="1" t="s">
        <v>72</v>
      </c>
      <c r="BD1334" s="1">
        <v>14</v>
      </c>
      <c r="BE1334" s="1" t="s">
        <v>3446</v>
      </c>
      <c r="BF1334" s="1" t="s">
        <v>88</v>
      </c>
      <c r="BG1334" s="1" t="s">
        <v>88</v>
      </c>
      <c r="BH1334" s="1" t="s">
        <v>88</v>
      </c>
      <c r="BI1334" s="1" t="s">
        <v>79</v>
      </c>
      <c r="BJ1334" s="1" t="s">
        <v>2154</v>
      </c>
      <c r="BK1334" s="1" t="s">
        <v>72</v>
      </c>
      <c r="BL1334" s="1" t="s">
        <v>72</v>
      </c>
      <c r="BM1334" s="1" t="s">
        <v>72</v>
      </c>
      <c r="BN1334" s="1" t="s">
        <v>72</v>
      </c>
      <c r="BO1334" s="1" t="s">
        <v>72</v>
      </c>
      <c r="BP1334" s="1" t="s">
        <v>72</v>
      </c>
      <c r="BQ1334" s="1" t="s">
        <v>160</v>
      </c>
    </row>
    <row r="1335" spans="1:70" ht="20.45" customHeight="1">
      <c r="A1335" s="1">
        <v>240171</v>
      </c>
      <c r="B1335" s="1">
        <v>240171</v>
      </c>
      <c r="C1335" s="1" t="s">
        <v>71</v>
      </c>
      <c r="D1335" s="3">
        <v>45446</v>
      </c>
      <c r="E1335" s="4">
        <v>0.63749999999999996</v>
      </c>
      <c r="F1335" s="5">
        <v>45444</v>
      </c>
      <c r="G1335" s="3">
        <v>45446</v>
      </c>
      <c r="H1335" s="4">
        <v>0.72986111111111107</v>
      </c>
      <c r="I1335" s="48">
        <f t="shared" si="151"/>
        <v>9.2361111111111116E-2</v>
      </c>
      <c r="J1335" s="1">
        <v>5</v>
      </c>
      <c r="K1335" s="1" t="s">
        <v>2302</v>
      </c>
      <c r="L1335" s="1" t="s">
        <v>6403</v>
      </c>
      <c r="M1335" s="1" t="s">
        <v>75</v>
      </c>
      <c r="N1335" s="1" t="s">
        <v>170</v>
      </c>
      <c r="O1335" s="1" t="s">
        <v>473</v>
      </c>
      <c r="P1335" s="8" t="s">
        <v>172</v>
      </c>
      <c r="Q1335" s="8" t="s">
        <v>4162</v>
      </c>
      <c r="R1335" s="8" t="s">
        <v>1927</v>
      </c>
      <c r="S1335" s="8" t="s">
        <v>1927</v>
      </c>
      <c r="T1335" s="1" t="s">
        <v>6404</v>
      </c>
      <c r="U1335" s="75" t="s">
        <v>72</v>
      </c>
      <c r="V1335" s="1" t="s">
        <v>1900</v>
      </c>
      <c r="W1335" s="1" t="s">
        <v>2307</v>
      </c>
      <c r="X1335" s="1" t="s">
        <v>2307</v>
      </c>
      <c r="Y1335" s="1" t="s">
        <v>2363</v>
      </c>
      <c r="Z1335" s="1" t="s">
        <v>84</v>
      </c>
      <c r="AA1335" s="1" t="s">
        <v>72</v>
      </c>
      <c r="AB1335" s="1" t="s">
        <v>104</v>
      </c>
      <c r="AC1335" s="1" t="s">
        <v>104</v>
      </c>
      <c r="AD1335" s="1" t="s">
        <v>87</v>
      </c>
      <c r="AE1335" s="1">
        <v>47</v>
      </c>
      <c r="AF1335" s="1" t="s">
        <v>88</v>
      </c>
      <c r="AG1335" s="1">
        <v>4.5</v>
      </c>
      <c r="AH1335" s="1" t="s">
        <v>2344</v>
      </c>
      <c r="AI1335" s="1" t="s">
        <v>90</v>
      </c>
      <c r="AJ1335" s="1" t="s">
        <v>91</v>
      </c>
      <c r="AK1335" s="1" t="s">
        <v>92</v>
      </c>
      <c r="AL1335" s="1" t="s">
        <v>72</v>
      </c>
      <c r="AM1335" s="1" t="s">
        <v>72</v>
      </c>
      <c r="AN1335" s="1" t="s">
        <v>72</v>
      </c>
      <c r="AO1335" s="1" t="s">
        <v>72</v>
      </c>
      <c r="AP1335" s="1" t="s">
        <v>72</v>
      </c>
      <c r="AQ1335" s="1" t="s">
        <v>72</v>
      </c>
      <c r="AR1335" s="1" t="s">
        <v>72</v>
      </c>
      <c r="AS1335" s="1" t="s">
        <v>72</v>
      </c>
      <c r="AT1335" s="1" t="s">
        <v>72</v>
      </c>
      <c r="AU1335" s="3">
        <v>45446</v>
      </c>
      <c r="AV1335" s="4">
        <v>0.75694444444444442</v>
      </c>
      <c r="AW1335" s="4" t="s">
        <v>72</v>
      </c>
      <c r="AX1335" s="4" t="s">
        <v>72</v>
      </c>
      <c r="AY1335" s="4" t="s">
        <v>72</v>
      </c>
      <c r="AZ1335" s="6" t="s">
        <v>72</v>
      </c>
      <c r="BA1335" s="1" t="s">
        <v>6405</v>
      </c>
      <c r="BB1335" s="1" t="s">
        <v>72</v>
      </c>
      <c r="BC1335" s="1" t="s">
        <v>1675</v>
      </c>
      <c r="BD1335" s="1">
        <v>14</v>
      </c>
      <c r="BE1335" s="1" t="s">
        <v>2694</v>
      </c>
      <c r="BF1335" s="1" t="s">
        <v>88</v>
      </c>
      <c r="BG1335" s="1" t="s">
        <v>88</v>
      </c>
      <c r="BH1335" s="1" t="s">
        <v>88</v>
      </c>
      <c r="BI1335" s="1" t="s">
        <v>79</v>
      </c>
      <c r="BJ1335" s="1" t="s">
        <v>72</v>
      </c>
      <c r="BK1335" s="1" t="s">
        <v>72</v>
      </c>
      <c r="BL1335" s="1" t="s">
        <v>72</v>
      </c>
      <c r="BM1335" s="1" t="s">
        <v>72</v>
      </c>
      <c r="BN1335" s="1" t="s">
        <v>72</v>
      </c>
      <c r="BO1335" s="1" t="s">
        <v>72</v>
      </c>
      <c r="BP1335" s="1" t="s">
        <v>72</v>
      </c>
      <c r="BQ1335" s="1" t="s">
        <v>160</v>
      </c>
    </row>
    <row r="1336" spans="1:70" ht="20.45" customHeight="1">
      <c r="A1336" s="1" t="s">
        <v>6406</v>
      </c>
      <c r="B1336" s="1">
        <v>240172</v>
      </c>
      <c r="C1336" s="1" t="s">
        <v>71</v>
      </c>
      <c r="D1336" s="3">
        <v>45446</v>
      </c>
      <c r="E1336" s="4">
        <v>0.49305555555555558</v>
      </c>
      <c r="F1336" s="5">
        <v>45444</v>
      </c>
      <c r="G1336" s="3">
        <v>45446</v>
      </c>
      <c r="H1336" s="4">
        <v>0.85902777777777772</v>
      </c>
      <c r="I1336" s="48">
        <f t="shared" ref="I1336:I1356" si="158">H1336-E1336</f>
        <v>0.36597222222222214</v>
      </c>
      <c r="J1336" s="1">
        <v>13</v>
      </c>
      <c r="K1336" s="1" t="s">
        <v>1896</v>
      </c>
      <c r="L1336" s="1" t="s">
        <v>6407</v>
      </c>
      <c r="M1336" s="1" t="s">
        <v>75</v>
      </c>
      <c r="N1336" s="1" t="s">
        <v>5598</v>
      </c>
      <c r="O1336" s="1" t="s">
        <v>77</v>
      </c>
      <c r="P1336" s="1" t="s">
        <v>78</v>
      </c>
      <c r="Q1336" s="1" t="s">
        <v>78</v>
      </c>
      <c r="R1336" s="21" t="s">
        <v>1898</v>
      </c>
      <c r="S1336" s="21" t="s">
        <v>1898</v>
      </c>
      <c r="T1336" s="34" t="s">
        <v>72</v>
      </c>
      <c r="U1336" s="3" t="s">
        <v>6408</v>
      </c>
      <c r="V1336" s="1" t="s">
        <v>1900</v>
      </c>
      <c r="W1336" s="1" t="s">
        <v>778</v>
      </c>
      <c r="X1336" s="1" t="s">
        <v>779</v>
      </c>
      <c r="Y1336" s="1" t="s">
        <v>780</v>
      </c>
      <c r="Z1336" s="1" t="s">
        <v>84</v>
      </c>
      <c r="AA1336" s="1" t="s">
        <v>72</v>
      </c>
      <c r="AB1336" s="1" t="s">
        <v>140</v>
      </c>
      <c r="AC1336" s="1" t="s">
        <v>141</v>
      </c>
      <c r="AD1336" s="1" t="s">
        <v>126</v>
      </c>
      <c r="AE1336" s="1">
        <v>55</v>
      </c>
      <c r="AF1336" s="1" t="s">
        <v>88</v>
      </c>
      <c r="AG1336" s="1">
        <v>4.9000000000000004</v>
      </c>
      <c r="AH1336" s="1" t="s">
        <v>299</v>
      </c>
      <c r="AI1336" s="1" t="s">
        <v>90</v>
      </c>
      <c r="AJ1336" s="1" t="s">
        <v>91</v>
      </c>
      <c r="AK1336" s="1" t="s">
        <v>92</v>
      </c>
      <c r="AL1336" s="1" t="s">
        <v>72</v>
      </c>
      <c r="AM1336" s="1" t="s">
        <v>72</v>
      </c>
      <c r="AN1336" s="1" t="s">
        <v>72</v>
      </c>
      <c r="AO1336" s="1" t="s">
        <v>72</v>
      </c>
      <c r="AP1336" s="1" t="s">
        <v>72</v>
      </c>
      <c r="AQ1336" s="1" t="s">
        <v>72</v>
      </c>
      <c r="AR1336" s="1" t="s">
        <v>72</v>
      </c>
      <c r="AS1336" s="1" t="s">
        <v>72</v>
      </c>
      <c r="AT1336" s="1" t="s">
        <v>72</v>
      </c>
      <c r="AU1336" s="3">
        <v>45446</v>
      </c>
      <c r="AV1336" s="4">
        <v>0.87361111111111112</v>
      </c>
      <c r="AW1336" s="24">
        <v>1.0090277777777779</v>
      </c>
      <c r="AX1336" s="4">
        <f>AW1336-AV1336</f>
        <v>0.13541666666666674</v>
      </c>
      <c r="AY1336" s="4">
        <f>AW1336-I1336</f>
        <v>0.64305555555555571</v>
      </c>
      <c r="AZ1336" s="4">
        <f>AW1336-E1336</f>
        <v>0.51597222222222228</v>
      </c>
      <c r="BA1336" s="1" t="s">
        <v>6409</v>
      </c>
      <c r="BB1336" s="1" t="s">
        <v>72</v>
      </c>
      <c r="BC1336" s="1" t="s">
        <v>1675</v>
      </c>
      <c r="BD1336" s="1">
        <v>14</v>
      </c>
      <c r="BE1336" s="1" t="s">
        <v>4219</v>
      </c>
      <c r="BF1336" s="1" t="s">
        <v>75</v>
      </c>
      <c r="BG1336" s="1" t="s">
        <v>75</v>
      </c>
      <c r="BH1336" s="1" t="s">
        <v>88</v>
      </c>
      <c r="BI1336" s="1" t="s">
        <v>96</v>
      </c>
      <c r="BJ1336" s="1" t="s">
        <v>72</v>
      </c>
      <c r="BK1336" s="1" t="s">
        <v>3985</v>
      </c>
      <c r="BL1336" s="1" t="s">
        <v>6410</v>
      </c>
      <c r="BM1336" s="1">
        <f>42+21</f>
        <v>63</v>
      </c>
      <c r="BN1336" s="1" t="s">
        <v>75</v>
      </c>
      <c r="BO1336" s="1" t="s">
        <v>75</v>
      </c>
      <c r="BP1336" s="1" t="s">
        <v>75</v>
      </c>
      <c r="BQ1336" s="21" t="s">
        <v>99</v>
      </c>
      <c r="BR1336" s="21" t="s">
        <v>100</v>
      </c>
    </row>
    <row r="1337" spans="1:70" ht="20.45" customHeight="1">
      <c r="A1337" s="1">
        <v>240173</v>
      </c>
      <c r="B1337" s="1">
        <v>240173</v>
      </c>
      <c r="C1337" s="1" t="s">
        <v>71</v>
      </c>
      <c r="D1337" s="3">
        <v>45448</v>
      </c>
      <c r="E1337" s="4">
        <v>0.49305555555555558</v>
      </c>
      <c r="F1337" s="5">
        <v>45444</v>
      </c>
      <c r="G1337" s="3">
        <v>45448</v>
      </c>
      <c r="H1337" s="4">
        <v>0.86111111111111116</v>
      </c>
      <c r="I1337" s="48">
        <f t="shared" si="158"/>
        <v>0.36805555555555558</v>
      </c>
      <c r="J1337" s="1">
        <v>15</v>
      </c>
      <c r="K1337" s="1" t="s">
        <v>1896</v>
      </c>
      <c r="L1337" s="1" t="s">
        <v>6411</v>
      </c>
      <c r="M1337" s="1" t="s">
        <v>75</v>
      </c>
      <c r="N1337" s="1" t="s">
        <v>170</v>
      </c>
      <c r="O1337" s="1" t="s">
        <v>473</v>
      </c>
      <c r="P1337" s="8" t="s">
        <v>172</v>
      </c>
      <c r="Q1337" s="1" t="s">
        <v>78</v>
      </c>
      <c r="R1337" s="8" t="s">
        <v>1927</v>
      </c>
      <c r="S1337" s="8" t="s">
        <v>1927</v>
      </c>
      <c r="T1337" s="1" t="s">
        <v>6412</v>
      </c>
      <c r="U1337" s="75" t="s">
        <v>72</v>
      </c>
      <c r="V1337" s="1" t="s">
        <v>1900</v>
      </c>
      <c r="W1337" s="1" t="s">
        <v>778</v>
      </c>
      <c r="X1337" s="1" t="s">
        <v>779</v>
      </c>
      <c r="Y1337" s="1" t="s">
        <v>780</v>
      </c>
      <c r="Z1337" s="1" t="s">
        <v>84</v>
      </c>
      <c r="AA1337" s="1" t="s">
        <v>72</v>
      </c>
      <c r="AB1337" s="1" t="s">
        <v>140</v>
      </c>
      <c r="AC1337" s="1" t="s">
        <v>141</v>
      </c>
      <c r="AD1337" s="1" t="s">
        <v>126</v>
      </c>
      <c r="AE1337" s="1">
        <v>43</v>
      </c>
      <c r="AF1337" s="1" t="s">
        <v>88</v>
      </c>
      <c r="AG1337" s="1">
        <v>6.3</v>
      </c>
      <c r="AH1337" s="1" t="s">
        <v>2344</v>
      </c>
      <c r="AI1337" s="1" t="s">
        <v>90</v>
      </c>
      <c r="AJ1337" s="1" t="s">
        <v>91</v>
      </c>
      <c r="AK1337" s="1" t="s">
        <v>92</v>
      </c>
      <c r="AL1337" s="1" t="s">
        <v>72</v>
      </c>
      <c r="AM1337" s="1" t="s">
        <v>72</v>
      </c>
      <c r="AN1337" s="1" t="s">
        <v>72</v>
      </c>
      <c r="AO1337" s="1" t="s">
        <v>72</v>
      </c>
      <c r="AP1337" s="1" t="s">
        <v>72</v>
      </c>
      <c r="AQ1337" s="1" t="s">
        <v>72</v>
      </c>
      <c r="AR1337" s="1" t="s">
        <v>72</v>
      </c>
      <c r="AS1337" s="1" t="s">
        <v>72</v>
      </c>
      <c r="AT1337" s="1" t="s">
        <v>72</v>
      </c>
      <c r="AU1337" s="3">
        <v>45448</v>
      </c>
      <c r="AV1337" s="4">
        <v>0.88194444444444442</v>
      </c>
      <c r="AW1337" s="4" t="s">
        <v>72</v>
      </c>
      <c r="AX1337" s="4" t="s">
        <v>72</v>
      </c>
      <c r="AY1337" s="4" t="s">
        <v>72</v>
      </c>
      <c r="AZ1337" s="6" t="s">
        <v>72</v>
      </c>
      <c r="BA1337" s="1" t="s">
        <v>6413</v>
      </c>
      <c r="BB1337" s="1" t="s">
        <v>72</v>
      </c>
      <c r="BC1337" s="1" t="s">
        <v>1675</v>
      </c>
      <c r="BD1337" s="1">
        <v>14</v>
      </c>
      <c r="BE1337" s="1" t="s">
        <v>2694</v>
      </c>
      <c r="BF1337" s="1" t="s">
        <v>88</v>
      </c>
      <c r="BG1337" s="1" t="s">
        <v>88</v>
      </c>
      <c r="BH1337" s="1" t="s">
        <v>88</v>
      </c>
      <c r="BI1337" s="1" t="s">
        <v>79</v>
      </c>
      <c r="BJ1337" s="1" t="s">
        <v>2135</v>
      </c>
      <c r="BK1337" s="1" t="s">
        <v>72</v>
      </c>
      <c r="BL1337" s="1" t="s">
        <v>72</v>
      </c>
      <c r="BM1337" s="1" t="s">
        <v>72</v>
      </c>
      <c r="BN1337" s="1" t="s">
        <v>88</v>
      </c>
      <c r="BO1337" s="1" t="s">
        <v>88</v>
      </c>
      <c r="BP1337" s="1" t="s">
        <v>88</v>
      </c>
      <c r="BQ1337" s="1" t="s">
        <v>160</v>
      </c>
    </row>
    <row r="1338" spans="1:70" ht="20.45" customHeight="1">
      <c r="A1338" s="1">
        <v>240174</v>
      </c>
      <c r="B1338" s="1">
        <v>240174</v>
      </c>
      <c r="C1338" s="1" t="s">
        <v>71</v>
      </c>
      <c r="D1338" s="3">
        <v>45450</v>
      </c>
      <c r="E1338" s="4">
        <v>0.49652777777777779</v>
      </c>
      <c r="F1338" s="5">
        <v>45444</v>
      </c>
      <c r="G1338" s="3">
        <v>45450</v>
      </c>
      <c r="H1338" s="4">
        <v>0.88124999999999998</v>
      </c>
      <c r="I1338" s="48">
        <f t="shared" si="158"/>
        <v>0.38472222222222219</v>
      </c>
      <c r="J1338" s="1">
        <v>10</v>
      </c>
      <c r="K1338" s="1" t="s">
        <v>1896</v>
      </c>
      <c r="L1338" s="1" t="s">
        <v>6414</v>
      </c>
      <c r="M1338" s="1" t="s">
        <v>75</v>
      </c>
      <c r="N1338" s="1" t="s">
        <v>170</v>
      </c>
      <c r="O1338" s="1" t="s">
        <v>473</v>
      </c>
      <c r="P1338" s="8" t="s">
        <v>172</v>
      </c>
      <c r="Q1338" s="1" t="s">
        <v>78</v>
      </c>
      <c r="R1338" s="8" t="s">
        <v>1927</v>
      </c>
      <c r="S1338" s="8" t="s">
        <v>1927</v>
      </c>
      <c r="T1338" s="1" t="s">
        <v>6412</v>
      </c>
      <c r="U1338" s="75" t="s">
        <v>72</v>
      </c>
      <c r="V1338" s="1" t="s">
        <v>1900</v>
      </c>
      <c r="W1338" s="1" t="s">
        <v>778</v>
      </c>
      <c r="X1338" s="1" t="s">
        <v>779</v>
      </c>
      <c r="Y1338" s="1" t="s">
        <v>780</v>
      </c>
      <c r="Z1338" s="1" t="s">
        <v>84</v>
      </c>
      <c r="AA1338" s="1" t="s">
        <v>72</v>
      </c>
      <c r="AB1338" s="1" t="s">
        <v>140</v>
      </c>
      <c r="AC1338" s="1" t="s">
        <v>181</v>
      </c>
      <c r="AD1338" s="1" t="s">
        <v>126</v>
      </c>
      <c r="AE1338" s="1">
        <v>69</v>
      </c>
      <c r="AF1338" s="1" t="s">
        <v>88</v>
      </c>
      <c r="AG1338" s="1">
        <v>5.2</v>
      </c>
      <c r="AH1338" s="1" t="s">
        <v>299</v>
      </c>
      <c r="AI1338" s="1" t="s">
        <v>90</v>
      </c>
      <c r="AJ1338" s="1" t="s">
        <v>91</v>
      </c>
      <c r="AK1338" s="1" t="s">
        <v>92</v>
      </c>
      <c r="AL1338" s="1" t="s">
        <v>72</v>
      </c>
      <c r="AM1338" s="1" t="s">
        <v>72</v>
      </c>
      <c r="AN1338" s="1" t="s">
        <v>72</v>
      </c>
      <c r="AO1338" s="1" t="s">
        <v>72</v>
      </c>
      <c r="AP1338" s="1" t="s">
        <v>72</v>
      </c>
      <c r="AQ1338" s="1" t="s">
        <v>72</v>
      </c>
      <c r="AR1338" s="1" t="s">
        <v>72</v>
      </c>
      <c r="AS1338" s="1" t="s">
        <v>72</v>
      </c>
      <c r="AT1338" s="1" t="s">
        <v>72</v>
      </c>
      <c r="AU1338" s="3">
        <v>45451</v>
      </c>
      <c r="AV1338" s="4">
        <v>0.31597222222222221</v>
      </c>
      <c r="AW1338" s="4" t="s">
        <v>72</v>
      </c>
      <c r="AX1338" s="4" t="s">
        <v>72</v>
      </c>
      <c r="AY1338" s="4" t="s">
        <v>72</v>
      </c>
      <c r="AZ1338" s="6" t="s">
        <v>72</v>
      </c>
      <c r="BA1338" s="1" t="s">
        <v>6415</v>
      </c>
      <c r="BB1338" s="1" t="s">
        <v>72</v>
      </c>
      <c r="BC1338" s="1" t="s">
        <v>1675</v>
      </c>
      <c r="BD1338" s="1">
        <v>14</v>
      </c>
      <c r="BE1338" s="1" t="s">
        <v>4219</v>
      </c>
      <c r="BF1338" s="1" t="s">
        <v>88</v>
      </c>
      <c r="BG1338" s="1" t="s">
        <v>88</v>
      </c>
      <c r="BH1338" s="1" t="s">
        <v>88</v>
      </c>
      <c r="BI1338" s="1" t="s">
        <v>79</v>
      </c>
      <c r="BJ1338" s="1" t="s">
        <v>2135</v>
      </c>
      <c r="BK1338" s="1" t="s">
        <v>72</v>
      </c>
      <c r="BL1338" s="1" t="s">
        <v>72</v>
      </c>
      <c r="BM1338" s="1" t="s">
        <v>72</v>
      </c>
      <c r="BN1338" s="1" t="s">
        <v>88</v>
      </c>
      <c r="BO1338" s="1" t="s">
        <v>88</v>
      </c>
      <c r="BP1338" s="1" t="s">
        <v>88</v>
      </c>
      <c r="BQ1338" s="1" t="s">
        <v>160</v>
      </c>
    </row>
    <row r="1339" spans="1:70" ht="20.45" customHeight="1">
      <c r="A1339" s="1" t="s">
        <v>6416</v>
      </c>
      <c r="B1339" s="1">
        <v>240175</v>
      </c>
      <c r="C1339" s="1" t="s">
        <v>71</v>
      </c>
      <c r="D1339" s="3">
        <v>45453</v>
      </c>
      <c r="E1339" s="4">
        <v>0.45763888888888887</v>
      </c>
      <c r="F1339" s="5">
        <v>45444</v>
      </c>
      <c r="G1339" s="3">
        <v>45453</v>
      </c>
      <c r="H1339" s="4">
        <v>0.57777777777777772</v>
      </c>
      <c r="I1339" s="48">
        <f t="shared" si="158"/>
        <v>0.12013888888888885</v>
      </c>
      <c r="J1339" s="1">
        <v>4</v>
      </c>
      <c r="K1339" s="1" t="s">
        <v>1896</v>
      </c>
      <c r="L1339" s="1" t="s">
        <v>6417</v>
      </c>
      <c r="M1339" s="1" t="s">
        <v>75</v>
      </c>
      <c r="N1339" s="1" t="s">
        <v>3947</v>
      </c>
      <c r="O1339" s="1" t="s">
        <v>77</v>
      </c>
      <c r="P1339" s="1" t="s">
        <v>78</v>
      </c>
      <c r="Q1339" s="1" t="s">
        <v>78</v>
      </c>
      <c r="R1339" s="21" t="s">
        <v>1898</v>
      </c>
      <c r="S1339" s="21" t="s">
        <v>1898</v>
      </c>
      <c r="T1339" s="34" t="s">
        <v>72</v>
      </c>
      <c r="U1339" s="75" t="s">
        <v>72</v>
      </c>
      <c r="V1339" s="1" t="s">
        <v>1900</v>
      </c>
      <c r="W1339" s="1" t="s">
        <v>813</v>
      </c>
      <c r="X1339" s="1" t="s">
        <v>813</v>
      </c>
      <c r="Y1339" s="1" t="s">
        <v>814</v>
      </c>
      <c r="Z1339" s="1" t="s">
        <v>84</v>
      </c>
      <c r="AA1339" s="1" t="s">
        <v>72</v>
      </c>
      <c r="AB1339" s="1" t="s">
        <v>140</v>
      </c>
      <c r="AC1339" s="1" t="s">
        <v>181</v>
      </c>
      <c r="AD1339" s="1" t="s">
        <v>87</v>
      </c>
      <c r="AE1339" s="1">
        <v>47</v>
      </c>
      <c r="AF1339" s="1" t="s">
        <v>88</v>
      </c>
      <c r="AG1339" s="1">
        <v>4.2</v>
      </c>
      <c r="AH1339" s="1" t="s">
        <v>954</v>
      </c>
      <c r="AI1339" s="1" t="s">
        <v>90</v>
      </c>
      <c r="AJ1339" s="1" t="s">
        <v>91</v>
      </c>
      <c r="AK1339" s="1" t="s">
        <v>92</v>
      </c>
      <c r="AL1339" s="1" t="s">
        <v>72</v>
      </c>
      <c r="AM1339" s="1" t="s">
        <v>217</v>
      </c>
      <c r="AN1339" s="1">
        <v>2</v>
      </c>
      <c r="AO1339" s="1" t="s">
        <v>1218</v>
      </c>
      <c r="AP1339" s="1" t="s">
        <v>72</v>
      </c>
      <c r="AQ1339" s="1" t="s">
        <v>72</v>
      </c>
      <c r="AR1339" s="1" t="s">
        <v>5884</v>
      </c>
      <c r="AS1339" s="1" t="s">
        <v>878</v>
      </c>
      <c r="AT1339" s="1" t="s">
        <v>72</v>
      </c>
      <c r="AU1339" s="3">
        <v>45453</v>
      </c>
      <c r="AV1339" s="4">
        <v>0.58819444444444446</v>
      </c>
      <c r="AW1339" s="4">
        <v>0.69791666666666663</v>
      </c>
      <c r="AX1339" s="4">
        <f>AW1339-AV1339</f>
        <v>0.10972222222222217</v>
      </c>
      <c r="AY1339" s="4">
        <f>AW1339-I1339</f>
        <v>0.57777777777777772</v>
      </c>
      <c r="AZ1339" s="4">
        <f>AW1339-E1339</f>
        <v>0.24027777777777776</v>
      </c>
      <c r="BA1339" s="1" t="s">
        <v>6418</v>
      </c>
      <c r="BB1339" s="1" t="s">
        <v>72</v>
      </c>
      <c r="BC1339" s="1" t="s">
        <v>1675</v>
      </c>
      <c r="BD1339" s="1">
        <v>14</v>
      </c>
      <c r="BE1339" s="1" t="s">
        <v>6026</v>
      </c>
      <c r="BF1339" s="1" t="s">
        <v>75</v>
      </c>
      <c r="BG1339" s="1" t="s">
        <v>75</v>
      </c>
      <c r="BH1339" s="1" t="s">
        <v>88</v>
      </c>
      <c r="BI1339" s="1" t="s">
        <v>96</v>
      </c>
      <c r="BJ1339" s="1" t="s">
        <v>72</v>
      </c>
      <c r="BK1339" s="1" t="s">
        <v>3985</v>
      </c>
      <c r="BL1339" s="1" t="s">
        <v>6419</v>
      </c>
      <c r="BM1339" s="1">
        <f>30+16</f>
        <v>46</v>
      </c>
      <c r="BN1339" s="1" t="s">
        <v>75</v>
      </c>
      <c r="BO1339" s="1" t="s">
        <v>75</v>
      </c>
      <c r="BP1339" s="1" t="s">
        <v>75</v>
      </c>
      <c r="BQ1339" s="21" t="s">
        <v>99</v>
      </c>
      <c r="BR1339" s="21" t="s">
        <v>100</v>
      </c>
    </row>
    <row r="1340" spans="1:70" ht="20.45" customHeight="1">
      <c r="A1340" s="1">
        <v>240176</v>
      </c>
      <c r="B1340" s="1">
        <v>240176</v>
      </c>
      <c r="C1340" s="1" t="s">
        <v>71</v>
      </c>
      <c r="D1340" s="3">
        <v>45453</v>
      </c>
      <c r="E1340" s="4">
        <v>0.48958333333333331</v>
      </c>
      <c r="F1340" s="5">
        <v>45444</v>
      </c>
      <c r="G1340" s="3">
        <v>45453</v>
      </c>
      <c r="H1340" s="4">
        <v>0.68055555555555558</v>
      </c>
      <c r="I1340" s="48">
        <f t="shared" si="158"/>
        <v>0.19097222222222227</v>
      </c>
      <c r="J1340" s="1">
        <v>2</v>
      </c>
      <c r="K1340" s="1" t="s">
        <v>2302</v>
      </c>
      <c r="L1340" s="1" t="s">
        <v>6420</v>
      </c>
      <c r="M1340" s="1" t="s">
        <v>75</v>
      </c>
      <c r="N1340" s="1" t="s">
        <v>170</v>
      </c>
      <c r="O1340" s="1" t="s">
        <v>473</v>
      </c>
      <c r="P1340" s="8" t="s">
        <v>172</v>
      </c>
      <c r="Q1340" s="8" t="s">
        <v>4162</v>
      </c>
      <c r="R1340" s="8" t="s">
        <v>1927</v>
      </c>
      <c r="S1340" s="8" t="s">
        <v>1927</v>
      </c>
      <c r="T1340" s="1" t="s">
        <v>6421</v>
      </c>
      <c r="U1340" s="75" t="s">
        <v>72</v>
      </c>
      <c r="V1340" s="1" t="s">
        <v>1900</v>
      </c>
      <c r="W1340" s="1" t="s">
        <v>2307</v>
      </c>
      <c r="X1340" s="1" t="s">
        <v>2307</v>
      </c>
      <c r="Y1340" s="1" t="s">
        <v>2363</v>
      </c>
      <c r="Z1340" s="1" t="s">
        <v>84</v>
      </c>
      <c r="AA1340" s="1" t="s">
        <v>72</v>
      </c>
      <c r="AB1340" s="1" t="s">
        <v>124</v>
      </c>
      <c r="AC1340" s="1" t="s">
        <v>6422</v>
      </c>
      <c r="AD1340" s="1" t="s">
        <v>87</v>
      </c>
      <c r="AE1340" s="1">
        <v>68</v>
      </c>
      <c r="AF1340" s="1" t="s">
        <v>88</v>
      </c>
      <c r="AG1340" s="1">
        <v>4.5</v>
      </c>
      <c r="AH1340" s="1" t="s">
        <v>2344</v>
      </c>
      <c r="AI1340" s="1" t="s">
        <v>90</v>
      </c>
      <c r="AJ1340" s="1" t="s">
        <v>91</v>
      </c>
      <c r="AK1340" s="1" t="s">
        <v>92</v>
      </c>
      <c r="AL1340" s="1" t="s">
        <v>72</v>
      </c>
      <c r="AM1340" s="1" t="s">
        <v>72</v>
      </c>
      <c r="AN1340" s="1" t="s">
        <v>72</v>
      </c>
      <c r="AO1340" s="1" t="s">
        <v>72</v>
      </c>
      <c r="AP1340" s="1" t="s">
        <v>72</v>
      </c>
      <c r="AQ1340" s="1" t="s">
        <v>72</v>
      </c>
      <c r="AR1340" s="1" t="s">
        <v>72</v>
      </c>
      <c r="AS1340" s="1" t="s">
        <v>72</v>
      </c>
      <c r="AT1340" s="1" t="s">
        <v>72</v>
      </c>
      <c r="AU1340" s="3">
        <v>45453</v>
      </c>
      <c r="AV1340" s="4">
        <v>0.61597222222222225</v>
      </c>
      <c r="AW1340" s="4" t="s">
        <v>72</v>
      </c>
      <c r="AX1340" s="4" t="s">
        <v>72</v>
      </c>
      <c r="AY1340" s="4" t="s">
        <v>72</v>
      </c>
      <c r="AZ1340" s="6" t="s">
        <v>72</v>
      </c>
      <c r="BA1340" s="1" t="s">
        <v>6423</v>
      </c>
      <c r="BB1340" s="1" t="s">
        <v>72</v>
      </c>
      <c r="BC1340" s="1" t="s">
        <v>72</v>
      </c>
      <c r="BD1340" s="1">
        <v>14</v>
      </c>
      <c r="BE1340" s="1" t="s">
        <v>3446</v>
      </c>
      <c r="BF1340" s="1" t="s">
        <v>88</v>
      </c>
      <c r="BG1340" s="1" t="s">
        <v>88</v>
      </c>
      <c r="BH1340" s="1" t="s">
        <v>88</v>
      </c>
      <c r="BI1340" s="1" t="s">
        <v>79</v>
      </c>
      <c r="BJ1340" s="1" t="s">
        <v>2154</v>
      </c>
      <c r="BK1340" s="1" t="s">
        <v>72</v>
      </c>
      <c r="BL1340" s="1" t="s">
        <v>72</v>
      </c>
      <c r="BM1340" s="1" t="s">
        <v>72</v>
      </c>
      <c r="BN1340" s="1" t="s">
        <v>72</v>
      </c>
      <c r="BO1340" s="1" t="s">
        <v>72</v>
      </c>
      <c r="BP1340" s="1" t="s">
        <v>72</v>
      </c>
      <c r="BQ1340" s="1" t="s">
        <v>160</v>
      </c>
    </row>
    <row r="1341" spans="1:70" ht="20.45" customHeight="1">
      <c r="A1341" s="1" t="s">
        <v>6424</v>
      </c>
      <c r="B1341" s="1">
        <v>240177</v>
      </c>
      <c r="C1341" s="1" t="s">
        <v>71</v>
      </c>
      <c r="D1341" s="3">
        <v>45456</v>
      </c>
      <c r="E1341" s="4">
        <v>0.45277777777777778</v>
      </c>
      <c r="F1341" s="5">
        <v>45444</v>
      </c>
      <c r="G1341" s="3">
        <v>45456</v>
      </c>
      <c r="H1341" s="4">
        <v>0.5854166666666667</v>
      </c>
      <c r="I1341" s="48">
        <f t="shared" si="158"/>
        <v>0.13263888888888892</v>
      </c>
      <c r="J1341" s="1">
        <v>3</v>
      </c>
      <c r="K1341" s="1" t="s">
        <v>1896</v>
      </c>
      <c r="L1341" s="1" t="s">
        <v>6425</v>
      </c>
      <c r="M1341" s="1" t="s">
        <v>75</v>
      </c>
      <c r="N1341" s="1" t="s">
        <v>3947</v>
      </c>
      <c r="O1341" s="1" t="s">
        <v>77</v>
      </c>
      <c r="P1341" s="1" t="s">
        <v>78</v>
      </c>
      <c r="Q1341" s="1" t="s">
        <v>78</v>
      </c>
      <c r="R1341" s="21" t="s">
        <v>1898</v>
      </c>
      <c r="S1341" s="21" t="s">
        <v>1898</v>
      </c>
      <c r="T1341" s="34" t="s">
        <v>72</v>
      </c>
      <c r="U1341" s="3" t="s">
        <v>6426</v>
      </c>
      <c r="V1341" s="1" t="s">
        <v>1900</v>
      </c>
      <c r="W1341" s="1" t="s">
        <v>813</v>
      </c>
      <c r="X1341" s="1" t="s">
        <v>813</v>
      </c>
      <c r="Y1341" s="1" t="s">
        <v>814</v>
      </c>
      <c r="Z1341" s="1" t="s">
        <v>84</v>
      </c>
      <c r="AA1341" s="1" t="s">
        <v>72</v>
      </c>
      <c r="AB1341" s="1" t="s">
        <v>104</v>
      </c>
      <c r="AC1341" s="1" t="s">
        <v>3313</v>
      </c>
      <c r="AD1341" s="1" t="s">
        <v>87</v>
      </c>
      <c r="AE1341" s="1">
        <v>36</v>
      </c>
      <c r="AF1341" s="1" t="s">
        <v>88</v>
      </c>
      <c r="AG1341" s="1">
        <v>5.0999999999999996</v>
      </c>
      <c r="AH1341" s="1" t="s">
        <v>299</v>
      </c>
      <c r="AI1341" s="1" t="s">
        <v>90</v>
      </c>
      <c r="AJ1341" s="1" t="s">
        <v>91</v>
      </c>
      <c r="AK1341" s="1" t="s">
        <v>92</v>
      </c>
      <c r="AL1341" s="1" t="s">
        <v>72</v>
      </c>
      <c r="AM1341" s="1" t="s">
        <v>254</v>
      </c>
      <c r="AN1341" s="1">
        <v>1</v>
      </c>
      <c r="AO1341" s="1" t="s">
        <v>1322</v>
      </c>
      <c r="AP1341" s="1" t="s">
        <v>72</v>
      </c>
      <c r="AQ1341" s="1" t="s">
        <v>72</v>
      </c>
      <c r="AR1341" s="1" t="s">
        <v>5884</v>
      </c>
      <c r="AS1341" s="1" t="s">
        <v>878</v>
      </c>
      <c r="AT1341" s="1" t="s">
        <v>72</v>
      </c>
      <c r="AU1341" s="3">
        <v>45456</v>
      </c>
      <c r="AV1341" s="4">
        <v>0.61458333333333337</v>
      </c>
      <c r="AW1341" s="4">
        <v>0.72777777777777775</v>
      </c>
      <c r="AX1341" s="4">
        <f>AW1341-AV1341</f>
        <v>0.11319444444444438</v>
      </c>
      <c r="AY1341" s="4">
        <f>AW1341-I1341</f>
        <v>0.59513888888888888</v>
      </c>
      <c r="AZ1341" s="4">
        <f>AW1341-E1341</f>
        <v>0.27499999999999997</v>
      </c>
      <c r="BA1341" s="1" t="s">
        <v>6427</v>
      </c>
      <c r="BB1341" s="1" t="s">
        <v>72</v>
      </c>
      <c r="BC1341" s="1" t="s">
        <v>1675</v>
      </c>
      <c r="BD1341" s="1">
        <v>14</v>
      </c>
      <c r="BE1341" s="1" t="s">
        <v>4063</v>
      </c>
      <c r="BF1341" s="1" t="s">
        <v>75</v>
      </c>
      <c r="BG1341" s="1" t="s">
        <v>75</v>
      </c>
      <c r="BH1341" s="1" t="s">
        <v>88</v>
      </c>
      <c r="BI1341" s="1" t="s">
        <v>96</v>
      </c>
      <c r="BJ1341" s="1" t="s">
        <v>72</v>
      </c>
      <c r="BK1341" s="1" t="s">
        <v>3985</v>
      </c>
      <c r="BL1341" s="1" t="s">
        <v>6428</v>
      </c>
      <c r="BM1341" s="1">
        <f>30+16</f>
        <v>46</v>
      </c>
      <c r="BN1341" s="1" t="s">
        <v>75</v>
      </c>
      <c r="BO1341" s="1" t="s">
        <v>75</v>
      </c>
      <c r="BP1341" s="1" t="s">
        <v>75</v>
      </c>
      <c r="BQ1341" s="21" t="s">
        <v>99</v>
      </c>
      <c r="BR1341" s="21" t="s">
        <v>100</v>
      </c>
    </row>
    <row r="1342" spans="1:70" ht="20.45" customHeight="1">
      <c r="A1342" s="1" t="s">
        <v>6429</v>
      </c>
      <c r="B1342" s="1">
        <v>240178</v>
      </c>
      <c r="C1342" s="1" t="s">
        <v>71</v>
      </c>
      <c r="D1342" s="3">
        <v>45457</v>
      </c>
      <c r="E1342" s="4">
        <v>0.55555555555555558</v>
      </c>
      <c r="F1342" s="5">
        <v>45444</v>
      </c>
      <c r="G1342" s="3">
        <v>45457</v>
      </c>
      <c r="H1342" s="4">
        <v>0.63958333333333328</v>
      </c>
      <c r="I1342" s="48">
        <f t="shared" si="158"/>
        <v>8.4027777777777701E-2</v>
      </c>
      <c r="J1342" s="1">
        <v>6</v>
      </c>
      <c r="K1342" s="1" t="s">
        <v>2302</v>
      </c>
      <c r="L1342" s="1" t="s">
        <v>6430</v>
      </c>
      <c r="M1342" s="1" t="s">
        <v>75</v>
      </c>
      <c r="N1342" s="1" t="s">
        <v>3947</v>
      </c>
      <c r="O1342" s="1" t="s">
        <v>77</v>
      </c>
      <c r="P1342" s="1" t="s">
        <v>78</v>
      </c>
      <c r="Q1342" s="1" t="s">
        <v>4162</v>
      </c>
      <c r="R1342" s="21" t="s">
        <v>139</v>
      </c>
      <c r="S1342" s="21" t="s">
        <v>1898</v>
      </c>
      <c r="T1342" s="34" t="s">
        <v>72</v>
      </c>
      <c r="U1342" s="3" t="s">
        <v>3652</v>
      </c>
      <c r="V1342" s="1" t="s">
        <v>1900</v>
      </c>
      <c r="W1342" s="1" t="s">
        <v>2307</v>
      </c>
      <c r="X1342" s="1" t="s">
        <v>2307</v>
      </c>
      <c r="Y1342" s="1" t="s">
        <v>2363</v>
      </c>
      <c r="Z1342" s="1" t="s">
        <v>84</v>
      </c>
      <c r="AA1342" s="1" t="s">
        <v>72</v>
      </c>
      <c r="AB1342" s="1" t="s">
        <v>140</v>
      </c>
      <c r="AC1342" s="1" t="s">
        <v>140</v>
      </c>
      <c r="AD1342" s="1" t="s">
        <v>87</v>
      </c>
      <c r="AE1342" s="1">
        <v>54</v>
      </c>
      <c r="AF1342" s="1" t="s">
        <v>88</v>
      </c>
      <c r="AG1342" s="1">
        <v>4.5</v>
      </c>
      <c r="AH1342" s="1" t="s">
        <v>2344</v>
      </c>
      <c r="AI1342" s="1" t="s">
        <v>90</v>
      </c>
      <c r="AJ1342" s="1" t="s">
        <v>91</v>
      </c>
      <c r="AK1342" s="1" t="s">
        <v>92</v>
      </c>
      <c r="AL1342" s="1" t="s">
        <v>72</v>
      </c>
      <c r="AM1342" s="1" t="s">
        <v>217</v>
      </c>
      <c r="AN1342" s="1">
        <v>2</v>
      </c>
      <c r="AO1342" s="1" t="s">
        <v>6431</v>
      </c>
      <c r="AP1342" s="1" t="s">
        <v>72</v>
      </c>
      <c r="AQ1342" s="1" t="s">
        <v>72</v>
      </c>
      <c r="AR1342" s="1" t="s">
        <v>220</v>
      </c>
      <c r="AS1342" s="1" t="s">
        <v>72</v>
      </c>
      <c r="AT1342" s="1" t="s">
        <v>72</v>
      </c>
      <c r="AU1342" s="3">
        <v>45457</v>
      </c>
      <c r="AV1342" s="4">
        <v>0.66111111111111109</v>
      </c>
      <c r="AW1342" s="4">
        <v>0.7270833333333333</v>
      </c>
      <c r="AX1342" s="4">
        <f>AW1342-AV1342</f>
        <v>6.597222222222221E-2</v>
      </c>
      <c r="AY1342" s="4">
        <f>AW1342-I1342</f>
        <v>0.6430555555555556</v>
      </c>
      <c r="AZ1342" s="4">
        <f>AW1342-E1342</f>
        <v>0.17152777777777772</v>
      </c>
      <c r="BA1342" s="1" t="s">
        <v>6432</v>
      </c>
      <c r="BB1342" s="1" t="s">
        <v>72</v>
      </c>
      <c r="BC1342" s="1" t="s">
        <v>1675</v>
      </c>
      <c r="BD1342" s="1">
        <v>14</v>
      </c>
      <c r="BE1342" s="1" t="s">
        <v>4208</v>
      </c>
      <c r="BF1342" s="1" t="s">
        <v>88</v>
      </c>
      <c r="BG1342" s="1" t="s">
        <v>88</v>
      </c>
      <c r="BH1342" s="1" t="s">
        <v>88</v>
      </c>
      <c r="BI1342" s="1" t="s">
        <v>96</v>
      </c>
      <c r="BJ1342" s="1" t="s">
        <v>72</v>
      </c>
      <c r="BK1342" s="1" t="s">
        <v>3962</v>
      </c>
      <c r="BL1342" s="1" t="s">
        <v>4490</v>
      </c>
      <c r="BM1342" s="1">
        <f>28+(4*8)</f>
        <v>60</v>
      </c>
      <c r="BN1342" s="1" t="s">
        <v>75</v>
      </c>
      <c r="BO1342" s="1" t="s">
        <v>75</v>
      </c>
      <c r="BP1342" s="1" t="s">
        <v>75</v>
      </c>
      <c r="BQ1342" s="21" t="s">
        <v>99</v>
      </c>
      <c r="BR1342" s="21" t="s">
        <v>100</v>
      </c>
    </row>
    <row r="1343" spans="1:70" ht="20.45" customHeight="1">
      <c r="A1343" s="1" t="s">
        <v>6433</v>
      </c>
      <c r="B1343" s="1">
        <v>240178</v>
      </c>
      <c r="C1343" s="1" t="s">
        <v>71</v>
      </c>
      <c r="D1343" s="3">
        <v>45457</v>
      </c>
      <c r="E1343" s="4">
        <v>0.55555555555555558</v>
      </c>
      <c r="F1343" s="5">
        <v>45444</v>
      </c>
      <c r="G1343" s="3">
        <v>45457</v>
      </c>
      <c r="H1343" s="4">
        <v>0.63958333333333328</v>
      </c>
      <c r="I1343" s="48">
        <f t="shared" si="158"/>
        <v>8.4027777777777701E-2</v>
      </c>
      <c r="J1343" s="1">
        <v>6</v>
      </c>
      <c r="K1343" s="1" t="s">
        <v>2302</v>
      </c>
      <c r="L1343" s="1" t="s">
        <v>6430</v>
      </c>
      <c r="M1343" s="1" t="s">
        <v>75</v>
      </c>
      <c r="N1343" s="1" t="s">
        <v>4561</v>
      </c>
      <c r="O1343" s="1" t="s">
        <v>77</v>
      </c>
      <c r="P1343" s="1" t="s">
        <v>78</v>
      </c>
      <c r="Q1343" s="1" t="s">
        <v>4162</v>
      </c>
      <c r="R1343" s="21" t="s">
        <v>139</v>
      </c>
      <c r="S1343" s="21" t="s">
        <v>1898</v>
      </c>
      <c r="T1343" s="34" t="s">
        <v>72</v>
      </c>
      <c r="U1343" s="3" t="s">
        <v>3652</v>
      </c>
      <c r="V1343" s="1" t="s">
        <v>1900</v>
      </c>
      <c r="W1343" s="1" t="s">
        <v>2307</v>
      </c>
      <c r="X1343" s="1" t="s">
        <v>2307</v>
      </c>
      <c r="Y1343" s="1" t="s">
        <v>2363</v>
      </c>
      <c r="Z1343" s="1" t="s">
        <v>84</v>
      </c>
      <c r="AA1343" s="1" t="s">
        <v>72</v>
      </c>
      <c r="AB1343" s="1" t="s">
        <v>140</v>
      </c>
      <c r="AC1343" s="1" t="s">
        <v>140</v>
      </c>
      <c r="AD1343" s="1" t="s">
        <v>87</v>
      </c>
      <c r="AE1343" s="1">
        <v>54</v>
      </c>
      <c r="AF1343" s="1" t="s">
        <v>88</v>
      </c>
      <c r="AG1343" s="1">
        <v>4.5</v>
      </c>
      <c r="AH1343" s="1" t="s">
        <v>2344</v>
      </c>
      <c r="AI1343" s="1" t="s">
        <v>90</v>
      </c>
      <c r="AJ1343" s="1" t="s">
        <v>91</v>
      </c>
      <c r="AK1343" s="1" t="s">
        <v>92</v>
      </c>
      <c r="AL1343" s="1" t="s">
        <v>72</v>
      </c>
      <c r="AM1343" s="1" t="s">
        <v>217</v>
      </c>
      <c r="AN1343" s="1">
        <v>2</v>
      </c>
      <c r="AO1343" s="1" t="s">
        <v>6431</v>
      </c>
      <c r="AP1343" s="1" t="s">
        <v>72</v>
      </c>
      <c r="AQ1343" s="1" t="s">
        <v>72</v>
      </c>
      <c r="AR1343" s="1" t="s">
        <v>220</v>
      </c>
      <c r="AS1343" s="1" t="s">
        <v>72</v>
      </c>
      <c r="AT1343" s="1" t="s">
        <v>72</v>
      </c>
      <c r="AU1343" s="3">
        <v>45472</v>
      </c>
      <c r="AV1343" s="1" t="s">
        <v>72</v>
      </c>
      <c r="AW1343" s="4">
        <v>0.55138888888888893</v>
      </c>
      <c r="AX1343" s="1" t="s">
        <v>72</v>
      </c>
      <c r="AY1343" s="1" t="s">
        <v>72</v>
      </c>
      <c r="AZ1343" s="1" t="s">
        <v>72</v>
      </c>
      <c r="BA1343" s="1" t="s">
        <v>6432</v>
      </c>
      <c r="BB1343" s="1" t="s">
        <v>72</v>
      </c>
      <c r="BC1343" s="1" t="s">
        <v>1675</v>
      </c>
      <c r="BD1343" s="1">
        <v>14</v>
      </c>
      <c r="BE1343" s="1" t="s">
        <v>4063</v>
      </c>
      <c r="BF1343" s="1" t="s">
        <v>88</v>
      </c>
      <c r="BG1343" s="1" t="s">
        <v>88</v>
      </c>
      <c r="BH1343" s="1" t="s">
        <v>88</v>
      </c>
      <c r="BI1343" s="1" t="s">
        <v>96</v>
      </c>
      <c r="BJ1343" s="1" t="s">
        <v>72</v>
      </c>
      <c r="BK1343" s="1" t="s">
        <v>3962</v>
      </c>
      <c r="BL1343" s="1" t="s">
        <v>6434</v>
      </c>
      <c r="BM1343" s="1">
        <v>21</v>
      </c>
      <c r="BN1343" s="1" t="s">
        <v>75</v>
      </c>
      <c r="BO1343" s="1" t="s">
        <v>75</v>
      </c>
      <c r="BP1343" s="1" t="s">
        <v>75</v>
      </c>
      <c r="BQ1343" s="21" t="s">
        <v>99</v>
      </c>
      <c r="BR1343" s="21" t="s">
        <v>100</v>
      </c>
    </row>
    <row r="1344" spans="1:70" ht="20.45" customHeight="1">
      <c r="A1344" s="1" t="s">
        <v>6435</v>
      </c>
      <c r="B1344" s="1">
        <v>240179</v>
      </c>
      <c r="C1344" s="1" t="s">
        <v>71</v>
      </c>
      <c r="D1344" s="3">
        <v>45460</v>
      </c>
      <c r="E1344" s="4">
        <v>0.51875000000000004</v>
      </c>
      <c r="F1344" s="5">
        <v>45444</v>
      </c>
      <c r="G1344" s="3">
        <v>45460</v>
      </c>
      <c r="H1344" s="4">
        <v>0.75694444444444442</v>
      </c>
      <c r="I1344" s="48">
        <f t="shared" si="158"/>
        <v>0.23819444444444438</v>
      </c>
      <c r="J1344" s="1">
        <v>3</v>
      </c>
      <c r="K1344" s="1" t="s">
        <v>2302</v>
      </c>
      <c r="L1344" s="1" t="s">
        <v>6436</v>
      </c>
      <c r="M1344" s="1" t="s">
        <v>75</v>
      </c>
      <c r="N1344" s="1" t="s">
        <v>4933</v>
      </c>
      <c r="O1344" s="1" t="s">
        <v>77</v>
      </c>
      <c r="P1344" s="1" t="s">
        <v>78</v>
      </c>
      <c r="Q1344" s="1" t="s">
        <v>78</v>
      </c>
      <c r="R1344" s="21" t="s">
        <v>1898</v>
      </c>
      <c r="S1344" s="21" t="s">
        <v>1898</v>
      </c>
      <c r="T1344" s="34" t="s">
        <v>72</v>
      </c>
      <c r="U1344" s="3" t="s">
        <v>4383</v>
      </c>
      <c r="V1344" s="1" t="s">
        <v>1900</v>
      </c>
      <c r="W1344" s="1" t="s">
        <v>2307</v>
      </c>
      <c r="X1344" s="1" t="s">
        <v>2307</v>
      </c>
      <c r="Y1344" s="1" t="s">
        <v>2308</v>
      </c>
      <c r="Z1344" s="1" t="s">
        <v>490</v>
      </c>
      <c r="AA1344" s="1" t="s">
        <v>72</v>
      </c>
      <c r="AB1344" s="1" t="s">
        <v>491</v>
      </c>
      <c r="AC1344" s="1" t="s">
        <v>492</v>
      </c>
      <c r="AD1344" s="1" t="s">
        <v>87</v>
      </c>
      <c r="AE1344" s="1">
        <v>71</v>
      </c>
      <c r="AF1344" s="1" t="s">
        <v>88</v>
      </c>
      <c r="AG1344" s="1">
        <v>4.5</v>
      </c>
      <c r="AH1344" s="1" t="s">
        <v>954</v>
      </c>
      <c r="AI1344" s="1" t="s">
        <v>90</v>
      </c>
      <c r="AJ1344" s="1" t="s">
        <v>91</v>
      </c>
      <c r="AK1344" s="1" t="s">
        <v>92</v>
      </c>
      <c r="AL1344" s="1" t="s">
        <v>72</v>
      </c>
      <c r="AM1344" s="1" t="s">
        <v>244</v>
      </c>
      <c r="AN1344" s="1">
        <v>2</v>
      </c>
      <c r="AO1344" s="1" t="s">
        <v>2585</v>
      </c>
      <c r="AP1344" s="1" t="s">
        <v>72</v>
      </c>
      <c r="AQ1344" s="1" t="s">
        <v>72</v>
      </c>
      <c r="AR1344" s="1" t="s">
        <v>2327</v>
      </c>
      <c r="AS1344" s="1" t="s">
        <v>72</v>
      </c>
      <c r="AT1344" s="1" t="s">
        <v>72</v>
      </c>
      <c r="AU1344" s="3">
        <v>45460</v>
      </c>
      <c r="AV1344" s="4">
        <v>0.77569444444444446</v>
      </c>
      <c r="AW1344" s="4">
        <v>0.81597222222222221</v>
      </c>
      <c r="AX1344" s="4">
        <f t="shared" ref="AX1344:AX1361" si="159">AW1344-AV1344</f>
        <v>4.0277777777777746E-2</v>
      </c>
      <c r="AY1344" s="4">
        <f t="shared" ref="AY1344:AY1349" si="160">AW1344-I1344</f>
        <v>0.57777777777777783</v>
      </c>
      <c r="AZ1344" s="4">
        <f t="shared" ref="AZ1344:AZ1349" si="161">AW1344-E1344</f>
        <v>0.29722222222222217</v>
      </c>
      <c r="BA1344" s="1" t="s">
        <v>6437</v>
      </c>
      <c r="BB1344" s="1" t="s">
        <v>72</v>
      </c>
      <c r="BC1344" s="1" t="s">
        <v>1794</v>
      </c>
      <c r="BD1344" s="1">
        <v>14</v>
      </c>
      <c r="BE1344" s="1" t="s">
        <v>2694</v>
      </c>
      <c r="BF1344" s="1" t="s">
        <v>75</v>
      </c>
      <c r="BG1344" s="1" t="s">
        <v>75</v>
      </c>
      <c r="BH1344" s="1" t="s">
        <v>88</v>
      </c>
      <c r="BI1344" s="1" t="s">
        <v>96</v>
      </c>
      <c r="BJ1344" s="1" t="s">
        <v>72</v>
      </c>
      <c r="BK1344" s="1" t="s">
        <v>3962</v>
      </c>
      <c r="BL1344" s="1" t="s">
        <v>6438</v>
      </c>
      <c r="BM1344" s="1">
        <v>21</v>
      </c>
      <c r="BN1344" s="1" t="s">
        <v>75</v>
      </c>
      <c r="BO1344" s="1" t="s">
        <v>75</v>
      </c>
      <c r="BP1344" s="1" t="s">
        <v>75</v>
      </c>
      <c r="BQ1344" s="21" t="s">
        <v>99</v>
      </c>
      <c r="BR1344" s="21" t="s">
        <v>100</v>
      </c>
    </row>
    <row r="1345" spans="1:70" ht="20.45" customHeight="1">
      <c r="A1345" s="1" t="s">
        <v>6439</v>
      </c>
      <c r="B1345" s="1">
        <v>240180</v>
      </c>
      <c r="C1345" s="1" t="s">
        <v>497</v>
      </c>
      <c r="D1345" s="3">
        <v>45460</v>
      </c>
      <c r="E1345" s="4">
        <v>0.69097222222222221</v>
      </c>
      <c r="F1345" s="5">
        <v>45444</v>
      </c>
      <c r="G1345" s="3">
        <v>45460</v>
      </c>
      <c r="H1345" s="4">
        <v>0.75694444444444442</v>
      </c>
      <c r="I1345" s="48">
        <f t="shared" si="158"/>
        <v>6.597222222222221E-2</v>
      </c>
      <c r="J1345" s="1">
        <v>2</v>
      </c>
      <c r="K1345" s="1" t="s">
        <v>2302</v>
      </c>
      <c r="L1345" s="1" t="s">
        <v>6440</v>
      </c>
      <c r="M1345" s="1" t="s">
        <v>75</v>
      </c>
      <c r="N1345" s="1" t="s">
        <v>5146</v>
      </c>
      <c r="O1345" s="1" t="s">
        <v>497</v>
      </c>
      <c r="P1345" s="1" t="s">
        <v>78</v>
      </c>
      <c r="Q1345" s="1" t="s">
        <v>78</v>
      </c>
      <c r="R1345" s="21" t="s">
        <v>1898</v>
      </c>
      <c r="S1345" s="8" t="s">
        <v>1927</v>
      </c>
      <c r="T1345" s="8" t="s">
        <v>847</v>
      </c>
      <c r="U1345" s="60" t="s">
        <v>6441</v>
      </c>
      <c r="V1345" s="1" t="s">
        <v>1900</v>
      </c>
      <c r="W1345" s="1" t="s">
        <v>2307</v>
      </c>
      <c r="X1345" s="1" t="s">
        <v>2307</v>
      </c>
      <c r="Y1345" s="1" t="s">
        <v>2308</v>
      </c>
      <c r="Z1345" s="1" t="s">
        <v>490</v>
      </c>
      <c r="AA1345" s="1" t="s">
        <v>72</v>
      </c>
      <c r="AB1345" s="1" t="s">
        <v>491</v>
      </c>
      <c r="AC1345" s="1" t="s">
        <v>492</v>
      </c>
      <c r="AD1345" s="1" t="s">
        <v>87</v>
      </c>
      <c r="AE1345" s="1">
        <v>53</v>
      </c>
      <c r="AF1345" s="1" t="s">
        <v>88</v>
      </c>
      <c r="AG1345" s="1">
        <v>4.5</v>
      </c>
      <c r="AH1345" s="1" t="s">
        <v>954</v>
      </c>
      <c r="AI1345" s="1" t="s">
        <v>90</v>
      </c>
      <c r="AJ1345" s="1" t="s">
        <v>91</v>
      </c>
      <c r="AK1345" s="1" t="s">
        <v>92</v>
      </c>
      <c r="AL1345" s="1" t="s">
        <v>72</v>
      </c>
      <c r="AM1345" s="1" t="s">
        <v>72</v>
      </c>
      <c r="AN1345" s="1" t="s">
        <v>72</v>
      </c>
      <c r="AO1345" s="1" t="s">
        <v>72</v>
      </c>
      <c r="AP1345" s="1" t="s">
        <v>72</v>
      </c>
      <c r="AQ1345" s="1" t="s">
        <v>72</v>
      </c>
      <c r="AR1345" s="1" t="s">
        <v>72</v>
      </c>
      <c r="AS1345" s="1" t="s">
        <v>72</v>
      </c>
      <c r="AT1345" s="1" t="s">
        <v>72</v>
      </c>
      <c r="AU1345" s="3">
        <v>45460</v>
      </c>
      <c r="AV1345" s="4">
        <v>0.77569444444444446</v>
      </c>
      <c r="AW1345" s="4">
        <v>0.82222222222222219</v>
      </c>
      <c r="AX1345" s="4">
        <f t="shared" si="159"/>
        <v>4.6527777777777724E-2</v>
      </c>
      <c r="AY1345" s="4">
        <f t="shared" si="160"/>
        <v>0.75624999999999998</v>
      </c>
      <c r="AZ1345" s="4">
        <f t="shared" si="161"/>
        <v>0.13124999999999998</v>
      </c>
      <c r="BA1345" s="1" t="s">
        <v>6442</v>
      </c>
      <c r="BB1345" s="1" t="s">
        <v>72</v>
      </c>
      <c r="BC1345" s="1" t="s">
        <v>1794</v>
      </c>
      <c r="BD1345" s="1">
        <v>14</v>
      </c>
      <c r="BE1345" s="1" t="s">
        <v>3446</v>
      </c>
      <c r="BF1345" s="1" t="s">
        <v>75</v>
      </c>
      <c r="BG1345" s="1" t="s">
        <v>75</v>
      </c>
      <c r="BH1345" s="1" t="s">
        <v>88</v>
      </c>
      <c r="BI1345" s="1" t="s">
        <v>79</v>
      </c>
      <c r="BJ1345" s="1" t="s">
        <v>707</v>
      </c>
      <c r="BK1345" s="1" t="s">
        <v>3962</v>
      </c>
      <c r="BL1345" s="1" t="s">
        <v>5149</v>
      </c>
      <c r="BM1345" s="1">
        <f t="shared" ref="BM1345:BM1346" si="162">49+7</f>
        <v>56</v>
      </c>
      <c r="BN1345" s="1" t="s">
        <v>88</v>
      </c>
      <c r="BO1345" s="1" t="s">
        <v>88</v>
      </c>
      <c r="BP1345" s="1" t="s">
        <v>88</v>
      </c>
      <c r="BQ1345" s="1" t="s">
        <v>160</v>
      </c>
      <c r="BR1345" s="1" t="s">
        <v>707</v>
      </c>
    </row>
    <row r="1346" spans="1:70" ht="20.45" customHeight="1">
      <c r="A1346" s="1" t="s">
        <v>6443</v>
      </c>
      <c r="B1346" s="1">
        <v>240181</v>
      </c>
      <c r="C1346" s="1" t="s">
        <v>497</v>
      </c>
      <c r="D1346" s="3">
        <v>45461</v>
      </c>
      <c r="E1346" s="4">
        <v>0.53472222222222221</v>
      </c>
      <c r="F1346" s="5">
        <v>45444</v>
      </c>
      <c r="G1346" s="3">
        <v>45461</v>
      </c>
      <c r="H1346" s="4">
        <v>0.69930555555555551</v>
      </c>
      <c r="I1346" s="48">
        <f t="shared" si="158"/>
        <v>0.1645833333333333</v>
      </c>
      <c r="J1346" s="1">
        <v>2</v>
      </c>
      <c r="K1346" s="1" t="s">
        <v>1896</v>
      </c>
      <c r="L1346" s="1" t="s">
        <v>6444</v>
      </c>
      <c r="M1346" s="1" t="s">
        <v>75</v>
      </c>
      <c r="N1346" s="1" t="s">
        <v>5146</v>
      </c>
      <c r="O1346" s="1" t="s">
        <v>497</v>
      </c>
      <c r="P1346" s="1" t="s">
        <v>78</v>
      </c>
      <c r="Q1346" s="1" t="s">
        <v>78</v>
      </c>
      <c r="R1346" s="21" t="s">
        <v>1898</v>
      </c>
      <c r="S1346" s="8" t="s">
        <v>1927</v>
      </c>
      <c r="T1346" s="8" t="s">
        <v>847</v>
      </c>
      <c r="U1346" s="60" t="s">
        <v>6445</v>
      </c>
      <c r="V1346" s="1" t="s">
        <v>1900</v>
      </c>
      <c r="W1346" s="1" t="s">
        <v>1867</v>
      </c>
      <c r="X1346" s="1" t="s">
        <v>1868</v>
      </c>
      <c r="Y1346" s="1" t="s">
        <v>3373</v>
      </c>
      <c r="Z1346" s="1" t="s">
        <v>490</v>
      </c>
      <c r="AA1346" s="1" t="s">
        <v>72</v>
      </c>
      <c r="AB1346" s="1" t="s">
        <v>491</v>
      </c>
      <c r="AC1346" s="1" t="s">
        <v>492</v>
      </c>
      <c r="AD1346" s="1" t="s">
        <v>87</v>
      </c>
      <c r="AE1346" s="1">
        <v>78</v>
      </c>
      <c r="AF1346" s="1" t="s">
        <v>88</v>
      </c>
      <c r="AG1346" s="1">
        <v>5.3</v>
      </c>
      <c r="AH1346" s="1" t="s">
        <v>954</v>
      </c>
      <c r="AI1346" s="1" t="s">
        <v>90</v>
      </c>
      <c r="AJ1346" s="1" t="s">
        <v>91</v>
      </c>
      <c r="AK1346" s="1" t="s">
        <v>92</v>
      </c>
      <c r="AL1346" s="1" t="s">
        <v>72</v>
      </c>
      <c r="AM1346" s="1" t="s">
        <v>72</v>
      </c>
      <c r="AN1346" s="1" t="s">
        <v>72</v>
      </c>
      <c r="AO1346" s="1" t="s">
        <v>72</v>
      </c>
      <c r="AP1346" s="1" t="s">
        <v>72</v>
      </c>
      <c r="AQ1346" s="1" t="s">
        <v>72</v>
      </c>
      <c r="AR1346" s="1" t="s">
        <v>72</v>
      </c>
      <c r="AS1346" s="1" t="s">
        <v>72</v>
      </c>
      <c r="AT1346" s="1" t="s">
        <v>72</v>
      </c>
      <c r="AU1346" s="3">
        <v>45461</v>
      </c>
      <c r="AV1346" s="4">
        <v>0.71944444444444444</v>
      </c>
      <c r="AW1346" s="4">
        <v>0.7583333333333333</v>
      </c>
      <c r="AX1346" s="4">
        <f t="shared" si="159"/>
        <v>3.8888888888888862E-2</v>
      </c>
      <c r="AY1346" s="4">
        <f t="shared" si="160"/>
        <v>0.59375</v>
      </c>
      <c r="AZ1346" s="4">
        <f t="shared" si="161"/>
        <v>0.22361111111111109</v>
      </c>
      <c r="BA1346" s="1" t="s">
        <v>4948</v>
      </c>
      <c r="BB1346" s="1" t="s">
        <v>72</v>
      </c>
      <c r="BC1346" s="1" t="s">
        <v>1794</v>
      </c>
      <c r="BD1346" s="1">
        <v>14</v>
      </c>
      <c r="BE1346" s="1" t="s">
        <v>2694</v>
      </c>
      <c r="BF1346" s="1" t="s">
        <v>75</v>
      </c>
      <c r="BG1346" s="1" t="s">
        <v>75</v>
      </c>
      <c r="BH1346" s="1" t="s">
        <v>88</v>
      </c>
      <c r="BI1346" s="1" t="s">
        <v>79</v>
      </c>
      <c r="BJ1346" s="1" t="s">
        <v>707</v>
      </c>
      <c r="BK1346" s="1" t="s">
        <v>3962</v>
      </c>
      <c r="BL1346" s="1" t="s">
        <v>5149</v>
      </c>
      <c r="BM1346" s="1">
        <f t="shared" si="162"/>
        <v>56</v>
      </c>
      <c r="BN1346" s="1" t="s">
        <v>88</v>
      </c>
      <c r="BO1346" s="1" t="s">
        <v>88</v>
      </c>
      <c r="BP1346" s="1" t="s">
        <v>88</v>
      </c>
      <c r="BQ1346" s="1" t="s">
        <v>160</v>
      </c>
      <c r="BR1346" s="1" t="s">
        <v>707</v>
      </c>
    </row>
    <row r="1347" spans="1:70" ht="20.45" customHeight="1">
      <c r="A1347" s="1" t="s">
        <v>6446</v>
      </c>
      <c r="B1347" s="1">
        <v>240182</v>
      </c>
      <c r="C1347" s="1" t="s">
        <v>71</v>
      </c>
      <c r="D1347" s="3">
        <v>45462</v>
      </c>
      <c r="E1347" s="4">
        <v>0.625</v>
      </c>
      <c r="F1347" s="5">
        <v>45444</v>
      </c>
      <c r="G1347" s="3">
        <v>45462</v>
      </c>
      <c r="H1347" s="4">
        <v>0.69027777777777777</v>
      </c>
      <c r="I1347" s="48">
        <f t="shared" si="158"/>
        <v>6.5277777777777768E-2</v>
      </c>
      <c r="J1347" s="1">
        <v>12</v>
      </c>
      <c r="K1347" s="1" t="s">
        <v>2302</v>
      </c>
      <c r="L1347" s="1" t="s">
        <v>6447</v>
      </c>
      <c r="M1347" s="1" t="s">
        <v>75</v>
      </c>
      <c r="N1347" s="1" t="s">
        <v>3947</v>
      </c>
      <c r="O1347" s="1" t="s">
        <v>77</v>
      </c>
      <c r="P1347" s="1" t="s">
        <v>78</v>
      </c>
      <c r="Q1347" s="1" t="s">
        <v>4162</v>
      </c>
      <c r="R1347" s="21" t="s">
        <v>139</v>
      </c>
      <c r="S1347" s="21" t="s">
        <v>1898</v>
      </c>
      <c r="T1347" s="34" t="s">
        <v>72</v>
      </c>
      <c r="U1347" s="3" t="s">
        <v>4244</v>
      </c>
      <c r="V1347" s="1" t="s">
        <v>1900</v>
      </c>
      <c r="W1347" s="1" t="s">
        <v>2307</v>
      </c>
      <c r="X1347" s="1" t="s">
        <v>2307</v>
      </c>
      <c r="Y1347" s="1" t="s">
        <v>2363</v>
      </c>
      <c r="Z1347" s="1" t="s">
        <v>84</v>
      </c>
      <c r="AA1347" s="1" t="s">
        <v>72</v>
      </c>
      <c r="AB1347" s="1" t="s">
        <v>140</v>
      </c>
      <c r="AC1347" s="1" t="s">
        <v>181</v>
      </c>
      <c r="AD1347" s="1" t="s">
        <v>87</v>
      </c>
      <c r="AE1347" s="1">
        <v>53</v>
      </c>
      <c r="AF1347" s="1" t="s">
        <v>88</v>
      </c>
      <c r="AG1347" s="1">
        <v>4.8</v>
      </c>
      <c r="AH1347" s="1" t="s">
        <v>299</v>
      </c>
      <c r="AI1347" s="1" t="s">
        <v>90</v>
      </c>
      <c r="AJ1347" s="1" t="s">
        <v>91</v>
      </c>
      <c r="AK1347" s="1" t="s">
        <v>92</v>
      </c>
      <c r="AL1347" s="1" t="s">
        <v>72</v>
      </c>
      <c r="AM1347" s="1" t="s">
        <v>217</v>
      </c>
      <c r="AN1347" s="1">
        <v>2</v>
      </c>
      <c r="AO1347" s="1" t="s">
        <v>5279</v>
      </c>
      <c r="AP1347" s="1" t="s">
        <v>72</v>
      </c>
      <c r="AQ1347" s="1" t="s">
        <v>72</v>
      </c>
      <c r="AR1347" s="1" t="s">
        <v>220</v>
      </c>
      <c r="AS1347" s="1" t="s">
        <v>72</v>
      </c>
      <c r="AT1347" s="1" t="s">
        <v>72</v>
      </c>
      <c r="AU1347" s="3">
        <v>45462</v>
      </c>
      <c r="AV1347" s="4">
        <v>0.70277777777777772</v>
      </c>
      <c r="AW1347" s="4">
        <v>0.76666666666666672</v>
      </c>
      <c r="AX1347" s="4">
        <f t="shared" si="159"/>
        <v>6.3888888888888995E-2</v>
      </c>
      <c r="AY1347" s="4">
        <f t="shared" si="160"/>
        <v>0.70138888888888895</v>
      </c>
      <c r="AZ1347" s="4">
        <f t="shared" si="161"/>
        <v>0.14166666666666672</v>
      </c>
      <c r="BA1347" s="1" t="s">
        <v>6448</v>
      </c>
      <c r="BB1347" s="1" t="s">
        <v>72</v>
      </c>
      <c r="BC1347" s="1" t="s">
        <v>1675</v>
      </c>
      <c r="BD1347" s="1">
        <v>14</v>
      </c>
      <c r="BE1347" s="1" t="s">
        <v>6026</v>
      </c>
      <c r="BF1347" s="1" t="s">
        <v>88</v>
      </c>
      <c r="BG1347" s="1" t="s">
        <v>88</v>
      </c>
      <c r="BH1347" s="1" t="s">
        <v>88</v>
      </c>
      <c r="BI1347" s="1" t="s">
        <v>96</v>
      </c>
      <c r="BJ1347" s="1" t="s">
        <v>72</v>
      </c>
      <c r="BK1347" s="1" t="s">
        <v>3985</v>
      </c>
      <c r="BL1347" s="1" t="s">
        <v>6449</v>
      </c>
      <c r="BM1347" s="1">
        <v>24</v>
      </c>
      <c r="BN1347" s="1" t="s">
        <v>75</v>
      </c>
      <c r="BO1347" s="1" t="s">
        <v>75</v>
      </c>
      <c r="BP1347" s="1" t="s">
        <v>75</v>
      </c>
      <c r="BQ1347" s="21" t="s">
        <v>99</v>
      </c>
      <c r="BR1347" s="21" t="s">
        <v>100</v>
      </c>
    </row>
    <row r="1348" spans="1:70" ht="20.45" customHeight="1">
      <c r="A1348" s="1" t="s">
        <v>6450</v>
      </c>
      <c r="B1348" s="1">
        <v>240183</v>
      </c>
      <c r="C1348" s="1" t="s">
        <v>71</v>
      </c>
      <c r="D1348" s="3">
        <v>45464</v>
      </c>
      <c r="E1348" s="4">
        <v>0.57847222222222228</v>
      </c>
      <c r="F1348" s="5">
        <v>45444</v>
      </c>
      <c r="G1348" s="3">
        <v>45464</v>
      </c>
      <c r="H1348" s="4">
        <v>0.61111111111111116</v>
      </c>
      <c r="I1348" s="48">
        <f t="shared" si="158"/>
        <v>3.2638888888888884E-2</v>
      </c>
      <c r="J1348" s="1">
        <v>2</v>
      </c>
      <c r="K1348" s="1" t="s">
        <v>1896</v>
      </c>
      <c r="L1348" s="1" t="s">
        <v>6451</v>
      </c>
      <c r="M1348" s="1" t="s">
        <v>75</v>
      </c>
      <c r="N1348" s="1" t="s">
        <v>4648</v>
      </c>
      <c r="O1348" s="1" t="s">
        <v>77</v>
      </c>
      <c r="P1348" s="1" t="s">
        <v>78</v>
      </c>
      <c r="Q1348" s="1" t="s">
        <v>78</v>
      </c>
      <c r="R1348" s="21" t="s">
        <v>1898</v>
      </c>
      <c r="S1348" s="21" t="s">
        <v>1898</v>
      </c>
      <c r="T1348" s="8" t="s">
        <v>6452</v>
      </c>
      <c r="U1348" s="60" t="s">
        <v>707</v>
      </c>
      <c r="V1348" s="1" t="s">
        <v>1900</v>
      </c>
      <c r="W1348" s="1" t="s">
        <v>83</v>
      </c>
      <c r="X1348" s="1" t="s">
        <v>6296</v>
      </c>
      <c r="Y1348" s="1" t="s">
        <v>83</v>
      </c>
      <c r="Z1348" s="1" t="s">
        <v>291</v>
      </c>
      <c r="AA1348" s="1" t="s">
        <v>72</v>
      </c>
      <c r="AB1348" s="1" t="s">
        <v>292</v>
      </c>
      <c r="AC1348" s="1" t="s">
        <v>3420</v>
      </c>
      <c r="AD1348" s="1" t="s">
        <v>126</v>
      </c>
      <c r="AE1348" s="1">
        <v>55</v>
      </c>
      <c r="AF1348" s="1" t="s">
        <v>88</v>
      </c>
      <c r="AG1348" s="1">
        <v>4.8</v>
      </c>
      <c r="AH1348" s="1" t="s">
        <v>954</v>
      </c>
      <c r="AI1348" s="1" t="s">
        <v>90</v>
      </c>
      <c r="AJ1348" s="1" t="s">
        <v>91</v>
      </c>
      <c r="AK1348" s="1" t="s">
        <v>92</v>
      </c>
      <c r="AL1348" s="1" t="s">
        <v>72</v>
      </c>
      <c r="AM1348" s="1" t="s">
        <v>72</v>
      </c>
      <c r="AN1348" s="1" t="s">
        <v>72</v>
      </c>
      <c r="AO1348" s="1" t="s">
        <v>72</v>
      </c>
      <c r="AP1348" s="1" t="s">
        <v>72</v>
      </c>
      <c r="AQ1348" s="1" t="s">
        <v>72</v>
      </c>
      <c r="AR1348" s="1" t="s">
        <v>72</v>
      </c>
      <c r="AS1348" s="1" t="s">
        <v>72</v>
      </c>
      <c r="AT1348" s="1" t="s">
        <v>72</v>
      </c>
      <c r="AU1348" s="3">
        <v>45464</v>
      </c>
      <c r="AV1348" s="4">
        <v>0.63611111111111107</v>
      </c>
      <c r="AW1348" s="4">
        <v>0.72291666666666665</v>
      </c>
      <c r="AX1348" s="4">
        <f t="shared" si="159"/>
        <v>8.680555555555558E-2</v>
      </c>
      <c r="AY1348" s="4">
        <f t="shared" si="160"/>
        <v>0.69027777777777777</v>
      </c>
      <c r="AZ1348" s="4">
        <f t="shared" si="161"/>
        <v>0.14444444444444438</v>
      </c>
      <c r="BA1348" s="1" t="s">
        <v>6453</v>
      </c>
      <c r="BB1348" s="1" t="s">
        <v>72</v>
      </c>
      <c r="BC1348" s="1" t="s">
        <v>1794</v>
      </c>
      <c r="BD1348" s="1">
        <v>14</v>
      </c>
      <c r="BE1348" s="1" t="s">
        <v>6026</v>
      </c>
      <c r="BF1348" s="1" t="s">
        <v>75</v>
      </c>
      <c r="BG1348" s="1" t="s">
        <v>75</v>
      </c>
      <c r="BH1348" s="1" t="s">
        <v>88</v>
      </c>
      <c r="BI1348" s="1" t="s">
        <v>79</v>
      </c>
      <c r="BJ1348" s="1" t="s">
        <v>437</v>
      </c>
      <c r="BK1348" s="1" t="s">
        <v>5384</v>
      </c>
      <c r="BL1348" s="1" t="s">
        <v>6454</v>
      </c>
      <c r="BM1348" s="1">
        <v>52</v>
      </c>
      <c r="BN1348" s="1" t="s">
        <v>88</v>
      </c>
      <c r="BO1348" s="1" t="s">
        <v>88</v>
      </c>
      <c r="BP1348" s="1" t="s">
        <v>88</v>
      </c>
      <c r="BQ1348" s="1" t="s">
        <v>160</v>
      </c>
      <c r="BR1348" s="1" t="s">
        <v>440</v>
      </c>
    </row>
    <row r="1349" spans="1:70" ht="20.45" customHeight="1">
      <c r="A1349" s="1" t="s">
        <v>6455</v>
      </c>
      <c r="B1349" s="1">
        <v>240184</v>
      </c>
      <c r="C1349" s="1" t="s">
        <v>71</v>
      </c>
      <c r="D1349" s="3">
        <v>45467</v>
      </c>
      <c r="E1349" s="4">
        <v>0.45416666666666666</v>
      </c>
      <c r="F1349" s="5">
        <v>45444</v>
      </c>
      <c r="G1349" s="3">
        <v>45467</v>
      </c>
      <c r="H1349" s="4">
        <v>0.57291666666666663</v>
      </c>
      <c r="I1349" s="48">
        <f t="shared" si="158"/>
        <v>0.11874999999999997</v>
      </c>
      <c r="J1349" s="1">
        <v>2</v>
      </c>
      <c r="K1349" s="1" t="s">
        <v>1896</v>
      </c>
      <c r="L1349" s="1" t="s">
        <v>6456</v>
      </c>
      <c r="M1349" s="1" t="s">
        <v>75</v>
      </c>
      <c r="N1349" s="1" t="s">
        <v>3947</v>
      </c>
      <c r="O1349" s="1" t="s">
        <v>77</v>
      </c>
      <c r="P1349" s="1" t="s">
        <v>78</v>
      </c>
      <c r="Q1349" s="1" t="s">
        <v>78</v>
      </c>
      <c r="R1349" s="21" t="s">
        <v>1898</v>
      </c>
      <c r="S1349" s="21" t="s">
        <v>1898</v>
      </c>
      <c r="T1349" s="34" t="s">
        <v>72</v>
      </c>
      <c r="U1349" s="3" t="s">
        <v>6457</v>
      </c>
      <c r="V1349" s="1" t="s">
        <v>1900</v>
      </c>
      <c r="W1349" s="1" t="s">
        <v>813</v>
      </c>
      <c r="X1349" s="1" t="s">
        <v>813</v>
      </c>
      <c r="Y1349" s="1" t="s">
        <v>814</v>
      </c>
      <c r="Z1349" s="1" t="s">
        <v>84</v>
      </c>
      <c r="AA1349" s="1" t="s">
        <v>72</v>
      </c>
      <c r="AB1349" s="1" t="s">
        <v>140</v>
      </c>
      <c r="AC1349" s="1" t="s">
        <v>181</v>
      </c>
      <c r="AD1349" s="1" t="s">
        <v>87</v>
      </c>
      <c r="AE1349" s="1">
        <v>48</v>
      </c>
      <c r="AF1349" s="1" t="s">
        <v>88</v>
      </c>
      <c r="AG1349" s="1">
        <v>4.5999999999999996</v>
      </c>
      <c r="AH1349" s="1" t="s">
        <v>2344</v>
      </c>
      <c r="AI1349" s="1" t="s">
        <v>90</v>
      </c>
      <c r="AJ1349" s="1" t="s">
        <v>91</v>
      </c>
      <c r="AK1349" s="1" t="s">
        <v>92</v>
      </c>
      <c r="AL1349" s="1" t="s">
        <v>72</v>
      </c>
      <c r="AM1349" s="1" t="s">
        <v>254</v>
      </c>
      <c r="AN1349" s="1">
        <v>2</v>
      </c>
      <c r="AO1349" s="1" t="s">
        <v>1322</v>
      </c>
      <c r="AP1349" s="1" t="s">
        <v>72</v>
      </c>
      <c r="AQ1349" s="1" t="s">
        <v>72</v>
      </c>
      <c r="AR1349" s="1" t="s">
        <v>5884</v>
      </c>
      <c r="AS1349" s="1" t="s">
        <v>878</v>
      </c>
      <c r="AT1349" s="1" t="s">
        <v>72</v>
      </c>
      <c r="AU1349" s="3">
        <v>45467</v>
      </c>
      <c r="AV1349" s="4">
        <v>0.58958333333333335</v>
      </c>
      <c r="AW1349" s="4">
        <v>0.65555555555555556</v>
      </c>
      <c r="AX1349" s="4">
        <f t="shared" si="159"/>
        <v>6.597222222222221E-2</v>
      </c>
      <c r="AY1349" s="4">
        <f t="shared" si="160"/>
        <v>0.53680555555555554</v>
      </c>
      <c r="AZ1349" s="4">
        <f t="shared" si="161"/>
        <v>0.2013888888888889</v>
      </c>
      <c r="BA1349" s="1" t="s">
        <v>6458</v>
      </c>
      <c r="BB1349" s="1" t="s">
        <v>72</v>
      </c>
      <c r="BC1349" s="1" t="s">
        <v>1675</v>
      </c>
      <c r="BD1349" s="1">
        <v>14</v>
      </c>
      <c r="BE1349" s="1" t="s">
        <v>4009</v>
      </c>
      <c r="BF1349" s="1" t="s">
        <v>75</v>
      </c>
      <c r="BG1349" s="1" t="s">
        <v>75</v>
      </c>
      <c r="BH1349" s="1" t="s">
        <v>88</v>
      </c>
      <c r="BI1349" s="1" t="s">
        <v>96</v>
      </c>
      <c r="BJ1349" s="1" t="s">
        <v>72</v>
      </c>
      <c r="BK1349" s="1" t="s">
        <v>3985</v>
      </c>
      <c r="BL1349" s="1" t="s">
        <v>6459</v>
      </c>
      <c r="BM1349" s="1">
        <f>30+14</f>
        <v>44</v>
      </c>
      <c r="BN1349" s="1" t="s">
        <v>75</v>
      </c>
      <c r="BO1349" s="1" t="s">
        <v>75</v>
      </c>
      <c r="BP1349" s="1" t="s">
        <v>75</v>
      </c>
      <c r="BQ1349" s="21" t="s">
        <v>99</v>
      </c>
      <c r="BR1349" s="21" t="s">
        <v>100</v>
      </c>
    </row>
    <row r="1350" spans="1:70" ht="20.45" customHeight="1">
      <c r="A1350" s="1" t="s">
        <v>6460</v>
      </c>
      <c r="B1350" s="1">
        <v>240184</v>
      </c>
      <c r="C1350" s="1" t="s">
        <v>71</v>
      </c>
      <c r="D1350" s="3">
        <v>45467</v>
      </c>
      <c r="E1350" s="4">
        <v>0.45416666666666666</v>
      </c>
      <c r="F1350" s="5">
        <v>45444</v>
      </c>
      <c r="G1350" s="3">
        <v>45467</v>
      </c>
      <c r="H1350" s="4">
        <v>0.57291666666666663</v>
      </c>
      <c r="I1350" s="48">
        <f t="shared" si="158"/>
        <v>0.11874999999999997</v>
      </c>
      <c r="J1350" s="1">
        <v>2</v>
      </c>
      <c r="K1350" s="1" t="s">
        <v>1896</v>
      </c>
      <c r="L1350" s="1" t="s">
        <v>6456</v>
      </c>
      <c r="M1350" s="1" t="s">
        <v>75</v>
      </c>
      <c r="N1350" s="1" t="s">
        <v>3947</v>
      </c>
      <c r="O1350" s="1" t="s">
        <v>77</v>
      </c>
      <c r="P1350" s="1" t="s">
        <v>78</v>
      </c>
      <c r="Q1350" s="1" t="s">
        <v>78</v>
      </c>
      <c r="R1350" s="21" t="s">
        <v>1898</v>
      </c>
      <c r="S1350" s="21" t="s">
        <v>1898</v>
      </c>
      <c r="T1350" s="34" t="s">
        <v>72</v>
      </c>
      <c r="U1350" s="3" t="s">
        <v>6457</v>
      </c>
      <c r="V1350" s="1" t="s">
        <v>1900</v>
      </c>
      <c r="W1350" s="1" t="s">
        <v>813</v>
      </c>
      <c r="X1350" s="1" t="s">
        <v>813</v>
      </c>
      <c r="Y1350" s="1" t="s">
        <v>814</v>
      </c>
      <c r="Z1350" s="1" t="s">
        <v>84</v>
      </c>
      <c r="AA1350" s="1" t="s">
        <v>72</v>
      </c>
      <c r="AB1350" s="1" t="s">
        <v>140</v>
      </c>
      <c r="AC1350" s="1" t="s">
        <v>181</v>
      </c>
      <c r="AD1350" s="1" t="s">
        <v>87</v>
      </c>
      <c r="AE1350" s="1">
        <v>48</v>
      </c>
      <c r="AF1350" s="1" t="s">
        <v>88</v>
      </c>
      <c r="AG1350" s="1">
        <v>4.5999999999999996</v>
      </c>
      <c r="AH1350" s="1" t="s">
        <v>2344</v>
      </c>
      <c r="AI1350" s="1" t="s">
        <v>90</v>
      </c>
      <c r="AJ1350" s="1" t="s">
        <v>91</v>
      </c>
      <c r="AK1350" s="1" t="s">
        <v>92</v>
      </c>
      <c r="AL1350" s="1" t="s">
        <v>72</v>
      </c>
      <c r="AM1350" s="1" t="s">
        <v>254</v>
      </c>
      <c r="AN1350" s="1">
        <v>2</v>
      </c>
      <c r="AO1350" s="1" t="s">
        <v>1322</v>
      </c>
      <c r="AP1350" s="1" t="s">
        <v>72</v>
      </c>
      <c r="AQ1350" s="1" t="s">
        <v>72</v>
      </c>
      <c r="AR1350" s="1" t="s">
        <v>5884</v>
      </c>
      <c r="AS1350" s="1" t="s">
        <v>878</v>
      </c>
      <c r="AT1350" s="1" t="s">
        <v>72</v>
      </c>
      <c r="AU1350" s="3">
        <v>45468</v>
      </c>
      <c r="AV1350" s="1" t="s">
        <v>72</v>
      </c>
      <c r="AW1350" s="1" t="s">
        <v>72</v>
      </c>
      <c r="AX1350" s="1" t="s">
        <v>72</v>
      </c>
      <c r="AY1350" s="1" t="s">
        <v>72</v>
      </c>
      <c r="AZ1350" s="1" t="s">
        <v>72</v>
      </c>
      <c r="BA1350" s="1" t="s">
        <v>72</v>
      </c>
      <c r="BB1350" s="1" t="s">
        <v>72</v>
      </c>
      <c r="BC1350" s="1" t="s">
        <v>1675</v>
      </c>
      <c r="BD1350" s="1">
        <v>14</v>
      </c>
      <c r="BE1350" s="1" t="s">
        <v>4208</v>
      </c>
      <c r="BF1350" s="1" t="s">
        <v>75</v>
      </c>
      <c r="BG1350" s="1" t="s">
        <v>75</v>
      </c>
      <c r="BH1350" s="1" t="s">
        <v>88</v>
      </c>
      <c r="BI1350" s="1" t="s">
        <v>79</v>
      </c>
      <c r="BJ1350" s="1" t="s">
        <v>72</v>
      </c>
      <c r="BK1350" s="1" t="s">
        <v>72</v>
      </c>
      <c r="BL1350" s="1" t="s">
        <v>6461</v>
      </c>
      <c r="BM1350" s="1" t="s">
        <v>72</v>
      </c>
      <c r="BN1350" s="1" t="s">
        <v>72</v>
      </c>
      <c r="BO1350" s="1" t="s">
        <v>72</v>
      </c>
      <c r="BP1350" s="1" t="s">
        <v>72</v>
      </c>
      <c r="BQ1350" s="1" t="s">
        <v>160</v>
      </c>
      <c r="BR1350" s="1" t="s">
        <v>6462</v>
      </c>
    </row>
    <row r="1351" spans="1:70" ht="20.45" customHeight="1">
      <c r="A1351" s="1" t="s">
        <v>6463</v>
      </c>
      <c r="B1351" s="1">
        <v>240185</v>
      </c>
      <c r="C1351" s="1" t="s">
        <v>71</v>
      </c>
      <c r="D1351" s="3">
        <v>45469</v>
      </c>
      <c r="E1351" s="4">
        <v>0.52361111111111114</v>
      </c>
      <c r="F1351" s="5">
        <v>45444</v>
      </c>
      <c r="G1351" s="3">
        <v>45469</v>
      </c>
      <c r="H1351" s="4">
        <v>0.59930555555555554</v>
      </c>
      <c r="I1351" s="48">
        <f t="shared" si="158"/>
        <v>7.5694444444444398E-2</v>
      </c>
      <c r="J1351" s="1">
        <v>4</v>
      </c>
      <c r="K1351" s="1" t="s">
        <v>1896</v>
      </c>
      <c r="L1351" s="1" t="s">
        <v>6464</v>
      </c>
      <c r="M1351" s="1" t="s">
        <v>75</v>
      </c>
      <c r="N1351" s="1" t="s">
        <v>3947</v>
      </c>
      <c r="O1351" s="1" t="s">
        <v>77</v>
      </c>
      <c r="P1351" s="1" t="s">
        <v>78</v>
      </c>
      <c r="Q1351" s="1" t="s">
        <v>78</v>
      </c>
      <c r="R1351" s="21" t="s">
        <v>1898</v>
      </c>
      <c r="S1351" s="21" t="s">
        <v>1898</v>
      </c>
      <c r="T1351" s="34" t="s">
        <v>72</v>
      </c>
      <c r="U1351" s="3" t="s">
        <v>6465</v>
      </c>
      <c r="V1351" s="1" t="s">
        <v>1900</v>
      </c>
      <c r="W1351" s="1" t="s">
        <v>813</v>
      </c>
      <c r="X1351" s="1" t="s">
        <v>813</v>
      </c>
      <c r="Y1351" s="1" t="s">
        <v>814</v>
      </c>
      <c r="Z1351" s="1" t="s">
        <v>84</v>
      </c>
      <c r="AA1351" s="1" t="s">
        <v>72</v>
      </c>
      <c r="AB1351" s="1" t="s">
        <v>140</v>
      </c>
      <c r="AC1351" s="1" t="s">
        <v>141</v>
      </c>
      <c r="AD1351" s="1" t="s">
        <v>126</v>
      </c>
      <c r="AE1351" s="1">
        <v>55</v>
      </c>
      <c r="AF1351" s="1" t="s">
        <v>88</v>
      </c>
      <c r="AG1351" s="1">
        <v>4.9000000000000004</v>
      </c>
      <c r="AH1351" s="1" t="s">
        <v>299</v>
      </c>
      <c r="AI1351" s="1" t="s">
        <v>90</v>
      </c>
      <c r="AJ1351" s="1" t="s">
        <v>91</v>
      </c>
      <c r="AK1351" s="1" t="s">
        <v>92</v>
      </c>
      <c r="AL1351" s="1" t="s">
        <v>72</v>
      </c>
      <c r="AM1351" s="1" t="s">
        <v>229</v>
      </c>
      <c r="AN1351" s="1">
        <v>2</v>
      </c>
      <c r="AO1351" s="1" t="s">
        <v>933</v>
      </c>
      <c r="AP1351" s="1" t="s">
        <v>72</v>
      </c>
      <c r="AQ1351" s="1" t="s">
        <v>72</v>
      </c>
      <c r="AR1351" s="1" t="s">
        <v>5884</v>
      </c>
      <c r="AS1351" s="1" t="s">
        <v>878</v>
      </c>
      <c r="AT1351" s="1" t="s">
        <v>72</v>
      </c>
      <c r="AU1351" s="3">
        <v>45469</v>
      </c>
      <c r="AV1351" s="4">
        <v>0.6166666666666667</v>
      </c>
      <c r="AW1351" s="4">
        <v>0.68958333333333333</v>
      </c>
      <c r="AX1351" s="4">
        <f t="shared" si="159"/>
        <v>7.291666666666663E-2</v>
      </c>
      <c r="AY1351" s="4">
        <f t="shared" ref="AY1351:AY1361" si="163">AW1351-I1351</f>
        <v>0.61388888888888893</v>
      </c>
      <c r="AZ1351" s="4">
        <f t="shared" ref="AZ1351:AZ1361" si="164">AW1351-E1351</f>
        <v>0.16597222222222219</v>
      </c>
      <c r="BA1351" s="1" t="s">
        <v>6466</v>
      </c>
      <c r="BB1351" s="1" t="s">
        <v>72</v>
      </c>
      <c r="BC1351" s="1" t="s">
        <v>1675</v>
      </c>
      <c r="BD1351" s="1">
        <v>14</v>
      </c>
      <c r="BE1351" s="1" t="s">
        <v>4063</v>
      </c>
      <c r="BF1351" s="1" t="s">
        <v>75</v>
      </c>
      <c r="BG1351" s="1" t="s">
        <v>75</v>
      </c>
      <c r="BH1351" s="1" t="s">
        <v>88</v>
      </c>
      <c r="BI1351" s="1" t="s">
        <v>96</v>
      </c>
      <c r="BJ1351" s="1" t="s">
        <v>72</v>
      </c>
      <c r="BK1351" s="1" t="s">
        <v>3985</v>
      </c>
      <c r="BL1351" s="1" t="s">
        <v>6459</v>
      </c>
      <c r="BM1351" s="1">
        <f>30+16</f>
        <v>46</v>
      </c>
      <c r="BN1351" s="1" t="s">
        <v>75</v>
      </c>
      <c r="BO1351" s="1" t="s">
        <v>75</v>
      </c>
      <c r="BP1351" s="1" t="s">
        <v>75</v>
      </c>
      <c r="BQ1351" s="21" t="s">
        <v>99</v>
      </c>
      <c r="BR1351" s="21" t="s">
        <v>100</v>
      </c>
    </row>
    <row r="1352" spans="1:70" ht="20.45" customHeight="1">
      <c r="A1352" s="1" t="s">
        <v>6467</v>
      </c>
      <c r="B1352" s="1">
        <v>240186</v>
      </c>
      <c r="C1352" s="1" t="s">
        <v>71</v>
      </c>
      <c r="D1352" s="3">
        <v>45469</v>
      </c>
      <c r="E1352" s="4">
        <v>0.4201388888888889</v>
      </c>
      <c r="F1352" s="5">
        <v>45444</v>
      </c>
      <c r="G1352" s="3">
        <v>45469</v>
      </c>
      <c r="H1352" s="4">
        <v>0.66319444444444442</v>
      </c>
      <c r="I1352" s="48">
        <f t="shared" si="158"/>
        <v>0.24305555555555552</v>
      </c>
      <c r="J1352" s="1">
        <v>5</v>
      </c>
      <c r="K1352" s="1" t="s">
        <v>1896</v>
      </c>
      <c r="L1352" s="1" t="s">
        <v>6468</v>
      </c>
      <c r="M1352" s="1" t="s">
        <v>75</v>
      </c>
      <c r="N1352" s="1" t="s">
        <v>4648</v>
      </c>
      <c r="O1352" s="1" t="s">
        <v>77</v>
      </c>
      <c r="P1352" s="1" t="s">
        <v>78</v>
      </c>
      <c r="Q1352" s="1" t="s">
        <v>78</v>
      </c>
      <c r="R1352" s="21" t="s">
        <v>1898</v>
      </c>
      <c r="S1352" s="21" t="s">
        <v>1898</v>
      </c>
      <c r="T1352" s="34" t="s">
        <v>72</v>
      </c>
      <c r="U1352" s="3" t="s">
        <v>4145</v>
      </c>
      <c r="V1352" s="1" t="s">
        <v>1900</v>
      </c>
      <c r="W1352" s="1" t="s">
        <v>1867</v>
      </c>
      <c r="X1352" s="1" t="s">
        <v>1868</v>
      </c>
      <c r="Y1352" s="1" t="s">
        <v>2143</v>
      </c>
      <c r="Z1352" s="1" t="s">
        <v>291</v>
      </c>
      <c r="AA1352" s="1" t="s">
        <v>72</v>
      </c>
      <c r="AB1352" s="1" t="s">
        <v>292</v>
      </c>
      <c r="AC1352" s="1" t="s">
        <v>3420</v>
      </c>
      <c r="AD1352" s="1" t="s">
        <v>126</v>
      </c>
      <c r="AE1352" s="1">
        <v>45</v>
      </c>
      <c r="AF1352" s="1" t="s">
        <v>88</v>
      </c>
      <c r="AG1352" s="1">
        <v>5.6</v>
      </c>
      <c r="AH1352" s="1" t="s">
        <v>954</v>
      </c>
      <c r="AI1352" s="1" t="s">
        <v>90</v>
      </c>
      <c r="AJ1352" s="1" t="s">
        <v>91</v>
      </c>
      <c r="AK1352" s="1" t="s">
        <v>92</v>
      </c>
      <c r="AL1352" s="1" t="s">
        <v>72</v>
      </c>
      <c r="AM1352" s="1" t="s">
        <v>254</v>
      </c>
      <c r="AN1352" s="1" t="s">
        <v>72</v>
      </c>
      <c r="AO1352" s="1" t="s">
        <v>72</v>
      </c>
      <c r="AP1352" s="1" t="s">
        <v>72</v>
      </c>
      <c r="AQ1352" s="1" t="s">
        <v>72</v>
      </c>
      <c r="AR1352" s="1" t="s">
        <v>72</v>
      </c>
      <c r="AS1352" s="1" t="s">
        <v>72</v>
      </c>
      <c r="AT1352" s="1" t="s">
        <v>72</v>
      </c>
      <c r="AU1352" s="3">
        <v>45469</v>
      </c>
      <c r="AV1352" s="4">
        <v>0.67638888888888893</v>
      </c>
      <c r="AW1352" s="4">
        <v>0.72916666666666663</v>
      </c>
      <c r="AX1352" s="4">
        <f t="shared" si="159"/>
        <v>5.2777777777777701E-2</v>
      </c>
      <c r="AY1352" s="4">
        <f t="shared" si="163"/>
        <v>0.4861111111111111</v>
      </c>
      <c r="AZ1352" s="4">
        <f t="shared" si="164"/>
        <v>0.30902777777777773</v>
      </c>
      <c r="BA1352" s="1" t="s">
        <v>6469</v>
      </c>
      <c r="BB1352" s="1" t="s">
        <v>72</v>
      </c>
      <c r="BC1352" s="1" t="s">
        <v>1794</v>
      </c>
      <c r="BD1352" s="1">
        <v>14</v>
      </c>
      <c r="BE1352" s="1" t="s">
        <v>3446</v>
      </c>
      <c r="BF1352" s="1" t="s">
        <v>75</v>
      </c>
      <c r="BG1352" s="1" t="s">
        <v>75</v>
      </c>
      <c r="BH1352" s="1" t="s">
        <v>88</v>
      </c>
      <c r="BI1352" s="1" t="s">
        <v>96</v>
      </c>
      <c r="BJ1352" s="1" t="s">
        <v>72</v>
      </c>
      <c r="BK1352" s="1" t="s">
        <v>5553</v>
      </c>
      <c r="BL1352" s="1" t="s">
        <v>6470</v>
      </c>
      <c r="BM1352" s="1">
        <f>52+8</f>
        <v>60</v>
      </c>
      <c r="BN1352" s="1" t="s">
        <v>75</v>
      </c>
      <c r="BO1352" s="1" t="s">
        <v>75</v>
      </c>
      <c r="BP1352" s="1" t="s">
        <v>75</v>
      </c>
      <c r="BQ1352" s="21" t="s">
        <v>99</v>
      </c>
      <c r="BR1352" s="21" t="s">
        <v>100</v>
      </c>
    </row>
    <row r="1353" spans="1:70" ht="20.45" customHeight="1">
      <c r="A1353" s="1" t="s">
        <v>6471</v>
      </c>
      <c r="B1353" s="1">
        <v>240187</v>
      </c>
      <c r="C1353" s="1" t="s">
        <v>71</v>
      </c>
      <c r="D1353" s="3">
        <v>45469</v>
      </c>
      <c r="E1353" s="4">
        <v>0.99097222222222225</v>
      </c>
      <c r="F1353" s="5">
        <v>45444</v>
      </c>
      <c r="G1353" s="3">
        <v>45470</v>
      </c>
      <c r="H1353" s="73">
        <v>1.3812500000000001</v>
      </c>
      <c r="I1353" s="48">
        <f t="shared" si="158"/>
        <v>0.39027777777777783</v>
      </c>
      <c r="J1353" s="1" t="s">
        <v>72</v>
      </c>
      <c r="K1353" s="1" t="s">
        <v>1896</v>
      </c>
      <c r="L1353" s="1" t="s">
        <v>6472</v>
      </c>
      <c r="M1353" s="1" t="s">
        <v>75</v>
      </c>
      <c r="N1353" s="1" t="s">
        <v>4648</v>
      </c>
      <c r="O1353" s="1" t="s">
        <v>77</v>
      </c>
      <c r="P1353" s="1" t="s">
        <v>78</v>
      </c>
      <c r="Q1353" s="1" t="s">
        <v>78</v>
      </c>
      <c r="R1353" s="21" t="s">
        <v>1898</v>
      </c>
      <c r="S1353" s="8" t="s">
        <v>1927</v>
      </c>
      <c r="T1353" s="34" t="s">
        <v>72</v>
      </c>
      <c r="U1353" s="60" t="s">
        <v>1885</v>
      </c>
      <c r="V1353" s="1" t="s">
        <v>1900</v>
      </c>
      <c r="W1353" s="1" t="s">
        <v>83</v>
      </c>
      <c r="X1353" s="1" t="s">
        <v>123</v>
      </c>
      <c r="Y1353" s="1" t="s">
        <v>83</v>
      </c>
      <c r="Z1353" s="1" t="s">
        <v>291</v>
      </c>
      <c r="AA1353" s="1" t="s">
        <v>72</v>
      </c>
      <c r="AB1353" s="1" t="s">
        <v>292</v>
      </c>
      <c r="AC1353" s="1" t="s">
        <v>3296</v>
      </c>
      <c r="AD1353" s="1" t="s">
        <v>126</v>
      </c>
      <c r="AE1353" s="1">
        <v>48</v>
      </c>
      <c r="AF1353" s="1" t="s">
        <v>88</v>
      </c>
      <c r="AG1353" s="1">
        <v>5.2</v>
      </c>
      <c r="AH1353" s="1" t="s">
        <v>2344</v>
      </c>
      <c r="AI1353" s="1" t="s">
        <v>90</v>
      </c>
      <c r="AJ1353" s="1" t="s">
        <v>91</v>
      </c>
      <c r="AK1353" s="1" t="s">
        <v>216</v>
      </c>
      <c r="AL1353" s="1" t="s">
        <v>72</v>
      </c>
      <c r="AM1353" s="1" t="s">
        <v>229</v>
      </c>
      <c r="AN1353" s="1" t="s">
        <v>72</v>
      </c>
      <c r="AO1353" s="1" t="s">
        <v>367</v>
      </c>
      <c r="AP1353" s="1">
        <v>7</v>
      </c>
      <c r="AQ1353" s="1" t="s">
        <v>5052</v>
      </c>
      <c r="AR1353" s="1" t="s">
        <v>72</v>
      </c>
      <c r="AS1353" s="1" t="s">
        <v>72</v>
      </c>
      <c r="AT1353" s="1" t="s">
        <v>72</v>
      </c>
      <c r="AU1353" s="3">
        <v>45470</v>
      </c>
      <c r="AV1353" s="4">
        <v>1.3993055555555556</v>
      </c>
      <c r="AW1353" s="4">
        <v>1.4791666666666667</v>
      </c>
      <c r="AX1353" s="4">
        <f t="shared" si="159"/>
        <v>7.986111111111116E-2</v>
      </c>
      <c r="AY1353" s="4">
        <f t="shared" si="163"/>
        <v>1.088888888888889</v>
      </c>
      <c r="AZ1353" s="4">
        <f t="shared" si="164"/>
        <v>0.48819444444444449</v>
      </c>
      <c r="BA1353" s="1" t="s">
        <v>6473</v>
      </c>
      <c r="BB1353" s="1" t="s">
        <v>72</v>
      </c>
      <c r="BC1353" s="1" t="s">
        <v>1794</v>
      </c>
      <c r="BD1353" s="1">
        <v>14</v>
      </c>
      <c r="BE1353" s="1" t="s">
        <v>4009</v>
      </c>
      <c r="BF1353" s="1" t="s">
        <v>88</v>
      </c>
      <c r="BG1353" s="1" t="s">
        <v>88</v>
      </c>
      <c r="BH1353" s="1" t="s">
        <v>88</v>
      </c>
      <c r="BI1353" s="1" t="s">
        <v>79</v>
      </c>
      <c r="BJ1353" s="1" t="s">
        <v>707</v>
      </c>
      <c r="BK1353" s="1" t="s">
        <v>72</v>
      </c>
      <c r="BL1353" s="1" t="s">
        <v>72</v>
      </c>
      <c r="BM1353" s="1" t="s">
        <v>72</v>
      </c>
      <c r="BN1353" s="1" t="s">
        <v>88</v>
      </c>
      <c r="BO1353" s="1" t="s">
        <v>88</v>
      </c>
      <c r="BP1353" s="1" t="s">
        <v>88</v>
      </c>
      <c r="BQ1353" s="1" t="s">
        <v>160</v>
      </c>
      <c r="BR1353" s="1" t="s">
        <v>707</v>
      </c>
    </row>
    <row r="1354" spans="1:70" ht="20.45" customHeight="1">
      <c r="A1354" s="1" t="s">
        <v>6474</v>
      </c>
      <c r="B1354" s="1">
        <v>240188</v>
      </c>
      <c r="C1354" s="1" t="s">
        <v>71</v>
      </c>
      <c r="D1354" s="3">
        <v>45470</v>
      </c>
      <c r="E1354" s="4">
        <v>0.2722222222222222</v>
      </c>
      <c r="F1354" s="5">
        <v>45444</v>
      </c>
      <c r="G1354" s="3">
        <v>45470</v>
      </c>
      <c r="H1354" s="4">
        <v>0.38124999999999998</v>
      </c>
      <c r="I1354" s="48">
        <f t="shared" si="158"/>
        <v>0.10902777777777778</v>
      </c>
      <c r="J1354" s="1">
        <v>2</v>
      </c>
      <c r="K1354" s="1" t="s">
        <v>1896</v>
      </c>
      <c r="L1354" s="1" t="s">
        <v>6475</v>
      </c>
      <c r="M1354" s="1" t="s">
        <v>75</v>
      </c>
      <c r="N1354" s="1" t="s">
        <v>3947</v>
      </c>
      <c r="O1354" s="1" t="s">
        <v>77</v>
      </c>
      <c r="P1354" s="1" t="s">
        <v>78</v>
      </c>
      <c r="Q1354" s="1" t="s">
        <v>172</v>
      </c>
      <c r="R1354" s="21" t="s">
        <v>1898</v>
      </c>
      <c r="S1354" s="21" t="s">
        <v>1898</v>
      </c>
      <c r="T1354" s="1" t="s">
        <v>6476</v>
      </c>
      <c r="U1354" s="3" t="s">
        <v>6477</v>
      </c>
      <c r="V1354" s="1" t="s">
        <v>1900</v>
      </c>
      <c r="W1354" s="1" t="s">
        <v>83</v>
      </c>
      <c r="X1354" s="1" t="s">
        <v>123</v>
      </c>
      <c r="Y1354" s="1" t="s">
        <v>83</v>
      </c>
      <c r="Z1354" s="1" t="s">
        <v>84</v>
      </c>
      <c r="AA1354" s="1" t="s">
        <v>72</v>
      </c>
      <c r="AB1354" s="1" t="s">
        <v>656</v>
      </c>
      <c r="AC1354" s="1" t="s">
        <v>656</v>
      </c>
      <c r="AD1354" s="1" t="s">
        <v>87</v>
      </c>
      <c r="AE1354" s="1">
        <v>75</v>
      </c>
      <c r="AF1354" s="1" t="s">
        <v>88</v>
      </c>
      <c r="AG1354" s="1">
        <v>5.2</v>
      </c>
      <c r="AH1354" s="1" t="s">
        <v>2344</v>
      </c>
      <c r="AI1354" s="1" t="s">
        <v>90</v>
      </c>
      <c r="AJ1354" s="1" t="s">
        <v>91</v>
      </c>
      <c r="AK1354" s="1" t="s">
        <v>92</v>
      </c>
      <c r="AL1354" s="1" t="s">
        <v>72</v>
      </c>
      <c r="AM1354" s="1" t="s">
        <v>229</v>
      </c>
      <c r="AN1354" s="1" t="s">
        <v>72</v>
      </c>
      <c r="AO1354" s="1" t="s">
        <v>230</v>
      </c>
      <c r="AP1354" s="1" t="s">
        <v>72</v>
      </c>
      <c r="AQ1354" s="1" t="s">
        <v>72</v>
      </c>
      <c r="AR1354" s="1" t="s">
        <v>3444</v>
      </c>
      <c r="AS1354" s="1" t="s">
        <v>72</v>
      </c>
      <c r="AT1354" s="1" t="s">
        <v>72</v>
      </c>
      <c r="AU1354" s="3">
        <v>45470</v>
      </c>
      <c r="AV1354" s="4">
        <v>0.40277777777777779</v>
      </c>
      <c r="AW1354" s="4">
        <v>0.4548611111111111</v>
      </c>
      <c r="AX1354" s="4">
        <f t="shared" si="159"/>
        <v>5.2083333333333315E-2</v>
      </c>
      <c r="AY1354" s="4">
        <f t="shared" si="163"/>
        <v>0.34583333333333333</v>
      </c>
      <c r="AZ1354" s="4">
        <f t="shared" si="164"/>
        <v>0.18263888888888891</v>
      </c>
      <c r="BA1354" s="1" t="s">
        <v>6478</v>
      </c>
      <c r="BB1354" s="1" t="s">
        <v>6479</v>
      </c>
      <c r="BC1354" s="1" t="s">
        <v>1675</v>
      </c>
      <c r="BD1354" s="1">
        <v>14</v>
      </c>
      <c r="BE1354" s="1" t="s">
        <v>3205</v>
      </c>
      <c r="BF1354" s="1" t="s">
        <v>75</v>
      </c>
      <c r="BG1354" s="1" t="s">
        <v>75</v>
      </c>
      <c r="BH1354" s="1" t="s">
        <v>88</v>
      </c>
      <c r="BI1354" s="1" t="s">
        <v>96</v>
      </c>
      <c r="BJ1354" s="1" t="s">
        <v>72</v>
      </c>
      <c r="BK1354" s="1" t="s">
        <v>3962</v>
      </c>
      <c r="BL1354" s="1" t="s">
        <v>6480</v>
      </c>
      <c r="BM1354" s="1">
        <v>14</v>
      </c>
      <c r="BN1354" s="1" t="s">
        <v>75</v>
      </c>
      <c r="BO1354" s="1" t="s">
        <v>75</v>
      </c>
      <c r="BP1354" s="1" t="s">
        <v>75</v>
      </c>
      <c r="BQ1354" s="21" t="s">
        <v>99</v>
      </c>
      <c r="BR1354" s="21" t="s">
        <v>100</v>
      </c>
    </row>
    <row r="1355" spans="1:70" ht="20.45" customHeight="1">
      <c r="A1355" s="1" t="s">
        <v>6481</v>
      </c>
      <c r="B1355" s="1">
        <v>240188</v>
      </c>
      <c r="C1355" s="1" t="s">
        <v>71</v>
      </c>
      <c r="D1355" s="3">
        <v>45470</v>
      </c>
      <c r="E1355" s="4">
        <v>0.2722222222222222</v>
      </c>
      <c r="F1355" s="5">
        <v>45444</v>
      </c>
      <c r="G1355" s="3">
        <v>45470</v>
      </c>
      <c r="H1355" s="4">
        <v>0.38124999999999998</v>
      </c>
      <c r="I1355" s="48">
        <f t="shared" si="158"/>
        <v>0.10902777777777778</v>
      </c>
      <c r="J1355" s="1">
        <v>2</v>
      </c>
      <c r="K1355" s="1" t="s">
        <v>1896</v>
      </c>
      <c r="L1355" s="1" t="s">
        <v>6475</v>
      </c>
      <c r="M1355" s="1" t="s">
        <v>75</v>
      </c>
      <c r="N1355" s="1" t="s">
        <v>3947</v>
      </c>
      <c r="O1355" s="1" t="s">
        <v>77</v>
      </c>
      <c r="P1355" s="1" t="s">
        <v>78</v>
      </c>
      <c r="Q1355" s="1" t="s">
        <v>172</v>
      </c>
      <c r="R1355" s="21" t="s">
        <v>1898</v>
      </c>
      <c r="S1355" s="21" t="s">
        <v>1898</v>
      </c>
      <c r="T1355" s="1" t="s">
        <v>6476</v>
      </c>
      <c r="U1355" s="3" t="s">
        <v>6477</v>
      </c>
      <c r="V1355" s="1" t="s">
        <v>1900</v>
      </c>
      <c r="W1355" s="1" t="s">
        <v>83</v>
      </c>
      <c r="X1355" s="1" t="s">
        <v>123</v>
      </c>
      <c r="Y1355" s="1" t="s">
        <v>83</v>
      </c>
      <c r="Z1355" s="1" t="s">
        <v>84</v>
      </c>
      <c r="AA1355" s="1" t="s">
        <v>72</v>
      </c>
      <c r="AB1355" s="1" t="s">
        <v>656</v>
      </c>
      <c r="AC1355" s="1" t="s">
        <v>656</v>
      </c>
      <c r="AD1355" s="1" t="s">
        <v>87</v>
      </c>
      <c r="AE1355" s="1">
        <v>75</v>
      </c>
      <c r="AF1355" s="1" t="s">
        <v>88</v>
      </c>
      <c r="AG1355" s="1">
        <v>5.2</v>
      </c>
      <c r="AH1355" s="1" t="s">
        <v>2344</v>
      </c>
      <c r="AI1355" s="1" t="s">
        <v>90</v>
      </c>
      <c r="AJ1355" s="1" t="s">
        <v>91</v>
      </c>
      <c r="AK1355" s="1" t="s">
        <v>92</v>
      </c>
      <c r="AL1355" s="1" t="s">
        <v>72</v>
      </c>
      <c r="AM1355" s="1" t="s">
        <v>229</v>
      </c>
      <c r="AN1355" s="1" t="s">
        <v>72</v>
      </c>
      <c r="AO1355" s="1" t="s">
        <v>230</v>
      </c>
      <c r="AP1355" s="1" t="s">
        <v>72</v>
      </c>
      <c r="AQ1355" s="1" t="s">
        <v>72</v>
      </c>
      <c r="AR1355" s="1" t="s">
        <v>3444</v>
      </c>
      <c r="AS1355" s="1" t="s">
        <v>72</v>
      </c>
      <c r="AT1355" s="1" t="s">
        <v>72</v>
      </c>
      <c r="AU1355" s="3">
        <v>45470</v>
      </c>
      <c r="AV1355" s="4">
        <v>0.40277777777777779</v>
      </c>
      <c r="AW1355" s="4">
        <v>0.4548611111111111</v>
      </c>
      <c r="AX1355" s="4">
        <f t="shared" si="159"/>
        <v>5.2083333333333315E-2</v>
      </c>
      <c r="AY1355" s="4">
        <f t="shared" si="163"/>
        <v>0.34583333333333333</v>
      </c>
      <c r="AZ1355" s="4">
        <f t="shared" si="164"/>
        <v>0.18263888888888891</v>
      </c>
      <c r="BA1355" s="1" t="s">
        <v>6482</v>
      </c>
      <c r="BB1355" s="1" t="s">
        <v>6483</v>
      </c>
      <c r="BC1355" s="1" t="s">
        <v>1675</v>
      </c>
      <c r="BD1355" s="1">
        <v>14</v>
      </c>
      <c r="BE1355" s="1" t="s">
        <v>2694</v>
      </c>
      <c r="BF1355" s="1" t="s">
        <v>75</v>
      </c>
      <c r="BG1355" s="1" t="s">
        <v>75</v>
      </c>
      <c r="BH1355" s="1" t="s">
        <v>88</v>
      </c>
      <c r="BI1355" s="1" t="s">
        <v>96</v>
      </c>
      <c r="BJ1355" s="1" t="s">
        <v>72</v>
      </c>
      <c r="BK1355" s="1" t="s">
        <v>3962</v>
      </c>
      <c r="BL1355" s="1" t="s">
        <v>6484</v>
      </c>
      <c r="BM1355" s="1">
        <f>21+7</f>
        <v>28</v>
      </c>
      <c r="BN1355" s="1" t="s">
        <v>75</v>
      </c>
      <c r="BO1355" s="1" t="s">
        <v>75</v>
      </c>
      <c r="BP1355" s="1" t="s">
        <v>75</v>
      </c>
      <c r="BQ1355" s="21" t="s">
        <v>99</v>
      </c>
      <c r="BR1355" s="21" t="s">
        <v>100</v>
      </c>
    </row>
    <row r="1356" spans="1:70" ht="20.45" customHeight="1">
      <c r="A1356" s="1" t="s">
        <v>6485</v>
      </c>
      <c r="B1356" s="1">
        <v>240189</v>
      </c>
      <c r="C1356" s="1" t="s">
        <v>71</v>
      </c>
      <c r="D1356" s="3">
        <v>45474</v>
      </c>
      <c r="E1356" s="4">
        <v>0.59027777777777779</v>
      </c>
      <c r="F1356" s="5">
        <v>45474</v>
      </c>
      <c r="G1356" s="3">
        <v>45474</v>
      </c>
      <c r="H1356" s="4">
        <v>0.67638888888888893</v>
      </c>
      <c r="I1356" s="48">
        <f t="shared" si="158"/>
        <v>8.6111111111111138E-2</v>
      </c>
      <c r="J1356" s="1">
        <v>10</v>
      </c>
      <c r="K1356" s="1" t="s">
        <v>2302</v>
      </c>
      <c r="L1356" s="1" t="s">
        <v>6486</v>
      </c>
      <c r="M1356" s="1" t="s">
        <v>75</v>
      </c>
      <c r="N1356" s="1" t="s">
        <v>3947</v>
      </c>
      <c r="O1356" s="1" t="s">
        <v>77</v>
      </c>
      <c r="P1356" s="1" t="s">
        <v>78</v>
      </c>
      <c r="Q1356" s="1" t="s">
        <v>172</v>
      </c>
      <c r="R1356" s="21" t="s">
        <v>139</v>
      </c>
      <c r="S1356" s="21" t="s">
        <v>1898</v>
      </c>
      <c r="T1356" s="1" t="s">
        <v>6487</v>
      </c>
      <c r="U1356" s="3" t="s">
        <v>4767</v>
      </c>
      <c r="V1356" s="1" t="s">
        <v>1900</v>
      </c>
      <c r="W1356" s="1" t="s">
        <v>2307</v>
      </c>
      <c r="X1356" s="1" t="s">
        <v>2307</v>
      </c>
      <c r="Y1356" s="1" t="s">
        <v>2363</v>
      </c>
      <c r="Z1356" s="1" t="s">
        <v>84</v>
      </c>
      <c r="AA1356" s="1" t="s">
        <v>72</v>
      </c>
      <c r="AB1356" s="1" t="s">
        <v>140</v>
      </c>
      <c r="AC1356" s="1" t="s">
        <v>141</v>
      </c>
      <c r="AD1356" s="1" t="s">
        <v>87</v>
      </c>
      <c r="AE1356" s="1">
        <v>53</v>
      </c>
      <c r="AF1356" s="1" t="s">
        <v>88</v>
      </c>
      <c r="AG1356" s="1">
        <v>4.8</v>
      </c>
      <c r="AH1356" s="1" t="s">
        <v>954</v>
      </c>
      <c r="AI1356" s="1" t="s">
        <v>90</v>
      </c>
      <c r="AJ1356" s="1" t="s">
        <v>91</v>
      </c>
      <c r="AK1356" s="1" t="s">
        <v>92</v>
      </c>
      <c r="AL1356" s="1" t="s">
        <v>72</v>
      </c>
      <c r="AM1356" s="1" t="s">
        <v>254</v>
      </c>
      <c r="AN1356" s="1">
        <v>1</v>
      </c>
      <c r="AO1356" s="1" t="s">
        <v>5969</v>
      </c>
      <c r="AP1356" s="1" t="s">
        <v>72</v>
      </c>
      <c r="AQ1356" s="1" t="s">
        <v>72</v>
      </c>
      <c r="AR1356" s="1" t="s">
        <v>220</v>
      </c>
      <c r="AS1356" s="1" t="s">
        <v>72</v>
      </c>
      <c r="AT1356" s="1" t="s">
        <v>72</v>
      </c>
      <c r="AU1356" s="3">
        <v>45474</v>
      </c>
      <c r="AV1356" s="4">
        <v>0.69444444444444442</v>
      </c>
      <c r="AW1356" s="4">
        <v>0.77083333333333337</v>
      </c>
      <c r="AX1356" s="4">
        <f t="shared" si="159"/>
        <v>7.6388888888888951E-2</v>
      </c>
      <c r="AY1356" s="4">
        <f t="shared" si="163"/>
        <v>0.68472222222222223</v>
      </c>
      <c r="AZ1356" s="4">
        <f t="shared" si="164"/>
        <v>0.18055555555555558</v>
      </c>
      <c r="BA1356" s="1" t="s">
        <v>6488</v>
      </c>
      <c r="BB1356" s="1" t="s">
        <v>72</v>
      </c>
      <c r="BC1356" s="1" t="s">
        <v>1675</v>
      </c>
      <c r="BD1356" s="1">
        <v>14</v>
      </c>
      <c r="BE1356" s="1" t="s">
        <v>6026</v>
      </c>
      <c r="BF1356" s="1" t="s">
        <v>88</v>
      </c>
      <c r="BG1356" s="1" t="s">
        <v>88</v>
      </c>
      <c r="BH1356" s="1" t="s">
        <v>88</v>
      </c>
      <c r="BI1356" s="1" t="s">
        <v>96</v>
      </c>
      <c r="BJ1356" s="1" t="s">
        <v>72</v>
      </c>
      <c r="BK1356" s="1" t="s">
        <v>3985</v>
      </c>
      <c r="BL1356" s="1" t="s">
        <v>6489</v>
      </c>
      <c r="BM1356" s="1">
        <v>24</v>
      </c>
      <c r="BN1356" s="1" t="s">
        <v>75</v>
      </c>
      <c r="BO1356" s="1" t="s">
        <v>75</v>
      </c>
      <c r="BP1356" s="1" t="s">
        <v>75</v>
      </c>
      <c r="BQ1356" s="21" t="s">
        <v>99</v>
      </c>
      <c r="BR1356" s="21" t="s">
        <v>100</v>
      </c>
    </row>
    <row r="1357" spans="1:70" ht="20.45" customHeight="1">
      <c r="A1357" s="1" t="s">
        <v>6490</v>
      </c>
      <c r="B1357" s="1">
        <v>240190</v>
      </c>
      <c r="C1357" s="1" t="s">
        <v>71</v>
      </c>
      <c r="D1357" s="3">
        <v>45475</v>
      </c>
      <c r="E1357" s="4">
        <v>0.46388888888888891</v>
      </c>
      <c r="F1357" s="5">
        <v>45474</v>
      </c>
      <c r="G1357" s="3">
        <v>45475</v>
      </c>
      <c r="H1357" s="4">
        <v>0.59305555555555556</v>
      </c>
      <c r="I1357" s="48">
        <v>0.12777777777777777</v>
      </c>
      <c r="J1357" s="1">
        <v>2</v>
      </c>
      <c r="K1357" s="1" t="s">
        <v>1896</v>
      </c>
      <c r="L1357" s="1" t="s">
        <v>6491</v>
      </c>
      <c r="M1357" s="1" t="s">
        <v>75</v>
      </c>
      <c r="N1357" s="1" t="s">
        <v>3947</v>
      </c>
      <c r="O1357" s="1" t="s">
        <v>77</v>
      </c>
      <c r="P1357" s="1" t="s">
        <v>78</v>
      </c>
      <c r="Q1357" s="1" t="s">
        <v>78</v>
      </c>
      <c r="R1357" s="21" t="s">
        <v>1898</v>
      </c>
      <c r="S1357" s="21" t="s">
        <v>1898</v>
      </c>
      <c r="T1357" s="34" t="s">
        <v>72</v>
      </c>
      <c r="U1357" s="3" t="s">
        <v>6492</v>
      </c>
      <c r="V1357" s="1" t="s">
        <v>1900</v>
      </c>
      <c r="W1357" s="1" t="s">
        <v>813</v>
      </c>
      <c r="X1357" s="1" t="s">
        <v>813</v>
      </c>
      <c r="Y1357" s="1" t="s">
        <v>814</v>
      </c>
      <c r="Z1357" s="1" t="s">
        <v>84</v>
      </c>
      <c r="AA1357" s="1" t="s">
        <v>72</v>
      </c>
      <c r="AB1357" s="1" t="s">
        <v>140</v>
      </c>
      <c r="AC1357" s="1" t="s">
        <v>6493</v>
      </c>
      <c r="AD1357" s="1" t="s">
        <v>126</v>
      </c>
      <c r="AE1357" s="1">
        <v>62</v>
      </c>
      <c r="AF1357" s="1" t="s">
        <v>88</v>
      </c>
      <c r="AG1357" s="1">
        <v>4.5</v>
      </c>
      <c r="AH1357" s="1" t="s">
        <v>2344</v>
      </c>
      <c r="AI1357" s="1" t="s">
        <v>90</v>
      </c>
      <c r="AJ1357" s="1" t="s">
        <v>91</v>
      </c>
      <c r="AK1357" s="1" t="s">
        <v>92</v>
      </c>
      <c r="AL1357" s="1" t="s">
        <v>72</v>
      </c>
      <c r="AM1357" s="1" t="s">
        <v>229</v>
      </c>
      <c r="AN1357" s="1">
        <v>2</v>
      </c>
      <c r="AO1357" s="1" t="s">
        <v>933</v>
      </c>
      <c r="AP1357" s="1" t="s">
        <v>72</v>
      </c>
      <c r="AQ1357" s="1" t="s">
        <v>72</v>
      </c>
      <c r="AR1357" s="1" t="s">
        <v>72</v>
      </c>
      <c r="AS1357" s="1" t="s">
        <v>72</v>
      </c>
      <c r="AT1357" s="1" t="s">
        <v>72</v>
      </c>
      <c r="AU1357" s="3">
        <v>45475</v>
      </c>
      <c r="AV1357" s="4">
        <v>0.62847222222222221</v>
      </c>
      <c r="AW1357" s="4">
        <v>0.77777777777777779</v>
      </c>
      <c r="AX1357" s="4">
        <f t="shared" si="159"/>
        <v>0.14930555555555558</v>
      </c>
      <c r="AY1357" s="4">
        <f t="shared" si="163"/>
        <v>0.65</v>
      </c>
      <c r="AZ1357" s="4">
        <f t="shared" si="164"/>
        <v>0.31388888888888888</v>
      </c>
      <c r="BA1357" s="1" t="s">
        <v>6494</v>
      </c>
      <c r="BB1357" s="1" t="s">
        <v>72</v>
      </c>
      <c r="BC1357" s="1" t="s">
        <v>1675</v>
      </c>
      <c r="BD1357" s="1">
        <v>15</v>
      </c>
      <c r="BE1357" s="1" t="s">
        <v>6026</v>
      </c>
      <c r="BF1357" s="1" t="s">
        <v>75</v>
      </c>
      <c r="BG1357" s="1" t="s">
        <v>75</v>
      </c>
      <c r="BH1357" s="1" t="s">
        <v>88</v>
      </c>
      <c r="BI1357" s="1" t="s">
        <v>96</v>
      </c>
      <c r="BJ1357" s="1" t="s">
        <v>72</v>
      </c>
      <c r="BK1357" s="1" t="s">
        <v>6495</v>
      </c>
      <c r="BL1357" s="1" t="s">
        <v>6459</v>
      </c>
      <c r="BM1357" s="1">
        <v>24</v>
      </c>
      <c r="BN1357" s="1" t="s">
        <v>75</v>
      </c>
      <c r="BO1357" s="1" t="s">
        <v>75</v>
      </c>
      <c r="BP1357" s="1" t="s">
        <v>75</v>
      </c>
      <c r="BQ1357" s="21" t="s">
        <v>99</v>
      </c>
      <c r="BR1357" s="21" t="s">
        <v>100</v>
      </c>
    </row>
    <row r="1358" spans="1:70" ht="20.45" customHeight="1">
      <c r="A1358" s="1" t="s">
        <v>6496</v>
      </c>
      <c r="B1358" s="1">
        <v>240190</v>
      </c>
      <c r="C1358" s="1" t="s">
        <v>71</v>
      </c>
      <c r="D1358" s="3">
        <v>45475</v>
      </c>
      <c r="E1358" s="4">
        <v>0.46388888888888891</v>
      </c>
      <c r="F1358" s="5">
        <v>45474</v>
      </c>
      <c r="G1358" s="3">
        <v>45475</v>
      </c>
      <c r="H1358" s="4">
        <v>0.59305555555555556</v>
      </c>
      <c r="I1358" s="48">
        <f t="shared" ref="I1358:I1421" si="165">H1358-E1358</f>
        <v>0.12916666666666665</v>
      </c>
      <c r="J1358" s="1">
        <v>2</v>
      </c>
      <c r="K1358" s="1" t="s">
        <v>1896</v>
      </c>
      <c r="L1358" s="1" t="s">
        <v>6491</v>
      </c>
      <c r="M1358" s="1" t="s">
        <v>75</v>
      </c>
      <c r="N1358" s="1" t="s">
        <v>5598</v>
      </c>
      <c r="O1358" s="1" t="s">
        <v>77</v>
      </c>
      <c r="P1358" s="1" t="s">
        <v>78</v>
      </c>
      <c r="Q1358" s="1" t="s">
        <v>78</v>
      </c>
      <c r="R1358" s="21" t="s">
        <v>1898</v>
      </c>
      <c r="S1358" s="21" t="s">
        <v>1898</v>
      </c>
      <c r="T1358" s="34" t="s">
        <v>72</v>
      </c>
      <c r="U1358" s="3" t="s">
        <v>6492</v>
      </c>
      <c r="V1358" s="1" t="s">
        <v>1900</v>
      </c>
      <c r="W1358" s="1" t="s">
        <v>813</v>
      </c>
      <c r="X1358" s="1" t="s">
        <v>813</v>
      </c>
      <c r="Y1358" s="1" t="s">
        <v>814</v>
      </c>
      <c r="Z1358" s="1" t="s">
        <v>84</v>
      </c>
      <c r="AA1358" s="1" t="s">
        <v>72</v>
      </c>
      <c r="AB1358" s="1" t="s">
        <v>140</v>
      </c>
      <c r="AC1358" s="1" t="s">
        <v>6493</v>
      </c>
      <c r="AD1358" s="1" t="s">
        <v>126</v>
      </c>
      <c r="AE1358" s="1">
        <v>62</v>
      </c>
      <c r="AF1358" s="1" t="s">
        <v>88</v>
      </c>
      <c r="AG1358" s="1">
        <v>4.5</v>
      </c>
      <c r="AH1358" s="1" t="s">
        <v>2344</v>
      </c>
      <c r="AI1358" s="1" t="s">
        <v>90</v>
      </c>
      <c r="AJ1358" s="1" t="s">
        <v>91</v>
      </c>
      <c r="AK1358" s="1" t="s">
        <v>92</v>
      </c>
      <c r="AL1358" s="1" t="s">
        <v>72</v>
      </c>
      <c r="AM1358" s="1" t="s">
        <v>229</v>
      </c>
      <c r="AN1358" s="1">
        <v>2</v>
      </c>
      <c r="AO1358" s="1" t="s">
        <v>933</v>
      </c>
      <c r="AP1358" s="1" t="s">
        <v>72</v>
      </c>
      <c r="AQ1358" s="1" t="s">
        <v>72</v>
      </c>
      <c r="AR1358" s="1" t="s">
        <v>72</v>
      </c>
      <c r="AS1358" s="1" t="s">
        <v>72</v>
      </c>
      <c r="AT1358" s="1" t="s">
        <v>72</v>
      </c>
      <c r="AU1358" s="3">
        <v>45475</v>
      </c>
      <c r="AV1358" s="4">
        <v>0.62847222222222221</v>
      </c>
      <c r="AW1358" s="4">
        <v>0.79166666666666663</v>
      </c>
      <c r="AX1358" s="4">
        <f t="shared" si="159"/>
        <v>0.16319444444444442</v>
      </c>
      <c r="AY1358" s="4">
        <f t="shared" si="163"/>
        <v>0.66249999999999998</v>
      </c>
      <c r="AZ1358" s="4">
        <f t="shared" si="164"/>
        <v>0.32777777777777772</v>
      </c>
      <c r="BA1358" s="1" t="s">
        <v>6494</v>
      </c>
      <c r="BB1358" s="1" t="s">
        <v>72</v>
      </c>
      <c r="BC1358" s="1" t="s">
        <v>1675</v>
      </c>
      <c r="BD1358" s="1">
        <v>14</v>
      </c>
      <c r="BE1358" s="1" t="s">
        <v>6026</v>
      </c>
      <c r="BF1358" s="1" t="s">
        <v>75</v>
      </c>
      <c r="BG1358" s="1" t="s">
        <v>75</v>
      </c>
      <c r="BH1358" s="1" t="s">
        <v>88</v>
      </c>
      <c r="BI1358" s="1" t="s">
        <v>96</v>
      </c>
      <c r="BJ1358" s="1" t="s">
        <v>72</v>
      </c>
      <c r="BK1358" s="1" t="s">
        <v>3985</v>
      </c>
      <c r="BL1358" s="1" t="s">
        <v>6410</v>
      </c>
      <c r="BM1358" s="1">
        <f>42+14</f>
        <v>56</v>
      </c>
      <c r="BN1358" s="1" t="s">
        <v>75</v>
      </c>
      <c r="BO1358" s="1" t="s">
        <v>75</v>
      </c>
      <c r="BP1358" s="1" t="s">
        <v>75</v>
      </c>
      <c r="BQ1358" s="21" t="s">
        <v>99</v>
      </c>
      <c r="BR1358" s="21" t="s">
        <v>100</v>
      </c>
    </row>
    <row r="1359" spans="1:70" ht="20.45" customHeight="1">
      <c r="A1359" s="1" t="s">
        <v>6497</v>
      </c>
      <c r="B1359" s="1">
        <v>240191</v>
      </c>
      <c r="C1359" s="1" t="s">
        <v>71</v>
      </c>
      <c r="D1359" s="3">
        <v>45475</v>
      </c>
      <c r="E1359" s="4">
        <v>0.56666666666666665</v>
      </c>
      <c r="F1359" s="5">
        <v>45474</v>
      </c>
      <c r="G1359" s="3">
        <v>45475</v>
      </c>
      <c r="H1359" s="4">
        <v>0.62777777777777777</v>
      </c>
      <c r="I1359" s="48">
        <f t="shared" si="165"/>
        <v>6.1111111111111116E-2</v>
      </c>
      <c r="J1359" s="1">
        <v>11</v>
      </c>
      <c r="K1359" s="1" t="s">
        <v>2302</v>
      </c>
      <c r="L1359" s="1" t="s">
        <v>6498</v>
      </c>
      <c r="M1359" s="1" t="s">
        <v>75</v>
      </c>
      <c r="N1359" s="1" t="s">
        <v>3947</v>
      </c>
      <c r="O1359" s="1" t="s">
        <v>77</v>
      </c>
      <c r="P1359" s="1" t="s">
        <v>78</v>
      </c>
      <c r="Q1359" s="1" t="s">
        <v>78</v>
      </c>
      <c r="R1359" s="21" t="s">
        <v>1898</v>
      </c>
      <c r="S1359" s="21" t="s">
        <v>1898</v>
      </c>
      <c r="T1359" s="34" t="s">
        <v>72</v>
      </c>
      <c r="U1359" s="3" t="s">
        <v>6499</v>
      </c>
      <c r="V1359" s="1" t="s">
        <v>1900</v>
      </c>
      <c r="W1359" s="1" t="s">
        <v>2307</v>
      </c>
      <c r="X1359" s="1" t="s">
        <v>2307</v>
      </c>
      <c r="Y1359" s="1" t="s">
        <v>2363</v>
      </c>
      <c r="Z1359" s="1" t="s">
        <v>84</v>
      </c>
      <c r="AA1359" s="1" t="s">
        <v>72</v>
      </c>
      <c r="AB1359" s="1" t="s">
        <v>140</v>
      </c>
      <c r="AC1359" s="1" t="s">
        <v>141</v>
      </c>
      <c r="AD1359" s="1" t="s">
        <v>87</v>
      </c>
      <c r="AE1359" s="1">
        <v>42</v>
      </c>
      <c r="AF1359" s="1" t="s">
        <v>88</v>
      </c>
      <c r="AG1359" s="1">
        <v>4.5999999999999996</v>
      </c>
      <c r="AH1359" s="1" t="s">
        <v>299</v>
      </c>
      <c r="AI1359" s="1" t="s">
        <v>90</v>
      </c>
      <c r="AJ1359" s="1" t="s">
        <v>91</v>
      </c>
      <c r="AK1359" s="1" t="s">
        <v>92</v>
      </c>
      <c r="AL1359" s="1" t="s">
        <v>72</v>
      </c>
      <c r="AM1359" s="1" t="s">
        <v>217</v>
      </c>
      <c r="AN1359" s="1">
        <v>2</v>
      </c>
      <c r="AO1359" s="1" t="s">
        <v>3255</v>
      </c>
      <c r="AP1359" s="1" t="s">
        <v>72</v>
      </c>
      <c r="AQ1359" s="1" t="s">
        <v>72</v>
      </c>
      <c r="AR1359" s="1" t="s">
        <v>220</v>
      </c>
      <c r="AS1359" s="1" t="s">
        <v>72</v>
      </c>
      <c r="AT1359" s="1" t="s">
        <v>72</v>
      </c>
      <c r="AU1359" s="3">
        <v>45475</v>
      </c>
      <c r="AV1359" s="4">
        <v>0.64444444444444449</v>
      </c>
      <c r="AW1359" s="4">
        <v>0.73819444444444449</v>
      </c>
      <c r="AX1359" s="4">
        <f t="shared" si="159"/>
        <v>9.375E-2</v>
      </c>
      <c r="AY1359" s="4">
        <f t="shared" si="163"/>
        <v>0.67708333333333337</v>
      </c>
      <c r="AZ1359" s="4">
        <f t="shared" si="164"/>
        <v>0.17152777777777783</v>
      </c>
      <c r="BA1359" s="1" t="s">
        <v>6500</v>
      </c>
      <c r="BB1359" s="1" t="s">
        <v>72</v>
      </c>
      <c r="BC1359" s="1" t="s">
        <v>1675</v>
      </c>
      <c r="BD1359" s="1">
        <v>15</v>
      </c>
      <c r="BE1359" s="1" t="s">
        <v>4208</v>
      </c>
      <c r="BF1359" s="1" t="s">
        <v>88</v>
      </c>
      <c r="BG1359" s="1" t="s">
        <v>88</v>
      </c>
      <c r="BH1359" s="1" t="s">
        <v>88</v>
      </c>
      <c r="BI1359" s="1" t="s">
        <v>96</v>
      </c>
      <c r="BJ1359" s="1" t="s">
        <v>72</v>
      </c>
      <c r="BK1359" s="1" t="s">
        <v>3985</v>
      </c>
      <c r="BL1359" s="1" t="s">
        <v>6489</v>
      </c>
      <c r="BM1359" s="1">
        <v>24</v>
      </c>
      <c r="BN1359" s="1" t="s">
        <v>75</v>
      </c>
      <c r="BO1359" s="1" t="s">
        <v>75</v>
      </c>
      <c r="BP1359" s="1" t="s">
        <v>75</v>
      </c>
      <c r="BQ1359" s="21" t="s">
        <v>99</v>
      </c>
      <c r="BR1359" s="21" t="s">
        <v>100</v>
      </c>
    </row>
    <row r="1360" spans="1:70" ht="20.45" customHeight="1">
      <c r="A1360" s="1" t="s">
        <v>6501</v>
      </c>
      <c r="B1360" s="1">
        <v>240192</v>
      </c>
      <c r="C1360" s="1" t="s">
        <v>497</v>
      </c>
      <c r="D1360" s="3">
        <v>45475</v>
      </c>
      <c r="E1360" s="4">
        <v>0.5625</v>
      </c>
      <c r="F1360" s="5">
        <v>45474</v>
      </c>
      <c r="G1360" s="3">
        <v>45475</v>
      </c>
      <c r="H1360" s="4">
        <v>0.72083333333333333</v>
      </c>
      <c r="I1360" s="48">
        <f t="shared" si="165"/>
        <v>0.15833333333333333</v>
      </c>
      <c r="J1360" s="1">
        <v>2</v>
      </c>
      <c r="K1360" s="1" t="s">
        <v>1896</v>
      </c>
      <c r="L1360" s="1" t="s">
        <v>6502</v>
      </c>
      <c r="M1360" s="1" t="s">
        <v>75</v>
      </c>
      <c r="N1360" s="1" t="s">
        <v>5146</v>
      </c>
      <c r="O1360" s="1" t="s">
        <v>497</v>
      </c>
      <c r="P1360" s="1" t="s">
        <v>78</v>
      </c>
      <c r="Q1360" s="1" t="s">
        <v>78</v>
      </c>
      <c r="R1360" s="21" t="s">
        <v>1898</v>
      </c>
      <c r="S1360" s="21" t="s">
        <v>1898</v>
      </c>
      <c r="T1360" s="34" t="s">
        <v>72</v>
      </c>
      <c r="U1360" s="3" t="s">
        <v>3052</v>
      </c>
      <c r="V1360" s="1" t="s">
        <v>1900</v>
      </c>
      <c r="W1360" s="1" t="s">
        <v>83</v>
      </c>
      <c r="X1360" s="1" t="s">
        <v>123</v>
      </c>
      <c r="Y1360" s="1" t="s">
        <v>83</v>
      </c>
      <c r="Z1360" s="1" t="s">
        <v>490</v>
      </c>
      <c r="AA1360" s="1" t="s">
        <v>72</v>
      </c>
      <c r="AB1360" s="1" t="s">
        <v>491</v>
      </c>
      <c r="AC1360" s="1" t="s">
        <v>492</v>
      </c>
      <c r="AD1360" s="1" t="s">
        <v>126</v>
      </c>
      <c r="AE1360" s="1">
        <v>45</v>
      </c>
      <c r="AF1360" s="1" t="s">
        <v>88</v>
      </c>
      <c r="AG1360" s="1">
        <v>5.8</v>
      </c>
      <c r="AH1360" s="1" t="s">
        <v>2344</v>
      </c>
      <c r="AI1360" s="1" t="s">
        <v>90</v>
      </c>
      <c r="AJ1360" s="1" t="s">
        <v>91</v>
      </c>
      <c r="AK1360" s="1" t="s">
        <v>92</v>
      </c>
      <c r="AL1360" s="1" t="s">
        <v>72</v>
      </c>
      <c r="AM1360" s="1" t="s">
        <v>229</v>
      </c>
      <c r="AN1360" s="1" t="s">
        <v>72</v>
      </c>
      <c r="AO1360" s="1" t="s">
        <v>245</v>
      </c>
      <c r="AP1360" s="1" t="s">
        <v>72</v>
      </c>
      <c r="AQ1360" s="1" t="s">
        <v>72</v>
      </c>
      <c r="AR1360" s="1" t="s">
        <v>72</v>
      </c>
      <c r="AS1360" s="1" t="s">
        <v>72</v>
      </c>
      <c r="AT1360" s="1" t="s">
        <v>72</v>
      </c>
      <c r="AU1360" s="3">
        <v>45475</v>
      </c>
      <c r="AV1360" s="4">
        <v>0.73541666666666672</v>
      </c>
      <c r="AW1360" s="4">
        <v>0.78819444444444442</v>
      </c>
      <c r="AX1360" s="4">
        <f t="shared" si="159"/>
        <v>5.2777777777777701E-2</v>
      </c>
      <c r="AY1360" s="4">
        <f t="shared" si="163"/>
        <v>0.62986111111111109</v>
      </c>
      <c r="AZ1360" s="4">
        <f t="shared" si="164"/>
        <v>0.22569444444444442</v>
      </c>
      <c r="BA1360" s="1" t="s">
        <v>6503</v>
      </c>
      <c r="BB1360" s="1" t="s">
        <v>72</v>
      </c>
      <c r="BC1360" s="1" t="s">
        <v>1794</v>
      </c>
      <c r="BD1360" s="1">
        <v>15</v>
      </c>
      <c r="BE1360" s="1" t="s">
        <v>2694</v>
      </c>
      <c r="BF1360" s="1" t="s">
        <v>75</v>
      </c>
      <c r="BG1360" s="1" t="s">
        <v>75</v>
      </c>
      <c r="BH1360" s="1" t="s">
        <v>88</v>
      </c>
      <c r="BI1360" s="1" t="s">
        <v>79</v>
      </c>
      <c r="BJ1360" s="1" t="s">
        <v>72</v>
      </c>
      <c r="BK1360" s="1" t="s">
        <v>3962</v>
      </c>
      <c r="BL1360" s="1" t="s">
        <v>5149</v>
      </c>
      <c r="BM1360" s="1">
        <f>49+8</f>
        <v>57</v>
      </c>
      <c r="BN1360" s="1" t="s">
        <v>75</v>
      </c>
      <c r="BO1360" s="1" t="s">
        <v>75</v>
      </c>
      <c r="BP1360" s="1" t="s">
        <v>75</v>
      </c>
      <c r="BQ1360" s="1" t="s">
        <v>160</v>
      </c>
      <c r="BR1360" s="1" t="s">
        <v>6504</v>
      </c>
    </row>
    <row r="1361" spans="1:70" ht="20.45" customHeight="1">
      <c r="A1361" s="1" t="s">
        <v>6505</v>
      </c>
      <c r="B1361" s="1">
        <v>240193</v>
      </c>
      <c r="C1361" s="1" t="s">
        <v>71</v>
      </c>
      <c r="D1361" s="3">
        <v>45475</v>
      </c>
      <c r="E1361" s="4">
        <v>0.74791666666666667</v>
      </c>
      <c r="F1361" s="5">
        <v>45474</v>
      </c>
      <c r="G1361" s="3">
        <v>45475</v>
      </c>
      <c r="H1361" s="4">
        <v>0.76666666666666672</v>
      </c>
      <c r="I1361" s="48">
        <f t="shared" si="165"/>
        <v>1.8750000000000044E-2</v>
      </c>
      <c r="J1361" s="1">
        <v>2</v>
      </c>
      <c r="K1361" s="1" t="s">
        <v>1896</v>
      </c>
      <c r="L1361" s="1" t="s">
        <v>6506</v>
      </c>
      <c r="M1361" s="1" t="s">
        <v>75</v>
      </c>
      <c r="N1361" s="1" t="s">
        <v>3947</v>
      </c>
      <c r="O1361" s="1" t="s">
        <v>77</v>
      </c>
      <c r="P1361" s="1" t="s">
        <v>78</v>
      </c>
      <c r="Q1361" s="1" t="s">
        <v>78</v>
      </c>
      <c r="R1361" s="21" t="s">
        <v>1898</v>
      </c>
      <c r="S1361" s="21" t="s">
        <v>1898</v>
      </c>
      <c r="T1361" s="34" t="s">
        <v>72</v>
      </c>
      <c r="U1361" s="3" t="s">
        <v>6507</v>
      </c>
      <c r="V1361" s="1" t="s">
        <v>1900</v>
      </c>
      <c r="W1361" s="1" t="s">
        <v>83</v>
      </c>
      <c r="X1361" s="1" t="s">
        <v>6296</v>
      </c>
      <c r="Y1361" s="1" t="s">
        <v>83</v>
      </c>
      <c r="Z1361" s="1" t="s">
        <v>84</v>
      </c>
      <c r="AA1361" s="1" t="s">
        <v>72</v>
      </c>
      <c r="AB1361" s="1" t="s">
        <v>214</v>
      </c>
      <c r="AC1361" s="1" t="s">
        <v>253</v>
      </c>
      <c r="AD1361" s="1" t="s">
        <v>126</v>
      </c>
      <c r="AE1361" s="1">
        <v>60</v>
      </c>
      <c r="AF1361" s="1" t="s">
        <v>88</v>
      </c>
      <c r="AG1361" s="1">
        <v>4.5</v>
      </c>
      <c r="AH1361" s="1" t="s">
        <v>954</v>
      </c>
      <c r="AI1361" s="1" t="s">
        <v>90</v>
      </c>
      <c r="AJ1361" s="1" t="s">
        <v>91</v>
      </c>
      <c r="AK1361" s="1" t="s">
        <v>92</v>
      </c>
      <c r="AL1361" s="1" t="s">
        <v>72</v>
      </c>
      <c r="AM1361" s="1" t="s">
        <v>229</v>
      </c>
      <c r="AN1361" s="1" t="s">
        <v>72</v>
      </c>
      <c r="AO1361" s="1" t="s">
        <v>1043</v>
      </c>
      <c r="AP1361" s="1" t="s">
        <v>72</v>
      </c>
      <c r="AQ1361" s="1" t="s">
        <v>72</v>
      </c>
      <c r="AR1361" s="1" t="s">
        <v>72</v>
      </c>
      <c r="AS1361" s="1" t="s">
        <v>72</v>
      </c>
      <c r="AT1361" s="1" t="s">
        <v>72</v>
      </c>
      <c r="AU1361" s="3">
        <v>45475</v>
      </c>
      <c r="AV1361" s="4">
        <v>0.78472222222222221</v>
      </c>
      <c r="AW1361" s="4">
        <v>0.85069444444444442</v>
      </c>
      <c r="AX1361" s="4">
        <f t="shared" si="159"/>
        <v>6.597222222222221E-2</v>
      </c>
      <c r="AY1361" s="4">
        <f t="shared" si="163"/>
        <v>0.83194444444444438</v>
      </c>
      <c r="AZ1361" s="4">
        <f t="shared" si="164"/>
        <v>0.10277777777777775</v>
      </c>
      <c r="BA1361" s="1" t="s">
        <v>6508</v>
      </c>
      <c r="BB1361" s="1" t="s">
        <v>6509</v>
      </c>
      <c r="BC1361" s="1" t="s">
        <v>1675</v>
      </c>
      <c r="BD1361" s="1">
        <v>15</v>
      </c>
      <c r="BE1361" s="1" t="s">
        <v>3205</v>
      </c>
      <c r="BF1361" s="1" t="s">
        <v>75</v>
      </c>
      <c r="BG1361" s="1" t="s">
        <v>75</v>
      </c>
      <c r="BH1361" s="1" t="s">
        <v>88</v>
      </c>
      <c r="BI1361" s="1" t="s">
        <v>96</v>
      </c>
      <c r="BJ1361" s="1" t="s">
        <v>72</v>
      </c>
      <c r="BK1361" s="1" t="s">
        <v>3962</v>
      </c>
      <c r="BL1361" s="1" t="s">
        <v>6484</v>
      </c>
      <c r="BM1361" s="1">
        <v>21</v>
      </c>
      <c r="BN1361" s="1" t="s">
        <v>75</v>
      </c>
      <c r="BO1361" s="1" t="s">
        <v>75</v>
      </c>
      <c r="BP1361" s="1" t="s">
        <v>75</v>
      </c>
      <c r="BQ1361" s="21" t="s">
        <v>99</v>
      </c>
      <c r="BR1361" s="21" t="s">
        <v>100</v>
      </c>
    </row>
    <row r="1362" spans="1:70" ht="20.45" customHeight="1">
      <c r="A1362" s="1" t="s">
        <v>6510</v>
      </c>
      <c r="B1362" s="1">
        <v>240193</v>
      </c>
      <c r="C1362" s="1" t="s">
        <v>71</v>
      </c>
      <c r="D1362" s="3">
        <v>45475</v>
      </c>
      <c r="E1362" s="4">
        <v>0.74791666666666667</v>
      </c>
      <c r="F1362" s="5">
        <v>45474</v>
      </c>
      <c r="G1362" s="3">
        <v>45475</v>
      </c>
      <c r="H1362" s="4">
        <v>0.76666666666666672</v>
      </c>
      <c r="I1362" s="48">
        <f t="shared" si="165"/>
        <v>1.8750000000000044E-2</v>
      </c>
      <c r="J1362" s="1">
        <v>2</v>
      </c>
      <c r="K1362" s="1" t="s">
        <v>1896</v>
      </c>
      <c r="L1362" s="1" t="s">
        <v>6506</v>
      </c>
      <c r="M1362" s="1" t="s">
        <v>75</v>
      </c>
      <c r="N1362" s="1" t="s">
        <v>4561</v>
      </c>
      <c r="O1362" s="1" t="s">
        <v>77</v>
      </c>
      <c r="P1362" s="1" t="s">
        <v>78</v>
      </c>
      <c r="Q1362" s="1" t="s">
        <v>78</v>
      </c>
      <c r="R1362" s="21" t="s">
        <v>1898</v>
      </c>
      <c r="S1362" s="21" t="s">
        <v>1898</v>
      </c>
      <c r="T1362" s="34" t="s">
        <v>72</v>
      </c>
      <c r="U1362" s="3" t="s">
        <v>6507</v>
      </c>
      <c r="V1362" s="1" t="s">
        <v>1900</v>
      </c>
      <c r="W1362" s="1" t="s">
        <v>83</v>
      </c>
      <c r="X1362" s="1" t="s">
        <v>6296</v>
      </c>
      <c r="Y1362" s="1" t="s">
        <v>83</v>
      </c>
      <c r="Z1362" s="1" t="s">
        <v>84</v>
      </c>
      <c r="AA1362" s="1" t="s">
        <v>72</v>
      </c>
      <c r="AB1362" s="1" t="s">
        <v>214</v>
      </c>
      <c r="AC1362" s="1" t="s">
        <v>253</v>
      </c>
      <c r="AD1362" s="1" t="s">
        <v>126</v>
      </c>
      <c r="AE1362" s="1">
        <v>60</v>
      </c>
      <c r="AF1362" s="1" t="s">
        <v>88</v>
      </c>
      <c r="AG1362" s="1">
        <v>4.5</v>
      </c>
      <c r="AH1362" s="1" t="s">
        <v>954</v>
      </c>
      <c r="AI1362" s="1" t="s">
        <v>90</v>
      </c>
      <c r="AJ1362" s="1" t="s">
        <v>91</v>
      </c>
      <c r="AK1362" s="1" t="s">
        <v>92</v>
      </c>
      <c r="AL1362" s="1" t="s">
        <v>72</v>
      </c>
      <c r="AM1362" s="1" t="s">
        <v>229</v>
      </c>
      <c r="AN1362" s="1" t="s">
        <v>72</v>
      </c>
      <c r="AO1362" s="1" t="s">
        <v>1043</v>
      </c>
      <c r="AP1362" s="1" t="s">
        <v>72</v>
      </c>
      <c r="AQ1362" s="1" t="s">
        <v>72</v>
      </c>
      <c r="AR1362" s="1" t="s">
        <v>72</v>
      </c>
      <c r="AS1362" s="1" t="s">
        <v>72</v>
      </c>
      <c r="AT1362" s="1" t="s">
        <v>72</v>
      </c>
      <c r="AU1362" s="3">
        <v>45480</v>
      </c>
      <c r="AV1362" s="1" t="s">
        <v>72</v>
      </c>
      <c r="AW1362" s="4">
        <v>0.70763888888888893</v>
      </c>
      <c r="AX1362" s="1" t="s">
        <v>72</v>
      </c>
      <c r="AY1362" s="1" t="s">
        <v>72</v>
      </c>
      <c r="AZ1362" s="1" t="s">
        <v>72</v>
      </c>
      <c r="BA1362" s="1" t="s">
        <v>6508</v>
      </c>
      <c r="BB1362" s="1" t="s">
        <v>6509</v>
      </c>
      <c r="BC1362" s="1" t="s">
        <v>1675</v>
      </c>
      <c r="BD1362" s="1">
        <v>15</v>
      </c>
      <c r="BE1362" s="1" t="s">
        <v>4063</v>
      </c>
      <c r="BF1362" s="1" t="s">
        <v>75</v>
      </c>
      <c r="BG1362" s="1" t="s">
        <v>75</v>
      </c>
      <c r="BH1362" s="1" t="s">
        <v>88</v>
      </c>
      <c r="BI1362" s="1" t="s">
        <v>96</v>
      </c>
      <c r="BJ1362" s="1" t="s">
        <v>72</v>
      </c>
      <c r="BK1362" s="1" t="s">
        <v>3962</v>
      </c>
      <c r="BL1362" s="1" t="s">
        <v>6511</v>
      </c>
      <c r="BM1362" s="1">
        <v>21</v>
      </c>
      <c r="BN1362" s="1" t="s">
        <v>75</v>
      </c>
      <c r="BO1362" s="1" t="s">
        <v>75</v>
      </c>
      <c r="BP1362" s="1" t="s">
        <v>75</v>
      </c>
      <c r="BQ1362" s="21" t="s">
        <v>99</v>
      </c>
      <c r="BR1362" s="21" t="s">
        <v>100</v>
      </c>
    </row>
    <row r="1363" spans="1:70" ht="20.45" customHeight="1">
      <c r="A1363" s="1" t="s">
        <v>6512</v>
      </c>
      <c r="B1363" s="1">
        <v>240193</v>
      </c>
      <c r="C1363" s="1" t="s">
        <v>71</v>
      </c>
      <c r="D1363" s="3">
        <v>45475</v>
      </c>
      <c r="E1363" s="4">
        <v>0.74791666666666667</v>
      </c>
      <c r="F1363" s="5">
        <v>45474</v>
      </c>
      <c r="G1363" s="3">
        <v>45475</v>
      </c>
      <c r="H1363" s="4">
        <v>0.76666666666666672</v>
      </c>
      <c r="I1363" s="48">
        <f t="shared" si="165"/>
        <v>1.8750000000000044E-2</v>
      </c>
      <c r="J1363" s="1">
        <v>2</v>
      </c>
      <c r="K1363" s="1" t="s">
        <v>1896</v>
      </c>
      <c r="L1363" s="1" t="s">
        <v>6506</v>
      </c>
      <c r="M1363" s="1" t="s">
        <v>75</v>
      </c>
      <c r="N1363" s="1" t="s">
        <v>6513</v>
      </c>
      <c r="O1363" s="1" t="s">
        <v>77</v>
      </c>
      <c r="P1363" s="1" t="s">
        <v>78</v>
      </c>
      <c r="Q1363" s="1" t="s">
        <v>78</v>
      </c>
      <c r="R1363" s="21" t="s">
        <v>1898</v>
      </c>
      <c r="S1363" s="21" t="s">
        <v>1898</v>
      </c>
      <c r="T1363" s="34" t="s">
        <v>72</v>
      </c>
      <c r="U1363" s="3" t="s">
        <v>6507</v>
      </c>
      <c r="V1363" s="1" t="s">
        <v>1900</v>
      </c>
      <c r="W1363" s="1" t="s">
        <v>83</v>
      </c>
      <c r="X1363" s="1" t="s">
        <v>6296</v>
      </c>
      <c r="Y1363" s="1" t="s">
        <v>83</v>
      </c>
      <c r="Z1363" s="1" t="s">
        <v>84</v>
      </c>
      <c r="AA1363" s="1" t="s">
        <v>72</v>
      </c>
      <c r="AB1363" s="1" t="s">
        <v>214</v>
      </c>
      <c r="AC1363" s="1" t="s">
        <v>253</v>
      </c>
      <c r="AD1363" s="1" t="s">
        <v>126</v>
      </c>
      <c r="AE1363" s="1">
        <v>60</v>
      </c>
      <c r="AF1363" s="1" t="s">
        <v>88</v>
      </c>
      <c r="AG1363" s="1">
        <v>4.5</v>
      </c>
      <c r="AH1363" s="1" t="s">
        <v>954</v>
      </c>
      <c r="AI1363" s="1" t="s">
        <v>90</v>
      </c>
      <c r="AJ1363" s="1" t="s">
        <v>91</v>
      </c>
      <c r="AK1363" s="1" t="s">
        <v>92</v>
      </c>
      <c r="AL1363" s="1" t="s">
        <v>72</v>
      </c>
      <c r="AM1363" s="1" t="s">
        <v>229</v>
      </c>
      <c r="AN1363" s="1" t="s">
        <v>72</v>
      </c>
      <c r="AO1363" s="1" t="s">
        <v>1043</v>
      </c>
      <c r="AP1363" s="1" t="s">
        <v>72</v>
      </c>
      <c r="AQ1363" s="1" t="s">
        <v>72</v>
      </c>
      <c r="AR1363" s="1" t="s">
        <v>72</v>
      </c>
      <c r="AS1363" s="1" t="s">
        <v>72</v>
      </c>
      <c r="AT1363" s="1" t="s">
        <v>72</v>
      </c>
      <c r="AU1363" s="3">
        <v>45476</v>
      </c>
      <c r="AV1363" s="4">
        <v>1.2305555555555556</v>
      </c>
      <c r="AW1363" s="4">
        <v>1.2881944444444444</v>
      </c>
      <c r="AX1363" s="4">
        <f>AW1363-AV1363</f>
        <v>5.7638888888888795E-2</v>
      </c>
      <c r="AY1363" s="4">
        <f>AW1363-I1363</f>
        <v>1.2694444444444444</v>
      </c>
      <c r="AZ1363" s="4">
        <f>AW1363-E1363</f>
        <v>0.54027777777777775</v>
      </c>
      <c r="BA1363" s="1" t="s">
        <v>6514</v>
      </c>
      <c r="BB1363" s="1" t="s">
        <v>72</v>
      </c>
      <c r="BC1363" s="1" t="s">
        <v>1675</v>
      </c>
      <c r="BD1363" s="1">
        <v>15</v>
      </c>
      <c r="BE1363" s="1" t="s">
        <v>2294</v>
      </c>
      <c r="BF1363" s="1" t="s">
        <v>75</v>
      </c>
      <c r="BG1363" s="1" t="s">
        <v>75</v>
      </c>
      <c r="BH1363" s="1" t="s">
        <v>88</v>
      </c>
      <c r="BI1363" s="1" t="s">
        <v>96</v>
      </c>
      <c r="BJ1363" s="1" t="s">
        <v>72</v>
      </c>
      <c r="BK1363" s="1" t="s">
        <v>3962</v>
      </c>
      <c r="BL1363" s="1" t="s">
        <v>6484</v>
      </c>
      <c r="BM1363" s="1">
        <f>21+(3*7)</f>
        <v>42</v>
      </c>
      <c r="BN1363" s="1" t="s">
        <v>75</v>
      </c>
      <c r="BO1363" s="1" t="s">
        <v>75</v>
      </c>
      <c r="BP1363" s="1" t="s">
        <v>75</v>
      </c>
      <c r="BQ1363" s="21" t="s">
        <v>99</v>
      </c>
      <c r="BR1363" s="21" t="s">
        <v>100</v>
      </c>
    </row>
    <row r="1364" spans="1:70" ht="20.45" customHeight="1">
      <c r="A1364" s="1" t="s">
        <v>6515</v>
      </c>
      <c r="B1364" s="1">
        <v>240194</v>
      </c>
      <c r="C1364" s="1" t="s">
        <v>71</v>
      </c>
      <c r="D1364" s="3">
        <v>45477</v>
      </c>
      <c r="E1364" s="4">
        <v>0.46666666666666667</v>
      </c>
      <c r="F1364" s="5">
        <v>45474</v>
      </c>
      <c r="G1364" s="3">
        <v>45477</v>
      </c>
      <c r="H1364" s="4">
        <v>0.54027777777777775</v>
      </c>
      <c r="I1364" s="48">
        <f t="shared" si="165"/>
        <v>7.3611111111111072E-2</v>
      </c>
      <c r="J1364" s="1">
        <v>0</v>
      </c>
      <c r="K1364" s="1" t="s">
        <v>2302</v>
      </c>
      <c r="L1364" s="1" t="s">
        <v>6516</v>
      </c>
      <c r="M1364" s="1" t="s">
        <v>75</v>
      </c>
      <c r="N1364" s="1" t="s">
        <v>6517</v>
      </c>
      <c r="O1364" s="1" t="s">
        <v>77</v>
      </c>
      <c r="P1364" s="1" t="s">
        <v>78</v>
      </c>
      <c r="Q1364" s="1" t="s">
        <v>4162</v>
      </c>
      <c r="R1364" s="21" t="s">
        <v>1898</v>
      </c>
      <c r="S1364" s="21" t="s">
        <v>1898</v>
      </c>
      <c r="T1364" s="34" t="s">
        <v>72</v>
      </c>
      <c r="U1364" s="3" t="s">
        <v>6518</v>
      </c>
      <c r="V1364" s="1" t="s">
        <v>1900</v>
      </c>
      <c r="W1364" s="1" t="s">
        <v>2307</v>
      </c>
      <c r="X1364" s="1" t="s">
        <v>2307</v>
      </c>
      <c r="Y1364" s="1" t="s">
        <v>2308</v>
      </c>
      <c r="Z1364" s="1" t="s">
        <v>6519</v>
      </c>
      <c r="AA1364" s="1" t="s">
        <v>72</v>
      </c>
      <c r="AB1364" s="1" t="s">
        <v>6519</v>
      </c>
      <c r="AC1364" s="1" t="s">
        <v>6519</v>
      </c>
      <c r="AD1364" s="1" t="s">
        <v>87</v>
      </c>
      <c r="AE1364" s="1">
        <v>63</v>
      </c>
      <c r="AF1364" s="1" t="s">
        <v>88</v>
      </c>
      <c r="AG1364" s="1">
        <v>4.8</v>
      </c>
      <c r="AH1364" s="1" t="s">
        <v>954</v>
      </c>
      <c r="AI1364" s="1" t="s">
        <v>105</v>
      </c>
      <c r="AJ1364" s="1" t="s">
        <v>91</v>
      </c>
      <c r="AK1364" s="1" t="s">
        <v>92</v>
      </c>
      <c r="AL1364" s="1" t="s">
        <v>72</v>
      </c>
      <c r="AM1364" s="1" t="s">
        <v>72</v>
      </c>
      <c r="AN1364" s="1">
        <v>4</v>
      </c>
      <c r="AO1364" s="1" t="s">
        <v>72</v>
      </c>
      <c r="AP1364" s="1" t="s">
        <v>72</v>
      </c>
      <c r="AQ1364" s="1" t="s">
        <v>72</v>
      </c>
      <c r="AR1364" s="1" t="s">
        <v>6520</v>
      </c>
      <c r="AS1364" s="1" t="s">
        <v>72</v>
      </c>
      <c r="AT1364" s="1" t="s">
        <v>72</v>
      </c>
      <c r="AU1364" s="3">
        <v>45477</v>
      </c>
      <c r="AV1364" s="4">
        <v>0.59097222222222223</v>
      </c>
      <c r="AW1364" s="4">
        <v>0.625</v>
      </c>
      <c r="AX1364" s="4">
        <f>AW1364-AV1364</f>
        <v>3.4027777777777768E-2</v>
      </c>
      <c r="AY1364" s="4">
        <f>AW1364-I1364</f>
        <v>0.55138888888888893</v>
      </c>
      <c r="AZ1364" s="4">
        <f>AW1364-E1364</f>
        <v>0.15833333333333333</v>
      </c>
      <c r="BA1364" s="1" t="s">
        <v>6521</v>
      </c>
      <c r="BB1364" s="1" t="s">
        <v>72</v>
      </c>
      <c r="BC1364" s="1" t="s">
        <v>1794</v>
      </c>
      <c r="BD1364" s="1">
        <v>15</v>
      </c>
      <c r="BE1364" s="1" t="s">
        <v>3446</v>
      </c>
      <c r="BF1364" s="1" t="s">
        <v>75</v>
      </c>
      <c r="BG1364" s="1" t="s">
        <v>75</v>
      </c>
      <c r="BH1364" s="1" t="s">
        <v>88</v>
      </c>
      <c r="BI1364" s="1" t="s">
        <v>96</v>
      </c>
      <c r="BJ1364" s="1" t="s">
        <v>72</v>
      </c>
      <c r="BK1364" s="1" t="s">
        <v>4450</v>
      </c>
      <c r="BL1364" s="1" t="s">
        <v>6522</v>
      </c>
      <c r="BM1364" s="1">
        <v>30</v>
      </c>
      <c r="BN1364" s="1" t="s">
        <v>75</v>
      </c>
      <c r="BO1364" s="1" t="s">
        <v>75</v>
      </c>
      <c r="BP1364" s="1" t="s">
        <v>75</v>
      </c>
      <c r="BQ1364" s="21" t="s">
        <v>99</v>
      </c>
      <c r="BR1364" s="21" t="s">
        <v>100</v>
      </c>
    </row>
    <row r="1365" spans="1:70" ht="20.45" customHeight="1">
      <c r="A1365" s="1" t="s">
        <v>6523</v>
      </c>
      <c r="B1365" s="1">
        <v>240195</v>
      </c>
      <c r="C1365" s="1" t="s">
        <v>71</v>
      </c>
      <c r="D1365" s="3">
        <v>45477</v>
      </c>
      <c r="E1365" s="4">
        <v>0.58333333333333337</v>
      </c>
      <c r="F1365" s="5">
        <v>45474</v>
      </c>
      <c r="G1365" s="3">
        <v>45477</v>
      </c>
      <c r="H1365" s="4">
        <v>0.69097222222222221</v>
      </c>
      <c r="I1365" s="48">
        <f t="shared" si="165"/>
        <v>0.10763888888888884</v>
      </c>
      <c r="J1365" s="1">
        <v>14</v>
      </c>
      <c r="K1365" s="1" t="s">
        <v>2302</v>
      </c>
      <c r="L1365" s="1" t="s">
        <v>6524</v>
      </c>
      <c r="M1365" s="1" t="s">
        <v>75</v>
      </c>
      <c r="N1365" s="1" t="s">
        <v>3947</v>
      </c>
      <c r="O1365" s="1" t="s">
        <v>77</v>
      </c>
      <c r="P1365" s="1" t="s">
        <v>78</v>
      </c>
      <c r="Q1365" s="1" t="s">
        <v>172</v>
      </c>
      <c r="R1365" s="21" t="s">
        <v>139</v>
      </c>
      <c r="S1365" s="21" t="s">
        <v>1898</v>
      </c>
      <c r="T1365" s="1" t="s">
        <v>6487</v>
      </c>
      <c r="U1365" s="3" t="s">
        <v>6525</v>
      </c>
      <c r="V1365" s="1" t="s">
        <v>1900</v>
      </c>
      <c r="W1365" s="1" t="s">
        <v>2307</v>
      </c>
      <c r="X1365" s="1" t="s">
        <v>2307</v>
      </c>
      <c r="Y1365" s="1" t="s">
        <v>2363</v>
      </c>
      <c r="Z1365" s="1" t="s">
        <v>84</v>
      </c>
      <c r="AA1365" s="1" t="s">
        <v>72</v>
      </c>
      <c r="AB1365" s="1" t="s">
        <v>124</v>
      </c>
      <c r="AC1365" s="1" t="s">
        <v>6526</v>
      </c>
      <c r="AD1365" s="1" t="s">
        <v>87</v>
      </c>
      <c r="AE1365" s="1">
        <v>47</v>
      </c>
      <c r="AF1365" s="1" t="s">
        <v>88</v>
      </c>
      <c r="AG1365" s="1">
        <v>4.5</v>
      </c>
      <c r="AH1365" s="1" t="s">
        <v>2344</v>
      </c>
      <c r="AI1365" s="1" t="s">
        <v>90</v>
      </c>
      <c r="AJ1365" s="1" t="s">
        <v>91</v>
      </c>
      <c r="AK1365" s="1" t="s">
        <v>92</v>
      </c>
      <c r="AL1365" s="1" t="s">
        <v>72</v>
      </c>
      <c r="AM1365" s="1" t="s">
        <v>217</v>
      </c>
      <c r="AN1365" s="1">
        <v>2</v>
      </c>
      <c r="AO1365" s="1" t="s">
        <v>3827</v>
      </c>
      <c r="AP1365" s="1" t="s">
        <v>72</v>
      </c>
      <c r="AQ1365" s="1" t="s">
        <v>72</v>
      </c>
      <c r="AR1365" s="1" t="s">
        <v>5573</v>
      </c>
      <c r="AS1365" s="1" t="s">
        <v>72</v>
      </c>
      <c r="AT1365" s="1" t="s">
        <v>72</v>
      </c>
      <c r="AU1365" s="3">
        <v>45477</v>
      </c>
      <c r="AV1365" s="4">
        <v>0.71111111111111114</v>
      </c>
      <c r="AW1365" s="4">
        <v>0.7583333333333333</v>
      </c>
      <c r="AX1365" s="4">
        <f>AW1365-AV1365</f>
        <v>4.7222222222222165E-2</v>
      </c>
      <c r="AY1365" s="4">
        <f>AW1365-I1365</f>
        <v>0.65069444444444446</v>
      </c>
      <c r="AZ1365" s="4">
        <f>AW1365-E1365</f>
        <v>0.17499999999999993</v>
      </c>
      <c r="BA1365" s="1" t="s">
        <v>6527</v>
      </c>
      <c r="BB1365" s="1" t="s">
        <v>72</v>
      </c>
      <c r="BC1365" s="1" t="s">
        <v>1675</v>
      </c>
      <c r="BD1365" s="1">
        <v>15</v>
      </c>
      <c r="BE1365" s="1" t="s">
        <v>2694</v>
      </c>
      <c r="BF1365" s="1" t="s">
        <v>88</v>
      </c>
      <c r="BG1365" s="1" t="s">
        <v>88</v>
      </c>
      <c r="BH1365" s="1" t="s">
        <v>88</v>
      </c>
      <c r="BI1365" s="1" t="s">
        <v>96</v>
      </c>
      <c r="BJ1365" s="1" t="s">
        <v>72</v>
      </c>
      <c r="BK1365" s="1" t="s">
        <v>3985</v>
      </c>
      <c r="BL1365" s="1" t="s">
        <v>6489</v>
      </c>
      <c r="BM1365" s="1">
        <f>24+7</f>
        <v>31</v>
      </c>
      <c r="BN1365" s="1" t="s">
        <v>75</v>
      </c>
      <c r="BO1365" s="1" t="s">
        <v>75</v>
      </c>
      <c r="BP1365" s="1" t="s">
        <v>75</v>
      </c>
      <c r="BQ1365" s="21" t="s">
        <v>99</v>
      </c>
      <c r="BR1365" s="21" t="s">
        <v>100</v>
      </c>
    </row>
    <row r="1366" spans="1:70" ht="20.45" customHeight="1">
      <c r="A1366" s="1" t="s">
        <v>6528</v>
      </c>
      <c r="B1366" s="1">
        <v>240196</v>
      </c>
      <c r="C1366" s="1" t="s">
        <v>71</v>
      </c>
      <c r="D1366" s="3">
        <v>45478</v>
      </c>
      <c r="E1366" s="4">
        <v>0.55833333333333335</v>
      </c>
      <c r="F1366" s="5">
        <v>45474</v>
      </c>
      <c r="G1366" s="3">
        <v>45478</v>
      </c>
      <c r="H1366" s="4">
        <v>0.67222222222222228</v>
      </c>
      <c r="I1366" s="48">
        <f t="shared" si="165"/>
        <v>0.11388888888888893</v>
      </c>
      <c r="J1366" s="1">
        <v>23</v>
      </c>
      <c r="K1366" s="1" t="s">
        <v>2302</v>
      </c>
      <c r="L1366" s="1" t="s">
        <v>6529</v>
      </c>
      <c r="M1366" s="1" t="s">
        <v>75</v>
      </c>
      <c r="N1366" s="1" t="s">
        <v>3947</v>
      </c>
      <c r="O1366" s="1" t="s">
        <v>77</v>
      </c>
      <c r="P1366" s="1" t="s">
        <v>78</v>
      </c>
      <c r="Q1366" s="1" t="s">
        <v>78</v>
      </c>
      <c r="R1366" s="21" t="s">
        <v>1898</v>
      </c>
      <c r="S1366" s="21" t="s">
        <v>1898</v>
      </c>
      <c r="T1366" s="34" t="s">
        <v>72</v>
      </c>
      <c r="U1366" s="3" t="s">
        <v>6530</v>
      </c>
      <c r="V1366" s="1" t="s">
        <v>1900</v>
      </c>
      <c r="W1366" s="1" t="s">
        <v>2307</v>
      </c>
      <c r="X1366" s="1" t="s">
        <v>2307</v>
      </c>
      <c r="Y1366" s="1" t="s">
        <v>2363</v>
      </c>
      <c r="Z1366" s="1" t="s">
        <v>84</v>
      </c>
      <c r="AA1366" s="1" t="s">
        <v>72</v>
      </c>
      <c r="AB1366" s="1" t="s">
        <v>214</v>
      </c>
      <c r="AC1366" s="1" t="s">
        <v>2401</v>
      </c>
      <c r="AD1366" s="1" t="s">
        <v>126</v>
      </c>
      <c r="AE1366" s="1">
        <v>54</v>
      </c>
      <c r="AF1366" s="1" t="s">
        <v>88</v>
      </c>
      <c r="AG1366" s="1">
        <v>4.5999999999999996</v>
      </c>
      <c r="AH1366" s="1" t="s">
        <v>954</v>
      </c>
      <c r="AI1366" s="1" t="s">
        <v>90</v>
      </c>
      <c r="AJ1366" s="1" t="s">
        <v>91</v>
      </c>
      <c r="AK1366" s="1" t="s">
        <v>92</v>
      </c>
      <c r="AL1366" s="1" t="s">
        <v>72</v>
      </c>
      <c r="AM1366" s="1" t="s">
        <v>217</v>
      </c>
      <c r="AN1366" s="1">
        <v>2</v>
      </c>
      <c r="AO1366" s="1" t="s">
        <v>5543</v>
      </c>
      <c r="AP1366" s="1" t="s">
        <v>72</v>
      </c>
      <c r="AQ1366" s="1" t="s">
        <v>72</v>
      </c>
      <c r="AR1366" s="1" t="s">
        <v>220</v>
      </c>
      <c r="AS1366" s="1" t="s">
        <v>72</v>
      </c>
      <c r="AT1366" s="1" t="s">
        <v>72</v>
      </c>
      <c r="AU1366" s="3">
        <v>45478</v>
      </c>
      <c r="AV1366" s="4">
        <v>0.69305555555555554</v>
      </c>
      <c r="AW1366" s="4">
        <v>0.81041666666666667</v>
      </c>
      <c r="AX1366" s="4">
        <f>AW1366-AV1366</f>
        <v>0.11736111111111114</v>
      </c>
      <c r="AY1366" s="4">
        <f>AW1366-I1366</f>
        <v>0.69652777777777775</v>
      </c>
      <c r="AZ1366" s="4">
        <f>AW1366-E1366</f>
        <v>0.25208333333333333</v>
      </c>
      <c r="BA1366" s="1" t="s">
        <v>6531</v>
      </c>
      <c r="BB1366" s="1" t="s">
        <v>72</v>
      </c>
      <c r="BC1366" s="1" t="s">
        <v>1675</v>
      </c>
      <c r="BD1366" s="1">
        <v>15</v>
      </c>
      <c r="BE1366" s="1" t="s">
        <v>6026</v>
      </c>
      <c r="BF1366" s="1" t="s">
        <v>75</v>
      </c>
      <c r="BG1366" s="1" t="s">
        <v>75</v>
      </c>
      <c r="BH1366" s="1" t="s">
        <v>88</v>
      </c>
      <c r="BI1366" s="1" t="s">
        <v>96</v>
      </c>
      <c r="BJ1366" s="1" t="s">
        <v>72</v>
      </c>
      <c r="BK1366" s="1" t="s">
        <v>3962</v>
      </c>
      <c r="BL1366" s="1" t="s">
        <v>4490</v>
      </c>
      <c r="BM1366" s="1">
        <f>28+14</f>
        <v>42</v>
      </c>
      <c r="BN1366" s="1" t="s">
        <v>75</v>
      </c>
      <c r="BO1366" s="1" t="s">
        <v>75</v>
      </c>
      <c r="BP1366" s="1" t="s">
        <v>75</v>
      </c>
      <c r="BQ1366" s="21" t="s">
        <v>99</v>
      </c>
      <c r="BR1366" s="21" t="s">
        <v>100</v>
      </c>
    </row>
    <row r="1367" spans="1:70" ht="20.45" customHeight="1">
      <c r="A1367" s="1" t="s">
        <v>6532</v>
      </c>
      <c r="B1367" s="1">
        <v>240196</v>
      </c>
      <c r="C1367" s="1" t="s">
        <v>71</v>
      </c>
      <c r="D1367" s="3">
        <v>45478</v>
      </c>
      <c r="E1367" s="4">
        <v>0.55833333333333335</v>
      </c>
      <c r="F1367" s="5">
        <v>45474</v>
      </c>
      <c r="G1367" s="3">
        <v>45478</v>
      </c>
      <c r="H1367" s="4">
        <v>0.67222222222222228</v>
      </c>
      <c r="I1367" s="48">
        <f t="shared" si="165"/>
        <v>0.11388888888888893</v>
      </c>
      <c r="J1367" s="1">
        <v>23</v>
      </c>
      <c r="K1367" s="1" t="s">
        <v>2302</v>
      </c>
      <c r="L1367" s="1" t="s">
        <v>6529</v>
      </c>
      <c r="M1367" s="1" t="s">
        <v>75</v>
      </c>
      <c r="N1367" s="1" t="s">
        <v>4561</v>
      </c>
      <c r="O1367" s="1" t="s">
        <v>77</v>
      </c>
      <c r="P1367" s="1" t="s">
        <v>78</v>
      </c>
      <c r="Q1367" s="1" t="s">
        <v>78</v>
      </c>
      <c r="R1367" s="21" t="s">
        <v>1898</v>
      </c>
      <c r="S1367" s="21" t="s">
        <v>1898</v>
      </c>
      <c r="T1367" s="34" t="s">
        <v>72</v>
      </c>
      <c r="U1367" s="3" t="s">
        <v>6530</v>
      </c>
      <c r="V1367" s="1" t="s">
        <v>1900</v>
      </c>
      <c r="W1367" s="1" t="s">
        <v>2307</v>
      </c>
      <c r="X1367" s="1" t="s">
        <v>2307</v>
      </c>
      <c r="Y1367" s="1" t="s">
        <v>2363</v>
      </c>
      <c r="Z1367" s="1" t="s">
        <v>84</v>
      </c>
      <c r="AA1367" s="1" t="s">
        <v>72</v>
      </c>
      <c r="AB1367" s="1" t="s">
        <v>214</v>
      </c>
      <c r="AC1367" s="1" t="s">
        <v>2401</v>
      </c>
      <c r="AD1367" s="1" t="s">
        <v>126</v>
      </c>
      <c r="AE1367" s="1">
        <v>54</v>
      </c>
      <c r="AF1367" s="1" t="s">
        <v>88</v>
      </c>
      <c r="AG1367" s="1">
        <v>4.5999999999999996</v>
      </c>
      <c r="AH1367" s="1" t="s">
        <v>954</v>
      </c>
      <c r="AI1367" s="1" t="s">
        <v>90</v>
      </c>
      <c r="AJ1367" s="1" t="s">
        <v>91</v>
      </c>
      <c r="AK1367" s="1" t="s">
        <v>92</v>
      </c>
      <c r="AL1367" s="1" t="s">
        <v>72</v>
      </c>
      <c r="AM1367" s="1" t="s">
        <v>217</v>
      </c>
      <c r="AN1367" s="1">
        <v>2</v>
      </c>
      <c r="AO1367" s="1" t="s">
        <v>5543</v>
      </c>
      <c r="AP1367" s="1" t="s">
        <v>72</v>
      </c>
      <c r="AQ1367" s="1" t="s">
        <v>72</v>
      </c>
      <c r="AR1367" s="1" t="s">
        <v>220</v>
      </c>
      <c r="AS1367" s="1" t="s">
        <v>72</v>
      </c>
      <c r="AT1367" s="1" t="s">
        <v>72</v>
      </c>
      <c r="AU1367" s="3">
        <v>45482</v>
      </c>
      <c r="AV1367" s="1" t="s">
        <v>72</v>
      </c>
      <c r="AW1367" s="4">
        <v>0.79722222222222228</v>
      </c>
      <c r="AX1367" s="1" t="s">
        <v>72</v>
      </c>
      <c r="AY1367" s="1" t="s">
        <v>72</v>
      </c>
      <c r="AZ1367" s="1" t="s">
        <v>72</v>
      </c>
      <c r="BA1367" s="1" t="s">
        <v>6531</v>
      </c>
      <c r="BB1367" s="1" t="s">
        <v>72</v>
      </c>
      <c r="BC1367" s="1" t="s">
        <v>1675</v>
      </c>
      <c r="BD1367" s="1">
        <v>15</v>
      </c>
      <c r="BE1367" s="1" t="s">
        <v>4219</v>
      </c>
      <c r="BF1367" s="1" t="s">
        <v>75</v>
      </c>
      <c r="BG1367" s="1" t="s">
        <v>75</v>
      </c>
      <c r="BH1367" s="1" t="s">
        <v>88</v>
      </c>
      <c r="BI1367" s="1" t="s">
        <v>96</v>
      </c>
      <c r="BJ1367" s="1" t="s">
        <v>72</v>
      </c>
      <c r="BK1367" s="1" t="s">
        <v>6533</v>
      </c>
      <c r="BL1367" s="1" t="s">
        <v>6534</v>
      </c>
      <c r="BM1367" s="1">
        <v>14</v>
      </c>
      <c r="BN1367" s="1" t="s">
        <v>75</v>
      </c>
      <c r="BO1367" s="1" t="s">
        <v>75</v>
      </c>
      <c r="BP1367" s="1" t="s">
        <v>75</v>
      </c>
      <c r="BQ1367" s="21" t="s">
        <v>99</v>
      </c>
      <c r="BR1367" s="21" t="s">
        <v>100</v>
      </c>
    </row>
    <row r="1368" spans="1:70" ht="20.45" customHeight="1">
      <c r="A1368" s="1" t="s">
        <v>6535</v>
      </c>
      <c r="B1368" s="1">
        <v>240197</v>
      </c>
      <c r="C1368" s="1" t="s">
        <v>71</v>
      </c>
      <c r="D1368" s="3">
        <v>45478</v>
      </c>
      <c r="E1368" s="4">
        <v>0.55555555555555558</v>
      </c>
      <c r="F1368" s="5">
        <v>45474</v>
      </c>
      <c r="G1368" s="3">
        <v>45478</v>
      </c>
      <c r="H1368" s="4">
        <v>0.67222222222222228</v>
      </c>
      <c r="I1368" s="48">
        <f t="shared" si="165"/>
        <v>0.1166666666666667</v>
      </c>
      <c r="J1368" s="1">
        <v>9</v>
      </c>
      <c r="K1368" s="1" t="s">
        <v>2302</v>
      </c>
      <c r="L1368" s="1" t="s">
        <v>6536</v>
      </c>
      <c r="M1368" s="1" t="s">
        <v>75</v>
      </c>
      <c r="N1368" s="1" t="s">
        <v>3947</v>
      </c>
      <c r="O1368" s="1" t="s">
        <v>77</v>
      </c>
      <c r="P1368" s="1" t="s">
        <v>78</v>
      </c>
      <c r="Q1368" s="1" t="s">
        <v>172</v>
      </c>
      <c r="R1368" s="21" t="s">
        <v>139</v>
      </c>
      <c r="S1368" s="21" t="s">
        <v>1898</v>
      </c>
      <c r="T1368" s="1" t="s">
        <v>6487</v>
      </c>
      <c r="U1368" s="3" t="s">
        <v>4117</v>
      </c>
      <c r="V1368" s="1" t="s">
        <v>1900</v>
      </c>
      <c r="W1368" s="1" t="s">
        <v>2307</v>
      </c>
      <c r="X1368" s="1" t="s">
        <v>2307</v>
      </c>
      <c r="Y1368" s="1" t="s">
        <v>2363</v>
      </c>
      <c r="Z1368" s="1" t="s">
        <v>84</v>
      </c>
      <c r="AA1368" s="1" t="s">
        <v>72</v>
      </c>
      <c r="AB1368" s="1" t="s">
        <v>140</v>
      </c>
      <c r="AC1368" s="1" t="s">
        <v>141</v>
      </c>
      <c r="AD1368" s="1" t="s">
        <v>87</v>
      </c>
      <c r="AE1368" s="1">
        <v>36</v>
      </c>
      <c r="AF1368" s="1" t="s">
        <v>88</v>
      </c>
      <c r="AG1368" s="1">
        <v>4.5999999999999996</v>
      </c>
      <c r="AH1368" s="1" t="s">
        <v>954</v>
      </c>
      <c r="AI1368" s="1" t="s">
        <v>90</v>
      </c>
      <c r="AJ1368" s="1" t="s">
        <v>91</v>
      </c>
      <c r="AK1368" s="1" t="s">
        <v>92</v>
      </c>
      <c r="AL1368" s="1" t="s">
        <v>72</v>
      </c>
      <c r="AM1368" s="1" t="s">
        <v>217</v>
      </c>
      <c r="AN1368" s="1">
        <v>2</v>
      </c>
      <c r="AO1368" s="1" t="s">
        <v>3255</v>
      </c>
      <c r="AP1368" s="1" t="s">
        <v>72</v>
      </c>
      <c r="AQ1368" s="1" t="s">
        <v>72</v>
      </c>
      <c r="AR1368" s="1" t="s">
        <v>220</v>
      </c>
      <c r="AS1368" s="1" t="s">
        <v>72</v>
      </c>
      <c r="AT1368" s="1" t="s">
        <v>72</v>
      </c>
      <c r="AU1368" s="3">
        <v>45478</v>
      </c>
      <c r="AV1368" s="4">
        <v>0.69305555555555554</v>
      </c>
      <c r="AW1368" s="4">
        <v>0.78680555555555554</v>
      </c>
      <c r="AX1368" s="4">
        <f>AW1368-AV1368</f>
        <v>9.375E-2</v>
      </c>
      <c r="AY1368" s="4">
        <f>AW1368-I1368</f>
        <v>0.67013888888888884</v>
      </c>
      <c r="AZ1368" s="4">
        <f>AW1368-E1368</f>
        <v>0.23124999999999996</v>
      </c>
      <c r="BA1368" s="1" t="s">
        <v>6537</v>
      </c>
      <c r="BB1368" s="1" t="s">
        <v>72</v>
      </c>
      <c r="BC1368" s="1" t="s">
        <v>1675</v>
      </c>
      <c r="BD1368" s="1">
        <v>15</v>
      </c>
      <c r="BE1368" s="1" t="s">
        <v>4219</v>
      </c>
      <c r="BF1368" s="1" t="s">
        <v>88</v>
      </c>
      <c r="BG1368" s="1" t="s">
        <v>88</v>
      </c>
      <c r="BH1368" s="1" t="s">
        <v>88</v>
      </c>
      <c r="BI1368" s="1" t="s">
        <v>96</v>
      </c>
      <c r="BJ1368" s="1" t="s">
        <v>72</v>
      </c>
      <c r="BK1368" s="1" t="s">
        <v>3985</v>
      </c>
      <c r="BL1368" s="1" t="s">
        <v>6489</v>
      </c>
      <c r="BM1368" s="1">
        <v>24</v>
      </c>
      <c r="BN1368" s="1" t="s">
        <v>75</v>
      </c>
      <c r="BO1368" s="1" t="s">
        <v>75</v>
      </c>
      <c r="BP1368" s="1" t="s">
        <v>75</v>
      </c>
      <c r="BQ1368" s="21" t="s">
        <v>99</v>
      </c>
      <c r="BR1368" s="21" t="s">
        <v>100</v>
      </c>
    </row>
    <row r="1369" spans="1:70" ht="20.45" customHeight="1">
      <c r="A1369" s="1" t="s">
        <v>6538</v>
      </c>
      <c r="B1369" s="1">
        <v>240198</v>
      </c>
      <c r="C1369" s="1" t="s">
        <v>71</v>
      </c>
      <c r="D1369" s="3">
        <v>45478</v>
      </c>
      <c r="E1369" s="4">
        <v>0.59652777777777777</v>
      </c>
      <c r="F1369" s="5">
        <v>45474</v>
      </c>
      <c r="G1369" s="3">
        <v>45478</v>
      </c>
      <c r="H1369" s="4">
        <v>0.67222222222222228</v>
      </c>
      <c r="I1369" s="48">
        <f t="shared" si="165"/>
        <v>7.5694444444444509E-2</v>
      </c>
      <c r="J1369" s="1">
        <v>0</v>
      </c>
      <c r="K1369" s="1" t="s">
        <v>2302</v>
      </c>
      <c r="L1369" s="1" t="s">
        <v>6539</v>
      </c>
      <c r="M1369" s="1" t="s">
        <v>75</v>
      </c>
      <c r="N1369" s="1" t="s">
        <v>6517</v>
      </c>
      <c r="O1369" s="1" t="s">
        <v>77</v>
      </c>
      <c r="P1369" s="1" t="s">
        <v>78</v>
      </c>
      <c r="Q1369" s="1" t="s">
        <v>78</v>
      </c>
      <c r="R1369" s="21" t="s">
        <v>1898</v>
      </c>
      <c r="S1369" s="21" t="s">
        <v>1898</v>
      </c>
      <c r="T1369" s="34" t="s">
        <v>72</v>
      </c>
      <c r="U1369" s="3" t="s">
        <v>6540</v>
      </c>
      <c r="V1369" s="1" t="s">
        <v>1900</v>
      </c>
      <c r="W1369" s="1" t="s">
        <v>2307</v>
      </c>
      <c r="X1369" s="1" t="s">
        <v>2307</v>
      </c>
      <c r="Y1369" s="1" t="s">
        <v>2308</v>
      </c>
      <c r="Z1369" s="1" t="s">
        <v>6519</v>
      </c>
      <c r="AA1369" s="1" t="s">
        <v>72</v>
      </c>
      <c r="AB1369" s="1" t="s">
        <v>6519</v>
      </c>
      <c r="AC1369" s="1" t="s">
        <v>6519</v>
      </c>
      <c r="AD1369" s="1" t="s">
        <v>87</v>
      </c>
      <c r="AE1369" s="1">
        <v>85</v>
      </c>
      <c r="AF1369" s="1" t="s">
        <v>88</v>
      </c>
      <c r="AG1369" s="1">
        <v>4.5999999999999996</v>
      </c>
      <c r="AH1369" s="1" t="s">
        <v>954</v>
      </c>
      <c r="AI1369" s="1" t="s">
        <v>105</v>
      </c>
      <c r="AJ1369" s="1" t="s">
        <v>91</v>
      </c>
      <c r="AK1369" s="1" t="s">
        <v>92</v>
      </c>
      <c r="AL1369" s="1" t="s">
        <v>72</v>
      </c>
      <c r="AM1369" s="1" t="s">
        <v>72</v>
      </c>
      <c r="AN1369" s="1">
        <v>5</v>
      </c>
      <c r="AO1369" s="1" t="s">
        <v>72</v>
      </c>
      <c r="AP1369" s="1" t="s">
        <v>72</v>
      </c>
      <c r="AQ1369" s="1" t="s">
        <v>72</v>
      </c>
      <c r="AR1369" s="1" t="s">
        <v>6541</v>
      </c>
      <c r="AS1369" s="1" t="s">
        <v>72</v>
      </c>
      <c r="AT1369" s="1" t="s">
        <v>72</v>
      </c>
      <c r="AU1369" s="3">
        <v>45478</v>
      </c>
      <c r="AV1369" s="4">
        <v>0.69305555555555554</v>
      </c>
      <c r="AW1369" s="4">
        <v>0.73263888888888884</v>
      </c>
      <c r="AX1369" s="4">
        <f>AW1369-AV1369</f>
        <v>3.9583333333333304E-2</v>
      </c>
      <c r="AY1369" s="4">
        <f>AW1369-I1369</f>
        <v>0.65694444444444433</v>
      </c>
      <c r="AZ1369" s="4">
        <f>AW1369-E1369</f>
        <v>0.13611111111111107</v>
      </c>
      <c r="BA1369" s="1" t="s">
        <v>6542</v>
      </c>
      <c r="BB1369" s="1" t="s">
        <v>72</v>
      </c>
      <c r="BC1369" s="1" t="s">
        <v>1794</v>
      </c>
      <c r="BD1369" s="1">
        <v>15</v>
      </c>
      <c r="BE1369" s="1" t="s">
        <v>2694</v>
      </c>
      <c r="BF1369" s="1" t="s">
        <v>75</v>
      </c>
      <c r="BG1369" s="1" t="s">
        <v>75</v>
      </c>
      <c r="BH1369" s="1" t="s">
        <v>88</v>
      </c>
      <c r="BI1369" s="1" t="s">
        <v>96</v>
      </c>
      <c r="BJ1369" s="1" t="s">
        <v>72</v>
      </c>
      <c r="BK1369" s="1" t="s">
        <v>4450</v>
      </c>
      <c r="BL1369" s="1" t="s">
        <v>6522</v>
      </c>
      <c r="BM1369" s="1">
        <v>30</v>
      </c>
      <c r="BN1369" s="1" t="s">
        <v>75</v>
      </c>
      <c r="BO1369" s="1" t="s">
        <v>75</v>
      </c>
      <c r="BP1369" s="1" t="s">
        <v>75</v>
      </c>
      <c r="BQ1369" s="21" t="s">
        <v>99</v>
      </c>
      <c r="BR1369" s="21" t="s">
        <v>100</v>
      </c>
    </row>
    <row r="1370" spans="1:70" ht="20.45" customHeight="1">
      <c r="A1370" s="1" t="s">
        <v>6543</v>
      </c>
      <c r="B1370" s="1">
        <v>240199</v>
      </c>
      <c r="C1370" s="1" t="s">
        <v>71</v>
      </c>
      <c r="D1370" s="3">
        <v>45481</v>
      </c>
      <c r="E1370" s="4">
        <v>0.54583333333333328</v>
      </c>
      <c r="F1370" s="5">
        <v>45474</v>
      </c>
      <c r="G1370" s="3">
        <v>45481</v>
      </c>
      <c r="H1370" s="4">
        <v>0.63402777777777775</v>
      </c>
      <c r="I1370" s="48">
        <f t="shared" si="165"/>
        <v>8.8194444444444464E-2</v>
      </c>
      <c r="J1370" s="1">
        <v>11</v>
      </c>
      <c r="K1370" s="1" t="s">
        <v>2302</v>
      </c>
      <c r="L1370" s="1" t="s">
        <v>6544</v>
      </c>
      <c r="M1370" s="1" t="s">
        <v>75</v>
      </c>
      <c r="N1370" s="1" t="s">
        <v>6545</v>
      </c>
      <c r="O1370" s="1" t="s">
        <v>77</v>
      </c>
      <c r="P1370" s="1" t="s">
        <v>78</v>
      </c>
      <c r="Q1370" s="1" t="s">
        <v>4162</v>
      </c>
      <c r="R1370" s="21" t="s">
        <v>139</v>
      </c>
      <c r="S1370" s="21" t="s">
        <v>1898</v>
      </c>
      <c r="T1370" s="34" t="s">
        <v>72</v>
      </c>
      <c r="U1370" s="3" t="s">
        <v>6546</v>
      </c>
      <c r="V1370" s="1" t="s">
        <v>1900</v>
      </c>
      <c r="W1370" s="1" t="s">
        <v>2307</v>
      </c>
      <c r="X1370" s="1" t="s">
        <v>2307</v>
      </c>
      <c r="Y1370" s="1" t="s">
        <v>2363</v>
      </c>
      <c r="Z1370" s="1" t="s">
        <v>84</v>
      </c>
      <c r="AA1370" s="1" t="s">
        <v>72</v>
      </c>
      <c r="AB1370" s="1" t="s">
        <v>140</v>
      </c>
      <c r="AC1370" s="1" t="s">
        <v>181</v>
      </c>
      <c r="AD1370" s="1" t="s">
        <v>87</v>
      </c>
      <c r="AE1370" s="1">
        <v>35</v>
      </c>
      <c r="AF1370" s="1" t="s">
        <v>88</v>
      </c>
      <c r="AG1370" s="1">
        <v>4.5</v>
      </c>
      <c r="AH1370" s="1" t="s">
        <v>954</v>
      </c>
      <c r="AI1370" s="1" t="s">
        <v>90</v>
      </c>
      <c r="AJ1370" s="1" t="s">
        <v>91</v>
      </c>
      <c r="AK1370" s="1" t="s">
        <v>92</v>
      </c>
      <c r="AL1370" s="1" t="s">
        <v>72</v>
      </c>
      <c r="AM1370" s="1" t="s">
        <v>217</v>
      </c>
      <c r="AN1370" s="1">
        <v>2</v>
      </c>
      <c r="AO1370" s="1" t="s">
        <v>3599</v>
      </c>
      <c r="AP1370" s="1" t="s">
        <v>72</v>
      </c>
      <c r="AQ1370" s="1" t="s">
        <v>72</v>
      </c>
      <c r="AR1370" s="1" t="s">
        <v>220</v>
      </c>
      <c r="AS1370" s="1" t="s">
        <v>72</v>
      </c>
      <c r="AT1370" s="1" t="s">
        <v>72</v>
      </c>
      <c r="AU1370" s="3">
        <v>45481</v>
      </c>
      <c r="AV1370" s="4">
        <v>0.65694444444444444</v>
      </c>
      <c r="AW1370" s="4">
        <v>0.75347222222222221</v>
      </c>
      <c r="AX1370" s="4">
        <f>AW1370-AV1370</f>
        <v>9.6527777777777768E-2</v>
      </c>
      <c r="AY1370" s="4">
        <f>AW1370-I1370</f>
        <v>0.66527777777777775</v>
      </c>
      <c r="AZ1370" s="4">
        <f>AW1370-E1370</f>
        <v>0.20763888888888893</v>
      </c>
      <c r="BA1370" s="1" t="s">
        <v>6547</v>
      </c>
      <c r="BB1370" s="1" t="s">
        <v>72</v>
      </c>
      <c r="BC1370" s="1" t="s">
        <v>1675</v>
      </c>
      <c r="BD1370" s="1">
        <v>15</v>
      </c>
      <c r="BE1370" s="1" t="s">
        <v>6026</v>
      </c>
      <c r="BF1370" s="1" t="s">
        <v>88</v>
      </c>
      <c r="BG1370" s="1" t="s">
        <v>88</v>
      </c>
      <c r="BH1370" s="1" t="s">
        <v>88</v>
      </c>
      <c r="BI1370" s="1" t="s">
        <v>96</v>
      </c>
      <c r="BJ1370" s="1" t="s">
        <v>72</v>
      </c>
      <c r="BK1370" s="1" t="s">
        <v>3962</v>
      </c>
      <c r="BL1370" s="1" t="s">
        <v>6548</v>
      </c>
      <c r="BM1370" s="1">
        <f>31+14</f>
        <v>45</v>
      </c>
      <c r="BN1370" s="1" t="s">
        <v>75</v>
      </c>
      <c r="BO1370" s="1" t="s">
        <v>75</v>
      </c>
      <c r="BP1370" s="1" t="s">
        <v>75</v>
      </c>
      <c r="BQ1370" s="21" t="s">
        <v>99</v>
      </c>
      <c r="BR1370" s="21" t="s">
        <v>100</v>
      </c>
    </row>
    <row r="1371" spans="1:70" ht="20.45" customHeight="1">
      <c r="A1371" s="1">
        <v>240200</v>
      </c>
      <c r="B1371" s="1">
        <v>240200</v>
      </c>
      <c r="C1371" s="1" t="s">
        <v>71</v>
      </c>
      <c r="D1371" s="3">
        <v>45484</v>
      </c>
      <c r="E1371" s="4">
        <v>0.64583333333333337</v>
      </c>
      <c r="F1371" s="5">
        <v>45474</v>
      </c>
      <c r="G1371" s="3">
        <v>45484</v>
      </c>
      <c r="H1371" s="4">
        <v>0.73124999999999996</v>
      </c>
      <c r="I1371" s="48">
        <f t="shared" si="165"/>
        <v>8.5416666666666585E-2</v>
      </c>
      <c r="J1371" s="1">
        <v>10</v>
      </c>
      <c r="K1371" s="1" t="s">
        <v>2302</v>
      </c>
      <c r="L1371" s="1" t="s">
        <v>6549</v>
      </c>
      <c r="M1371" s="1" t="s">
        <v>75</v>
      </c>
      <c r="N1371" s="1" t="s">
        <v>170</v>
      </c>
      <c r="O1371" s="1" t="s">
        <v>473</v>
      </c>
      <c r="P1371" s="1" t="s">
        <v>78</v>
      </c>
      <c r="Q1371" s="1" t="s">
        <v>4162</v>
      </c>
      <c r="R1371" s="21" t="s">
        <v>1927</v>
      </c>
      <c r="S1371" s="8" t="s">
        <v>1927</v>
      </c>
      <c r="T1371" s="1" t="s">
        <v>6195</v>
      </c>
      <c r="U1371" s="75" t="s">
        <v>72</v>
      </c>
      <c r="V1371" s="1" t="s">
        <v>1900</v>
      </c>
      <c r="W1371" s="1" t="s">
        <v>2307</v>
      </c>
      <c r="X1371" s="1" t="s">
        <v>2307</v>
      </c>
      <c r="Y1371" s="1" t="s">
        <v>2363</v>
      </c>
      <c r="Z1371" s="1" t="s">
        <v>84</v>
      </c>
      <c r="AA1371" s="1" t="s">
        <v>72</v>
      </c>
      <c r="AB1371" s="1" t="s">
        <v>104</v>
      </c>
      <c r="AC1371" s="1" t="s">
        <v>104</v>
      </c>
      <c r="AD1371" s="1" t="s">
        <v>87</v>
      </c>
      <c r="AE1371" s="1">
        <v>52</v>
      </c>
      <c r="AF1371" s="1" t="s">
        <v>88</v>
      </c>
      <c r="AG1371" s="1">
        <v>4.3</v>
      </c>
      <c r="AH1371" s="1" t="s">
        <v>2344</v>
      </c>
      <c r="AI1371" s="1" t="s">
        <v>90</v>
      </c>
      <c r="AJ1371" s="1" t="s">
        <v>91</v>
      </c>
      <c r="AK1371" s="1" t="s">
        <v>92</v>
      </c>
      <c r="AL1371" s="1" t="s">
        <v>72</v>
      </c>
      <c r="AM1371" s="1" t="s">
        <v>72</v>
      </c>
      <c r="AN1371" s="1" t="s">
        <v>72</v>
      </c>
      <c r="AO1371" s="1" t="s">
        <v>72</v>
      </c>
      <c r="AP1371" s="1" t="s">
        <v>72</v>
      </c>
      <c r="AQ1371" s="1" t="s">
        <v>72</v>
      </c>
      <c r="AR1371" s="1" t="s">
        <v>72</v>
      </c>
      <c r="AS1371" s="1" t="s">
        <v>72</v>
      </c>
      <c r="AT1371" s="1" t="s">
        <v>72</v>
      </c>
      <c r="AU1371" s="3">
        <v>45484</v>
      </c>
      <c r="AV1371" s="1" t="s">
        <v>72</v>
      </c>
      <c r="AW1371" s="1" t="s">
        <v>72</v>
      </c>
      <c r="AX1371" s="1" t="s">
        <v>72</v>
      </c>
      <c r="AY1371" s="1" t="s">
        <v>72</v>
      </c>
      <c r="AZ1371" s="1" t="s">
        <v>72</v>
      </c>
      <c r="BA1371" s="1" t="s">
        <v>72</v>
      </c>
      <c r="BB1371" s="1" t="s">
        <v>72</v>
      </c>
      <c r="BC1371" s="1" t="s">
        <v>72</v>
      </c>
      <c r="BD1371" s="1" t="s">
        <v>72</v>
      </c>
      <c r="BE1371" s="1" t="s">
        <v>72</v>
      </c>
      <c r="BF1371" s="1" t="s">
        <v>72</v>
      </c>
      <c r="BG1371" s="1" t="s">
        <v>72</v>
      </c>
      <c r="BH1371" s="1" t="s">
        <v>88</v>
      </c>
      <c r="BI1371" s="1" t="s">
        <v>79</v>
      </c>
      <c r="BJ1371" s="1" t="s">
        <v>6550</v>
      </c>
      <c r="BK1371" s="1" t="s">
        <v>72</v>
      </c>
      <c r="BL1371" s="1" t="s">
        <v>72</v>
      </c>
      <c r="BM1371" s="1" t="s">
        <v>72</v>
      </c>
      <c r="BN1371" s="1" t="s">
        <v>72</v>
      </c>
      <c r="BO1371" s="1" t="s">
        <v>72</v>
      </c>
      <c r="BP1371" s="1" t="s">
        <v>72</v>
      </c>
      <c r="BQ1371" s="1" t="s">
        <v>160</v>
      </c>
    </row>
    <row r="1372" spans="1:70" ht="20.45" customHeight="1">
      <c r="A1372" s="1" t="s">
        <v>6551</v>
      </c>
      <c r="B1372" s="1">
        <v>240201</v>
      </c>
      <c r="C1372" s="1" t="s">
        <v>497</v>
      </c>
      <c r="D1372" s="3">
        <v>45484</v>
      </c>
      <c r="E1372" s="4">
        <v>0.61458333333333337</v>
      </c>
      <c r="F1372" s="5">
        <v>45474</v>
      </c>
      <c r="G1372" s="3">
        <v>45484</v>
      </c>
      <c r="H1372" s="4">
        <v>0.78472222222222221</v>
      </c>
      <c r="I1372" s="48">
        <f t="shared" si="165"/>
        <v>0.17013888888888884</v>
      </c>
      <c r="J1372" s="1">
        <v>1</v>
      </c>
      <c r="K1372" s="1" t="s">
        <v>1896</v>
      </c>
      <c r="L1372" s="1" t="s">
        <v>6552</v>
      </c>
      <c r="M1372" s="1" t="s">
        <v>75</v>
      </c>
      <c r="N1372" s="1" t="s">
        <v>5146</v>
      </c>
      <c r="O1372" s="1" t="s">
        <v>497</v>
      </c>
      <c r="P1372" s="1" t="s">
        <v>78</v>
      </c>
      <c r="Q1372" s="1" t="s">
        <v>78</v>
      </c>
      <c r="R1372" s="21" t="s">
        <v>1898</v>
      </c>
      <c r="S1372" s="8" t="s">
        <v>1927</v>
      </c>
      <c r="T1372" s="34" t="s">
        <v>72</v>
      </c>
      <c r="U1372" s="60" t="s">
        <v>847</v>
      </c>
      <c r="V1372" s="1" t="s">
        <v>1900</v>
      </c>
      <c r="W1372" s="1" t="s">
        <v>1867</v>
      </c>
      <c r="X1372" s="1" t="s">
        <v>1868</v>
      </c>
      <c r="Y1372" s="1" t="s">
        <v>3373</v>
      </c>
      <c r="Z1372" s="1" t="s">
        <v>490</v>
      </c>
      <c r="AA1372" s="1" t="s">
        <v>72</v>
      </c>
      <c r="AB1372" s="1" t="s">
        <v>491</v>
      </c>
      <c r="AC1372" s="1" t="s">
        <v>492</v>
      </c>
      <c r="AD1372" s="1" t="s">
        <v>87</v>
      </c>
      <c r="AE1372" s="1">
        <v>65</v>
      </c>
      <c r="AF1372" s="1" t="s">
        <v>88</v>
      </c>
      <c r="AG1372" s="1">
        <v>5.0999999999999996</v>
      </c>
      <c r="AH1372" s="1" t="s">
        <v>299</v>
      </c>
      <c r="AI1372" s="1" t="s">
        <v>90</v>
      </c>
      <c r="AJ1372" s="1" t="s">
        <v>91</v>
      </c>
      <c r="AK1372" s="1" t="s">
        <v>90</v>
      </c>
      <c r="AL1372" s="1" t="s">
        <v>72</v>
      </c>
      <c r="AM1372" s="1" t="s">
        <v>72</v>
      </c>
      <c r="AN1372" s="1" t="s">
        <v>72</v>
      </c>
      <c r="AO1372" s="1" t="s">
        <v>72</v>
      </c>
      <c r="AP1372" s="1" t="s">
        <v>72</v>
      </c>
      <c r="AQ1372" s="1" t="s">
        <v>72</v>
      </c>
      <c r="AR1372" s="1" t="s">
        <v>72</v>
      </c>
      <c r="AS1372" s="1" t="s">
        <v>72</v>
      </c>
      <c r="AT1372" s="1" t="s">
        <v>72</v>
      </c>
      <c r="AU1372" s="3">
        <v>45484</v>
      </c>
      <c r="AV1372" s="4">
        <v>0.79722222222222228</v>
      </c>
      <c r="AW1372" s="4">
        <v>0.86111111111111116</v>
      </c>
      <c r="AX1372" s="4">
        <f t="shared" ref="AX1372:AX1392" si="166">AW1372-AV1372</f>
        <v>6.3888888888888884E-2</v>
      </c>
      <c r="AY1372" s="4">
        <f t="shared" ref="AY1372:AY1392" si="167">AW1372-I1372</f>
        <v>0.69097222222222232</v>
      </c>
      <c r="AZ1372" s="4">
        <f t="shared" ref="AZ1372:AZ1392" si="168">AW1372-E1372</f>
        <v>0.24652777777777779</v>
      </c>
      <c r="BA1372" s="1" t="s">
        <v>6553</v>
      </c>
      <c r="BB1372" s="1" t="s">
        <v>72</v>
      </c>
      <c r="BC1372" s="1" t="s">
        <v>1794</v>
      </c>
      <c r="BD1372" s="1">
        <v>15</v>
      </c>
      <c r="BE1372" s="1" t="s">
        <v>3205</v>
      </c>
      <c r="BF1372" s="1" t="s">
        <v>75</v>
      </c>
      <c r="BG1372" s="1" t="s">
        <v>75</v>
      </c>
      <c r="BH1372" s="1" t="s">
        <v>88</v>
      </c>
      <c r="BI1372" s="1" t="s">
        <v>79</v>
      </c>
      <c r="BJ1372" s="1" t="s">
        <v>707</v>
      </c>
      <c r="BK1372" s="1" t="s">
        <v>72</v>
      </c>
      <c r="BL1372" s="1" t="s">
        <v>72</v>
      </c>
      <c r="BM1372" s="1" t="s">
        <v>72</v>
      </c>
      <c r="BN1372" s="1" t="s">
        <v>88</v>
      </c>
      <c r="BO1372" s="1" t="s">
        <v>88</v>
      </c>
      <c r="BP1372" s="1" t="s">
        <v>88</v>
      </c>
      <c r="BQ1372" s="1" t="s">
        <v>160</v>
      </c>
      <c r="BR1372" s="1" t="s">
        <v>707</v>
      </c>
    </row>
    <row r="1373" spans="1:70" ht="20.45" customHeight="1">
      <c r="A1373" s="1" t="s">
        <v>6554</v>
      </c>
      <c r="B1373" s="1">
        <v>240202</v>
      </c>
      <c r="C1373" s="1" t="s">
        <v>71</v>
      </c>
      <c r="D1373" s="3">
        <v>45485</v>
      </c>
      <c r="E1373" s="4">
        <v>0.64583333333333337</v>
      </c>
      <c r="F1373" s="5">
        <v>45474</v>
      </c>
      <c r="G1373" s="3">
        <v>45485</v>
      </c>
      <c r="H1373" s="4">
        <v>0.70277777777777772</v>
      </c>
      <c r="I1373" s="48">
        <f t="shared" si="165"/>
        <v>5.6944444444444353E-2</v>
      </c>
      <c r="J1373" s="1">
        <v>15</v>
      </c>
      <c r="K1373" s="1" t="s">
        <v>2302</v>
      </c>
      <c r="L1373" s="1" t="s">
        <v>6555</v>
      </c>
      <c r="M1373" s="1" t="s">
        <v>75</v>
      </c>
      <c r="N1373" s="1" t="s">
        <v>6545</v>
      </c>
      <c r="O1373" s="1" t="s">
        <v>77</v>
      </c>
      <c r="P1373" s="1" t="s">
        <v>78</v>
      </c>
      <c r="Q1373" s="1" t="s">
        <v>172</v>
      </c>
      <c r="R1373" s="21" t="s">
        <v>139</v>
      </c>
      <c r="S1373" s="21" t="s">
        <v>1898</v>
      </c>
      <c r="T1373" s="1" t="s">
        <v>6487</v>
      </c>
      <c r="U1373" s="3" t="s">
        <v>2437</v>
      </c>
      <c r="V1373" s="1" t="s">
        <v>1900</v>
      </c>
      <c r="W1373" s="1" t="s">
        <v>2307</v>
      </c>
      <c r="X1373" s="1" t="s">
        <v>2307</v>
      </c>
      <c r="Y1373" s="1" t="s">
        <v>2363</v>
      </c>
      <c r="Z1373" s="1" t="s">
        <v>84</v>
      </c>
      <c r="AA1373" s="1" t="s">
        <v>72</v>
      </c>
      <c r="AB1373" s="1" t="s">
        <v>140</v>
      </c>
      <c r="AC1373" s="1" t="s">
        <v>141</v>
      </c>
      <c r="AD1373" s="1" t="s">
        <v>87</v>
      </c>
      <c r="AE1373" s="1">
        <v>50</v>
      </c>
      <c r="AF1373" s="1" t="s">
        <v>88</v>
      </c>
      <c r="AG1373" s="1">
        <v>4.8</v>
      </c>
      <c r="AH1373" s="1" t="s">
        <v>2344</v>
      </c>
      <c r="AI1373" s="1" t="s">
        <v>90</v>
      </c>
      <c r="AJ1373" s="1" t="s">
        <v>91</v>
      </c>
      <c r="AK1373" s="1" t="s">
        <v>92</v>
      </c>
      <c r="AL1373" s="1" t="s">
        <v>72</v>
      </c>
      <c r="AM1373" s="1" t="s">
        <v>217</v>
      </c>
      <c r="AN1373" s="1">
        <v>2</v>
      </c>
      <c r="AO1373" s="1" t="s">
        <v>5105</v>
      </c>
      <c r="AP1373" s="1" t="s">
        <v>72</v>
      </c>
      <c r="AQ1373" s="1" t="s">
        <v>72</v>
      </c>
      <c r="AR1373" s="1" t="s">
        <v>220</v>
      </c>
      <c r="AS1373" s="1" t="s">
        <v>72</v>
      </c>
      <c r="AT1373" s="1" t="s">
        <v>72</v>
      </c>
      <c r="AU1373" s="3">
        <v>45485</v>
      </c>
      <c r="AV1373" s="4">
        <v>0.72013888888888888</v>
      </c>
      <c r="AW1373" s="4">
        <v>0.80208333333333337</v>
      </c>
      <c r="AX1373" s="4">
        <f t="shared" si="166"/>
        <v>8.1944444444444486E-2</v>
      </c>
      <c r="AY1373" s="4">
        <f t="shared" si="167"/>
        <v>0.74513888888888902</v>
      </c>
      <c r="AZ1373" s="4">
        <f t="shared" si="168"/>
        <v>0.15625</v>
      </c>
      <c r="BA1373" s="1" t="s">
        <v>6556</v>
      </c>
      <c r="BB1373" s="1" t="s">
        <v>72</v>
      </c>
      <c r="BC1373" s="1" t="s">
        <v>1675</v>
      </c>
      <c r="BD1373" s="1">
        <v>15</v>
      </c>
      <c r="BE1373" s="1" t="s">
        <v>6026</v>
      </c>
      <c r="BF1373" s="1" t="s">
        <v>75</v>
      </c>
      <c r="BG1373" s="1" t="s">
        <v>75</v>
      </c>
      <c r="BH1373" s="1" t="s">
        <v>88</v>
      </c>
      <c r="BI1373" s="1" t="s">
        <v>96</v>
      </c>
      <c r="BJ1373" s="1" t="s">
        <v>72</v>
      </c>
      <c r="BK1373" s="1" t="s">
        <v>3962</v>
      </c>
      <c r="BL1373" s="1" t="s">
        <v>6557</v>
      </c>
      <c r="BM1373" s="1">
        <v>35</v>
      </c>
      <c r="BN1373" s="1" t="s">
        <v>75</v>
      </c>
      <c r="BO1373" s="1" t="s">
        <v>75</v>
      </c>
      <c r="BP1373" s="1" t="s">
        <v>75</v>
      </c>
      <c r="BQ1373" s="21" t="s">
        <v>99</v>
      </c>
      <c r="BR1373" s="21" t="s">
        <v>100</v>
      </c>
    </row>
    <row r="1374" spans="1:70" ht="20.45" customHeight="1">
      <c r="A1374" s="1" t="s">
        <v>6558</v>
      </c>
      <c r="B1374" s="1">
        <v>240203</v>
      </c>
      <c r="C1374" s="1" t="s">
        <v>71</v>
      </c>
      <c r="D1374" s="3">
        <v>45489</v>
      </c>
      <c r="E1374" s="4">
        <v>0.43958333333333333</v>
      </c>
      <c r="F1374" s="5">
        <v>45474</v>
      </c>
      <c r="G1374" s="3">
        <v>45489</v>
      </c>
      <c r="H1374" s="4">
        <v>0.56388888888888888</v>
      </c>
      <c r="I1374" s="48">
        <f t="shared" si="165"/>
        <v>0.12430555555555556</v>
      </c>
      <c r="J1374" s="1">
        <v>0</v>
      </c>
      <c r="K1374" s="1" t="s">
        <v>2302</v>
      </c>
      <c r="L1374" s="1" t="s">
        <v>6559</v>
      </c>
      <c r="M1374" s="1" t="s">
        <v>75</v>
      </c>
      <c r="N1374" s="1" t="s">
        <v>6517</v>
      </c>
      <c r="O1374" s="1" t="s">
        <v>77</v>
      </c>
      <c r="P1374" s="1" t="s">
        <v>78</v>
      </c>
      <c r="Q1374" s="1" t="s">
        <v>4162</v>
      </c>
      <c r="R1374" s="21" t="s">
        <v>1898</v>
      </c>
      <c r="S1374" s="21" t="s">
        <v>1898</v>
      </c>
      <c r="T1374" s="34" t="s">
        <v>72</v>
      </c>
      <c r="U1374" s="3" t="s">
        <v>6560</v>
      </c>
      <c r="V1374" s="1" t="s">
        <v>1900</v>
      </c>
      <c r="W1374" s="1" t="s">
        <v>2307</v>
      </c>
      <c r="X1374" s="1" t="s">
        <v>2307</v>
      </c>
      <c r="Y1374" s="1" t="s">
        <v>2308</v>
      </c>
      <c r="Z1374" s="1" t="s">
        <v>6519</v>
      </c>
      <c r="AA1374" s="1" t="s">
        <v>72</v>
      </c>
      <c r="AB1374" s="1" t="s">
        <v>6519</v>
      </c>
      <c r="AC1374" s="1" t="s">
        <v>6561</v>
      </c>
      <c r="AD1374" s="1" t="s">
        <v>87</v>
      </c>
      <c r="AE1374" s="1">
        <v>69</v>
      </c>
      <c r="AF1374" s="1" t="s">
        <v>88</v>
      </c>
      <c r="AG1374" s="1">
        <v>4.5999999999999996</v>
      </c>
      <c r="AH1374" s="1" t="s">
        <v>299</v>
      </c>
      <c r="AI1374" s="1" t="s">
        <v>105</v>
      </c>
      <c r="AJ1374" s="1" t="s">
        <v>91</v>
      </c>
      <c r="AK1374" s="1" t="s">
        <v>92</v>
      </c>
      <c r="AL1374" s="1" t="s">
        <v>72</v>
      </c>
      <c r="AM1374" s="1" t="s">
        <v>72</v>
      </c>
      <c r="AN1374" s="1">
        <v>4</v>
      </c>
      <c r="AO1374" s="1" t="s">
        <v>72</v>
      </c>
      <c r="AP1374" s="1" t="s">
        <v>72</v>
      </c>
      <c r="AQ1374" s="1" t="s">
        <v>72</v>
      </c>
      <c r="AR1374" s="1" t="s">
        <v>6541</v>
      </c>
      <c r="AS1374" s="1" t="s">
        <v>72</v>
      </c>
      <c r="AT1374" s="1" t="s">
        <v>72</v>
      </c>
      <c r="AU1374" s="3">
        <v>45489</v>
      </c>
      <c r="AV1374" s="4">
        <v>0.60138888888888886</v>
      </c>
      <c r="AW1374" s="4">
        <v>0.62847222222222221</v>
      </c>
      <c r="AX1374" s="4">
        <f t="shared" si="166"/>
        <v>2.7083333333333348E-2</v>
      </c>
      <c r="AY1374" s="4">
        <f t="shared" si="167"/>
        <v>0.50416666666666665</v>
      </c>
      <c r="AZ1374" s="4">
        <f t="shared" si="168"/>
        <v>0.18888888888888888</v>
      </c>
      <c r="BA1374" s="1" t="s">
        <v>6562</v>
      </c>
      <c r="BB1374" s="1" t="s">
        <v>72</v>
      </c>
      <c r="BC1374" s="1" t="s">
        <v>1794</v>
      </c>
      <c r="BD1374" s="1">
        <v>15</v>
      </c>
      <c r="BE1374" s="1" t="s">
        <v>3446</v>
      </c>
      <c r="BF1374" s="1" t="s">
        <v>88</v>
      </c>
      <c r="BG1374" s="1" t="s">
        <v>88</v>
      </c>
      <c r="BH1374" s="1" t="s">
        <v>88</v>
      </c>
      <c r="BI1374" s="1" t="s">
        <v>96</v>
      </c>
      <c r="BJ1374" s="1" t="s">
        <v>72</v>
      </c>
      <c r="BK1374" s="1" t="s">
        <v>4450</v>
      </c>
      <c r="BL1374" s="1" t="s">
        <v>6563</v>
      </c>
      <c r="BM1374" s="1">
        <v>36</v>
      </c>
      <c r="BN1374" s="1" t="s">
        <v>75</v>
      </c>
      <c r="BO1374" s="1" t="s">
        <v>75</v>
      </c>
      <c r="BP1374" s="1" t="s">
        <v>75</v>
      </c>
      <c r="BQ1374" s="21" t="s">
        <v>99</v>
      </c>
      <c r="BR1374" s="21" t="s">
        <v>100</v>
      </c>
    </row>
    <row r="1375" spans="1:70" ht="20.45" customHeight="1">
      <c r="A1375" s="1" t="s">
        <v>6564</v>
      </c>
      <c r="B1375" s="1">
        <v>240204</v>
      </c>
      <c r="C1375" s="1" t="s">
        <v>71</v>
      </c>
      <c r="D1375" s="3">
        <v>45490</v>
      </c>
      <c r="E1375" s="4">
        <v>0.47222222222222221</v>
      </c>
      <c r="F1375" s="5">
        <v>45474</v>
      </c>
      <c r="G1375" s="3">
        <v>45490</v>
      </c>
      <c r="H1375" s="4">
        <v>0.53472222222222221</v>
      </c>
      <c r="I1375" s="48">
        <f t="shared" si="165"/>
        <v>6.25E-2</v>
      </c>
      <c r="J1375" s="1">
        <v>0</v>
      </c>
      <c r="K1375" s="1" t="s">
        <v>2302</v>
      </c>
      <c r="L1375" s="1" t="s">
        <v>6565</v>
      </c>
      <c r="M1375" s="1" t="s">
        <v>75</v>
      </c>
      <c r="N1375" s="1" t="s">
        <v>6517</v>
      </c>
      <c r="O1375" s="1" t="s">
        <v>77</v>
      </c>
      <c r="P1375" s="1" t="s">
        <v>78</v>
      </c>
      <c r="Q1375" s="1" t="s">
        <v>4162</v>
      </c>
      <c r="R1375" s="21" t="s">
        <v>1898</v>
      </c>
      <c r="S1375" s="21" t="s">
        <v>1898</v>
      </c>
      <c r="T1375" s="34" t="s">
        <v>72</v>
      </c>
      <c r="U1375" s="3" t="s">
        <v>3247</v>
      </c>
      <c r="V1375" s="1" t="s">
        <v>1900</v>
      </c>
      <c r="W1375" s="1" t="s">
        <v>2307</v>
      </c>
      <c r="X1375" s="1" t="s">
        <v>2307</v>
      </c>
      <c r="Y1375" s="1" t="s">
        <v>2308</v>
      </c>
      <c r="Z1375" s="1" t="s">
        <v>6519</v>
      </c>
      <c r="AA1375" s="1" t="s">
        <v>72</v>
      </c>
      <c r="AB1375" s="1" t="s">
        <v>6519</v>
      </c>
      <c r="AC1375" s="1" t="s">
        <v>6519</v>
      </c>
      <c r="AD1375" s="1" t="s">
        <v>87</v>
      </c>
      <c r="AE1375" s="1">
        <v>63</v>
      </c>
      <c r="AF1375" s="1" t="s">
        <v>88</v>
      </c>
      <c r="AG1375" s="1">
        <v>4.8</v>
      </c>
      <c r="AH1375" s="1" t="s">
        <v>2344</v>
      </c>
      <c r="AI1375" s="1" t="s">
        <v>105</v>
      </c>
      <c r="AJ1375" s="1" t="s">
        <v>91</v>
      </c>
      <c r="AK1375" s="1" t="s">
        <v>92</v>
      </c>
      <c r="AL1375" s="1" t="s">
        <v>72</v>
      </c>
      <c r="AM1375" s="1" t="s">
        <v>72</v>
      </c>
      <c r="AN1375" s="1" t="s">
        <v>3184</v>
      </c>
      <c r="AO1375" s="1" t="s">
        <v>72</v>
      </c>
      <c r="AP1375" s="1" t="s">
        <v>72</v>
      </c>
      <c r="AQ1375" s="1" t="s">
        <v>72</v>
      </c>
      <c r="AR1375" s="1" t="s">
        <v>6566</v>
      </c>
      <c r="AS1375" s="1" t="s">
        <v>72</v>
      </c>
      <c r="AT1375" s="1" t="s">
        <v>72</v>
      </c>
      <c r="AU1375" s="3">
        <v>45490</v>
      </c>
      <c r="AV1375" s="4">
        <v>0.55000000000000004</v>
      </c>
      <c r="AW1375" s="4">
        <v>0.57291666666666663</v>
      </c>
      <c r="AX1375" s="4">
        <f t="shared" si="166"/>
        <v>2.2916666666666585E-2</v>
      </c>
      <c r="AY1375" s="4">
        <f t="shared" si="167"/>
        <v>0.51041666666666663</v>
      </c>
      <c r="AZ1375" s="4">
        <f t="shared" si="168"/>
        <v>0.10069444444444442</v>
      </c>
      <c r="BA1375" s="1" t="s">
        <v>6567</v>
      </c>
      <c r="BB1375" s="1" t="s">
        <v>72</v>
      </c>
      <c r="BC1375" s="1" t="s">
        <v>1794</v>
      </c>
      <c r="BD1375" s="1">
        <v>15</v>
      </c>
      <c r="BE1375" s="1" t="s">
        <v>4009</v>
      </c>
      <c r="BF1375" s="1" t="s">
        <v>88</v>
      </c>
      <c r="BG1375" s="1" t="s">
        <v>88</v>
      </c>
      <c r="BH1375" s="1" t="s">
        <v>88</v>
      </c>
      <c r="BI1375" s="1" t="s">
        <v>96</v>
      </c>
      <c r="BJ1375" s="1" t="s">
        <v>72</v>
      </c>
      <c r="BK1375" s="1" t="s">
        <v>4450</v>
      </c>
      <c r="BL1375" s="1" t="s">
        <v>6563</v>
      </c>
      <c r="BM1375" s="1">
        <f>36+8</f>
        <v>44</v>
      </c>
      <c r="BN1375" s="1" t="s">
        <v>75</v>
      </c>
      <c r="BO1375" s="1" t="s">
        <v>75</v>
      </c>
      <c r="BP1375" s="1" t="s">
        <v>75</v>
      </c>
      <c r="BQ1375" s="21" t="s">
        <v>99</v>
      </c>
      <c r="BR1375" s="21" t="s">
        <v>100</v>
      </c>
    </row>
    <row r="1376" spans="1:70" ht="20.45" customHeight="1">
      <c r="A1376" s="1" t="s">
        <v>6568</v>
      </c>
      <c r="B1376" s="1">
        <v>240205</v>
      </c>
      <c r="C1376" s="1" t="s">
        <v>71</v>
      </c>
      <c r="D1376" s="3">
        <v>45490</v>
      </c>
      <c r="E1376" s="4">
        <v>0.42708333333333331</v>
      </c>
      <c r="F1376" s="5">
        <v>45474</v>
      </c>
      <c r="G1376" s="3">
        <v>45490</v>
      </c>
      <c r="H1376" s="4">
        <v>0.66736111111111107</v>
      </c>
      <c r="I1376" s="48">
        <f t="shared" si="165"/>
        <v>0.24027777777777776</v>
      </c>
      <c r="J1376" s="1">
        <v>15</v>
      </c>
      <c r="K1376" s="1" t="s">
        <v>1896</v>
      </c>
      <c r="L1376" s="1" t="s">
        <v>6569</v>
      </c>
      <c r="M1376" s="1" t="s">
        <v>75</v>
      </c>
      <c r="N1376" s="1" t="s">
        <v>4648</v>
      </c>
      <c r="O1376" s="1" t="s">
        <v>77</v>
      </c>
      <c r="P1376" s="1" t="s">
        <v>78</v>
      </c>
      <c r="Q1376" s="1" t="s">
        <v>78</v>
      </c>
      <c r="R1376" s="21" t="s">
        <v>1898</v>
      </c>
      <c r="S1376" s="8" t="s">
        <v>1927</v>
      </c>
      <c r="T1376" s="34" t="s">
        <v>72</v>
      </c>
      <c r="U1376" s="60" t="s">
        <v>847</v>
      </c>
      <c r="V1376" s="1" t="s">
        <v>1900</v>
      </c>
      <c r="W1376" s="1" t="s">
        <v>1867</v>
      </c>
      <c r="X1376" s="1" t="s">
        <v>1868</v>
      </c>
      <c r="Y1376" s="1" t="s">
        <v>2143</v>
      </c>
      <c r="Z1376" s="1" t="s">
        <v>291</v>
      </c>
      <c r="AA1376" s="1" t="s">
        <v>72</v>
      </c>
      <c r="AB1376" s="1" t="s">
        <v>4455</v>
      </c>
      <c r="AC1376" s="1" t="s">
        <v>4455</v>
      </c>
      <c r="AD1376" s="1" t="s">
        <v>126</v>
      </c>
      <c r="AE1376" s="1">
        <v>55</v>
      </c>
      <c r="AF1376" s="1" t="s">
        <v>88</v>
      </c>
      <c r="AG1376" s="1">
        <v>5.6</v>
      </c>
      <c r="AH1376" s="1" t="s">
        <v>954</v>
      </c>
      <c r="AI1376" s="1" t="s">
        <v>90</v>
      </c>
      <c r="AJ1376" s="1" t="s">
        <v>91</v>
      </c>
      <c r="AK1376" s="1" t="s">
        <v>6226</v>
      </c>
      <c r="AL1376" s="1" t="s">
        <v>72</v>
      </c>
      <c r="AM1376" s="1" t="s">
        <v>72</v>
      </c>
      <c r="AN1376" s="1" t="s">
        <v>72</v>
      </c>
      <c r="AO1376" s="1" t="s">
        <v>6570</v>
      </c>
      <c r="AP1376" s="1">
        <v>6</v>
      </c>
      <c r="AQ1376" s="1" t="s">
        <v>421</v>
      </c>
      <c r="AR1376" s="1" t="s">
        <v>72</v>
      </c>
      <c r="AS1376" s="1" t="s">
        <v>72</v>
      </c>
      <c r="AT1376" s="1" t="s">
        <v>72</v>
      </c>
      <c r="AU1376" s="3">
        <v>45490</v>
      </c>
      <c r="AV1376" s="4">
        <v>0.68055555555555558</v>
      </c>
      <c r="AW1376" s="4">
        <v>0.71527777777777779</v>
      </c>
      <c r="AX1376" s="4">
        <f t="shared" si="166"/>
        <v>3.472222222222221E-2</v>
      </c>
      <c r="AY1376" s="4">
        <f t="shared" si="167"/>
        <v>0.47500000000000003</v>
      </c>
      <c r="AZ1376" s="4">
        <f t="shared" si="168"/>
        <v>0.28819444444444448</v>
      </c>
      <c r="BA1376" s="1" t="s">
        <v>6571</v>
      </c>
      <c r="BB1376" s="1" t="s">
        <v>72</v>
      </c>
      <c r="BC1376" s="1" t="s">
        <v>1794</v>
      </c>
      <c r="BD1376" s="1">
        <v>15</v>
      </c>
      <c r="BE1376" s="1" t="s">
        <v>2694</v>
      </c>
      <c r="BF1376" s="1" t="s">
        <v>88</v>
      </c>
      <c r="BG1376" s="1" t="s">
        <v>88</v>
      </c>
      <c r="BH1376" s="1" t="s">
        <v>88</v>
      </c>
      <c r="BI1376" s="1" t="s">
        <v>79</v>
      </c>
      <c r="BJ1376" s="1" t="s">
        <v>707</v>
      </c>
      <c r="BK1376" s="1" t="s">
        <v>72</v>
      </c>
      <c r="BL1376" s="1" t="s">
        <v>72</v>
      </c>
      <c r="BM1376" s="1" t="s">
        <v>72</v>
      </c>
      <c r="BN1376" s="1" t="s">
        <v>88</v>
      </c>
      <c r="BO1376" s="1" t="s">
        <v>88</v>
      </c>
      <c r="BP1376" s="1" t="s">
        <v>88</v>
      </c>
      <c r="BQ1376" s="1" t="s">
        <v>160</v>
      </c>
      <c r="BR1376" s="1" t="s">
        <v>707</v>
      </c>
    </row>
    <row r="1377" spans="1:70" ht="20.45" customHeight="1">
      <c r="A1377" s="1" t="s">
        <v>6572</v>
      </c>
      <c r="B1377" s="1">
        <v>240206</v>
      </c>
      <c r="C1377" s="1" t="s">
        <v>71</v>
      </c>
      <c r="D1377" s="3">
        <v>45490</v>
      </c>
      <c r="E1377" s="4">
        <v>0.65972222222222221</v>
      </c>
      <c r="F1377" s="5">
        <v>45474</v>
      </c>
      <c r="G1377" s="3">
        <v>45490</v>
      </c>
      <c r="H1377" s="4">
        <v>0.71319444444444446</v>
      </c>
      <c r="I1377" s="48">
        <f t="shared" si="165"/>
        <v>5.3472222222222254E-2</v>
      </c>
      <c r="J1377" s="1">
        <v>2</v>
      </c>
      <c r="K1377" s="1" t="s">
        <v>1896</v>
      </c>
      <c r="L1377" s="1" t="s">
        <v>6573</v>
      </c>
      <c r="M1377" s="1" t="s">
        <v>75</v>
      </c>
      <c r="N1377" s="1" t="s">
        <v>6545</v>
      </c>
      <c r="O1377" s="1" t="s">
        <v>77</v>
      </c>
      <c r="P1377" s="1" t="s">
        <v>78</v>
      </c>
      <c r="Q1377" s="1" t="s">
        <v>78</v>
      </c>
      <c r="R1377" s="21" t="s">
        <v>1898</v>
      </c>
      <c r="S1377" s="21" t="s">
        <v>1898</v>
      </c>
      <c r="T1377" s="34" t="s">
        <v>72</v>
      </c>
      <c r="U1377" s="3" t="s">
        <v>6574</v>
      </c>
      <c r="V1377" s="1" t="s">
        <v>1900</v>
      </c>
      <c r="W1377" s="1" t="s">
        <v>813</v>
      </c>
      <c r="X1377" s="1" t="s">
        <v>813</v>
      </c>
      <c r="Y1377" s="1" t="s">
        <v>814</v>
      </c>
      <c r="Z1377" s="1" t="s">
        <v>84</v>
      </c>
      <c r="AA1377" s="1" t="s">
        <v>72</v>
      </c>
      <c r="AB1377" s="1" t="s">
        <v>140</v>
      </c>
      <c r="AC1377" s="1" t="s">
        <v>181</v>
      </c>
      <c r="AD1377" s="1" t="s">
        <v>87</v>
      </c>
      <c r="AE1377" s="1">
        <v>51</v>
      </c>
      <c r="AF1377" s="1" t="s">
        <v>88</v>
      </c>
      <c r="AG1377" s="1">
        <v>4.9000000000000004</v>
      </c>
      <c r="AH1377" s="1" t="s">
        <v>299</v>
      </c>
      <c r="AI1377" s="1" t="s">
        <v>90</v>
      </c>
      <c r="AJ1377" s="1" t="s">
        <v>91</v>
      </c>
      <c r="AK1377" s="1" t="s">
        <v>92</v>
      </c>
      <c r="AL1377" s="1" t="s">
        <v>72</v>
      </c>
      <c r="AM1377" s="1" t="s">
        <v>229</v>
      </c>
      <c r="AN1377" s="1">
        <v>1</v>
      </c>
      <c r="AO1377" s="1" t="s">
        <v>933</v>
      </c>
      <c r="AP1377" s="1" t="s">
        <v>72</v>
      </c>
      <c r="AQ1377" s="1" t="s">
        <v>72</v>
      </c>
      <c r="AR1377" s="1" t="s">
        <v>72</v>
      </c>
      <c r="AS1377" s="1" t="s">
        <v>72</v>
      </c>
      <c r="AT1377" s="1" t="s">
        <v>72</v>
      </c>
      <c r="AU1377" s="3">
        <v>45490</v>
      </c>
      <c r="AV1377" s="4">
        <v>0.72916666666666663</v>
      </c>
      <c r="AW1377" s="4">
        <v>0.83194444444444449</v>
      </c>
      <c r="AX1377" s="4">
        <f t="shared" si="166"/>
        <v>0.10277777777777786</v>
      </c>
      <c r="AY1377" s="4">
        <f t="shared" si="167"/>
        <v>0.77847222222222223</v>
      </c>
      <c r="AZ1377" s="4">
        <f t="shared" si="168"/>
        <v>0.17222222222222228</v>
      </c>
      <c r="BA1377" s="1" t="s">
        <v>2787</v>
      </c>
      <c r="BB1377" s="1" t="s">
        <v>72</v>
      </c>
      <c r="BC1377" s="1" t="s">
        <v>1675</v>
      </c>
      <c r="BD1377" s="1">
        <v>15</v>
      </c>
      <c r="BE1377" s="1" t="s">
        <v>6026</v>
      </c>
      <c r="BF1377" s="1" t="s">
        <v>75</v>
      </c>
      <c r="BG1377" s="1" t="s">
        <v>75</v>
      </c>
      <c r="BH1377" s="1" t="s">
        <v>88</v>
      </c>
      <c r="BI1377" s="1" t="s">
        <v>96</v>
      </c>
      <c r="BJ1377" s="1" t="s">
        <v>72</v>
      </c>
      <c r="BK1377" s="1" t="s">
        <v>3985</v>
      </c>
      <c r="BL1377" s="1" t="s">
        <v>6575</v>
      </c>
      <c r="BM1377" s="1">
        <f>30+14</f>
        <v>44</v>
      </c>
      <c r="BN1377" s="1" t="s">
        <v>75</v>
      </c>
      <c r="BO1377" s="1" t="s">
        <v>75</v>
      </c>
      <c r="BP1377" s="1" t="s">
        <v>75</v>
      </c>
      <c r="BQ1377" s="21" t="s">
        <v>99</v>
      </c>
      <c r="BR1377" s="21" t="s">
        <v>100</v>
      </c>
    </row>
    <row r="1378" spans="1:70" ht="20.45" customHeight="1">
      <c r="A1378" s="1" t="s">
        <v>6576</v>
      </c>
      <c r="B1378" s="1">
        <v>240207</v>
      </c>
      <c r="C1378" s="1" t="s">
        <v>497</v>
      </c>
      <c r="D1378" s="3">
        <v>45491</v>
      </c>
      <c r="E1378" s="4">
        <v>0.62361111111111112</v>
      </c>
      <c r="F1378" s="5">
        <v>45474</v>
      </c>
      <c r="G1378" s="3">
        <v>45491</v>
      </c>
      <c r="H1378" s="4">
        <v>0.67361111111111116</v>
      </c>
      <c r="I1378" s="48">
        <f t="shared" si="165"/>
        <v>5.0000000000000044E-2</v>
      </c>
      <c r="J1378" s="1">
        <v>2</v>
      </c>
      <c r="K1378" s="1" t="s">
        <v>1896</v>
      </c>
      <c r="L1378" s="1" t="s">
        <v>6577</v>
      </c>
      <c r="M1378" s="1" t="s">
        <v>75</v>
      </c>
      <c r="N1378" s="1" t="s">
        <v>5146</v>
      </c>
      <c r="O1378" s="1" t="s">
        <v>497</v>
      </c>
      <c r="P1378" s="1" t="s">
        <v>78</v>
      </c>
      <c r="Q1378" s="1" t="s">
        <v>172</v>
      </c>
      <c r="R1378" s="21" t="s">
        <v>139</v>
      </c>
      <c r="S1378" s="21" t="s">
        <v>1927</v>
      </c>
      <c r="T1378" s="8" t="s">
        <v>5044</v>
      </c>
      <c r="U1378" s="60" t="s">
        <v>6578</v>
      </c>
      <c r="V1378" s="1" t="s">
        <v>1900</v>
      </c>
      <c r="W1378" s="1" t="s">
        <v>83</v>
      </c>
      <c r="X1378" s="1" t="s">
        <v>6286</v>
      </c>
      <c r="Y1378" s="1" t="s">
        <v>83</v>
      </c>
      <c r="Z1378" s="1" t="s">
        <v>490</v>
      </c>
      <c r="AA1378" s="1" t="s">
        <v>72</v>
      </c>
      <c r="AB1378" s="1" t="s">
        <v>491</v>
      </c>
      <c r="AC1378" s="1" t="s">
        <v>492</v>
      </c>
      <c r="AD1378" s="1" t="s">
        <v>126</v>
      </c>
      <c r="AE1378" s="1">
        <v>47</v>
      </c>
      <c r="AF1378" s="1" t="s">
        <v>88</v>
      </c>
      <c r="AG1378" s="1">
        <v>4.8</v>
      </c>
      <c r="AH1378" s="1" t="s">
        <v>954</v>
      </c>
      <c r="AI1378" s="1" t="s">
        <v>90</v>
      </c>
      <c r="AJ1378" s="1" t="s">
        <v>91</v>
      </c>
      <c r="AK1378" s="1" t="s">
        <v>92</v>
      </c>
      <c r="AL1378" s="1" t="s">
        <v>72</v>
      </c>
      <c r="AM1378" s="1" t="s">
        <v>229</v>
      </c>
      <c r="AN1378" s="1" t="s">
        <v>72</v>
      </c>
      <c r="AO1378" s="1" t="s">
        <v>230</v>
      </c>
      <c r="AP1378" s="1" t="s">
        <v>72</v>
      </c>
      <c r="AQ1378" s="1" t="s">
        <v>72</v>
      </c>
      <c r="AR1378" s="1" t="s">
        <v>72</v>
      </c>
      <c r="AS1378" s="1" t="s">
        <v>72</v>
      </c>
      <c r="AT1378" s="1" t="s">
        <v>72</v>
      </c>
      <c r="AU1378" s="3">
        <v>45491</v>
      </c>
      <c r="AV1378" s="4">
        <v>0.69166666666666665</v>
      </c>
      <c r="AW1378" s="4">
        <v>0.8041666666666667</v>
      </c>
      <c r="AX1378" s="4">
        <f t="shared" si="166"/>
        <v>0.11250000000000004</v>
      </c>
      <c r="AY1378" s="4">
        <f t="shared" si="167"/>
        <v>0.75416666666666665</v>
      </c>
      <c r="AZ1378" s="4">
        <f t="shared" si="168"/>
        <v>0.18055555555555558</v>
      </c>
      <c r="BA1378" s="1" t="s">
        <v>6579</v>
      </c>
      <c r="BB1378" s="1" t="s">
        <v>72</v>
      </c>
      <c r="BC1378" s="1" t="s">
        <v>1675</v>
      </c>
      <c r="BD1378" s="1">
        <v>15</v>
      </c>
      <c r="BE1378" s="1" t="s">
        <v>2694</v>
      </c>
      <c r="BF1378" s="1" t="s">
        <v>88</v>
      </c>
      <c r="BG1378" s="1" t="s">
        <v>88</v>
      </c>
      <c r="BH1378" s="1" t="s">
        <v>88</v>
      </c>
      <c r="BI1378" s="1" t="s">
        <v>79</v>
      </c>
      <c r="BJ1378" s="1" t="s">
        <v>6580</v>
      </c>
      <c r="BK1378" s="1" t="s">
        <v>72</v>
      </c>
      <c r="BL1378" s="1" t="s">
        <v>72</v>
      </c>
      <c r="BM1378" s="1" t="s">
        <v>72</v>
      </c>
      <c r="BN1378" s="1" t="s">
        <v>72</v>
      </c>
      <c r="BO1378" s="1" t="s">
        <v>72</v>
      </c>
      <c r="BP1378" s="1" t="s">
        <v>72</v>
      </c>
      <c r="BQ1378" s="1" t="s">
        <v>160</v>
      </c>
      <c r="BR1378" s="1" t="s">
        <v>6580</v>
      </c>
    </row>
    <row r="1379" spans="1:70" ht="20.45" customHeight="1">
      <c r="A1379" s="1" t="s">
        <v>6581</v>
      </c>
      <c r="B1379" s="1">
        <v>240207</v>
      </c>
      <c r="C1379" s="1" t="s">
        <v>71</v>
      </c>
      <c r="D1379" s="3">
        <v>45491</v>
      </c>
      <c r="E1379" s="4">
        <v>0.62361111111111112</v>
      </c>
      <c r="F1379" s="5">
        <v>45474</v>
      </c>
      <c r="G1379" s="3">
        <v>45491</v>
      </c>
      <c r="H1379" s="4">
        <v>0.67361111111111116</v>
      </c>
      <c r="I1379" s="48">
        <f t="shared" si="165"/>
        <v>5.0000000000000044E-2</v>
      </c>
      <c r="J1379" s="1">
        <v>2</v>
      </c>
      <c r="K1379" s="1" t="s">
        <v>1896</v>
      </c>
      <c r="L1379" s="1" t="s">
        <v>6577</v>
      </c>
      <c r="M1379" s="1" t="s">
        <v>75</v>
      </c>
      <c r="N1379" s="1" t="s">
        <v>6545</v>
      </c>
      <c r="O1379" s="1" t="s">
        <v>77</v>
      </c>
      <c r="P1379" s="1" t="s">
        <v>78</v>
      </c>
      <c r="Q1379" s="1" t="s">
        <v>172</v>
      </c>
      <c r="R1379" s="21" t="s">
        <v>139</v>
      </c>
      <c r="S1379" s="21" t="s">
        <v>1898</v>
      </c>
      <c r="T1379" s="8" t="s">
        <v>5044</v>
      </c>
      <c r="U1379" s="3" t="s">
        <v>6578</v>
      </c>
      <c r="V1379" s="1" t="s">
        <v>1900</v>
      </c>
      <c r="W1379" s="1" t="s">
        <v>83</v>
      </c>
      <c r="X1379" s="1" t="s">
        <v>6286</v>
      </c>
      <c r="Y1379" s="1" t="s">
        <v>83</v>
      </c>
      <c r="Z1379" s="1" t="s">
        <v>490</v>
      </c>
      <c r="AA1379" s="1" t="s">
        <v>72</v>
      </c>
      <c r="AB1379" s="1" t="s">
        <v>491</v>
      </c>
      <c r="AC1379" s="1" t="s">
        <v>492</v>
      </c>
      <c r="AD1379" s="1" t="s">
        <v>126</v>
      </c>
      <c r="AE1379" s="1">
        <v>47</v>
      </c>
      <c r="AF1379" s="1" t="s">
        <v>88</v>
      </c>
      <c r="AG1379" s="1">
        <v>4.8</v>
      </c>
      <c r="AH1379" s="1" t="s">
        <v>954</v>
      </c>
      <c r="AI1379" s="1" t="s">
        <v>90</v>
      </c>
      <c r="AJ1379" s="1" t="s">
        <v>91</v>
      </c>
      <c r="AK1379" s="1" t="s">
        <v>92</v>
      </c>
      <c r="AL1379" s="1" t="s">
        <v>72</v>
      </c>
      <c r="AM1379" s="1" t="s">
        <v>229</v>
      </c>
      <c r="AN1379" s="1" t="s">
        <v>72</v>
      </c>
      <c r="AO1379" s="1" t="s">
        <v>230</v>
      </c>
      <c r="AP1379" s="1" t="s">
        <v>72</v>
      </c>
      <c r="AQ1379" s="1" t="s">
        <v>72</v>
      </c>
      <c r="AR1379" s="1" t="s">
        <v>72</v>
      </c>
      <c r="AS1379" s="1" t="s">
        <v>72</v>
      </c>
      <c r="AT1379" s="1" t="s">
        <v>72</v>
      </c>
      <c r="AU1379" s="3">
        <v>45491</v>
      </c>
      <c r="AV1379" s="4">
        <v>0.69166666666666665</v>
      </c>
      <c r="AW1379" s="4">
        <v>0.81180555555555556</v>
      </c>
      <c r="AX1379" s="4">
        <f t="shared" si="166"/>
        <v>0.12013888888888891</v>
      </c>
      <c r="AY1379" s="4">
        <f t="shared" si="167"/>
        <v>0.76180555555555551</v>
      </c>
      <c r="AZ1379" s="4">
        <f t="shared" si="168"/>
        <v>0.18819444444444444</v>
      </c>
      <c r="BA1379" s="1" t="s">
        <v>6582</v>
      </c>
      <c r="BB1379" s="1" t="s">
        <v>72</v>
      </c>
      <c r="BC1379" s="1" t="s">
        <v>1675</v>
      </c>
      <c r="BD1379" s="1">
        <v>15</v>
      </c>
      <c r="BE1379" s="1" t="s">
        <v>2694</v>
      </c>
      <c r="BF1379" s="1" t="s">
        <v>75</v>
      </c>
      <c r="BG1379" s="1" t="s">
        <v>75</v>
      </c>
      <c r="BH1379" s="1" t="s">
        <v>88</v>
      </c>
      <c r="BI1379" s="1" t="s">
        <v>96</v>
      </c>
      <c r="BJ1379" s="1" t="s">
        <v>72</v>
      </c>
      <c r="BK1379" s="1" t="s">
        <v>3962</v>
      </c>
      <c r="BL1379" s="1" t="s">
        <v>6583</v>
      </c>
      <c r="BM1379" s="1">
        <f>56+7</f>
        <v>63</v>
      </c>
      <c r="BN1379" s="1" t="s">
        <v>75</v>
      </c>
      <c r="BO1379" s="1" t="s">
        <v>75</v>
      </c>
      <c r="BP1379" s="1" t="s">
        <v>75</v>
      </c>
      <c r="BQ1379" s="21" t="s">
        <v>99</v>
      </c>
      <c r="BR1379" s="21" t="s">
        <v>100</v>
      </c>
    </row>
    <row r="1380" spans="1:70" ht="20.45" customHeight="1">
      <c r="A1380" s="1" t="s">
        <v>6584</v>
      </c>
      <c r="B1380" s="1">
        <v>240208</v>
      </c>
      <c r="C1380" s="1" t="s">
        <v>71</v>
      </c>
      <c r="D1380" s="3">
        <v>45492</v>
      </c>
      <c r="E1380" s="4">
        <v>0.49513888888888891</v>
      </c>
      <c r="F1380" s="5">
        <v>45474</v>
      </c>
      <c r="G1380" s="3">
        <v>45492</v>
      </c>
      <c r="H1380" s="4">
        <v>0.64236111111111116</v>
      </c>
      <c r="I1380" s="48">
        <f t="shared" si="165"/>
        <v>0.14722222222222225</v>
      </c>
      <c r="J1380" s="1">
        <v>11</v>
      </c>
      <c r="K1380" s="1" t="s">
        <v>2302</v>
      </c>
      <c r="L1380" s="1" t="s">
        <v>6585</v>
      </c>
      <c r="M1380" s="1" t="s">
        <v>75</v>
      </c>
      <c r="N1380" s="1" t="s">
        <v>3947</v>
      </c>
      <c r="O1380" s="1" t="s">
        <v>77</v>
      </c>
      <c r="P1380" s="1" t="s">
        <v>78</v>
      </c>
      <c r="Q1380" s="1" t="s">
        <v>4162</v>
      </c>
      <c r="R1380" s="21" t="s">
        <v>139</v>
      </c>
      <c r="S1380" s="21" t="s">
        <v>1898</v>
      </c>
      <c r="T1380" s="34" t="s">
        <v>72</v>
      </c>
      <c r="U1380" s="3" t="s">
        <v>6586</v>
      </c>
      <c r="V1380" s="1" t="s">
        <v>1900</v>
      </c>
      <c r="W1380" s="1" t="s">
        <v>2307</v>
      </c>
      <c r="X1380" s="1" t="s">
        <v>2307</v>
      </c>
      <c r="Y1380" s="1" t="s">
        <v>2363</v>
      </c>
      <c r="Z1380" s="1" t="s">
        <v>84</v>
      </c>
      <c r="AA1380" s="1" t="s">
        <v>72</v>
      </c>
      <c r="AB1380" s="1" t="s">
        <v>140</v>
      </c>
      <c r="AC1380" s="1" t="s">
        <v>141</v>
      </c>
      <c r="AD1380" s="1" t="s">
        <v>126</v>
      </c>
      <c r="AE1380" s="1">
        <v>56</v>
      </c>
      <c r="AF1380" s="1" t="s">
        <v>88</v>
      </c>
      <c r="AG1380" s="1">
        <v>4.3</v>
      </c>
      <c r="AH1380" s="1" t="s">
        <v>2344</v>
      </c>
      <c r="AI1380" s="1" t="s">
        <v>90</v>
      </c>
      <c r="AJ1380" s="1" t="s">
        <v>91</v>
      </c>
      <c r="AK1380" s="1" t="s">
        <v>92</v>
      </c>
      <c r="AL1380" s="1" t="s">
        <v>72</v>
      </c>
      <c r="AM1380" s="1" t="s">
        <v>229</v>
      </c>
      <c r="AN1380" s="1">
        <v>2</v>
      </c>
      <c r="AO1380" s="1" t="s">
        <v>6173</v>
      </c>
      <c r="AP1380" s="1" t="s">
        <v>72</v>
      </c>
      <c r="AQ1380" s="1" t="s">
        <v>72</v>
      </c>
      <c r="AR1380" s="1" t="s">
        <v>220</v>
      </c>
      <c r="AS1380" s="1" t="s">
        <v>72</v>
      </c>
      <c r="AT1380" s="1" t="s">
        <v>72</v>
      </c>
      <c r="AU1380" s="3">
        <v>45492</v>
      </c>
      <c r="AV1380" s="4">
        <v>0.66111111111111109</v>
      </c>
      <c r="AW1380" s="4">
        <v>0.72916666666666663</v>
      </c>
      <c r="AX1380" s="4">
        <f t="shared" si="166"/>
        <v>6.8055555555555536E-2</v>
      </c>
      <c r="AY1380" s="4">
        <f t="shared" si="167"/>
        <v>0.58194444444444438</v>
      </c>
      <c r="AZ1380" s="4">
        <f t="shared" si="168"/>
        <v>0.23402777777777772</v>
      </c>
      <c r="BA1380" s="1" t="s">
        <v>5610</v>
      </c>
      <c r="BB1380" s="1" t="s">
        <v>72</v>
      </c>
      <c r="BC1380" s="1" t="s">
        <v>1675</v>
      </c>
      <c r="BD1380" s="1">
        <v>15</v>
      </c>
      <c r="BE1380" s="1" t="s">
        <v>3446</v>
      </c>
      <c r="BF1380" s="1" t="s">
        <v>88</v>
      </c>
      <c r="BG1380" s="1" t="s">
        <v>88</v>
      </c>
      <c r="BH1380" s="1" t="s">
        <v>88</v>
      </c>
      <c r="BI1380" s="1" t="s">
        <v>96</v>
      </c>
      <c r="BJ1380" s="1" t="s">
        <v>72</v>
      </c>
      <c r="BK1380" s="1" t="s">
        <v>6587</v>
      </c>
      <c r="BL1380" s="1" t="s">
        <v>6588</v>
      </c>
      <c r="BM1380" s="1">
        <v>12</v>
      </c>
      <c r="BN1380" s="1" t="s">
        <v>75</v>
      </c>
      <c r="BO1380" s="1" t="s">
        <v>75</v>
      </c>
      <c r="BP1380" s="1" t="s">
        <v>75</v>
      </c>
      <c r="BQ1380" s="21" t="s">
        <v>99</v>
      </c>
      <c r="BR1380" s="21" t="s">
        <v>100</v>
      </c>
    </row>
    <row r="1381" spans="1:70" ht="20.45" customHeight="1">
      <c r="A1381" s="1" t="s">
        <v>6589</v>
      </c>
      <c r="B1381" s="1">
        <v>240208</v>
      </c>
      <c r="C1381" s="1" t="s">
        <v>71</v>
      </c>
      <c r="D1381" s="3">
        <v>45492</v>
      </c>
      <c r="E1381" s="4">
        <v>0.49513888888888891</v>
      </c>
      <c r="F1381" s="5">
        <v>45474</v>
      </c>
      <c r="G1381" s="3">
        <v>45492</v>
      </c>
      <c r="H1381" s="4">
        <v>0.64236111111111116</v>
      </c>
      <c r="I1381" s="48">
        <f t="shared" si="165"/>
        <v>0.14722222222222225</v>
      </c>
      <c r="J1381" s="1">
        <v>11</v>
      </c>
      <c r="K1381" s="1" t="s">
        <v>2302</v>
      </c>
      <c r="L1381" s="1" t="s">
        <v>6585</v>
      </c>
      <c r="M1381" s="1" t="s">
        <v>75</v>
      </c>
      <c r="N1381" s="1" t="s">
        <v>6545</v>
      </c>
      <c r="O1381" s="1" t="s">
        <v>77</v>
      </c>
      <c r="P1381" s="1" t="s">
        <v>78</v>
      </c>
      <c r="Q1381" s="1" t="s">
        <v>4162</v>
      </c>
      <c r="R1381" s="21" t="s">
        <v>139</v>
      </c>
      <c r="S1381" s="21" t="s">
        <v>1898</v>
      </c>
      <c r="T1381" s="34" t="s">
        <v>72</v>
      </c>
      <c r="U1381" s="3" t="s">
        <v>6586</v>
      </c>
      <c r="V1381" s="1" t="s">
        <v>1900</v>
      </c>
      <c r="W1381" s="1" t="s">
        <v>2307</v>
      </c>
      <c r="X1381" s="1" t="s">
        <v>2307</v>
      </c>
      <c r="Y1381" s="1" t="s">
        <v>2363</v>
      </c>
      <c r="Z1381" s="1" t="s">
        <v>84</v>
      </c>
      <c r="AA1381" s="1" t="s">
        <v>72</v>
      </c>
      <c r="AB1381" s="1" t="s">
        <v>140</v>
      </c>
      <c r="AC1381" s="1" t="s">
        <v>141</v>
      </c>
      <c r="AD1381" s="1" t="s">
        <v>126</v>
      </c>
      <c r="AE1381" s="1">
        <v>56</v>
      </c>
      <c r="AF1381" s="1" t="s">
        <v>88</v>
      </c>
      <c r="AG1381" s="1">
        <v>4.3</v>
      </c>
      <c r="AH1381" s="1" t="s">
        <v>2344</v>
      </c>
      <c r="AI1381" s="1" t="s">
        <v>90</v>
      </c>
      <c r="AJ1381" s="1" t="s">
        <v>91</v>
      </c>
      <c r="AK1381" s="1" t="s">
        <v>92</v>
      </c>
      <c r="AL1381" s="1" t="s">
        <v>72</v>
      </c>
      <c r="AM1381" s="1" t="s">
        <v>229</v>
      </c>
      <c r="AN1381" s="1">
        <v>2</v>
      </c>
      <c r="AO1381" s="1" t="s">
        <v>6173</v>
      </c>
      <c r="AP1381" s="1" t="s">
        <v>72</v>
      </c>
      <c r="AQ1381" s="1" t="s">
        <v>72</v>
      </c>
      <c r="AR1381" s="1" t="s">
        <v>220</v>
      </c>
      <c r="AS1381" s="1" t="s">
        <v>72</v>
      </c>
      <c r="AT1381" s="1" t="s">
        <v>72</v>
      </c>
      <c r="AU1381" s="3">
        <v>45492</v>
      </c>
      <c r="AV1381" s="4">
        <v>0.66111111111111109</v>
      </c>
      <c r="AW1381" s="4">
        <v>0.72916666666666663</v>
      </c>
      <c r="AX1381" s="4">
        <f t="shared" si="166"/>
        <v>6.8055555555555536E-2</v>
      </c>
      <c r="AY1381" s="4">
        <f t="shared" si="167"/>
        <v>0.58194444444444438</v>
      </c>
      <c r="AZ1381" s="4">
        <f t="shared" si="168"/>
        <v>0.23402777777777772</v>
      </c>
      <c r="BA1381" s="1" t="s">
        <v>5610</v>
      </c>
      <c r="BB1381" s="1" t="s">
        <v>72</v>
      </c>
      <c r="BC1381" s="1" t="s">
        <v>1675</v>
      </c>
      <c r="BD1381" s="1">
        <v>15</v>
      </c>
      <c r="BE1381" s="1" t="s">
        <v>3446</v>
      </c>
      <c r="BF1381" s="1" t="s">
        <v>88</v>
      </c>
      <c r="BG1381" s="1" t="s">
        <v>88</v>
      </c>
      <c r="BH1381" s="1" t="s">
        <v>88</v>
      </c>
      <c r="BI1381" s="1" t="s">
        <v>96</v>
      </c>
      <c r="BJ1381" s="1" t="s">
        <v>72</v>
      </c>
      <c r="BK1381" s="1" t="s">
        <v>3985</v>
      </c>
      <c r="BL1381" s="1" t="s">
        <v>6590</v>
      </c>
      <c r="BM1381" s="1">
        <v>30</v>
      </c>
      <c r="BN1381" s="1" t="s">
        <v>75</v>
      </c>
      <c r="BO1381" s="1" t="s">
        <v>75</v>
      </c>
      <c r="BP1381" s="1" t="s">
        <v>75</v>
      </c>
      <c r="BQ1381" s="21" t="s">
        <v>99</v>
      </c>
      <c r="BR1381" s="21" t="s">
        <v>100</v>
      </c>
    </row>
    <row r="1382" spans="1:70" ht="20.45" customHeight="1">
      <c r="A1382" s="1" t="s">
        <v>6591</v>
      </c>
      <c r="B1382" s="1">
        <v>240209</v>
      </c>
      <c r="C1382" s="1" t="s">
        <v>71</v>
      </c>
      <c r="D1382" s="3">
        <v>45492</v>
      </c>
      <c r="E1382" s="4">
        <v>0.61458333333333337</v>
      </c>
      <c r="F1382" s="5">
        <v>45474</v>
      </c>
      <c r="G1382" s="3">
        <v>45492</v>
      </c>
      <c r="H1382" s="4">
        <v>0.67777777777777781</v>
      </c>
      <c r="I1382" s="48">
        <f t="shared" si="165"/>
        <v>6.3194444444444442E-2</v>
      </c>
      <c r="J1382" s="1">
        <v>13</v>
      </c>
      <c r="K1382" s="1" t="s">
        <v>2302</v>
      </c>
      <c r="L1382" s="1" t="s">
        <v>6592</v>
      </c>
      <c r="M1382" s="1" t="s">
        <v>75</v>
      </c>
      <c r="N1382" s="1" t="s">
        <v>3947</v>
      </c>
      <c r="O1382" s="1" t="s">
        <v>77</v>
      </c>
      <c r="P1382" s="1" t="s">
        <v>78</v>
      </c>
      <c r="Q1382" s="1" t="s">
        <v>4162</v>
      </c>
      <c r="R1382" s="21" t="s">
        <v>139</v>
      </c>
      <c r="S1382" s="21" t="s">
        <v>1898</v>
      </c>
      <c r="T1382" s="34" t="s">
        <v>72</v>
      </c>
      <c r="U1382" s="3" t="s">
        <v>6593</v>
      </c>
      <c r="V1382" s="1" t="s">
        <v>1900</v>
      </c>
      <c r="W1382" s="1" t="s">
        <v>2307</v>
      </c>
      <c r="X1382" s="1" t="s">
        <v>2307</v>
      </c>
      <c r="Y1382" s="1" t="s">
        <v>2363</v>
      </c>
      <c r="Z1382" s="1" t="s">
        <v>84</v>
      </c>
      <c r="AA1382" s="1" t="s">
        <v>72</v>
      </c>
      <c r="AB1382" s="1" t="s">
        <v>140</v>
      </c>
      <c r="AC1382" s="1" t="s">
        <v>140</v>
      </c>
      <c r="AD1382" s="1" t="s">
        <v>87</v>
      </c>
      <c r="AE1382" s="1">
        <v>47</v>
      </c>
      <c r="AF1382" s="1" t="s">
        <v>88</v>
      </c>
      <c r="AG1382" s="1">
        <v>4.5999999999999996</v>
      </c>
      <c r="AH1382" s="1" t="s">
        <v>299</v>
      </c>
      <c r="AI1382" s="1" t="s">
        <v>90</v>
      </c>
      <c r="AJ1382" s="1" t="s">
        <v>91</v>
      </c>
      <c r="AK1382" s="1" t="s">
        <v>216</v>
      </c>
      <c r="AL1382" s="1" t="s">
        <v>72</v>
      </c>
      <c r="AM1382" s="1" t="s">
        <v>217</v>
      </c>
      <c r="AN1382" s="1">
        <v>3</v>
      </c>
      <c r="AO1382" s="1" t="s">
        <v>6594</v>
      </c>
      <c r="AP1382" s="1">
        <v>3</v>
      </c>
      <c r="AQ1382" s="1" t="s">
        <v>6595</v>
      </c>
      <c r="AR1382" s="1" t="s">
        <v>6596</v>
      </c>
      <c r="AS1382" s="1" t="s">
        <v>72</v>
      </c>
      <c r="AT1382" s="1" t="s">
        <v>72</v>
      </c>
      <c r="AU1382" s="3">
        <v>45492</v>
      </c>
      <c r="AV1382" s="4">
        <v>0.6875</v>
      </c>
      <c r="AW1382" s="4">
        <v>0.79513888888888884</v>
      </c>
      <c r="AX1382" s="4">
        <f t="shared" si="166"/>
        <v>0.10763888888888884</v>
      </c>
      <c r="AY1382" s="4">
        <f t="shared" si="167"/>
        <v>0.7319444444444444</v>
      </c>
      <c r="AZ1382" s="4">
        <f t="shared" si="168"/>
        <v>0.18055555555555547</v>
      </c>
      <c r="BA1382" s="1" t="s">
        <v>6597</v>
      </c>
      <c r="BB1382" s="1" t="s">
        <v>6598</v>
      </c>
      <c r="BC1382" s="1" t="s">
        <v>1675</v>
      </c>
      <c r="BD1382" s="1">
        <v>15</v>
      </c>
      <c r="BE1382" s="1" t="s">
        <v>2694</v>
      </c>
      <c r="BF1382" s="1" t="s">
        <v>88</v>
      </c>
      <c r="BG1382" s="1" t="s">
        <v>88</v>
      </c>
      <c r="BH1382" s="1" t="s">
        <v>88</v>
      </c>
      <c r="BI1382" s="1" t="s">
        <v>96</v>
      </c>
      <c r="BJ1382" s="1" t="s">
        <v>72</v>
      </c>
      <c r="BK1382" s="1" t="s">
        <v>6599</v>
      </c>
      <c r="BL1382" s="1" t="s">
        <v>6600</v>
      </c>
      <c r="BM1382" s="1">
        <v>21</v>
      </c>
      <c r="BN1382" s="1" t="s">
        <v>75</v>
      </c>
      <c r="BO1382" s="1" t="s">
        <v>75</v>
      </c>
      <c r="BP1382" s="1" t="s">
        <v>75</v>
      </c>
      <c r="BQ1382" s="21" t="s">
        <v>99</v>
      </c>
      <c r="BR1382" s="21" t="s">
        <v>100</v>
      </c>
    </row>
    <row r="1383" spans="1:70" ht="20.45" customHeight="1">
      <c r="A1383" s="1" t="s">
        <v>6601</v>
      </c>
      <c r="B1383" s="1">
        <v>240209</v>
      </c>
      <c r="C1383" s="1" t="s">
        <v>71</v>
      </c>
      <c r="D1383" s="3">
        <v>45492</v>
      </c>
      <c r="E1383" s="4">
        <v>0.61458333333333337</v>
      </c>
      <c r="F1383" s="5">
        <v>45474</v>
      </c>
      <c r="G1383" s="3">
        <v>45492</v>
      </c>
      <c r="H1383" s="4">
        <v>0.67777777777777781</v>
      </c>
      <c r="I1383" s="48">
        <f t="shared" si="165"/>
        <v>6.3194444444444442E-2</v>
      </c>
      <c r="J1383" s="1">
        <v>13</v>
      </c>
      <c r="K1383" s="1" t="s">
        <v>2302</v>
      </c>
      <c r="L1383" s="1" t="s">
        <v>6592</v>
      </c>
      <c r="M1383" s="1" t="s">
        <v>75</v>
      </c>
      <c r="N1383" s="1" t="s">
        <v>6545</v>
      </c>
      <c r="O1383" s="1" t="s">
        <v>77</v>
      </c>
      <c r="P1383" s="1" t="s">
        <v>78</v>
      </c>
      <c r="Q1383" s="1" t="s">
        <v>4162</v>
      </c>
      <c r="R1383" s="21" t="s">
        <v>139</v>
      </c>
      <c r="S1383" s="21" t="s">
        <v>1898</v>
      </c>
      <c r="T1383" s="34" t="s">
        <v>72</v>
      </c>
      <c r="U1383" s="3" t="s">
        <v>6593</v>
      </c>
      <c r="V1383" s="1" t="s">
        <v>1900</v>
      </c>
      <c r="W1383" s="1" t="s">
        <v>2307</v>
      </c>
      <c r="X1383" s="1" t="s">
        <v>2307</v>
      </c>
      <c r="Y1383" s="1" t="s">
        <v>2363</v>
      </c>
      <c r="Z1383" s="1" t="s">
        <v>84</v>
      </c>
      <c r="AA1383" s="1" t="s">
        <v>72</v>
      </c>
      <c r="AB1383" s="1" t="s">
        <v>140</v>
      </c>
      <c r="AC1383" s="1" t="s">
        <v>140</v>
      </c>
      <c r="AD1383" s="1" t="s">
        <v>87</v>
      </c>
      <c r="AE1383" s="1">
        <v>47</v>
      </c>
      <c r="AF1383" s="1" t="s">
        <v>88</v>
      </c>
      <c r="AG1383" s="1">
        <v>4.5999999999999996</v>
      </c>
      <c r="AH1383" s="1" t="s">
        <v>299</v>
      </c>
      <c r="AI1383" s="1" t="s">
        <v>90</v>
      </c>
      <c r="AJ1383" s="1" t="s">
        <v>91</v>
      </c>
      <c r="AK1383" s="1" t="s">
        <v>216</v>
      </c>
      <c r="AL1383" s="1" t="s">
        <v>72</v>
      </c>
      <c r="AM1383" s="1" t="s">
        <v>217</v>
      </c>
      <c r="AN1383" s="1">
        <v>3</v>
      </c>
      <c r="AO1383" s="1" t="s">
        <v>6594</v>
      </c>
      <c r="AP1383" s="1">
        <v>3</v>
      </c>
      <c r="AQ1383" s="1" t="s">
        <v>6595</v>
      </c>
      <c r="AR1383" s="1" t="s">
        <v>6596</v>
      </c>
      <c r="AS1383" s="1" t="s">
        <v>72</v>
      </c>
      <c r="AT1383" s="1" t="s">
        <v>72</v>
      </c>
      <c r="AU1383" s="3">
        <v>45492</v>
      </c>
      <c r="AV1383" s="4">
        <v>0.6875</v>
      </c>
      <c r="AW1383" s="4">
        <v>0.79513888888888884</v>
      </c>
      <c r="AX1383" s="4">
        <f t="shared" si="166"/>
        <v>0.10763888888888884</v>
      </c>
      <c r="AY1383" s="4">
        <f t="shared" si="167"/>
        <v>0.7319444444444444</v>
      </c>
      <c r="AZ1383" s="4">
        <f t="shared" si="168"/>
        <v>0.18055555555555547</v>
      </c>
      <c r="BA1383" s="1" t="s">
        <v>6597</v>
      </c>
      <c r="BB1383" s="1" t="s">
        <v>6598</v>
      </c>
      <c r="BC1383" s="1" t="s">
        <v>1675</v>
      </c>
      <c r="BD1383" s="1">
        <v>15</v>
      </c>
      <c r="BE1383" s="1" t="s">
        <v>2694</v>
      </c>
      <c r="BF1383" s="1" t="s">
        <v>88</v>
      </c>
      <c r="BG1383" s="1" t="s">
        <v>88</v>
      </c>
      <c r="BH1383" s="1" t="s">
        <v>88</v>
      </c>
      <c r="BI1383" s="1" t="s">
        <v>96</v>
      </c>
      <c r="BJ1383" s="1" t="s">
        <v>72</v>
      </c>
      <c r="BK1383" s="1" t="s">
        <v>3962</v>
      </c>
      <c r="BL1383" s="1" t="s">
        <v>6548</v>
      </c>
      <c r="BM1383" s="1">
        <f>35+7</f>
        <v>42</v>
      </c>
      <c r="BN1383" s="1" t="s">
        <v>75</v>
      </c>
      <c r="BO1383" s="1" t="s">
        <v>75</v>
      </c>
      <c r="BP1383" s="1" t="s">
        <v>75</v>
      </c>
      <c r="BQ1383" s="21" t="s">
        <v>99</v>
      </c>
      <c r="BR1383" s="21" t="s">
        <v>100</v>
      </c>
    </row>
    <row r="1384" spans="1:70" ht="20.45" customHeight="1">
      <c r="A1384" s="1" t="s">
        <v>6602</v>
      </c>
      <c r="B1384" s="1">
        <v>240210</v>
      </c>
      <c r="C1384" s="1" t="s">
        <v>71</v>
      </c>
      <c r="D1384" s="3">
        <v>45492</v>
      </c>
      <c r="E1384" s="4">
        <v>0.45833333333333331</v>
      </c>
      <c r="F1384" s="5">
        <v>45474</v>
      </c>
      <c r="G1384" s="3">
        <v>45492</v>
      </c>
      <c r="H1384" s="4">
        <v>0.71527777777777779</v>
      </c>
      <c r="I1384" s="48">
        <f t="shared" si="165"/>
        <v>0.25694444444444448</v>
      </c>
      <c r="J1384" s="1">
        <v>10</v>
      </c>
      <c r="K1384" s="1" t="s">
        <v>1896</v>
      </c>
      <c r="L1384" s="1" t="s">
        <v>6603</v>
      </c>
      <c r="M1384" s="1" t="s">
        <v>75</v>
      </c>
      <c r="N1384" s="1" t="s">
        <v>6545</v>
      </c>
      <c r="O1384" s="1" t="s">
        <v>77</v>
      </c>
      <c r="P1384" s="1" t="s">
        <v>78</v>
      </c>
      <c r="Q1384" s="1" t="s">
        <v>172</v>
      </c>
      <c r="R1384" s="21" t="s">
        <v>139</v>
      </c>
      <c r="S1384" s="21" t="s">
        <v>1927</v>
      </c>
      <c r="T1384" s="8" t="s">
        <v>5044</v>
      </c>
      <c r="U1384" s="3" t="s">
        <v>6604</v>
      </c>
      <c r="V1384" s="1" t="s">
        <v>1900</v>
      </c>
      <c r="W1384" s="1" t="s">
        <v>1867</v>
      </c>
      <c r="X1384" s="1" t="s">
        <v>1868</v>
      </c>
      <c r="Y1384" s="1" t="s">
        <v>2143</v>
      </c>
      <c r="Z1384" s="1" t="s">
        <v>291</v>
      </c>
      <c r="AA1384" s="1" t="s">
        <v>72</v>
      </c>
      <c r="AB1384" s="1" t="s">
        <v>4455</v>
      </c>
      <c r="AC1384" s="1" t="s">
        <v>6605</v>
      </c>
      <c r="AD1384" s="1" t="s">
        <v>126</v>
      </c>
      <c r="AE1384" s="1">
        <v>55</v>
      </c>
      <c r="AF1384" s="1" t="s">
        <v>88</v>
      </c>
      <c r="AG1384" s="1">
        <v>5.8</v>
      </c>
      <c r="AH1384" s="1" t="s">
        <v>954</v>
      </c>
      <c r="AI1384" s="1" t="s">
        <v>90</v>
      </c>
      <c r="AJ1384" s="1" t="s">
        <v>3203</v>
      </c>
      <c r="AK1384" s="1" t="s">
        <v>216</v>
      </c>
      <c r="AL1384" s="1" t="s">
        <v>72</v>
      </c>
      <c r="AM1384" s="1" t="s">
        <v>72</v>
      </c>
      <c r="AN1384" s="1" t="s">
        <v>72</v>
      </c>
      <c r="AO1384" s="1" t="s">
        <v>6570</v>
      </c>
      <c r="AP1384" s="1">
        <v>6</v>
      </c>
      <c r="AQ1384" s="1" t="s">
        <v>421</v>
      </c>
      <c r="AR1384" s="1" t="s">
        <v>72</v>
      </c>
      <c r="AS1384" s="1" t="s">
        <v>72</v>
      </c>
      <c r="AT1384" s="1" t="s">
        <v>72</v>
      </c>
      <c r="AU1384" s="3">
        <v>45492</v>
      </c>
      <c r="AV1384" s="4">
        <v>0.72083333333333333</v>
      </c>
      <c r="AW1384" s="4">
        <v>0.78263888888888888</v>
      </c>
      <c r="AX1384" s="4">
        <f t="shared" si="166"/>
        <v>6.1805555555555558E-2</v>
      </c>
      <c r="AY1384" s="4">
        <f t="shared" si="167"/>
        <v>0.52569444444444446</v>
      </c>
      <c r="AZ1384" s="4">
        <f t="shared" si="168"/>
        <v>0.32430555555555557</v>
      </c>
      <c r="BA1384" s="1" t="s">
        <v>6606</v>
      </c>
      <c r="BB1384" s="1" t="s">
        <v>72</v>
      </c>
      <c r="BC1384" s="1" t="s">
        <v>1794</v>
      </c>
      <c r="BD1384" s="1">
        <v>15</v>
      </c>
      <c r="BE1384" s="1" t="s">
        <v>4219</v>
      </c>
      <c r="BF1384" s="1" t="s">
        <v>88</v>
      </c>
      <c r="BG1384" s="1" t="s">
        <v>88</v>
      </c>
      <c r="BH1384" s="1" t="s">
        <v>88</v>
      </c>
      <c r="BI1384" s="1" t="s">
        <v>96</v>
      </c>
      <c r="BJ1384" s="1" t="s">
        <v>72</v>
      </c>
      <c r="BK1384" s="1" t="s">
        <v>4154</v>
      </c>
      <c r="BL1384" s="1" t="s">
        <v>6607</v>
      </c>
      <c r="BM1384" s="1">
        <v>25</v>
      </c>
      <c r="BN1384" s="1" t="s">
        <v>75</v>
      </c>
      <c r="BO1384" s="1" t="s">
        <v>75</v>
      </c>
      <c r="BP1384" s="1" t="s">
        <v>75</v>
      </c>
      <c r="BQ1384" s="21" t="s">
        <v>99</v>
      </c>
      <c r="BR1384" s="21" t="s">
        <v>100</v>
      </c>
    </row>
    <row r="1385" spans="1:70" ht="20.45" customHeight="1">
      <c r="A1385" s="1" t="s">
        <v>6608</v>
      </c>
      <c r="B1385" s="1">
        <v>240211</v>
      </c>
      <c r="C1385" s="1" t="s">
        <v>71</v>
      </c>
      <c r="D1385" s="3">
        <v>45495</v>
      </c>
      <c r="E1385" s="4">
        <v>0.39305555555555555</v>
      </c>
      <c r="F1385" s="5">
        <v>45474</v>
      </c>
      <c r="G1385" s="3">
        <v>45495</v>
      </c>
      <c r="H1385" s="4">
        <v>0.5</v>
      </c>
      <c r="I1385" s="48">
        <f t="shared" si="165"/>
        <v>0.10694444444444445</v>
      </c>
      <c r="J1385" s="1">
        <v>1</v>
      </c>
      <c r="K1385" s="1" t="s">
        <v>2302</v>
      </c>
      <c r="L1385" s="1" t="s">
        <v>6609</v>
      </c>
      <c r="M1385" s="1" t="s">
        <v>75</v>
      </c>
      <c r="N1385" s="1" t="s">
        <v>6517</v>
      </c>
      <c r="O1385" s="1" t="s">
        <v>77</v>
      </c>
      <c r="P1385" s="1" t="s">
        <v>78</v>
      </c>
      <c r="Q1385" s="1" t="s">
        <v>4162</v>
      </c>
      <c r="R1385" s="21" t="s">
        <v>139</v>
      </c>
      <c r="S1385" s="21" t="s">
        <v>1898</v>
      </c>
      <c r="T1385" s="34" t="s">
        <v>72</v>
      </c>
      <c r="U1385" s="3" t="s">
        <v>6610</v>
      </c>
      <c r="V1385" s="1" t="s">
        <v>1900</v>
      </c>
      <c r="W1385" s="1" t="s">
        <v>2307</v>
      </c>
      <c r="X1385" s="1" t="s">
        <v>2307</v>
      </c>
      <c r="Y1385" s="1" t="s">
        <v>2308</v>
      </c>
      <c r="Z1385" s="1" t="s">
        <v>6519</v>
      </c>
      <c r="AA1385" s="1" t="s">
        <v>72</v>
      </c>
      <c r="AB1385" s="1" t="s">
        <v>6519</v>
      </c>
      <c r="AC1385" s="1" t="s">
        <v>6611</v>
      </c>
      <c r="AD1385" s="1" t="s">
        <v>87</v>
      </c>
      <c r="AE1385" s="1">
        <v>50</v>
      </c>
      <c r="AF1385" s="1" t="s">
        <v>88</v>
      </c>
      <c r="AG1385" s="1">
        <v>4.8</v>
      </c>
      <c r="AH1385" s="1" t="s">
        <v>954</v>
      </c>
      <c r="AI1385" s="1" t="s">
        <v>105</v>
      </c>
      <c r="AJ1385" s="1" t="s">
        <v>91</v>
      </c>
      <c r="AK1385" s="1" t="s">
        <v>92</v>
      </c>
      <c r="AL1385" s="1" t="s">
        <v>72</v>
      </c>
      <c r="AM1385" s="1" t="s">
        <v>72</v>
      </c>
      <c r="AN1385" s="1">
        <v>4</v>
      </c>
      <c r="AO1385" s="1" t="s">
        <v>72</v>
      </c>
      <c r="AP1385" s="1" t="s">
        <v>72</v>
      </c>
      <c r="AQ1385" s="1" t="s">
        <v>72</v>
      </c>
      <c r="AR1385" s="1" t="s">
        <v>6541</v>
      </c>
      <c r="AS1385" s="1" t="s">
        <v>72</v>
      </c>
      <c r="AT1385" s="1" t="s">
        <v>72</v>
      </c>
      <c r="AU1385" s="3">
        <v>45495</v>
      </c>
      <c r="AV1385" s="4">
        <v>0.51736111111111116</v>
      </c>
      <c r="AW1385" s="4">
        <v>0.5541666666666667</v>
      </c>
      <c r="AX1385" s="4">
        <f t="shared" si="166"/>
        <v>3.6805555555555536E-2</v>
      </c>
      <c r="AY1385" s="4">
        <f t="shared" si="167"/>
        <v>0.44722222222222224</v>
      </c>
      <c r="AZ1385" s="4">
        <f t="shared" si="168"/>
        <v>0.16111111111111115</v>
      </c>
      <c r="BA1385" s="1" t="s">
        <v>6612</v>
      </c>
      <c r="BB1385" s="1" t="s">
        <v>72</v>
      </c>
      <c r="BC1385" s="1" t="s">
        <v>1794</v>
      </c>
      <c r="BD1385" s="1">
        <v>15</v>
      </c>
      <c r="BE1385" s="1" t="s">
        <v>2294</v>
      </c>
      <c r="BF1385" s="1" t="s">
        <v>88</v>
      </c>
      <c r="BG1385" s="1" t="s">
        <v>88</v>
      </c>
      <c r="BH1385" s="1" t="s">
        <v>88</v>
      </c>
      <c r="BI1385" s="1" t="s">
        <v>96</v>
      </c>
      <c r="BJ1385" s="1" t="s">
        <v>72</v>
      </c>
      <c r="BK1385" s="1" t="s">
        <v>3962</v>
      </c>
      <c r="BL1385" s="1" t="s">
        <v>6563</v>
      </c>
      <c r="BM1385" s="1">
        <v>31</v>
      </c>
      <c r="BN1385" s="1" t="s">
        <v>75</v>
      </c>
      <c r="BO1385" s="1" t="s">
        <v>75</v>
      </c>
      <c r="BP1385" s="1" t="s">
        <v>75</v>
      </c>
      <c r="BQ1385" s="21" t="s">
        <v>99</v>
      </c>
      <c r="BR1385" s="21" t="s">
        <v>100</v>
      </c>
    </row>
    <row r="1386" spans="1:70" ht="20.45" customHeight="1">
      <c r="A1386" s="1" t="s">
        <v>6613</v>
      </c>
      <c r="B1386" s="1">
        <v>240212</v>
      </c>
      <c r="C1386" s="1" t="s">
        <v>71</v>
      </c>
      <c r="D1386" s="3">
        <v>45495</v>
      </c>
      <c r="E1386" s="4">
        <v>0.60416666666666663</v>
      </c>
      <c r="F1386" s="5">
        <v>45474</v>
      </c>
      <c r="G1386" s="3">
        <v>45495</v>
      </c>
      <c r="H1386" s="4">
        <v>0.69861111111111107</v>
      </c>
      <c r="I1386" s="48">
        <f t="shared" si="165"/>
        <v>9.4444444444444442E-2</v>
      </c>
      <c r="J1386" s="1">
        <v>8</v>
      </c>
      <c r="K1386" s="1" t="s">
        <v>2302</v>
      </c>
      <c r="L1386" s="1" t="s">
        <v>6614</v>
      </c>
      <c r="M1386" s="1" t="s">
        <v>75</v>
      </c>
      <c r="N1386" s="1" t="s">
        <v>6545</v>
      </c>
      <c r="O1386" s="1" t="s">
        <v>77</v>
      </c>
      <c r="P1386" s="1" t="s">
        <v>78</v>
      </c>
      <c r="Q1386" s="1" t="s">
        <v>172</v>
      </c>
      <c r="R1386" s="21" t="s">
        <v>139</v>
      </c>
      <c r="S1386" s="21" t="s">
        <v>1898</v>
      </c>
      <c r="T1386" s="1" t="s">
        <v>5123</v>
      </c>
      <c r="U1386" s="3" t="s">
        <v>6615</v>
      </c>
      <c r="V1386" s="1" t="s">
        <v>1900</v>
      </c>
      <c r="W1386" s="1" t="s">
        <v>2307</v>
      </c>
      <c r="X1386" s="1" t="s">
        <v>2307</v>
      </c>
      <c r="Y1386" s="1" t="s">
        <v>2308</v>
      </c>
      <c r="Z1386" s="1" t="s">
        <v>490</v>
      </c>
      <c r="AA1386" s="1" t="s">
        <v>72</v>
      </c>
      <c r="AB1386" s="1" t="s">
        <v>491</v>
      </c>
      <c r="AC1386" s="1" t="s">
        <v>492</v>
      </c>
      <c r="AD1386" s="1" t="s">
        <v>87</v>
      </c>
      <c r="AE1386" s="1">
        <v>53</v>
      </c>
      <c r="AF1386" s="1" t="s">
        <v>88</v>
      </c>
      <c r="AG1386" s="1">
        <v>4.5</v>
      </c>
      <c r="AH1386" s="1" t="s">
        <v>2344</v>
      </c>
      <c r="AI1386" s="1" t="s">
        <v>90</v>
      </c>
      <c r="AJ1386" s="1" t="s">
        <v>91</v>
      </c>
      <c r="AK1386" s="1" t="s">
        <v>92</v>
      </c>
      <c r="AL1386" s="1" t="s">
        <v>72</v>
      </c>
      <c r="AM1386" s="1" t="s">
        <v>244</v>
      </c>
      <c r="AN1386" s="1">
        <v>1</v>
      </c>
      <c r="AO1386" s="1" t="s">
        <v>2629</v>
      </c>
      <c r="AP1386" s="1" t="s">
        <v>72</v>
      </c>
      <c r="AQ1386" s="1" t="s">
        <v>72</v>
      </c>
      <c r="AR1386" s="1" t="s">
        <v>2327</v>
      </c>
      <c r="AS1386" s="1" t="s">
        <v>72</v>
      </c>
      <c r="AT1386" s="1" t="s">
        <v>72</v>
      </c>
      <c r="AU1386" s="3">
        <v>45495</v>
      </c>
      <c r="AV1386" s="4">
        <v>0.71736111111111112</v>
      </c>
      <c r="AW1386" s="4">
        <v>0.7631944444444444</v>
      </c>
      <c r="AX1386" s="4">
        <f t="shared" si="166"/>
        <v>4.5833333333333282E-2</v>
      </c>
      <c r="AY1386" s="4">
        <f t="shared" si="167"/>
        <v>0.66874999999999996</v>
      </c>
      <c r="AZ1386" s="4">
        <f t="shared" si="168"/>
        <v>0.15902777777777777</v>
      </c>
      <c r="BA1386" s="1" t="s">
        <v>6616</v>
      </c>
      <c r="BB1386" s="1" t="s">
        <v>72</v>
      </c>
      <c r="BC1386" s="1" t="s">
        <v>1794</v>
      </c>
      <c r="BD1386" s="1">
        <v>15</v>
      </c>
      <c r="BE1386" s="1" t="s">
        <v>6026</v>
      </c>
      <c r="BF1386" s="1" t="s">
        <v>88</v>
      </c>
      <c r="BG1386" s="1" t="s">
        <v>88</v>
      </c>
      <c r="BH1386" s="1" t="s">
        <v>88</v>
      </c>
      <c r="BI1386" s="1" t="s">
        <v>96</v>
      </c>
      <c r="BJ1386" s="1" t="s">
        <v>72</v>
      </c>
      <c r="BK1386" s="1" t="s">
        <v>3985</v>
      </c>
      <c r="BL1386" s="1" t="s">
        <v>6617</v>
      </c>
      <c r="BM1386" s="1">
        <v>30</v>
      </c>
      <c r="BN1386" s="1" t="s">
        <v>75</v>
      </c>
      <c r="BO1386" s="1" t="s">
        <v>75</v>
      </c>
      <c r="BP1386" s="1" t="s">
        <v>75</v>
      </c>
      <c r="BQ1386" s="21" t="s">
        <v>99</v>
      </c>
      <c r="BR1386" s="21" t="s">
        <v>100</v>
      </c>
    </row>
    <row r="1387" spans="1:70" ht="20.45" customHeight="1">
      <c r="A1387" s="1" t="s">
        <v>6618</v>
      </c>
      <c r="B1387" s="1">
        <v>240213</v>
      </c>
      <c r="C1387" s="1" t="s">
        <v>71</v>
      </c>
      <c r="D1387" s="3">
        <v>45496</v>
      </c>
      <c r="E1387" s="4">
        <v>0.4597222222222222</v>
      </c>
      <c r="F1387" s="5">
        <v>45474</v>
      </c>
      <c r="G1387" s="3">
        <v>45496</v>
      </c>
      <c r="H1387" s="4">
        <v>0.61458333333333337</v>
      </c>
      <c r="I1387" s="48">
        <f t="shared" si="165"/>
        <v>0.15486111111111117</v>
      </c>
      <c r="J1387" s="1">
        <v>2</v>
      </c>
      <c r="K1387" s="1" t="s">
        <v>1896</v>
      </c>
      <c r="L1387" s="1" t="s">
        <v>6619</v>
      </c>
      <c r="M1387" s="1" t="s">
        <v>75</v>
      </c>
      <c r="N1387" s="1" t="s">
        <v>6545</v>
      </c>
      <c r="O1387" s="1" t="s">
        <v>77</v>
      </c>
      <c r="P1387" s="1" t="s">
        <v>78</v>
      </c>
      <c r="Q1387" s="1" t="s">
        <v>78</v>
      </c>
      <c r="R1387" s="21" t="s">
        <v>1898</v>
      </c>
      <c r="S1387" s="21" t="s">
        <v>1898</v>
      </c>
      <c r="T1387" s="34" t="s">
        <v>72</v>
      </c>
      <c r="U1387" s="3" t="s">
        <v>6620</v>
      </c>
      <c r="V1387" s="1" t="s">
        <v>1900</v>
      </c>
      <c r="W1387" s="1" t="s">
        <v>813</v>
      </c>
      <c r="X1387" s="1" t="s">
        <v>813</v>
      </c>
      <c r="Y1387" s="1" t="s">
        <v>814</v>
      </c>
      <c r="Z1387" s="1" t="s">
        <v>84</v>
      </c>
      <c r="AA1387" s="1" t="s">
        <v>72</v>
      </c>
      <c r="AB1387" s="1" t="s">
        <v>567</v>
      </c>
      <c r="AC1387" s="1" t="s">
        <v>832</v>
      </c>
      <c r="AD1387" s="1" t="s">
        <v>126</v>
      </c>
      <c r="AE1387" s="1">
        <v>61</v>
      </c>
      <c r="AF1387" s="1" t="s">
        <v>88</v>
      </c>
      <c r="AG1387" s="1">
        <v>4.3</v>
      </c>
      <c r="AH1387" s="1" t="s">
        <v>954</v>
      </c>
      <c r="AI1387" s="1" t="s">
        <v>90</v>
      </c>
      <c r="AJ1387" s="1" t="s">
        <v>91</v>
      </c>
      <c r="AK1387" s="1" t="s">
        <v>92</v>
      </c>
      <c r="AL1387" s="1" t="s">
        <v>72</v>
      </c>
      <c r="AM1387" s="1" t="s">
        <v>217</v>
      </c>
      <c r="AN1387" s="1">
        <v>2</v>
      </c>
      <c r="AO1387" s="1" t="s">
        <v>2254</v>
      </c>
      <c r="AP1387" s="1" t="s">
        <v>72</v>
      </c>
      <c r="AQ1387" s="1" t="s">
        <v>72</v>
      </c>
      <c r="AR1387" s="1" t="s">
        <v>72</v>
      </c>
      <c r="AS1387" s="1" t="s">
        <v>878</v>
      </c>
      <c r="AT1387" s="1" t="s">
        <v>72</v>
      </c>
      <c r="AU1387" s="3">
        <v>45496</v>
      </c>
      <c r="AV1387" s="4">
        <v>0.63749999999999996</v>
      </c>
      <c r="AW1387" s="4">
        <v>0.7055555555555556</v>
      </c>
      <c r="AX1387" s="4">
        <f t="shared" si="166"/>
        <v>6.8055555555555647E-2</v>
      </c>
      <c r="AY1387" s="4">
        <f t="shared" si="167"/>
        <v>0.55069444444444438</v>
      </c>
      <c r="AZ1387" s="4">
        <f t="shared" si="168"/>
        <v>0.2458333333333334</v>
      </c>
      <c r="BA1387" s="1" t="s">
        <v>6621</v>
      </c>
      <c r="BB1387" s="1" t="s">
        <v>72</v>
      </c>
      <c r="BC1387" s="1" t="s">
        <v>1794</v>
      </c>
      <c r="BD1387" s="1">
        <v>15</v>
      </c>
      <c r="BE1387" s="1" t="s">
        <v>4009</v>
      </c>
      <c r="BF1387" s="1" t="s">
        <v>75</v>
      </c>
      <c r="BG1387" s="1" t="s">
        <v>75</v>
      </c>
      <c r="BH1387" s="1" t="s">
        <v>88</v>
      </c>
      <c r="BI1387" s="1" t="s">
        <v>96</v>
      </c>
      <c r="BJ1387" s="1" t="s">
        <v>72</v>
      </c>
      <c r="BK1387" s="1" t="s">
        <v>3962</v>
      </c>
      <c r="BL1387" s="1" t="s">
        <v>6590</v>
      </c>
      <c r="BM1387" s="1">
        <f>37+7</f>
        <v>44</v>
      </c>
      <c r="BN1387" s="1" t="s">
        <v>75</v>
      </c>
      <c r="BO1387" s="1" t="s">
        <v>75</v>
      </c>
      <c r="BP1387" s="1" t="s">
        <v>75</v>
      </c>
      <c r="BQ1387" s="21" t="s">
        <v>99</v>
      </c>
      <c r="BR1387" s="21" t="s">
        <v>100</v>
      </c>
    </row>
    <row r="1388" spans="1:70" ht="20.45" customHeight="1">
      <c r="A1388" s="1" t="s">
        <v>6622</v>
      </c>
      <c r="B1388" s="1">
        <v>240213</v>
      </c>
      <c r="C1388" s="1" t="s">
        <v>71</v>
      </c>
      <c r="D1388" s="3">
        <v>45496</v>
      </c>
      <c r="E1388" s="4">
        <v>0.4597222222222222</v>
      </c>
      <c r="F1388" s="5">
        <v>45474</v>
      </c>
      <c r="G1388" s="3">
        <v>45496</v>
      </c>
      <c r="H1388" s="4">
        <v>0.61458333333333337</v>
      </c>
      <c r="I1388" s="48">
        <f t="shared" si="165"/>
        <v>0.15486111111111117</v>
      </c>
      <c r="J1388" s="1">
        <v>2</v>
      </c>
      <c r="K1388" s="1" t="s">
        <v>1896</v>
      </c>
      <c r="L1388" s="1" t="s">
        <v>6619</v>
      </c>
      <c r="M1388" s="1" t="s">
        <v>75</v>
      </c>
      <c r="N1388" s="1" t="s">
        <v>3947</v>
      </c>
      <c r="O1388" s="1" t="s">
        <v>77</v>
      </c>
      <c r="P1388" s="1" t="s">
        <v>78</v>
      </c>
      <c r="Q1388" s="1" t="s">
        <v>78</v>
      </c>
      <c r="R1388" s="21" t="s">
        <v>1898</v>
      </c>
      <c r="S1388" s="21" t="s">
        <v>1898</v>
      </c>
      <c r="T1388" s="34" t="s">
        <v>72</v>
      </c>
      <c r="U1388" s="3" t="s">
        <v>6620</v>
      </c>
      <c r="V1388" s="1" t="s">
        <v>1900</v>
      </c>
      <c r="W1388" s="1" t="s">
        <v>813</v>
      </c>
      <c r="X1388" s="1" t="s">
        <v>813</v>
      </c>
      <c r="Y1388" s="1" t="s">
        <v>814</v>
      </c>
      <c r="Z1388" s="1" t="s">
        <v>84</v>
      </c>
      <c r="AA1388" s="1" t="s">
        <v>72</v>
      </c>
      <c r="AB1388" s="1" t="s">
        <v>567</v>
      </c>
      <c r="AC1388" s="1" t="s">
        <v>832</v>
      </c>
      <c r="AD1388" s="1" t="s">
        <v>126</v>
      </c>
      <c r="AE1388" s="1">
        <v>61</v>
      </c>
      <c r="AF1388" s="1" t="s">
        <v>88</v>
      </c>
      <c r="AG1388" s="1">
        <v>4.3</v>
      </c>
      <c r="AH1388" s="1" t="s">
        <v>954</v>
      </c>
      <c r="AI1388" s="1" t="s">
        <v>90</v>
      </c>
      <c r="AJ1388" s="1" t="s">
        <v>91</v>
      </c>
      <c r="AK1388" s="1" t="s">
        <v>92</v>
      </c>
      <c r="AL1388" s="1" t="s">
        <v>72</v>
      </c>
      <c r="AM1388" s="1" t="s">
        <v>217</v>
      </c>
      <c r="AN1388" s="1">
        <v>2</v>
      </c>
      <c r="AO1388" s="1" t="s">
        <v>2254</v>
      </c>
      <c r="AP1388" s="1" t="s">
        <v>72</v>
      </c>
      <c r="AQ1388" s="1" t="s">
        <v>72</v>
      </c>
      <c r="AR1388" s="1" t="s">
        <v>72</v>
      </c>
      <c r="AS1388" s="1" t="s">
        <v>878</v>
      </c>
      <c r="AT1388" s="1" t="s">
        <v>72</v>
      </c>
      <c r="AU1388" s="3">
        <v>45496</v>
      </c>
      <c r="AV1388" s="4">
        <v>0.63749999999999996</v>
      </c>
      <c r="AW1388" s="4">
        <v>0.7055555555555556</v>
      </c>
      <c r="AX1388" s="4">
        <f t="shared" si="166"/>
        <v>6.8055555555555647E-2</v>
      </c>
      <c r="AY1388" s="4">
        <f t="shared" si="167"/>
        <v>0.55069444444444438</v>
      </c>
      <c r="AZ1388" s="4">
        <f t="shared" si="168"/>
        <v>0.2458333333333334</v>
      </c>
      <c r="BA1388" s="1" t="s">
        <v>6621</v>
      </c>
      <c r="BB1388" s="1" t="s">
        <v>72</v>
      </c>
      <c r="BC1388" s="1" t="s">
        <v>1794</v>
      </c>
      <c r="BD1388" s="1">
        <v>15</v>
      </c>
      <c r="BE1388" s="1" t="s">
        <v>4009</v>
      </c>
      <c r="BF1388" s="1" t="s">
        <v>75</v>
      </c>
      <c r="BG1388" s="1" t="s">
        <v>75</v>
      </c>
      <c r="BH1388" s="1" t="s">
        <v>88</v>
      </c>
      <c r="BI1388" s="1" t="s">
        <v>96</v>
      </c>
      <c r="BJ1388" s="1" t="s">
        <v>72</v>
      </c>
      <c r="BK1388" s="1" t="s">
        <v>6623</v>
      </c>
      <c r="BL1388" s="1" t="s">
        <v>6624</v>
      </c>
      <c r="BM1388" s="1">
        <f>12+7</f>
        <v>19</v>
      </c>
      <c r="BN1388" s="1" t="s">
        <v>75</v>
      </c>
      <c r="BO1388" s="1" t="s">
        <v>75</v>
      </c>
      <c r="BP1388" s="1" t="s">
        <v>75</v>
      </c>
      <c r="BQ1388" s="21" t="s">
        <v>99</v>
      </c>
      <c r="BR1388" s="21" t="s">
        <v>100</v>
      </c>
    </row>
    <row r="1389" spans="1:70" ht="20.45" customHeight="1">
      <c r="A1389" s="1" t="s">
        <v>6625</v>
      </c>
      <c r="B1389" s="1">
        <v>240214</v>
      </c>
      <c r="C1389" s="1" t="s">
        <v>71</v>
      </c>
      <c r="D1389" s="3">
        <v>45496</v>
      </c>
      <c r="E1389" s="4">
        <v>0.57499999999999996</v>
      </c>
      <c r="F1389" s="5">
        <v>45474</v>
      </c>
      <c r="G1389" s="3">
        <v>45496</v>
      </c>
      <c r="H1389" s="4">
        <v>0.66111111111111109</v>
      </c>
      <c r="I1389" s="48">
        <f t="shared" si="165"/>
        <v>8.6111111111111138E-2</v>
      </c>
      <c r="J1389" s="1">
        <v>12</v>
      </c>
      <c r="K1389" s="1" t="s">
        <v>2302</v>
      </c>
      <c r="L1389" s="1" t="s">
        <v>6626</v>
      </c>
      <c r="M1389" s="1" t="s">
        <v>75</v>
      </c>
      <c r="N1389" s="1" t="s">
        <v>6545</v>
      </c>
      <c r="O1389" s="1" t="s">
        <v>77</v>
      </c>
      <c r="P1389" s="1" t="s">
        <v>78</v>
      </c>
      <c r="Q1389" s="1" t="s">
        <v>4162</v>
      </c>
      <c r="R1389" s="21" t="s">
        <v>139</v>
      </c>
      <c r="S1389" s="21" t="s">
        <v>1898</v>
      </c>
      <c r="T1389" s="34" t="s">
        <v>72</v>
      </c>
      <c r="U1389" s="3" t="s">
        <v>3675</v>
      </c>
      <c r="V1389" s="1" t="s">
        <v>1900</v>
      </c>
      <c r="W1389" s="1" t="s">
        <v>2307</v>
      </c>
      <c r="X1389" s="1" t="s">
        <v>2307</v>
      </c>
      <c r="Y1389" s="1" t="s">
        <v>2363</v>
      </c>
      <c r="Z1389" s="1" t="s">
        <v>84</v>
      </c>
      <c r="AA1389" s="1" t="s">
        <v>72</v>
      </c>
      <c r="AB1389" s="1" t="s">
        <v>140</v>
      </c>
      <c r="AC1389" s="1" t="s">
        <v>181</v>
      </c>
      <c r="AD1389" s="1" t="s">
        <v>87</v>
      </c>
      <c r="AE1389" s="1">
        <v>45</v>
      </c>
      <c r="AF1389" s="1" t="s">
        <v>88</v>
      </c>
      <c r="AG1389" s="1">
        <v>4.5999999999999996</v>
      </c>
      <c r="AH1389" s="1" t="s">
        <v>299</v>
      </c>
      <c r="AI1389" s="1" t="s">
        <v>90</v>
      </c>
      <c r="AJ1389" s="1" t="s">
        <v>91</v>
      </c>
      <c r="AK1389" s="1" t="s">
        <v>216</v>
      </c>
      <c r="AL1389" s="1" t="s">
        <v>72</v>
      </c>
      <c r="AM1389" s="1" t="s">
        <v>217</v>
      </c>
      <c r="AN1389" s="1">
        <v>2</v>
      </c>
      <c r="AO1389" s="1" t="s">
        <v>6627</v>
      </c>
      <c r="AP1389" s="1">
        <v>3</v>
      </c>
      <c r="AQ1389" s="1" t="s">
        <v>1014</v>
      </c>
      <c r="AR1389" s="1" t="s">
        <v>220</v>
      </c>
      <c r="AS1389" s="1" t="s">
        <v>72</v>
      </c>
      <c r="AT1389" s="1" t="s">
        <v>72</v>
      </c>
      <c r="AU1389" s="3">
        <v>45496</v>
      </c>
      <c r="AV1389" s="4">
        <v>0.6743055555555556</v>
      </c>
      <c r="AW1389" s="4">
        <v>0.74791666666666667</v>
      </c>
      <c r="AX1389" s="4">
        <f t="shared" si="166"/>
        <v>7.3611111111111072E-2</v>
      </c>
      <c r="AY1389" s="4">
        <f t="shared" si="167"/>
        <v>0.66180555555555554</v>
      </c>
      <c r="AZ1389" s="4">
        <f t="shared" si="168"/>
        <v>0.17291666666666672</v>
      </c>
      <c r="BA1389" s="1" t="s">
        <v>6628</v>
      </c>
      <c r="BB1389" s="1" t="s">
        <v>72</v>
      </c>
      <c r="BC1389" s="1" t="s">
        <v>1675</v>
      </c>
      <c r="BD1389" s="1">
        <v>15</v>
      </c>
      <c r="BE1389" s="1" t="s">
        <v>3446</v>
      </c>
      <c r="BF1389" s="1" t="s">
        <v>88</v>
      </c>
      <c r="BG1389" s="1" t="s">
        <v>88</v>
      </c>
      <c r="BH1389" s="1" t="s">
        <v>88</v>
      </c>
      <c r="BI1389" s="1" t="s">
        <v>96</v>
      </c>
      <c r="BJ1389" s="1" t="s">
        <v>72</v>
      </c>
      <c r="BK1389" s="1" t="s">
        <v>3962</v>
      </c>
      <c r="BL1389" s="1" t="s">
        <v>6629</v>
      </c>
      <c r="BM1389" s="1">
        <f>35+8</f>
        <v>43</v>
      </c>
      <c r="BN1389" s="1" t="s">
        <v>75</v>
      </c>
      <c r="BO1389" s="1" t="s">
        <v>75</v>
      </c>
      <c r="BP1389" s="1" t="s">
        <v>75</v>
      </c>
      <c r="BQ1389" s="21" t="s">
        <v>99</v>
      </c>
      <c r="BR1389" s="21" t="s">
        <v>100</v>
      </c>
    </row>
    <row r="1390" spans="1:70" ht="20.45" customHeight="1">
      <c r="A1390" s="1" t="s">
        <v>6630</v>
      </c>
      <c r="B1390" s="1">
        <v>240214</v>
      </c>
      <c r="C1390" s="1" t="s">
        <v>71</v>
      </c>
      <c r="D1390" s="3">
        <v>45496</v>
      </c>
      <c r="E1390" s="4">
        <v>0.57499999999999996</v>
      </c>
      <c r="F1390" s="5">
        <v>45474</v>
      </c>
      <c r="G1390" s="3">
        <v>45496</v>
      </c>
      <c r="H1390" s="4">
        <v>0.66111111111111109</v>
      </c>
      <c r="I1390" s="48">
        <f t="shared" si="165"/>
        <v>8.6111111111111138E-2</v>
      </c>
      <c r="J1390" s="1">
        <v>12</v>
      </c>
      <c r="K1390" s="1" t="s">
        <v>2302</v>
      </c>
      <c r="L1390" s="1" t="s">
        <v>6626</v>
      </c>
      <c r="M1390" s="1" t="s">
        <v>75</v>
      </c>
      <c r="N1390" s="1" t="s">
        <v>3947</v>
      </c>
      <c r="O1390" s="1" t="s">
        <v>77</v>
      </c>
      <c r="P1390" s="1" t="s">
        <v>78</v>
      </c>
      <c r="Q1390" s="1" t="s">
        <v>4162</v>
      </c>
      <c r="R1390" s="21" t="s">
        <v>139</v>
      </c>
      <c r="S1390" s="21" t="s">
        <v>1898</v>
      </c>
      <c r="T1390" s="34" t="s">
        <v>72</v>
      </c>
      <c r="U1390" s="3" t="s">
        <v>3675</v>
      </c>
      <c r="V1390" s="1" t="s">
        <v>1900</v>
      </c>
      <c r="W1390" s="1" t="s">
        <v>2307</v>
      </c>
      <c r="X1390" s="1" t="s">
        <v>2307</v>
      </c>
      <c r="Y1390" s="1" t="s">
        <v>2363</v>
      </c>
      <c r="Z1390" s="1" t="s">
        <v>84</v>
      </c>
      <c r="AA1390" s="1" t="s">
        <v>72</v>
      </c>
      <c r="AB1390" s="1" t="s">
        <v>140</v>
      </c>
      <c r="AC1390" s="1" t="s">
        <v>181</v>
      </c>
      <c r="AD1390" s="1" t="s">
        <v>87</v>
      </c>
      <c r="AE1390" s="1">
        <v>45</v>
      </c>
      <c r="AF1390" s="1" t="s">
        <v>88</v>
      </c>
      <c r="AG1390" s="1">
        <v>4.5999999999999996</v>
      </c>
      <c r="AH1390" s="1" t="s">
        <v>299</v>
      </c>
      <c r="AI1390" s="1" t="s">
        <v>90</v>
      </c>
      <c r="AJ1390" s="1" t="s">
        <v>91</v>
      </c>
      <c r="AK1390" s="1" t="s">
        <v>216</v>
      </c>
      <c r="AL1390" s="1" t="s">
        <v>72</v>
      </c>
      <c r="AM1390" s="1" t="s">
        <v>217</v>
      </c>
      <c r="AN1390" s="1">
        <v>2</v>
      </c>
      <c r="AO1390" s="1" t="s">
        <v>6627</v>
      </c>
      <c r="AP1390" s="1">
        <v>3</v>
      </c>
      <c r="AQ1390" s="1" t="s">
        <v>1014</v>
      </c>
      <c r="AR1390" s="1" t="s">
        <v>220</v>
      </c>
      <c r="AS1390" s="1" t="s">
        <v>72</v>
      </c>
      <c r="AT1390" s="1" t="s">
        <v>72</v>
      </c>
      <c r="AU1390" s="3">
        <v>45496</v>
      </c>
      <c r="AV1390" s="4">
        <v>0.6743055555555556</v>
      </c>
      <c r="AW1390" s="4">
        <v>0.74791666666666667</v>
      </c>
      <c r="AX1390" s="4">
        <f t="shared" si="166"/>
        <v>7.3611111111111072E-2</v>
      </c>
      <c r="AY1390" s="4">
        <f t="shared" si="167"/>
        <v>0.66180555555555554</v>
      </c>
      <c r="AZ1390" s="4">
        <f t="shared" si="168"/>
        <v>0.17291666666666672</v>
      </c>
      <c r="BA1390" s="1" t="s">
        <v>6628</v>
      </c>
      <c r="BB1390" s="1" t="s">
        <v>72</v>
      </c>
      <c r="BC1390" s="1" t="s">
        <v>1675</v>
      </c>
      <c r="BD1390" s="1">
        <v>15</v>
      </c>
      <c r="BE1390" s="1" t="s">
        <v>3446</v>
      </c>
      <c r="BF1390" s="1" t="s">
        <v>88</v>
      </c>
      <c r="BG1390" s="1" t="s">
        <v>88</v>
      </c>
      <c r="BH1390" s="1" t="s">
        <v>88</v>
      </c>
      <c r="BI1390" s="1" t="s">
        <v>96</v>
      </c>
      <c r="BJ1390" s="1" t="s">
        <v>72</v>
      </c>
      <c r="BK1390" s="1" t="s">
        <v>3962</v>
      </c>
      <c r="BL1390" s="1" t="s">
        <v>6600</v>
      </c>
      <c r="BM1390" s="1">
        <f>14+8</f>
        <v>22</v>
      </c>
      <c r="BN1390" s="1" t="s">
        <v>75</v>
      </c>
      <c r="BO1390" s="1" t="s">
        <v>75</v>
      </c>
      <c r="BP1390" s="1" t="s">
        <v>75</v>
      </c>
      <c r="BQ1390" s="21" t="s">
        <v>99</v>
      </c>
      <c r="BR1390" s="21" t="s">
        <v>100</v>
      </c>
    </row>
    <row r="1391" spans="1:70" ht="20.45" customHeight="1">
      <c r="A1391" s="1" t="s">
        <v>6631</v>
      </c>
      <c r="B1391" s="1">
        <v>240215</v>
      </c>
      <c r="C1391" s="1" t="s">
        <v>71</v>
      </c>
      <c r="D1391" s="3">
        <v>45497</v>
      </c>
      <c r="E1391" s="4">
        <v>0.51736111111111116</v>
      </c>
      <c r="F1391" s="5">
        <v>45474</v>
      </c>
      <c r="G1391" s="3">
        <v>45497</v>
      </c>
      <c r="H1391" s="4">
        <v>0.6</v>
      </c>
      <c r="I1391" s="48">
        <f t="shared" si="165"/>
        <v>8.2638888888888817E-2</v>
      </c>
      <c r="J1391" s="1">
        <v>2</v>
      </c>
      <c r="K1391" s="1" t="s">
        <v>1896</v>
      </c>
      <c r="L1391" s="1" t="s">
        <v>6632</v>
      </c>
      <c r="M1391" s="1" t="s">
        <v>75</v>
      </c>
      <c r="N1391" s="1" t="s">
        <v>6545</v>
      </c>
      <c r="O1391" s="1" t="s">
        <v>77</v>
      </c>
      <c r="P1391" s="1" t="s">
        <v>78</v>
      </c>
      <c r="Q1391" s="1" t="s">
        <v>78</v>
      </c>
      <c r="R1391" s="21" t="s">
        <v>1898</v>
      </c>
      <c r="S1391" s="21" t="s">
        <v>1898</v>
      </c>
      <c r="T1391" s="34" t="s">
        <v>72</v>
      </c>
      <c r="U1391" s="3" t="s">
        <v>6633</v>
      </c>
      <c r="V1391" s="1" t="s">
        <v>1900</v>
      </c>
      <c r="W1391" s="1" t="s">
        <v>813</v>
      </c>
      <c r="X1391" s="1" t="s">
        <v>813</v>
      </c>
      <c r="Y1391" s="1" t="s">
        <v>814</v>
      </c>
      <c r="Z1391" s="1" t="s">
        <v>84</v>
      </c>
      <c r="AA1391" s="1" t="s">
        <v>72</v>
      </c>
      <c r="AB1391" s="1" t="s">
        <v>5688</v>
      </c>
      <c r="AC1391" s="1" t="s">
        <v>6634</v>
      </c>
      <c r="AD1391" s="1" t="s">
        <v>126</v>
      </c>
      <c r="AE1391" s="1">
        <v>61</v>
      </c>
      <c r="AF1391" s="1" t="s">
        <v>88</v>
      </c>
      <c r="AG1391" s="1">
        <v>4.3</v>
      </c>
      <c r="AH1391" s="1" t="s">
        <v>2344</v>
      </c>
      <c r="AI1391" s="1" t="s">
        <v>90</v>
      </c>
      <c r="AJ1391" s="1" t="s">
        <v>91</v>
      </c>
      <c r="AK1391" s="1" t="s">
        <v>92</v>
      </c>
      <c r="AL1391" s="1" t="s">
        <v>72</v>
      </c>
      <c r="AM1391" s="1" t="s">
        <v>217</v>
      </c>
      <c r="AN1391" s="1">
        <v>2</v>
      </c>
      <c r="AO1391" s="1" t="s">
        <v>1218</v>
      </c>
      <c r="AP1391" s="1" t="s">
        <v>72</v>
      </c>
      <c r="AQ1391" s="1" t="s">
        <v>72</v>
      </c>
      <c r="AR1391" s="1" t="s">
        <v>72</v>
      </c>
      <c r="AS1391" s="1" t="s">
        <v>878</v>
      </c>
      <c r="AT1391" s="1" t="s">
        <v>72</v>
      </c>
      <c r="AU1391" s="3">
        <v>45497</v>
      </c>
      <c r="AV1391" s="4">
        <v>0.61736111111111114</v>
      </c>
      <c r="AW1391" s="4">
        <v>0.70138888888888884</v>
      </c>
      <c r="AX1391" s="4">
        <f t="shared" si="166"/>
        <v>8.4027777777777701E-2</v>
      </c>
      <c r="AY1391" s="4">
        <f t="shared" si="167"/>
        <v>0.61875000000000002</v>
      </c>
      <c r="AZ1391" s="4">
        <f t="shared" si="168"/>
        <v>0.18402777777777768</v>
      </c>
      <c r="BA1391" s="1" t="s">
        <v>6635</v>
      </c>
      <c r="BB1391" s="1" t="s">
        <v>72</v>
      </c>
      <c r="BC1391" s="1" t="s">
        <v>1675</v>
      </c>
      <c r="BD1391" s="1">
        <v>15</v>
      </c>
      <c r="BE1391" s="1" t="s">
        <v>4219</v>
      </c>
      <c r="BF1391" s="1" t="s">
        <v>75</v>
      </c>
      <c r="BG1391" s="1" t="s">
        <v>75</v>
      </c>
      <c r="BH1391" s="1" t="s">
        <v>88</v>
      </c>
      <c r="BI1391" s="1" t="s">
        <v>96</v>
      </c>
      <c r="BJ1391" s="1" t="s">
        <v>72</v>
      </c>
      <c r="BK1391" s="1" t="s">
        <v>3962</v>
      </c>
      <c r="BL1391" s="1" t="s">
        <v>6590</v>
      </c>
      <c r="BM1391" s="1">
        <f>30+7</f>
        <v>37</v>
      </c>
      <c r="BN1391" s="1" t="s">
        <v>75</v>
      </c>
      <c r="BO1391" s="1" t="s">
        <v>75</v>
      </c>
      <c r="BP1391" s="1" t="s">
        <v>75</v>
      </c>
      <c r="BQ1391" s="21" t="s">
        <v>99</v>
      </c>
      <c r="BR1391" s="21" t="s">
        <v>100</v>
      </c>
    </row>
    <row r="1392" spans="1:70" ht="20.45" customHeight="1">
      <c r="A1392" s="1" t="s">
        <v>6636</v>
      </c>
      <c r="B1392" s="1">
        <v>240215</v>
      </c>
      <c r="C1392" s="1" t="s">
        <v>71</v>
      </c>
      <c r="D1392" s="3">
        <v>45497</v>
      </c>
      <c r="E1392" s="4">
        <v>0.51736111111111116</v>
      </c>
      <c r="F1392" s="5">
        <v>45474</v>
      </c>
      <c r="G1392" s="3">
        <v>45497</v>
      </c>
      <c r="H1392" s="4">
        <v>0.6</v>
      </c>
      <c r="I1392" s="48">
        <f t="shared" si="165"/>
        <v>8.2638888888888817E-2</v>
      </c>
      <c r="J1392" s="1">
        <v>2</v>
      </c>
      <c r="K1392" s="1" t="s">
        <v>1896</v>
      </c>
      <c r="L1392" s="1" t="s">
        <v>6632</v>
      </c>
      <c r="M1392" s="1" t="s">
        <v>75</v>
      </c>
      <c r="N1392" s="1" t="s">
        <v>3947</v>
      </c>
      <c r="O1392" s="1" t="s">
        <v>77</v>
      </c>
      <c r="P1392" s="1" t="s">
        <v>78</v>
      </c>
      <c r="Q1392" s="1" t="s">
        <v>78</v>
      </c>
      <c r="R1392" s="21" t="s">
        <v>1898</v>
      </c>
      <c r="S1392" s="21" t="s">
        <v>1898</v>
      </c>
      <c r="T1392" s="34" t="s">
        <v>72</v>
      </c>
      <c r="U1392" s="75" t="s">
        <v>72</v>
      </c>
      <c r="V1392" s="1" t="s">
        <v>1900</v>
      </c>
      <c r="W1392" s="1" t="s">
        <v>813</v>
      </c>
      <c r="X1392" s="1" t="s">
        <v>813</v>
      </c>
      <c r="Y1392" s="1" t="s">
        <v>814</v>
      </c>
      <c r="Z1392" s="1" t="s">
        <v>84</v>
      </c>
      <c r="AA1392" s="1" t="s">
        <v>72</v>
      </c>
      <c r="AB1392" s="1" t="s">
        <v>5688</v>
      </c>
      <c r="AC1392" s="1" t="s">
        <v>6634</v>
      </c>
      <c r="AD1392" s="1" t="s">
        <v>126</v>
      </c>
      <c r="AE1392" s="1">
        <v>61</v>
      </c>
      <c r="AF1392" s="1" t="s">
        <v>88</v>
      </c>
      <c r="AG1392" s="1">
        <v>4.3</v>
      </c>
      <c r="AH1392" s="1" t="s">
        <v>2344</v>
      </c>
      <c r="AI1392" s="1" t="s">
        <v>90</v>
      </c>
      <c r="AJ1392" s="1" t="s">
        <v>91</v>
      </c>
      <c r="AK1392" s="1" t="s">
        <v>92</v>
      </c>
      <c r="AL1392" s="1" t="s">
        <v>72</v>
      </c>
      <c r="AM1392" s="1" t="s">
        <v>217</v>
      </c>
      <c r="AN1392" s="1">
        <v>2</v>
      </c>
      <c r="AO1392" s="1" t="s">
        <v>1218</v>
      </c>
      <c r="AP1392" s="1" t="s">
        <v>72</v>
      </c>
      <c r="AQ1392" s="1" t="s">
        <v>72</v>
      </c>
      <c r="AR1392" s="1" t="s">
        <v>72</v>
      </c>
      <c r="AS1392" s="1" t="s">
        <v>878</v>
      </c>
      <c r="AT1392" s="1" t="s">
        <v>72</v>
      </c>
      <c r="AU1392" s="3">
        <v>45497</v>
      </c>
      <c r="AV1392" s="4">
        <v>0.61736111111111114</v>
      </c>
      <c r="AW1392" s="4">
        <v>0.70486111111111116</v>
      </c>
      <c r="AX1392" s="4">
        <f t="shared" si="166"/>
        <v>8.7500000000000022E-2</v>
      </c>
      <c r="AY1392" s="4">
        <f t="shared" si="167"/>
        <v>0.62222222222222234</v>
      </c>
      <c r="AZ1392" s="4">
        <f t="shared" si="168"/>
        <v>0.1875</v>
      </c>
      <c r="BA1392" s="1" t="s">
        <v>6635</v>
      </c>
      <c r="BB1392" s="1" t="s">
        <v>72</v>
      </c>
      <c r="BC1392" s="1" t="s">
        <v>1675</v>
      </c>
      <c r="BD1392" s="1">
        <v>15</v>
      </c>
      <c r="BE1392" s="1" t="s">
        <v>4219</v>
      </c>
      <c r="BF1392" s="1" t="s">
        <v>75</v>
      </c>
      <c r="BG1392" s="1" t="s">
        <v>75</v>
      </c>
      <c r="BH1392" s="1" t="s">
        <v>88</v>
      </c>
      <c r="BI1392" s="1" t="s">
        <v>96</v>
      </c>
      <c r="BJ1392" s="1" t="s">
        <v>72</v>
      </c>
      <c r="BK1392" s="1" t="s">
        <v>6637</v>
      </c>
      <c r="BL1392" s="1" t="s">
        <v>6638</v>
      </c>
      <c r="BM1392" s="1">
        <v>12</v>
      </c>
      <c r="BN1392" s="1" t="s">
        <v>75</v>
      </c>
      <c r="BO1392" s="1" t="s">
        <v>75</v>
      </c>
      <c r="BP1392" s="1" t="s">
        <v>75</v>
      </c>
      <c r="BQ1392" s="21" t="s">
        <v>99</v>
      </c>
      <c r="BR1392" s="21" t="s">
        <v>100</v>
      </c>
    </row>
    <row r="1393" spans="1:70" ht="20.45" customHeight="1">
      <c r="A1393" s="1">
        <v>240216</v>
      </c>
      <c r="B1393" s="1">
        <v>240216</v>
      </c>
      <c r="C1393" s="1" t="s">
        <v>71</v>
      </c>
      <c r="D1393" s="3">
        <v>45497</v>
      </c>
      <c r="E1393" s="4">
        <v>0.58194444444444449</v>
      </c>
      <c r="F1393" s="5">
        <v>45474</v>
      </c>
      <c r="G1393" s="3">
        <v>45497</v>
      </c>
      <c r="H1393" s="4">
        <v>0.67569444444444449</v>
      </c>
      <c r="I1393" s="48">
        <f t="shared" si="165"/>
        <v>9.375E-2</v>
      </c>
      <c r="J1393" s="1">
        <v>17</v>
      </c>
      <c r="K1393" s="1" t="s">
        <v>2302</v>
      </c>
      <c r="L1393" s="1" t="s">
        <v>6639</v>
      </c>
      <c r="M1393" s="1" t="s">
        <v>75</v>
      </c>
      <c r="N1393" s="1" t="s">
        <v>170</v>
      </c>
      <c r="O1393" s="1" t="s">
        <v>473</v>
      </c>
      <c r="P1393" s="1" t="s">
        <v>172</v>
      </c>
      <c r="Q1393" s="1" t="s">
        <v>4162</v>
      </c>
      <c r="R1393" s="21" t="s">
        <v>1927</v>
      </c>
      <c r="S1393" s="8" t="s">
        <v>1927</v>
      </c>
      <c r="T1393" s="1" t="s">
        <v>6640</v>
      </c>
      <c r="U1393" s="75" t="s">
        <v>72</v>
      </c>
      <c r="V1393" s="1" t="s">
        <v>1900</v>
      </c>
      <c r="W1393" s="1" t="s">
        <v>2307</v>
      </c>
      <c r="X1393" s="1" t="s">
        <v>2307</v>
      </c>
      <c r="Y1393" s="1" t="s">
        <v>2363</v>
      </c>
      <c r="Z1393" s="1" t="s">
        <v>84</v>
      </c>
      <c r="AA1393" s="1" t="s">
        <v>72</v>
      </c>
      <c r="AB1393" s="1" t="s">
        <v>104</v>
      </c>
      <c r="AC1393" s="1" t="s">
        <v>310</v>
      </c>
      <c r="AD1393" s="1" t="s">
        <v>126</v>
      </c>
      <c r="AE1393" s="1">
        <v>32</v>
      </c>
      <c r="AF1393" s="1" t="s">
        <v>88</v>
      </c>
      <c r="AG1393" s="1">
        <v>4.9000000000000004</v>
      </c>
      <c r="AH1393" s="1" t="s">
        <v>954</v>
      </c>
      <c r="AI1393" s="1" t="s">
        <v>90</v>
      </c>
      <c r="AJ1393" s="1" t="s">
        <v>91</v>
      </c>
      <c r="AK1393" s="1" t="s">
        <v>92</v>
      </c>
      <c r="AL1393" s="1" t="s">
        <v>72</v>
      </c>
      <c r="AM1393" s="1" t="s">
        <v>72</v>
      </c>
      <c r="AN1393" s="1" t="s">
        <v>72</v>
      </c>
      <c r="AO1393" s="1" t="s">
        <v>72</v>
      </c>
      <c r="AP1393" s="1" t="s">
        <v>72</v>
      </c>
      <c r="AQ1393" s="1" t="s">
        <v>72</v>
      </c>
      <c r="AR1393" s="1" t="s">
        <v>72</v>
      </c>
      <c r="AS1393" s="1" t="s">
        <v>72</v>
      </c>
      <c r="AT1393" s="1" t="s">
        <v>72</v>
      </c>
      <c r="AU1393" s="3">
        <v>45497</v>
      </c>
      <c r="AV1393" s="1" t="s">
        <v>72</v>
      </c>
      <c r="AW1393" s="1" t="s">
        <v>72</v>
      </c>
      <c r="AX1393" s="1" t="s">
        <v>72</v>
      </c>
      <c r="AY1393" s="1" t="s">
        <v>72</v>
      </c>
      <c r="AZ1393" s="1" t="s">
        <v>72</v>
      </c>
      <c r="BA1393" s="1" t="s">
        <v>6641</v>
      </c>
      <c r="BB1393" s="1" t="s">
        <v>72</v>
      </c>
      <c r="BC1393" s="1" t="s">
        <v>72</v>
      </c>
      <c r="BD1393" s="1">
        <v>15</v>
      </c>
      <c r="BE1393" s="1" t="s">
        <v>3446</v>
      </c>
      <c r="BF1393" s="1" t="s">
        <v>88</v>
      </c>
      <c r="BG1393" s="1" t="s">
        <v>88</v>
      </c>
      <c r="BH1393" s="1" t="s">
        <v>88</v>
      </c>
      <c r="BI1393" s="1" t="s">
        <v>79</v>
      </c>
      <c r="BJ1393" s="1" t="s">
        <v>2154</v>
      </c>
      <c r="BK1393" s="1" t="s">
        <v>72</v>
      </c>
      <c r="BL1393" s="1" t="s">
        <v>72</v>
      </c>
      <c r="BM1393" s="1" t="s">
        <v>72</v>
      </c>
      <c r="BN1393" s="1" t="s">
        <v>72</v>
      </c>
      <c r="BO1393" s="1" t="s">
        <v>72</v>
      </c>
      <c r="BP1393" s="1" t="s">
        <v>72</v>
      </c>
      <c r="BQ1393" s="1" t="s">
        <v>160</v>
      </c>
    </row>
    <row r="1394" spans="1:70" ht="20.45" customHeight="1">
      <c r="A1394" s="1" t="s">
        <v>6642</v>
      </c>
      <c r="B1394" s="1">
        <v>240217</v>
      </c>
      <c r="C1394" s="1" t="s">
        <v>71</v>
      </c>
      <c r="D1394" s="3">
        <v>45503</v>
      </c>
      <c r="E1394" s="4">
        <v>0.66319444444444442</v>
      </c>
      <c r="F1394" s="5">
        <v>45474</v>
      </c>
      <c r="G1394" s="3">
        <v>45503</v>
      </c>
      <c r="H1394" s="4">
        <v>0.7104166666666667</v>
      </c>
      <c r="I1394" s="48">
        <f t="shared" si="165"/>
        <v>4.7222222222222276E-2</v>
      </c>
      <c r="J1394" s="1">
        <v>0</v>
      </c>
      <c r="K1394" s="1" t="s">
        <v>2302</v>
      </c>
      <c r="L1394" s="1" t="s">
        <v>6643</v>
      </c>
      <c r="M1394" s="1" t="s">
        <v>75</v>
      </c>
      <c r="N1394" s="1" t="s">
        <v>4111</v>
      </c>
      <c r="O1394" s="1" t="s">
        <v>77</v>
      </c>
      <c r="P1394" s="1" t="s">
        <v>78</v>
      </c>
      <c r="Q1394" s="1" t="s">
        <v>78</v>
      </c>
      <c r="R1394" s="21" t="s">
        <v>1898</v>
      </c>
      <c r="S1394" s="21" t="s">
        <v>1898</v>
      </c>
      <c r="T1394" s="34" t="s">
        <v>72</v>
      </c>
      <c r="U1394" s="3" t="s">
        <v>6644</v>
      </c>
      <c r="V1394" s="1" t="s">
        <v>1900</v>
      </c>
      <c r="W1394" s="1" t="s">
        <v>2307</v>
      </c>
      <c r="X1394" s="1" t="s">
        <v>2307</v>
      </c>
      <c r="Y1394" s="1" t="s">
        <v>2363</v>
      </c>
      <c r="Z1394" s="1" t="s">
        <v>84</v>
      </c>
      <c r="AA1394" s="1" t="s">
        <v>72</v>
      </c>
      <c r="AB1394" s="1" t="s">
        <v>761</v>
      </c>
      <c r="AC1394" s="1" t="s">
        <v>761</v>
      </c>
      <c r="AD1394" s="1" t="s">
        <v>87</v>
      </c>
      <c r="AE1394" s="1">
        <v>81</v>
      </c>
      <c r="AF1394" s="1" t="s">
        <v>88</v>
      </c>
      <c r="AG1394" s="1">
        <v>4.3</v>
      </c>
      <c r="AH1394" s="1" t="s">
        <v>2344</v>
      </c>
      <c r="AI1394" s="1" t="s">
        <v>105</v>
      </c>
      <c r="AJ1394" s="1" t="s">
        <v>91</v>
      </c>
      <c r="AK1394" s="1" t="s">
        <v>92</v>
      </c>
      <c r="AL1394" s="1" t="s">
        <v>72</v>
      </c>
      <c r="AM1394" s="1" t="s">
        <v>72</v>
      </c>
      <c r="AN1394" s="1" t="s">
        <v>72</v>
      </c>
      <c r="AO1394" s="1" t="s">
        <v>72</v>
      </c>
      <c r="AP1394" s="1" t="s">
        <v>72</v>
      </c>
      <c r="AQ1394" s="1" t="s">
        <v>72</v>
      </c>
      <c r="AR1394" s="1" t="s">
        <v>220</v>
      </c>
      <c r="AS1394" s="1" t="s">
        <v>72</v>
      </c>
      <c r="AT1394" s="1" t="s">
        <v>72</v>
      </c>
      <c r="AU1394" s="3">
        <v>45503</v>
      </c>
      <c r="AV1394" s="4">
        <v>0.72847222222222219</v>
      </c>
      <c r="AW1394" s="4">
        <v>0.75555555555555554</v>
      </c>
      <c r="AX1394" s="4">
        <f t="shared" ref="AX1394:AX1413" si="169">AW1394-AV1394</f>
        <v>2.7083333333333348E-2</v>
      </c>
      <c r="AY1394" s="4">
        <f>AW1394-I1394</f>
        <v>0.70833333333333326</v>
      </c>
      <c r="AZ1394" s="4">
        <f>AW1394-E1394</f>
        <v>9.2361111111111116E-2</v>
      </c>
      <c r="BA1394" s="1" t="s">
        <v>6645</v>
      </c>
      <c r="BB1394" s="1" t="s">
        <v>72</v>
      </c>
      <c r="BC1394" s="1" t="s">
        <v>1794</v>
      </c>
      <c r="BD1394" s="1">
        <v>15</v>
      </c>
      <c r="BE1394" s="1" t="s">
        <v>3446</v>
      </c>
      <c r="BF1394" s="1" t="s">
        <v>75</v>
      </c>
      <c r="BG1394" s="1" t="s">
        <v>75</v>
      </c>
      <c r="BH1394" s="1" t="s">
        <v>88</v>
      </c>
      <c r="BI1394" s="1" t="s">
        <v>96</v>
      </c>
      <c r="BJ1394" s="1" t="s">
        <v>72</v>
      </c>
      <c r="BK1394" s="1" t="s">
        <v>3985</v>
      </c>
      <c r="BL1394" s="1" t="s">
        <v>6646</v>
      </c>
      <c r="BM1394" s="1">
        <v>12</v>
      </c>
      <c r="BN1394" s="1" t="s">
        <v>75</v>
      </c>
      <c r="BO1394" s="1" t="s">
        <v>75</v>
      </c>
      <c r="BP1394" s="1" t="s">
        <v>75</v>
      </c>
      <c r="BQ1394" s="21" t="s">
        <v>99</v>
      </c>
      <c r="BR1394" s="21" t="s">
        <v>100</v>
      </c>
    </row>
    <row r="1395" spans="1:70" ht="20.45" customHeight="1">
      <c r="A1395" s="1" t="s">
        <v>6647</v>
      </c>
      <c r="B1395" s="1">
        <v>240218</v>
      </c>
      <c r="C1395" s="1" t="s">
        <v>71</v>
      </c>
      <c r="D1395" s="3">
        <v>45504</v>
      </c>
      <c r="E1395" s="4">
        <v>0.4513888888888889</v>
      </c>
      <c r="F1395" s="5">
        <v>45474</v>
      </c>
      <c r="G1395" s="3">
        <v>45504</v>
      </c>
      <c r="H1395" s="4">
        <v>0.59375</v>
      </c>
      <c r="I1395" s="48">
        <f t="shared" si="165"/>
        <v>0.1423611111111111</v>
      </c>
      <c r="J1395" s="1">
        <v>2</v>
      </c>
      <c r="K1395" s="1" t="s">
        <v>1896</v>
      </c>
      <c r="L1395" s="1" t="s">
        <v>6648</v>
      </c>
      <c r="M1395" s="1" t="s">
        <v>75</v>
      </c>
      <c r="N1395" s="1" t="s">
        <v>3947</v>
      </c>
      <c r="O1395" s="1" t="s">
        <v>77</v>
      </c>
      <c r="P1395" s="1" t="s">
        <v>78</v>
      </c>
      <c r="Q1395" s="1" t="s">
        <v>78</v>
      </c>
      <c r="R1395" s="21" t="s">
        <v>1898</v>
      </c>
      <c r="S1395" s="21" t="s">
        <v>1898</v>
      </c>
      <c r="T1395" s="34" t="s">
        <v>72</v>
      </c>
      <c r="U1395" s="3" t="s">
        <v>6649</v>
      </c>
      <c r="V1395" s="1" t="s">
        <v>1900</v>
      </c>
      <c r="W1395" s="1" t="s">
        <v>813</v>
      </c>
      <c r="X1395" s="1" t="s">
        <v>813</v>
      </c>
      <c r="Y1395" s="1" t="s">
        <v>814</v>
      </c>
      <c r="Z1395" s="1" t="s">
        <v>84</v>
      </c>
      <c r="AA1395" s="1" t="s">
        <v>72</v>
      </c>
      <c r="AB1395" s="1" t="s">
        <v>5688</v>
      </c>
      <c r="AC1395" s="1" t="s">
        <v>141</v>
      </c>
      <c r="AD1395" s="1" t="s">
        <v>87</v>
      </c>
      <c r="AE1395" s="1">
        <v>54</v>
      </c>
      <c r="AF1395" s="1" t="s">
        <v>88</v>
      </c>
      <c r="AG1395" s="1">
        <v>4.5999999999999996</v>
      </c>
      <c r="AH1395" s="1" t="s">
        <v>299</v>
      </c>
      <c r="AI1395" s="1" t="s">
        <v>90</v>
      </c>
      <c r="AJ1395" s="1" t="s">
        <v>91</v>
      </c>
      <c r="AK1395" s="1" t="s">
        <v>92</v>
      </c>
      <c r="AL1395" s="1" t="s">
        <v>72</v>
      </c>
      <c r="AM1395" s="1" t="s">
        <v>217</v>
      </c>
      <c r="AN1395" s="1">
        <v>1</v>
      </c>
      <c r="AO1395" s="1" t="s">
        <v>503</v>
      </c>
      <c r="AP1395" s="1" t="s">
        <v>72</v>
      </c>
      <c r="AQ1395" s="1" t="s">
        <v>72</v>
      </c>
      <c r="AR1395" s="1" t="s">
        <v>72</v>
      </c>
      <c r="AS1395" s="1" t="s">
        <v>1061</v>
      </c>
      <c r="AT1395" s="1" t="s">
        <v>72</v>
      </c>
      <c r="AU1395" s="3">
        <v>45504</v>
      </c>
      <c r="AV1395" s="4">
        <v>0.60555555555555551</v>
      </c>
      <c r="AW1395" s="4">
        <v>0.69305555555555554</v>
      </c>
      <c r="AX1395" s="4">
        <f t="shared" si="169"/>
        <v>8.7500000000000022E-2</v>
      </c>
      <c r="AY1395" s="4">
        <f>AW1395-I1395</f>
        <v>0.55069444444444438</v>
      </c>
      <c r="AZ1395" s="4">
        <f>AW1395-E1395</f>
        <v>0.24166666666666664</v>
      </c>
      <c r="BA1395" s="1" t="s">
        <v>6650</v>
      </c>
      <c r="BB1395" s="1" t="s">
        <v>72</v>
      </c>
      <c r="BC1395" s="1" t="s">
        <v>1675</v>
      </c>
      <c r="BD1395" s="1">
        <v>15</v>
      </c>
      <c r="BE1395" s="1" t="s">
        <v>3446</v>
      </c>
      <c r="BF1395" s="1" t="s">
        <v>75</v>
      </c>
      <c r="BG1395" s="1" t="s">
        <v>75</v>
      </c>
      <c r="BH1395" s="1" t="s">
        <v>88</v>
      </c>
      <c r="BI1395" s="1" t="s">
        <v>96</v>
      </c>
      <c r="BJ1395" s="1" t="s">
        <v>72</v>
      </c>
      <c r="BK1395" s="1" t="s">
        <v>3962</v>
      </c>
      <c r="BL1395" s="1" t="s">
        <v>6651</v>
      </c>
      <c r="BM1395" s="1">
        <f>35+14</f>
        <v>49</v>
      </c>
      <c r="BN1395" s="1" t="s">
        <v>75</v>
      </c>
      <c r="BO1395" s="1" t="s">
        <v>75</v>
      </c>
      <c r="BP1395" s="1" t="s">
        <v>75</v>
      </c>
      <c r="BQ1395" s="21" t="s">
        <v>99</v>
      </c>
      <c r="BR1395" s="21" t="s">
        <v>100</v>
      </c>
    </row>
    <row r="1396" spans="1:70" ht="20.45" customHeight="1">
      <c r="A1396" s="1" t="s">
        <v>6652</v>
      </c>
      <c r="B1396" s="1">
        <v>240218</v>
      </c>
      <c r="C1396" s="1" t="s">
        <v>71</v>
      </c>
      <c r="D1396" s="3">
        <v>45504</v>
      </c>
      <c r="E1396" s="4">
        <v>0.4513888888888889</v>
      </c>
      <c r="F1396" s="5">
        <v>45474</v>
      </c>
      <c r="G1396" s="3">
        <v>45504</v>
      </c>
      <c r="H1396" s="4">
        <v>0.59375</v>
      </c>
      <c r="I1396" s="48">
        <f t="shared" si="165"/>
        <v>0.1423611111111111</v>
      </c>
      <c r="J1396" s="1">
        <v>2</v>
      </c>
      <c r="K1396" s="1" t="s">
        <v>1896</v>
      </c>
      <c r="L1396" s="1" t="s">
        <v>6648</v>
      </c>
      <c r="M1396" s="1" t="s">
        <v>75</v>
      </c>
      <c r="N1396" s="1" t="s">
        <v>4561</v>
      </c>
      <c r="O1396" s="1" t="s">
        <v>77</v>
      </c>
      <c r="P1396" s="1" t="s">
        <v>78</v>
      </c>
      <c r="Q1396" s="1" t="s">
        <v>78</v>
      </c>
      <c r="R1396" s="21" t="s">
        <v>1898</v>
      </c>
      <c r="S1396" s="21" t="s">
        <v>1898</v>
      </c>
      <c r="T1396" s="34" t="s">
        <v>72</v>
      </c>
      <c r="U1396" s="3" t="s">
        <v>6649</v>
      </c>
      <c r="V1396" s="1" t="s">
        <v>1900</v>
      </c>
      <c r="W1396" s="1" t="s">
        <v>813</v>
      </c>
      <c r="X1396" s="1" t="s">
        <v>813</v>
      </c>
      <c r="Y1396" s="1" t="s">
        <v>814</v>
      </c>
      <c r="Z1396" s="1" t="s">
        <v>84</v>
      </c>
      <c r="AA1396" s="1" t="s">
        <v>72</v>
      </c>
      <c r="AB1396" s="1" t="s">
        <v>5688</v>
      </c>
      <c r="AC1396" s="1" t="s">
        <v>141</v>
      </c>
      <c r="AD1396" s="1" t="s">
        <v>87</v>
      </c>
      <c r="AE1396" s="1">
        <v>54</v>
      </c>
      <c r="AF1396" s="1" t="s">
        <v>88</v>
      </c>
      <c r="AG1396" s="1">
        <v>4.5999999999999996</v>
      </c>
      <c r="AH1396" s="1" t="s">
        <v>299</v>
      </c>
      <c r="AI1396" s="1" t="s">
        <v>90</v>
      </c>
      <c r="AJ1396" s="1" t="s">
        <v>91</v>
      </c>
      <c r="AK1396" s="1" t="s">
        <v>92</v>
      </c>
      <c r="AL1396" s="1" t="s">
        <v>72</v>
      </c>
      <c r="AM1396" s="1" t="s">
        <v>217</v>
      </c>
      <c r="AN1396" s="1">
        <v>1</v>
      </c>
      <c r="AO1396" s="1" t="s">
        <v>503</v>
      </c>
      <c r="AP1396" s="1" t="s">
        <v>72</v>
      </c>
      <c r="AQ1396" s="1" t="s">
        <v>72</v>
      </c>
      <c r="AR1396" s="1" t="s">
        <v>72</v>
      </c>
      <c r="AS1396" s="1" t="s">
        <v>1061</v>
      </c>
      <c r="AT1396" s="1" t="s">
        <v>72</v>
      </c>
      <c r="AU1396" s="3">
        <v>45507</v>
      </c>
      <c r="AV1396" s="1" t="s">
        <v>72</v>
      </c>
      <c r="AW1396" s="4">
        <v>0.57986111111111116</v>
      </c>
      <c r="AX1396" s="1" t="s">
        <v>72</v>
      </c>
      <c r="AY1396" s="1" t="s">
        <v>72</v>
      </c>
      <c r="AZ1396" s="1" t="s">
        <v>72</v>
      </c>
      <c r="BA1396" s="1" t="s">
        <v>6650</v>
      </c>
      <c r="BB1396" s="1" t="s">
        <v>72</v>
      </c>
      <c r="BC1396" s="1" t="s">
        <v>1675</v>
      </c>
      <c r="BD1396" s="1">
        <v>15</v>
      </c>
      <c r="BE1396" s="1" t="s">
        <v>3446</v>
      </c>
      <c r="BF1396" s="1" t="s">
        <v>75</v>
      </c>
      <c r="BG1396" s="1" t="s">
        <v>75</v>
      </c>
      <c r="BH1396" s="1" t="s">
        <v>88</v>
      </c>
      <c r="BI1396" s="1" t="s">
        <v>96</v>
      </c>
      <c r="BJ1396" s="1" t="s">
        <v>72</v>
      </c>
      <c r="BK1396" s="1" t="s">
        <v>4745</v>
      </c>
      <c r="BL1396" s="1" t="s">
        <v>6653</v>
      </c>
      <c r="BM1396" s="1">
        <v>28</v>
      </c>
      <c r="BN1396" s="1" t="s">
        <v>75</v>
      </c>
      <c r="BO1396" s="1" t="s">
        <v>75</v>
      </c>
      <c r="BP1396" s="1" t="s">
        <v>75</v>
      </c>
      <c r="BQ1396" s="21" t="s">
        <v>99</v>
      </c>
      <c r="BR1396" s="21" t="s">
        <v>100</v>
      </c>
    </row>
    <row r="1397" spans="1:70" ht="20.45" customHeight="1">
      <c r="A1397" s="1" t="s">
        <v>6654</v>
      </c>
      <c r="B1397" s="1">
        <v>240219</v>
      </c>
      <c r="C1397" s="1" t="s">
        <v>71</v>
      </c>
      <c r="D1397" s="3">
        <v>45504</v>
      </c>
      <c r="E1397" s="4">
        <v>0.61805555555555558</v>
      </c>
      <c r="F1397" s="5">
        <v>45474</v>
      </c>
      <c r="G1397" s="3">
        <v>45504</v>
      </c>
      <c r="H1397" s="4">
        <v>0.67847222222222225</v>
      </c>
      <c r="I1397" s="48">
        <f t="shared" si="165"/>
        <v>6.0416666666666674E-2</v>
      </c>
      <c r="J1397" s="1">
        <v>0</v>
      </c>
      <c r="K1397" s="1" t="s">
        <v>2302</v>
      </c>
      <c r="L1397" s="1" t="s">
        <v>6655</v>
      </c>
      <c r="M1397" s="1" t="s">
        <v>75</v>
      </c>
      <c r="N1397" s="1" t="s">
        <v>4111</v>
      </c>
      <c r="O1397" s="1" t="s">
        <v>77</v>
      </c>
      <c r="P1397" s="1" t="s">
        <v>78</v>
      </c>
      <c r="Q1397" s="21" t="s">
        <v>172</v>
      </c>
      <c r="R1397" s="21" t="s">
        <v>139</v>
      </c>
      <c r="S1397" s="21" t="s">
        <v>1898</v>
      </c>
      <c r="T1397" s="34" t="s">
        <v>72</v>
      </c>
      <c r="U1397" s="3" t="s">
        <v>6656</v>
      </c>
      <c r="V1397" s="1" t="s">
        <v>1900</v>
      </c>
      <c r="W1397" s="1" t="s">
        <v>2307</v>
      </c>
      <c r="X1397" s="1" t="s">
        <v>2307</v>
      </c>
      <c r="Y1397" s="1" t="s">
        <v>2363</v>
      </c>
      <c r="Z1397" s="1" t="s">
        <v>84</v>
      </c>
      <c r="AA1397" s="1" t="s">
        <v>72</v>
      </c>
      <c r="AB1397" s="1" t="s">
        <v>4332</v>
      </c>
      <c r="AC1397" s="1" t="s">
        <v>4332</v>
      </c>
      <c r="AD1397" s="1" t="s">
        <v>87</v>
      </c>
      <c r="AE1397" s="1">
        <v>46</v>
      </c>
      <c r="AF1397" s="1" t="s">
        <v>88</v>
      </c>
      <c r="AG1397" s="1">
        <v>5.0999999999999996</v>
      </c>
      <c r="AH1397" s="1" t="s">
        <v>299</v>
      </c>
      <c r="AI1397" s="1" t="s">
        <v>105</v>
      </c>
      <c r="AJ1397" s="1" t="s">
        <v>91</v>
      </c>
      <c r="AK1397" s="1" t="s">
        <v>92</v>
      </c>
      <c r="AL1397" s="1" t="s">
        <v>72</v>
      </c>
      <c r="AM1397" s="1" t="s">
        <v>72</v>
      </c>
      <c r="AN1397" s="1" t="s">
        <v>72</v>
      </c>
      <c r="AO1397" s="1" t="s">
        <v>72</v>
      </c>
      <c r="AP1397" s="1" t="s">
        <v>72</v>
      </c>
      <c r="AQ1397" s="1" t="s">
        <v>72</v>
      </c>
      <c r="AR1397" s="1" t="s">
        <v>220</v>
      </c>
      <c r="AS1397" s="1" t="s">
        <v>72</v>
      </c>
      <c r="AT1397" s="1" t="s">
        <v>72</v>
      </c>
      <c r="AU1397" s="3">
        <v>45504</v>
      </c>
      <c r="AV1397" s="4">
        <v>0.69166666666666665</v>
      </c>
      <c r="AW1397" s="4">
        <v>0.72916666666666663</v>
      </c>
      <c r="AX1397" s="4">
        <f t="shared" si="169"/>
        <v>3.7499999999999978E-2</v>
      </c>
      <c r="AY1397" s="4">
        <f t="shared" ref="AY1397:AY1413" si="170">AW1397-I1397</f>
        <v>0.66874999999999996</v>
      </c>
      <c r="AZ1397" s="4">
        <f t="shared" ref="AZ1397:AZ1413" si="171">AW1397-E1397</f>
        <v>0.11111111111111105</v>
      </c>
      <c r="BA1397" s="1" t="s">
        <v>6657</v>
      </c>
      <c r="BB1397" s="1" t="s">
        <v>72</v>
      </c>
      <c r="BC1397" s="1" t="s">
        <v>1794</v>
      </c>
      <c r="BD1397" s="1">
        <v>15</v>
      </c>
      <c r="BE1397" s="1" t="s">
        <v>4219</v>
      </c>
      <c r="BF1397" s="1" t="s">
        <v>88</v>
      </c>
      <c r="BG1397" s="1" t="s">
        <v>88</v>
      </c>
      <c r="BH1397" s="1" t="s">
        <v>88</v>
      </c>
      <c r="BI1397" s="1" t="s">
        <v>96</v>
      </c>
      <c r="BJ1397" s="1" t="s">
        <v>72</v>
      </c>
      <c r="BK1397" s="1" t="s">
        <v>3985</v>
      </c>
      <c r="BL1397" s="1" t="s">
        <v>6489</v>
      </c>
      <c r="BM1397" s="1">
        <v>24</v>
      </c>
      <c r="BN1397" s="1" t="s">
        <v>75</v>
      </c>
      <c r="BO1397" s="1" t="s">
        <v>75</v>
      </c>
      <c r="BP1397" s="1" t="s">
        <v>75</v>
      </c>
      <c r="BQ1397" s="21" t="s">
        <v>99</v>
      </c>
      <c r="BR1397" s="21" t="s">
        <v>100</v>
      </c>
    </row>
    <row r="1398" spans="1:70" ht="20.45" customHeight="1">
      <c r="A1398" s="1" t="s">
        <v>6658</v>
      </c>
      <c r="B1398" s="1">
        <v>240220</v>
      </c>
      <c r="C1398" s="1" t="s">
        <v>71</v>
      </c>
      <c r="D1398" s="3">
        <v>45504</v>
      </c>
      <c r="E1398" s="4">
        <v>46.875</v>
      </c>
      <c r="F1398" s="5">
        <v>45474</v>
      </c>
      <c r="G1398" s="3">
        <v>45504</v>
      </c>
      <c r="H1398" s="4">
        <v>0.90833333333333333</v>
      </c>
      <c r="I1398" s="48">
        <f t="shared" si="165"/>
        <v>-45.966666666666669</v>
      </c>
      <c r="J1398" s="1">
        <v>10</v>
      </c>
      <c r="K1398" s="1" t="s">
        <v>1896</v>
      </c>
      <c r="L1398" s="1" t="s">
        <v>6659</v>
      </c>
      <c r="M1398" s="1" t="s">
        <v>75</v>
      </c>
      <c r="N1398" s="1" t="s">
        <v>3947</v>
      </c>
      <c r="O1398" s="1" t="s">
        <v>77</v>
      </c>
      <c r="P1398" s="21" t="s">
        <v>78</v>
      </c>
      <c r="Q1398" s="21" t="s">
        <v>172</v>
      </c>
      <c r="R1398" s="21" t="s">
        <v>139</v>
      </c>
      <c r="S1398" s="21" t="s">
        <v>1898</v>
      </c>
      <c r="T1398" s="1" t="s">
        <v>6660</v>
      </c>
      <c r="U1398" s="3" t="s">
        <v>6661</v>
      </c>
      <c r="V1398" s="1" t="s">
        <v>1900</v>
      </c>
      <c r="W1398" s="1" t="s">
        <v>778</v>
      </c>
      <c r="X1398" s="1" t="s">
        <v>779</v>
      </c>
      <c r="Y1398" s="1" t="s">
        <v>780</v>
      </c>
      <c r="Z1398" s="1" t="s">
        <v>84</v>
      </c>
      <c r="AA1398" s="1" t="s">
        <v>72</v>
      </c>
      <c r="AB1398" s="1" t="s">
        <v>104</v>
      </c>
      <c r="AC1398" s="1" t="s">
        <v>104</v>
      </c>
      <c r="AD1398" s="1" t="s">
        <v>87</v>
      </c>
      <c r="AE1398" s="1">
        <v>48</v>
      </c>
      <c r="AF1398" s="1" t="s">
        <v>88</v>
      </c>
      <c r="AG1398" s="1">
        <v>4.5</v>
      </c>
      <c r="AH1398" s="1" t="s">
        <v>2344</v>
      </c>
      <c r="AI1398" s="1" t="s">
        <v>90</v>
      </c>
      <c r="AJ1398" s="1" t="s">
        <v>91</v>
      </c>
      <c r="AK1398" s="1" t="s">
        <v>92</v>
      </c>
      <c r="AL1398" s="1" t="s">
        <v>72</v>
      </c>
      <c r="AM1398" s="1" t="s">
        <v>72</v>
      </c>
      <c r="AN1398" s="1" t="s">
        <v>72</v>
      </c>
      <c r="AO1398" s="1" t="s">
        <v>72</v>
      </c>
      <c r="AP1398" s="1" t="s">
        <v>72</v>
      </c>
      <c r="AQ1398" s="1" t="s">
        <v>72</v>
      </c>
      <c r="AR1398" s="1" t="s">
        <v>72</v>
      </c>
      <c r="AS1398" s="1" t="s">
        <v>72</v>
      </c>
      <c r="AT1398" s="1" t="s">
        <v>72</v>
      </c>
      <c r="AU1398" s="3">
        <v>45505</v>
      </c>
      <c r="AV1398" s="4">
        <v>1.2958333333333334</v>
      </c>
      <c r="AW1398" s="4">
        <v>1.3645833333333333</v>
      </c>
      <c r="AX1398" s="4">
        <f t="shared" si="169"/>
        <v>6.8749999999999867E-2</v>
      </c>
      <c r="AY1398" s="4">
        <f t="shared" si="170"/>
        <v>47.331250000000004</v>
      </c>
      <c r="AZ1398" s="4">
        <f t="shared" si="171"/>
        <v>-45.510416666666664</v>
      </c>
      <c r="BA1398" s="1" t="s">
        <v>6662</v>
      </c>
      <c r="BB1398" s="1" t="s">
        <v>72</v>
      </c>
      <c r="BC1398" s="1" t="s">
        <v>1675</v>
      </c>
      <c r="BD1398" s="1">
        <v>15</v>
      </c>
      <c r="BE1398" s="1" t="s">
        <v>4208</v>
      </c>
      <c r="BF1398" s="1" t="s">
        <v>75</v>
      </c>
      <c r="BG1398" s="1" t="s">
        <v>75</v>
      </c>
      <c r="BH1398" s="1" t="s">
        <v>88</v>
      </c>
      <c r="BI1398" s="1" t="s">
        <v>96</v>
      </c>
      <c r="BJ1398" s="1" t="s">
        <v>72</v>
      </c>
      <c r="BK1398" s="1" t="s">
        <v>6663</v>
      </c>
      <c r="BL1398" s="1" t="s">
        <v>6664</v>
      </c>
      <c r="BM1398" s="1">
        <f>36+(6*6)</f>
        <v>72</v>
      </c>
      <c r="BN1398" s="1" t="s">
        <v>75</v>
      </c>
      <c r="BO1398" s="1" t="s">
        <v>75</v>
      </c>
      <c r="BP1398" s="1" t="s">
        <v>75</v>
      </c>
      <c r="BQ1398" s="21" t="s">
        <v>99</v>
      </c>
      <c r="BR1398" s="21" t="s">
        <v>100</v>
      </c>
    </row>
    <row r="1399" spans="1:70" ht="20.45" customHeight="1">
      <c r="A1399" s="1" t="s">
        <v>6665</v>
      </c>
      <c r="B1399" s="1">
        <v>240221</v>
      </c>
      <c r="C1399" s="1" t="s">
        <v>71</v>
      </c>
      <c r="D1399" s="3">
        <v>45506</v>
      </c>
      <c r="E1399" s="4">
        <v>0.43194444444444446</v>
      </c>
      <c r="F1399" s="5">
        <v>45505</v>
      </c>
      <c r="G1399" s="3">
        <v>45506</v>
      </c>
      <c r="H1399" s="4">
        <v>0.52986111111111112</v>
      </c>
      <c r="I1399" s="48">
        <f t="shared" si="165"/>
        <v>9.7916666666666652E-2</v>
      </c>
      <c r="J1399" s="1">
        <v>9</v>
      </c>
      <c r="K1399" s="1" t="s">
        <v>1896</v>
      </c>
      <c r="L1399" s="1" t="s">
        <v>6666</v>
      </c>
      <c r="M1399" s="1" t="s">
        <v>75</v>
      </c>
      <c r="N1399" s="1" t="s">
        <v>3947</v>
      </c>
      <c r="O1399" s="1" t="s">
        <v>77</v>
      </c>
      <c r="P1399" s="1" t="s">
        <v>78</v>
      </c>
      <c r="Q1399" s="21" t="s">
        <v>78</v>
      </c>
      <c r="R1399" s="21" t="s">
        <v>1927</v>
      </c>
      <c r="S1399" s="21" t="s">
        <v>1927</v>
      </c>
      <c r="T1399" s="34" t="s">
        <v>72</v>
      </c>
      <c r="U1399" s="60" t="s">
        <v>847</v>
      </c>
      <c r="V1399" s="1" t="s">
        <v>1900</v>
      </c>
      <c r="W1399" s="1" t="s">
        <v>813</v>
      </c>
      <c r="X1399" s="1" t="s">
        <v>813</v>
      </c>
      <c r="Y1399" s="1" t="s">
        <v>814</v>
      </c>
      <c r="Z1399" s="1" t="s">
        <v>84</v>
      </c>
      <c r="AA1399" s="1" t="s">
        <v>72</v>
      </c>
      <c r="AB1399" s="1" t="s">
        <v>5688</v>
      </c>
      <c r="AC1399" s="1" t="s">
        <v>181</v>
      </c>
      <c r="AD1399" s="1" t="s">
        <v>87</v>
      </c>
      <c r="AE1399" s="1">
        <v>33</v>
      </c>
      <c r="AF1399" s="1" t="s">
        <v>88</v>
      </c>
      <c r="AG1399" s="1">
        <v>4.2</v>
      </c>
      <c r="AH1399" s="1" t="s">
        <v>954</v>
      </c>
      <c r="AI1399" s="1" t="s">
        <v>90</v>
      </c>
      <c r="AJ1399" s="1" t="s">
        <v>91</v>
      </c>
      <c r="AK1399" s="1" t="s">
        <v>92</v>
      </c>
      <c r="AL1399" s="1" t="s">
        <v>72</v>
      </c>
      <c r="AM1399" s="1" t="s">
        <v>72</v>
      </c>
      <c r="AN1399" s="1" t="s">
        <v>72</v>
      </c>
      <c r="AO1399" s="1" t="s">
        <v>72</v>
      </c>
      <c r="AP1399" s="1" t="s">
        <v>72</v>
      </c>
      <c r="AQ1399" s="1" t="s">
        <v>72</v>
      </c>
      <c r="AR1399" s="1" t="s">
        <v>72</v>
      </c>
      <c r="AS1399" s="1" t="s">
        <v>72</v>
      </c>
      <c r="AT1399" s="1" t="s">
        <v>72</v>
      </c>
      <c r="AU1399" s="3">
        <v>45506</v>
      </c>
      <c r="AV1399" s="4">
        <v>0.54722222222222228</v>
      </c>
      <c r="AW1399" s="4">
        <v>0.62430555555555556</v>
      </c>
      <c r="AX1399" s="4">
        <f t="shared" si="169"/>
        <v>7.7083333333333282E-2</v>
      </c>
      <c r="AY1399" s="4">
        <f t="shared" si="170"/>
        <v>0.52638888888888891</v>
      </c>
      <c r="AZ1399" s="4">
        <f t="shared" si="171"/>
        <v>0.19236111111111109</v>
      </c>
      <c r="BA1399" s="1" t="s">
        <v>6667</v>
      </c>
      <c r="BB1399" s="1" t="s">
        <v>72</v>
      </c>
      <c r="BC1399" s="1" t="s">
        <v>1675</v>
      </c>
      <c r="BD1399" s="1">
        <v>15</v>
      </c>
      <c r="BE1399" s="1" t="s">
        <v>4009</v>
      </c>
      <c r="BF1399" s="1" t="s">
        <v>75</v>
      </c>
      <c r="BG1399" s="1" t="s">
        <v>75</v>
      </c>
      <c r="BH1399" s="1" t="s">
        <v>88</v>
      </c>
      <c r="BI1399" s="1" t="s">
        <v>79</v>
      </c>
      <c r="BJ1399" s="1" t="s">
        <v>707</v>
      </c>
      <c r="BK1399" s="1" t="s">
        <v>72</v>
      </c>
      <c r="BL1399" s="1" t="s">
        <v>72</v>
      </c>
      <c r="BM1399" s="1">
        <f>24+7</f>
        <v>31</v>
      </c>
      <c r="BN1399" s="1" t="s">
        <v>88</v>
      </c>
      <c r="BO1399" s="1" t="s">
        <v>88</v>
      </c>
      <c r="BP1399" s="1" t="s">
        <v>88</v>
      </c>
      <c r="BQ1399" s="1" t="s">
        <v>160</v>
      </c>
      <c r="BR1399" s="1" t="s">
        <v>768</v>
      </c>
    </row>
    <row r="1400" spans="1:70" ht="20.45" customHeight="1">
      <c r="A1400" s="1" t="s">
        <v>6668</v>
      </c>
      <c r="B1400" s="1">
        <v>240222</v>
      </c>
      <c r="C1400" s="1" t="s">
        <v>71</v>
      </c>
      <c r="D1400" s="3">
        <v>45506</v>
      </c>
      <c r="E1400" s="4">
        <v>0.48958333333333331</v>
      </c>
      <c r="F1400" s="5">
        <v>45505</v>
      </c>
      <c r="G1400" s="3">
        <v>45506</v>
      </c>
      <c r="H1400" s="4">
        <v>0.86527777777777781</v>
      </c>
      <c r="I1400" s="48">
        <f t="shared" si="165"/>
        <v>0.3756944444444445</v>
      </c>
      <c r="J1400" s="1">
        <v>20</v>
      </c>
      <c r="K1400" s="1" t="s">
        <v>1896</v>
      </c>
      <c r="L1400" s="1" t="s">
        <v>6669</v>
      </c>
      <c r="M1400" s="1" t="s">
        <v>75</v>
      </c>
      <c r="N1400" s="1" t="s">
        <v>3947</v>
      </c>
      <c r="O1400" s="1" t="s">
        <v>77</v>
      </c>
      <c r="P1400" s="21" t="s">
        <v>78</v>
      </c>
      <c r="Q1400" s="21" t="s">
        <v>78</v>
      </c>
      <c r="R1400" s="21" t="s">
        <v>139</v>
      </c>
      <c r="S1400" s="21" t="s">
        <v>1898</v>
      </c>
      <c r="T1400" s="34" t="s">
        <v>72</v>
      </c>
      <c r="U1400" s="3" t="s">
        <v>6670</v>
      </c>
      <c r="V1400" s="1" t="s">
        <v>1900</v>
      </c>
      <c r="W1400" s="1" t="s">
        <v>778</v>
      </c>
      <c r="X1400" s="1" t="s">
        <v>779</v>
      </c>
      <c r="Y1400" s="1" t="s">
        <v>780</v>
      </c>
      <c r="Z1400" s="1" t="s">
        <v>84</v>
      </c>
      <c r="AA1400" s="1" t="s">
        <v>72</v>
      </c>
      <c r="AB1400" s="1" t="s">
        <v>5688</v>
      </c>
      <c r="AC1400" s="1" t="s">
        <v>141</v>
      </c>
      <c r="AD1400" s="1" t="s">
        <v>126</v>
      </c>
      <c r="AE1400" s="1">
        <v>41</v>
      </c>
      <c r="AF1400" s="1" t="s">
        <v>88</v>
      </c>
      <c r="AG1400" s="1">
        <v>5.0999999999999996</v>
      </c>
      <c r="AH1400" s="1" t="s">
        <v>299</v>
      </c>
      <c r="AI1400" s="1" t="s">
        <v>90</v>
      </c>
      <c r="AJ1400" s="1" t="s">
        <v>91</v>
      </c>
      <c r="AK1400" s="1" t="s">
        <v>92</v>
      </c>
      <c r="AL1400" s="1" t="s">
        <v>72</v>
      </c>
      <c r="AM1400" s="1" t="s">
        <v>72</v>
      </c>
      <c r="AN1400" s="1" t="s">
        <v>72</v>
      </c>
      <c r="AO1400" s="1" t="s">
        <v>72</v>
      </c>
      <c r="AP1400" s="1" t="s">
        <v>72</v>
      </c>
      <c r="AQ1400" s="1" t="s">
        <v>72</v>
      </c>
      <c r="AR1400" s="1" t="s">
        <v>72</v>
      </c>
      <c r="AS1400" s="1" t="s">
        <v>72</v>
      </c>
      <c r="AT1400" s="1" t="s">
        <v>72</v>
      </c>
      <c r="AU1400" s="3">
        <v>45507</v>
      </c>
      <c r="AV1400" s="4">
        <v>1.2826388888888889</v>
      </c>
      <c r="AW1400" s="4">
        <v>1.3520833333333333</v>
      </c>
      <c r="AX1400" s="4">
        <f t="shared" si="169"/>
        <v>6.944444444444442E-2</v>
      </c>
      <c r="AY1400" s="4">
        <f t="shared" si="170"/>
        <v>0.97638888888888875</v>
      </c>
      <c r="AZ1400" s="4">
        <f t="shared" si="171"/>
        <v>0.86250000000000004</v>
      </c>
      <c r="BA1400" s="1" t="s">
        <v>6671</v>
      </c>
      <c r="BB1400" s="1" t="s">
        <v>72</v>
      </c>
      <c r="BC1400" s="1" t="s">
        <v>1675</v>
      </c>
      <c r="BD1400" s="1">
        <v>15</v>
      </c>
      <c r="BE1400" s="1" t="s">
        <v>3446</v>
      </c>
      <c r="BF1400" s="1" t="s">
        <v>75</v>
      </c>
      <c r="BG1400" s="1" t="s">
        <v>75</v>
      </c>
      <c r="BH1400" s="1" t="s">
        <v>88</v>
      </c>
      <c r="BI1400" s="1" t="s">
        <v>96</v>
      </c>
      <c r="BJ1400" s="1" t="s">
        <v>72</v>
      </c>
      <c r="BK1400" s="1" t="s">
        <v>6672</v>
      </c>
      <c r="BL1400" s="1" t="s">
        <v>6673</v>
      </c>
      <c r="BM1400" s="1">
        <f>38+12</f>
        <v>50</v>
      </c>
      <c r="BN1400" s="1" t="s">
        <v>75</v>
      </c>
      <c r="BO1400" s="1" t="s">
        <v>75</v>
      </c>
      <c r="BP1400" s="1" t="s">
        <v>75</v>
      </c>
      <c r="BQ1400" s="21" t="s">
        <v>99</v>
      </c>
      <c r="BR1400" s="21" t="s">
        <v>100</v>
      </c>
    </row>
    <row r="1401" spans="1:70" ht="20.45" customHeight="1">
      <c r="A1401" s="1" t="s">
        <v>6674</v>
      </c>
      <c r="B1401" s="1">
        <v>240223</v>
      </c>
      <c r="C1401" s="1" t="s">
        <v>497</v>
      </c>
      <c r="D1401" s="3">
        <v>45509</v>
      </c>
      <c r="E1401" s="4">
        <v>0.52083333333333337</v>
      </c>
      <c r="F1401" s="5">
        <v>45505</v>
      </c>
      <c r="G1401" s="3">
        <v>45509</v>
      </c>
      <c r="H1401" s="4">
        <v>0.68333333333333335</v>
      </c>
      <c r="I1401" s="48">
        <f t="shared" si="165"/>
        <v>0.16249999999999998</v>
      </c>
      <c r="J1401" s="1">
        <v>17</v>
      </c>
      <c r="K1401" s="1" t="s">
        <v>2302</v>
      </c>
      <c r="L1401" s="1" t="s">
        <v>6675</v>
      </c>
      <c r="M1401" s="1" t="s">
        <v>75</v>
      </c>
      <c r="N1401" s="1" t="s">
        <v>5146</v>
      </c>
      <c r="O1401" s="1" t="s">
        <v>497</v>
      </c>
      <c r="P1401" s="1" t="s">
        <v>78</v>
      </c>
      <c r="Q1401" s="1" t="s">
        <v>78</v>
      </c>
      <c r="R1401" s="21" t="s">
        <v>1898</v>
      </c>
      <c r="S1401" s="21" t="s">
        <v>1898</v>
      </c>
      <c r="T1401" s="34" t="s">
        <v>72</v>
      </c>
      <c r="U1401" s="25" t="s">
        <v>6676</v>
      </c>
      <c r="V1401" s="1" t="s">
        <v>1900</v>
      </c>
      <c r="W1401" s="1" t="s">
        <v>2307</v>
      </c>
      <c r="X1401" s="1" t="s">
        <v>2307</v>
      </c>
      <c r="Y1401" s="1" t="s">
        <v>2308</v>
      </c>
      <c r="Z1401" s="1" t="s">
        <v>490</v>
      </c>
      <c r="AA1401" s="1" t="s">
        <v>72</v>
      </c>
      <c r="AB1401" s="1" t="s">
        <v>491</v>
      </c>
      <c r="AC1401" s="1" t="s">
        <v>492</v>
      </c>
      <c r="AD1401" s="1" t="s">
        <v>126</v>
      </c>
      <c r="AE1401" s="1">
        <f>2024-1959</f>
        <v>65</v>
      </c>
      <c r="AF1401" s="1" t="s">
        <v>88</v>
      </c>
      <c r="AG1401" s="1">
        <v>4.5999999999999996</v>
      </c>
      <c r="AH1401" s="1" t="s">
        <v>954</v>
      </c>
      <c r="AI1401" s="1" t="s">
        <v>90</v>
      </c>
      <c r="AJ1401" s="1" t="s">
        <v>91</v>
      </c>
      <c r="AK1401" s="1" t="s">
        <v>92</v>
      </c>
      <c r="AL1401" s="1" t="s">
        <v>72</v>
      </c>
      <c r="AM1401" s="1" t="s">
        <v>229</v>
      </c>
      <c r="AN1401" s="1">
        <v>2</v>
      </c>
      <c r="AO1401" s="1" t="s">
        <v>2635</v>
      </c>
      <c r="AP1401" s="1" t="s">
        <v>72</v>
      </c>
      <c r="AQ1401" s="1" t="s">
        <v>72</v>
      </c>
      <c r="AR1401" s="1" t="s">
        <v>72</v>
      </c>
      <c r="AS1401" s="1" t="s">
        <v>72</v>
      </c>
      <c r="AT1401" s="1" t="s">
        <v>72</v>
      </c>
      <c r="AU1401" s="3">
        <v>45509</v>
      </c>
      <c r="AV1401" s="4">
        <v>0.69722222222222219</v>
      </c>
      <c r="AW1401" s="4">
        <v>0.78125</v>
      </c>
      <c r="AX1401" s="4">
        <f t="shared" si="169"/>
        <v>8.4027777777777812E-2</v>
      </c>
      <c r="AY1401" s="4">
        <f t="shared" si="170"/>
        <v>0.61875000000000002</v>
      </c>
      <c r="AZ1401" s="4">
        <f t="shared" si="171"/>
        <v>0.26041666666666663</v>
      </c>
      <c r="BA1401" s="1" t="s">
        <v>6677</v>
      </c>
      <c r="BB1401" s="1" t="s">
        <v>72</v>
      </c>
      <c r="BC1401" s="1" t="s">
        <v>1675</v>
      </c>
      <c r="BD1401" s="1">
        <v>15</v>
      </c>
      <c r="BE1401" s="1" t="s">
        <v>4063</v>
      </c>
      <c r="BF1401" s="1" t="s">
        <v>75</v>
      </c>
      <c r="BG1401" s="1" t="s">
        <v>75</v>
      </c>
      <c r="BH1401" s="1" t="s">
        <v>88</v>
      </c>
      <c r="BI1401" s="1" t="s">
        <v>96</v>
      </c>
      <c r="BJ1401" s="1" t="s">
        <v>72</v>
      </c>
      <c r="BK1401" s="1" t="s">
        <v>3962</v>
      </c>
      <c r="BL1401" s="1" t="s">
        <v>6678</v>
      </c>
      <c r="BM1401" s="1">
        <f>49+8</f>
        <v>57</v>
      </c>
      <c r="BN1401" s="1" t="s">
        <v>75</v>
      </c>
      <c r="BO1401" s="1" t="s">
        <v>75</v>
      </c>
      <c r="BP1401" s="1" t="s">
        <v>75</v>
      </c>
      <c r="BQ1401" s="21" t="s">
        <v>99</v>
      </c>
      <c r="BR1401" s="21" t="s">
        <v>100</v>
      </c>
    </row>
    <row r="1402" spans="1:70" ht="20.45" customHeight="1">
      <c r="A1402" s="1" t="s">
        <v>6679</v>
      </c>
      <c r="B1402" s="1">
        <v>240224</v>
      </c>
      <c r="C1402" s="1" t="s">
        <v>71</v>
      </c>
      <c r="D1402" s="3">
        <v>45510</v>
      </c>
      <c r="E1402" s="4">
        <v>0.41111111111111109</v>
      </c>
      <c r="F1402" s="5">
        <v>45505</v>
      </c>
      <c r="G1402" s="3">
        <v>45510</v>
      </c>
      <c r="H1402" s="4">
        <v>0.4152777777777778</v>
      </c>
      <c r="I1402" s="48">
        <f t="shared" si="165"/>
        <v>4.1666666666667074E-3</v>
      </c>
      <c r="J1402" s="1">
        <v>6</v>
      </c>
      <c r="K1402" s="1" t="s">
        <v>1896</v>
      </c>
      <c r="L1402" s="1" t="s">
        <v>6680</v>
      </c>
      <c r="M1402" s="1" t="s">
        <v>75</v>
      </c>
      <c r="N1402" s="1" t="s">
        <v>3947</v>
      </c>
      <c r="O1402" s="1" t="s">
        <v>77</v>
      </c>
      <c r="P1402" s="1" t="s">
        <v>78</v>
      </c>
      <c r="Q1402" s="1" t="s">
        <v>78</v>
      </c>
      <c r="R1402" s="21" t="s">
        <v>1898</v>
      </c>
      <c r="S1402" s="21" t="s">
        <v>1898</v>
      </c>
      <c r="T1402" s="34" t="s">
        <v>72</v>
      </c>
      <c r="U1402" s="25" t="s">
        <v>4398</v>
      </c>
      <c r="V1402" s="1" t="s">
        <v>1900</v>
      </c>
      <c r="W1402" s="1" t="s">
        <v>813</v>
      </c>
      <c r="X1402" s="1" t="s">
        <v>813</v>
      </c>
      <c r="Y1402" s="1" t="s">
        <v>814</v>
      </c>
      <c r="Z1402" s="1" t="s">
        <v>84</v>
      </c>
      <c r="AA1402" s="1" t="s">
        <v>72</v>
      </c>
      <c r="AB1402" s="1" t="s">
        <v>6681</v>
      </c>
      <c r="AC1402" s="1" t="s">
        <v>181</v>
      </c>
      <c r="AD1402" s="1" t="s">
        <v>87</v>
      </c>
      <c r="AE1402" s="1">
        <v>49</v>
      </c>
      <c r="AF1402" s="1" t="s">
        <v>88</v>
      </c>
      <c r="AG1402" s="1">
        <v>4.3</v>
      </c>
      <c r="AH1402" s="1" t="s">
        <v>954</v>
      </c>
      <c r="AI1402" s="1" t="s">
        <v>90</v>
      </c>
      <c r="AJ1402" s="1" t="s">
        <v>91</v>
      </c>
      <c r="AK1402" s="1" t="s">
        <v>92</v>
      </c>
      <c r="AL1402" s="1" t="s">
        <v>72</v>
      </c>
      <c r="AM1402" s="1" t="s">
        <v>217</v>
      </c>
      <c r="AN1402" s="1">
        <v>2</v>
      </c>
      <c r="AO1402" s="1" t="s">
        <v>6682</v>
      </c>
      <c r="AP1402" s="1" t="s">
        <v>72</v>
      </c>
      <c r="AQ1402" s="1" t="s">
        <v>72</v>
      </c>
      <c r="AR1402" s="1" t="s">
        <v>5884</v>
      </c>
      <c r="AS1402" s="1" t="s">
        <v>878</v>
      </c>
      <c r="AT1402" s="1" t="s">
        <v>72</v>
      </c>
      <c r="AU1402" s="3">
        <v>45510</v>
      </c>
      <c r="AV1402" s="4">
        <v>0.54861111111111116</v>
      </c>
      <c r="AW1402" s="4">
        <v>0.62083333333333335</v>
      </c>
      <c r="AX1402" s="4">
        <f t="shared" si="169"/>
        <v>7.2222222222222188E-2</v>
      </c>
      <c r="AY1402" s="4">
        <f t="shared" si="170"/>
        <v>0.6166666666666667</v>
      </c>
      <c r="AZ1402" s="4">
        <f t="shared" si="171"/>
        <v>0.20972222222222225</v>
      </c>
      <c r="BA1402" s="1" t="s">
        <v>6683</v>
      </c>
      <c r="BB1402" s="1" t="s">
        <v>72</v>
      </c>
      <c r="BC1402" s="1" t="s">
        <v>1675</v>
      </c>
      <c r="BD1402" s="1">
        <v>15</v>
      </c>
      <c r="BE1402" s="1" t="s">
        <v>3446</v>
      </c>
      <c r="BF1402" s="1" t="s">
        <v>75</v>
      </c>
      <c r="BG1402" s="1" t="s">
        <v>75</v>
      </c>
      <c r="BH1402" s="1" t="s">
        <v>88</v>
      </c>
      <c r="BI1402" s="1" t="s">
        <v>96</v>
      </c>
      <c r="BJ1402" s="1" t="s">
        <v>72</v>
      </c>
      <c r="BK1402" s="1" t="s">
        <v>3962</v>
      </c>
      <c r="BL1402" s="1" t="s">
        <v>6651</v>
      </c>
      <c r="BM1402" s="1">
        <f>35+(5*7)</f>
        <v>70</v>
      </c>
      <c r="BN1402" s="1" t="s">
        <v>75</v>
      </c>
      <c r="BO1402" s="1" t="s">
        <v>75</v>
      </c>
      <c r="BP1402" s="1" t="s">
        <v>75</v>
      </c>
      <c r="BQ1402" s="21" t="s">
        <v>99</v>
      </c>
      <c r="BR1402" s="21" t="s">
        <v>100</v>
      </c>
    </row>
    <row r="1403" spans="1:70" ht="20.45" customHeight="1">
      <c r="A1403" s="1" t="s">
        <v>6684</v>
      </c>
      <c r="B1403" s="1">
        <v>240224</v>
      </c>
      <c r="C1403" s="1" t="s">
        <v>71</v>
      </c>
      <c r="D1403" s="3">
        <v>45510</v>
      </c>
      <c r="E1403" s="4">
        <v>0.41111111111111109</v>
      </c>
      <c r="F1403" s="5">
        <v>45505</v>
      </c>
      <c r="G1403" s="3">
        <v>45510</v>
      </c>
      <c r="H1403" s="4">
        <v>0.4152777777777778</v>
      </c>
      <c r="I1403" s="48">
        <f t="shared" si="165"/>
        <v>4.1666666666667074E-3</v>
      </c>
      <c r="J1403" s="1">
        <v>6</v>
      </c>
      <c r="K1403" s="1" t="s">
        <v>1896</v>
      </c>
      <c r="L1403" s="1" t="s">
        <v>6680</v>
      </c>
      <c r="M1403" s="1" t="s">
        <v>75</v>
      </c>
      <c r="N1403" s="1" t="s">
        <v>2172</v>
      </c>
      <c r="O1403" s="1" t="s">
        <v>77</v>
      </c>
      <c r="P1403" s="1" t="s">
        <v>78</v>
      </c>
      <c r="Q1403" s="1" t="s">
        <v>78</v>
      </c>
      <c r="R1403" s="21" t="s">
        <v>1898</v>
      </c>
      <c r="S1403" s="21" t="s">
        <v>1898</v>
      </c>
      <c r="T1403" s="34" t="s">
        <v>72</v>
      </c>
      <c r="U1403" s="25" t="s">
        <v>6685</v>
      </c>
      <c r="V1403" s="1" t="s">
        <v>1900</v>
      </c>
      <c r="W1403" s="1" t="s">
        <v>813</v>
      </c>
      <c r="X1403" s="1" t="s">
        <v>813</v>
      </c>
      <c r="Y1403" s="1" t="s">
        <v>814</v>
      </c>
      <c r="Z1403" s="1" t="s">
        <v>84</v>
      </c>
      <c r="AA1403" s="1" t="s">
        <v>72</v>
      </c>
      <c r="AB1403" s="1" t="s">
        <v>6681</v>
      </c>
      <c r="AC1403" s="1" t="s">
        <v>181</v>
      </c>
      <c r="AD1403" s="1" t="s">
        <v>87</v>
      </c>
      <c r="AE1403" s="1">
        <v>49</v>
      </c>
      <c r="AF1403" s="1" t="s">
        <v>88</v>
      </c>
      <c r="AG1403" s="1">
        <v>4.3</v>
      </c>
      <c r="AH1403" s="1" t="s">
        <v>954</v>
      </c>
      <c r="AI1403" s="1" t="s">
        <v>90</v>
      </c>
      <c r="AJ1403" s="1" t="s">
        <v>91</v>
      </c>
      <c r="AK1403" s="1" t="s">
        <v>92</v>
      </c>
      <c r="AL1403" s="1" t="s">
        <v>72</v>
      </c>
      <c r="AM1403" s="1" t="s">
        <v>217</v>
      </c>
      <c r="AN1403" s="1">
        <v>2</v>
      </c>
      <c r="AO1403" s="1" t="s">
        <v>6682</v>
      </c>
      <c r="AP1403" s="1" t="s">
        <v>72</v>
      </c>
      <c r="AQ1403" s="1" t="s">
        <v>72</v>
      </c>
      <c r="AR1403" s="1" t="s">
        <v>5884</v>
      </c>
      <c r="AS1403" s="1" t="s">
        <v>878</v>
      </c>
      <c r="AT1403" s="1" t="s">
        <v>72</v>
      </c>
      <c r="AU1403" s="3">
        <v>45510</v>
      </c>
      <c r="AV1403" s="4">
        <v>0.54861111111111116</v>
      </c>
      <c r="AW1403" s="4">
        <v>0.625</v>
      </c>
      <c r="AX1403" s="4">
        <f t="shared" si="169"/>
        <v>7.638888888888884E-2</v>
      </c>
      <c r="AY1403" s="4">
        <f t="shared" si="170"/>
        <v>0.62083333333333335</v>
      </c>
      <c r="AZ1403" s="4">
        <f t="shared" si="171"/>
        <v>0.21388888888888891</v>
      </c>
      <c r="BA1403" s="1" t="s">
        <v>6683</v>
      </c>
      <c r="BB1403" s="1" t="s">
        <v>72</v>
      </c>
      <c r="BC1403" s="1" t="s">
        <v>1675</v>
      </c>
      <c r="BD1403" s="1">
        <v>15</v>
      </c>
      <c r="BE1403" s="1" t="s">
        <v>3446</v>
      </c>
      <c r="BF1403" s="1" t="s">
        <v>75</v>
      </c>
      <c r="BG1403" s="1" t="s">
        <v>75</v>
      </c>
      <c r="BH1403" s="1" t="s">
        <v>88</v>
      </c>
      <c r="BI1403" s="1" t="s">
        <v>96</v>
      </c>
      <c r="BJ1403" s="1" t="s">
        <v>72</v>
      </c>
      <c r="BK1403" s="1" t="s">
        <v>4450</v>
      </c>
      <c r="BL1403" s="1" t="s">
        <v>6686</v>
      </c>
      <c r="BM1403" s="1">
        <v>36</v>
      </c>
      <c r="BN1403" s="1" t="s">
        <v>75</v>
      </c>
      <c r="BO1403" s="1" t="s">
        <v>75</v>
      </c>
      <c r="BP1403" s="1" t="s">
        <v>75</v>
      </c>
      <c r="BQ1403" s="21" t="s">
        <v>99</v>
      </c>
      <c r="BR1403" s="21" t="s">
        <v>100</v>
      </c>
    </row>
    <row r="1404" spans="1:70" ht="20.45" customHeight="1">
      <c r="A1404" s="1" t="s">
        <v>6687</v>
      </c>
      <c r="B1404" s="1">
        <v>240224</v>
      </c>
      <c r="C1404" s="1" t="s">
        <v>71</v>
      </c>
      <c r="D1404" s="3">
        <v>45510</v>
      </c>
      <c r="E1404" s="4">
        <v>0.41111111111111109</v>
      </c>
      <c r="F1404" s="5">
        <v>45505</v>
      </c>
      <c r="G1404" s="3">
        <v>45510</v>
      </c>
      <c r="H1404" s="4">
        <v>0.4152777777777778</v>
      </c>
      <c r="I1404" s="48">
        <f t="shared" si="165"/>
        <v>4.1666666666667074E-3</v>
      </c>
      <c r="J1404" s="1">
        <v>6</v>
      </c>
      <c r="K1404" s="1" t="s">
        <v>1896</v>
      </c>
      <c r="L1404" s="1" t="s">
        <v>6680</v>
      </c>
      <c r="M1404" s="1" t="s">
        <v>75</v>
      </c>
      <c r="N1404" s="1" t="s">
        <v>4561</v>
      </c>
      <c r="O1404" s="1" t="s">
        <v>77</v>
      </c>
      <c r="P1404" s="1" t="s">
        <v>78</v>
      </c>
      <c r="Q1404" s="1" t="s">
        <v>78</v>
      </c>
      <c r="R1404" s="21" t="s">
        <v>1898</v>
      </c>
      <c r="S1404" s="21" t="s">
        <v>1898</v>
      </c>
      <c r="T1404" s="34" t="s">
        <v>72</v>
      </c>
      <c r="U1404" s="25" t="s">
        <v>2989</v>
      </c>
      <c r="V1404" s="1" t="s">
        <v>1900</v>
      </c>
      <c r="W1404" s="1" t="s">
        <v>813</v>
      </c>
      <c r="X1404" s="1" t="s">
        <v>813</v>
      </c>
      <c r="Y1404" s="1" t="s">
        <v>814</v>
      </c>
      <c r="Z1404" s="1" t="s">
        <v>84</v>
      </c>
      <c r="AA1404" s="1" t="s">
        <v>72</v>
      </c>
      <c r="AB1404" s="1" t="s">
        <v>6681</v>
      </c>
      <c r="AC1404" s="1" t="s">
        <v>181</v>
      </c>
      <c r="AD1404" s="1" t="s">
        <v>87</v>
      </c>
      <c r="AE1404" s="1">
        <v>49</v>
      </c>
      <c r="AF1404" s="1" t="s">
        <v>88</v>
      </c>
      <c r="AG1404" s="1">
        <v>4.3</v>
      </c>
      <c r="AH1404" s="1" t="s">
        <v>954</v>
      </c>
      <c r="AI1404" s="1" t="s">
        <v>90</v>
      </c>
      <c r="AJ1404" s="1" t="s">
        <v>91</v>
      </c>
      <c r="AK1404" s="1" t="s">
        <v>92</v>
      </c>
      <c r="AL1404" s="1" t="s">
        <v>72</v>
      </c>
      <c r="AM1404" s="1" t="s">
        <v>217</v>
      </c>
      <c r="AN1404" s="1">
        <v>2</v>
      </c>
      <c r="AO1404" s="1" t="s">
        <v>6682</v>
      </c>
      <c r="AP1404" s="1" t="s">
        <v>72</v>
      </c>
      <c r="AQ1404" s="1" t="s">
        <v>72</v>
      </c>
      <c r="AR1404" s="1" t="s">
        <v>5884</v>
      </c>
      <c r="AS1404" s="1" t="s">
        <v>878</v>
      </c>
      <c r="AT1404" s="1" t="s">
        <v>72</v>
      </c>
      <c r="AU1404" s="3">
        <v>45510</v>
      </c>
      <c r="AV1404" s="4">
        <v>0.54861111111111116</v>
      </c>
      <c r="AW1404" s="4">
        <v>0.625</v>
      </c>
      <c r="AX1404" s="4">
        <f t="shared" si="169"/>
        <v>7.638888888888884E-2</v>
      </c>
      <c r="AY1404" s="4">
        <f t="shared" si="170"/>
        <v>0.62083333333333335</v>
      </c>
      <c r="AZ1404" s="4">
        <f t="shared" si="171"/>
        <v>0.21388888888888891</v>
      </c>
      <c r="BA1404" s="1" t="s">
        <v>6683</v>
      </c>
      <c r="BB1404" s="1" t="s">
        <v>72</v>
      </c>
      <c r="BC1404" s="1" t="s">
        <v>1675</v>
      </c>
      <c r="BD1404" s="1">
        <v>15</v>
      </c>
      <c r="BE1404" s="1" t="s">
        <v>3446</v>
      </c>
      <c r="BF1404" s="1" t="s">
        <v>75</v>
      </c>
      <c r="BG1404" s="1" t="s">
        <v>75</v>
      </c>
      <c r="BH1404" s="1" t="s">
        <v>88</v>
      </c>
      <c r="BI1404" s="1" t="s">
        <v>96</v>
      </c>
      <c r="BJ1404" s="1" t="s">
        <v>72</v>
      </c>
      <c r="BK1404" s="1" t="s">
        <v>3962</v>
      </c>
      <c r="BL1404" s="1" t="s">
        <v>6688</v>
      </c>
      <c r="BM1404" s="1">
        <v>28</v>
      </c>
      <c r="BN1404" s="1" t="s">
        <v>75</v>
      </c>
      <c r="BO1404" s="1" t="s">
        <v>75</v>
      </c>
      <c r="BP1404" s="1" t="s">
        <v>75</v>
      </c>
      <c r="BQ1404" s="21" t="s">
        <v>99</v>
      </c>
      <c r="BR1404" s="21" t="s">
        <v>100</v>
      </c>
    </row>
    <row r="1405" spans="1:70" ht="20.45" customHeight="1">
      <c r="A1405" s="1" t="s">
        <v>6689</v>
      </c>
      <c r="B1405" s="1">
        <v>240225</v>
      </c>
      <c r="C1405" s="1" t="s">
        <v>71</v>
      </c>
      <c r="D1405" s="3">
        <v>45511</v>
      </c>
      <c r="E1405" s="4">
        <v>0.53472222222222221</v>
      </c>
      <c r="F1405" s="5">
        <v>45505</v>
      </c>
      <c r="G1405" s="3">
        <v>45511</v>
      </c>
      <c r="H1405" s="4">
        <v>0.6333333333333333</v>
      </c>
      <c r="I1405" s="48">
        <f t="shared" si="165"/>
        <v>9.8611111111111094E-2</v>
      </c>
      <c r="J1405" s="1">
        <v>5</v>
      </c>
      <c r="K1405" s="1" t="s">
        <v>1896</v>
      </c>
      <c r="L1405" s="1" t="s">
        <v>6690</v>
      </c>
      <c r="M1405" s="1" t="s">
        <v>75</v>
      </c>
      <c r="N1405" s="1" t="s">
        <v>3608</v>
      </c>
      <c r="O1405" s="1" t="s">
        <v>77</v>
      </c>
      <c r="P1405" s="1" t="s">
        <v>78</v>
      </c>
      <c r="Q1405" s="1" t="s">
        <v>78</v>
      </c>
      <c r="R1405" s="21" t="s">
        <v>1898</v>
      </c>
      <c r="S1405" s="21" t="s">
        <v>1927</v>
      </c>
      <c r="T1405" s="34" t="s">
        <v>72</v>
      </c>
      <c r="U1405" s="25" t="s">
        <v>5194</v>
      </c>
      <c r="V1405" s="1" t="s">
        <v>1900</v>
      </c>
      <c r="W1405" s="1" t="s">
        <v>813</v>
      </c>
      <c r="X1405" s="1" t="s">
        <v>813</v>
      </c>
      <c r="Y1405" s="1" t="s">
        <v>814</v>
      </c>
      <c r="Z1405" s="1" t="s">
        <v>152</v>
      </c>
      <c r="AA1405" s="1" t="s">
        <v>1370</v>
      </c>
      <c r="AB1405" s="1" t="s">
        <v>153</v>
      </c>
      <c r="AC1405" s="1" t="s">
        <v>154</v>
      </c>
      <c r="AD1405" s="1" t="s">
        <v>126</v>
      </c>
      <c r="AE1405" s="1">
        <v>49</v>
      </c>
      <c r="AF1405" s="1" t="s">
        <v>88</v>
      </c>
      <c r="AG1405" s="1">
        <v>5.3</v>
      </c>
      <c r="AH1405" s="1" t="s">
        <v>954</v>
      </c>
      <c r="AI1405" s="1" t="s">
        <v>90</v>
      </c>
      <c r="AJ1405" s="1" t="s">
        <v>91</v>
      </c>
      <c r="AK1405" s="1" t="s">
        <v>216</v>
      </c>
      <c r="AL1405" s="1" t="s">
        <v>72</v>
      </c>
      <c r="AM1405" s="1" t="s">
        <v>254</v>
      </c>
      <c r="AN1405" s="1">
        <v>3</v>
      </c>
      <c r="AO1405" s="1" t="s">
        <v>1410</v>
      </c>
      <c r="AP1405" s="1">
        <v>8</v>
      </c>
      <c r="AQ1405" s="1" t="s">
        <v>6691</v>
      </c>
      <c r="AR1405" s="1" t="s">
        <v>2726</v>
      </c>
      <c r="AS1405" s="1" t="s">
        <v>1061</v>
      </c>
      <c r="AT1405" s="1" t="s">
        <v>5100</v>
      </c>
      <c r="AU1405" s="3">
        <v>45511</v>
      </c>
      <c r="AV1405" s="4">
        <v>0.64930555555555558</v>
      </c>
      <c r="AW1405" s="4">
        <v>0.72083333333333333</v>
      </c>
      <c r="AX1405" s="4">
        <f t="shared" si="169"/>
        <v>7.1527777777777746E-2</v>
      </c>
      <c r="AY1405" s="4">
        <f t="shared" si="170"/>
        <v>0.62222222222222223</v>
      </c>
      <c r="AZ1405" s="4">
        <f t="shared" si="171"/>
        <v>0.18611111111111112</v>
      </c>
      <c r="BA1405" s="1" t="s">
        <v>6692</v>
      </c>
      <c r="BB1405" s="1" t="s">
        <v>72</v>
      </c>
      <c r="BC1405" s="1" t="s">
        <v>1794</v>
      </c>
      <c r="BD1405" s="1">
        <v>15</v>
      </c>
      <c r="BE1405" s="1" t="s">
        <v>2694</v>
      </c>
      <c r="BF1405" s="1" t="s">
        <v>75</v>
      </c>
      <c r="BG1405" s="1" t="s">
        <v>75</v>
      </c>
      <c r="BH1405" s="1" t="s">
        <v>88</v>
      </c>
      <c r="BI1405" s="1" t="s">
        <v>79</v>
      </c>
      <c r="BJ1405" s="1" t="s">
        <v>72</v>
      </c>
      <c r="BK1405" s="1" t="s">
        <v>5384</v>
      </c>
      <c r="BL1405" s="1" t="s">
        <v>6693</v>
      </c>
      <c r="BM1405" s="1">
        <f>53+(4*7)</f>
        <v>81</v>
      </c>
      <c r="BN1405" s="1" t="s">
        <v>75</v>
      </c>
      <c r="BO1405" s="1" t="s">
        <v>75</v>
      </c>
      <c r="BP1405" s="1" t="s">
        <v>75</v>
      </c>
      <c r="BQ1405" s="1" t="s">
        <v>160</v>
      </c>
      <c r="BR1405" s="1" t="s">
        <v>440</v>
      </c>
    </row>
    <row r="1406" spans="1:70" ht="20.45" customHeight="1">
      <c r="A1406" s="1" t="s">
        <v>6694</v>
      </c>
      <c r="B1406" s="1">
        <v>240226</v>
      </c>
      <c r="C1406" s="1" t="s">
        <v>71</v>
      </c>
      <c r="D1406" s="3">
        <v>45512</v>
      </c>
      <c r="E1406" s="4">
        <v>0.54305555555555551</v>
      </c>
      <c r="F1406" s="5">
        <v>45505</v>
      </c>
      <c r="G1406" s="3">
        <v>45512</v>
      </c>
      <c r="H1406" s="4">
        <v>0.65972222222222221</v>
      </c>
      <c r="I1406" s="48">
        <f t="shared" si="165"/>
        <v>0.1166666666666667</v>
      </c>
      <c r="J1406" s="1">
        <v>28</v>
      </c>
      <c r="K1406" s="1" t="s">
        <v>2302</v>
      </c>
      <c r="L1406" s="1" t="s">
        <v>6695</v>
      </c>
      <c r="M1406" s="1" t="s">
        <v>75</v>
      </c>
      <c r="N1406" s="1" t="s">
        <v>6545</v>
      </c>
      <c r="O1406" s="1" t="s">
        <v>77</v>
      </c>
      <c r="P1406" s="1" t="s">
        <v>78</v>
      </c>
      <c r="Q1406" s="1" t="s">
        <v>78</v>
      </c>
      <c r="R1406" s="21" t="s">
        <v>1898</v>
      </c>
      <c r="S1406" s="8" t="s">
        <v>1927</v>
      </c>
      <c r="T1406" s="34" t="s">
        <v>72</v>
      </c>
      <c r="U1406" s="8" t="s">
        <v>847</v>
      </c>
      <c r="V1406" s="1" t="s">
        <v>1900</v>
      </c>
      <c r="W1406" s="1" t="s">
        <v>2307</v>
      </c>
      <c r="X1406" s="1" t="s">
        <v>2307</v>
      </c>
      <c r="Y1406" s="1" t="s">
        <v>2308</v>
      </c>
      <c r="Z1406" s="1" t="s">
        <v>490</v>
      </c>
      <c r="AA1406" s="1" t="s">
        <v>72</v>
      </c>
      <c r="AB1406" s="1" t="s">
        <v>491</v>
      </c>
      <c r="AC1406" s="1" t="s">
        <v>492</v>
      </c>
      <c r="AD1406" s="1" t="s">
        <v>87</v>
      </c>
      <c r="AE1406" s="1">
        <v>35</v>
      </c>
      <c r="AF1406" s="1" t="s">
        <v>88</v>
      </c>
      <c r="AG1406" s="1">
        <v>5.4</v>
      </c>
      <c r="AH1406" s="1" t="s">
        <v>954</v>
      </c>
      <c r="AI1406" s="1" t="s">
        <v>90</v>
      </c>
      <c r="AJ1406" s="1" t="s">
        <v>91</v>
      </c>
      <c r="AK1406" s="1" t="s">
        <v>92</v>
      </c>
      <c r="AL1406" s="1" t="s">
        <v>72</v>
      </c>
      <c r="AM1406" s="1" t="s">
        <v>244</v>
      </c>
      <c r="AN1406" s="1">
        <v>1</v>
      </c>
      <c r="AO1406" s="1" t="s">
        <v>2585</v>
      </c>
      <c r="AP1406" s="1" t="s">
        <v>72</v>
      </c>
      <c r="AQ1406" s="1" t="s">
        <v>72</v>
      </c>
      <c r="AR1406" s="1" t="s">
        <v>6696</v>
      </c>
      <c r="AS1406" s="1" t="s">
        <v>72</v>
      </c>
      <c r="AT1406" s="1" t="s">
        <v>72</v>
      </c>
      <c r="AU1406" s="3">
        <v>45512</v>
      </c>
      <c r="AV1406" s="4">
        <v>0.67708333333333337</v>
      </c>
      <c r="AW1406" s="4">
        <v>0.71180555555555558</v>
      </c>
      <c r="AX1406" s="4">
        <f t="shared" si="169"/>
        <v>3.472222222222221E-2</v>
      </c>
      <c r="AY1406" s="4">
        <f t="shared" si="170"/>
        <v>0.59513888888888888</v>
      </c>
      <c r="AZ1406" s="4">
        <f t="shared" si="171"/>
        <v>0.16875000000000007</v>
      </c>
      <c r="BA1406" s="1" t="s">
        <v>6697</v>
      </c>
      <c r="BB1406" s="1" t="s">
        <v>72</v>
      </c>
      <c r="BC1406" s="1" t="s">
        <v>1794</v>
      </c>
      <c r="BD1406" s="1">
        <v>15</v>
      </c>
      <c r="BE1406" s="1" t="s">
        <v>3446</v>
      </c>
      <c r="BF1406" s="1" t="s">
        <v>75</v>
      </c>
      <c r="BG1406" s="1" t="s">
        <v>75</v>
      </c>
      <c r="BH1406" s="1" t="s">
        <v>88</v>
      </c>
      <c r="BI1406" s="1" t="s">
        <v>79</v>
      </c>
      <c r="BJ1406" s="1" t="s">
        <v>707</v>
      </c>
      <c r="BK1406" s="1" t="s">
        <v>72</v>
      </c>
      <c r="BL1406" s="1" t="s">
        <v>72</v>
      </c>
      <c r="BM1406" s="1" t="s">
        <v>72</v>
      </c>
      <c r="BN1406" s="1" t="s">
        <v>88</v>
      </c>
      <c r="BO1406" s="1" t="s">
        <v>88</v>
      </c>
      <c r="BP1406" s="1" t="s">
        <v>88</v>
      </c>
      <c r="BQ1406" s="1" t="s">
        <v>160</v>
      </c>
      <c r="BR1406" s="1" t="s">
        <v>707</v>
      </c>
    </row>
    <row r="1407" spans="1:70" ht="20.45" customHeight="1">
      <c r="A1407" s="1" t="s">
        <v>6698</v>
      </c>
      <c r="B1407" s="1">
        <v>240227</v>
      </c>
      <c r="C1407" s="1" t="s">
        <v>71</v>
      </c>
      <c r="D1407" s="3">
        <v>45512</v>
      </c>
      <c r="E1407" s="4">
        <v>0.53472222222222221</v>
      </c>
      <c r="F1407" s="5">
        <v>45505</v>
      </c>
      <c r="G1407" s="3">
        <v>45512</v>
      </c>
      <c r="H1407" s="4">
        <v>0.65972222222222221</v>
      </c>
      <c r="I1407" s="48">
        <f t="shared" si="165"/>
        <v>0.125</v>
      </c>
      <c r="J1407" s="1">
        <v>6</v>
      </c>
      <c r="K1407" s="1" t="s">
        <v>2302</v>
      </c>
      <c r="L1407" s="1" t="s">
        <v>6699</v>
      </c>
      <c r="M1407" s="1" t="s">
        <v>75</v>
      </c>
      <c r="N1407" s="1" t="s">
        <v>3947</v>
      </c>
      <c r="O1407" s="1" t="s">
        <v>77</v>
      </c>
      <c r="P1407" s="1" t="s">
        <v>78</v>
      </c>
      <c r="Q1407" s="1" t="s">
        <v>78</v>
      </c>
      <c r="R1407" s="21" t="s">
        <v>139</v>
      </c>
      <c r="S1407" s="21" t="s">
        <v>1898</v>
      </c>
      <c r="T1407" s="34" t="s">
        <v>72</v>
      </c>
      <c r="U1407" s="25" t="s">
        <v>1958</v>
      </c>
      <c r="V1407" s="1" t="s">
        <v>1900</v>
      </c>
      <c r="W1407" s="1" t="s">
        <v>2307</v>
      </c>
      <c r="X1407" s="1" t="s">
        <v>2307</v>
      </c>
      <c r="Y1407" s="1" t="s">
        <v>2363</v>
      </c>
      <c r="Z1407" s="1" t="s">
        <v>84</v>
      </c>
      <c r="AA1407" s="1" t="s">
        <v>72</v>
      </c>
      <c r="AB1407" s="1" t="s">
        <v>124</v>
      </c>
      <c r="AC1407" s="1" t="s">
        <v>6700</v>
      </c>
      <c r="AD1407" s="1" t="s">
        <v>87</v>
      </c>
      <c r="AE1407" s="1">
        <v>68</v>
      </c>
      <c r="AF1407" s="1" t="s">
        <v>88</v>
      </c>
      <c r="AG1407" s="1">
        <v>5.4</v>
      </c>
      <c r="AH1407" s="1" t="s">
        <v>954</v>
      </c>
      <c r="AI1407" s="1" t="s">
        <v>90</v>
      </c>
      <c r="AJ1407" s="1" t="s">
        <v>91</v>
      </c>
      <c r="AK1407" s="1" t="s">
        <v>92</v>
      </c>
      <c r="AL1407" s="1" t="s">
        <v>72</v>
      </c>
      <c r="AM1407" s="1" t="s">
        <v>217</v>
      </c>
      <c r="AN1407" s="1">
        <v>3</v>
      </c>
      <c r="AO1407" s="1" t="s">
        <v>6701</v>
      </c>
      <c r="AP1407" s="1" t="s">
        <v>72</v>
      </c>
      <c r="AQ1407" s="1" t="s">
        <v>72</v>
      </c>
      <c r="AR1407" s="1" t="s">
        <v>5499</v>
      </c>
      <c r="AS1407" s="1" t="s">
        <v>72</v>
      </c>
      <c r="AT1407" s="1" t="s">
        <v>72</v>
      </c>
      <c r="AU1407" s="3">
        <v>45512</v>
      </c>
      <c r="AV1407" s="4">
        <v>0.67638888888888893</v>
      </c>
      <c r="AW1407" s="4">
        <v>0.72222222222222221</v>
      </c>
      <c r="AX1407" s="4">
        <f t="shared" si="169"/>
        <v>4.5833333333333282E-2</v>
      </c>
      <c r="AY1407" s="4">
        <f t="shared" si="170"/>
        <v>0.59722222222222221</v>
      </c>
      <c r="AZ1407" s="4">
        <f t="shared" si="171"/>
        <v>0.1875</v>
      </c>
      <c r="BA1407" s="1" t="s">
        <v>6702</v>
      </c>
      <c r="BB1407" s="1" t="s">
        <v>72</v>
      </c>
      <c r="BC1407" s="1" t="s">
        <v>1794</v>
      </c>
      <c r="BD1407" s="1">
        <v>15</v>
      </c>
      <c r="BE1407" s="1" t="s">
        <v>6026</v>
      </c>
      <c r="BF1407" s="1" t="s">
        <v>75</v>
      </c>
      <c r="BG1407" s="1" t="s">
        <v>75</v>
      </c>
      <c r="BH1407" s="1" t="s">
        <v>88</v>
      </c>
      <c r="BI1407" s="1" t="s">
        <v>96</v>
      </c>
      <c r="BJ1407" s="1" t="s">
        <v>72</v>
      </c>
      <c r="BK1407" s="1" t="s">
        <v>5384</v>
      </c>
      <c r="BL1407" s="1" t="s">
        <v>6489</v>
      </c>
      <c r="BM1407" s="1">
        <f>24+6</f>
        <v>30</v>
      </c>
      <c r="BN1407" s="1" t="s">
        <v>75</v>
      </c>
      <c r="BO1407" s="1" t="s">
        <v>75</v>
      </c>
      <c r="BP1407" s="1" t="s">
        <v>75</v>
      </c>
      <c r="BQ1407" s="21" t="s">
        <v>99</v>
      </c>
      <c r="BR1407" s="21" t="s">
        <v>100</v>
      </c>
    </row>
    <row r="1408" spans="1:70" ht="20.45" customHeight="1">
      <c r="A1408" s="1" t="s">
        <v>6703</v>
      </c>
      <c r="B1408" s="1">
        <v>240228</v>
      </c>
      <c r="C1408" s="1" t="s">
        <v>497</v>
      </c>
      <c r="D1408" s="3">
        <v>45514</v>
      </c>
      <c r="E1408" s="4">
        <v>0.72361111111111109</v>
      </c>
      <c r="F1408" s="5">
        <v>45505</v>
      </c>
      <c r="G1408" s="3">
        <v>45514</v>
      </c>
      <c r="H1408" s="4">
        <v>0.77777777777777779</v>
      </c>
      <c r="I1408" s="48">
        <f t="shared" si="165"/>
        <v>5.4166666666666696E-2</v>
      </c>
      <c r="J1408" s="1">
        <v>5</v>
      </c>
      <c r="K1408" s="1" t="s">
        <v>1896</v>
      </c>
      <c r="L1408" s="1" t="s">
        <v>6704</v>
      </c>
      <c r="M1408" s="1" t="s">
        <v>75</v>
      </c>
      <c r="N1408" s="1" t="s">
        <v>5146</v>
      </c>
      <c r="O1408" s="1" t="s">
        <v>497</v>
      </c>
      <c r="P1408" s="1" t="s">
        <v>78</v>
      </c>
      <c r="Q1408" s="1" t="s">
        <v>78</v>
      </c>
      <c r="R1408" s="21" t="s">
        <v>1898</v>
      </c>
      <c r="S1408" s="21" t="s">
        <v>1927</v>
      </c>
      <c r="T1408" s="34" t="s">
        <v>72</v>
      </c>
      <c r="U1408" s="8" t="s">
        <v>6705</v>
      </c>
      <c r="V1408" s="1" t="s">
        <v>1900</v>
      </c>
      <c r="W1408" s="1" t="s">
        <v>813</v>
      </c>
      <c r="X1408" s="1" t="s">
        <v>813</v>
      </c>
      <c r="Y1408" s="1" t="s">
        <v>814</v>
      </c>
      <c r="Z1408" s="1" t="s">
        <v>490</v>
      </c>
      <c r="AA1408" s="1" t="s">
        <v>72</v>
      </c>
      <c r="AB1408" s="1" t="s">
        <v>491</v>
      </c>
      <c r="AC1408" s="1" t="s">
        <v>492</v>
      </c>
      <c r="AD1408" s="1" t="s">
        <v>87</v>
      </c>
      <c r="AE1408" s="1">
        <v>53</v>
      </c>
      <c r="AF1408" s="1" t="s">
        <v>88</v>
      </c>
      <c r="AG1408" s="1">
        <v>5.6</v>
      </c>
      <c r="AH1408" s="1" t="s">
        <v>954</v>
      </c>
      <c r="AI1408" s="1" t="s">
        <v>90</v>
      </c>
      <c r="AJ1408" s="1" t="s">
        <v>91</v>
      </c>
      <c r="AK1408" s="1" t="s">
        <v>92</v>
      </c>
      <c r="AL1408" s="1" t="s">
        <v>72</v>
      </c>
      <c r="AM1408" s="1" t="s">
        <v>72</v>
      </c>
      <c r="AN1408" s="1" t="s">
        <v>72</v>
      </c>
      <c r="AO1408" s="1" t="s">
        <v>72</v>
      </c>
      <c r="AP1408" s="1" t="s">
        <v>72</v>
      </c>
      <c r="AQ1408" s="1" t="s">
        <v>72</v>
      </c>
      <c r="AR1408" s="1" t="s">
        <v>72</v>
      </c>
      <c r="AS1408" s="1" t="s">
        <v>72</v>
      </c>
      <c r="AT1408" s="1" t="s">
        <v>72</v>
      </c>
      <c r="AU1408" s="3">
        <v>45514</v>
      </c>
      <c r="AV1408" s="4">
        <v>0.79166666666666663</v>
      </c>
      <c r="AW1408" s="4">
        <v>0.83333333333333337</v>
      </c>
      <c r="AX1408" s="4">
        <f t="shared" si="169"/>
        <v>4.1666666666666741E-2</v>
      </c>
      <c r="AY1408" s="4">
        <f t="shared" si="170"/>
        <v>0.77916666666666667</v>
      </c>
      <c r="AZ1408" s="4">
        <f t="shared" si="171"/>
        <v>0.10972222222222228</v>
      </c>
      <c r="BA1408" s="1" t="s">
        <v>6706</v>
      </c>
      <c r="BB1408" s="1" t="s">
        <v>72</v>
      </c>
      <c r="BC1408" s="1" t="s">
        <v>1794</v>
      </c>
      <c r="BD1408" s="1">
        <v>15</v>
      </c>
      <c r="BE1408" s="1" t="s">
        <v>2694</v>
      </c>
      <c r="BF1408" s="1" t="s">
        <v>75</v>
      </c>
      <c r="BG1408" s="1" t="s">
        <v>75</v>
      </c>
      <c r="BH1408" s="1" t="s">
        <v>88</v>
      </c>
      <c r="BI1408" s="1" t="s">
        <v>79</v>
      </c>
      <c r="BJ1408" s="1" t="s">
        <v>707</v>
      </c>
      <c r="BK1408" s="1" t="s">
        <v>72</v>
      </c>
      <c r="BL1408" s="1" t="s">
        <v>72</v>
      </c>
      <c r="BM1408" s="1" t="s">
        <v>72</v>
      </c>
      <c r="BN1408" s="1" t="s">
        <v>88</v>
      </c>
      <c r="BO1408" s="1" t="s">
        <v>88</v>
      </c>
      <c r="BP1408" s="1" t="s">
        <v>88</v>
      </c>
      <c r="BQ1408" s="1" t="s">
        <v>160</v>
      </c>
      <c r="BR1408" s="1" t="s">
        <v>707</v>
      </c>
    </row>
    <row r="1409" spans="1:70" ht="20.45" customHeight="1">
      <c r="A1409" s="1" t="s">
        <v>6707</v>
      </c>
      <c r="B1409" s="1">
        <v>240228</v>
      </c>
      <c r="C1409" s="1" t="s">
        <v>71</v>
      </c>
      <c r="D1409" s="3">
        <v>45514</v>
      </c>
      <c r="E1409" s="4">
        <v>0.72361111111111109</v>
      </c>
      <c r="F1409" s="5">
        <v>45505</v>
      </c>
      <c r="G1409" s="3">
        <v>45514</v>
      </c>
      <c r="H1409" s="4">
        <v>0.77777777777777779</v>
      </c>
      <c r="I1409" s="48">
        <f t="shared" si="165"/>
        <v>5.4166666666666696E-2</v>
      </c>
      <c r="J1409" s="1">
        <v>5</v>
      </c>
      <c r="K1409" s="1" t="s">
        <v>1896</v>
      </c>
      <c r="L1409" s="1" t="s">
        <v>6704</v>
      </c>
      <c r="M1409" s="1" t="s">
        <v>75</v>
      </c>
      <c r="N1409" s="1" t="s">
        <v>5146</v>
      </c>
      <c r="O1409" s="1" t="s">
        <v>497</v>
      </c>
      <c r="P1409" s="1" t="s">
        <v>78</v>
      </c>
      <c r="Q1409" s="1" t="s">
        <v>78</v>
      </c>
      <c r="R1409" s="21" t="s">
        <v>1898</v>
      </c>
      <c r="S1409" s="21" t="s">
        <v>1927</v>
      </c>
      <c r="T1409" s="34" t="s">
        <v>72</v>
      </c>
      <c r="U1409" s="8" t="s">
        <v>6705</v>
      </c>
      <c r="V1409" s="1" t="s">
        <v>1900</v>
      </c>
      <c r="W1409" s="1" t="s">
        <v>813</v>
      </c>
      <c r="X1409" s="1" t="s">
        <v>813</v>
      </c>
      <c r="Y1409" s="1" t="s">
        <v>814</v>
      </c>
      <c r="Z1409" s="1" t="s">
        <v>490</v>
      </c>
      <c r="AA1409" s="1" t="s">
        <v>72</v>
      </c>
      <c r="AB1409" s="1" t="s">
        <v>491</v>
      </c>
      <c r="AC1409" s="1" t="s">
        <v>492</v>
      </c>
      <c r="AD1409" s="1" t="s">
        <v>87</v>
      </c>
      <c r="AE1409" s="1">
        <v>53</v>
      </c>
      <c r="AF1409" s="1" t="s">
        <v>88</v>
      </c>
      <c r="AG1409" s="1">
        <v>5.6</v>
      </c>
      <c r="AH1409" s="1" t="s">
        <v>954</v>
      </c>
      <c r="AI1409" s="1" t="s">
        <v>90</v>
      </c>
      <c r="AJ1409" s="1" t="s">
        <v>91</v>
      </c>
      <c r="AK1409" s="1" t="s">
        <v>92</v>
      </c>
      <c r="AL1409" s="1" t="s">
        <v>72</v>
      </c>
      <c r="AM1409" s="1" t="s">
        <v>72</v>
      </c>
      <c r="AN1409" s="1" t="s">
        <v>72</v>
      </c>
      <c r="AO1409" s="1" t="s">
        <v>72</v>
      </c>
      <c r="AP1409" s="1" t="s">
        <v>72</v>
      </c>
      <c r="AQ1409" s="1" t="s">
        <v>72</v>
      </c>
      <c r="AR1409" s="1" t="s">
        <v>72</v>
      </c>
      <c r="AS1409" s="1" t="s">
        <v>72</v>
      </c>
      <c r="AT1409" s="1" t="s">
        <v>72</v>
      </c>
      <c r="AU1409" s="3">
        <v>45514</v>
      </c>
      <c r="AV1409" s="4">
        <v>0.79166666666666663</v>
      </c>
      <c r="AW1409" s="4">
        <v>0.83333333333333337</v>
      </c>
      <c r="AX1409" s="4">
        <f t="shared" si="169"/>
        <v>4.1666666666666741E-2</v>
      </c>
      <c r="AY1409" s="4">
        <f t="shared" si="170"/>
        <v>0.77916666666666667</v>
      </c>
      <c r="AZ1409" s="4">
        <f t="shared" si="171"/>
        <v>0.10972222222222228</v>
      </c>
      <c r="BA1409" s="1" t="s">
        <v>6706</v>
      </c>
      <c r="BB1409" s="1" t="s">
        <v>72</v>
      </c>
      <c r="BC1409" s="1" t="s">
        <v>1794</v>
      </c>
      <c r="BD1409" s="1">
        <v>15</v>
      </c>
      <c r="BE1409" s="1" t="s">
        <v>2694</v>
      </c>
      <c r="BF1409" s="1" t="s">
        <v>75</v>
      </c>
      <c r="BG1409" s="1" t="s">
        <v>75</v>
      </c>
      <c r="BH1409" s="1" t="s">
        <v>88</v>
      </c>
      <c r="BI1409" s="1" t="s">
        <v>79</v>
      </c>
      <c r="BJ1409" s="1" t="s">
        <v>707</v>
      </c>
      <c r="BK1409" s="1" t="s">
        <v>72</v>
      </c>
      <c r="BL1409" s="1" t="s">
        <v>72</v>
      </c>
      <c r="BM1409" s="1" t="s">
        <v>72</v>
      </c>
      <c r="BN1409" s="1" t="s">
        <v>88</v>
      </c>
      <c r="BO1409" s="1" t="s">
        <v>88</v>
      </c>
      <c r="BP1409" s="1" t="s">
        <v>88</v>
      </c>
      <c r="BQ1409" s="1" t="s">
        <v>160</v>
      </c>
      <c r="BR1409" s="1" t="s">
        <v>707</v>
      </c>
    </row>
    <row r="1410" spans="1:70" ht="20.45" customHeight="1">
      <c r="A1410" s="1" t="s">
        <v>6708</v>
      </c>
      <c r="B1410" s="1">
        <v>240229</v>
      </c>
      <c r="C1410" s="1" t="s">
        <v>71</v>
      </c>
      <c r="D1410" s="3">
        <v>45516</v>
      </c>
      <c r="E1410" s="4">
        <v>0.50486111111111109</v>
      </c>
      <c r="F1410" s="5">
        <v>45505</v>
      </c>
      <c r="G1410" s="3">
        <v>45516</v>
      </c>
      <c r="H1410" s="4">
        <v>0.5854166666666667</v>
      </c>
      <c r="I1410" s="48">
        <f t="shared" si="165"/>
        <v>8.0555555555555602E-2</v>
      </c>
      <c r="J1410" s="1">
        <v>4</v>
      </c>
      <c r="K1410" s="1" t="s">
        <v>1896</v>
      </c>
      <c r="L1410" s="1" t="s">
        <v>6709</v>
      </c>
      <c r="M1410" s="1" t="s">
        <v>75</v>
      </c>
      <c r="N1410" s="1" t="s">
        <v>6710</v>
      </c>
      <c r="O1410" s="1" t="s">
        <v>77</v>
      </c>
      <c r="P1410" s="1" t="s">
        <v>78</v>
      </c>
      <c r="Q1410" s="1" t="s">
        <v>78</v>
      </c>
      <c r="R1410" s="21" t="s">
        <v>1898</v>
      </c>
      <c r="S1410" s="21" t="s">
        <v>1898</v>
      </c>
      <c r="T1410" s="34" t="s">
        <v>72</v>
      </c>
      <c r="U1410" s="25" t="s">
        <v>3675</v>
      </c>
      <c r="V1410" s="1" t="s">
        <v>1900</v>
      </c>
      <c r="W1410" s="1" t="s">
        <v>813</v>
      </c>
      <c r="X1410" s="1" t="s">
        <v>813</v>
      </c>
      <c r="Y1410" s="1" t="s">
        <v>814</v>
      </c>
      <c r="Z1410" s="1" t="s">
        <v>84</v>
      </c>
      <c r="AA1410" s="1" t="s">
        <v>72</v>
      </c>
      <c r="AB1410" s="1" t="s">
        <v>140</v>
      </c>
      <c r="AC1410" s="1" t="s">
        <v>181</v>
      </c>
      <c r="AD1410" s="1" t="s">
        <v>126</v>
      </c>
      <c r="AE1410" s="1">
        <v>46</v>
      </c>
      <c r="AF1410" s="1" t="s">
        <v>88</v>
      </c>
      <c r="AG1410" s="1">
        <v>4.8</v>
      </c>
      <c r="AH1410" s="1" t="s">
        <v>954</v>
      </c>
      <c r="AI1410" s="1" t="s">
        <v>90</v>
      </c>
      <c r="AJ1410" s="1" t="s">
        <v>91</v>
      </c>
      <c r="AK1410" s="1" t="s">
        <v>92</v>
      </c>
      <c r="AL1410" s="1" t="s">
        <v>72</v>
      </c>
      <c r="AM1410" s="1" t="s">
        <v>217</v>
      </c>
      <c r="AN1410" s="1">
        <v>2</v>
      </c>
      <c r="AO1410" s="1" t="s">
        <v>1218</v>
      </c>
      <c r="AP1410" s="1" t="s">
        <v>72</v>
      </c>
      <c r="AQ1410" s="1" t="s">
        <v>72</v>
      </c>
      <c r="AR1410" s="1" t="s">
        <v>5884</v>
      </c>
      <c r="AS1410" s="1" t="s">
        <v>878</v>
      </c>
      <c r="AT1410" s="1" t="s">
        <v>72</v>
      </c>
      <c r="AU1410" s="3">
        <v>45516</v>
      </c>
      <c r="AV1410" s="4">
        <v>0.59791666666666665</v>
      </c>
      <c r="AW1410" s="4">
        <v>0.66666666666666663</v>
      </c>
      <c r="AX1410" s="4">
        <f t="shared" si="169"/>
        <v>6.8749999999999978E-2</v>
      </c>
      <c r="AY1410" s="4">
        <f t="shared" si="170"/>
        <v>0.58611111111111103</v>
      </c>
      <c r="AZ1410" s="4">
        <f t="shared" si="171"/>
        <v>0.16180555555555554</v>
      </c>
      <c r="BA1410" s="1" t="s">
        <v>6711</v>
      </c>
      <c r="BB1410" s="1" t="s">
        <v>72</v>
      </c>
      <c r="BC1410" s="1" t="s">
        <v>1675</v>
      </c>
      <c r="BD1410" s="1">
        <v>15</v>
      </c>
      <c r="BE1410" s="1" t="s">
        <v>3205</v>
      </c>
      <c r="BF1410" s="1" t="s">
        <v>75</v>
      </c>
      <c r="BG1410" s="1" t="s">
        <v>75</v>
      </c>
      <c r="BH1410" s="1" t="s">
        <v>88</v>
      </c>
      <c r="BI1410" s="1" t="s">
        <v>96</v>
      </c>
      <c r="BJ1410" s="1" t="s">
        <v>72</v>
      </c>
      <c r="BK1410" s="1" t="s">
        <v>6712</v>
      </c>
      <c r="BL1410" s="1" t="s">
        <v>6713</v>
      </c>
      <c r="BM1410" s="1">
        <v>54</v>
      </c>
      <c r="BN1410" s="1" t="s">
        <v>75</v>
      </c>
      <c r="BO1410" s="1" t="s">
        <v>75</v>
      </c>
      <c r="BP1410" s="1" t="s">
        <v>75</v>
      </c>
      <c r="BQ1410" s="21" t="s">
        <v>99</v>
      </c>
      <c r="BR1410" s="21" t="s">
        <v>100</v>
      </c>
    </row>
    <row r="1411" spans="1:70" ht="20.45" customHeight="1">
      <c r="A1411" s="1" t="s">
        <v>6714</v>
      </c>
      <c r="B1411" s="1">
        <v>240230</v>
      </c>
      <c r="C1411" s="1" t="s">
        <v>497</v>
      </c>
      <c r="D1411" s="3">
        <v>45516</v>
      </c>
      <c r="E1411" s="4">
        <v>0.72361111111111109</v>
      </c>
      <c r="F1411" s="5">
        <v>45505</v>
      </c>
      <c r="G1411" s="3">
        <v>45516</v>
      </c>
      <c r="H1411" s="4">
        <v>0.77777777777777779</v>
      </c>
      <c r="I1411" s="48">
        <f t="shared" si="165"/>
        <v>5.4166666666666696E-2</v>
      </c>
      <c r="J1411" s="1">
        <v>1</v>
      </c>
      <c r="K1411" s="1" t="s">
        <v>2302</v>
      </c>
      <c r="L1411" s="1" t="s">
        <v>6715</v>
      </c>
      <c r="M1411" s="1" t="s">
        <v>75</v>
      </c>
      <c r="N1411" s="1" t="s">
        <v>5146</v>
      </c>
      <c r="O1411" s="1" t="s">
        <v>497</v>
      </c>
      <c r="P1411" s="1" t="s">
        <v>78</v>
      </c>
      <c r="Q1411" s="1" t="s">
        <v>78</v>
      </c>
      <c r="R1411" s="21" t="s">
        <v>1898</v>
      </c>
      <c r="S1411" s="8" t="s">
        <v>1927</v>
      </c>
      <c r="T1411" s="34" t="s">
        <v>72</v>
      </c>
      <c r="U1411" s="8" t="s">
        <v>6716</v>
      </c>
      <c r="V1411" s="1" t="s">
        <v>1900</v>
      </c>
      <c r="W1411" s="1" t="s">
        <v>2307</v>
      </c>
      <c r="X1411" s="1" t="s">
        <v>2307</v>
      </c>
      <c r="Y1411" s="1" t="s">
        <v>2308</v>
      </c>
      <c r="Z1411" s="1" t="s">
        <v>490</v>
      </c>
      <c r="AA1411" s="1" t="s">
        <v>72</v>
      </c>
      <c r="AB1411" s="1" t="s">
        <v>491</v>
      </c>
      <c r="AC1411" s="1" t="s">
        <v>1147</v>
      </c>
      <c r="AD1411" s="1" t="s">
        <v>87</v>
      </c>
      <c r="AE1411" s="1">
        <v>48</v>
      </c>
      <c r="AF1411" s="1" t="s">
        <v>88</v>
      </c>
      <c r="AG1411" s="1">
        <v>5.0999999999999996</v>
      </c>
      <c r="AH1411" s="1" t="s">
        <v>299</v>
      </c>
      <c r="AI1411" s="1" t="s">
        <v>90</v>
      </c>
      <c r="AJ1411" s="1" t="s">
        <v>91</v>
      </c>
      <c r="AK1411" s="1" t="s">
        <v>92</v>
      </c>
      <c r="AL1411" s="1" t="s">
        <v>72</v>
      </c>
      <c r="AM1411" s="1" t="s">
        <v>229</v>
      </c>
      <c r="AN1411" s="1">
        <v>4</v>
      </c>
      <c r="AO1411" s="1" t="s">
        <v>2635</v>
      </c>
      <c r="AP1411" s="1" t="s">
        <v>72</v>
      </c>
      <c r="AQ1411" s="1" t="s">
        <v>72</v>
      </c>
      <c r="AR1411" s="1" t="s">
        <v>2327</v>
      </c>
      <c r="AS1411" s="1" t="s">
        <v>72</v>
      </c>
      <c r="AT1411" s="1" t="s">
        <v>72</v>
      </c>
      <c r="AU1411" s="3">
        <v>45516</v>
      </c>
      <c r="AV1411" s="4">
        <v>0.79027777777777775</v>
      </c>
      <c r="AW1411" s="4">
        <v>0.85277777777777775</v>
      </c>
      <c r="AX1411" s="4">
        <f t="shared" si="169"/>
        <v>6.25E-2</v>
      </c>
      <c r="AY1411" s="4">
        <f t="shared" si="170"/>
        <v>0.79861111111111105</v>
      </c>
      <c r="AZ1411" s="4">
        <f t="shared" si="171"/>
        <v>0.12916666666666665</v>
      </c>
      <c r="BA1411" s="1" t="s">
        <v>6717</v>
      </c>
      <c r="BB1411" s="1" t="s">
        <v>72</v>
      </c>
      <c r="BC1411" s="1" t="s">
        <v>1675</v>
      </c>
      <c r="BD1411" s="1">
        <v>15</v>
      </c>
      <c r="BE1411" s="1" t="s">
        <v>4208</v>
      </c>
      <c r="BF1411" s="1" t="s">
        <v>75</v>
      </c>
      <c r="BG1411" s="1" t="s">
        <v>75</v>
      </c>
      <c r="BH1411" s="1" t="s">
        <v>88</v>
      </c>
      <c r="BI1411" s="1" t="s">
        <v>79</v>
      </c>
      <c r="BJ1411" s="1" t="s">
        <v>707</v>
      </c>
      <c r="BK1411" s="1" t="s">
        <v>72</v>
      </c>
      <c r="BL1411" s="1" t="s">
        <v>72</v>
      </c>
      <c r="BM1411" s="1" t="s">
        <v>72</v>
      </c>
      <c r="BN1411" s="1" t="s">
        <v>88</v>
      </c>
      <c r="BO1411" s="1" t="s">
        <v>88</v>
      </c>
      <c r="BP1411" s="1" t="s">
        <v>88</v>
      </c>
      <c r="BQ1411" s="1" t="s">
        <v>160</v>
      </c>
      <c r="BR1411" s="1" t="s">
        <v>707</v>
      </c>
    </row>
    <row r="1412" spans="1:70" ht="20.45" customHeight="1">
      <c r="A1412" s="1" t="s">
        <v>6718</v>
      </c>
      <c r="B1412" s="1">
        <v>240231</v>
      </c>
      <c r="C1412" s="1" t="s">
        <v>71</v>
      </c>
      <c r="D1412" s="3">
        <v>45517</v>
      </c>
      <c r="E1412" s="4">
        <v>0.48333333333333334</v>
      </c>
      <c r="F1412" s="5">
        <v>45505</v>
      </c>
      <c r="G1412" s="3">
        <v>45517</v>
      </c>
      <c r="H1412" s="4">
        <v>0.62152777777777779</v>
      </c>
      <c r="I1412" s="48">
        <f t="shared" si="165"/>
        <v>0.13819444444444445</v>
      </c>
      <c r="J1412" s="1">
        <v>6</v>
      </c>
      <c r="K1412" s="1" t="s">
        <v>1896</v>
      </c>
      <c r="L1412" s="1" t="s">
        <v>6719</v>
      </c>
      <c r="M1412" s="1" t="s">
        <v>75</v>
      </c>
      <c r="N1412" s="1" t="s">
        <v>3947</v>
      </c>
      <c r="O1412" s="1" t="s">
        <v>77</v>
      </c>
      <c r="P1412" s="1" t="s">
        <v>78</v>
      </c>
      <c r="Q1412" s="1" t="s">
        <v>172</v>
      </c>
      <c r="R1412" s="21" t="s">
        <v>139</v>
      </c>
      <c r="S1412" s="21" t="s">
        <v>1898</v>
      </c>
      <c r="T1412" s="1" t="s">
        <v>5123</v>
      </c>
      <c r="U1412" s="25" t="s">
        <v>6720</v>
      </c>
      <c r="V1412" s="1" t="s">
        <v>1900</v>
      </c>
      <c r="W1412" s="1" t="s">
        <v>813</v>
      </c>
      <c r="X1412" s="1" t="s">
        <v>813</v>
      </c>
      <c r="Y1412" s="1" t="s">
        <v>814</v>
      </c>
      <c r="Z1412" s="1" t="s">
        <v>84</v>
      </c>
      <c r="AA1412" s="1" t="s">
        <v>72</v>
      </c>
      <c r="AB1412" s="1" t="s">
        <v>140</v>
      </c>
      <c r="AC1412" s="1" t="s">
        <v>141</v>
      </c>
      <c r="AD1412" s="1" t="s">
        <v>126</v>
      </c>
      <c r="AE1412" s="1">
        <v>53</v>
      </c>
      <c r="AF1412" s="1" t="s">
        <v>88</v>
      </c>
      <c r="AG1412" s="1">
        <v>5.6</v>
      </c>
      <c r="AH1412" s="1" t="s">
        <v>954</v>
      </c>
      <c r="AI1412" s="1" t="s">
        <v>90</v>
      </c>
      <c r="AJ1412" s="1" t="s">
        <v>91</v>
      </c>
      <c r="AK1412" s="1" t="s">
        <v>92</v>
      </c>
      <c r="AL1412" s="1" t="s">
        <v>72</v>
      </c>
      <c r="AM1412" s="1" t="s">
        <v>217</v>
      </c>
      <c r="AN1412" s="1">
        <v>3</v>
      </c>
      <c r="AO1412" s="1" t="s">
        <v>659</v>
      </c>
      <c r="AP1412" s="1" t="s">
        <v>72</v>
      </c>
      <c r="AQ1412" s="1" t="s">
        <v>72</v>
      </c>
      <c r="AR1412" s="1" t="s">
        <v>5884</v>
      </c>
      <c r="AS1412" s="1" t="s">
        <v>1061</v>
      </c>
      <c r="AT1412" s="1" t="s">
        <v>430</v>
      </c>
      <c r="AU1412" s="3">
        <v>45517</v>
      </c>
      <c r="AV1412" s="4">
        <v>0.64375000000000004</v>
      </c>
      <c r="AW1412" s="4">
        <v>0.73263888888888884</v>
      </c>
      <c r="AX1412" s="4">
        <f t="shared" si="169"/>
        <v>8.8888888888888795E-2</v>
      </c>
      <c r="AY1412" s="4">
        <f t="shared" si="170"/>
        <v>0.59444444444444433</v>
      </c>
      <c r="AZ1412" s="4">
        <f t="shared" si="171"/>
        <v>0.2493055555555555</v>
      </c>
      <c r="BA1412" s="1" t="s">
        <v>6721</v>
      </c>
      <c r="BB1412" s="1" t="s">
        <v>72</v>
      </c>
      <c r="BC1412" s="1" t="s">
        <v>1675</v>
      </c>
      <c r="BD1412" s="1">
        <v>15</v>
      </c>
      <c r="BE1412" s="1" t="s">
        <v>2694</v>
      </c>
      <c r="BF1412" s="1" t="s">
        <v>88</v>
      </c>
      <c r="BG1412" s="1" t="s">
        <v>88</v>
      </c>
      <c r="BH1412" s="1" t="s">
        <v>88</v>
      </c>
      <c r="BI1412" s="1" t="s">
        <v>96</v>
      </c>
      <c r="BJ1412" s="1" t="s">
        <v>72</v>
      </c>
      <c r="BK1412" s="1" t="s">
        <v>5384</v>
      </c>
      <c r="BL1412" s="1" t="s">
        <v>6722</v>
      </c>
      <c r="BM1412" s="1">
        <v>31</v>
      </c>
      <c r="BN1412" s="1" t="s">
        <v>75</v>
      </c>
      <c r="BO1412" s="1" t="s">
        <v>75</v>
      </c>
      <c r="BP1412" s="1" t="s">
        <v>75</v>
      </c>
      <c r="BQ1412" s="21" t="s">
        <v>99</v>
      </c>
      <c r="BR1412" s="21" t="s">
        <v>100</v>
      </c>
    </row>
    <row r="1413" spans="1:70" ht="20.45" customHeight="1">
      <c r="A1413" s="1" t="s">
        <v>6723</v>
      </c>
      <c r="B1413" s="1">
        <v>240231</v>
      </c>
      <c r="C1413" s="1" t="s">
        <v>71</v>
      </c>
      <c r="D1413" s="3">
        <v>45517</v>
      </c>
      <c r="E1413" s="4">
        <v>0.48333333333333334</v>
      </c>
      <c r="F1413" s="5">
        <v>45505</v>
      </c>
      <c r="G1413" s="3">
        <v>45517</v>
      </c>
      <c r="H1413" s="4">
        <v>0.62152777777777779</v>
      </c>
      <c r="I1413" s="48">
        <f t="shared" si="165"/>
        <v>0.13819444444444445</v>
      </c>
      <c r="J1413" s="1">
        <v>6</v>
      </c>
      <c r="K1413" s="1" t="s">
        <v>1896</v>
      </c>
      <c r="L1413" s="1" t="s">
        <v>6719</v>
      </c>
      <c r="M1413" s="1" t="s">
        <v>75</v>
      </c>
      <c r="N1413" s="1" t="s">
        <v>5023</v>
      </c>
      <c r="O1413" s="1" t="s">
        <v>77</v>
      </c>
      <c r="P1413" s="1" t="s">
        <v>78</v>
      </c>
      <c r="Q1413" s="1" t="s">
        <v>172</v>
      </c>
      <c r="R1413" s="21" t="s">
        <v>139</v>
      </c>
      <c r="S1413" s="21" t="s">
        <v>1898</v>
      </c>
      <c r="T1413" s="1" t="s">
        <v>5123</v>
      </c>
      <c r="U1413" s="25" t="s">
        <v>6724</v>
      </c>
      <c r="V1413" s="1" t="s">
        <v>1900</v>
      </c>
      <c r="W1413" s="1" t="s">
        <v>813</v>
      </c>
      <c r="X1413" s="1" t="s">
        <v>813</v>
      </c>
      <c r="Y1413" s="1" t="s">
        <v>814</v>
      </c>
      <c r="Z1413" s="1" t="s">
        <v>84</v>
      </c>
      <c r="AA1413" s="1" t="s">
        <v>72</v>
      </c>
      <c r="AB1413" s="1" t="s">
        <v>140</v>
      </c>
      <c r="AC1413" s="1" t="s">
        <v>141</v>
      </c>
      <c r="AD1413" s="1" t="s">
        <v>126</v>
      </c>
      <c r="AE1413" s="1">
        <v>53</v>
      </c>
      <c r="AF1413" s="1" t="s">
        <v>88</v>
      </c>
      <c r="AG1413" s="1">
        <v>5.6</v>
      </c>
      <c r="AH1413" s="1" t="s">
        <v>954</v>
      </c>
      <c r="AI1413" s="1" t="s">
        <v>90</v>
      </c>
      <c r="AJ1413" s="1" t="s">
        <v>91</v>
      </c>
      <c r="AK1413" s="1" t="s">
        <v>92</v>
      </c>
      <c r="AL1413" s="1" t="s">
        <v>72</v>
      </c>
      <c r="AM1413" s="1" t="s">
        <v>217</v>
      </c>
      <c r="AN1413" s="1">
        <v>3</v>
      </c>
      <c r="AO1413" s="1" t="s">
        <v>659</v>
      </c>
      <c r="AP1413" s="1" t="s">
        <v>72</v>
      </c>
      <c r="AQ1413" s="1" t="s">
        <v>72</v>
      </c>
      <c r="AR1413" s="1" t="s">
        <v>5884</v>
      </c>
      <c r="AS1413" s="1" t="s">
        <v>1061</v>
      </c>
      <c r="AT1413" s="1" t="s">
        <v>430</v>
      </c>
      <c r="AU1413" s="3">
        <v>45517</v>
      </c>
      <c r="AV1413" s="4">
        <v>0.64375000000000004</v>
      </c>
      <c r="AW1413" s="4">
        <v>0.73263888888888884</v>
      </c>
      <c r="AX1413" s="4">
        <f t="shared" si="169"/>
        <v>8.8888888888888795E-2</v>
      </c>
      <c r="AY1413" s="4">
        <f t="shared" si="170"/>
        <v>0.59444444444444433</v>
      </c>
      <c r="AZ1413" s="4">
        <f t="shared" si="171"/>
        <v>0.2493055555555555</v>
      </c>
      <c r="BA1413" s="1" t="s">
        <v>6721</v>
      </c>
      <c r="BB1413" s="1" t="s">
        <v>72</v>
      </c>
      <c r="BC1413" s="1" t="s">
        <v>1794</v>
      </c>
      <c r="BD1413" s="1">
        <v>15</v>
      </c>
      <c r="BE1413" s="1" t="s">
        <v>2694</v>
      </c>
      <c r="BF1413" s="1" t="s">
        <v>88</v>
      </c>
      <c r="BG1413" s="1" t="s">
        <v>88</v>
      </c>
      <c r="BH1413" s="1" t="s">
        <v>88</v>
      </c>
      <c r="BI1413" s="1" t="s">
        <v>96</v>
      </c>
      <c r="BJ1413" s="1" t="s">
        <v>72</v>
      </c>
      <c r="BK1413" s="1" t="s">
        <v>6725</v>
      </c>
      <c r="BL1413" s="1" t="s">
        <v>6726</v>
      </c>
      <c r="BM1413" s="1">
        <f>24+14</f>
        <v>38</v>
      </c>
      <c r="BN1413" s="1" t="s">
        <v>75</v>
      </c>
      <c r="BO1413" s="1" t="s">
        <v>75</v>
      </c>
      <c r="BP1413" s="1" t="s">
        <v>75</v>
      </c>
      <c r="BQ1413" s="21" t="s">
        <v>99</v>
      </c>
      <c r="BR1413" s="21" t="s">
        <v>100</v>
      </c>
    </row>
    <row r="1414" spans="1:70" ht="20.45" customHeight="1">
      <c r="A1414" s="1" t="s">
        <v>6727</v>
      </c>
      <c r="B1414" s="1">
        <v>240232</v>
      </c>
      <c r="C1414" s="1" t="s">
        <v>71</v>
      </c>
      <c r="D1414" s="3">
        <v>45518</v>
      </c>
      <c r="E1414" s="4">
        <v>0.52638888888888891</v>
      </c>
      <c r="F1414" s="5">
        <v>45505</v>
      </c>
      <c r="G1414" s="3">
        <v>45518</v>
      </c>
      <c r="H1414" s="4">
        <v>0.6381944444444444</v>
      </c>
      <c r="I1414" s="48">
        <f t="shared" si="165"/>
        <v>0.11180555555555549</v>
      </c>
      <c r="J1414" s="1">
        <v>12</v>
      </c>
      <c r="K1414" s="1" t="s">
        <v>2302</v>
      </c>
      <c r="L1414" s="1" t="s">
        <v>6728</v>
      </c>
      <c r="M1414" s="1" t="s">
        <v>75</v>
      </c>
      <c r="N1414" s="1" t="s">
        <v>3947</v>
      </c>
      <c r="O1414" s="1" t="s">
        <v>77</v>
      </c>
      <c r="P1414" s="1" t="s">
        <v>78</v>
      </c>
      <c r="Q1414" s="1" t="s">
        <v>4162</v>
      </c>
      <c r="R1414" s="21" t="s">
        <v>139</v>
      </c>
      <c r="S1414" s="21" t="s">
        <v>1898</v>
      </c>
      <c r="T1414" s="1" t="s">
        <v>4212</v>
      </c>
      <c r="U1414" s="75" t="s">
        <v>72</v>
      </c>
      <c r="V1414" s="1" t="s">
        <v>1900</v>
      </c>
      <c r="W1414" s="1" t="s">
        <v>2307</v>
      </c>
      <c r="X1414" s="1" t="s">
        <v>2307</v>
      </c>
      <c r="Y1414" s="1" t="s">
        <v>2363</v>
      </c>
      <c r="Z1414" s="1" t="s">
        <v>84</v>
      </c>
      <c r="AA1414" s="1" t="s">
        <v>72</v>
      </c>
      <c r="AB1414" s="1" t="s">
        <v>140</v>
      </c>
      <c r="AC1414" s="1" t="s">
        <v>181</v>
      </c>
      <c r="AD1414" s="1" t="s">
        <v>87</v>
      </c>
      <c r="AE1414" s="1">
        <v>49</v>
      </c>
      <c r="AF1414" s="1" t="s">
        <v>88</v>
      </c>
      <c r="AG1414" s="1">
        <v>5.2</v>
      </c>
      <c r="AH1414" s="1" t="s">
        <v>299</v>
      </c>
      <c r="AI1414" s="1" t="s">
        <v>90</v>
      </c>
      <c r="AJ1414" s="1" t="s">
        <v>91</v>
      </c>
      <c r="AK1414" s="1" t="s">
        <v>92</v>
      </c>
      <c r="AL1414" s="1" t="s">
        <v>72</v>
      </c>
      <c r="AM1414" s="1" t="s">
        <v>254</v>
      </c>
      <c r="AN1414" s="1">
        <v>2</v>
      </c>
      <c r="AO1414" s="1" t="s">
        <v>5969</v>
      </c>
      <c r="AP1414" s="1" t="s">
        <v>72</v>
      </c>
      <c r="AQ1414" s="1" t="s">
        <v>72</v>
      </c>
      <c r="AR1414" s="1" t="s">
        <v>220</v>
      </c>
      <c r="AS1414" s="1" t="s">
        <v>72</v>
      </c>
      <c r="AT1414" s="1" t="s">
        <v>72</v>
      </c>
      <c r="AU1414" s="3">
        <v>45518</v>
      </c>
      <c r="AV1414" s="1" t="s">
        <v>72</v>
      </c>
      <c r="AW1414" s="4">
        <v>0.72291666666666665</v>
      </c>
      <c r="AX1414" s="1" t="s">
        <v>72</v>
      </c>
      <c r="AY1414" s="1" t="s">
        <v>72</v>
      </c>
      <c r="AZ1414" s="1" t="s">
        <v>72</v>
      </c>
      <c r="BA1414" s="1" t="s">
        <v>72</v>
      </c>
      <c r="BB1414" s="1" t="s">
        <v>72</v>
      </c>
      <c r="BC1414" s="1" t="s">
        <v>72</v>
      </c>
      <c r="BD1414" s="1" t="s">
        <v>72</v>
      </c>
      <c r="BE1414" s="1" t="s">
        <v>3205</v>
      </c>
      <c r="BF1414" s="1" t="s">
        <v>88</v>
      </c>
      <c r="BG1414" s="1" t="s">
        <v>88</v>
      </c>
      <c r="BH1414" s="1" t="s">
        <v>88</v>
      </c>
      <c r="BI1414" s="1" t="s">
        <v>96</v>
      </c>
      <c r="BJ1414" s="1" t="s">
        <v>72</v>
      </c>
      <c r="BK1414" s="1" t="s">
        <v>72</v>
      </c>
      <c r="BL1414" s="1" t="s">
        <v>6729</v>
      </c>
      <c r="BM1414" s="1">
        <v>6</v>
      </c>
      <c r="BN1414" s="1" t="s">
        <v>75</v>
      </c>
      <c r="BO1414" s="1" t="s">
        <v>75</v>
      </c>
      <c r="BP1414" s="1" t="s">
        <v>75</v>
      </c>
      <c r="BQ1414" s="21" t="s">
        <v>99</v>
      </c>
      <c r="BR1414" s="21" t="s">
        <v>100</v>
      </c>
    </row>
    <row r="1415" spans="1:70" ht="20.45" customHeight="1">
      <c r="A1415" s="1" t="s">
        <v>6730</v>
      </c>
      <c r="B1415" s="1">
        <v>240232</v>
      </c>
      <c r="C1415" s="1" t="s">
        <v>71</v>
      </c>
      <c r="D1415" s="3">
        <v>45518</v>
      </c>
      <c r="E1415" s="4">
        <v>0.52638888888888891</v>
      </c>
      <c r="F1415" s="5">
        <v>45505</v>
      </c>
      <c r="G1415" s="3">
        <v>45518</v>
      </c>
      <c r="H1415" s="4">
        <v>0.6381944444444444</v>
      </c>
      <c r="I1415" s="48">
        <f t="shared" si="165"/>
        <v>0.11180555555555549</v>
      </c>
      <c r="J1415" s="1">
        <v>12</v>
      </c>
      <c r="K1415" s="1" t="s">
        <v>2302</v>
      </c>
      <c r="L1415" s="1" t="s">
        <v>6728</v>
      </c>
      <c r="M1415" s="1" t="s">
        <v>75</v>
      </c>
      <c r="N1415" s="1" t="s">
        <v>6731</v>
      </c>
      <c r="O1415" s="1" t="s">
        <v>77</v>
      </c>
      <c r="P1415" s="1" t="s">
        <v>78</v>
      </c>
      <c r="Q1415" s="1" t="s">
        <v>4162</v>
      </c>
      <c r="R1415" s="21" t="s">
        <v>139</v>
      </c>
      <c r="S1415" s="21" t="s">
        <v>1898</v>
      </c>
      <c r="T1415" s="1" t="s">
        <v>4212</v>
      </c>
      <c r="U1415" s="25" t="s">
        <v>6732</v>
      </c>
      <c r="V1415" s="1" t="s">
        <v>1900</v>
      </c>
      <c r="W1415" s="1" t="s">
        <v>2307</v>
      </c>
      <c r="X1415" s="1" t="s">
        <v>2307</v>
      </c>
      <c r="Y1415" s="1" t="s">
        <v>2363</v>
      </c>
      <c r="Z1415" s="1" t="s">
        <v>84</v>
      </c>
      <c r="AA1415" s="1" t="s">
        <v>72</v>
      </c>
      <c r="AB1415" s="1" t="s">
        <v>140</v>
      </c>
      <c r="AC1415" s="1" t="s">
        <v>181</v>
      </c>
      <c r="AD1415" s="1" t="s">
        <v>87</v>
      </c>
      <c r="AE1415" s="1">
        <v>49</v>
      </c>
      <c r="AF1415" s="1" t="s">
        <v>88</v>
      </c>
      <c r="AG1415" s="1">
        <v>5.2</v>
      </c>
      <c r="AH1415" s="1" t="s">
        <v>299</v>
      </c>
      <c r="AI1415" s="1" t="s">
        <v>90</v>
      </c>
      <c r="AJ1415" s="1" t="s">
        <v>91</v>
      </c>
      <c r="AK1415" s="1" t="s">
        <v>92</v>
      </c>
      <c r="AL1415" s="1" t="s">
        <v>72</v>
      </c>
      <c r="AM1415" s="1" t="s">
        <v>254</v>
      </c>
      <c r="AN1415" s="1">
        <v>2</v>
      </c>
      <c r="AO1415" s="1" t="s">
        <v>5969</v>
      </c>
      <c r="AP1415" s="1" t="s">
        <v>72</v>
      </c>
      <c r="AQ1415" s="1" t="s">
        <v>72</v>
      </c>
      <c r="AR1415" s="1" t="s">
        <v>220</v>
      </c>
      <c r="AS1415" s="1" t="s">
        <v>72</v>
      </c>
      <c r="AT1415" s="1" t="s">
        <v>72</v>
      </c>
      <c r="AU1415" s="3">
        <v>45518</v>
      </c>
      <c r="AV1415" s="4">
        <v>0.65277777777777779</v>
      </c>
      <c r="AW1415" s="4">
        <v>0.70833333333333337</v>
      </c>
      <c r="AX1415" s="4">
        <f>AW1415-AV1415</f>
        <v>5.555555555555558E-2</v>
      </c>
      <c r="AY1415" s="4">
        <f>AW1415-I1415</f>
        <v>0.59652777777777788</v>
      </c>
      <c r="AZ1415" s="4">
        <f>AW1415-E1415</f>
        <v>0.18194444444444446</v>
      </c>
      <c r="BA1415" s="1" t="s">
        <v>6733</v>
      </c>
      <c r="BB1415" s="1" t="s">
        <v>72</v>
      </c>
      <c r="BC1415" s="1" t="s">
        <v>1675</v>
      </c>
      <c r="BD1415" s="1">
        <v>15</v>
      </c>
      <c r="BE1415" s="1" t="s">
        <v>3205</v>
      </c>
      <c r="BF1415" s="1" t="s">
        <v>88</v>
      </c>
      <c r="BG1415" s="1" t="s">
        <v>88</v>
      </c>
      <c r="BH1415" s="1" t="s">
        <v>88</v>
      </c>
      <c r="BI1415" s="1" t="s">
        <v>96</v>
      </c>
      <c r="BJ1415" s="1" t="s">
        <v>72</v>
      </c>
      <c r="BK1415" s="1" t="s">
        <v>6734</v>
      </c>
      <c r="BL1415" s="1" t="s">
        <v>6735</v>
      </c>
      <c r="BM1415" s="1">
        <v>36</v>
      </c>
      <c r="BN1415" s="1" t="s">
        <v>75</v>
      </c>
      <c r="BO1415" s="1" t="s">
        <v>75</v>
      </c>
      <c r="BP1415" s="1" t="s">
        <v>75</v>
      </c>
      <c r="BQ1415" s="21" t="s">
        <v>99</v>
      </c>
      <c r="BR1415" s="21" t="s">
        <v>100</v>
      </c>
    </row>
    <row r="1416" spans="1:70" ht="20.45" customHeight="1">
      <c r="A1416" s="1" t="s">
        <v>6736</v>
      </c>
      <c r="B1416" s="1">
        <v>240233</v>
      </c>
      <c r="C1416" s="1" t="s">
        <v>71</v>
      </c>
      <c r="D1416" s="3">
        <v>45519</v>
      </c>
      <c r="E1416" s="4">
        <v>5.347222222222222E-2</v>
      </c>
      <c r="F1416" s="5">
        <v>45505</v>
      </c>
      <c r="G1416" s="3">
        <v>45519</v>
      </c>
      <c r="H1416" s="4">
        <v>0.41111111111111109</v>
      </c>
      <c r="I1416" s="48">
        <f t="shared" si="165"/>
        <v>0.3576388888888889</v>
      </c>
      <c r="J1416" s="1">
        <v>1</v>
      </c>
      <c r="K1416" s="1" t="s">
        <v>1896</v>
      </c>
      <c r="L1416" s="1" t="s">
        <v>6737</v>
      </c>
      <c r="M1416" s="1" t="s">
        <v>75</v>
      </c>
      <c r="N1416" s="1" t="s">
        <v>3759</v>
      </c>
      <c r="O1416" s="1" t="s">
        <v>77</v>
      </c>
      <c r="P1416" s="1" t="s">
        <v>78</v>
      </c>
      <c r="Q1416" s="1" t="s">
        <v>78</v>
      </c>
      <c r="R1416" s="21" t="s">
        <v>139</v>
      </c>
      <c r="S1416" s="21" t="s">
        <v>1898</v>
      </c>
      <c r="T1416" s="34" t="s">
        <v>72</v>
      </c>
      <c r="U1416" s="25" t="s">
        <v>6738</v>
      </c>
      <c r="V1416" s="1" t="s">
        <v>1900</v>
      </c>
      <c r="W1416" s="1" t="s">
        <v>83</v>
      </c>
      <c r="X1416" s="1" t="s">
        <v>123</v>
      </c>
      <c r="Y1416" s="1" t="s">
        <v>83</v>
      </c>
      <c r="Z1416" s="1" t="s">
        <v>443</v>
      </c>
      <c r="AA1416" s="1" t="s">
        <v>72</v>
      </c>
      <c r="AB1416" s="1" t="s">
        <v>444</v>
      </c>
      <c r="AC1416" s="1" t="s">
        <v>444</v>
      </c>
      <c r="AD1416" s="1" t="s">
        <v>87</v>
      </c>
      <c r="AE1416" s="1">
        <v>65</v>
      </c>
      <c r="AF1416" s="1" t="s">
        <v>88</v>
      </c>
      <c r="AG1416" s="1">
        <v>5.4</v>
      </c>
      <c r="AH1416" s="1" t="s">
        <v>2344</v>
      </c>
      <c r="AI1416" s="1" t="s">
        <v>90</v>
      </c>
      <c r="AJ1416" s="1" t="s">
        <v>91</v>
      </c>
      <c r="AK1416" s="1" t="s">
        <v>92</v>
      </c>
      <c r="AL1416" s="1" t="s">
        <v>72</v>
      </c>
      <c r="AM1416" s="1" t="s">
        <v>254</v>
      </c>
      <c r="AN1416" s="1">
        <v>2</v>
      </c>
      <c r="AO1416" s="1" t="s">
        <v>6739</v>
      </c>
      <c r="AP1416" s="1" t="s">
        <v>72</v>
      </c>
      <c r="AQ1416" s="1" t="s">
        <v>72</v>
      </c>
      <c r="AR1416" s="1" t="s">
        <v>447</v>
      </c>
      <c r="AS1416" s="1" t="s">
        <v>72</v>
      </c>
      <c r="AT1416" s="1" t="s">
        <v>72</v>
      </c>
      <c r="AU1416" s="3">
        <v>45519</v>
      </c>
      <c r="AV1416" s="4">
        <v>0.4513888888888889</v>
      </c>
      <c r="AW1416" s="4">
        <v>0.52222222222222225</v>
      </c>
      <c r="AX1416" s="4">
        <f>AW1416-AV1416</f>
        <v>7.0833333333333359E-2</v>
      </c>
      <c r="AY1416" s="4">
        <f>AW1416-I1416</f>
        <v>0.16458333333333336</v>
      </c>
      <c r="AZ1416" s="4">
        <f>AW1416-E1416</f>
        <v>0.46875000000000006</v>
      </c>
      <c r="BA1416" s="1" t="s">
        <v>6740</v>
      </c>
      <c r="BB1416" s="1" t="s">
        <v>72</v>
      </c>
      <c r="BC1416" s="1" t="s">
        <v>2260</v>
      </c>
      <c r="BD1416" s="1">
        <v>15</v>
      </c>
      <c r="BE1416" s="1" t="s">
        <v>3446</v>
      </c>
      <c r="BF1416" s="1" t="s">
        <v>75</v>
      </c>
      <c r="BG1416" s="1" t="s">
        <v>75</v>
      </c>
      <c r="BH1416" s="1" t="s">
        <v>88</v>
      </c>
      <c r="BI1416" s="1" t="s">
        <v>96</v>
      </c>
      <c r="BJ1416" s="1" t="s">
        <v>72</v>
      </c>
      <c r="BK1416" s="1" t="s">
        <v>6741</v>
      </c>
      <c r="BL1416" s="1" t="s">
        <v>6742</v>
      </c>
      <c r="BM1416" s="1">
        <f>42</f>
        <v>42</v>
      </c>
      <c r="BN1416" s="1" t="s">
        <v>75</v>
      </c>
      <c r="BO1416" s="1" t="s">
        <v>75</v>
      </c>
      <c r="BP1416" s="1" t="s">
        <v>75</v>
      </c>
      <c r="BQ1416" s="21" t="s">
        <v>99</v>
      </c>
      <c r="BR1416" s="1" t="s">
        <v>918</v>
      </c>
    </row>
    <row r="1417" spans="1:70" ht="20.45" customHeight="1">
      <c r="A1417" s="1" t="s">
        <v>6743</v>
      </c>
      <c r="B1417" s="1">
        <v>240234</v>
      </c>
      <c r="C1417" s="1" t="s">
        <v>497</v>
      </c>
      <c r="D1417" s="3">
        <v>45519</v>
      </c>
      <c r="E1417" s="4">
        <v>0.35138888888888886</v>
      </c>
      <c r="F1417" s="5">
        <v>45505</v>
      </c>
      <c r="G1417" s="3">
        <v>45519</v>
      </c>
      <c r="H1417" s="4">
        <v>0.41111111111111109</v>
      </c>
      <c r="I1417" s="48">
        <f t="shared" si="165"/>
        <v>5.9722222222222232E-2</v>
      </c>
      <c r="J1417" s="1">
        <v>2</v>
      </c>
      <c r="K1417" s="1" t="s">
        <v>1896</v>
      </c>
      <c r="L1417" s="1" t="s">
        <v>6744</v>
      </c>
      <c r="M1417" s="1" t="s">
        <v>75</v>
      </c>
      <c r="N1417" s="1" t="s">
        <v>5084</v>
      </c>
      <c r="O1417" s="1" t="s">
        <v>497</v>
      </c>
      <c r="P1417" s="1" t="s">
        <v>78</v>
      </c>
      <c r="Q1417" s="1" t="s">
        <v>78</v>
      </c>
      <c r="R1417" s="21" t="s">
        <v>1898</v>
      </c>
      <c r="S1417" s="21" t="s">
        <v>1898</v>
      </c>
      <c r="T1417" s="34" t="s">
        <v>72</v>
      </c>
      <c r="U1417" s="25" t="s">
        <v>6745</v>
      </c>
      <c r="V1417" s="1" t="s">
        <v>1900</v>
      </c>
      <c r="W1417" s="1" t="s">
        <v>83</v>
      </c>
      <c r="X1417" s="1" t="s">
        <v>123</v>
      </c>
      <c r="Y1417" s="1" t="s">
        <v>83</v>
      </c>
      <c r="Z1417" s="1" t="s">
        <v>490</v>
      </c>
      <c r="AA1417" s="1" t="s">
        <v>72</v>
      </c>
      <c r="AB1417" s="1" t="s">
        <v>491</v>
      </c>
      <c r="AC1417" s="1" t="s">
        <v>1147</v>
      </c>
      <c r="AD1417" s="1" t="s">
        <v>87</v>
      </c>
      <c r="AE1417" s="1">
        <v>60</v>
      </c>
      <c r="AF1417" s="1" t="s">
        <v>88</v>
      </c>
      <c r="AG1417" s="1">
        <v>5.4</v>
      </c>
      <c r="AH1417" s="1" t="s">
        <v>2344</v>
      </c>
      <c r="AI1417" s="1" t="s">
        <v>90</v>
      </c>
      <c r="AJ1417" s="1" t="s">
        <v>91</v>
      </c>
      <c r="AK1417" s="1" t="s">
        <v>92</v>
      </c>
      <c r="AL1417" s="1" t="s">
        <v>72</v>
      </c>
      <c r="AM1417" s="1" t="s">
        <v>229</v>
      </c>
      <c r="AN1417" s="1">
        <v>2</v>
      </c>
      <c r="AO1417" s="1" t="s">
        <v>2457</v>
      </c>
      <c r="AP1417" s="1" t="s">
        <v>72</v>
      </c>
      <c r="AQ1417" s="1" t="s">
        <v>72</v>
      </c>
      <c r="AR1417" s="1" t="s">
        <v>72</v>
      </c>
      <c r="AS1417" s="1" t="s">
        <v>72</v>
      </c>
      <c r="AT1417" s="1" t="s">
        <v>72</v>
      </c>
      <c r="AU1417" s="3">
        <v>45519</v>
      </c>
      <c r="AV1417" s="4">
        <v>0.43472222222222223</v>
      </c>
      <c r="AW1417" s="4">
        <v>0.51041666666666663</v>
      </c>
      <c r="AX1417" s="1">
        <f>AW1417-AV1417</f>
        <v>7.5694444444444398E-2</v>
      </c>
      <c r="AY1417" s="1">
        <f>AW1417-I1417</f>
        <v>0.4506944444444444</v>
      </c>
      <c r="AZ1417" s="1">
        <f>AW1417-E1417</f>
        <v>0.15902777777777777</v>
      </c>
      <c r="BA1417" s="1" t="s">
        <v>6746</v>
      </c>
      <c r="BB1417" s="1" t="s">
        <v>72</v>
      </c>
      <c r="BC1417" s="1" t="s">
        <v>1794</v>
      </c>
      <c r="BD1417" s="1">
        <v>15</v>
      </c>
      <c r="BE1417" s="1" t="s">
        <v>4219</v>
      </c>
      <c r="BF1417" s="1" t="s">
        <v>75</v>
      </c>
      <c r="BG1417" s="1" t="s">
        <v>75</v>
      </c>
      <c r="BH1417" s="1" t="s">
        <v>88</v>
      </c>
      <c r="BI1417" s="1" t="s">
        <v>96</v>
      </c>
      <c r="BJ1417" s="1" t="s">
        <v>72</v>
      </c>
      <c r="BK1417" s="1" t="s">
        <v>3962</v>
      </c>
      <c r="BL1417" s="1" t="s">
        <v>6678</v>
      </c>
      <c r="BM1417" s="1">
        <f>49+8</f>
        <v>57</v>
      </c>
      <c r="BN1417" s="1" t="s">
        <v>75</v>
      </c>
      <c r="BO1417" s="1" t="s">
        <v>75</v>
      </c>
      <c r="BP1417" s="1" t="s">
        <v>75</v>
      </c>
      <c r="BQ1417" s="21" t="s">
        <v>99</v>
      </c>
      <c r="BR1417" s="21" t="s">
        <v>100</v>
      </c>
    </row>
    <row r="1418" spans="1:70" ht="20.45" customHeight="1">
      <c r="A1418" s="1" t="s">
        <v>6747</v>
      </c>
      <c r="B1418" s="1">
        <v>240235</v>
      </c>
      <c r="C1418" s="1" t="s">
        <v>71</v>
      </c>
      <c r="D1418" s="3">
        <v>45520</v>
      </c>
      <c r="E1418" s="4">
        <v>0.49583333333333335</v>
      </c>
      <c r="F1418" s="5">
        <v>45505</v>
      </c>
      <c r="G1418" s="3">
        <v>45520</v>
      </c>
      <c r="H1418" s="4">
        <v>0.57013888888888886</v>
      </c>
      <c r="I1418" s="48">
        <f t="shared" si="165"/>
        <v>7.4305555555555514E-2</v>
      </c>
      <c r="J1418" s="1">
        <v>2</v>
      </c>
      <c r="K1418" s="1" t="s">
        <v>1896</v>
      </c>
      <c r="L1418" s="1" t="s">
        <v>6748</v>
      </c>
      <c r="M1418" s="1" t="s">
        <v>75</v>
      </c>
      <c r="N1418" s="1" t="s">
        <v>3947</v>
      </c>
      <c r="O1418" s="1" t="s">
        <v>77</v>
      </c>
      <c r="P1418" s="1" t="s">
        <v>78</v>
      </c>
      <c r="Q1418" s="1" t="s">
        <v>78</v>
      </c>
      <c r="R1418" s="21" t="s">
        <v>1898</v>
      </c>
      <c r="S1418" s="21" t="s">
        <v>1898</v>
      </c>
      <c r="T1418" s="34" t="s">
        <v>72</v>
      </c>
      <c r="U1418" s="25" t="s">
        <v>1937</v>
      </c>
      <c r="V1418" s="1" t="s">
        <v>1900</v>
      </c>
      <c r="W1418" s="1" t="s">
        <v>813</v>
      </c>
      <c r="X1418" s="1" t="s">
        <v>813</v>
      </c>
      <c r="Y1418" s="1" t="s">
        <v>814</v>
      </c>
      <c r="Z1418" s="1" t="s">
        <v>84</v>
      </c>
      <c r="AA1418" s="1" t="s">
        <v>72</v>
      </c>
      <c r="AB1418" s="1" t="s">
        <v>124</v>
      </c>
      <c r="AC1418" s="1" t="s">
        <v>2067</v>
      </c>
      <c r="AD1418" s="1" t="s">
        <v>87</v>
      </c>
      <c r="AE1418" s="1">
        <v>59</v>
      </c>
      <c r="AF1418" s="1" t="s">
        <v>88</v>
      </c>
      <c r="AG1418" s="1">
        <v>5.2</v>
      </c>
      <c r="AH1418" s="1" t="s">
        <v>954</v>
      </c>
      <c r="AI1418" s="1" t="s">
        <v>90</v>
      </c>
      <c r="AJ1418" s="1" t="s">
        <v>91</v>
      </c>
      <c r="AK1418" s="1" t="s">
        <v>92</v>
      </c>
      <c r="AL1418" s="1" t="s">
        <v>72</v>
      </c>
      <c r="AM1418" s="1" t="s">
        <v>217</v>
      </c>
      <c r="AN1418" s="1">
        <v>2</v>
      </c>
      <c r="AO1418" s="1" t="s">
        <v>2254</v>
      </c>
      <c r="AP1418" s="1" t="s">
        <v>72</v>
      </c>
      <c r="AQ1418" s="1" t="s">
        <v>72</v>
      </c>
      <c r="AR1418" s="1" t="s">
        <v>5884</v>
      </c>
      <c r="AS1418" s="1" t="s">
        <v>878</v>
      </c>
      <c r="AT1418" s="1" t="s">
        <v>72</v>
      </c>
      <c r="AU1418" s="3">
        <v>45520</v>
      </c>
      <c r="AV1418" s="4">
        <v>0.58888888888888891</v>
      </c>
      <c r="AW1418" s="4">
        <v>0.67291666666666672</v>
      </c>
      <c r="AX1418" s="4">
        <f>AW1418-AV1418</f>
        <v>8.4027777777777812E-2</v>
      </c>
      <c r="AY1418" s="4">
        <f>AW1418-I1418</f>
        <v>0.5986111111111112</v>
      </c>
      <c r="AZ1418" s="4">
        <f>AW1418-E1418</f>
        <v>0.17708333333333337</v>
      </c>
      <c r="BA1418" s="1" t="s">
        <v>6749</v>
      </c>
      <c r="BB1418" s="1" t="s">
        <v>72</v>
      </c>
      <c r="BC1418" s="1" t="s">
        <v>1675</v>
      </c>
      <c r="BD1418" s="1">
        <v>15</v>
      </c>
      <c r="BE1418" s="1" t="s">
        <v>6026</v>
      </c>
      <c r="BF1418" s="1" t="s">
        <v>75</v>
      </c>
      <c r="BG1418" s="1" t="s">
        <v>75</v>
      </c>
      <c r="BH1418" s="1" t="s">
        <v>88</v>
      </c>
      <c r="BI1418" s="1" t="s">
        <v>96</v>
      </c>
      <c r="BJ1418" s="1" t="s">
        <v>72</v>
      </c>
      <c r="BK1418" s="1" t="s">
        <v>6750</v>
      </c>
      <c r="BL1418" s="1" t="s">
        <v>6751</v>
      </c>
      <c r="BM1418" s="1">
        <f>28+(3*8)</f>
        <v>52</v>
      </c>
      <c r="BN1418" s="1" t="s">
        <v>75</v>
      </c>
      <c r="BO1418" s="1" t="s">
        <v>75</v>
      </c>
      <c r="BP1418" s="1" t="s">
        <v>75</v>
      </c>
      <c r="BQ1418" s="21" t="s">
        <v>99</v>
      </c>
      <c r="BR1418" s="21" t="s">
        <v>100</v>
      </c>
    </row>
    <row r="1419" spans="1:70" ht="20.45" customHeight="1">
      <c r="A1419" s="1" t="s">
        <v>6752</v>
      </c>
      <c r="B1419" s="1">
        <v>240235</v>
      </c>
      <c r="C1419" s="1" t="s">
        <v>71</v>
      </c>
      <c r="D1419" s="3">
        <v>45520</v>
      </c>
      <c r="E1419" s="4">
        <v>0.49583333333333335</v>
      </c>
      <c r="F1419" s="5">
        <v>45505</v>
      </c>
      <c r="G1419" s="3">
        <v>45520</v>
      </c>
      <c r="H1419" s="4">
        <v>0.57013888888888886</v>
      </c>
      <c r="I1419" s="48">
        <f t="shared" si="165"/>
        <v>7.4305555555555514E-2</v>
      </c>
      <c r="J1419" s="1">
        <v>2</v>
      </c>
      <c r="K1419" s="1" t="s">
        <v>1896</v>
      </c>
      <c r="L1419" s="1" t="s">
        <v>6748</v>
      </c>
      <c r="M1419" s="1" t="s">
        <v>75</v>
      </c>
      <c r="N1419" s="1" t="s">
        <v>6710</v>
      </c>
      <c r="O1419" s="1" t="s">
        <v>77</v>
      </c>
      <c r="P1419" s="1" t="s">
        <v>78</v>
      </c>
      <c r="Q1419" s="1" t="s">
        <v>78</v>
      </c>
      <c r="R1419" s="21" t="s">
        <v>1898</v>
      </c>
      <c r="S1419" s="21" t="s">
        <v>1898</v>
      </c>
      <c r="T1419" s="34" t="s">
        <v>72</v>
      </c>
      <c r="U1419" s="25" t="s">
        <v>6753</v>
      </c>
      <c r="V1419" s="1" t="s">
        <v>1900</v>
      </c>
      <c r="W1419" s="1" t="s">
        <v>813</v>
      </c>
      <c r="X1419" s="1" t="s">
        <v>813</v>
      </c>
      <c r="Y1419" s="1" t="s">
        <v>814</v>
      </c>
      <c r="Z1419" s="1" t="s">
        <v>84</v>
      </c>
      <c r="AA1419" s="1" t="s">
        <v>72</v>
      </c>
      <c r="AB1419" s="1" t="s">
        <v>124</v>
      </c>
      <c r="AC1419" s="1" t="s">
        <v>2067</v>
      </c>
      <c r="AD1419" s="1" t="s">
        <v>87</v>
      </c>
      <c r="AE1419" s="1">
        <v>59</v>
      </c>
      <c r="AF1419" s="1" t="s">
        <v>88</v>
      </c>
      <c r="AG1419" s="1">
        <v>5.2</v>
      </c>
      <c r="AH1419" s="1" t="s">
        <v>954</v>
      </c>
      <c r="AI1419" s="1" t="s">
        <v>90</v>
      </c>
      <c r="AJ1419" s="1" t="s">
        <v>91</v>
      </c>
      <c r="AK1419" s="1" t="s">
        <v>92</v>
      </c>
      <c r="AL1419" s="1" t="s">
        <v>72</v>
      </c>
      <c r="AM1419" s="1" t="s">
        <v>217</v>
      </c>
      <c r="AN1419" s="1">
        <v>2</v>
      </c>
      <c r="AO1419" s="1" t="s">
        <v>2254</v>
      </c>
      <c r="AP1419" s="1" t="s">
        <v>72</v>
      </c>
      <c r="AQ1419" s="1" t="s">
        <v>72</v>
      </c>
      <c r="AR1419" s="1" t="s">
        <v>5884</v>
      </c>
      <c r="AS1419" s="1" t="s">
        <v>878</v>
      </c>
      <c r="AT1419" s="1" t="s">
        <v>72</v>
      </c>
      <c r="AU1419" s="3">
        <v>45520</v>
      </c>
      <c r="AV1419" s="1" t="s">
        <v>72</v>
      </c>
      <c r="AW1419" s="4">
        <v>0.6958333333333333</v>
      </c>
      <c r="AX1419" s="1" t="s">
        <v>72</v>
      </c>
      <c r="AY1419" s="1" t="s">
        <v>72</v>
      </c>
      <c r="AZ1419" s="1" t="s">
        <v>72</v>
      </c>
      <c r="BA1419" s="1" t="s">
        <v>72</v>
      </c>
      <c r="BB1419" s="1" t="s">
        <v>72</v>
      </c>
      <c r="BC1419" s="1" t="s">
        <v>72</v>
      </c>
      <c r="BD1419" s="1">
        <v>15</v>
      </c>
      <c r="BE1419" s="1" t="s">
        <v>6026</v>
      </c>
      <c r="BF1419" s="1" t="s">
        <v>72</v>
      </c>
      <c r="BG1419" s="1" t="s">
        <v>72</v>
      </c>
      <c r="BH1419" s="1" t="s">
        <v>88</v>
      </c>
      <c r="BI1419" s="1" t="s">
        <v>96</v>
      </c>
      <c r="BJ1419" s="1" t="s">
        <v>72</v>
      </c>
      <c r="BK1419" s="1" t="s">
        <v>6712</v>
      </c>
      <c r="BL1419" s="1" t="s">
        <v>6754</v>
      </c>
      <c r="BM1419" s="1">
        <v>59</v>
      </c>
      <c r="BN1419" s="1" t="s">
        <v>75</v>
      </c>
      <c r="BO1419" s="1" t="s">
        <v>75</v>
      </c>
      <c r="BP1419" s="1" t="s">
        <v>75</v>
      </c>
      <c r="BQ1419" s="21" t="s">
        <v>99</v>
      </c>
      <c r="BR1419" s="21" t="s">
        <v>100</v>
      </c>
    </row>
    <row r="1420" spans="1:70" ht="20.45" customHeight="1">
      <c r="A1420" s="1" t="s">
        <v>6755</v>
      </c>
      <c r="B1420" s="1">
        <v>240235</v>
      </c>
      <c r="C1420" s="1" t="s">
        <v>71</v>
      </c>
      <c r="D1420" s="3">
        <v>45520</v>
      </c>
      <c r="E1420" s="4">
        <v>0.49583333333333335</v>
      </c>
      <c r="F1420" s="5">
        <v>45505</v>
      </c>
      <c r="G1420" s="3">
        <v>45520</v>
      </c>
      <c r="H1420" s="4">
        <v>0.57013888888888886</v>
      </c>
      <c r="I1420" s="48">
        <f t="shared" si="165"/>
        <v>7.4305555555555514E-2</v>
      </c>
      <c r="J1420" s="1">
        <v>2</v>
      </c>
      <c r="K1420" s="1" t="s">
        <v>1896</v>
      </c>
      <c r="L1420" s="1" t="s">
        <v>6748</v>
      </c>
      <c r="M1420" s="1" t="s">
        <v>75</v>
      </c>
      <c r="N1420" s="1" t="s">
        <v>6513</v>
      </c>
      <c r="O1420" s="1" t="s">
        <v>77</v>
      </c>
      <c r="P1420" s="1" t="s">
        <v>78</v>
      </c>
      <c r="Q1420" s="1" t="s">
        <v>78</v>
      </c>
      <c r="R1420" s="21" t="s">
        <v>1898</v>
      </c>
      <c r="S1420" s="21" t="s">
        <v>1898</v>
      </c>
      <c r="T1420" s="34" t="s">
        <v>72</v>
      </c>
      <c r="U1420" s="25" t="s">
        <v>1937</v>
      </c>
      <c r="V1420" s="1" t="s">
        <v>1900</v>
      </c>
      <c r="W1420" s="1" t="s">
        <v>813</v>
      </c>
      <c r="X1420" s="1" t="s">
        <v>813</v>
      </c>
      <c r="Y1420" s="1" t="s">
        <v>814</v>
      </c>
      <c r="Z1420" s="1" t="s">
        <v>84</v>
      </c>
      <c r="AA1420" s="1" t="s">
        <v>72</v>
      </c>
      <c r="AB1420" s="1" t="s">
        <v>124</v>
      </c>
      <c r="AC1420" s="1" t="s">
        <v>2067</v>
      </c>
      <c r="AD1420" s="1" t="s">
        <v>87</v>
      </c>
      <c r="AE1420" s="1">
        <v>59</v>
      </c>
      <c r="AF1420" s="1" t="s">
        <v>88</v>
      </c>
      <c r="AG1420" s="1">
        <v>5.2</v>
      </c>
      <c r="AH1420" s="1" t="s">
        <v>954</v>
      </c>
      <c r="AI1420" s="1" t="s">
        <v>90</v>
      </c>
      <c r="AJ1420" s="1" t="s">
        <v>91</v>
      </c>
      <c r="AK1420" s="1" t="s">
        <v>92</v>
      </c>
      <c r="AL1420" s="1" t="s">
        <v>72</v>
      </c>
      <c r="AM1420" s="1" t="s">
        <v>217</v>
      </c>
      <c r="AN1420" s="1">
        <v>2</v>
      </c>
      <c r="AO1420" s="1" t="s">
        <v>2254</v>
      </c>
      <c r="AP1420" s="1" t="s">
        <v>72</v>
      </c>
      <c r="AQ1420" s="1" t="s">
        <v>72</v>
      </c>
      <c r="AR1420" s="1" t="s">
        <v>5884</v>
      </c>
      <c r="AS1420" s="1" t="s">
        <v>878</v>
      </c>
      <c r="AT1420" s="1" t="s">
        <v>72</v>
      </c>
      <c r="AU1420" s="3">
        <v>45521</v>
      </c>
      <c r="AV1420" s="4">
        <v>0.50694444444444442</v>
      </c>
      <c r="AW1420" s="4">
        <v>0.98124999999999996</v>
      </c>
      <c r="AX1420" s="4">
        <f>AW1420-AV1420</f>
        <v>0.47430555555555554</v>
      </c>
      <c r="AY1420" s="4">
        <f>AW1420-I1420</f>
        <v>0.90694444444444444</v>
      </c>
      <c r="AZ1420" s="4">
        <f>AW1420-E1420</f>
        <v>0.48541666666666661</v>
      </c>
      <c r="BA1420" s="1" t="s">
        <v>6756</v>
      </c>
      <c r="BB1420" s="1" t="s">
        <v>72</v>
      </c>
      <c r="BC1420" s="1" t="s">
        <v>1675</v>
      </c>
      <c r="BD1420" s="1">
        <v>15</v>
      </c>
      <c r="BE1420" s="1" t="s">
        <v>4219</v>
      </c>
      <c r="BF1420" s="1" t="s">
        <v>75</v>
      </c>
      <c r="BG1420" s="1" t="s">
        <v>75</v>
      </c>
      <c r="BH1420" s="1" t="s">
        <v>88</v>
      </c>
      <c r="BI1420" s="1" t="s">
        <v>96</v>
      </c>
      <c r="BJ1420" s="1" t="s">
        <v>72</v>
      </c>
      <c r="BK1420" s="1" t="s">
        <v>6757</v>
      </c>
      <c r="BL1420" s="1" t="s">
        <v>6758</v>
      </c>
      <c r="BM1420" s="1">
        <f>35+(3*8)</f>
        <v>59</v>
      </c>
      <c r="BN1420" s="1" t="s">
        <v>75</v>
      </c>
      <c r="BO1420" s="1" t="s">
        <v>75</v>
      </c>
      <c r="BP1420" s="1" t="s">
        <v>75</v>
      </c>
      <c r="BQ1420" s="21" t="s">
        <v>99</v>
      </c>
      <c r="BR1420" s="21" t="s">
        <v>100</v>
      </c>
    </row>
    <row r="1421" spans="1:70" ht="20.45" customHeight="1">
      <c r="A1421" s="1" t="s">
        <v>6759</v>
      </c>
      <c r="B1421" s="1">
        <v>240236</v>
      </c>
      <c r="C1421" s="1" t="s">
        <v>71</v>
      </c>
      <c r="D1421" s="3">
        <v>45520</v>
      </c>
      <c r="E1421" s="4">
        <v>0.57638888888888884</v>
      </c>
      <c r="F1421" s="5">
        <v>45505</v>
      </c>
      <c r="G1421" s="3">
        <v>45520</v>
      </c>
      <c r="H1421" s="4">
        <v>0.61597222222222225</v>
      </c>
      <c r="I1421" s="48">
        <f t="shared" si="165"/>
        <v>3.9583333333333415E-2</v>
      </c>
      <c r="J1421" s="1">
        <v>5</v>
      </c>
      <c r="K1421" s="1" t="s">
        <v>1896</v>
      </c>
      <c r="L1421" s="1" t="s">
        <v>6760</v>
      </c>
      <c r="M1421" s="1" t="s">
        <v>75</v>
      </c>
      <c r="N1421" s="1" t="s">
        <v>3759</v>
      </c>
      <c r="O1421" s="1" t="s">
        <v>77</v>
      </c>
      <c r="P1421" s="1" t="s">
        <v>78</v>
      </c>
      <c r="Q1421" s="1" t="s">
        <v>78</v>
      </c>
      <c r="R1421" s="21" t="s">
        <v>139</v>
      </c>
      <c r="S1421" s="21" t="s">
        <v>1927</v>
      </c>
      <c r="T1421" s="1" t="s">
        <v>6761</v>
      </c>
      <c r="U1421" s="8" t="s">
        <v>6762</v>
      </c>
      <c r="V1421" s="1" t="s">
        <v>1900</v>
      </c>
      <c r="W1421" s="1" t="s">
        <v>83</v>
      </c>
      <c r="X1421" s="1" t="s">
        <v>123</v>
      </c>
      <c r="Y1421" s="1" t="s">
        <v>83</v>
      </c>
      <c r="Z1421" s="1" t="s">
        <v>443</v>
      </c>
      <c r="AA1421" s="1" t="s">
        <v>72</v>
      </c>
      <c r="AB1421" s="1" t="s">
        <v>444</v>
      </c>
      <c r="AC1421" s="1" t="s">
        <v>444</v>
      </c>
      <c r="AD1421" s="1" t="s">
        <v>126</v>
      </c>
      <c r="AE1421" s="1">
        <v>56</v>
      </c>
      <c r="AF1421" s="1" t="s">
        <v>88</v>
      </c>
      <c r="AG1421" s="1">
        <v>5.2</v>
      </c>
      <c r="AH1421" s="1" t="s">
        <v>299</v>
      </c>
      <c r="AI1421" s="1" t="s">
        <v>90</v>
      </c>
      <c r="AJ1421" s="1" t="s">
        <v>91</v>
      </c>
      <c r="AK1421" s="1" t="s">
        <v>92</v>
      </c>
      <c r="AL1421" s="1" t="s">
        <v>72</v>
      </c>
      <c r="AM1421" s="1" t="s">
        <v>229</v>
      </c>
      <c r="AN1421" s="1">
        <v>2</v>
      </c>
      <c r="AO1421" s="1" t="s">
        <v>2457</v>
      </c>
      <c r="AP1421" s="1" t="s">
        <v>72</v>
      </c>
      <c r="AQ1421" s="1" t="s">
        <v>72</v>
      </c>
      <c r="AR1421" s="1" t="s">
        <v>72</v>
      </c>
      <c r="AS1421" s="1" t="s">
        <v>72</v>
      </c>
      <c r="AT1421" s="1" t="s">
        <v>72</v>
      </c>
      <c r="AU1421" s="3">
        <v>45520</v>
      </c>
      <c r="AV1421" s="4">
        <v>0.63402777777777775</v>
      </c>
      <c r="AW1421" s="4">
        <v>0.69444444444444442</v>
      </c>
      <c r="AX1421" s="4">
        <f>AW1421-AV1421</f>
        <v>6.0416666666666674E-2</v>
      </c>
      <c r="AY1421" s="4">
        <f>AW1421-I1421</f>
        <v>0.65486111111111101</v>
      </c>
      <c r="AZ1421" s="4">
        <f>AW1421-E1421</f>
        <v>0.11805555555555558</v>
      </c>
      <c r="BA1421" s="1" t="s">
        <v>6763</v>
      </c>
      <c r="BB1421" s="1" t="s">
        <v>72</v>
      </c>
      <c r="BC1421" s="1" t="s">
        <v>1794</v>
      </c>
      <c r="BD1421" s="1">
        <v>15</v>
      </c>
      <c r="BE1421" s="1" t="s">
        <v>4219</v>
      </c>
      <c r="BF1421" s="1" t="s">
        <v>75</v>
      </c>
      <c r="BG1421" s="1" t="s">
        <v>75</v>
      </c>
      <c r="BH1421" s="1" t="s">
        <v>88</v>
      </c>
      <c r="BI1421" s="1" t="s">
        <v>79</v>
      </c>
      <c r="BJ1421" s="1" t="s">
        <v>437</v>
      </c>
      <c r="BK1421" s="1" t="s">
        <v>6764</v>
      </c>
      <c r="BL1421" s="1" t="s">
        <v>6765</v>
      </c>
      <c r="BM1421" s="1">
        <f>28+16</f>
        <v>44</v>
      </c>
      <c r="BN1421" s="1" t="s">
        <v>75</v>
      </c>
      <c r="BO1421" s="1" t="s">
        <v>75</v>
      </c>
      <c r="BP1421" s="1" t="s">
        <v>75</v>
      </c>
      <c r="BQ1421" s="1" t="s">
        <v>160</v>
      </c>
      <c r="BR1421" s="1" t="s">
        <v>440</v>
      </c>
    </row>
    <row r="1422" spans="1:70" ht="20.45" customHeight="1">
      <c r="A1422" s="1" t="s">
        <v>6766</v>
      </c>
      <c r="B1422" s="1">
        <v>240237</v>
      </c>
      <c r="C1422" s="1" t="s">
        <v>71</v>
      </c>
      <c r="D1422" s="3">
        <v>45520</v>
      </c>
      <c r="E1422" s="4">
        <v>0.54166666666666663</v>
      </c>
      <c r="F1422" s="5">
        <v>45505</v>
      </c>
      <c r="G1422" s="3">
        <v>45520</v>
      </c>
      <c r="H1422" s="4">
        <v>0.65138888888888891</v>
      </c>
      <c r="I1422" s="48">
        <f t="shared" ref="I1422:I1485" si="172">H1422-E1422</f>
        <v>0.10972222222222228</v>
      </c>
      <c r="J1422" s="1">
        <v>15</v>
      </c>
      <c r="K1422" s="1" t="s">
        <v>2302</v>
      </c>
      <c r="L1422" s="1" t="s">
        <v>6767</v>
      </c>
      <c r="M1422" s="1" t="s">
        <v>75</v>
      </c>
      <c r="N1422" s="1" t="s">
        <v>3947</v>
      </c>
      <c r="O1422" s="1" t="s">
        <v>77</v>
      </c>
      <c r="P1422" s="1" t="s">
        <v>78</v>
      </c>
      <c r="Q1422" s="1" t="s">
        <v>4162</v>
      </c>
      <c r="R1422" s="21" t="s">
        <v>139</v>
      </c>
      <c r="S1422" s="21" t="s">
        <v>1898</v>
      </c>
      <c r="T1422" s="1" t="s">
        <v>4212</v>
      </c>
      <c r="U1422" s="75" t="s">
        <v>72</v>
      </c>
      <c r="V1422" s="1" t="s">
        <v>1900</v>
      </c>
      <c r="W1422" s="1" t="s">
        <v>2307</v>
      </c>
      <c r="X1422" s="1" t="s">
        <v>2307</v>
      </c>
      <c r="Y1422" s="1" t="s">
        <v>2363</v>
      </c>
      <c r="Z1422" s="1" t="s">
        <v>84</v>
      </c>
      <c r="AA1422" s="1" t="s">
        <v>72</v>
      </c>
      <c r="AB1422" s="1" t="s">
        <v>140</v>
      </c>
      <c r="AC1422" s="1" t="s">
        <v>140</v>
      </c>
      <c r="AD1422" s="1" t="s">
        <v>87</v>
      </c>
      <c r="AE1422" s="1">
        <v>38</v>
      </c>
      <c r="AF1422" s="1" t="s">
        <v>88</v>
      </c>
      <c r="AG1422" s="1">
        <v>4.8</v>
      </c>
      <c r="AH1422" s="1" t="s">
        <v>2344</v>
      </c>
      <c r="AI1422" s="1" t="s">
        <v>90</v>
      </c>
      <c r="AJ1422" s="1" t="s">
        <v>91</v>
      </c>
      <c r="AK1422" s="1" t="s">
        <v>92</v>
      </c>
      <c r="AL1422" s="1" t="s">
        <v>72</v>
      </c>
      <c r="AM1422" s="1" t="s">
        <v>254</v>
      </c>
      <c r="AN1422" s="1">
        <v>1</v>
      </c>
      <c r="AO1422" s="1" t="s">
        <v>5969</v>
      </c>
      <c r="AP1422" s="1" t="s">
        <v>72</v>
      </c>
      <c r="AQ1422" s="1" t="s">
        <v>72</v>
      </c>
      <c r="AR1422" s="1" t="s">
        <v>220</v>
      </c>
      <c r="AS1422" s="1" t="s">
        <v>72</v>
      </c>
      <c r="AT1422" s="1" t="s">
        <v>72</v>
      </c>
      <c r="AU1422" s="3">
        <v>45520</v>
      </c>
      <c r="AV1422" s="4">
        <v>0.69027777777777777</v>
      </c>
      <c r="AW1422" s="4">
        <v>0.76041666666666663</v>
      </c>
      <c r="AX1422" s="4">
        <f>AW1422-AV1422</f>
        <v>7.0138888888888862E-2</v>
      </c>
      <c r="AY1422" s="4">
        <f>AW1422-I1422</f>
        <v>0.65069444444444435</v>
      </c>
      <c r="AZ1422" s="4">
        <f>AW1422-E1422</f>
        <v>0.21875</v>
      </c>
      <c r="BA1422" s="1" t="s">
        <v>6768</v>
      </c>
      <c r="BB1422" s="1" t="s">
        <v>72</v>
      </c>
      <c r="BC1422" s="1" t="s">
        <v>1675</v>
      </c>
      <c r="BD1422" s="1">
        <v>15</v>
      </c>
      <c r="BE1422" s="1" t="s">
        <v>3446</v>
      </c>
      <c r="BF1422" s="1" t="s">
        <v>88</v>
      </c>
      <c r="BG1422" s="1" t="s">
        <v>88</v>
      </c>
      <c r="BH1422" s="1" t="s">
        <v>88</v>
      </c>
      <c r="BI1422" s="1" t="s">
        <v>96</v>
      </c>
      <c r="BJ1422" s="1" t="s">
        <v>72</v>
      </c>
      <c r="BK1422" s="1" t="s">
        <v>6769</v>
      </c>
      <c r="BL1422" s="1" t="s">
        <v>6770</v>
      </c>
      <c r="BM1422" s="1">
        <v>14</v>
      </c>
      <c r="BN1422" s="1" t="s">
        <v>75</v>
      </c>
      <c r="BO1422" s="1" t="s">
        <v>75</v>
      </c>
      <c r="BP1422" s="1" t="s">
        <v>75</v>
      </c>
      <c r="BQ1422" s="21" t="s">
        <v>99</v>
      </c>
      <c r="BR1422" s="21" t="s">
        <v>100</v>
      </c>
    </row>
    <row r="1423" spans="1:70" ht="20.45" customHeight="1">
      <c r="A1423" s="1" t="s">
        <v>6771</v>
      </c>
      <c r="B1423" s="1">
        <v>240237</v>
      </c>
      <c r="C1423" s="1" t="s">
        <v>71</v>
      </c>
      <c r="D1423" s="3">
        <v>45520</v>
      </c>
      <c r="E1423" s="4">
        <v>0.54166666666666663</v>
      </c>
      <c r="F1423" s="5">
        <v>45505</v>
      </c>
      <c r="G1423" s="3">
        <v>45520</v>
      </c>
      <c r="H1423" s="4">
        <v>0.65138888888888891</v>
      </c>
      <c r="I1423" s="48">
        <f t="shared" si="172"/>
        <v>0.10972222222222228</v>
      </c>
      <c r="J1423" s="1">
        <v>15</v>
      </c>
      <c r="K1423" s="1" t="s">
        <v>2302</v>
      </c>
      <c r="L1423" s="1" t="s">
        <v>6767</v>
      </c>
      <c r="M1423" s="1" t="s">
        <v>75</v>
      </c>
      <c r="N1423" s="1" t="s">
        <v>6710</v>
      </c>
      <c r="O1423" s="1" t="s">
        <v>77</v>
      </c>
      <c r="P1423" s="1" t="s">
        <v>78</v>
      </c>
      <c r="Q1423" s="1" t="s">
        <v>4162</v>
      </c>
      <c r="R1423" s="21" t="s">
        <v>139</v>
      </c>
      <c r="S1423" s="21" t="s">
        <v>1898</v>
      </c>
      <c r="T1423" s="1" t="s">
        <v>4212</v>
      </c>
      <c r="U1423" s="25" t="s">
        <v>6772</v>
      </c>
      <c r="V1423" s="1" t="s">
        <v>1900</v>
      </c>
      <c r="W1423" s="1" t="s">
        <v>2307</v>
      </c>
      <c r="X1423" s="1" t="s">
        <v>2307</v>
      </c>
      <c r="Y1423" s="1" t="s">
        <v>2363</v>
      </c>
      <c r="Z1423" s="1" t="s">
        <v>84</v>
      </c>
      <c r="AA1423" s="1" t="s">
        <v>72</v>
      </c>
      <c r="AB1423" s="1" t="s">
        <v>140</v>
      </c>
      <c r="AC1423" s="1" t="s">
        <v>140</v>
      </c>
      <c r="AD1423" s="1" t="s">
        <v>87</v>
      </c>
      <c r="AE1423" s="1">
        <v>38</v>
      </c>
      <c r="AF1423" s="1" t="s">
        <v>88</v>
      </c>
      <c r="AG1423" s="1">
        <v>4.8</v>
      </c>
      <c r="AH1423" s="1" t="s">
        <v>2344</v>
      </c>
      <c r="AI1423" s="1" t="s">
        <v>90</v>
      </c>
      <c r="AJ1423" s="1" t="s">
        <v>91</v>
      </c>
      <c r="AK1423" s="1" t="s">
        <v>92</v>
      </c>
      <c r="AL1423" s="1" t="s">
        <v>72</v>
      </c>
      <c r="AM1423" s="1" t="s">
        <v>254</v>
      </c>
      <c r="AN1423" s="1">
        <v>1</v>
      </c>
      <c r="AO1423" s="1" t="s">
        <v>5969</v>
      </c>
      <c r="AP1423" s="1" t="s">
        <v>72</v>
      </c>
      <c r="AQ1423" s="1" t="s">
        <v>72</v>
      </c>
      <c r="AR1423" s="1" t="s">
        <v>220</v>
      </c>
      <c r="AS1423" s="1" t="s">
        <v>72</v>
      </c>
      <c r="AT1423" s="1" t="s">
        <v>72</v>
      </c>
      <c r="AU1423" s="3">
        <v>45520</v>
      </c>
      <c r="AV1423" s="1" t="s">
        <v>72</v>
      </c>
      <c r="AW1423" s="4">
        <v>0.76041666666666663</v>
      </c>
      <c r="AX1423" s="1" t="s">
        <v>72</v>
      </c>
      <c r="AY1423" s="1" t="s">
        <v>72</v>
      </c>
      <c r="AZ1423" s="1" t="s">
        <v>72</v>
      </c>
      <c r="BA1423" s="1" t="s">
        <v>72</v>
      </c>
      <c r="BB1423" s="1" t="s">
        <v>72</v>
      </c>
      <c r="BC1423" s="1" t="s">
        <v>72</v>
      </c>
      <c r="BD1423" s="1">
        <v>15</v>
      </c>
      <c r="BE1423" s="1" t="s">
        <v>3446</v>
      </c>
      <c r="BF1423" s="1" t="s">
        <v>72</v>
      </c>
      <c r="BG1423" s="1" t="s">
        <v>72</v>
      </c>
      <c r="BH1423" s="1" t="s">
        <v>88</v>
      </c>
      <c r="BI1423" s="1" t="s">
        <v>96</v>
      </c>
      <c r="BJ1423" s="1" t="s">
        <v>72</v>
      </c>
      <c r="BK1423" s="1" t="s">
        <v>6712</v>
      </c>
      <c r="BL1423" s="1" t="s">
        <v>6773</v>
      </c>
      <c r="BM1423" s="1">
        <f>33+7</f>
        <v>40</v>
      </c>
      <c r="BN1423" s="1" t="s">
        <v>75</v>
      </c>
      <c r="BO1423" s="1" t="s">
        <v>75</v>
      </c>
      <c r="BP1423" s="1" t="s">
        <v>75</v>
      </c>
      <c r="BQ1423" s="21" t="s">
        <v>99</v>
      </c>
      <c r="BR1423" s="21" t="s">
        <v>100</v>
      </c>
    </row>
    <row r="1424" spans="1:70" ht="20.45" customHeight="1">
      <c r="A1424" s="1" t="s">
        <v>6774</v>
      </c>
      <c r="B1424" s="1">
        <v>240238</v>
      </c>
      <c r="C1424" s="1" t="s">
        <v>71</v>
      </c>
      <c r="D1424" s="3">
        <v>45524</v>
      </c>
      <c r="E1424" s="4">
        <v>0.76249999999999996</v>
      </c>
      <c r="F1424" s="5">
        <v>45505</v>
      </c>
      <c r="G1424" s="3">
        <v>45524</v>
      </c>
      <c r="H1424" s="4">
        <v>0.82916666666666672</v>
      </c>
      <c r="I1424" s="48">
        <f t="shared" si="172"/>
        <v>6.6666666666666763E-2</v>
      </c>
      <c r="J1424" s="1">
        <v>2</v>
      </c>
      <c r="K1424" s="1" t="s">
        <v>1896</v>
      </c>
      <c r="L1424" s="1" t="s">
        <v>6775</v>
      </c>
      <c r="M1424" s="1" t="s">
        <v>75</v>
      </c>
      <c r="N1424" s="1" t="s">
        <v>6710</v>
      </c>
      <c r="O1424" s="1" t="s">
        <v>77</v>
      </c>
      <c r="P1424" s="1" t="s">
        <v>78</v>
      </c>
      <c r="Q1424" s="1" t="s">
        <v>78</v>
      </c>
      <c r="R1424" s="21" t="s">
        <v>1898</v>
      </c>
      <c r="S1424" s="21" t="s">
        <v>1898</v>
      </c>
      <c r="T1424" s="34" t="s">
        <v>72</v>
      </c>
      <c r="U1424" s="3" t="s">
        <v>6776</v>
      </c>
      <c r="V1424" s="1" t="s">
        <v>1900</v>
      </c>
      <c r="W1424" s="1" t="s">
        <v>83</v>
      </c>
      <c r="X1424" s="1" t="s">
        <v>123</v>
      </c>
      <c r="Y1424" s="1" t="s">
        <v>83</v>
      </c>
      <c r="Z1424" s="1" t="s">
        <v>84</v>
      </c>
      <c r="AA1424" s="1" t="s">
        <v>72</v>
      </c>
      <c r="AB1424" s="1" t="s">
        <v>214</v>
      </c>
      <c r="AC1424" s="1" t="s">
        <v>583</v>
      </c>
      <c r="AD1424" s="1" t="s">
        <v>126</v>
      </c>
      <c r="AE1424" s="1">
        <v>60</v>
      </c>
      <c r="AF1424" s="1" t="s">
        <v>88</v>
      </c>
      <c r="AG1424" s="1">
        <v>4.5999999999999996</v>
      </c>
      <c r="AH1424" s="1" t="s">
        <v>2344</v>
      </c>
      <c r="AI1424" s="1" t="s">
        <v>90</v>
      </c>
      <c r="AJ1424" s="1" t="s">
        <v>91</v>
      </c>
      <c r="AK1424" s="1" t="s">
        <v>92</v>
      </c>
      <c r="AL1424" s="1" t="s">
        <v>72</v>
      </c>
      <c r="AM1424" s="1" t="s">
        <v>229</v>
      </c>
      <c r="AN1424" s="1">
        <v>2</v>
      </c>
      <c r="AO1424" s="1" t="s">
        <v>6777</v>
      </c>
      <c r="AP1424" s="1" t="s">
        <v>72</v>
      </c>
      <c r="AQ1424" s="1" t="s">
        <v>72</v>
      </c>
      <c r="AR1424" s="1" t="s">
        <v>3444</v>
      </c>
      <c r="AS1424" s="1" t="s">
        <v>72</v>
      </c>
      <c r="AT1424" s="1" t="s">
        <v>72</v>
      </c>
      <c r="AU1424" s="3">
        <v>45524</v>
      </c>
      <c r="AV1424" s="4">
        <v>0.85347222222222219</v>
      </c>
      <c r="AW1424" s="4">
        <v>0.92152777777777772</v>
      </c>
      <c r="AX1424" s="4">
        <f>AW1424-AV1424</f>
        <v>6.8055555555555536E-2</v>
      </c>
      <c r="AY1424" s="4">
        <f>AW1424-I1424</f>
        <v>0.85486111111111096</v>
      </c>
      <c r="AZ1424" s="4">
        <f>AW1424-E1424</f>
        <v>0.15902777777777777</v>
      </c>
      <c r="BA1424" s="1" t="s">
        <v>6778</v>
      </c>
      <c r="BB1424" s="1" t="s">
        <v>6779</v>
      </c>
      <c r="BC1424" s="1" t="s">
        <v>1675</v>
      </c>
      <c r="BD1424" s="1">
        <v>15</v>
      </c>
      <c r="BE1424" s="1" t="s">
        <v>4208</v>
      </c>
      <c r="BF1424" s="1" t="s">
        <v>75</v>
      </c>
      <c r="BG1424" s="1" t="s">
        <v>75</v>
      </c>
      <c r="BH1424" s="1" t="s">
        <v>88</v>
      </c>
      <c r="BI1424" s="1" t="s">
        <v>96</v>
      </c>
      <c r="BJ1424" s="1" t="s">
        <v>72</v>
      </c>
      <c r="BK1424" s="1" t="s">
        <v>6712</v>
      </c>
      <c r="BL1424" s="1" t="s">
        <v>6754</v>
      </c>
      <c r="BM1424" s="1">
        <f>66+(4*7)</f>
        <v>94</v>
      </c>
      <c r="BN1424" s="1" t="s">
        <v>75</v>
      </c>
      <c r="BO1424" s="1" t="s">
        <v>75</v>
      </c>
      <c r="BP1424" s="1" t="s">
        <v>75</v>
      </c>
      <c r="BQ1424" s="21" t="s">
        <v>99</v>
      </c>
      <c r="BR1424" s="21" t="s">
        <v>100</v>
      </c>
    </row>
    <row r="1425" spans="1:70" ht="20.45" customHeight="1">
      <c r="A1425" s="1" t="s">
        <v>6780</v>
      </c>
      <c r="B1425" s="1">
        <v>240238</v>
      </c>
      <c r="C1425" s="1" t="s">
        <v>71</v>
      </c>
      <c r="D1425" s="3">
        <v>45524</v>
      </c>
      <c r="E1425" s="4">
        <v>0.76249999999999996</v>
      </c>
      <c r="F1425" s="5">
        <v>45505</v>
      </c>
      <c r="G1425" s="3">
        <v>45524</v>
      </c>
      <c r="H1425" s="4">
        <v>0.82916666666666672</v>
      </c>
      <c r="I1425" s="48">
        <f t="shared" si="172"/>
        <v>6.6666666666666763E-2</v>
      </c>
      <c r="J1425" s="1">
        <v>2</v>
      </c>
      <c r="K1425" s="1" t="s">
        <v>1896</v>
      </c>
      <c r="L1425" s="1" t="s">
        <v>6775</v>
      </c>
      <c r="M1425" s="1" t="s">
        <v>75</v>
      </c>
      <c r="N1425" s="1" t="s">
        <v>6513</v>
      </c>
      <c r="O1425" s="1" t="s">
        <v>77</v>
      </c>
      <c r="P1425" s="1" t="s">
        <v>78</v>
      </c>
      <c r="Q1425" s="1" t="s">
        <v>78</v>
      </c>
      <c r="R1425" s="21" t="s">
        <v>1898</v>
      </c>
      <c r="S1425" s="21" t="s">
        <v>1898</v>
      </c>
      <c r="T1425" s="34" t="s">
        <v>72</v>
      </c>
      <c r="U1425" s="25" t="s">
        <v>3809</v>
      </c>
      <c r="V1425" s="1" t="s">
        <v>1900</v>
      </c>
      <c r="W1425" s="1" t="s">
        <v>83</v>
      </c>
      <c r="X1425" s="1" t="s">
        <v>123</v>
      </c>
      <c r="Y1425" s="1" t="s">
        <v>83</v>
      </c>
      <c r="Z1425" s="1" t="s">
        <v>84</v>
      </c>
      <c r="AA1425" s="1" t="s">
        <v>72</v>
      </c>
      <c r="AB1425" s="1" t="s">
        <v>214</v>
      </c>
      <c r="AC1425" s="1" t="s">
        <v>583</v>
      </c>
      <c r="AD1425" s="1" t="s">
        <v>126</v>
      </c>
      <c r="AE1425" s="1">
        <v>60</v>
      </c>
      <c r="AF1425" s="1" t="s">
        <v>88</v>
      </c>
      <c r="AG1425" s="1">
        <v>4.5999999999999996</v>
      </c>
      <c r="AH1425" s="1" t="s">
        <v>2344</v>
      </c>
      <c r="AI1425" s="1" t="s">
        <v>90</v>
      </c>
      <c r="AJ1425" s="1" t="s">
        <v>91</v>
      </c>
      <c r="AK1425" s="1" t="s">
        <v>92</v>
      </c>
      <c r="AL1425" s="1" t="s">
        <v>72</v>
      </c>
      <c r="AM1425" s="1" t="s">
        <v>229</v>
      </c>
      <c r="AN1425" s="1">
        <v>2</v>
      </c>
      <c r="AO1425" s="1" t="s">
        <v>6777</v>
      </c>
      <c r="AP1425" s="1" t="s">
        <v>72</v>
      </c>
      <c r="AQ1425" s="1" t="s">
        <v>72</v>
      </c>
      <c r="AR1425" s="1" t="s">
        <v>3444</v>
      </c>
      <c r="AS1425" s="1" t="s">
        <v>72</v>
      </c>
      <c r="AT1425" s="1" t="s">
        <v>72</v>
      </c>
      <c r="AU1425" s="3">
        <v>45525</v>
      </c>
      <c r="AV1425" s="4">
        <v>1.3041666666666667</v>
      </c>
      <c r="AW1425" s="4">
        <v>1.39375</v>
      </c>
      <c r="AX1425" s="4">
        <f>AW1425-AV1425</f>
        <v>8.9583333333333348E-2</v>
      </c>
      <c r="AY1425" s="4">
        <f>AW1425-I1425</f>
        <v>1.3270833333333334</v>
      </c>
      <c r="AZ1425" s="4">
        <f>AW1425-E1425</f>
        <v>0.63125000000000009</v>
      </c>
      <c r="BA1425" s="1" t="s">
        <v>6781</v>
      </c>
      <c r="BB1425" s="1" t="s">
        <v>72</v>
      </c>
      <c r="BC1425" s="1" t="s">
        <v>2260</v>
      </c>
      <c r="BD1425" s="1">
        <v>15</v>
      </c>
      <c r="BE1425" s="1" t="s">
        <v>6026</v>
      </c>
      <c r="BF1425" s="1" t="s">
        <v>75</v>
      </c>
      <c r="BG1425" s="1" t="s">
        <v>75</v>
      </c>
      <c r="BH1425" s="1" t="s">
        <v>88</v>
      </c>
      <c r="BI1425" s="1" t="s">
        <v>96</v>
      </c>
      <c r="BJ1425" s="1" t="s">
        <v>72</v>
      </c>
      <c r="BK1425" s="1" t="s">
        <v>6782</v>
      </c>
      <c r="BL1425" s="1" t="s">
        <v>6783</v>
      </c>
      <c r="BM1425" s="1">
        <f>66+14</f>
        <v>80</v>
      </c>
      <c r="BN1425" s="1" t="s">
        <v>75</v>
      </c>
      <c r="BO1425" s="1" t="s">
        <v>75</v>
      </c>
      <c r="BP1425" s="1" t="s">
        <v>75</v>
      </c>
      <c r="BQ1425" s="21" t="s">
        <v>99</v>
      </c>
      <c r="BR1425" s="21" t="s">
        <v>100</v>
      </c>
    </row>
    <row r="1426" spans="1:70" ht="20.45" customHeight="1">
      <c r="A1426" s="1" t="s">
        <v>6784</v>
      </c>
      <c r="B1426" s="1">
        <v>240239</v>
      </c>
      <c r="C1426" s="1" t="s">
        <v>71</v>
      </c>
      <c r="D1426" s="3">
        <v>45526</v>
      </c>
      <c r="E1426" s="4">
        <v>0.41805555555555557</v>
      </c>
      <c r="F1426" s="5">
        <v>45505</v>
      </c>
      <c r="G1426" s="3">
        <v>45526</v>
      </c>
      <c r="H1426" s="4">
        <v>0.52777777777777779</v>
      </c>
      <c r="I1426" s="48">
        <f t="shared" si="172"/>
        <v>0.10972222222222222</v>
      </c>
      <c r="J1426" s="1">
        <v>2</v>
      </c>
      <c r="K1426" s="1" t="s">
        <v>1896</v>
      </c>
      <c r="L1426" s="1" t="s">
        <v>6785</v>
      </c>
      <c r="M1426" s="1" t="s">
        <v>75</v>
      </c>
      <c r="N1426" s="1" t="s">
        <v>3947</v>
      </c>
      <c r="O1426" s="1" t="s">
        <v>77</v>
      </c>
      <c r="P1426" s="1" t="s">
        <v>78</v>
      </c>
      <c r="Q1426" s="1" t="s">
        <v>78</v>
      </c>
      <c r="R1426" s="21" t="s">
        <v>1898</v>
      </c>
      <c r="S1426" s="21" t="s">
        <v>1898</v>
      </c>
      <c r="T1426" s="34" t="s">
        <v>72</v>
      </c>
      <c r="U1426" s="25" t="s">
        <v>1958</v>
      </c>
      <c r="V1426" s="1" t="s">
        <v>1900</v>
      </c>
      <c r="W1426" s="1" t="s">
        <v>813</v>
      </c>
      <c r="X1426" s="1" t="s">
        <v>813</v>
      </c>
      <c r="Y1426" s="1" t="s">
        <v>814</v>
      </c>
      <c r="Z1426" s="1" t="s">
        <v>84</v>
      </c>
      <c r="AA1426" s="1" t="s">
        <v>72</v>
      </c>
      <c r="AB1426" s="1" t="s">
        <v>124</v>
      </c>
      <c r="AC1426" s="1" t="s">
        <v>341</v>
      </c>
      <c r="AD1426" s="1" t="s">
        <v>126</v>
      </c>
      <c r="AE1426" s="1">
        <v>73</v>
      </c>
      <c r="AF1426" s="1" t="s">
        <v>88</v>
      </c>
      <c r="AG1426" s="1">
        <v>5.0999999999999996</v>
      </c>
      <c r="AH1426" s="1" t="s">
        <v>954</v>
      </c>
      <c r="AI1426" s="1" t="s">
        <v>90</v>
      </c>
      <c r="AJ1426" s="1" t="s">
        <v>91</v>
      </c>
      <c r="AK1426" s="1" t="s">
        <v>92</v>
      </c>
      <c r="AL1426" s="1" t="s">
        <v>72</v>
      </c>
      <c r="AM1426" s="1" t="s">
        <v>229</v>
      </c>
      <c r="AN1426" s="1">
        <v>1</v>
      </c>
      <c r="AO1426" s="1" t="s">
        <v>1322</v>
      </c>
      <c r="AP1426" s="1" t="s">
        <v>72</v>
      </c>
      <c r="AQ1426" s="1" t="s">
        <v>72</v>
      </c>
      <c r="AR1426" s="1" t="s">
        <v>5884</v>
      </c>
      <c r="AS1426" s="1" t="s">
        <v>878</v>
      </c>
      <c r="AT1426" s="1" t="s">
        <v>72</v>
      </c>
      <c r="AU1426" s="3">
        <v>45526</v>
      </c>
      <c r="AV1426" s="4">
        <v>0.55555555555555558</v>
      </c>
      <c r="AW1426" s="4">
        <v>0.58194444444444449</v>
      </c>
      <c r="AX1426" s="4">
        <f>AW1426-AV1426</f>
        <v>2.6388888888888906E-2</v>
      </c>
      <c r="AY1426" s="4">
        <f>AW1426-I1426</f>
        <v>0.47222222222222227</v>
      </c>
      <c r="AZ1426" s="4">
        <f>AW1426-E1426</f>
        <v>0.16388888888888892</v>
      </c>
      <c r="BA1426" s="1" t="s">
        <v>6786</v>
      </c>
      <c r="BB1426" s="1" t="s">
        <v>72</v>
      </c>
      <c r="BC1426" s="1" t="s">
        <v>1794</v>
      </c>
      <c r="BD1426" s="1">
        <v>15</v>
      </c>
      <c r="BE1426" s="1" t="s">
        <v>4009</v>
      </c>
      <c r="BF1426" s="1" t="s">
        <v>75</v>
      </c>
      <c r="BG1426" s="1" t="s">
        <v>75</v>
      </c>
      <c r="BH1426" s="1" t="s">
        <v>88</v>
      </c>
      <c r="BI1426" s="1" t="s">
        <v>96</v>
      </c>
      <c r="BJ1426" s="1" t="s">
        <v>72</v>
      </c>
      <c r="BK1426" s="1" t="s">
        <v>6787</v>
      </c>
      <c r="BL1426" s="1" t="s">
        <v>6788</v>
      </c>
      <c r="BM1426" s="1">
        <v>18</v>
      </c>
      <c r="BN1426" s="1" t="s">
        <v>75</v>
      </c>
      <c r="BO1426" s="1" t="s">
        <v>75</v>
      </c>
      <c r="BP1426" s="1" t="s">
        <v>75</v>
      </c>
      <c r="BQ1426" s="21" t="s">
        <v>99</v>
      </c>
      <c r="BR1426" s="21" t="s">
        <v>100</v>
      </c>
    </row>
    <row r="1427" spans="1:70" ht="20.45" customHeight="1">
      <c r="A1427" s="1" t="s">
        <v>6789</v>
      </c>
      <c r="B1427" s="1">
        <v>240239</v>
      </c>
      <c r="C1427" s="1" t="s">
        <v>71</v>
      </c>
      <c r="D1427" s="3">
        <v>45526</v>
      </c>
      <c r="E1427" s="4">
        <v>0.41805555555555557</v>
      </c>
      <c r="F1427" s="5">
        <v>45505</v>
      </c>
      <c r="G1427" s="3">
        <v>45526</v>
      </c>
      <c r="H1427" s="4">
        <v>0.52777777777777779</v>
      </c>
      <c r="I1427" s="48">
        <f t="shared" si="172"/>
        <v>0.10972222222222222</v>
      </c>
      <c r="J1427" s="1">
        <v>2</v>
      </c>
      <c r="K1427" s="1" t="s">
        <v>1896</v>
      </c>
      <c r="L1427" s="1" t="s">
        <v>6785</v>
      </c>
      <c r="M1427" s="1" t="s">
        <v>75</v>
      </c>
      <c r="N1427" s="1" t="s">
        <v>6513</v>
      </c>
      <c r="O1427" s="1" t="s">
        <v>77</v>
      </c>
      <c r="P1427" s="1" t="s">
        <v>78</v>
      </c>
      <c r="Q1427" s="1" t="s">
        <v>78</v>
      </c>
      <c r="R1427" s="21" t="s">
        <v>1898</v>
      </c>
      <c r="S1427" s="21" t="s">
        <v>1898</v>
      </c>
      <c r="T1427" s="34" t="s">
        <v>72</v>
      </c>
      <c r="U1427" s="1" t="s">
        <v>2829</v>
      </c>
      <c r="V1427" s="1" t="s">
        <v>1900</v>
      </c>
      <c r="W1427" s="1" t="s">
        <v>813</v>
      </c>
      <c r="X1427" s="1" t="s">
        <v>813</v>
      </c>
      <c r="Y1427" s="1" t="s">
        <v>814</v>
      </c>
      <c r="Z1427" s="1" t="s">
        <v>84</v>
      </c>
      <c r="AA1427" s="1" t="s">
        <v>72</v>
      </c>
      <c r="AB1427" s="1" t="s">
        <v>124</v>
      </c>
      <c r="AC1427" s="1" t="s">
        <v>341</v>
      </c>
      <c r="AD1427" s="1" t="s">
        <v>126</v>
      </c>
      <c r="AE1427" s="1">
        <v>73</v>
      </c>
      <c r="AF1427" s="1" t="s">
        <v>88</v>
      </c>
      <c r="AG1427" s="1">
        <v>5.0999999999999996</v>
      </c>
      <c r="AH1427" s="1" t="s">
        <v>954</v>
      </c>
      <c r="AI1427" s="1" t="s">
        <v>90</v>
      </c>
      <c r="AJ1427" s="1" t="s">
        <v>91</v>
      </c>
      <c r="AK1427" s="1" t="s">
        <v>92</v>
      </c>
      <c r="AL1427" s="1" t="s">
        <v>72</v>
      </c>
      <c r="AM1427" s="1" t="s">
        <v>229</v>
      </c>
      <c r="AN1427" s="1">
        <v>1</v>
      </c>
      <c r="AO1427" s="1" t="s">
        <v>1322</v>
      </c>
      <c r="AP1427" s="1" t="s">
        <v>72</v>
      </c>
      <c r="AQ1427" s="1" t="s">
        <v>72</v>
      </c>
      <c r="AR1427" s="1" t="s">
        <v>5884</v>
      </c>
      <c r="AS1427" s="1" t="s">
        <v>878</v>
      </c>
      <c r="AT1427" s="1" t="s">
        <v>72</v>
      </c>
      <c r="AU1427" s="3">
        <v>45526</v>
      </c>
      <c r="AV1427" s="4">
        <v>0.93680555555555556</v>
      </c>
      <c r="AW1427" s="4">
        <v>0.96388888888888891</v>
      </c>
      <c r="AX1427" s="4">
        <f>AW1427-AV1427</f>
        <v>2.7083333333333348E-2</v>
      </c>
      <c r="AY1427" s="4">
        <f>AW1427-I1427</f>
        <v>0.85416666666666674</v>
      </c>
      <c r="AZ1427" s="4">
        <f>AW1427-E1427</f>
        <v>0.54583333333333339</v>
      </c>
      <c r="BA1427" s="1" t="s">
        <v>6790</v>
      </c>
      <c r="BB1427" s="1" t="s">
        <v>72</v>
      </c>
      <c r="BC1427" s="1" t="s">
        <v>1794</v>
      </c>
      <c r="BD1427" s="1">
        <v>15</v>
      </c>
      <c r="BE1427" s="1" t="s">
        <v>4063</v>
      </c>
      <c r="BF1427" s="1" t="s">
        <v>75</v>
      </c>
      <c r="BG1427" s="1" t="s">
        <v>75</v>
      </c>
      <c r="BH1427" s="1" t="s">
        <v>88</v>
      </c>
      <c r="BI1427" s="1" t="s">
        <v>96</v>
      </c>
      <c r="BJ1427" s="1" t="s">
        <v>72</v>
      </c>
      <c r="BK1427" s="1" t="s">
        <v>3985</v>
      </c>
      <c r="BL1427" s="1" t="s">
        <v>6788</v>
      </c>
      <c r="BM1427" s="1">
        <f>18+14</f>
        <v>32</v>
      </c>
      <c r="BN1427" s="1" t="s">
        <v>75</v>
      </c>
      <c r="BO1427" s="1" t="s">
        <v>75</v>
      </c>
      <c r="BP1427" s="1" t="s">
        <v>75</v>
      </c>
      <c r="BQ1427" s="21" t="s">
        <v>99</v>
      </c>
      <c r="BR1427" s="21" t="s">
        <v>100</v>
      </c>
    </row>
    <row r="1428" spans="1:70" ht="20.45" customHeight="1">
      <c r="A1428" s="1" t="s">
        <v>6791</v>
      </c>
      <c r="B1428" s="1">
        <v>240240</v>
      </c>
      <c r="C1428" s="1" t="s">
        <v>71</v>
      </c>
      <c r="D1428" s="3">
        <v>45526</v>
      </c>
      <c r="E1428" s="4">
        <v>0.55208333333333337</v>
      </c>
      <c r="F1428" s="5">
        <v>45505</v>
      </c>
      <c r="G1428" s="3">
        <v>45526</v>
      </c>
      <c r="H1428" s="4">
        <v>0.63958333333333328</v>
      </c>
      <c r="I1428" s="48">
        <f t="shared" si="172"/>
        <v>8.7499999999999911E-2</v>
      </c>
      <c r="J1428" s="1">
        <v>15</v>
      </c>
      <c r="K1428" s="1" t="s">
        <v>2302</v>
      </c>
      <c r="L1428" s="1" t="s">
        <v>6792</v>
      </c>
      <c r="M1428" s="1" t="s">
        <v>75</v>
      </c>
      <c r="N1428" s="1" t="s">
        <v>6710</v>
      </c>
      <c r="O1428" s="1" t="s">
        <v>77</v>
      </c>
      <c r="P1428" s="1" t="s">
        <v>78</v>
      </c>
      <c r="Q1428" s="1" t="s">
        <v>4162</v>
      </c>
      <c r="R1428" s="21" t="s">
        <v>139</v>
      </c>
      <c r="S1428" s="21" t="s">
        <v>1898</v>
      </c>
      <c r="T1428" s="1" t="s">
        <v>4212</v>
      </c>
      <c r="U1428" s="1" t="s">
        <v>6793</v>
      </c>
      <c r="V1428" s="1" t="s">
        <v>1900</v>
      </c>
      <c r="W1428" s="1" t="s">
        <v>2307</v>
      </c>
      <c r="X1428" s="1" t="s">
        <v>2307</v>
      </c>
      <c r="Y1428" s="1" t="s">
        <v>2363</v>
      </c>
      <c r="Z1428" s="1" t="s">
        <v>84</v>
      </c>
      <c r="AA1428" s="1" t="s">
        <v>72</v>
      </c>
      <c r="AB1428" s="1" t="s">
        <v>140</v>
      </c>
      <c r="AC1428" s="1" t="s">
        <v>141</v>
      </c>
      <c r="AD1428" s="1" t="s">
        <v>87</v>
      </c>
      <c r="AE1428" s="1">
        <v>42</v>
      </c>
      <c r="AF1428" s="1" t="s">
        <v>88</v>
      </c>
      <c r="AG1428" s="1">
        <v>4.5999999999999996</v>
      </c>
      <c r="AH1428" s="1" t="s">
        <v>2344</v>
      </c>
      <c r="AI1428" s="1" t="s">
        <v>90</v>
      </c>
      <c r="AJ1428" s="1" t="s">
        <v>970</v>
      </c>
      <c r="AK1428" s="1" t="s">
        <v>429</v>
      </c>
      <c r="AL1428" s="1" t="s">
        <v>72</v>
      </c>
      <c r="AM1428" s="1" t="s">
        <v>217</v>
      </c>
      <c r="AN1428" s="1">
        <v>3</v>
      </c>
      <c r="AO1428" s="1" t="s">
        <v>3827</v>
      </c>
      <c r="AP1428" s="1" t="s">
        <v>72</v>
      </c>
      <c r="AQ1428" s="1" t="s">
        <v>72</v>
      </c>
      <c r="AR1428" s="1" t="s">
        <v>5499</v>
      </c>
      <c r="AS1428" s="1" t="s">
        <v>72</v>
      </c>
      <c r="AT1428" s="1" t="s">
        <v>72</v>
      </c>
      <c r="AU1428" s="3">
        <v>45526</v>
      </c>
      <c r="AV1428" s="1" t="s">
        <v>72</v>
      </c>
      <c r="AW1428" s="4">
        <v>0.75972222222222219</v>
      </c>
      <c r="AX1428" s="1" t="s">
        <v>72</v>
      </c>
      <c r="AY1428" s="1" t="s">
        <v>72</v>
      </c>
      <c r="AZ1428" s="1" t="s">
        <v>72</v>
      </c>
      <c r="BA1428" s="1" t="s">
        <v>72</v>
      </c>
      <c r="BB1428" s="1" t="s">
        <v>72</v>
      </c>
      <c r="BC1428" s="1" t="s">
        <v>72</v>
      </c>
      <c r="BD1428" s="1" t="s">
        <v>72</v>
      </c>
      <c r="BE1428" s="1" t="s">
        <v>2694</v>
      </c>
      <c r="BF1428" s="1" t="s">
        <v>72</v>
      </c>
      <c r="BG1428" s="1" t="s">
        <v>72</v>
      </c>
      <c r="BH1428" s="1" t="s">
        <v>88</v>
      </c>
      <c r="BI1428" s="1" t="s">
        <v>96</v>
      </c>
      <c r="BJ1428" s="1" t="s">
        <v>72</v>
      </c>
      <c r="BK1428" s="1" t="s">
        <v>6712</v>
      </c>
      <c r="BL1428" s="1" t="s">
        <v>6794</v>
      </c>
      <c r="BM1428" s="1">
        <v>30</v>
      </c>
      <c r="BN1428" s="1" t="s">
        <v>75</v>
      </c>
      <c r="BO1428" s="1" t="s">
        <v>75</v>
      </c>
      <c r="BP1428" s="1" t="s">
        <v>75</v>
      </c>
      <c r="BQ1428" s="21" t="s">
        <v>99</v>
      </c>
      <c r="BR1428" s="21" t="s">
        <v>100</v>
      </c>
    </row>
    <row r="1429" spans="1:70" ht="20.45" customHeight="1">
      <c r="A1429" s="1" t="s">
        <v>6795</v>
      </c>
      <c r="B1429" s="1">
        <v>240240</v>
      </c>
      <c r="C1429" s="1" t="s">
        <v>71</v>
      </c>
      <c r="D1429" s="3">
        <v>45526</v>
      </c>
      <c r="E1429" s="4">
        <v>0.55208333333333337</v>
      </c>
      <c r="F1429" s="5">
        <v>45505</v>
      </c>
      <c r="G1429" s="3">
        <v>45526</v>
      </c>
      <c r="H1429" s="4">
        <v>0.63958333333333328</v>
      </c>
      <c r="I1429" s="48">
        <f t="shared" si="172"/>
        <v>8.7499999999999911E-2</v>
      </c>
      <c r="J1429" s="1">
        <v>15</v>
      </c>
      <c r="K1429" s="1" t="s">
        <v>2302</v>
      </c>
      <c r="L1429" s="1" t="s">
        <v>6792</v>
      </c>
      <c r="M1429" s="1" t="s">
        <v>75</v>
      </c>
      <c r="N1429" s="1" t="s">
        <v>3947</v>
      </c>
      <c r="O1429" s="1" t="s">
        <v>77</v>
      </c>
      <c r="P1429" s="1" t="s">
        <v>78</v>
      </c>
      <c r="Q1429" s="1" t="s">
        <v>4162</v>
      </c>
      <c r="R1429" s="21" t="s">
        <v>139</v>
      </c>
      <c r="S1429" s="21" t="s">
        <v>1898</v>
      </c>
      <c r="T1429" s="1" t="s">
        <v>4212</v>
      </c>
      <c r="U1429" s="1" t="s">
        <v>6793</v>
      </c>
      <c r="V1429" s="1" t="s">
        <v>1900</v>
      </c>
      <c r="W1429" s="1" t="s">
        <v>2307</v>
      </c>
      <c r="X1429" s="1" t="s">
        <v>2307</v>
      </c>
      <c r="Y1429" s="1" t="s">
        <v>2363</v>
      </c>
      <c r="Z1429" s="1" t="s">
        <v>84</v>
      </c>
      <c r="AA1429" s="1" t="s">
        <v>72</v>
      </c>
      <c r="AB1429" s="1" t="s">
        <v>140</v>
      </c>
      <c r="AC1429" s="1" t="s">
        <v>141</v>
      </c>
      <c r="AD1429" s="1" t="s">
        <v>87</v>
      </c>
      <c r="AE1429" s="1">
        <v>42</v>
      </c>
      <c r="AF1429" s="1" t="s">
        <v>88</v>
      </c>
      <c r="AG1429" s="1">
        <v>4.5999999999999996</v>
      </c>
      <c r="AH1429" s="1" t="s">
        <v>2344</v>
      </c>
      <c r="AI1429" s="1" t="s">
        <v>90</v>
      </c>
      <c r="AJ1429" s="1" t="s">
        <v>970</v>
      </c>
      <c r="AK1429" s="1" t="s">
        <v>429</v>
      </c>
      <c r="AL1429" s="1" t="s">
        <v>72</v>
      </c>
      <c r="AM1429" s="1" t="s">
        <v>217</v>
      </c>
      <c r="AN1429" s="1">
        <v>3</v>
      </c>
      <c r="AO1429" s="1" t="s">
        <v>3827</v>
      </c>
      <c r="AP1429" s="1" t="s">
        <v>72</v>
      </c>
      <c r="AQ1429" s="1" t="s">
        <v>72</v>
      </c>
      <c r="AR1429" s="1" t="s">
        <v>5499</v>
      </c>
      <c r="AS1429" s="1" t="s">
        <v>72</v>
      </c>
      <c r="AT1429" s="1" t="s">
        <v>72</v>
      </c>
      <c r="AU1429" s="3">
        <v>45526</v>
      </c>
      <c r="AV1429" s="4">
        <v>0.65486111111111112</v>
      </c>
      <c r="AW1429" s="4">
        <v>0.74305555555555558</v>
      </c>
      <c r="AX1429" s="4">
        <f t="shared" ref="AX1429:AX1443" si="173">AW1429-AV1429</f>
        <v>8.8194444444444464E-2</v>
      </c>
      <c r="AY1429" s="4">
        <f t="shared" ref="AY1429:AY1443" si="174">AW1429-I1429</f>
        <v>0.65555555555555567</v>
      </c>
      <c r="AZ1429" s="4">
        <f t="shared" ref="AZ1429:AZ1443" si="175">AW1429-E1429</f>
        <v>0.19097222222222221</v>
      </c>
      <c r="BA1429" s="1" t="s">
        <v>6796</v>
      </c>
      <c r="BB1429" s="1" t="s">
        <v>72</v>
      </c>
      <c r="BC1429" s="1" t="s">
        <v>1675</v>
      </c>
      <c r="BD1429" s="1">
        <v>15</v>
      </c>
      <c r="BE1429" s="1" t="s">
        <v>2694</v>
      </c>
      <c r="BF1429" s="1" t="s">
        <v>88</v>
      </c>
      <c r="BG1429" s="1" t="s">
        <v>88</v>
      </c>
      <c r="BH1429" s="1" t="s">
        <v>88</v>
      </c>
      <c r="BI1429" s="1" t="s">
        <v>96</v>
      </c>
      <c r="BJ1429" s="1" t="s">
        <v>72</v>
      </c>
      <c r="BK1429" s="1" t="s">
        <v>6797</v>
      </c>
      <c r="BL1429" s="1" t="s">
        <v>4490</v>
      </c>
      <c r="BM1429" s="1">
        <v>42</v>
      </c>
      <c r="BN1429" s="1" t="s">
        <v>75</v>
      </c>
      <c r="BO1429" s="1" t="s">
        <v>75</v>
      </c>
      <c r="BP1429" s="1" t="s">
        <v>75</v>
      </c>
      <c r="BQ1429" s="21" t="s">
        <v>99</v>
      </c>
      <c r="BR1429" s="21" t="s">
        <v>100</v>
      </c>
    </row>
    <row r="1430" spans="1:70" ht="20.45" customHeight="1">
      <c r="A1430" s="1" t="s">
        <v>6798</v>
      </c>
      <c r="B1430" s="1">
        <v>240241</v>
      </c>
      <c r="C1430" s="1" t="s">
        <v>71</v>
      </c>
      <c r="D1430" s="3">
        <v>45527</v>
      </c>
      <c r="E1430" s="4">
        <v>0.40625</v>
      </c>
      <c r="F1430" s="5">
        <v>45505</v>
      </c>
      <c r="G1430" s="3">
        <v>45527</v>
      </c>
      <c r="H1430" s="4">
        <v>0.47361111111111109</v>
      </c>
      <c r="I1430" s="48">
        <f t="shared" si="172"/>
        <v>6.7361111111111094E-2</v>
      </c>
      <c r="J1430" s="1">
        <v>0</v>
      </c>
      <c r="K1430" s="1" t="s">
        <v>2302</v>
      </c>
      <c r="L1430" s="1" t="s">
        <v>6799</v>
      </c>
      <c r="M1430" s="1" t="s">
        <v>75</v>
      </c>
      <c r="N1430" s="1" t="s">
        <v>4111</v>
      </c>
      <c r="O1430" s="1" t="s">
        <v>77</v>
      </c>
      <c r="P1430" s="1" t="s">
        <v>78</v>
      </c>
      <c r="Q1430" s="1" t="s">
        <v>78</v>
      </c>
      <c r="R1430" s="21" t="s">
        <v>139</v>
      </c>
      <c r="S1430" s="21" t="s">
        <v>1898</v>
      </c>
      <c r="T1430" s="1" t="s">
        <v>6660</v>
      </c>
      <c r="U1430" s="1" t="s">
        <v>6800</v>
      </c>
      <c r="V1430" s="1" t="s">
        <v>1900</v>
      </c>
      <c r="W1430" s="1" t="s">
        <v>2307</v>
      </c>
      <c r="X1430" s="1" t="s">
        <v>2307</v>
      </c>
      <c r="Y1430" s="1" t="s">
        <v>2363</v>
      </c>
      <c r="Z1430" s="1" t="s">
        <v>84</v>
      </c>
      <c r="AA1430" s="1" t="s">
        <v>72</v>
      </c>
      <c r="AB1430" s="1" t="s">
        <v>104</v>
      </c>
      <c r="AC1430" s="1" t="s">
        <v>104</v>
      </c>
      <c r="AD1430" s="1" t="s">
        <v>87</v>
      </c>
      <c r="AE1430" s="1">
        <v>54</v>
      </c>
      <c r="AF1430" s="1" t="s">
        <v>88</v>
      </c>
      <c r="AG1430" s="1">
        <v>4.5</v>
      </c>
      <c r="AH1430" s="1" t="s">
        <v>2344</v>
      </c>
      <c r="AI1430" s="1" t="s">
        <v>105</v>
      </c>
      <c r="AJ1430" s="1" t="s">
        <v>91</v>
      </c>
      <c r="AK1430" s="1" t="s">
        <v>92</v>
      </c>
      <c r="AL1430" s="1" t="s">
        <v>72</v>
      </c>
      <c r="AM1430" s="1" t="s">
        <v>72</v>
      </c>
      <c r="AN1430" s="1" t="s">
        <v>72</v>
      </c>
      <c r="AO1430" s="1" t="s">
        <v>72</v>
      </c>
      <c r="AP1430" s="1" t="s">
        <v>72</v>
      </c>
      <c r="AQ1430" s="1" t="s">
        <v>72</v>
      </c>
      <c r="AR1430" s="1" t="s">
        <v>220</v>
      </c>
      <c r="AS1430" s="1" t="s">
        <v>72</v>
      </c>
      <c r="AT1430" s="1" t="s">
        <v>72</v>
      </c>
      <c r="AU1430" s="3">
        <v>45527</v>
      </c>
      <c r="AV1430" s="4">
        <v>0.48958333333333331</v>
      </c>
      <c r="AW1430" s="4">
        <v>0.52361111111111114</v>
      </c>
      <c r="AX1430" s="4">
        <f t="shared" si="173"/>
        <v>3.4027777777777823E-2</v>
      </c>
      <c r="AY1430" s="4">
        <f t="shared" si="174"/>
        <v>0.45625000000000004</v>
      </c>
      <c r="AZ1430" s="4">
        <f t="shared" si="175"/>
        <v>0.11736111111111114</v>
      </c>
      <c r="BA1430" s="1" t="s">
        <v>6801</v>
      </c>
      <c r="BB1430" s="1" t="s">
        <v>72</v>
      </c>
      <c r="BC1430" s="1" t="s">
        <v>1794</v>
      </c>
      <c r="BD1430" s="1">
        <v>15</v>
      </c>
      <c r="BE1430" s="1" t="s">
        <v>4009</v>
      </c>
      <c r="BF1430" s="1" t="s">
        <v>88</v>
      </c>
      <c r="BG1430" s="1" t="s">
        <v>88</v>
      </c>
      <c r="BH1430" s="1" t="s">
        <v>88</v>
      </c>
      <c r="BI1430" s="1" t="s">
        <v>96</v>
      </c>
      <c r="BJ1430" s="1" t="s">
        <v>72</v>
      </c>
      <c r="BK1430" s="1" t="s">
        <v>3985</v>
      </c>
      <c r="BL1430" s="1" t="s">
        <v>6489</v>
      </c>
      <c r="BM1430" s="1">
        <f>24+7</f>
        <v>31</v>
      </c>
      <c r="BN1430" s="1" t="s">
        <v>75</v>
      </c>
      <c r="BO1430" s="1" t="s">
        <v>75</v>
      </c>
      <c r="BP1430" s="1" t="s">
        <v>75</v>
      </c>
      <c r="BQ1430" s="21" t="s">
        <v>99</v>
      </c>
      <c r="BR1430" s="21" t="s">
        <v>100</v>
      </c>
    </row>
    <row r="1431" spans="1:70" ht="20.45" customHeight="1">
      <c r="A1431" s="1" t="s">
        <v>6802</v>
      </c>
      <c r="B1431" s="1">
        <v>240242</v>
      </c>
      <c r="C1431" s="1" t="s">
        <v>71</v>
      </c>
      <c r="D1431" s="3">
        <v>45530</v>
      </c>
      <c r="E1431" s="4">
        <v>0.47222222222222221</v>
      </c>
      <c r="F1431" s="5">
        <v>45505</v>
      </c>
      <c r="G1431" s="3">
        <v>45530</v>
      </c>
      <c r="H1431" s="4">
        <v>0.53055555555555556</v>
      </c>
      <c r="I1431" s="48">
        <f t="shared" si="172"/>
        <v>5.8333333333333348E-2</v>
      </c>
      <c r="J1431" s="1">
        <v>5</v>
      </c>
      <c r="K1431" s="1" t="s">
        <v>2302</v>
      </c>
      <c r="L1431" s="1" t="s">
        <v>6803</v>
      </c>
      <c r="M1431" s="1" t="s">
        <v>75</v>
      </c>
      <c r="N1431" s="1" t="s">
        <v>6545</v>
      </c>
      <c r="O1431" s="1" t="s">
        <v>77</v>
      </c>
      <c r="P1431" s="1" t="s">
        <v>78</v>
      </c>
      <c r="Q1431" s="1" t="s">
        <v>78</v>
      </c>
      <c r="R1431" s="21" t="s">
        <v>139</v>
      </c>
      <c r="S1431" s="21" t="s">
        <v>1898</v>
      </c>
      <c r="T1431" s="34" t="s">
        <v>72</v>
      </c>
      <c r="U1431" s="1" t="s">
        <v>4398</v>
      </c>
      <c r="V1431" s="1" t="s">
        <v>1900</v>
      </c>
      <c r="W1431" s="1" t="s">
        <v>2307</v>
      </c>
      <c r="X1431" s="1" t="s">
        <v>2307</v>
      </c>
      <c r="Y1431" s="1" t="s">
        <v>2308</v>
      </c>
      <c r="Z1431" s="1" t="s">
        <v>490</v>
      </c>
      <c r="AA1431" s="1" t="s">
        <v>72</v>
      </c>
      <c r="AB1431" s="1" t="s">
        <v>491</v>
      </c>
      <c r="AC1431" s="1" t="s">
        <v>492</v>
      </c>
      <c r="AD1431" s="1" t="s">
        <v>87</v>
      </c>
      <c r="AE1431" s="1">
        <v>67</v>
      </c>
      <c r="AF1431" s="1" t="s">
        <v>88</v>
      </c>
      <c r="AG1431" s="1">
        <v>5.2</v>
      </c>
      <c r="AH1431" s="1" t="s">
        <v>954</v>
      </c>
      <c r="AI1431" s="1" t="s">
        <v>90</v>
      </c>
      <c r="AJ1431" s="1" t="s">
        <v>91</v>
      </c>
      <c r="AK1431" s="1" t="s">
        <v>92</v>
      </c>
      <c r="AL1431" s="1" t="s">
        <v>72</v>
      </c>
      <c r="AM1431" s="1" t="s">
        <v>229</v>
      </c>
      <c r="AN1431" s="1">
        <v>3</v>
      </c>
      <c r="AO1431" s="1" t="s">
        <v>2635</v>
      </c>
      <c r="AP1431" s="1" t="s">
        <v>72</v>
      </c>
      <c r="AQ1431" s="1" t="s">
        <v>72</v>
      </c>
      <c r="AR1431" s="1" t="s">
        <v>2327</v>
      </c>
      <c r="AS1431" s="1" t="s">
        <v>72</v>
      </c>
      <c r="AT1431" s="1" t="s">
        <v>72</v>
      </c>
      <c r="AU1431" s="3">
        <v>45530</v>
      </c>
      <c r="AV1431" s="4">
        <v>0.54652777777777772</v>
      </c>
      <c r="AW1431" s="4">
        <v>0.61597222222222225</v>
      </c>
      <c r="AX1431" s="4">
        <f t="shared" si="173"/>
        <v>6.9444444444444531E-2</v>
      </c>
      <c r="AY1431" s="4">
        <f t="shared" si="174"/>
        <v>0.55763888888888891</v>
      </c>
      <c r="AZ1431" s="4">
        <f t="shared" si="175"/>
        <v>0.14375000000000004</v>
      </c>
      <c r="BA1431" s="1" t="s">
        <v>6804</v>
      </c>
      <c r="BB1431" s="1" t="s">
        <v>72</v>
      </c>
      <c r="BC1431" s="1" t="s">
        <v>2260</v>
      </c>
      <c r="BD1431" s="1">
        <v>15</v>
      </c>
      <c r="BE1431" s="1" t="s">
        <v>4063</v>
      </c>
      <c r="BF1431" s="1" t="s">
        <v>75</v>
      </c>
      <c r="BG1431" s="1" t="s">
        <v>75</v>
      </c>
      <c r="BH1431" s="1" t="s">
        <v>88</v>
      </c>
      <c r="BI1431" s="1" t="s">
        <v>96</v>
      </c>
      <c r="BJ1431" s="1" t="s">
        <v>72</v>
      </c>
      <c r="BK1431" s="1" t="s">
        <v>3509</v>
      </c>
      <c r="BL1431" s="1" t="s">
        <v>6805</v>
      </c>
      <c r="BM1431" s="1">
        <f>13+7</f>
        <v>20</v>
      </c>
      <c r="BN1431" s="1" t="s">
        <v>75</v>
      </c>
      <c r="BO1431" s="1" t="s">
        <v>75</v>
      </c>
      <c r="BP1431" s="1" t="s">
        <v>75</v>
      </c>
      <c r="BQ1431" s="21" t="s">
        <v>99</v>
      </c>
      <c r="BR1431" s="21" t="s">
        <v>100</v>
      </c>
    </row>
    <row r="1432" spans="1:70" ht="20.45" customHeight="1">
      <c r="A1432" s="1" t="s">
        <v>6806</v>
      </c>
      <c r="B1432" s="1">
        <v>240243</v>
      </c>
      <c r="C1432" s="1" t="s">
        <v>71</v>
      </c>
      <c r="D1432" s="3">
        <v>45530</v>
      </c>
      <c r="E1432" s="4">
        <v>0.67013888888888884</v>
      </c>
      <c r="F1432" s="5">
        <v>45505</v>
      </c>
      <c r="G1432" s="3">
        <v>45530</v>
      </c>
      <c r="H1432" s="4">
        <v>0.73472222222222228</v>
      </c>
      <c r="I1432" s="48">
        <f t="shared" si="172"/>
        <v>6.4583333333333437E-2</v>
      </c>
      <c r="J1432" s="1">
        <v>0</v>
      </c>
      <c r="K1432" s="1" t="s">
        <v>2302</v>
      </c>
      <c r="L1432" s="1" t="s">
        <v>6807</v>
      </c>
      <c r="M1432" s="1" t="s">
        <v>75</v>
      </c>
      <c r="N1432" s="1" t="s">
        <v>4111</v>
      </c>
      <c r="O1432" s="1" t="s">
        <v>77</v>
      </c>
      <c r="P1432" s="1" t="s">
        <v>78</v>
      </c>
      <c r="Q1432" s="1" t="s">
        <v>172</v>
      </c>
      <c r="R1432" s="21" t="s">
        <v>139</v>
      </c>
      <c r="S1432" s="21" t="s">
        <v>1898</v>
      </c>
      <c r="T1432" s="1" t="s">
        <v>6808</v>
      </c>
      <c r="U1432" s="1" t="s">
        <v>6809</v>
      </c>
      <c r="V1432" s="1" t="s">
        <v>1900</v>
      </c>
      <c r="W1432" s="1" t="s">
        <v>2307</v>
      </c>
      <c r="X1432" s="1" t="s">
        <v>2307</v>
      </c>
      <c r="Y1432" s="1" t="s">
        <v>2363</v>
      </c>
      <c r="Z1432" s="1" t="s">
        <v>84</v>
      </c>
      <c r="AA1432" s="1" t="s">
        <v>72</v>
      </c>
      <c r="AB1432" s="1" t="s">
        <v>656</v>
      </c>
      <c r="AC1432" s="1" t="s">
        <v>656</v>
      </c>
      <c r="AD1432" s="1" t="s">
        <v>126</v>
      </c>
      <c r="AE1432" s="1">
        <v>43</v>
      </c>
      <c r="AF1432" s="1" t="s">
        <v>88</v>
      </c>
      <c r="AG1432" s="1">
        <v>4.5</v>
      </c>
      <c r="AH1432" s="1" t="s">
        <v>2344</v>
      </c>
      <c r="AI1432" s="1" t="s">
        <v>105</v>
      </c>
      <c r="AJ1432" s="1" t="s">
        <v>91</v>
      </c>
      <c r="AK1432" s="1" t="s">
        <v>92</v>
      </c>
      <c r="AL1432" s="1" t="s">
        <v>72</v>
      </c>
      <c r="AM1432" s="1" t="s">
        <v>72</v>
      </c>
      <c r="AN1432" s="1" t="s">
        <v>72</v>
      </c>
      <c r="AO1432" s="1" t="s">
        <v>72</v>
      </c>
      <c r="AP1432" s="1" t="s">
        <v>72</v>
      </c>
      <c r="AQ1432" s="1" t="s">
        <v>72</v>
      </c>
      <c r="AR1432" s="1" t="s">
        <v>220</v>
      </c>
      <c r="AS1432" s="1" t="s">
        <v>72</v>
      </c>
      <c r="AT1432" s="1" t="s">
        <v>72</v>
      </c>
      <c r="AU1432" s="3">
        <v>45530</v>
      </c>
      <c r="AV1432" s="4">
        <v>0.75624999999999998</v>
      </c>
      <c r="AW1432" s="4">
        <v>0.78263888888888888</v>
      </c>
      <c r="AX1432" s="4">
        <f t="shared" si="173"/>
        <v>2.6388888888888906E-2</v>
      </c>
      <c r="AY1432" s="4">
        <f t="shared" si="174"/>
        <v>0.71805555555555545</v>
      </c>
      <c r="AZ1432" s="4">
        <f t="shared" si="175"/>
        <v>0.11250000000000004</v>
      </c>
      <c r="BA1432" s="1" t="s">
        <v>6810</v>
      </c>
      <c r="BB1432" s="1" t="s">
        <v>72</v>
      </c>
      <c r="BC1432" s="1" t="s">
        <v>1794</v>
      </c>
      <c r="BD1432" s="1">
        <v>15</v>
      </c>
      <c r="BE1432" s="1" t="s">
        <v>4208</v>
      </c>
      <c r="BF1432" s="1" t="s">
        <v>88</v>
      </c>
      <c r="BG1432" s="1" t="s">
        <v>88</v>
      </c>
      <c r="BH1432" s="1" t="s">
        <v>88</v>
      </c>
      <c r="BI1432" s="1" t="s">
        <v>96</v>
      </c>
      <c r="BJ1432" s="1" t="s">
        <v>72</v>
      </c>
      <c r="BK1432" s="1" t="s">
        <v>3985</v>
      </c>
      <c r="BL1432" s="1" t="s">
        <v>6489</v>
      </c>
      <c r="BM1432" s="1">
        <f>24+9</f>
        <v>33</v>
      </c>
      <c r="BN1432" s="1" t="s">
        <v>75</v>
      </c>
      <c r="BO1432" s="1" t="s">
        <v>75</v>
      </c>
      <c r="BP1432" s="1" t="s">
        <v>75</v>
      </c>
      <c r="BQ1432" s="21" t="s">
        <v>99</v>
      </c>
      <c r="BR1432" s="21" t="s">
        <v>100</v>
      </c>
    </row>
    <row r="1433" spans="1:70" ht="20.45" customHeight="1">
      <c r="A1433" s="1" t="s">
        <v>6811</v>
      </c>
      <c r="B1433" s="1">
        <v>240244</v>
      </c>
      <c r="C1433" s="1" t="s">
        <v>71</v>
      </c>
      <c r="D1433" s="3">
        <v>45530</v>
      </c>
      <c r="E1433" s="4">
        <v>0.53819444444444442</v>
      </c>
      <c r="F1433" s="5">
        <v>45505</v>
      </c>
      <c r="G1433" s="3">
        <v>45530</v>
      </c>
      <c r="H1433" s="4">
        <v>0.91111111111111109</v>
      </c>
      <c r="I1433" s="48">
        <f t="shared" si="172"/>
        <v>0.37291666666666667</v>
      </c>
      <c r="J1433" s="1">
        <v>20</v>
      </c>
      <c r="K1433" s="1" t="s">
        <v>1896</v>
      </c>
      <c r="L1433" s="1" t="s">
        <v>6812</v>
      </c>
      <c r="M1433" s="1" t="s">
        <v>75</v>
      </c>
      <c r="N1433" s="1" t="s">
        <v>3759</v>
      </c>
      <c r="O1433" s="1" t="s">
        <v>77</v>
      </c>
      <c r="P1433" s="21" t="s">
        <v>78</v>
      </c>
      <c r="Q1433" s="1" t="s">
        <v>172</v>
      </c>
      <c r="R1433" s="21" t="s">
        <v>139</v>
      </c>
      <c r="S1433" s="21" t="s">
        <v>1898</v>
      </c>
      <c r="T1433" s="1" t="s">
        <v>6660</v>
      </c>
      <c r="U1433" s="1" t="s">
        <v>2203</v>
      </c>
      <c r="V1433" s="1" t="s">
        <v>1900</v>
      </c>
      <c r="W1433" s="1" t="s">
        <v>778</v>
      </c>
      <c r="X1433" s="1" t="s">
        <v>779</v>
      </c>
      <c r="Y1433" s="1" t="s">
        <v>780</v>
      </c>
      <c r="Z1433" s="1" t="s">
        <v>443</v>
      </c>
      <c r="AA1433" s="1" t="s">
        <v>72</v>
      </c>
      <c r="AB1433" s="1" t="s">
        <v>444</v>
      </c>
      <c r="AC1433" s="1" t="s">
        <v>444</v>
      </c>
      <c r="AD1433" s="1" t="s">
        <v>87</v>
      </c>
      <c r="AE1433" s="1">
        <v>55</v>
      </c>
      <c r="AF1433" s="1" t="s">
        <v>88</v>
      </c>
      <c r="AG1433" s="1">
        <v>4.9000000000000004</v>
      </c>
      <c r="AH1433" s="1" t="s">
        <v>299</v>
      </c>
      <c r="AI1433" s="1" t="s">
        <v>90</v>
      </c>
      <c r="AJ1433" s="1" t="s">
        <v>91</v>
      </c>
      <c r="AK1433" s="1" t="s">
        <v>92</v>
      </c>
      <c r="AL1433" s="1" t="s">
        <v>72</v>
      </c>
      <c r="AM1433" s="1" t="s">
        <v>72</v>
      </c>
      <c r="AN1433" s="1" t="s">
        <v>72</v>
      </c>
      <c r="AO1433" s="1" t="s">
        <v>72</v>
      </c>
      <c r="AP1433" s="1" t="s">
        <v>72</v>
      </c>
      <c r="AQ1433" s="1" t="s">
        <v>72</v>
      </c>
      <c r="AR1433" s="1" t="s">
        <v>72</v>
      </c>
      <c r="AS1433" s="1" t="s">
        <v>72</v>
      </c>
      <c r="AT1433" s="1" t="s">
        <v>72</v>
      </c>
      <c r="AU1433" s="3">
        <v>45531</v>
      </c>
      <c r="AV1433" s="4">
        <v>1.2708333333333333</v>
      </c>
      <c r="AW1433" s="4">
        <v>1.3326388888888889</v>
      </c>
      <c r="AX1433" s="4">
        <f t="shared" si="173"/>
        <v>6.1805555555555669E-2</v>
      </c>
      <c r="AY1433" s="4">
        <f t="shared" si="174"/>
        <v>0.95972222222222225</v>
      </c>
      <c r="AZ1433" s="4">
        <f t="shared" si="175"/>
        <v>0.79444444444444451</v>
      </c>
      <c r="BA1433" s="1" t="s">
        <v>6813</v>
      </c>
      <c r="BB1433" s="1" t="s">
        <v>72</v>
      </c>
      <c r="BC1433" s="1" t="s">
        <v>1794</v>
      </c>
      <c r="BD1433" s="1">
        <v>15</v>
      </c>
      <c r="BE1433" s="1" t="s">
        <v>3446</v>
      </c>
      <c r="BF1433" s="1" t="s">
        <v>88</v>
      </c>
      <c r="BG1433" s="1" t="s">
        <v>88</v>
      </c>
      <c r="BH1433" s="1" t="s">
        <v>88</v>
      </c>
      <c r="BI1433" s="1" t="s">
        <v>96</v>
      </c>
      <c r="BJ1433" s="1" t="s">
        <v>72</v>
      </c>
      <c r="BK1433" s="1" t="s">
        <v>3962</v>
      </c>
      <c r="BL1433" s="1" t="s">
        <v>6814</v>
      </c>
      <c r="BM1433" s="1">
        <f>54+16</f>
        <v>70</v>
      </c>
      <c r="BN1433" s="1" t="s">
        <v>75</v>
      </c>
      <c r="BO1433" s="1" t="s">
        <v>75</v>
      </c>
      <c r="BP1433" s="1" t="s">
        <v>75</v>
      </c>
      <c r="BQ1433" s="21" t="s">
        <v>99</v>
      </c>
      <c r="BR1433" s="1" t="s">
        <v>918</v>
      </c>
    </row>
    <row r="1434" spans="1:70" ht="20.45" customHeight="1">
      <c r="A1434" s="1" t="s">
        <v>6815</v>
      </c>
      <c r="B1434" s="1">
        <v>240245</v>
      </c>
      <c r="C1434" s="1" t="s">
        <v>71</v>
      </c>
      <c r="D1434" s="3">
        <v>45531</v>
      </c>
      <c r="E1434" s="4">
        <v>0.51180555555555551</v>
      </c>
      <c r="F1434" s="5">
        <v>45505</v>
      </c>
      <c r="G1434" s="3">
        <v>45531</v>
      </c>
      <c r="H1434" s="4">
        <v>0.65416666666666667</v>
      </c>
      <c r="I1434" s="48">
        <f t="shared" si="172"/>
        <v>0.14236111111111116</v>
      </c>
      <c r="J1434" s="1">
        <v>3</v>
      </c>
      <c r="K1434" s="1" t="s">
        <v>1896</v>
      </c>
      <c r="L1434" s="1" t="s">
        <v>6816</v>
      </c>
      <c r="M1434" s="1" t="s">
        <v>75</v>
      </c>
      <c r="N1434" s="1" t="s">
        <v>6513</v>
      </c>
      <c r="O1434" s="1" t="s">
        <v>77</v>
      </c>
      <c r="P1434" s="1" t="s">
        <v>78</v>
      </c>
      <c r="Q1434" s="1" t="s">
        <v>172</v>
      </c>
      <c r="R1434" s="21" t="s">
        <v>139</v>
      </c>
      <c r="S1434" s="21" t="s">
        <v>1898</v>
      </c>
      <c r="T1434" s="34" t="s">
        <v>72</v>
      </c>
      <c r="U1434" s="25" t="s">
        <v>2157</v>
      </c>
      <c r="V1434" s="1" t="s">
        <v>1900</v>
      </c>
      <c r="W1434" s="1" t="s">
        <v>813</v>
      </c>
      <c r="X1434" s="1" t="s">
        <v>813</v>
      </c>
      <c r="Y1434" s="1" t="s">
        <v>814</v>
      </c>
      <c r="Z1434" s="1" t="s">
        <v>84</v>
      </c>
      <c r="AA1434" s="1" t="s">
        <v>72</v>
      </c>
      <c r="AB1434" s="1" t="s">
        <v>323</v>
      </c>
      <c r="AC1434" s="1" t="s">
        <v>324</v>
      </c>
      <c r="AD1434" s="1" t="s">
        <v>87</v>
      </c>
      <c r="AE1434" s="1">
        <v>49</v>
      </c>
      <c r="AF1434" s="1" t="s">
        <v>88</v>
      </c>
      <c r="AG1434" s="1">
        <v>5.2</v>
      </c>
      <c r="AH1434" s="1" t="s">
        <v>299</v>
      </c>
      <c r="AI1434" s="1" t="s">
        <v>90</v>
      </c>
      <c r="AJ1434" s="1" t="s">
        <v>91</v>
      </c>
      <c r="AK1434" s="1" t="s">
        <v>92</v>
      </c>
      <c r="AL1434" s="1" t="s">
        <v>72</v>
      </c>
      <c r="AM1434" s="1" t="s">
        <v>217</v>
      </c>
      <c r="AN1434" s="1">
        <v>1</v>
      </c>
      <c r="AO1434" s="1" t="s">
        <v>1199</v>
      </c>
      <c r="AP1434" s="1" t="s">
        <v>72</v>
      </c>
      <c r="AQ1434" s="1" t="s">
        <v>72</v>
      </c>
      <c r="AR1434" s="1" t="s">
        <v>5884</v>
      </c>
      <c r="AS1434" s="1" t="s">
        <v>878</v>
      </c>
      <c r="AT1434" s="1" t="s">
        <v>72</v>
      </c>
      <c r="AU1434" s="3">
        <v>45532</v>
      </c>
      <c r="AV1434" s="4">
        <v>0.99305555555555558</v>
      </c>
      <c r="AW1434" s="24">
        <v>1.1041666666666667</v>
      </c>
      <c r="AX1434" s="4">
        <f t="shared" si="173"/>
        <v>0.11111111111111116</v>
      </c>
      <c r="AY1434" s="4">
        <f t="shared" si="174"/>
        <v>0.96180555555555558</v>
      </c>
      <c r="AZ1434" s="4">
        <f t="shared" si="175"/>
        <v>0.59236111111111123</v>
      </c>
      <c r="BA1434" s="1" t="s">
        <v>6817</v>
      </c>
      <c r="BB1434" s="1" t="s">
        <v>72</v>
      </c>
      <c r="BC1434" s="1" t="s">
        <v>1675</v>
      </c>
      <c r="BD1434" s="1">
        <v>15</v>
      </c>
      <c r="BE1434" s="1" t="s">
        <v>2294</v>
      </c>
      <c r="BF1434" s="1" t="s">
        <v>88</v>
      </c>
      <c r="BG1434" s="1" t="s">
        <v>88</v>
      </c>
      <c r="BH1434" s="1" t="s">
        <v>88</v>
      </c>
      <c r="BI1434" s="1" t="s">
        <v>96</v>
      </c>
      <c r="BJ1434" s="1" t="s">
        <v>72</v>
      </c>
      <c r="BK1434" s="1" t="s">
        <v>6712</v>
      </c>
      <c r="BL1434" s="1" t="s">
        <v>6818</v>
      </c>
      <c r="BM1434" s="1">
        <f>43+(3*7)</f>
        <v>64</v>
      </c>
      <c r="BN1434" s="1" t="s">
        <v>75</v>
      </c>
      <c r="BO1434" s="1" t="s">
        <v>75</v>
      </c>
      <c r="BP1434" s="1" t="s">
        <v>75</v>
      </c>
      <c r="BQ1434" s="21" t="s">
        <v>99</v>
      </c>
      <c r="BR1434" s="21" t="s">
        <v>100</v>
      </c>
    </row>
    <row r="1435" spans="1:70" ht="20.45" customHeight="1">
      <c r="A1435" s="1" t="s">
        <v>6819</v>
      </c>
      <c r="B1435" s="1">
        <v>240245</v>
      </c>
      <c r="C1435" s="1" t="s">
        <v>71</v>
      </c>
      <c r="D1435" s="3">
        <v>45531</v>
      </c>
      <c r="E1435" s="4">
        <v>0.51180555555555551</v>
      </c>
      <c r="F1435" s="5">
        <v>45505</v>
      </c>
      <c r="G1435" s="3">
        <v>45531</v>
      </c>
      <c r="H1435" s="4">
        <v>0.65416666666666667</v>
      </c>
      <c r="I1435" s="48">
        <f t="shared" si="172"/>
        <v>0.14236111111111116</v>
      </c>
      <c r="J1435" s="1">
        <v>3</v>
      </c>
      <c r="K1435" s="1" t="s">
        <v>1896</v>
      </c>
      <c r="L1435" s="1" t="s">
        <v>6816</v>
      </c>
      <c r="M1435" s="1" t="s">
        <v>75</v>
      </c>
      <c r="N1435" s="1" t="s">
        <v>6710</v>
      </c>
      <c r="O1435" s="1" t="s">
        <v>77</v>
      </c>
      <c r="P1435" s="1" t="s">
        <v>78</v>
      </c>
      <c r="Q1435" s="1" t="s">
        <v>172</v>
      </c>
      <c r="R1435" s="21" t="s">
        <v>139</v>
      </c>
      <c r="S1435" s="21" t="s">
        <v>1898</v>
      </c>
      <c r="T1435" s="34" t="s">
        <v>72</v>
      </c>
      <c r="U1435" s="25" t="s">
        <v>6820</v>
      </c>
      <c r="V1435" s="1" t="s">
        <v>1900</v>
      </c>
      <c r="W1435" s="1" t="s">
        <v>813</v>
      </c>
      <c r="X1435" s="1" t="s">
        <v>813</v>
      </c>
      <c r="Y1435" s="1" t="s">
        <v>814</v>
      </c>
      <c r="Z1435" s="1" t="s">
        <v>84</v>
      </c>
      <c r="AA1435" s="1" t="s">
        <v>72</v>
      </c>
      <c r="AB1435" s="1" t="s">
        <v>323</v>
      </c>
      <c r="AC1435" s="1" t="s">
        <v>324</v>
      </c>
      <c r="AD1435" s="1" t="s">
        <v>87</v>
      </c>
      <c r="AE1435" s="1">
        <v>49</v>
      </c>
      <c r="AF1435" s="1" t="s">
        <v>88</v>
      </c>
      <c r="AG1435" s="1">
        <v>5.2</v>
      </c>
      <c r="AH1435" s="1" t="s">
        <v>299</v>
      </c>
      <c r="AI1435" s="1" t="s">
        <v>90</v>
      </c>
      <c r="AJ1435" s="1" t="s">
        <v>91</v>
      </c>
      <c r="AK1435" s="1" t="s">
        <v>92</v>
      </c>
      <c r="AL1435" s="1" t="s">
        <v>72</v>
      </c>
      <c r="AM1435" s="1" t="s">
        <v>217</v>
      </c>
      <c r="AN1435" s="1">
        <v>1</v>
      </c>
      <c r="AO1435" s="1" t="s">
        <v>1199</v>
      </c>
      <c r="AP1435" s="1" t="s">
        <v>72</v>
      </c>
      <c r="AQ1435" s="1" t="s">
        <v>72</v>
      </c>
      <c r="AR1435" s="1" t="s">
        <v>5884</v>
      </c>
      <c r="AS1435" s="1" t="s">
        <v>878</v>
      </c>
      <c r="AT1435" s="1" t="s">
        <v>72</v>
      </c>
      <c r="AU1435" s="3">
        <v>45531</v>
      </c>
      <c r="AV1435" s="4">
        <v>0.67013888888888884</v>
      </c>
      <c r="AW1435" s="4">
        <v>0.73263888888888884</v>
      </c>
      <c r="AX1435" s="4">
        <f t="shared" si="173"/>
        <v>6.25E-2</v>
      </c>
      <c r="AY1435" s="4">
        <f t="shared" si="174"/>
        <v>0.59027777777777768</v>
      </c>
      <c r="AZ1435" s="4">
        <f t="shared" si="175"/>
        <v>0.22083333333333333</v>
      </c>
      <c r="BA1435" s="1" t="s">
        <v>6821</v>
      </c>
      <c r="BB1435" s="1" t="s">
        <v>72</v>
      </c>
      <c r="BC1435" s="1" t="s">
        <v>1675</v>
      </c>
      <c r="BD1435" s="1">
        <v>15</v>
      </c>
      <c r="BE1435" s="1" t="s">
        <v>3205</v>
      </c>
      <c r="BF1435" s="1" t="s">
        <v>88</v>
      </c>
      <c r="BG1435" s="1" t="s">
        <v>88</v>
      </c>
      <c r="BH1435" s="1" t="s">
        <v>88</v>
      </c>
      <c r="BI1435" s="1" t="s">
        <v>96</v>
      </c>
      <c r="BJ1435" s="1" t="s">
        <v>72</v>
      </c>
      <c r="BK1435" s="1" t="s">
        <v>6712</v>
      </c>
      <c r="BL1435" s="1" t="s">
        <v>6822</v>
      </c>
      <c r="BM1435" s="1">
        <v>37</v>
      </c>
      <c r="BN1435" s="1" t="s">
        <v>75</v>
      </c>
      <c r="BO1435" s="1" t="s">
        <v>75</v>
      </c>
      <c r="BP1435" s="1" t="s">
        <v>75</v>
      </c>
      <c r="BQ1435" s="21" t="s">
        <v>99</v>
      </c>
      <c r="BR1435" s="21" t="s">
        <v>100</v>
      </c>
    </row>
    <row r="1436" spans="1:70" ht="20.45" customHeight="1">
      <c r="A1436" s="1" t="s">
        <v>6823</v>
      </c>
      <c r="B1436" s="1">
        <v>240245</v>
      </c>
      <c r="C1436" s="1" t="s">
        <v>71</v>
      </c>
      <c r="D1436" s="3">
        <v>45531</v>
      </c>
      <c r="E1436" s="4">
        <v>0.51180555555555551</v>
      </c>
      <c r="F1436" s="5">
        <v>45505</v>
      </c>
      <c r="G1436" s="3">
        <v>45531</v>
      </c>
      <c r="H1436" s="4">
        <v>0.65416666666666667</v>
      </c>
      <c r="I1436" s="48">
        <f t="shared" si="172"/>
        <v>0.14236111111111116</v>
      </c>
      <c r="J1436" s="1">
        <v>3</v>
      </c>
      <c r="K1436" s="1" t="s">
        <v>1896</v>
      </c>
      <c r="L1436" s="1" t="s">
        <v>6816</v>
      </c>
      <c r="M1436" s="1" t="s">
        <v>75</v>
      </c>
      <c r="N1436" s="1" t="s">
        <v>3947</v>
      </c>
      <c r="O1436" s="1" t="s">
        <v>77</v>
      </c>
      <c r="P1436" s="1" t="s">
        <v>78</v>
      </c>
      <c r="Q1436" s="1" t="s">
        <v>172</v>
      </c>
      <c r="R1436" s="21" t="s">
        <v>139</v>
      </c>
      <c r="S1436" s="21" t="s">
        <v>1898</v>
      </c>
      <c r="T1436" s="34" t="s">
        <v>72</v>
      </c>
      <c r="U1436" s="25" t="s">
        <v>6820</v>
      </c>
      <c r="V1436" s="1" t="s">
        <v>1900</v>
      </c>
      <c r="W1436" s="1" t="s">
        <v>813</v>
      </c>
      <c r="X1436" s="1" t="s">
        <v>813</v>
      </c>
      <c r="Y1436" s="1" t="s">
        <v>814</v>
      </c>
      <c r="Z1436" s="1" t="s">
        <v>84</v>
      </c>
      <c r="AA1436" s="1" t="s">
        <v>72</v>
      </c>
      <c r="AB1436" s="1" t="s">
        <v>323</v>
      </c>
      <c r="AC1436" s="1" t="s">
        <v>324</v>
      </c>
      <c r="AD1436" s="1" t="s">
        <v>87</v>
      </c>
      <c r="AE1436" s="1">
        <v>49</v>
      </c>
      <c r="AF1436" s="1" t="s">
        <v>88</v>
      </c>
      <c r="AG1436" s="1">
        <v>5.2</v>
      </c>
      <c r="AH1436" s="1" t="s">
        <v>299</v>
      </c>
      <c r="AI1436" s="1" t="s">
        <v>90</v>
      </c>
      <c r="AJ1436" s="1" t="s">
        <v>91</v>
      </c>
      <c r="AK1436" s="1" t="s">
        <v>92</v>
      </c>
      <c r="AL1436" s="1" t="s">
        <v>72</v>
      </c>
      <c r="AM1436" s="1" t="s">
        <v>217</v>
      </c>
      <c r="AN1436" s="1">
        <v>1</v>
      </c>
      <c r="AO1436" s="1" t="s">
        <v>1199</v>
      </c>
      <c r="AP1436" s="1" t="s">
        <v>72</v>
      </c>
      <c r="AQ1436" s="1" t="s">
        <v>72</v>
      </c>
      <c r="AR1436" s="1" t="s">
        <v>5884</v>
      </c>
      <c r="AS1436" s="1" t="s">
        <v>878</v>
      </c>
      <c r="AT1436" s="1" t="s">
        <v>72</v>
      </c>
      <c r="AU1436" s="3">
        <v>45531</v>
      </c>
      <c r="AV1436" s="4">
        <v>0.67013888888888884</v>
      </c>
      <c r="AW1436" s="4">
        <v>0.74305555555555558</v>
      </c>
      <c r="AX1436" s="4">
        <f t="shared" si="173"/>
        <v>7.2916666666666741E-2</v>
      </c>
      <c r="AY1436" s="4">
        <f t="shared" si="174"/>
        <v>0.60069444444444442</v>
      </c>
      <c r="AZ1436" s="4">
        <f t="shared" si="175"/>
        <v>0.23125000000000007</v>
      </c>
      <c r="BA1436" s="1" t="s">
        <v>6821</v>
      </c>
      <c r="BB1436" s="1" t="s">
        <v>72</v>
      </c>
      <c r="BC1436" s="1" t="s">
        <v>1675</v>
      </c>
      <c r="BD1436" s="1">
        <v>15</v>
      </c>
      <c r="BE1436" s="1" t="s">
        <v>3205</v>
      </c>
      <c r="BF1436" s="1" t="s">
        <v>88</v>
      </c>
      <c r="BG1436" s="1" t="s">
        <v>88</v>
      </c>
      <c r="BH1436" s="1" t="s">
        <v>88</v>
      </c>
      <c r="BI1436" s="1" t="s">
        <v>96</v>
      </c>
      <c r="BJ1436" s="1" t="s">
        <v>72</v>
      </c>
      <c r="BK1436" s="1" t="s">
        <v>6824</v>
      </c>
      <c r="BL1436" s="1" t="s">
        <v>6825</v>
      </c>
      <c r="BM1436" s="1">
        <v>14</v>
      </c>
      <c r="BN1436" s="1" t="s">
        <v>75</v>
      </c>
      <c r="BO1436" s="1" t="s">
        <v>75</v>
      </c>
      <c r="BP1436" s="1" t="s">
        <v>75</v>
      </c>
      <c r="BQ1436" s="21" t="s">
        <v>99</v>
      </c>
      <c r="BR1436" s="21" t="s">
        <v>100</v>
      </c>
    </row>
    <row r="1437" spans="1:70" ht="20.45" customHeight="1">
      <c r="A1437" s="1" t="s">
        <v>6826</v>
      </c>
      <c r="B1437" s="1">
        <v>240246</v>
      </c>
      <c r="C1437" s="1" t="s">
        <v>497</v>
      </c>
      <c r="D1437" s="3">
        <v>45531</v>
      </c>
      <c r="E1437" s="4">
        <v>0.62430555555555556</v>
      </c>
      <c r="F1437" s="5">
        <v>45505</v>
      </c>
      <c r="G1437" s="3">
        <v>45531</v>
      </c>
      <c r="H1437" s="4">
        <v>0.75972222222222219</v>
      </c>
      <c r="I1437" s="48">
        <f t="shared" si="172"/>
        <v>0.13541666666666663</v>
      </c>
      <c r="J1437" s="1">
        <v>1</v>
      </c>
      <c r="K1437" s="1" t="s">
        <v>1896</v>
      </c>
      <c r="L1437" s="1" t="s">
        <v>6827</v>
      </c>
      <c r="M1437" s="1" t="s">
        <v>75</v>
      </c>
      <c r="N1437" s="1" t="s">
        <v>5146</v>
      </c>
      <c r="O1437" s="1" t="s">
        <v>497</v>
      </c>
      <c r="P1437" s="1" t="s">
        <v>78</v>
      </c>
      <c r="Q1437" s="1" t="s">
        <v>78</v>
      </c>
      <c r="R1437" s="21" t="s">
        <v>1898</v>
      </c>
      <c r="S1437" s="21" t="s">
        <v>1898</v>
      </c>
      <c r="T1437" s="34" t="s">
        <v>72</v>
      </c>
      <c r="U1437" s="25" t="s">
        <v>6828</v>
      </c>
      <c r="V1437" s="1" t="s">
        <v>1900</v>
      </c>
      <c r="W1437" s="1" t="s">
        <v>1867</v>
      </c>
      <c r="X1437" s="1" t="s">
        <v>1868</v>
      </c>
      <c r="Y1437" s="1" t="s">
        <v>3373</v>
      </c>
      <c r="Z1437" s="1" t="s">
        <v>490</v>
      </c>
      <c r="AA1437" s="1" t="s">
        <v>72</v>
      </c>
      <c r="AB1437" s="1" t="s">
        <v>491</v>
      </c>
      <c r="AC1437" s="1" t="s">
        <v>492</v>
      </c>
      <c r="AD1437" s="1" t="s">
        <v>126</v>
      </c>
      <c r="AE1437" s="1">
        <v>53</v>
      </c>
      <c r="AF1437" s="1" t="s">
        <v>88</v>
      </c>
      <c r="AG1437" s="1">
        <v>5.5</v>
      </c>
      <c r="AH1437" s="1" t="s">
        <v>954</v>
      </c>
      <c r="AI1437" s="1" t="s">
        <v>90</v>
      </c>
      <c r="AJ1437" s="1" t="s">
        <v>91</v>
      </c>
      <c r="AK1437" s="1" t="s">
        <v>92</v>
      </c>
      <c r="AL1437" s="1" t="s">
        <v>72</v>
      </c>
      <c r="AM1437" s="1" t="s">
        <v>229</v>
      </c>
      <c r="AN1437" s="1" t="s">
        <v>72</v>
      </c>
      <c r="AO1437" s="1" t="s">
        <v>72</v>
      </c>
      <c r="AP1437" s="1" t="s">
        <v>72</v>
      </c>
      <c r="AQ1437" s="1" t="s">
        <v>72</v>
      </c>
      <c r="AR1437" s="1" t="s">
        <v>72</v>
      </c>
      <c r="AS1437" s="1" t="s">
        <v>72</v>
      </c>
      <c r="AT1437" s="1" t="s">
        <v>72</v>
      </c>
      <c r="AU1437" s="3">
        <v>45531</v>
      </c>
      <c r="AV1437" s="4">
        <v>0.77847222222222223</v>
      </c>
      <c r="AW1437" s="4">
        <v>0.81736111111111109</v>
      </c>
      <c r="AX1437" s="4">
        <f t="shared" si="173"/>
        <v>3.8888888888888862E-2</v>
      </c>
      <c r="AY1437" s="4">
        <f t="shared" si="174"/>
        <v>0.68194444444444446</v>
      </c>
      <c r="AZ1437" s="4">
        <f t="shared" si="175"/>
        <v>0.19305555555555554</v>
      </c>
      <c r="BA1437" s="1" t="s">
        <v>6829</v>
      </c>
      <c r="BB1437" s="1" t="s">
        <v>72</v>
      </c>
      <c r="BC1437" s="1" t="s">
        <v>1794</v>
      </c>
      <c r="BD1437" s="1">
        <v>14</v>
      </c>
      <c r="BE1437" s="1" t="s">
        <v>4208</v>
      </c>
      <c r="BF1437" s="1" t="s">
        <v>75</v>
      </c>
      <c r="BG1437" s="1" t="s">
        <v>75</v>
      </c>
      <c r="BH1437" s="1" t="s">
        <v>88</v>
      </c>
      <c r="BI1437" s="1" t="s">
        <v>96</v>
      </c>
      <c r="BJ1437" s="1" t="s">
        <v>72</v>
      </c>
      <c r="BK1437" s="1" t="s">
        <v>3962</v>
      </c>
      <c r="BL1437" s="1" t="s">
        <v>6678</v>
      </c>
      <c r="BM1437" s="1">
        <f>49+(8*3)</f>
        <v>73</v>
      </c>
      <c r="BN1437" s="1" t="s">
        <v>75</v>
      </c>
      <c r="BO1437" s="1" t="s">
        <v>75</v>
      </c>
      <c r="BP1437" s="1" t="s">
        <v>75</v>
      </c>
      <c r="BQ1437" s="21" t="s">
        <v>99</v>
      </c>
      <c r="BR1437" s="21" t="s">
        <v>100</v>
      </c>
    </row>
    <row r="1438" spans="1:70" ht="20.45" customHeight="1">
      <c r="A1438" s="1" t="s">
        <v>6830</v>
      </c>
      <c r="B1438" s="1">
        <v>240247</v>
      </c>
      <c r="C1438" s="1" t="s">
        <v>71</v>
      </c>
      <c r="D1438" s="3">
        <v>45531</v>
      </c>
      <c r="E1438" s="4">
        <v>0.4861111111111111</v>
      </c>
      <c r="F1438" s="5">
        <v>45505</v>
      </c>
      <c r="G1438" s="3">
        <v>45531</v>
      </c>
      <c r="H1438" s="4">
        <v>0.84861111111111109</v>
      </c>
      <c r="I1438" s="48">
        <f t="shared" si="172"/>
        <v>0.36249999999999999</v>
      </c>
      <c r="J1438" s="1">
        <v>15</v>
      </c>
      <c r="K1438" s="1" t="s">
        <v>1896</v>
      </c>
      <c r="L1438" s="1" t="s">
        <v>6831</v>
      </c>
      <c r="M1438" s="1" t="s">
        <v>75</v>
      </c>
      <c r="N1438" s="1" t="s">
        <v>3624</v>
      </c>
      <c r="O1438" s="1" t="s">
        <v>77</v>
      </c>
      <c r="P1438" s="21" t="s">
        <v>78</v>
      </c>
      <c r="Q1438" s="1" t="s">
        <v>172</v>
      </c>
      <c r="R1438" s="21" t="s">
        <v>139</v>
      </c>
      <c r="S1438" s="21" t="s">
        <v>1898</v>
      </c>
      <c r="T1438" s="34" t="s">
        <v>72</v>
      </c>
      <c r="U1438" s="25" t="s">
        <v>6832</v>
      </c>
      <c r="V1438" s="1" t="s">
        <v>1900</v>
      </c>
      <c r="W1438" s="1" t="s">
        <v>778</v>
      </c>
      <c r="X1438" s="1" t="s">
        <v>779</v>
      </c>
      <c r="Y1438" s="1" t="s">
        <v>780</v>
      </c>
      <c r="Z1438" s="1" t="s">
        <v>152</v>
      </c>
      <c r="AA1438" s="1" t="s">
        <v>72</v>
      </c>
      <c r="AB1438" s="1" t="s">
        <v>153</v>
      </c>
      <c r="AC1438" s="1" t="s">
        <v>154</v>
      </c>
      <c r="AD1438" s="1" t="s">
        <v>126</v>
      </c>
      <c r="AE1438" s="1">
        <v>46</v>
      </c>
      <c r="AF1438" s="1" t="s">
        <v>88</v>
      </c>
      <c r="AG1438" s="1">
        <v>5.8</v>
      </c>
      <c r="AH1438" s="1" t="s">
        <v>2344</v>
      </c>
      <c r="AI1438" s="1" t="s">
        <v>90</v>
      </c>
      <c r="AJ1438" s="1" t="s">
        <v>91</v>
      </c>
      <c r="AK1438" s="1" t="s">
        <v>92</v>
      </c>
      <c r="AL1438" s="1" t="s">
        <v>72</v>
      </c>
      <c r="AM1438" s="1" t="s">
        <v>72</v>
      </c>
      <c r="AN1438" s="1" t="s">
        <v>72</v>
      </c>
      <c r="AO1438" s="1" t="s">
        <v>72</v>
      </c>
      <c r="AP1438" s="1" t="s">
        <v>72</v>
      </c>
      <c r="AQ1438" s="1" t="s">
        <v>72</v>
      </c>
      <c r="AR1438" s="1" t="s">
        <v>72</v>
      </c>
      <c r="AS1438" s="1" t="s">
        <v>72</v>
      </c>
      <c r="AT1438" s="1" t="s">
        <v>72</v>
      </c>
      <c r="AU1438" s="3">
        <v>45531</v>
      </c>
      <c r="AV1438" s="4">
        <v>0.87291666666666667</v>
      </c>
      <c r="AW1438" s="4">
        <v>0.9506944444444444</v>
      </c>
      <c r="AX1438" s="4">
        <f t="shared" si="173"/>
        <v>7.7777777777777724E-2</v>
      </c>
      <c r="AY1438" s="4">
        <f t="shared" si="174"/>
        <v>0.58819444444444446</v>
      </c>
      <c r="AZ1438" s="4">
        <f t="shared" si="175"/>
        <v>0.46458333333333329</v>
      </c>
      <c r="BA1438" s="1" t="s">
        <v>6833</v>
      </c>
      <c r="BB1438" s="1" t="s">
        <v>6834</v>
      </c>
      <c r="BC1438" s="1" t="s">
        <v>1675</v>
      </c>
      <c r="BD1438" s="1">
        <v>15</v>
      </c>
      <c r="BE1438" s="1" t="s">
        <v>4063</v>
      </c>
      <c r="BF1438" s="1" t="s">
        <v>88</v>
      </c>
      <c r="BG1438" s="1" t="s">
        <v>88</v>
      </c>
      <c r="BH1438" s="1" t="s">
        <v>88</v>
      </c>
      <c r="BI1438" s="1" t="s">
        <v>96</v>
      </c>
      <c r="BJ1438" s="1" t="s">
        <v>72</v>
      </c>
      <c r="BK1438" s="1" t="s">
        <v>6835</v>
      </c>
      <c r="BL1438" s="1" t="s">
        <v>6836</v>
      </c>
      <c r="BM1438" s="1">
        <v>35</v>
      </c>
      <c r="BN1438" s="1" t="s">
        <v>75</v>
      </c>
      <c r="BO1438" s="1" t="s">
        <v>75</v>
      </c>
      <c r="BP1438" s="1" t="s">
        <v>75</v>
      </c>
      <c r="BQ1438" s="21" t="s">
        <v>99</v>
      </c>
      <c r="BR1438" s="21" t="s">
        <v>100</v>
      </c>
    </row>
    <row r="1439" spans="1:70" ht="20.45" customHeight="1">
      <c r="A1439" s="1" t="s">
        <v>6837</v>
      </c>
      <c r="B1439" s="1">
        <v>240248</v>
      </c>
      <c r="C1439" s="1" t="s">
        <v>71</v>
      </c>
      <c r="D1439" s="3">
        <v>45532</v>
      </c>
      <c r="E1439" s="4">
        <v>0.63888888888888884</v>
      </c>
      <c r="F1439" s="5">
        <v>45505</v>
      </c>
      <c r="G1439" s="3">
        <v>45532</v>
      </c>
      <c r="H1439" s="4">
        <v>0.72499999999999998</v>
      </c>
      <c r="I1439" s="48">
        <f t="shared" si="172"/>
        <v>8.6111111111111138E-2</v>
      </c>
      <c r="J1439" s="1">
        <v>3</v>
      </c>
      <c r="K1439" s="1" t="s">
        <v>1896</v>
      </c>
      <c r="L1439" s="1" t="s">
        <v>6838</v>
      </c>
      <c r="M1439" s="1" t="s">
        <v>75</v>
      </c>
      <c r="N1439" s="1" t="s">
        <v>3608</v>
      </c>
      <c r="O1439" s="1" t="s">
        <v>77</v>
      </c>
      <c r="P1439" s="1" t="s">
        <v>78</v>
      </c>
      <c r="Q1439" s="1" t="s">
        <v>78</v>
      </c>
      <c r="R1439" s="21" t="s">
        <v>1898</v>
      </c>
      <c r="S1439" s="8" t="s">
        <v>1927</v>
      </c>
      <c r="T1439" s="34" t="s">
        <v>72</v>
      </c>
      <c r="U1439" s="8" t="s">
        <v>6839</v>
      </c>
      <c r="V1439" s="1" t="s">
        <v>1900</v>
      </c>
      <c r="W1439" s="1" t="s">
        <v>813</v>
      </c>
      <c r="X1439" s="1" t="s">
        <v>813</v>
      </c>
      <c r="Y1439" s="1" t="s">
        <v>814</v>
      </c>
      <c r="Z1439" s="1" t="s">
        <v>152</v>
      </c>
      <c r="AA1439" s="1" t="s">
        <v>3529</v>
      </c>
      <c r="AB1439" s="1" t="s">
        <v>153</v>
      </c>
      <c r="AC1439" s="1" t="s">
        <v>154</v>
      </c>
      <c r="AD1439" s="1" t="s">
        <v>126</v>
      </c>
      <c r="AE1439" s="1">
        <v>56</v>
      </c>
      <c r="AF1439" s="1" t="s">
        <v>88</v>
      </c>
      <c r="AG1439" s="1">
        <v>4.5999999999999996</v>
      </c>
      <c r="AH1439" s="1" t="s">
        <v>2344</v>
      </c>
      <c r="AI1439" s="1" t="s">
        <v>90</v>
      </c>
      <c r="AJ1439" s="1" t="s">
        <v>91</v>
      </c>
      <c r="AK1439" s="1" t="s">
        <v>92</v>
      </c>
      <c r="AL1439" s="1" t="s">
        <v>72</v>
      </c>
      <c r="AM1439" s="1" t="s">
        <v>72</v>
      </c>
      <c r="AN1439" s="1" t="s">
        <v>72</v>
      </c>
      <c r="AO1439" s="1" t="s">
        <v>72</v>
      </c>
      <c r="AP1439" s="1" t="s">
        <v>72</v>
      </c>
      <c r="AQ1439" s="1" t="s">
        <v>72</v>
      </c>
      <c r="AR1439" s="1" t="s">
        <v>72</v>
      </c>
      <c r="AS1439" s="1" t="s">
        <v>72</v>
      </c>
      <c r="AT1439" s="1" t="s">
        <v>72</v>
      </c>
      <c r="AU1439" s="3">
        <v>45532</v>
      </c>
      <c r="AV1439" s="4">
        <v>0.73611111111111116</v>
      </c>
      <c r="AW1439" s="4">
        <v>0.80555555555555558</v>
      </c>
      <c r="AX1439" s="4">
        <f t="shared" si="173"/>
        <v>6.944444444444442E-2</v>
      </c>
      <c r="AY1439" s="4">
        <f t="shared" si="174"/>
        <v>0.71944444444444444</v>
      </c>
      <c r="AZ1439" s="4">
        <f t="shared" si="175"/>
        <v>0.16666666666666674</v>
      </c>
      <c r="BA1439" s="1" t="s">
        <v>6840</v>
      </c>
      <c r="BB1439" s="1" t="s">
        <v>6841</v>
      </c>
      <c r="BC1439" s="1" t="s">
        <v>1675</v>
      </c>
      <c r="BD1439" s="1">
        <v>15</v>
      </c>
      <c r="BE1439" s="1" t="s">
        <v>3205</v>
      </c>
      <c r="BF1439" s="1" t="s">
        <v>75</v>
      </c>
      <c r="BG1439" s="1" t="s">
        <v>75</v>
      </c>
      <c r="BH1439" s="1" t="s">
        <v>88</v>
      </c>
      <c r="BI1439" s="1" t="s">
        <v>79</v>
      </c>
      <c r="BJ1439" s="1" t="s">
        <v>707</v>
      </c>
      <c r="BK1439" s="1" t="s">
        <v>72</v>
      </c>
      <c r="BL1439" s="1" t="s">
        <v>72</v>
      </c>
      <c r="BM1439" s="1" t="s">
        <v>72</v>
      </c>
      <c r="BN1439" s="1" t="s">
        <v>88</v>
      </c>
      <c r="BO1439" s="1" t="s">
        <v>88</v>
      </c>
      <c r="BP1439" s="1" t="s">
        <v>88</v>
      </c>
      <c r="BQ1439" s="1" t="s">
        <v>160</v>
      </c>
      <c r="BR1439" s="1" t="s">
        <v>707</v>
      </c>
    </row>
    <row r="1440" spans="1:70" ht="20.45" customHeight="1">
      <c r="A1440" s="1" t="s">
        <v>6842</v>
      </c>
      <c r="B1440" s="1">
        <v>240249</v>
      </c>
      <c r="C1440" s="1" t="s">
        <v>71</v>
      </c>
      <c r="D1440" s="3">
        <v>45532</v>
      </c>
      <c r="E1440" s="4">
        <v>0.59375</v>
      </c>
      <c r="F1440" s="5">
        <v>45505</v>
      </c>
      <c r="G1440" s="3">
        <v>45532</v>
      </c>
      <c r="H1440" s="4">
        <v>0.75347222222222221</v>
      </c>
      <c r="I1440" s="48">
        <f t="shared" si="172"/>
        <v>0.15972222222222221</v>
      </c>
      <c r="J1440" s="1">
        <v>5</v>
      </c>
      <c r="K1440" s="1" t="s">
        <v>1896</v>
      </c>
      <c r="L1440" s="1" t="s">
        <v>6843</v>
      </c>
      <c r="M1440" s="1" t="s">
        <v>75</v>
      </c>
      <c r="N1440" s="1" t="s">
        <v>3608</v>
      </c>
      <c r="O1440" s="1" t="s">
        <v>77</v>
      </c>
      <c r="P1440" s="1" t="s">
        <v>78</v>
      </c>
      <c r="Q1440" s="1" t="s">
        <v>172</v>
      </c>
      <c r="R1440" s="21" t="s">
        <v>139</v>
      </c>
      <c r="S1440" s="8" t="s">
        <v>1927</v>
      </c>
      <c r="T1440" s="1" t="s">
        <v>6660</v>
      </c>
      <c r="U1440" s="8" t="s">
        <v>6844</v>
      </c>
      <c r="V1440" s="1" t="s">
        <v>1900</v>
      </c>
      <c r="W1440" s="1" t="s">
        <v>1867</v>
      </c>
      <c r="X1440" s="1" t="s">
        <v>1868</v>
      </c>
      <c r="Y1440" s="1" t="s">
        <v>2143</v>
      </c>
      <c r="Z1440" s="1" t="s">
        <v>152</v>
      </c>
      <c r="AA1440" s="1" t="s">
        <v>3507</v>
      </c>
      <c r="AB1440" s="1" t="s">
        <v>153</v>
      </c>
      <c r="AC1440" s="1" t="s">
        <v>154</v>
      </c>
      <c r="AD1440" s="1" t="s">
        <v>126</v>
      </c>
      <c r="AE1440" s="1">
        <v>32</v>
      </c>
      <c r="AF1440" s="1" t="s">
        <v>88</v>
      </c>
      <c r="AG1440" s="1">
        <v>5.2</v>
      </c>
      <c r="AH1440" s="1" t="s">
        <v>954</v>
      </c>
      <c r="AI1440" s="1" t="s">
        <v>90</v>
      </c>
      <c r="AJ1440" s="1" t="s">
        <v>91</v>
      </c>
      <c r="AK1440" s="1" t="s">
        <v>216</v>
      </c>
      <c r="AL1440" s="1" t="s">
        <v>72</v>
      </c>
      <c r="AM1440" s="1" t="s">
        <v>72</v>
      </c>
      <c r="AN1440" s="1" t="s">
        <v>72</v>
      </c>
      <c r="AO1440" s="1" t="s">
        <v>72</v>
      </c>
      <c r="AP1440" s="1">
        <v>16</v>
      </c>
      <c r="AQ1440" s="1" t="s">
        <v>857</v>
      </c>
      <c r="AR1440" s="1" t="s">
        <v>72</v>
      </c>
      <c r="AS1440" s="1" t="s">
        <v>72</v>
      </c>
      <c r="AT1440" s="1" t="s">
        <v>72</v>
      </c>
      <c r="AU1440" s="3">
        <v>45532</v>
      </c>
      <c r="AV1440" s="4">
        <v>0.7680555555555556</v>
      </c>
      <c r="AW1440" s="4">
        <v>0.81388888888888888</v>
      </c>
      <c r="AX1440" s="4">
        <f t="shared" si="173"/>
        <v>4.5833333333333282E-2</v>
      </c>
      <c r="AY1440" s="4">
        <f t="shared" si="174"/>
        <v>0.65416666666666667</v>
      </c>
      <c r="AZ1440" s="4">
        <f t="shared" si="175"/>
        <v>0.22013888888888888</v>
      </c>
      <c r="BA1440" s="1" t="s">
        <v>6845</v>
      </c>
      <c r="BB1440" s="1" t="s">
        <v>72</v>
      </c>
      <c r="BC1440" s="1" t="s">
        <v>2260</v>
      </c>
      <c r="BD1440" s="1">
        <v>15</v>
      </c>
      <c r="BE1440" s="1" t="s">
        <v>4208</v>
      </c>
      <c r="BF1440" s="1" t="s">
        <v>88</v>
      </c>
      <c r="BG1440" s="1" t="s">
        <v>88</v>
      </c>
      <c r="BH1440" s="1" t="s">
        <v>88</v>
      </c>
      <c r="BI1440" s="1" t="s">
        <v>96</v>
      </c>
      <c r="BJ1440" s="1" t="s">
        <v>72</v>
      </c>
      <c r="BK1440" s="1" t="s">
        <v>6846</v>
      </c>
      <c r="BL1440" s="1" t="s">
        <v>6847</v>
      </c>
      <c r="BM1440" s="1">
        <f>28+(4*7)</f>
        <v>56</v>
      </c>
      <c r="BN1440" s="1" t="s">
        <v>75</v>
      </c>
      <c r="BO1440" s="1" t="s">
        <v>75</v>
      </c>
      <c r="BP1440" s="1" t="s">
        <v>75</v>
      </c>
      <c r="BQ1440" s="21" t="s">
        <v>99</v>
      </c>
      <c r="BR1440" s="21" t="s">
        <v>100</v>
      </c>
    </row>
    <row r="1441" spans="1:70" ht="20.45" customHeight="1">
      <c r="A1441" s="1" t="s">
        <v>6848</v>
      </c>
      <c r="B1441" s="1">
        <v>240250</v>
      </c>
      <c r="C1441" s="1" t="s">
        <v>71</v>
      </c>
      <c r="D1441" s="3">
        <v>45533</v>
      </c>
      <c r="E1441" s="4">
        <v>0.55902777777777779</v>
      </c>
      <c r="F1441" s="5">
        <v>45505</v>
      </c>
      <c r="G1441" s="3">
        <v>45533</v>
      </c>
      <c r="H1441" s="4">
        <v>0.66666666666666663</v>
      </c>
      <c r="I1441" s="48">
        <f t="shared" si="172"/>
        <v>0.10763888888888884</v>
      </c>
      <c r="J1441" s="1">
        <v>10</v>
      </c>
      <c r="K1441" s="1" t="s">
        <v>2302</v>
      </c>
      <c r="L1441" s="1" t="s">
        <v>6849</v>
      </c>
      <c r="M1441" s="1" t="s">
        <v>75</v>
      </c>
      <c r="N1441" s="1" t="s">
        <v>3947</v>
      </c>
      <c r="O1441" s="1" t="s">
        <v>77</v>
      </c>
      <c r="P1441" s="1" t="s">
        <v>78</v>
      </c>
      <c r="Q1441" s="1" t="s">
        <v>4162</v>
      </c>
      <c r="R1441" s="21" t="s">
        <v>139</v>
      </c>
      <c r="S1441" s="21" t="s">
        <v>1898</v>
      </c>
      <c r="T1441" s="34" t="s">
        <v>72</v>
      </c>
      <c r="U1441" s="25" t="s">
        <v>6850</v>
      </c>
      <c r="V1441" s="1" t="s">
        <v>1900</v>
      </c>
      <c r="W1441" s="1" t="s">
        <v>2307</v>
      </c>
      <c r="X1441" s="1" t="s">
        <v>2307</v>
      </c>
      <c r="Y1441" s="1" t="s">
        <v>2363</v>
      </c>
      <c r="Z1441" s="1" t="s">
        <v>84</v>
      </c>
      <c r="AA1441" s="1" t="s">
        <v>72</v>
      </c>
      <c r="AB1441" s="1" t="s">
        <v>104</v>
      </c>
      <c r="AC1441" s="1" t="s">
        <v>310</v>
      </c>
      <c r="AD1441" s="1" t="s">
        <v>87</v>
      </c>
      <c r="AE1441" s="1">
        <v>66</v>
      </c>
      <c r="AF1441" s="1" t="s">
        <v>88</v>
      </c>
      <c r="AG1441" s="1">
        <v>4.5999999999999996</v>
      </c>
      <c r="AH1441" s="1" t="s">
        <v>299</v>
      </c>
      <c r="AI1441" s="1" t="s">
        <v>90</v>
      </c>
      <c r="AJ1441" s="1" t="s">
        <v>91</v>
      </c>
      <c r="AK1441" s="1" t="s">
        <v>92</v>
      </c>
      <c r="AL1441" s="1" t="s">
        <v>72</v>
      </c>
      <c r="AM1441" s="1" t="s">
        <v>254</v>
      </c>
      <c r="AN1441" s="1">
        <v>2</v>
      </c>
      <c r="AO1441" s="1" t="s">
        <v>6851</v>
      </c>
      <c r="AP1441" s="1" t="s">
        <v>72</v>
      </c>
      <c r="AQ1441" s="1" t="s">
        <v>72</v>
      </c>
      <c r="AR1441" s="1" t="s">
        <v>220</v>
      </c>
      <c r="AS1441" s="1" t="s">
        <v>72</v>
      </c>
      <c r="AT1441" s="1" t="s">
        <v>72</v>
      </c>
      <c r="AU1441" s="3">
        <v>45533</v>
      </c>
      <c r="AV1441" s="4">
        <v>0.68263888888888891</v>
      </c>
      <c r="AW1441" s="4">
        <v>0.72986111111111107</v>
      </c>
      <c r="AX1441" s="4">
        <f t="shared" si="173"/>
        <v>4.7222222222222165E-2</v>
      </c>
      <c r="AY1441" s="4">
        <f t="shared" si="174"/>
        <v>0.62222222222222223</v>
      </c>
      <c r="AZ1441" s="4">
        <f t="shared" si="175"/>
        <v>0.17083333333333328</v>
      </c>
      <c r="BA1441" s="1" t="s">
        <v>6852</v>
      </c>
      <c r="BB1441" s="1" t="s">
        <v>72</v>
      </c>
      <c r="BC1441" s="1" t="s">
        <v>1675</v>
      </c>
      <c r="BD1441" s="1">
        <v>15</v>
      </c>
      <c r="BE1441" s="1" t="s">
        <v>3446</v>
      </c>
      <c r="BF1441" s="1" t="s">
        <v>88</v>
      </c>
      <c r="BG1441" s="1" t="s">
        <v>88</v>
      </c>
      <c r="BH1441" s="1" t="s">
        <v>88</v>
      </c>
      <c r="BI1441" s="1" t="s">
        <v>96</v>
      </c>
      <c r="BJ1441" s="1" t="s">
        <v>72</v>
      </c>
      <c r="BK1441" s="1" t="s">
        <v>3985</v>
      </c>
      <c r="BL1441" s="1" t="s">
        <v>6489</v>
      </c>
      <c r="BM1441" s="1">
        <f>24+(2*6)</f>
        <v>36</v>
      </c>
      <c r="BN1441" s="1" t="s">
        <v>75</v>
      </c>
      <c r="BO1441" s="1" t="s">
        <v>75</v>
      </c>
      <c r="BP1441" s="1" t="s">
        <v>75</v>
      </c>
      <c r="BQ1441" s="21" t="s">
        <v>99</v>
      </c>
      <c r="BR1441" s="21" t="s">
        <v>100</v>
      </c>
    </row>
    <row r="1442" spans="1:70" ht="20.45" customHeight="1">
      <c r="A1442" s="1" t="s">
        <v>6853</v>
      </c>
      <c r="B1442" s="1">
        <v>240251</v>
      </c>
      <c r="C1442" s="1" t="s">
        <v>71</v>
      </c>
      <c r="D1442" s="3">
        <v>45533</v>
      </c>
      <c r="E1442" s="4">
        <v>0.61458333333333337</v>
      </c>
      <c r="F1442" s="5">
        <v>45505</v>
      </c>
      <c r="G1442" s="3">
        <v>45533</v>
      </c>
      <c r="H1442" s="4">
        <v>0.77430555555555558</v>
      </c>
      <c r="I1442" s="48">
        <f t="shared" si="172"/>
        <v>0.15972222222222221</v>
      </c>
      <c r="J1442" s="1">
        <v>15</v>
      </c>
      <c r="K1442" s="1" t="s">
        <v>1896</v>
      </c>
      <c r="L1442" s="1" t="s">
        <v>6854</v>
      </c>
      <c r="M1442" s="1" t="s">
        <v>75</v>
      </c>
      <c r="N1442" s="1" t="s">
        <v>3624</v>
      </c>
      <c r="O1442" s="1" t="s">
        <v>77</v>
      </c>
      <c r="P1442" s="1" t="s">
        <v>78</v>
      </c>
      <c r="Q1442" s="1" t="s">
        <v>78</v>
      </c>
      <c r="R1442" s="21" t="s">
        <v>139</v>
      </c>
      <c r="S1442" s="21" t="s">
        <v>1898</v>
      </c>
      <c r="T1442" s="34" t="s">
        <v>72</v>
      </c>
      <c r="U1442" s="25" t="s">
        <v>4164</v>
      </c>
      <c r="V1442" s="1" t="s">
        <v>1900</v>
      </c>
      <c r="W1442" s="1" t="s">
        <v>1867</v>
      </c>
      <c r="X1442" s="1" t="s">
        <v>1868</v>
      </c>
      <c r="Y1442" s="1" t="s">
        <v>2143</v>
      </c>
      <c r="Z1442" s="1" t="s">
        <v>152</v>
      </c>
      <c r="AA1442" s="1" t="s">
        <v>72</v>
      </c>
      <c r="AB1442" s="1" t="s">
        <v>153</v>
      </c>
      <c r="AC1442" s="1" t="s">
        <v>154</v>
      </c>
      <c r="AD1442" s="1" t="s">
        <v>126</v>
      </c>
      <c r="AE1442" s="1">
        <v>74</v>
      </c>
      <c r="AF1442" s="1" t="s">
        <v>88</v>
      </c>
      <c r="AG1442" s="1">
        <v>5.2</v>
      </c>
      <c r="AH1442" s="1" t="s">
        <v>954</v>
      </c>
      <c r="AI1442" s="1" t="s">
        <v>90</v>
      </c>
      <c r="AJ1442" s="1" t="s">
        <v>91</v>
      </c>
      <c r="AK1442" s="1" t="s">
        <v>92</v>
      </c>
      <c r="AL1442" s="1" t="s">
        <v>72</v>
      </c>
      <c r="AM1442" s="1" t="s">
        <v>72</v>
      </c>
      <c r="AN1442" s="1" t="s">
        <v>72</v>
      </c>
      <c r="AO1442" s="1" t="s">
        <v>72</v>
      </c>
      <c r="AP1442" s="1" t="s">
        <v>72</v>
      </c>
      <c r="AQ1442" s="1" t="s">
        <v>72</v>
      </c>
      <c r="AR1442" s="1" t="s">
        <v>72</v>
      </c>
      <c r="AS1442" s="1" t="s">
        <v>72</v>
      </c>
      <c r="AT1442" s="1" t="s">
        <v>72</v>
      </c>
      <c r="AU1442" s="3">
        <v>45533</v>
      </c>
      <c r="AV1442" s="4">
        <v>0.79027777777777775</v>
      </c>
      <c r="AW1442" s="4">
        <v>0.86597222222222225</v>
      </c>
      <c r="AX1442" s="4">
        <f t="shared" si="173"/>
        <v>7.5694444444444509E-2</v>
      </c>
      <c r="AY1442" s="4">
        <f t="shared" si="174"/>
        <v>0.70625000000000004</v>
      </c>
      <c r="AZ1442" s="4">
        <f t="shared" si="175"/>
        <v>0.25138888888888888</v>
      </c>
      <c r="BA1442" s="1" t="s">
        <v>6855</v>
      </c>
      <c r="BB1442" s="1" t="s">
        <v>6856</v>
      </c>
      <c r="BC1442" s="1" t="s">
        <v>1794</v>
      </c>
      <c r="BD1442" s="1">
        <v>15</v>
      </c>
      <c r="BE1442" s="1" t="s">
        <v>6026</v>
      </c>
      <c r="BF1442" s="1" t="s">
        <v>88</v>
      </c>
      <c r="BG1442" s="1" t="s">
        <v>88</v>
      </c>
      <c r="BH1442" s="1" t="s">
        <v>88</v>
      </c>
      <c r="BI1442" s="1" t="s">
        <v>96</v>
      </c>
      <c r="BJ1442" s="1" t="s">
        <v>72</v>
      </c>
      <c r="BK1442" s="1" t="s">
        <v>6846</v>
      </c>
      <c r="BL1442" s="1" t="s">
        <v>6857</v>
      </c>
      <c r="BM1442" s="1">
        <f>28+(3*7)</f>
        <v>49</v>
      </c>
      <c r="BN1442" s="1" t="s">
        <v>75</v>
      </c>
      <c r="BO1442" s="1" t="s">
        <v>75</v>
      </c>
      <c r="BP1442" s="1" t="s">
        <v>75</v>
      </c>
      <c r="BQ1442" s="21" t="s">
        <v>99</v>
      </c>
      <c r="BR1442" s="21" t="s">
        <v>100</v>
      </c>
    </row>
    <row r="1443" spans="1:70" ht="20.45" customHeight="1">
      <c r="A1443" s="1" t="s">
        <v>6858</v>
      </c>
      <c r="B1443" s="1">
        <v>240252</v>
      </c>
      <c r="C1443" s="1" t="s">
        <v>71</v>
      </c>
      <c r="D1443" s="3">
        <v>45533</v>
      </c>
      <c r="E1443" s="4">
        <v>0.48958333333333331</v>
      </c>
      <c r="F1443" s="5">
        <v>45505</v>
      </c>
      <c r="G1443" s="3">
        <v>45533</v>
      </c>
      <c r="H1443" s="4">
        <v>0.85972222222222228</v>
      </c>
      <c r="I1443" s="48">
        <f t="shared" si="172"/>
        <v>0.37013888888888896</v>
      </c>
      <c r="J1443" s="1">
        <v>20</v>
      </c>
      <c r="K1443" s="1" t="s">
        <v>1896</v>
      </c>
      <c r="L1443" s="1" t="s">
        <v>6859</v>
      </c>
      <c r="M1443" s="1" t="s">
        <v>75</v>
      </c>
      <c r="N1443" s="1" t="s">
        <v>6710</v>
      </c>
      <c r="O1443" s="1" t="s">
        <v>77</v>
      </c>
      <c r="P1443" s="21" t="s">
        <v>78</v>
      </c>
      <c r="Q1443" s="1" t="s">
        <v>78</v>
      </c>
      <c r="R1443" s="21" t="s">
        <v>1898</v>
      </c>
      <c r="S1443" s="21" t="s">
        <v>1898</v>
      </c>
      <c r="T1443" s="34" t="s">
        <v>72</v>
      </c>
      <c r="U1443" s="25" t="s">
        <v>6860</v>
      </c>
      <c r="V1443" s="1" t="s">
        <v>1900</v>
      </c>
      <c r="W1443" s="1" t="s">
        <v>778</v>
      </c>
      <c r="X1443" s="1" t="s">
        <v>779</v>
      </c>
      <c r="Y1443" s="1" t="s">
        <v>780</v>
      </c>
      <c r="Z1443" s="1" t="s">
        <v>84</v>
      </c>
      <c r="AA1443" s="1" t="s">
        <v>72</v>
      </c>
      <c r="AB1443" s="1" t="s">
        <v>140</v>
      </c>
      <c r="AC1443" s="1" t="s">
        <v>181</v>
      </c>
      <c r="AD1443" s="1" t="s">
        <v>87</v>
      </c>
      <c r="AE1443" s="1">
        <v>63</v>
      </c>
      <c r="AF1443" s="1" t="s">
        <v>88</v>
      </c>
      <c r="AG1443" s="1">
        <v>5.8</v>
      </c>
      <c r="AH1443" s="1" t="s">
        <v>2344</v>
      </c>
      <c r="AI1443" s="1" t="s">
        <v>90</v>
      </c>
      <c r="AJ1443" s="1" t="s">
        <v>91</v>
      </c>
      <c r="AK1443" s="1" t="s">
        <v>92</v>
      </c>
      <c r="AL1443" s="1" t="s">
        <v>72</v>
      </c>
      <c r="AM1443" s="1" t="s">
        <v>72</v>
      </c>
      <c r="AN1443" s="1" t="s">
        <v>72</v>
      </c>
      <c r="AO1443" s="1" t="s">
        <v>72</v>
      </c>
      <c r="AP1443" s="1" t="s">
        <v>72</v>
      </c>
      <c r="AQ1443" s="1" t="s">
        <v>72</v>
      </c>
      <c r="AR1443" s="1" t="s">
        <v>72</v>
      </c>
      <c r="AS1443" s="1" t="s">
        <v>72</v>
      </c>
      <c r="AT1443" s="1" t="s">
        <v>72</v>
      </c>
      <c r="AU1443" s="3">
        <v>45533</v>
      </c>
      <c r="AV1443" s="4">
        <v>0.875</v>
      </c>
      <c r="AW1443" s="4">
        <v>0.9375</v>
      </c>
      <c r="AX1443" s="4">
        <f t="shared" si="173"/>
        <v>6.25E-2</v>
      </c>
      <c r="AY1443" s="4">
        <f t="shared" si="174"/>
        <v>0.56736111111111098</v>
      </c>
      <c r="AZ1443" s="4">
        <f t="shared" si="175"/>
        <v>0.44791666666666669</v>
      </c>
      <c r="BA1443" s="1" t="s">
        <v>6861</v>
      </c>
      <c r="BB1443" s="1" t="s">
        <v>72</v>
      </c>
      <c r="BC1443" s="1" t="s">
        <v>1675</v>
      </c>
      <c r="BD1443" s="1">
        <v>15</v>
      </c>
      <c r="BE1443" s="1" t="s">
        <v>3205</v>
      </c>
      <c r="BF1443" s="1" t="s">
        <v>75</v>
      </c>
      <c r="BG1443" s="1" t="s">
        <v>75</v>
      </c>
      <c r="BH1443" s="1" t="s">
        <v>88</v>
      </c>
      <c r="BI1443" s="1" t="s">
        <v>96</v>
      </c>
      <c r="BJ1443" s="1" t="s">
        <v>72</v>
      </c>
      <c r="BK1443" s="1" t="s">
        <v>6712</v>
      </c>
      <c r="BL1443" s="1" t="s">
        <v>6862</v>
      </c>
      <c r="BM1443" s="1">
        <f>38+(8*7)</f>
        <v>94</v>
      </c>
      <c r="BN1443" s="1" t="s">
        <v>75</v>
      </c>
      <c r="BO1443" s="1" t="s">
        <v>75</v>
      </c>
      <c r="BP1443" s="1" t="s">
        <v>75</v>
      </c>
      <c r="BQ1443" s="21" t="s">
        <v>99</v>
      </c>
      <c r="BR1443" s="21" t="s">
        <v>100</v>
      </c>
    </row>
    <row r="1444" spans="1:70" ht="20.45" customHeight="1">
      <c r="A1444" s="1" t="s">
        <v>6863</v>
      </c>
      <c r="B1444" s="1">
        <v>240252</v>
      </c>
      <c r="C1444" s="1" t="s">
        <v>71</v>
      </c>
      <c r="D1444" s="3">
        <v>45533</v>
      </c>
      <c r="E1444" s="4">
        <v>0.48958333333333331</v>
      </c>
      <c r="F1444" s="5">
        <v>45505</v>
      </c>
      <c r="G1444" s="3">
        <v>45533</v>
      </c>
      <c r="H1444" s="4">
        <v>0.85972222222222228</v>
      </c>
      <c r="I1444" s="48">
        <f t="shared" si="172"/>
        <v>0.37013888888888896</v>
      </c>
      <c r="J1444" s="1">
        <v>20</v>
      </c>
      <c r="K1444" s="1" t="s">
        <v>1896</v>
      </c>
      <c r="L1444" s="1" t="s">
        <v>6859</v>
      </c>
      <c r="M1444" s="1" t="s">
        <v>75</v>
      </c>
      <c r="N1444" s="1" t="s">
        <v>4561</v>
      </c>
      <c r="O1444" s="1" t="s">
        <v>77</v>
      </c>
      <c r="P1444" s="21" t="s">
        <v>78</v>
      </c>
      <c r="Q1444" s="1" t="s">
        <v>78</v>
      </c>
      <c r="R1444" s="21" t="s">
        <v>1898</v>
      </c>
      <c r="S1444" s="21" t="s">
        <v>1898</v>
      </c>
      <c r="T1444" s="34" t="s">
        <v>72</v>
      </c>
      <c r="U1444" s="25" t="s">
        <v>2437</v>
      </c>
      <c r="V1444" s="1" t="s">
        <v>1900</v>
      </c>
      <c r="W1444" s="1" t="s">
        <v>778</v>
      </c>
      <c r="X1444" s="1" t="s">
        <v>779</v>
      </c>
      <c r="Y1444" s="1" t="s">
        <v>780</v>
      </c>
      <c r="Z1444" s="1" t="s">
        <v>84</v>
      </c>
      <c r="AA1444" s="1" t="s">
        <v>72</v>
      </c>
      <c r="AB1444" s="1" t="s">
        <v>140</v>
      </c>
      <c r="AC1444" s="1" t="s">
        <v>181</v>
      </c>
      <c r="AD1444" s="1" t="s">
        <v>87</v>
      </c>
      <c r="AE1444" s="1">
        <v>63</v>
      </c>
      <c r="AF1444" s="1" t="s">
        <v>88</v>
      </c>
      <c r="AG1444" s="1">
        <v>5.8</v>
      </c>
      <c r="AH1444" s="1" t="s">
        <v>2344</v>
      </c>
      <c r="AI1444" s="1" t="s">
        <v>90</v>
      </c>
      <c r="AJ1444" s="1" t="s">
        <v>91</v>
      </c>
      <c r="AK1444" s="1" t="s">
        <v>92</v>
      </c>
      <c r="AL1444" s="1" t="s">
        <v>72</v>
      </c>
      <c r="AM1444" s="1" t="s">
        <v>72</v>
      </c>
      <c r="AN1444" s="1" t="s">
        <v>72</v>
      </c>
      <c r="AO1444" s="1" t="s">
        <v>72</v>
      </c>
      <c r="AP1444" s="1" t="s">
        <v>72</v>
      </c>
      <c r="AQ1444" s="1" t="s">
        <v>72</v>
      </c>
      <c r="AR1444" s="1" t="s">
        <v>72</v>
      </c>
      <c r="AS1444" s="1" t="s">
        <v>72</v>
      </c>
      <c r="AT1444" s="1" t="s">
        <v>72</v>
      </c>
      <c r="AU1444" s="3">
        <v>45538</v>
      </c>
      <c r="AV1444" s="1" t="s">
        <v>72</v>
      </c>
      <c r="AW1444" s="4">
        <v>0.73611111111111116</v>
      </c>
      <c r="AX1444" s="1" t="s">
        <v>72</v>
      </c>
      <c r="AY1444" s="1" t="s">
        <v>72</v>
      </c>
      <c r="AZ1444" s="1" t="s">
        <v>72</v>
      </c>
      <c r="BA1444" s="1" t="s">
        <v>72</v>
      </c>
      <c r="BB1444" s="1" t="s">
        <v>72</v>
      </c>
      <c r="BC1444" s="1" t="s">
        <v>72</v>
      </c>
      <c r="BD1444" s="1" t="s">
        <v>72</v>
      </c>
      <c r="BE1444" s="1" t="s">
        <v>3446</v>
      </c>
      <c r="BF1444" s="1" t="s">
        <v>88</v>
      </c>
      <c r="BG1444" s="1" t="s">
        <v>88</v>
      </c>
      <c r="BH1444" s="1" t="s">
        <v>88</v>
      </c>
      <c r="BI1444" s="1" t="s">
        <v>96</v>
      </c>
      <c r="BJ1444" s="1" t="s">
        <v>72</v>
      </c>
      <c r="BK1444" s="1" t="s">
        <v>6712</v>
      </c>
      <c r="BL1444" s="1" t="s">
        <v>6864</v>
      </c>
      <c r="BM1444" s="1">
        <v>28</v>
      </c>
      <c r="BN1444" s="1" t="s">
        <v>75</v>
      </c>
      <c r="BO1444" s="1" t="s">
        <v>75</v>
      </c>
      <c r="BP1444" s="1" t="s">
        <v>75</v>
      </c>
      <c r="BQ1444" s="21" t="s">
        <v>99</v>
      </c>
      <c r="BR1444" s="21" t="s">
        <v>100</v>
      </c>
    </row>
    <row r="1445" spans="1:70" ht="20.45" customHeight="1">
      <c r="A1445" s="1" t="s">
        <v>6865</v>
      </c>
      <c r="B1445" s="1">
        <v>240253</v>
      </c>
      <c r="C1445" s="1" t="s">
        <v>71</v>
      </c>
      <c r="D1445" s="3">
        <v>45537</v>
      </c>
      <c r="E1445" s="4">
        <v>0.54513888888888884</v>
      </c>
      <c r="F1445" s="5">
        <v>45536</v>
      </c>
      <c r="G1445" s="3">
        <v>45537</v>
      </c>
      <c r="H1445" s="4">
        <v>0.70347222222222228</v>
      </c>
      <c r="I1445" s="48">
        <f t="shared" si="172"/>
        <v>0.15833333333333344</v>
      </c>
      <c r="J1445" s="1">
        <v>15</v>
      </c>
      <c r="K1445" s="1" t="s">
        <v>2302</v>
      </c>
      <c r="L1445" s="1" t="s">
        <v>6866</v>
      </c>
      <c r="M1445" s="1" t="s">
        <v>75</v>
      </c>
      <c r="N1445" s="1" t="s">
        <v>6545</v>
      </c>
      <c r="O1445" s="1" t="s">
        <v>77</v>
      </c>
      <c r="P1445" s="1" t="s">
        <v>78</v>
      </c>
      <c r="Q1445" s="1" t="s">
        <v>78</v>
      </c>
      <c r="R1445" s="21" t="s">
        <v>139</v>
      </c>
      <c r="S1445" s="21" t="s">
        <v>1898</v>
      </c>
      <c r="T1445" s="34" t="s">
        <v>72</v>
      </c>
      <c r="U1445" s="25" t="s">
        <v>2989</v>
      </c>
      <c r="V1445" s="1" t="s">
        <v>1900</v>
      </c>
      <c r="W1445" s="1" t="s">
        <v>2307</v>
      </c>
      <c r="X1445" s="1" t="s">
        <v>2307</v>
      </c>
      <c r="Y1445" s="1" t="s">
        <v>2308</v>
      </c>
      <c r="Z1445" s="1" t="s">
        <v>490</v>
      </c>
      <c r="AA1445" s="1" t="s">
        <v>72</v>
      </c>
      <c r="AB1445" s="1" t="s">
        <v>491</v>
      </c>
      <c r="AC1445" s="1" t="s">
        <v>492</v>
      </c>
      <c r="AD1445" s="1" t="s">
        <v>87</v>
      </c>
      <c r="AE1445" s="1">
        <v>57</v>
      </c>
      <c r="AF1445" s="1" t="s">
        <v>88</v>
      </c>
      <c r="AG1445" s="1">
        <v>4.2</v>
      </c>
      <c r="AH1445" s="1" t="s">
        <v>954</v>
      </c>
      <c r="AI1445" s="1" t="s">
        <v>90</v>
      </c>
      <c r="AJ1445" s="1" t="s">
        <v>91</v>
      </c>
      <c r="AK1445" s="1" t="s">
        <v>92</v>
      </c>
      <c r="AL1445" s="1" t="s">
        <v>72</v>
      </c>
      <c r="AM1445" s="1" t="s">
        <v>244</v>
      </c>
      <c r="AN1445" s="1">
        <v>2</v>
      </c>
      <c r="AO1445" s="1" t="s">
        <v>2585</v>
      </c>
      <c r="AP1445" s="1" t="s">
        <v>72</v>
      </c>
      <c r="AQ1445" s="1" t="s">
        <v>72</v>
      </c>
      <c r="AR1445" s="1" t="s">
        <v>2327</v>
      </c>
      <c r="AS1445" s="1" t="s">
        <v>72</v>
      </c>
      <c r="AT1445" s="1" t="s">
        <v>72</v>
      </c>
      <c r="AU1445" s="3">
        <v>45537</v>
      </c>
      <c r="AV1445" s="4">
        <v>0.71458333333333335</v>
      </c>
      <c r="AW1445" s="4">
        <v>0.74444444444444446</v>
      </c>
      <c r="AX1445" s="4">
        <f>AW1445-AV1445</f>
        <v>2.9861111111111116E-2</v>
      </c>
      <c r="AY1445" s="4">
        <f>AW1445-I1445</f>
        <v>0.58611111111111103</v>
      </c>
      <c r="AZ1445" s="4">
        <f>AW1445-E1445</f>
        <v>0.19930555555555562</v>
      </c>
      <c r="BA1445" s="1" t="s">
        <v>6867</v>
      </c>
      <c r="BB1445" s="1" t="s">
        <v>72</v>
      </c>
      <c r="BC1445" s="1" t="s">
        <v>1794</v>
      </c>
      <c r="BD1445" s="1">
        <v>14</v>
      </c>
      <c r="BE1445" s="1" t="s">
        <v>4208</v>
      </c>
      <c r="BF1445" s="1" t="s">
        <v>75</v>
      </c>
      <c r="BG1445" s="1" t="s">
        <v>75</v>
      </c>
      <c r="BH1445" s="1" t="s">
        <v>88</v>
      </c>
      <c r="BI1445" s="1" t="s">
        <v>96</v>
      </c>
      <c r="BJ1445" s="1" t="s">
        <v>72</v>
      </c>
      <c r="BK1445" s="1" t="s">
        <v>3962</v>
      </c>
      <c r="BL1445" s="1" t="s">
        <v>6868</v>
      </c>
      <c r="BM1445" s="1">
        <f>21+8</f>
        <v>29</v>
      </c>
      <c r="BN1445" s="1" t="s">
        <v>75</v>
      </c>
      <c r="BO1445" s="1" t="s">
        <v>75</v>
      </c>
      <c r="BP1445" s="1" t="s">
        <v>75</v>
      </c>
      <c r="BQ1445" s="21" t="s">
        <v>99</v>
      </c>
      <c r="BR1445" s="21" t="s">
        <v>100</v>
      </c>
    </row>
    <row r="1446" spans="1:70" ht="20.45" customHeight="1">
      <c r="A1446" s="1" t="s">
        <v>6869</v>
      </c>
      <c r="B1446" s="1">
        <v>240254</v>
      </c>
      <c r="C1446" s="1" t="s">
        <v>71</v>
      </c>
      <c r="D1446" s="3">
        <v>45538</v>
      </c>
      <c r="E1446" s="4">
        <v>0.4548611111111111</v>
      </c>
      <c r="F1446" s="5">
        <v>45536</v>
      </c>
      <c r="G1446" s="3">
        <v>45538</v>
      </c>
      <c r="H1446" s="4">
        <v>0.54583333333333328</v>
      </c>
      <c r="I1446" s="48">
        <f t="shared" si="172"/>
        <v>9.0972222222222177E-2</v>
      </c>
      <c r="J1446" s="1">
        <v>2</v>
      </c>
      <c r="K1446" s="1" t="s">
        <v>1896</v>
      </c>
      <c r="L1446" s="1" t="s">
        <v>6870</v>
      </c>
      <c r="M1446" s="1" t="s">
        <v>75</v>
      </c>
      <c r="N1446" s="1" t="s">
        <v>3947</v>
      </c>
      <c r="O1446" s="1" t="s">
        <v>77</v>
      </c>
      <c r="P1446" s="1" t="s">
        <v>78</v>
      </c>
      <c r="Q1446" s="1" t="s">
        <v>78</v>
      </c>
      <c r="R1446" s="21" t="s">
        <v>1898</v>
      </c>
      <c r="S1446" s="21" t="s">
        <v>1898</v>
      </c>
      <c r="T1446" s="34" t="s">
        <v>72</v>
      </c>
      <c r="U1446" s="75" t="s">
        <v>72</v>
      </c>
      <c r="V1446" s="1" t="s">
        <v>1900</v>
      </c>
      <c r="W1446" s="1" t="s">
        <v>813</v>
      </c>
      <c r="X1446" s="1" t="s">
        <v>813</v>
      </c>
      <c r="Y1446" s="1" t="s">
        <v>814</v>
      </c>
      <c r="Z1446" s="1" t="s">
        <v>84</v>
      </c>
      <c r="AA1446" s="1" t="s">
        <v>72</v>
      </c>
      <c r="AB1446" s="1" t="s">
        <v>140</v>
      </c>
      <c r="AC1446" s="1" t="s">
        <v>181</v>
      </c>
      <c r="AD1446" s="1" t="s">
        <v>87</v>
      </c>
      <c r="AE1446" s="1">
        <v>47</v>
      </c>
      <c r="AF1446" s="1" t="s">
        <v>88</v>
      </c>
      <c r="AG1446" s="1">
        <v>5.2</v>
      </c>
      <c r="AH1446" s="1" t="s">
        <v>954</v>
      </c>
      <c r="AI1446" s="1" t="s">
        <v>90</v>
      </c>
      <c r="AJ1446" s="1" t="s">
        <v>91</v>
      </c>
      <c r="AK1446" s="1" t="s">
        <v>92</v>
      </c>
      <c r="AL1446" s="1" t="s">
        <v>72</v>
      </c>
      <c r="AM1446" s="1" t="s">
        <v>217</v>
      </c>
      <c r="AN1446" s="1">
        <v>1</v>
      </c>
      <c r="AO1446" s="1" t="s">
        <v>2288</v>
      </c>
      <c r="AP1446" s="1" t="s">
        <v>72</v>
      </c>
      <c r="AQ1446" s="1" t="s">
        <v>72</v>
      </c>
      <c r="AR1446" s="1" t="s">
        <v>5884</v>
      </c>
      <c r="AS1446" s="1" t="s">
        <v>878</v>
      </c>
      <c r="AT1446" s="1" t="s">
        <v>72</v>
      </c>
      <c r="AU1446" s="3">
        <v>45538</v>
      </c>
      <c r="AV1446" s="1" t="s">
        <v>72</v>
      </c>
      <c r="AW1446" s="4">
        <v>0.66319444444444442</v>
      </c>
      <c r="AX1446" s="1" t="s">
        <v>72</v>
      </c>
      <c r="AY1446" s="1" t="s">
        <v>72</v>
      </c>
      <c r="AZ1446" s="1" t="s">
        <v>72</v>
      </c>
      <c r="BA1446" s="1" t="s">
        <v>72</v>
      </c>
      <c r="BB1446" s="1" t="s">
        <v>72</v>
      </c>
      <c r="BC1446" s="1" t="s">
        <v>72</v>
      </c>
      <c r="BD1446" s="1">
        <v>14</v>
      </c>
      <c r="BE1446" s="1" t="s">
        <v>3205</v>
      </c>
      <c r="BF1446" s="1" t="s">
        <v>75</v>
      </c>
      <c r="BG1446" s="1" t="s">
        <v>75</v>
      </c>
      <c r="BH1446" s="1" t="s">
        <v>88</v>
      </c>
      <c r="BI1446" s="1" t="s">
        <v>96</v>
      </c>
      <c r="BJ1446" s="1" t="s">
        <v>72</v>
      </c>
      <c r="BK1446" s="1" t="s">
        <v>6871</v>
      </c>
      <c r="BL1446" s="1" t="s">
        <v>6825</v>
      </c>
      <c r="BM1446" s="1">
        <v>14</v>
      </c>
      <c r="BN1446" s="1" t="s">
        <v>75</v>
      </c>
      <c r="BO1446" s="1" t="s">
        <v>75</v>
      </c>
      <c r="BP1446" s="1" t="s">
        <v>75</v>
      </c>
      <c r="BQ1446" s="21" t="s">
        <v>99</v>
      </c>
      <c r="BR1446" s="21" t="s">
        <v>100</v>
      </c>
    </row>
    <row r="1447" spans="1:70" ht="20.45" customHeight="1">
      <c r="A1447" s="1" t="s">
        <v>6872</v>
      </c>
      <c r="B1447" s="1">
        <v>240254</v>
      </c>
      <c r="C1447" s="1" t="s">
        <v>71</v>
      </c>
      <c r="D1447" s="3">
        <v>45538</v>
      </c>
      <c r="E1447" s="4">
        <v>0.4548611111111111</v>
      </c>
      <c r="F1447" s="5">
        <v>45536</v>
      </c>
      <c r="G1447" s="3">
        <v>45538</v>
      </c>
      <c r="H1447" s="4">
        <v>0.54583333333333328</v>
      </c>
      <c r="I1447" s="48">
        <f t="shared" si="172"/>
        <v>9.0972222222222177E-2</v>
      </c>
      <c r="J1447" s="1">
        <v>2</v>
      </c>
      <c r="K1447" s="1" t="s">
        <v>1896</v>
      </c>
      <c r="L1447" s="1" t="s">
        <v>6870</v>
      </c>
      <c r="M1447" s="1" t="s">
        <v>75</v>
      </c>
      <c r="N1447" s="1" t="s">
        <v>6710</v>
      </c>
      <c r="O1447" s="1" t="s">
        <v>77</v>
      </c>
      <c r="P1447" s="1" t="s">
        <v>78</v>
      </c>
      <c r="Q1447" s="1" t="s">
        <v>78</v>
      </c>
      <c r="R1447" s="21" t="s">
        <v>1898</v>
      </c>
      <c r="S1447" s="21" t="s">
        <v>1898</v>
      </c>
      <c r="T1447" s="34" t="s">
        <v>72</v>
      </c>
      <c r="U1447" s="21" t="s">
        <v>6873</v>
      </c>
      <c r="V1447" s="1" t="s">
        <v>1900</v>
      </c>
      <c r="W1447" s="1" t="s">
        <v>813</v>
      </c>
      <c r="X1447" s="1" t="s">
        <v>813</v>
      </c>
      <c r="Y1447" s="1" t="s">
        <v>814</v>
      </c>
      <c r="Z1447" s="1" t="s">
        <v>84</v>
      </c>
      <c r="AA1447" s="1" t="s">
        <v>72</v>
      </c>
      <c r="AB1447" s="1" t="s">
        <v>140</v>
      </c>
      <c r="AC1447" s="1" t="s">
        <v>181</v>
      </c>
      <c r="AD1447" s="1" t="s">
        <v>87</v>
      </c>
      <c r="AE1447" s="1">
        <v>47</v>
      </c>
      <c r="AF1447" s="1" t="s">
        <v>88</v>
      </c>
      <c r="AG1447" s="1">
        <v>5.2</v>
      </c>
      <c r="AH1447" s="1" t="s">
        <v>954</v>
      </c>
      <c r="AI1447" s="1" t="s">
        <v>90</v>
      </c>
      <c r="AJ1447" s="1" t="s">
        <v>91</v>
      </c>
      <c r="AK1447" s="1" t="s">
        <v>92</v>
      </c>
      <c r="AL1447" s="1" t="s">
        <v>72</v>
      </c>
      <c r="AM1447" s="1" t="s">
        <v>217</v>
      </c>
      <c r="AN1447" s="1">
        <v>1</v>
      </c>
      <c r="AO1447" s="1" t="s">
        <v>2288</v>
      </c>
      <c r="AP1447" s="1" t="s">
        <v>72</v>
      </c>
      <c r="AQ1447" s="1" t="s">
        <v>72</v>
      </c>
      <c r="AR1447" s="1" t="s">
        <v>5884</v>
      </c>
      <c r="AS1447" s="1" t="s">
        <v>878</v>
      </c>
      <c r="AT1447" s="1" t="s">
        <v>72</v>
      </c>
      <c r="AU1447" s="3">
        <v>45538</v>
      </c>
      <c r="AV1447" s="4">
        <v>0.55555555555555558</v>
      </c>
      <c r="AW1447" s="4">
        <v>0.66319444444444442</v>
      </c>
      <c r="AX1447" s="4">
        <f>AW1447-AV1447</f>
        <v>0.10763888888888884</v>
      </c>
      <c r="AY1447" s="4">
        <f>AW1447-I1447</f>
        <v>0.57222222222222219</v>
      </c>
      <c r="AZ1447" s="4">
        <f>AW1447-E1447</f>
        <v>0.20833333333333331</v>
      </c>
      <c r="BA1447" s="1" t="s">
        <v>6874</v>
      </c>
      <c r="BB1447" s="1" t="s">
        <v>72</v>
      </c>
      <c r="BC1447" s="1" t="s">
        <v>1675</v>
      </c>
      <c r="BD1447" s="1">
        <v>14</v>
      </c>
      <c r="BE1447" s="1" t="s">
        <v>3205</v>
      </c>
      <c r="BF1447" s="1" t="s">
        <v>75</v>
      </c>
      <c r="BG1447" s="1" t="s">
        <v>75</v>
      </c>
      <c r="BH1447" s="1" t="s">
        <v>88</v>
      </c>
      <c r="BI1447" s="1" t="s">
        <v>96</v>
      </c>
      <c r="BJ1447" s="1" t="s">
        <v>72</v>
      </c>
      <c r="BK1447" s="1" t="s">
        <v>6712</v>
      </c>
      <c r="BL1447" s="1" t="s">
        <v>6875</v>
      </c>
      <c r="BM1447" s="1">
        <f>42+((4*3)+(4*6))</f>
        <v>78</v>
      </c>
      <c r="BN1447" s="1" t="s">
        <v>75</v>
      </c>
      <c r="BO1447" s="1" t="s">
        <v>75</v>
      </c>
      <c r="BP1447" s="1" t="s">
        <v>75</v>
      </c>
      <c r="BQ1447" s="21" t="s">
        <v>99</v>
      </c>
      <c r="BR1447" s="21" t="s">
        <v>100</v>
      </c>
    </row>
    <row r="1448" spans="1:70" ht="20.45" customHeight="1">
      <c r="A1448" s="1" t="s">
        <v>6876</v>
      </c>
      <c r="B1448" s="1">
        <v>240254</v>
      </c>
      <c r="C1448" s="1" t="s">
        <v>71</v>
      </c>
      <c r="D1448" s="3">
        <v>45538</v>
      </c>
      <c r="E1448" s="4">
        <v>0.4548611111111111</v>
      </c>
      <c r="F1448" s="5">
        <v>45536</v>
      </c>
      <c r="G1448" s="3">
        <v>45538</v>
      </c>
      <c r="H1448" s="4">
        <v>0.54583333333333328</v>
      </c>
      <c r="I1448" s="48">
        <f t="shared" si="172"/>
        <v>9.0972222222222177E-2</v>
      </c>
      <c r="J1448" s="1">
        <v>2</v>
      </c>
      <c r="K1448" s="1" t="s">
        <v>1896</v>
      </c>
      <c r="L1448" s="1" t="s">
        <v>6870</v>
      </c>
      <c r="M1448" s="1" t="s">
        <v>75</v>
      </c>
      <c r="N1448" s="1" t="s">
        <v>6877</v>
      </c>
      <c r="O1448" s="1" t="s">
        <v>77</v>
      </c>
      <c r="P1448" s="1" t="s">
        <v>78</v>
      </c>
      <c r="Q1448" s="1" t="s">
        <v>78</v>
      </c>
      <c r="R1448" s="21" t="s">
        <v>1898</v>
      </c>
      <c r="S1448" s="21" t="s">
        <v>1898</v>
      </c>
      <c r="T1448" s="34" t="s">
        <v>72</v>
      </c>
      <c r="U1448" s="75" t="s">
        <v>72</v>
      </c>
      <c r="V1448" s="1" t="s">
        <v>1900</v>
      </c>
      <c r="W1448" s="1" t="s">
        <v>813</v>
      </c>
      <c r="X1448" s="1" t="s">
        <v>813</v>
      </c>
      <c r="Y1448" s="1" t="s">
        <v>814</v>
      </c>
      <c r="Z1448" s="1" t="s">
        <v>84</v>
      </c>
      <c r="AA1448" s="1" t="s">
        <v>72</v>
      </c>
      <c r="AB1448" s="1" t="s">
        <v>140</v>
      </c>
      <c r="AC1448" s="1" t="s">
        <v>181</v>
      </c>
      <c r="AD1448" s="1" t="s">
        <v>87</v>
      </c>
      <c r="AE1448" s="1">
        <v>47</v>
      </c>
      <c r="AF1448" s="1" t="s">
        <v>88</v>
      </c>
      <c r="AG1448" s="1">
        <v>5.2</v>
      </c>
      <c r="AH1448" s="1" t="s">
        <v>954</v>
      </c>
      <c r="AI1448" s="1" t="s">
        <v>90</v>
      </c>
      <c r="AJ1448" s="1" t="s">
        <v>91</v>
      </c>
      <c r="AK1448" s="1" t="s">
        <v>92</v>
      </c>
      <c r="AL1448" s="1" t="s">
        <v>72</v>
      </c>
      <c r="AM1448" s="1" t="s">
        <v>217</v>
      </c>
      <c r="AN1448" s="1">
        <v>1</v>
      </c>
      <c r="AO1448" s="1" t="s">
        <v>2288</v>
      </c>
      <c r="AP1448" s="1" t="s">
        <v>72</v>
      </c>
      <c r="AQ1448" s="1" t="s">
        <v>72</v>
      </c>
      <c r="AR1448" s="1" t="s">
        <v>5884</v>
      </c>
      <c r="AS1448" s="1" t="s">
        <v>878</v>
      </c>
      <c r="AT1448" s="1" t="s">
        <v>72</v>
      </c>
      <c r="AU1448" s="3">
        <v>45538</v>
      </c>
      <c r="AV1448" s="1" t="s">
        <v>72</v>
      </c>
      <c r="AW1448" s="1" t="s">
        <v>72</v>
      </c>
      <c r="AX1448" s="1" t="s">
        <v>72</v>
      </c>
      <c r="AY1448" s="1" t="s">
        <v>72</v>
      </c>
      <c r="AZ1448" s="1" t="s">
        <v>72</v>
      </c>
      <c r="BA1448" s="1" t="s">
        <v>72</v>
      </c>
      <c r="BB1448" s="1" t="s">
        <v>72</v>
      </c>
      <c r="BC1448" s="1" t="s">
        <v>72</v>
      </c>
      <c r="BD1448" s="1" t="s">
        <v>72</v>
      </c>
      <c r="BE1448" s="1" t="s">
        <v>72</v>
      </c>
      <c r="BF1448" s="1" t="s">
        <v>72</v>
      </c>
      <c r="BG1448" s="1" t="s">
        <v>72</v>
      </c>
      <c r="BH1448" s="1" t="s">
        <v>88</v>
      </c>
      <c r="BI1448" s="1" t="s">
        <v>79</v>
      </c>
      <c r="BJ1448" s="1" t="s">
        <v>72</v>
      </c>
      <c r="BK1448" s="1" t="s">
        <v>72</v>
      </c>
      <c r="BL1448" s="1" t="s">
        <v>6878</v>
      </c>
      <c r="BM1448" s="1" t="s">
        <v>72</v>
      </c>
      <c r="BN1448" s="1" t="s">
        <v>72</v>
      </c>
      <c r="BO1448" s="1" t="s">
        <v>72</v>
      </c>
      <c r="BP1448" s="1" t="s">
        <v>72</v>
      </c>
      <c r="BQ1448" s="1" t="s">
        <v>160</v>
      </c>
      <c r="BR1448" s="1" t="s">
        <v>6462</v>
      </c>
    </row>
    <row r="1449" spans="1:70" ht="20.45" customHeight="1">
      <c r="A1449" s="1" t="s">
        <v>6879</v>
      </c>
      <c r="B1449" s="1">
        <v>240254</v>
      </c>
      <c r="C1449" s="1" t="s">
        <v>71</v>
      </c>
      <c r="D1449" s="3">
        <v>45538</v>
      </c>
      <c r="E1449" s="4">
        <v>0.4548611111111111</v>
      </c>
      <c r="F1449" s="5">
        <v>45536</v>
      </c>
      <c r="G1449" s="3">
        <v>45538</v>
      </c>
      <c r="H1449" s="4">
        <v>0.54583333333333328</v>
      </c>
      <c r="I1449" s="48">
        <f t="shared" si="172"/>
        <v>9.0972222222222177E-2</v>
      </c>
      <c r="J1449" s="1">
        <v>2</v>
      </c>
      <c r="K1449" s="1" t="s">
        <v>1896</v>
      </c>
      <c r="L1449" s="1" t="s">
        <v>6870</v>
      </c>
      <c r="M1449" s="1" t="s">
        <v>75</v>
      </c>
      <c r="N1449" s="1" t="s">
        <v>4561</v>
      </c>
      <c r="O1449" s="1" t="s">
        <v>77</v>
      </c>
      <c r="P1449" s="1" t="s">
        <v>78</v>
      </c>
      <c r="Q1449" s="1" t="s">
        <v>78</v>
      </c>
      <c r="R1449" s="21" t="s">
        <v>1898</v>
      </c>
      <c r="S1449" s="21" t="s">
        <v>1898</v>
      </c>
      <c r="T1449" s="34" t="s">
        <v>72</v>
      </c>
      <c r="U1449" s="25" t="s">
        <v>6880</v>
      </c>
      <c r="V1449" s="1" t="s">
        <v>1900</v>
      </c>
      <c r="W1449" s="1" t="s">
        <v>813</v>
      </c>
      <c r="X1449" s="1" t="s">
        <v>813</v>
      </c>
      <c r="Y1449" s="1" t="s">
        <v>814</v>
      </c>
      <c r="Z1449" s="1" t="s">
        <v>84</v>
      </c>
      <c r="AA1449" s="1" t="s">
        <v>72</v>
      </c>
      <c r="AB1449" s="1" t="s">
        <v>140</v>
      </c>
      <c r="AC1449" s="1" t="s">
        <v>181</v>
      </c>
      <c r="AD1449" s="1" t="s">
        <v>87</v>
      </c>
      <c r="AE1449" s="1">
        <v>47</v>
      </c>
      <c r="AF1449" s="1" t="s">
        <v>88</v>
      </c>
      <c r="AG1449" s="1">
        <v>5.2</v>
      </c>
      <c r="AH1449" s="1" t="s">
        <v>954</v>
      </c>
      <c r="AI1449" s="1" t="s">
        <v>90</v>
      </c>
      <c r="AJ1449" s="1" t="s">
        <v>91</v>
      </c>
      <c r="AK1449" s="1" t="s">
        <v>92</v>
      </c>
      <c r="AL1449" s="1" t="s">
        <v>72</v>
      </c>
      <c r="AM1449" s="1" t="s">
        <v>217</v>
      </c>
      <c r="AN1449" s="1">
        <v>1</v>
      </c>
      <c r="AO1449" s="1" t="s">
        <v>2288</v>
      </c>
      <c r="AP1449" s="1" t="s">
        <v>72</v>
      </c>
      <c r="AQ1449" s="1" t="s">
        <v>72</v>
      </c>
      <c r="AR1449" s="1" t="s">
        <v>5884</v>
      </c>
      <c r="AS1449" s="1" t="s">
        <v>878</v>
      </c>
      <c r="AT1449" s="1" t="s">
        <v>72</v>
      </c>
      <c r="AU1449" s="3">
        <v>45559</v>
      </c>
      <c r="AV1449" s="1" t="s">
        <v>72</v>
      </c>
      <c r="AW1449" s="4">
        <v>0.59722222222222221</v>
      </c>
      <c r="AX1449" s="1" t="s">
        <v>72</v>
      </c>
      <c r="AY1449" s="1" t="s">
        <v>72</v>
      </c>
      <c r="AZ1449" s="1" t="s">
        <v>72</v>
      </c>
      <c r="BA1449" s="1" t="s">
        <v>72</v>
      </c>
      <c r="BB1449" s="1" t="s">
        <v>72</v>
      </c>
      <c r="BC1449" s="1" t="s">
        <v>72</v>
      </c>
      <c r="BD1449" s="1" t="s">
        <v>72</v>
      </c>
      <c r="BE1449" s="1" t="s">
        <v>72</v>
      </c>
      <c r="BF1449" s="1" t="s">
        <v>72</v>
      </c>
      <c r="BG1449" s="1" t="s">
        <v>72</v>
      </c>
      <c r="BH1449" s="1" t="s">
        <v>88</v>
      </c>
      <c r="BI1449" s="1" t="s">
        <v>79</v>
      </c>
      <c r="BJ1449" s="1" t="s">
        <v>72</v>
      </c>
      <c r="BK1449" s="1" t="s">
        <v>72</v>
      </c>
      <c r="BL1449" s="1" t="s">
        <v>6878</v>
      </c>
      <c r="BM1449" s="1">
        <v>29</v>
      </c>
      <c r="BN1449" s="1" t="s">
        <v>72</v>
      </c>
      <c r="BO1449" s="1" t="s">
        <v>72</v>
      </c>
      <c r="BP1449" s="1" t="s">
        <v>72</v>
      </c>
      <c r="BQ1449" s="1" t="s">
        <v>160</v>
      </c>
      <c r="BR1449" s="1" t="s">
        <v>6462</v>
      </c>
    </row>
    <row r="1450" spans="1:70" ht="20.45" customHeight="1">
      <c r="A1450" s="1" t="s">
        <v>6881</v>
      </c>
      <c r="B1450" s="1">
        <v>240255</v>
      </c>
      <c r="C1450" s="1" t="s">
        <v>71</v>
      </c>
      <c r="D1450" s="3">
        <v>45538</v>
      </c>
      <c r="E1450" s="4">
        <v>0.47916666666666669</v>
      </c>
      <c r="F1450" s="5">
        <v>45536</v>
      </c>
      <c r="G1450" s="3">
        <v>45538</v>
      </c>
      <c r="H1450" s="4">
        <v>0.8618055555555556</v>
      </c>
      <c r="I1450" s="48">
        <f t="shared" si="172"/>
        <v>0.38263888888888892</v>
      </c>
      <c r="J1450" s="1">
        <v>15</v>
      </c>
      <c r="K1450" s="1" t="s">
        <v>1896</v>
      </c>
      <c r="L1450" s="1" t="s">
        <v>6882</v>
      </c>
      <c r="M1450" s="1" t="s">
        <v>75</v>
      </c>
      <c r="N1450" s="1" t="s">
        <v>1915</v>
      </c>
      <c r="O1450" s="1" t="s">
        <v>77</v>
      </c>
      <c r="P1450" s="21" t="s">
        <v>78</v>
      </c>
      <c r="Q1450" s="1" t="s">
        <v>78</v>
      </c>
      <c r="R1450" s="21" t="s">
        <v>1898</v>
      </c>
      <c r="S1450" s="21" t="s">
        <v>1898</v>
      </c>
      <c r="T1450" s="34" t="s">
        <v>72</v>
      </c>
      <c r="U1450" s="25" t="s">
        <v>6477</v>
      </c>
      <c r="V1450" s="1" t="s">
        <v>1900</v>
      </c>
      <c r="W1450" s="1" t="s">
        <v>778</v>
      </c>
      <c r="X1450" s="1" t="s">
        <v>779</v>
      </c>
      <c r="Y1450" s="1" t="s">
        <v>780</v>
      </c>
      <c r="Z1450" s="1" t="s">
        <v>84</v>
      </c>
      <c r="AA1450" s="1" t="s">
        <v>72</v>
      </c>
      <c r="AB1450" s="1" t="s">
        <v>196</v>
      </c>
      <c r="AC1450" s="1" t="s">
        <v>196</v>
      </c>
      <c r="AD1450" s="1" t="s">
        <v>126</v>
      </c>
      <c r="AE1450" s="1">
        <v>63</v>
      </c>
      <c r="AF1450" s="1" t="s">
        <v>88</v>
      </c>
      <c r="AG1450" s="1">
        <v>5.4</v>
      </c>
      <c r="AH1450" s="1" t="s">
        <v>954</v>
      </c>
      <c r="AI1450" s="1" t="s">
        <v>90</v>
      </c>
      <c r="AJ1450" s="1" t="s">
        <v>970</v>
      </c>
      <c r="AK1450" s="1" t="s">
        <v>1217</v>
      </c>
      <c r="AL1450" s="1" t="s">
        <v>72</v>
      </c>
      <c r="AM1450" s="1" t="s">
        <v>72</v>
      </c>
      <c r="AN1450" s="1" t="s">
        <v>72</v>
      </c>
      <c r="AO1450" s="1" t="s">
        <v>72</v>
      </c>
      <c r="AP1450" s="1">
        <v>33</v>
      </c>
      <c r="AQ1450" s="1" t="s">
        <v>72</v>
      </c>
      <c r="AR1450" s="1" t="s">
        <v>72</v>
      </c>
      <c r="AS1450" s="1" t="s">
        <v>72</v>
      </c>
      <c r="AT1450" s="1" t="s">
        <v>72</v>
      </c>
      <c r="AU1450" s="3">
        <v>45538</v>
      </c>
      <c r="AV1450" s="4">
        <v>0.875</v>
      </c>
      <c r="AW1450" s="4">
        <v>0.95486111111111116</v>
      </c>
      <c r="AX1450" s="4">
        <f t="shared" ref="AX1450:AX1492" si="176">AW1450-AV1450</f>
        <v>7.986111111111116E-2</v>
      </c>
      <c r="AY1450" s="4">
        <f t="shared" ref="AY1450:AY1456" si="177">AW1450-I1450</f>
        <v>0.57222222222222219</v>
      </c>
      <c r="AZ1450" s="4">
        <f t="shared" ref="AZ1450:AZ1456" si="178">AW1450-E1450</f>
        <v>0.47569444444444448</v>
      </c>
      <c r="BA1450" s="1" t="s">
        <v>6883</v>
      </c>
      <c r="BB1450" s="1" t="s">
        <v>72</v>
      </c>
      <c r="BC1450" s="1" t="s">
        <v>2260</v>
      </c>
      <c r="BD1450" s="1">
        <v>14</v>
      </c>
      <c r="BE1450" s="1" t="s">
        <v>3446</v>
      </c>
      <c r="BF1450" s="1" t="s">
        <v>75</v>
      </c>
      <c r="BG1450" s="1" t="s">
        <v>75</v>
      </c>
      <c r="BH1450" s="1" t="s">
        <v>88</v>
      </c>
      <c r="BI1450" s="1" t="s">
        <v>96</v>
      </c>
      <c r="BJ1450" s="1" t="s">
        <v>72</v>
      </c>
      <c r="BK1450" s="1" t="s">
        <v>3962</v>
      </c>
      <c r="BL1450" s="1" t="s">
        <v>6884</v>
      </c>
      <c r="BM1450" s="1">
        <f>49+(3*6)</f>
        <v>67</v>
      </c>
      <c r="BN1450" s="1" t="s">
        <v>75</v>
      </c>
      <c r="BO1450" s="1" t="s">
        <v>75</v>
      </c>
      <c r="BP1450" s="1" t="s">
        <v>75</v>
      </c>
      <c r="BQ1450" s="21" t="s">
        <v>99</v>
      </c>
      <c r="BR1450" s="21" t="s">
        <v>100</v>
      </c>
    </row>
    <row r="1451" spans="1:70" ht="20.45" customHeight="1">
      <c r="A1451" s="1" t="s">
        <v>6885</v>
      </c>
      <c r="B1451" s="1">
        <v>240256</v>
      </c>
      <c r="C1451" s="1" t="s">
        <v>71</v>
      </c>
      <c r="D1451" s="3">
        <v>45539</v>
      </c>
      <c r="E1451" s="4">
        <v>0.56666666666666665</v>
      </c>
      <c r="F1451" s="5">
        <v>45536</v>
      </c>
      <c r="G1451" s="3">
        <v>45539</v>
      </c>
      <c r="H1451" s="4">
        <v>0.66874999999999996</v>
      </c>
      <c r="I1451" s="48">
        <f t="shared" si="172"/>
        <v>0.1020833333333333</v>
      </c>
      <c r="J1451" s="1">
        <v>2</v>
      </c>
      <c r="K1451" s="1" t="s">
        <v>1896</v>
      </c>
      <c r="L1451" s="1" t="s">
        <v>6886</v>
      </c>
      <c r="M1451" s="1" t="s">
        <v>75</v>
      </c>
      <c r="N1451" s="1" t="s">
        <v>3947</v>
      </c>
      <c r="O1451" s="1" t="s">
        <v>77</v>
      </c>
      <c r="P1451" s="1" t="s">
        <v>78</v>
      </c>
      <c r="Q1451" s="1" t="s">
        <v>172</v>
      </c>
      <c r="R1451" s="21" t="s">
        <v>139</v>
      </c>
      <c r="S1451" s="8" t="s">
        <v>1898</v>
      </c>
      <c r="T1451" s="1" t="s">
        <v>5123</v>
      </c>
      <c r="U1451" s="25" t="s">
        <v>5008</v>
      </c>
      <c r="V1451" s="1" t="s">
        <v>1900</v>
      </c>
      <c r="W1451" s="1" t="s">
        <v>813</v>
      </c>
      <c r="X1451" s="1" t="s">
        <v>813</v>
      </c>
      <c r="Y1451" s="1" t="s">
        <v>814</v>
      </c>
      <c r="Z1451" s="1" t="s">
        <v>84</v>
      </c>
      <c r="AA1451" s="1" t="s">
        <v>72</v>
      </c>
      <c r="AB1451" s="1" t="s">
        <v>124</v>
      </c>
      <c r="AC1451" s="1" t="s">
        <v>6887</v>
      </c>
      <c r="AD1451" s="1" t="s">
        <v>87</v>
      </c>
      <c r="AE1451" s="1">
        <v>64</v>
      </c>
      <c r="AF1451" s="1" t="s">
        <v>88</v>
      </c>
      <c r="AG1451" s="1">
        <v>4.8</v>
      </c>
      <c r="AH1451" s="1" t="s">
        <v>299</v>
      </c>
      <c r="AI1451" s="1" t="s">
        <v>90</v>
      </c>
      <c r="AJ1451" s="1" t="s">
        <v>91</v>
      </c>
      <c r="AK1451" s="1" t="s">
        <v>90</v>
      </c>
      <c r="AL1451" s="1" t="s">
        <v>72</v>
      </c>
      <c r="AM1451" s="1" t="s">
        <v>254</v>
      </c>
      <c r="AN1451" s="1">
        <v>1</v>
      </c>
      <c r="AO1451" s="1" t="s">
        <v>1374</v>
      </c>
      <c r="AP1451" s="1" t="s">
        <v>72</v>
      </c>
      <c r="AQ1451" s="1" t="s">
        <v>72</v>
      </c>
      <c r="AR1451" s="1" t="s">
        <v>5884</v>
      </c>
      <c r="AS1451" s="1" t="s">
        <v>878</v>
      </c>
      <c r="AT1451" s="1" t="s">
        <v>72</v>
      </c>
      <c r="AU1451" s="3">
        <v>45539</v>
      </c>
      <c r="AV1451" s="4">
        <v>0.68194444444444446</v>
      </c>
      <c r="AW1451" s="4">
        <v>0.75486111111111109</v>
      </c>
      <c r="AX1451" s="4">
        <f t="shared" si="176"/>
        <v>7.291666666666663E-2</v>
      </c>
      <c r="AY1451" s="4">
        <f t="shared" si="177"/>
        <v>0.65277777777777779</v>
      </c>
      <c r="AZ1451" s="4">
        <f t="shared" si="178"/>
        <v>0.18819444444444444</v>
      </c>
      <c r="BA1451" s="1" t="s">
        <v>6888</v>
      </c>
      <c r="BB1451" s="1" t="s">
        <v>72</v>
      </c>
      <c r="BC1451" s="1" t="s">
        <v>2260</v>
      </c>
      <c r="BD1451" s="1">
        <v>14</v>
      </c>
      <c r="BE1451" s="1" t="s">
        <v>4063</v>
      </c>
      <c r="BF1451" s="1" t="s">
        <v>88</v>
      </c>
      <c r="BG1451" s="1" t="s">
        <v>88</v>
      </c>
      <c r="BH1451" s="1" t="s">
        <v>88</v>
      </c>
      <c r="BI1451" s="1" t="s">
        <v>96</v>
      </c>
      <c r="BJ1451" s="1" t="s">
        <v>72</v>
      </c>
      <c r="BK1451" s="1" t="s">
        <v>4745</v>
      </c>
      <c r="BL1451" s="1" t="s">
        <v>6889</v>
      </c>
      <c r="BM1451" s="1">
        <v>16</v>
      </c>
      <c r="BN1451" s="1" t="s">
        <v>75</v>
      </c>
      <c r="BO1451" s="1" t="s">
        <v>75</v>
      </c>
      <c r="BP1451" s="1" t="s">
        <v>75</v>
      </c>
      <c r="BQ1451" s="21" t="s">
        <v>99</v>
      </c>
      <c r="BR1451" s="21" t="s">
        <v>100</v>
      </c>
    </row>
    <row r="1452" spans="1:70" ht="20.45" customHeight="1">
      <c r="A1452" s="1" t="s">
        <v>6890</v>
      </c>
      <c r="B1452" s="1">
        <v>240257</v>
      </c>
      <c r="C1452" s="1" t="s">
        <v>71</v>
      </c>
      <c r="D1452" s="3">
        <v>45539</v>
      </c>
      <c r="E1452" s="4">
        <v>0.51736111111111116</v>
      </c>
      <c r="F1452" s="5">
        <v>45536</v>
      </c>
      <c r="G1452" s="3">
        <v>45539</v>
      </c>
      <c r="H1452" s="4">
        <v>0.91736111111111107</v>
      </c>
      <c r="I1452" s="48">
        <f t="shared" si="172"/>
        <v>0.39999999999999991</v>
      </c>
      <c r="J1452" s="1">
        <v>45</v>
      </c>
      <c r="K1452" s="1" t="s">
        <v>1896</v>
      </c>
      <c r="L1452" s="1" t="s">
        <v>6891</v>
      </c>
      <c r="M1452" s="1" t="s">
        <v>75</v>
      </c>
      <c r="N1452" s="1" t="s">
        <v>3759</v>
      </c>
      <c r="O1452" s="1" t="s">
        <v>77</v>
      </c>
      <c r="P1452" s="21" t="s">
        <v>78</v>
      </c>
      <c r="Q1452" s="1" t="s">
        <v>172</v>
      </c>
      <c r="R1452" s="21" t="s">
        <v>139</v>
      </c>
      <c r="S1452" s="8" t="s">
        <v>1927</v>
      </c>
      <c r="T1452" s="34" t="s">
        <v>72</v>
      </c>
      <c r="U1452" s="8" t="s">
        <v>847</v>
      </c>
      <c r="V1452" s="1" t="s">
        <v>1900</v>
      </c>
      <c r="W1452" s="1" t="s">
        <v>778</v>
      </c>
      <c r="X1452" s="1" t="s">
        <v>779</v>
      </c>
      <c r="Y1452" s="1" t="s">
        <v>780</v>
      </c>
      <c r="Z1452" s="1" t="s">
        <v>443</v>
      </c>
      <c r="AA1452" s="1" t="s">
        <v>72</v>
      </c>
      <c r="AB1452" s="1" t="s">
        <v>444</v>
      </c>
      <c r="AC1452" s="1" t="s">
        <v>444</v>
      </c>
      <c r="AD1452" s="1" t="s">
        <v>126</v>
      </c>
      <c r="AE1452" s="1">
        <v>53</v>
      </c>
      <c r="AF1452" s="1" t="s">
        <v>88</v>
      </c>
      <c r="AG1452" s="1">
        <v>6.1</v>
      </c>
      <c r="AH1452" s="1" t="s">
        <v>2344</v>
      </c>
      <c r="AI1452" s="1" t="s">
        <v>90</v>
      </c>
      <c r="AJ1452" s="1" t="s">
        <v>91</v>
      </c>
      <c r="AK1452" s="1" t="s">
        <v>92</v>
      </c>
      <c r="AL1452" s="1" t="s">
        <v>72</v>
      </c>
      <c r="AM1452" s="1" t="s">
        <v>72</v>
      </c>
      <c r="AN1452" s="1" t="s">
        <v>72</v>
      </c>
      <c r="AO1452" s="1" t="s">
        <v>72</v>
      </c>
      <c r="AP1452" s="1" t="s">
        <v>72</v>
      </c>
      <c r="AQ1452" s="1" t="s">
        <v>72</v>
      </c>
      <c r="AR1452" s="1" t="s">
        <v>72</v>
      </c>
      <c r="AS1452" s="1" t="s">
        <v>72</v>
      </c>
      <c r="AT1452" s="1" t="s">
        <v>72</v>
      </c>
      <c r="AU1452" s="3">
        <v>45540</v>
      </c>
      <c r="AV1452" s="4">
        <v>1.2708333333333333</v>
      </c>
      <c r="AW1452" s="4">
        <v>1.3319444444444444</v>
      </c>
      <c r="AX1452" s="4">
        <f t="shared" si="176"/>
        <v>6.1111111111111116E-2</v>
      </c>
      <c r="AY1452" s="4">
        <f t="shared" si="177"/>
        <v>0.93194444444444446</v>
      </c>
      <c r="AZ1452" s="4">
        <f t="shared" si="178"/>
        <v>0.81458333333333321</v>
      </c>
      <c r="BA1452" s="1" t="s">
        <v>6892</v>
      </c>
      <c r="BB1452" s="1" t="s">
        <v>72</v>
      </c>
      <c r="BC1452" s="1" t="s">
        <v>1794</v>
      </c>
      <c r="BD1452" s="1">
        <v>14</v>
      </c>
      <c r="BE1452" s="1" t="s">
        <v>3446</v>
      </c>
      <c r="BF1452" s="1" t="s">
        <v>88</v>
      </c>
      <c r="BG1452" s="1" t="s">
        <v>88</v>
      </c>
      <c r="BH1452" s="1" t="s">
        <v>88</v>
      </c>
      <c r="BI1452" s="1" t="s">
        <v>79</v>
      </c>
      <c r="BJ1452" s="1" t="s">
        <v>707</v>
      </c>
      <c r="BK1452" s="1" t="s">
        <v>72</v>
      </c>
      <c r="BL1452" s="1" t="s">
        <v>72</v>
      </c>
      <c r="BM1452" s="1" t="s">
        <v>72</v>
      </c>
      <c r="BN1452" s="1" t="s">
        <v>88</v>
      </c>
      <c r="BO1452" s="1" t="s">
        <v>88</v>
      </c>
      <c r="BP1452" s="1" t="s">
        <v>88</v>
      </c>
      <c r="BQ1452" s="1" t="s">
        <v>160</v>
      </c>
      <c r="BR1452" s="1" t="s">
        <v>707</v>
      </c>
    </row>
    <row r="1453" spans="1:70" ht="20.45" customHeight="1">
      <c r="A1453" s="1" t="s">
        <v>6893</v>
      </c>
      <c r="B1453" s="1">
        <v>240258</v>
      </c>
      <c r="C1453" s="1" t="s">
        <v>71</v>
      </c>
      <c r="D1453" s="3">
        <v>45539</v>
      </c>
      <c r="E1453" s="4">
        <v>0.59722222222222221</v>
      </c>
      <c r="F1453" s="5">
        <v>45536</v>
      </c>
      <c r="G1453" s="3">
        <v>45540</v>
      </c>
      <c r="H1453" s="24">
        <v>1.3819444444444444</v>
      </c>
      <c r="I1453" s="48">
        <f t="shared" si="172"/>
        <v>0.78472222222222221</v>
      </c>
      <c r="J1453" s="1">
        <v>10</v>
      </c>
      <c r="K1453" s="1" t="s">
        <v>1896</v>
      </c>
      <c r="L1453" s="1" t="s">
        <v>6894</v>
      </c>
      <c r="M1453" s="1" t="s">
        <v>75</v>
      </c>
      <c r="N1453" s="1" t="s">
        <v>3624</v>
      </c>
      <c r="O1453" s="1" t="s">
        <v>77</v>
      </c>
      <c r="P1453" s="21" t="s">
        <v>78</v>
      </c>
      <c r="Q1453" s="1" t="s">
        <v>78</v>
      </c>
      <c r="R1453" s="21" t="s">
        <v>1898</v>
      </c>
      <c r="S1453" s="21" t="s">
        <v>1898</v>
      </c>
      <c r="T1453" s="34" t="s">
        <v>72</v>
      </c>
      <c r="U1453" s="25" t="s">
        <v>5286</v>
      </c>
      <c r="V1453" s="1" t="s">
        <v>1900</v>
      </c>
      <c r="W1453" s="1" t="s">
        <v>778</v>
      </c>
      <c r="X1453" s="1" t="s">
        <v>779</v>
      </c>
      <c r="Y1453" s="1" t="s">
        <v>780</v>
      </c>
      <c r="Z1453" s="1" t="s">
        <v>152</v>
      </c>
      <c r="AA1453" s="1" t="s">
        <v>72</v>
      </c>
      <c r="AB1453" s="1" t="s">
        <v>153</v>
      </c>
      <c r="AC1453" s="1" t="s">
        <v>154</v>
      </c>
      <c r="AD1453" s="1" t="s">
        <v>126</v>
      </c>
      <c r="AE1453" s="1">
        <v>61</v>
      </c>
      <c r="AF1453" s="1" t="s">
        <v>88</v>
      </c>
      <c r="AG1453" s="1">
        <v>5.8</v>
      </c>
      <c r="AH1453" s="1" t="s">
        <v>954</v>
      </c>
      <c r="AI1453" s="1" t="s">
        <v>90</v>
      </c>
      <c r="AJ1453" s="1" t="s">
        <v>91</v>
      </c>
      <c r="AK1453" s="1" t="s">
        <v>92</v>
      </c>
      <c r="AL1453" s="1" t="s">
        <v>72</v>
      </c>
      <c r="AM1453" s="1" t="s">
        <v>72</v>
      </c>
      <c r="AN1453" s="1" t="s">
        <v>72</v>
      </c>
      <c r="AO1453" s="1" t="s">
        <v>72</v>
      </c>
      <c r="AP1453" s="1" t="s">
        <v>72</v>
      </c>
      <c r="AQ1453" s="1" t="s">
        <v>72</v>
      </c>
      <c r="AR1453" s="1" t="s">
        <v>72</v>
      </c>
      <c r="AS1453" s="1" t="s">
        <v>72</v>
      </c>
      <c r="AT1453" s="1" t="s">
        <v>72</v>
      </c>
      <c r="AU1453" s="3">
        <v>45540</v>
      </c>
      <c r="AV1453" s="4">
        <v>1.3881944444444445</v>
      </c>
      <c r="AW1453" s="4">
        <v>1.4861111111111112</v>
      </c>
      <c r="AX1453" s="4">
        <f t="shared" si="176"/>
        <v>9.7916666666666652E-2</v>
      </c>
      <c r="AY1453" s="4">
        <f t="shared" si="177"/>
        <v>0.70138888888888895</v>
      </c>
      <c r="AZ1453" s="4">
        <f t="shared" si="178"/>
        <v>0.88888888888888895</v>
      </c>
      <c r="BA1453" s="1" t="s">
        <v>6895</v>
      </c>
      <c r="BB1453" s="1" t="s">
        <v>6896</v>
      </c>
      <c r="BC1453" s="1" t="s">
        <v>1675</v>
      </c>
      <c r="BD1453" s="1">
        <v>14</v>
      </c>
      <c r="BE1453" s="1" t="s">
        <v>3205</v>
      </c>
      <c r="BF1453" s="1" t="s">
        <v>75</v>
      </c>
      <c r="BG1453" s="1" t="s">
        <v>75</v>
      </c>
      <c r="BH1453" s="1" t="s">
        <v>88</v>
      </c>
      <c r="BI1453" s="1" t="s">
        <v>96</v>
      </c>
      <c r="BJ1453" s="1" t="s">
        <v>72</v>
      </c>
      <c r="BK1453" s="1" t="s">
        <v>6846</v>
      </c>
      <c r="BL1453" s="1" t="s">
        <v>6897</v>
      </c>
      <c r="BM1453" s="1">
        <f>43+((4*3)+(3*7))</f>
        <v>76</v>
      </c>
      <c r="BN1453" s="1" t="s">
        <v>75</v>
      </c>
      <c r="BO1453" s="1" t="s">
        <v>75</v>
      </c>
      <c r="BP1453" s="1" t="s">
        <v>75</v>
      </c>
      <c r="BQ1453" s="21" t="s">
        <v>99</v>
      </c>
      <c r="BR1453" s="21" t="s">
        <v>100</v>
      </c>
    </row>
    <row r="1454" spans="1:70" ht="20.45" customHeight="1">
      <c r="A1454" s="1" t="s">
        <v>6898</v>
      </c>
      <c r="B1454" s="1">
        <v>240259</v>
      </c>
      <c r="C1454" s="1" t="s">
        <v>71</v>
      </c>
      <c r="D1454" s="3">
        <v>45540</v>
      </c>
      <c r="E1454" s="4">
        <v>0.64583333333333337</v>
      </c>
      <c r="F1454" s="5">
        <v>45536</v>
      </c>
      <c r="G1454" s="3">
        <v>45540</v>
      </c>
      <c r="H1454" s="4">
        <v>0.71111111111111114</v>
      </c>
      <c r="I1454" s="48">
        <f t="shared" si="172"/>
        <v>6.5277777777777768E-2</v>
      </c>
      <c r="J1454" s="1">
        <v>10</v>
      </c>
      <c r="K1454" s="1" t="s">
        <v>1896</v>
      </c>
      <c r="L1454" s="1" t="s">
        <v>6899</v>
      </c>
      <c r="M1454" s="1" t="s">
        <v>75</v>
      </c>
      <c r="N1454" s="1" t="s">
        <v>1915</v>
      </c>
      <c r="O1454" s="1" t="s">
        <v>77</v>
      </c>
      <c r="P1454" s="1" t="s">
        <v>78</v>
      </c>
      <c r="Q1454" s="1" t="s">
        <v>172</v>
      </c>
      <c r="R1454" s="21" t="s">
        <v>139</v>
      </c>
      <c r="S1454" s="21" t="s">
        <v>1898</v>
      </c>
      <c r="T1454" s="1" t="s">
        <v>6900</v>
      </c>
      <c r="U1454" s="25" t="s">
        <v>2007</v>
      </c>
      <c r="V1454" s="1" t="s">
        <v>1900</v>
      </c>
      <c r="W1454" s="1" t="s">
        <v>2307</v>
      </c>
      <c r="X1454" s="1" t="s">
        <v>2307</v>
      </c>
      <c r="Y1454" s="1" t="s">
        <v>2363</v>
      </c>
      <c r="Z1454" s="1" t="s">
        <v>84</v>
      </c>
      <c r="AA1454" s="1" t="s">
        <v>72</v>
      </c>
      <c r="AB1454" s="1" t="s">
        <v>124</v>
      </c>
      <c r="AC1454" s="1" t="s">
        <v>125</v>
      </c>
      <c r="AD1454" s="1" t="s">
        <v>87</v>
      </c>
      <c r="AE1454" s="1">
        <v>59</v>
      </c>
      <c r="AF1454" s="1" t="s">
        <v>88</v>
      </c>
      <c r="AG1454" s="1">
        <v>4.5</v>
      </c>
      <c r="AH1454" s="1" t="s">
        <v>2344</v>
      </c>
      <c r="AI1454" s="1" t="s">
        <v>90</v>
      </c>
      <c r="AJ1454" s="1" t="s">
        <v>970</v>
      </c>
      <c r="AK1454" s="1" t="s">
        <v>429</v>
      </c>
      <c r="AL1454" s="1" t="s">
        <v>72</v>
      </c>
      <c r="AM1454" s="1" t="s">
        <v>217</v>
      </c>
      <c r="AN1454" s="1">
        <v>2</v>
      </c>
      <c r="AO1454" s="1" t="s">
        <v>1218</v>
      </c>
      <c r="AP1454" s="1">
        <v>4</v>
      </c>
      <c r="AQ1454" s="1" t="s">
        <v>4014</v>
      </c>
      <c r="AR1454" s="1" t="s">
        <v>220</v>
      </c>
      <c r="AS1454" s="1" t="s">
        <v>72</v>
      </c>
      <c r="AT1454" s="1" t="s">
        <v>72</v>
      </c>
      <c r="AU1454" s="3">
        <v>45540</v>
      </c>
      <c r="AV1454" s="4">
        <v>0.73055555555555551</v>
      </c>
      <c r="AW1454" s="4">
        <v>0.83194444444444449</v>
      </c>
      <c r="AX1454" s="4">
        <f t="shared" si="176"/>
        <v>0.10138888888888897</v>
      </c>
      <c r="AY1454" s="4">
        <f t="shared" si="177"/>
        <v>0.76666666666666672</v>
      </c>
      <c r="AZ1454" s="4">
        <f t="shared" si="178"/>
        <v>0.18611111111111112</v>
      </c>
      <c r="BA1454" s="1" t="s">
        <v>6901</v>
      </c>
      <c r="BB1454" s="1" t="s">
        <v>72</v>
      </c>
      <c r="BC1454" s="1" t="s">
        <v>1794</v>
      </c>
      <c r="BD1454" s="1">
        <v>14</v>
      </c>
      <c r="BE1454" s="1" t="s">
        <v>4009</v>
      </c>
      <c r="BF1454" s="1" t="s">
        <v>88</v>
      </c>
      <c r="BG1454" s="1" t="s">
        <v>88</v>
      </c>
      <c r="BH1454" s="1" t="s">
        <v>88</v>
      </c>
      <c r="BI1454" s="1" t="s">
        <v>96</v>
      </c>
      <c r="BJ1454" s="1" t="s">
        <v>72</v>
      </c>
      <c r="BK1454" s="1" t="s">
        <v>3962</v>
      </c>
      <c r="BL1454" s="1" t="s">
        <v>6902</v>
      </c>
      <c r="BM1454" s="1">
        <f>49+((2*3)+(2*4))</f>
        <v>63</v>
      </c>
      <c r="BN1454" s="1" t="s">
        <v>75</v>
      </c>
      <c r="BO1454" s="1" t="s">
        <v>75</v>
      </c>
      <c r="BP1454" s="1" t="s">
        <v>75</v>
      </c>
      <c r="BQ1454" s="21" t="s">
        <v>99</v>
      </c>
      <c r="BR1454" s="21" t="s">
        <v>100</v>
      </c>
    </row>
    <row r="1455" spans="1:70" ht="20.45" customHeight="1">
      <c r="A1455" s="1" t="s">
        <v>6903</v>
      </c>
      <c r="B1455" s="1">
        <v>240260</v>
      </c>
      <c r="C1455" s="1" t="s">
        <v>71</v>
      </c>
      <c r="D1455" s="3">
        <v>45540</v>
      </c>
      <c r="E1455" s="4">
        <v>0.47916666666666669</v>
      </c>
      <c r="F1455" s="5">
        <v>45536</v>
      </c>
      <c r="G1455" s="3">
        <v>45540</v>
      </c>
      <c r="H1455" s="4">
        <v>0.8833333333333333</v>
      </c>
      <c r="I1455" s="48">
        <f t="shared" si="172"/>
        <v>0.40416666666666662</v>
      </c>
      <c r="J1455" s="1">
        <v>15</v>
      </c>
      <c r="K1455" s="1" t="s">
        <v>1896</v>
      </c>
      <c r="L1455" s="1" t="s">
        <v>6904</v>
      </c>
      <c r="M1455" s="1" t="s">
        <v>75</v>
      </c>
      <c r="N1455" s="1" t="s">
        <v>3624</v>
      </c>
      <c r="O1455" s="1" t="s">
        <v>77</v>
      </c>
      <c r="P1455" s="21" t="s">
        <v>78</v>
      </c>
      <c r="Q1455" s="1" t="s">
        <v>78</v>
      </c>
      <c r="R1455" s="21" t="s">
        <v>1898</v>
      </c>
      <c r="S1455" s="21" t="s">
        <v>1898</v>
      </c>
      <c r="T1455" s="34" t="s">
        <v>72</v>
      </c>
      <c r="U1455" s="25" t="s">
        <v>6905</v>
      </c>
      <c r="V1455" s="1" t="s">
        <v>1900</v>
      </c>
      <c r="W1455" s="1" t="s">
        <v>778</v>
      </c>
      <c r="X1455" s="1" t="s">
        <v>779</v>
      </c>
      <c r="Y1455" s="1" t="s">
        <v>780</v>
      </c>
      <c r="Z1455" s="1" t="s">
        <v>152</v>
      </c>
      <c r="AA1455" s="1" t="s">
        <v>72</v>
      </c>
      <c r="AB1455" s="1" t="s">
        <v>153</v>
      </c>
      <c r="AC1455" s="1" t="s">
        <v>6906</v>
      </c>
      <c r="AD1455" s="1" t="s">
        <v>126</v>
      </c>
      <c r="AE1455" s="1">
        <v>47</v>
      </c>
      <c r="AF1455" s="1" t="s">
        <v>88</v>
      </c>
      <c r="AG1455" s="1">
        <v>4.8</v>
      </c>
      <c r="AH1455" s="1" t="s">
        <v>299</v>
      </c>
      <c r="AI1455" s="1" t="s">
        <v>90</v>
      </c>
      <c r="AJ1455" s="1" t="s">
        <v>970</v>
      </c>
      <c r="AK1455" s="1" t="s">
        <v>429</v>
      </c>
      <c r="AL1455" s="1" t="s">
        <v>72</v>
      </c>
      <c r="AM1455" s="1" t="s">
        <v>72</v>
      </c>
      <c r="AN1455" s="1" t="s">
        <v>72</v>
      </c>
      <c r="AO1455" s="1" t="s">
        <v>72</v>
      </c>
      <c r="AP1455" s="1" t="s">
        <v>72</v>
      </c>
      <c r="AQ1455" s="1" t="s">
        <v>72</v>
      </c>
      <c r="AR1455" s="1" t="s">
        <v>72</v>
      </c>
      <c r="AS1455" s="1" t="s">
        <v>72</v>
      </c>
      <c r="AT1455" s="1" t="s">
        <v>72</v>
      </c>
      <c r="AU1455" s="3">
        <v>45541</v>
      </c>
      <c r="AV1455" s="4">
        <v>1.3020833333333333</v>
      </c>
      <c r="AW1455" s="4">
        <v>1.3680555555555556</v>
      </c>
      <c r="AX1455" s="4">
        <f t="shared" si="176"/>
        <v>6.5972222222222321E-2</v>
      </c>
      <c r="AY1455" s="4">
        <f t="shared" si="177"/>
        <v>0.96388888888888902</v>
      </c>
      <c r="AZ1455" s="4">
        <f t="shared" si="178"/>
        <v>0.88888888888888884</v>
      </c>
      <c r="BA1455" s="1" t="s">
        <v>6907</v>
      </c>
      <c r="BB1455" s="1" t="s">
        <v>72</v>
      </c>
      <c r="BC1455" s="1" t="s">
        <v>1794</v>
      </c>
      <c r="BD1455" s="1">
        <v>14</v>
      </c>
      <c r="BE1455" s="1" t="s">
        <v>2694</v>
      </c>
      <c r="BF1455" s="1" t="s">
        <v>75</v>
      </c>
      <c r="BG1455" s="1" t="s">
        <v>75</v>
      </c>
      <c r="BH1455" s="1" t="s">
        <v>88</v>
      </c>
      <c r="BI1455" s="1" t="s">
        <v>96</v>
      </c>
      <c r="BJ1455" s="1" t="s">
        <v>72</v>
      </c>
      <c r="BK1455" s="1" t="s">
        <v>6846</v>
      </c>
      <c r="BL1455" s="1" t="s">
        <v>6897</v>
      </c>
      <c r="BM1455" s="1">
        <f>43+(2*3)</f>
        <v>49</v>
      </c>
      <c r="BN1455" s="1" t="s">
        <v>75</v>
      </c>
      <c r="BO1455" s="1" t="s">
        <v>75</v>
      </c>
      <c r="BP1455" s="1" t="s">
        <v>75</v>
      </c>
      <c r="BQ1455" s="21" t="s">
        <v>99</v>
      </c>
      <c r="BR1455" s="21" t="s">
        <v>100</v>
      </c>
    </row>
    <row r="1456" spans="1:70" ht="20.45" customHeight="1">
      <c r="A1456" s="1" t="s">
        <v>6908</v>
      </c>
      <c r="B1456" s="1">
        <v>240261</v>
      </c>
      <c r="C1456" s="1" t="s">
        <v>71</v>
      </c>
      <c r="D1456" s="3">
        <v>45541</v>
      </c>
      <c r="E1456" s="4">
        <v>0.4513888888888889</v>
      </c>
      <c r="F1456" s="5">
        <v>45536</v>
      </c>
      <c r="G1456" s="3">
        <v>45541</v>
      </c>
      <c r="H1456" s="4">
        <v>0.52430555555555558</v>
      </c>
      <c r="I1456" s="48">
        <f t="shared" si="172"/>
        <v>7.2916666666666685E-2</v>
      </c>
      <c r="J1456" s="1">
        <v>10</v>
      </c>
      <c r="K1456" s="1" t="s">
        <v>1896</v>
      </c>
      <c r="L1456" s="1" t="s">
        <v>6909</v>
      </c>
      <c r="M1456" s="1" t="s">
        <v>75</v>
      </c>
      <c r="N1456" s="1" t="s">
        <v>3947</v>
      </c>
      <c r="O1456" s="1" t="s">
        <v>77</v>
      </c>
      <c r="P1456" s="1" t="s">
        <v>78</v>
      </c>
      <c r="Q1456" s="1" t="s">
        <v>78</v>
      </c>
      <c r="R1456" s="21" t="s">
        <v>1898</v>
      </c>
      <c r="S1456" s="21" t="s">
        <v>1898</v>
      </c>
      <c r="T1456" s="34" t="s">
        <v>72</v>
      </c>
      <c r="U1456" s="25" t="s">
        <v>3078</v>
      </c>
      <c r="V1456" s="1" t="s">
        <v>1900</v>
      </c>
      <c r="W1456" s="1" t="s">
        <v>2307</v>
      </c>
      <c r="X1456" s="1" t="s">
        <v>2307</v>
      </c>
      <c r="Y1456" s="1" t="s">
        <v>2363</v>
      </c>
      <c r="Z1456" s="1" t="s">
        <v>84</v>
      </c>
      <c r="AA1456" s="1" t="s">
        <v>72</v>
      </c>
      <c r="AB1456" s="1" t="s">
        <v>140</v>
      </c>
      <c r="AC1456" s="1" t="s">
        <v>141</v>
      </c>
      <c r="AD1456" s="1" t="s">
        <v>87</v>
      </c>
      <c r="AE1456" s="1">
        <v>40</v>
      </c>
      <c r="AF1456" s="1" t="s">
        <v>88</v>
      </c>
      <c r="AG1456" s="1">
        <v>4.5999999999999996</v>
      </c>
      <c r="AH1456" s="1" t="s">
        <v>299</v>
      </c>
      <c r="AI1456" s="1" t="s">
        <v>90</v>
      </c>
      <c r="AJ1456" s="1" t="s">
        <v>91</v>
      </c>
      <c r="AK1456" s="1" t="s">
        <v>92</v>
      </c>
      <c r="AL1456" s="1" t="s">
        <v>72</v>
      </c>
      <c r="AM1456" s="1" t="s">
        <v>254</v>
      </c>
      <c r="AN1456" s="1">
        <v>2</v>
      </c>
      <c r="AO1456" s="1" t="s">
        <v>5348</v>
      </c>
      <c r="AP1456" s="1" t="s">
        <v>72</v>
      </c>
      <c r="AQ1456" s="1" t="s">
        <v>72</v>
      </c>
      <c r="AR1456" s="1" t="s">
        <v>5499</v>
      </c>
      <c r="AS1456" s="1" t="s">
        <v>72</v>
      </c>
      <c r="AT1456" s="1" t="s">
        <v>72</v>
      </c>
      <c r="AU1456" s="3">
        <v>45541</v>
      </c>
      <c r="AV1456" s="4">
        <v>0.54513888888888884</v>
      </c>
      <c r="AW1456" s="4">
        <v>0.64236111111111116</v>
      </c>
      <c r="AX1456" s="4">
        <f t="shared" si="176"/>
        <v>9.7222222222222321E-2</v>
      </c>
      <c r="AY1456" s="4">
        <f t="shared" si="177"/>
        <v>0.56944444444444442</v>
      </c>
      <c r="AZ1456" s="4">
        <f t="shared" si="178"/>
        <v>0.19097222222222227</v>
      </c>
      <c r="BA1456" s="1" t="s">
        <v>6910</v>
      </c>
      <c r="BB1456" s="1" t="s">
        <v>72</v>
      </c>
      <c r="BC1456" s="1" t="s">
        <v>1675</v>
      </c>
      <c r="BD1456" s="1">
        <v>14</v>
      </c>
      <c r="BE1456" s="1" t="s">
        <v>2694</v>
      </c>
      <c r="BF1456" s="1" t="s">
        <v>75</v>
      </c>
      <c r="BG1456" s="1" t="s">
        <v>75</v>
      </c>
      <c r="BH1456" s="1" t="s">
        <v>88</v>
      </c>
      <c r="BI1456" s="1" t="s">
        <v>96</v>
      </c>
      <c r="BJ1456" s="1" t="s">
        <v>72</v>
      </c>
      <c r="BK1456" s="1" t="s">
        <v>3962</v>
      </c>
      <c r="BL1456" s="1" t="s">
        <v>6911</v>
      </c>
      <c r="BM1456" s="1">
        <f>35+(6*3)</f>
        <v>53</v>
      </c>
      <c r="BN1456" s="1" t="s">
        <v>75</v>
      </c>
      <c r="BO1456" s="1" t="s">
        <v>75</v>
      </c>
      <c r="BP1456" s="1" t="s">
        <v>75</v>
      </c>
      <c r="BQ1456" s="21" t="s">
        <v>99</v>
      </c>
      <c r="BR1456" s="21" t="s">
        <v>100</v>
      </c>
    </row>
    <row r="1457" spans="1:70" ht="20.45" customHeight="1">
      <c r="A1457" s="1" t="s">
        <v>6912</v>
      </c>
      <c r="B1457" s="1">
        <v>240261</v>
      </c>
      <c r="C1457" s="1" t="s">
        <v>71</v>
      </c>
      <c r="D1457" s="3">
        <v>45541</v>
      </c>
      <c r="E1457" s="4">
        <v>0.4513888888888889</v>
      </c>
      <c r="F1457" s="5">
        <v>45536</v>
      </c>
      <c r="G1457" s="3">
        <v>45541</v>
      </c>
      <c r="H1457" s="4">
        <v>0.52430555555555558</v>
      </c>
      <c r="I1457" s="48">
        <f t="shared" si="172"/>
        <v>7.2916666666666685E-2</v>
      </c>
      <c r="J1457" s="1">
        <v>10</v>
      </c>
      <c r="K1457" s="1" t="s">
        <v>1896</v>
      </c>
      <c r="L1457" s="1" t="s">
        <v>6909</v>
      </c>
      <c r="M1457" s="1" t="s">
        <v>75</v>
      </c>
      <c r="N1457" s="1" t="s">
        <v>4561</v>
      </c>
      <c r="O1457" s="1" t="s">
        <v>77</v>
      </c>
      <c r="P1457" s="1" t="s">
        <v>78</v>
      </c>
      <c r="Q1457" s="1" t="s">
        <v>78</v>
      </c>
      <c r="R1457" s="21" t="s">
        <v>1898</v>
      </c>
      <c r="S1457" s="21" t="s">
        <v>1898</v>
      </c>
      <c r="T1457" s="34" t="s">
        <v>72</v>
      </c>
      <c r="U1457" s="25" t="s">
        <v>3078</v>
      </c>
      <c r="V1457" s="1" t="s">
        <v>1900</v>
      </c>
      <c r="W1457" s="1" t="s">
        <v>2307</v>
      </c>
      <c r="X1457" s="1" t="s">
        <v>2307</v>
      </c>
      <c r="Y1457" s="1" t="s">
        <v>2363</v>
      </c>
      <c r="Z1457" s="1" t="s">
        <v>84</v>
      </c>
      <c r="AA1457" s="1" t="s">
        <v>72</v>
      </c>
      <c r="AB1457" s="1" t="s">
        <v>140</v>
      </c>
      <c r="AC1457" s="1" t="s">
        <v>141</v>
      </c>
      <c r="AD1457" s="1" t="s">
        <v>87</v>
      </c>
      <c r="AE1457" s="1">
        <v>40</v>
      </c>
      <c r="AF1457" s="1" t="s">
        <v>88</v>
      </c>
      <c r="AG1457" s="1">
        <v>4.5999999999999996</v>
      </c>
      <c r="AH1457" s="1" t="s">
        <v>299</v>
      </c>
      <c r="AI1457" s="1" t="s">
        <v>90</v>
      </c>
      <c r="AJ1457" s="1" t="s">
        <v>91</v>
      </c>
      <c r="AK1457" s="1" t="s">
        <v>92</v>
      </c>
      <c r="AL1457" s="1" t="s">
        <v>72</v>
      </c>
      <c r="AM1457" s="1" t="s">
        <v>254</v>
      </c>
      <c r="AN1457" s="1">
        <v>2</v>
      </c>
      <c r="AO1457" s="1" t="s">
        <v>5348</v>
      </c>
      <c r="AP1457" s="1" t="s">
        <v>72</v>
      </c>
      <c r="AQ1457" s="1" t="s">
        <v>72</v>
      </c>
      <c r="AR1457" s="1" t="s">
        <v>5499</v>
      </c>
      <c r="AS1457" s="1" t="s">
        <v>72</v>
      </c>
      <c r="AT1457" s="1" t="s">
        <v>72</v>
      </c>
      <c r="AU1457" s="3">
        <v>45592</v>
      </c>
      <c r="AV1457" s="1" t="s">
        <v>72</v>
      </c>
      <c r="AW1457" s="4">
        <v>0.70902777777777781</v>
      </c>
      <c r="AX1457" s="1" t="s">
        <v>72</v>
      </c>
      <c r="AY1457" s="1" t="s">
        <v>72</v>
      </c>
      <c r="AZ1457" s="1" t="s">
        <v>72</v>
      </c>
      <c r="BA1457" s="1" t="s">
        <v>6910</v>
      </c>
      <c r="BB1457" s="1" t="s">
        <v>72</v>
      </c>
      <c r="BC1457" s="1" t="s">
        <v>1675</v>
      </c>
      <c r="BD1457" s="1">
        <v>14</v>
      </c>
      <c r="BE1457" s="1" t="s">
        <v>6026</v>
      </c>
      <c r="BF1457" s="1" t="s">
        <v>75</v>
      </c>
      <c r="BG1457" s="1" t="s">
        <v>75</v>
      </c>
      <c r="BH1457" s="1" t="s">
        <v>88</v>
      </c>
      <c r="BI1457" s="1" t="s">
        <v>96</v>
      </c>
      <c r="BJ1457" s="1" t="s">
        <v>72</v>
      </c>
      <c r="BK1457" s="1" t="s">
        <v>6913</v>
      </c>
      <c r="BL1457" s="1" t="s">
        <v>6914</v>
      </c>
      <c r="BM1457" s="1">
        <v>18</v>
      </c>
      <c r="BN1457" s="1" t="s">
        <v>75</v>
      </c>
      <c r="BO1457" s="1" t="s">
        <v>75</v>
      </c>
      <c r="BP1457" s="1" t="s">
        <v>75</v>
      </c>
      <c r="BQ1457" s="21" t="s">
        <v>99</v>
      </c>
      <c r="BR1457" s="21" t="s">
        <v>100</v>
      </c>
    </row>
    <row r="1458" spans="1:70" ht="20.45" customHeight="1">
      <c r="A1458" s="1" t="s">
        <v>6915</v>
      </c>
      <c r="B1458" s="1">
        <v>240262</v>
      </c>
      <c r="C1458" s="1" t="s">
        <v>71</v>
      </c>
      <c r="D1458" s="3">
        <v>45541</v>
      </c>
      <c r="E1458" s="4">
        <v>0.50694444444444442</v>
      </c>
      <c r="F1458" s="5">
        <v>45536</v>
      </c>
      <c r="G1458" s="3">
        <v>45541</v>
      </c>
      <c r="H1458" s="4">
        <v>0.84375</v>
      </c>
      <c r="I1458" s="48">
        <f t="shared" si="172"/>
        <v>0.33680555555555558</v>
      </c>
      <c r="J1458" s="1">
        <v>20</v>
      </c>
      <c r="K1458" s="1" t="s">
        <v>1896</v>
      </c>
      <c r="L1458" s="1" t="s">
        <v>6916</v>
      </c>
      <c r="M1458" s="1" t="s">
        <v>75</v>
      </c>
      <c r="N1458" s="1" t="s">
        <v>6917</v>
      </c>
      <c r="O1458" s="1" t="s">
        <v>77</v>
      </c>
      <c r="P1458" s="21" t="s">
        <v>78</v>
      </c>
      <c r="Q1458" s="1" t="s">
        <v>78</v>
      </c>
      <c r="R1458" s="21" t="s">
        <v>1898</v>
      </c>
      <c r="S1458" s="21" t="s">
        <v>1898</v>
      </c>
      <c r="T1458" s="34" t="s">
        <v>72</v>
      </c>
      <c r="U1458" s="25" t="s">
        <v>6918</v>
      </c>
      <c r="V1458" s="1" t="s">
        <v>1900</v>
      </c>
      <c r="W1458" s="1" t="s">
        <v>778</v>
      </c>
      <c r="X1458" s="1" t="s">
        <v>779</v>
      </c>
      <c r="Y1458" s="1" t="s">
        <v>780</v>
      </c>
      <c r="Z1458" s="1" t="s">
        <v>291</v>
      </c>
      <c r="AA1458" s="1" t="s">
        <v>72</v>
      </c>
      <c r="AB1458" s="1" t="s">
        <v>292</v>
      </c>
      <c r="AC1458" s="1" t="s">
        <v>292</v>
      </c>
      <c r="AD1458" s="1" t="s">
        <v>126</v>
      </c>
      <c r="AE1458" s="1">
        <v>63</v>
      </c>
      <c r="AF1458" s="1" t="s">
        <v>88</v>
      </c>
      <c r="AG1458" s="1">
        <v>6.3</v>
      </c>
      <c r="AH1458" s="1" t="s">
        <v>2344</v>
      </c>
      <c r="AI1458" s="1" t="s">
        <v>90</v>
      </c>
      <c r="AJ1458" s="1" t="s">
        <v>91</v>
      </c>
      <c r="AK1458" s="1" t="s">
        <v>92</v>
      </c>
      <c r="AL1458" s="1" t="s">
        <v>72</v>
      </c>
      <c r="AM1458" s="1" t="s">
        <v>72</v>
      </c>
      <c r="AN1458" s="1" t="s">
        <v>72</v>
      </c>
      <c r="AO1458" s="1" t="s">
        <v>72</v>
      </c>
      <c r="AP1458" s="1" t="s">
        <v>72</v>
      </c>
      <c r="AQ1458" s="1" t="s">
        <v>72</v>
      </c>
      <c r="AR1458" s="1" t="s">
        <v>72</v>
      </c>
      <c r="AS1458" s="1" t="s">
        <v>72</v>
      </c>
      <c r="AT1458" s="1" t="s">
        <v>72</v>
      </c>
      <c r="AU1458" s="3">
        <v>45541</v>
      </c>
      <c r="AV1458" s="4">
        <v>0.86527777777777781</v>
      </c>
      <c r="AW1458" s="4">
        <v>0.97083333333333333</v>
      </c>
      <c r="AX1458" s="4">
        <f t="shared" si="176"/>
        <v>0.10555555555555551</v>
      </c>
      <c r="AY1458" s="4">
        <f>AW1458-I1458</f>
        <v>0.63402777777777775</v>
      </c>
      <c r="AZ1458" s="4">
        <f>AW1458-E1458</f>
        <v>0.46388888888888891</v>
      </c>
      <c r="BA1458" s="1" t="s">
        <v>6919</v>
      </c>
      <c r="BB1458" s="1" t="s">
        <v>6920</v>
      </c>
      <c r="BC1458" s="1" t="s">
        <v>1675</v>
      </c>
      <c r="BD1458" s="1">
        <v>14</v>
      </c>
      <c r="BE1458" s="1" t="s">
        <v>4063</v>
      </c>
      <c r="BF1458" s="1" t="s">
        <v>75</v>
      </c>
      <c r="BG1458" s="1" t="s">
        <v>75</v>
      </c>
      <c r="BH1458" s="1" t="s">
        <v>88</v>
      </c>
      <c r="BI1458" s="1" t="s">
        <v>96</v>
      </c>
      <c r="BJ1458" s="1" t="s">
        <v>72</v>
      </c>
      <c r="BK1458" s="1" t="s">
        <v>5553</v>
      </c>
      <c r="BL1458" s="1" t="s">
        <v>6921</v>
      </c>
      <c r="BM1458" s="1">
        <f>52+13</f>
        <v>65</v>
      </c>
      <c r="BN1458" s="1" t="s">
        <v>75</v>
      </c>
      <c r="BO1458" s="1" t="s">
        <v>75</v>
      </c>
      <c r="BP1458" s="1" t="s">
        <v>75</v>
      </c>
      <c r="BQ1458" s="21" t="s">
        <v>99</v>
      </c>
      <c r="BR1458" s="21" t="s">
        <v>100</v>
      </c>
    </row>
    <row r="1459" spans="1:70" ht="20.45" customHeight="1">
      <c r="A1459" s="1" t="s">
        <v>6922</v>
      </c>
      <c r="B1459" s="1">
        <v>240263</v>
      </c>
      <c r="C1459" s="1" t="s">
        <v>71</v>
      </c>
      <c r="D1459" s="3">
        <v>45544</v>
      </c>
      <c r="E1459" s="4">
        <v>0.53472222222222221</v>
      </c>
      <c r="F1459" s="5">
        <v>45536</v>
      </c>
      <c r="G1459" s="3">
        <v>45544</v>
      </c>
      <c r="H1459" s="4">
        <v>0.59861111111111109</v>
      </c>
      <c r="I1459" s="48">
        <f t="shared" si="172"/>
        <v>6.3888888888888884E-2</v>
      </c>
      <c r="J1459" s="1">
        <v>5</v>
      </c>
      <c r="K1459" s="1" t="s">
        <v>1896</v>
      </c>
      <c r="L1459" s="1" t="s">
        <v>6923</v>
      </c>
      <c r="M1459" s="1" t="s">
        <v>75</v>
      </c>
      <c r="N1459" s="1" t="s">
        <v>6710</v>
      </c>
      <c r="O1459" s="1" t="s">
        <v>77</v>
      </c>
      <c r="P1459" s="1" t="s">
        <v>78</v>
      </c>
      <c r="Q1459" s="1" t="s">
        <v>78</v>
      </c>
      <c r="R1459" s="21" t="s">
        <v>1898</v>
      </c>
      <c r="S1459" s="21" t="s">
        <v>1898</v>
      </c>
      <c r="T1459" s="34" t="s">
        <v>72</v>
      </c>
      <c r="U1459" s="21" t="s">
        <v>6924</v>
      </c>
      <c r="V1459" s="1" t="s">
        <v>1900</v>
      </c>
      <c r="W1459" s="1" t="s">
        <v>813</v>
      </c>
      <c r="X1459" s="1" t="s">
        <v>813</v>
      </c>
      <c r="Y1459" s="1" t="s">
        <v>814</v>
      </c>
      <c r="Z1459" s="1" t="s">
        <v>84</v>
      </c>
      <c r="AA1459" s="1" t="s">
        <v>72</v>
      </c>
      <c r="AB1459" s="1" t="s">
        <v>656</v>
      </c>
      <c r="AC1459" s="1" t="s">
        <v>656</v>
      </c>
      <c r="AD1459" s="1" t="s">
        <v>87</v>
      </c>
      <c r="AE1459" s="1">
        <v>40</v>
      </c>
      <c r="AF1459" s="1" t="s">
        <v>88</v>
      </c>
      <c r="AG1459" s="1">
        <v>5.2</v>
      </c>
      <c r="AH1459" s="1" t="s">
        <v>954</v>
      </c>
      <c r="AI1459" s="1" t="s">
        <v>90</v>
      </c>
      <c r="AJ1459" s="1" t="s">
        <v>91</v>
      </c>
      <c r="AK1459" s="1" t="s">
        <v>92</v>
      </c>
      <c r="AL1459" s="1" t="s">
        <v>72</v>
      </c>
      <c r="AM1459" s="1" t="s">
        <v>217</v>
      </c>
      <c r="AN1459" s="1">
        <v>2</v>
      </c>
      <c r="AO1459" s="1" t="s">
        <v>1199</v>
      </c>
      <c r="AP1459" s="1" t="s">
        <v>72</v>
      </c>
      <c r="AQ1459" s="1" t="s">
        <v>72</v>
      </c>
      <c r="AR1459" s="1" t="s">
        <v>5884</v>
      </c>
      <c r="AS1459" s="1" t="s">
        <v>878</v>
      </c>
      <c r="AT1459" s="1" t="s">
        <v>72</v>
      </c>
      <c r="AU1459" s="3">
        <v>45544</v>
      </c>
      <c r="AV1459" s="4">
        <v>0.6166666666666667</v>
      </c>
      <c r="AW1459" s="4">
        <v>0.68958333333333333</v>
      </c>
      <c r="AX1459" s="4">
        <f t="shared" si="176"/>
        <v>7.291666666666663E-2</v>
      </c>
      <c r="AY1459" s="4">
        <f>AW1459-I1459</f>
        <v>0.62569444444444444</v>
      </c>
      <c r="AZ1459" s="4">
        <f>AW1459-E1459</f>
        <v>0.15486111111111112</v>
      </c>
      <c r="BA1459" s="1" t="s">
        <v>6925</v>
      </c>
      <c r="BB1459" s="1" t="s">
        <v>72</v>
      </c>
      <c r="BC1459" s="1" t="s">
        <v>1675</v>
      </c>
      <c r="BD1459" s="1">
        <v>14</v>
      </c>
      <c r="BE1459" s="1" t="s">
        <v>3446</v>
      </c>
      <c r="BF1459" s="1" t="s">
        <v>75</v>
      </c>
      <c r="BG1459" s="1" t="s">
        <v>75</v>
      </c>
      <c r="BH1459" s="1" t="s">
        <v>88</v>
      </c>
      <c r="BI1459" s="1" t="s">
        <v>96</v>
      </c>
      <c r="BJ1459" s="1" t="s">
        <v>72</v>
      </c>
      <c r="BK1459" s="1" t="s">
        <v>6712</v>
      </c>
      <c r="BL1459" s="1" t="s">
        <v>6926</v>
      </c>
      <c r="BM1459" s="1">
        <v>38</v>
      </c>
      <c r="BN1459" s="1" t="s">
        <v>75</v>
      </c>
      <c r="BO1459" s="1" t="s">
        <v>75</v>
      </c>
      <c r="BP1459" s="1" t="s">
        <v>75</v>
      </c>
      <c r="BQ1459" s="21" t="s">
        <v>99</v>
      </c>
      <c r="BR1459" s="21" t="s">
        <v>100</v>
      </c>
    </row>
    <row r="1460" spans="1:70" ht="20.45" customHeight="1">
      <c r="A1460" s="1" t="s">
        <v>6927</v>
      </c>
      <c r="B1460" s="1">
        <v>240263</v>
      </c>
      <c r="C1460" s="1" t="s">
        <v>71</v>
      </c>
      <c r="D1460" s="3">
        <v>45544</v>
      </c>
      <c r="E1460" s="4">
        <v>0.53472222222222221</v>
      </c>
      <c r="F1460" s="5">
        <v>45536</v>
      </c>
      <c r="G1460" s="3">
        <v>45544</v>
      </c>
      <c r="H1460" s="4">
        <v>0.59861111111111109</v>
      </c>
      <c r="I1460" s="48">
        <f t="shared" si="172"/>
        <v>6.3888888888888884E-2</v>
      </c>
      <c r="J1460" s="1">
        <v>5</v>
      </c>
      <c r="K1460" s="1" t="s">
        <v>1896</v>
      </c>
      <c r="L1460" s="1" t="s">
        <v>6923</v>
      </c>
      <c r="M1460" s="1" t="s">
        <v>75</v>
      </c>
      <c r="N1460" s="1" t="s">
        <v>3624</v>
      </c>
      <c r="O1460" s="1" t="s">
        <v>77</v>
      </c>
      <c r="P1460" s="1" t="s">
        <v>78</v>
      </c>
      <c r="Q1460" s="1" t="s">
        <v>78</v>
      </c>
      <c r="R1460" s="21" t="s">
        <v>1898</v>
      </c>
      <c r="S1460" s="21" t="s">
        <v>1898</v>
      </c>
      <c r="T1460" s="34" t="s">
        <v>72</v>
      </c>
      <c r="U1460" s="21" t="s">
        <v>6924</v>
      </c>
      <c r="V1460" s="1" t="s">
        <v>1900</v>
      </c>
      <c r="W1460" s="1" t="s">
        <v>813</v>
      </c>
      <c r="X1460" s="1" t="s">
        <v>813</v>
      </c>
      <c r="Y1460" s="1" t="s">
        <v>814</v>
      </c>
      <c r="Z1460" s="1" t="s">
        <v>84</v>
      </c>
      <c r="AA1460" s="1" t="s">
        <v>72</v>
      </c>
      <c r="AB1460" s="1" t="s">
        <v>656</v>
      </c>
      <c r="AC1460" s="1" t="s">
        <v>656</v>
      </c>
      <c r="AD1460" s="1" t="s">
        <v>87</v>
      </c>
      <c r="AE1460" s="1">
        <v>40</v>
      </c>
      <c r="AF1460" s="1" t="s">
        <v>88</v>
      </c>
      <c r="AG1460" s="1">
        <v>5.2</v>
      </c>
      <c r="AH1460" s="1" t="s">
        <v>954</v>
      </c>
      <c r="AI1460" s="1" t="s">
        <v>90</v>
      </c>
      <c r="AJ1460" s="1" t="s">
        <v>91</v>
      </c>
      <c r="AK1460" s="1" t="s">
        <v>92</v>
      </c>
      <c r="AL1460" s="1" t="s">
        <v>72</v>
      </c>
      <c r="AM1460" s="1" t="s">
        <v>217</v>
      </c>
      <c r="AN1460" s="1">
        <v>2</v>
      </c>
      <c r="AO1460" s="1" t="s">
        <v>1199</v>
      </c>
      <c r="AP1460" s="1" t="s">
        <v>72</v>
      </c>
      <c r="AQ1460" s="1" t="s">
        <v>72</v>
      </c>
      <c r="AR1460" s="1" t="s">
        <v>5884</v>
      </c>
      <c r="AS1460" s="1" t="s">
        <v>878</v>
      </c>
      <c r="AT1460" s="1" t="s">
        <v>72</v>
      </c>
      <c r="AU1460" s="3">
        <v>45544</v>
      </c>
      <c r="AV1460" s="1" t="s">
        <v>72</v>
      </c>
      <c r="AW1460" s="1" t="s">
        <v>72</v>
      </c>
      <c r="AX1460" s="1" t="s">
        <v>72</v>
      </c>
      <c r="AY1460" s="1" t="s">
        <v>72</v>
      </c>
      <c r="AZ1460" s="1" t="s">
        <v>72</v>
      </c>
      <c r="BA1460" s="1" t="s">
        <v>6925</v>
      </c>
      <c r="BB1460" s="1" t="s">
        <v>72</v>
      </c>
      <c r="BC1460" s="1" t="s">
        <v>1675</v>
      </c>
      <c r="BD1460" s="1">
        <v>14</v>
      </c>
      <c r="BE1460" s="1" t="s">
        <v>72</v>
      </c>
      <c r="BF1460" s="1" t="s">
        <v>72</v>
      </c>
      <c r="BG1460" s="1" t="s">
        <v>72</v>
      </c>
      <c r="BH1460" s="1" t="s">
        <v>88</v>
      </c>
      <c r="BI1460" s="1" t="s">
        <v>79</v>
      </c>
      <c r="BJ1460" s="1" t="s">
        <v>72</v>
      </c>
      <c r="BK1460" s="1" t="s">
        <v>72</v>
      </c>
      <c r="BL1460" s="1" t="s">
        <v>6461</v>
      </c>
      <c r="BM1460" s="1" t="s">
        <v>72</v>
      </c>
      <c r="BN1460" s="1" t="s">
        <v>72</v>
      </c>
      <c r="BO1460" s="1" t="s">
        <v>72</v>
      </c>
      <c r="BP1460" s="1" t="s">
        <v>72</v>
      </c>
      <c r="BQ1460" s="1" t="s">
        <v>160</v>
      </c>
      <c r="BR1460" s="1" t="s">
        <v>6462</v>
      </c>
    </row>
    <row r="1461" spans="1:70" ht="20.45" customHeight="1">
      <c r="A1461" s="1" t="s">
        <v>6928</v>
      </c>
      <c r="B1461" s="1">
        <v>240264</v>
      </c>
      <c r="C1461" s="1" t="s">
        <v>497</v>
      </c>
      <c r="D1461" s="3">
        <v>45544</v>
      </c>
      <c r="E1461" s="4">
        <v>0.54861111111111116</v>
      </c>
      <c r="F1461" s="5">
        <v>45536</v>
      </c>
      <c r="G1461" s="3">
        <v>45544</v>
      </c>
      <c r="H1461" s="4">
        <v>0.6333333333333333</v>
      </c>
      <c r="I1461" s="48">
        <f t="shared" si="172"/>
        <v>8.4722222222222143E-2</v>
      </c>
      <c r="J1461" s="1">
        <v>20</v>
      </c>
      <c r="K1461" s="1" t="s">
        <v>2302</v>
      </c>
      <c r="L1461" s="1" t="s">
        <v>6929</v>
      </c>
      <c r="M1461" s="1" t="s">
        <v>75</v>
      </c>
      <c r="N1461" s="1" t="s">
        <v>5146</v>
      </c>
      <c r="O1461" s="1" t="s">
        <v>497</v>
      </c>
      <c r="P1461" s="1" t="s">
        <v>78</v>
      </c>
      <c r="Q1461" s="1" t="s">
        <v>78</v>
      </c>
      <c r="R1461" s="21" t="s">
        <v>1898</v>
      </c>
      <c r="S1461" s="21" t="s">
        <v>1898</v>
      </c>
      <c r="T1461" s="34" t="s">
        <v>72</v>
      </c>
      <c r="U1461" s="25" t="s">
        <v>6930</v>
      </c>
      <c r="V1461" s="1" t="s">
        <v>1900</v>
      </c>
      <c r="W1461" s="1" t="s">
        <v>2307</v>
      </c>
      <c r="X1461" s="1" t="s">
        <v>2307</v>
      </c>
      <c r="Y1461" s="1" t="s">
        <v>2308</v>
      </c>
      <c r="Z1461" s="1" t="s">
        <v>490</v>
      </c>
      <c r="AA1461" s="1" t="s">
        <v>72</v>
      </c>
      <c r="AB1461" s="1" t="s">
        <v>491</v>
      </c>
      <c r="AC1461" s="1" t="s">
        <v>492</v>
      </c>
      <c r="AD1461" s="1" t="s">
        <v>126</v>
      </c>
      <c r="AE1461" s="1">
        <v>46</v>
      </c>
      <c r="AF1461" s="1" t="s">
        <v>88</v>
      </c>
      <c r="AG1461" s="1">
        <v>4.9000000000000004</v>
      </c>
      <c r="AH1461" s="1" t="s">
        <v>299</v>
      </c>
      <c r="AI1461" s="1" t="s">
        <v>90</v>
      </c>
      <c r="AJ1461" s="1" t="s">
        <v>91</v>
      </c>
      <c r="AK1461" s="1" t="s">
        <v>92</v>
      </c>
      <c r="AL1461" s="1" t="s">
        <v>72</v>
      </c>
      <c r="AM1461" s="1" t="s">
        <v>244</v>
      </c>
      <c r="AN1461" s="1">
        <v>2</v>
      </c>
      <c r="AO1461" s="1" t="s">
        <v>2585</v>
      </c>
      <c r="AP1461" s="1" t="s">
        <v>72</v>
      </c>
      <c r="AQ1461" s="1" t="s">
        <v>72</v>
      </c>
      <c r="AR1461" s="1" t="s">
        <v>2327</v>
      </c>
      <c r="AS1461" s="1" t="s">
        <v>72</v>
      </c>
      <c r="AT1461" s="1" t="s">
        <v>72</v>
      </c>
      <c r="AU1461" s="3">
        <v>45544</v>
      </c>
      <c r="AV1461" s="4">
        <v>0.65208333333333335</v>
      </c>
      <c r="AW1461" s="4">
        <v>0.71527777777777779</v>
      </c>
      <c r="AX1461" s="4">
        <f t="shared" si="176"/>
        <v>6.3194444444444442E-2</v>
      </c>
      <c r="AY1461" s="4">
        <f t="shared" ref="AY1461:AY1492" si="179">AW1461-I1461</f>
        <v>0.63055555555555565</v>
      </c>
      <c r="AZ1461" s="4">
        <f t="shared" ref="AZ1461:AZ1492" si="180">AW1461-E1461</f>
        <v>0.16666666666666663</v>
      </c>
      <c r="BA1461" s="1" t="s">
        <v>6931</v>
      </c>
      <c r="BB1461" s="1" t="s">
        <v>72</v>
      </c>
      <c r="BC1461" s="1" t="s">
        <v>1675</v>
      </c>
      <c r="BD1461" s="1">
        <v>14</v>
      </c>
      <c r="BE1461" s="1" t="s">
        <v>2694</v>
      </c>
      <c r="BF1461" s="1" t="s">
        <v>75</v>
      </c>
      <c r="BG1461" s="1" t="s">
        <v>75</v>
      </c>
      <c r="BH1461" s="1" t="s">
        <v>88</v>
      </c>
      <c r="BI1461" s="1" t="s">
        <v>96</v>
      </c>
      <c r="BJ1461" s="1" t="s">
        <v>72</v>
      </c>
      <c r="BK1461" s="1" t="s">
        <v>3962</v>
      </c>
      <c r="BL1461" s="1" t="s">
        <v>6678</v>
      </c>
      <c r="BM1461" s="1">
        <f>49+(8*3)</f>
        <v>73</v>
      </c>
      <c r="BN1461" s="1" t="s">
        <v>75</v>
      </c>
      <c r="BO1461" s="1" t="s">
        <v>75</v>
      </c>
      <c r="BP1461" s="1" t="s">
        <v>75</v>
      </c>
      <c r="BQ1461" s="21" t="s">
        <v>99</v>
      </c>
      <c r="BR1461" s="21" t="s">
        <v>100</v>
      </c>
    </row>
    <row r="1462" spans="1:70" ht="20.45" customHeight="1">
      <c r="A1462" s="1" t="s">
        <v>6932</v>
      </c>
      <c r="B1462" s="1">
        <v>240265</v>
      </c>
      <c r="C1462" s="1" t="s">
        <v>71</v>
      </c>
      <c r="D1462" s="3">
        <v>45545</v>
      </c>
      <c r="E1462" s="4">
        <v>0.56597222222222221</v>
      </c>
      <c r="F1462" s="5">
        <v>45536</v>
      </c>
      <c r="G1462" s="3">
        <v>45545</v>
      </c>
      <c r="H1462" s="4">
        <v>0.62986111111111109</v>
      </c>
      <c r="I1462" s="48">
        <f t="shared" si="172"/>
        <v>6.3888888888888884E-2</v>
      </c>
      <c r="J1462" s="1">
        <v>0</v>
      </c>
      <c r="K1462" s="1" t="s">
        <v>2302</v>
      </c>
      <c r="L1462" s="1" t="s">
        <v>6933</v>
      </c>
      <c r="M1462" s="1" t="s">
        <v>75</v>
      </c>
      <c r="N1462" s="1" t="s">
        <v>4111</v>
      </c>
      <c r="O1462" s="1" t="s">
        <v>77</v>
      </c>
      <c r="P1462" s="1" t="s">
        <v>78</v>
      </c>
      <c r="Q1462" s="1" t="s">
        <v>78</v>
      </c>
      <c r="R1462" s="21" t="s">
        <v>1898</v>
      </c>
      <c r="S1462" s="21" t="s">
        <v>1898</v>
      </c>
      <c r="T1462" s="34" t="s">
        <v>72</v>
      </c>
      <c r="U1462" s="25" t="s">
        <v>1937</v>
      </c>
      <c r="V1462" s="1" t="s">
        <v>1900</v>
      </c>
      <c r="W1462" s="1" t="s">
        <v>2307</v>
      </c>
      <c r="X1462" s="1" t="s">
        <v>2307</v>
      </c>
      <c r="Y1462" s="1" t="s">
        <v>2363</v>
      </c>
      <c r="Z1462" s="1" t="s">
        <v>84</v>
      </c>
      <c r="AA1462" s="1" t="s">
        <v>72</v>
      </c>
      <c r="AB1462" s="1" t="s">
        <v>124</v>
      </c>
      <c r="AC1462" s="1" t="s">
        <v>6400</v>
      </c>
      <c r="AD1462" s="1" t="s">
        <v>87</v>
      </c>
      <c r="AE1462" s="1">
        <v>74</v>
      </c>
      <c r="AF1462" s="1" t="s">
        <v>88</v>
      </c>
      <c r="AG1462" s="1">
        <v>4.8</v>
      </c>
      <c r="AH1462" s="1" t="s">
        <v>954</v>
      </c>
      <c r="AI1462" s="1" t="s">
        <v>105</v>
      </c>
      <c r="AJ1462" s="1" t="s">
        <v>91</v>
      </c>
      <c r="AK1462" s="1" t="s">
        <v>1217</v>
      </c>
      <c r="AL1462" s="1" t="s">
        <v>72</v>
      </c>
      <c r="AM1462" s="1" t="s">
        <v>72</v>
      </c>
      <c r="AN1462" s="1" t="s">
        <v>72</v>
      </c>
      <c r="AO1462" s="1" t="s">
        <v>72</v>
      </c>
      <c r="AP1462" s="1">
        <v>32</v>
      </c>
      <c r="AQ1462" s="1" t="s">
        <v>72</v>
      </c>
      <c r="AR1462" s="1" t="s">
        <v>6934</v>
      </c>
      <c r="AS1462" s="1" t="s">
        <v>72</v>
      </c>
      <c r="AT1462" s="1" t="s">
        <v>72</v>
      </c>
      <c r="AU1462" s="3">
        <v>45545</v>
      </c>
      <c r="AV1462" s="4">
        <v>0.67361111111111116</v>
      </c>
      <c r="AW1462" s="4">
        <v>0.6875</v>
      </c>
      <c r="AX1462" s="4">
        <f t="shared" si="176"/>
        <v>1.388888888888884E-2</v>
      </c>
      <c r="AY1462" s="4">
        <f t="shared" si="179"/>
        <v>0.62361111111111112</v>
      </c>
      <c r="AZ1462" s="4">
        <f t="shared" si="180"/>
        <v>0.12152777777777779</v>
      </c>
      <c r="BA1462" s="1" t="s">
        <v>6935</v>
      </c>
      <c r="BB1462" s="1" t="s">
        <v>72</v>
      </c>
      <c r="BC1462" s="1" t="s">
        <v>1794</v>
      </c>
      <c r="BD1462" s="1">
        <v>14</v>
      </c>
      <c r="BE1462" s="1" t="s">
        <v>4219</v>
      </c>
      <c r="BF1462" s="1" t="s">
        <v>75</v>
      </c>
      <c r="BG1462" s="1" t="s">
        <v>75</v>
      </c>
      <c r="BH1462" s="1" t="s">
        <v>88</v>
      </c>
      <c r="BI1462" s="1" t="s">
        <v>96</v>
      </c>
      <c r="BJ1462" s="1" t="s">
        <v>72</v>
      </c>
      <c r="BK1462" s="1" t="s">
        <v>3985</v>
      </c>
      <c r="BL1462" s="1" t="s">
        <v>6489</v>
      </c>
      <c r="BM1462" s="1">
        <v>24</v>
      </c>
      <c r="BN1462" s="1" t="s">
        <v>75</v>
      </c>
      <c r="BO1462" s="1" t="s">
        <v>75</v>
      </c>
      <c r="BP1462" s="1" t="s">
        <v>75</v>
      </c>
      <c r="BQ1462" s="21" t="s">
        <v>99</v>
      </c>
      <c r="BR1462" s="21" t="s">
        <v>100</v>
      </c>
    </row>
    <row r="1463" spans="1:70" ht="20.45" customHeight="1">
      <c r="A1463" s="1" t="s">
        <v>6936</v>
      </c>
      <c r="B1463" s="1">
        <v>240266</v>
      </c>
      <c r="C1463" s="1" t="s">
        <v>71</v>
      </c>
      <c r="D1463" s="3">
        <v>45546</v>
      </c>
      <c r="E1463" s="4">
        <v>0.43055555555555558</v>
      </c>
      <c r="F1463" s="5">
        <v>45536</v>
      </c>
      <c r="G1463" s="3">
        <v>45546</v>
      </c>
      <c r="H1463" s="4">
        <v>0.51736111111111116</v>
      </c>
      <c r="I1463" s="48">
        <f t="shared" si="172"/>
        <v>8.680555555555558E-2</v>
      </c>
      <c r="J1463" s="1">
        <v>0</v>
      </c>
      <c r="K1463" s="1" t="s">
        <v>2302</v>
      </c>
      <c r="L1463" s="1" t="s">
        <v>6937</v>
      </c>
      <c r="M1463" s="1" t="s">
        <v>75</v>
      </c>
      <c r="N1463" s="1" t="s">
        <v>6917</v>
      </c>
      <c r="O1463" s="1" t="s">
        <v>77</v>
      </c>
      <c r="P1463" s="1" t="s">
        <v>78</v>
      </c>
      <c r="Q1463" s="8" t="s">
        <v>78</v>
      </c>
      <c r="R1463" s="8" t="s">
        <v>139</v>
      </c>
      <c r="S1463" s="8" t="s">
        <v>1927</v>
      </c>
      <c r="T1463" s="34" t="s">
        <v>72</v>
      </c>
      <c r="U1463" s="8" t="s">
        <v>847</v>
      </c>
      <c r="V1463" s="1" t="s">
        <v>1900</v>
      </c>
      <c r="W1463" s="1" t="s">
        <v>2307</v>
      </c>
      <c r="X1463" s="1" t="s">
        <v>2307</v>
      </c>
      <c r="Y1463" s="1" t="s">
        <v>2926</v>
      </c>
      <c r="Z1463" s="1" t="s">
        <v>291</v>
      </c>
      <c r="AA1463" s="1" t="s">
        <v>72</v>
      </c>
      <c r="AB1463" s="1" t="s">
        <v>292</v>
      </c>
      <c r="AC1463" s="1" t="s">
        <v>292</v>
      </c>
      <c r="AD1463" s="1" t="s">
        <v>126</v>
      </c>
      <c r="AE1463" s="1">
        <v>45</v>
      </c>
      <c r="AF1463" s="1" t="s">
        <v>88</v>
      </c>
      <c r="AG1463" s="1">
        <v>4.5</v>
      </c>
      <c r="AH1463" s="1" t="s">
        <v>2344</v>
      </c>
      <c r="AI1463" s="1" t="s">
        <v>90</v>
      </c>
      <c r="AJ1463" s="1" t="s">
        <v>91</v>
      </c>
      <c r="AK1463" s="1" t="s">
        <v>92</v>
      </c>
      <c r="AL1463" s="1" t="s">
        <v>72</v>
      </c>
      <c r="AM1463" s="1" t="s">
        <v>72</v>
      </c>
      <c r="AN1463" s="1" t="s">
        <v>72</v>
      </c>
      <c r="AO1463" s="1" t="s">
        <v>72</v>
      </c>
      <c r="AP1463" s="1" t="s">
        <v>72</v>
      </c>
      <c r="AQ1463" s="1" t="s">
        <v>72</v>
      </c>
      <c r="AR1463" s="1" t="s">
        <v>72</v>
      </c>
      <c r="AS1463" s="1" t="s">
        <v>72</v>
      </c>
      <c r="AT1463" s="1" t="s">
        <v>72</v>
      </c>
      <c r="AU1463" s="3">
        <v>45546</v>
      </c>
      <c r="AV1463" s="4">
        <v>0.53472222222222221</v>
      </c>
      <c r="AW1463" s="4">
        <v>0.56666666666666665</v>
      </c>
      <c r="AX1463" s="4">
        <f t="shared" si="176"/>
        <v>3.1944444444444442E-2</v>
      </c>
      <c r="AY1463" s="4">
        <f t="shared" si="179"/>
        <v>0.47986111111111107</v>
      </c>
      <c r="AZ1463" s="4">
        <f t="shared" si="180"/>
        <v>0.13611111111111107</v>
      </c>
      <c r="BA1463" s="1" t="s">
        <v>6938</v>
      </c>
      <c r="BB1463" s="1" t="s">
        <v>72</v>
      </c>
      <c r="BC1463" s="1" t="s">
        <v>1794</v>
      </c>
      <c r="BD1463" s="1">
        <v>14</v>
      </c>
      <c r="BE1463" s="1" t="s">
        <v>4009</v>
      </c>
      <c r="BF1463" s="1" t="s">
        <v>75</v>
      </c>
      <c r="BG1463" s="1" t="s">
        <v>75</v>
      </c>
      <c r="BH1463" s="1" t="s">
        <v>88</v>
      </c>
      <c r="BI1463" s="1" t="s">
        <v>79</v>
      </c>
      <c r="BJ1463" s="1" t="s">
        <v>707</v>
      </c>
      <c r="BK1463" s="1" t="s">
        <v>72</v>
      </c>
      <c r="BL1463" s="1" t="s">
        <v>72</v>
      </c>
      <c r="BM1463" s="1" t="s">
        <v>72</v>
      </c>
      <c r="BN1463" s="1" t="s">
        <v>88</v>
      </c>
      <c r="BO1463" s="1" t="s">
        <v>88</v>
      </c>
      <c r="BP1463" s="1" t="s">
        <v>88</v>
      </c>
      <c r="BQ1463" s="1" t="s">
        <v>160</v>
      </c>
      <c r="BR1463" s="1" t="s">
        <v>707</v>
      </c>
    </row>
    <row r="1464" spans="1:70" ht="20.45" customHeight="1">
      <c r="A1464" s="1" t="s">
        <v>6939</v>
      </c>
      <c r="B1464" s="1">
        <v>240267</v>
      </c>
      <c r="C1464" s="1" t="s">
        <v>71</v>
      </c>
      <c r="D1464" s="3">
        <v>45546</v>
      </c>
      <c r="E1464" s="4">
        <v>0.53472222222222221</v>
      </c>
      <c r="F1464" s="5">
        <v>45536</v>
      </c>
      <c r="G1464" s="3">
        <v>45546</v>
      </c>
      <c r="H1464" s="4">
        <v>0.77638888888888891</v>
      </c>
      <c r="I1464" s="48">
        <f t="shared" si="172"/>
        <v>0.2416666666666667</v>
      </c>
      <c r="J1464" s="1">
        <v>1</v>
      </c>
      <c r="K1464" s="1" t="s">
        <v>1896</v>
      </c>
      <c r="L1464" s="1" t="s">
        <v>6940</v>
      </c>
      <c r="M1464" s="1" t="s">
        <v>75</v>
      </c>
      <c r="N1464" s="1" t="s">
        <v>3624</v>
      </c>
      <c r="O1464" s="1" t="s">
        <v>77</v>
      </c>
      <c r="P1464" s="1" t="s">
        <v>78</v>
      </c>
      <c r="Q1464" s="1" t="s">
        <v>172</v>
      </c>
      <c r="R1464" s="21" t="s">
        <v>139</v>
      </c>
      <c r="S1464" s="21" t="s">
        <v>1927</v>
      </c>
      <c r="T1464" s="1" t="s">
        <v>5123</v>
      </c>
      <c r="U1464" s="25" t="s">
        <v>6941</v>
      </c>
      <c r="V1464" s="1" t="s">
        <v>1900</v>
      </c>
      <c r="W1464" s="1" t="s">
        <v>1867</v>
      </c>
      <c r="X1464" s="1" t="s">
        <v>1868</v>
      </c>
      <c r="Y1464" s="1" t="s">
        <v>2143</v>
      </c>
      <c r="Z1464" s="1" t="s">
        <v>152</v>
      </c>
      <c r="AA1464" s="1" t="s">
        <v>72</v>
      </c>
      <c r="AB1464" s="1" t="s">
        <v>153</v>
      </c>
      <c r="AC1464" s="1" t="s">
        <v>4508</v>
      </c>
      <c r="AD1464" s="1" t="s">
        <v>126</v>
      </c>
      <c r="AE1464" s="1">
        <v>48</v>
      </c>
      <c r="AF1464" s="1" t="s">
        <v>88</v>
      </c>
      <c r="AG1464" s="1">
        <v>5.5</v>
      </c>
      <c r="AH1464" s="1" t="s">
        <v>954</v>
      </c>
      <c r="AI1464" s="1" t="s">
        <v>90</v>
      </c>
      <c r="AJ1464" s="1" t="s">
        <v>91</v>
      </c>
      <c r="AK1464" s="1" t="s">
        <v>92</v>
      </c>
      <c r="AL1464" s="1" t="s">
        <v>72</v>
      </c>
      <c r="AM1464" s="1" t="s">
        <v>72</v>
      </c>
      <c r="AN1464" s="1" t="s">
        <v>72</v>
      </c>
      <c r="AO1464" s="1" t="s">
        <v>72</v>
      </c>
      <c r="AP1464" s="1" t="s">
        <v>72</v>
      </c>
      <c r="AQ1464" s="1" t="s">
        <v>72</v>
      </c>
      <c r="AR1464" s="1" t="s">
        <v>72</v>
      </c>
      <c r="AS1464" s="1" t="s">
        <v>72</v>
      </c>
      <c r="AT1464" s="1" t="s">
        <v>72</v>
      </c>
      <c r="AU1464" s="3">
        <v>45546</v>
      </c>
      <c r="AV1464" s="4">
        <v>0.78819444444444442</v>
      </c>
      <c r="AW1464" s="4">
        <v>0.82916666666666672</v>
      </c>
      <c r="AX1464" s="4">
        <f t="shared" si="176"/>
        <v>4.0972222222222299E-2</v>
      </c>
      <c r="AY1464" s="4">
        <f t="shared" si="179"/>
        <v>0.58750000000000002</v>
      </c>
      <c r="AZ1464" s="4">
        <f t="shared" si="180"/>
        <v>0.29444444444444451</v>
      </c>
      <c r="BA1464" s="1" t="s">
        <v>6942</v>
      </c>
      <c r="BB1464" s="1" t="s">
        <v>72</v>
      </c>
      <c r="BC1464" s="1" t="s">
        <v>1794</v>
      </c>
      <c r="BD1464" s="1">
        <v>14</v>
      </c>
      <c r="BE1464" s="1" t="s">
        <v>6026</v>
      </c>
      <c r="BF1464" s="1" t="s">
        <v>88</v>
      </c>
      <c r="BG1464" s="1" t="s">
        <v>88</v>
      </c>
      <c r="BH1464" s="1" t="s">
        <v>88</v>
      </c>
      <c r="BI1464" s="1" t="s">
        <v>96</v>
      </c>
      <c r="BJ1464" s="1" t="s">
        <v>72</v>
      </c>
      <c r="BK1464" s="1" t="s">
        <v>6943</v>
      </c>
      <c r="BL1464" s="1" t="s">
        <v>6944</v>
      </c>
      <c r="BM1464" s="1">
        <v>8</v>
      </c>
      <c r="BN1464" s="1" t="s">
        <v>75</v>
      </c>
      <c r="BO1464" s="1" t="s">
        <v>75</v>
      </c>
      <c r="BP1464" s="1" t="s">
        <v>75</v>
      </c>
      <c r="BQ1464" s="21" t="s">
        <v>99</v>
      </c>
      <c r="BR1464" s="21" t="s">
        <v>100</v>
      </c>
    </row>
    <row r="1465" spans="1:70" ht="20.45" customHeight="1">
      <c r="A1465" s="1" t="s">
        <v>6945</v>
      </c>
      <c r="B1465" s="1">
        <v>240268</v>
      </c>
      <c r="C1465" s="1" t="s">
        <v>71</v>
      </c>
      <c r="D1465" s="3">
        <v>45547</v>
      </c>
      <c r="E1465" s="4">
        <v>0.46250000000000002</v>
      </c>
      <c r="F1465" s="5">
        <v>45536</v>
      </c>
      <c r="G1465" s="3">
        <v>45547</v>
      </c>
      <c r="H1465" s="4">
        <v>0.57916666666666672</v>
      </c>
      <c r="I1465" s="48">
        <f t="shared" si="172"/>
        <v>0.1166666666666667</v>
      </c>
      <c r="J1465" s="1">
        <v>1</v>
      </c>
      <c r="K1465" s="1" t="s">
        <v>1896</v>
      </c>
      <c r="L1465" s="1" t="s">
        <v>6946</v>
      </c>
      <c r="M1465" s="1" t="s">
        <v>75</v>
      </c>
      <c r="N1465" s="1" t="s">
        <v>3947</v>
      </c>
      <c r="O1465" s="1" t="s">
        <v>77</v>
      </c>
      <c r="P1465" s="1" t="s">
        <v>78</v>
      </c>
      <c r="Q1465" s="1" t="s">
        <v>78</v>
      </c>
      <c r="R1465" s="21" t="s">
        <v>1898</v>
      </c>
      <c r="S1465" s="21" t="s">
        <v>1898</v>
      </c>
      <c r="T1465" s="34" t="s">
        <v>72</v>
      </c>
      <c r="U1465" s="25" t="s">
        <v>2437</v>
      </c>
      <c r="V1465" s="1" t="s">
        <v>1900</v>
      </c>
      <c r="W1465" s="1" t="s">
        <v>813</v>
      </c>
      <c r="X1465" s="1" t="s">
        <v>813</v>
      </c>
      <c r="Y1465" s="1" t="s">
        <v>814</v>
      </c>
      <c r="Z1465" s="1" t="s">
        <v>84</v>
      </c>
      <c r="AA1465" s="1" t="s">
        <v>72</v>
      </c>
      <c r="AB1465" s="1" t="s">
        <v>140</v>
      </c>
      <c r="AC1465" s="1" t="s">
        <v>141</v>
      </c>
      <c r="AD1465" s="1" t="s">
        <v>87</v>
      </c>
      <c r="AE1465" s="1">
        <v>71</v>
      </c>
      <c r="AF1465" s="1" t="s">
        <v>88</v>
      </c>
      <c r="AG1465" s="1">
        <v>4.7</v>
      </c>
      <c r="AH1465" s="1" t="s">
        <v>299</v>
      </c>
      <c r="AI1465" s="1" t="s">
        <v>90</v>
      </c>
      <c r="AJ1465" s="1" t="s">
        <v>91</v>
      </c>
      <c r="AK1465" s="1" t="s">
        <v>92</v>
      </c>
      <c r="AL1465" s="1" t="s">
        <v>72</v>
      </c>
      <c r="AM1465" s="1" t="s">
        <v>217</v>
      </c>
      <c r="AN1465" s="1">
        <v>1</v>
      </c>
      <c r="AO1465" s="1" t="s">
        <v>503</v>
      </c>
      <c r="AP1465" s="1" t="s">
        <v>72</v>
      </c>
      <c r="AQ1465" s="1" t="s">
        <v>72</v>
      </c>
      <c r="AR1465" s="1" t="s">
        <v>5884</v>
      </c>
      <c r="AS1465" s="1" t="s">
        <v>878</v>
      </c>
      <c r="AT1465" s="1" t="s">
        <v>72</v>
      </c>
      <c r="AU1465" s="3">
        <v>45547</v>
      </c>
      <c r="AV1465" s="4">
        <v>0.59583333333333333</v>
      </c>
      <c r="AW1465" s="4">
        <v>0.66736111111111107</v>
      </c>
      <c r="AX1465" s="4">
        <f t="shared" si="176"/>
        <v>7.1527777777777746E-2</v>
      </c>
      <c r="AY1465" s="4">
        <f t="shared" si="179"/>
        <v>0.55069444444444438</v>
      </c>
      <c r="AZ1465" s="4">
        <f t="shared" si="180"/>
        <v>0.20486111111111105</v>
      </c>
      <c r="BA1465" s="1" t="s">
        <v>6947</v>
      </c>
      <c r="BB1465" s="1" t="s">
        <v>72</v>
      </c>
      <c r="BC1465" s="1" t="s">
        <v>1675</v>
      </c>
      <c r="BD1465" s="1">
        <v>14</v>
      </c>
      <c r="BE1465" s="1" t="s">
        <v>3205</v>
      </c>
      <c r="BF1465" s="1" t="s">
        <v>75</v>
      </c>
      <c r="BG1465" s="1" t="s">
        <v>75</v>
      </c>
      <c r="BH1465" s="1" t="s">
        <v>88</v>
      </c>
      <c r="BI1465" s="1" t="s">
        <v>96</v>
      </c>
      <c r="BJ1465" s="1" t="s">
        <v>72</v>
      </c>
      <c r="BK1465" s="1" t="s">
        <v>3962</v>
      </c>
      <c r="BL1465" s="1" t="s">
        <v>6948</v>
      </c>
      <c r="BM1465" s="1">
        <f>42+(8*3)</f>
        <v>66</v>
      </c>
      <c r="BN1465" s="1" t="s">
        <v>75</v>
      </c>
      <c r="BO1465" s="1" t="s">
        <v>75</v>
      </c>
      <c r="BP1465" s="1" t="s">
        <v>75</v>
      </c>
      <c r="BQ1465" s="21" t="s">
        <v>99</v>
      </c>
      <c r="BR1465" s="21" t="s">
        <v>100</v>
      </c>
    </row>
    <row r="1466" spans="1:70" ht="20.45" customHeight="1">
      <c r="A1466" s="1" t="s">
        <v>6949</v>
      </c>
      <c r="B1466" s="1">
        <v>240269</v>
      </c>
      <c r="C1466" s="1" t="s">
        <v>71</v>
      </c>
      <c r="D1466" s="3">
        <v>45547</v>
      </c>
      <c r="E1466" s="4">
        <v>0.61458333333333337</v>
      </c>
      <c r="F1466" s="5">
        <v>45536</v>
      </c>
      <c r="G1466" s="3">
        <v>45547</v>
      </c>
      <c r="H1466" s="4">
        <v>0.69930555555555551</v>
      </c>
      <c r="I1466" s="48">
        <f t="shared" si="172"/>
        <v>8.4722222222222143E-2</v>
      </c>
      <c r="J1466" s="1">
        <v>5</v>
      </c>
      <c r="K1466" s="1" t="s">
        <v>2302</v>
      </c>
      <c r="L1466" s="1" t="s">
        <v>6950</v>
      </c>
      <c r="M1466" s="1" t="s">
        <v>75</v>
      </c>
      <c r="N1466" s="1" t="s">
        <v>3947</v>
      </c>
      <c r="O1466" s="1" t="s">
        <v>77</v>
      </c>
      <c r="P1466" s="1" t="s">
        <v>78</v>
      </c>
      <c r="Q1466" s="1" t="s">
        <v>4162</v>
      </c>
      <c r="R1466" s="21" t="s">
        <v>139</v>
      </c>
      <c r="S1466" s="21" t="s">
        <v>1898</v>
      </c>
      <c r="T1466" s="1" t="s">
        <v>6951</v>
      </c>
      <c r="U1466" s="25" t="s">
        <v>4107</v>
      </c>
      <c r="V1466" s="1" t="s">
        <v>1900</v>
      </c>
      <c r="W1466" s="1" t="s">
        <v>2307</v>
      </c>
      <c r="X1466" s="1" t="s">
        <v>2307</v>
      </c>
      <c r="Y1466" s="1" t="s">
        <v>2363</v>
      </c>
      <c r="Z1466" s="1" t="s">
        <v>84</v>
      </c>
      <c r="AA1466" s="1" t="s">
        <v>72</v>
      </c>
      <c r="AB1466" s="1" t="s">
        <v>124</v>
      </c>
      <c r="AC1466" s="1" t="s">
        <v>341</v>
      </c>
      <c r="AD1466" s="1" t="s">
        <v>87</v>
      </c>
      <c r="AE1466" s="1">
        <v>72</v>
      </c>
      <c r="AF1466" s="1" t="s">
        <v>88</v>
      </c>
      <c r="AG1466" s="1">
        <v>4.5999999999999996</v>
      </c>
      <c r="AH1466" s="1" t="s">
        <v>2344</v>
      </c>
      <c r="AI1466" s="1" t="s">
        <v>90</v>
      </c>
      <c r="AJ1466" s="1" t="s">
        <v>91</v>
      </c>
      <c r="AK1466" s="1" t="s">
        <v>92</v>
      </c>
      <c r="AL1466" s="1" t="s">
        <v>72</v>
      </c>
      <c r="AM1466" s="1" t="s">
        <v>217</v>
      </c>
      <c r="AN1466" s="1">
        <v>2</v>
      </c>
      <c r="AO1466" s="1" t="s">
        <v>6952</v>
      </c>
      <c r="AP1466" s="1" t="s">
        <v>72</v>
      </c>
      <c r="AQ1466" s="1" t="s">
        <v>72</v>
      </c>
      <c r="AR1466" s="1" t="s">
        <v>220</v>
      </c>
      <c r="AS1466" s="1" t="s">
        <v>72</v>
      </c>
      <c r="AT1466" s="1" t="s">
        <v>72</v>
      </c>
      <c r="AU1466" s="3">
        <v>45547</v>
      </c>
      <c r="AV1466" s="4">
        <v>0.7104166666666667</v>
      </c>
      <c r="AW1466" s="4">
        <v>0.76388888888888884</v>
      </c>
      <c r="AX1466" s="4">
        <f t="shared" si="176"/>
        <v>5.3472222222222143E-2</v>
      </c>
      <c r="AY1466" s="4">
        <f t="shared" si="179"/>
        <v>0.6791666666666667</v>
      </c>
      <c r="AZ1466" s="4">
        <f t="shared" si="180"/>
        <v>0.14930555555555547</v>
      </c>
      <c r="BA1466" s="1" t="s">
        <v>6953</v>
      </c>
      <c r="BB1466" s="1" t="s">
        <v>72</v>
      </c>
      <c r="BC1466" s="1" t="s">
        <v>1675</v>
      </c>
      <c r="BD1466" s="1">
        <v>14</v>
      </c>
      <c r="BE1466" s="1" t="s">
        <v>2694</v>
      </c>
      <c r="BF1466" s="1" t="s">
        <v>88</v>
      </c>
      <c r="BG1466" s="1" t="s">
        <v>88</v>
      </c>
      <c r="BH1466" s="1" t="s">
        <v>88</v>
      </c>
      <c r="BI1466" s="1" t="s">
        <v>96</v>
      </c>
      <c r="BJ1466" s="1" t="s">
        <v>72</v>
      </c>
      <c r="BK1466" s="1" t="s">
        <v>3985</v>
      </c>
      <c r="BL1466" s="1" t="s">
        <v>6489</v>
      </c>
      <c r="BM1466" s="1">
        <f>24+(6*2)</f>
        <v>36</v>
      </c>
      <c r="BN1466" s="1" t="s">
        <v>75</v>
      </c>
      <c r="BO1466" s="1" t="s">
        <v>75</v>
      </c>
      <c r="BP1466" s="1" t="s">
        <v>75</v>
      </c>
      <c r="BQ1466" s="21" t="s">
        <v>99</v>
      </c>
      <c r="BR1466" s="21" t="s">
        <v>100</v>
      </c>
    </row>
    <row r="1467" spans="1:70" ht="20.45" customHeight="1">
      <c r="A1467" s="1" t="s">
        <v>6954</v>
      </c>
      <c r="B1467" s="1">
        <v>240270</v>
      </c>
      <c r="C1467" s="1" t="s">
        <v>71</v>
      </c>
      <c r="D1467" s="3">
        <v>45548</v>
      </c>
      <c r="E1467" s="4">
        <v>0.55486111111111114</v>
      </c>
      <c r="F1467" s="5">
        <v>45536</v>
      </c>
      <c r="G1467" s="3">
        <v>45548</v>
      </c>
      <c r="H1467" s="4">
        <v>0.69027777777777777</v>
      </c>
      <c r="I1467" s="48">
        <f t="shared" si="172"/>
        <v>0.13541666666666663</v>
      </c>
      <c r="J1467" s="1">
        <v>1</v>
      </c>
      <c r="K1467" s="1" t="s">
        <v>1896</v>
      </c>
      <c r="L1467" s="1" t="s">
        <v>6955</v>
      </c>
      <c r="M1467" s="1" t="s">
        <v>75</v>
      </c>
      <c r="N1467" s="1" t="s">
        <v>3947</v>
      </c>
      <c r="O1467" s="1" t="s">
        <v>77</v>
      </c>
      <c r="P1467" s="1" t="s">
        <v>78</v>
      </c>
      <c r="Q1467" s="1" t="s">
        <v>78</v>
      </c>
      <c r="R1467" s="21" t="s">
        <v>1898</v>
      </c>
      <c r="S1467" s="21" t="s">
        <v>1898</v>
      </c>
      <c r="T1467" s="34" t="s">
        <v>72</v>
      </c>
      <c r="U1467" s="25" t="s">
        <v>6956</v>
      </c>
      <c r="V1467" s="1" t="s">
        <v>1900</v>
      </c>
      <c r="W1467" s="1" t="s">
        <v>813</v>
      </c>
      <c r="X1467" s="1" t="s">
        <v>813</v>
      </c>
      <c r="Y1467" s="1" t="s">
        <v>814</v>
      </c>
      <c r="Z1467" s="1" t="s">
        <v>84</v>
      </c>
      <c r="AA1467" s="1" t="s">
        <v>72</v>
      </c>
      <c r="AB1467" s="1" t="s">
        <v>140</v>
      </c>
      <c r="AC1467" s="1" t="s">
        <v>141</v>
      </c>
      <c r="AD1467" s="1" t="s">
        <v>87</v>
      </c>
      <c r="AE1467" s="1">
        <v>60</v>
      </c>
      <c r="AF1467" s="1" t="s">
        <v>88</v>
      </c>
      <c r="AG1467" s="1">
        <v>4.5999999999999996</v>
      </c>
      <c r="AH1467" s="1" t="s">
        <v>954</v>
      </c>
      <c r="AI1467" s="1" t="s">
        <v>90</v>
      </c>
      <c r="AJ1467" s="1" t="s">
        <v>91</v>
      </c>
      <c r="AK1467" s="1" t="s">
        <v>92</v>
      </c>
      <c r="AL1467" s="1" t="s">
        <v>72</v>
      </c>
      <c r="AM1467" s="1" t="s">
        <v>229</v>
      </c>
      <c r="AN1467" s="1">
        <v>2</v>
      </c>
      <c r="AO1467" s="1" t="s">
        <v>6957</v>
      </c>
      <c r="AP1467" s="1" t="s">
        <v>72</v>
      </c>
      <c r="AQ1467" s="1" t="s">
        <v>72</v>
      </c>
      <c r="AR1467" s="1" t="s">
        <v>5884</v>
      </c>
      <c r="AS1467" s="1" t="s">
        <v>1061</v>
      </c>
      <c r="AT1467" s="1" t="s">
        <v>430</v>
      </c>
      <c r="AU1467" s="3">
        <v>45548</v>
      </c>
      <c r="AV1467" s="4">
        <v>0.70833333333333337</v>
      </c>
      <c r="AW1467" s="4">
        <v>0.78819444444444442</v>
      </c>
      <c r="AX1467" s="4">
        <f t="shared" si="176"/>
        <v>7.9861111111111049E-2</v>
      </c>
      <c r="AY1467" s="4">
        <f t="shared" si="179"/>
        <v>0.65277777777777779</v>
      </c>
      <c r="AZ1467" s="4">
        <f t="shared" si="180"/>
        <v>0.23333333333333328</v>
      </c>
      <c r="BA1467" s="1" t="s">
        <v>6958</v>
      </c>
      <c r="BB1467" s="1" t="s">
        <v>72</v>
      </c>
      <c r="BC1467" s="1" t="s">
        <v>1675</v>
      </c>
      <c r="BD1467" s="1">
        <v>14</v>
      </c>
      <c r="BE1467" s="1" t="s">
        <v>4208</v>
      </c>
      <c r="BF1467" s="1" t="s">
        <v>75</v>
      </c>
      <c r="BG1467" s="1" t="s">
        <v>75</v>
      </c>
      <c r="BH1467" s="1" t="s">
        <v>88</v>
      </c>
      <c r="BI1467" s="1" t="s">
        <v>96</v>
      </c>
      <c r="BJ1467" s="1" t="s">
        <v>72</v>
      </c>
      <c r="BK1467" s="1" t="s">
        <v>3962</v>
      </c>
      <c r="BL1467" s="1" t="s">
        <v>6959</v>
      </c>
      <c r="BM1467" s="1">
        <f>49+(6*4)</f>
        <v>73</v>
      </c>
      <c r="BN1467" s="1" t="s">
        <v>75</v>
      </c>
      <c r="BO1467" s="1" t="s">
        <v>75</v>
      </c>
      <c r="BP1467" s="1" t="s">
        <v>75</v>
      </c>
      <c r="BQ1467" s="21" t="s">
        <v>99</v>
      </c>
      <c r="BR1467" s="21" t="s">
        <v>100</v>
      </c>
    </row>
    <row r="1468" spans="1:70" ht="20.45" customHeight="1">
      <c r="A1468" s="1" t="s">
        <v>6960</v>
      </c>
      <c r="B1468" s="1">
        <v>240271</v>
      </c>
      <c r="C1468" s="1" t="s">
        <v>71</v>
      </c>
      <c r="D1468" s="3">
        <v>45549</v>
      </c>
      <c r="E1468" s="4">
        <v>0.44027777777777777</v>
      </c>
      <c r="F1468" s="5">
        <v>45536</v>
      </c>
      <c r="G1468" s="3">
        <v>45549</v>
      </c>
      <c r="H1468" s="4">
        <v>0.60763888888888884</v>
      </c>
      <c r="I1468" s="48">
        <f t="shared" si="172"/>
        <v>0.16736111111111107</v>
      </c>
      <c r="J1468" s="1">
        <v>1</v>
      </c>
      <c r="K1468" s="1" t="s">
        <v>1896</v>
      </c>
      <c r="L1468" s="1" t="s">
        <v>6961</v>
      </c>
      <c r="M1468" s="1" t="s">
        <v>75</v>
      </c>
      <c r="N1468" s="1" t="s">
        <v>3947</v>
      </c>
      <c r="O1468" s="1" t="s">
        <v>77</v>
      </c>
      <c r="P1468" s="1" t="s">
        <v>78</v>
      </c>
      <c r="Q1468" s="1" t="s">
        <v>78</v>
      </c>
      <c r="R1468" s="21" t="s">
        <v>1898</v>
      </c>
      <c r="S1468" s="21" t="s">
        <v>1898</v>
      </c>
      <c r="T1468" s="34" t="s">
        <v>72</v>
      </c>
      <c r="U1468" s="25" t="s">
        <v>6962</v>
      </c>
      <c r="V1468" s="1" t="s">
        <v>1900</v>
      </c>
      <c r="W1468" s="1" t="s">
        <v>83</v>
      </c>
      <c r="X1468" s="1" t="s">
        <v>123</v>
      </c>
      <c r="Y1468" s="1" t="s">
        <v>83</v>
      </c>
      <c r="Z1468" s="1" t="s">
        <v>84</v>
      </c>
      <c r="AA1468" s="1" t="s">
        <v>72</v>
      </c>
      <c r="AB1468" s="1" t="s">
        <v>140</v>
      </c>
      <c r="AC1468" s="1" t="s">
        <v>181</v>
      </c>
      <c r="AD1468" s="1" t="s">
        <v>126</v>
      </c>
      <c r="AE1468" s="1">
        <v>76</v>
      </c>
      <c r="AF1468" s="1" t="s">
        <v>88</v>
      </c>
      <c r="AG1468" s="1">
        <v>5.6</v>
      </c>
      <c r="AH1468" s="1" t="s">
        <v>954</v>
      </c>
      <c r="AI1468" s="1" t="s">
        <v>90</v>
      </c>
      <c r="AJ1468" s="1" t="s">
        <v>91</v>
      </c>
      <c r="AK1468" s="1" t="s">
        <v>92</v>
      </c>
      <c r="AL1468" s="1" t="s">
        <v>72</v>
      </c>
      <c r="AM1468" s="1" t="s">
        <v>217</v>
      </c>
      <c r="AN1468" s="1">
        <v>2</v>
      </c>
      <c r="AO1468" s="1" t="s">
        <v>6963</v>
      </c>
      <c r="AP1468" s="1" t="s">
        <v>72</v>
      </c>
      <c r="AQ1468" s="1" t="s">
        <v>72</v>
      </c>
      <c r="AR1468" s="1" t="s">
        <v>72</v>
      </c>
      <c r="AS1468" s="1" t="s">
        <v>72</v>
      </c>
      <c r="AT1468" s="1" t="s">
        <v>72</v>
      </c>
      <c r="AU1468" s="3">
        <v>45549</v>
      </c>
      <c r="AV1468" s="4">
        <v>0.6479166666666667</v>
      </c>
      <c r="AW1468" s="4">
        <v>0.67083333333333328</v>
      </c>
      <c r="AX1468" s="4">
        <f t="shared" si="176"/>
        <v>2.2916666666666585E-2</v>
      </c>
      <c r="AY1468" s="4">
        <f t="shared" si="179"/>
        <v>0.50347222222222221</v>
      </c>
      <c r="AZ1468" s="4">
        <f t="shared" si="180"/>
        <v>0.23055555555555551</v>
      </c>
      <c r="BA1468" s="1" t="s">
        <v>6964</v>
      </c>
      <c r="BB1468" s="1" t="s">
        <v>72</v>
      </c>
      <c r="BC1468" s="1" t="s">
        <v>1794</v>
      </c>
      <c r="BD1468" s="1">
        <v>14</v>
      </c>
      <c r="BE1468" s="1" t="s">
        <v>4208</v>
      </c>
      <c r="BF1468" s="1" t="s">
        <v>88</v>
      </c>
      <c r="BG1468" s="1" t="s">
        <v>88</v>
      </c>
      <c r="BH1468" s="1" t="s">
        <v>88</v>
      </c>
      <c r="BI1468" s="1" t="s">
        <v>96</v>
      </c>
      <c r="BJ1468" s="1" t="s">
        <v>72</v>
      </c>
      <c r="BK1468" s="1" t="s">
        <v>6965</v>
      </c>
      <c r="BL1468" s="1" t="s">
        <v>6966</v>
      </c>
      <c r="BM1468" s="1">
        <f>18+(6*8)</f>
        <v>66</v>
      </c>
      <c r="BN1468" s="1" t="s">
        <v>75</v>
      </c>
      <c r="BO1468" s="1" t="s">
        <v>75</v>
      </c>
      <c r="BP1468" s="1" t="s">
        <v>75</v>
      </c>
      <c r="BQ1468" s="21" t="s">
        <v>99</v>
      </c>
      <c r="BR1468" s="21" t="s">
        <v>100</v>
      </c>
    </row>
    <row r="1469" spans="1:70" ht="20.45" customHeight="1">
      <c r="A1469" s="1" t="s">
        <v>6967</v>
      </c>
      <c r="B1469" s="1">
        <v>240272</v>
      </c>
      <c r="C1469" s="1" t="s">
        <v>71</v>
      </c>
      <c r="D1469" s="3">
        <v>45551</v>
      </c>
      <c r="E1469" s="4">
        <v>0.51041666666666663</v>
      </c>
      <c r="F1469" s="5">
        <v>45536</v>
      </c>
      <c r="G1469" s="3">
        <v>45552</v>
      </c>
      <c r="H1469" s="4">
        <v>1.4368055555555554</v>
      </c>
      <c r="I1469" s="48">
        <f t="shared" si="172"/>
        <v>0.92638888888888882</v>
      </c>
      <c r="J1469" s="1">
        <v>20</v>
      </c>
      <c r="K1469" s="1" t="s">
        <v>1896</v>
      </c>
      <c r="L1469" s="1" t="s">
        <v>6968</v>
      </c>
      <c r="M1469" s="1" t="s">
        <v>75</v>
      </c>
      <c r="N1469" s="1" t="s">
        <v>3624</v>
      </c>
      <c r="O1469" s="1" t="s">
        <v>77</v>
      </c>
      <c r="P1469" s="21" t="s">
        <v>78</v>
      </c>
      <c r="Q1469" s="1" t="s">
        <v>78</v>
      </c>
      <c r="R1469" s="21" t="s">
        <v>1898</v>
      </c>
      <c r="S1469" s="21" t="s">
        <v>1898</v>
      </c>
      <c r="T1469" s="34" t="s">
        <v>72</v>
      </c>
      <c r="U1469" s="25" t="s">
        <v>6832</v>
      </c>
      <c r="V1469" s="1" t="s">
        <v>1900</v>
      </c>
      <c r="W1469" s="1" t="s">
        <v>778</v>
      </c>
      <c r="X1469" s="1" t="s">
        <v>779</v>
      </c>
      <c r="Y1469" s="1" t="s">
        <v>780</v>
      </c>
      <c r="Z1469" s="1" t="s">
        <v>152</v>
      </c>
      <c r="AA1469" s="1" t="s">
        <v>72</v>
      </c>
      <c r="AB1469" s="1" t="s">
        <v>153</v>
      </c>
      <c r="AC1469" s="1" t="s">
        <v>154</v>
      </c>
      <c r="AD1469" s="1" t="s">
        <v>126</v>
      </c>
      <c r="AE1469" s="1">
        <v>49</v>
      </c>
      <c r="AF1469" s="1" t="s">
        <v>88</v>
      </c>
      <c r="AG1469" s="1">
        <v>5.3</v>
      </c>
      <c r="AH1469" s="1" t="s">
        <v>954</v>
      </c>
      <c r="AI1469" s="1" t="s">
        <v>90</v>
      </c>
      <c r="AJ1469" s="1" t="s">
        <v>91</v>
      </c>
      <c r="AK1469" s="1" t="s">
        <v>92</v>
      </c>
      <c r="AL1469" s="1" t="s">
        <v>72</v>
      </c>
      <c r="AM1469" s="1" t="s">
        <v>72</v>
      </c>
      <c r="AN1469" s="1" t="s">
        <v>72</v>
      </c>
      <c r="AO1469" s="1" t="s">
        <v>72</v>
      </c>
      <c r="AP1469" s="1" t="s">
        <v>72</v>
      </c>
      <c r="AQ1469" s="1" t="s">
        <v>72</v>
      </c>
      <c r="AR1469" s="1" t="s">
        <v>72</v>
      </c>
      <c r="AS1469" s="1" t="s">
        <v>72</v>
      </c>
      <c r="AT1469" s="1" t="s">
        <v>72</v>
      </c>
      <c r="AU1469" s="3">
        <v>45552</v>
      </c>
      <c r="AV1469" s="4">
        <v>1.4486111111111111</v>
      </c>
      <c r="AW1469" s="4">
        <v>1.5069444444444444</v>
      </c>
      <c r="AX1469" s="4">
        <f t="shared" si="176"/>
        <v>5.8333333333333348E-2</v>
      </c>
      <c r="AY1469" s="4">
        <f t="shared" si="179"/>
        <v>0.5805555555555556</v>
      </c>
      <c r="AZ1469" s="4">
        <f t="shared" si="180"/>
        <v>0.99652777777777779</v>
      </c>
      <c r="BA1469" s="1" t="s">
        <v>6969</v>
      </c>
      <c r="BB1469" s="1" t="s">
        <v>72</v>
      </c>
      <c r="BC1469" s="1" t="s">
        <v>1794</v>
      </c>
      <c r="BD1469" s="1">
        <v>14</v>
      </c>
      <c r="BE1469" s="1" t="s">
        <v>4009</v>
      </c>
      <c r="BF1469" s="1" t="s">
        <v>75</v>
      </c>
      <c r="BG1469" s="1" t="s">
        <v>75</v>
      </c>
      <c r="BH1469" s="1" t="s">
        <v>88</v>
      </c>
      <c r="BI1469" s="1" t="s">
        <v>96</v>
      </c>
      <c r="BJ1469" s="1" t="s">
        <v>72</v>
      </c>
      <c r="BK1469" s="1" t="s">
        <v>6970</v>
      </c>
      <c r="BL1469" s="1" t="s">
        <v>6971</v>
      </c>
      <c r="BM1469" s="1">
        <f>43+(3*2)</f>
        <v>49</v>
      </c>
      <c r="BN1469" s="1" t="s">
        <v>75</v>
      </c>
      <c r="BO1469" s="1" t="s">
        <v>75</v>
      </c>
      <c r="BP1469" s="1" t="s">
        <v>75</v>
      </c>
      <c r="BQ1469" s="21" t="s">
        <v>99</v>
      </c>
      <c r="BR1469" s="21" t="s">
        <v>100</v>
      </c>
    </row>
    <row r="1470" spans="1:70" ht="20.45" customHeight="1">
      <c r="A1470" s="1" t="s">
        <v>6972</v>
      </c>
      <c r="B1470" s="1">
        <v>240273</v>
      </c>
      <c r="C1470" s="1" t="s">
        <v>497</v>
      </c>
      <c r="D1470" s="3">
        <v>45552</v>
      </c>
      <c r="E1470" s="4">
        <v>0.71666666666666667</v>
      </c>
      <c r="F1470" s="5">
        <v>45536</v>
      </c>
      <c r="G1470" s="3">
        <v>45552</v>
      </c>
      <c r="H1470" s="4">
        <v>0.79374999999999996</v>
      </c>
      <c r="I1470" s="48">
        <f t="shared" si="172"/>
        <v>7.7083333333333282E-2</v>
      </c>
      <c r="J1470" s="1">
        <v>1</v>
      </c>
      <c r="K1470" s="1" t="s">
        <v>1896</v>
      </c>
      <c r="L1470" s="1" t="s">
        <v>6973</v>
      </c>
      <c r="M1470" s="1" t="s">
        <v>75</v>
      </c>
      <c r="N1470" s="1" t="s">
        <v>5146</v>
      </c>
      <c r="O1470" s="1" t="s">
        <v>497</v>
      </c>
      <c r="P1470" s="1" t="s">
        <v>78</v>
      </c>
      <c r="Q1470" s="1" t="s">
        <v>78</v>
      </c>
      <c r="R1470" s="21" t="s">
        <v>1898</v>
      </c>
      <c r="S1470" s="21" t="s">
        <v>1898</v>
      </c>
      <c r="T1470" s="34" t="s">
        <v>72</v>
      </c>
      <c r="U1470" s="25" t="s">
        <v>6974</v>
      </c>
      <c r="V1470" s="1" t="s">
        <v>1900</v>
      </c>
      <c r="W1470" s="1" t="s">
        <v>83</v>
      </c>
      <c r="X1470" s="1" t="s">
        <v>123</v>
      </c>
      <c r="Y1470" s="1" t="s">
        <v>83</v>
      </c>
      <c r="Z1470" s="1" t="s">
        <v>490</v>
      </c>
      <c r="AA1470" s="1" t="s">
        <v>72</v>
      </c>
      <c r="AB1470" s="1" t="s">
        <v>491</v>
      </c>
      <c r="AC1470" s="1" t="s">
        <v>1147</v>
      </c>
      <c r="AD1470" s="1" t="s">
        <v>87</v>
      </c>
      <c r="AE1470" s="1">
        <v>40</v>
      </c>
      <c r="AF1470" s="1" t="s">
        <v>88</v>
      </c>
      <c r="AG1470" s="1">
        <v>5.4</v>
      </c>
      <c r="AH1470" s="1" t="s">
        <v>2344</v>
      </c>
      <c r="AI1470" s="1" t="s">
        <v>90</v>
      </c>
      <c r="AJ1470" s="1" t="s">
        <v>91</v>
      </c>
      <c r="AK1470" s="1" t="s">
        <v>92</v>
      </c>
      <c r="AL1470" s="1" t="s">
        <v>72</v>
      </c>
      <c r="AM1470" s="1" t="s">
        <v>244</v>
      </c>
      <c r="AN1470" s="1" t="s">
        <v>72</v>
      </c>
      <c r="AO1470" s="1" t="s">
        <v>245</v>
      </c>
      <c r="AP1470" s="1" t="s">
        <v>72</v>
      </c>
      <c r="AQ1470" s="1" t="s">
        <v>72</v>
      </c>
      <c r="AR1470" s="1" t="s">
        <v>72</v>
      </c>
      <c r="AS1470" s="1" t="s">
        <v>72</v>
      </c>
      <c r="AT1470" s="1" t="s">
        <v>72</v>
      </c>
      <c r="AU1470" s="3">
        <v>45552</v>
      </c>
      <c r="AV1470" s="4">
        <v>0.81666666666666665</v>
      </c>
      <c r="AW1470" s="4">
        <v>0.86111111111111116</v>
      </c>
      <c r="AX1470" s="4">
        <f t="shared" si="176"/>
        <v>4.4444444444444509E-2</v>
      </c>
      <c r="AY1470" s="4">
        <f t="shared" si="179"/>
        <v>0.78402777777777788</v>
      </c>
      <c r="AZ1470" s="4">
        <f t="shared" si="180"/>
        <v>0.14444444444444449</v>
      </c>
      <c r="BA1470" s="1" t="s">
        <v>6975</v>
      </c>
      <c r="BB1470" s="1" t="s">
        <v>72</v>
      </c>
      <c r="BC1470" s="1" t="s">
        <v>1794</v>
      </c>
      <c r="BD1470" s="1">
        <v>14</v>
      </c>
      <c r="BE1470" s="1" t="s">
        <v>3446</v>
      </c>
      <c r="BF1470" s="1" t="s">
        <v>75</v>
      </c>
      <c r="BG1470" s="1" t="s">
        <v>75</v>
      </c>
      <c r="BH1470" s="1" t="s">
        <v>88</v>
      </c>
      <c r="BI1470" s="1" t="s">
        <v>96</v>
      </c>
      <c r="BJ1470" s="1" t="s">
        <v>72</v>
      </c>
      <c r="BK1470" s="1" t="s">
        <v>3962</v>
      </c>
      <c r="BL1470" s="1" t="s">
        <v>6678</v>
      </c>
      <c r="BM1470" s="1">
        <f>49+(4*6)</f>
        <v>73</v>
      </c>
      <c r="BN1470" s="1" t="s">
        <v>75</v>
      </c>
      <c r="BO1470" s="1" t="s">
        <v>75</v>
      </c>
      <c r="BP1470" s="1" t="s">
        <v>75</v>
      </c>
      <c r="BQ1470" s="1" t="s">
        <v>3796</v>
      </c>
    </row>
    <row r="1471" spans="1:70" ht="20.45" customHeight="1">
      <c r="A1471" s="1" t="s">
        <v>6976</v>
      </c>
      <c r="B1471" s="1">
        <v>240274</v>
      </c>
      <c r="C1471" s="1" t="s">
        <v>71</v>
      </c>
      <c r="D1471" s="3">
        <v>45552</v>
      </c>
      <c r="E1471" s="4">
        <v>0.49305555555555558</v>
      </c>
      <c r="F1471" s="5">
        <v>45536</v>
      </c>
      <c r="G1471" s="3">
        <v>45552</v>
      </c>
      <c r="H1471" s="4">
        <v>0.87986111111111109</v>
      </c>
      <c r="I1471" s="48">
        <f t="shared" si="172"/>
        <v>0.38680555555555551</v>
      </c>
      <c r="J1471" s="1">
        <v>20</v>
      </c>
      <c r="K1471" s="1" t="s">
        <v>1896</v>
      </c>
      <c r="L1471" s="1" t="s">
        <v>6977</v>
      </c>
      <c r="M1471" s="1" t="s">
        <v>75</v>
      </c>
      <c r="N1471" s="1" t="s">
        <v>6710</v>
      </c>
      <c r="O1471" s="1" t="s">
        <v>77</v>
      </c>
      <c r="P1471" s="21" t="s">
        <v>78</v>
      </c>
      <c r="Q1471" s="1" t="s">
        <v>78</v>
      </c>
      <c r="R1471" s="21" t="s">
        <v>1898</v>
      </c>
      <c r="S1471" s="21" t="s">
        <v>1898</v>
      </c>
      <c r="T1471" s="34" t="s">
        <v>72</v>
      </c>
      <c r="U1471" s="25" t="s">
        <v>6978</v>
      </c>
      <c r="V1471" s="1" t="s">
        <v>1900</v>
      </c>
      <c r="W1471" s="1" t="s">
        <v>778</v>
      </c>
      <c r="X1471" s="1" t="s">
        <v>779</v>
      </c>
      <c r="Y1471" s="1" t="s">
        <v>780</v>
      </c>
      <c r="Z1471" s="1" t="s">
        <v>84</v>
      </c>
      <c r="AA1471" s="1" t="s">
        <v>72</v>
      </c>
      <c r="AB1471" s="1" t="s">
        <v>140</v>
      </c>
      <c r="AC1471" s="1" t="s">
        <v>141</v>
      </c>
      <c r="AD1471" s="1" t="s">
        <v>126</v>
      </c>
      <c r="AE1471" s="1">
        <v>62</v>
      </c>
      <c r="AF1471" s="1" t="s">
        <v>88</v>
      </c>
      <c r="AG1471" s="1">
        <v>5.6</v>
      </c>
      <c r="AH1471" s="1" t="s">
        <v>954</v>
      </c>
      <c r="AI1471" s="1" t="s">
        <v>90</v>
      </c>
      <c r="AJ1471" s="1" t="s">
        <v>91</v>
      </c>
      <c r="AK1471" s="1" t="s">
        <v>92</v>
      </c>
      <c r="AL1471" s="1" t="s">
        <v>72</v>
      </c>
      <c r="AM1471" s="1" t="s">
        <v>72</v>
      </c>
      <c r="AN1471" s="1" t="s">
        <v>72</v>
      </c>
      <c r="AO1471" s="1" t="s">
        <v>72</v>
      </c>
      <c r="AP1471" s="1" t="s">
        <v>72</v>
      </c>
      <c r="AQ1471" s="1" t="s">
        <v>72</v>
      </c>
      <c r="AR1471" s="1" t="s">
        <v>72</v>
      </c>
      <c r="AS1471" s="1" t="s">
        <v>72</v>
      </c>
      <c r="AT1471" s="1" t="s">
        <v>72</v>
      </c>
      <c r="AU1471" s="3">
        <v>45553</v>
      </c>
      <c r="AV1471" s="4">
        <v>1.3027777777777778</v>
      </c>
      <c r="AW1471" s="4">
        <v>1.3965277777777778</v>
      </c>
      <c r="AX1471" s="4">
        <f t="shared" si="176"/>
        <v>9.375E-2</v>
      </c>
      <c r="AY1471" s="4">
        <f t="shared" si="179"/>
        <v>1.0097222222222224</v>
      </c>
      <c r="AZ1471" s="4">
        <f t="shared" si="180"/>
        <v>0.90347222222222223</v>
      </c>
      <c r="BA1471" s="1" t="s">
        <v>4760</v>
      </c>
      <c r="BB1471" s="1" t="s">
        <v>72</v>
      </c>
      <c r="BC1471" s="1" t="s">
        <v>1675</v>
      </c>
      <c r="BD1471" s="1">
        <v>14</v>
      </c>
      <c r="BE1471" s="1" t="s">
        <v>4009</v>
      </c>
      <c r="BF1471" s="1" t="s">
        <v>75</v>
      </c>
      <c r="BG1471" s="1" t="s">
        <v>75</v>
      </c>
      <c r="BH1471" s="1" t="s">
        <v>88</v>
      </c>
      <c r="BI1471" s="1" t="s">
        <v>96</v>
      </c>
      <c r="BJ1471" s="1" t="s">
        <v>72</v>
      </c>
      <c r="BK1471" s="1" t="s">
        <v>6712</v>
      </c>
      <c r="BL1471" s="1" t="s">
        <v>6979</v>
      </c>
      <c r="BM1471" s="1">
        <f>63+(7*6)</f>
        <v>105</v>
      </c>
      <c r="BN1471" s="1" t="s">
        <v>75</v>
      </c>
      <c r="BO1471" s="1" t="s">
        <v>75</v>
      </c>
      <c r="BP1471" s="1" t="s">
        <v>75</v>
      </c>
      <c r="BQ1471" s="21" t="s">
        <v>99</v>
      </c>
      <c r="BR1471" s="21" t="s">
        <v>100</v>
      </c>
    </row>
    <row r="1472" spans="1:70" ht="20.45" customHeight="1">
      <c r="A1472" s="1" t="s">
        <v>6980</v>
      </c>
      <c r="B1472" s="1">
        <v>240275</v>
      </c>
      <c r="C1472" s="1" t="s">
        <v>71</v>
      </c>
      <c r="D1472" s="3">
        <v>45553</v>
      </c>
      <c r="E1472" s="4">
        <v>0.52083333333333337</v>
      </c>
      <c r="F1472" s="5">
        <v>45536</v>
      </c>
      <c r="G1472" s="3">
        <v>45553</v>
      </c>
      <c r="H1472" s="4">
        <v>0.6875</v>
      </c>
      <c r="I1472" s="48">
        <f t="shared" si="172"/>
        <v>0.16666666666666663</v>
      </c>
      <c r="J1472" s="1">
        <v>5</v>
      </c>
      <c r="K1472" s="1" t="s">
        <v>1896</v>
      </c>
      <c r="L1472" s="1" t="s">
        <v>6981</v>
      </c>
      <c r="M1472" s="1" t="s">
        <v>75</v>
      </c>
      <c r="N1472" s="1" t="s">
        <v>6917</v>
      </c>
      <c r="O1472" s="1" t="s">
        <v>77</v>
      </c>
      <c r="P1472" s="1" t="s">
        <v>78</v>
      </c>
      <c r="Q1472" s="1" t="s">
        <v>78</v>
      </c>
      <c r="R1472" s="21" t="s">
        <v>1898</v>
      </c>
      <c r="S1472" s="21" t="s">
        <v>1898</v>
      </c>
      <c r="T1472" s="34" t="s">
        <v>72</v>
      </c>
      <c r="U1472" s="8" t="s">
        <v>6982</v>
      </c>
      <c r="V1472" s="1" t="s">
        <v>1900</v>
      </c>
      <c r="W1472" s="1" t="s">
        <v>1867</v>
      </c>
      <c r="X1472" s="1" t="s">
        <v>1868</v>
      </c>
      <c r="Y1472" s="1" t="s">
        <v>2143</v>
      </c>
      <c r="Z1472" s="1" t="s">
        <v>291</v>
      </c>
      <c r="AA1472" s="1" t="s">
        <v>72</v>
      </c>
      <c r="AB1472" s="1" t="s">
        <v>292</v>
      </c>
      <c r="AC1472" s="1" t="s">
        <v>292</v>
      </c>
      <c r="AD1472" s="1" t="s">
        <v>126</v>
      </c>
      <c r="AE1472" s="1">
        <v>63</v>
      </c>
      <c r="AF1472" s="1" t="s">
        <v>88</v>
      </c>
      <c r="AG1472" s="1">
        <v>5.2</v>
      </c>
      <c r="AH1472" s="1" t="s">
        <v>954</v>
      </c>
      <c r="AI1472" s="1" t="s">
        <v>90</v>
      </c>
      <c r="AJ1472" s="1" t="s">
        <v>91</v>
      </c>
      <c r="AK1472" s="1" t="s">
        <v>92</v>
      </c>
      <c r="AL1472" s="1" t="s">
        <v>72</v>
      </c>
      <c r="AM1472" s="1" t="s">
        <v>72</v>
      </c>
      <c r="AN1472" s="1" t="s">
        <v>72</v>
      </c>
      <c r="AO1472" s="1" t="s">
        <v>72</v>
      </c>
      <c r="AP1472" s="1" t="s">
        <v>72</v>
      </c>
      <c r="AQ1472" s="1" t="s">
        <v>72</v>
      </c>
      <c r="AR1472" s="1" t="s">
        <v>72</v>
      </c>
      <c r="AS1472" s="1" t="s">
        <v>72</v>
      </c>
      <c r="AT1472" s="1" t="s">
        <v>72</v>
      </c>
      <c r="AU1472" s="3">
        <v>45553</v>
      </c>
      <c r="AV1472" s="4">
        <v>0.71666666666666667</v>
      </c>
      <c r="AW1472" s="4">
        <v>0.82222222222222219</v>
      </c>
      <c r="AX1472" s="4">
        <f t="shared" si="176"/>
        <v>0.10555555555555551</v>
      </c>
      <c r="AY1472" s="4">
        <f t="shared" si="179"/>
        <v>0.65555555555555556</v>
      </c>
      <c r="AZ1472" s="4">
        <f t="shared" si="180"/>
        <v>0.30138888888888882</v>
      </c>
      <c r="BA1472" s="1" t="s">
        <v>6983</v>
      </c>
      <c r="BB1472" s="1" t="s">
        <v>6984</v>
      </c>
      <c r="BC1472" s="1" t="s">
        <v>2260</v>
      </c>
      <c r="BD1472" s="1">
        <v>14</v>
      </c>
      <c r="BE1472" s="1" t="s">
        <v>4208</v>
      </c>
      <c r="BF1472" s="1" t="s">
        <v>75</v>
      </c>
      <c r="BG1472" s="1" t="s">
        <v>75</v>
      </c>
      <c r="BH1472" s="1" t="s">
        <v>88</v>
      </c>
      <c r="BI1472" s="1" t="s">
        <v>96</v>
      </c>
      <c r="BJ1472" s="1" t="s">
        <v>72</v>
      </c>
      <c r="BK1472" s="1" t="s">
        <v>5553</v>
      </c>
      <c r="BL1472" s="1" t="s">
        <v>6985</v>
      </c>
      <c r="BM1472" s="1">
        <f>65+(4*6)</f>
        <v>89</v>
      </c>
      <c r="BN1472" s="1" t="s">
        <v>75</v>
      </c>
      <c r="BO1472" s="1" t="s">
        <v>75</v>
      </c>
      <c r="BP1472" s="1" t="s">
        <v>75</v>
      </c>
      <c r="BQ1472" s="21" t="s">
        <v>99</v>
      </c>
      <c r="BR1472" s="21" t="s">
        <v>100</v>
      </c>
    </row>
    <row r="1473" spans="1:70" ht="20.45" customHeight="1">
      <c r="A1473" s="1" t="s">
        <v>6986</v>
      </c>
      <c r="B1473" s="1">
        <v>240276</v>
      </c>
      <c r="C1473" s="1" t="s">
        <v>71</v>
      </c>
      <c r="D1473" s="3">
        <v>45553</v>
      </c>
      <c r="E1473" s="4">
        <v>0.48958333333333331</v>
      </c>
      <c r="F1473" s="5">
        <v>45536</v>
      </c>
      <c r="G1473" s="3">
        <v>45553</v>
      </c>
      <c r="H1473" s="4">
        <v>0.87708333333333333</v>
      </c>
      <c r="I1473" s="48">
        <f t="shared" si="172"/>
        <v>0.38750000000000001</v>
      </c>
      <c r="J1473" s="1">
        <v>15</v>
      </c>
      <c r="K1473" s="1" t="s">
        <v>1896</v>
      </c>
      <c r="L1473" s="1" t="s">
        <v>6987</v>
      </c>
      <c r="M1473" s="1" t="s">
        <v>75</v>
      </c>
      <c r="N1473" s="1" t="s">
        <v>6710</v>
      </c>
      <c r="O1473" s="1" t="s">
        <v>77</v>
      </c>
      <c r="P1473" s="21" t="s">
        <v>78</v>
      </c>
      <c r="Q1473" s="1" t="s">
        <v>78</v>
      </c>
      <c r="R1473" s="21" t="s">
        <v>1898</v>
      </c>
      <c r="S1473" s="21" t="s">
        <v>1898</v>
      </c>
      <c r="T1473" s="34" t="s">
        <v>72</v>
      </c>
      <c r="U1473" s="25" t="s">
        <v>6988</v>
      </c>
      <c r="V1473" s="1" t="s">
        <v>1900</v>
      </c>
      <c r="W1473" s="1" t="s">
        <v>778</v>
      </c>
      <c r="X1473" s="1" t="s">
        <v>779</v>
      </c>
      <c r="Y1473" s="1" t="s">
        <v>780</v>
      </c>
      <c r="Z1473" s="1" t="s">
        <v>84</v>
      </c>
      <c r="AA1473" s="1" t="s">
        <v>72</v>
      </c>
      <c r="AB1473" s="1" t="s">
        <v>140</v>
      </c>
      <c r="AC1473" s="1" t="s">
        <v>141</v>
      </c>
      <c r="AD1473" s="1" t="s">
        <v>126</v>
      </c>
      <c r="AE1473" s="1">
        <v>63</v>
      </c>
      <c r="AF1473" s="1" t="s">
        <v>88</v>
      </c>
      <c r="AG1473" s="1">
        <v>6.1</v>
      </c>
      <c r="AH1473" s="1" t="s">
        <v>2344</v>
      </c>
      <c r="AI1473" s="1" t="s">
        <v>90</v>
      </c>
      <c r="AJ1473" s="1" t="s">
        <v>91</v>
      </c>
      <c r="AK1473" s="1" t="s">
        <v>92</v>
      </c>
      <c r="AL1473" s="1" t="s">
        <v>72</v>
      </c>
      <c r="AM1473" s="1" t="s">
        <v>72</v>
      </c>
      <c r="AN1473" s="1" t="s">
        <v>72</v>
      </c>
      <c r="AO1473" s="1" t="s">
        <v>72</v>
      </c>
      <c r="AP1473" s="1" t="s">
        <v>72</v>
      </c>
      <c r="AQ1473" s="1" t="s">
        <v>72</v>
      </c>
      <c r="AR1473" s="1" t="s">
        <v>72</v>
      </c>
      <c r="AS1473" s="1" t="s">
        <v>72</v>
      </c>
      <c r="AT1473" s="1" t="s">
        <v>72</v>
      </c>
      <c r="AU1473" s="3">
        <v>45554</v>
      </c>
      <c r="AV1473" s="4">
        <v>1.3020833333333333</v>
      </c>
      <c r="AW1473" s="4">
        <v>1.3791666666666667</v>
      </c>
      <c r="AX1473" s="4">
        <f t="shared" si="176"/>
        <v>7.7083333333333393E-2</v>
      </c>
      <c r="AY1473" s="4">
        <f t="shared" si="179"/>
        <v>0.9916666666666667</v>
      </c>
      <c r="AZ1473" s="4">
        <f t="shared" si="180"/>
        <v>0.88958333333333339</v>
      </c>
      <c r="BA1473" s="1" t="s">
        <v>6989</v>
      </c>
      <c r="BB1473" s="1" t="s">
        <v>72</v>
      </c>
      <c r="BC1473" s="1" t="s">
        <v>1675</v>
      </c>
      <c r="BD1473" s="1">
        <v>14</v>
      </c>
      <c r="BE1473" s="1" t="s">
        <v>3205</v>
      </c>
      <c r="BF1473" s="1" t="s">
        <v>75</v>
      </c>
      <c r="BG1473" s="1" t="s">
        <v>75</v>
      </c>
      <c r="BH1473" s="1" t="s">
        <v>88</v>
      </c>
      <c r="BI1473" s="1" t="s">
        <v>96</v>
      </c>
      <c r="BJ1473" s="1" t="s">
        <v>72</v>
      </c>
      <c r="BK1473" s="1" t="s">
        <v>6712</v>
      </c>
      <c r="BL1473" s="1" t="s">
        <v>6979</v>
      </c>
      <c r="BM1473" s="1">
        <f>63+(7*4)</f>
        <v>91</v>
      </c>
      <c r="BN1473" s="1" t="s">
        <v>75</v>
      </c>
      <c r="BO1473" s="1" t="s">
        <v>75</v>
      </c>
      <c r="BP1473" s="1" t="s">
        <v>75</v>
      </c>
      <c r="BQ1473" s="21" t="s">
        <v>99</v>
      </c>
      <c r="BR1473" s="21" t="s">
        <v>100</v>
      </c>
    </row>
    <row r="1474" spans="1:70" ht="20.45" customHeight="1">
      <c r="A1474" s="1" t="s">
        <v>6990</v>
      </c>
      <c r="B1474" s="1">
        <v>240277</v>
      </c>
      <c r="C1474" s="1" t="s">
        <v>71</v>
      </c>
      <c r="D1474" s="3">
        <v>45554</v>
      </c>
      <c r="E1474" s="4">
        <v>0.55902777777777779</v>
      </c>
      <c r="F1474" s="5">
        <v>45536</v>
      </c>
      <c r="G1474" s="3">
        <v>45554</v>
      </c>
      <c r="H1474" s="4">
        <v>0.6430555555555556</v>
      </c>
      <c r="I1474" s="48">
        <f t="shared" si="172"/>
        <v>8.4027777777777812E-2</v>
      </c>
      <c r="J1474" s="1">
        <v>10</v>
      </c>
      <c r="K1474" s="1" t="s">
        <v>2302</v>
      </c>
      <c r="L1474" s="1" t="s">
        <v>6991</v>
      </c>
      <c r="M1474" s="1" t="s">
        <v>75</v>
      </c>
      <c r="N1474" s="1" t="s">
        <v>6545</v>
      </c>
      <c r="O1474" s="1" t="s">
        <v>77</v>
      </c>
      <c r="P1474" s="1" t="s">
        <v>78</v>
      </c>
      <c r="Q1474" s="1" t="s">
        <v>78</v>
      </c>
      <c r="R1474" s="21" t="s">
        <v>139</v>
      </c>
      <c r="S1474" s="21" t="s">
        <v>1898</v>
      </c>
      <c r="T1474" s="34" t="s">
        <v>72</v>
      </c>
      <c r="U1474" s="25" t="s">
        <v>6992</v>
      </c>
      <c r="V1474" s="1" t="s">
        <v>1900</v>
      </c>
      <c r="W1474" s="1" t="s">
        <v>2307</v>
      </c>
      <c r="X1474" s="1" t="s">
        <v>2307</v>
      </c>
      <c r="Y1474" s="1" t="s">
        <v>2308</v>
      </c>
      <c r="Z1474" s="1" t="s">
        <v>490</v>
      </c>
      <c r="AA1474" s="1" t="s">
        <v>72</v>
      </c>
      <c r="AB1474" s="1" t="s">
        <v>491</v>
      </c>
      <c r="AC1474" s="1" t="s">
        <v>1147</v>
      </c>
      <c r="AD1474" s="1" t="s">
        <v>126</v>
      </c>
      <c r="AE1474" s="1">
        <v>59</v>
      </c>
      <c r="AF1474" s="1" t="s">
        <v>88</v>
      </c>
      <c r="AG1474" s="1">
        <v>4.8</v>
      </c>
      <c r="AH1474" s="1" t="s">
        <v>954</v>
      </c>
      <c r="AI1474" s="1" t="s">
        <v>90</v>
      </c>
      <c r="AJ1474" s="1" t="s">
        <v>91</v>
      </c>
      <c r="AK1474" s="1" t="s">
        <v>92</v>
      </c>
      <c r="AL1474" s="1" t="s">
        <v>72</v>
      </c>
      <c r="AM1474" s="1" t="s">
        <v>244</v>
      </c>
      <c r="AN1474" s="1">
        <v>3</v>
      </c>
      <c r="AO1474" s="1" t="s">
        <v>2585</v>
      </c>
      <c r="AP1474" s="1" t="s">
        <v>72</v>
      </c>
      <c r="AQ1474" s="1" t="s">
        <v>72</v>
      </c>
      <c r="AR1474" s="1" t="s">
        <v>2327</v>
      </c>
      <c r="AS1474" s="1" t="s">
        <v>72</v>
      </c>
      <c r="AT1474" s="1" t="s">
        <v>72</v>
      </c>
      <c r="AU1474" s="3">
        <v>45554</v>
      </c>
      <c r="AV1474" s="4">
        <v>0.65833333333333333</v>
      </c>
      <c r="AW1474" s="4">
        <v>0.69930555555555551</v>
      </c>
      <c r="AX1474" s="4">
        <f t="shared" si="176"/>
        <v>4.0972222222222188E-2</v>
      </c>
      <c r="AY1474" s="4">
        <f t="shared" si="179"/>
        <v>0.6152777777777777</v>
      </c>
      <c r="AZ1474" s="4">
        <f t="shared" si="180"/>
        <v>0.14027777777777772</v>
      </c>
      <c r="BA1474" s="1" t="s">
        <v>6993</v>
      </c>
      <c r="BB1474" s="1" t="s">
        <v>72</v>
      </c>
      <c r="BC1474" s="1" t="s">
        <v>1794</v>
      </c>
      <c r="BD1474" s="1">
        <v>14</v>
      </c>
      <c r="BE1474" s="1" t="s">
        <v>4063</v>
      </c>
      <c r="BF1474" s="1" t="s">
        <v>75</v>
      </c>
      <c r="BG1474" s="1" t="s">
        <v>75</v>
      </c>
      <c r="BH1474" s="1" t="s">
        <v>88</v>
      </c>
      <c r="BI1474" s="1" t="s">
        <v>96</v>
      </c>
      <c r="BJ1474" s="1" t="s">
        <v>72</v>
      </c>
      <c r="BK1474" s="1" t="s">
        <v>3962</v>
      </c>
      <c r="BL1474" s="1" t="s">
        <v>6868</v>
      </c>
      <c r="BM1474" s="1">
        <v>21</v>
      </c>
      <c r="BN1474" s="1" t="s">
        <v>75</v>
      </c>
      <c r="BO1474" s="1" t="s">
        <v>75</v>
      </c>
      <c r="BP1474" s="1" t="s">
        <v>75</v>
      </c>
      <c r="BQ1474" s="21" t="s">
        <v>99</v>
      </c>
      <c r="BR1474" s="21" t="s">
        <v>100</v>
      </c>
    </row>
    <row r="1475" spans="1:70" ht="20.45" customHeight="1">
      <c r="A1475" s="1" t="s">
        <v>6994</v>
      </c>
      <c r="B1475" s="1">
        <v>240278</v>
      </c>
      <c r="C1475" s="1" t="s">
        <v>497</v>
      </c>
      <c r="D1475" s="3">
        <v>45554</v>
      </c>
      <c r="E1475" s="4">
        <v>0.80555555555555558</v>
      </c>
      <c r="F1475" s="5">
        <v>45536</v>
      </c>
      <c r="G1475" s="3">
        <v>45554</v>
      </c>
      <c r="H1475" s="4">
        <v>0.8666666666666667</v>
      </c>
      <c r="I1475" s="48">
        <f t="shared" si="172"/>
        <v>6.1111111111111116E-2</v>
      </c>
      <c r="J1475" s="1">
        <v>3</v>
      </c>
      <c r="K1475" s="1" t="s">
        <v>1896</v>
      </c>
      <c r="L1475" s="1" t="s">
        <v>6995</v>
      </c>
      <c r="M1475" s="1" t="s">
        <v>75</v>
      </c>
      <c r="N1475" s="1" t="s">
        <v>5146</v>
      </c>
      <c r="O1475" s="1" t="s">
        <v>497</v>
      </c>
      <c r="P1475" s="1" t="s">
        <v>78</v>
      </c>
      <c r="Q1475" s="1" t="s">
        <v>78</v>
      </c>
      <c r="R1475" s="21" t="s">
        <v>1898</v>
      </c>
      <c r="S1475" s="8" t="s">
        <v>1927</v>
      </c>
      <c r="T1475" s="34" t="s">
        <v>72</v>
      </c>
      <c r="U1475" s="8" t="s">
        <v>6996</v>
      </c>
      <c r="V1475" s="1" t="s">
        <v>1900</v>
      </c>
      <c r="W1475" s="1" t="s">
        <v>813</v>
      </c>
      <c r="X1475" s="1" t="s">
        <v>813</v>
      </c>
      <c r="Y1475" s="1" t="s">
        <v>814</v>
      </c>
      <c r="Z1475" s="1" t="s">
        <v>490</v>
      </c>
      <c r="AA1475" s="1" t="s">
        <v>72</v>
      </c>
      <c r="AB1475" s="1" t="s">
        <v>491</v>
      </c>
      <c r="AC1475" s="1" t="s">
        <v>1147</v>
      </c>
      <c r="AD1475" s="1" t="s">
        <v>87</v>
      </c>
      <c r="AE1475" s="1">
        <v>72</v>
      </c>
      <c r="AF1475" s="1" t="s">
        <v>88</v>
      </c>
      <c r="AG1475" s="1">
        <v>5.3</v>
      </c>
      <c r="AH1475" s="1" t="s">
        <v>2344</v>
      </c>
      <c r="AI1475" s="1" t="s">
        <v>90</v>
      </c>
      <c r="AJ1475" s="1" t="s">
        <v>91</v>
      </c>
      <c r="AK1475" s="1" t="s">
        <v>92</v>
      </c>
      <c r="AL1475" s="1" t="s">
        <v>72</v>
      </c>
      <c r="AM1475" s="1" t="s">
        <v>72</v>
      </c>
      <c r="AN1475" s="1" t="s">
        <v>72</v>
      </c>
      <c r="AO1475" s="1" t="s">
        <v>72</v>
      </c>
      <c r="AP1475" s="1" t="s">
        <v>72</v>
      </c>
      <c r="AQ1475" s="1" t="s">
        <v>72</v>
      </c>
      <c r="AR1475" s="1" t="s">
        <v>72</v>
      </c>
      <c r="AS1475" s="1" t="s">
        <v>72</v>
      </c>
      <c r="AT1475" s="1" t="s">
        <v>72</v>
      </c>
      <c r="AU1475" s="3">
        <v>45555</v>
      </c>
      <c r="AV1475" s="4">
        <v>1.2604166666666667</v>
      </c>
      <c r="AW1475" s="4">
        <v>1.3138888888888889</v>
      </c>
      <c r="AX1475" s="4">
        <f t="shared" si="176"/>
        <v>5.3472222222222143E-2</v>
      </c>
      <c r="AY1475" s="4">
        <f t="shared" si="179"/>
        <v>1.2527777777777778</v>
      </c>
      <c r="AZ1475" s="4">
        <f t="shared" si="180"/>
        <v>0.5083333333333333</v>
      </c>
      <c r="BA1475" s="1" t="s">
        <v>6997</v>
      </c>
      <c r="BB1475" s="1" t="s">
        <v>72</v>
      </c>
      <c r="BC1475" s="1" t="s">
        <v>1794</v>
      </c>
      <c r="BD1475" s="1">
        <v>14</v>
      </c>
      <c r="BE1475" s="1" t="s">
        <v>4063</v>
      </c>
      <c r="BF1475" s="1" t="s">
        <v>75</v>
      </c>
      <c r="BG1475" s="1" t="s">
        <v>75</v>
      </c>
      <c r="BH1475" s="1" t="s">
        <v>88</v>
      </c>
      <c r="BI1475" s="1" t="s">
        <v>79</v>
      </c>
      <c r="BJ1475" s="1" t="s">
        <v>707</v>
      </c>
      <c r="BK1475" s="1" t="s">
        <v>3962</v>
      </c>
      <c r="BL1475" s="1" t="s">
        <v>6678</v>
      </c>
      <c r="BM1475" s="1">
        <v>49</v>
      </c>
      <c r="BN1475" s="1" t="s">
        <v>88</v>
      </c>
      <c r="BO1475" s="1" t="s">
        <v>88</v>
      </c>
      <c r="BP1475" s="1" t="s">
        <v>88</v>
      </c>
      <c r="BQ1475" s="1" t="s">
        <v>160</v>
      </c>
      <c r="BR1475" s="1" t="s">
        <v>707</v>
      </c>
    </row>
    <row r="1476" spans="1:70" ht="20.45" customHeight="1">
      <c r="A1476" s="1" t="s">
        <v>6998</v>
      </c>
      <c r="B1476" s="1">
        <v>240279</v>
      </c>
      <c r="C1476" s="1" t="s">
        <v>71</v>
      </c>
      <c r="D1476" s="3">
        <v>45554</v>
      </c>
      <c r="E1476" s="4">
        <v>0.49652777777777779</v>
      </c>
      <c r="F1476" s="5">
        <v>45536</v>
      </c>
      <c r="G1476" s="3">
        <v>45554</v>
      </c>
      <c r="H1476" s="4">
        <v>0.87638888888888888</v>
      </c>
      <c r="I1476" s="48">
        <f t="shared" si="172"/>
        <v>0.37986111111111109</v>
      </c>
      <c r="J1476" s="1">
        <v>20</v>
      </c>
      <c r="K1476" s="1" t="s">
        <v>1896</v>
      </c>
      <c r="L1476" s="1" t="s">
        <v>6999</v>
      </c>
      <c r="M1476" s="1" t="s">
        <v>75</v>
      </c>
      <c r="N1476" s="1" t="s">
        <v>3947</v>
      </c>
      <c r="O1476" s="1" t="s">
        <v>77</v>
      </c>
      <c r="P1476" s="21" t="s">
        <v>78</v>
      </c>
      <c r="Q1476" s="1" t="s">
        <v>78</v>
      </c>
      <c r="R1476" s="21" t="s">
        <v>1898</v>
      </c>
      <c r="S1476" s="21" t="s">
        <v>1898</v>
      </c>
      <c r="T1476" s="34" t="s">
        <v>72</v>
      </c>
      <c r="U1476" s="25" t="s">
        <v>7000</v>
      </c>
      <c r="V1476" s="1" t="s">
        <v>1900</v>
      </c>
      <c r="W1476" s="1" t="s">
        <v>778</v>
      </c>
      <c r="X1476" s="1" t="s">
        <v>779</v>
      </c>
      <c r="Y1476" s="1" t="s">
        <v>780</v>
      </c>
      <c r="Z1476" s="1" t="s">
        <v>84</v>
      </c>
      <c r="AA1476" s="1" t="s">
        <v>72</v>
      </c>
      <c r="AB1476" s="1" t="s">
        <v>140</v>
      </c>
      <c r="AC1476" s="1" t="s">
        <v>141</v>
      </c>
      <c r="AD1476" s="1" t="s">
        <v>126</v>
      </c>
      <c r="AE1476" s="1">
        <v>52</v>
      </c>
      <c r="AF1476" s="1" t="s">
        <v>88</v>
      </c>
      <c r="AG1476" s="1">
        <v>5.6</v>
      </c>
      <c r="AH1476" s="1" t="s">
        <v>954</v>
      </c>
      <c r="AI1476" s="1" t="s">
        <v>90</v>
      </c>
      <c r="AJ1476" s="1" t="s">
        <v>91</v>
      </c>
      <c r="AK1476" s="1" t="s">
        <v>92</v>
      </c>
      <c r="AL1476" s="1" t="s">
        <v>72</v>
      </c>
      <c r="AM1476" s="1" t="s">
        <v>72</v>
      </c>
      <c r="AN1476" s="1" t="s">
        <v>72</v>
      </c>
      <c r="AO1476" s="1" t="s">
        <v>72</v>
      </c>
      <c r="AP1476" s="1" t="s">
        <v>72</v>
      </c>
      <c r="AQ1476" s="1" t="s">
        <v>72</v>
      </c>
      <c r="AR1476" s="1" t="s">
        <v>72</v>
      </c>
      <c r="AS1476" s="1" t="s">
        <v>72</v>
      </c>
      <c r="AT1476" s="1" t="s">
        <v>72</v>
      </c>
      <c r="AU1476" s="3">
        <v>45555</v>
      </c>
      <c r="AV1476" s="4">
        <v>1.3527777777777779</v>
      </c>
      <c r="AW1476" s="4">
        <v>1.3972222222222221</v>
      </c>
      <c r="AX1476" s="4">
        <f t="shared" si="176"/>
        <v>4.4444444444444287E-2</v>
      </c>
      <c r="AY1476" s="4">
        <f t="shared" si="179"/>
        <v>1.0173611111111112</v>
      </c>
      <c r="AZ1476" s="4">
        <f t="shared" si="180"/>
        <v>0.90069444444444435</v>
      </c>
      <c r="BA1476" s="1" t="s">
        <v>7001</v>
      </c>
      <c r="BB1476" s="1" t="s">
        <v>72</v>
      </c>
      <c r="BC1476" s="1" t="s">
        <v>1794</v>
      </c>
      <c r="BD1476" s="1">
        <v>14</v>
      </c>
      <c r="BE1476" s="1" t="s">
        <v>4009</v>
      </c>
      <c r="BF1476" s="1" t="s">
        <v>75</v>
      </c>
      <c r="BG1476" s="1" t="s">
        <v>75</v>
      </c>
      <c r="BH1476" s="1" t="s">
        <v>88</v>
      </c>
      <c r="BI1476" s="1" t="s">
        <v>96</v>
      </c>
      <c r="BJ1476" s="1" t="s">
        <v>72</v>
      </c>
      <c r="BK1476" s="1" t="s">
        <v>6965</v>
      </c>
      <c r="BL1476" s="1" t="s">
        <v>7002</v>
      </c>
      <c r="BM1476" s="1">
        <f>24+(4*6)</f>
        <v>48</v>
      </c>
      <c r="BN1476" s="1" t="s">
        <v>75</v>
      </c>
      <c r="BO1476" s="1" t="s">
        <v>75</v>
      </c>
      <c r="BP1476" s="1" t="s">
        <v>75</v>
      </c>
      <c r="BQ1476" s="21" t="s">
        <v>99</v>
      </c>
      <c r="BR1476" s="21" t="s">
        <v>100</v>
      </c>
    </row>
    <row r="1477" spans="1:70" ht="20.45" customHeight="1">
      <c r="A1477" s="1" t="s">
        <v>7003</v>
      </c>
      <c r="B1477" s="1">
        <v>240280</v>
      </c>
      <c r="C1477" s="1" t="s">
        <v>71</v>
      </c>
      <c r="D1477" s="3">
        <v>45558</v>
      </c>
      <c r="E1477" s="4">
        <v>0.52083333333333337</v>
      </c>
      <c r="F1477" s="5">
        <v>45536</v>
      </c>
      <c r="G1477" s="3">
        <v>45558</v>
      </c>
      <c r="H1477" s="4">
        <v>0.86805555555555558</v>
      </c>
      <c r="I1477" s="48">
        <f t="shared" si="172"/>
        <v>0.34722222222222221</v>
      </c>
      <c r="J1477" s="1">
        <v>15</v>
      </c>
      <c r="K1477" s="1" t="s">
        <v>1896</v>
      </c>
      <c r="L1477" s="1" t="s">
        <v>7004</v>
      </c>
      <c r="M1477" s="1" t="s">
        <v>75</v>
      </c>
      <c r="N1477" s="1" t="s">
        <v>3624</v>
      </c>
      <c r="O1477" s="1" t="s">
        <v>77</v>
      </c>
      <c r="P1477" s="21" t="s">
        <v>78</v>
      </c>
      <c r="Q1477" s="1" t="s">
        <v>78</v>
      </c>
      <c r="R1477" s="21" t="s">
        <v>1898</v>
      </c>
      <c r="S1477" s="21" t="s">
        <v>1898</v>
      </c>
      <c r="T1477" s="34" t="s">
        <v>72</v>
      </c>
      <c r="U1477" s="25" t="s">
        <v>7005</v>
      </c>
      <c r="V1477" s="1" t="s">
        <v>1900</v>
      </c>
      <c r="W1477" s="1" t="s">
        <v>778</v>
      </c>
      <c r="X1477" s="1" t="s">
        <v>779</v>
      </c>
      <c r="Y1477" s="1" t="s">
        <v>780</v>
      </c>
      <c r="Z1477" s="1" t="s">
        <v>152</v>
      </c>
      <c r="AA1477" s="1" t="s">
        <v>72</v>
      </c>
      <c r="AB1477" s="1" t="s">
        <v>153</v>
      </c>
      <c r="AC1477" s="1" t="s">
        <v>154</v>
      </c>
      <c r="AD1477" s="1" t="s">
        <v>126</v>
      </c>
      <c r="AE1477" s="1">
        <v>68</v>
      </c>
      <c r="AF1477" s="1" t="s">
        <v>88</v>
      </c>
      <c r="AG1477" s="1">
        <v>4.8</v>
      </c>
      <c r="AH1477" s="1" t="s">
        <v>954</v>
      </c>
      <c r="AI1477" s="1" t="s">
        <v>90</v>
      </c>
      <c r="AJ1477" s="1" t="s">
        <v>91</v>
      </c>
      <c r="AK1477" s="1" t="s">
        <v>92</v>
      </c>
      <c r="AL1477" s="1" t="s">
        <v>72</v>
      </c>
      <c r="AM1477" s="1" t="s">
        <v>72</v>
      </c>
      <c r="AN1477" s="1" t="s">
        <v>72</v>
      </c>
      <c r="AO1477" s="1" t="s">
        <v>72</v>
      </c>
      <c r="AP1477" s="1" t="s">
        <v>72</v>
      </c>
      <c r="AQ1477" s="1" t="s">
        <v>72</v>
      </c>
      <c r="AR1477" s="1" t="s">
        <v>72</v>
      </c>
      <c r="AS1477" s="1" t="s">
        <v>72</v>
      </c>
      <c r="AT1477" s="1" t="s">
        <v>72</v>
      </c>
      <c r="AU1477" s="3">
        <v>45559</v>
      </c>
      <c r="AV1477" s="4">
        <v>0.30208333333333331</v>
      </c>
      <c r="AW1477" s="4">
        <v>0.3611111111111111</v>
      </c>
      <c r="AX1477" s="4">
        <f t="shared" si="176"/>
        <v>5.902777777777779E-2</v>
      </c>
      <c r="AY1477" s="4">
        <f t="shared" si="179"/>
        <v>1.3888888888888895E-2</v>
      </c>
      <c r="AZ1477" s="4">
        <f t="shared" si="180"/>
        <v>-0.15972222222222227</v>
      </c>
      <c r="BA1477" s="1" t="s">
        <v>7006</v>
      </c>
      <c r="BB1477" s="1" t="s">
        <v>72</v>
      </c>
      <c r="BC1477" s="1" t="s">
        <v>1794</v>
      </c>
      <c r="BD1477" s="1">
        <v>14</v>
      </c>
      <c r="BE1477" s="1" t="s">
        <v>3205</v>
      </c>
      <c r="BF1477" s="1" t="s">
        <v>75</v>
      </c>
      <c r="BG1477" s="1" t="s">
        <v>75</v>
      </c>
      <c r="BH1477" s="1" t="s">
        <v>88</v>
      </c>
      <c r="BI1477" s="1" t="s">
        <v>96</v>
      </c>
      <c r="BJ1477" s="1" t="s">
        <v>72</v>
      </c>
      <c r="BK1477" s="1" t="s">
        <v>6970</v>
      </c>
      <c r="BL1477" s="1" t="s">
        <v>6971</v>
      </c>
      <c r="BM1477" s="1">
        <f>43+7</f>
        <v>50</v>
      </c>
      <c r="BN1477" s="1" t="s">
        <v>75</v>
      </c>
      <c r="BO1477" s="1" t="s">
        <v>75</v>
      </c>
      <c r="BP1477" s="1" t="s">
        <v>75</v>
      </c>
      <c r="BQ1477" s="21" t="s">
        <v>99</v>
      </c>
      <c r="BR1477" s="21" t="s">
        <v>100</v>
      </c>
    </row>
    <row r="1478" spans="1:70" ht="20.45" customHeight="1">
      <c r="A1478" s="1" t="s">
        <v>7007</v>
      </c>
      <c r="B1478" s="1">
        <v>240281</v>
      </c>
      <c r="C1478" s="1" t="s">
        <v>71</v>
      </c>
      <c r="D1478" s="3">
        <v>45559</v>
      </c>
      <c r="E1478" s="4">
        <v>0.48333333333333334</v>
      </c>
      <c r="F1478" s="5">
        <v>45536</v>
      </c>
      <c r="G1478" s="3">
        <v>45559</v>
      </c>
      <c r="H1478" s="4">
        <v>0.55902777777777779</v>
      </c>
      <c r="I1478" s="48">
        <f t="shared" si="172"/>
        <v>7.5694444444444453E-2</v>
      </c>
      <c r="J1478" s="1">
        <v>2</v>
      </c>
      <c r="K1478" s="1" t="s">
        <v>1896</v>
      </c>
      <c r="L1478" s="1" t="s">
        <v>7008</v>
      </c>
      <c r="M1478" s="1" t="s">
        <v>75</v>
      </c>
      <c r="N1478" s="1" t="s">
        <v>3947</v>
      </c>
      <c r="O1478" s="1" t="s">
        <v>77</v>
      </c>
      <c r="P1478" s="1" t="s">
        <v>78</v>
      </c>
      <c r="Q1478" s="1" t="s">
        <v>78</v>
      </c>
      <c r="R1478" s="21" t="s">
        <v>1898</v>
      </c>
      <c r="S1478" s="21" t="s">
        <v>1898</v>
      </c>
      <c r="T1478" s="34" t="s">
        <v>72</v>
      </c>
      <c r="U1478" s="25" t="s">
        <v>2007</v>
      </c>
      <c r="V1478" s="1" t="s">
        <v>1900</v>
      </c>
      <c r="W1478" s="1" t="s">
        <v>813</v>
      </c>
      <c r="X1478" s="1" t="s">
        <v>813</v>
      </c>
      <c r="Y1478" s="1" t="s">
        <v>814</v>
      </c>
      <c r="Z1478" s="1" t="s">
        <v>84</v>
      </c>
      <c r="AA1478" s="1" t="s">
        <v>72</v>
      </c>
      <c r="AB1478" s="1" t="s">
        <v>140</v>
      </c>
      <c r="AC1478" s="1" t="s">
        <v>181</v>
      </c>
      <c r="AD1478" s="1" t="s">
        <v>126</v>
      </c>
      <c r="AE1478" s="1">
        <v>73</v>
      </c>
      <c r="AF1478" s="1" t="s">
        <v>88</v>
      </c>
      <c r="AG1478" s="1">
        <v>5.2</v>
      </c>
      <c r="AH1478" s="1" t="s">
        <v>954</v>
      </c>
      <c r="AI1478" s="1" t="s">
        <v>90</v>
      </c>
      <c r="AJ1478" s="1" t="s">
        <v>91</v>
      </c>
      <c r="AK1478" s="1" t="s">
        <v>92</v>
      </c>
      <c r="AL1478" s="1" t="s">
        <v>72</v>
      </c>
      <c r="AM1478" s="1" t="s">
        <v>229</v>
      </c>
      <c r="AN1478" s="1">
        <v>1</v>
      </c>
      <c r="AO1478" s="1" t="s">
        <v>1322</v>
      </c>
      <c r="AP1478" s="1" t="s">
        <v>72</v>
      </c>
      <c r="AQ1478" s="1" t="s">
        <v>72</v>
      </c>
      <c r="AR1478" s="1" t="s">
        <v>5884</v>
      </c>
      <c r="AS1478" s="1" t="s">
        <v>878</v>
      </c>
      <c r="AT1478" s="1" t="s">
        <v>72</v>
      </c>
      <c r="AU1478" s="3">
        <v>45559</v>
      </c>
      <c r="AV1478" s="4">
        <v>0.59027777777777779</v>
      </c>
      <c r="AW1478" s="4">
        <v>0.66388888888888886</v>
      </c>
      <c r="AX1478" s="4">
        <f t="shared" si="176"/>
        <v>7.3611111111111072E-2</v>
      </c>
      <c r="AY1478" s="4">
        <f t="shared" si="179"/>
        <v>0.58819444444444446</v>
      </c>
      <c r="AZ1478" s="4">
        <f t="shared" si="180"/>
        <v>0.18055555555555552</v>
      </c>
      <c r="BA1478" s="1" t="s">
        <v>7009</v>
      </c>
      <c r="BB1478" s="1" t="s">
        <v>72</v>
      </c>
      <c r="BC1478" s="1" t="s">
        <v>1675</v>
      </c>
      <c r="BD1478" s="1">
        <v>14</v>
      </c>
      <c r="BE1478" s="1" t="s">
        <v>4009</v>
      </c>
      <c r="BF1478" s="1" t="s">
        <v>75</v>
      </c>
      <c r="BG1478" s="1" t="s">
        <v>75</v>
      </c>
      <c r="BH1478" s="1" t="s">
        <v>88</v>
      </c>
      <c r="BI1478" s="1" t="s">
        <v>96</v>
      </c>
      <c r="BJ1478" s="1" t="s">
        <v>72</v>
      </c>
      <c r="BK1478" s="1" t="s">
        <v>3962</v>
      </c>
      <c r="BL1478" s="1" t="s">
        <v>7010</v>
      </c>
      <c r="BM1478" s="1">
        <v>35</v>
      </c>
      <c r="BN1478" s="1" t="s">
        <v>75</v>
      </c>
      <c r="BO1478" s="1" t="s">
        <v>75</v>
      </c>
      <c r="BP1478" s="1" t="s">
        <v>75</v>
      </c>
      <c r="BQ1478" s="21" t="s">
        <v>99</v>
      </c>
      <c r="BR1478" s="21" t="s">
        <v>100</v>
      </c>
    </row>
    <row r="1479" spans="1:70" ht="20.45" customHeight="1">
      <c r="A1479" s="1" t="s">
        <v>7011</v>
      </c>
      <c r="B1479" s="1">
        <v>240281</v>
      </c>
      <c r="C1479" s="1" t="s">
        <v>71</v>
      </c>
      <c r="D1479" s="3">
        <v>45559</v>
      </c>
      <c r="E1479" s="4">
        <v>0.48333333333333334</v>
      </c>
      <c r="F1479" s="5">
        <v>45536</v>
      </c>
      <c r="G1479" s="3">
        <v>45559</v>
      </c>
      <c r="H1479" s="4">
        <v>0.55902777777777779</v>
      </c>
      <c r="I1479" s="48">
        <f t="shared" si="172"/>
        <v>7.5694444444444453E-2</v>
      </c>
      <c r="J1479" s="1">
        <v>2</v>
      </c>
      <c r="K1479" s="1" t="s">
        <v>1896</v>
      </c>
      <c r="L1479" s="1" t="s">
        <v>7008</v>
      </c>
      <c r="M1479" s="1" t="s">
        <v>75</v>
      </c>
      <c r="N1479" s="1" t="s">
        <v>6513</v>
      </c>
      <c r="O1479" s="1" t="s">
        <v>77</v>
      </c>
      <c r="P1479" s="1" t="s">
        <v>78</v>
      </c>
      <c r="Q1479" s="1" t="s">
        <v>78</v>
      </c>
      <c r="R1479" s="21" t="s">
        <v>1898</v>
      </c>
      <c r="S1479" s="21" t="s">
        <v>1898</v>
      </c>
      <c r="T1479" s="34" t="s">
        <v>72</v>
      </c>
      <c r="U1479" s="25" t="s">
        <v>7012</v>
      </c>
      <c r="V1479" s="1" t="s">
        <v>1900</v>
      </c>
      <c r="W1479" s="1" t="s">
        <v>813</v>
      </c>
      <c r="X1479" s="1" t="s">
        <v>813</v>
      </c>
      <c r="Y1479" s="1" t="s">
        <v>814</v>
      </c>
      <c r="Z1479" s="1" t="s">
        <v>84</v>
      </c>
      <c r="AA1479" s="1" t="s">
        <v>72</v>
      </c>
      <c r="AB1479" s="1" t="s">
        <v>140</v>
      </c>
      <c r="AC1479" s="1" t="s">
        <v>181</v>
      </c>
      <c r="AD1479" s="1" t="s">
        <v>126</v>
      </c>
      <c r="AE1479" s="1">
        <v>73</v>
      </c>
      <c r="AF1479" s="1" t="s">
        <v>88</v>
      </c>
      <c r="AG1479" s="1">
        <v>5.2</v>
      </c>
      <c r="AH1479" s="1" t="s">
        <v>954</v>
      </c>
      <c r="AI1479" s="1" t="s">
        <v>90</v>
      </c>
      <c r="AJ1479" s="1" t="s">
        <v>91</v>
      </c>
      <c r="AK1479" s="1" t="s">
        <v>92</v>
      </c>
      <c r="AL1479" s="1" t="s">
        <v>72</v>
      </c>
      <c r="AM1479" s="1" t="s">
        <v>229</v>
      </c>
      <c r="AN1479" s="1">
        <v>1</v>
      </c>
      <c r="AO1479" s="1" t="s">
        <v>1322</v>
      </c>
      <c r="AP1479" s="1" t="s">
        <v>72</v>
      </c>
      <c r="AQ1479" s="1" t="s">
        <v>72</v>
      </c>
      <c r="AR1479" s="1" t="s">
        <v>5884</v>
      </c>
      <c r="AS1479" s="1" t="s">
        <v>878</v>
      </c>
      <c r="AT1479" s="1" t="s">
        <v>72</v>
      </c>
      <c r="AU1479" s="3">
        <v>45560</v>
      </c>
      <c r="AV1479" s="24">
        <v>1.0138888888888888</v>
      </c>
      <c r="AW1479" s="24">
        <v>1.0611111111111111</v>
      </c>
      <c r="AX1479" s="4">
        <f t="shared" si="176"/>
        <v>4.7222222222222276E-2</v>
      </c>
      <c r="AY1479" s="4">
        <f t="shared" si="179"/>
        <v>0.98541666666666661</v>
      </c>
      <c r="AZ1479" s="4">
        <f t="shared" si="180"/>
        <v>0.57777777777777772</v>
      </c>
      <c r="BA1479" s="1" t="s">
        <v>7013</v>
      </c>
      <c r="BB1479" s="1" t="s">
        <v>72</v>
      </c>
      <c r="BC1479" s="1" t="s">
        <v>1675</v>
      </c>
      <c r="BD1479" s="1">
        <v>15</v>
      </c>
      <c r="BE1479" s="1" t="s">
        <v>2294</v>
      </c>
      <c r="BF1479" s="1" t="s">
        <v>75</v>
      </c>
      <c r="BG1479" s="1" t="s">
        <v>75</v>
      </c>
      <c r="BH1479" s="1" t="s">
        <v>88</v>
      </c>
      <c r="BI1479" s="1" t="s">
        <v>96</v>
      </c>
      <c r="BJ1479" s="1" t="s">
        <v>72</v>
      </c>
      <c r="BK1479" s="1" t="s">
        <v>7014</v>
      </c>
      <c r="BL1479" s="1" t="s">
        <v>7015</v>
      </c>
      <c r="BM1479" s="1">
        <v>15</v>
      </c>
      <c r="BN1479" s="1" t="s">
        <v>75</v>
      </c>
      <c r="BO1479" s="1" t="s">
        <v>75</v>
      </c>
      <c r="BP1479" s="1" t="s">
        <v>75</v>
      </c>
      <c r="BQ1479" s="21" t="s">
        <v>99</v>
      </c>
      <c r="BR1479" s="21" t="s">
        <v>100</v>
      </c>
    </row>
    <row r="1480" spans="1:70" ht="20.45" customHeight="1">
      <c r="A1480" s="1" t="s">
        <v>7016</v>
      </c>
      <c r="B1480" s="1">
        <v>240282</v>
      </c>
      <c r="C1480" s="1" t="s">
        <v>71</v>
      </c>
      <c r="D1480" s="3">
        <v>45562</v>
      </c>
      <c r="E1480" s="4">
        <v>0.58333333333333337</v>
      </c>
      <c r="F1480" s="5">
        <v>45536</v>
      </c>
      <c r="G1480" s="3">
        <v>45562</v>
      </c>
      <c r="H1480" s="4">
        <v>0.72222222222222221</v>
      </c>
      <c r="I1480" s="48">
        <f t="shared" si="172"/>
        <v>0.13888888888888884</v>
      </c>
      <c r="J1480" s="1">
        <v>10</v>
      </c>
      <c r="K1480" s="1" t="s">
        <v>2302</v>
      </c>
      <c r="L1480" s="1" t="s">
        <v>7017</v>
      </c>
      <c r="M1480" s="1" t="s">
        <v>75</v>
      </c>
      <c r="N1480" s="1" t="s">
        <v>3947</v>
      </c>
      <c r="O1480" s="1" t="s">
        <v>77</v>
      </c>
      <c r="P1480" s="1" t="s">
        <v>78</v>
      </c>
      <c r="Q1480" s="1" t="s">
        <v>4162</v>
      </c>
      <c r="R1480" s="21" t="s">
        <v>139</v>
      </c>
      <c r="S1480" s="21" t="s">
        <v>1898</v>
      </c>
      <c r="T1480" s="1" t="s">
        <v>6951</v>
      </c>
      <c r="U1480" s="25" t="s">
        <v>7018</v>
      </c>
      <c r="V1480" s="1" t="s">
        <v>1900</v>
      </c>
      <c r="W1480" s="1" t="s">
        <v>2307</v>
      </c>
      <c r="X1480" s="1" t="s">
        <v>2307</v>
      </c>
      <c r="Y1480" s="1" t="s">
        <v>2363</v>
      </c>
      <c r="Z1480" s="1" t="s">
        <v>84</v>
      </c>
      <c r="AA1480" s="1" t="s">
        <v>72</v>
      </c>
      <c r="AB1480" s="1" t="s">
        <v>323</v>
      </c>
      <c r="AC1480" s="1" t="s">
        <v>323</v>
      </c>
      <c r="AD1480" s="1" t="s">
        <v>87</v>
      </c>
      <c r="AE1480" s="1">
        <v>73</v>
      </c>
      <c r="AF1480" s="1" t="s">
        <v>88</v>
      </c>
      <c r="AG1480" s="1">
        <v>4.5</v>
      </c>
      <c r="AH1480" s="1" t="s">
        <v>954</v>
      </c>
      <c r="AI1480" s="1" t="s">
        <v>90</v>
      </c>
      <c r="AJ1480" s="1" t="s">
        <v>91</v>
      </c>
      <c r="AK1480" s="1" t="s">
        <v>92</v>
      </c>
      <c r="AL1480" s="1" t="s">
        <v>72</v>
      </c>
      <c r="AM1480" s="1" t="s">
        <v>217</v>
      </c>
      <c r="AN1480" s="1">
        <v>2</v>
      </c>
      <c r="AO1480" s="1" t="s">
        <v>7019</v>
      </c>
      <c r="AP1480" s="1" t="s">
        <v>72</v>
      </c>
      <c r="AQ1480" s="1" t="s">
        <v>72</v>
      </c>
      <c r="AR1480" s="1" t="s">
        <v>220</v>
      </c>
      <c r="AS1480" s="1" t="s">
        <v>72</v>
      </c>
      <c r="AT1480" s="1" t="s">
        <v>72</v>
      </c>
      <c r="AU1480" s="3">
        <v>45562</v>
      </c>
      <c r="AV1480" s="4">
        <v>0.73472222222222228</v>
      </c>
      <c r="AW1480" s="4">
        <v>0.77083333333333337</v>
      </c>
      <c r="AX1480" s="4">
        <f t="shared" si="176"/>
        <v>3.6111111111111094E-2</v>
      </c>
      <c r="AY1480" s="4">
        <f t="shared" si="179"/>
        <v>0.63194444444444453</v>
      </c>
      <c r="AZ1480" s="4">
        <f t="shared" si="180"/>
        <v>0.1875</v>
      </c>
      <c r="BA1480" s="1" t="s">
        <v>7020</v>
      </c>
      <c r="BB1480" s="1" t="s">
        <v>72</v>
      </c>
      <c r="BC1480" s="1" t="s">
        <v>1794</v>
      </c>
      <c r="BD1480" s="1">
        <v>14</v>
      </c>
      <c r="BE1480" s="1" t="s">
        <v>4208</v>
      </c>
      <c r="BF1480" s="1" t="s">
        <v>88</v>
      </c>
      <c r="BG1480" s="1" t="s">
        <v>88</v>
      </c>
      <c r="BH1480" s="1" t="s">
        <v>88</v>
      </c>
      <c r="BI1480" s="1" t="s">
        <v>96</v>
      </c>
      <c r="BJ1480" s="1" t="s">
        <v>72</v>
      </c>
      <c r="BK1480" s="1" t="s">
        <v>6965</v>
      </c>
      <c r="BL1480" s="1" t="s">
        <v>6489</v>
      </c>
      <c r="BM1480" s="1">
        <f>24+(6*3)</f>
        <v>42</v>
      </c>
      <c r="BN1480" s="1" t="s">
        <v>75</v>
      </c>
      <c r="BO1480" s="1" t="s">
        <v>75</v>
      </c>
      <c r="BP1480" s="1" t="s">
        <v>75</v>
      </c>
      <c r="BQ1480" s="21" t="s">
        <v>99</v>
      </c>
      <c r="BR1480" s="21" t="s">
        <v>100</v>
      </c>
    </row>
    <row r="1481" spans="1:70" ht="20.45" customHeight="1">
      <c r="A1481" s="1" t="s">
        <v>7021</v>
      </c>
      <c r="B1481" s="1">
        <v>240283</v>
      </c>
      <c r="C1481" s="1" t="s">
        <v>71</v>
      </c>
      <c r="D1481" s="3">
        <v>45562</v>
      </c>
      <c r="E1481" s="4">
        <v>0.47569444444444442</v>
      </c>
      <c r="F1481" s="5">
        <v>45536</v>
      </c>
      <c r="G1481" s="3">
        <v>45562</v>
      </c>
      <c r="H1481" s="4">
        <v>0.85486111111111107</v>
      </c>
      <c r="I1481" s="48">
        <f t="shared" si="172"/>
        <v>0.37916666666666665</v>
      </c>
      <c r="J1481" s="1">
        <v>5</v>
      </c>
      <c r="K1481" s="1" t="s">
        <v>1896</v>
      </c>
      <c r="L1481" s="1" t="s">
        <v>7022</v>
      </c>
      <c r="M1481" s="1" t="s">
        <v>75</v>
      </c>
      <c r="N1481" s="1" t="s">
        <v>6710</v>
      </c>
      <c r="O1481" s="1" t="s">
        <v>77</v>
      </c>
      <c r="P1481" s="21" t="s">
        <v>78</v>
      </c>
      <c r="Q1481" s="1" t="s">
        <v>78</v>
      </c>
      <c r="R1481" s="21" t="s">
        <v>1898</v>
      </c>
      <c r="S1481" s="21" t="s">
        <v>1927</v>
      </c>
      <c r="T1481" s="34" t="s">
        <v>72</v>
      </c>
      <c r="U1481" s="25" t="s">
        <v>4767</v>
      </c>
      <c r="V1481" s="1" t="s">
        <v>1900</v>
      </c>
      <c r="W1481" s="1" t="s">
        <v>778</v>
      </c>
      <c r="X1481" s="1" t="s">
        <v>779</v>
      </c>
      <c r="Y1481" s="1" t="s">
        <v>780</v>
      </c>
      <c r="Z1481" s="1" t="s">
        <v>84</v>
      </c>
      <c r="AA1481" s="1" t="s">
        <v>72</v>
      </c>
      <c r="AB1481" s="1" t="s">
        <v>140</v>
      </c>
      <c r="AC1481" s="1" t="s">
        <v>141</v>
      </c>
      <c r="AD1481" s="1" t="s">
        <v>126</v>
      </c>
      <c r="AE1481" s="1">
        <v>70</v>
      </c>
      <c r="AF1481" s="1" t="s">
        <v>88</v>
      </c>
      <c r="AG1481" s="1">
        <v>4.8</v>
      </c>
      <c r="AH1481" s="1" t="s">
        <v>299</v>
      </c>
      <c r="AI1481" s="1" t="s">
        <v>90</v>
      </c>
      <c r="AJ1481" s="1" t="s">
        <v>91</v>
      </c>
      <c r="AK1481" s="1" t="s">
        <v>92</v>
      </c>
      <c r="AL1481" s="1" t="s">
        <v>72</v>
      </c>
      <c r="AM1481" s="1" t="s">
        <v>72</v>
      </c>
      <c r="AN1481" s="1" t="s">
        <v>72</v>
      </c>
      <c r="AO1481" s="1" t="s">
        <v>72</v>
      </c>
      <c r="AP1481" s="1" t="s">
        <v>72</v>
      </c>
      <c r="AQ1481" s="1" t="s">
        <v>72</v>
      </c>
      <c r="AR1481" s="1" t="s">
        <v>72</v>
      </c>
      <c r="AS1481" s="1" t="s">
        <v>72</v>
      </c>
      <c r="AT1481" s="1" t="s">
        <v>72</v>
      </c>
      <c r="AU1481" s="3">
        <v>45562</v>
      </c>
      <c r="AV1481" s="4">
        <v>0.86041666666666672</v>
      </c>
      <c r="AW1481" s="4">
        <v>0.93472222222222223</v>
      </c>
      <c r="AX1481" s="4">
        <f t="shared" si="176"/>
        <v>7.4305555555555514E-2</v>
      </c>
      <c r="AY1481" s="4">
        <f t="shared" si="179"/>
        <v>0.55555555555555558</v>
      </c>
      <c r="AZ1481" s="4">
        <f t="shared" si="180"/>
        <v>0.45902777777777781</v>
      </c>
      <c r="BA1481" s="1" t="s">
        <v>7023</v>
      </c>
      <c r="BB1481" s="1" t="s">
        <v>72</v>
      </c>
      <c r="BC1481" s="1" t="s">
        <v>1675</v>
      </c>
      <c r="BD1481" s="1">
        <v>14</v>
      </c>
      <c r="BE1481" s="1" t="s">
        <v>3205</v>
      </c>
      <c r="BF1481" s="1" t="s">
        <v>75</v>
      </c>
      <c r="BG1481" s="1" t="s">
        <v>75</v>
      </c>
      <c r="BH1481" s="1" t="s">
        <v>88</v>
      </c>
      <c r="BI1481" s="1" t="s">
        <v>79</v>
      </c>
      <c r="BJ1481" s="1" t="s">
        <v>72</v>
      </c>
      <c r="BK1481" s="1" t="s">
        <v>6712</v>
      </c>
      <c r="BL1481" s="1" t="s">
        <v>6979</v>
      </c>
      <c r="BM1481" s="1">
        <f>63+(4*3)</f>
        <v>75</v>
      </c>
      <c r="BN1481" s="1" t="s">
        <v>88</v>
      </c>
      <c r="BO1481" s="1" t="s">
        <v>88</v>
      </c>
      <c r="BP1481" s="1" t="s">
        <v>88</v>
      </c>
      <c r="BQ1481" s="1" t="s">
        <v>160</v>
      </c>
      <c r="BR1481" s="1" t="s">
        <v>440</v>
      </c>
    </row>
    <row r="1482" spans="1:70" ht="20.45" customHeight="1">
      <c r="A1482" s="1" t="s">
        <v>7024</v>
      </c>
      <c r="B1482" s="1">
        <v>240284</v>
      </c>
      <c r="C1482" s="1" t="s">
        <v>71</v>
      </c>
      <c r="D1482" s="3">
        <v>45565</v>
      </c>
      <c r="E1482" s="4">
        <v>0.44097222222222221</v>
      </c>
      <c r="F1482" s="5">
        <v>45536</v>
      </c>
      <c r="G1482" s="3">
        <v>45565</v>
      </c>
      <c r="H1482" s="4">
        <v>0.5756944444444444</v>
      </c>
      <c r="I1482" s="48">
        <f t="shared" si="172"/>
        <v>0.13472222222222219</v>
      </c>
      <c r="J1482" s="1">
        <v>12</v>
      </c>
      <c r="K1482" s="1" t="s">
        <v>2302</v>
      </c>
      <c r="L1482" s="1" t="s">
        <v>7025</v>
      </c>
      <c r="M1482" s="1" t="s">
        <v>75</v>
      </c>
      <c r="N1482" s="1" t="s">
        <v>3947</v>
      </c>
      <c r="O1482" s="1" t="s">
        <v>77</v>
      </c>
      <c r="P1482" s="1" t="s">
        <v>78</v>
      </c>
      <c r="Q1482" s="1" t="s">
        <v>4162</v>
      </c>
      <c r="R1482" s="21" t="s">
        <v>139</v>
      </c>
      <c r="S1482" s="21" t="s">
        <v>1898</v>
      </c>
      <c r="T1482" s="1" t="s">
        <v>7026</v>
      </c>
      <c r="U1482" s="25" t="s">
        <v>3809</v>
      </c>
      <c r="V1482" s="1" t="s">
        <v>1900</v>
      </c>
      <c r="W1482" s="1" t="s">
        <v>2307</v>
      </c>
      <c r="X1482" s="1" t="s">
        <v>2307</v>
      </c>
      <c r="Y1482" s="1" t="s">
        <v>2363</v>
      </c>
      <c r="Z1482" s="1" t="s">
        <v>84</v>
      </c>
      <c r="AA1482" s="1" t="s">
        <v>72</v>
      </c>
      <c r="AB1482" s="1" t="s">
        <v>140</v>
      </c>
      <c r="AC1482" s="1" t="s">
        <v>141</v>
      </c>
      <c r="AD1482" s="1" t="s">
        <v>87</v>
      </c>
      <c r="AE1482" s="1">
        <v>47</v>
      </c>
      <c r="AF1482" s="1" t="s">
        <v>88</v>
      </c>
      <c r="AG1482" s="1">
        <v>4.3</v>
      </c>
      <c r="AH1482" s="1" t="s">
        <v>954</v>
      </c>
      <c r="AI1482" s="1" t="s">
        <v>90</v>
      </c>
      <c r="AJ1482" s="1" t="s">
        <v>91</v>
      </c>
      <c r="AK1482" s="1" t="s">
        <v>92</v>
      </c>
      <c r="AL1482" s="1" t="s">
        <v>72</v>
      </c>
      <c r="AM1482" s="1" t="s">
        <v>217</v>
      </c>
      <c r="AN1482" s="1">
        <v>2</v>
      </c>
      <c r="AO1482" s="1" t="s">
        <v>5105</v>
      </c>
      <c r="AP1482" s="1" t="s">
        <v>72</v>
      </c>
      <c r="AQ1482" s="1" t="s">
        <v>72</v>
      </c>
      <c r="AR1482" s="1" t="s">
        <v>220</v>
      </c>
      <c r="AS1482" s="1" t="s">
        <v>72</v>
      </c>
      <c r="AT1482" s="1" t="s">
        <v>72</v>
      </c>
      <c r="AU1482" s="3">
        <v>45565</v>
      </c>
      <c r="AV1482" s="4">
        <v>0.59791666666666665</v>
      </c>
      <c r="AW1482" s="4">
        <v>0.68402777777777779</v>
      </c>
      <c r="AX1482" s="4">
        <f t="shared" si="176"/>
        <v>8.6111111111111138E-2</v>
      </c>
      <c r="AY1482" s="4">
        <f t="shared" si="179"/>
        <v>0.5493055555555556</v>
      </c>
      <c r="AZ1482" s="4">
        <f t="shared" si="180"/>
        <v>0.24305555555555558</v>
      </c>
      <c r="BA1482" s="1" t="s">
        <v>7027</v>
      </c>
      <c r="BB1482" s="1" t="s">
        <v>72</v>
      </c>
      <c r="BC1482" s="1" t="s">
        <v>1675</v>
      </c>
      <c r="BD1482" s="1">
        <v>14</v>
      </c>
      <c r="BE1482" s="1" t="s">
        <v>2694</v>
      </c>
      <c r="BF1482" s="1" t="s">
        <v>88</v>
      </c>
      <c r="BG1482" s="1" t="s">
        <v>88</v>
      </c>
      <c r="BH1482" s="1" t="s">
        <v>88</v>
      </c>
      <c r="BI1482" s="1" t="s">
        <v>96</v>
      </c>
      <c r="BJ1482" s="1" t="s">
        <v>72</v>
      </c>
      <c r="BK1482" s="1" t="s">
        <v>3962</v>
      </c>
      <c r="BL1482" s="1" t="s">
        <v>4490</v>
      </c>
      <c r="BM1482" s="1">
        <f>28+(3*4)</f>
        <v>40</v>
      </c>
      <c r="BN1482" s="1" t="s">
        <v>75</v>
      </c>
      <c r="BO1482" s="1" t="s">
        <v>75</v>
      </c>
      <c r="BP1482" s="1" t="s">
        <v>75</v>
      </c>
      <c r="BQ1482" s="21" t="s">
        <v>99</v>
      </c>
      <c r="BR1482" s="21" t="s">
        <v>100</v>
      </c>
    </row>
    <row r="1483" spans="1:70" ht="20.45" customHeight="1">
      <c r="A1483" s="1" t="s">
        <v>7028</v>
      </c>
      <c r="B1483" s="1">
        <v>240285</v>
      </c>
      <c r="C1483" s="1" t="s">
        <v>71</v>
      </c>
      <c r="D1483" s="3">
        <v>45565</v>
      </c>
      <c r="E1483" s="4">
        <v>0.5</v>
      </c>
      <c r="F1483" s="5">
        <v>45536</v>
      </c>
      <c r="G1483" s="3">
        <v>45565</v>
      </c>
      <c r="H1483" s="4">
        <v>0.88055555555555554</v>
      </c>
      <c r="I1483" s="48">
        <f t="shared" si="172"/>
        <v>0.38055555555555554</v>
      </c>
      <c r="J1483" s="1">
        <v>15</v>
      </c>
      <c r="K1483" s="1" t="s">
        <v>1896</v>
      </c>
      <c r="L1483" s="1" t="s">
        <v>7029</v>
      </c>
      <c r="M1483" s="1" t="s">
        <v>75</v>
      </c>
      <c r="N1483" s="1" t="s">
        <v>6710</v>
      </c>
      <c r="O1483" s="1" t="s">
        <v>77</v>
      </c>
      <c r="P1483" s="21" t="s">
        <v>78</v>
      </c>
      <c r="Q1483" s="1" t="s">
        <v>78</v>
      </c>
      <c r="R1483" s="21" t="s">
        <v>1898</v>
      </c>
      <c r="S1483" s="21" t="s">
        <v>1927</v>
      </c>
      <c r="T1483" s="34" t="s">
        <v>72</v>
      </c>
      <c r="U1483" s="25" t="s">
        <v>4802</v>
      </c>
      <c r="V1483" s="1" t="s">
        <v>1900</v>
      </c>
      <c r="W1483" s="1" t="s">
        <v>778</v>
      </c>
      <c r="X1483" s="1" t="s">
        <v>779</v>
      </c>
      <c r="Y1483" s="1" t="s">
        <v>780</v>
      </c>
      <c r="Z1483" s="1" t="s">
        <v>84</v>
      </c>
      <c r="AA1483" s="1" t="s">
        <v>72</v>
      </c>
      <c r="AB1483" s="1" t="s">
        <v>140</v>
      </c>
      <c r="AC1483" s="1" t="s">
        <v>141</v>
      </c>
      <c r="AD1483" s="1" t="s">
        <v>126</v>
      </c>
      <c r="AE1483" s="1">
        <v>64</v>
      </c>
      <c r="AF1483" s="1" t="s">
        <v>88</v>
      </c>
      <c r="AG1483" s="1">
        <v>4.9000000000000004</v>
      </c>
      <c r="AH1483" s="1" t="s">
        <v>299</v>
      </c>
      <c r="AI1483" s="1" t="s">
        <v>90</v>
      </c>
      <c r="AJ1483" s="1" t="s">
        <v>91</v>
      </c>
      <c r="AK1483" s="1" t="s">
        <v>92</v>
      </c>
      <c r="AL1483" s="1" t="s">
        <v>72</v>
      </c>
      <c r="AM1483" s="1" t="s">
        <v>72</v>
      </c>
      <c r="AN1483" s="1" t="s">
        <v>72</v>
      </c>
      <c r="AO1483" s="1" t="s">
        <v>72</v>
      </c>
      <c r="AP1483" s="1" t="s">
        <v>72</v>
      </c>
      <c r="AQ1483" s="1" t="s">
        <v>72</v>
      </c>
      <c r="AR1483" s="1" t="s">
        <v>72</v>
      </c>
      <c r="AS1483" s="1" t="s">
        <v>72</v>
      </c>
      <c r="AT1483" s="1" t="s">
        <v>72</v>
      </c>
      <c r="AU1483" s="3">
        <v>45566</v>
      </c>
      <c r="AV1483" s="4">
        <v>0.30902777777777779</v>
      </c>
      <c r="AW1483" s="4">
        <v>0.36944444444444446</v>
      </c>
      <c r="AX1483" s="4">
        <f t="shared" si="176"/>
        <v>6.0416666666666674E-2</v>
      </c>
      <c r="AY1483" s="4">
        <f t="shared" si="179"/>
        <v>-1.1111111111111072E-2</v>
      </c>
      <c r="AZ1483" s="4">
        <f t="shared" si="180"/>
        <v>-0.13055555555555554</v>
      </c>
      <c r="BA1483" s="1" t="s">
        <v>7030</v>
      </c>
      <c r="BB1483" s="1" t="s">
        <v>72</v>
      </c>
      <c r="BC1483" s="1" t="s">
        <v>1675</v>
      </c>
      <c r="BD1483" s="1">
        <v>14</v>
      </c>
      <c r="BE1483" s="1" t="s">
        <v>3205</v>
      </c>
      <c r="BF1483" s="1" t="s">
        <v>75</v>
      </c>
      <c r="BG1483" s="1" t="s">
        <v>75</v>
      </c>
      <c r="BH1483" s="1" t="s">
        <v>88</v>
      </c>
      <c r="BI1483" s="1" t="s">
        <v>79</v>
      </c>
      <c r="BJ1483" s="1" t="s">
        <v>72</v>
      </c>
      <c r="BK1483" s="1" t="s">
        <v>6712</v>
      </c>
      <c r="BL1483" s="1" t="s">
        <v>7031</v>
      </c>
      <c r="BM1483" s="1">
        <f>56+(4*7)</f>
        <v>84</v>
      </c>
      <c r="BN1483" s="1" t="s">
        <v>75</v>
      </c>
      <c r="BO1483" s="1" t="s">
        <v>75</v>
      </c>
      <c r="BP1483" s="1" t="s">
        <v>75</v>
      </c>
      <c r="BQ1483" s="1" t="s">
        <v>160</v>
      </c>
      <c r="BR1483" s="1" t="s">
        <v>440</v>
      </c>
    </row>
    <row r="1484" spans="1:70" ht="20.45" customHeight="1">
      <c r="A1484" s="1" t="s">
        <v>7032</v>
      </c>
      <c r="B1484" s="1">
        <v>240286</v>
      </c>
      <c r="C1484" s="1" t="s">
        <v>71</v>
      </c>
      <c r="D1484" s="3">
        <v>45566</v>
      </c>
      <c r="E1484" s="4">
        <v>0.48055555555555557</v>
      </c>
      <c r="F1484" s="5">
        <v>45566</v>
      </c>
      <c r="G1484" s="3">
        <v>45566</v>
      </c>
      <c r="H1484" s="4">
        <v>0.53402777777777777</v>
      </c>
      <c r="I1484" s="48">
        <f t="shared" si="172"/>
        <v>5.3472222222222199E-2</v>
      </c>
      <c r="J1484" s="1">
        <v>2</v>
      </c>
      <c r="K1484" s="1" t="s">
        <v>1896</v>
      </c>
      <c r="L1484" s="1" t="s">
        <v>7033</v>
      </c>
      <c r="M1484" s="1" t="s">
        <v>75</v>
      </c>
      <c r="N1484" s="1" t="s">
        <v>3947</v>
      </c>
      <c r="O1484" s="1" t="s">
        <v>77</v>
      </c>
      <c r="P1484" s="1" t="s">
        <v>78</v>
      </c>
      <c r="Q1484" s="1" t="s">
        <v>78</v>
      </c>
      <c r="R1484" s="21" t="s">
        <v>1898</v>
      </c>
      <c r="S1484" s="21" t="s">
        <v>1898</v>
      </c>
      <c r="T1484" s="34" t="s">
        <v>72</v>
      </c>
      <c r="U1484" s="25" t="s">
        <v>7034</v>
      </c>
      <c r="V1484" s="1" t="s">
        <v>1900</v>
      </c>
      <c r="W1484" s="1" t="s">
        <v>813</v>
      </c>
      <c r="X1484" s="1" t="s">
        <v>813</v>
      </c>
      <c r="Y1484" s="1" t="s">
        <v>814</v>
      </c>
      <c r="Z1484" s="1" t="s">
        <v>84</v>
      </c>
      <c r="AA1484" s="1" t="s">
        <v>72</v>
      </c>
      <c r="AB1484" s="1" t="s">
        <v>140</v>
      </c>
      <c r="AC1484" s="1" t="s">
        <v>181</v>
      </c>
      <c r="AD1484" s="1" t="s">
        <v>87</v>
      </c>
      <c r="AE1484" s="1">
        <v>50</v>
      </c>
      <c r="AF1484" s="1" t="s">
        <v>88</v>
      </c>
      <c r="AG1484" s="1">
        <v>5.2</v>
      </c>
      <c r="AH1484" s="1" t="s">
        <v>954</v>
      </c>
      <c r="AI1484" s="1" t="s">
        <v>90</v>
      </c>
      <c r="AJ1484" s="1" t="s">
        <v>91</v>
      </c>
      <c r="AK1484" s="1" t="s">
        <v>92</v>
      </c>
      <c r="AL1484" s="1" t="s">
        <v>72</v>
      </c>
      <c r="AM1484" s="1" t="s">
        <v>254</v>
      </c>
      <c r="AN1484" s="1">
        <v>2</v>
      </c>
      <c r="AO1484" s="1" t="s">
        <v>5092</v>
      </c>
      <c r="AP1484" s="1" t="s">
        <v>72</v>
      </c>
      <c r="AQ1484" s="1" t="s">
        <v>72</v>
      </c>
      <c r="AR1484" s="1" t="s">
        <v>5884</v>
      </c>
      <c r="AS1484" s="1" t="s">
        <v>72</v>
      </c>
      <c r="AT1484" s="1" t="s">
        <v>72</v>
      </c>
      <c r="AU1484" s="3">
        <v>45566</v>
      </c>
      <c r="AV1484" s="4">
        <v>0.56805555555555554</v>
      </c>
      <c r="AW1484" s="4">
        <v>0.64930555555555558</v>
      </c>
      <c r="AX1484" s="4">
        <f t="shared" si="176"/>
        <v>8.1250000000000044E-2</v>
      </c>
      <c r="AY1484" s="4">
        <f t="shared" si="179"/>
        <v>0.59583333333333344</v>
      </c>
      <c r="AZ1484" s="4">
        <f t="shared" si="180"/>
        <v>0.16875000000000001</v>
      </c>
      <c r="BA1484" s="1" t="s">
        <v>7035</v>
      </c>
      <c r="BB1484" s="1" t="s">
        <v>72</v>
      </c>
      <c r="BC1484" s="1" t="s">
        <v>1675</v>
      </c>
      <c r="BD1484" s="1">
        <v>14</v>
      </c>
      <c r="BE1484" s="1" t="s">
        <v>6026</v>
      </c>
      <c r="BF1484" s="1" t="s">
        <v>75</v>
      </c>
      <c r="BG1484" s="1" t="s">
        <v>75</v>
      </c>
      <c r="BH1484" s="1" t="s">
        <v>88</v>
      </c>
      <c r="BI1484" s="1" t="s">
        <v>96</v>
      </c>
      <c r="BJ1484" s="1" t="s">
        <v>72</v>
      </c>
      <c r="BK1484" s="1" t="s">
        <v>3962</v>
      </c>
      <c r="BL1484" s="1" t="s">
        <v>7036</v>
      </c>
      <c r="BM1484" s="1">
        <v>30</v>
      </c>
      <c r="BN1484" s="1" t="s">
        <v>75</v>
      </c>
      <c r="BO1484" s="1" t="s">
        <v>75</v>
      </c>
      <c r="BP1484" s="1" t="s">
        <v>75</v>
      </c>
      <c r="BQ1484" s="21" t="s">
        <v>99</v>
      </c>
      <c r="BR1484" s="21" t="s">
        <v>100</v>
      </c>
    </row>
    <row r="1485" spans="1:70" ht="20.45" customHeight="1">
      <c r="A1485" s="1" t="s">
        <v>7037</v>
      </c>
      <c r="B1485" s="1">
        <v>240286</v>
      </c>
      <c r="C1485" s="1" t="s">
        <v>71</v>
      </c>
      <c r="D1485" s="3">
        <v>45566</v>
      </c>
      <c r="E1485" s="4">
        <v>0.48055555555555557</v>
      </c>
      <c r="F1485" s="5">
        <v>45566</v>
      </c>
      <c r="G1485" s="3">
        <v>45566</v>
      </c>
      <c r="H1485" s="4">
        <v>0.53402777777777777</v>
      </c>
      <c r="I1485" s="48">
        <f t="shared" si="172"/>
        <v>5.3472222222222199E-2</v>
      </c>
      <c r="J1485" s="1">
        <v>2</v>
      </c>
      <c r="K1485" s="1" t="s">
        <v>1896</v>
      </c>
      <c r="L1485" s="1" t="s">
        <v>7033</v>
      </c>
      <c r="M1485" s="1" t="s">
        <v>75</v>
      </c>
      <c r="N1485" s="1" t="s">
        <v>6513</v>
      </c>
      <c r="O1485" s="1" t="s">
        <v>77</v>
      </c>
      <c r="P1485" s="1" t="s">
        <v>78</v>
      </c>
      <c r="Q1485" s="1" t="s">
        <v>78</v>
      </c>
      <c r="R1485" s="21" t="s">
        <v>1898</v>
      </c>
      <c r="S1485" s="21" t="s">
        <v>1898</v>
      </c>
      <c r="T1485" s="34" t="s">
        <v>72</v>
      </c>
      <c r="U1485" s="25" t="s">
        <v>7038</v>
      </c>
      <c r="V1485" s="1" t="s">
        <v>1900</v>
      </c>
      <c r="W1485" s="1" t="s">
        <v>813</v>
      </c>
      <c r="X1485" s="1" t="s">
        <v>813</v>
      </c>
      <c r="Y1485" s="1" t="s">
        <v>814</v>
      </c>
      <c r="Z1485" s="1" t="s">
        <v>84</v>
      </c>
      <c r="AA1485" s="1" t="s">
        <v>72</v>
      </c>
      <c r="AB1485" s="1" t="s">
        <v>140</v>
      </c>
      <c r="AC1485" s="1" t="s">
        <v>181</v>
      </c>
      <c r="AD1485" s="1" t="s">
        <v>87</v>
      </c>
      <c r="AE1485" s="1">
        <v>50</v>
      </c>
      <c r="AF1485" s="1" t="s">
        <v>88</v>
      </c>
      <c r="AG1485" s="1">
        <v>5.2</v>
      </c>
      <c r="AH1485" s="1" t="s">
        <v>954</v>
      </c>
      <c r="AI1485" s="1" t="s">
        <v>90</v>
      </c>
      <c r="AJ1485" s="1" t="s">
        <v>91</v>
      </c>
      <c r="AK1485" s="1" t="s">
        <v>92</v>
      </c>
      <c r="AL1485" s="1" t="s">
        <v>72</v>
      </c>
      <c r="AM1485" s="1" t="s">
        <v>254</v>
      </c>
      <c r="AN1485" s="1">
        <v>2</v>
      </c>
      <c r="AO1485" s="1" t="s">
        <v>5092</v>
      </c>
      <c r="AP1485" s="1" t="s">
        <v>72</v>
      </c>
      <c r="AQ1485" s="1" t="s">
        <v>72</v>
      </c>
      <c r="AR1485" s="1" t="s">
        <v>5884</v>
      </c>
      <c r="AS1485" s="1" t="s">
        <v>72</v>
      </c>
      <c r="AT1485" s="1" t="s">
        <v>72</v>
      </c>
      <c r="AU1485" s="3">
        <v>45567</v>
      </c>
      <c r="AV1485" s="24">
        <v>1.0034722222222223</v>
      </c>
      <c r="AW1485" s="24">
        <v>1.0576388888888888</v>
      </c>
      <c r="AX1485" s="4">
        <f t="shared" si="176"/>
        <v>5.4166666666666474E-2</v>
      </c>
      <c r="AY1485" s="4">
        <f t="shared" si="179"/>
        <v>1.0041666666666667</v>
      </c>
      <c r="AZ1485" s="4">
        <f t="shared" si="180"/>
        <v>0.57708333333333317</v>
      </c>
      <c r="BA1485" s="1" t="s">
        <v>7039</v>
      </c>
      <c r="BB1485" s="1" t="s">
        <v>72</v>
      </c>
      <c r="BC1485" s="1" t="s">
        <v>1675</v>
      </c>
      <c r="BD1485" s="1">
        <v>14</v>
      </c>
      <c r="BE1485" s="1" t="s">
        <v>2294</v>
      </c>
      <c r="BF1485" s="1" t="s">
        <v>75</v>
      </c>
      <c r="BG1485" s="1" t="s">
        <v>75</v>
      </c>
      <c r="BH1485" s="1" t="s">
        <v>88</v>
      </c>
      <c r="BI1485" s="1" t="s">
        <v>96</v>
      </c>
      <c r="BJ1485" s="1" t="s">
        <v>72</v>
      </c>
      <c r="BK1485" s="1" t="s">
        <v>7040</v>
      </c>
      <c r="BL1485" s="1" t="s">
        <v>7041</v>
      </c>
      <c r="BM1485" s="1">
        <f>30+(2*6)</f>
        <v>42</v>
      </c>
      <c r="BN1485" s="1" t="s">
        <v>75</v>
      </c>
      <c r="BO1485" s="1" t="s">
        <v>75</v>
      </c>
      <c r="BP1485" s="1" t="s">
        <v>75</v>
      </c>
      <c r="BQ1485" s="21" t="s">
        <v>99</v>
      </c>
      <c r="BR1485" s="21" t="s">
        <v>100</v>
      </c>
    </row>
    <row r="1486" spans="1:70" ht="20.45" customHeight="1">
      <c r="A1486" s="1" t="s">
        <v>7042</v>
      </c>
      <c r="B1486" s="1">
        <v>240287</v>
      </c>
      <c r="C1486" s="1" t="s">
        <v>71</v>
      </c>
      <c r="D1486" s="3">
        <v>45566</v>
      </c>
      <c r="E1486" s="4">
        <v>0.4861111111111111</v>
      </c>
      <c r="F1486" s="5">
        <v>45566</v>
      </c>
      <c r="G1486" s="3">
        <v>45566</v>
      </c>
      <c r="H1486" s="4">
        <v>0.6645833333333333</v>
      </c>
      <c r="I1486" s="48">
        <f t="shared" ref="I1486:I1566" si="181">H1486-E1486</f>
        <v>0.1784722222222222</v>
      </c>
      <c r="J1486" s="1">
        <v>15</v>
      </c>
      <c r="K1486" s="1" t="s">
        <v>2302</v>
      </c>
      <c r="L1486" s="1" t="s">
        <v>7043</v>
      </c>
      <c r="M1486" s="1" t="s">
        <v>75</v>
      </c>
      <c r="N1486" s="1" t="s">
        <v>3947</v>
      </c>
      <c r="O1486" s="1" t="s">
        <v>77</v>
      </c>
      <c r="P1486" s="1" t="s">
        <v>78</v>
      </c>
      <c r="Q1486" s="1" t="s">
        <v>4162</v>
      </c>
      <c r="R1486" s="21" t="s">
        <v>139</v>
      </c>
      <c r="S1486" s="21" t="s">
        <v>1898</v>
      </c>
      <c r="T1486" s="1" t="s">
        <v>6951</v>
      </c>
      <c r="U1486" s="25" t="s">
        <v>7044</v>
      </c>
      <c r="V1486" s="1" t="s">
        <v>1900</v>
      </c>
      <c r="W1486" s="1" t="s">
        <v>2307</v>
      </c>
      <c r="X1486" s="1" t="s">
        <v>2307</v>
      </c>
      <c r="Y1486" s="1" t="s">
        <v>2363</v>
      </c>
      <c r="Z1486" s="1" t="s">
        <v>84</v>
      </c>
      <c r="AA1486" s="1" t="s">
        <v>72</v>
      </c>
      <c r="AB1486" s="1" t="s">
        <v>104</v>
      </c>
      <c r="AC1486" s="1" t="s">
        <v>310</v>
      </c>
      <c r="AD1486" s="1" t="s">
        <v>126</v>
      </c>
      <c r="AE1486" s="1">
        <v>77</v>
      </c>
      <c r="AF1486" s="1" t="s">
        <v>88</v>
      </c>
      <c r="AG1486" s="1">
        <v>4.8</v>
      </c>
      <c r="AH1486" s="1" t="s">
        <v>954</v>
      </c>
      <c r="AI1486" s="1" t="s">
        <v>90</v>
      </c>
      <c r="AJ1486" s="1" t="s">
        <v>91</v>
      </c>
      <c r="AK1486" s="1" t="s">
        <v>90</v>
      </c>
      <c r="AL1486" s="1" t="s">
        <v>72</v>
      </c>
      <c r="AM1486" s="1" t="s">
        <v>244</v>
      </c>
      <c r="AN1486" s="1">
        <v>2</v>
      </c>
      <c r="AO1486" s="1" t="s">
        <v>7045</v>
      </c>
      <c r="AP1486" s="1" t="s">
        <v>72</v>
      </c>
      <c r="AQ1486" s="1" t="s">
        <v>72</v>
      </c>
      <c r="AR1486" s="1" t="s">
        <v>220</v>
      </c>
      <c r="AS1486" s="1" t="s">
        <v>72</v>
      </c>
      <c r="AT1486" s="1" t="s">
        <v>72</v>
      </c>
      <c r="AU1486" s="3">
        <v>45566</v>
      </c>
      <c r="AV1486" s="4">
        <v>0.67708333333333337</v>
      </c>
      <c r="AW1486" s="4">
        <v>0.77777777777777779</v>
      </c>
      <c r="AX1486" s="4">
        <f t="shared" si="176"/>
        <v>0.10069444444444442</v>
      </c>
      <c r="AY1486" s="4">
        <f t="shared" si="179"/>
        <v>0.59930555555555554</v>
      </c>
      <c r="AZ1486" s="4">
        <f t="shared" si="180"/>
        <v>0.29166666666666669</v>
      </c>
      <c r="BA1486" s="1" t="s">
        <v>7046</v>
      </c>
      <c r="BB1486" s="1" t="s">
        <v>72</v>
      </c>
      <c r="BC1486" s="1" t="s">
        <v>1675</v>
      </c>
      <c r="BD1486" s="1">
        <v>14</v>
      </c>
      <c r="BE1486" s="1" t="s">
        <v>6026</v>
      </c>
      <c r="BF1486" s="1" t="s">
        <v>88</v>
      </c>
      <c r="BG1486" s="1" t="s">
        <v>88</v>
      </c>
      <c r="BH1486" s="1" t="s">
        <v>88</v>
      </c>
      <c r="BI1486" s="1" t="s">
        <v>96</v>
      </c>
      <c r="BJ1486" s="1" t="s">
        <v>72</v>
      </c>
      <c r="BK1486" s="1" t="s">
        <v>3985</v>
      </c>
      <c r="BL1486" s="1" t="s">
        <v>7036</v>
      </c>
      <c r="BM1486" s="1">
        <f>24+(2*6)</f>
        <v>36</v>
      </c>
      <c r="BN1486" s="1" t="s">
        <v>75</v>
      </c>
      <c r="BO1486" s="1" t="s">
        <v>75</v>
      </c>
      <c r="BP1486" s="1" t="s">
        <v>75</v>
      </c>
      <c r="BQ1486" s="21" t="s">
        <v>99</v>
      </c>
      <c r="BR1486" s="21" t="s">
        <v>100</v>
      </c>
    </row>
    <row r="1487" spans="1:70" ht="20.45" customHeight="1">
      <c r="A1487" s="1" t="s">
        <v>7047</v>
      </c>
      <c r="B1487" s="1">
        <v>240288</v>
      </c>
      <c r="C1487" s="1" t="s">
        <v>71</v>
      </c>
      <c r="D1487" s="3">
        <v>45566</v>
      </c>
      <c r="E1487" s="4">
        <v>0.52430555555555558</v>
      </c>
      <c r="F1487" s="5">
        <v>45566</v>
      </c>
      <c r="G1487" s="3">
        <v>45566</v>
      </c>
      <c r="H1487" s="4">
        <v>0.6645833333333333</v>
      </c>
      <c r="I1487" s="48">
        <f t="shared" si="181"/>
        <v>0.14027777777777772</v>
      </c>
      <c r="J1487" s="1">
        <v>15</v>
      </c>
      <c r="K1487" s="1" t="s">
        <v>2302</v>
      </c>
      <c r="L1487" s="1" t="s">
        <v>7048</v>
      </c>
      <c r="M1487" s="1" t="s">
        <v>75</v>
      </c>
      <c r="N1487" s="1" t="s">
        <v>3947</v>
      </c>
      <c r="O1487" s="1" t="s">
        <v>77</v>
      </c>
      <c r="P1487" s="1" t="s">
        <v>78</v>
      </c>
      <c r="Q1487" s="1" t="s">
        <v>4162</v>
      </c>
      <c r="R1487" s="21" t="s">
        <v>139</v>
      </c>
      <c r="S1487" s="21" t="s">
        <v>1898</v>
      </c>
      <c r="T1487" s="1" t="s">
        <v>6951</v>
      </c>
      <c r="U1487" s="25" t="s">
        <v>6477</v>
      </c>
      <c r="V1487" s="1" t="s">
        <v>1900</v>
      </c>
      <c r="W1487" s="1" t="s">
        <v>2307</v>
      </c>
      <c r="X1487" s="1" t="s">
        <v>2307</v>
      </c>
      <c r="Y1487" s="1" t="s">
        <v>2363</v>
      </c>
      <c r="Z1487" s="1" t="s">
        <v>84</v>
      </c>
      <c r="AA1487" s="1" t="s">
        <v>72</v>
      </c>
      <c r="AB1487" s="1" t="s">
        <v>140</v>
      </c>
      <c r="AC1487" s="1" t="s">
        <v>141</v>
      </c>
      <c r="AD1487" s="1" t="s">
        <v>87</v>
      </c>
      <c r="AE1487" s="1">
        <v>61</v>
      </c>
      <c r="AF1487" s="1" t="s">
        <v>88</v>
      </c>
      <c r="AG1487" s="1">
        <v>4.8</v>
      </c>
      <c r="AH1487" s="1" t="s">
        <v>954</v>
      </c>
      <c r="AI1487" s="1" t="s">
        <v>90</v>
      </c>
      <c r="AJ1487" s="1" t="s">
        <v>91</v>
      </c>
      <c r="AK1487" s="1" t="s">
        <v>92</v>
      </c>
      <c r="AL1487" s="1" t="s">
        <v>72</v>
      </c>
      <c r="AM1487" s="1" t="s">
        <v>217</v>
      </c>
      <c r="AN1487" s="1">
        <v>2</v>
      </c>
      <c r="AO1487" s="1" t="s">
        <v>3827</v>
      </c>
      <c r="AP1487" s="1" t="s">
        <v>72</v>
      </c>
      <c r="AQ1487" s="1" t="s">
        <v>72</v>
      </c>
      <c r="AR1487" s="1" t="s">
        <v>220</v>
      </c>
      <c r="AS1487" s="1" t="s">
        <v>72</v>
      </c>
      <c r="AT1487" s="1" t="s">
        <v>72</v>
      </c>
      <c r="AU1487" s="3">
        <v>45566</v>
      </c>
      <c r="AV1487" s="4">
        <v>0.67847222222222225</v>
      </c>
      <c r="AW1487" s="4">
        <v>0.75</v>
      </c>
      <c r="AX1487" s="4">
        <f t="shared" si="176"/>
        <v>7.1527777777777746E-2</v>
      </c>
      <c r="AY1487" s="4">
        <f t="shared" si="179"/>
        <v>0.60972222222222228</v>
      </c>
      <c r="AZ1487" s="4">
        <f t="shared" si="180"/>
        <v>0.22569444444444442</v>
      </c>
      <c r="BA1487" s="1" t="s">
        <v>7049</v>
      </c>
      <c r="BB1487" s="1" t="s">
        <v>72</v>
      </c>
      <c r="BC1487" s="1" t="s">
        <v>1675</v>
      </c>
      <c r="BD1487" s="1">
        <v>14</v>
      </c>
      <c r="BE1487" s="1" t="s">
        <v>4219</v>
      </c>
      <c r="BF1487" s="1" t="s">
        <v>88</v>
      </c>
      <c r="BG1487" s="1" t="s">
        <v>88</v>
      </c>
      <c r="BH1487" s="1" t="s">
        <v>88</v>
      </c>
      <c r="BI1487" s="1" t="s">
        <v>96</v>
      </c>
      <c r="BJ1487" s="1" t="s">
        <v>72</v>
      </c>
      <c r="BK1487" s="1" t="s">
        <v>3985</v>
      </c>
      <c r="BL1487" s="1" t="s">
        <v>6489</v>
      </c>
      <c r="BM1487" s="1">
        <f>24</f>
        <v>24</v>
      </c>
      <c r="BN1487" s="1" t="s">
        <v>75</v>
      </c>
      <c r="BO1487" s="1" t="s">
        <v>75</v>
      </c>
      <c r="BP1487" s="1" t="s">
        <v>75</v>
      </c>
      <c r="BQ1487" s="21" t="s">
        <v>99</v>
      </c>
      <c r="BR1487" s="21" t="s">
        <v>100</v>
      </c>
    </row>
    <row r="1488" spans="1:70" ht="20.45" customHeight="1">
      <c r="A1488" s="1" t="s">
        <v>7050</v>
      </c>
      <c r="B1488" s="1">
        <v>240289</v>
      </c>
      <c r="C1488" s="1" t="s">
        <v>71</v>
      </c>
      <c r="D1488" s="3">
        <v>45568</v>
      </c>
      <c r="E1488" s="4">
        <v>0.49305555555555558</v>
      </c>
      <c r="F1488" s="5">
        <v>45566</v>
      </c>
      <c r="G1488" s="3">
        <v>45568</v>
      </c>
      <c r="H1488" s="4">
        <v>0.56111111111111112</v>
      </c>
      <c r="I1488" s="48">
        <f t="shared" si="181"/>
        <v>6.8055555555555536E-2</v>
      </c>
      <c r="J1488" s="1">
        <v>3</v>
      </c>
      <c r="K1488" s="1" t="s">
        <v>1896</v>
      </c>
      <c r="L1488" s="1" t="s">
        <v>7051</v>
      </c>
      <c r="M1488" s="1" t="s">
        <v>75</v>
      </c>
      <c r="N1488" s="1" t="s">
        <v>3947</v>
      </c>
      <c r="O1488" s="1" t="s">
        <v>77</v>
      </c>
      <c r="P1488" s="1" t="s">
        <v>78</v>
      </c>
      <c r="Q1488" s="1" t="s">
        <v>78</v>
      </c>
      <c r="R1488" s="21" t="s">
        <v>1898</v>
      </c>
      <c r="S1488" s="21" t="s">
        <v>1898</v>
      </c>
      <c r="T1488" s="34" t="s">
        <v>72</v>
      </c>
      <c r="U1488" s="25" t="s">
        <v>7052</v>
      </c>
      <c r="V1488" s="1" t="s">
        <v>1900</v>
      </c>
      <c r="W1488" s="1" t="s">
        <v>813</v>
      </c>
      <c r="X1488" s="1" t="s">
        <v>813</v>
      </c>
      <c r="Y1488" s="1" t="s">
        <v>814</v>
      </c>
      <c r="Z1488" s="1" t="s">
        <v>84</v>
      </c>
      <c r="AA1488" s="1" t="s">
        <v>72</v>
      </c>
      <c r="AB1488" s="1" t="s">
        <v>656</v>
      </c>
      <c r="AC1488" s="1" t="s">
        <v>656</v>
      </c>
      <c r="AD1488" s="1" t="s">
        <v>87</v>
      </c>
      <c r="AE1488" s="1">
        <v>54</v>
      </c>
      <c r="AF1488" s="1" t="s">
        <v>88</v>
      </c>
      <c r="AG1488" s="1">
        <v>5.3</v>
      </c>
      <c r="AH1488" s="1" t="s">
        <v>954</v>
      </c>
      <c r="AI1488" s="1" t="s">
        <v>90</v>
      </c>
      <c r="AJ1488" s="1" t="s">
        <v>91</v>
      </c>
      <c r="AK1488" s="1" t="s">
        <v>92</v>
      </c>
      <c r="AL1488" s="1" t="s">
        <v>72</v>
      </c>
      <c r="AM1488" s="1" t="s">
        <v>217</v>
      </c>
      <c r="AN1488" s="1">
        <v>2</v>
      </c>
      <c r="AO1488" s="1" t="s">
        <v>5253</v>
      </c>
      <c r="AP1488" s="1" t="s">
        <v>72</v>
      </c>
      <c r="AQ1488" s="1" t="s">
        <v>72</v>
      </c>
      <c r="AR1488" s="1" t="s">
        <v>5884</v>
      </c>
      <c r="AS1488" s="1" t="s">
        <v>72</v>
      </c>
      <c r="AT1488" s="1" t="s">
        <v>72</v>
      </c>
      <c r="AU1488" s="3">
        <v>45568</v>
      </c>
      <c r="AV1488" s="4">
        <v>0.57499999999999996</v>
      </c>
      <c r="AW1488" s="4">
        <v>0.63888888888888884</v>
      </c>
      <c r="AX1488" s="4">
        <f t="shared" si="176"/>
        <v>6.3888888888888884E-2</v>
      </c>
      <c r="AY1488" s="4">
        <f t="shared" si="179"/>
        <v>0.5708333333333333</v>
      </c>
      <c r="AZ1488" s="4">
        <f t="shared" si="180"/>
        <v>0.14583333333333326</v>
      </c>
      <c r="BA1488" s="1" t="s">
        <v>7053</v>
      </c>
      <c r="BB1488" s="1" t="s">
        <v>72</v>
      </c>
      <c r="BC1488" s="1" t="s">
        <v>1675</v>
      </c>
      <c r="BD1488" s="1">
        <v>14</v>
      </c>
      <c r="BE1488" s="1" t="s">
        <v>3205</v>
      </c>
      <c r="BF1488" s="1" t="s">
        <v>75</v>
      </c>
      <c r="BG1488" s="1" t="s">
        <v>75</v>
      </c>
      <c r="BH1488" s="1" t="s">
        <v>88</v>
      </c>
      <c r="BI1488" s="1" t="s">
        <v>96</v>
      </c>
      <c r="BJ1488" s="1" t="s">
        <v>72</v>
      </c>
      <c r="BK1488" s="1" t="s">
        <v>3985</v>
      </c>
      <c r="BL1488" s="1" t="s">
        <v>7036</v>
      </c>
      <c r="BM1488" s="1">
        <v>30</v>
      </c>
      <c r="BN1488" s="1" t="s">
        <v>75</v>
      </c>
      <c r="BO1488" s="1" t="s">
        <v>75</v>
      </c>
      <c r="BP1488" s="1" t="s">
        <v>75</v>
      </c>
      <c r="BQ1488" s="21" t="s">
        <v>99</v>
      </c>
      <c r="BR1488" s="21" t="s">
        <v>100</v>
      </c>
    </row>
    <row r="1489" spans="1:70" ht="20.45" customHeight="1">
      <c r="A1489" s="1" t="s">
        <v>7054</v>
      </c>
      <c r="B1489" s="1">
        <v>240289</v>
      </c>
      <c r="C1489" s="1" t="s">
        <v>71</v>
      </c>
      <c r="D1489" s="3">
        <v>45568</v>
      </c>
      <c r="E1489" s="4">
        <v>0.49305555555555558</v>
      </c>
      <c r="F1489" s="5">
        <v>45566</v>
      </c>
      <c r="G1489" s="3">
        <v>45568</v>
      </c>
      <c r="H1489" s="4">
        <v>0.56111111111111112</v>
      </c>
      <c r="I1489" s="48">
        <f t="shared" si="181"/>
        <v>6.8055555555555536E-2</v>
      </c>
      <c r="J1489" s="1">
        <v>3</v>
      </c>
      <c r="K1489" s="1" t="s">
        <v>1896</v>
      </c>
      <c r="L1489" s="1" t="s">
        <v>7051</v>
      </c>
      <c r="M1489" s="1" t="s">
        <v>75</v>
      </c>
      <c r="N1489" s="1" t="s">
        <v>6513</v>
      </c>
      <c r="O1489" s="1" t="s">
        <v>77</v>
      </c>
      <c r="P1489" s="1" t="s">
        <v>78</v>
      </c>
      <c r="Q1489" s="1" t="s">
        <v>78</v>
      </c>
      <c r="R1489" s="21" t="s">
        <v>1898</v>
      </c>
      <c r="S1489" s="21" t="s">
        <v>1898</v>
      </c>
      <c r="T1489" s="34" t="s">
        <v>72</v>
      </c>
      <c r="U1489" s="25" t="s">
        <v>4127</v>
      </c>
      <c r="V1489" s="1" t="s">
        <v>1900</v>
      </c>
      <c r="W1489" s="1" t="s">
        <v>813</v>
      </c>
      <c r="X1489" s="1" t="s">
        <v>813</v>
      </c>
      <c r="Y1489" s="1" t="s">
        <v>814</v>
      </c>
      <c r="Z1489" s="1" t="s">
        <v>84</v>
      </c>
      <c r="AA1489" s="1" t="s">
        <v>72</v>
      </c>
      <c r="AB1489" s="1" t="s">
        <v>656</v>
      </c>
      <c r="AC1489" s="1" t="s">
        <v>656</v>
      </c>
      <c r="AD1489" s="1" t="s">
        <v>87</v>
      </c>
      <c r="AE1489" s="1">
        <v>54</v>
      </c>
      <c r="AF1489" s="1" t="s">
        <v>88</v>
      </c>
      <c r="AG1489" s="1">
        <v>5.3</v>
      </c>
      <c r="AH1489" s="1" t="s">
        <v>954</v>
      </c>
      <c r="AI1489" s="1" t="s">
        <v>90</v>
      </c>
      <c r="AJ1489" s="1" t="s">
        <v>91</v>
      </c>
      <c r="AK1489" s="1" t="s">
        <v>92</v>
      </c>
      <c r="AL1489" s="1" t="s">
        <v>72</v>
      </c>
      <c r="AM1489" s="1" t="s">
        <v>217</v>
      </c>
      <c r="AN1489" s="1">
        <v>2</v>
      </c>
      <c r="AO1489" s="1" t="s">
        <v>5253</v>
      </c>
      <c r="AP1489" s="1" t="s">
        <v>72</v>
      </c>
      <c r="AQ1489" s="1" t="s">
        <v>72</v>
      </c>
      <c r="AR1489" s="1" t="s">
        <v>5884</v>
      </c>
      <c r="AS1489" s="1" t="s">
        <v>72</v>
      </c>
      <c r="AT1489" s="1" t="s">
        <v>72</v>
      </c>
      <c r="AU1489" s="3">
        <v>45568</v>
      </c>
      <c r="AV1489" s="4">
        <v>0.95833333333333337</v>
      </c>
      <c r="AW1489" s="24">
        <v>1.0048611111111112</v>
      </c>
      <c r="AX1489" s="4">
        <f t="shared" si="176"/>
        <v>4.6527777777777835E-2</v>
      </c>
      <c r="AY1489" s="4">
        <f t="shared" si="179"/>
        <v>0.93680555555555567</v>
      </c>
      <c r="AZ1489" s="4">
        <f t="shared" si="180"/>
        <v>0.51180555555555562</v>
      </c>
      <c r="BA1489" s="1" t="s">
        <v>7055</v>
      </c>
      <c r="BB1489" s="1" t="s">
        <v>72</v>
      </c>
      <c r="BC1489" s="1" t="s">
        <v>1675</v>
      </c>
      <c r="BD1489" s="1">
        <v>14</v>
      </c>
      <c r="BE1489" s="1" t="s">
        <v>4208</v>
      </c>
      <c r="BF1489" s="1" t="s">
        <v>75</v>
      </c>
      <c r="BG1489" s="1" t="s">
        <v>75</v>
      </c>
      <c r="BH1489" s="1" t="s">
        <v>88</v>
      </c>
      <c r="BI1489" s="1" t="s">
        <v>96</v>
      </c>
      <c r="BJ1489" s="1" t="s">
        <v>72</v>
      </c>
      <c r="BK1489" s="1" t="s">
        <v>7040</v>
      </c>
      <c r="BL1489" s="1" t="s">
        <v>7041</v>
      </c>
      <c r="BM1489" s="1">
        <f>30+(2*6)</f>
        <v>42</v>
      </c>
      <c r="BN1489" s="1" t="s">
        <v>75</v>
      </c>
      <c r="BO1489" s="1" t="s">
        <v>75</v>
      </c>
      <c r="BP1489" s="1" t="s">
        <v>75</v>
      </c>
      <c r="BQ1489" s="21" t="s">
        <v>99</v>
      </c>
      <c r="BR1489" s="21" t="s">
        <v>100</v>
      </c>
    </row>
    <row r="1490" spans="1:70" ht="20.45" customHeight="1">
      <c r="A1490" s="1" t="s">
        <v>7056</v>
      </c>
      <c r="B1490" s="1">
        <v>240290</v>
      </c>
      <c r="C1490" s="1" t="s">
        <v>71</v>
      </c>
      <c r="D1490" s="3">
        <v>45568</v>
      </c>
      <c r="E1490" s="4">
        <v>0.40625</v>
      </c>
      <c r="F1490" s="5">
        <v>45566</v>
      </c>
      <c r="G1490" s="3">
        <v>45568</v>
      </c>
      <c r="H1490" s="4">
        <v>0.58125000000000004</v>
      </c>
      <c r="I1490" s="48">
        <f t="shared" si="181"/>
        <v>0.17500000000000004</v>
      </c>
      <c r="J1490" s="1">
        <v>12</v>
      </c>
      <c r="K1490" s="1" t="s">
        <v>2302</v>
      </c>
      <c r="L1490" s="1" t="s">
        <v>7057</v>
      </c>
      <c r="M1490" s="1" t="s">
        <v>75</v>
      </c>
      <c r="N1490" s="1" t="s">
        <v>3947</v>
      </c>
      <c r="O1490" s="1" t="s">
        <v>77</v>
      </c>
      <c r="P1490" s="1" t="s">
        <v>78</v>
      </c>
      <c r="Q1490" s="1" t="s">
        <v>172</v>
      </c>
      <c r="R1490" s="21" t="s">
        <v>1898</v>
      </c>
      <c r="S1490" s="21" t="s">
        <v>1898</v>
      </c>
      <c r="T1490" s="1" t="s">
        <v>5044</v>
      </c>
      <c r="U1490" s="25" t="s">
        <v>7058</v>
      </c>
      <c r="V1490" s="1" t="s">
        <v>1900</v>
      </c>
      <c r="W1490" s="1" t="s">
        <v>2307</v>
      </c>
      <c r="X1490" s="1" t="s">
        <v>2307</v>
      </c>
      <c r="Y1490" s="1" t="s">
        <v>2363</v>
      </c>
      <c r="Z1490" s="1" t="s">
        <v>84</v>
      </c>
      <c r="AA1490" s="1" t="s">
        <v>72</v>
      </c>
      <c r="AB1490" s="1" t="s">
        <v>214</v>
      </c>
      <c r="AC1490" s="1" t="s">
        <v>583</v>
      </c>
      <c r="AD1490" s="1" t="s">
        <v>126</v>
      </c>
      <c r="AE1490" s="1">
        <v>57</v>
      </c>
      <c r="AF1490" s="1" t="s">
        <v>88</v>
      </c>
      <c r="AG1490" s="1">
        <v>4.5999999999999996</v>
      </c>
      <c r="AH1490" s="1" t="s">
        <v>2344</v>
      </c>
      <c r="AI1490" s="1" t="s">
        <v>90</v>
      </c>
      <c r="AJ1490" s="1" t="s">
        <v>91</v>
      </c>
      <c r="AK1490" s="1" t="s">
        <v>92</v>
      </c>
      <c r="AL1490" s="1" t="s">
        <v>72</v>
      </c>
      <c r="AM1490" s="1" t="s">
        <v>217</v>
      </c>
      <c r="AN1490" s="1">
        <v>1</v>
      </c>
      <c r="AO1490" s="1" t="s">
        <v>3827</v>
      </c>
      <c r="AP1490" s="1" t="s">
        <v>72</v>
      </c>
      <c r="AQ1490" s="1" t="s">
        <v>72</v>
      </c>
      <c r="AR1490" s="1" t="s">
        <v>220</v>
      </c>
      <c r="AS1490" s="1" t="s">
        <v>72</v>
      </c>
      <c r="AT1490" s="1" t="s">
        <v>72</v>
      </c>
      <c r="AU1490" s="3">
        <v>45568</v>
      </c>
      <c r="AV1490" s="4">
        <v>0.59791666666666665</v>
      </c>
      <c r="AW1490" s="4">
        <v>0.66111111111111109</v>
      </c>
      <c r="AX1490" s="4">
        <f t="shared" si="176"/>
        <v>6.3194444444444442E-2</v>
      </c>
      <c r="AY1490" s="4">
        <f t="shared" si="179"/>
        <v>0.48611111111111105</v>
      </c>
      <c r="AZ1490" s="4">
        <f t="shared" si="180"/>
        <v>0.25486111111111109</v>
      </c>
      <c r="BA1490" s="1" t="s">
        <v>7059</v>
      </c>
      <c r="BB1490" s="1" t="s">
        <v>72</v>
      </c>
      <c r="BC1490" s="1" t="s">
        <v>1675</v>
      </c>
      <c r="BD1490" s="1">
        <v>14</v>
      </c>
      <c r="BE1490" s="1" t="s">
        <v>6026</v>
      </c>
      <c r="BF1490" s="1" t="s">
        <v>88</v>
      </c>
      <c r="BG1490" s="1" t="s">
        <v>88</v>
      </c>
      <c r="BH1490" s="1" t="s">
        <v>88</v>
      </c>
      <c r="BI1490" s="1" t="s">
        <v>96</v>
      </c>
      <c r="BJ1490" s="1" t="s">
        <v>72</v>
      </c>
      <c r="BK1490" s="1" t="s">
        <v>3985</v>
      </c>
      <c r="BL1490" s="1" t="s">
        <v>6489</v>
      </c>
      <c r="BM1490" s="1">
        <v>24</v>
      </c>
      <c r="BN1490" s="1" t="s">
        <v>75</v>
      </c>
      <c r="BO1490" s="1" t="s">
        <v>75</v>
      </c>
      <c r="BP1490" s="1" t="s">
        <v>75</v>
      </c>
      <c r="BQ1490" s="21" t="s">
        <v>99</v>
      </c>
      <c r="BR1490" s="21" t="s">
        <v>100</v>
      </c>
    </row>
    <row r="1491" spans="1:70" ht="20.45" customHeight="1">
      <c r="A1491" s="1" t="s">
        <v>7060</v>
      </c>
      <c r="B1491" s="1">
        <v>240291</v>
      </c>
      <c r="C1491" s="1" t="s">
        <v>71</v>
      </c>
      <c r="D1491" s="3">
        <v>45570</v>
      </c>
      <c r="E1491" s="4">
        <v>0.51875000000000004</v>
      </c>
      <c r="F1491" s="5">
        <v>45566</v>
      </c>
      <c r="G1491" s="3">
        <v>45570</v>
      </c>
      <c r="H1491" s="4">
        <v>0.57222222222222219</v>
      </c>
      <c r="I1491" s="48">
        <f t="shared" si="181"/>
        <v>5.3472222222222143E-2</v>
      </c>
      <c r="J1491" s="1">
        <v>0</v>
      </c>
      <c r="K1491" s="1" t="s">
        <v>1896</v>
      </c>
      <c r="L1491" s="1" t="s">
        <v>7061</v>
      </c>
      <c r="M1491" s="1" t="s">
        <v>75</v>
      </c>
      <c r="N1491" s="1" t="s">
        <v>3624</v>
      </c>
      <c r="O1491" s="1" t="s">
        <v>77</v>
      </c>
      <c r="P1491" s="1" t="s">
        <v>78</v>
      </c>
      <c r="Q1491" s="1" t="s">
        <v>78</v>
      </c>
      <c r="R1491" s="21" t="s">
        <v>1898</v>
      </c>
      <c r="S1491" s="21" t="s">
        <v>1898</v>
      </c>
      <c r="T1491" s="34" t="s">
        <v>72</v>
      </c>
      <c r="U1491" s="25" t="s">
        <v>7062</v>
      </c>
      <c r="V1491" s="1" t="s">
        <v>1900</v>
      </c>
      <c r="W1491" s="1" t="s">
        <v>813</v>
      </c>
      <c r="X1491" s="1" t="s">
        <v>813</v>
      </c>
      <c r="Y1491" s="1" t="s">
        <v>814</v>
      </c>
      <c r="Z1491" s="1" t="s">
        <v>152</v>
      </c>
      <c r="AA1491" s="1" t="s">
        <v>72</v>
      </c>
      <c r="AB1491" s="1" t="s">
        <v>153</v>
      </c>
      <c r="AC1491" s="1" t="s">
        <v>164</v>
      </c>
      <c r="AD1491" s="1" t="s">
        <v>126</v>
      </c>
      <c r="AE1491" s="1">
        <v>41</v>
      </c>
      <c r="AF1491" s="1" t="s">
        <v>88</v>
      </c>
      <c r="AG1491" s="1">
        <v>5.2</v>
      </c>
      <c r="AH1491" s="1" t="s">
        <v>954</v>
      </c>
      <c r="AI1491" s="1" t="s">
        <v>90</v>
      </c>
      <c r="AJ1491" s="1" t="s">
        <v>91</v>
      </c>
      <c r="AK1491" s="1" t="s">
        <v>92</v>
      </c>
      <c r="AL1491" s="1" t="s">
        <v>72</v>
      </c>
      <c r="AM1491" s="1" t="s">
        <v>229</v>
      </c>
      <c r="AN1491" s="1">
        <v>2</v>
      </c>
      <c r="AO1491" s="1" t="s">
        <v>5057</v>
      </c>
      <c r="AP1491" s="1" t="s">
        <v>72</v>
      </c>
      <c r="AQ1491" s="1" t="s">
        <v>72</v>
      </c>
      <c r="AR1491" s="1" t="s">
        <v>7063</v>
      </c>
      <c r="AS1491" s="1" t="s">
        <v>72</v>
      </c>
      <c r="AT1491" s="1" t="s">
        <v>72</v>
      </c>
      <c r="AU1491" s="3">
        <v>45570</v>
      </c>
      <c r="AV1491" s="4">
        <v>0.58472222222222225</v>
      </c>
      <c r="AW1491" s="4">
        <v>0.64513888888888893</v>
      </c>
      <c r="AX1491" s="4">
        <f t="shared" si="176"/>
        <v>6.0416666666666674E-2</v>
      </c>
      <c r="AY1491" s="4">
        <f t="shared" si="179"/>
        <v>0.59166666666666679</v>
      </c>
      <c r="AZ1491" s="4">
        <f t="shared" si="180"/>
        <v>0.12638888888888888</v>
      </c>
      <c r="BA1491" s="1" t="s">
        <v>7064</v>
      </c>
      <c r="BB1491" s="1" t="s">
        <v>72</v>
      </c>
      <c r="BC1491" s="1" t="s">
        <v>1794</v>
      </c>
      <c r="BD1491" s="1">
        <v>14</v>
      </c>
      <c r="BE1491" s="1" t="s">
        <v>4208</v>
      </c>
      <c r="BF1491" s="1" t="s">
        <v>75</v>
      </c>
      <c r="BG1491" s="1" t="s">
        <v>75</v>
      </c>
      <c r="BH1491" s="1" t="s">
        <v>88</v>
      </c>
      <c r="BI1491" s="1" t="s">
        <v>96</v>
      </c>
      <c r="BJ1491" s="1" t="s">
        <v>72</v>
      </c>
      <c r="BK1491" s="1" t="s">
        <v>6970</v>
      </c>
      <c r="BL1491" s="1" t="s">
        <v>6971</v>
      </c>
      <c r="BM1491" s="1">
        <f>43+(4*5)</f>
        <v>63</v>
      </c>
      <c r="BN1491" s="1" t="s">
        <v>75</v>
      </c>
      <c r="BO1491" s="1" t="s">
        <v>75</v>
      </c>
      <c r="BP1491" s="1" t="s">
        <v>75</v>
      </c>
      <c r="BQ1491" s="21" t="s">
        <v>99</v>
      </c>
      <c r="BR1491" s="21" t="s">
        <v>100</v>
      </c>
    </row>
    <row r="1492" spans="1:70" ht="20.45" customHeight="1">
      <c r="A1492" s="1" t="s">
        <v>7065</v>
      </c>
      <c r="B1492" s="1">
        <v>240292</v>
      </c>
      <c r="C1492" s="1" t="s">
        <v>71</v>
      </c>
      <c r="D1492" s="3">
        <v>45574</v>
      </c>
      <c r="E1492" s="4">
        <v>0.53472222222222221</v>
      </c>
      <c r="F1492" s="5">
        <v>45566</v>
      </c>
      <c r="G1492" s="3">
        <v>45574</v>
      </c>
      <c r="H1492" s="4">
        <v>0.92708333333333337</v>
      </c>
      <c r="I1492" s="48">
        <f t="shared" si="181"/>
        <v>0.39236111111111116</v>
      </c>
      <c r="J1492" s="1">
        <v>15</v>
      </c>
      <c r="K1492" s="1" t="s">
        <v>1896</v>
      </c>
      <c r="L1492" s="1" t="s">
        <v>7066</v>
      </c>
      <c r="M1492" s="1" t="s">
        <v>75</v>
      </c>
      <c r="N1492" s="1" t="s">
        <v>3624</v>
      </c>
      <c r="O1492" s="1" t="s">
        <v>77</v>
      </c>
      <c r="P1492" s="21" t="s">
        <v>78</v>
      </c>
      <c r="Q1492" s="1" t="s">
        <v>78</v>
      </c>
      <c r="R1492" s="21" t="s">
        <v>1898</v>
      </c>
      <c r="S1492" s="21" t="s">
        <v>1898</v>
      </c>
      <c r="T1492" s="34" t="s">
        <v>72</v>
      </c>
      <c r="U1492" s="25" t="s">
        <v>7067</v>
      </c>
      <c r="V1492" s="1" t="s">
        <v>1900</v>
      </c>
      <c r="W1492" s="1" t="s">
        <v>778</v>
      </c>
      <c r="X1492" s="1" t="s">
        <v>779</v>
      </c>
      <c r="Y1492" s="1" t="s">
        <v>780</v>
      </c>
      <c r="Z1492" s="1" t="s">
        <v>152</v>
      </c>
      <c r="AA1492" s="1" t="s">
        <v>1370</v>
      </c>
      <c r="AB1492" s="1" t="s">
        <v>153</v>
      </c>
      <c r="AC1492" s="1" t="s">
        <v>154</v>
      </c>
      <c r="AD1492" s="1" t="s">
        <v>126</v>
      </c>
      <c r="AE1492" s="1">
        <v>44</v>
      </c>
      <c r="AF1492" s="1" t="s">
        <v>88</v>
      </c>
      <c r="AG1492" s="1">
        <v>4.9000000000000004</v>
      </c>
      <c r="AH1492" s="1" t="s">
        <v>299</v>
      </c>
      <c r="AI1492" s="1" t="s">
        <v>90</v>
      </c>
      <c r="AJ1492" s="1" t="s">
        <v>91</v>
      </c>
      <c r="AK1492" s="1" t="s">
        <v>92</v>
      </c>
      <c r="AL1492" s="1" t="s">
        <v>72</v>
      </c>
      <c r="AM1492" s="1" t="s">
        <v>254</v>
      </c>
      <c r="AN1492" s="1">
        <v>3</v>
      </c>
      <c r="AO1492" s="1" t="s">
        <v>7068</v>
      </c>
      <c r="AP1492" s="1" t="s">
        <v>72</v>
      </c>
      <c r="AQ1492" s="1" t="s">
        <v>72</v>
      </c>
      <c r="AR1492" s="1" t="s">
        <v>72</v>
      </c>
      <c r="AS1492" s="1" t="s">
        <v>72</v>
      </c>
      <c r="AT1492" s="1" t="s">
        <v>72</v>
      </c>
      <c r="AU1492" s="3">
        <v>45575</v>
      </c>
      <c r="AV1492" s="4">
        <v>0.27152777777777776</v>
      </c>
      <c r="AW1492" s="4">
        <v>0.34513888888888888</v>
      </c>
      <c r="AX1492" s="4">
        <f t="shared" si="176"/>
        <v>7.3611111111111127E-2</v>
      </c>
      <c r="AY1492" s="4">
        <f t="shared" si="179"/>
        <v>-4.7222222222222276E-2</v>
      </c>
      <c r="AZ1492" s="4">
        <f t="shared" si="180"/>
        <v>-0.18958333333333333</v>
      </c>
      <c r="BA1492" s="1" t="s">
        <v>7069</v>
      </c>
      <c r="BB1492" s="1" t="s">
        <v>72</v>
      </c>
      <c r="BC1492" s="1" t="s">
        <v>1794</v>
      </c>
      <c r="BD1492" s="1">
        <v>15</v>
      </c>
      <c r="BE1492" s="1" t="s">
        <v>4063</v>
      </c>
      <c r="BF1492" s="1" t="s">
        <v>75</v>
      </c>
      <c r="BG1492" s="1" t="s">
        <v>75</v>
      </c>
      <c r="BH1492" s="1" t="s">
        <v>88</v>
      </c>
      <c r="BI1492" s="1" t="s">
        <v>96</v>
      </c>
      <c r="BJ1492" s="1" t="s">
        <v>72</v>
      </c>
      <c r="BK1492" s="1" t="s">
        <v>6846</v>
      </c>
      <c r="BL1492" s="1" t="s">
        <v>7070</v>
      </c>
      <c r="BM1492" s="1">
        <f>35+((4*2)+(3*2))</f>
        <v>49</v>
      </c>
      <c r="BN1492" s="1" t="s">
        <v>75</v>
      </c>
      <c r="BO1492" s="1" t="s">
        <v>75</v>
      </c>
      <c r="BP1492" s="1" t="s">
        <v>75</v>
      </c>
      <c r="BQ1492" s="21" t="s">
        <v>99</v>
      </c>
      <c r="BR1492" s="21" t="s">
        <v>100</v>
      </c>
    </row>
    <row r="1493" spans="1:70" ht="20.45" customHeight="1">
      <c r="A1493" s="1">
        <v>240293</v>
      </c>
      <c r="B1493" s="1">
        <v>240293</v>
      </c>
      <c r="C1493" s="1" t="s">
        <v>71</v>
      </c>
      <c r="D1493" s="3">
        <v>45575</v>
      </c>
      <c r="E1493" s="4">
        <v>0.52083333333333337</v>
      </c>
      <c r="F1493" s="5">
        <v>45566</v>
      </c>
      <c r="G1493" s="3">
        <v>45575</v>
      </c>
      <c r="H1493" s="4">
        <v>0.62291666666666667</v>
      </c>
      <c r="I1493" s="48">
        <f t="shared" si="181"/>
        <v>0.1020833333333333</v>
      </c>
      <c r="J1493" s="1">
        <v>24</v>
      </c>
      <c r="K1493" s="1" t="s">
        <v>2302</v>
      </c>
      <c r="L1493" s="1" t="s">
        <v>7071</v>
      </c>
      <c r="M1493" s="1" t="s">
        <v>75</v>
      </c>
      <c r="N1493" s="1" t="s">
        <v>170</v>
      </c>
      <c r="O1493" s="1" t="s">
        <v>473</v>
      </c>
      <c r="P1493" s="1" t="s">
        <v>78</v>
      </c>
      <c r="Q1493" s="1" t="s">
        <v>78</v>
      </c>
      <c r="R1493" s="21" t="s">
        <v>1898</v>
      </c>
      <c r="S1493" s="21" t="s">
        <v>1927</v>
      </c>
      <c r="T1493" s="34" t="s">
        <v>72</v>
      </c>
      <c r="U1493" s="8" t="s">
        <v>7072</v>
      </c>
      <c r="V1493" s="1" t="s">
        <v>1900</v>
      </c>
      <c r="W1493" s="1" t="s">
        <v>2307</v>
      </c>
      <c r="X1493" s="1" t="s">
        <v>2307</v>
      </c>
      <c r="Y1493" s="1" t="s">
        <v>2363</v>
      </c>
      <c r="Z1493" s="1" t="s">
        <v>84</v>
      </c>
      <c r="AA1493" s="1" t="s">
        <v>72</v>
      </c>
      <c r="AB1493" s="1" t="s">
        <v>104</v>
      </c>
      <c r="AC1493" s="1" t="s">
        <v>104</v>
      </c>
      <c r="AD1493" s="1" t="s">
        <v>87</v>
      </c>
      <c r="AE1493" s="1">
        <v>54</v>
      </c>
      <c r="AF1493" s="1" t="s">
        <v>88</v>
      </c>
      <c r="AG1493" s="1">
        <v>4.5999999999999996</v>
      </c>
      <c r="AH1493" s="1" t="s">
        <v>954</v>
      </c>
      <c r="AI1493" s="1" t="s">
        <v>90</v>
      </c>
      <c r="AJ1493" s="1" t="s">
        <v>91</v>
      </c>
      <c r="AK1493" s="1" t="s">
        <v>216</v>
      </c>
      <c r="AL1493" s="1" t="s">
        <v>72</v>
      </c>
      <c r="AM1493" s="1" t="s">
        <v>72</v>
      </c>
      <c r="AN1493" s="1" t="s">
        <v>72</v>
      </c>
      <c r="AO1493" s="1" t="s">
        <v>72</v>
      </c>
      <c r="AP1493" s="1" t="s">
        <v>72</v>
      </c>
      <c r="AQ1493" s="1" t="s">
        <v>7073</v>
      </c>
      <c r="AR1493" s="1" t="s">
        <v>72</v>
      </c>
      <c r="AS1493" s="1" t="s">
        <v>72</v>
      </c>
      <c r="AT1493" s="1" t="s">
        <v>72</v>
      </c>
      <c r="AU1493" s="3">
        <v>45575</v>
      </c>
      <c r="AV1493" s="1" t="s">
        <v>72</v>
      </c>
      <c r="AW1493" s="1" t="s">
        <v>72</v>
      </c>
      <c r="AX1493" s="1" t="s">
        <v>72</v>
      </c>
      <c r="AY1493" s="1" t="s">
        <v>72</v>
      </c>
      <c r="AZ1493" s="1" t="s">
        <v>72</v>
      </c>
      <c r="BA1493" s="1" t="s">
        <v>72</v>
      </c>
      <c r="BB1493" s="1" t="s">
        <v>72</v>
      </c>
      <c r="BC1493" s="1" t="s">
        <v>72</v>
      </c>
      <c r="BD1493" s="1" t="s">
        <v>72</v>
      </c>
      <c r="BE1493" s="1" t="s">
        <v>72</v>
      </c>
      <c r="BF1493" s="1" t="s">
        <v>72</v>
      </c>
      <c r="BG1493" s="1" t="s">
        <v>72</v>
      </c>
      <c r="BH1493" s="1" t="s">
        <v>88</v>
      </c>
      <c r="BI1493" s="1" t="s">
        <v>79</v>
      </c>
      <c r="BJ1493" s="1" t="s">
        <v>72</v>
      </c>
      <c r="BK1493" s="1" t="s">
        <v>72</v>
      </c>
      <c r="BL1493" s="1" t="s">
        <v>72</v>
      </c>
      <c r="BM1493" s="1" t="s">
        <v>72</v>
      </c>
      <c r="BN1493" s="1" t="s">
        <v>72</v>
      </c>
      <c r="BO1493" s="1" t="s">
        <v>72</v>
      </c>
      <c r="BP1493" s="1" t="s">
        <v>72</v>
      </c>
      <c r="BQ1493" s="1" t="s">
        <v>160</v>
      </c>
      <c r="BR1493" s="1" t="s">
        <v>707</v>
      </c>
    </row>
    <row r="1494" spans="1:70" ht="20.45" customHeight="1">
      <c r="A1494" s="1" t="s">
        <v>7074</v>
      </c>
      <c r="B1494" s="1">
        <v>240294</v>
      </c>
      <c r="C1494" s="1" t="s">
        <v>71</v>
      </c>
      <c r="D1494" s="3">
        <v>45579</v>
      </c>
      <c r="E1494" s="4">
        <v>0.47430555555555554</v>
      </c>
      <c r="F1494" s="5">
        <v>45566</v>
      </c>
      <c r="G1494" s="3">
        <v>45579</v>
      </c>
      <c r="H1494" s="4">
        <v>0.57291666666666663</v>
      </c>
      <c r="I1494" s="48">
        <f t="shared" si="181"/>
        <v>9.8611111111111094E-2</v>
      </c>
      <c r="J1494" s="1">
        <v>0</v>
      </c>
      <c r="K1494" s="1" t="s">
        <v>2302</v>
      </c>
      <c r="L1494" s="1" t="s">
        <v>7075</v>
      </c>
      <c r="M1494" s="1" t="s">
        <v>75</v>
      </c>
      <c r="N1494" s="1" t="s">
        <v>1915</v>
      </c>
      <c r="O1494" s="1" t="s">
        <v>77</v>
      </c>
      <c r="P1494" s="1" t="s">
        <v>78</v>
      </c>
      <c r="Q1494" s="1" t="s">
        <v>4162</v>
      </c>
      <c r="R1494" s="21" t="s">
        <v>139</v>
      </c>
      <c r="S1494" s="21" t="s">
        <v>1898</v>
      </c>
      <c r="T1494" s="1" t="s">
        <v>6951</v>
      </c>
      <c r="U1494" s="25" t="s">
        <v>6832</v>
      </c>
      <c r="V1494" s="1" t="s">
        <v>1900</v>
      </c>
      <c r="W1494" s="1" t="s">
        <v>2307</v>
      </c>
      <c r="X1494" s="1" t="s">
        <v>2307</v>
      </c>
      <c r="Y1494" s="1" t="s">
        <v>2363</v>
      </c>
      <c r="Z1494" s="1" t="s">
        <v>84</v>
      </c>
      <c r="AA1494" s="1" t="s">
        <v>72</v>
      </c>
      <c r="AB1494" s="1" t="s">
        <v>140</v>
      </c>
      <c r="AC1494" s="1" t="s">
        <v>141</v>
      </c>
      <c r="AD1494" s="1" t="s">
        <v>126</v>
      </c>
      <c r="AE1494" s="1">
        <v>63</v>
      </c>
      <c r="AF1494" s="1" t="s">
        <v>88</v>
      </c>
      <c r="AG1494" s="1">
        <v>4.2</v>
      </c>
      <c r="AH1494" s="1" t="s">
        <v>954</v>
      </c>
      <c r="AI1494" s="1" t="s">
        <v>90</v>
      </c>
      <c r="AJ1494" s="1" t="s">
        <v>91</v>
      </c>
      <c r="AK1494" s="1" t="s">
        <v>92</v>
      </c>
      <c r="AL1494" s="1" t="s">
        <v>72</v>
      </c>
      <c r="AM1494" s="1" t="s">
        <v>217</v>
      </c>
      <c r="AN1494" s="1">
        <v>2</v>
      </c>
      <c r="AO1494" s="1" t="s">
        <v>7076</v>
      </c>
      <c r="AP1494" s="1" t="s">
        <v>72</v>
      </c>
      <c r="AQ1494" s="1" t="s">
        <v>72</v>
      </c>
      <c r="AR1494" s="1" t="s">
        <v>220</v>
      </c>
      <c r="AS1494" s="1" t="s">
        <v>72</v>
      </c>
      <c r="AT1494" s="1" t="s">
        <v>72</v>
      </c>
      <c r="AU1494" s="3">
        <v>45579</v>
      </c>
      <c r="AV1494" s="4">
        <v>0.58680555555555558</v>
      </c>
      <c r="AW1494" s="4">
        <v>0.68055555555555558</v>
      </c>
      <c r="AX1494" s="4">
        <f t="shared" ref="AX1494:AX1557" si="182">AW1494-AV1494</f>
        <v>9.375E-2</v>
      </c>
      <c r="AY1494" s="4">
        <f t="shared" ref="AY1494:AY1514" si="183">AW1494-I1494</f>
        <v>0.58194444444444449</v>
      </c>
      <c r="AZ1494" s="4">
        <f t="shared" ref="AZ1494:AZ1514" si="184">AW1494-E1494</f>
        <v>0.20625000000000004</v>
      </c>
      <c r="BA1494" s="1" t="s">
        <v>7077</v>
      </c>
      <c r="BB1494" s="1" t="s">
        <v>72</v>
      </c>
      <c r="BC1494" s="1" t="s">
        <v>1675</v>
      </c>
      <c r="BD1494" s="1">
        <v>15</v>
      </c>
      <c r="BE1494" s="1" t="s">
        <v>2694</v>
      </c>
      <c r="BF1494" s="1" t="s">
        <v>75</v>
      </c>
      <c r="BG1494" s="1" t="s">
        <v>75</v>
      </c>
      <c r="BH1494" s="1" t="s">
        <v>88</v>
      </c>
      <c r="BI1494" s="1" t="s">
        <v>96</v>
      </c>
      <c r="BJ1494" s="1" t="s">
        <v>72</v>
      </c>
      <c r="BK1494" s="1" t="s">
        <v>3962</v>
      </c>
      <c r="BL1494" s="1" t="s">
        <v>7078</v>
      </c>
      <c r="BM1494" s="1">
        <v>42</v>
      </c>
      <c r="BN1494" s="1" t="s">
        <v>75</v>
      </c>
      <c r="BO1494" s="1" t="s">
        <v>75</v>
      </c>
      <c r="BP1494" s="1" t="s">
        <v>75</v>
      </c>
      <c r="BQ1494" s="21" t="s">
        <v>99</v>
      </c>
      <c r="BR1494" s="21" t="s">
        <v>100</v>
      </c>
    </row>
    <row r="1495" spans="1:70" ht="20.45" customHeight="1">
      <c r="A1495" s="1" t="s">
        <v>7079</v>
      </c>
      <c r="B1495" s="1">
        <v>240295</v>
      </c>
      <c r="C1495" s="1" t="s">
        <v>71</v>
      </c>
      <c r="D1495" s="3">
        <v>45580</v>
      </c>
      <c r="E1495" s="4">
        <v>0.48819444444444443</v>
      </c>
      <c r="F1495" s="5">
        <v>45566</v>
      </c>
      <c r="G1495" s="3">
        <v>45580</v>
      </c>
      <c r="H1495" s="4">
        <v>0.58125000000000004</v>
      </c>
      <c r="I1495" s="48">
        <f t="shared" si="181"/>
        <v>9.3055555555555614E-2</v>
      </c>
      <c r="J1495" s="1">
        <v>11</v>
      </c>
      <c r="K1495" s="1" t="s">
        <v>2302</v>
      </c>
      <c r="L1495" s="1" t="s">
        <v>7080</v>
      </c>
      <c r="M1495" s="1" t="s">
        <v>75</v>
      </c>
      <c r="N1495" s="1" t="s">
        <v>1915</v>
      </c>
      <c r="O1495" s="1" t="s">
        <v>77</v>
      </c>
      <c r="P1495" s="1" t="s">
        <v>78</v>
      </c>
      <c r="Q1495" s="1" t="s">
        <v>78</v>
      </c>
      <c r="R1495" s="21" t="s">
        <v>1898</v>
      </c>
      <c r="S1495" s="21" t="s">
        <v>1898</v>
      </c>
      <c r="T1495" s="34" t="s">
        <v>72</v>
      </c>
      <c r="U1495" s="25" t="s">
        <v>7081</v>
      </c>
      <c r="V1495" s="1" t="s">
        <v>1900</v>
      </c>
      <c r="W1495" s="1" t="s">
        <v>2307</v>
      </c>
      <c r="X1495" s="1" t="s">
        <v>2307</v>
      </c>
      <c r="Y1495" s="1" t="s">
        <v>2363</v>
      </c>
      <c r="Z1495" s="1" t="s">
        <v>84</v>
      </c>
      <c r="AA1495" s="1" t="s">
        <v>72</v>
      </c>
      <c r="AB1495" s="1" t="s">
        <v>124</v>
      </c>
      <c r="AC1495" s="1" t="s">
        <v>341</v>
      </c>
      <c r="AD1495" s="1" t="s">
        <v>87</v>
      </c>
      <c r="AE1495" s="1">
        <v>52</v>
      </c>
      <c r="AF1495" s="1" t="s">
        <v>88</v>
      </c>
      <c r="AG1495" s="1">
        <v>4.8</v>
      </c>
      <c r="AH1495" s="1" t="s">
        <v>954</v>
      </c>
      <c r="AI1495" s="1" t="s">
        <v>90</v>
      </c>
      <c r="AJ1495" s="1" t="s">
        <v>91</v>
      </c>
      <c r="AK1495" s="1" t="s">
        <v>92</v>
      </c>
      <c r="AL1495" s="1" t="s">
        <v>72</v>
      </c>
      <c r="AM1495" s="1" t="s">
        <v>217</v>
      </c>
      <c r="AN1495" s="1">
        <v>2</v>
      </c>
      <c r="AO1495" s="1" t="s">
        <v>2710</v>
      </c>
      <c r="AP1495" s="1" t="s">
        <v>72</v>
      </c>
      <c r="AQ1495" s="1" t="s">
        <v>72</v>
      </c>
      <c r="AR1495" s="1" t="s">
        <v>220</v>
      </c>
      <c r="AS1495" s="1" t="s">
        <v>72</v>
      </c>
      <c r="AT1495" s="1" t="s">
        <v>72</v>
      </c>
      <c r="AU1495" s="3">
        <v>45580</v>
      </c>
      <c r="AV1495" s="4">
        <v>0.61875000000000002</v>
      </c>
      <c r="AW1495" s="4">
        <v>0.70902777777777781</v>
      </c>
      <c r="AX1495" s="4">
        <f t="shared" si="182"/>
        <v>9.027777777777779E-2</v>
      </c>
      <c r="AY1495" s="4">
        <f t="shared" si="183"/>
        <v>0.61597222222222214</v>
      </c>
      <c r="AZ1495" s="4">
        <f t="shared" si="184"/>
        <v>0.22083333333333338</v>
      </c>
      <c r="BA1495" s="1" t="s">
        <v>7082</v>
      </c>
      <c r="BB1495" s="1" t="s">
        <v>72</v>
      </c>
      <c r="BC1495" s="1" t="s">
        <v>1675</v>
      </c>
      <c r="BD1495" s="1">
        <v>15</v>
      </c>
      <c r="BE1495" s="1" t="s">
        <v>4208</v>
      </c>
      <c r="BF1495" s="1" t="s">
        <v>75</v>
      </c>
      <c r="BG1495" s="1" t="s">
        <v>75</v>
      </c>
      <c r="BH1495" s="1" t="s">
        <v>88</v>
      </c>
      <c r="BI1495" s="1" t="s">
        <v>96</v>
      </c>
      <c r="BJ1495" s="1" t="s">
        <v>72</v>
      </c>
      <c r="BK1495" s="1" t="s">
        <v>3962</v>
      </c>
      <c r="BL1495" s="1" t="s">
        <v>7083</v>
      </c>
      <c r="BM1495" s="1">
        <f>49+(4*2)</f>
        <v>57</v>
      </c>
      <c r="BN1495" s="1" t="s">
        <v>75</v>
      </c>
      <c r="BO1495" s="1" t="s">
        <v>75</v>
      </c>
      <c r="BP1495" s="1" t="s">
        <v>75</v>
      </c>
      <c r="BQ1495" s="21" t="s">
        <v>99</v>
      </c>
      <c r="BR1495" s="21" t="s">
        <v>100</v>
      </c>
    </row>
    <row r="1496" spans="1:70" ht="20.45" customHeight="1">
      <c r="A1496" s="1" t="s">
        <v>7084</v>
      </c>
      <c r="B1496" s="1">
        <v>240296</v>
      </c>
      <c r="C1496" s="1" t="s">
        <v>71</v>
      </c>
      <c r="D1496" s="3">
        <v>45581</v>
      </c>
      <c r="E1496" s="4">
        <v>0.59722222222222221</v>
      </c>
      <c r="F1496" s="5">
        <v>45566</v>
      </c>
      <c r="G1496" s="3">
        <v>45581</v>
      </c>
      <c r="H1496" s="4">
        <v>0.69305555555555554</v>
      </c>
      <c r="I1496" s="48">
        <f t="shared" si="181"/>
        <v>9.5833333333333326E-2</v>
      </c>
      <c r="J1496" s="1">
        <v>13</v>
      </c>
      <c r="K1496" s="1" t="s">
        <v>2302</v>
      </c>
      <c r="L1496" s="1" t="s">
        <v>7085</v>
      </c>
      <c r="M1496" s="1" t="s">
        <v>75</v>
      </c>
      <c r="N1496" s="1" t="s">
        <v>3947</v>
      </c>
      <c r="O1496" s="1" t="s">
        <v>77</v>
      </c>
      <c r="P1496" s="1" t="s">
        <v>78</v>
      </c>
      <c r="Q1496" s="1" t="s">
        <v>78</v>
      </c>
      <c r="R1496" s="21" t="s">
        <v>1898</v>
      </c>
      <c r="S1496" s="21" t="s">
        <v>1898</v>
      </c>
      <c r="T1496" s="34" t="s">
        <v>72</v>
      </c>
      <c r="U1496" s="25" t="s">
        <v>7086</v>
      </c>
      <c r="V1496" s="1" t="s">
        <v>1900</v>
      </c>
      <c r="W1496" s="1" t="s">
        <v>2307</v>
      </c>
      <c r="X1496" s="1" t="s">
        <v>2307</v>
      </c>
      <c r="Y1496" s="1" t="s">
        <v>2363</v>
      </c>
      <c r="Z1496" s="1" t="s">
        <v>84</v>
      </c>
      <c r="AA1496" s="1" t="s">
        <v>72</v>
      </c>
      <c r="AB1496" s="1" t="s">
        <v>140</v>
      </c>
      <c r="AC1496" s="1" t="s">
        <v>141</v>
      </c>
      <c r="AD1496" s="1" t="s">
        <v>87</v>
      </c>
      <c r="AE1496" s="1">
        <v>41</v>
      </c>
      <c r="AF1496" s="1" t="s">
        <v>88</v>
      </c>
      <c r="AG1496" s="1">
        <v>4.5999999999999996</v>
      </c>
      <c r="AH1496" s="1" t="s">
        <v>2344</v>
      </c>
      <c r="AI1496" s="1" t="s">
        <v>90</v>
      </c>
      <c r="AJ1496" s="1" t="s">
        <v>91</v>
      </c>
      <c r="AK1496" s="1" t="s">
        <v>1939</v>
      </c>
      <c r="AL1496" s="1" t="s">
        <v>72</v>
      </c>
      <c r="AM1496" s="1" t="s">
        <v>217</v>
      </c>
      <c r="AN1496" s="1">
        <v>2</v>
      </c>
      <c r="AO1496" s="1" t="s">
        <v>3285</v>
      </c>
      <c r="AP1496" s="1" t="s">
        <v>72</v>
      </c>
      <c r="AQ1496" s="1" t="s">
        <v>72</v>
      </c>
      <c r="AR1496" s="1" t="s">
        <v>220</v>
      </c>
      <c r="AS1496" s="1" t="s">
        <v>72</v>
      </c>
      <c r="AT1496" s="1" t="s">
        <v>72</v>
      </c>
      <c r="AU1496" s="3">
        <v>45581</v>
      </c>
      <c r="AV1496" s="4">
        <v>0.70833333333333337</v>
      </c>
      <c r="AW1496" s="4">
        <v>0.77152777777777781</v>
      </c>
      <c r="AX1496" s="4">
        <f t="shared" si="182"/>
        <v>6.3194444444444442E-2</v>
      </c>
      <c r="AY1496" s="4">
        <f t="shared" si="183"/>
        <v>0.67569444444444449</v>
      </c>
      <c r="AZ1496" s="4">
        <f t="shared" si="184"/>
        <v>0.1743055555555556</v>
      </c>
      <c r="BA1496" s="1" t="s">
        <v>7087</v>
      </c>
      <c r="BB1496" s="1" t="s">
        <v>72</v>
      </c>
      <c r="BC1496" s="1" t="s">
        <v>1675</v>
      </c>
      <c r="BD1496" s="1">
        <v>15</v>
      </c>
      <c r="BE1496" s="1" t="s">
        <v>4208</v>
      </c>
      <c r="BF1496" s="1" t="s">
        <v>75</v>
      </c>
      <c r="BG1496" s="1" t="s">
        <v>75</v>
      </c>
      <c r="BH1496" s="1" t="s">
        <v>88</v>
      </c>
      <c r="BI1496" s="1" t="s">
        <v>96</v>
      </c>
      <c r="BJ1496" s="1" t="s">
        <v>72</v>
      </c>
      <c r="BK1496" s="1" t="s">
        <v>3962</v>
      </c>
      <c r="BL1496" s="1" t="s">
        <v>7088</v>
      </c>
      <c r="BM1496" s="1">
        <f>43+6</f>
        <v>49</v>
      </c>
      <c r="BN1496" s="1" t="s">
        <v>75</v>
      </c>
      <c r="BO1496" s="1" t="s">
        <v>75</v>
      </c>
      <c r="BP1496" s="1" t="s">
        <v>75</v>
      </c>
      <c r="BQ1496" s="21" t="s">
        <v>99</v>
      </c>
      <c r="BR1496" s="21" t="s">
        <v>100</v>
      </c>
    </row>
    <row r="1497" spans="1:70" ht="20.45" customHeight="1">
      <c r="A1497" s="1" t="s">
        <v>7089</v>
      </c>
      <c r="B1497" s="1">
        <v>240297</v>
      </c>
      <c r="C1497" s="1" t="s">
        <v>71</v>
      </c>
      <c r="D1497" s="3">
        <v>45583</v>
      </c>
      <c r="E1497" s="4">
        <v>0.46666666666666667</v>
      </c>
      <c r="F1497" s="5">
        <v>45566</v>
      </c>
      <c r="G1497" s="3">
        <v>45583</v>
      </c>
      <c r="H1497" s="4">
        <v>0.70625000000000004</v>
      </c>
      <c r="I1497" s="48">
        <f t="shared" si="181"/>
        <v>0.23958333333333337</v>
      </c>
      <c r="J1497" s="1">
        <v>1</v>
      </c>
      <c r="K1497" s="1" t="s">
        <v>1896</v>
      </c>
      <c r="L1497" s="1" t="s">
        <v>7090</v>
      </c>
      <c r="M1497" s="1" t="s">
        <v>75</v>
      </c>
      <c r="N1497" s="1" t="s">
        <v>3947</v>
      </c>
      <c r="O1497" s="1" t="s">
        <v>77</v>
      </c>
      <c r="P1497" s="1" t="s">
        <v>78</v>
      </c>
      <c r="Q1497" s="1" t="s">
        <v>78</v>
      </c>
      <c r="R1497" s="21" t="s">
        <v>1898</v>
      </c>
      <c r="S1497" s="21" t="s">
        <v>1898</v>
      </c>
      <c r="T1497" s="34" t="s">
        <v>72</v>
      </c>
      <c r="U1497" s="25" t="s">
        <v>4145</v>
      </c>
      <c r="V1497" s="1" t="s">
        <v>1900</v>
      </c>
      <c r="W1497" s="1" t="s">
        <v>813</v>
      </c>
      <c r="X1497" s="1" t="s">
        <v>813</v>
      </c>
      <c r="Y1497" s="1" t="s">
        <v>814</v>
      </c>
      <c r="Z1497" s="1" t="s">
        <v>84</v>
      </c>
      <c r="AA1497" s="1" t="s">
        <v>72</v>
      </c>
      <c r="AB1497" s="1" t="s">
        <v>140</v>
      </c>
      <c r="AC1497" s="1" t="s">
        <v>141</v>
      </c>
      <c r="AD1497" s="1" t="s">
        <v>87</v>
      </c>
      <c r="AE1497" s="1">
        <v>67</v>
      </c>
      <c r="AF1497" s="1" t="s">
        <v>88</v>
      </c>
      <c r="AG1497" s="1">
        <v>4.9000000000000004</v>
      </c>
      <c r="AH1497" s="1" t="s">
        <v>299</v>
      </c>
      <c r="AI1497" s="1" t="s">
        <v>90</v>
      </c>
      <c r="AJ1497" s="1" t="s">
        <v>91</v>
      </c>
      <c r="AK1497" s="1" t="s">
        <v>92</v>
      </c>
      <c r="AL1497" s="1" t="s">
        <v>72</v>
      </c>
      <c r="AM1497" s="1" t="s">
        <v>217</v>
      </c>
      <c r="AN1497" s="1">
        <v>1</v>
      </c>
      <c r="AO1497" s="1" t="s">
        <v>5253</v>
      </c>
      <c r="AP1497" s="1" t="s">
        <v>72</v>
      </c>
      <c r="AQ1497" s="1" t="s">
        <v>72</v>
      </c>
      <c r="AR1497" s="1" t="s">
        <v>5884</v>
      </c>
      <c r="AS1497" s="1" t="s">
        <v>72</v>
      </c>
      <c r="AT1497" s="1" t="s">
        <v>72</v>
      </c>
      <c r="AU1497" s="3">
        <v>45583</v>
      </c>
      <c r="AV1497" s="4">
        <v>0.72222222222222221</v>
      </c>
      <c r="AW1497" s="4">
        <v>0.80625000000000002</v>
      </c>
      <c r="AX1497" s="4">
        <f t="shared" si="182"/>
        <v>8.4027777777777812E-2</v>
      </c>
      <c r="AY1497" s="4">
        <f t="shared" si="183"/>
        <v>0.56666666666666665</v>
      </c>
      <c r="AZ1497" s="4">
        <f t="shared" si="184"/>
        <v>0.33958333333333335</v>
      </c>
      <c r="BA1497" s="1" t="s">
        <v>7091</v>
      </c>
      <c r="BB1497" s="1" t="s">
        <v>72</v>
      </c>
      <c r="BC1497" s="1" t="s">
        <v>1675</v>
      </c>
      <c r="BD1497" s="1">
        <v>15</v>
      </c>
      <c r="BE1497" s="1" t="s">
        <v>4009</v>
      </c>
      <c r="BF1497" s="1" t="s">
        <v>75</v>
      </c>
      <c r="BG1497" s="1" t="s">
        <v>75</v>
      </c>
      <c r="BH1497" s="1" t="s">
        <v>88</v>
      </c>
      <c r="BI1497" s="1" t="s">
        <v>96</v>
      </c>
      <c r="BJ1497" s="1" t="s">
        <v>72</v>
      </c>
      <c r="BK1497" s="1" t="s">
        <v>3962</v>
      </c>
      <c r="BL1497" s="1" t="s">
        <v>6751</v>
      </c>
      <c r="BM1497" s="1">
        <f>35+14</f>
        <v>49</v>
      </c>
      <c r="BN1497" s="1" t="s">
        <v>75</v>
      </c>
      <c r="BO1497" s="1" t="s">
        <v>75</v>
      </c>
      <c r="BP1497" s="1" t="s">
        <v>75</v>
      </c>
      <c r="BQ1497" s="21" t="s">
        <v>99</v>
      </c>
      <c r="BR1497" s="21" t="s">
        <v>100</v>
      </c>
    </row>
    <row r="1498" spans="1:70" ht="20.45" customHeight="1">
      <c r="A1498" s="1" t="s">
        <v>7092</v>
      </c>
      <c r="B1498" s="1">
        <v>240298</v>
      </c>
      <c r="C1498" s="1" t="s">
        <v>71</v>
      </c>
      <c r="D1498" s="3">
        <v>45583</v>
      </c>
      <c r="E1498" s="4">
        <v>0.65555555555555556</v>
      </c>
      <c r="F1498" s="5">
        <v>45566</v>
      </c>
      <c r="G1498" s="3">
        <v>45583</v>
      </c>
      <c r="H1498" s="4">
        <v>0.70625000000000004</v>
      </c>
      <c r="I1498" s="48">
        <f t="shared" si="181"/>
        <v>5.0694444444444486E-2</v>
      </c>
      <c r="J1498" s="1">
        <v>2</v>
      </c>
      <c r="K1498" s="1" t="s">
        <v>1896</v>
      </c>
      <c r="L1498" s="1" t="s">
        <v>7093</v>
      </c>
      <c r="M1498" s="1" t="s">
        <v>75</v>
      </c>
      <c r="N1498" s="1" t="s">
        <v>3624</v>
      </c>
      <c r="O1498" s="1" t="s">
        <v>77</v>
      </c>
      <c r="P1498" s="1" t="s">
        <v>78</v>
      </c>
      <c r="Q1498" s="1" t="s">
        <v>78</v>
      </c>
      <c r="R1498" s="21" t="s">
        <v>1898</v>
      </c>
      <c r="S1498" s="21" t="s">
        <v>1898</v>
      </c>
      <c r="T1498" s="34" t="s">
        <v>72</v>
      </c>
      <c r="U1498" s="25" t="s">
        <v>7094</v>
      </c>
      <c r="V1498" s="1" t="s">
        <v>1900</v>
      </c>
      <c r="W1498" s="1" t="s">
        <v>813</v>
      </c>
      <c r="X1498" s="1" t="s">
        <v>813</v>
      </c>
      <c r="Y1498" s="1" t="s">
        <v>814</v>
      </c>
      <c r="Z1498" s="1" t="s">
        <v>152</v>
      </c>
      <c r="AA1498" s="1" t="s">
        <v>3507</v>
      </c>
      <c r="AB1498" s="1" t="s">
        <v>153</v>
      </c>
      <c r="AC1498" s="1" t="s">
        <v>154</v>
      </c>
      <c r="AD1498" s="1" t="s">
        <v>126</v>
      </c>
      <c r="AE1498" s="1">
        <v>47</v>
      </c>
      <c r="AF1498" s="1" t="s">
        <v>88</v>
      </c>
      <c r="AG1498" s="1">
        <v>4.9000000000000004</v>
      </c>
      <c r="AH1498" s="1" t="s">
        <v>299</v>
      </c>
      <c r="AI1498" s="1" t="s">
        <v>90</v>
      </c>
      <c r="AJ1498" s="1" t="s">
        <v>91</v>
      </c>
      <c r="AK1498" s="1" t="s">
        <v>216</v>
      </c>
      <c r="AL1498" s="1" t="s">
        <v>72</v>
      </c>
      <c r="AM1498" s="1" t="s">
        <v>254</v>
      </c>
      <c r="AN1498" s="1">
        <v>2</v>
      </c>
      <c r="AO1498" s="1" t="s">
        <v>7095</v>
      </c>
      <c r="AP1498" s="1">
        <v>8</v>
      </c>
      <c r="AQ1498" s="1" t="s">
        <v>7096</v>
      </c>
      <c r="AR1498" s="1" t="s">
        <v>7063</v>
      </c>
      <c r="AS1498" s="1" t="s">
        <v>72</v>
      </c>
      <c r="AT1498" s="1" t="s">
        <v>72</v>
      </c>
      <c r="AU1498" s="3">
        <v>45583</v>
      </c>
      <c r="AV1498" s="4">
        <v>0.72222222222222221</v>
      </c>
      <c r="AW1498" s="4">
        <v>0.78472222222222221</v>
      </c>
      <c r="AX1498" s="4">
        <f t="shared" si="182"/>
        <v>6.25E-2</v>
      </c>
      <c r="AY1498" s="4">
        <f t="shared" si="183"/>
        <v>0.73402777777777772</v>
      </c>
      <c r="AZ1498" s="4">
        <f t="shared" si="184"/>
        <v>0.12916666666666665</v>
      </c>
      <c r="BA1498" s="1" t="s">
        <v>7097</v>
      </c>
      <c r="BB1498" s="1" t="s">
        <v>72</v>
      </c>
      <c r="BC1498" s="1" t="s">
        <v>1794</v>
      </c>
      <c r="BD1498" s="1">
        <v>15</v>
      </c>
      <c r="BE1498" s="1" t="s">
        <v>2694</v>
      </c>
      <c r="BF1498" s="1" t="s">
        <v>75</v>
      </c>
      <c r="BG1498" s="1" t="s">
        <v>75</v>
      </c>
      <c r="BH1498" s="1" t="s">
        <v>88</v>
      </c>
      <c r="BI1498" s="1" t="s">
        <v>96</v>
      </c>
      <c r="BJ1498" s="1" t="s">
        <v>72</v>
      </c>
      <c r="BK1498" s="1" t="s">
        <v>6846</v>
      </c>
      <c r="BL1498" s="1" t="s">
        <v>7098</v>
      </c>
      <c r="BM1498" s="1">
        <f>49+(2*4)</f>
        <v>57</v>
      </c>
      <c r="BN1498" s="1" t="s">
        <v>75</v>
      </c>
      <c r="BO1498" s="1" t="s">
        <v>75</v>
      </c>
      <c r="BP1498" s="1" t="s">
        <v>75</v>
      </c>
      <c r="BQ1498" s="21" t="s">
        <v>99</v>
      </c>
      <c r="BR1498" s="21" t="s">
        <v>100</v>
      </c>
    </row>
    <row r="1499" spans="1:70" ht="20.45" customHeight="1">
      <c r="A1499" s="1" t="s">
        <v>7099</v>
      </c>
      <c r="B1499" s="1">
        <v>240299</v>
      </c>
      <c r="C1499" s="1" t="s">
        <v>71</v>
      </c>
      <c r="D1499" s="3">
        <v>45583</v>
      </c>
      <c r="E1499" s="4">
        <v>0.44791666666666669</v>
      </c>
      <c r="F1499" s="5">
        <v>45566</v>
      </c>
      <c r="G1499" s="3">
        <v>45583</v>
      </c>
      <c r="H1499" s="4">
        <v>0.84861111111111109</v>
      </c>
      <c r="I1499" s="48">
        <f t="shared" si="181"/>
        <v>0.40069444444444441</v>
      </c>
      <c r="J1499" s="1">
        <v>2</v>
      </c>
      <c r="K1499" s="1" t="s">
        <v>1896</v>
      </c>
      <c r="L1499" s="1" t="s">
        <v>7100</v>
      </c>
      <c r="M1499" s="1" t="s">
        <v>75</v>
      </c>
      <c r="N1499" s="1" t="s">
        <v>6917</v>
      </c>
      <c r="O1499" s="1" t="s">
        <v>77</v>
      </c>
      <c r="P1499" s="1" t="s">
        <v>78</v>
      </c>
      <c r="Q1499" s="1" t="s">
        <v>78</v>
      </c>
      <c r="R1499" s="21" t="s">
        <v>1898</v>
      </c>
      <c r="S1499" s="21" t="s">
        <v>1898</v>
      </c>
      <c r="T1499" s="34" t="s">
        <v>72</v>
      </c>
      <c r="U1499" s="25" t="s">
        <v>7101</v>
      </c>
      <c r="V1499" s="1" t="s">
        <v>1900</v>
      </c>
      <c r="W1499" s="1" t="s">
        <v>1867</v>
      </c>
      <c r="X1499" s="1" t="s">
        <v>1868</v>
      </c>
      <c r="Y1499" s="1" t="s">
        <v>2143</v>
      </c>
      <c r="Z1499" s="1" t="s">
        <v>291</v>
      </c>
      <c r="AA1499" s="1" t="s">
        <v>72</v>
      </c>
      <c r="AB1499" s="1" t="s">
        <v>3202</v>
      </c>
      <c r="AC1499" s="1" t="s">
        <v>3202</v>
      </c>
      <c r="AD1499" s="1" t="s">
        <v>126</v>
      </c>
      <c r="AE1499" s="1">
        <v>57</v>
      </c>
      <c r="AF1499" s="1" t="s">
        <v>88</v>
      </c>
      <c r="AG1499" s="1">
        <v>5.6</v>
      </c>
      <c r="AH1499" s="1" t="s">
        <v>954</v>
      </c>
      <c r="AI1499" s="1" t="s">
        <v>90</v>
      </c>
      <c r="AJ1499" s="1" t="s">
        <v>91</v>
      </c>
      <c r="AK1499" s="1" t="s">
        <v>216</v>
      </c>
      <c r="AL1499" s="1" t="s">
        <v>72</v>
      </c>
      <c r="AM1499" s="1" t="s">
        <v>72</v>
      </c>
      <c r="AN1499" s="1" t="s">
        <v>72</v>
      </c>
      <c r="AO1499" s="1" t="s">
        <v>72</v>
      </c>
      <c r="AP1499" s="1">
        <v>6</v>
      </c>
      <c r="AQ1499" s="1" t="s">
        <v>5052</v>
      </c>
      <c r="AR1499" s="1" t="s">
        <v>72</v>
      </c>
      <c r="AS1499" s="1" t="s">
        <v>72</v>
      </c>
      <c r="AT1499" s="1" t="s">
        <v>72</v>
      </c>
      <c r="AU1499" s="3">
        <v>45583</v>
      </c>
      <c r="AV1499" s="4">
        <v>0.91111111111111109</v>
      </c>
      <c r="AW1499" s="24">
        <v>1.0111111111111111</v>
      </c>
      <c r="AX1499" s="4">
        <f t="shared" si="182"/>
        <v>9.9999999999999978E-2</v>
      </c>
      <c r="AY1499" s="4">
        <f t="shared" si="183"/>
        <v>0.61041666666666661</v>
      </c>
      <c r="AZ1499" s="4">
        <f t="shared" si="184"/>
        <v>0.56319444444444433</v>
      </c>
      <c r="BA1499" s="1" t="s">
        <v>7102</v>
      </c>
      <c r="BB1499" s="1" t="s">
        <v>72</v>
      </c>
      <c r="BC1499" s="1" t="s">
        <v>1675</v>
      </c>
      <c r="BD1499" s="1">
        <v>15</v>
      </c>
      <c r="BE1499" s="1" t="s">
        <v>4208</v>
      </c>
      <c r="BF1499" s="1" t="s">
        <v>75</v>
      </c>
      <c r="BG1499" s="1" t="s">
        <v>75</v>
      </c>
      <c r="BH1499" s="1" t="s">
        <v>88</v>
      </c>
      <c r="BI1499" s="1" t="s">
        <v>96</v>
      </c>
      <c r="BJ1499" s="1" t="s">
        <v>72</v>
      </c>
      <c r="BK1499" s="1" t="s">
        <v>5553</v>
      </c>
      <c r="BL1499" s="1" t="s">
        <v>6985</v>
      </c>
      <c r="BM1499" s="1">
        <f>65+(7+6)</f>
        <v>78</v>
      </c>
      <c r="BN1499" s="1" t="s">
        <v>75</v>
      </c>
      <c r="BO1499" s="1" t="s">
        <v>75</v>
      </c>
      <c r="BP1499" s="1" t="s">
        <v>75</v>
      </c>
      <c r="BQ1499" s="21" t="s">
        <v>99</v>
      </c>
      <c r="BR1499" s="21" t="s">
        <v>100</v>
      </c>
    </row>
    <row r="1500" spans="1:70" ht="20.45" customHeight="1">
      <c r="A1500" s="1" t="s">
        <v>7103</v>
      </c>
      <c r="B1500" s="1">
        <v>240300</v>
      </c>
      <c r="C1500" s="1" t="s">
        <v>71</v>
      </c>
      <c r="D1500" s="3">
        <v>45583</v>
      </c>
      <c r="E1500" s="4">
        <v>0.68055555555555558</v>
      </c>
      <c r="F1500" s="5">
        <v>45566</v>
      </c>
      <c r="G1500" s="3">
        <v>45583</v>
      </c>
      <c r="H1500" s="4">
        <v>0.84861111111111109</v>
      </c>
      <c r="I1500" s="48">
        <f t="shared" si="181"/>
        <v>0.16805555555555551</v>
      </c>
      <c r="J1500" s="1">
        <v>10</v>
      </c>
      <c r="K1500" s="1" t="s">
        <v>1896</v>
      </c>
      <c r="L1500" s="1" t="s">
        <v>7104</v>
      </c>
      <c r="M1500" s="1" t="s">
        <v>75</v>
      </c>
      <c r="N1500" s="1" t="s">
        <v>3624</v>
      </c>
      <c r="O1500" s="1" t="s">
        <v>77</v>
      </c>
      <c r="P1500" s="1" t="s">
        <v>78</v>
      </c>
      <c r="Q1500" s="1" t="s">
        <v>78</v>
      </c>
      <c r="R1500" s="21" t="s">
        <v>1898</v>
      </c>
      <c r="S1500" s="8" t="s">
        <v>1927</v>
      </c>
      <c r="T1500" s="34" t="s">
        <v>72</v>
      </c>
      <c r="U1500" s="8" t="s">
        <v>7105</v>
      </c>
      <c r="V1500" s="1" t="s">
        <v>1900</v>
      </c>
      <c r="W1500" s="1" t="s">
        <v>1867</v>
      </c>
      <c r="X1500" s="1" t="s">
        <v>1868</v>
      </c>
      <c r="Y1500" s="1" t="s">
        <v>2143</v>
      </c>
      <c r="Z1500" s="1" t="s">
        <v>152</v>
      </c>
      <c r="AA1500" s="1" t="s">
        <v>72</v>
      </c>
      <c r="AB1500" s="1" t="s">
        <v>153</v>
      </c>
      <c r="AC1500" s="1" t="s">
        <v>4508</v>
      </c>
      <c r="AD1500" s="1" t="s">
        <v>126</v>
      </c>
      <c r="AE1500" s="1">
        <v>42</v>
      </c>
      <c r="AF1500" s="1" t="s">
        <v>88</v>
      </c>
      <c r="AG1500" s="1">
        <v>5.6</v>
      </c>
      <c r="AH1500" s="1" t="s">
        <v>954</v>
      </c>
      <c r="AI1500" s="1" t="s">
        <v>90</v>
      </c>
      <c r="AJ1500" s="1" t="s">
        <v>91</v>
      </c>
      <c r="AK1500" s="1" t="s">
        <v>216</v>
      </c>
      <c r="AL1500" s="1" t="s">
        <v>72</v>
      </c>
      <c r="AM1500" s="1" t="s">
        <v>72</v>
      </c>
      <c r="AN1500" s="1" t="s">
        <v>72</v>
      </c>
      <c r="AO1500" s="1" t="s">
        <v>72</v>
      </c>
      <c r="AP1500" s="1">
        <v>6</v>
      </c>
      <c r="AQ1500" s="1" t="s">
        <v>7106</v>
      </c>
      <c r="AR1500" s="1" t="s">
        <v>72</v>
      </c>
      <c r="AS1500" s="1" t="s">
        <v>72</v>
      </c>
      <c r="AT1500" s="1" t="s">
        <v>72</v>
      </c>
      <c r="AU1500" s="3">
        <v>45583</v>
      </c>
      <c r="AV1500" s="4">
        <v>0.90763888888888888</v>
      </c>
      <c r="AW1500" s="4">
        <v>0.96805555555555556</v>
      </c>
      <c r="AX1500" s="4">
        <f t="shared" si="182"/>
        <v>6.0416666666666674E-2</v>
      </c>
      <c r="AY1500" s="4">
        <f t="shared" si="183"/>
        <v>0.8</v>
      </c>
      <c r="AZ1500" s="4">
        <f t="shared" si="184"/>
        <v>0.28749999999999998</v>
      </c>
      <c r="BA1500" s="1" t="s">
        <v>7107</v>
      </c>
      <c r="BB1500" s="1" t="s">
        <v>72</v>
      </c>
      <c r="BC1500" s="1" t="s">
        <v>1794</v>
      </c>
      <c r="BD1500" s="1">
        <v>15</v>
      </c>
      <c r="BE1500" s="1" t="s">
        <v>4063</v>
      </c>
      <c r="BF1500" s="1" t="s">
        <v>75</v>
      </c>
      <c r="BG1500" s="1" t="s">
        <v>75</v>
      </c>
      <c r="BH1500" s="1" t="s">
        <v>88</v>
      </c>
      <c r="BI1500" s="1" t="s">
        <v>79</v>
      </c>
      <c r="BJ1500" s="1" t="s">
        <v>707</v>
      </c>
      <c r="BK1500" s="1" t="s">
        <v>6846</v>
      </c>
      <c r="BL1500" s="1" t="s">
        <v>7108</v>
      </c>
      <c r="BM1500" s="1">
        <f>35+14</f>
        <v>49</v>
      </c>
      <c r="BN1500" s="1" t="s">
        <v>88</v>
      </c>
      <c r="BO1500" s="1" t="s">
        <v>88</v>
      </c>
      <c r="BP1500" s="1" t="s">
        <v>88</v>
      </c>
      <c r="BQ1500" s="1" t="s">
        <v>160</v>
      </c>
      <c r="BR1500" s="1" t="s">
        <v>707</v>
      </c>
    </row>
    <row r="1501" spans="1:70" ht="20.45" customHeight="1">
      <c r="A1501" s="1" t="s">
        <v>7109</v>
      </c>
      <c r="B1501" s="1">
        <v>240301</v>
      </c>
      <c r="C1501" s="1" t="s">
        <v>71</v>
      </c>
      <c r="D1501" s="3">
        <v>45586</v>
      </c>
      <c r="E1501" s="4">
        <v>0.49027777777777776</v>
      </c>
      <c r="F1501" s="5">
        <v>45566</v>
      </c>
      <c r="G1501" s="3">
        <v>45586</v>
      </c>
      <c r="H1501" s="4">
        <v>0.57013888888888886</v>
      </c>
      <c r="I1501" s="48">
        <f t="shared" si="181"/>
        <v>7.9861111111111105E-2</v>
      </c>
      <c r="J1501" s="1">
        <v>2</v>
      </c>
      <c r="K1501" s="1" t="s">
        <v>1896</v>
      </c>
      <c r="L1501" s="1" t="s">
        <v>7110</v>
      </c>
      <c r="M1501" s="1" t="s">
        <v>75</v>
      </c>
      <c r="N1501" s="1" t="s">
        <v>3947</v>
      </c>
      <c r="O1501" s="1" t="s">
        <v>77</v>
      </c>
      <c r="P1501" s="1" t="s">
        <v>78</v>
      </c>
      <c r="Q1501" s="1" t="s">
        <v>78</v>
      </c>
      <c r="R1501" s="21" t="s">
        <v>1898</v>
      </c>
      <c r="S1501" s="21" t="s">
        <v>1898</v>
      </c>
      <c r="T1501" s="34" t="s">
        <v>72</v>
      </c>
      <c r="U1501" s="25" t="s">
        <v>2007</v>
      </c>
      <c r="V1501" s="1" t="s">
        <v>1900</v>
      </c>
      <c r="W1501" s="1" t="s">
        <v>813</v>
      </c>
      <c r="X1501" s="1" t="s">
        <v>813</v>
      </c>
      <c r="Y1501" s="1" t="s">
        <v>814</v>
      </c>
      <c r="Z1501" s="1" t="s">
        <v>84</v>
      </c>
      <c r="AA1501" s="1" t="s">
        <v>72</v>
      </c>
      <c r="AB1501" s="1" t="s">
        <v>140</v>
      </c>
      <c r="AC1501" s="1" t="s">
        <v>141</v>
      </c>
      <c r="AD1501" s="1" t="s">
        <v>126</v>
      </c>
      <c r="AE1501" s="1">
        <v>68</v>
      </c>
      <c r="AF1501" s="1" t="s">
        <v>88</v>
      </c>
      <c r="AG1501" s="1">
        <v>4.8</v>
      </c>
      <c r="AH1501" s="1" t="s">
        <v>2344</v>
      </c>
      <c r="AI1501" s="1" t="s">
        <v>90</v>
      </c>
      <c r="AJ1501" s="1" t="s">
        <v>91</v>
      </c>
      <c r="AK1501" s="1" t="s">
        <v>92</v>
      </c>
      <c r="AL1501" s="1" t="s">
        <v>72</v>
      </c>
      <c r="AM1501" s="1" t="s">
        <v>217</v>
      </c>
      <c r="AN1501" s="1">
        <v>2</v>
      </c>
      <c r="AO1501" s="1" t="s">
        <v>7111</v>
      </c>
      <c r="AP1501" s="1" t="s">
        <v>72</v>
      </c>
      <c r="AQ1501" s="1" t="s">
        <v>72</v>
      </c>
      <c r="AR1501" s="1" t="s">
        <v>5884</v>
      </c>
      <c r="AS1501" s="1" t="s">
        <v>72</v>
      </c>
      <c r="AT1501" s="1" t="s">
        <v>72</v>
      </c>
      <c r="AU1501" s="3">
        <v>45586</v>
      </c>
      <c r="AV1501" s="4">
        <v>0.61111111111111116</v>
      </c>
      <c r="AW1501" s="4">
        <v>0.67708333333333337</v>
      </c>
      <c r="AX1501" s="4">
        <f t="shared" si="182"/>
        <v>6.597222222222221E-2</v>
      </c>
      <c r="AY1501" s="4">
        <f t="shared" si="183"/>
        <v>0.59722222222222232</v>
      </c>
      <c r="AZ1501" s="4">
        <f t="shared" si="184"/>
        <v>0.18680555555555561</v>
      </c>
      <c r="BA1501" s="1" t="s">
        <v>7112</v>
      </c>
      <c r="BB1501" s="1" t="s">
        <v>72</v>
      </c>
      <c r="BC1501" s="1" t="s">
        <v>1675</v>
      </c>
      <c r="BD1501" s="1">
        <v>15</v>
      </c>
      <c r="BE1501" s="1" t="s">
        <v>3446</v>
      </c>
      <c r="BF1501" s="1" t="s">
        <v>75</v>
      </c>
      <c r="BG1501" s="1" t="s">
        <v>75</v>
      </c>
      <c r="BH1501" s="1" t="s">
        <v>88</v>
      </c>
      <c r="BI1501" s="1" t="s">
        <v>96</v>
      </c>
      <c r="BJ1501" s="1" t="s">
        <v>72</v>
      </c>
      <c r="BK1501" s="1" t="s">
        <v>3985</v>
      </c>
      <c r="BL1501" s="1" t="s">
        <v>7113</v>
      </c>
      <c r="BM1501" s="1">
        <f>30+(5*6)</f>
        <v>60</v>
      </c>
      <c r="BN1501" s="1" t="s">
        <v>75</v>
      </c>
      <c r="BO1501" s="1" t="s">
        <v>75</v>
      </c>
      <c r="BP1501" s="1" t="s">
        <v>75</v>
      </c>
      <c r="BQ1501" s="21" t="s">
        <v>99</v>
      </c>
      <c r="BR1501" s="21" t="s">
        <v>100</v>
      </c>
    </row>
    <row r="1502" spans="1:70" ht="20.45" customHeight="1">
      <c r="A1502" s="1" t="s">
        <v>7114</v>
      </c>
      <c r="B1502" s="1">
        <v>240301</v>
      </c>
      <c r="C1502" s="1" t="s">
        <v>71</v>
      </c>
      <c r="D1502" s="3">
        <v>45586</v>
      </c>
      <c r="E1502" s="4">
        <v>0.49027777777777776</v>
      </c>
      <c r="F1502" s="5">
        <v>45566</v>
      </c>
      <c r="G1502" s="3">
        <v>45586</v>
      </c>
      <c r="H1502" s="4">
        <v>0.57013888888888886</v>
      </c>
      <c r="I1502" s="48">
        <f t="shared" si="181"/>
        <v>7.9861111111111105E-2</v>
      </c>
      <c r="J1502" s="1">
        <v>2</v>
      </c>
      <c r="K1502" s="1" t="s">
        <v>1896</v>
      </c>
      <c r="L1502" s="1" t="s">
        <v>7110</v>
      </c>
      <c r="M1502" s="1" t="s">
        <v>75</v>
      </c>
      <c r="N1502" s="1" t="s">
        <v>6513</v>
      </c>
      <c r="O1502" s="1" t="s">
        <v>77</v>
      </c>
      <c r="P1502" s="1" t="s">
        <v>78</v>
      </c>
      <c r="Q1502" s="1" t="s">
        <v>78</v>
      </c>
      <c r="R1502" s="21" t="s">
        <v>1898</v>
      </c>
      <c r="S1502" s="21" t="s">
        <v>1898</v>
      </c>
      <c r="T1502" s="34" t="s">
        <v>72</v>
      </c>
      <c r="U1502" s="25" t="s">
        <v>2390</v>
      </c>
      <c r="V1502" s="1" t="s">
        <v>1900</v>
      </c>
      <c r="W1502" s="1" t="s">
        <v>813</v>
      </c>
      <c r="X1502" s="1" t="s">
        <v>813</v>
      </c>
      <c r="Y1502" s="1" t="s">
        <v>814</v>
      </c>
      <c r="Z1502" s="1" t="s">
        <v>84</v>
      </c>
      <c r="AA1502" s="1" t="s">
        <v>72</v>
      </c>
      <c r="AB1502" s="1" t="s">
        <v>140</v>
      </c>
      <c r="AC1502" s="1" t="s">
        <v>141</v>
      </c>
      <c r="AD1502" s="1" t="s">
        <v>126</v>
      </c>
      <c r="AE1502" s="1">
        <v>68</v>
      </c>
      <c r="AF1502" s="1" t="s">
        <v>88</v>
      </c>
      <c r="AG1502" s="1">
        <v>4.8</v>
      </c>
      <c r="AH1502" s="1" t="s">
        <v>2344</v>
      </c>
      <c r="AI1502" s="1" t="s">
        <v>90</v>
      </c>
      <c r="AJ1502" s="1" t="s">
        <v>91</v>
      </c>
      <c r="AK1502" s="1" t="s">
        <v>92</v>
      </c>
      <c r="AL1502" s="1" t="s">
        <v>72</v>
      </c>
      <c r="AM1502" s="1" t="s">
        <v>217</v>
      </c>
      <c r="AN1502" s="1">
        <v>2</v>
      </c>
      <c r="AO1502" s="1" t="s">
        <v>7111</v>
      </c>
      <c r="AP1502" s="1" t="s">
        <v>72</v>
      </c>
      <c r="AQ1502" s="1" t="s">
        <v>72</v>
      </c>
      <c r="AR1502" s="1" t="s">
        <v>5884</v>
      </c>
      <c r="AS1502" s="1" t="s">
        <v>72</v>
      </c>
      <c r="AT1502" s="1" t="s">
        <v>72</v>
      </c>
      <c r="AU1502" s="3">
        <v>45586</v>
      </c>
      <c r="AV1502" s="4">
        <v>0.61111111111111116</v>
      </c>
      <c r="AW1502" s="4">
        <v>0.67708333333333337</v>
      </c>
      <c r="AX1502" s="4">
        <f t="shared" si="182"/>
        <v>6.597222222222221E-2</v>
      </c>
      <c r="AY1502" s="4">
        <f t="shared" si="183"/>
        <v>0.59722222222222232</v>
      </c>
      <c r="AZ1502" s="4">
        <f t="shared" si="184"/>
        <v>0.18680555555555561</v>
      </c>
      <c r="BA1502" s="1" t="s">
        <v>7112</v>
      </c>
      <c r="BB1502" s="1" t="s">
        <v>72</v>
      </c>
      <c r="BC1502" s="1" t="s">
        <v>1675</v>
      </c>
      <c r="BD1502" s="1">
        <v>15</v>
      </c>
      <c r="BE1502" s="1" t="s">
        <v>3446</v>
      </c>
      <c r="BF1502" s="1" t="s">
        <v>75</v>
      </c>
      <c r="BG1502" s="1" t="s">
        <v>75</v>
      </c>
      <c r="BH1502" s="1" t="s">
        <v>88</v>
      </c>
      <c r="BI1502" s="1" t="s">
        <v>96</v>
      </c>
      <c r="BJ1502" s="1" t="s">
        <v>72</v>
      </c>
      <c r="BK1502" s="1" t="s">
        <v>7040</v>
      </c>
      <c r="BL1502" s="1" t="s">
        <v>7041</v>
      </c>
      <c r="BM1502" s="1">
        <f>30+30</f>
        <v>60</v>
      </c>
      <c r="BN1502" s="1" t="s">
        <v>75</v>
      </c>
      <c r="BO1502" s="1" t="s">
        <v>75</v>
      </c>
      <c r="BP1502" s="1" t="s">
        <v>75</v>
      </c>
      <c r="BQ1502" s="21" t="s">
        <v>99</v>
      </c>
      <c r="BR1502" s="21" t="s">
        <v>100</v>
      </c>
    </row>
    <row r="1503" spans="1:70" ht="20.45" customHeight="1">
      <c r="A1503" s="1" t="s">
        <v>7115</v>
      </c>
      <c r="B1503" s="1">
        <v>240302</v>
      </c>
      <c r="C1503" s="1" t="s">
        <v>71</v>
      </c>
      <c r="D1503" s="3">
        <v>45587</v>
      </c>
      <c r="E1503" s="4">
        <v>0.5625</v>
      </c>
      <c r="F1503" s="5">
        <v>45566</v>
      </c>
      <c r="G1503" s="3">
        <v>45587</v>
      </c>
      <c r="H1503" s="4">
        <v>0.64652777777777781</v>
      </c>
      <c r="I1503" s="48">
        <f t="shared" si="181"/>
        <v>8.4027777777777812E-2</v>
      </c>
      <c r="J1503" s="1">
        <v>10</v>
      </c>
      <c r="K1503" s="1" t="s">
        <v>2302</v>
      </c>
      <c r="L1503" s="1" t="s">
        <v>7116</v>
      </c>
      <c r="M1503" s="1" t="s">
        <v>75</v>
      </c>
      <c r="N1503" s="1" t="s">
        <v>3947</v>
      </c>
      <c r="O1503" s="1" t="s">
        <v>77</v>
      </c>
      <c r="P1503" s="1" t="s">
        <v>78</v>
      </c>
      <c r="Q1503" s="1" t="s">
        <v>4162</v>
      </c>
      <c r="R1503" s="21" t="s">
        <v>139</v>
      </c>
      <c r="S1503" s="21" t="s">
        <v>1898</v>
      </c>
      <c r="T1503" s="1" t="s">
        <v>4212</v>
      </c>
      <c r="U1503" s="25" t="s">
        <v>5705</v>
      </c>
      <c r="V1503" s="1" t="s">
        <v>1900</v>
      </c>
      <c r="W1503" s="1" t="s">
        <v>2307</v>
      </c>
      <c r="X1503" s="1" t="s">
        <v>2307</v>
      </c>
      <c r="Y1503" s="1" t="s">
        <v>2363</v>
      </c>
      <c r="Z1503" s="1" t="s">
        <v>84</v>
      </c>
      <c r="AA1503" s="1" t="s">
        <v>72</v>
      </c>
      <c r="AB1503" s="1" t="s">
        <v>124</v>
      </c>
      <c r="AC1503" s="1" t="s">
        <v>341</v>
      </c>
      <c r="AD1503" s="1" t="s">
        <v>87</v>
      </c>
      <c r="AE1503" s="1">
        <v>67</v>
      </c>
      <c r="AF1503" s="1" t="s">
        <v>88</v>
      </c>
      <c r="AG1503" s="1">
        <v>4.9000000000000004</v>
      </c>
      <c r="AH1503" s="1" t="s">
        <v>299</v>
      </c>
      <c r="AI1503" s="1" t="s">
        <v>90</v>
      </c>
      <c r="AJ1503" s="1" t="s">
        <v>91</v>
      </c>
      <c r="AK1503" s="1" t="s">
        <v>92</v>
      </c>
      <c r="AL1503" s="1" t="s">
        <v>72</v>
      </c>
      <c r="AM1503" s="1" t="s">
        <v>217</v>
      </c>
      <c r="AN1503" s="1">
        <v>2</v>
      </c>
      <c r="AO1503" s="1" t="s">
        <v>7117</v>
      </c>
      <c r="AP1503" s="1" t="s">
        <v>72</v>
      </c>
      <c r="AQ1503" s="1" t="s">
        <v>72</v>
      </c>
      <c r="AR1503" s="1" t="s">
        <v>220</v>
      </c>
      <c r="AS1503" s="1" t="s">
        <v>72</v>
      </c>
      <c r="AT1503" s="1" t="s">
        <v>72</v>
      </c>
      <c r="AU1503" s="3">
        <v>45587</v>
      </c>
      <c r="AV1503" s="4">
        <v>0.66249999999999998</v>
      </c>
      <c r="AW1503" s="4">
        <v>0.70347222222222228</v>
      </c>
      <c r="AX1503" s="4">
        <f t="shared" si="182"/>
        <v>4.0972222222222299E-2</v>
      </c>
      <c r="AY1503" s="4">
        <f t="shared" si="183"/>
        <v>0.61944444444444446</v>
      </c>
      <c r="AZ1503" s="4">
        <f t="shared" si="184"/>
        <v>0.14097222222222228</v>
      </c>
      <c r="BA1503" s="1" t="s">
        <v>7118</v>
      </c>
      <c r="BB1503" s="1" t="s">
        <v>72</v>
      </c>
      <c r="BC1503" s="1" t="s">
        <v>1794</v>
      </c>
      <c r="BD1503" s="1">
        <v>15</v>
      </c>
      <c r="BE1503" s="1" t="s">
        <v>4208</v>
      </c>
      <c r="BF1503" s="1" t="s">
        <v>88</v>
      </c>
      <c r="BG1503" s="1" t="s">
        <v>88</v>
      </c>
      <c r="BH1503" s="1" t="s">
        <v>88</v>
      </c>
      <c r="BI1503" s="1" t="s">
        <v>96</v>
      </c>
      <c r="BJ1503" s="1" t="s">
        <v>72</v>
      </c>
      <c r="BK1503" s="1" t="s">
        <v>3985</v>
      </c>
      <c r="BL1503" s="1" t="s">
        <v>6489</v>
      </c>
      <c r="BM1503" s="1">
        <f>24+(2*6)</f>
        <v>36</v>
      </c>
      <c r="BN1503" s="1" t="s">
        <v>75</v>
      </c>
      <c r="BO1503" s="1" t="s">
        <v>75</v>
      </c>
      <c r="BP1503" s="1" t="s">
        <v>75</v>
      </c>
      <c r="BQ1503" s="21" t="s">
        <v>99</v>
      </c>
      <c r="BR1503" s="21" t="s">
        <v>100</v>
      </c>
    </row>
    <row r="1504" spans="1:70" ht="20.45" customHeight="1">
      <c r="A1504" s="1" t="s">
        <v>7119</v>
      </c>
      <c r="B1504" s="1">
        <v>240303</v>
      </c>
      <c r="C1504" s="1" t="s">
        <v>71</v>
      </c>
      <c r="D1504" s="3">
        <v>45587</v>
      </c>
      <c r="E1504" s="4">
        <v>0.48958333333333331</v>
      </c>
      <c r="F1504" s="5">
        <v>45566</v>
      </c>
      <c r="G1504" s="3">
        <v>45587</v>
      </c>
      <c r="H1504" s="4">
        <v>0.86250000000000004</v>
      </c>
      <c r="I1504" s="48">
        <f t="shared" si="181"/>
        <v>0.37291666666666673</v>
      </c>
      <c r="J1504" s="1">
        <v>20</v>
      </c>
      <c r="K1504" s="1" t="s">
        <v>1896</v>
      </c>
      <c r="L1504" s="1" t="s">
        <v>7120</v>
      </c>
      <c r="M1504" s="1" t="s">
        <v>75</v>
      </c>
      <c r="N1504" s="1" t="s">
        <v>72</v>
      </c>
      <c r="O1504" s="1" t="s">
        <v>77</v>
      </c>
      <c r="P1504" s="21" t="s">
        <v>78</v>
      </c>
      <c r="Q1504" s="1" t="s">
        <v>78</v>
      </c>
      <c r="R1504" s="21" t="s">
        <v>1898</v>
      </c>
      <c r="S1504" s="21" t="s">
        <v>1927</v>
      </c>
      <c r="T1504" s="34" t="s">
        <v>72</v>
      </c>
      <c r="U1504" s="25" t="s">
        <v>7121</v>
      </c>
      <c r="V1504" s="1" t="s">
        <v>1900</v>
      </c>
      <c r="W1504" s="1" t="s">
        <v>778</v>
      </c>
      <c r="X1504" s="1" t="s">
        <v>779</v>
      </c>
      <c r="Y1504" s="1" t="s">
        <v>780</v>
      </c>
      <c r="Z1504" s="1" t="s">
        <v>84</v>
      </c>
      <c r="AA1504" s="1" t="s">
        <v>72</v>
      </c>
      <c r="AB1504" s="1" t="s">
        <v>140</v>
      </c>
      <c r="AC1504" s="1" t="s">
        <v>181</v>
      </c>
      <c r="AD1504" s="1" t="s">
        <v>126</v>
      </c>
      <c r="AE1504" s="1">
        <v>68</v>
      </c>
      <c r="AF1504" s="1" t="s">
        <v>88</v>
      </c>
      <c r="AG1504" s="1">
        <v>4.5</v>
      </c>
      <c r="AH1504" s="1" t="s">
        <v>954</v>
      </c>
      <c r="AI1504" s="1" t="s">
        <v>90</v>
      </c>
      <c r="AJ1504" s="1" t="s">
        <v>970</v>
      </c>
      <c r="AK1504" s="1" t="s">
        <v>1217</v>
      </c>
      <c r="AL1504" s="1" t="s">
        <v>72</v>
      </c>
      <c r="AM1504" s="1" t="s">
        <v>72</v>
      </c>
      <c r="AN1504" s="1" t="s">
        <v>72</v>
      </c>
      <c r="AO1504" s="1" t="s">
        <v>72</v>
      </c>
      <c r="AP1504" s="1" t="s">
        <v>72</v>
      </c>
      <c r="AQ1504" s="1" t="s">
        <v>7122</v>
      </c>
      <c r="AR1504" s="1" t="s">
        <v>72</v>
      </c>
      <c r="AS1504" s="1" t="s">
        <v>72</v>
      </c>
      <c r="AT1504" s="1" t="s">
        <v>72</v>
      </c>
      <c r="AU1504" s="3">
        <v>45587</v>
      </c>
      <c r="AV1504" s="4">
        <v>0.8833333333333333</v>
      </c>
      <c r="AW1504" s="4">
        <v>0.95972222222222225</v>
      </c>
      <c r="AX1504" s="4">
        <f t="shared" si="182"/>
        <v>7.6388888888888951E-2</v>
      </c>
      <c r="AY1504" s="4">
        <f t="shared" si="183"/>
        <v>0.58680555555555558</v>
      </c>
      <c r="AZ1504" s="4">
        <f t="shared" si="184"/>
        <v>0.47013888888888894</v>
      </c>
      <c r="BA1504" s="1" t="s">
        <v>7123</v>
      </c>
      <c r="BB1504" s="1" t="s">
        <v>72</v>
      </c>
      <c r="BC1504" s="1" t="s">
        <v>1675</v>
      </c>
      <c r="BD1504" s="1">
        <v>15</v>
      </c>
      <c r="BE1504" s="1" t="s">
        <v>6026</v>
      </c>
      <c r="BF1504" s="1" t="s">
        <v>75</v>
      </c>
      <c r="BG1504" s="1" t="s">
        <v>75</v>
      </c>
      <c r="BH1504" s="1" t="s">
        <v>88</v>
      </c>
      <c r="BI1504" s="1" t="s">
        <v>79</v>
      </c>
      <c r="BJ1504" s="1" t="s">
        <v>72</v>
      </c>
      <c r="BK1504" s="1" t="s">
        <v>3962</v>
      </c>
      <c r="BL1504" s="1" t="s">
        <v>7124</v>
      </c>
      <c r="BM1504" s="1">
        <v>35</v>
      </c>
      <c r="BN1504" s="1" t="s">
        <v>75</v>
      </c>
      <c r="BO1504" s="1" t="s">
        <v>88</v>
      </c>
      <c r="BP1504" s="1" t="s">
        <v>88</v>
      </c>
      <c r="BQ1504" s="1" t="s">
        <v>160</v>
      </c>
      <c r="BR1504" s="1" t="s">
        <v>440</v>
      </c>
    </row>
    <row r="1505" spans="1:70" ht="20.45" customHeight="1">
      <c r="A1505" s="1" t="s">
        <v>7125</v>
      </c>
      <c r="B1505" s="1">
        <v>240304</v>
      </c>
      <c r="C1505" s="1" t="s">
        <v>71</v>
      </c>
      <c r="D1505" s="3">
        <v>45589</v>
      </c>
      <c r="E1505" s="4">
        <v>0.52083333333333337</v>
      </c>
      <c r="F1505" s="5">
        <v>45566</v>
      </c>
      <c r="G1505" s="3">
        <v>45589</v>
      </c>
      <c r="H1505" s="4">
        <v>0.94930555555555551</v>
      </c>
      <c r="I1505" s="48">
        <f t="shared" si="181"/>
        <v>0.42847222222222214</v>
      </c>
      <c r="J1505" s="1">
        <v>20</v>
      </c>
      <c r="K1505" s="1" t="s">
        <v>1896</v>
      </c>
      <c r="L1505" s="1" t="s">
        <v>7126</v>
      </c>
      <c r="M1505" s="1" t="s">
        <v>75</v>
      </c>
      <c r="N1505" s="1" t="s">
        <v>72</v>
      </c>
      <c r="O1505" s="1" t="s">
        <v>77</v>
      </c>
      <c r="P1505" s="21" t="s">
        <v>78</v>
      </c>
      <c r="Q1505" s="1" t="s">
        <v>78</v>
      </c>
      <c r="R1505" s="21" t="s">
        <v>1898</v>
      </c>
      <c r="S1505" s="21" t="s">
        <v>1898</v>
      </c>
      <c r="T1505" s="34" t="s">
        <v>72</v>
      </c>
      <c r="U1505" s="3" t="s">
        <v>7127</v>
      </c>
      <c r="V1505" s="1" t="s">
        <v>1900</v>
      </c>
      <c r="W1505" s="1" t="s">
        <v>778</v>
      </c>
      <c r="X1505" s="1" t="s">
        <v>779</v>
      </c>
      <c r="Y1505" s="1" t="s">
        <v>780</v>
      </c>
      <c r="Z1505" s="1" t="s">
        <v>7128</v>
      </c>
      <c r="AA1505" s="1" t="s">
        <v>72</v>
      </c>
      <c r="AB1505" s="1" t="s">
        <v>7129</v>
      </c>
      <c r="AC1505" s="1" t="s">
        <v>7129</v>
      </c>
      <c r="AD1505" s="1" t="s">
        <v>126</v>
      </c>
      <c r="AE1505" s="1">
        <v>67</v>
      </c>
      <c r="AF1505" s="1" t="s">
        <v>88</v>
      </c>
      <c r="AG1505" s="1">
        <v>5.8</v>
      </c>
      <c r="AH1505" s="1" t="s">
        <v>2344</v>
      </c>
      <c r="AI1505" s="1" t="s">
        <v>90</v>
      </c>
      <c r="AJ1505" s="1" t="s">
        <v>91</v>
      </c>
      <c r="AK1505" s="1" t="s">
        <v>92</v>
      </c>
      <c r="AL1505" s="1" t="s">
        <v>72</v>
      </c>
      <c r="AM1505" s="1" t="s">
        <v>229</v>
      </c>
      <c r="AN1505" s="1" t="s">
        <v>72</v>
      </c>
      <c r="AO1505" s="1" t="s">
        <v>7130</v>
      </c>
      <c r="AP1505" s="1" t="s">
        <v>72</v>
      </c>
      <c r="AQ1505" s="1" t="s">
        <v>72</v>
      </c>
      <c r="AR1505" s="1" t="s">
        <v>72</v>
      </c>
      <c r="AS1505" s="1" t="s">
        <v>72</v>
      </c>
      <c r="AT1505" s="1" t="s">
        <v>72</v>
      </c>
      <c r="AU1505" s="3">
        <v>45590</v>
      </c>
      <c r="AV1505" s="4">
        <v>0.26944444444444443</v>
      </c>
      <c r="AW1505" s="4">
        <v>0.41041666666666665</v>
      </c>
      <c r="AX1505" s="4">
        <f t="shared" si="182"/>
        <v>0.14097222222222222</v>
      </c>
      <c r="AY1505" s="4">
        <f t="shared" si="183"/>
        <v>-1.8055555555555491E-2</v>
      </c>
      <c r="AZ1505" s="4">
        <f t="shared" si="184"/>
        <v>-0.11041666666666672</v>
      </c>
      <c r="BA1505" s="1" t="s">
        <v>7131</v>
      </c>
      <c r="BB1505" s="1" t="s">
        <v>7132</v>
      </c>
      <c r="BC1505" s="1" t="s">
        <v>2260</v>
      </c>
      <c r="BD1505" s="1">
        <v>13</v>
      </c>
      <c r="BE1505" s="1" t="s">
        <v>4063</v>
      </c>
      <c r="BF1505" s="1" t="s">
        <v>75</v>
      </c>
      <c r="BG1505" s="1" t="s">
        <v>75</v>
      </c>
      <c r="BH1505" s="1" t="s">
        <v>88</v>
      </c>
      <c r="BI1505" s="1" t="s">
        <v>96</v>
      </c>
      <c r="BJ1505" s="1" t="s">
        <v>72</v>
      </c>
      <c r="BK1505" s="1" t="s">
        <v>7133</v>
      </c>
      <c r="BL1505" s="1" t="s">
        <v>7134</v>
      </c>
      <c r="BM1505" s="1">
        <f>53+20</f>
        <v>73</v>
      </c>
      <c r="BN1505" s="1" t="s">
        <v>75</v>
      </c>
      <c r="BO1505" s="1" t="s">
        <v>75</v>
      </c>
      <c r="BP1505" s="1" t="s">
        <v>75</v>
      </c>
      <c r="BQ1505" s="21" t="s">
        <v>99</v>
      </c>
      <c r="BR1505" s="21" t="s">
        <v>100</v>
      </c>
    </row>
    <row r="1506" spans="1:70" ht="20.45" customHeight="1">
      <c r="A1506" s="1" t="s">
        <v>7135</v>
      </c>
      <c r="B1506" s="1">
        <v>240305</v>
      </c>
      <c r="C1506" s="1" t="s">
        <v>71</v>
      </c>
      <c r="D1506" s="3">
        <v>45590</v>
      </c>
      <c r="E1506" s="4">
        <v>0.47430555555555554</v>
      </c>
      <c r="F1506" s="5">
        <v>45566</v>
      </c>
      <c r="G1506" s="3">
        <v>45590</v>
      </c>
      <c r="H1506" s="4">
        <v>0.61319444444444449</v>
      </c>
      <c r="I1506" s="48">
        <f t="shared" si="181"/>
        <v>0.13888888888888895</v>
      </c>
      <c r="J1506" s="1">
        <v>4</v>
      </c>
      <c r="K1506" s="1" t="s">
        <v>1896</v>
      </c>
      <c r="L1506" s="1" t="s">
        <v>7136</v>
      </c>
      <c r="M1506" s="1" t="s">
        <v>75</v>
      </c>
      <c r="N1506" s="1" t="s">
        <v>3947</v>
      </c>
      <c r="O1506" s="1" t="s">
        <v>77</v>
      </c>
      <c r="P1506" s="21" t="s">
        <v>78</v>
      </c>
      <c r="Q1506" s="1" t="s">
        <v>78</v>
      </c>
      <c r="R1506" s="21" t="s">
        <v>1898</v>
      </c>
      <c r="S1506" s="21" t="s">
        <v>1898</v>
      </c>
      <c r="T1506" s="34" t="s">
        <v>72</v>
      </c>
      <c r="U1506" s="25" t="s">
        <v>1958</v>
      </c>
      <c r="V1506" s="1" t="s">
        <v>1900</v>
      </c>
      <c r="W1506" s="1" t="s">
        <v>813</v>
      </c>
      <c r="X1506" s="1" t="s">
        <v>813</v>
      </c>
      <c r="Y1506" s="1" t="s">
        <v>814</v>
      </c>
      <c r="Z1506" s="1" t="s">
        <v>84</v>
      </c>
      <c r="AA1506" s="1" t="s">
        <v>72</v>
      </c>
      <c r="AB1506" s="1" t="s">
        <v>140</v>
      </c>
      <c r="AC1506" s="1" t="s">
        <v>141</v>
      </c>
      <c r="AD1506" s="1" t="s">
        <v>126</v>
      </c>
      <c r="AE1506" s="1">
        <v>73</v>
      </c>
      <c r="AF1506" s="1" t="s">
        <v>88</v>
      </c>
      <c r="AG1506" s="1">
        <v>5.2</v>
      </c>
      <c r="AH1506" s="1" t="s">
        <v>954</v>
      </c>
      <c r="AI1506" s="1" t="s">
        <v>90</v>
      </c>
      <c r="AJ1506" s="1" t="s">
        <v>91</v>
      </c>
      <c r="AK1506" s="1" t="s">
        <v>92</v>
      </c>
      <c r="AL1506" s="1" t="s">
        <v>72</v>
      </c>
      <c r="AM1506" s="1" t="s">
        <v>217</v>
      </c>
      <c r="AN1506" s="1">
        <v>2</v>
      </c>
      <c r="AO1506" s="1" t="s">
        <v>5253</v>
      </c>
      <c r="AP1506" s="1" t="s">
        <v>72</v>
      </c>
      <c r="AQ1506" s="1" t="s">
        <v>72</v>
      </c>
      <c r="AR1506" s="1" t="s">
        <v>5884</v>
      </c>
      <c r="AS1506" s="1" t="s">
        <v>72</v>
      </c>
      <c r="AT1506" s="1" t="s">
        <v>72</v>
      </c>
      <c r="AU1506" s="3">
        <v>45590</v>
      </c>
      <c r="AV1506" s="4">
        <v>0.63611111111111107</v>
      </c>
      <c r="AW1506" s="4">
        <v>0.71180555555555558</v>
      </c>
      <c r="AX1506" s="4">
        <f t="shared" si="182"/>
        <v>7.5694444444444509E-2</v>
      </c>
      <c r="AY1506" s="4">
        <f t="shared" si="183"/>
        <v>0.57291666666666663</v>
      </c>
      <c r="AZ1506" s="4">
        <f t="shared" si="184"/>
        <v>0.23750000000000004</v>
      </c>
      <c r="BA1506" s="1" t="s">
        <v>7137</v>
      </c>
      <c r="BB1506" s="1" t="s">
        <v>72</v>
      </c>
      <c r="BC1506" s="1" t="s">
        <v>1675</v>
      </c>
      <c r="BD1506" s="1">
        <v>15</v>
      </c>
      <c r="BE1506" s="1" t="s">
        <v>4208</v>
      </c>
      <c r="BF1506" s="1" t="s">
        <v>75</v>
      </c>
      <c r="BG1506" s="1" t="s">
        <v>75</v>
      </c>
      <c r="BH1506" s="1" t="s">
        <v>88</v>
      </c>
      <c r="BI1506" s="1" t="s">
        <v>96</v>
      </c>
      <c r="BJ1506" s="1" t="s">
        <v>72</v>
      </c>
      <c r="BK1506" s="1" t="s">
        <v>3962</v>
      </c>
      <c r="BL1506" s="1" t="s">
        <v>6751</v>
      </c>
      <c r="BM1506" s="1">
        <f>35+(7*2)</f>
        <v>49</v>
      </c>
      <c r="BN1506" s="1" t="s">
        <v>75</v>
      </c>
      <c r="BO1506" s="1" t="s">
        <v>75</v>
      </c>
      <c r="BP1506" s="1" t="s">
        <v>75</v>
      </c>
      <c r="BQ1506" s="21" t="s">
        <v>99</v>
      </c>
      <c r="BR1506" s="21" t="s">
        <v>100</v>
      </c>
    </row>
    <row r="1507" spans="1:70" ht="20.45" customHeight="1">
      <c r="A1507" s="1" t="s">
        <v>7138</v>
      </c>
      <c r="B1507" s="1">
        <v>240306</v>
      </c>
      <c r="C1507" s="1" t="s">
        <v>71</v>
      </c>
      <c r="D1507" s="3">
        <v>45590</v>
      </c>
      <c r="E1507" s="4">
        <v>0.65555555555555556</v>
      </c>
      <c r="F1507" s="5">
        <v>45566</v>
      </c>
      <c r="G1507" s="3">
        <v>45590</v>
      </c>
      <c r="H1507" s="4">
        <v>0.71527777777777779</v>
      </c>
      <c r="I1507" s="48">
        <f t="shared" si="181"/>
        <v>5.9722222222222232E-2</v>
      </c>
      <c r="J1507" s="1">
        <v>4</v>
      </c>
      <c r="K1507" s="1" t="s">
        <v>1896</v>
      </c>
      <c r="L1507" s="1" t="s">
        <v>7139</v>
      </c>
      <c r="M1507" s="1" t="s">
        <v>75</v>
      </c>
      <c r="N1507" s="1" t="s">
        <v>3624</v>
      </c>
      <c r="O1507" s="1" t="s">
        <v>77</v>
      </c>
      <c r="P1507" s="21" t="s">
        <v>78</v>
      </c>
      <c r="Q1507" s="1" t="s">
        <v>172</v>
      </c>
      <c r="R1507" s="21" t="s">
        <v>1898</v>
      </c>
      <c r="S1507" s="21" t="s">
        <v>1898</v>
      </c>
      <c r="T1507" s="1" t="s">
        <v>7140</v>
      </c>
      <c r="U1507" s="25" t="s">
        <v>7141</v>
      </c>
      <c r="V1507" s="1" t="s">
        <v>1900</v>
      </c>
      <c r="W1507" s="1" t="s">
        <v>813</v>
      </c>
      <c r="X1507" s="1" t="s">
        <v>813</v>
      </c>
      <c r="Y1507" s="1" t="s">
        <v>814</v>
      </c>
      <c r="Z1507" s="1" t="s">
        <v>152</v>
      </c>
      <c r="AA1507" s="1" t="s">
        <v>72</v>
      </c>
      <c r="AB1507" s="1" t="s">
        <v>153</v>
      </c>
      <c r="AC1507" s="1" t="s">
        <v>164</v>
      </c>
      <c r="AD1507" s="1" t="s">
        <v>126</v>
      </c>
      <c r="AE1507" s="1">
        <v>49</v>
      </c>
      <c r="AF1507" s="1" t="s">
        <v>88</v>
      </c>
      <c r="AG1507" s="1">
        <v>5.0999999999999996</v>
      </c>
      <c r="AH1507" s="1" t="s">
        <v>299</v>
      </c>
      <c r="AI1507" s="1" t="s">
        <v>90</v>
      </c>
      <c r="AJ1507" s="1" t="s">
        <v>91</v>
      </c>
      <c r="AK1507" s="1" t="s">
        <v>92</v>
      </c>
      <c r="AL1507" s="1" t="s">
        <v>72</v>
      </c>
      <c r="AM1507" s="1" t="s">
        <v>254</v>
      </c>
      <c r="AN1507" s="1">
        <v>2</v>
      </c>
      <c r="AO1507" s="1" t="s">
        <v>7142</v>
      </c>
      <c r="AP1507" s="1" t="s">
        <v>72</v>
      </c>
      <c r="AQ1507" s="1" t="s">
        <v>72</v>
      </c>
      <c r="AR1507" s="1" t="s">
        <v>7063</v>
      </c>
      <c r="AS1507" s="1" t="s">
        <v>72</v>
      </c>
      <c r="AT1507" s="1" t="s">
        <v>72</v>
      </c>
      <c r="AU1507" s="3">
        <v>45590</v>
      </c>
      <c r="AV1507" s="4">
        <v>0.72847222222222219</v>
      </c>
      <c r="AW1507" s="4">
        <v>0.79166666666666663</v>
      </c>
      <c r="AX1507" s="4">
        <f t="shared" si="182"/>
        <v>6.3194444444444442E-2</v>
      </c>
      <c r="AY1507" s="4">
        <f t="shared" si="183"/>
        <v>0.7319444444444444</v>
      </c>
      <c r="AZ1507" s="4">
        <f t="shared" si="184"/>
        <v>0.13611111111111107</v>
      </c>
      <c r="BA1507" s="1" t="s">
        <v>7143</v>
      </c>
      <c r="BB1507" s="1" t="s">
        <v>7144</v>
      </c>
      <c r="BC1507" s="1" t="s">
        <v>1794</v>
      </c>
      <c r="BD1507" s="1">
        <v>14</v>
      </c>
      <c r="BE1507" s="1" t="s">
        <v>3205</v>
      </c>
      <c r="BF1507" s="1" t="s">
        <v>88</v>
      </c>
      <c r="BG1507" s="1" t="s">
        <v>88</v>
      </c>
      <c r="BH1507" s="1" t="s">
        <v>88</v>
      </c>
      <c r="BI1507" s="1" t="s">
        <v>96</v>
      </c>
      <c r="BJ1507" s="1" t="s">
        <v>72</v>
      </c>
      <c r="BK1507" s="1" t="s">
        <v>6846</v>
      </c>
      <c r="BL1507" s="1" t="s">
        <v>7145</v>
      </c>
      <c r="BM1507" s="1">
        <f>42+(2*3+2*4)</f>
        <v>56</v>
      </c>
      <c r="BN1507" s="1" t="s">
        <v>75</v>
      </c>
      <c r="BO1507" s="1" t="s">
        <v>75</v>
      </c>
      <c r="BP1507" s="1" t="s">
        <v>75</v>
      </c>
      <c r="BQ1507" s="21" t="s">
        <v>99</v>
      </c>
      <c r="BR1507" s="21" t="s">
        <v>100</v>
      </c>
    </row>
    <row r="1508" spans="1:70" ht="20.45" customHeight="1">
      <c r="A1508" s="1" t="s">
        <v>7146</v>
      </c>
      <c r="B1508" s="1">
        <v>240307</v>
      </c>
      <c r="C1508" s="1" t="s">
        <v>71</v>
      </c>
      <c r="D1508" s="3">
        <v>45593</v>
      </c>
      <c r="E1508" s="4">
        <v>0.52083333333333337</v>
      </c>
      <c r="F1508" s="5">
        <v>45566</v>
      </c>
      <c r="G1508" s="3">
        <v>45593</v>
      </c>
      <c r="H1508" s="4">
        <v>0.64166666666666672</v>
      </c>
      <c r="I1508" s="48">
        <f t="shared" si="181"/>
        <v>0.12083333333333335</v>
      </c>
      <c r="J1508" s="1">
        <v>30</v>
      </c>
      <c r="K1508" s="1" t="s">
        <v>2302</v>
      </c>
      <c r="L1508" s="1" t="s">
        <v>7147</v>
      </c>
      <c r="M1508" s="1" t="s">
        <v>75</v>
      </c>
      <c r="N1508" s="1" t="s">
        <v>72</v>
      </c>
      <c r="O1508" s="1" t="s">
        <v>77</v>
      </c>
      <c r="P1508" s="1" t="s">
        <v>78</v>
      </c>
      <c r="Q1508" s="21" t="s">
        <v>78</v>
      </c>
      <c r="R1508" s="21" t="s">
        <v>1898</v>
      </c>
      <c r="S1508" s="21" t="s">
        <v>1898</v>
      </c>
      <c r="T1508" s="34" t="s">
        <v>72</v>
      </c>
      <c r="U1508" s="25" t="s">
        <v>7148</v>
      </c>
      <c r="V1508" s="1" t="s">
        <v>1900</v>
      </c>
      <c r="W1508" s="1" t="s">
        <v>2307</v>
      </c>
      <c r="X1508" s="1" t="s">
        <v>2307</v>
      </c>
      <c r="Y1508" s="1" t="s">
        <v>2926</v>
      </c>
      <c r="Z1508" s="1" t="s">
        <v>291</v>
      </c>
      <c r="AA1508" s="1" t="s">
        <v>72</v>
      </c>
      <c r="AB1508" s="1" t="s">
        <v>292</v>
      </c>
      <c r="AC1508" s="1" t="s">
        <v>292</v>
      </c>
      <c r="AD1508" s="1" t="s">
        <v>126</v>
      </c>
      <c r="AE1508" s="1">
        <v>54</v>
      </c>
      <c r="AF1508" s="1" t="s">
        <v>88</v>
      </c>
      <c r="AG1508" s="1">
        <v>4.5999999999999996</v>
      </c>
      <c r="AH1508" s="1" t="s">
        <v>954</v>
      </c>
      <c r="AI1508" s="1" t="s">
        <v>90</v>
      </c>
      <c r="AJ1508" s="1" t="s">
        <v>91</v>
      </c>
      <c r="AK1508" s="1" t="s">
        <v>6226</v>
      </c>
      <c r="AL1508" s="1" t="s">
        <v>72</v>
      </c>
      <c r="AM1508" s="1" t="s">
        <v>72</v>
      </c>
      <c r="AN1508" s="1" t="s">
        <v>72</v>
      </c>
      <c r="AO1508" s="1" t="s">
        <v>72</v>
      </c>
      <c r="AP1508" s="1">
        <v>3</v>
      </c>
      <c r="AQ1508" s="1" t="s">
        <v>7149</v>
      </c>
      <c r="AR1508" s="1" t="s">
        <v>7150</v>
      </c>
      <c r="AS1508" s="1" t="s">
        <v>72</v>
      </c>
      <c r="AT1508" s="1" t="s">
        <v>72</v>
      </c>
      <c r="AU1508" s="3">
        <v>45593</v>
      </c>
      <c r="AV1508" s="4">
        <v>0.65833333333333333</v>
      </c>
      <c r="AW1508" s="4">
        <v>0.71111111111111114</v>
      </c>
      <c r="AX1508" s="4">
        <f t="shared" si="182"/>
        <v>5.2777777777777812E-2</v>
      </c>
      <c r="AY1508" s="4">
        <f t="shared" si="183"/>
        <v>0.59027777777777779</v>
      </c>
      <c r="AZ1508" s="4">
        <f t="shared" si="184"/>
        <v>0.19027777777777777</v>
      </c>
      <c r="BA1508" s="1" t="s">
        <v>7151</v>
      </c>
      <c r="BB1508" s="1" t="s">
        <v>72</v>
      </c>
      <c r="BC1508" s="1" t="s">
        <v>1794</v>
      </c>
      <c r="BD1508" s="1">
        <v>15</v>
      </c>
      <c r="BE1508" s="1" t="s">
        <v>3446</v>
      </c>
      <c r="BF1508" s="1" t="s">
        <v>75</v>
      </c>
      <c r="BG1508" s="1" t="s">
        <v>75</v>
      </c>
      <c r="BH1508" s="1" t="s">
        <v>88</v>
      </c>
      <c r="BI1508" s="1" t="s">
        <v>96</v>
      </c>
      <c r="BJ1508" s="1" t="s">
        <v>72</v>
      </c>
      <c r="BK1508" s="1" t="s">
        <v>7152</v>
      </c>
      <c r="BL1508" s="1" t="s">
        <v>7153</v>
      </c>
      <c r="BM1508" s="1">
        <v>33</v>
      </c>
      <c r="BN1508" s="1" t="s">
        <v>75</v>
      </c>
      <c r="BO1508" s="1" t="s">
        <v>75</v>
      </c>
      <c r="BP1508" s="1" t="s">
        <v>75</v>
      </c>
      <c r="BQ1508" s="21" t="s">
        <v>99</v>
      </c>
      <c r="BR1508" s="21" t="s">
        <v>100</v>
      </c>
    </row>
    <row r="1509" spans="1:70" ht="20.45" customHeight="1">
      <c r="A1509" s="1" t="s">
        <v>7154</v>
      </c>
      <c r="B1509" s="1">
        <v>240308</v>
      </c>
      <c r="C1509" s="1" t="s">
        <v>71</v>
      </c>
      <c r="D1509" s="3">
        <v>45593</v>
      </c>
      <c r="E1509" s="4">
        <v>0.63541666666666663</v>
      </c>
      <c r="F1509" s="5">
        <v>45566</v>
      </c>
      <c r="G1509" s="3">
        <v>45594</v>
      </c>
      <c r="H1509" s="4">
        <v>0.31736111111111109</v>
      </c>
      <c r="I1509" s="48">
        <f t="shared" si="181"/>
        <v>-0.31805555555555554</v>
      </c>
      <c r="J1509" s="1">
        <v>25</v>
      </c>
      <c r="K1509" s="1" t="s">
        <v>1896</v>
      </c>
      <c r="L1509" s="1" t="s">
        <v>7155</v>
      </c>
      <c r="M1509" s="1" t="s">
        <v>75</v>
      </c>
      <c r="N1509" s="1" t="s">
        <v>3624</v>
      </c>
      <c r="O1509" s="1" t="s">
        <v>77</v>
      </c>
      <c r="P1509" s="21" t="s">
        <v>78</v>
      </c>
      <c r="Q1509" s="1" t="s">
        <v>78</v>
      </c>
      <c r="R1509" s="21" t="s">
        <v>1898</v>
      </c>
      <c r="S1509" s="21" t="s">
        <v>1898</v>
      </c>
      <c r="T1509" s="34" t="s">
        <v>72</v>
      </c>
      <c r="U1509" s="25" t="s">
        <v>7156</v>
      </c>
      <c r="V1509" s="1" t="s">
        <v>1900</v>
      </c>
      <c r="W1509" s="1" t="s">
        <v>778</v>
      </c>
      <c r="X1509" s="1" t="s">
        <v>779</v>
      </c>
      <c r="Y1509" s="1" t="s">
        <v>780</v>
      </c>
      <c r="Z1509" s="1" t="s">
        <v>152</v>
      </c>
      <c r="AA1509" s="1" t="s">
        <v>1370</v>
      </c>
      <c r="AB1509" s="1" t="s">
        <v>153</v>
      </c>
      <c r="AC1509" s="1" t="s">
        <v>164</v>
      </c>
      <c r="AD1509" s="1" t="s">
        <v>126</v>
      </c>
      <c r="AE1509" s="1">
        <v>71</v>
      </c>
      <c r="AF1509" s="1" t="s">
        <v>88</v>
      </c>
      <c r="AG1509" s="1">
        <v>5.7</v>
      </c>
      <c r="AH1509" s="1" t="s">
        <v>954</v>
      </c>
      <c r="AI1509" s="1" t="s">
        <v>90</v>
      </c>
      <c r="AJ1509" s="1" t="s">
        <v>91</v>
      </c>
      <c r="AK1509" s="1" t="s">
        <v>92</v>
      </c>
      <c r="AL1509" s="1" t="s">
        <v>72</v>
      </c>
      <c r="AM1509" s="1" t="s">
        <v>229</v>
      </c>
      <c r="AN1509" s="1">
        <v>3</v>
      </c>
      <c r="AO1509" s="1" t="s">
        <v>4864</v>
      </c>
      <c r="AP1509" s="1" t="s">
        <v>72</v>
      </c>
      <c r="AQ1509" s="1" t="s">
        <v>72</v>
      </c>
      <c r="AR1509" s="1" t="s">
        <v>72</v>
      </c>
      <c r="AS1509" s="1" t="s">
        <v>72</v>
      </c>
      <c r="AT1509" s="1" t="s">
        <v>72</v>
      </c>
      <c r="AU1509" s="3">
        <v>45594</v>
      </c>
      <c r="AV1509" s="4">
        <v>0.34861111111111109</v>
      </c>
      <c r="AW1509" s="4">
        <v>0.42986111111111114</v>
      </c>
      <c r="AX1509" s="4">
        <f t="shared" si="182"/>
        <v>8.1250000000000044E-2</v>
      </c>
      <c r="AY1509" s="4">
        <f t="shared" si="183"/>
        <v>0.74791666666666667</v>
      </c>
      <c r="AZ1509" s="4">
        <f t="shared" si="184"/>
        <v>-0.20555555555555549</v>
      </c>
      <c r="BA1509" s="1" t="s">
        <v>7157</v>
      </c>
      <c r="BB1509" s="1" t="s">
        <v>7158</v>
      </c>
      <c r="BC1509" s="1" t="s">
        <v>1794</v>
      </c>
      <c r="BD1509" s="1">
        <v>15</v>
      </c>
      <c r="BE1509" s="1" t="s">
        <v>4063</v>
      </c>
      <c r="BF1509" s="1" t="s">
        <v>75</v>
      </c>
      <c r="BG1509" s="1" t="s">
        <v>75</v>
      </c>
      <c r="BH1509" s="1" t="s">
        <v>88</v>
      </c>
      <c r="BI1509" s="1" t="s">
        <v>96</v>
      </c>
      <c r="BJ1509" s="1" t="s">
        <v>72</v>
      </c>
      <c r="BK1509" s="1" t="s">
        <v>6846</v>
      </c>
      <c r="BL1509" s="1" t="s">
        <v>7145</v>
      </c>
      <c r="BM1509" s="1">
        <f>42+14</f>
        <v>56</v>
      </c>
      <c r="BN1509" s="1" t="s">
        <v>75</v>
      </c>
      <c r="BO1509" s="1" t="s">
        <v>75</v>
      </c>
      <c r="BP1509" s="1" t="s">
        <v>75</v>
      </c>
      <c r="BQ1509" s="21" t="s">
        <v>99</v>
      </c>
      <c r="BR1509" s="21" t="s">
        <v>100</v>
      </c>
    </row>
    <row r="1510" spans="1:70" ht="20.45" customHeight="1">
      <c r="A1510" s="1" t="s">
        <v>7159</v>
      </c>
      <c r="B1510" s="1">
        <v>240309</v>
      </c>
      <c r="C1510" s="1" t="s">
        <v>497</v>
      </c>
      <c r="D1510" s="3">
        <v>45594</v>
      </c>
      <c r="E1510" s="4">
        <v>0.50694444444444442</v>
      </c>
      <c r="F1510" s="5">
        <v>45566</v>
      </c>
      <c r="G1510" s="3">
        <v>45594</v>
      </c>
      <c r="H1510" s="4">
        <v>0.55694444444444446</v>
      </c>
      <c r="I1510" s="48">
        <f t="shared" si="181"/>
        <v>5.0000000000000044E-2</v>
      </c>
      <c r="J1510" s="1">
        <v>5</v>
      </c>
      <c r="K1510" s="1" t="s">
        <v>1896</v>
      </c>
      <c r="L1510" s="1" t="s">
        <v>7160</v>
      </c>
      <c r="M1510" s="1" t="s">
        <v>75</v>
      </c>
      <c r="N1510" s="1" t="s">
        <v>72</v>
      </c>
      <c r="O1510" s="1" t="s">
        <v>497</v>
      </c>
      <c r="P1510" s="1" t="s">
        <v>78</v>
      </c>
      <c r="Q1510" s="1" t="s">
        <v>172</v>
      </c>
      <c r="R1510" s="21" t="s">
        <v>1898</v>
      </c>
      <c r="S1510" s="21" t="s">
        <v>1898</v>
      </c>
      <c r="T1510" s="1" t="s">
        <v>7161</v>
      </c>
      <c r="U1510" s="25" t="s">
        <v>7162</v>
      </c>
      <c r="V1510" s="1" t="s">
        <v>1900</v>
      </c>
      <c r="W1510" s="1" t="s">
        <v>83</v>
      </c>
      <c r="X1510" s="1" t="s">
        <v>123</v>
      </c>
      <c r="Y1510" s="1" t="s">
        <v>83</v>
      </c>
      <c r="Z1510" s="1" t="s">
        <v>490</v>
      </c>
      <c r="AA1510" s="1" t="s">
        <v>72</v>
      </c>
      <c r="AB1510" s="1" t="s">
        <v>491</v>
      </c>
      <c r="AC1510" s="1" t="s">
        <v>492</v>
      </c>
      <c r="AD1510" s="1" t="s">
        <v>126</v>
      </c>
      <c r="AE1510" s="1">
        <v>55</v>
      </c>
      <c r="AF1510" s="1" t="s">
        <v>88</v>
      </c>
      <c r="AG1510" s="1">
        <v>5.0999999999999996</v>
      </c>
      <c r="AH1510" s="1" t="s">
        <v>299</v>
      </c>
      <c r="AI1510" s="1" t="s">
        <v>90</v>
      </c>
      <c r="AJ1510" s="1" t="s">
        <v>91</v>
      </c>
      <c r="AK1510" s="1" t="s">
        <v>92</v>
      </c>
      <c r="AL1510" s="1" t="s">
        <v>72</v>
      </c>
      <c r="AM1510" s="1" t="s">
        <v>229</v>
      </c>
      <c r="AN1510" s="1" t="s">
        <v>72</v>
      </c>
      <c r="AO1510" s="1" t="s">
        <v>230</v>
      </c>
      <c r="AP1510" s="1" t="s">
        <v>72</v>
      </c>
      <c r="AQ1510" s="1" t="s">
        <v>72</v>
      </c>
      <c r="AR1510" s="1" t="s">
        <v>72</v>
      </c>
      <c r="AS1510" s="1" t="s">
        <v>72</v>
      </c>
      <c r="AT1510" s="1" t="s">
        <v>72</v>
      </c>
      <c r="AU1510" s="3">
        <v>45594</v>
      </c>
      <c r="AV1510" s="4">
        <v>0.59166666666666667</v>
      </c>
      <c r="AW1510" s="4">
        <v>0.6694444444444444</v>
      </c>
      <c r="AX1510" s="4">
        <f t="shared" si="182"/>
        <v>7.7777777777777724E-2</v>
      </c>
      <c r="AY1510" s="4">
        <f t="shared" si="183"/>
        <v>0.61944444444444435</v>
      </c>
      <c r="AZ1510" s="4">
        <f t="shared" si="184"/>
        <v>0.16249999999999998</v>
      </c>
      <c r="BA1510" s="1" t="s">
        <v>7163</v>
      </c>
      <c r="BB1510" s="1" t="s">
        <v>72</v>
      </c>
      <c r="BC1510" s="1" t="s">
        <v>1675</v>
      </c>
      <c r="BD1510" s="1">
        <v>15</v>
      </c>
      <c r="BE1510" s="1" t="s">
        <v>3446</v>
      </c>
      <c r="BF1510" s="1" t="s">
        <v>75</v>
      </c>
      <c r="BG1510" s="1" t="s">
        <v>75</v>
      </c>
      <c r="BH1510" s="1" t="s">
        <v>88</v>
      </c>
      <c r="BI1510" s="1" t="s">
        <v>96</v>
      </c>
      <c r="BJ1510" s="1" t="s">
        <v>72</v>
      </c>
      <c r="BK1510" s="1" t="s">
        <v>3962</v>
      </c>
      <c r="BL1510" s="1" t="s">
        <v>6678</v>
      </c>
      <c r="BM1510" s="1">
        <f>49+12</f>
        <v>61</v>
      </c>
      <c r="BN1510" s="1" t="s">
        <v>75</v>
      </c>
      <c r="BO1510" s="1" t="s">
        <v>75</v>
      </c>
      <c r="BP1510" s="1" t="s">
        <v>75</v>
      </c>
      <c r="BQ1510" s="21" t="s">
        <v>99</v>
      </c>
      <c r="BR1510" s="21" t="s">
        <v>100</v>
      </c>
    </row>
    <row r="1511" spans="1:70" ht="20.45" customHeight="1">
      <c r="A1511" s="1" t="s">
        <v>7164</v>
      </c>
      <c r="B1511" s="1">
        <v>240310</v>
      </c>
      <c r="C1511" s="1" t="s">
        <v>71</v>
      </c>
      <c r="D1511" s="3">
        <v>45594</v>
      </c>
      <c r="E1511" s="4">
        <v>0.44444444444444442</v>
      </c>
      <c r="F1511" s="5">
        <v>45566</v>
      </c>
      <c r="G1511" s="3">
        <v>45594</v>
      </c>
      <c r="H1511" s="4">
        <v>0.56874999999999998</v>
      </c>
      <c r="I1511" s="48">
        <f t="shared" si="181"/>
        <v>0.12430555555555556</v>
      </c>
      <c r="J1511" s="1">
        <v>32</v>
      </c>
      <c r="K1511" s="1" t="s">
        <v>2302</v>
      </c>
      <c r="L1511" s="1" t="s">
        <v>7165</v>
      </c>
      <c r="M1511" s="1" t="s">
        <v>75</v>
      </c>
      <c r="N1511" s="1" t="s">
        <v>72</v>
      </c>
      <c r="O1511" s="1" t="s">
        <v>77</v>
      </c>
      <c r="P1511" s="1" t="s">
        <v>78</v>
      </c>
      <c r="Q1511" s="8" t="s">
        <v>4162</v>
      </c>
      <c r="R1511" s="21" t="s">
        <v>1898</v>
      </c>
      <c r="S1511" s="8" t="s">
        <v>1927</v>
      </c>
      <c r="T1511" s="1" t="s">
        <v>4212</v>
      </c>
      <c r="U1511" s="8" t="s">
        <v>847</v>
      </c>
      <c r="V1511" s="1" t="s">
        <v>1900</v>
      </c>
      <c r="W1511" s="1" t="s">
        <v>2307</v>
      </c>
      <c r="X1511" s="1" t="s">
        <v>2307</v>
      </c>
      <c r="Y1511" s="1" t="s">
        <v>2926</v>
      </c>
      <c r="Z1511" s="1" t="s">
        <v>291</v>
      </c>
      <c r="AA1511" s="1" t="s">
        <v>72</v>
      </c>
      <c r="AB1511" s="1" t="s">
        <v>292</v>
      </c>
      <c r="AC1511" s="1" t="s">
        <v>3420</v>
      </c>
      <c r="AD1511" s="1" t="s">
        <v>126</v>
      </c>
      <c r="AE1511" s="1">
        <v>37</v>
      </c>
      <c r="AF1511" s="1" t="s">
        <v>88</v>
      </c>
      <c r="AG1511" s="1">
        <v>4.5999999999999996</v>
      </c>
      <c r="AH1511" s="1" t="s">
        <v>2344</v>
      </c>
      <c r="AI1511" s="1" t="s">
        <v>90</v>
      </c>
      <c r="AJ1511" s="1" t="s">
        <v>91</v>
      </c>
      <c r="AK1511" s="1" t="s">
        <v>92</v>
      </c>
      <c r="AL1511" s="1" t="s">
        <v>72</v>
      </c>
      <c r="AM1511" s="1" t="s">
        <v>72</v>
      </c>
      <c r="AN1511" s="1" t="s">
        <v>72</v>
      </c>
      <c r="AO1511" s="1" t="s">
        <v>72</v>
      </c>
      <c r="AP1511" s="1" t="s">
        <v>72</v>
      </c>
      <c r="AQ1511" s="1" t="s">
        <v>72</v>
      </c>
      <c r="AR1511" s="1" t="s">
        <v>72</v>
      </c>
      <c r="AS1511" s="1" t="s">
        <v>72</v>
      </c>
      <c r="AT1511" s="1" t="s">
        <v>72</v>
      </c>
      <c r="AU1511" s="3">
        <v>45594</v>
      </c>
      <c r="AV1511" s="4">
        <v>0.58819444444444446</v>
      </c>
      <c r="AW1511" s="4">
        <v>0.7</v>
      </c>
      <c r="AX1511" s="4">
        <f t="shared" si="182"/>
        <v>0.11180555555555549</v>
      </c>
      <c r="AY1511" s="4">
        <f t="shared" si="183"/>
        <v>0.5756944444444444</v>
      </c>
      <c r="AZ1511" s="4">
        <f t="shared" si="184"/>
        <v>0.25555555555555554</v>
      </c>
      <c r="BA1511" s="1" t="s">
        <v>7166</v>
      </c>
      <c r="BB1511" s="1" t="s">
        <v>72</v>
      </c>
      <c r="BC1511" s="1" t="s">
        <v>1794</v>
      </c>
      <c r="BD1511" s="1">
        <v>15</v>
      </c>
      <c r="BE1511" s="1" t="s">
        <v>3205</v>
      </c>
      <c r="BF1511" s="1" t="s">
        <v>88</v>
      </c>
      <c r="BG1511" s="1" t="s">
        <v>88</v>
      </c>
      <c r="BH1511" s="1" t="s">
        <v>88</v>
      </c>
      <c r="BI1511" s="1" t="s">
        <v>79</v>
      </c>
      <c r="BJ1511" s="1" t="s">
        <v>707</v>
      </c>
      <c r="BK1511" s="1" t="s">
        <v>72</v>
      </c>
      <c r="BL1511" s="1" t="s">
        <v>72</v>
      </c>
      <c r="BM1511" s="1" t="s">
        <v>72</v>
      </c>
      <c r="BN1511" s="1" t="s">
        <v>88</v>
      </c>
      <c r="BO1511" s="1" t="s">
        <v>88</v>
      </c>
      <c r="BP1511" s="1" t="s">
        <v>88</v>
      </c>
      <c r="BQ1511" s="1" t="s">
        <v>160</v>
      </c>
      <c r="BR1511" s="1" t="s">
        <v>707</v>
      </c>
    </row>
    <row r="1512" spans="1:70" ht="20.45" customHeight="1">
      <c r="A1512" s="1" t="s">
        <v>7167</v>
      </c>
      <c r="B1512" s="1">
        <v>240311</v>
      </c>
      <c r="C1512" s="1" t="s">
        <v>71</v>
      </c>
      <c r="D1512" s="3">
        <v>45594</v>
      </c>
      <c r="E1512" s="4">
        <v>0.47569444444444442</v>
      </c>
      <c r="F1512" s="5">
        <v>45566</v>
      </c>
      <c r="G1512" s="3">
        <v>45594</v>
      </c>
      <c r="H1512" s="4">
        <v>0.60416666666666663</v>
      </c>
      <c r="I1512" s="48">
        <f t="shared" si="181"/>
        <v>0.12847222222222221</v>
      </c>
      <c r="J1512" s="1">
        <v>2</v>
      </c>
      <c r="K1512" s="1" t="s">
        <v>1896</v>
      </c>
      <c r="L1512" s="1" t="s">
        <v>7168</v>
      </c>
      <c r="M1512" s="1" t="s">
        <v>75</v>
      </c>
      <c r="N1512" s="1" t="s">
        <v>72</v>
      </c>
      <c r="O1512" s="1" t="s">
        <v>77</v>
      </c>
      <c r="P1512" s="21" t="s">
        <v>78</v>
      </c>
      <c r="Q1512" s="1" t="s">
        <v>78</v>
      </c>
      <c r="R1512" s="21" t="s">
        <v>1898</v>
      </c>
      <c r="S1512" s="21" t="s">
        <v>1898</v>
      </c>
      <c r="T1512" s="34" t="s">
        <v>72</v>
      </c>
      <c r="U1512" s="25" t="s">
        <v>2437</v>
      </c>
      <c r="V1512" s="1" t="s">
        <v>1900</v>
      </c>
      <c r="W1512" s="1" t="s">
        <v>813</v>
      </c>
      <c r="X1512" s="1" t="s">
        <v>813</v>
      </c>
      <c r="Y1512" s="1" t="s">
        <v>814</v>
      </c>
      <c r="Z1512" s="1" t="s">
        <v>84</v>
      </c>
      <c r="AA1512" s="1" t="s">
        <v>72</v>
      </c>
      <c r="AB1512" s="1" t="s">
        <v>140</v>
      </c>
      <c r="AC1512" s="1" t="s">
        <v>141</v>
      </c>
      <c r="AD1512" s="1" t="s">
        <v>126</v>
      </c>
      <c r="AE1512" s="1">
        <v>71</v>
      </c>
      <c r="AF1512" s="1" t="s">
        <v>88</v>
      </c>
      <c r="AG1512" s="1">
        <v>4.8</v>
      </c>
      <c r="AH1512" s="1" t="s">
        <v>954</v>
      </c>
      <c r="AI1512" s="1" t="s">
        <v>90</v>
      </c>
      <c r="AJ1512" s="1" t="s">
        <v>91</v>
      </c>
      <c r="AK1512" s="1" t="s">
        <v>92</v>
      </c>
      <c r="AL1512" s="1" t="s">
        <v>72</v>
      </c>
      <c r="AM1512" s="1" t="s">
        <v>217</v>
      </c>
      <c r="AN1512" s="1">
        <v>1</v>
      </c>
      <c r="AO1512" s="1" t="s">
        <v>5523</v>
      </c>
      <c r="AP1512" s="1" t="s">
        <v>72</v>
      </c>
      <c r="AQ1512" s="1" t="s">
        <v>72</v>
      </c>
      <c r="AR1512" s="1" t="s">
        <v>5884</v>
      </c>
      <c r="AS1512" s="1" t="s">
        <v>72</v>
      </c>
      <c r="AT1512" s="1" t="s">
        <v>72</v>
      </c>
      <c r="AU1512" s="3">
        <v>45594</v>
      </c>
      <c r="AV1512" s="4">
        <v>0.62569444444444444</v>
      </c>
      <c r="AW1512" s="4">
        <v>0.72499999999999998</v>
      </c>
      <c r="AX1512" s="4">
        <f t="shared" si="182"/>
        <v>9.9305555555555536E-2</v>
      </c>
      <c r="AY1512" s="4">
        <f t="shared" si="183"/>
        <v>0.59652777777777777</v>
      </c>
      <c r="AZ1512" s="4">
        <f t="shared" si="184"/>
        <v>0.24930555555555556</v>
      </c>
      <c r="BA1512" s="1" t="s">
        <v>7169</v>
      </c>
      <c r="BB1512" s="1" t="s">
        <v>72</v>
      </c>
      <c r="BC1512" s="1" t="s">
        <v>1675</v>
      </c>
      <c r="BD1512" s="1">
        <v>15</v>
      </c>
      <c r="BE1512" s="1" t="s">
        <v>2694</v>
      </c>
      <c r="BF1512" s="1" t="s">
        <v>75</v>
      </c>
      <c r="BG1512" s="1" t="s">
        <v>75</v>
      </c>
      <c r="BH1512" s="1" t="s">
        <v>88</v>
      </c>
      <c r="BI1512" s="1" t="s">
        <v>96</v>
      </c>
      <c r="BJ1512" s="1" t="s">
        <v>72</v>
      </c>
      <c r="BK1512" s="1" t="s">
        <v>3962</v>
      </c>
      <c r="BL1512" s="1" t="s">
        <v>7170</v>
      </c>
      <c r="BM1512" s="1">
        <f>42*(2*4)</f>
        <v>336</v>
      </c>
      <c r="BN1512" s="1" t="s">
        <v>75</v>
      </c>
      <c r="BO1512" s="1" t="s">
        <v>75</v>
      </c>
      <c r="BP1512" s="1" t="s">
        <v>75</v>
      </c>
      <c r="BQ1512" s="21" t="s">
        <v>99</v>
      </c>
      <c r="BR1512" s="21" t="s">
        <v>100</v>
      </c>
    </row>
    <row r="1513" spans="1:70" ht="20.45" customHeight="1">
      <c r="A1513" s="1" t="s">
        <v>7171</v>
      </c>
      <c r="B1513" s="1">
        <v>240312</v>
      </c>
      <c r="C1513" s="1" t="s">
        <v>71</v>
      </c>
      <c r="D1513" s="3">
        <v>45594</v>
      </c>
      <c r="E1513" s="4">
        <v>0.51041666666666663</v>
      </c>
      <c r="F1513" s="5">
        <v>45566</v>
      </c>
      <c r="G1513" s="3">
        <v>45594</v>
      </c>
      <c r="H1513" s="4">
        <v>0.8520833333333333</v>
      </c>
      <c r="I1513" s="48">
        <f t="shared" si="181"/>
        <v>0.34166666666666667</v>
      </c>
      <c r="J1513" s="1">
        <v>25</v>
      </c>
      <c r="K1513" s="1" t="s">
        <v>1896</v>
      </c>
      <c r="L1513" s="1" t="s">
        <v>7172</v>
      </c>
      <c r="M1513" s="1" t="s">
        <v>75</v>
      </c>
      <c r="N1513" s="1" t="s">
        <v>6710</v>
      </c>
      <c r="O1513" s="1" t="s">
        <v>77</v>
      </c>
      <c r="P1513" s="21" t="s">
        <v>78</v>
      </c>
      <c r="Q1513" s="1" t="s">
        <v>78</v>
      </c>
      <c r="R1513" s="21" t="s">
        <v>1898</v>
      </c>
      <c r="S1513" s="21" t="s">
        <v>1898</v>
      </c>
      <c r="T1513" s="34" t="s">
        <v>72</v>
      </c>
      <c r="U1513" s="25" t="s">
        <v>7173</v>
      </c>
      <c r="V1513" s="1" t="s">
        <v>1900</v>
      </c>
      <c r="W1513" s="1" t="s">
        <v>778</v>
      </c>
      <c r="X1513" s="1" t="s">
        <v>779</v>
      </c>
      <c r="Y1513" s="1" t="s">
        <v>780</v>
      </c>
      <c r="Z1513" s="1" t="s">
        <v>84</v>
      </c>
      <c r="AA1513" s="1" t="s">
        <v>72</v>
      </c>
      <c r="AB1513" s="1" t="s">
        <v>140</v>
      </c>
      <c r="AC1513" s="1" t="s">
        <v>141</v>
      </c>
      <c r="AD1513" s="1" t="s">
        <v>87</v>
      </c>
      <c r="AE1513" s="1">
        <v>48</v>
      </c>
      <c r="AF1513" s="1" t="s">
        <v>88</v>
      </c>
      <c r="AG1513" s="1">
        <v>4.9000000000000004</v>
      </c>
      <c r="AH1513" s="1" t="s">
        <v>299</v>
      </c>
      <c r="AI1513" s="1" t="s">
        <v>90</v>
      </c>
      <c r="AJ1513" s="1" t="s">
        <v>91</v>
      </c>
      <c r="AK1513" s="1" t="s">
        <v>92</v>
      </c>
      <c r="AL1513" s="1" t="s">
        <v>72</v>
      </c>
      <c r="AM1513" s="1" t="s">
        <v>217</v>
      </c>
      <c r="AN1513" s="1" t="s">
        <v>72</v>
      </c>
      <c r="AO1513" s="1" t="s">
        <v>7174</v>
      </c>
      <c r="AP1513" s="1" t="s">
        <v>72</v>
      </c>
      <c r="AQ1513" s="1" t="s">
        <v>72</v>
      </c>
      <c r="AR1513" s="1" t="s">
        <v>72</v>
      </c>
      <c r="AS1513" s="1" t="s">
        <v>72</v>
      </c>
      <c r="AT1513" s="1" t="s">
        <v>72</v>
      </c>
      <c r="AU1513" s="3">
        <v>45594</v>
      </c>
      <c r="AV1513" s="4">
        <v>0.87152777777777779</v>
      </c>
      <c r="AW1513" s="4">
        <v>0.97013888888888888</v>
      </c>
      <c r="AX1513" s="4">
        <f t="shared" si="182"/>
        <v>9.8611111111111094E-2</v>
      </c>
      <c r="AY1513" s="4">
        <f t="shared" si="183"/>
        <v>0.62847222222222221</v>
      </c>
      <c r="AZ1513" s="4">
        <f t="shared" si="184"/>
        <v>0.45972222222222225</v>
      </c>
      <c r="BA1513" s="1" t="s">
        <v>7175</v>
      </c>
      <c r="BB1513" s="1" t="s">
        <v>72</v>
      </c>
      <c r="BC1513" s="1" t="s">
        <v>1675</v>
      </c>
      <c r="BD1513" s="1">
        <v>15</v>
      </c>
      <c r="BE1513" s="1" t="s">
        <v>4219</v>
      </c>
      <c r="BF1513" s="1" t="s">
        <v>75</v>
      </c>
      <c r="BG1513" s="1" t="s">
        <v>75</v>
      </c>
      <c r="BH1513" s="1" t="s">
        <v>88</v>
      </c>
      <c r="BI1513" s="1" t="s">
        <v>96</v>
      </c>
      <c r="BJ1513" s="1" t="s">
        <v>72</v>
      </c>
      <c r="BK1513" s="1" t="s">
        <v>7176</v>
      </c>
      <c r="BL1513" s="1" t="s">
        <v>7031</v>
      </c>
      <c r="BM1513" s="1">
        <f>54+18</f>
        <v>72</v>
      </c>
      <c r="BN1513" s="1" t="s">
        <v>75</v>
      </c>
      <c r="BO1513" s="1" t="s">
        <v>75</v>
      </c>
      <c r="BP1513" s="1" t="s">
        <v>75</v>
      </c>
      <c r="BQ1513" s="21" t="s">
        <v>99</v>
      </c>
      <c r="BR1513" s="21" t="s">
        <v>100</v>
      </c>
    </row>
    <row r="1514" spans="1:70" ht="20.45" customHeight="1">
      <c r="A1514" s="1" t="s">
        <v>7177</v>
      </c>
      <c r="B1514" s="1">
        <v>240313</v>
      </c>
      <c r="C1514" s="1" t="s">
        <v>497</v>
      </c>
      <c r="D1514" s="3">
        <v>45600</v>
      </c>
      <c r="E1514" s="4">
        <v>0.38541666666666669</v>
      </c>
      <c r="F1514" s="5">
        <v>45597</v>
      </c>
      <c r="G1514" s="3">
        <v>45600</v>
      </c>
      <c r="H1514" s="4">
        <v>0.62708333333333333</v>
      </c>
      <c r="I1514" s="48">
        <f t="shared" si="181"/>
        <v>0.24166666666666664</v>
      </c>
      <c r="J1514" s="1">
        <v>3</v>
      </c>
      <c r="K1514" s="1" t="s">
        <v>1896</v>
      </c>
      <c r="L1514" s="1" t="s">
        <v>7178</v>
      </c>
      <c r="M1514" s="1" t="s">
        <v>75</v>
      </c>
      <c r="N1514" s="1" t="s">
        <v>72</v>
      </c>
      <c r="O1514" s="1" t="s">
        <v>497</v>
      </c>
      <c r="P1514" s="1" t="s">
        <v>78</v>
      </c>
      <c r="Q1514" s="1" t="s">
        <v>172</v>
      </c>
      <c r="R1514" s="21" t="s">
        <v>1898</v>
      </c>
      <c r="S1514" s="21" t="s">
        <v>1927</v>
      </c>
      <c r="T1514" s="1" t="s">
        <v>5123</v>
      </c>
      <c r="U1514" s="25" t="s">
        <v>7179</v>
      </c>
      <c r="V1514" s="1" t="s">
        <v>1900</v>
      </c>
      <c r="W1514" s="1" t="s">
        <v>83</v>
      </c>
      <c r="X1514" s="1" t="s">
        <v>123</v>
      </c>
      <c r="Y1514" s="1" t="s">
        <v>83</v>
      </c>
      <c r="Z1514" s="1" t="s">
        <v>490</v>
      </c>
      <c r="AA1514" s="1" t="s">
        <v>72</v>
      </c>
      <c r="AB1514" s="1" t="s">
        <v>491</v>
      </c>
      <c r="AC1514" s="1" t="s">
        <v>1147</v>
      </c>
      <c r="AD1514" s="1" t="s">
        <v>126</v>
      </c>
      <c r="AE1514" s="1">
        <v>58</v>
      </c>
      <c r="AF1514" s="1" t="s">
        <v>88</v>
      </c>
      <c r="AG1514" s="1">
        <v>5.5</v>
      </c>
      <c r="AH1514" s="1" t="s">
        <v>954</v>
      </c>
      <c r="AI1514" s="1" t="s">
        <v>90</v>
      </c>
      <c r="AJ1514" s="1" t="s">
        <v>91</v>
      </c>
      <c r="AK1514" s="1" t="s">
        <v>92</v>
      </c>
      <c r="AL1514" s="1" t="s">
        <v>72</v>
      </c>
      <c r="AM1514" s="1" t="s">
        <v>229</v>
      </c>
      <c r="AN1514" s="1">
        <v>3</v>
      </c>
      <c r="AO1514" s="1" t="s">
        <v>933</v>
      </c>
      <c r="AP1514" s="1" t="s">
        <v>72</v>
      </c>
      <c r="AQ1514" s="1" t="s">
        <v>72</v>
      </c>
      <c r="AR1514" s="1" t="s">
        <v>72</v>
      </c>
      <c r="AS1514" s="1" t="s">
        <v>72</v>
      </c>
      <c r="AT1514" s="1" t="s">
        <v>72</v>
      </c>
      <c r="AU1514" s="3">
        <v>45600</v>
      </c>
      <c r="AV1514" s="4">
        <v>0.64722222222222225</v>
      </c>
      <c r="AW1514" s="4">
        <v>0.72569444444444442</v>
      </c>
      <c r="AX1514" s="4">
        <f t="shared" si="182"/>
        <v>7.8472222222222165E-2</v>
      </c>
      <c r="AY1514" s="4">
        <f t="shared" si="183"/>
        <v>0.48402777777777778</v>
      </c>
      <c r="AZ1514" s="4">
        <f t="shared" si="184"/>
        <v>0.34027777777777773</v>
      </c>
      <c r="BA1514" s="1" t="s">
        <v>7180</v>
      </c>
      <c r="BB1514" s="1" t="s">
        <v>72</v>
      </c>
      <c r="BC1514" s="1" t="s">
        <v>1675</v>
      </c>
      <c r="BD1514" s="1">
        <v>14</v>
      </c>
      <c r="BE1514" s="1" t="s">
        <v>3446</v>
      </c>
      <c r="BF1514" s="1" t="s">
        <v>88</v>
      </c>
      <c r="BG1514" s="1" t="s">
        <v>88</v>
      </c>
      <c r="BH1514" s="1" t="s">
        <v>88</v>
      </c>
      <c r="BI1514" s="1" t="s">
        <v>79</v>
      </c>
      <c r="BJ1514" s="1" t="s">
        <v>7181</v>
      </c>
      <c r="BK1514" s="1" t="s">
        <v>3962</v>
      </c>
      <c r="BL1514" s="1" t="s">
        <v>6678</v>
      </c>
      <c r="BM1514" s="1">
        <f>49+12</f>
        <v>61</v>
      </c>
      <c r="BN1514" s="1" t="s">
        <v>88</v>
      </c>
      <c r="BO1514" s="1" t="s">
        <v>88</v>
      </c>
      <c r="BP1514" s="1" t="s">
        <v>88</v>
      </c>
      <c r="BQ1514" s="1" t="s">
        <v>160</v>
      </c>
      <c r="BR1514" s="1" t="s">
        <v>7181</v>
      </c>
    </row>
    <row r="1515" spans="1:70" ht="20.45" customHeight="1">
      <c r="A1515" s="1" t="s">
        <v>7182</v>
      </c>
      <c r="B1515" s="1">
        <v>240314</v>
      </c>
      <c r="C1515" s="1" t="s">
        <v>71</v>
      </c>
      <c r="D1515" s="3">
        <v>45600</v>
      </c>
      <c r="E1515" s="4">
        <v>0.52777777777777779</v>
      </c>
      <c r="F1515" s="5">
        <v>45597</v>
      </c>
      <c r="G1515" s="3">
        <v>45600</v>
      </c>
      <c r="H1515" s="4">
        <v>0.62708333333333333</v>
      </c>
      <c r="I1515" s="48">
        <f t="shared" si="181"/>
        <v>9.9305555555555536E-2</v>
      </c>
      <c r="J1515" s="1">
        <v>3</v>
      </c>
      <c r="K1515" s="1" t="s">
        <v>1896</v>
      </c>
      <c r="L1515" s="1" t="s">
        <v>7183</v>
      </c>
      <c r="M1515" s="1" t="s">
        <v>75</v>
      </c>
      <c r="N1515" s="1" t="s">
        <v>3947</v>
      </c>
      <c r="O1515" s="1" t="s">
        <v>77</v>
      </c>
      <c r="P1515" s="1" t="s">
        <v>78</v>
      </c>
      <c r="Q1515" s="1" t="s">
        <v>78</v>
      </c>
      <c r="R1515" s="21" t="s">
        <v>1898</v>
      </c>
      <c r="S1515" s="8" t="s">
        <v>1927</v>
      </c>
      <c r="T1515" s="1" t="s">
        <v>7184</v>
      </c>
      <c r="U1515" s="8" t="s">
        <v>7185</v>
      </c>
      <c r="V1515" s="1" t="s">
        <v>1900</v>
      </c>
      <c r="W1515" s="1" t="s">
        <v>83</v>
      </c>
      <c r="X1515" s="1" t="s">
        <v>123</v>
      </c>
      <c r="Y1515" s="1" t="s">
        <v>83</v>
      </c>
      <c r="Z1515" s="1" t="s">
        <v>84</v>
      </c>
      <c r="AA1515" s="1" t="s">
        <v>72</v>
      </c>
      <c r="AB1515" s="1" t="s">
        <v>4332</v>
      </c>
      <c r="AC1515" s="1" t="s">
        <v>4332</v>
      </c>
      <c r="AD1515" s="1" t="s">
        <v>126</v>
      </c>
      <c r="AE1515" s="1">
        <v>58</v>
      </c>
      <c r="AF1515" s="1" t="s">
        <v>88</v>
      </c>
      <c r="AG1515" s="1">
        <v>5.5</v>
      </c>
      <c r="AH1515" s="1" t="s">
        <v>954</v>
      </c>
      <c r="AI1515" s="1" t="s">
        <v>90</v>
      </c>
      <c r="AJ1515" s="1" t="s">
        <v>91</v>
      </c>
      <c r="AK1515" s="1" t="s">
        <v>92</v>
      </c>
      <c r="AL1515" s="1" t="s">
        <v>72</v>
      </c>
      <c r="AM1515" s="1" t="s">
        <v>229</v>
      </c>
      <c r="AN1515" s="1" t="s">
        <v>72</v>
      </c>
      <c r="AO1515" s="1" t="s">
        <v>300</v>
      </c>
      <c r="AP1515" s="1" t="s">
        <v>72</v>
      </c>
      <c r="AQ1515" s="1" t="s">
        <v>72</v>
      </c>
      <c r="AR1515" s="1" t="s">
        <v>3444</v>
      </c>
      <c r="AS1515" s="1" t="s">
        <v>72</v>
      </c>
      <c r="AT1515" s="1" t="s">
        <v>72</v>
      </c>
      <c r="AU1515" s="3">
        <v>45600</v>
      </c>
      <c r="AV1515" s="4">
        <v>0.64652777777777781</v>
      </c>
      <c r="AW1515" s="4" t="s">
        <v>72</v>
      </c>
      <c r="AX1515" s="4" t="s">
        <v>72</v>
      </c>
      <c r="AY1515" s="4" t="s">
        <v>72</v>
      </c>
      <c r="AZ1515" s="6" t="s">
        <v>72</v>
      </c>
      <c r="BA1515" s="1" t="s">
        <v>7186</v>
      </c>
      <c r="BB1515" s="1" t="s">
        <v>72</v>
      </c>
      <c r="BC1515" s="1" t="s">
        <v>1794</v>
      </c>
      <c r="BD1515" s="1">
        <v>14</v>
      </c>
      <c r="BE1515" s="1" t="s">
        <v>3446</v>
      </c>
      <c r="BF1515" s="1" t="s">
        <v>75</v>
      </c>
      <c r="BG1515" s="1" t="s">
        <v>75</v>
      </c>
      <c r="BH1515" s="1" t="s">
        <v>88</v>
      </c>
      <c r="BI1515" s="1" t="s">
        <v>79</v>
      </c>
      <c r="BJ1515" s="1" t="s">
        <v>2135</v>
      </c>
      <c r="BK1515" s="1" t="s">
        <v>3985</v>
      </c>
      <c r="BL1515" s="1" t="s">
        <v>72</v>
      </c>
      <c r="BM1515" s="1">
        <f>6+(6*6)</f>
        <v>42</v>
      </c>
      <c r="BN1515" s="1" t="s">
        <v>88</v>
      </c>
      <c r="BO1515" s="1" t="s">
        <v>88</v>
      </c>
      <c r="BP1515" s="1" t="s">
        <v>88</v>
      </c>
      <c r="BQ1515" s="1" t="s">
        <v>160</v>
      </c>
    </row>
    <row r="1516" spans="1:70" ht="20.45" customHeight="1">
      <c r="A1516" s="1" t="s">
        <v>7187</v>
      </c>
      <c r="B1516" s="1">
        <v>240315</v>
      </c>
      <c r="C1516" s="1" t="s">
        <v>71</v>
      </c>
      <c r="D1516" s="3">
        <v>45601</v>
      </c>
      <c r="E1516" s="4">
        <v>0.46319444444444446</v>
      </c>
      <c r="F1516" s="5">
        <v>45597</v>
      </c>
      <c r="G1516" s="3">
        <v>45601</v>
      </c>
      <c r="H1516" s="4">
        <v>0.61250000000000004</v>
      </c>
      <c r="I1516" s="48">
        <f t="shared" si="181"/>
        <v>0.14930555555555558</v>
      </c>
      <c r="J1516" s="1">
        <v>7</v>
      </c>
      <c r="K1516" s="1" t="s">
        <v>1896</v>
      </c>
      <c r="L1516" s="1" t="s">
        <v>7188</v>
      </c>
      <c r="M1516" s="1" t="s">
        <v>75</v>
      </c>
      <c r="N1516" s="1" t="s">
        <v>3624</v>
      </c>
      <c r="O1516" s="1" t="s">
        <v>77</v>
      </c>
      <c r="P1516" s="21" t="s">
        <v>78</v>
      </c>
      <c r="Q1516" s="1" t="s">
        <v>78</v>
      </c>
      <c r="R1516" s="21" t="s">
        <v>1898</v>
      </c>
      <c r="S1516" s="21" t="s">
        <v>1898</v>
      </c>
      <c r="T1516" s="34" t="s">
        <v>72</v>
      </c>
      <c r="U1516" s="25" t="s">
        <v>7189</v>
      </c>
      <c r="V1516" s="1" t="s">
        <v>1900</v>
      </c>
      <c r="W1516" s="1" t="s">
        <v>813</v>
      </c>
      <c r="X1516" s="1" t="s">
        <v>813</v>
      </c>
      <c r="Y1516" s="1" t="s">
        <v>814</v>
      </c>
      <c r="Z1516" s="1" t="s">
        <v>152</v>
      </c>
      <c r="AA1516" s="1" t="s">
        <v>3507</v>
      </c>
      <c r="AB1516" s="1" t="s">
        <v>153</v>
      </c>
      <c r="AC1516" s="1" t="s">
        <v>154</v>
      </c>
      <c r="AD1516" s="1" t="s">
        <v>126</v>
      </c>
      <c r="AE1516" s="1">
        <v>43</v>
      </c>
      <c r="AF1516" s="1" t="s">
        <v>88</v>
      </c>
      <c r="AG1516" s="1">
        <v>5.0999999999999996</v>
      </c>
      <c r="AH1516" s="1" t="s">
        <v>954</v>
      </c>
      <c r="AI1516" s="1" t="s">
        <v>90</v>
      </c>
      <c r="AJ1516" s="1" t="s">
        <v>91</v>
      </c>
      <c r="AK1516" s="1" t="s">
        <v>92</v>
      </c>
      <c r="AL1516" s="1" t="s">
        <v>72</v>
      </c>
      <c r="AM1516" s="1" t="s">
        <v>244</v>
      </c>
      <c r="AN1516" s="1">
        <v>2</v>
      </c>
      <c r="AO1516" s="1" t="s">
        <v>7190</v>
      </c>
      <c r="AP1516" s="1" t="s">
        <v>72</v>
      </c>
      <c r="AQ1516" s="1" t="s">
        <v>72</v>
      </c>
      <c r="AR1516" s="1" t="s">
        <v>2726</v>
      </c>
      <c r="AS1516" s="1" t="s">
        <v>72</v>
      </c>
      <c r="AT1516" s="1" t="s">
        <v>72</v>
      </c>
      <c r="AU1516" s="3">
        <v>45601</v>
      </c>
      <c r="AV1516" s="4">
        <v>0.62777777777777777</v>
      </c>
      <c r="AW1516" s="4">
        <v>0.68055555555555558</v>
      </c>
      <c r="AX1516" s="4">
        <f t="shared" si="182"/>
        <v>5.2777777777777812E-2</v>
      </c>
      <c r="AY1516" s="4">
        <f t="shared" ref="AY1516:AY1524" si="185">AW1516-I1516</f>
        <v>0.53125</v>
      </c>
      <c r="AZ1516" s="4">
        <f t="shared" ref="AZ1516:AZ1524" si="186">AW1516-E1516</f>
        <v>0.21736111111111112</v>
      </c>
      <c r="BA1516" s="1" t="s">
        <v>7191</v>
      </c>
      <c r="BB1516" s="1" t="s">
        <v>7192</v>
      </c>
      <c r="BC1516" s="1" t="s">
        <v>1794</v>
      </c>
      <c r="BD1516" s="1">
        <v>14</v>
      </c>
      <c r="BE1516" s="1" t="s">
        <v>2694</v>
      </c>
      <c r="BF1516" s="1" t="s">
        <v>75</v>
      </c>
      <c r="BG1516" s="1" t="s">
        <v>75</v>
      </c>
      <c r="BH1516" s="1" t="s">
        <v>88</v>
      </c>
      <c r="BI1516" s="1" t="s">
        <v>96</v>
      </c>
      <c r="BJ1516" s="1" t="s">
        <v>72</v>
      </c>
      <c r="BK1516" s="1" t="s">
        <v>7193</v>
      </c>
      <c r="BL1516" s="1" t="s">
        <v>7194</v>
      </c>
      <c r="BM1516" s="1">
        <v>24</v>
      </c>
      <c r="BN1516" s="1" t="s">
        <v>75</v>
      </c>
      <c r="BO1516" s="1" t="s">
        <v>75</v>
      </c>
      <c r="BP1516" s="1" t="s">
        <v>75</v>
      </c>
      <c r="BQ1516" s="21" t="s">
        <v>99</v>
      </c>
      <c r="BR1516" s="21" t="s">
        <v>100</v>
      </c>
    </row>
    <row r="1517" spans="1:70" ht="20.45" customHeight="1">
      <c r="A1517" s="1" t="s">
        <v>7195</v>
      </c>
      <c r="B1517" s="1">
        <v>240316</v>
      </c>
      <c r="C1517" s="1" t="s">
        <v>71</v>
      </c>
      <c r="D1517" s="3">
        <v>45601</v>
      </c>
      <c r="E1517" s="4">
        <v>0.5625</v>
      </c>
      <c r="F1517" s="5">
        <v>45597</v>
      </c>
      <c r="G1517" s="3">
        <v>45601</v>
      </c>
      <c r="H1517" s="4">
        <v>0.70138888888888884</v>
      </c>
      <c r="I1517" s="48">
        <f t="shared" si="181"/>
        <v>0.13888888888888884</v>
      </c>
      <c r="J1517" s="1">
        <v>10</v>
      </c>
      <c r="K1517" s="1" t="s">
        <v>2302</v>
      </c>
      <c r="L1517" s="1" t="s">
        <v>7196</v>
      </c>
      <c r="M1517" s="1" t="s">
        <v>75</v>
      </c>
      <c r="N1517" s="1" t="s">
        <v>3947</v>
      </c>
      <c r="O1517" s="1" t="s">
        <v>77</v>
      </c>
      <c r="P1517" s="1" t="s">
        <v>78</v>
      </c>
      <c r="Q1517" s="1" t="s">
        <v>4162</v>
      </c>
      <c r="R1517" s="21" t="s">
        <v>139</v>
      </c>
      <c r="S1517" s="21" t="s">
        <v>1898</v>
      </c>
      <c r="T1517" s="1" t="s">
        <v>4212</v>
      </c>
      <c r="U1517" s="25" t="s">
        <v>2018</v>
      </c>
      <c r="V1517" s="1" t="s">
        <v>1900</v>
      </c>
      <c r="W1517" s="1" t="s">
        <v>2307</v>
      </c>
      <c r="X1517" s="1" t="s">
        <v>2307</v>
      </c>
      <c r="Y1517" s="1" t="s">
        <v>2363</v>
      </c>
      <c r="Z1517" s="1" t="s">
        <v>84</v>
      </c>
      <c r="AA1517" s="1" t="s">
        <v>72</v>
      </c>
      <c r="AB1517" s="1" t="s">
        <v>104</v>
      </c>
      <c r="AC1517" s="1" t="s">
        <v>310</v>
      </c>
      <c r="AD1517" s="1" t="s">
        <v>126</v>
      </c>
      <c r="AE1517" s="1">
        <v>72</v>
      </c>
      <c r="AF1517" s="1" t="s">
        <v>88</v>
      </c>
      <c r="AG1517" s="1">
        <v>7</v>
      </c>
      <c r="AH1517" s="1" t="s">
        <v>954</v>
      </c>
      <c r="AI1517" s="1" t="s">
        <v>90</v>
      </c>
      <c r="AJ1517" s="1" t="s">
        <v>91</v>
      </c>
      <c r="AK1517" s="1" t="s">
        <v>1939</v>
      </c>
      <c r="AL1517" s="1" t="s">
        <v>72</v>
      </c>
      <c r="AM1517" s="1" t="s">
        <v>217</v>
      </c>
      <c r="AN1517" s="1">
        <v>2</v>
      </c>
      <c r="AO1517" s="1" t="s">
        <v>3827</v>
      </c>
      <c r="AP1517" s="1" t="s">
        <v>72</v>
      </c>
      <c r="AQ1517" s="1" t="s">
        <v>72</v>
      </c>
      <c r="AR1517" s="1" t="s">
        <v>220</v>
      </c>
      <c r="AS1517" s="1" t="s">
        <v>72</v>
      </c>
      <c r="AT1517" s="1" t="s">
        <v>72</v>
      </c>
      <c r="AU1517" s="3">
        <v>45601</v>
      </c>
      <c r="AV1517" s="4">
        <v>0.71736111111111112</v>
      </c>
      <c r="AW1517" s="4">
        <v>0.79722222222222228</v>
      </c>
      <c r="AX1517" s="4">
        <f t="shared" si="182"/>
        <v>7.986111111111116E-2</v>
      </c>
      <c r="AY1517" s="4">
        <f t="shared" si="185"/>
        <v>0.65833333333333344</v>
      </c>
      <c r="AZ1517" s="4">
        <f t="shared" si="186"/>
        <v>0.23472222222222228</v>
      </c>
      <c r="BA1517" s="1" t="s">
        <v>5784</v>
      </c>
      <c r="BB1517" s="1" t="s">
        <v>72</v>
      </c>
      <c r="BC1517" s="1" t="s">
        <v>1675</v>
      </c>
      <c r="BD1517" s="1">
        <v>14</v>
      </c>
      <c r="BE1517" s="1" t="s">
        <v>6026</v>
      </c>
      <c r="BF1517" s="1" t="s">
        <v>88</v>
      </c>
      <c r="BG1517" s="1" t="s">
        <v>88</v>
      </c>
      <c r="BH1517" s="1" t="s">
        <v>88</v>
      </c>
      <c r="BI1517" s="1" t="s">
        <v>96</v>
      </c>
      <c r="BJ1517" s="1" t="s">
        <v>72</v>
      </c>
      <c r="BK1517" s="1" t="s">
        <v>3985</v>
      </c>
      <c r="BL1517" s="1" t="s">
        <v>6489</v>
      </c>
      <c r="BM1517" s="1">
        <f>24+(3*8)</f>
        <v>48</v>
      </c>
      <c r="BN1517" s="1" t="s">
        <v>75</v>
      </c>
      <c r="BO1517" s="1" t="s">
        <v>75</v>
      </c>
      <c r="BP1517" s="1" t="s">
        <v>75</v>
      </c>
      <c r="BQ1517" s="21" t="s">
        <v>99</v>
      </c>
      <c r="BR1517" s="21" t="s">
        <v>100</v>
      </c>
    </row>
    <row r="1518" spans="1:70" ht="20.45" customHeight="1">
      <c r="A1518" s="1" t="s">
        <v>7197</v>
      </c>
      <c r="B1518" s="1">
        <v>240317</v>
      </c>
      <c r="C1518" s="1" t="s">
        <v>71</v>
      </c>
      <c r="D1518" s="3">
        <v>45601</v>
      </c>
      <c r="E1518" s="4">
        <v>0.83333333333333337</v>
      </c>
      <c r="F1518" s="5">
        <v>45597</v>
      </c>
      <c r="G1518" s="3">
        <v>45601</v>
      </c>
      <c r="H1518" s="4">
        <v>0.875</v>
      </c>
      <c r="I1518" s="48">
        <f t="shared" si="181"/>
        <v>4.166666666666663E-2</v>
      </c>
      <c r="J1518" s="1">
        <v>5</v>
      </c>
      <c r="K1518" s="1" t="s">
        <v>1896</v>
      </c>
      <c r="L1518" s="1" t="s">
        <v>7198</v>
      </c>
      <c r="M1518" s="1" t="s">
        <v>75</v>
      </c>
      <c r="N1518" s="1" t="s">
        <v>72</v>
      </c>
      <c r="O1518" s="1" t="s">
        <v>77</v>
      </c>
      <c r="P1518" s="21" t="s">
        <v>78</v>
      </c>
      <c r="Q1518" s="1" t="s">
        <v>78</v>
      </c>
      <c r="R1518" s="21" t="s">
        <v>1898</v>
      </c>
      <c r="S1518" s="21" t="s">
        <v>1898</v>
      </c>
      <c r="T1518" s="34" t="s">
        <v>72</v>
      </c>
      <c r="U1518" s="25" t="s">
        <v>7199</v>
      </c>
      <c r="V1518" s="1" t="s">
        <v>1900</v>
      </c>
      <c r="W1518" s="1" t="s">
        <v>813</v>
      </c>
      <c r="X1518" s="1" t="s">
        <v>813</v>
      </c>
      <c r="Y1518" s="1" t="s">
        <v>814</v>
      </c>
      <c r="Z1518" s="1" t="s">
        <v>7128</v>
      </c>
      <c r="AA1518" s="1" t="s">
        <v>72</v>
      </c>
      <c r="AB1518" s="1" t="s">
        <v>7129</v>
      </c>
      <c r="AC1518" s="1" t="s">
        <v>7200</v>
      </c>
      <c r="AD1518" s="1" t="s">
        <v>87</v>
      </c>
      <c r="AE1518" s="1">
        <v>29</v>
      </c>
      <c r="AF1518" s="1" t="s">
        <v>88</v>
      </c>
      <c r="AG1518" s="1">
        <v>5.6</v>
      </c>
      <c r="AH1518" s="1" t="s">
        <v>954</v>
      </c>
      <c r="AI1518" s="1" t="s">
        <v>90</v>
      </c>
      <c r="AJ1518" s="1" t="s">
        <v>91</v>
      </c>
      <c r="AK1518" s="1" t="s">
        <v>92</v>
      </c>
      <c r="AL1518" s="1" t="s">
        <v>72</v>
      </c>
      <c r="AM1518" s="1" t="s">
        <v>244</v>
      </c>
      <c r="AN1518" s="1">
        <v>2</v>
      </c>
      <c r="AO1518" s="1" t="s">
        <v>5057</v>
      </c>
      <c r="AP1518" s="1" t="s">
        <v>72</v>
      </c>
      <c r="AQ1518" s="1" t="s">
        <v>72</v>
      </c>
      <c r="AR1518" s="1" t="s">
        <v>447</v>
      </c>
      <c r="AS1518" s="1" t="s">
        <v>72</v>
      </c>
      <c r="AT1518" s="1" t="s">
        <v>72</v>
      </c>
      <c r="AU1518" s="3">
        <v>45602</v>
      </c>
      <c r="AV1518" s="4">
        <v>0.30555555555555558</v>
      </c>
      <c r="AW1518" s="4">
        <v>0.39930555555555558</v>
      </c>
      <c r="AX1518" s="4">
        <f t="shared" si="182"/>
        <v>9.375E-2</v>
      </c>
      <c r="AY1518" s="4">
        <f t="shared" si="185"/>
        <v>0.35763888888888895</v>
      </c>
      <c r="AZ1518" s="4">
        <f t="shared" si="186"/>
        <v>-0.43402777777777779</v>
      </c>
      <c r="BA1518" s="1" t="s">
        <v>7201</v>
      </c>
      <c r="BB1518" s="1" t="s">
        <v>72</v>
      </c>
      <c r="BC1518" s="1" t="s">
        <v>1675</v>
      </c>
      <c r="BD1518" s="1">
        <v>13</v>
      </c>
      <c r="BE1518" s="1" t="s">
        <v>2694</v>
      </c>
      <c r="BF1518" s="1" t="s">
        <v>75</v>
      </c>
      <c r="BG1518" s="1" t="s">
        <v>75</v>
      </c>
      <c r="BH1518" s="1" t="s">
        <v>88</v>
      </c>
      <c r="BI1518" s="1" t="s">
        <v>96</v>
      </c>
      <c r="BJ1518" s="1" t="s">
        <v>72</v>
      </c>
      <c r="BK1518" s="1" t="s">
        <v>6757</v>
      </c>
      <c r="BL1518" s="1" t="s">
        <v>7202</v>
      </c>
      <c r="BM1518" s="1">
        <f>35+7</f>
        <v>42</v>
      </c>
      <c r="BN1518" s="1" t="s">
        <v>75</v>
      </c>
      <c r="BO1518" s="1" t="s">
        <v>75</v>
      </c>
      <c r="BP1518" s="1" t="s">
        <v>75</v>
      </c>
      <c r="BQ1518" s="21" t="s">
        <v>99</v>
      </c>
      <c r="BR1518" s="21" t="s">
        <v>100</v>
      </c>
    </row>
    <row r="1519" spans="1:70" ht="20.45" customHeight="1">
      <c r="A1519" s="1" t="s">
        <v>7203</v>
      </c>
      <c r="B1519" s="1">
        <v>240318</v>
      </c>
      <c r="C1519" s="1" t="s">
        <v>71</v>
      </c>
      <c r="D1519" s="3">
        <v>45602</v>
      </c>
      <c r="E1519" s="4">
        <v>0.39930555555555558</v>
      </c>
      <c r="F1519" s="5">
        <v>45597</v>
      </c>
      <c r="G1519" s="3">
        <v>45602</v>
      </c>
      <c r="H1519" s="4">
        <v>0.48333333333333334</v>
      </c>
      <c r="I1519" s="48">
        <f t="shared" si="181"/>
        <v>8.4027777777777757E-2</v>
      </c>
      <c r="J1519" s="1">
        <v>3</v>
      </c>
      <c r="K1519" s="1" t="s">
        <v>1896</v>
      </c>
      <c r="L1519" s="1" t="s">
        <v>7204</v>
      </c>
      <c r="M1519" s="1" t="s">
        <v>75</v>
      </c>
      <c r="N1519" s="1" t="s">
        <v>72</v>
      </c>
      <c r="O1519" s="1" t="s">
        <v>77</v>
      </c>
      <c r="P1519" s="1" t="s">
        <v>78</v>
      </c>
      <c r="Q1519" s="1" t="s">
        <v>78</v>
      </c>
      <c r="R1519" s="21" t="s">
        <v>1898</v>
      </c>
      <c r="S1519" s="21" t="s">
        <v>1898</v>
      </c>
      <c r="T1519" s="34" t="s">
        <v>72</v>
      </c>
      <c r="U1519" s="25" t="s">
        <v>7205</v>
      </c>
      <c r="V1519" s="1" t="s">
        <v>1900</v>
      </c>
      <c r="W1519" s="1" t="s">
        <v>83</v>
      </c>
      <c r="X1519" s="1" t="s">
        <v>123</v>
      </c>
      <c r="Y1519" s="1" t="s">
        <v>83</v>
      </c>
      <c r="Z1519" s="1" t="s">
        <v>7128</v>
      </c>
      <c r="AA1519" s="1" t="s">
        <v>72</v>
      </c>
      <c r="AB1519" s="1" t="s">
        <v>7129</v>
      </c>
      <c r="AC1519" s="1" t="s">
        <v>7206</v>
      </c>
      <c r="AD1519" s="1" t="s">
        <v>87</v>
      </c>
      <c r="AE1519" s="1">
        <v>60</v>
      </c>
      <c r="AF1519" s="1" t="s">
        <v>88</v>
      </c>
      <c r="AG1519" s="1">
        <v>5.2</v>
      </c>
      <c r="AH1519" s="1" t="s">
        <v>954</v>
      </c>
      <c r="AI1519" s="1" t="s">
        <v>90</v>
      </c>
      <c r="AJ1519" s="1" t="s">
        <v>91</v>
      </c>
      <c r="AK1519" s="1" t="s">
        <v>92</v>
      </c>
      <c r="AL1519" s="1" t="s">
        <v>72</v>
      </c>
      <c r="AM1519" s="1" t="s">
        <v>254</v>
      </c>
      <c r="AN1519" s="1">
        <v>2</v>
      </c>
      <c r="AO1519" s="1" t="s">
        <v>1923</v>
      </c>
      <c r="AP1519" s="1" t="s">
        <v>72</v>
      </c>
      <c r="AQ1519" s="1" t="s">
        <v>72</v>
      </c>
      <c r="AR1519" s="1" t="s">
        <v>72</v>
      </c>
      <c r="AS1519" s="1" t="s">
        <v>72</v>
      </c>
      <c r="AT1519" s="1" t="s">
        <v>72</v>
      </c>
      <c r="AU1519" s="3">
        <v>45602</v>
      </c>
      <c r="AV1519" s="4">
        <v>0.50416666666666665</v>
      </c>
      <c r="AW1519" s="4">
        <v>0.62708333333333333</v>
      </c>
      <c r="AX1519" s="4">
        <f t="shared" si="182"/>
        <v>0.12291666666666667</v>
      </c>
      <c r="AY1519" s="4">
        <f t="shared" si="185"/>
        <v>0.54305555555555562</v>
      </c>
      <c r="AZ1519" s="4">
        <f t="shared" si="186"/>
        <v>0.22777777777777775</v>
      </c>
      <c r="BA1519" s="1" t="s">
        <v>7207</v>
      </c>
      <c r="BB1519" s="1" t="s">
        <v>7208</v>
      </c>
      <c r="BC1519" s="1" t="s">
        <v>1675</v>
      </c>
      <c r="BD1519" s="1">
        <v>13</v>
      </c>
      <c r="BE1519" s="1" t="s">
        <v>4219</v>
      </c>
      <c r="BF1519" s="1" t="s">
        <v>75</v>
      </c>
      <c r="BG1519" s="1" t="s">
        <v>75</v>
      </c>
      <c r="BH1519" s="1" t="s">
        <v>88</v>
      </c>
      <c r="BI1519" s="1" t="s">
        <v>96</v>
      </c>
      <c r="BJ1519" s="1" t="s">
        <v>72</v>
      </c>
      <c r="BK1519" s="1" t="s">
        <v>7209</v>
      </c>
      <c r="BL1519" s="1" t="s">
        <v>7210</v>
      </c>
      <c r="BM1519" s="1">
        <v>60</v>
      </c>
      <c r="BN1519" s="1" t="s">
        <v>75</v>
      </c>
      <c r="BO1519" s="1" t="s">
        <v>75</v>
      </c>
      <c r="BP1519" s="1" t="s">
        <v>75</v>
      </c>
      <c r="BQ1519" s="21" t="s">
        <v>99</v>
      </c>
      <c r="BR1519" s="21" t="s">
        <v>100</v>
      </c>
    </row>
    <row r="1520" spans="1:70" ht="20.45" customHeight="1">
      <c r="A1520" s="1" t="s">
        <v>7211</v>
      </c>
      <c r="B1520" s="1">
        <v>240319</v>
      </c>
      <c r="C1520" s="1" t="s">
        <v>71</v>
      </c>
      <c r="D1520" s="3">
        <v>45602</v>
      </c>
      <c r="E1520" s="4">
        <v>0.5625</v>
      </c>
      <c r="F1520" s="5">
        <v>45597</v>
      </c>
      <c r="G1520" s="3">
        <v>45602</v>
      </c>
      <c r="H1520" s="4">
        <v>0.66319444444444442</v>
      </c>
      <c r="I1520" s="48">
        <f t="shared" si="181"/>
        <v>0.10069444444444442</v>
      </c>
      <c r="J1520" s="1">
        <v>10</v>
      </c>
      <c r="K1520" s="1" t="s">
        <v>2302</v>
      </c>
      <c r="L1520" s="1" t="s">
        <v>7212</v>
      </c>
      <c r="M1520" s="1" t="s">
        <v>75</v>
      </c>
      <c r="N1520" s="1" t="s">
        <v>3947</v>
      </c>
      <c r="O1520" s="1" t="s">
        <v>77</v>
      </c>
      <c r="P1520" s="1" t="s">
        <v>78</v>
      </c>
      <c r="Q1520" s="1" t="s">
        <v>4162</v>
      </c>
      <c r="R1520" s="21" t="s">
        <v>139</v>
      </c>
      <c r="S1520" s="21" t="s">
        <v>1927</v>
      </c>
      <c r="T1520" s="1" t="s">
        <v>4212</v>
      </c>
      <c r="U1520" s="8" t="s">
        <v>7213</v>
      </c>
      <c r="V1520" s="1" t="s">
        <v>1900</v>
      </c>
      <c r="W1520" s="1" t="s">
        <v>2307</v>
      </c>
      <c r="X1520" s="1" t="s">
        <v>2307</v>
      </c>
      <c r="Y1520" s="1" t="s">
        <v>2363</v>
      </c>
      <c r="Z1520" s="1" t="s">
        <v>84</v>
      </c>
      <c r="AA1520" s="1" t="s">
        <v>72</v>
      </c>
      <c r="AB1520" s="1" t="s">
        <v>196</v>
      </c>
      <c r="AC1520" s="1" t="s">
        <v>228</v>
      </c>
      <c r="AD1520" s="1" t="s">
        <v>87</v>
      </c>
      <c r="AE1520" s="1">
        <v>64</v>
      </c>
      <c r="AF1520" s="1" t="s">
        <v>88</v>
      </c>
      <c r="AG1520" s="1">
        <v>4.5999999999999996</v>
      </c>
      <c r="AH1520" s="1" t="s">
        <v>954</v>
      </c>
      <c r="AI1520" s="1" t="s">
        <v>90</v>
      </c>
      <c r="AJ1520" s="1" t="s">
        <v>91</v>
      </c>
      <c r="AK1520" s="1" t="s">
        <v>92</v>
      </c>
      <c r="AL1520" s="1" t="s">
        <v>72</v>
      </c>
      <c r="AM1520" s="1" t="s">
        <v>254</v>
      </c>
      <c r="AN1520" s="1">
        <v>3</v>
      </c>
      <c r="AO1520" s="1" t="s">
        <v>5969</v>
      </c>
      <c r="AP1520" s="1" t="s">
        <v>72</v>
      </c>
      <c r="AQ1520" s="1" t="s">
        <v>72</v>
      </c>
      <c r="AR1520" s="1" t="s">
        <v>220</v>
      </c>
      <c r="AS1520" s="1" t="s">
        <v>72</v>
      </c>
      <c r="AT1520" s="1" t="s">
        <v>72</v>
      </c>
      <c r="AU1520" s="3">
        <v>45602</v>
      </c>
      <c r="AV1520" s="4">
        <v>0.69097222222222221</v>
      </c>
      <c r="AW1520" s="4">
        <v>0.74097222222222225</v>
      </c>
      <c r="AX1520" s="4">
        <f t="shared" si="182"/>
        <v>5.0000000000000044E-2</v>
      </c>
      <c r="AY1520" s="4">
        <f t="shared" si="185"/>
        <v>0.64027777777777783</v>
      </c>
      <c r="AZ1520" s="4">
        <f t="shared" si="186"/>
        <v>0.17847222222222225</v>
      </c>
      <c r="BA1520" s="1" t="s">
        <v>7214</v>
      </c>
      <c r="BB1520" s="1" t="s">
        <v>72</v>
      </c>
      <c r="BC1520" s="1" t="s">
        <v>1794</v>
      </c>
      <c r="BD1520" s="1">
        <v>14</v>
      </c>
      <c r="BE1520" s="1" t="s">
        <v>6026</v>
      </c>
      <c r="BF1520" s="1" t="s">
        <v>88</v>
      </c>
      <c r="BG1520" s="1" t="s">
        <v>88</v>
      </c>
      <c r="BH1520" s="1" t="s">
        <v>88</v>
      </c>
      <c r="BI1520" s="1" t="s">
        <v>79</v>
      </c>
      <c r="BJ1520" s="1" t="s">
        <v>707</v>
      </c>
      <c r="BK1520" s="1" t="s">
        <v>72</v>
      </c>
      <c r="BL1520" s="1" t="s">
        <v>72</v>
      </c>
      <c r="BM1520" s="1" t="s">
        <v>72</v>
      </c>
      <c r="BN1520" s="1" t="s">
        <v>88</v>
      </c>
      <c r="BO1520" s="1" t="s">
        <v>88</v>
      </c>
      <c r="BP1520" s="1" t="s">
        <v>88</v>
      </c>
      <c r="BQ1520" s="1" t="s">
        <v>160</v>
      </c>
      <c r="BR1520" s="1" t="s">
        <v>707</v>
      </c>
    </row>
    <row r="1521" spans="1:70" ht="20.45" customHeight="1">
      <c r="A1521" s="1" t="s">
        <v>7215</v>
      </c>
      <c r="B1521" s="1">
        <v>240320</v>
      </c>
      <c r="C1521" s="1" t="s">
        <v>71</v>
      </c>
      <c r="D1521" s="3">
        <v>45603</v>
      </c>
      <c r="E1521" s="4">
        <v>0.54652777777777772</v>
      </c>
      <c r="F1521" s="5">
        <v>45597</v>
      </c>
      <c r="G1521" s="3">
        <v>45603</v>
      </c>
      <c r="H1521" s="4">
        <v>0.62986111111111109</v>
      </c>
      <c r="I1521" s="48">
        <f t="shared" si="181"/>
        <v>8.333333333333337E-2</v>
      </c>
      <c r="J1521" s="1">
        <v>2</v>
      </c>
      <c r="K1521" s="1" t="s">
        <v>1896</v>
      </c>
      <c r="L1521" s="1" t="s">
        <v>7216</v>
      </c>
      <c r="M1521" s="1" t="s">
        <v>75</v>
      </c>
      <c r="N1521" s="1" t="s">
        <v>4933</v>
      </c>
      <c r="O1521" s="1" t="s">
        <v>77</v>
      </c>
      <c r="P1521" s="1" t="s">
        <v>78</v>
      </c>
      <c r="Q1521" s="1" t="s">
        <v>172</v>
      </c>
      <c r="R1521" s="21" t="s">
        <v>139</v>
      </c>
      <c r="S1521" s="8" t="s">
        <v>1927</v>
      </c>
      <c r="T1521" s="1" t="s">
        <v>5123</v>
      </c>
      <c r="U1521" s="8" t="s">
        <v>847</v>
      </c>
      <c r="V1521" s="1" t="s">
        <v>1900</v>
      </c>
      <c r="W1521" s="1" t="s">
        <v>83</v>
      </c>
      <c r="X1521" s="1" t="s">
        <v>123</v>
      </c>
      <c r="Y1521" s="1" t="s">
        <v>83</v>
      </c>
      <c r="Z1521" s="1" t="s">
        <v>490</v>
      </c>
      <c r="AA1521" s="1" t="s">
        <v>72</v>
      </c>
      <c r="AB1521" s="1" t="s">
        <v>491</v>
      </c>
      <c r="AC1521" s="1" t="s">
        <v>1147</v>
      </c>
      <c r="AD1521" s="1" t="s">
        <v>87</v>
      </c>
      <c r="AE1521" s="1">
        <v>60</v>
      </c>
      <c r="AF1521" s="1" t="s">
        <v>88</v>
      </c>
      <c r="AG1521" s="1">
        <v>4.8</v>
      </c>
      <c r="AH1521" s="1" t="s">
        <v>954</v>
      </c>
      <c r="AI1521" s="1" t="s">
        <v>90</v>
      </c>
      <c r="AJ1521" s="1" t="s">
        <v>91</v>
      </c>
      <c r="AK1521" s="1" t="s">
        <v>92</v>
      </c>
      <c r="AL1521" s="1" t="s">
        <v>72</v>
      </c>
      <c r="AM1521" s="1" t="s">
        <v>72</v>
      </c>
      <c r="AN1521" s="1" t="s">
        <v>72</v>
      </c>
      <c r="AO1521" s="1" t="s">
        <v>72</v>
      </c>
      <c r="AP1521" s="1" t="s">
        <v>72</v>
      </c>
      <c r="AQ1521" s="1" t="s">
        <v>72</v>
      </c>
      <c r="AR1521" s="1" t="s">
        <v>72</v>
      </c>
      <c r="AS1521" s="1" t="s">
        <v>72</v>
      </c>
      <c r="AT1521" s="1" t="s">
        <v>72</v>
      </c>
      <c r="AU1521" s="3">
        <v>45603</v>
      </c>
      <c r="AV1521" s="4">
        <v>0.65277777777777779</v>
      </c>
      <c r="AW1521" s="4">
        <v>0.73541666666666672</v>
      </c>
      <c r="AX1521" s="4">
        <f t="shared" si="182"/>
        <v>8.2638888888888928E-2</v>
      </c>
      <c r="AY1521" s="4">
        <f t="shared" si="185"/>
        <v>0.65208333333333335</v>
      </c>
      <c r="AZ1521" s="4">
        <f t="shared" si="186"/>
        <v>0.18888888888888899</v>
      </c>
      <c r="BA1521" s="1" t="s">
        <v>7217</v>
      </c>
      <c r="BB1521" s="1" t="s">
        <v>72</v>
      </c>
      <c r="BC1521" s="1" t="s">
        <v>1675</v>
      </c>
      <c r="BD1521" s="1">
        <v>14</v>
      </c>
      <c r="BE1521" s="1" t="s">
        <v>4009</v>
      </c>
      <c r="BF1521" s="1" t="s">
        <v>88</v>
      </c>
      <c r="BG1521" s="1" t="s">
        <v>88</v>
      </c>
      <c r="BH1521" s="1" t="s">
        <v>88</v>
      </c>
      <c r="BI1521" s="1" t="s">
        <v>79</v>
      </c>
      <c r="BJ1521" s="1" t="s">
        <v>707</v>
      </c>
      <c r="BK1521" s="1" t="s">
        <v>2268</v>
      </c>
      <c r="BL1521" s="1" t="s">
        <v>7218</v>
      </c>
      <c r="BM1521" s="1">
        <f>35+14</f>
        <v>49</v>
      </c>
      <c r="BN1521" s="1" t="s">
        <v>88</v>
      </c>
      <c r="BO1521" s="1" t="s">
        <v>88</v>
      </c>
      <c r="BP1521" s="1" t="s">
        <v>7219</v>
      </c>
      <c r="BQ1521" s="1" t="s">
        <v>160</v>
      </c>
      <c r="BR1521" s="1" t="s">
        <v>707</v>
      </c>
    </row>
    <row r="1522" spans="1:70" ht="20.45" customHeight="1">
      <c r="A1522" s="1" t="s">
        <v>7220</v>
      </c>
      <c r="B1522" s="1">
        <v>240321</v>
      </c>
      <c r="C1522" s="1" t="s">
        <v>71</v>
      </c>
      <c r="D1522" s="3">
        <v>45604</v>
      </c>
      <c r="E1522" s="4">
        <v>0.48888888888888887</v>
      </c>
      <c r="F1522" s="5">
        <v>45597</v>
      </c>
      <c r="G1522" s="3">
        <v>45604</v>
      </c>
      <c r="H1522" s="4">
        <v>0.58611111111111114</v>
      </c>
      <c r="I1522" s="48">
        <f t="shared" si="181"/>
        <v>9.7222222222222265E-2</v>
      </c>
      <c r="J1522" s="1">
        <v>2</v>
      </c>
      <c r="K1522" s="1" t="s">
        <v>1896</v>
      </c>
      <c r="L1522" s="1" t="s">
        <v>7221</v>
      </c>
      <c r="M1522" s="1" t="s">
        <v>75</v>
      </c>
      <c r="N1522" s="1" t="s">
        <v>3947</v>
      </c>
      <c r="O1522" s="1" t="s">
        <v>77</v>
      </c>
      <c r="P1522" s="21" t="s">
        <v>78</v>
      </c>
      <c r="Q1522" s="1" t="s">
        <v>78</v>
      </c>
      <c r="R1522" s="21" t="s">
        <v>1898</v>
      </c>
      <c r="S1522" s="21" t="s">
        <v>1927</v>
      </c>
      <c r="T1522" s="34" t="s">
        <v>72</v>
      </c>
      <c r="U1522" s="8" t="s">
        <v>7222</v>
      </c>
      <c r="V1522" s="1" t="s">
        <v>1900</v>
      </c>
      <c r="W1522" s="1" t="s">
        <v>813</v>
      </c>
      <c r="X1522" s="1" t="s">
        <v>813</v>
      </c>
      <c r="Y1522" s="1" t="s">
        <v>814</v>
      </c>
      <c r="Z1522" s="1" t="s">
        <v>84</v>
      </c>
      <c r="AA1522" s="1" t="s">
        <v>72</v>
      </c>
      <c r="AB1522" s="1" t="s">
        <v>140</v>
      </c>
      <c r="AC1522" s="1" t="s">
        <v>141</v>
      </c>
      <c r="AD1522" s="1" t="s">
        <v>126</v>
      </c>
      <c r="AE1522" s="1">
        <v>60</v>
      </c>
      <c r="AF1522" s="1" t="s">
        <v>88</v>
      </c>
      <c r="AG1522" s="1">
        <v>5.2</v>
      </c>
      <c r="AH1522" s="1" t="s">
        <v>954</v>
      </c>
      <c r="AI1522" s="1" t="s">
        <v>90</v>
      </c>
      <c r="AJ1522" s="1" t="s">
        <v>91</v>
      </c>
      <c r="AK1522" s="1" t="s">
        <v>92</v>
      </c>
      <c r="AL1522" s="1" t="s">
        <v>72</v>
      </c>
      <c r="AM1522" s="1" t="s">
        <v>72</v>
      </c>
      <c r="AN1522" s="1" t="s">
        <v>72</v>
      </c>
      <c r="AO1522" s="1" t="s">
        <v>72</v>
      </c>
      <c r="AP1522" s="1" t="s">
        <v>72</v>
      </c>
      <c r="AQ1522" s="1" t="s">
        <v>72</v>
      </c>
      <c r="AR1522" s="1" t="s">
        <v>72</v>
      </c>
      <c r="AS1522" s="1" t="s">
        <v>72</v>
      </c>
      <c r="AT1522" s="1" t="s">
        <v>72</v>
      </c>
      <c r="AU1522" s="3">
        <v>45604</v>
      </c>
      <c r="AV1522" s="4">
        <v>0.6166666666666667</v>
      </c>
      <c r="AW1522" s="4">
        <v>0.71875</v>
      </c>
      <c r="AX1522" s="4">
        <f t="shared" si="182"/>
        <v>0.1020833333333333</v>
      </c>
      <c r="AY1522" s="4">
        <f t="shared" si="185"/>
        <v>0.62152777777777768</v>
      </c>
      <c r="AZ1522" s="4">
        <f t="shared" si="186"/>
        <v>0.22986111111111113</v>
      </c>
      <c r="BA1522" s="1" t="s">
        <v>7223</v>
      </c>
      <c r="BB1522" s="1" t="s">
        <v>72</v>
      </c>
      <c r="BC1522" s="1" t="s">
        <v>1794</v>
      </c>
      <c r="BD1522" s="1">
        <v>14</v>
      </c>
      <c r="BE1522" s="1" t="s">
        <v>2694</v>
      </c>
      <c r="BF1522" s="1" t="s">
        <v>75</v>
      </c>
      <c r="BG1522" s="1" t="s">
        <v>75</v>
      </c>
      <c r="BH1522" s="1" t="s">
        <v>88</v>
      </c>
      <c r="BI1522" s="1" t="s">
        <v>79</v>
      </c>
      <c r="BJ1522" s="1" t="s">
        <v>707</v>
      </c>
      <c r="BK1522" s="1" t="s">
        <v>72</v>
      </c>
      <c r="BL1522" s="1" t="s">
        <v>72</v>
      </c>
      <c r="BM1522" s="1">
        <f>42+7</f>
        <v>49</v>
      </c>
      <c r="BN1522" s="1" t="s">
        <v>88</v>
      </c>
      <c r="BO1522" s="1" t="s">
        <v>88</v>
      </c>
      <c r="BP1522" s="1" t="s">
        <v>88</v>
      </c>
      <c r="BQ1522" s="1" t="s">
        <v>160</v>
      </c>
      <c r="BR1522" s="1" t="s">
        <v>707</v>
      </c>
    </row>
    <row r="1523" spans="1:70" ht="20.45" customHeight="1">
      <c r="A1523" s="1" t="s">
        <v>7224</v>
      </c>
      <c r="B1523" s="1">
        <v>240322</v>
      </c>
      <c r="C1523" s="1" t="s">
        <v>71</v>
      </c>
      <c r="D1523" s="3">
        <v>45604</v>
      </c>
      <c r="E1523" s="4">
        <v>0.52500000000000002</v>
      </c>
      <c r="F1523" s="5">
        <v>45597</v>
      </c>
      <c r="G1523" s="3">
        <v>45604</v>
      </c>
      <c r="H1523" s="4">
        <v>0.59236111111111112</v>
      </c>
      <c r="I1523" s="48">
        <f t="shared" si="181"/>
        <v>6.7361111111111094E-2</v>
      </c>
      <c r="J1523" s="1">
        <v>4</v>
      </c>
      <c r="K1523" s="1" t="s">
        <v>2302</v>
      </c>
      <c r="L1523" s="1" t="s">
        <v>7225</v>
      </c>
      <c r="M1523" s="1" t="s">
        <v>75</v>
      </c>
      <c r="N1523" s="1" t="s">
        <v>3947</v>
      </c>
      <c r="O1523" s="1" t="s">
        <v>77</v>
      </c>
      <c r="P1523" s="1" t="s">
        <v>78</v>
      </c>
      <c r="Q1523" s="1" t="s">
        <v>4162</v>
      </c>
      <c r="R1523" s="21" t="s">
        <v>139</v>
      </c>
      <c r="S1523" s="21" t="s">
        <v>1898</v>
      </c>
      <c r="T1523" s="1" t="s">
        <v>4212</v>
      </c>
      <c r="U1523" s="25" t="s">
        <v>4107</v>
      </c>
      <c r="V1523" s="1" t="s">
        <v>1900</v>
      </c>
      <c r="W1523" s="1" t="s">
        <v>2307</v>
      </c>
      <c r="X1523" s="1" t="s">
        <v>2307</v>
      </c>
      <c r="Y1523" s="1" t="s">
        <v>2363</v>
      </c>
      <c r="Z1523" s="1" t="s">
        <v>84</v>
      </c>
      <c r="AA1523" s="1" t="s">
        <v>72</v>
      </c>
      <c r="AB1523" s="1" t="s">
        <v>3742</v>
      </c>
      <c r="AC1523" s="1" t="s">
        <v>189</v>
      </c>
      <c r="AD1523" s="1" t="s">
        <v>87</v>
      </c>
      <c r="AE1523" s="1">
        <v>47</v>
      </c>
      <c r="AF1523" s="1" t="s">
        <v>88</v>
      </c>
      <c r="AG1523" s="1">
        <v>5.0999999999999996</v>
      </c>
      <c r="AH1523" s="1" t="s">
        <v>954</v>
      </c>
      <c r="AI1523" s="1" t="s">
        <v>90</v>
      </c>
      <c r="AJ1523" s="1" t="s">
        <v>970</v>
      </c>
      <c r="AK1523" s="1" t="s">
        <v>1217</v>
      </c>
      <c r="AL1523" s="1" t="s">
        <v>72</v>
      </c>
      <c r="AM1523" s="1" t="s">
        <v>217</v>
      </c>
      <c r="AN1523" s="1" t="s">
        <v>7226</v>
      </c>
      <c r="AO1523" s="1" t="s">
        <v>3827</v>
      </c>
      <c r="AP1523" s="1" t="s">
        <v>72</v>
      </c>
      <c r="AQ1523" s="1" t="s">
        <v>72</v>
      </c>
      <c r="AR1523" s="1" t="s">
        <v>220</v>
      </c>
      <c r="AS1523" s="1" t="s">
        <v>72</v>
      </c>
      <c r="AT1523" s="1" t="s">
        <v>72</v>
      </c>
      <c r="AU1523" s="3">
        <v>45604</v>
      </c>
      <c r="AV1523" s="4">
        <v>0.61458333333333337</v>
      </c>
      <c r="AW1523" s="4">
        <v>0.69097222222222221</v>
      </c>
      <c r="AX1523" s="4">
        <f t="shared" si="182"/>
        <v>7.638888888888884E-2</v>
      </c>
      <c r="AY1523" s="4">
        <f t="shared" si="185"/>
        <v>0.62361111111111112</v>
      </c>
      <c r="AZ1523" s="4">
        <f t="shared" si="186"/>
        <v>0.16597222222222219</v>
      </c>
      <c r="BA1523" s="1" t="s">
        <v>7227</v>
      </c>
      <c r="BB1523" s="1" t="s">
        <v>72</v>
      </c>
      <c r="BC1523" s="1" t="s">
        <v>2260</v>
      </c>
      <c r="BD1523" s="1">
        <v>14</v>
      </c>
      <c r="BE1523" s="1" t="s">
        <v>2294</v>
      </c>
      <c r="BF1523" s="1" t="s">
        <v>88</v>
      </c>
      <c r="BG1523" s="1" t="s">
        <v>88</v>
      </c>
      <c r="BH1523" s="1" t="s">
        <v>88</v>
      </c>
      <c r="BI1523" s="1" t="s">
        <v>96</v>
      </c>
      <c r="BJ1523" s="1" t="s">
        <v>72</v>
      </c>
      <c r="BK1523" s="1" t="s">
        <v>3985</v>
      </c>
      <c r="BL1523" s="1" t="s">
        <v>7228</v>
      </c>
      <c r="BM1523" s="1">
        <f>24+(3*6)</f>
        <v>42</v>
      </c>
      <c r="BN1523" s="1" t="s">
        <v>75</v>
      </c>
      <c r="BO1523" s="1" t="s">
        <v>75</v>
      </c>
      <c r="BP1523" s="1" t="s">
        <v>75</v>
      </c>
      <c r="BQ1523" s="21" t="s">
        <v>99</v>
      </c>
      <c r="BR1523" s="21" t="s">
        <v>100</v>
      </c>
    </row>
    <row r="1524" spans="1:70" ht="20.45" customHeight="1">
      <c r="A1524" s="1" t="s">
        <v>7229</v>
      </c>
      <c r="B1524" s="1">
        <v>240323</v>
      </c>
      <c r="C1524" s="1" t="s">
        <v>71</v>
      </c>
      <c r="D1524" s="3">
        <v>45607</v>
      </c>
      <c r="E1524" s="4">
        <v>0.6166666666666667</v>
      </c>
      <c r="F1524" s="5">
        <v>45597</v>
      </c>
      <c r="G1524" s="3">
        <v>45607</v>
      </c>
      <c r="H1524" s="4">
        <v>0.69374999999999998</v>
      </c>
      <c r="I1524" s="48">
        <f t="shared" si="181"/>
        <v>7.7083333333333282E-2</v>
      </c>
      <c r="J1524" s="1">
        <v>8</v>
      </c>
      <c r="K1524" s="1" t="s">
        <v>2302</v>
      </c>
      <c r="L1524" s="1" t="s">
        <v>7230</v>
      </c>
      <c r="M1524" s="1" t="s">
        <v>75</v>
      </c>
      <c r="N1524" s="1" t="s">
        <v>3947</v>
      </c>
      <c r="O1524" s="1" t="s">
        <v>77</v>
      </c>
      <c r="P1524" s="1" t="s">
        <v>78</v>
      </c>
      <c r="Q1524" s="1" t="s">
        <v>4162</v>
      </c>
      <c r="R1524" s="21" t="s">
        <v>139</v>
      </c>
      <c r="S1524" s="21" t="s">
        <v>1898</v>
      </c>
      <c r="T1524" s="1" t="s">
        <v>4212</v>
      </c>
      <c r="U1524" s="70" t="s">
        <v>7231</v>
      </c>
      <c r="V1524" s="1" t="s">
        <v>1900</v>
      </c>
      <c r="W1524" s="1" t="s">
        <v>2307</v>
      </c>
      <c r="X1524" s="1" t="s">
        <v>2307</v>
      </c>
      <c r="Y1524" s="1" t="s">
        <v>2363</v>
      </c>
      <c r="Z1524" s="1" t="s">
        <v>84</v>
      </c>
      <c r="AA1524" s="1" t="s">
        <v>72</v>
      </c>
      <c r="AB1524" s="1" t="s">
        <v>124</v>
      </c>
      <c r="AC1524" s="1" t="s">
        <v>2067</v>
      </c>
      <c r="AD1524" s="1" t="s">
        <v>87</v>
      </c>
      <c r="AE1524" s="1">
        <v>69</v>
      </c>
      <c r="AF1524" s="1" t="s">
        <v>88</v>
      </c>
      <c r="AG1524" s="1">
        <v>4.5999999999999996</v>
      </c>
      <c r="AH1524" s="1" t="s">
        <v>954</v>
      </c>
      <c r="AI1524" s="1" t="s">
        <v>90</v>
      </c>
      <c r="AJ1524" s="1" t="s">
        <v>91</v>
      </c>
      <c r="AK1524" s="1" t="s">
        <v>92</v>
      </c>
      <c r="AL1524" s="1" t="s">
        <v>72</v>
      </c>
      <c r="AM1524" s="1" t="s">
        <v>217</v>
      </c>
      <c r="AN1524" s="1">
        <v>1</v>
      </c>
      <c r="AO1524" s="1" t="s">
        <v>5279</v>
      </c>
      <c r="AP1524" s="1" t="s">
        <v>72</v>
      </c>
      <c r="AQ1524" s="1" t="s">
        <v>72</v>
      </c>
      <c r="AR1524" s="1" t="s">
        <v>220</v>
      </c>
      <c r="AS1524" s="1" t="s">
        <v>72</v>
      </c>
      <c r="AT1524" s="1" t="s">
        <v>72</v>
      </c>
      <c r="AU1524" s="3">
        <v>45607</v>
      </c>
      <c r="AV1524" s="4">
        <v>0.70486111111111116</v>
      </c>
      <c r="AW1524" s="4">
        <v>0.72916666666666663</v>
      </c>
      <c r="AX1524" s="4">
        <f t="shared" si="182"/>
        <v>2.4305555555555469E-2</v>
      </c>
      <c r="AY1524" s="4">
        <f t="shared" si="185"/>
        <v>0.65208333333333335</v>
      </c>
      <c r="AZ1524" s="4">
        <f t="shared" si="186"/>
        <v>0.11249999999999993</v>
      </c>
      <c r="BA1524" s="1" t="s">
        <v>7232</v>
      </c>
      <c r="BB1524" s="1" t="s">
        <v>72</v>
      </c>
      <c r="BC1524" s="1" t="s">
        <v>1794</v>
      </c>
      <c r="BD1524" s="1">
        <v>14</v>
      </c>
      <c r="BE1524" s="1" t="s">
        <v>4009</v>
      </c>
      <c r="BF1524" s="1" t="s">
        <v>88</v>
      </c>
      <c r="BG1524" s="1" t="s">
        <v>88</v>
      </c>
      <c r="BH1524" s="1" t="s">
        <v>88</v>
      </c>
      <c r="BI1524" s="1" t="s">
        <v>96</v>
      </c>
      <c r="BJ1524" s="1" t="s">
        <v>72</v>
      </c>
      <c r="BK1524" s="1" t="s">
        <v>3985</v>
      </c>
      <c r="BL1524" s="1" t="s">
        <v>6489</v>
      </c>
      <c r="BM1524" s="1">
        <f>24+6</f>
        <v>30</v>
      </c>
      <c r="BN1524" s="1" t="s">
        <v>75</v>
      </c>
      <c r="BO1524" s="1" t="s">
        <v>75</v>
      </c>
      <c r="BP1524" s="1" t="s">
        <v>75</v>
      </c>
      <c r="BQ1524" s="21" t="s">
        <v>99</v>
      </c>
      <c r="BR1524" s="21" t="s">
        <v>100</v>
      </c>
    </row>
    <row r="1525" spans="1:70" ht="20.45" customHeight="1">
      <c r="A1525" s="1" t="s">
        <v>7233</v>
      </c>
      <c r="B1525" s="1">
        <v>240324</v>
      </c>
      <c r="C1525" s="1" t="s">
        <v>71</v>
      </c>
      <c r="D1525" s="3">
        <v>45608</v>
      </c>
      <c r="E1525" s="4">
        <v>0.57291666666666663</v>
      </c>
      <c r="F1525" s="5">
        <v>45597</v>
      </c>
      <c r="G1525" s="3">
        <v>45608</v>
      </c>
      <c r="H1525" s="4">
        <v>0.66805555555555551</v>
      </c>
      <c r="I1525" s="48">
        <f t="shared" si="181"/>
        <v>9.5138888888888884E-2</v>
      </c>
      <c r="J1525" s="1">
        <v>8</v>
      </c>
      <c r="K1525" s="1" t="s">
        <v>2302</v>
      </c>
      <c r="L1525" s="1" t="s">
        <v>7234</v>
      </c>
      <c r="M1525" s="1" t="s">
        <v>75</v>
      </c>
      <c r="N1525" s="1" t="s">
        <v>72</v>
      </c>
      <c r="O1525" s="1" t="s">
        <v>77</v>
      </c>
      <c r="P1525" s="1" t="s">
        <v>172</v>
      </c>
      <c r="Q1525" s="8" t="s">
        <v>172</v>
      </c>
      <c r="R1525" s="21" t="s">
        <v>1927</v>
      </c>
      <c r="S1525" s="8" t="s">
        <v>1927</v>
      </c>
      <c r="T1525" s="1" t="s">
        <v>7235</v>
      </c>
      <c r="U1525" s="75" t="s">
        <v>72</v>
      </c>
      <c r="V1525" s="1" t="s">
        <v>1900</v>
      </c>
      <c r="W1525" s="1" t="s">
        <v>2307</v>
      </c>
      <c r="X1525" s="1" t="s">
        <v>2307</v>
      </c>
      <c r="Y1525" s="1" t="s">
        <v>2926</v>
      </c>
      <c r="Z1525" s="1" t="s">
        <v>291</v>
      </c>
      <c r="AA1525" s="1" t="s">
        <v>72</v>
      </c>
      <c r="AB1525" s="1" t="s">
        <v>292</v>
      </c>
      <c r="AC1525" s="1" t="s">
        <v>292</v>
      </c>
      <c r="AD1525" s="1" t="s">
        <v>126</v>
      </c>
      <c r="AE1525" s="1">
        <v>76</v>
      </c>
      <c r="AF1525" s="1" t="s">
        <v>88</v>
      </c>
      <c r="AG1525" s="1">
        <v>4.5999999999999996</v>
      </c>
      <c r="AH1525" s="1" t="s">
        <v>299</v>
      </c>
      <c r="AI1525" s="1" t="s">
        <v>90</v>
      </c>
      <c r="AJ1525" s="1" t="s">
        <v>91</v>
      </c>
      <c r="AK1525" s="1" t="s">
        <v>216</v>
      </c>
      <c r="AL1525" s="1" t="s">
        <v>72</v>
      </c>
      <c r="AM1525" s="1" t="s">
        <v>72</v>
      </c>
      <c r="AN1525" s="1" t="s">
        <v>72</v>
      </c>
      <c r="AO1525" s="1" t="s">
        <v>72</v>
      </c>
      <c r="AP1525" s="1">
        <v>3</v>
      </c>
      <c r="AQ1525" s="1" t="s">
        <v>5052</v>
      </c>
      <c r="AR1525" s="1" t="s">
        <v>72</v>
      </c>
      <c r="AS1525" s="1" t="s">
        <v>72</v>
      </c>
      <c r="AT1525" s="1" t="s">
        <v>72</v>
      </c>
      <c r="AU1525" s="3">
        <v>45608</v>
      </c>
      <c r="AV1525" s="1" t="s">
        <v>72</v>
      </c>
      <c r="AW1525" s="1" t="s">
        <v>72</v>
      </c>
      <c r="AX1525" s="1" t="s">
        <v>72</v>
      </c>
      <c r="AY1525" s="1" t="s">
        <v>72</v>
      </c>
      <c r="AZ1525" s="1" t="s">
        <v>72</v>
      </c>
      <c r="BA1525" s="1" t="s">
        <v>72</v>
      </c>
      <c r="BB1525" s="1" t="s">
        <v>72</v>
      </c>
      <c r="BC1525" s="1" t="s">
        <v>72</v>
      </c>
      <c r="BD1525" s="1" t="s">
        <v>72</v>
      </c>
      <c r="BE1525" s="1" t="s">
        <v>72</v>
      </c>
      <c r="BF1525" s="1" t="s">
        <v>72</v>
      </c>
      <c r="BG1525" s="1" t="s">
        <v>72</v>
      </c>
      <c r="BH1525" s="1" t="s">
        <v>88</v>
      </c>
      <c r="BI1525" s="1" t="s">
        <v>79</v>
      </c>
      <c r="BJ1525" s="1" t="s">
        <v>72</v>
      </c>
      <c r="BK1525" s="1" t="s">
        <v>72</v>
      </c>
      <c r="BL1525" s="1" t="s">
        <v>72</v>
      </c>
      <c r="BM1525" s="1" t="s">
        <v>72</v>
      </c>
      <c r="BN1525" s="1" t="s">
        <v>72</v>
      </c>
      <c r="BO1525" s="1" t="s">
        <v>72</v>
      </c>
      <c r="BP1525" s="1" t="s">
        <v>72</v>
      </c>
      <c r="BQ1525" s="1" t="s">
        <v>160</v>
      </c>
    </row>
    <row r="1526" spans="1:70" ht="20.45" customHeight="1">
      <c r="A1526" s="1" t="s">
        <v>7236</v>
      </c>
      <c r="B1526" s="1">
        <v>240325</v>
      </c>
      <c r="C1526" s="1" t="s">
        <v>71</v>
      </c>
      <c r="D1526" s="3">
        <v>45608</v>
      </c>
      <c r="E1526" s="4">
        <v>0.5</v>
      </c>
      <c r="F1526" s="5">
        <v>45597</v>
      </c>
      <c r="G1526" s="3">
        <v>45608</v>
      </c>
      <c r="H1526" s="4">
        <v>0.83680555555555558</v>
      </c>
      <c r="I1526" s="48">
        <f t="shared" si="181"/>
        <v>0.33680555555555558</v>
      </c>
      <c r="J1526" s="1">
        <v>20</v>
      </c>
      <c r="K1526" s="1" t="s">
        <v>1896</v>
      </c>
      <c r="L1526" s="1" t="s">
        <v>7237</v>
      </c>
      <c r="M1526" s="1" t="s">
        <v>75</v>
      </c>
      <c r="N1526" s="1" t="s">
        <v>3624</v>
      </c>
      <c r="O1526" s="1" t="s">
        <v>77</v>
      </c>
      <c r="P1526" s="21" t="s">
        <v>78</v>
      </c>
      <c r="Q1526" s="1" t="s">
        <v>78</v>
      </c>
      <c r="R1526" s="21" t="s">
        <v>1898</v>
      </c>
      <c r="S1526" s="21" t="s">
        <v>1898</v>
      </c>
      <c r="T1526" s="34" t="s">
        <v>72</v>
      </c>
      <c r="U1526" s="19" t="s">
        <v>7238</v>
      </c>
      <c r="V1526" s="1" t="s">
        <v>1900</v>
      </c>
      <c r="W1526" s="1" t="s">
        <v>778</v>
      </c>
      <c r="X1526" s="1" t="s">
        <v>779</v>
      </c>
      <c r="Y1526" s="1" t="s">
        <v>780</v>
      </c>
      <c r="Z1526" s="1" t="s">
        <v>152</v>
      </c>
      <c r="AA1526" s="1" t="s">
        <v>72</v>
      </c>
      <c r="AB1526" s="1" t="s">
        <v>153</v>
      </c>
      <c r="AC1526" s="1" t="s">
        <v>164</v>
      </c>
      <c r="AD1526" s="1" t="s">
        <v>126</v>
      </c>
      <c r="AE1526" s="1">
        <v>58</v>
      </c>
      <c r="AF1526" s="1" t="s">
        <v>88</v>
      </c>
      <c r="AG1526" s="1">
        <v>5.0999999999999996</v>
      </c>
      <c r="AH1526" s="1" t="s">
        <v>299</v>
      </c>
      <c r="AI1526" s="1" t="s">
        <v>90</v>
      </c>
      <c r="AJ1526" s="1" t="s">
        <v>91</v>
      </c>
      <c r="AK1526" s="1" t="s">
        <v>92</v>
      </c>
      <c r="AL1526" s="1" t="s">
        <v>72</v>
      </c>
      <c r="AM1526" s="1" t="s">
        <v>229</v>
      </c>
      <c r="AN1526" s="1">
        <v>2</v>
      </c>
      <c r="AO1526" s="1" t="s">
        <v>4879</v>
      </c>
      <c r="AP1526" s="1" t="s">
        <v>72</v>
      </c>
      <c r="AQ1526" s="1" t="s">
        <v>72</v>
      </c>
      <c r="AR1526" s="1" t="s">
        <v>72</v>
      </c>
      <c r="AS1526" s="1" t="s">
        <v>72</v>
      </c>
      <c r="AT1526" s="1" t="s">
        <v>72</v>
      </c>
      <c r="AU1526" s="3">
        <v>45608</v>
      </c>
      <c r="AV1526" s="4">
        <v>0.8520833333333333</v>
      </c>
      <c r="AW1526" s="4">
        <v>0.89513888888888893</v>
      </c>
      <c r="AX1526" s="4">
        <f t="shared" si="182"/>
        <v>4.3055555555555625E-2</v>
      </c>
      <c r="AY1526" s="4">
        <f t="shared" ref="AY1526:AY1544" si="187">AW1526-I1526</f>
        <v>0.55833333333333335</v>
      </c>
      <c r="AZ1526" s="4">
        <f t="shared" ref="AZ1526:AZ1544" si="188">AW1526-E1526</f>
        <v>0.39513888888888893</v>
      </c>
      <c r="BA1526" s="1" t="s">
        <v>7239</v>
      </c>
      <c r="BB1526" s="1" t="s">
        <v>72</v>
      </c>
      <c r="BC1526" s="1" t="s">
        <v>1794</v>
      </c>
      <c r="BD1526" s="1">
        <v>14</v>
      </c>
      <c r="BE1526" s="1" t="s">
        <v>4208</v>
      </c>
      <c r="BF1526" s="1" t="s">
        <v>75</v>
      </c>
      <c r="BG1526" s="1" t="s">
        <v>75</v>
      </c>
      <c r="BH1526" s="1" t="s">
        <v>88</v>
      </c>
      <c r="BI1526" s="1" t="s">
        <v>96</v>
      </c>
      <c r="BJ1526" s="1" t="s">
        <v>72</v>
      </c>
      <c r="BK1526" s="1" t="s">
        <v>6846</v>
      </c>
      <c r="BL1526" s="1" t="s">
        <v>7145</v>
      </c>
      <c r="BM1526" s="1">
        <f>42+((4*2)+(3*2))</f>
        <v>56</v>
      </c>
      <c r="BN1526" s="1" t="s">
        <v>75</v>
      </c>
      <c r="BO1526" s="1" t="s">
        <v>75</v>
      </c>
      <c r="BP1526" s="1" t="s">
        <v>75</v>
      </c>
      <c r="BQ1526" s="21" t="s">
        <v>99</v>
      </c>
      <c r="BR1526" s="21" t="s">
        <v>100</v>
      </c>
    </row>
    <row r="1527" spans="1:70" ht="20.45" customHeight="1">
      <c r="A1527" s="1" t="s">
        <v>7240</v>
      </c>
      <c r="B1527" s="1">
        <v>240326</v>
      </c>
      <c r="C1527" s="1" t="s">
        <v>71</v>
      </c>
      <c r="D1527" s="3">
        <v>45608</v>
      </c>
      <c r="E1527" s="4">
        <v>0.75902777777777775</v>
      </c>
      <c r="F1527" s="5">
        <v>45597</v>
      </c>
      <c r="G1527" s="3">
        <v>45608</v>
      </c>
      <c r="H1527" s="4">
        <v>0.83680555555555558</v>
      </c>
      <c r="I1527" s="48">
        <f t="shared" si="181"/>
        <v>7.7777777777777835E-2</v>
      </c>
      <c r="J1527" s="1">
        <v>3</v>
      </c>
      <c r="K1527" s="1" t="s">
        <v>1896</v>
      </c>
      <c r="L1527" s="1" t="s">
        <v>7241</v>
      </c>
      <c r="M1527" s="1" t="s">
        <v>75</v>
      </c>
      <c r="N1527" s="1" t="s">
        <v>72</v>
      </c>
      <c r="O1527" s="1" t="s">
        <v>77</v>
      </c>
      <c r="P1527" s="1" t="s">
        <v>78</v>
      </c>
      <c r="Q1527" s="1" t="s">
        <v>78</v>
      </c>
      <c r="R1527" s="21" t="s">
        <v>1898</v>
      </c>
      <c r="S1527" s="21" t="s">
        <v>1898</v>
      </c>
      <c r="T1527" s="34" t="s">
        <v>72</v>
      </c>
      <c r="U1527" s="21" t="s">
        <v>7242</v>
      </c>
      <c r="V1527" s="1" t="s">
        <v>1900</v>
      </c>
      <c r="W1527" s="1" t="s">
        <v>83</v>
      </c>
      <c r="X1527" s="1" t="s">
        <v>123</v>
      </c>
      <c r="Y1527" s="1" t="s">
        <v>83</v>
      </c>
      <c r="Z1527" s="1" t="s">
        <v>7128</v>
      </c>
      <c r="AA1527" s="1" t="s">
        <v>72</v>
      </c>
      <c r="AB1527" s="1" t="s">
        <v>7129</v>
      </c>
      <c r="AC1527" s="1" t="s">
        <v>7243</v>
      </c>
      <c r="AD1527" s="1" t="s">
        <v>87</v>
      </c>
      <c r="AE1527" s="1">
        <v>60</v>
      </c>
      <c r="AF1527" s="1" t="s">
        <v>88</v>
      </c>
      <c r="AG1527" s="1">
        <v>4.5999999999999996</v>
      </c>
      <c r="AH1527" s="1" t="s">
        <v>954</v>
      </c>
      <c r="AI1527" s="1" t="s">
        <v>90</v>
      </c>
      <c r="AJ1527" s="1" t="s">
        <v>91</v>
      </c>
      <c r="AK1527" s="1" t="s">
        <v>92</v>
      </c>
      <c r="AL1527" s="1" t="s">
        <v>72</v>
      </c>
      <c r="AM1527" s="1" t="s">
        <v>217</v>
      </c>
      <c r="AN1527" s="1" t="s">
        <v>72</v>
      </c>
      <c r="AO1527" s="1" t="s">
        <v>7244</v>
      </c>
      <c r="AP1527" s="1" t="s">
        <v>72</v>
      </c>
      <c r="AQ1527" s="1" t="s">
        <v>72</v>
      </c>
      <c r="AR1527" s="1" t="s">
        <v>447</v>
      </c>
      <c r="AS1527" s="1" t="s">
        <v>72</v>
      </c>
      <c r="AT1527" s="1" t="s">
        <v>72</v>
      </c>
      <c r="AU1527" s="3">
        <v>45608</v>
      </c>
      <c r="AV1527" s="4">
        <v>0.85277777777777775</v>
      </c>
      <c r="AW1527" s="4">
        <v>0.95138888888888884</v>
      </c>
      <c r="AX1527" s="4">
        <f t="shared" si="182"/>
        <v>9.8611111111111094E-2</v>
      </c>
      <c r="AY1527" s="4">
        <f t="shared" si="187"/>
        <v>0.87361111111111101</v>
      </c>
      <c r="AZ1527" s="4">
        <f t="shared" si="188"/>
        <v>0.19236111111111109</v>
      </c>
      <c r="BA1527" s="1" t="s">
        <v>7245</v>
      </c>
      <c r="BB1527" s="1" t="s">
        <v>72</v>
      </c>
      <c r="BC1527" s="1" t="s">
        <v>1675</v>
      </c>
      <c r="BD1527" s="1">
        <v>13</v>
      </c>
      <c r="BE1527" s="1" t="s">
        <v>4063</v>
      </c>
      <c r="BF1527" s="1" t="s">
        <v>75</v>
      </c>
      <c r="BG1527" s="1" t="s">
        <v>75</v>
      </c>
      <c r="BH1527" s="1" t="s">
        <v>88</v>
      </c>
      <c r="BI1527" s="1" t="s">
        <v>96</v>
      </c>
      <c r="BJ1527" s="1" t="s">
        <v>72</v>
      </c>
      <c r="BK1527" s="1" t="s">
        <v>7246</v>
      </c>
      <c r="BL1527" s="1" t="s">
        <v>7247</v>
      </c>
      <c r="BM1527" s="1">
        <f>70+18</f>
        <v>88</v>
      </c>
      <c r="BN1527" s="1" t="s">
        <v>75</v>
      </c>
      <c r="BO1527" s="1" t="s">
        <v>75</v>
      </c>
      <c r="BP1527" s="1" t="s">
        <v>75</v>
      </c>
      <c r="BQ1527" s="21" t="s">
        <v>99</v>
      </c>
      <c r="BR1527" s="21" t="s">
        <v>100</v>
      </c>
    </row>
    <row r="1528" spans="1:70" ht="20.45" customHeight="1">
      <c r="A1528" s="1" t="s">
        <v>7248</v>
      </c>
      <c r="B1528" s="1">
        <v>240327</v>
      </c>
      <c r="C1528" s="1" t="s">
        <v>71</v>
      </c>
      <c r="D1528" s="3">
        <v>45609</v>
      </c>
      <c r="E1528" s="4">
        <v>0.56666666666666665</v>
      </c>
      <c r="F1528" s="5">
        <v>45597</v>
      </c>
      <c r="G1528" s="3">
        <v>45609</v>
      </c>
      <c r="H1528" s="4">
        <v>0.66041666666666665</v>
      </c>
      <c r="I1528" s="48">
        <f t="shared" si="181"/>
        <v>9.375E-2</v>
      </c>
      <c r="J1528" s="1">
        <v>2</v>
      </c>
      <c r="K1528" s="1" t="s">
        <v>1896</v>
      </c>
      <c r="L1528" s="1" t="s">
        <v>7249</v>
      </c>
      <c r="M1528" s="1" t="s">
        <v>75</v>
      </c>
      <c r="N1528" s="1" t="s">
        <v>3624</v>
      </c>
      <c r="O1528" s="1" t="s">
        <v>77</v>
      </c>
      <c r="P1528" s="21" t="s">
        <v>78</v>
      </c>
      <c r="Q1528" s="1" t="s">
        <v>78</v>
      </c>
      <c r="R1528" s="21" t="s">
        <v>1898</v>
      </c>
      <c r="S1528" s="21" t="s">
        <v>1898</v>
      </c>
      <c r="T1528" s="34" t="s">
        <v>72</v>
      </c>
      <c r="U1528" s="70" t="s">
        <v>6832</v>
      </c>
      <c r="V1528" s="1" t="s">
        <v>1900</v>
      </c>
      <c r="W1528" s="1" t="s">
        <v>813</v>
      </c>
      <c r="X1528" s="1" t="s">
        <v>813</v>
      </c>
      <c r="Y1528" s="1" t="s">
        <v>814</v>
      </c>
      <c r="Z1528" s="1" t="s">
        <v>152</v>
      </c>
      <c r="AA1528" s="1" t="s">
        <v>3507</v>
      </c>
      <c r="AB1528" s="1" t="s">
        <v>153</v>
      </c>
      <c r="AC1528" s="1" t="s">
        <v>154</v>
      </c>
      <c r="AD1528" s="1" t="s">
        <v>126</v>
      </c>
      <c r="AE1528" s="1">
        <v>63</v>
      </c>
      <c r="AF1528" s="1" t="s">
        <v>88</v>
      </c>
      <c r="AG1528" s="1">
        <v>5.2</v>
      </c>
      <c r="AH1528" s="1" t="s">
        <v>299</v>
      </c>
      <c r="AI1528" s="1" t="s">
        <v>90</v>
      </c>
      <c r="AJ1528" s="1" t="s">
        <v>91</v>
      </c>
      <c r="AK1528" s="1" t="s">
        <v>92</v>
      </c>
      <c r="AL1528" s="1" t="s">
        <v>72</v>
      </c>
      <c r="AM1528" s="1" t="s">
        <v>244</v>
      </c>
      <c r="AN1528" s="1">
        <v>2</v>
      </c>
      <c r="AO1528" s="1" t="s">
        <v>5057</v>
      </c>
      <c r="AP1528" s="1" t="s">
        <v>72</v>
      </c>
      <c r="AQ1528" s="1" t="s">
        <v>72</v>
      </c>
      <c r="AR1528" s="1" t="s">
        <v>2726</v>
      </c>
      <c r="AS1528" s="1" t="s">
        <v>72</v>
      </c>
      <c r="AT1528" s="1" t="s">
        <v>72</v>
      </c>
      <c r="AU1528" s="3">
        <v>45609</v>
      </c>
      <c r="AV1528" s="4">
        <v>0.67986111111111114</v>
      </c>
      <c r="AW1528" s="4">
        <v>0.7416666666666667</v>
      </c>
      <c r="AX1528" s="4">
        <f t="shared" si="182"/>
        <v>6.1805555555555558E-2</v>
      </c>
      <c r="AY1528" s="4">
        <f t="shared" si="187"/>
        <v>0.6479166666666667</v>
      </c>
      <c r="AZ1528" s="4">
        <f t="shared" si="188"/>
        <v>0.17500000000000004</v>
      </c>
      <c r="BA1528" s="1" t="s">
        <v>7250</v>
      </c>
      <c r="BB1528" s="1" t="s">
        <v>72</v>
      </c>
      <c r="BC1528" s="1" t="s">
        <v>1794</v>
      </c>
      <c r="BD1528" s="1">
        <v>14</v>
      </c>
      <c r="BE1528" s="1" t="s">
        <v>3446</v>
      </c>
      <c r="BF1528" s="1" t="s">
        <v>75</v>
      </c>
      <c r="BG1528" s="1" t="s">
        <v>75</v>
      </c>
      <c r="BH1528" s="1" t="s">
        <v>88</v>
      </c>
      <c r="BI1528" s="1" t="s">
        <v>96</v>
      </c>
      <c r="BJ1528" s="1" t="s">
        <v>72</v>
      </c>
      <c r="BK1528" s="1" t="s">
        <v>6846</v>
      </c>
      <c r="BL1528" s="1" t="s">
        <v>7251</v>
      </c>
      <c r="BM1528" s="1">
        <f>49+(3+4)</f>
        <v>56</v>
      </c>
      <c r="BN1528" s="1" t="s">
        <v>75</v>
      </c>
      <c r="BO1528" s="1" t="s">
        <v>75</v>
      </c>
      <c r="BP1528" s="1" t="s">
        <v>75</v>
      </c>
      <c r="BQ1528" s="21" t="s">
        <v>99</v>
      </c>
      <c r="BR1528" s="21" t="s">
        <v>100</v>
      </c>
    </row>
    <row r="1529" spans="1:70" ht="20.45" customHeight="1">
      <c r="A1529" s="1" t="s">
        <v>7252</v>
      </c>
      <c r="B1529" s="1">
        <v>240328</v>
      </c>
      <c r="C1529" s="1" t="s">
        <v>71</v>
      </c>
      <c r="D1529" s="3">
        <v>45609</v>
      </c>
      <c r="E1529" s="4">
        <v>0.4236111111111111</v>
      </c>
      <c r="F1529" s="5">
        <v>45597</v>
      </c>
      <c r="G1529" s="3">
        <v>45609</v>
      </c>
      <c r="H1529" s="4">
        <v>0.75138888888888888</v>
      </c>
      <c r="I1529" s="48">
        <f t="shared" si="181"/>
        <v>0.32777777777777778</v>
      </c>
      <c r="J1529" s="1">
        <v>4</v>
      </c>
      <c r="K1529" s="1" t="s">
        <v>1896</v>
      </c>
      <c r="L1529" s="1" t="s">
        <v>7253</v>
      </c>
      <c r="M1529" s="1" t="s">
        <v>75</v>
      </c>
      <c r="N1529" s="1" t="s">
        <v>3624</v>
      </c>
      <c r="O1529" s="1" t="s">
        <v>77</v>
      </c>
      <c r="P1529" s="1" t="s">
        <v>78</v>
      </c>
      <c r="Q1529" s="1" t="s">
        <v>78</v>
      </c>
      <c r="R1529" s="21" t="s">
        <v>1898</v>
      </c>
      <c r="S1529" s="8" t="s">
        <v>1927</v>
      </c>
      <c r="T1529" s="34" t="s">
        <v>72</v>
      </c>
      <c r="U1529" s="19" t="s">
        <v>7254</v>
      </c>
      <c r="V1529" s="1" t="s">
        <v>1900</v>
      </c>
      <c r="W1529" s="1" t="s">
        <v>1867</v>
      </c>
      <c r="X1529" s="1" t="s">
        <v>1868</v>
      </c>
      <c r="Y1529" s="1" t="s">
        <v>2143</v>
      </c>
      <c r="Z1529" s="1" t="s">
        <v>152</v>
      </c>
      <c r="AA1529" s="1" t="s">
        <v>3507</v>
      </c>
      <c r="AB1529" s="1" t="s">
        <v>153</v>
      </c>
      <c r="AC1529" s="1" t="s">
        <v>5091</v>
      </c>
      <c r="AD1529" s="1" t="s">
        <v>126</v>
      </c>
      <c r="AE1529" s="1">
        <v>64</v>
      </c>
      <c r="AF1529" s="1" t="s">
        <v>88</v>
      </c>
      <c r="AG1529" s="1">
        <v>5.5</v>
      </c>
      <c r="AH1529" s="1" t="s">
        <v>954</v>
      </c>
      <c r="AI1529" s="1" t="s">
        <v>90</v>
      </c>
      <c r="AJ1529" s="1" t="s">
        <v>91</v>
      </c>
      <c r="AK1529" s="1" t="s">
        <v>216</v>
      </c>
      <c r="AL1529" s="1" t="s">
        <v>72</v>
      </c>
      <c r="AM1529" s="1" t="s">
        <v>72</v>
      </c>
      <c r="AN1529" s="1" t="s">
        <v>72</v>
      </c>
      <c r="AO1529" s="1" t="s">
        <v>72</v>
      </c>
      <c r="AP1529" s="1">
        <v>6</v>
      </c>
      <c r="AQ1529" s="1" t="s">
        <v>7255</v>
      </c>
      <c r="AR1529" s="1" t="s">
        <v>72</v>
      </c>
      <c r="AS1529" s="1" t="s">
        <v>72</v>
      </c>
      <c r="AT1529" s="1" t="s">
        <v>72</v>
      </c>
      <c r="AU1529" s="3">
        <v>45609</v>
      </c>
      <c r="AV1529" s="4">
        <v>0.77083333333333337</v>
      </c>
      <c r="AW1529" s="4">
        <v>0.82708333333333328</v>
      </c>
      <c r="AX1529" s="4">
        <f t="shared" si="182"/>
        <v>5.6249999999999911E-2</v>
      </c>
      <c r="AY1529" s="4">
        <f t="shared" si="187"/>
        <v>0.4993055555555555</v>
      </c>
      <c r="AZ1529" s="4">
        <f t="shared" si="188"/>
        <v>0.40347222222222218</v>
      </c>
      <c r="BA1529" s="1" t="s">
        <v>7256</v>
      </c>
      <c r="BB1529" s="1" t="s">
        <v>7257</v>
      </c>
      <c r="BC1529" s="1" t="s">
        <v>1794</v>
      </c>
      <c r="BD1529" s="1">
        <v>14</v>
      </c>
      <c r="BE1529" s="1" t="s">
        <v>4219</v>
      </c>
      <c r="BF1529" s="1" t="s">
        <v>75</v>
      </c>
      <c r="BG1529" s="1" t="s">
        <v>75</v>
      </c>
      <c r="BH1529" s="1" t="s">
        <v>88</v>
      </c>
      <c r="BI1529" s="1" t="s">
        <v>79</v>
      </c>
      <c r="BJ1529" s="1" t="s">
        <v>72</v>
      </c>
      <c r="BK1529" s="1" t="s">
        <v>6846</v>
      </c>
      <c r="BL1529" s="1" t="s">
        <v>7145</v>
      </c>
      <c r="BM1529" s="1">
        <v>56</v>
      </c>
      <c r="BN1529" s="1" t="s">
        <v>75</v>
      </c>
      <c r="BO1529" s="1" t="s">
        <v>75</v>
      </c>
      <c r="BP1529" s="1" t="s">
        <v>75</v>
      </c>
      <c r="BQ1529" s="1" t="s">
        <v>160</v>
      </c>
      <c r="BR1529" s="1" t="s">
        <v>768</v>
      </c>
    </row>
    <row r="1530" spans="1:70" ht="20.45" customHeight="1">
      <c r="A1530" s="1" t="s">
        <v>7258</v>
      </c>
      <c r="B1530" s="1">
        <v>240329</v>
      </c>
      <c r="C1530" s="1" t="s">
        <v>71</v>
      </c>
      <c r="D1530" s="3">
        <v>45609</v>
      </c>
      <c r="E1530" s="4">
        <v>0.53819444444444442</v>
      </c>
      <c r="F1530" s="5">
        <v>45597</v>
      </c>
      <c r="G1530" s="3">
        <v>45609</v>
      </c>
      <c r="H1530" s="4">
        <v>0.75138888888888888</v>
      </c>
      <c r="I1530" s="48">
        <f t="shared" si="181"/>
        <v>0.21319444444444446</v>
      </c>
      <c r="J1530" s="1">
        <v>5</v>
      </c>
      <c r="K1530" s="1" t="s">
        <v>1896</v>
      </c>
      <c r="L1530" s="1" t="s">
        <v>7259</v>
      </c>
      <c r="M1530" s="1" t="s">
        <v>75</v>
      </c>
      <c r="N1530" s="1" t="s">
        <v>3624</v>
      </c>
      <c r="O1530" s="1" t="s">
        <v>77</v>
      </c>
      <c r="P1530" s="1" t="s">
        <v>78</v>
      </c>
      <c r="Q1530" s="1" t="s">
        <v>172</v>
      </c>
      <c r="R1530" s="21" t="s">
        <v>1898</v>
      </c>
      <c r="S1530" s="21" t="s">
        <v>1898</v>
      </c>
      <c r="T1530" s="34" t="s">
        <v>72</v>
      </c>
      <c r="U1530" s="71" t="s">
        <v>4263</v>
      </c>
      <c r="V1530" s="1" t="s">
        <v>1900</v>
      </c>
      <c r="W1530" s="1" t="s">
        <v>1867</v>
      </c>
      <c r="X1530" s="1" t="s">
        <v>1868</v>
      </c>
      <c r="Y1530" s="1" t="s">
        <v>2143</v>
      </c>
      <c r="Z1530" s="1" t="s">
        <v>152</v>
      </c>
      <c r="AA1530" s="1" t="s">
        <v>1370</v>
      </c>
      <c r="AB1530" s="1" t="s">
        <v>153</v>
      </c>
      <c r="AC1530" s="1" t="s">
        <v>5091</v>
      </c>
      <c r="AD1530" s="1" t="s">
        <v>126</v>
      </c>
      <c r="AE1530" s="1">
        <v>48</v>
      </c>
      <c r="AF1530" s="1" t="s">
        <v>88</v>
      </c>
      <c r="AG1530" s="1">
        <v>5.5</v>
      </c>
      <c r="AH1530" s="1" t="s">
        <v>954</v>
      </c>
      <c r="AI1530" s="1" t="s">
        <v>90</v>
      </c>
      <c r="AJ1530" s="1" t="s">
        <v>1527</v>
      </c>
      <c r="AK1530" s="1" t="s">
        <v>216</v>
      </c>
      <c r="AL1530" s="1" t="s">
        <v>72</v>
      </c>
      <c r="AM1530" s="1" t="s">
        <v>72</v>
      </c>
      <c r="AN1530" s="1">
        <v>3</v>
      </c>
      <c r="AO1530" s="1" t="s">
        <v>72</v>
      </c>
      <c r="AP1530" s="1">
        <v>4</v>
      </c>
      <c r="AQ1530" s="1" t="s">
        <v>7260</v>
      </c>
      <c r="AR1530" s="1" t="s">
        <v>72</v>
      </c>
      <c r="AS1530" s="1" t="s">
        <v>72</v>
      </c>
      <c r="AT1530" s="1" t="s">
        <v>72</v>
      </c>
      <c r="AU1530" s="3">
        <v>45609</v>
      </c>
      <c r="AV1530" s="4">
        <v>0.77222222222222225</v>
      </c>
      <c r="AW1530" s="4">
        <v>0.84513888888888888</v>
      </c>
      <c r="AX1530" s="4">
        <f t="shared" si="182"/>
        <v>7.291666666666663E-2</v>
      </c>
      <c r="AY1530" s="4">
        <f t="shared" si="187"/>
        <v>0.63194444444444442</v>
      </c>
      <c r="AZ1530" s="4">
        <f t="shared" si="188"/>
        <v>0.30694444444444446</v>
      </c>
      <c r="BA1530" s="1" t="s">
        <v>7261</v>
      </c>
      <c r="BB1530" s="1" t="s">
        <v>72</v>
      </c>
      <c r="BC1530" s="1" t="s">
        <v>1794</v>
      </c>
      <c r="BD1530" s="1">
        <v>14</v>
      </c>
      <c r="BE1530" s="1" t="s">
        <v>4063</v>
      </c>
      <c r="BF1530" s="1" t="s">
        <v>88</v>
      </c>
      <c r="BG1530" s="1" t="s">
        <v>88</v>
      </c>
      <c r="BH1530" s="1" t="s">
        <v>88</v>
      </c>
      <c r="BI1530" s="1" t="s">
        <v>96</v>
      </c>
      <c r="BJ1530" s="1" t="s">
        <v>72</v>
      </c>
      <c r="BK1530" s="1" t="s">
        <v>6846</v>
      </c>
      <c r="BL1530" s="1" t="s">
        <v>7251</v>
      </c>
      <c r="BM1530" s="1">
        <f>49+((3*4)+(3*3))</f>
        <v>70</v>
      </c>
      <c r="BN1530" s="1" t="s">
        <v>75</v>
      </c>
      <c r="BO1530" s="1" t="s">
        <v>75</v>
      </c>
      <c r="BP1530" s="1" t="s">
        <v>75</v>
      </c>
      <c r="BQ1530" s="21" t="s">
        <v>99</v>
      </c>
      <c r="BR1530" s="21" t="s">
        <v>100</v>
      </c>
    </row>
    <row r="1531" spans="1:70" ht="20.45" customHeight="1">
      <c r="A1531" s="1" t="s">
        <v>7262</v>
      </c>
      <c r="B1531" s="1">
        <v>240330</v>
      </c>
      <c r="C1531" s="1" t="s">
        <v>71</v>
      </c>
      <c r="D1531" s="3">
        <v>45610</v>
      </c>
      <c r="E1531" s="4">
        <v>0.66319444444444442</v>
      </c>
      <c r="F1531" s="5">
        <v>45597</v>
      </c>
      <c r="G1531" s="3">
        <v>45610</v>
      </c>
      <c r="H1531" s="4">
        <v>0.74444444444444446</v>
      </c>
      <c r="I1531" s="48">
        <f t="shared" si="181"/>
        <v>8.1250000000000044E-2</v>
      </c>
      <c r="J1531" s="1">
        <v>2</v>
      </c>
      <c r="K1531" s="1" t="s">
        <v>1896</v>
      </c>
      <c r="L1531" s="1" t="s">
        <v>7263</v>
      </c>
      <c r="M1531" s="1" t="s">
        <v>75</v>
      </c>
      <c r="N1531" s="1" t="s">
        <v>72</v>
      </c>
      <c r="O1531" s="1" t="s">
        <v>77</v>
      </c>
      <c r="P1531" s="21" t="s">
        <v>78</v>
      </c>
      <c r="Q1531" s="1" t="s">
        <v>78</v>
      </c>
      <c r="R1531" s="21" t="s">
        <v>1898</v>
      </c>
      <c r="S1531" s="21" t="s">
        <v>1898</v>
      </c>
      <c r="T1531" s="34" t="s">
        <v>72</v>
      </c>
      <c r="U1531" s="70" t="s">
        <v>7264</v>
      </c>
      <c r="V1531" s="1" t="s">
        <v>1900</v>
      </c>
      <c r="W1531" s="1" t="s">
        <v>813</v>
      </c>
      <c r="X1531" s="1" t="s">
        <v>813</v>
      </c>
      <c r="Y1531" s="1" t="s">
        <v>814</v>
      </c>
      <c r="Z1531" s="1" t="s">
        <v>7128</v>
      </c>
      <c r="AA1531" s="1" t="s">
        <v>72</v>
      </c>
      <c r="AB1531" s="1" t="s">
        <v>7129</v>
      </c>
      <c r="AC1531" s="1" t="s">
        <v>7265</v>
      </c>
      <c r="AD1531" s="1" t="s">
        <v>126</v>
      </c>
      <c r="AE1531" s="1">
        <v>39</v>
      </c>
      <c r="AF1531" s="1" t="s">
        <v>88</v>
      </c>
      <c r="AG1531" s="1">
        <v>4.5999999999999996</v>
      </c>
      <c r="AH1531" s="1" t="s">
        <v>954</v>
      </c>
      <c r="AI1531" s="1" t="s">
        <v>90</v>
      </c>
      <c r="AJ1531" s="1" t="s">
        <v>91</v>
      </c>
      <c r="AK1531" s="1" t="s">
        <v>92</v>
      </c>
      <c r="AL1531" s="1" t="s">
        <v>72</v>
      </c>
      <c r="AM1531" s="1" t="s">
        <v>229</v>
      </c>
      <c r="AN1531" s="1">
        <v>1</v>
      </c>
      <c r="AO1531" s="1" t="s">
        <v>5092</v>
      </c>
      <c r="AP1531" s="1" t="s">
        <v>72</v>
      </c>
      <c r="AQ1531" s="1" t="s">
        <v>72</v>
      </c>
      <c r="AR1531" s="1" t="s">
        <v>447</v>
      </c>
      <c r="AS1531" s="1" t="s">
        <v>72</v>
      </c>
      <c r="AT1531" s="1" t="s">
        <v>72</v>
      </c>
      <c r="AU1531" s="3">
        <v>45610</v>
      </c>
      <c r="AV1531" s="4">
        <v>0.76041666666666663</v>
      </c>
      <c r="AW1531" s="4">
        <v>0.91874999999999996</v>
      </c>
      <c r="AX1531" s="4">
        <f t="shared" si="182"/>
        <v>0.15833333333333333</v>
      </c>
      <c r="AY1531" s="4">
        <f t="shared" si="187"/>
        <v>0.83749999999999991</v>
      </c>
      <c r="AZ1531" s="4">
        <f t="shared" si="188"/>
        <v>0.25555555555555554</v>
      </c>
      <c r="BA1531" s="1" t="s">
        <v>7266</v>
      </c>
      <c r="BB1531" s="1" t="s">
        <v>72</v>
      </c>
      <c r="BC1531" s="1" t="s">
        <v>1675</v>
      </c>
      <c r="BD1531" s="1">
        <v>13</v>
      </c>
      <c r="BE1531" s="1" t="s">
        <v>4219</v>
      </c>
      <c r="BF1531" s="1" t="s">
        <v>75</v>
      </c>
      <c r="BG1531" s="1" t="s">
        <v>75</v>
      </c>
      <c r="BH1531" s="1" t="s">
        <v>88</v>
      </c>
      <c r="BI1531" s="1" t="s">
        <v>96</v>
      </c>
      <c r="BJ1531" s="1" t="s">
        <v>72</v>
      </c>
      <c r="BK1531" s="1" t="s">
        <v>6913</v>
      </c>
      <c r="BL1531" s="1" t="s">
        <v>7267</v>
      </c>
      <c r="BM1531" s="1">
        <v>35</v>
      </c>
      <c r="BN1531" s="1" t="s">
        <v>75</v>
      </c>
      <c r="BO1531" s="1" t="s">
        <v>75</v>
      </c>
      <c r="BP1531" s="1" t="s">
        <v>75</v>
      </c>
      <c r="BQ1531" s="21" t="s">
        <v>99</v>
      </c>
      <c r="BR1531" s="21" t="s">
        <v>100</v>
      </c>
    </row>
    <row r="1532" spans="1:70" ht="20.45" customHeight="1">
      <c r="A1532" s="1" t="s">
        <v>7268</v>
      </c>
      <c r="B1532" s="1">
        <v>240331</v>
      </c>
      <c r="C1532" s="1" t="s">
        <v>71</v>
      </c>
      <c r="D1532" s="3">
        <v>45611</v>
      </c>
      <c r="E1532" s="4">
        <v>0.48888888888888887</v>
      </c>
      <c r="F1532" s="5">
        <v>45597</v>
      </c>
      <c r="G1532" s="3">
        <v>45611</v>
      </c>
      <c r="H1532" s="4">
        <v>0.6166666666666667</v>
      </c>
      <c r="I1532" s="48">
        <f t="shared" si="181"/>
        <v>0.12777777777777782</v>
      </c>
      <c r="J1532" s="1">
        <v>3</v>
      </c>
      <c r="K1532" s="1" t="s">
        <v>1896</v>
      </c>
      <c r="L1532" s="1" t="s">
        <v>7269</v>
      </c>
      <c r="M1532" s="1" t="s">
        <v>75</v>
      </c>
      <c r="N1532" s="1" t="s">
        <v>72</v>
      </c>
      <c r="O1532" s="1" t="s">
        <v>77</v>
      </c>
      <c r="P1532" s="21" t="s">
        <v>78</v>
      </c>
      <c r="Q1532" s="1" t="s">
        <v>78</v>
      </c>
      <c r="R1532" s="21" t="s">
        <v>1898</v>
      </c>
      <c r="S1532" s="21" t="s">
        <v>1898</v>
      </c>
      <c r="T1532" s="34" t="s">
        <v>72</v>
      </c>
      <c r="U1532" s="70" t="s">
        <v>7270</v>
      </c>
      <c r="V1532" s="1" t="s">
        <v>1900</v>
      </c>
      <c r="W1532" s="1" t="s">
        <v>813</v>
      </c>
      <c r="X1532" s="1" t="s">
        <v>813</v>
      </c>
      <c r="Y1532" s="1" t="s">
        <v>814</v>
      </c>
      <c r="Z1532" s="1" t="s">
        <v>84</v>
      </c>
      <c r="AA1532" s="1" t="s">
        <v>72</v>
      </c>
      <c r="AB1532" s="1" t="s">
        <v>104</v>
      </c>
      <c r="AC1532" s="1" t="s">
        <v>310</v>
      </c>
      <c r="AD1532" s="1" t="s">
        <v>87</v>
      </c>
      <c r="AE1532" s="1">
        <v>49</v>
      </c>
      <c r="AF1532" s="1" t="s">
        <v>88</v>
      </c>
      <c r="AG1532" s="1">
        <v>5.0999999999999996</v>
      </c>
      <c r="AH1532" s="1" t="s">
        <v>299</v>
      </c>
      <c r="AI1532" s="1" t="s">
        <v>90</v>
      </c>
      <c r="AJ1532" s="1" t="s">
        <v>91</v>
      </c>
      <c r="AK1532" s="1" t="s">
        <v>92</v>
      </c>
      <c r="AL1532" s="1" t="s">
        <v>72</v>
      </c>
      <c r="AM1532" s="1" t="s">
        <v>229</v>
      </c>
      <c r="AN1532" s="1">
        <v>1</v>
      </c>
      <c r="AO1532" s="1" t="s">
        <v>5057</v>
      </c>
      <c r="AP1532" s="1" t="s">
        <v>72</v>
      </c>
      <c r="AQ1532" s="1" t="s">
        <v>72</v>
      </c>
      <c r="AR1532" s="1" t="s">
        <v>5884</v>
      </c>
      <c r="AS1532" s="1" t="s">
        <v>72</v>
      </c>
      <c r="AT1532" s="1" t="s">
        <v>72</v>
      </c>
      <c r="AU1532" s="3">
        <v>45611</v>
      </c>
      <c r="AV1532" s="4">
        <v>0.62986111111111109</v>
      </c>
      <c r="AW1532" s="4">
        <v>0.70694444444444449</v>
      </c>
      <c r="AX1532" s="4">
        <f t="shared" si="182"/>
        <v>7.7083333333333393E-2</v>
      </c>
      <c r="AY1532" s="4">
        <f t="shared" si="187"/>
        <v>0.57916666666666661</v>
      </c>
      <c r="AZ1532" s="4">
        <f t="shared" si="188"/>
        <v>0.21805555555555561</v>
      </c>
      <c r="BA1532" s="1" t="s">
        <v>7271</v>
      </c>
      <c r="BB1532" s="1" t="s">
        <v>72</v>
      </c>
      <c r="BC1532" s="1" t="s">
        <v>2260</v>
      </c>
      <c r="BD1532" s="1">
        <v>14</v>
      </c>
      <c r="BE1532" s="1" t="s">
        <v>2694</v>
      </c>
      <c r="BF1532" s="1" t="s">
        <v>75</v>
      </c>
      <c r="BG1532" s="1" t="s">
        <v>75</v>
      </c>
      <c r="BH1532" s="1" t="s">
        <v>88</v>
      </c>
      <c r="BI1532" s="1" t="s">
        <v>96</v>
      </c>
      <c r="BJ1532" s="1" t="s">
        <v>72</v>
      </c>
      <c r="BK1532" s="1" t="s">
        <v>3962</v>
      </c>
      <c r="BL1532" s="1" t="s">
        <v>7170</v>
      </c>
      <c r="BM1532" s="1">
        <v>42</v>
      </c>
      <c r="BN1532" s="1" t="s">
        <v>75</v>
      </c>
      <c r="BO1532" s="1" t="s">
        <v>75</v>
      </c>
      <c r="BP1532" s="1" t="s">
        <v>75</v>
      </c>
      <c r="BQ1532" s="21" t="s">
        <v>99</v>
      </c>
      <c r="BR1532" s="21" t="s">
        <v>100</v>
      </c>
    </row>
    <row r="1533" spans="1:70" ht="20.45" customHeight="1">
      <c r="A1533" s="1" t="s">
        <v>7272</v>
      </c>
      <c r="B1533" s="1">
        <v>240332</v>
      </c>
      <c r="C1533" s="1" t="s">
        <v>71</v>
      </c>
      <c r="D1533" s="3">
        <v>45611</v>
      </c>
      <c r="E1533" s="4">
        <v>0.4513888888888889</v>
      </c>
      <c r="F1533" s="5">
        <v>45597</v>
      </c>
      <c r="G1533" s="3">
        <v>45611</v>
      </c>
      <c r="H1533" s="4">
        <v>0.63958333333333328</v>
      </c>
      <c r="I1533" s="48">
        <f t="shared" si="181"/>
        <v>0.18819444444444439</v>
      </c>
      <c r="J1533" s="1">
        <v>10</v>
      </c>
      <c r="K1533" s="1" t="s">
        <v>1896</v>
      </c>
      <c r="L1533" s="1" t="s">
        <v>7273</v>
      </c>
      <c r="M1533" s="1" t="s">
        <v>75</v>
      </c>
      <c r="N1533" s="1" t="s">
        <v>72</v>
      </c>
      <c r="O1533" s="1" t="s">
        <v>77</v>
      </c>
      <c r="P1533" s="1" t="s">
        <v>78</v>
      </c>
      <c r="Q1533" s="1" t="s">
        <v>78</v>
      </c>
      <c r="R1533" s="21" t="s">
        <v>1898</v>
      </c>
      <c r="S1533" s="21" t="s">
        <v>1898</v>
      </c>
      <c r="T1533" s="34" t="s">
        <v>72</v>
      </c>
      <c r="U1533" s="19" t="s">
        <v>7274</v>
      </c>
      <c r="V1533" s="1" t="s">
        <v>1900</v>
      </c>
      <c r="W1533" s="1" t="s">
        <v>1867</v>
      </c>
      <c r="X1533" s="1" t="s">
        <v>1868</v>
      </c>
      <c r="Y1533" s="1" t="s">
        <v>2143</v>
      </c>
      <c r="Z1533" s="1" t="s">
        <v>291</v>
      </c>
      <c r="AA1533" s="1" t="s">
        <v>72</v>
      </c>
      <c r="AB1533" s="1" t="s">
        <v>292</v>
      </c>
      <c r="AC1533" s="1" t="s">
        <v>3296</v>
      </c>
      <c r="AD1533" s="1" t="s">
        <v>126</v>
      </c>
      <c r="AE1533" s="1">
        <v>55</v>
      </c>
      <c r="AF1533" s="1" t="s">
        <v>88</v>
      </c>
      <c r="AG1533" s="1">
        <v>5.0999999999999996</v>
      </c>
      <c r="AH1533" s="1" t="s">
        <v>954</v>
      </c>
      <c r="AI1533" s="1" t="s">
        <v>90</v>
      </c>
      <c r="AJ1533" s="1" t="s">
        <v>91</v>
      </c>
      <c r="AK1533" s="1" t="s">
        <v>216</v>
      </c>
      <c r="AL1533" s="1" t="s">
        <v>72</v>
      </c>
      <c r="AM1533" s="1" t="s">
        <v>72</v>
      </c>
      <c r="AN1533" s="1" t="s">
        <v>72</v>
      </c>
      <c r="AO1533" s="1" t="s">
        <v>72</v>
      </c>
      <c r="AP1533" s="1">
        <v>6</v>
      </c>
      <c r="AQ1533" s="1" t="s">
        <v>5052</v>
      </c>
      <c r="AR1533" s="1" t="s">
        <v>72</v>
      </c>
      <c r="AS1533" s="1" t="s">
        <v>72</v>
      </c>
      <c r="AT1533" s="1" t="s">
        <v>72</v>
      </c>
      <c r="AU1533" s="3">
        <v>45611</v>
      </c>
      <c r="AV1533" s="4">
        <v>0.65416666666666667</v>
      </c>
      <c r="AW1533" s="4">
        <v>0.75277777777777777</v>
      </c>
      <c r="AX1533" s="4">
        <f t="shared" si="182"/>
        <v>9.8611111111111094E-2</v>
      </c>
      <c r="AY1533" s="4">
        <f t="shared" si="187"/>
        <v>0.56458333333333344</v>
      </c>
      <c r="AZ1533" s="4">
        <f t="shared" si="188"/>
        <v>0.30138888888888887</v>
      </c>
      <c r="BA1533" s="1" t="s">
        <v>7275</v>
      </c>
      <c r="BB1533" s="1" t="s">
        <v>72</v>
      </c>
      <c r="BC1533" s="1" t="s">
        <v>2260</v>
      </c>
      <c r="BD1533" s="1">
        <v>14</v>
      </c>
      <c r="BE1533" s="1" t="s">
        <v>3446</v>
      </c>
      <c r="BF1533" s="1" t="s">
        <v>75</v>
      </c>
      <c r="BG1533" s="1" t="s">
        <v>75</v>
      </c>
      <c r="BH1533" s="1" t="s">
        <v>88</v>
      </c>
      <c r="BI1533" s="1" t="s">
        <v>96</v>
      </c>
      <c r="BJ1533" s="1" t="s">
        <v>72</v>
      </c>
      <c r="BK1533" s="1" t="s">
        <v>5553</v>
      </c>
      <c r="BL1533" s="1" t="s">
        <v>6985</v>
      </c>
      <c r="BM1533" s="1">
        <f>35+30+(24)</f>
        <v>89</v>
      </c>
      <c r="BN1533" s="1" t="s">
        <v>75</v>
      </c>
      <c r="BO1533" s="1" t="s">
        <v>75</v>
      </c>
      <c r="BP1533" s="1" t="s">
        <v>75</v>
      </c>
      <c r="BQ1533" s="21" t="s">
        <v>99</v>
      </c>
      <c r="BR1533" s="21" t="s">
        <v>100</v>
      </c>
    </row>
    <row r="1534" spans="1:70" ht="20.45" customHeight="1">
      <c r="A1534" s="1" t="s">
        <v>7276</v>
      </c>
      <c r="B1534" s="1">
        <v>240333</v>
      </c>
      <c r="C1534" s="1" t="s">
        <v>71</v>
      </c>
      <c r="D1534" s="3">
        <v>45614</v>
      </c>
      <c r="E1534" s="4">
        <v>0.44722222222222224</v>
      </c>
      <c r="F1534" s="5">
        <v>45597</v>
      </c>
      <c r="G1534" s="3">
        <v>45614</v>
      </c>
      <c r="H1534" s="4">
        <v>0.53541666666666665</v>
      </c>
      <c r="I1534" s="48">
        <f t="shared" si="181"/>
        <v>8.8194444444444409E-2</v>
      </c>
      <c r="J1534" s="1">
        <v>7</v>
      </c>
      <c r="K1534" s="1" t="s">
        <v>1896</v>
      </c>
      <c r="L1534" s="1" t="s">
        <v>7277</v>
      </c>
      <c r="M1534" s="1" t="s">
        <v>75</v>
      </c>
      <c r="N1534" s="1" t="s">
        <v>3947</v>
      </c>
      <c r="O1534" s="1" t="s">
        <v>77</v>
      </c>
      <c r="P1534" s="21" t="s">
        <v>78</v>
      </c>
      <c r="Q1534" s="1" t="s">
        <v>78</v>
      </c>
      <c r="R1534" s="21" t="s">
        <v>1898</v>
      </c>
      <c r="S1534" s="21" t="s">
        <v>1927</v>
      </c>
      <c r="T1534" s="34" t="s">
        <v>72</v>
      </c>
      <c r="U1534" s="70" t="s">
        <v>1958</v>
      </c>
      <c r="V1534" s="1" t="s">
        <v>1900</v>
      </c>
      <c r="W1534" s="1" t="s">
        <v>813</v>
      </c>
      <c r="X1534" s="1" t="s">
        <v>813</v>
      </c>
      <c r="Y1534" s="1" t="s">
        <v>814</v>
      </c>
      <c r="Z1534" s="1" t="s">
        <v>84</v>
      </c>
      <c r="AA1534" s="1" t="s">
        <v>72</v>
      </c>
      <c r="AB1534" s="1" t="s">
        <v>140</v>
      </c>
      <c r="AC1534" s="1" t="s">
        <v>181</v>
      </c>
      <c r="AD1534" s="1" t="s">
        <v>87</v>
      </c>
      <c r="AE1534" s="1">
        <v>54</v>
      </c>
      <c r="AF1534" s="1" t="s">
        <v>88</v>
      </c>
      <c r="AG1534" s="1">
        <v>5.2</v>
      </c>
      <c r="AH1534" s="1" t="s">
        <v>954</v>
      </c>
      <c r="AI1534" s="1" t="s">
        <v>90</v>
      </c>
      <c r="AJ1534" s="1" t="s">
        <v>91</v>
      </c>
      <c r="AK1534" s="1" t="s">
        <v>92</v>
      </c>
      <c r="AL1534" s="1" t="s">
        <v>72</v>
      </c>
      <c r="AM1534" s="1" t="s">
        <v>217</v>
      </c>
      <c r="AN1534" s="1">
        <v>1</v>
      </c>
      <c r="AO1534" s="1" t="s">
        <v>5253</v>
      </c>
      <c r="AP1534" s="1" t="s">
        <v>72</v>
      </c>
      <c r="AQ1534" s="1" t="s">
        <v>72</v>
      </c>
      <c r="AR1534" s="1" t="s">
        <v>5884</v>
      </c>
      <c r="AS1534" s="1" t="s">
        <v>72</v>
      </c>
      <c r="AT1534" s="1" t="s">
        <v>72</v>
      </c>
      <c r="AU1534" s="3">
        <v>45614</v>
      </c>
      <c r="AV1534" s="4">
        <v>0.56041666666666667</v>
      </c>
      <c r="AW1534" s="4">
        <v>0.63749999999999996</v>
      </c>
      <c r="AX1534" s="4">
        <f t="shared" si="182"/>
        <v>7.7083333333333282E-2</v>
      </c>
      <c r="AY1534" s="4">
        <f t="shared" si="187"/>
        <v>0.54930555555555549</v>
      </c>
      <c r="AZ1534" s="4">
        <f t="shared" si="188"/>
        <v>0.19027777777777771</v>
      </c>
      <c r="BA1534" s="1" t="s">
        <v>7278</v>
      </c>
      <c r="BB1534" s="1" t="s">
        <v>72</v>
      </c>
      <c r="BC1534" s="1" t="s">
        <v>2260</v>
      </c>
      <c r="BD1534" s="1">
        <v>14</v>
      </c>
      <c r="BE1534" s="1" t="s">
        <v>2694</v>
      </c>
      <c r="BF1534" s="1" t="s">
        <v>75</v>
      </c>
      <c r="BG1534" s="1" t="s">
        <v>3718</v>
      </c>
      <c r="BH1534" s="1" t="s">
        <v>88</v>
      </c>
      <c r="BI1534" s="1" t="s">
        <v>79</v>
      </c>
      <c r="BJ1534" s="1" t="s">
        <v>72</v>
      </c>
      <c r="BK1534" s="1" t="s">
        <v>3962</v>
      </c>
      <c r="BL1534" s="1" t="s">
        <v>7279</v>
      </c>
      <c r="BM1534" s="1">
        <f>42+(4+3)</f>
        <v>49</v>
      </c>
      <c r="BN1534" s="1" t="s">
        <v>88</v>
      </c>
      <c r="BO1534" s="1" t="s">
        <v>88</v>
      </c>
      <c r="BP1534" s="1" t="s">
        <v>88</v>
      </c>
      <c r="BQ1534" s="1" t="s">
        <v>160</v>
      </c>
      <c r="BR1534" s="1" t="s">
        <v>440</v>
      </c>
    </row>
    <row r="1535" spans="1:70" ht="20.45" customHeight="1">
      <c r="A1535" s="1" t="s">
        <v>7280</v>
      </c>
      <c r="B1535" s="1">
        <v>240334</v>
      </c>
      <c r="C1535" s="1" t="s">
        <v>71</v>
      </c>
      <c r="D1535" s="3">
        <v>45615</v>
      </c>
      <c r="E1535" s="4">
        <v>0.48888888888888887</v>
      </c>
      <c r="F1535" s="5">
        <v>45597</v>
      </c>
      <c r="G1535" s="3">
        <v>45615</v>
      </c>
      <c r="H1535" s="4">
        <v>0.55972222222222223</v>
      </c>
      <c r="I1535" s="48">
        <f t="shared" si="181"/>
        <v>7.0833333333333359E-2</v>
      </c>
      <c r="J1535" s="1">
        <v>4</v>
      </c>
      <c r="K1535" s="1" t="s">
        <v>1896</v>
      </c>
      <c r="L1535" s="1" t="s">
        <v>7281</v>
      </c>
      <c r="M1535" s="1" t="s">
        <v>75</v>
      </c>
      <c r="N1535" s="1" t="s">
        <v>3947</v>
      </c>
      <c r="O1535" s="1" t="s">
        <v>77</v>
      </c>
      <c r="P1535" s="21" t="s">
        <v>78</v>
      </c>
      <c r="Q1535" s="1" t="s">
        <v>78</v>
      </c>
      <c r="R1535" s="21" t="s">
        <v>1898</v>
      </c>
      <c r="S1535" s="21" t="s">
        <v>1898</v>
      </c>
      <c r="T1535" s="34" t="s">
        <v>72</v>
      </c>
      <c r="U1535" s="19" t="s">
        <v>7282</v>
      </c>
      <c r="V1535" s="1" t="s">
        <v>1900</v>
      </c>
      <c r="W1535" s="1" t="s">
        <v>813</v>
      </c>
      <c r="X1535" s="1" t="s">
        <v>813</v>
      </c>
      <c r="Y1535" s="1" t="s">
        <v>814</v>
      </c>
      <c r="Z1535" s="1" t="s">
        <v>84</v>
      </c>
      <c r="AA1535" s="1" t="s">
        <v>72</v>
      </c>
      <c r="AB1535" s="1" t="s">
        <v>104</v>
      </c>
      <c r="AC1535" s="1" t="s">
        <v>7283</v>
      </c>
      <c r="AD1535" s="1" t="s">
        <v>87</v>
      </c>
      <c r="AE1535" s="1">
        <v>32</v>
      </c>
      <c r="AF1535" s="1" t="s">
        <v>88</v>
      </c>
      <c r="AG1535" s="1">
        <v>5.3</v>
      </c>
      <c r="AH1535" s="1" t="s">
        <v>954</v>
      </c>
      <c r="AI1535" s="1" t="s">
        <v>90</v>
      </c>
      <c r="AJ1535" s="1" t="s">
        <v>91</v>
      </c>
      <c r="AK1535" s="1" t="s">
        <v>92</v>
      </c>
      <c r="AL1535" s="1" t="s">
        <v>72</v>
      </c>
      <c r="AM1535" s="1" t="s">
        <v>229</v>
      </c>
      <c r="AN1535" s="1">
        <v>2</v>
      </c>
      <c r="AO1535" s="1" t="s">
        <v>5057</v>
      </c>
      <c r="AP1535" s="1" t="s">
        <v>72</v>
      </c>
      <c r="AQ1535" s="1" t="s">
        <v>72</v>
      </c>
      <c r="AR1535" s="1" t="s">
        <v>5884</v>
      </c>
      <c r="AS1535" s="1" t="s">
        <v>72</v>
      </c>
      <c r="AT1535" s="1" t="s">
        <v>72</v>
      </c>
      <c r="AU1535" s="3">
        <v>45615</v>
      </c>
      <c r="AV1535" s="4">
        <v>0.59027777777777779</v>
      </c>
      <c r="AW1535" s="4">
        <v>0.65625</v>
      </c>
      <c r="AX1535" s="4">
        <f t="shared" si="182"/>
        <v>6.597222222222221E-2</v>
      </c>
      <c r="AY1535" s="4">
        <f t="shared" si="187"/>
        <v>0.5854166666666667</v>
      </c>
      <c r="AZ1535" s="4">
        <f t="shared" si="188"/>
        <v>0.16736111111111113</v>
      </c>
      <c r="BA1535" s="1" t="s">
        <v>7284</v>
      </c>
      <c r="BB1535" s="1" t="s">
        <v>72</v>
      </c>
      <c r="BC1535" s="1" t="s">
        <v>2260</v>
      </c>
      <c r="BD1535" s="1">
        <v>14</v>
      </c>
      <c r="BE1535" s="1" t="s">
        <v>2694</v>
      </c>
      <c r="BF1535" s="1" t="s">
        <v>75</v>
      </c>
      <c r="BG1535" s="1" t="s">
        <v>75</v>
      </c>
      <c r="BH1535" s="1" t="s">
        <v>88</v>
      </c>
      <c r="BI1535" s="1" t="s">
        <v>96</v>
      </c>
      <c r="BJ1535" s="1" t="s">
        <v>72</v>
      </c>
      <c r="BK1535" s="1" t="s">
        <v>3962</v>
      </c>
      <c r="BL1535" s="1" t="s">
        <v>7279</v>
      </c>
      <c r="BM1535" s="1">
        <f>42+(3+4)</f>
        <v>49</v>
      </c>
      <c r="BN1535" s="1" t="s">
        <v>75</v>
      </c>
      <c r="BO1535" s="1" t="s">
        <v>75</v>
      </c>
      <c r="BP1535" s="1" t="s">
        <v>75</v>
      </c>
      <c r="BQ1535" s="21" t="s">
        <v>99</v>
      </c>
      <c r="BR1535" s="21" t="s">
        <v>100</v>
      </c>
    </row>
    <row r="1536" spans="1:70" ht="20.45" customHeight="1">
      <c r="A1536" s="1" t="s">
        <v>7285</v>
      </c>
      <c r="B1536" s="1">
        <v>240335</v>
      </c>
      <c r="C1536" s="1" t="s">
        <v>71</v>
      </c>
      <c r="D1536" s="3">
        <v>45615</v>
      </c>
      <c r="E1536" s="4">
        <v>0.66666666666666663</v>
      </c>
      <c r="F1536" s="5">
        <v>45597</v>
      </c>
      <c r="G1536" s="3">
        <v>45615</v>
      </c>
      <c r="H1536" s="4">
        <v>0.74236111111111114</v>
      </c>
      <c r="I1536" s="48">
        <f t="shared" si="181"/>
        <v>7.5694444444444509E-2</v>
      </c>
      <c r="J1536" s="1">
        <v>13</v>
      </c>
      <c r="K1536" s="1" t="s">
        <v>2302</v>
      </c>
      <c r="L1536" s="1" t="s">
        <v>7286</v>
      </c>
      <c r="M1536" s="1" t="s">
        <v>75</v>
      </c>
      <c r="N1536" s="1" t="s">
        <v>3947</v>
      </c>
      <c r="O1536" s="1" t="s">
        <v>77</v>
      </c>
      <c r="P1536" s="1" t="s">
        <v>78</v>
      </c>
      <c r="Q1536" s="1" t="s">
        <v>4162</v>
      </c>
      <c r="R1536" s="21" t="s">
        <v>139</v>
      </c>
      <c r="S1536" s="21" t="s">
        <v>1898</v>
      </c>
      <c r="T1536" s="1" t="s">
        <v>4212</v>
      </c>
      <c r="U1536" s="70" t="s">
        <v>7287</v>
      </c>
      <c r="V1536" s="1" t="s">
        <v>1900</v>
      </c>
      <c r="W1536" s="1" t="s">
        <v>2307</v>
      </c>
      <c r="X1536" s="1" t="s">
        <v>2307</v>
      </c>
      <c r="Y1536" s="1" t="s">
        <v>2363</v>
      </c>
      <c r="Z1536" s="1" t="s">
        <v>84</v>
      </c>
      <c r="AA1536" s="1" t="s">
        <v>72</v>
      </c>
      <c r="AB1536" s="1" t="s">
        <v>104</v>
      </c>
      <c r="AC1536" s="1" t="s">
        <v>310</v>
      </c>
      <c r="AD1536" s="1" t="s">
        <v>87</v>
      </c>
      <c r="AE1536" s="1">
        <v>72</v>
      </c>
      <c r="AF1536" s="1" t="s">
        <v>88</v>
      </c>
      <c r="AG1536" s="1">
        <v>4.5</v>
      </c>
      <c r="AH1536" s="1" t="s">
        <v>2344</v>
      </c>
      <c r="AI1536" s="1" t="s">
        <v>90</v>
      </c>
      <c r="AJ1536" s="1" t="s">
        <v>91</v>
      </c>
      <c r="AK1536" s="1" t="s">
        <v>92</v>
      </c>
      <c r="AL1536" s="1" t="s">
        <v>72</v>
      </c>
      <c r="AM1536" s="1" t="s">
        <v>254</v>
      </c>
      <c r="AN1536" s="1">
        <v>1</v>
      </c>
      <c r="AO1536" s="1" t="s">
        <v>5969</v>
      </c>
      <c r="AP1536" s="1" t="s">
        <v>72</v>
      </c>
      <c r="AQ1536" s="1" t="s">
        <v>72</v>
      </c>
      <c r="AR1536" s="1" t="s">
        <v>220</v>
      </c>
      <c r="AS1536" s="1" t="s">
        <v>72</v>
      </c>
      <c r="AT1536" s="1" t="s">
        <v>72</v>
      </c>
      <c r="AU1536" s="3">
        <v>45615</v>
      </c>
      <c r="AV1536" s="4">
        <v>0.75416666666666665</v>
      </c>
      <c r="AW1536" s="4">
        <v>0.81874999999999998</v>
      </c>
      <c r="AX1536" s="4">
        <f t="shared" si="182"/>
        <v>6.4583333333333326E-2</v>
      </c>
      <c r="AY1536" s="4">
        <f t="shared" si="187"/>
        <v>0.74305555555555547</v>
      </c>
      <c r="AZ1536" s="4">
        <f t="shared" si="188"/>
        <v>0.15208333333333335</v>
      </c>
      <c r="BA1536" s="1" t="s">
        <v>7288</v>
      </c>
      <c r="BB1536" s="1" t="s">
        <v>72</v>
      </c>
      <c r="BC1536" s="1" t="s">
        <v>2260</v>
      </c>
      <c r="BD1536" s="1">
        <v>14</v>
      </c>
      <c r="BE1536" s="1" t="s">
        <v>6026</v>
      </c>
      <c r="BF1536" s="1" t="s">
        <v>88</v>
      </c>
      <c r="BG1536" s="1" t="s">
        <v>88</v>
      </c>
      <c r="BH1536" s="1" t="s">
        <v>88</v>
      </c>
      <c r="BI1536" s="1" t="s">
        <v>96</v>
      </c>
      <c r="BJ1536" s="1" t="s">
        <v>72</v>
      </c>
      <c r="BK1536" s="1" t="s">
        <v>3985</v>
      </c>
      <c r="BL1536" s="1" t="s">
        <v>6489</v>
      </c>
      <c r="BM1536" s="1">
        <f>24+(2*6)</f>
        <v>36</v>
      </c>
      <c r="BN1536" s="1" t="s">
        <v>75</v>
      </c>
      <c r="BO1536" s="1" t="s">
        <v>75</v>
      </c>
      <c r="BP1536" s="1" t="s">
        <v>75</v>
      </c>
      <c r="BQ1536" s="21" t="s">
        <v>99</v>
      </c>
      <c r="BR1536" s="21" t="s">
        <v>100</v>
      </c>
    </row>
    <row r="1537" spans="1:70" ht="20.45" customHeight="1">
      <c r="A1537" s="1" t="s">
        <v>7289</v>
      </c>
      <c r="B1537" s="1">
        <v>240336</v>
      </c>
      <c r="C1537" s="1" t="s">
        <v>71</v>
      </c>
      <c r="D1537" s="3">
        <v>45615</v>
      </c>
      <c r="E1537" s="4">
        <v>0.48958333333333331</v>
      </c>
      <c r="F1537" s="5">
        <v>45597</v>
      </c>
      <c r="G1537" s="3">
        <v>45615</v>
      </c>
      <c r="H1537" s="4">
        <v>0.6743055555555556</v>
      </c>
      <c r="I1537" s="48">
        <f t="shared" si="181"/>
        <v>0.18472222222222229</v>
      </c>
      <c r="J1537" s="1">
        <v>15</v>
      </c>
      <c r="K1537" s="1" t="s">
        <v>1896</v>
      </c>
      <c r="L1537" s="1" t="s">
        <v>7290</v>
      </c>
      <c r="M1537" s="1" t="s">
        <v>75</v>
      </c>
      <c r="N1537" s="1" t="s">
        <v>3947</v>
      </c>
      <c r="O1537" s="1" t="s">
        <v>77</v>
      </c>
      <c r="P1537" s="21" t="s">
        <v>78</v>
      </c>
      <c r="Q1537" s="1" t="s">
        <v>78</v>
      </c>
      <c r="R1537" s="21" t="s">
        <v>1898</v>
      </c>
      <c r="S1537" s="21" t="s">
        <v>1898</v>
      </c>
      <c r="T1537" s="34" t="s">
        <v>72</v>
      </c>
      <c r="U1537" s="70" t="s">
        <v>7291</v>
      </c>
      <c r="V1537" s="1" t="s">
        <v>1900</v>
      </c>
      <c r="W1537" s="1" t="s">
        <v>778</v>
      </c>
      <c r="X1537" s="1" t="s">
        <v>779</v>
      </c>
      <c r="Y1537" s="1" t="s">
        <v>780</v>
      </c>
      <c r="Z1537" s="1" t="s">
        <v>84</v>
      </c>
      <c r="AA1537" s="1" t="s">
        <v>72</v>
      </c>
      <c r="AB1537" s="1" t="s">
        <v>140</v>
      </c>
      <c r="AC1537" s="1" t="s">
        <v>141</v>
      </c>
      <c r="AD1537" s="1" t="s">
        <v>126</v>
      </c>
      <c r="AE1537" s="1">
        <v>72</v>
      </c>
      <c r="AF1537" s="1" t="s">
        <v>88</v>
      </c>
      <c r="AG1537" s="1">
        <v>5.0999999999999996</v>
      </c>
      <c r="AH1537" s="1" t="s">
        <v>299</v>
      </c>
      <c r="AI1537" s="1" t="s">
        <v>90</v>
      </c>
      <c r="AJ1537" s="1" t="s">
        <v>91</v>
      </c>
      <c r="AK1537" s="1" t="s">
        <v>92</v>
      </c>
      <c r="AL1537" s="1" t="s">
        <v>72</v>
      </c>
      <c r="AM1537" s="1" t="s">
        <v>217</v>
      </c>
      <c r="AN1537" s="1" t="s">
        <v>72</v>
      </c>
      <c r="AO1537" s="1" t="s">
        <v>6250</v>
      </c>
      <c r="AP1537" s="1" t="s">
        <v>72</v>
      </c>
      <c r="AQ1537" s="1" t="s">
        <v>72</v>
      </c>
      <c r="AR1537" s="1" t="s">
        <v>72</v>
      </c>
      <c r="AS1537" s="1" t="s">
        <v>72</v>
      </c>
      <c r="AT1537" s="1" t="s">
        <v>72</v>
      </c>
      <c r="AU1537" s="3">
        <v>45615</v>
      </c>
      <c r="AV1537" s="4">
        <v>0.84791666666666665</v>
      </c>
      <c r="AW1537" s="4">
        <v>0.92361111111111116</v>
      </c>
      <c r="AX1537" s="4">
        <f t="shared" si="182"/>
        <v>7.5694444444444509E-2</v>
      </c>
      <c r="AY1537" s="4">
        <f t="shared" si="187"/>
        <v>0.73888888888888893</v>
      </c>
      <c r="AZ1537" s="4">
        <f t="shared" si="188"/>
        <v>0.43402777777777785</v>
      </c>
      <c r="BA1537" s="1" t="s">
        <v>7292</v>
      </c>
      <c r="BB1537" s="1" t="s">
        <v>72</v>
      </c>
      <c r="BC1537" s="1" t="s">
        <v>2260</v>
      </c>
      <c r="BD1537" s="1">
        <v>14</v>
      </c>
      <c r="BE1537" s="1" t="s">
        <v>4208</v>
      </c>
      <c r="BF1537" s="1" t="s">
        <v>75</v>
      </c>
      <c r="BG1537" s="1" t="s">
        <v>75</v>
      </c>
      <c r="BH1537" s="1" t="s">
        <v>88</v>
      </c>
      <c r="BI1537" s="1" t="s">
        <v>96</v>
      </c>
      <c r="BJ1537" s="1" t="s">
        <v>72</v>
      </c>
      <c r="BK1537" s="1" t="s">
        <v>3962</v>
      </c>
      <c r="BL1537" s="1" t="s">
        <v>7293</v>
      </c>
      <c r="BM1537" s="1">
        <f>49+(3+4)</f>
        <v>56</v>
      </c>
      <c r="BN1537" s="1" t="s">
        <v>75</v>
      </c>
      <c r="BO1537" s="1" t="s">
        <v>75</v>
      </c>
      <c r="BP1537" s="1" t="s">
        <v>75</v>
      </c>
      <c r="BQ1537" s="21" t="s">
        <v>99</v>
      </c>
      <c r="BR1537" s="21" t="s">
        <v>100</v>
      </c>
    </row>
    <row r="1538" spans="1:70" ht="20.45" customHeight="1">
      <c r="A1538" s="1" t="s">
        <v>7294</v>
      </c>
      <c r="B1538" s="1">
        <v>240337</v>
      </c>
      <c r="C1538" s="1" t="s">
        <v>71</v>
      </c>
      <c r="D1538" s="3">
        <v>45617</v>
      </c>
      <c r="E1538" s="4">
        <v>0.61944444444444446</v>
      </c>
      <c r="F1538" s="5">
        <v>45597</v>
      </c>
      <c r="G1538" s="3">
        <v>45617</v>
      </c>
      <c r="H1538" s="4">
        <v>0.67013888888888884</v>
      </c>
      <c r="I1538" s="48">
        <f t="shared" si="181"/>
        <v>5.0694444444444375E-2</v>
      </c>
      <c r="J1538" s="1">
        <v>4</v>
      </c>
      <c r="K1538" s="1" t="s">
        <v>1896</v>
      </c>
      <c r="L1538" s="1" t="s">
        <v>7295</v>
      </c>
      <c r="M1538" s="1" t="s">
        <v>75</v>
      </c>
      <c r="N1538" s="1" t="s">
        <v>3947</v>
      </c>
      <c r="O1538" s="1" t="s">
        <v>77</v>
      </c>
      <c r="P1538" s="21" t="s">
        <v>78</v>
      </c>
      <c r="Q1538" s="1" t="s">
        <v>78</v>
      </c>
      <c r="R1538" s="21" t="s">
        <v>1898</v>
      </c>
      <c r="S1538" s="21" t="s">
        <v>1898</v>
      </c>
      <c r="T1538" s="34" t="s">
        <v>72</v>
      </c>
      <c r="U1538" s="70" t="s">
        <v>5480</v>
      </c>
      <c r="V1538" s="1" t="s">
        <v>1900</v>
      </c>
      <c r="W1538" s="1" t="s">
        <v>813</v>
      </c>
      <c r="X1538" s="1" t="s">
        <v>813</v>
      </c>
      <c r="Y1538" s="1" t="s">
        <v>814</v>
      </c>
      <c r="Z1538" s="1" t="s">
        <v>84</v>
      </c>
      <c r="AA1538" s="1" t="s">
        <v>72</v>
      </c>
      <c r="AB1538" s="1" t="s">
        <v>140</v>
      </c>
      <c r="AC1538" s="1" t="s">
        <v>141</v>
      </c>
      <c r="AD1538" s="1" t="s">
        <v>87</v>
      </c>
      <c r="AE1538" s="1">
        <v>44</v>
      </c>
      <c r="AF1538" s="1" t="s">
        <v>88</v>
      </c>
      <c r="AG1538" s="1">
        <v>6.2</v>
      </c>
      <c r="AH1538" s="1" t="s">
        <v>299</v>
      </c>
      <c r="AI1538" s="1" t="s">
        <v>90</v>
      </c>
      <c r="AJ1538" s="1" t="s">
        <v>91</v>
      </c>
      <c r="AK1538" s="1" t="s">
        <v>92</v>
      </c>
      <c r="AL1538" s="1" t="s">
        <v>72</v>
      </c>
      <c r="AM1538" s="1" t="s">
        <v>217</v>
      </c>
      <c r="AN1538" s="1">
        <v>1</v>
      </c>
      <c r="AO1538" s="1" t="s">
        <v>5253</v>
      </c>
      <c r="AP1538" s="1" t="s">
        <v>72</v>
      </c>
      <c r="AQ1538" s="1" t="s">
        <v>72</v>
      </c>
      <c r="AR1538" s="1" t="s">
        <v>5884</v>
      </c>
      <c r="AS1538" s="1" t="s">
        <v>72</v>
      </c>
      <c r="AT1538" s="1" t="s">
        <v>72</v>
      </c>
      <c r="AU1538" s="3">
        <v>45617</v>
      </c>
      <c r="AV1538" s="4">
        <v>0.68263888888888891</v>
      </c>
      <c r="AW1538" s="4">
        <v>0.75277777777777777</v>
      </c>
      <c r="AX1538" s="4">
        <f t="shared" si="182"/>
        <v>7.0138888888888862E-2</v>
      </c>
      <c r="AY1538" s="4">
        <f t="shared" si="187"/>
        <v>0.70208333333333339</v>
      </c>
      <c r="AZ1538" s="4">
        <f t="shared" si="188"/>
        <v>0.1333333333333333</v>
      </c>
      <c r="BA1538" s="1" t="s">
        <v>7296</v>
      </c>
      <c r="BB1538" s="1" t="s">
        <v>72</v>
      </c>
      <c r="BC1538" s="1" t="s">
        <v>2260</v>
      </c>
      <c r="BD1538" s="1">
        <v>14</v>
      </c>
      <c r="BE1538" s="1" t="s">
        <v>6026</v>
      </c>
      <c r="BF1538" s="1" t="s">
        <v>75</v>
      </c>
      <c r="BG1538" s="1" t="s">
        <v>75</v>
      </c>
      <c r="BH1538" s="1" t="s">
        <v>88</v>
      </c>
      <c r="BI1538" s="1" t="s">
        <v>96</v>
      </c>
      <c r="BJ1538" s="1" t="s">
        <v>72</v>
      </c>
      <c r="BK1538" s="1" t="s">
        <v>3985</v>
      </c>
      <c r="BL1538" s="1" t="s">
        <v>6788</v>
      </c>
      <c r="BM1538" s="1">
        <v>18</v>
      </c>
      <c r="BN1538" s="1" t="s">
        <v>75</v>
      </c>
      <c r="BO1538" s="1" t="s">
        <v>75</v>
      </c>
      <c r="BP1538" s="1" t="s">
        <v>75</v>
      </c>
      <c r="BQ1538" s="21" t="s">
        <v>99</v>
      </c>
      <c r="BR1538" s="21" t="s">
        <v>100</v>
      </c>
    </row>
    <row r="1539" spans="1:70" ht="20.45" customHeight="1">
      <c r="A1539" s="1" t="s">
        <v>7297</v>
      </c>
      <c r="B1539" s="1">
        <v>240338</v>
      </c>
      <c r="C1539" s="1" t="s">
        <v>71</v>
      </c>
      <c r="D1539" s="3">
        <v>45617</v>
      </c>
      <c r="E1539" s="4">
        <v>0.50694444444444442</v>
      </c>
      <c r="F1539" s="5">
        <v>45597</v>
      </c>
      <c r="G1539" s="3">
        <v>45617</v>
      </c>
      <c r="H1539" s="48">
        <v>0.89513888888888893</v>
      </c>
      <c r="I1539" s="48">
        <f t="shared" si="181"/>
        <v>0.38819444444444451</v>
      </c>
      <c r="J1539" s="1">
        <v>20</v>
      </c>
      <c r="K1539" s="1" t="s">
        <v>1896</v>
      </c>
      <c r="L1539" s="1" t="s">
        <v>7298</v>
      </c>
      <c r="M1539" s="1" t="s">
        <v>75</v>
      </c>
      <c r="N1539" s="1" t="s">
        <v>3624</v>
      </c>
      <c r="O1539" s="1" t="s">
        <v>77</v>
      </c>
      <c r="P1539" s="21" t="s">
        <v>78</v>
      </c>
      <c r="Q1539" s="1" t="s">
        <v>78</v>
      </c>
      <c r="R1539" s="21" t="s">
        <v>1898</v>
      </c>
      <c r="S1539" s="21" t="s">
        <v>1898</v>
      </c>
      <c r="T1539" s="34" t="s">
        <v>72</v>
      </c>
      <c r="U1539" s="71" t="s">
        <v>7299</v>
      </c>
      <c r="V1539" s="1" t="s">
        <v>1900</v>
      </c>
      <c r="W1539" s="1" t="s">
        <v>778</v>
      </c>
      <c r="X1539" s="1" t="s">
        <v>779</v>
      </c>
      <c r="Y1539" s="1" t="s">
        <v>780</v>
      </c>
      <c r="Z1539" s="1" t="s">
        <v>152</v>
      </c>
      <c r="AA1539" s="1" t="s">
        <v>72</v>
      </c>
      <c r="AB1539" s="1" t="s">
        <v>153</v>
      </c>
      <c r="AC1539" s="1" t="s">
        <v>154</v>
      </c>
      <c r="AD1539" s="1" t="s">
        <v>126</v>
      </c>
      <c r="AE1539" s="1">
        <v>42</v>
      </c>
      <c r="AF1539" s="1" t="s">
        <v>88</v>
      </c>
      <c r="AG1539" s="1">
        <v>7.1</v>
      </c>
      <c r="AH1539" s="1" t="s">
        <v>2344</v>
      </c>
      <c r="AI1539" s="1" t="s">
        <v>90</v>
      </c>
      <c r="AJ1539" s="1" t="s">
        <v>91</v>
      </c>
      <c r="AK1539" s="1" t="s">
        <v>92</v>
      </c>
      <c r="AL1539" s="1" t="s">
        <v>72</v>
      </c>
      <c r="AM1539" s="1" t="s">
        <v>229</v>
      </c>
      <c r="AN1539" s="1">
        <v>2</v>
      </c>
      <c r="AO1539" s="1" t="s">
        <v>4879</v>
      </c>
      <c r="AP1539" s="1" t="s">
        <v>72</v>
      </c>
      <c r="AQ1539" s="1" t="s">
        <v>72</v>
      </c>
      <c r="AR1539" s="1" t="s">
        <v>72</v>
      </c>
      <c r="AS1539" s="1" t="s">
        <v>72</v>
      </c>
      <c r="AT1539" s="1" t="s">
        <v>72</v>
      </c>
      <c r="AU1539" s="3">
        <v>45618</v>
      </c>
      <c r="AV1539" s="4">
        <v>0.27083333333333331</v>
      </c>
      <c r="AW1539" s="4">
        <v>0.34930555555555554</v>
      </c>
      <c r="AX1539" s="4">
        <f t="shared" si="182"/>
        <v>7.8472222222222221E-2</v>
      </c>
      <c r="AY1539" s="4">
        <f t="shared" si="187"/>
        <v>-3.8888888888888973E-2</v>
      </c>
      <c r="AZ1539" s="4">
        <f t="shared" si="188"/>
        <v>-0.15763888888888888</v>
      </c>
      <c r="BA1539" s="1" t="s">
        <v>7300</v>
      </c>
      <c r="BB1539" s="1" t="s">
        <v>72</v>
      </c>
      <c r="BC1539" s="1" t="s">
        <v>1794</v>
      </c>
      <c r="BD1539" s="1">
        <v>14</v>
      </c>
      <c r="BE1539" s="1" t="s">
        <v>6026</v>
      </c>
      <c r="BF1539" s="1" t="s">
        <v>75</v>
      </c>
      <c r="BG1539" s="1" t="s">
        <v>75</v>
      </c>
      <c r="BH1539" s="1" t="s">
        <v>88</v>
      </c>
      <c r="BI1539" s="1" t="s">
        <v>96</v>
      </c>
      <c r="BJ1539" s="1" t="s">
        <v>72</v>
      </c>
      <c r="BK1539" s="1" t="s">
        <v>6846</v>
      </c>
      <c r="BL1539" s="1" t="s">
        <v>7251</v>
      </c>
      <c r="BM1539" s="1">
        <f>49+7</f>
        <v>56</v>
      </c>
      <c r="BN1539" s="1" t="s">
        <v>75</v>
      </c>
      <c r="BO1539" s="1" t="s">
        <v>75</v>
      </c>
      <c r="BP1539" s="1" t="s">
        <v>75</v>
      </c>
      <c r="BQ1539" s="21" t="s">
        <v>99</v>
      </c>
      <c r="BR1539" s="21" t="s">
        <v>100</v>
      </c>
    </row>
    <row r="1540" spans="1:70" ht="20.45" customHeight="1">
      <c r="A1540" s="1" t="s">
        <v>7301</v>
      </c>
      <c r="B1540" s="1">
        <v>240339</v>
      </c>
      <c r="C1540" s="1" t="s">
        <v>71</v>
      </c>
      <c r="D1540" s="3">
        <v>45618</v>
      </c>
      <c r="E1540" s="4">
        <v>0.47152777777777777</v>
      </c>
      <c r="F1540" s="5">
        <v>45597</v>
      </c>
      <c r="G1540" s="3">
        <v>45618</v>
      </c>
      <c r="H1540" s="4">
        <v>0.5756944444444444</v>
      </c>
      <c r="I1540" s="48">
        <f t="shared" si="181"/>
        <v>0.10416666666666663</v>
      </c>
      <c r="J1540" s="1">
        <v>13</v>
      </c>
      <c r="K1540" s="1" t="s">
        <v>2302</v>
      </c>
      <c r="L1540" s="1" t="s">
        <v>7302</v>
      </c>
      <c r="M1540" s="1" t="s">
        <v>75</v>
      </c>
      <c r="N1540" s="1" t="s">
        <v>72</v>
      </c>
      <c r="O1540" s="1" t="s">
        <v>77</v>
      </c>
      <c r="P1540" s="1" t="s">
        <v>78</v>
      </c>
      <c r="Q1540" s="8" t="s">
        <v>172</v>
      </c>
      <c r="R1540" s="21" t="s">
        <v>1927</v>
      </c>
      <c r="S1540" s="8" t="s">
        <v>1927</v>
      </c>
      <c r="T1540" s="1" t="s">
        <v>6808</v>
      </c>
      <c r="U1540" s="19" t="s">
        <v>847</v>
      </c>
      <c r="V1540" s="1" t="s">
        <v>1900</v>
      </c>
      <c r="W1540" s="1" t="s">
        <v>2307</v>
      </c>
      <c r="X1540" s="1" t="s">
        <v>2307</v>
      </c>
      <c r="Y1540" s="1" t="s">
        <v>2926</v>
      </c>
      <c r="Z1540" s="1" t="s">
        <v>291</v>
      </c>
      <c r="AA1540" s="1" t="s">
        <v>72</v>
      </c>
      <c r="AB1540" s="1" t="s">
        <v>292</v>
      </c>
      <c r="AC1540" s="1" t="s">
        <v>3420</v>
      </c>
      <c r="AD1540" s="1" t="s">
        <v>126</v>
      </c>
      <c r="AE1540" s="1">
        <v>57</v>
      </c>
      <c r="AF1540" s="1" t="s">
        <v>88</v>
      </c>
      <c r="AG1540" s="1">
        <v>4.5</v>
      </c>
      <c r="AH1540" s="1" t="s">
        <v>2344</v>
      </c>
      <c r="AI1540" s="1" t="s">
        <v>90</v>
      </c>
      <c r="AJ1540" s="1" t="s">
        <v>91</v>
      </c>
      <c r="AK1540" s="1" t="s">
        <v>90</v>
      </c>
      <c r="AL1540" s="1" t="s">
        <v>72</v>
      </c>
      <c r="AM1540" s="1" t="s">
        <v>72</v>
      </c>
      <c r="AN1540" s="1" t="s">
        <v>72</v>
      </c>
      <c r="AO1540" s="1" t="s">
        <v>72</v>
      </c>
      <c r="AP1540" s="1" t="s">
        <v>72</v>
      </c>
      <c r="AQ1540" s="1" t="s">
        <v>72</v>
      </c>
      <c r="AR1540" s="1" t="s">
        <v>72</v>
      </c>
      <c r="AS1540" s="1" t="s">
        <v>72</v>
      </c>
      <c r="AT1540" s="1" t="s">
        <v>72</v>
      </c>
      <c r="AU1540" s="3">
        <v>45618</v>
      </c>
      <c r="AV1540" s="4">
        <v>0.58611111111111114</v>
      </c>
      <c r="AW1540" s="4">
        <v>0.6875</v>
      </c>
      <c r="AX1540" s="4">
        <f t="shared" si="182"/>
        <v>0.10138888888888886</v>
      </c>
      <c r="AY1540" s="4">
        <f t="shared" si="187"/>
        <v>0.58333333333333337</v>
      </c>
      <c r="AZ1540" s="4">
        <f t="shared" si="188"/>
        <v>0.21597222222222223</v>
      </c>
      <c r="BA1540" s="1" t="s">
        <v>7303</v>
      </c>
      <c r="BB1540" s="1" t="s">
        <v>72</v>
      </c>
      <c r="BC1540" s="1" t="s">
        <v>1675</v>
      </c>
      <c r="BD1540" s="1">
        <v>14</v>
      </c>
      <c r="BE1540" s="1" t="s">
        <v>2694</v>
      </c>
      <c r="BF1540" s="1" t="s">
        <v>88</v>
      </c>
      <c r="BG1540" s="1" t="s">
        <v>88</v>
      </c>
      <c r="BH1540" s="1" t="s">
        <v>88</v>
      </c>
      <c r="BI1540" s="1" t="s">
        <v>79</v>
      </c>
      <c r="BJ1540" s="1" t="s">
        <v>707</v>
      </c>
      <c r="BK1540" s="1" t="s">
        <v>72</v>
      </c>
      <c r="BL1540" s="1" t="s">
        <v>72</v>
      </c>
      <c r="BM1540" s="1" t="s">
        <v>72</v>
      </c>
      <c r="BN1540" s="1" t="s">
        <v>88</v>
      </c>
      <c r="BO1540" s="1" t="s">
        <v>88</v>
      </c>
      <c r="BP1540" s="1" t="s">
        <v>88</v>
      </c>
      <c r="BQ1540" s="1" t="s">
        <v>160</v>
      </c>
      <c r="BR1540" s="1" t="s">
        <v>707</v>
      </c>
    </row>
    <row r="1541" spans="1:70" ht="20.45" customHeight="1">
      <c r="A1541" s="1" t="s">
        <v>7304</v>
      </c>
      <c r="B1541" s="1">
        <v>240340</v>
      </c>
      <c r="C1541" s="1" t="s">
        <v>71</v>
      </c>
      <c r="D1541" s="3">
        <v>45618</v>
      </c>
      <c r="E1541" s="4">
        <v>0.49791666666666667</v>
      </c>
      <c r="F1541" s="5">
        <v>45597</v>
      </c>
      <c r="G1541" s="3">
        <v>45618</v>
      </c>
      <c r="H1541" s="4">
        <v>0.60416666666666663</v>
      </c>
      <c r="I1541" s="48">
        <f t="shared" si="181"/>
        <v>0.10624999999999996</v>
      </c>
      <c r="J1541" s="1">
        <v>4</v>
      </c>
      <c r="K1541" s="1" t="s">
        <v>1896</v>
      </c>
      <c r="L1541" s="1" t="s">
        <v>7305</v>
      </c>
      <c r="M1541" s="1" t="s">
        <v>75</v>
      </c>
      <c r="N1541" s="1" t="s">
        <v>3947</v>
      </c>
      <c r="O1541" s="1" t="s">
        <v>77</v>
      </c>
      <c r="P1541" s="21" t="s">
        <v>78</v>
      </c>
      <c r="Q1541" s="1" t="s">
        <v>78</v>
      </c>
      <c r="R1541" s="21" t="s">
        <v>1898</v>
      </c>
      <c r="S1541" s="21" t="s">
        <v>1898</v>
      </c>
      <c r="T1541" s="34" t="s">
        <v>72</v>
      </c>
      <c r="U1541" s="70" t="s">
        <v>5480</v>
      </c>
      <c r="V1541" s="1" t="s">
        <v>1900</v>
      </c>
      <c r="W1541" s="1" t="s">
        <v>813</v>
      </c>
      <c r="X1541" s="1" t="s">
        <v>813</v>
      </c>
      <c r="Y1541" s="1" t="s">
        <v>814</v>
      </c>
      <c r="Z1541" s="1" t="s">
        <v>84</v>
      </c>
      <c r="AA1541" s="1" t="s">
        <v>72</v>
      </c>
      <c r="AB1541" s="1" t="s">
        <v>140</v>
      </c>
      <c r="AC1541" s="1" t="s">
        <v>181</v>
      </c>
      <c r="AD1541" s="1" t="s">
        <v>126</v>
      </c>
      <c r="AE1541" s="1">
        <v>58</v>
      </c>
      <c r="AF1541" s="1" t="s">
        <v>88</v>
      </c>
      <c r="AG1541" s="1">
        <v>4.0999999999999996</v>
      </c>
      <c r="AH1541" s="1" t="s">
        <v>954</v>
      </c>
      <c r="AI1541" s="1" t="s">
        <v>90</v>
      </c>
      <c r="AJ1541" s="1" t="s">
        <v>91</v>
      </c>
      <c r="AK1541" s="1" t="s">
        <v>92</v>
      </c>
      <c r="AL1541" s="1" t="s">
        <v>72</v>
      </c>
      <c r="AM1541" s="1" t="s">
        <v>217</v>
      </c>
      <c r="AN1541" s="1">
        <v>2</v>
      </c>
      <c r="AO1541" s="1" t="s">
        <v>5578</v>
      </c>
      <c r="AP1541" s="1" t="s">
        <v>72</v>
      </c>
      <c r="AQ1541" s="1" t="s">
        <v>72</v>
      </c>
      <c r="AR1541" s="1" t="s">
        <v>5884</v>
      </c>
      <c r="AS1541" s="1" t="s">
        <v>72</v>
      </c>
      <c r="AT1541" s="1" t="s">
        <v>72</v>
      </c>
      <c r="AU1541" s="3">
        <v>45618</v>
      </c>
      <c r="AV1541" s="4">
        <v>0.63194444444444442</v>
      </c>
      <c r="AW1541" s="4">
        <v>0.70486111111111116</v>
      </c>
      <c r="AX1541" s="4">
        <f t="shared" si="182"/>
        <v>7.2916666666666741E-2</v>
      </c>
      <c r="AY1541" s="4">
        <f t="shared" si="187"/>
        <v>0.5986111111111112</v>
      </c>
      <c r="AZ1541" s="4">
        <f t="shared" si="188"/>
        <v>0.20694444444444449</v>
      </c>
      <c r="BA1541" s="1" t="s">
        <v>7306</v>
      </c>
      <c r="BB1541" s="1" t="s">
        <v>72</v>
      </c>
      <c r="BC1541" s="1" t="s">
        <v>2260</v>
      </c>
      <c r="BD1541" s="1">
        <v>14</v>
      </c>
      <c r="BE1541" s="1" t="s">
        <v>3446</v>
      </c>
      <c r="BF1541" s="1" t="s">
        <v>75</v>
      </c>
      <c r="BG1541" s="1" t="s">
        <v>75</v>
      </c>
      <c r="BH1541" s="1" t="s">
        <v>88</v>
      </c>
      <c r="BI1541" s="1" t="s">
        <v>96</v>
      </c>
      <c r="BJ1541" s="1" t="s">
        <v>72</v>
      </c>
      <c r="BK1541" s="1" t="s">
        <v>3962</v>
      </c>
      <c r="BL1541" s="1" t="s">
        <v>7307</v>
      </c>
      <c r="BM1541" s="1">
        <f>49+((3+3)+(4+4))</f>
        <v>63</v>
      </c>
      <c r="BN1541" s="1" t="s">
        <v>75</v>
      </c>
      <c r="BO1541" s="1" t="s">
        <v>75</v>
      </c>
      <c r="BP1541" s="1" t="s">
        <v>75</v>
      </c>
      <c r="BQ1541" s="21" t="s">
        <v>99</v>
      </c>
      <c r="BR1541" s="21" t="s">
        <v>100</v>
      </c>
    </row>
    <row r="1542" spans="1:70" ht="20.45" customHeight="1">
      <c r="A1542" s="1" t="s">
        <v>7308</v>
      </c>
      <c r="B1542" s="1">
        <v>240341</v>
      </c>
      <c r="C1542" s="1" t="s">
        <v>71</v>
      </c>
      <c r="D1542" s="3">
        <v>45621</v>
      </c>
      <c r="E1542" s="4">
        <v>0.48958333333333331</v>
      </c>
      <c r="F1542" s="5">
        <v>45597</v>
      </c>
      <c r="G1542" s="3">
        <v>45621</v>
      </c>
      <c r="H1542" s="4">
        <v>0.59791666666666665</v>
      </c>
      <c r="I1542" s="48">
        <f t="shared" si="181"/>
        <v>0.10833333333333334</v>
      </c>
      <c r="J1542" s="1">
        <v>4</v>
      </c>
      <c r="K1542" s="1" t="s">
        <v>1896</v>
      </c>
      <c r="L1542" s="1" t="s">
        <v>7309</v>
      </c>
      <c r="M1542" s="1" t="s">
        <v>75</v>
      </c>
      <c r="N1542" s="1" t="s">
        <v>3947</v>
      </c>
      <c r="O1542" s="1" t="s">
        <v>77</v>
      </c>
      <c r="P1542" s="21" t="s">
        <v>78</v>
      </c>
      <c r="Q1542" s="1" t="s">
        <v>78</v>
      </c>
      <c r="R1542" s="21" t="s">
        <v>1898</v>
      </c>
      <c r="S1542" s="21" t="s">
        <v>1898</v>
      </c>
      <c r="T1542" s="34" t="s">
        <v>72</v>
      </c>
      <c r="U1542" s="70" t="s">
        <v>7310</v>
      </c>
      <c r="V1542" s="1" t="s">
        <v>1900</v>
      </c>
      <c r="W1542" s="1" t="s">
        <v>813</v>
      </c>
      <c r="X1542" s="1" t="s">
        <v>813</v>
      </c>
      <c r="Y1542" s="1" t="s">
        <v>814</v>
      </c>
      <c r="Z1542" s="1" t="s">
        <v>84</v>
      </c>
      <c r="AA1542" s="1" t="s">
        <v>72</v>
      </c>
      <c r="AB1542" s="1" t="s">
        <v>140</v>
      </c>
      <c r="AC1542" s="1" t="s">
        <v>181</v>
      </c>
      <c r="AD1542" s="1" t="s">
        <v>87</v>
      </c>
      <c r="AE1542" s="1">
        <v>76</v>
      </c>
      <c r="AF1542" s="1" t="s">
        <v>88</v>
      </c>
      <c r="AG1542" s="1">
        <v>3.6</v>
      </c>
      <c r="AH1542" s="1" t="s">
        <v>954</v>
      </c>
      <c r="AI1542" s="1" t="s">
        <v>90</v>
      </c>
      <c r="AJ1542" s="1" t="s">
        <v>91</v>
      </c>
      <c r="AK1542" s="1" t="s">
        <v>92</v>
      </c>
      <c r="AL1542" s="1" t="s">
        <v>72</v>
      </c>
      <c r="AM1542" s="1" t="s">
        <v>217</v>
      </c>
      <c r="AN1542" s="1">
        <v>1</v>
      </c>
      <c r="AO1542" s="1" t="s">
        <v>5253</v>
      </c>
      <c r="AP1542" s="1" t="s">
        <v>72</v>
      </c>
      <c r="AQ1542" s="1" t="s">
        <v>72</v>
      </c>
      <c r="AR1542" s="1" t="s">
        <v>5884</v>
      </c>
      <c r="AS1542" s="1" t="s">
        <v>72</v>
      </c>
      <c r="AT1542" s="1" t="s">
        <v>72</v>
      </c>
      <c r="AU1542" s="3">
        <v>45621</v>
      </c>
      <c r="AV1542" s="4">
        <v>0.61041666666666672</v>
      </c>
      <c r="AW1542" s="4">
        <v>0.68680555555555556</v>
      </c>
      <c r="AX1542" s="4">
        <f t="shared" si="182"/>
        <v>7.638888888888884E-2</v>
      </c>
      <c r="AY1542" s="4">
        <f t="shared" si="187"/>
        <v>0.57847222222222228</v>
      </c>
      <c r="AZ1542" s="4">
        <f t="shared" si="188"/>
        <v>0.19722222222222224</v>
      </c>
      <c r="BA1542" s="1" t="s">
        <v>7311</v>
      </c>
      <c r="BB1542" s="1" t="s">
        <v>72</v>
      </c>
      <c r="BC1542" s="1" t="s">
        <v>2260</v>
      </c>
      <c r="BD1542" s="1">
        <v>14</v>
      </c>
      <c r="BE1542" s="1" t="s">
        <v>2694</v>
      </c>
      <c r="BF1542" s="1" t="s">
        <v>75</v>
      </c>
      <c r="BG1542" s="1" t="s">
        <v>75</v>
      </c>
      <c r="BH1542" s="1" t="s">
        <v>88</v>
      </c>
      <c r="BI1542" s="1" t="s">
        <v>96</v>
      </c>
      <c r="BJ1542" s="1" t="s">
        <v>72</v>
      </c>
      <c r="BK1542" s="1" t="s">
        <v>3962</v>
      </c>
      <c r="BL1542" s="1" t="s">
        <v>7307</v>
      </c>
      <c r="BM1542" s="1">
        <f>49+7</f>
        <v>56</v>
      </c>
      <c r="BN1542" s="1" t="s">
        <v>75</v>
      </c>
      <c r="BO1542" s="1" t="s">
        <v>75</v>
      </c>
      <c r="BP1542" s="1" t="s">
        <v>75</v>
      </c>
      <c r="BQ1542" s="21" t="s">
        <v>99</v>
      </c>
      <c r="BR1542" s="21" t="s">
        <v>100</v>
      </c>
    </row>
    <row r="1543" spans="1:70" ht="20.45" customHeight="1">
      <c r="A1543" s="1" t="s">
        <v>7312</v>
      </c>
      <c r="B1543" s="1">
        <v>240342</v>
      </c>
      <c r="C1543" s="1" t="s">
        <v>71</v>
      </c>
      <c r="D1543" s="3">
        <v>45621</v>
      </c>
      <c r="E1543" s="4">
        <v>0.51041666666666663</v>
      </c>
      <c r="F1543" s="5">
        <v>45597</v>
      </c>
      <c r="G1543" s="3">
        <v>45621</v>
      </c>
      <c r="H1543" s="4">
        <v>0.65347222222222223</v>
      </c>
      <c r="I1543" s="48">
        <f t="shared" si="181"/>
        <v>0.1430555555555556</v>
      </c>
      <c r="J1543" s="1">
        <v>10</v>
      </c>
      <c r="K1543" s="1" t="s">
        <v>2302</v>
      </c>
      <c r="L1543" s="1" t="s">
        <v>7313</v>
      </c>
      <c r="M1543" s="1" t="s">
        <v>75</v>
      </c>
      <c r="N1543" s="1" t="s">
        <v>72</v>
      </c>
      <c r="O1543" s="1" t="s">
        <v>77</v>
      </c>
      <c r="P1543" s="1" t="s">
        <v>78</v>
      </c>
      <c r="Q1543" s="8" t="s">
        <v>78</v>
      </c>
      <c r="R1543" s="21" t="s">
        <v>1898</v>
      </c>
      <c r="S1543" s="21" t="s">
        <v>1898</v>
      </c>
      <c r="T1543" s="34" t="s">
        <v>72</v>
      </c>
      <c r="U1543" s="19" t="s">
        <v>7314</v>
      </c>
      <c r="V1543" s="1" t="s">
        <v>1900</v>
      </c>
      <c r="W1543" s="1" t="s">
        <v>2307</v>
      </c>
      <c r="X1543" s="1" t="s">
        <v>2307</v>
      </c>
      <c r="Y1543" s="1" t="s">
        <v>2926</v>
      </c>
      <c r="Z1543" s="1" t="s">
        <v>291</v>
      </c>
      <c r="AA1543" s="1" t="s">
        <v>72</v>
      </c>
      <c r="AB1543" s="1" t="s">
        <v>292</v>
      </c>
      <c r="AC1543" s="1" t="s">
        <v>292</v>
      </c>
      <c r="AD1543" s="1" t="s">
        <v>126</v>
      </c>
      <c r="AE1543" s="1">
        <v>32</v>
      </c>
      <c r="AF1543" s="1" t="s">
        <v>88</v>
      </c>
      <c r="AG1543" s="1">
        <v>3.5</v>
      </c>
      <c r="AH1543" s="1" t="s">
        <v>2344</v>
      </c>
      <c r="AI1543" s="1" t="s">
        <v>90</v>
      </c>
      <c r="AJ1543" s="1" t="s">
        <v>91</v>
      </c>
      <c r="AK1543" s="1" t="s">
        <v>216</v>
      </c>
      <c r="AL1543" s="1" t="s">
        <v>72</v>
      </c>
      <c r="AM1543" s="1" t="s">
        <v>72</v>
      </c>
      <c r="AN1543" s="1" t="s">
        <v>72</v>
      </c>
      <c r="AO1543" s="1" t="s">
        <v>72</v>
      </c>
      <c r="AP1543" s="1">
        <v>3</v>
      </c>
      <c r="AQ1543" s="1" t="s">
        <v>5052</v>
      </c>
      <c r="AR1543" s="1" t="s">
        <v>72</v>
      </c>
      <c r="AS1543" s="1" t="s">
        <v>72</v>
      </c>
      <c r="AT1543" s="1" t="s">
        <v>72</v>
      </c>
      <c r="AU1543" s="3">
        <v>45621</v>
      </c>
      <c r="AV1543" s="4">
        <v>0.6694444444444444</v>
      </c>
      <c r="AW1543" s="4">
        <v>0.70138888888888884</v>
      </c>
      <c r="AX1543" s="4">
        <f t="shared" si="182"/>
        <v>3.1944444444444442E-2</v>
      </c>
      <c r="AY1543" s="4">
        <f t="shared" si="187"/>
        <v>0.55833333333333324</v>
      </c>
      <c r="AZ1543" s="4">
        <f t="shared" si="188"/>
        <v>0.19097222222222221</v>
      </c>
      <c r="BA1543" s="1" t="s">
        <v>7315</v>
      </c>
      <c r="BB1543" s="1" t="s">
        <v>72</v>
      </c>
      <c r="BC1543" s="1" t="s">
        <v>1794</v>
      </c>
      <c r="BD1543" s="1">
        <v>14</v>
      </c>
      <c r="BE1543" s="1" t="s">
        <v>4208</v>
      </c>
      <c r="BF1543" s="1" t="s">
        <v>75</v>
      </c>
      <c r="BG1543" s="1" t="s">
        <v>75</v>
      </c>
      <c r="BH1543" s="1" t="s">
        <v>88</v>
      </c>
      <c r="BI1543" s="1" t="s">
        <v>96</v>
      </c>
      <c r="BJ1543" s="1" t="s">
        <v>72</v>
      </c>
      <c r="BK1543" s="1" t="s">
        <v>6320</v>
      </c>
      <c r="BL1543" s="1" t="s">
        <v>6321</v>
      </c>
      <c r="BM1543" s="1">
        <v>21</v>
      </c>
      <c r="BN1543" s="1" t="s">
        <v>75</v>
      </c>
      <c r="BO1543" s="1" t="s">
        <v>75</v>
      </c>
      <c r="BP1543" s="1" t="s">
        <v>75</v>
      </c>
      <c r="BQ1543" s="21" t="s">
        <v>99</v>
      </c>
      <c r="BR1543" s="21" t="s">
        <v>100</v>
      </c>
    </row>
    <row r="1544" spans="1:70" ht="20.45" customHeight="1">
      <c r="A1544" s="1" t="s">
        <v>7316</v>
      </c>
      <c r="B1544" s="1">
        <v>240343</v>
      </c>
      <c r="C1544" s="1" t="s">
        <v>71</v>
      </c>
      <c r="D1544" s="3">
        <v>45622</v>
      </c>
      <c r="E1544" s="4">
        <v>0.52777777777777779</v>
      </c>
      <c r="F1544" s="5">
        <v>45597</v>
      </c>
      <c r="G1544" s="3">
        <v>45622</v>
      </c>
      <c r="H1544" s="4">
        <v>0.61250000000000004</v>
      </c>
      <c r="I1544" s="48">
        <f t="shared" si="181"/>
        <v>8.4722222222222254E-2</v>
      </c>
      <c r="J1544" s="1">
        <v>20</v>
      </c>
      <c r="K1544" s="1" t="s">
        <v>1896</v>
      </c>
      <c r="L1544" s="1" t="s">
        <v>7317</v>
      </c>
      <c r="M1544" s="1" t="s">
        <v>75</v>
      </c>
      <c r="N1544" s="1" t="s">
        <v>3947</v>
      </c>
      <c r="O1544" s="1" t="s">
        <v>77</v>
      </c>
      <c r="P1544" s="21" t="s">
        <v>78</v>
      </c>
      <c r="Q1544" s="1" t="s">
        <v>78</v>
      </c>
      <c r="R1544" s="21" t="s">
        <v>1898</v>
      </c>
      <c r="S1544" s="21" t="s">
        <v>1898</v>
      </c>
      <c r="T1544" s="34" t="s">
        <v>72</v>
      </c>
      <c r="U1544" s="70" t="s">
        <v>2651</v>
      </c>
      <c r="V1544" s="1" t="s">
        <v>1900</v>
      </c>
      <c r="W1544" s="1" t="s">
        <v>813</v>
      </c>
      <c r="X1544" s="1" t="s">
        <v>813</v>
      </c>
      <c r="Y1544" s="1" t="s">
        <v>814</v>
      </c>
      <c r="Z1544" s="1" t="s">
        <v>84</v>
      </c>
      <c r="AA1544" s="1" t="s">
        <v>72</v>
      </c>
      <c r="AB1544" s="1" t="s">
        <v>104</v>
      </c>
      <c r="AC1544" s="1" t="s">
        <v>7283</v>
      </c>
      <c r="AD1544" s="1" t="s">
        <v>126</v>
      </c>
      <c r="AE1544" s="1">
        <v>57</v>
      </c>
      <c r="AF1544" s="1" t="s">
        <v>88</v>
      </c>
      <c r="AG1544" s="1">
        <v>3.1</v>
      </c>
      <c r="AH1544" s="1" t="s">
        <v>954</v>
      </c>
      <c r="AI1544" s="1" t="s">
        <v>90</v>
      </c>
      <c r="AJ1544" s="1" t="s">
        <v>91</v>
      </c>
      <c r="AK1544" s="1" t="s">
        <v>92</v>
      </c>
      <c r="AL1544" s="1" t="s">
        <v>72</v>
      </c>
      <c r="AM1544" s="1" t="s">
        <v>229</v>
      </c>
      <c r="AN1544" s="1">
        <v>1</v>
      </c>
      <c r="AO1544" s="1" t="s">
        <v>5057</v>
      </c>
      <c r="AP1544" s="1" t="s">
        <v>72</v>
      </c>
      <c r="AQ1544" s="1" t="s">
        <v>72</v>
      </c>
      <c r="AR1544" s="1" t="s">
        <v>5884</v>
      </c>
      <c r="AS1544" s="1" t="s">
        <v>72</v>
      </c>
      <c r="AT1544" s="1" t="s">
        <v>72</v>
      </c>
      <c r="AU1544" s="3">
        <v>45622</v>
      </c>
      <c r="AV1544" s="4">
        <v>0.62569444444444444</v>
      </c>
      <c r="AW1544" s="4">
        <v>0.70902777777777781</v>
      </c>
      <c r="AX1544" s="4">
        <f t="shared" si="182"/>
        <v>8.333333333333337E-2</v>
      </c>
      <c r="AY1544" s="4">
        <f t="shared" si="187"/>
        <v>0.62430555555555556</v>
      </c>
      <c r="AZ1544" s="4">
        <f t="shared" si="188"/>
        <v>0.18125000000000002</v>
      </c>
      <c r="BA1544" s="1" t="s">
        <v>7318</v>
      </c>
      <c r="BB1544" s="1" t="s">
        <v>72</v>
      </c>
      <c r="BC1544" s="1" t="s">
        <v>2260</v>
      </c>
      <c r="BD1544" s="1">
        <v>14</v>
      </c>
      <c r="BE1544" s="1" t="s">
        <v>2694</v>
      </c>
      <c r="BF1544" s="1" t="s">
        <v>75</v>
      </c>
      <c r="BG1544" s="1" t="s">
        <v>75</v>
      </c>
      <c r="BH1544" s="1" t="s">
        <v>88</v>
      </c>
      <c r="BI1544" s="1" t="s">
        <v>96</v>
      </c>
      <c r="BJ1544" s="1" t="s">
        <v>72</v>
      </c>
      <c r="BK1544" s="1" t="s">
        <v>3962</v>
      </c>
      <c r="BL1544" s="1" t="s">
        <v>7307</v>
      </c>
      <c r="BM1544" s="1">
        <f>49+7</f>
        <v>56</v>
      </c>
      <c r="BN1544" s="1" t="s">
        <v>75</v>
      </c>
      <c r="BO1544" s="1" t="s">
        <v>75</v>
      </c>
      <c r="BP1544" s="1" t="s">
        <v>75</v>
      </c>
      <c r="BQ1544" s="21" t="s">
        <v>99</v>
      </c>
      <c r="BR1544" s="21" t="s">
        <v>100</v>
      </c>
    </row>
    <row r="1545" spans="1:70" ht="20.45" customHeight="1">
      <c r="A1545" s="1" t="s">
        <v>7319</v>
      </c>
      <c r="B1545" s="1">
        <v>240344</v>
      </c>
      <c r="C1545" s="1" t="s">
        <v>71</v>
      </c>
      <c r="D1545" s="3">
        <v>45623</v>
      </c>
      <c r="E1545" s="4">
        <v>0.53472222222222221</v>
      </c>
      <c r="F1545" s="5">
        <v>45597</v>
      </c>
      <c r="G1545" s="3">
        <v>45623</v>
      </c>
      <c r="H1545" s="4">
        <v>0.69652777777777775</v>
      </c>
      <c r="I1545" s="48">
        <f t="shared" si="181"/>
        <v>0.16180555555555554</v>
      </c>
      <c r="J1545" s="1">
        <v>10</v>
      </c>
      <c r="K1545" s="1" t="s">
        <v>2302</v>
      </c>
      <c r="L1545" s="1" t="s">
        <v>7320</v>
      </c>
      <c r="M1545" s="1" t="s">
        <v>75</v>
      </c>
      <c r="N1545" s="1" t="s">
        <v>4111</v>
      </c>
      <c r="O1545" s="1" t="s">
        <v>77</v>
      </c>
      <c r="P1545" s="1" t="s">
        <v>78</v>
      </c>
      <c r="Q1545" s="1" t="s">
        <v>172</v>
      </c>
      <c r="R1545" s="21" t="s">
        <v>139</v>
      </c>
      <c r="S1545" s="21" t="s">
        <v>1898</v>
      </c>
      <c r="T1545" s="1" t="s">
        <v>6808</v>
      </c>
      <c r="U1545" s="70" t="s">
        <v>7321</v>
      </c>
      <c r="V1545" s="1" t="s">
        <v>1900</v>
      </c>
      <c r="W1545" s="1" t="s">
        <v>2307</v>
      </c>
      <c r="X1545" s="1" t="s">
        <v>2307</v>
      </c>
      <c r="Y1545" s="1" t="s">
        <v>2363</v>
      </c>
      <c r="Z1545" s="1" t="s">
        <v>84</v>
      </c>
      <c r="AA1545" s="1" t="s">
        <v>72</v>
      </c>
      <c r="AB1545" s="1" t="s">
        <v>944</v>
      </c>
      <c r="AC1545" s="1" t="s">
        <v>7322</v>
      </c>
      <c r="AD1545" s="1" t="s">
        <v>87</v>
      </c>
      <c r="AE1545" s="1">
        <v>75</v>
      </c>
      <c r="AF1545" s="1" t="s">
        <v>88</v>
      </c>
      <c r="AG1545" s="1">
        <v>3.6</v>
      </c>
      <c r="AH1545" s="1" t="s">
        <v>2344</v>
      </c>
      <c r="AI1545" s="1" t="s">
        <v>105</v>
      </c>
      <c r="AJ1545" s="1" t="s">
        <v>91</v>
      </c>
      <c r="AK1545" s="1" t="s">
        <v>92</v>
      </c>
      <c r="AL1545" s="1" t="s">
        <v>72</v>
      </c>
      <c r="AM1545" s="1" t="s">
        <v>72</v>
      </c>
      <c r="AN1545" s="1" t="s">
        <v>72</v>
      </c>
      <c r="AO1545" s="1" t="s">
        <v>72</v>
      </c>
      <c r="AP1545" s="1" t="s">
        <v>72</v>
      </c>
      <c r="AQ1545" s="1" t="s">
        <v>72</v>
      </c>
      <c r="AR1545" s="1" t="s">
        <v>220</v>
      </c>
      <c r="AS1545" s="1" t="s">
        <v>72</v>
      </c>
      <c r="AT1545" s="1" t="s">
        <v>72</v>
      </c>
      <c r="AU1545" s="3">
        <v>45623</v>
      </c>
      <c r="AV1545" s="4">
        <v>0.72430555555555554</v>
      </c>
      <c r="AW1545" s="4" t="s">
        <v>72</v>
      </c>
      <c r="AX1545" s="4" t="s">
        <v>72</v>
      </c>
      <c r="AY1545" s="4" t="s">
        <v>72</v>
      </c>
      <c r="AZ1545" s="6" t="s">
        <v>72</v>
      </c>
      <c r="BA1545" s="4">
        <v>0.75694444444444442</v>
      </c>
      <c r="BB1545" s="1" t="s">
        <v>72</v>
      </c>
      <c r="BC1545" s="1" t="s">
        <v>1794</v>
      </c>
      <c r="BD1545" s="1">
        <v>14</v>
      </c>
      <c r="BE1545" s="1" t="s">
        <v>4009</v>
      </c>
      <c r="BF1545" s="1" t="s">
        <v>88</v>
      </c>
      <c r="BG1545" s="1" t="s">
        <v>88</v>
      </c>
      <c r="BH1545" s="1" t="s">
        <v>88</v>
      </c>
      <c r="BI1545" s="1" t="s">
        <v>96</v>
      </c>
      <c r="BJ1545" s="1" t="s">
        <v>72</v>
      </c>
      <c r="BK1545" s="1" t="s">
        <v>3985</v>
      </c>
      <c r="BL1545" s="1" t="s">
        <v>6392</v>
      </c>
      <c r="BM1545" s="1">
        <v>18</v>
      </c>
      <c r="BN1545" s="1" t="s">
        <v>75</v>
      </c>
      <c r="BO1545" s="1" t="s">
        <v>75</v>
      </c>
      <c r="BP1545" s="1" t="s">
        <v>75</v>
      </c>
      <c r="BQ1545" s="21" t="s">
        <v>99</v>
      </c>
      <c r="BR1545" s="21" t="s">
        <v>100</v>
      </c>
    </row>
    <row r="1546" spans="1:70" ht="20.45" customHeight="1">
      <c r="A1546" s="1" t="s">
        <v>7323</v>
      </c>
      <c r="B1546" s="1">
        <v>240345</v>
      </c>
      <c r="C1546" s="1" t="s">
        <v>71</v>
      </c>
      <c r="D1546" s="3">
        <v>45623</v>
      </c>
      <c r="E1546" s="4">
        <v>0.58333333333333337</v>
      </c>
      <c r="F1546" s="5">
        <v>45597</v>
      </c>
      <c r="G1546" s="3">
        <v>45623</v>
      </c>
      <c r="H1546" s="4">
        <v>0.69652777777777775</v>
      </c>
      <c r="I1546" s="48">
        <f t="shared" si="181"/>
        <v>0.11319444444444438</v>
      </c>
      <c r="J1546" s="1">
        <v>10</v>
      </c>
      <c r="K1546" s="1" t="s">
        <v>2302</v>
      </c>
      <c r="L1546" s="1" t="s">
        <v>7324</v>
      </c>
      <c r="M1546" s="1" t="s">
        <v>75</v>
      </c>
      <c r="N1546" s="1" t="s">
        <v>3947</v>
      </c>
      <c r="O1546" s="1" t="s">
        <v>77</v>
      </c>
      <c r="P1546" s="1" t="s">
        <v>78</v>
      </c>
      <c r="Q1546" s="1" t="s">
        <v>4162</v>
      </c>
      <c r="R1546" s="21" t="s">
        <v>139</v>
      </c>
      <c r="S1546" s="21" t="s">
        <v>1927</v>
      </c>
      <c r="T1546" s="1" t="s">
        <v>4212</v>
      </c>
      <c r="U1546" s="19" t="s">
        <v>7325</v>
      </c>
      <c r="V1546" s="1" t="s">
        <v>1900</v>
      </c>
      <c r="W1546" s="1" t="s">
        <v>2307</v>
      </c>
      <c r="X1546" s="1" t="s">
        <v>2307</v>
      </c>
      <c r="Y1546" s="1" t="s">
        <v>2363</v>
      </c>
      <c r="Z1546" s="1" t="s">
        <v>84</v>
      </c>
      <c r="AA1546" s="1" t="s">
        <v>72</v>
      </c>
      <c r="AB1546" s="1" t="s">
        <v>7326</v>
      </c>
      <c r="AC1546" s="1" t="s">
        <v>310</v>
      </c>
      <c r="AD1546" s="1" t="s">
        <v>87</v>
      </c>
      <c r="AE1546" s="1">
        <v>55</v>
      </c>
      <c r="AF1546" s="1" t="s">
        <v>88</v>
      </c>
      <c r="AG1546" s="1">
        <v>3.6</v>
      </c>
      <c r="AH1546" s="1" t="s">
        <v>2344</v>
      </c>
      <c r="AI1546" s="1" t="s">
        <v>90</v>
      </c>
      <c r="AJ1546" s="1" t="s">
        <v>91</v>
      </c>
      <c r="AK1546" s="1" t="s">
        <v>92</v>
      </c>
      <c r="AL1546" s="1" t="s">
        <v>72</v>
      </c>
      <c r="AM1546" s="1" t="s">
        <v>72</v>
      </c>
      <c r="AN1546" s="1" t="s">
        <v>72</v>
      </c>
      <c r="AO1546" s="1" t="s">
        <v>72</v>
      </c>
      <c r="AP1546" s="1" t="s">
        <v>72</v>
      </c>
      <c r="AQ1546" s="1" t="s">
        <v>72</v>
      </c>
      <c r="AR1546" s="1" t="s">
        <v>72</v>
      </c>
      <c r="AS1546" s="1" t="s">
        <v>72</v>
      </c>
      <c r="AT1546" s="1" t="s">
        <v>72</v>
      </c>
      <c r="AU1546" s="3">
        <v>45623</v>
      </c>
      <c r="AV1546" s="4">
        <v>0.72361111111111109</v>
      </c>
      <c r="AW1546" s="4">
        <v>0.76041666666666663</v>
      </c>
      <c r="AX1546" s="4">
        <f t="shared" si="182"/>
        <v>3.6805555555555536E-2</v>
      </c>
      <c r="AY1546" s="4">
        <f t="shared" ref="AY1546:AY1592" si="189">AW1546-I1546</f>
        <v>0.64722222222222225</v>
      </c>
      <c r="AZ1546" s="4">
        <f t="shared" ref="AZ1546:AZ1592" si="190">AW1546-E1546</f>
        <v>0.17708333333333326</v>
      </c>
      <c r="BA1546" s="1" t="s">
        <v>7327</v>
      </c>
      <c r="BB1546" s="1" t="s">
        <v>72</v>
      </c>
      <c r="BC1546" s="1" t="s">
        <v>1794</v>
      </c>
      <c r="BD1546" s="1">
        <v>14</v>
      </c>
      <c r="BE1546" s="1" t="s">
        <v>6026</v>
      </c>
      <c r="BF1546" s="1" t="s">
        <v>88</v>
      </c>
      <c r="BG1546" s="1" t="s">
        <v>88</v>
      </c>
      <c r="BH1546" s="1" t="s">
        <v>88</v>
      </c>
      <c r="BI1546" s="1" t="s">
        <v>79</v>
      </c>
      <c r="BJ1546" s="1" t="s">
        <v>707</v>
      </c>
      <c r="BK1546" s="1" t="s">
        <v>72</v>
      </c>
      <c r="BL1546" s="1" t="s">
        <v>72</v>
      </c>
      <c r="BM1546" s="1" t="s">
        <v>72</v>
      </c>
      <c r="BN1546" s="1" t="s">
        <v>72</v>
      </c>
      <c r="BO1546" s="1" t="s">
        <v>72</v>
      </c>
      <c r="BP1546" s="1" t="s">
        <v>72</v>
      </c>
      <c r="BQ1546" s="1" t="s">
        <v>160</v>
      </c>
      <c r="BR1546" s="1" t="s">
        <v>707</v>
      </c>
    </row>
    <row r="1547" spans="1:70" ht="20.45" customHeight="1">
      <c r="A1547" s="1" t="s">
        <v>7328</v>
      </c>
      <c r="B1547" s="1">
        <v>240346</v>
      </c>
      <c r="C1547" s="1" t="s">
        <v>71</v>
      </c>
      <c r="D1547" s="3">
        <v>45623</v>
      </c>
      <c r="E1547" s="4">
        <v>0.47222222222222227</v>
      </c>
      <c r="F1547" s="5">
        <v>45597</v>
      </c>
      <c r="G1547" s="3">
        <v>45623</v>
      </c>
      <c r="H1547" s="4">
        <v>0.69861111111111107</v>
      </c>
      <c r="I1547" s="48">
        <f t="shared" si="181"/>
        <v>0.22638888888888881</v>
      </c>
      <c r="J1547" s="1">
        <v>10</v>
      </c>
      <c r="K1547" s="1" t="s">
        <v>1896</v>
      </c>
      <c r="L1547" s="1" t="s">
        <v>7329</v>
      </c>
      <c r="M1547" s="1" t="s">
        <v>75</v>
      </c>
      <c r="N1547" s="1" t="s">
        <v>72</v>
      </c>
      <c r="O1547" s="1" t="s">
        <v>77</v>
      </c>
      <c r="P1547" s="1" t="s">
        <v>78</v>
      </c>
      <c r="Q1547" s="1" t="s">
        <v>78</v>
      </c>
      <c r="R1547" s="21" t="s">
        <v>1898</v>
      </c>
      <c r="S1547" s="21" t="s">
        <v>1898</v>
      </c>
      <c r="T1547" s="34" t="s">
        <v>72</v>
      </c>
      <c r="U1547" s="70" t="s">
        <v>7330</v>
      </c>
      <c r="V1547" s="1" t="s">
        <v>1900</v>
      </c>
      <c r="W1547" s="1" t="s">
        <v>1867</v>
      </c>
      <c r="X1547" s="1" t="s">
        <v>1868</v>
      </c>
      <c r="Y1547" s="1" t="s">
        <v>2143</v>
      </c>
      <c r="Z1547" s="1" t="s">
        <v>291</v>
      </c>
      <c r="AA1547" s="1" t="s">
        <v>72</v>
      </c>
      <c r="AB1547" s="1" t="s">
        <v>292</v>
      </c>
      <c r="AC1547" s="1" t="s">
        <v>292</v>
      </c>
      <c r="AD1547" s="1" t="s">
        <v>126</v>
      </c>
      <c r="AE1547" s="1">
        <v>52</v>
      </c>
      <c r="AF1547" s="1" t="s">
        <v>88</v>
      </c>
      <c r="AG1547" s="1">
        <v>6.6</v>
      </c>
      <c r="AH1547" s="1" t="s">
        <v>954</v>
      </c>
      <c r="AI1547" s="1" t="s">
        <v>90</v>
      </c>
      <c r="AJ1547" s="1" t="s">
        <v>91</v>
      </c>
      <c r="AK1547" s="1" t="s">
        <v>216</v>
      </c>
      <c r="AL1547" s="1" t="s">
        <v>72</v>
      </c>
      <c r="AM1547" s="1" t="s">
        <v>72</v>
      </c>
      <c r="AN1547" s="1" t="s">
        <v>72</v>
      </c>
      <c r="AO1547" s="1" t="s">
        <v>72</v>
      </c>
      <c r="AP1547" s="1">
        <v>6</v>
      </c>
      <c r="AQ1547" s="1" t="s">
        <v>5052</v>
      </c>
      <c r="AR1547" s="1" t="s">
        <v>72</v>
      </c>
      <c r="AS1547" s="1" t="s">
        <v>72</v>
      </c>
      <c r="AT1547" s="1" t="s">
        <v>72</v>
      </c>
      <c r="AU1547" s="3">
        <v>45623</v>
      </c>
      <c r="AV1547" s="4">
        <v>0.72499999999999998</v>
      </c>
      <c r="AW1547" s="4">
        <v>0.80902777777777779</v>
      </c>
      <c r="AX1547" s="4">
        <f t="shared" si="182"/>
        <v>8.4027777777777812E-2</v>
      </c>
      <c r="AY1547" s="4">
        <f t="shared" si="189"/>
        <v>0.58263888888888893</v>
      </c>
      <c r="AZ1547" s="4">
        <f t="shared" si="190"/>
        <v>0.33680555555555552</v>
      </c>
      <c r="BA1547" s="1" t="s">
        <v>7331</v>
      </c>
      <c r="BB1547" s="1" t="s">
        <v>72</v>
      </c>
      <c r="BC1547" s="1" t="s">
        <v>1675</v>
      </c>
      <c r="BD1547" s="1">
        <v>14</v>
      </c>
      <c r="BE1547" s="1" t="s">
        <v>4219</v>
      </c>
      <c r="BF1547" s="1" t="s">
        <v>75</v>
      </c>
      <c r="BG1547" s="1" t="s">
        <v>75</v>
      </c>
      <c r="BH1547" s="1" t="s">
        <v>88</v>
      </c>
      <c r="BI1547" s="1" t="s">
        <v>96</v>
      </c>
      <c r="BJ1547" s="1" t="s">
        <v>72</v>
      </c>
      <c r="BK1547" s="1" t="s">
        <v>5553</v>
      </c>
      <c r="BL1547" s="1" t="s">
        <v>6985</v>
      </c>
      <c r="BM1547" s="1">
        <f>65+13</f>
        <v>78</v>
      </c>
      <c r="BN1547" s="1" t="s">
        <v>75</v>
      </c>
      <c r="BO1547" s="1" t="s">
        <v>75</v>
      </c>
      <c r="BP1547" s="1" t="s">
        <v>75</v>
      </c>
      <c r="BQ1547" s="21" t="s">
        <v>99</v>
      </c>
      <c r="BR1547" s="21" t="s">
        <v>100</v>
      </c>
    </row>
    <row r="1548" spans="1:70" ht="20.45" customHeight="1">
      <c r="A1548" s="1" t="s">
        <v>7332</v>
      </c>
      <c r="B1548" s="1">
        <v>240347</v>
      </c>
      <c r="C1548" s="1" t="s">
        <v>71</v>
      </c>
      <c r="D1548" s="3">
        <v>45624</v>
      </c>
      <c r="E1548" s="4">
        <v>0.51666666666666672</v>
      </c>
      <c r="F1548" s="5">
        <v>45597</v>
      </c>
      <c r="G1548" s="3">
        <v>45624</v>
      </c>
      <c r="H1548" s="4">
        <v>0.60972222222222217</v>
      </c>
      <c r="I1548" s="48">
        <f t="shared" si="181"/>
        <v>9.3055555555555447E-2</v>
      </c>
      <c r="J1548" s="1">
        <v>4</v>
      </c>
      <c r="K1548" s="1" t="s">
        <v>1896</v>
      </c>
      <c r="L1548" s="1" t="s">
        <v>7333</v>
      </c>
      <c r="M1548" s="1" t="s">
        <v>75</v>
      </c>
      <c r="N1548" s="1" t="s">
        <v>3947</v>
      </c>
      <c r="O1548" s="1" t="s">
        <v>77</v>
      </c>
      <c r="P1548" s="21" t="s">
        <v>78</v>
      </c>
      <c r="Q1548" s="1" t="s">
        <v>78</v>
      </c>
      <c r="R1548" s="21" t="s">
        <v>1898</v>
      </c>
      <c r="S1548" s="21" t="s">
        <v>1898</v>
      </c>
      <c r="T1548" s="34" t="s">
        <v>72</v>
      </c>
      <c r="U1548" s="70" t="s">
        <v>2007</v>
      </c>
      <c r="V1548" s="1" t="s">
        <v>1900</v>
      </c>
      <c r="W1548" s="1" t="s">
        <v>813</v>
      </c>
      <c r="X1548" s="1" t="s">
        <v>813</v>
      </c>
      <c r="Y1548" s="1" t="s">
        <v>814</v>
      </c>
      <c r="Z1548" s="1" t="s">
        <v>84</v>
      </c>
      <c r="AA1548" s="1" t="s">
        <v>72</v>
      </c>
      <c r="AB1548" s="1" t="s">
        <v>140</v>
      </c>
      <c r="AC1548" s="1" t="s">
        <v>181</v>
      </c>
      <c r="AD1548" s="1" t="s">
        <v>87</v>
      </c>
      <c r="AE1548" s="1">
        <v>41</v>
      </c>
      <c r="AF1548" s="1" t="s">
        <v>88</v>
      </c>
      <c r="AG1548" s="1">
        <v>4.3</v>
      </c>
      <c r="AH1548" s="1" t="s">
        <v>2344</v>
      </c>
      <c r="AI1548" s="1" t="s">
        <v>90</v>
      </c>
      <c r="AJ1548" s="1" t="s">
        <v>91</v>
      </c>
      <c r="AK1548" s="1" t="s">
        <v>92</v>
      </c>
      <c r="AL1548" s="1" t="s">
        <v>72</v>
      </c>
      <c r="AM1548" s="1" t="s">
        <v>217</v>
      </c>
      <c r="AN1548" s="1">
        <v>1</v>
      </c>
      <c r="AO1548" s="1" t="s">
        <v>5578</v>
      </c>
      <c r="AP1548" s="1" t="s">
        <v>72</v>
      </c>
      <c r="AQ1548" s="1" t="s">
        <v>72</v>
      </c>
      <c r="AR1548" s="1" t="s">
        <v>5884</v>
      </c>
      <c r="AS1548" s="1" t="s">
        <v>72</v>
      </c>
      <c r="AT1548" s="1" t="s">
        <v>72</v>
      </c>
      <c r="AU1548" s="3">
        <v>45624</v>
      </c>
      <c r="AV1548" s="4">
        <v>0.625</v>
      </c>
      <c r="AW1548" s="4">
        <v>0.7006944444444444</v>
      </c>
      <c r="AX1548" s="4">
        <f t="shared" si="182"/>
        <v>7.5694444444444398E-2</v>
      </c>
      <c r="AY1548" s="4">
        <f t="shared" si="189"/>
        <v>0.60763888888888895</v>
      </c>
      <c r="AZ1548" s="4">
        <f t="shared" si="190"/>
        <v>0.18402777777777768</v>
      </c>
      <c r="BA1548" s="1" t="s">
        <v>7334</v>
      </c>
      <c r="BB1548" s="1" t="s">
        <v>72</v>
      </c>
      <c r="BC1548" s="1" t="s">
        <v>2260</v>
      </c>
      <c r="BD1548" s="1">
        <v>14</v>
      </c>
      <c r="BE1548" s="1" t="s">
        <v>2694</v>
      </c>
      <c r="BF1548" s="1" t="s">
        <v>75</v>
      </c>
      <c r="BG1548" s="1" t="s">
        <v>75</v>
      </c>
      <c r="BH1548" s="1" t="s">
        <v>88</v>
      </c>
      <c r="BI1548" s="1" t="s">
        <v>96</v>
      </c>
      <c r="BJ1548" s="1" t="s">
        <v>72</v>
      </c>
      <c r="BK1548" s="1" t="s">
        <v>3985</v>
      </c>
      <c r="BL1548" s="1" t="s">
        <v>7335</v>
      </c>
      <c r="BM1548" s="1">
        <f>34+12</f>
        <v>46</v>
      </c>
      <c r="BN1548" s="1" t="s">
        <v>75</v>
      </c>
      <c r="BO1548" s="1" t="s">
        <v>75</v>
      </c>
      <c r="BP1548" s="1" t="s">
        <v>75</v>
      </c>
      <c r="BQ1548" s="21" t="s">
        <v>99</v>
      </c>
      <c r="BR1548" s="21" t="s">
        <v>100</v>
      </c>
    </row>
    <row r="1549" spans="1:70" ht="20.45" customHeight="1">
      <c r="A1549" s="1" t="s">
        <v>7336</v>
      </c>
      <c r="B1549" s="1">
        <v>240348</v>
      </c>
      <c r="C1549" s="1" t="s">
        <v>71</v>
      </c>
      <c r="D1549" s="3">
        <v>45624</v>
      </c>
      <c r="E1549" s="4">
        <v>0.5</v>
      </c>
      <c r="F1549" s="5">
        <v>45597</v>
      </c>
      <c r="G1549" s="3">
        <v>45624</v>
      </c>
      <c r="H1549" s="4">
        <v>0.84305555555555556</v>
      </c>
      <c r="I1549" s="48">
        <f t="shared" si="181"/>
        <v>0.34305555555555556</v>
      </c>
      <c r="J1549" s="1">
        <v>5</v>
      </c>
      <c r="K1549" s="1" t="s">
        <v>1896</v>
      </c>
      <c r="L1549" s="1" t="s">
        <v>7337</v>
      </c>
      <c r="M1549" s="1" t="s">
        <v>75</v>
      </c>
      <c r="N1549" s="1" t="s">
        <v>3947</v>
      </c>
      <c r="O1549" s="1" t="s">
        <v>77</v>
      </c>
      <c r="P1549" s="21" t="s">
        <v>78</v>
      </c>
      <c r="Q1549" s="1" t="s">
        <v>78</v>
      </c>
      <c r="R1549" s="21" t="s">
        <v>1898</v>
      </c>
      <c r="S1549" s="21" t="s">
        <v>1898</v>
      </c>
      <c r="T1549" s="34" t="s">
        <v>72</v>
      </c>
      <c r="U1549" s="70" t="s">
        <v>3652</v>
      </c>
      <c r="V1549" s="1" t="s">
        <v>1900</v>
      </c>
      <c r="W1549" s="1" t="s">
        <v>778</v>
      </c>
      <c r="X1549" s="1" t="s">
        <v>779</v>
      </c>
      <c r="Y1549" s="1" t="s">
        <v>780</v>
      </c>
      <c r="Z1549" s="1" t="s">
        <v>84</v>
      </c>
      <c r="AA1549" s="1" t="s">
        <v>72</v>
      </c>
      <c r="AB1549" s="1" t="s">
        <v>140</v>
      </c>
      <c r="AC1549" s="1" t="s">
        <v>141</v>
      </c>
      <c r="AD1549" s="1" t="s">
        <v>126</v>
      </c>
      <c r="AE1549" s="1">
        <v>55</v>
      </c>
      <c r="AF1549" s="1" t="s">
        <v>88</v>
      </c>
      <c r="AG1549" s="1">
        <v>6.9</v>
      </c>
      <c r="AH1549" s="1" t="s">
        <v>954</v>
      </c>
      <c r="AI1549" s="1" t="s">
        <v>90</v>
      </c>
      <c r="AJ1549" s="1" t="s">
        <v>91</v>
      </c>
      <c r="AK1549" s="1" t="s">
        <v>92</v>
      </c>
      <c r="AL1549" s="1" t="s">
        <v>72</v>
      </c>
      <c r="AM1549" s="1" t="s">
        <v>254</v>
      </c>
      <c r="AN1549" s="1" t="s">
        <v>72</v>
      </c>
      <c r="AO1549" s="1" t="s">
        <v>4842</v>
      </c>
      <c r="AP1549" s="1" t="s">
        <v>72</v>
      </c>
      <c r="AQ1549" s="1" t="s">
        <v>72</v>
      </c>
      <c r="AR1549" s="1" t="s">
        <v>72</v>
      </c>
      <c r="AS1549" s="1" t="s">
        <v>72</v>
      </c>
      <c r="AT1549" s="1" t="s">
        <v>72</v>
      </c>
      <c r="AU1549" s="3">
        <v>45624</v>
      </c>
      <c r="AV1549" s="4">
        <v>0.8569444444444444</v>
      </c>
      <c r="AW1549" s="4">
        <v>0.93333333333333335</v>
      </c>
      <c r="AX1549" s="4">
        <f t="shared" si="182"/>
        <v>7.6388888888888951E-2</v>
      </c>
      <c r="AY1549" s="4">
        <f t="shared" si="189"/>
        <v>0.59027777777777779</v>
      </c>
      <c r="AZ1549" s="4">
        <f t="shared" si="190"/>
        <v>0.43333333333333335</v>
      </c>
      <c r="BA1549" s="1" t="s">
        <v>7338</v>
      </c>
      <c r="BB1549" s="1" t="s">
        <v>72</v>
      </c>
      <c r="BC1549" s="1" t="s">
        <v>2260</v>
      </c>
      <c r="BD1549" s="1">
        <v>14</v>
      </c>
      <c r="BE1549" s="1" t="s">
        <v>4063</v>
      </c>
      <c r="BF1549" s="1" t="s">
        <v>75</v>
      </c>
      <c r="BG1549" s="1" t="s">
        <v>75</v>
      </c>
      <c r="BH1549" s="1" t="s">
        <v>88</v>
      </c>
      <c r="BI1549" s="1" t="s">
        <v>96</v>
      </c>
      <c r="BJ1549" s="1" t="s">
        <v>72</v>
      </c>
      <c r="BK1549" s="1" t="s">
        <v>3962</v>
      </c>
      <c r="BL1549" s="1" t="s">
        <v>7339</v>
      </c>
      <c r="BM1549" s="1">
        <f>35+14</f>
        <v>49</v>
      </c>
      <c r="BN1549" s="1" t="s">
        <v>75</v>
      </c>
      <c r="BO1549" s="1" t="s">
        <v>75</v>
      </c>
      <c r="BP1549" s="1" t="s">
        <v>75</v>
      </c>
      <c r="BQ1549" s="21" t="s">
        <v>99</v>
      </c>
      <c r="BR1549" s="21" t="s">
        <v>100</v>
      </c>
    </row>
    <row r="1550" spans="1:70" ht="20.45" customHeight="1">
      <c r="A1550" s="1" t="s">
        <v>7340</v>
      </c>
      <c r="B1550" s="1">
        <v>240349</v>
      </c>
      <c r="C1550" s="1" t="s">
        <v>71</v>
      </c>
      <c r="D1550" s="3">
        <v>45625</v>
      </c>
      <c r="E1550" s="4">
        <v>0.48749999999999999</v>
      </c>
      <c r="F1550" s="5">
        <v>45597</v>
      </c>
      <c r="G1550" s="3">
        <v>45625</v>
      </c>
      <c r="H1550" s="4">
        <v>0.55069444444444449</v>
      </c>
      <c r="I1550" s="48">
        <f t="shared" si="181"/>
        <v>6.3194444444444497E-2</v>
      </c>
      <c r="J1550" s="1">
        <v>5</v>
      </c>
      <c r="K1550" s="1" t="s">
        <v>1896</v>
      </c>
      <c r="L1550" s="1" t="s">
        <v>7341</v>
      </c>
      <c r="M1550" s="1" t="s">
        <v>75</v>
      </c>
      <c r="N1550" s="1" t="s">
        <v>3947</v>
      </c>
      <c r="O1550" s="1" t="s">
        <v>77</v>
      </c>
      <c r="P1550" s="21" t="s">
        <v>78</v>
      </c>
      <c r="Q1550" s="1" t="s">
        <v>78</v>
      </c>
      <c r="R1550" s="21" t="s">
        <v>1898</v>
      </c>
      <c r="S1550" s="21" t="s">
        <v>1898</v>
      </c>
      <c r="T1550" s="34" t="s">
        <v>72</v>
      </c>
      <c r="U1550" s="70" t="s">
        <v>3747</v>
      </c>
      <c r="V1550" s="1" t="s">
        <v>1900</v>
      </c>
      <c r="W1550" s="1" t="s">
        <v>813</v>
      </c>
      <c r="X1550" s="1" t="s">
        <v>813</v>
      </c>
      <c r="Y1550" s="1" t="s">
        <v>814</v>
      </c>
      <c r="Z1550" s="1" t="s">
        <v>84</v>
      </c>
      <c r="AA1550" s="1" t="s">
        <v>72</v>
      </c>
      <c r="AB1550" s="1" t="s">
        <v>140</v>
      </c>
      <c r="AC1550" s="1" t="s">
        <v>181</v>
      </c>
      <c r="AD1550" s="1" t="s">
        <v>126</v>
      </c>
      <c r="AE1550" s="1">
        <v>60</v>
      </c>
      <c r="AF1550" s="1" t="s">
        <v>88</v>
      </c>
      <c r="AG1550" s="1">
        <v>4.3</v>
      </c>
      <c r="AH1550" s="1" t="s">
        <v>2344</v>
      </c>
      <c r="AI1550" s="1" t="s">
        <v>90</v>
      </c>
      <c r="AJ1550" s="1" t="s">
        <v>970</v>
      </c>
      <c r="AK1550" s="1" t="s">
        <v>90</v>
      </c>
      <c r="AL1550" s="1" t="s">
        <v>72</v>
      </c>
      <c r="AM1550" s="1" t="s">
        <v>254</v>
      </c>
      <c r="AN1550" s="1">
        <v>1</v>
      </c>
      <c r="AO1550" s="1" t="s">
        <v>7342</v>
      </c>
      <c r="AP1550" s="1" t="s">
        <v>72</v>
      </c>
      <c r="AQ1550" s="1" t="s">
        <v>72</v>
      </c>
      <c r="AR1550" s="1" t="s">
        <v>5884</v>
      </c>
      <c r="AS1550" s="1" t="s">
        <v>72</v>
      </c>
      <c r="AT1550" s="1" t="s">
        <v>72</v>
      </c>
      <c r="AU1550" s="3">
        <v>45625</v>
      </c>
      <c r="AV1550" s="4">
        <v>0.56736111111111109</v>
      </c>
      <c r="AW1550" s="4">
        <v>0.64583333333333337</v>
      </c>
      <c r="AX1550" s="4">
        <f t="shared" si="182"/>
        <v>7.8472222222222276E-2</v>
      </c>
      <c r="AY1550" s="4">
        <f t="shared" si="189"/>
        <v>0.58263888888888893</v>
      </c>
      <c r="AZ1550" s="4">
        <f t="shared" si="190"/>
        <v>0.15833333333333338</v>
      </c>
      <c r="BA1550" s="1" t="s">
        <v>7343</v>
      </c>
      <c r="BB1550" s="1" t="s">
        <v>72</v>
      </c>
      <c r="BC1550" s="1" t="s">
        <v>2260</v>
      </c>
      <c r="BD1550" s="1">
        <v>14</v>
      </c>
      <c r="BE1550" s="1" t="s">
        <v>4009</v>
      </c>
      <c r="BF1550" s="1" t="s">
        <v>75</v>
      </c>
      <c r="BG1550" s="1" t="s">
        <v>75</v>
      </c>
      <c r="BH1550" s="1" t="s">
        <v>88</v>
      </c>
      <c r="BI1550" s="1" t="s">
        <v>96</v>
      </c>
      <c r="BJ1550" s="1" t="s">
        <v>72</v>
      </c>
      <c r="BK1550" s="1" t="s">
        <v>3962</v>
      </c>
      <c r="BL1550" s="1" t="s">
        <v>7335</v>
      </c>
      <c r="BM1550" s="1">
        <v>31</v>
      </c>
      <c r="BN1550" s="1" t="s">
        <v>75</v>
      </c>
      <c r="BO1550" s="1" t="s">
        <v>75</v>
      </c>
      <c r="BP1550" s="1" t="s">
        <v>75</v>
      </c>
      <c r="BQ1550" s="21" t="s">
        <v>99</v>
      </c>
      <c r="BR1550" s="21" t="s">
        <v>100</v>
      </c>
    </row>
    <row r="1551" spans="1:70" ht="20.45" customHeight="1">
      <c r="A1551" s="1" t="s">
        <v>7344</v>
      </c>
      <c r="B1551" s="1">
        <v>240350</v>
      </c>
      <c r="C1551" s="1" t="s">
        <v>71</v>
      </c>
      <c r="D1551" s="3">
        <v>45629</v>
      </c>
      <c r="E1551" s="4">
        <v>0.62847222222222221</v>
      </c>
      <c r="F1551" s="5">
        <v>45627</v>
      </c>
      <c r="G1551" s="3">
        <v>45629</v>
      </c>
      <c r="H1551" s="4">
        <v>0.68888888888888888</v>
      </c>
      <c r="I1551" s="48">
        <f t="shared" si="181"/>
        <v>6.0416666666666674E-2</v>
      </c>
      <c r="J1551" s="1">
        <v>3</v>
      </c>
      <c r="K1551" s="1" t="s">
        <v>1896</v>
      </c>
      <c r="L1551" s="1" t="s">
        <v>7345</v>
      </c>
      <c r="M1551" s="1" t="s">
        <v>75</v>
      </c>
      <c r="N1551" s="1" t="s">
        <v>6517</v>
      </c>
      <c r="O1551" s="1" t="s">
        <v>77</v>
      </c>
      <c r="P1551" s="21" t="s">
        <v>78</v>
      </c>
      <c r="Q1551" s="1" t="s">
        <v>78</v>
      </c>
      <c r="R1551" s="21" t="s">
        <v>1898</v>
      </c>
      <c r="S1551" s="21" t="s">
        <v>1898</v>
      </c>
      <c r="T1551" s="34" t="s">
        <v>72</v>
      </c>
      <c r="U1551" s="70" t="s">
        <v>7346</v>
      </c>
      <c r="V1551" s="1" t="s">
        <v>1900</v>
      </c>
      <c r="W1551" s="1" t="s">
        <v>7347</v>
      </c>
      <c r="X1551" s="1" t="s">
        <v>7347</v>
      </c>
      <c r="Y1551" s="1" t="s">
        <v>7348</v>
      </c>
      <c r="Z1551" s="1" t="s">
        <v>6519</v>
      </c>
      <c r="AA1551" s="1" t="s">
        <v>72</v>
      </c>
      <c r="AB1551" s="1" t="s">
        <v>6519</v>
      </c>
      <c r="AC1551" s="1" t="s">
        <v>6519</v>
      </c>
      <c r="AD1551" s="1" t="s">
        <v>87</v>
      </c>
      <c r="AE1551" s="1">
        <v>73</v>
      </c>
      <c r="AF1551" s="1" t="s">
        <v>88</v>
      </c>
      <c r="AG1551" s="1">
        <v>5.2</v>
      </c>
      <c r="AH1551" s="1" t="s">
        <v>954</v>
      </c>
      <c r="AI1551" s="1" t="s">
        <v>90</v>
      </c>
      <c r="AJ1551" s="1" t="s">
        <v>91</v>
      </c>
      <c r="AK1551" s="1" t="s">
        <v>92</v>
      </c>
      <c r="AL1551" s="1" t="s">
        <v>72</v>
      </c>
      <c r="AM1551" s="1" t="s">
        <v>72</v>
      </c>
      <c r="AN1551" s="1" t="s">
        <v>72</v>
      </c>
      <c r="AO1551" s="1" t="s">
        <v>72</v>
      </c>
      <c r="AP1551" s="1" t="s">
        <v>72</v>
      </c>
      <c r="AQ1551" s="1" t="s">
        <v>72</v>
      </c>
      <c r="AR1551" s="1" t="s">
        <v>72</v>
      </c>
      <c r="AS1551" s="1" t="s">
        <v>72</v>
      </c>
      <c r="AT1551" s="1" t="s">
        <v>72</v>
      </c>
      <c r="AU1551" s="3">
        <v>45629</v>
      </c>
      <c r="AV1551" s="4">
        <v>0.71111111111111114</v>
      </c>
      <c r="AW1551" s="4">
        <v>0.77430555555555558</v>
      </c>
      <c r="AX1551" s="4">
        <f t="shared" si="182"/>
        <v>6.3194444444444442E-2</v>
      </c>
      <c r="AY1551" s="4">
        <f t="shared" si="189"/>
        <v>0.71388888888888891</v>
      </c>
      <c r="AZ1551" s="4">
        <f t="shared" si="190"/>
        <v>0.14583333333333337</v>
      </c>
      <c r="BA1551" s="1" t="s">
        <v>1711</v>
      </c>
      <c r="BB1551" s="1" t="s">
        <v>72</v>
      </c>
      <c r="BC1551" s="1" t="s">
        <v>1675</v>
      </c>
      <c r="BD1551" s="1">
        <v>15</v>
      </c>
      <c r="BE1551" s="1" t="s">
        <v>2694</v>
      </c>
      <c r="BF1551" s="1" t="s">
        <v>75</v>
      </c>
      <c r="BG1551" s="1" t="s">
        <v>75</v>
      </c>
      <c r="BH1551" s="1" t="s">
        <v>88</v>
      </c>
      <c r="BI1551" s="1" t="s">
        <v>96</v>
      </c>
      <c r="BJ1551" s="1" t="s">
        <v>72</v>
      </c>
      <c r="BK1551" s="1" t="s">
        <v>3962</v>
      </c>
      <c r="BL1551" s="1" t="s">
        <v>7349</v>
      </c>
      <c r="BM1551" s="1">
        <f>36+12</f>
        <v>48</v>
      </c>
      <c r="BN1551" s="1" t="s">
        <v>75</v>
      </c>
      <c r="BO1551" s="1" t="s">
        <v>75</v>
      </c>
      <c r="BP1551" s="1" t="s">
        <v>75</v>
      </c>
      <c r="BQ1551" s="21" t="s">
        <v>99</v>
      </c>
      <c r="BR1551" s="21" t="s">
        <v>100</v>
      </c>
    </row>
    <row r="1552" spans="1:70" ht="20.45" customHeight="1">
      <c r="A1552" s="1" t="s">
        <v>7350</v>
      </c>
      <c r="B1552" s="1">
        <v>240351</v>
      </c>
      <c r="C1552" s="1" t="s">
        <v>71</v>
      </c>
      <c r="D1552" s="3">
        <v>45630</v>
      </c>
      <c r="E1552" s="4">
        <v>0.44722222222222224</v>
      </c>
      <c r="F1552" s="5">
        <v>45627</v>
      </c>
      <c r="G1552" s="3">
        <v>45630</v>
      </c>
      <c r="H1552" s="4">
        <v>0.57777777777777772</v>
      </c>
      <c r="I1552" s="48">
        <f t="shared" si="181"/>
        <v>0.13055555555555548</v>
      </c>
      <c r="J1552" s="1">
        <v>3</v>
      </c>
      <c r="K1552" s="1" t="s">
        <v>1896</v>
      </c>
      <c r="L1552" s="1" t="s">
        <v>7351</v>
      </c>
      <c r="M1552" s="1" t="s">
        <v>75</v>
      </c>
      <c r="N1552" s="1" t="s">
        <v>3947</v>
      </c>
      <c r="O1552" s="1" t="s">
        <v>77</v>
      </c>
      <c r="P1552" s="21" t="s">
        <v>78</v>
      </c>
      <c r="Q1552" s="1" t="s">
        <v>78</v>
      </c>
      <c r="R1552" s="21" t="s">
        <v>1898</v>
      </c>
      <c r="S1552" s="21" t="s">
        <v>1898</v>
      </c>
      <c r="T1552" s="34" t="s">
        <v>72</v>
      </c>
      <c r="U1552" s="70" t="s">
        <v>2007</v>
      </c>
      <c r="V1552" s="1" t="s">
        <v>1900</v>
      </c>
      <c r="W1552" s="1" t="s">
        <v>813</v>
      </c>
      <c r="X1552" s="1" t="s">
        <v>813</v>
      </c>
      <c r="Y1552" s="1" t="s">
        <v>814</v>
      </c>
      <c r="Z1552" s="1" t="s">
        <v>84</v>
      </c>
      <c r="AA1552" s="1" t="s">
        <v>72</v>
      </c>
      <c r="AB1552" s="1" t="s">
        <v>124</v>
      </c>
      <c r="AC1552" s="1" t="s">
        <v>7352</v>
      </c>
      <c r="AD1552" s="1" t="s">
        <v>126</v>
      </c>
      <c r="AE1552" s="1">
        <v>56</v>
      </c>
      <c r="AF1552" s="1" t="s">
        <v>88</v>
      </c>
      <c r="AG1552" s="1">
        <v>4.7</v>
      </c>
      <c r="AH1552" s="1" t="s">
        <v>954</v>
      </c>
      <c r="AI1552" s="1" t="s">
        <v>90</v>
      </c>
      <c r="AJ1552" s="1" t="s">
        <v>970</v>
      </c>
      <c r="AK1552" s="1" t="s">
        <v>90</v>
      </c>
      <c r="AL1552" s="1" t="s">
        <v>72</v>
      </c>
      <c r="AM1552" s="1" t="s">
        <v>217</v>
      </c>
      <c r="AN1552" s="1">
        <v>1</v>
      </c>
      <c r="AO1552" s="1" t="s">
        <v>7353</v>
      </c>
      <c r="AP1552" s="1" t="s">
        <v>72</v>
      </c>
      <c r="AQ1552" s="1" t="s">
        <v>72</v>
      </c>
      <c r="AR1552" s="1" t="s">
        <v>72</v>
      </c>
      <c r="AS1552" s="1" t="s">
        <v>72</v>
      </c>
      <c r="AT1552" s="1" t="s">
        <v>72</v>
      </c>
      <c r="AU1552" s="3">
        <v>45630</v>
      </c>
      <c r="AV1552" s="4">
        <v>0.59375</v>
      </c>
      <c r="AW1552" s="4">
        <v>0.66597222222222219</v>
      </c>
      <c r="AX1552" s="4">
        <f t="shared" si="182"/>
        <v>7.2222222222222188E-2</v>
      </c>
      <c r="AY1552" s="4">
        <f t="shared" si="189"/>
        <v>0.53541666666666665</v>
      </c>
      <c r="AZ1552" s="4">
        <f t="shared" si="190"/>
        <v>0.21874999999999994</v>
      </c>
      <c r="BA1552" s="1" t="s">
        <v>7354</v>
      </c>
      <c r="BB1552" s="1" t="s">
        <v>72</v>
      </c>
      <c r="BC1552" s="1" t="s">
        <v>1675</v>
      </c>
      <c r="BD1552" s="1">
        <v>15</v>
      </c>
      <c r="BE1552" s="1" t="s">
        <v>4009</v>
      </c>
      <c r="BF1552" s="1" t="s">
        <v>75</v>
      </c>
      <c r="BG1552" s="1" t="s">
        <v>75</v>
      </c>
      <c r="BH1552" s="1" t="s">
        <v>88</v>
      </c>
      <c r="BI1552" s="1" t="s">
        <v>96</v>
      </c>
      <c r="BJ1552" s="1" t="s">
        <v>72</v>
      </c>
      <c r="BK1552" s="1" t="s">
        <v>3962</v>
      </c>
      <c r="BL1552" s="1" t="s">
        <v>7355</v>
      </c>
      <c r="BM1552" s="1">
        <f>35+7</f>
        <v>42</v>
      </c>
      <c r="BN1552" s="1" t="s">
        <v>75</v>
      </c>
      <c r="BO1552" s="1" t="s">
        <v>75</v>
      </c>
      <c r="BP1552" s="1" t="s">
        <v>75</v>
      </c>
      <c r="BQ1552" s="21" t="s">
        <v>99</v>
      </c>
      <c r="BR1552" s="21" t="s">
        <v>100</v>
      </c>
    </row>
    <row r="1553" spans="1:70" ht="20.45" customHeight="1">
      <c r="A1553" s="1" t="s">
        <v>7356</v>
      </c>
      <c r="B1553" s="1">
        <v>240352</v>
      </c>
      <c r="C1553" s="1" t="s">
        <v>71</v>
      </c>
      <c r="D1553" s="3">
        <v>45630</v>
      </c>
      <c r="E1553" s="4">
        <v>0.58333333333333337</v>
      </c>
      <c r="F1553" s="5">
        <v>45627</v>
      </c>
      <c r="G1553" s="3">
        <v>45630</v>
      </c>
      <c r="H1553" s="1" t="s">
        <v>72</v>
      </c>
      <c r="I1553" s="48" t="e">
        <f t="shared" si="181"/>
        <v>#VALUE!</v>
      </c>
      <c r="J1553" s="1" t="s">
        <v>72</v>
      </c>
      <c r="K1553" s="1" t="s">
        <v>2302</v>
      </c>
      <c r="L1553" s="1" t="s">
        <v>7357</v>
      </c>
      <c r="M1553" s="1" t="s">
        <v>75</v>
      </c>
      <c r="N1553" s="1" t="s">
        <v>3947</v>
      </c>
      <c r="O1553" s="1" t="s">
        <v>77</v>
      </c>
      <c r="P1553" s="1" t="s">
        <v>78</v>
      </c>
      <c r="Q1553" s="1" t="s">
        <v>4162</v>
      </c>
      <c r="R1553" s="21" t="s">
        <v>139</v>
      </c>
      <c r="S1553" s="21" t="s">
        <v>1898</v>
      </c>
      <c r="T1553" s="1" t="s">
        <v>4212</v>
      </c>
      <c r="U1553" s="70" t="s">
        <v>7358</v>
      </c>
      <c r="V1553" s="1" t="s">
        <v>1900</v>
      </c>
      <c r="W1553" s="1" t="s">
        <v>2307</v>
      </c>
      <c r="X1553" s="1" t="s">
        <v>2307</v>
      </c>
      <c r="Y1553" s="1" t="s">
        <v>2363</v>
      </c>
      <c r="Z1553" s="1" t="s">
        <v>84</v>
      </c>
      <c r="AA1553" s="1" t="s">
        <v>72</v>
      </c>
      <c r="AB1553" s="1" t="s">
        <v>124</v>
      </c>
      <c r="AC1553" s="1" t="s">
        <v>341</v>
      </c>
      <c r="AD1553" s="1" t="s">
        <v>87</v>
      </c>
      <c r="AE1553" s="1">
        <v>60</v>
      </c>
      <c r="AF1553" s="1" t="s">
        <v>88</v>
      </c>
      <c r="AG1553" s="1">
        <v>3.9</v>
      </c>
      <c r="AH1553" s="1" t="s">
        <v>954</v>
      </c>
      <c r="AI1553" s="1" t="s">
        <v>90</v>
      </c>
      <c r="AJ1553" s="1" t="s">
        <v>91</v>
      </c>
      <c r="AK1553" s="1" t="s">
        <v>92</v>
      </c>
      <c r="AL1553" s="1" t="s">
        <v>72</v>
      </c>
      <c r="AM1553" s="1" t="s">
        <v>217</v>
      </c>
      <c r="AN1553" s="1">
        <v>1</v>
      </c>
      <c r="AO1553" s="1" t="s">
        <v>2491</v>
      </c>
      <c r="AP1553" s="1" t="s">
        <v>72</v>
      </c>
      <c r="AQ1553" s="1" t="s">
        <v>72</v>
      </c>
      <c r="AR1553" s="1" t="s">
        <v>220</v>
      </c>
      <c r="AS1553" s="1" t="s">
        <v>72</v>
      </c>
      <c r="AT1553" s="1" t="s">
        <v>72</v>
      </c>
      <c r="AU1553" s="3">
        <v>45630</v>
      </c>
      <c r="AV1553" s="4">
        <v>0.71319444444444446</v>
      </c>
      <c r="AW1553" s="4">
        <v>0.74097222222222225</v>
      </c>
      <c r="AX1553" s="4">
        <f t="shared" si="182"/>
        <v>2.777777777777779E-2</v>
      </c>
      <c r="AY1553" s="4" t="e">
        <f t="shared" si="189"/>
        <v>#VALUE!</v>
      </c>
      <c r="AZ1553" s="4">
        <f t="shared" si="190"/>
        <v>0.15763888888888888</v>
      </c>
      <c r="BA1553" s="1" t="s">
        <v>7359</v>
      </c>
      <c r="BB1553" s="1" t="s">
        <v>72</v>
      </c>
      <c r="BC1553" s="1" t="s">
        <v>1794</v>
      </c>
      <c r="BD1553" s="1">
        <v>15</v>
      </c>
      <c r="BE1553" s="1" t="s">
        <v>6026</v>
      </c>
      <c r="BF1553" s="1" t="s">
        <v>88</v>
      </c>
      <c r="BG1553" s="1" t="s">
        <v>88</v>
      </c>
      <c r="BH1553" s="1" t="s">
        <v>88</v>
      </c>
      <c r="BI1553" s="1" t="s">
        <v>96</v>
      </c>
      <c r="BJ1553" s="1" t="s">
        <v>72</v>
      </c>
      <c r="BK1553" s="1" t="s">
        <v>3985</v>
      </c>
      <c r="BL1553" s="1" t="s">
        <v>7360</v>
      </c>
      <c r="BM1553" s="1">
        <f>24+6</f>
        <v>30</v>
      </c>
      <c r="BN1553" s="1" t="s">
        <v>75</v>
      </c>
      <c r="BO1553" s="1" t="s">
        <v>75</v>
      </c>
      <c r="BP1553" s="1" t="s">
        <v>75</v>
      </c>
      <c r="BQ1553" s="21" t="s">
        <v>99</v>
      </c>
      <c r="BR1553" s="21" t="s">
        <v>100</v>
      </c>
    </row>
    <row r="1554" spans="1:70" ht="20.45" customHeight="1">
      <c r="A1554" s="1" t="s">
        <v>7361</v>
      </c>
      <c r="B1554" s="1">
        <v>240353</v>
      </c>
      <c r="C1554" s="1" t="s">
        <v>71</v>
      </c>
      <c r="D1554" s="3">
        <v>45630</v>
      </c>
      <c r="E1554" s="4">
        <v>0.50347222222222221</v>
      </c>
      <c r="F1554" s="5">
        <v>45627</v>
      </c>
      <c r="G1554" s="3">
        <v>45630</v>
      </c>
      <c r="H1554" s="4">
        <v>0.85486111111111107</v>
      </c>
      <c r="I1554" s="48">
        <f t="shared" si="181"/>
        <v>0.35138888888888886</v>
      </c>
      <c r="J1554" s="1">
        <v>10</v>
      </c>
      <c r="K1554" s="1" t="s">
        <v>1896</v>
      </c>
      <c r="L1554" s="1" t="s">
        <v>7362</v>
      </c>
      <c r="M1554" s="1" t="s">
        <v>75</v>
      </c>
      <c r="N1554" s="1" t="s">
        <v>6710</v>
      </c>
      <c r="O1554" s="1" t="s">
        <v>77</v>
      </c>
      <c r="P1554" s="21" t="s">
        <v>78</v>
      </c>
      <c r="Q1554" s="1" t="s">
        <v>78</v>
      </c>
      <c r="R1554" s="21" t="s">
        <v>1898</v>
      </c>
      <c r="S1554" s="21" t="s">
        <v>1898</v>
      </c>
      <c r="T1554" s="34" t="s">
        <v>72</v>
      </c>
      <c r="U1554" s="70" t="s">
        <v>7363</v>
      </c>
      <c r="V1554" s="1" t="s">
        <v>1900</v>
      </c>
      <c r="W1554" s="1" t="s">
        <v>778</v>
      </c>
      <c r="X1554" s="1" t="s">
        <v>779</v>
      </c>
      <c r="Y1554" s="1" t="s">
        <v>780</v>
      </c>
      <c r="Z1554" s="1" t="s">
        <v>84</v>
      </c>
      <c r="AA1554" s="1" t="s">
        <v>72</v>
      </c>
      <c r="AB1554" s="1" t="s">
        <v>104</v>
      </c>
      <c r="AC1554" s="1" t="s">
        <v>104</v>
      </c>
      <c r="AD1554" s="1" t="s">
        <v>126</v>
      </c>
      <c r="AE1554" s="1">
        <v>74</v>
      </c>
      <c r="AF1554" s="1" t="s">
        <v>88</v>
      </c>
      <c r="AG1554" s="1">
        <v>7.1</v>
      </c>
      <c r="AH1554" s="1" t="s">
        <v>2344</v>
      </c>
      <c r="AI1554" s="1" t="s">
        <v>90</v>
      </c>
      <c r="AJ1554" s="1" t="s">
        <v>91</v>
      </c>
      <c r="AK1554" s="1" t="s">
        <v>92</v>
      </c>
      <c r="AL1554" s="1" t="s">
        <v>72</v>
      </c>
      <c r="AM1554" s="1" t="s">
        <v>217</v>
      </c>
      <c r="AN1554" s="1" t="s">
        <v>72</v>
      </c>
      <c r="AO1554" s="1" t="s">
        <v>7364</v>
      </c>
      <c r="AP1554" s="1" t="s">
        <v>72</v>
      </c>
      <c r="AQ1554" s="1" t="s">
        <v>72</v>
      </c>
      <c r="AR1554" s="1" t="s">
        <v>72</v>
      </c>
      <c r="AS1554" s="1" t="s">
        <v>72</v>
      </c>
      <c r="AT1554" s="1" t="s">
        <v>72</v>
      </c>
      <c r="AU1554" s="3">
        <v>45630</v>
      </c>
      <c r="AV1554" s="4">
        <v>0.8666666666666667</v>
      </c>
      <c r="AW1554" s="4">
        <v>0.91388888888888886</v>
      </c>
      <c r="AX1554" s="4">
        <f t="shared" si="182"/>
        <v>4.7222222222222165E-2</v>
      </c>
      <c r="AY1554" s="4">
        <f t="shared" si="189"/>
        <v>0.5625</v>
      </c>
      <c r="AZ1554" s="4">
        <f t="shared" si="190"/>
        <v>0.41041666666666665</v>
      </c>
      <c r="BA1554" s="1" t="s">
        <v>7365</v>
      </c>
      <c r="BB1554" s="1" t="s">
        <v>72</v>
      </c>
      <c r="BC1554" s="1" t="s">
        <v>1675</v>
      </c>
      <c r="BD1554" s="1">
        <v>15</v>
      </c>
      <c r="BE1554" s="1" t="s">
        <v>6026</v>
      </c>
      <c r="BF1554" s="1" t="s">
        <v>75</v>
      </c>
      <c r="BG1554" s="1" t="s">
        <v>75</v>
      </c>
      <c r="BH1554" s="1" t="s">
        <v>88</v>
      </c>
      <c r="BI1554" s="1" t="s">
        <v>96</v>
      </c>
      <c r="BJ1554" s="1" t="s">
        <v>72</v>
      </c>
      <c r="BK1554" s="1" t="s">
        <v>7366</v>
      </c>
      <c r="BL1554" s="1" t="s">
        <v>7367</v>
      </c>
      <c r="BM1554" s="1">
        <f>28+7</f>
        <v>35</v>
      </c>
      <c r="BN1554" s="1" t="s">
        <v>75</v>
      </c>
      <c r="BO1554" s="1" t="s">
        <v>75</v>
      </c>
      <c r="BP1554" s="1" t="s">
        <v>75</v>
      </c>
      <c r="BQ1554" s="21" t="s">
        <v>99</v>
      </c>
      <c r="BR1554" s="21" t="s">
        <v>100</v>
      </c>
    </row>
    <row r="1555" spans="1:70" ht="20.45" customHeight="1">
      <c r="A1555" s="1" t="s">
        <v>7368</v>
      </c>
      <c r="B1555" s="1">
        <v>240354</v>
      </c>
      <c r="C1555" s="1" t="s">
        <v>71</v>
      </c>
      <c r="D1555" s="3">
        <v>45635</v>
      </c>
      <c r="E1555" s="4">
        <v>0.44722222222222224</v>
      </c>
      <c r="F1555" s="5">
        <v>45627</v>
      </c>
      <c r="G1555" s="3">
        <v>45635</v>
      </c>
      <c r="H1555" s="4">
        <v>0.55486111111111114</v>
      </c>
      <c r="I1555" s="48">
        <f t="shared" si="181"/>
        <v>0.1076388888888889</v>
      </c>
      <c r="J1555" s="1">
        <v>3</v>
      </c>
      <c r="K1555" s="1" t="s">
        <v>1896</v>
      </c>
      <c r="L1555" s="1" t="s">
        <v>7369</v>
      </c>
      <c r="M1555" s="1" t="s">
        <v>75</v>
      </c>
      <c r="N1555" s="1" t="s">
        <v>72</v>
      </c>
      <c r="O1555" s="1" t="s">
        <v>77</v>
      </c>
      <c r="P1555" s="21" t="s">
        <v>78</v>
      </c>
      <c r="Q1555" s="1" t="s">
        <v>78</v>
      </c>
      <c r="R1555" s="21" t="s">
        <v>1898</v>
      </c>
      <c r="S1555" s="21" t="s">
        <v>1898</v>
      </c>
      <c r="T1555" s="34" t="s">
        <v>72</v>
      </c>
      <c r="U1555" s="70" t="s">
        <v>7370</v>
      </c>
      <c r="V1555" s="1" t="s">
        <v>1900</v>
      </c>
      <c r="W1555" s="1" t="s">
        <v>813</v>
      </c>
      <c r="X1555" s="1" t="s">
        <v>813</v>
      </c>
      <c r="Y1555" s="1" t="s">
        <v>814</v>
      </c>
      <c r="Z1555" s="1" t="s">
        <v>84</v>
      </c>
      <c r="AA1555" s="1" t="s">
        <v>72</v>
      </c>
      <c r="AB1555" s="1" t="s">
        <v>104</v>
      </c>
      <c r="AC1555" s="1" t="s">
        <v>3313</v>
      </c>
      <c r="AD1555" s="1" t="s">
        <v>126</v>
      </c>
      <c r="AE1555" s="1">
        <v>50</v>
      </c>
      <c r="AF1555" s="1" t="s">
        <v>88</v>
      </c>
      <c r="AG1555" s="1">
        <v>4.5</v>
      </c>
      <c r="AH1555" s="1" t="s">
        <v>954</v>
      </c>
      <c r="AI1555" s="1" t="s">
        <v>90</v>
      </c>
      <c r="AJ1555" s="1" t="s">
        <v>91</v>
      </c>
      <c r="AK1555" s="1" t="s">
        <v>90</v>
      </c>
      <c r="AL1555" s="1" t="s">
        <v>72</v>
      </c>
      <c r="AM1555" s="1" t="s">
        <v>217</v>
      </c>
      <c r="AN1555" s="1">
        <v>2</v>
      </c>
      <c r="AO1555" s="1" t="s">
        <v>5523</v>
      </c>
      <c r="AP1555" s="1" t="s">
        <v>72</v>
      </c>
      <c r="AQ1555" s="1" t="s">
        <v>72</v>
      </c>
      <c r="AR1555" s="1" t="s">
        <v>72</v>
      </c>
      <c r="AS1555" s="1" t="s">
        <v>72</v>
      </c>
      <c r="AT1555" s="1" t="s">
        <v>72</v>
      </c>
      <c r="AU1555" s="3">
        <v>45635</v>
      </c>
      <c r="AV1555" s="4">
        <v>0.57222222222222219</v>
      </c>
      <c r="AW1555" s="4">
        <v>0.65902777777777777</v>
      </c>
      <c r="AX1555" s="4">
        <f t="shared" si="182"/>
        <v>8.680555555555558E-2</v>
      </c>
      <c r="AY1555" s="4">
        <f t="shared" si="189"/>
        <v>0.55138888888888893</v>
      </c>
      <c r="AZ1555" s="4">
        <f t="shared" si="190"/>
        <v>0.21180555555555552</v>
      </c>
      <c r="BA1555" s="1" t="s">
        <v>7371</v>
      </c>
      <c r="BB1555" s="1" t="s">
        <v>72</v>
      </c>
      <c r="BC1555" s="1" t="s">
        <v>1675</v>
      </c>
      <c r="BD1555" s="1">
        <v>15</v>
      </c>
      <c r="BE1555" s="1" t="s">
        <v>2694</v>
      </c>
      <c r="BF1555" s="1" t="s">
        <v>75</v>
      </c>
      <c r="BG1555" s="1" t="s">
        <v>75</v>
      </c>
      <c r="BH1555" s="1" t="s">
        <v>88</v>
      </c>
      <c r="BI1555" s="1" t="s">
        <v>96</v>
      </c>
      <c r="BJ1555" s="1" t="s">
        <v>72</v>
      </c>
      <c r="BK1555" s="1" t="s">
        <v>3962</v>
      </c>
      <c r="BL1555" s="1" t="s">
        <v>7170</v>
      </c>
      <c r="BM1555" s="1">
        <f>42+7</f>
        <v>49</v>
      </c>
      <c r="BN1555" s="1" t="s">
        <v>75</v>
      </c>
      <c r="BO1555" s="1" t="s">
        <v>75</v>
      </c>
      <c r="BP1555" s="1" t="s">
        <v>75</v>
      </c>
      <c r="BQ1555" s="21" t="s">
        <v>99</v>
      </c>
      <c r="BR1555" s="21" t="s">
        <v>100</v>
      </c>
    </row>
    <row r="1556" spans="1:70" ht="20.45" customHeight="1">
      <c r="A1556" s="1" t="s">
        <v>7372</v>
      </c>
      <c r="B1556" s="1">
        <v>240355</v>
      </c>
      <c r="C1556" s="1" t="s">
        <v>71</v>
      </c>
      <c r="D1556" s="3">
        <v>45636</v>
      </c>
      <c r="E1556" s="4">
        <v>0.45416666666666666</v>
      </c>
      <c r="F1556" s="5">
        <v>45627</v>
      </c>
      <c r="G1556" s="3">
        <v>45636</v>
      </c>
      <c r="H1556" s="4">
        <v>0.5444444444444444</v>
      </c>
      <c r="I1556" s="48">
        <f t="shared" si="181"/>
        <v>9.0277777777777735E-2</v>
      </c>
      <c r="J1556" s="1">
        <v>1</v>
      </c>
      <c r="K1556" s="1" t="s">
        <v>1896</v>
      </c>
      <c r="L1556" s="1" t="s">
        <v>7373</v>
      </c>
      <c r="M1556" s="1" t="s">
        <v>75</v>
      </c>
      <c r="N1556" s="1" t="s">
        <v>72</v>
      </c>
      <c r="O1556" s="1" t="s">
        <v>77</v>
      </c>
      <c r="P1556" s="21" t="s">
        <v>78</v>
      </c>
      <c r="Q1556" s="1" t="s">
        <v>78</v>
      </c>
      <c r="R1556" s="21" t="s">
        <v>1898</v>
      </c>
      <c r="S1556" s="21" t="s">
        <v>1898</v>
      </c>
      <c r="T1556" s="34" t="s">
        <v>72</v>
      </c>
      <c r="U1556" s="70" t="s">
        <v>7374</v>
      </c>
      <c r="V1556" s="1" t="s">
        <v>1900</v>
      </c>
      <c r="W1556" s="1" t="s">
        <v>813</v>
      </c>
      <c r="X1556" s="1" t="s">
        <v>813</v>
      </c>
      <c r="Y1556" s="1" t="s">
        <v>814</v>
      </c>
      <c r="Z1556" s="1" t="s">
        <v>84</v>
      </c>
      <c r="AA1556" s="1" t="s">
        <v>72</v>
      </c>
      <c r="AB1556" s="1" t="s">
        <v>140</v>
      </c>
      <c r="AC1556" s="1" t="s">
        <v>141</v>
      </c>
      <c r="AD1556" s="1" t="s">
        <v>126</v>
      </c>
      <c r="AE1556" s="1">
        <v>59</v>
      </c>
      <c r="AF1556" s="1" t="s">
        <v>88</v>
      </c>
      <c r="AG1556" s="1">
        <v>3.9</v>
      </c>
      <c r="AH1556" s="1" t="s">
        <v>954</v>
      </c>
      <c r="AI1556" s="1" t="s">
        <v>90</v>
      </c>
      <c r="AJ1556" s="1" t="s">
        <v>91</v>
      </c>
      <c r="AK1556" s="1" t="s">
        <v>92</v>
      </c>
      <c r="AL1556" s="1" t="s">
        <v>72</v>
      </c>
      <c r="AM1556" s="1" t="s">
        <v>229</v>
      </c>
      <c r="AN1556" s="1">
        <v>2</v>
      </c>
      <c r="AO1556" s="1" t="s">
        <v>5057</v>
      </c>
      <c r="AP1556" s="1" t="s">
        <v>72</v>
      </c>
      <c r="AQ1556" s="1" t="s">
        <v>72</v>
      </c>
      <c r="AR1556" s="1" t="s">
        <v>72</v>
      </c>
      <c r="AS1556" s="1" t="s">
        <v>72</v>
      </c>
      <c r="AT1556" s="1" t="s">
        <v>72</v>
      </c>
      <c r="AU1556" s="3">
        <v>45636</v>
      </c>
      <c r="AV1556" s="4">
        <v>0.57986111111111116</v>
      </c>
      <c r="AW1556" s="4">
        <v>0.67152777777777772</v>
      </c>
      <c r="AX1556" s="4">
        <f t="shared" si="182"/>
        <v>9.1666666666666563E-2</v>
      </c>
      <c r="AY1556" s="4">
        <f t="shared" si="189"/>
        <v>0.58125000000000004</v>
      </c>
      <c r="AZ1556" s="4">
        <f t="shared" si="190"/>
        <v>0.21736111111111106</v>
      </c>
      <c r="BA1556" s="1" t="s">
        <v>7375</v>
      </c>
      <c r="BB1556" s="1" t="s">
        <v>72</v>
      </c>
      <c r="BC1556" s="1" t="s">
        <v>1675</v>
      </c>
      <c r="BD1556" s="1">
        <v>14</v>
      </c>
      <c r="BE1556" s="1" t="s">
        <v>4063</v>
      </c>
      <c r="BF1556" s="1" t="s">
        <v>75</v>
      </c>
      <c r="BG1556" s="1" t="s">
        <v>75</v>
      </c>
      <c r="BH1556" s="1" t="s">
        <v>88</v>
      </c>
      <c r="BI1556" s="1" t="s">
        <v>96</v>
      </c>
      <c r="BJ1556" s="1" t="s">
        <v>72</v>
      </c>
      <c r="BK1556" s="1" t="s">
        <v>3985</v>
      </c>
      <c r="BL1556" s="1" t="s">
        <v>7376</v>
      </c>
      <c r="BM1556" s="1">
        <f>30+12</f>
        <v>42</v>
      </c>
      <c r="BN1556" s="1" t="s">
        <v>75</v>
      </c>
      <c r="BO1556" s="1" t="s">
        <v>75</v>
      </c>
      <c r="BP1556" s="1" t="s">
        <v>75</v>
      </c>
      <c r="BQ1556" s="21" t="s">
        <v>99</v>
      </c>
      <c r="BR1556" s="21" t="s">
        <v>100</v>
      </c>
    </row>
    <row r="1557" spans="1:70" ht="20.45" customHeight="1">
      <c r="A1557" s="1" t="s">
        <v>7377</v>
      </c>
      <c r="B1557" s="1">
        <v>240355</v>
      </c>
      <c r="C1557" s="1" t="s">
        <v>71</v>
      </c>
      <c r="D1557" s="3">
        <v>45636</v>
      </c>
      <c r="E1557" s="4">
        <v>0.45416666666666666</v>
      </c>
      <c r="F1557" s="5">
        <v>45627</v>
      </c>
      <c r="G1557" s="3">
        <v>45636</v>
      </c>
      <c r="H1557" s="4">
        <v>0.5444444444444444</v>
      </c>
      <c r="I1557" s="48">
        <f t="shared" si="181"/>
        <v>9.0277777777777735E-2</v>
      </c>
      <c r="J1557" s="1">
        <v>1</v>
      </c>
      <c r="K1557" s="1" t="s">
        <v>1896</v>
      </c>
      <c r="L1557" s="1" t="s">
        <v>7373</v>
      </c>
      <c r="M1557" s="1" t="s">
        <v>75</v>
      </c>
      <c r="N1557" s="1" t="s">
        <v>3947</v>
      </c>
      <c r="O1557" s="1" t="s">
        <v>77</v>
      </c>
      <c r="P1557" s="21" t="s">
        <v>78</v>
      </c>
      <c r="Q1557" s="1" t="s">
        <v>78</v>
      </c>
      <c r="R1557" s="21" t="s">
        <v>1898</v>
      </c>
      <c r="S1557" s="21" t="s">
        <v>1898</v>
      </c>
      <c r="T1557" s="34" t="s">
        <v>72</v>
      </c>
      <c r="U1557" s="70" t="s">
        <v>7378</v>
      </c>
      <c r="V1557" s="1" t="s">
        <v>1900</v>
      </c>
      <c r="W1557" s="1" t="s">
        <v>813</v>
      </c>
      <c r="X1557" s="1" t="s">
        <v>813</v>
      </c>
      <c r="Y1557" s="1" t="s">
        <v>814</v>
      </c>
      <c r="Z1557" s="1" t="s">
        <v>84</v>
      </c>
      <c r="AA1557" s="1" t="s">
        <v>72</v>
      </c>
      <c r="AB1557" s="1" t="s">
        <v>140</v>
      </c>
      <c r="AC1557" s="1" t="s">
        <v>141</v>
      </c>
      <c r="AD1557" s="1" t="s">
        <v>126</v>
      </c>
      <c r="AE1557" s="1">
        <v>59</v>
      </c>
      <c r="AF1557" s="1" t="s">
        <v>88</v>
      </c>
      <c r="AG1557" s="1">
        <v>3.9</v>
      </c>
      <c r="AH1557" s="1" t="s">
        <v>954</v>
      </c>
      <c r="AI1557" s="1" t="s">
        <v>90</v>
      </c>
      <c r="AJ1557" s="1" t="s">
        <v>91</v>
      </c>
      <c r="AK1557" s="1" t="s">
        <v>92</v>
      </c>
      <c r="AL1557" s="1" t="s">
        <v>72</v>
      </c>
      <c r="AM1557" s="1" t="s">
        <v>229</v>
      </c>
      <c r="AN1557" s="1">
        <v>2</v>
      </c>
      <c r="AO1557" s="1" t="s">
        <v>5057</v>
      </c>
      <c r="AP1557" s="1" t="s">
        <v>72</v>
      </c>
      <c r="AQ1557" s="1" t="s">
        <v>72</v>
      </c>
      <c r="AR1557" s="1" t="s">
        <v>72</v>
      </c>
      <c r="AS1557" s="1" t="s">
        <v>72</v>
      </c>
      <c r="AT1557" s="1" t="s">
        <v>72</v>
      </c>
      <c r="AU1557" s="3">
        <v>45636</v>
      </c>
      <c r="AV1557" s="4">
        <v>0.57986111111111116</v>
      </c>
      <c r="AW1557" s="4">
        <v>0.69791666666666663</v>
      </c>
      <c r="AX1557" s="4">
        <f t="shared" si="182"/>
        <v>0.11805555555555547</v>
      </c>
      <c r="AY1557" s="4">
        <f t="shared" si="189"/>
        <v>0.60763888888888884</v>
      </c>
      <c r="AZ1557" s="4">
        <f t="shared" si="190"/>
        <v>0.24374999999999997</v>
      </c>
      <c r="BA1557" s="1" t="s">
        <v>7379</v>
      </c>
      <c r="BB1557" s="1" t="s">
        <v>72</v>
      </c>
      <c r="BC1557" s="1" t="s">
        <v>1675</v>
      </c>
      <c r="BD1557" s="1">
        <v>15</v>
      </c>
      <c r="BE1557" s="1" t="s">
        <v>4063</v>
      </c>
      <c r="BF1557" s="1" t="s">
        <v>75</v>
      </c>
      <c r="BG1557" s="1" t="s">
        <v>75</v>
      </c>
      <c r="BH1557" s="1" t="s">
        <v>88</v>
      </c>
      <c r="BI1557" s="1" t="s">
        <v>96</v>
      </c>
      <c r="BJ1557" s="1" t="s">
        <v>72</v>
      </c>
      <c r="BK1557" s="1" t="s">
        <v>3985</v>
      </c>
      <c r="BL1557" s="1" t="s">
        <v>7380</v>
      </c>
      <c r="BM1557" s="1">
        <f>30+12</f>
        <v>42</v>
      </c>
      <c r="BN1557" s="1" t="s">
        <v>75</v>
      </c>
      <c r="BO1557" s="1" t="s">
        <v>75</v>
      </c>
      <c r="BP1557" s="1" t="s">
        <v>75</v>
      </c>
      <c r="BQ1557" s="21" t="s">
        <v>99</v>
      </c>
      <c r="BR1557" s="21" t="s">
        <v>100</v>
      </c>
    </row>
    <row r="1558" spans="1:70" ht="20.45" customHeight="1">
      <c r="A1558" s="1" t="s">
        <v>7381</v>
      </c>
      <c r="B1558" s="1">
        <v>240356</v>
      </c>
      <c r="C1558" s="1" t="s">
        <v>71</v>
      </c>
      <c r="D1558" s="3">
        <v>45636</v>
      </c>
      <c r="E1558" s="4">
        <v>0.46875</v>
      </c>
      <c r="F1558" s="5">
        <v>45627</v>
      </c>
      <c r="G1558" s="3">
        <v>45636</v>
      </c>
      <c r="H1558" s="4">
        <v>0.5756944444444444</v>
      </c>
      <c r="I1558" s="48">
        <f t="shared" si="181"/>
        <v>0.1069444444444444</v>
      </c>
      <c r="J1558" s="1">
        <v>10</v>
      </c>
      <c r="K1558" s="1" t="s">
        <v>2302</v>
      </c>
      <c r="L1558" s="1" t="s">
        <v>7382</v>
      </c>
      <c r="M1558" s="1" t="s">
        <v>75</v>
      </c>
      <c r="N1558" s="1" t="s">
        <v>3947</v>
      </c>
      <c r="O1558" s="1" t="s">
        <v>77</v>
      </c>
      <c r="P1558" s="1" t="s">
        <v>78</v>
      </c>
      <c r="Q1558" s="1" t="s">
        <v>4162</v>
      </c>
      <c r="R1558" s="21" t="s">
        <v>139</v>
      </c>
      <c r="S1558" s="21" t="s">
        <v>1898</v>
      </c>
      <c r="T1558" s="1" t="s">
        <v>4212</v>
      </c>
      <c r="U1558" s="70" t="s">
        <v>6152</v>
      </c>
      <c r="V1558" s="1" t="s">
        <v>1900</v>
      </c>
      <c r="W1558" s="1" t="s">
        <v>2307</v>
      </c>
      <c r="X1558" s="1" t="s">
        <v>2307</v>
      </c>
      <c r="Y1558" s="1" t="s">
        <v>2363</v>
      </c>
      <c r="Z1558" s="1" t="s">
        <v>84</v>
      </c>
      <c r="AA1558" s="1" t="s">
        <v>72</v>
      </c>
      <c r="AB1558" s="1" t="s">
        <v>104</v>
      </c>
      <c r="AC1558" s="1" t="s">
        <v>3144</v>
      </c>
      <c r="AD1558" s="1" t="s">
        <v>87</v>
      </c>
      <c r="AE1558" s="1">
        <v>65</v>
      </c>
      <c r="AF1558" s="1" t="s">
        <v>88</v>
      </c>
      <c r="AG1558" s="1">
        <v>4.5</v>
      </c>
      <c r="AH1558" s="1" t="s">
        <v>2344</v>
      </c>
      <c r="AI1558" s="1" t="s">
        <v>90</v>
      </c>
      <c r="AJ1558" s="1" t="s">
        <v>91</v>
      </c>
      <c r="AK1558" s="1" t="s">
        <v>92</v>
      </c>
      <c r="AL1558" s="1" t="s">
        <v>72</v>
      </c>
      <c r="AM1558" s="1" t="s">
        <v>72</v>
      </c>
      <c r="AN1558" s="1" t="s">
        <v>72</v>
      </c>
      <c r="AO1558" s="1" t="s">
        <v>72</v>
      </c>
      <c r="AP1558" s="1" t="s">
        <v>72</v>
      </c>
      <c r="AQ1558" s="1" t="s">
        <v>72</v>
      </c>
      <c r="AR1558" s="1" t="s">
        <v>72</v>
      </c>
      <c r="AS1558" s="1" t="s">
        <v>72</v>
      </c>
      <c r="AT1558" s="1" t="s">
        <v>72</v>
      </c>
      <c r="AU1558" s="3">
        <v>45636</v>
      </c>
      <c r="AV1558" s="4">
        <v>0.59513888888888888</v>
      </c>
      <c r="AW1558" s="4">
        <v>0.64652777777777781</v>
      </c>
      <c r="AX1558" s="4">
        <f t="shared" ref="AX1558:AX1566" si="191">AW1558-AV1558</f>
        <v>5.1388888888888928E-2</v>
      </c>
      <c r="AY1558" s="4">
        <f t="shared" si="189"/>
        <v>0.53958333333333341</v>
      </c>
      <c r="AZ1558" s="4">
        <f t="shared" si="190"/>
        <v>0.17777777777777781</v>
      </c>
      <c r="BA1558" s="1" t="s">
        <v>7383</v>
      </c>
      <c r="BB1558" s="1" t="s">
        <v>72</v>
      </c>
      <c r="BC1558" s="1" t="s">
        <v>1794</v>
      </c>
      <c r="BD1558" s="1">
        <v>15</v>
      </c>
      <c r="BE1558" s="1" t="s">
        <v>3446</v>
      </c>
      <c r="BF1558" s="1" t="s">
        <v>88</v>
      </c>
      <c r="BG1558" s="1" t="s">
        <v>88</v>
      </c>
      <c r="BH1558" s="1" t="s">
        <v>88</v>
      </c>
      <c r="BI1558" s="1" t="s">
        <v>96</v>
      </c>
      <c r="BJ1558" s="1" t="s">
        <v>72</v>
      </c>
      <c r="BK1558" s="1" t="s">
        <v>3985</v>
      </c>
      <c r="BL1558" s="1" t="s">
        <v>7360</v>
      </c>
      <c r="BM1558" s="1">
        <f>24+12</f>
        <v>36</v>
      </c>
      <c r="BN1558" s="1" t="s">
        <v>75</v>
      </c>
      <c r="BO1558" s="1" t="s">
        <v>75</v>
      </c>
      <c r="BP1558" s="1" t="s">
        <v>75</v>
      </c>
      <c r="BQ1558" s="21" t="s">
        <v>99</v>
      </c>
      <c r="BR1558" s="21" t="s">
        <v>100</v>
      </c>
    </row>
    <row r="1559" spans="1:70" ht="20.45" customHeight="1">
      <c r="A1559" s="1" t="s">
        <v>7384</v>
      </c>
      <c r="B1559" s="1">
        <v>240357</v>
      </c>
      <c r="C1559" s="1" t="s">
        <v>71</v>
      </c>
      <c r="D1559" s="3">
        <v>45636</v>
      </c>
      <c r="E1559" s="4">
        <v>0.60416666666666663</v>
      </c>
      <c r="F1559" s="5">
        <v>45627</v>
      </c>
      <c r="G1559" s="3">
        <v>45636</v>
      </c>
      <c r="H1559" s="4">
        <v>0.94305555555555554</v>
      </c>
      <c r="I1559" s="48">
        <f t="shared" si="181"/>
        <v>0.33888888888888891</v>
      </c>
      <c r="J1559" s="1">
        <v>10</v>
      </c>
      <c r="K1559" s="1" t="s">
        <v>1896</v>
      </c>
      <c r="L1559" s="1" t="s">
        <v>7385</v>
      </c>
      <c r="M1559" s="1" t="s">
        <v>75</v>
      </c>
      <c r="N1559" s="1" t="s">
        <v>72</v>
      </c>
      <c r="O1559" s="1" t="s">
        <v>77</v>
      </c>
      <c r="P1559" s="21" t="s">
        <v>78</v>
      </c>
      <c r="Q1559" s="1" t="s">
        <v>78</v>
      </c>
      <c r="R1559" s="21" t="s">
        <v>1898</v>
      </c>
      <c r="S1559" s="21" t="s">
        <v>1927</v>
      </c>
      <c r="T1559" s="34" t="s">
        <v>72</v>
      </c>
      <c r="U1559" s="19" t="s">
        <v>7386</v>
      </c>
      <c r="V1559" s="1" t="s">
        <v>1900</v>
      </c>
      <c r="W1559" s="1" t="s">
        <v>778</v>
      </c>
      <c r="X1559" s="1" t="s">
        <v>779</v>
      </c>
      <c r="Y1559" s="1" t="s">
        <v>780</v>
      </c>
      <c r="Z1559" s="1" t="s">
        <v>7128</v>
      </c>
      <c r="AA1559" s="1" t="s">
        <v>72</v>
      </c>
      <c r="AB1559" s="1" t="s">
        <v>7387</v>
      </c>
      <c r="AC1559" s="1" t="s">
        <v>7387</v>
      </c>
      <c r="AD1559" s="1" t="s">
        <v>126</v>
      </c>
      <c r="AE1559" s="1">
        <v>46</v>
      </c>
      <c r="AF1559" s="1" t="s">
        <v>88</v>
      </c>
      <c r="AG1559" s="1">
        <v>6.7</v>
      </c>
      <c r="AH1559" s="1" t="s">
        <v>954</v>
      </c>
      <c r="AI1559" s="1" t="s">
        <v>90</v>
      </c>
      <c r="AJ1559" s="1" t="s">
        <v>91</v>
      </c>
      <c r="AK1559" s="1" t="s">
        <v>1217</v>
      </c>
      <c r="AL1559" s="1" t="s">
        <v>72</v>
      </c>
      <c r="AM1559" s="1" t="s">
        <v>72</v>
      </c>
      <c r="AN1559" s="1" t="s">
        <v>72</v>
      </c>
      <c r="AO1559" s="1" t="s">
        <v>72</v>
      </c>
      <c r="AP1559" s="1" t="s">
        <v>72</v>
      </c>
      <c r="AQ1559" s="1" t="s">
        <v>72</v>
      </c>
      <c r="AR1559" s="1" t="s">
        <v>72</v>
      </c>
      <c r="AS1559" s="1" t="s">
        <v>72</v>
      </c>
      <c r="AT1559" s="1" t="s">
        <v>72</v>
      </c>
      <c r="AU1559" s="3">
        <v>45637</v>
      </c>
      <c r="AV1559" s="4">
        <v>0.29166666666666669</v>
      </c>
      <c r="AW1559" s="4">
        <v>0.36249999999999999</v>
      </c>
      <c r="AX1559" s="4">
        <f t="shared" si="191"/>
        <v>7.0833333333333304E-2</v>
      </c>
      <c r="AY1559" s="4">
        <f t="shared" si="189"/>
        <v>2.3611111111111083E-2</v>
      </c>
      <c r="AZ1559" s="4">
        <f t="shared" si="190"/>
        <v>-0.24166666666666664</v>
      </c>
      <c r="BA1559" s="1" t="s">
        <v>7388</v>
      </c>
      <c r="BB1559" s="1" t="s">
        <v>72</v>
      </c>
      <c r="BC1559" s="1" t="s">
        <v>1794</v>
      </c>
      <c r="BD1559" s="1">
        <v>13</v>
      </c>
      <c r="BE1559" s="1" t="s">
        <v>3446</v>
      </c>
      <c r="BF1559" s="1" t="s">
        <v>75</v>
      </c>
      <c r="BG1559" s="1" t="s">
        <v>75</v>
      </c>
      <c r="BH1559" s="1" t="s">
        <v>88</v>
      </c>
      <c r="BI1559" s="1" t="s">
        <v>79</v>
      </c>
      <c r="BJ1559" s="1" t="s">
        <v>707</v>
      </c>
      <c r="BK1559" s="1" t="s">
        <v>72</v>
      </c>
      <c r="BL1559" s="1" t="s">
        <v>72</v>
      </c>
      <c r="BM1559" s="1" t="s">
        <v>72</v>
      </c>
      <c r="BN1559" s="1" t="s">
        <v>72</v>
      </c>
      <c r="BO1559" s="1" t="s">
        <v>72</v>
      </c>
      <c r="BP1559" s="1" t="s">
        <v>72</v>
      </c>
      <c r="BQ1559" s="1" t="s">
        <v>160</v>
      </c>
      <c r="BR1559" s="1" t="s">
        <v>707</v>
      </c>
    </row>
    <row r="1560" spans="1:70" ht="20.45" customHeight="1">
      <c r="A1560" s="1" t="s">
        <v>7389</v>
      </c>
      <c r="B1560" s="1">
        <v>240358</v>
      </c>
      <c r="C1560" s="1" t="s">
        <v>71</v>
      </c>
      <c r="D1560" s="3">
        <v>45637</v>
      </c>
      <c r="E1560" s="4">
        <v>0.47569444444444442</v>
      </c>
      <c r="F1560" s="5">
        <v>45627</v>
      </c>
      <c r="G1560" s="3">
        <v>45637</v>
      </c>
      <c r="H1560" s="4">
        <v>0.64652777777777781</v>
      </c>
      <c r="I1560" s="48">
        <f t="shared" si="181"/>
        <v>0.17083333333333339</v>
      </c>
      <c r="J1560" s="1">
        <v>10</v>
      </c>
      <c r="K1560" s="1" t="s">
        <v>1896</v>
      </c>
      <c r="L1560" s="1" t="s">
        <v>7390</v>
      </c>
      <c r="M1560" s="1" t="s">
        <v>75</v>
      </c>
      <c r="N1560" s="1" t="s">
        <v>3947</v>
      </c>
      <c r="O1560" s="1" t="s">
        <v>77</v>
      </c>
      <c r="P1560" s="21" t="s">
        <v>78</v>
      </c>
      <c r="Q1560" s="1" t="s">
        <v>78</v>
      </c>
      <c r="R1560" s="21" t="s">
        <v>1898</v>
      </c>
      <c r="S1560" s="21" t="s">
        <v>1898</v>
      </c>
      <c r="T1560" s="34" t="s">
        <v>72</v>
      </c>
      <c r="U1560" s="70" t="s">
        <v>2829</v>
      </c>
      <c r="V1560" s="1" t="s">
        <v>1900</v>
      </c>
      <c r="W1560" s="1" t="s">
        <v>813</v>
      </c>
      <c r="X1560" s="1" t="s">
        <v>813</v>
      </c>
      <c r="Y1560" s="1" t="s">
        <v>814</v>
      </c>
      <c r="Z1560" s="1" t="s">
        <v>84</v>
      </c>
      <c r="AA1560" s="1" t="s">
        <v>72</v>
      </c>
      <c r="AB1560" s="1" t="s">
        <v>140</v>
      </c>
      <c r="AC1560" s="1" t="s">
        <v>141</v>
      </c>
      <c r="AD1560" s="1" t="s">
        <v>126</v>
      </c>
      <c r="AE1560" s="1">
        <v>49</v>
      </c>
      <c r="AF1560" s="1" t="s">
        <v>88</v>
      </c>
      <c r="AG1560" s="1">
        <v>4.0999999999999996</v>
      </c>
      <c r="AH1560" s="1" t="s">
        <v>954</v>
      </c>
      <c r="AI1560" s="1" t="s">
        <v>90</v>
      </c>
      <c r="AJ1560" s="1" t="s">
        <v>91</v>
      </c>
      <c r="AK1560" s="1" t="s">
        <v>92</v>
      </c>
      <c r="AL1560" s="1" t="s">
        <v>72</v>
      </c>
      <c r="AM1560" s="1" t="s">
        <v>229</v>
      </c>
      <c r="AN1560" s="1">
        <v>1</v>
      </c>
      <c r="AO1560" s="1" t="s">
        <v>5057</v>
      </c>
      <c r="AP1560" s="1" t="s">
        <v>72</v>
      </c>
      <c r="AQ1560" s="1" t="s">
        <v>72</v>
      </c>
      <c r="AR1560" s="1" t="s">
        <v>72</v>
      </c>
      <c r="AS1560" s="1" t="s">
        <v>72</v>
      </c>
      <c r="AT1560" s="1" t="s">
        <v>72</v>
      </c>
      <c r="AU1560" s="3">
        <v>45637</v>
      </c>
      <c r="AV1560" s="4">
        <v>0.66597222222222219</v>
      </c>
      <c r="AW1560" s="4">
        <v>0.73055555555555551</v>
      </c>
      <c r="AX1560" s="4">
        <f t="shared" si="191"/>
        <v>6.4583333333333326E-2</v>
      </c>
      <c r="AY1560" s="4">
        <f t="shared" si="189"/>
        <v>0.55972222222222212</v>
      </c>
      <c r="AZ1560" s="4">
        <f t="shared" si="190"/>
        <v>0.25486111111111109</v>
      </c>
      <c r="BA1560" s="1" t="s">
        <v>7391</v>
      </c>
      <c r="BB1560" s="1" t="s">
        <v>72</v>
      </c>
      <c r="BC1560" s="1" t="s">
        <v>1675</v>
      </c>
      <c r="BD1560" s="1">
        <v>15</v>
      </c>
      <c r="BE1560" s="1" t="s">
        <v>4208</v>
      </c>
      <c r="BF1560" s="1" t="s">
        <v>75</v>
      </c>
      <c r="BG1560" s="1" t="s">
        <v>75</v>
      </c>
      <c r="BH1560" s="1" t="s">
        <v>88</v>
      </c>
      <c r="BI1560" s="1" t="s">
        <v>96</v>
      </c>
      <c r="BJ1560" s="1" t="s">
        <v>72</v>
      </c>
      <c r="BK1560" s="1" t="s">
        <v>3962</v>
      </c>
      <c r="BL1560" s="1" t="s">
        <v>7335</v>
      </c>
      <c r="BM1560" s="1">
        <f>35+7</f>
        <v>42</v>
      </c>
      <c r="BN1560" s="1" t="s">
        <v>75</v>
      </c>
      <c r="BO1560" s="1" t="s">
        <v>75</v>
      </c>
      <c r="BP1560" s="1" t="s">
        <v>75</v>
      </c>
      <c r="BQ1560" s="21" t="s">
        <v>99</v>
      </c>
      <c r="BR1560" s="21" t="s">
        <v>100</v>
      </c>
    </row>
    <row r="1561" spans="1:70" ht="20.45" customHeight="1">
      <c r="A1561" s="1" t="s">
        <v>7392</v>
      </c>
      <c r="B1561" s="1">
        <v>240358</v>
      </c>
      <c r="C1561" s="1" t="s">
        <v>71</v>
      </c>
      <c r="D1561" s="3">
        <v>45637</v>
      </c>
      <c r="E1561" s="4">
        <v>0.47569444444444442</v>
      </c>
      <c r="F1561" s="5">
        <v>45627</v>
      </c>
      <c r="G1561" s="3">
        <v>45637</v>
      </c>
      <c r="H1561" s="4">
        <v>0.64652777777777781</v>
      </c>
      <c r="I1561" s="48">
        <f t="shared" si="181"/>
        <v>0.17083333333333339</v>
      </c>
      <c r="J1561" s="1">
        <v>10</v>
      </c>
      <c r="K1561" s="1" t="s">
        <v>1896</v>
      </c>
      <c r="L1561" s="1" t="s">
        <v>7390</v>
      </c>
      <c r="M1561" s="1" t="s">
        <v>75</v>
      </c>
      <c r="N1561" s="1" t="s">
        <v>6710</v>
      </c>
      <c r="O1561" s="1" t="s">
        <v>77</v>
      </c>
      <c r="P1561" s="21" t="s">
        <v>78</v>
      </c>
      <c r="Q1561" s="1" t="s">
        <v>78</v>
      </c>
      <c r="R1561" s="21" t="s">
        <v>1898</v>
      </c>
      <c r="S1561" s="21" t="s">
        <v>1898</v>
      </c>
      <c r="T1561" s="34" t="s">
        <v>72</v>
      </c>
      <c r="U1561" s="70" t="s">
        <v>3675</v>
      </c>
      <c r="V1561" s="1" t="s">
        <v>1900</v>
      </c>
      <c r="W1561" s="1" t="s">
        <v>813</v>
      </c>
      <c r="X1561" s="1" t="s">
        <v>813</v>
      </c>
      <c r="Y1561" s="1" t="s">
        <v>814</v>
      </c>
      <c r="Z1561" s="1" t="s">
        <v>84</v>
      </c>
      <c r="AA1561" s="1" t="s">
        <v>72</v>
      </c>
      <c r="AB1561" s="1" t="s">
        <v>140</v>
      </c>
      <c r="AC1561" s="1" t="s">
        <v>141</v>
      </c>
      <c r="AD1561" s="1" t="s">
        <v>126</v>
      </c>
      <c r="AE1561" s="1">
        <v>49</v>
      </c>
      <c r="AF1561" s="1" t="s">
        <v>88</v>
      </c>
      <c r="AG1561" s="1">
        <v>4.0999999999999996</v>
      </c>
      <c r="AH1561" s="1" t="s">
        <v>954</v>
      </c>
      <c r="AI1561" s="1" t="s">
        <v>90</v>
      </c>
      <c r="AJ1561" s="1" t="s">
        <v>91</v>
      </c>
      <c r="AK1561" s="1" t="s">
        <v>92</v>
      </c>
      <c r="AL1561" s="1" t="s">
        <v>72</v>
      </c>
      <c r="AM1561" s="1" t="s">
        <v>229</v>
      </c>
      <c r="AN1561" s="1">
        <v>1</v>
      </c>
      <c r="AO1561" s="1" t="s">
        <v>5057</v>
      </c>
      <c r="AP1561" s="1" t="s">
        <v>72</v>
      </c>
      <c r="AQ1561" s="1" t="s">
        <v>72</v>
      </c>
      <c r="AR1561" s="1" t="s">
        <v>72</v>
      </c>
      <c r="AS1561" s="1" t="s">
        <v>72</v>
      </c>
      <c r="AT1561" s="1" t="s">
        <v>72</v>
      </c>
      <c r="AU1561" s="3">
        <v>45637</v>
      </c>
      <c r="AV1561" s="4">
        <v>0.66597222222222219</v>
      </c>
      <c r="AW1561" s="4">
        <v>0.73055555555555551</v>
      </c>
      <c r="AX1561" s="4">
        <f t="shared" si="191"/>
        <v>6.4583333333333326E-2</v>
      </c>
      <c r="AY1561" s="4">
        <f t="shared" si="189"/>
        <v>0.55972222222222212</v>
      </c>
      <c r="AZ1561" s="4">
        <f t="shared" si="190"/>
        <v>0.25486111111111109</v>
      </c>
      <c r="BA1561" s="1" t="s">
        <v>7393</v>
      </c>
      <c r="BB1561" s="1" t="s">
        <v>72</v>
      </c>
      <c r="BC1561" s="1" t="s">
        <v>1675</v>
      </c>
      <c r="BD1561" s="1">
        <v>15</v>
      </c>
      <c r="BE1561" s="1" t="s">
        <v>4208</v>
      </c>
      <c r="BF1561" s="1" t="s">
        <v>75</v>
      </c>
      <c r="BG1561" s="1" t="s">
        <v>75</v>
      </c>
      <c r="BH1561" s="1" t="s">
        <v>88</v>
      </c>
      <c r="BI1561" s="1" t="s">
        <v>96</v>
      </c>
      <c r="BJ1561" s="1" t="s">
        <v>72</v>
      </c>
      <c r="BK1561" s="1" t="s">
        <v>7394</v>
      </c>
      <c r="BL1561" s="1" t="s">
        <v>7395</v>
      </c>
      <c r="BM1561" s="1">
        <f>21+7</f>
        <v>28</v>
      </c>
      <c r="BN1561" s="1" t="s">
        <v>75</v>
      </c>
      <c r="BO1561" s="1" t="s">
        <v>75</v>
      </c>
      <c r="BP1561" s="1" t="s">
        <v>75</v>
      </c>
      <c r="BQ1561" s="21" t="s">
        <v>99</v>
      </c>
      <c r="BR1561" s="21" t="s">
        <v>100</v>
      </c>
    </row>
    <row r="1562" spans="1:70" ht="20.45" customHeight="1">
      <c r="A1562" s="1" t="s">
        <v>7396</v>
      </c>
      <c r="B1562" s="1">
        <v>240359</v>
      </c>
      <c r="C1562" s="1" t="s">
        <v>71</v>
      </c>
      <c r="D1562" s="3">
        <v>45639</v>
      </c>
      <c r="E1562" s="4">
        <v>0.54027777777777775</v>
      </c>
      <c r="F1562" s="5">
        <v>45627</v>
      </c>
      <c r="G1562" s="3">
        <v>45639</v>
      </c>
      <c r="H1562" s="4">
        <v>0.60416666666666663</v>
      </c>
      <c r="I1562" s="48">
        <f t="shared" si="181"/>
        <v>6.3888888888888884E-2</v>
      </c>
      <c r="J1562" s="1">
        <v>3</v>
      </c>
      <c r="K1562" s="1" t="s">
        <v>1896</v>
      </c>
      <c r="L1562" s="1" t="s">
        <v>7397</v>
      </c>
      <c r="M1562" s="1" t="s">
        <v>75</v>
      </c>
      <c r="N1562" s="1" t="s">
        <v>3947</v>
      </c>
      <c r="O1562" s="1" t="s">
        <v>77</v>
      </c>
      <c r="P1562" s="21" t="s">
        <v>78</v>
      </c>
      <c r="Q1562" s="1" t="s">
        <v>78</v>
      </c>
      <c r="R1562" s="21" t="s">
        <v>1898</v>
      </c>
      <c r="S1562" s="21" t="s">
        <v>1898</v>
      </c>
      <c r="T1562" s="34" t="s">
        <v>72</v>
      </c>
      <c r="U1562" s="70" t="s">
        <v>2007</v>
      </c>
      <c r="V1562" s="1" t="s">
        <v>1900</v>
      </c>
      <c r="W1562" s="1" t="s">
        <v>813</v>
      </c>
      <c r="X1562" s="1" t="s">
        <v>813</v>
      </c>
      <c r="Y1562" s="1" t="s">
        <v>814</v>
      </c>
      <c r="Z1562" s="1" t="s">
        <v>84</v>
      </c>
      <c r="AA1562" s="1" t="s">
        <v>72</v>
      </c>
      <c r="AB1562" s="1" t="s">
        <v>140</v>
      </c>
      <c r="AC1562" s="1" t="s">
        <v>141</v>
      </c>
      <c r="AD1562" s="1" t="s">
        <v>87</v>
      </c>
      <c r="AE1562" s="1">
        <v>39</v>
      </c>
      <c r="AF1562" s="1" t="s">
        <v>88</v>
      </c>
      <c r="AG1562" s="1">
        <v>4.5999999999999996</v>
      </c>
      <c r="AH1562" s="1" t="s">
        <v>2344</v>
      </c>
      <c r="AI1562" s="1" t="s">
        <v>90</v>
      </c>
      <c r="AJ1562" s="1" t="s">
        <v>91</v>
      </c>
      <c r="AK1562" s="1" t="s">
        <v>92</v>
      </c>
      <c r="AL1562" s="1" t="s">
        <v>72</v>
      </c>
      <c r="AM1562" s="1" t="s">
        <v>217</v>
      </c>
      <c r="AN1562" s="1">
        <v>2</v>
      </c>
      <c r="AO1562" s="1" t="s">
        <v>5523</v>
      </c>
      <c r="AP1562" s="1" t="s">
        <v>72</v>
      </c>
      <c r="AQ1562" s="1" t="s">
        <v>72</v>
      </c>
      <c r="AR1562" s="1" t="s">
        <v>72</v>
      </c>
      <c r="AS1562" s="1" t="s">
        <v>72</v>
      </c>
      <c r="AT1562" s="1" t="s">
        <v>72</v>
      </c>
      <c r="AU1562" s="3">
        <v>45639</v>
      </c>
      <c r="AV1562" s="4">
        <v>0.61944444444444446</v>
      </c>
      <c r="AW1562" s="4">
        <v>0.69166666666666665</v>
      </c>
      <c r="AX1562" s="4">
        <f t="shared" si="191"/>
        <v>7.2222222222222188E-2</v>
      </c>
      <c r="AY1562" s="4">
        <f t="shared" si="189"/>
        <v>0.62777777777777777</v>
      </c>
      <c r="AZ1562" s="4">
        <f t="shared" si="190"/>
        <v>0.15138888888888891</v>
      </c>
      <c r="BA1562" s="1" t="s">
        <v>7398</v>
      </c>
      <c r="BB1562" s="1" t="s">
        <v>72</v>
      </c>
      <c r="BC1562" s="1" t="s">
        <v>1675</v>
      </c>
      <c r="BD1562" s="1">
        <v>15</v>
      </c>
      <c r="BE1562" s="1" t="s">
        <v>4009</v>
      </c>
      <c r="BF1562" s="1" t="s">
        <v>75</v>
      </c>
      <c r="BG1562" s="1" t="s">
        <v>75</v>
      </c>
      <c r="BH1562" s="1" t="s">
        <v>88</v>
      </c>
      <c r="BI1562" s="1" t="s">
        <v>96</v>
      </c>
      <c r="BJ1562" s="1" t="s">
        <v>72</v>
      </c>
      <c r="BK1562" s="1" t="s">
        <v>3962</v>
      </c>
      <c r="BL1562" s="1" t="s">
        <v>7380</v>
      </c>
      <c r="BM1562" s="1">
        <f>35+7</f>
        <v>42</v>
      </c>
      <c r="BN1562" s="1" t="s">
        <v>75</v>
      </c>
      <c r="BO1562" s="1" t="s">
        <v>75</v>
      </c>
      <c r="BP1562" s="1" t="s">
        <v>75</v>
      </c>
      <c r="BQ1562" s="21" t="s">
        <v>99</v>
      </c>
      <c r="BR1562" s="21" t="s">
        <v>100</v>
      </c>
    </row>
    <row r="1563" spans="1:70" ht="20.45" customHeight="1">
      <c r="A1563" s="1" t="s">
        <v>7399</v>
      </c>
      <c r="B1563" s="1">
        <v>240360</v>
      </c>
      <c r="C1563" s="1" t="s">
        <v>71</v>
      </c>
      <c r="D1563" s="3">
        <v>45639</v>
      </c>
      <c r="E1563" s="4">
        <v>0.52430555555555558</v>
      </c>
      <c r="F1563" s="5">
        <v>45627</v>
      </c>
      <c r="G1563" s="3">
        <v>45639</v>
      </c>
      <c r="H1563" s="4">
        <v>0.87847222222222221</v>
      </c>
      <c r="I1563" s="48">
        <f t="shared" si="181"/>
        <v>0.35416666666666663</v>
      </c>
      <c r="J1563" s="1">
        <v>5</v>
      </c>
      <c r="K1563" s="1" t="s">
        <v>1896</v>
      </c>
      <c r="L1563" s="1" t="s">
        <v>7400</v>
      </c>
      <c r="M1563" s="1" t="s">
        <v>75</v>
      </c>
      <c r="N1563" s="1" t="s">
        <v>72</v>
      </c>
      <c r="O1563" s="1" t="s">
        <v>77</v>
      </c>
      <c r="P1563" s="21" t="s">
        <v>78</v>
      </c>
      <c r="Q1563" s="1" t="s">
        <v>78</v>
      </c>
      <c r="R1563" s="21" t="s">
        <v>1898</v>
      </c>
      <c r="S1563" s="21" t="s">
        <v>1898</v>
      </c>
      <c r="T1563" s="34" t="s">
        <v>72</v>
      </c>
      <c r="U1563" s="70" t="s">
        <v>2829</v>
      </c>
      <c r="V1563" s="1" t="s">
        <v>1900</v>
      </c>
      <c r="W1563" s="1" t="s">
        <v>778</v>
      </c>
      <c r="X1563" s="1" t="s">
        <v>779</v>
      </c>
      <c r="Y1563" s="1" t="s">
        <v>780</v>
      </c>
      <c r="Z1563" s="1" t="s">
        <v>84</v>
      </c>
      <c r="AA1563" s="1" t="s">
        <v>72</v>
      </c>
      <c r="AB1563" s="1" t="s">
        <v>140</v>
      </c>
      <c r="AC1563" s="1" t="s">
        <v>141</v>
      </c>
      <c r="AD1563" s="1" t="s">
        <v>126</v>
      </c>
      <c r="AE1563" s="1">
        <v>59</v>
      </c>
      <c r="AF1563" s="1" t="s">
        <v>88</v>
      </c>
      <c r="AG1563" s="1">
        <v>6.3</v>
      </c>
      <c r="AH1563" s="1" t="s">
        <v>954</v>
      </c>
      <c r="AI1563" s="1" t="s">
        <v>90</v>
      </c>
      <c r="AJ1563" s="1" t="s">
        <v>91</v>
      </c>
      <c r="AK1563" s="1" t="s">
        <v>92</v>
      </c>
      <c r="AL1563" s="1" t="s">
        <v>72</v>
      </c>
      <c r="AM1563" s="1" t="s">
        <v>217</v>
      </c>
      <c r="AN1563" s="1" t="s">
        <v>72</v>
      </c>
      <c r="AO1563" s="1" t="s">
        <v>7401</v>
      </c>
      <c r="AP1563" s="1" t="s">
        <v>72</v>
      </c>
      <c r="AQ1563" s="1" t="s">
        <v>72</v>
      </c>
      <c r="AR1563" s="1" t="s">
        <v>72</v>
      </c>
      <c r="AS1563" s="1" t="s">
        <v>72</v>
      </c>
      <c r="AT1563" s="1" t="s">
        <v>72</v>
      </c>
      <c r="AU1563" s="3">
        <v>45640</v>
      </c>
      <c r="AV1563" s="4">
        <v>0.28888888888888886</v>
      </c>
      <c r="AW1563" s="4">
        <v>0.35625000000000001</v>
      </c>
      <c r="AX1563" s="4">
        <f t="shared" si="191"/>
        <v>6.7361111111111149E-2</v>
      </c>
      <c r="AY1563" s="4">
        <f t="shared" si="189"/>
        <v>2.0833333333333814E-3</v>
      </c>
      <c r="AZ1563" s="4">
        <f t="shared" si="190"/>
        <v>-0.16805555555555557</v>
      </c>
      <c r="BA1563" s="1" t="s">
        <v>7402</v>
      </c>
      <c r="BB1563" s="1" t="s">
        <v>72</v>
      </c>
      <c r="BC1563" s="1" t="s">
        <v>1675</v>
      </c>
      <c r="BD1563" s="1">
        <v>15</v>
      </c>
      <c r="BE1563" s="1" t="s">
        <v>3446</v>
      </c>
      <c r="BF1563" s="1" t="s">
        <v>88</v>
      </c>
      <c r="BG1563" s="1" t="s">
        <v>88</v>
      </c>
      <c r="BH1563" s="1" t="s">
        <v>88</v>
      </c>
      <c r="BI1563" s="1" t="s">
        <v>96</v>
      </c>
      <c r="BJ1563" s="1" t="s">
        <v>72</v>
      </c>
      <c r="BK1563" s="1" t="s">
        <v>3985</v>
      </c>
      <c r="BL1563" s="1" t="s">
        <v>7403</v>
      </c>
      <c r="BM1563" s="1">
        <f>30+(3*6)</f>
        <v>48</v>
      </c>
      <c r="BN1563" s="1" t="s">
        <v>75</v>
      </c>
      <c r="BO1563" s="1" t="s">
        <v>75</v>
      </c>
      <c r="BP1563" s="1" t="s">
        <v>75</v>
      </c>
      <c r="BQ1563" s="21" t="s">
        <v>99</v>
      </c>
      <c r="BR1563" s="21" t="s">
        <v>100</v>
      </c>
    </row>
    <row r="1564" spans="1:70" ht="20.45" customHeight="1">
      <c r="A1564" s="1" t="s">
        <v>7404</v>
      </c>
      <c r="B1564" s="1">
        <v>240361</v>
      </c>
      <c r="C1564" s="1" t="s">
        <v>71</v>
      </c>
      <c r="D1564" s="3">
        <v>45652</v>
      </c>
      <c r="E1564" s="4">
        <v>0.46527777777777779</v>
      </c>
      <c r="F1564" s="5">
        <v>45627</v>
      </c>
      <c r="G1564" s="3">
        <v>45652</v>
      </c>
      <c r="H1564" s="4">
        <v>0.59166666666666667</v>
      </c>
      <c r="I1564" s="48">
        <f t="shared" si="181"/>
        <v>0.12638888888888888</v>
      </c>
      <c r="J1564" s="1">
        <v>5</v>
      </c>
      <c r="K1564" s="1" t="s">
        <v>1896</v>
      </c>
      <c r="L1564" s="1" t="s">
        <v>7405</v>
      </c>
      <c r="M1564" s="1" t="s">
        <v>75</v>
      </c>
      <c r="N1564" s="1" t="s">
        <v>72</v>
      </c>
      <c r="O1564" s="1" t="s">
        <v>77</v>
      </c>
      <c r="P1564" s="21" t="s">
        <v>78</v>
      </c>
      <c r="Q1564" s="1" t="s">
        <v>78</v>
      </c>
      <c r="R1564" s="21" t="s">
        <v>1898</v>
      </c>
      <c r="S1564" s="21" t="s">
        <v>1898</v>
      </c>
      <c r="T1564" s="34" t="s">
        <v>72</v>
      </c>
      <c r="U1564" s="70" t="s">
        <v>7406</v>
      </c>
      <c r="V1564" s="1" t="s">
        <v>1900</v>
      </c>
      <c r="W1564" s="1" t="s">
        <v>813</v>
      </c>
      <c r="X1564" s="1" t="s">
        <v>813</v>
      </c>
      <c r="Y1564" s="1" t="s">
        <v>814</v>
      </c>
      <c r="Z1564" s="1" t="s">
        <v>7128</v>
      </c>
      <c r="AA1564" s="1" t="s">
        <v>72</v>
      </c>
      <c r="AB1564" s="1" t="s">
        <v>7129</v>
      </c>
      <c r="AC1564" s="1" t="s">
        <v>7407</v>
      </c>
      <c r="AD1564" s="1" t="s">
        <v>87</v>
      </c>
      <c r="AE1564" s="1">
        <v>53</v>
      </c>
      <c r="AF1564" s="1" t="s">
        <v>88</v>
      </c>
      <c r="AG1564" s="1">
        <v>6.5</v>
      </c>
      <c r="AH1564" s="1" t="s">
        <v>299</v>
      </c>
      <c r="AI1564" s="1" t="s">
        <v>90</v>
      </c>
      <c r="AJ1564" s="1" t="s">
        <v>91</v>
      </c>
      <c r="AK1564" s="1" t="s">
        <v>92</v>
      </c>
      <c r="AL1564" s="1" t="s">
        <v>72</v>
      </c>
      <c r="AM1564" s="1" t="s">
        <v>254</v>
      </c>
      <c r="AN1564" s="1">
        <v>3</v>
      </c>
      <c r="AO1564" s="1" t="s">
        <v>7408</v>
      </c>
      <c r="AP1564" s="1" t="s">
        <v>72</v>
      </c>
      <c r="AQ1564" s="1" t="s">
        <v>72</v>
      </c>
      <c r="AR1564" s="1" t="s">
        <v>7409</v>
      </c>
      <c r="AS1564" s="1" t="s">
        <v>72</v>
      </c>
      <c r="AT1564" s="1" t="s">
        <v>72</v>
      </c>
      <c r="AU1564" s="3">
        <v>45652</v>
      </c>
      <c r="AV1564" s="4">
        <v>0.61597222222222225</v>
      </c>
      <c r="AW1564" s="4">
        <v>0.7729166666666667</v>
      </c>
      <c r="AX1564" s="4">
        <f t="shared" si="191"/>
        <v>0.15694444444444444</v>
      </c>
      <c r="AY1564" s="4">
        <f t="shared" si="189"/>
        <v>0.64652777777777781</v>
      </c>
      <c r="AZ1564" s="4">
        <f t="shared" si="190"/>
        <v>0.30763888888888891</v>
      </c>
      <c r="BA1564" s="1" t="s">
        <v>7410</v>
      </c>
      <c r="BB1564" s="1" t="s">
        <v>72</v>
      </c>
      <c r="BC1564" s="1" t="s">
        <v>1675</v>
      </c>
      <c r="BD1564" s="1">
        <v>13</v>
      </c>
      <c r="BE1564" s="1" t="s">
        <v>4208</v>
      </c>
      <c r="BF1564" s="1" t="s">
        <v>75</v>
      </c>
      <c r="BG1564" s="1" t="s">
        <v>75</v>
      </c>
      <c r="BH1564" s="1" t="s">
        <v>88</v>
      </c>
      <c r="BI1564" s="1" t="s">
        <v>96</v>
      </c>
      <c r="BJ1564" s="1" t="s">
        <v>72</v>
      </c>
      <c r="BK1564" s="1" t="s">
        <v>7411</v>
      </c>
      <c r="BL1564" s="1" t="s">
        <v>7412</v>
      </c>
      <c r="BM1564" s="1">
        <v>49</v>
      </c>
      <c r="BN1564" s="1" t="s">
        <v>75</v>
      </c>
      <c r="BO1564" s="1" t="s">
        <v>75</v>
      </c>
      <c r="BP1564" s="1" t="s">
        <v>75</v>
      </c>
      <c r="BQ1564" s="21" t="s">
        <v>99</v>
      </c>
      <c r="BR1564" s="21" t="s">
        <v>100</v>
      </c>
    </row>
    <row r="1565" spans="1:70" ht="20.45" customHeight="1">
      <c r="A1565" s="1" t="s">
        <v>7413</v>
      </c>
      <c r="B1565" s="1">
        <v>240362</v>
      </c>
      <c r="C1565" s="1" t="s">
        <v>71</v>
      </c>
      <c r="D1565" s="3">
        <v>45653</v>
      </c>
      <c r="E1565" s="4">
        <v>0.53125</v>
      </c>
      <c r="F1565" s="5">
        <v>45627</v>
      </c>
      <c r="G1565" s="3">
        <v>45653</v>
      </c>
      <c r="H1565" s="4">
        <v>0.64722222222222225</v>
      </c>
      <c r="I1565" s="48">
        <f t="shared" si="181"/>
        <v>0.11597222222222225</v>
      </c>
      <c r="J1565" s="1">
        <v>0</v>
      </c>
      <c r="K1565" s="1" t="s">
        <v>1896</v>
      </c>
      <c r="L1565" s="1" t="s">
        <v>7414</v>
      </c>
      <c r="M1565" s="1" t="s">
        <v>75</v>
      </c>
      <c r="N1565" s="1" t="s">
        <v>3947</v>
      </c>
      <c r="O1565" s="1" t="s">
        <v>77</v>
      </c>
      <c r="P1565" s="21" t="s">
        <v>78</v>
      </c>
      <c r="Q1565" s="1" t="s">
        <v>78</v>
      </c>
      <c r="R1565" s="21" t="s">
        <v>1898</v>
      </c>
      <c r="S1565" s="21" t="s">
        <v>1898</v>
      </c>
      <c r="T1565" s="34" t="s">
        <v>72</v>
      </c>
      <c r="U1565" s="70" t="s">
        <v>7415</v>
      </c>
      <c r="V1565" s="1" t="s">
        <v>1900</v>
      </c>
      <c r="W1565" s="1" t="s">
        <v>813</v>
      </c>
      <c r="X1565" s="1" t="s">
        <v>813</v>
      </c>
      <c r="Y1565" s="1" t="s">
        <v>814</v>
      </c>
      <c r="Z1565" s="1" t="s">
        <v>84</v>
      </c>
      <c r="AA1565" s="1" t="s">
        <v>72</v>
      </c>
      <c r="AB1565" s="1" t="s">
        <v>124</v>
      </c>
      <c r="AC1565" s="1" t="s">
        <v>7416</v>
      </c>
      <c r="AD1565" s="1" t="s">
        <v>87</v>
      </c>
      <c r="AE1565" s="1">
        <v>48</v>
      </c>
      <c r="AF1565" s="1" t="s">
        <v>88</v>
      </c>
      <c r="AG1565" s="1">
        <v>5.6</v>
      </c>
      <c r="AH1565" s="1" t="s">
        <v>299</v>
      </c>
      <c r="AI1565" s="1" t="s">
        <v>90</v>
      </c>
      <c r="AJ1565" s="1" t="s">
        <v>91</v>
      </c>
      <c r="AK1565" s="1" t="s">
        <v>92</v>
      </c>
      <c r="AL1565" s="1" t="s">
        <v>72</v>
      </c>
      <c r="AM1565" s="1" t="s">
        <v>217</v>
      </c>
      <c r="AN1565" s="1">
        <v>3</v>
      </c>
      <c r="AO1565" s="1" t="s">
        <v>4808</v>
      </c>
      <c r="AP1565" s="1" t="s">
        <v>72</v>
      </c>
      <c r="AQ1565" s="1" t="s">
        <v>72</v>
      </c>
      <c r="AR1565" s="1" t="s">
        <v>72</v>
      </c>
      <c r="AS1565" s="1" t="s">
        <v>72</v>
      </c>
      <c r="AT1565" s="1" t="s">
        <v>72</v>
      </c>
      <c r="AU1565" s="3">
        <v>45653</v>
      </c>
      <c r="AV1565" s="4">
        <v>0.66180555555555554</v>
      </c>
      <c r="AW1565" s="4">
        <v>0.73958333333333337</v>
      </c>
      <c r="AX1565" s="4">
        <f t="shared" si="191"/>
        <v>7.7777777777777835E-2</v>
      </c>
      <c r="AY1565" s="4">
        <f t="shared" si="189"/>
        <v>0.62361111111111112</v>
      </c>
      <c r="AZ1565" s="4">
        <f t="shared" si="190"/>
        <v>0.20833333333333337</v>
      </c>
      <c r="BA1565" s="1" t="s">
        <v>7417</v>
      </c>
      <c r="BB1565" s="1" t="s">
        <v>72</v>
      </c>
      <c r="BC1565" s="1" t="s">
        <v>1675</v>
      </c>
      <c r="BD1565" s="1">
        <v>15</v>
      </c>
      <c r="BE1565" s="1" t="s">
        <v>4063</v>
      </c>
      <c r="BF1565" s="1" t="s">
        <v>75</v>
      </c>
      <c r="BG1565" s="1" t="s">
        <v>75</v>
      </c>
      <c r="BH1565" s="1" t="s">
        <v>88</v>
      </c>
      <c r="BI1565" s="1" t="s">
        <v>96</v>
      </c>
      <c r="BJ1565" s="1" t="s">
        <v>72</v>
      </c>
      <c r="BK1565" s="1" t="s">
        <v>3962</v>
      </c>
      <c r="BL1565" s="1" t="s">
        <v>7418</v>
      </c>
      <c r="BM1565" s="1">
        <f>42+14</f>
        <v>56</v>
      </c>
      <c r="BN1565" s="1" t="s">
        <v>75</v>
      </c>
      <c r="BO1565" s="1" t="s">
        <v>75</v>
      </c>
      <c r="BP1565" s="1" t="s">
        <v>75</v>
      </c>
      <c r="BQ1565" s="21" t="s">
        <v>99</v>
      </c>
      <c r="BR1565" s="21" t="s">
        <v>100</v>
      </c>
    </row>
    <row r="1566" spans="1:70" ht="20.45" customHeight="1">
      <c r="A1566" s="1" t="s">
        <v>7419</v>
      </c>
      <c r="B1566" s="1">
        <v>240363</v>
      </c>
      <c r="C1566" s="1" t="s">
        <v>71</v>
      </c>
      <c r="D1566" s="3">
        <v>45653</v>
      </c>
      <c r="E1566" s="4">
        <v>0.56944444444444442</v>
      </c>
      <c r="F1566" s="5">
        <v>45627</v>
      </c>
      <c r="G1566" s="3">
        <v>45653</v>
      </c>
      <c r="H1566" s="4">
        <v>0.90208333333333335</v>
      </c>
      <c r="I1566" s="48">
        <f t="shared" si="181"/>
        <v>0.33263888888888893</v>
      </c>
      <c r="J1566" s="1">
        <v>10</v>
      </c>
      <c r="K1566" s="1" t="s">
        <v>1896</v>
      </c>
      <c r="L1566" s="1" t="s">
        <v>7420</v>
      </c>
      <c r="M1566" s="1" t="s">
        <v>75</v>
      </c>
      <c r="N1566" s="1" t="s">
        <v>3947</v>
      </c>
      <c r="O1566" s="1" t="s">
        <v>77</v>
      </c>
      <c r="P1566" s="21" t="s">
        <v>78</v>
      </c>
      <c r="Q1566" s="1" t="s">
        <v>78</v>
      </c>
      <c r="R1566" s="21" t="s">
        <v>1898</v>
      </c>
      <c r="S1566" s="21" t="s">
        <v>1898</v>
      </c>
      <c r="T1566" s="34" t="s">
        <v>72</v>
      </c>
      <c r="U1566" s="70" t="s">
        <v>7421</v>
      </c>
      <c r="V1566" s="1" t="s">
        <v>1900</v>
      </c>
      <c r="W1566" s="1" t="s">
        <v>778</v>
      </c>
      <c r="X1566" s="1" t="s">
        <v>779</v>
      </c>
      <c r="Y1566" s="1" t="s">
        <v>780</v>
      </c>
      <c r="Z1566" s="1" t="s">
        <v>7128</v>
      </c>
      <c r="AA1566" s="1" t="s">
        <v>72</v>
      </c>
      <c r="AB1566" s="1" t="s">
        <v>7129</v>
      </c>
      <c r="AC1566" s="1" t="s">
        <v>7129</v>
      </c>
      <c r="AD1566" s="1" t="s">
        <v>87</v>
      </c>
      <c r="AE1566" s="1">
        <v>54</v>
      </c>
      <c r="AF1566" s="1" t="s">
        <v>88</v>
      </c>
      <c r="AG1566" s="1">
        <v>6.4</v>
      </c>
      <c r="AH1566" s="1" t="s">
        <v>954</v>
      </c>
      <c r="AI1566" s="1" t="s">
        <v>90</v>
      </c>
      <c r="AJ1566" s="1" t="s">
        <v>91</v>
      </c>
      <c r="AK1566" s="1" t="s">
        <v>92</v>
      </c>
      <c r="AL1566" s="1" t="s">
        <v>72</v>
      </c>
      <c r="AM1566" s="1" t="s">
        <v>254</v>
      </c>
      <c r="AN1566" s="1" t="s">
        <v>72</v>
      </c>
      <c r="AO1566" s="1" t="s">
        <v>7422</v>
      </c>
      <c r="AP1566" s="1" t="s">
        <v>72</v>
      </c>
      <c r="AQ1566" s="1" t="s">
        <v>72</v>
      </c>
      <c r="AR1566" s="1" t="s">
        <v>72</v>
      </c>
      <c r="AS1566" s="1" t="s">
        <v>72</v>
      </c>
      <c r="AT1566" s="1" t="s">
        <v>72</v>
      </c>
      <c r="AU1566" s="3">
        <v>45654</v>
      </c>
      <c r="AV1566" s="4">
        <v>0.30416666666666664</v>
      </c>
      <c r="AW1566" s="4">
        <v>0.4375</v>
      </c>
      <c r="AX1566" s="4">
        <f t="shared" si="191"/>
        <v>0.13333333333333336</v>
      </c>
      <c r="AY1566" s="4">
        <f t="shared" si="189"/>
        <v>0.10486111111111107</v>
      </c>
      <c r="AZ1566" s="4">
        <f t="shared" si="190"/>
        <v>-0.13194444444444442</v>
      </c>
      <c r="BA1566" s="1" t="s">
        <v>7423</v>
      </c>
      <c r="BB1566" s="1" t="s">
        <v>72</v>
      </c>
      <c r="BC1566" s="1" t="s">
        <v>1675</v>
      </c>
      <c r="BD1566" s="1">
        <v>13</v>
      </c>
      <c r="BE1566" s="1" t="s">
        <v>3205</v>
      </c>
      <c r="BF1566" s="1" t="s">
        <v>75</v>
      </c>
      <c r="BG1566" s="1" t="s">
        <v>75</v>
      </c>
      <c r="BH1566" s="1" t="s">
        <v>88</v>
      </c>
      <c r="BI1566" s="1" t="s">
        <v>96</v>
      </c>
      <c r="BJ1566" s="1" t="s">
        <v>72</v>
      </c>
      <c r="BK1566" s="1" t="s">
        <v>7411</v>
      </c>
      <c r="BL1566" s="1" t="s">
        <v>7424</v>
      </c>
      <c r="BM1566" s="1">
        <f>58+35</f>
        <v>93</v>
      </c>
      <c r="BN1566" s="1" t="s">
        <v>75</v>
      </c>
      <c r="BO1566" s="1" t="s">
        <v>75</v>
      </c>
      <c r="BP1566" s="1" t="s">
        <v>75</v>
      </c>
      <c r="BQ1566" s="21" t="s">
        <v>99</v>
      </c>
      <c r="BR1566" s="21" t="s">
        <v>100</v>
      </c>
    </row>
    <row r="1567" spans="1:70" ht="20.45" customHeight="1">
      <c r="A1567" s="1" t="s">
        <v>7425</v>
      </c>
      <c r="B1567" s="1">
        <v>250001</v>
      </c>
      <c r="C1567" s="1" t="s">
        <v>497</v>
      </c>
      <c r="D1567" s="3">
        <v>45659</v>
      </c>
      <c r="E1567" s="4">
        <v>0.52777777777777779</v>
      </c>
      <c r="F1567" s="5">
        <v>45658</v>
      </c>
      <c r="G1567" s="3">
        <v>45659</v>
      </c>
      <c r="H1567" s="4">
        <v>0.90208333333333335</v>
      </c>
      <c r="I1567" s="48">
        <f t="shared" ref="I1567:I1630" si="192">H1567-E1567</f>
        <v>0.37430555555555556</v>
      </c>
      <c r="J1567" s="1">
        <v>5</v>
      </c>
      <c r="K1567" s="1" t="s">
        <v>1896</v>
      </c>
      <c r="L1567" s="1" t="s">
        <v>7426</v>
      </c>
      <c r="M1567" s="1" t="s">
        <v>75</v>
      </c>
      <c r="N1567" s="1" t="s">
        <v>7427</v>
      </c>
      <c r="O1567" s="1" t="s">
        <v>497</v>
      </c>
      <c r="P1567" s="1" t="s">
        <v>78</v>
      </c>
      <c r="Q1567" s="1" t="s">
        <v>78</v>
      </c>
      <c r="R1567" s="21" t="s">
        <v>1898</v>
      </c>
      <c r="S1567" s="21" t="s">
        <v>99</v>
      </c>
      <c r="T1567" s="1" t="s">
        <v>7428</v>
      </c>
      <c r="U1567" s="3" t="s">
        <v>7429</v>
      </c>
      <c r="V1567" s="1" t="s">
        <v>1900</v>
      </c>
      <c r="W1567" s="1" t="s">
        <v>778</v>
      </c>
      <c r="X1567" s="1" t="s">
        <v>779</v>
      </c>
      <c r="Y1567" s="1" t="s">
        <v>780</v>
      </c>
      <c r="Z1567" s="1" t="s">
        <v>84</v>
      </c>
      <c r="AA1567" s="1" t="s">
        <v>72</v>
      </c>
      <c r="AB1567" s="1" t="s">
        <v>140</v>
      </c>
      <c r="AC1567" s="1" t="s">
        <v>141</v>
      </c>
      <c r="AD1567" s="1" t="s">
        <v>126</v>
      </c>
      <c r="AE1567" s="1">
        <v>56</v>
      </c>
      <c r="AF1567" s="1" t="s">
        <v>88</v>
      </c>
      <c r="AG1567" s="1">
        <v>6.5</v>
      </c>
      <c r="AH1567" s="1" t="s">
        <v>2344</v>
      </c>
      <c r="AI1567" s="1" t="s">
        <v>90</v>
      </c>
      <c r="AJ1567" s="1" t="s">
        <v>91</v>
      </c>
      <c r="AK1567" s="1" t="s">
        <v>92</v>
      </c>
      <c r="AL1567" s="1" t="s">
        <v>72</v>
      </c>
      <c r="AM1567" s="1" t="s">
        <v>217</v>
      </c>
      <c r="AN1567" s="1" t="s">
        <v>72</v>
      </c>
      <c r="AO1567" s="1" t="s">
        <v>7430</v>
      </c>
      <c r="AP1567" s="1" t="s">
        <v>72</v>
      </c>
      <c r="AQ1567" s="1" t="s">
        <v>72</v>
      </c>
      <c r="AR1567" s="1" t="s">
        <v>220</v>
      </c>
      <c r="AS1567" s="1" t="s">
        <v>72</v>
      </c>
      <c r="AT1567" s="1" t="s">
        <v>72</v>
      </c>
      <c r="AU1567" s="3">
        <v>45659</v>
      </c>
      <c r="AV1567" s="4">
        <v>0.91388888888888886</v>
      </c>
      <c r="AW1567" s="4">
        <v>0.99097222222222225</v>
      </c>
      <c r="AX1567" s="4">
        <f t="shared" ref="AX1567:AX1606" si="193">AW1567-AV1567</f>
        <v>7.7083333333333393E-2</v>
      </c>
      <c r="AY1567" s="4">
        <f t="shared" si="189"/>
        <v>0.6166666666666667</v>
      </c>
      <c r="AZ1567" s="4">
        <f t="shared" si="190"/>
        <v>0.46319444444444446</v>
      </c>
      <c r="BA1567" s="1" t="s">
        <v>7431</v>
      </c>
      <c r="BB1567" s="1" t="s">
        <v>72</v>
      </c>
      <c r="BC1567" s="1" t="s">
        <v>1675</v>
      </c>
      <c r="BD1567" s="1">
        <v>15</v>
      </c>
      <c r="BE1567" s="1" t="s">
        <v>4219</v>
      </c>
      <c r="BF1567" s="1" t="s">
        <v>75</v>
      </c>
      <c r="BG1567" s="1" t="s">
        <v>75</v>
      </c>
      <c r="BH1567" s="1" t="s">
        <v>88</v>
      </c>
      <c r="BI1567" s="1" t="s">
        <v>96</v>
      </c>
      <c r="BJ1567" s="1" t="s">
        <v>72</v>
      </c>
      <c r="BK1567" s="1" t="s">
        <v>3962</v>
      </c>
      <c r="BL1567" s="1" t="s">
        <v>7432</v>
      </c>
      <c r="BM1567" s="1">
        <f>49+14</f>
        <v>63</v>
      </c>
      <c r="BN1567" s="1" t="s">
        <v>75</v>
      </c>
      <c r="BO1567" s="1" t="s">
        <v>75</v>
      </c>
      <c r="BP1567" s="1" t="s">
        <v>75</v>
      </c>
      <c r="BQ1567" s="21" t="s">
        <v>99</v>
      </c>
      <c r="BR1567" s="21" t="s">
        <v>100</v>
      </c>
    </row>
    <row r="1568" spans="1:70" ht="20.45" customHeight="1">
      <c r="A1568" s="1" t="s">
        <v>7433</v>
      </c>
      <c r="B1568" s="1">
        <v>250002</v>
      </c>
      <c r="C1568" s="1" t="s">
        <v>497</v>
      </c>
      <c r="D1568" s="3">
        <v>45661</v>
      </c>
      <c r="E1568" s="4">
        <v>0.51388888888888884</v>
      </c>
      <c r="F1568" s="5">
        <v>45658</v>
      </c>
      <c r="G1568" s="3">
        <v>45661</v>
      </c>
      <c r="H1568" s="4">
        <v>0.88055555555555554</v>
      </c>
      <c r="I1568" s="48">
        <f t="shared" si="192"/>
        <v>0.3666666666666667</v>
      </c>
      <c r="J1568" s="1">
        <v>5</v>
      </c>
      <c r="K1568" s="1" t="s">
        <v>1896</v>
      </c>
      <c r="L1568" s="1" t="s">
        <v>7434</v>
      </c>
      <c r="M1568" s="1" t="s">
        <v>75</v>
      </c>
      <c r="N1568" s="1" t="s">
        <v>7427</v>
      </c>
      <c r="O1568" s="1" t="s">
        <v>497</v>
      </c>
      <c r="P1568" s="1" t="s">
        <v>78</v>
      </c>
      <c r="Q1568" s="1" t="s">
        <v>78</v>
      </c>
      <c r="R1568" s="21" t="s">
        <v>1898</v>
      </c>
      <c r="S1568" s="21" t="s">
        <v>99</v>
      </c>
      <c r="T1568" s="1" t="s">
        <v>7428</v>
      </c>
      <c r="U1568" s="25" t="s">
        <v>2780</v>
      </c>
      <c r="V1568" s="1" t="s">
        <v>1900</v>
      </c>
      <c r="W1568" s="1" t="s">
        <v>778</v>
      </c>
      <c r="X1568" s="1" t="s">
        <v>779</v>
      </c>
      <c r="Y1568" s="1" t="s">
        <v>780</v>
      </c>
      <c r="Z1568" s="1" t="s">
        <v>84</v>
      </c>
      <c r="AA1568" s="1" t="s">
        <v>72</v>
      </c>
      <c r="AB1568" s="1" t="s">
        <v>140</v>
      </c>
      <c r="AC1568" s="1" t="s">
        <v>181</v>
      </c>
      <c r="AD1568" s="1" t="s">
        <v>126</v>
      </c>
      <c r="AE1568" s="1">
        <v>76</v>
      </c>
      <c r="AF1568" s="1" t="s">
        <v>88</v>
      </c>
      <c r="AG1568" s="1">
        <v>6.2</v>
      </c>
      <c r="AH1568" s="1" t="s">
        <v>2344</v>
      </c>
      <c r="AI1568" s="1" t="s">
        <v>90</v>
      </c>
      <c r="AJ1568" s="1" t="s">
        <v>91</v>
      </c>
      <c r="AK1568" s="1" t="s">
        <v>92</v>
      </c>
      <c r="AL1568" s="1" t="s">
        <v>72</v>
      </c>
      <c r="AM1568" s="1" t="s">
        <v>254</v>
      </c>
      <c r="AN1568" s="1" t="s">
        <v>72</v>
      </c>
      <c r="AO1568" s="1" t="s">
        <v>5265</v>
      </c>
      <c r="AP1568" s="1" t="s">
        <v>72</v>
      </c>
      <c r="AQ1568" s="1" t="s">
        <v>72</v>
      </c>
      <c r="AR1568" s="1" t="s">
        <v>220</v>
      </c>
      <c r="AS1568" s="1" t="s">
        <v>72</v>
      </c>
      <c r="AT1568" s="1" t="s">
        <v>72</v>
      </c>
      <c r="AU1568" s="3">
        <v>45661</v>
      </c>
      <c r="AV1568" s="4">
        <v>0.8930555555555556</v>
      </c>
      <c r="AW1568" s="4">
        <v>0.97291666666666665</v>
      </c>
      <c r="AX1568" s="4">
        <f t="shared" si="193"/>
        <v>7.9861111111111049E-2</v>
      </c>
      <c r="AY1568" s="4">
        <f t="shared" si="189"/>
        <v>0.60624999999999996</v>
      </c>
      <c r="AZ1568" s="4">
        <f t="shared" si="190"/>
        <v>0.45902777777777781</v>
      </c>
      <c r="BA1568" s="1" t="s">
        <v>7435</v>
      </c>
      <c r="BB1568" s="1" t="s">
        <v>72</v>
      </c>
      <c r="BC1568" s="1" t="s">
        <v>1675</v>
      </c>
      <c r="BD1568" s="1">
        <v>15</v>
      </c>
      <c r="BE1568" s="1" t="s">
        <v>4063</v>
      </c>
      <c r="BF1568" s="1" t="s">
        <v>75</v>
      </c>
      <c r="BG1568" s="1" t="s">
        <v>75</v>
      </c>
      <c r="BH1568" s="1" t="s">
        <v>88</v>
      </c>
      <c r="BI1568" s="1" t="s">
        <v>96</v>
      </c>
      <c r="BJ1568" s="1" t="s">
        <v>72</v>
      </c>
      <c r="BK1568" s="1" t="s">
        <v>3962</v>
      </c>
      <c r="BL1568" s="1" t="s">
        <v>7432</v>
      </c>
      <c r="BM1568" s="1">
        <f>49+14</f>
        <v>63</v>
      </c>
      <c r="BN1568" s="1" t="s">
        <v>75</v>
      </c>
      <c r="BO1568" s="1" t="s">
        <v>75</v>
      </c>
      <c r="BP1568" s="1" t="s">
        <v>75</v>
      </c>
      <c r="BQ1568" s="21" t="s">
        <v>99</v>
      </c>
      <c r="BR1568" s="21" t="s">
        <v>100</v>
      </c>
    </row>
    <row r="1569" spans="1:70" ht="20.45" customHeight="1">
      <c r="A1569" s="1" t="s">
        <v>7436</v>
      </c>
      <c r="B1569" s="1">
        <v>250003</v>
      </c>
      <c r="C1569" s="1" t="s">
        <v>71</v>
      </c>
      <c r="D1569" s="3">
        <v>45663</v>
      </c>
      <c r="E1569" s="4">
        <v>0.53125</v>
      </c>
      <c r="F1569" s="5">
        <v>45658</v>
      </c>
      <c r="G1569" s="3">
        <v>45663</v>
      </c>
      <c r="H1569" s="4">
        <v>0.61458333333333337</v>
      </c>
      <c r="I1569" s="48">
        <f t="shared" si="192"/>
        <v>8.333333333333337E-2</v>
      </c>
      <c r="J1569" s="1">
        <v>3</v>
      </c>
      <c r="K1569" s="1" t="s">
        <v>1896</v>
      </c>
      <c r="L1569" s="1" t="s">
        <v>7437</v>
      </c>
      <c r="M1569" s="1" t="s">
        <v>75</v>
      </c>
      <c r="N1569" s="1" t="s">
        <v>3947</v>
      </c>
      <c r="O1569" s="1" t="s">
        <v>77</v>
      </c>
      <c r="P1569" s="1" t="s">
        <v>78</v>
      </c>
      <c r="Q1569" s="1" t="s">
        <v>78</v>
      </c>
      <c r="R1569" s="21" t="s">
        <v>1898</v>
      </c>
      <c r="S1569" s="21" t="s">
        <v>99</v>
      </c>
      <c r="T1569" s="1" t="s">
        <v>7428</v>
      </c>
      <c r="U1569" s="3" t="s">
        <v>7438</v>
      </c>
      <c r="V1569" s="1" t="s">
        <v>1900</v>
      </c>
      <c r="W1569" s="1" t="s">
        <v>813</v>
      </c>
      <c r="X1569" s="1" t="s">
        <v>813</v>
      </c>
      <c r="Y1569" s="1" t="s">
        <v>814</v>
      </c>
      <c r="Z1569" s="1" t="s">
        <v>84</v>
      </c>
      <c r="AA1569" s="1" t="s">
        <v>72</v>
      </c>
      <c r="AB1569" s="1" t="s">
        <v>140</v>
      </c>
      <c r="AC1569" s="1" t="s">
        <v>181</v>
      </c>
      <c r="AD1569" s="1" t="s">
        <v>126</v>
      </c>
      <c r="AE1569" s="1">
        <v>49</v>
      </c>
      <c r="AF1569" s="1" t="s">
        <v>88</v>
      </c>
      <c r="AG1569" s="1">
        <v>5.8</v>
      </c>
      <c r="AH1569" s="1" t="s">
        <v>299</v>
      </c>
      <c r="AI1569" s="1" t="s">
        <v>90</v>
      </c>
      <c r="AJ1569" s="1" t="s">
        <v>91</v>
      </c>
      <c r="AK1569" s="1" t="s">
        <v>92</v>
      </c>
      <c r="AL1569" s="1" t="s">
        <v>72</v>
      </c>
      <c r="AM1569" s="1" t="s">
        <v>217</v>
      </c>
      <c r="AN1569" s="1">
        <v>2</v>
      </c>
      <c r="AO1569" s="1" t="s">
        <v>5253</v>
      </c>
      <c r="AP1569" s="1" t="s">
        <v>72</v>
      </c>
      <c r="AQ1569" s="1" t="s">
        <v>72</v>
      </c>
      <c r="AR1569" s="1" t="s">
        <v>72</v>
      </c>
      <c r="AS1569" s="1" t="s">
        <v>72</v>
      </c>
      <c r="AT1569" s="1" t="s">
        <v>72</v>
      </c>
      <c r="AU1569" s="3">
        <v>45663</v>
      </c>
      <c r="AV1569" s="4">
        <v>0.6333333333333333</v>
      </c>
      <c r="AW1569" s="4">
        <v>0.69444444444444442</v>
      </c>
      <c r="AX1569" s="4">
        <f t="shared" si="193"/>
        <v>6.1111111111111116E-2</v>
      </c>
      <c r="AY1569" s="4">
        <f t="shared" si="189"/>
        <v>0.61111111111111105</v>
      </c>
      <c r="AZ1569" s="4">
        <f t="shared" si="190"/>
        <v>0.16319444444444442</v>
      </c>
      <c r="BA1569" s="1" t="s">
        <v>7439</v>
      </c>
      <c r="BB1569" s="1" t="s">
        <v>72</v>
      </c>
      <c r="BC1569" s="1" t="s">
        <v>1794</v>
      </c>
      <c r="BD1569" s="1">
        <v>15</v>
      </c>
      <c r="BE1569" s="1" t="s">
        <v>6026</v>
      </c>
      <c r="BF1569" s="1" t="s">
        <v>75</v>
      </c>
      <c r="BG1569" s="1" t="s">
        <v>75</v>
      </c>
      <c r="BH1569" s="1" t="s">
        <v>88</v>
      </c>
      <c r="BI1569" s="1" t="s">
        <v>96</v>
      </c>
      <c r="BJ1569" s="1" t="s">
        <v>72</v>
      </c>
      <c r="BK1569" s="1" t="s">
        <v>7440</v>
      </c>
      <c r="BL1569" s="1" t="s">
        <v>7441</v>
      </c>
      <c r="BM1569" s="1">
        <f>30+12</f>
        <v>42</v>
      </c>
      <c r="BN1569" s="1" t="s">
        <v>75</v>
      </c>
      <c r="BO1569" s="1" t="s">
        <v>75</v>
      </c>
      <c r="BP1569" s="1" t="s">
        <v>75</v>
      </c>
      <c r="BQ1569" s="21" t="s">
        <v>99</v>
      </c>
      <c r="BR1569" s="21" t="s">
        <v>100</v>
      </c>
    </row>
    <row r="1570" spans="1:70" ht="20.45" customHeight="1">
      <c r="A1570" s="1" t="s">
        <v>7442</v>
      </c>
      <c r="B1570" s="1">
        <v>250003</v>
      </c>
      <c r="C1570" s="1" t="s">
        <v>71</v>
      </c>
      <c r="D1570" s="3">
        <v>45663</v>
      </c>
      <c r="E1570" s="4">
        <v>0.53125</v>
      </c>
      <c r="F1570" s="5">
        <v>45658</v>
      </c>
      <c r="G1570" s="3">
        <v>45663</v>
      </c>
      <c r="H1570" s="4">
        <v>0.61458333333333337</v>
      </c>
      <c r="I1570" s="48">
        <f t="shared" si="192"/>
        <v>8.333333333333337E-2</v>
      </c>
      <c r="J1570" s="1">
        <v>3</v>
      </c>
      <c r="K1570" s="1" t="s">
        <v>1896</v>
      </c>
      <c r="L1570" s="1" t="s">
        <v>7437</v>
      </c>
      <c r="M1570" s="1" t="s">
        <v>75</v>
      </c>
      <c r="N1570" s="1" t="s">
        <v>6877</v>
      </c>
      <c r="O1570" s="1" t="s">
        <v>77</v>
      </c>
      <c r="P1570" s="1" t="s">
        <v>78</v>
      </c>
      <c r="Q1570" s="1" t="s">
        <v>78</v>
      </c>
      <c r="R1570" s="21" t="s">
        <v>1898</v>
      </c>
      <c r="S1570" s="21" t="s">
        <v>99</v>
      </c>
      <c r="T1570" s="1" t="s">
        <v>7428</v>
      </c>
      <c r="U1570" s="3" t="s">
        <v>7438</v>
      </c>
      <c r="V1570" s="1" t="s">
        <v>1900</v>
      </c>
      <c r="W1570" s="1" t="s">
        <v>813</v>
      </c>
      <c r="X1570" s="1" t="s">
        <v>813</v>
      </c>
      <c r="Y1570" s="1" t="s">
        <v>814</v>
      </c>
      <c r="Z1570" s="1" t="s">
        <v>84</v>
      </c>
      <c r="AA1570" s="1" t="s">
        <v>72</v>
      </c>
      <c r="AB1570" s="1" t="s">
        <v>140</v>
      </c>
      <c r="AC1570" s="1" t="s">
        <v>181</v>
      </c>
      <c r="AD1570" s="1" t="s">
        <v>126</v>
      </c>
      <c r="AE1570" s="1">
        <v>49</v>
      </c>
      <c r="AF1570" s="1" t="s">
        <v>88</v>
      </c>
      <c r="AG1570" s="1">
        <v>5.8</v>
      </c>
      <c r="AH1570" s="1" t="s">
        <v>299</v>
      </c>
      <c r="AI1570" s="1" t="s">
        <v>90</v>
      </c>
      <c r="AJ1570" s="1" t="s">
        <v>91</v>
      </c>
      <c r="AK1570" s="1" t="s">
        <v>92</v>
      </c>
      <c r="AL1570" s="1" t="s">
        <v>72</v>
      </c>
      <c r="AM1570" s="1" t="s">
        <v>217</v>
      </c>
      <c r="AN1570" s="1">
        <v>2</v>
      </c>
      <c r="AO1570" s="1" t="s">
        <v>5253</v>
      </c>
      <c r="AP1570" s="1" t="s">
        <v>72</v>
      </c>
      <c r="AQ1570" s="1" t="s">
        <v>72</v>
      </c>
      <c r="AR1570" s="1" t="s">
        <v>72</v>
      </c>
      <c r="AS1570" s="1" t="s">
        <v>72</v>
      </c>
      <c r="AT1570" s="1" t="s">
        <v>72</v>
      </c>
      <c r="AU1570" s="3">
        <v>45663</v>
      </c>
      <c r="AV1570" s="4">
        <v>0.6333333333333333</v>
      </c>
      <c r="AW1570" s="4">
        <v>0.69444444444444442</v>
      </c>
      <c r="AX1570" s="4">
        <f t="shared" si="193"/>
        <v>6.1111111111111116E-2</v>
      </c>
      <c r="AY1570" s="4">
        <f t="shared" si="189"/>
        <v>0.61111111111111105</v>
      </c>
      <c r="AZ1570" s="4">
        <f t="shared" si="190"/>
        <v>0.16319444444444442</v>
      </c>
      <c r="BA1570" s="1" t="s">
        <v>7439</v>
      </c>
      <c r="BB1570" s="1" t="s">
        <v>72</v>
      </c>
      <c r="BC1570" s="1" t="s">
        <v>1794</v>
      </c>
      <c r="BD1570" s="1">
        <v>15</v>
      </c>
      <c r="BE1570" s="1" t="s">
        <v>6026</v>
      </c>
      <c r="BF1570" s="1" t="s">
        <v>75</v>
      </c>
      <c r="BG1570" s="1" t="s">
        <v>75</v>
      </c>
      <c r="BH1570" s="1" t="s">
        <v>88</v>
      </c>
      <c r="BI1570" s="1" t="s">
        <v>96</v>
      </c>
      <c r="BJ1570" s="1" t="s">
        <v>72</v>
      </c>
      <c r="BK1570" s="1" t="s">
        <v>7443</v>
      </c>
      <c r="BL1570" s="1" t="s">
        <v>72</v>
      </c>
      <c r="BM1570" s="1" t="s">
        <v>72</v>
      </c>
      <c r="BN1570" s="1" t="s">
        <v>75</v>
      </c>
      <c r="BO1570" s="1" t="s">
        <v>75</v>
      </c>
      <c r="BP1570" s="1" t="s">
        <v>75</v>
      </c>
      <c r="BQ1570" s="21" t="s">
        <v>99</v>
      </c>
      <c r="BR1570" s="1" t="s">
        <v>4955</v>
      </c>
    </row>
    <row r="1571" spans="1:70" ht="20.45" customHeight="1">
      <c r="A1571" s="1" t="s">
        <v>7444</v>
      </c>
      <c r="B1571" s="1">
        <v>250004</v>
      </c>
      <c r="C1571" s="1" t="s">
        <v>71</v>
      </c>
      <c r="D1571" s="3">
        <v>45663</v>
      </c>
      <c r="E1571" s="4">
        <v>0.47916666666666669</v>
      </c>
      <c r="F1571" s="5">
        <v>45658</v>
      </c>
      <c r="G1571" s="3">
        <v>45663</v>
      </c>
      <c r="H1571" s="4">
        <v>0.64444444444444449</v>
      </c>
      <c r="I1571" s="48">
        <f t="shared" si="192"/>
        <v>0.1652777777777778</v>
      </c>
      <c r="J1571" s="1">
        <v>30</v>
      </c>
      <c r="K1571" s="1" t="s">
        <v>2302</v>
      </c>
      <c r="L1571" s="1" t="s">
        <v>7445</v>
      </c>
      <c r="M1571" s="1" t="s">
        <v>75</v>
      </c>
      <c r="N1571" s="1" t="s">
        <v>6917</v>
      </c>
      <c r="O1571" s="1" t="s">
        <v>77</v>
      </c>
      <c r="P1571" s="1" t="s">
        <v>78</v>
      </c>
      <c r="Q1571" s="1" t="s">
        <v>4162</v>
      </c>
      <c r="R1571" s="8" t="s">
        <v>139</v>
      </c>
      <c r="S1571" s="8" t="s">
        <v>160</v>
      </c>
      <c r="T1571" s="8" t="s">
        <v>7428</v>
      </c>
      <c r="U1571" s="60" t="s">
        <v>7446</v>
      </c>
      <c r="V1571" s="1" t="s">
        <v>1900</v>
      </c>
      <c r="W1571" s="1" t="s">
        <v>2307</v>
      </c>
      <c r="X1571" s="1" t="s">
        <v>2307</v>
      </c>
      <c r="Y1571" s="1" t="s">
        <v>2926</v>
      </c>
      <c r="Z1571" s="1" t="s">
        <v>291</v>
      </c>
      <c r="AA1571" s="1" t="s">
        <v>72</v>
      </c>
      <c r="AB1571" s="1" t="s">
        <v>292</v>
      </c>
      <c r="AC1571" s="1" t="s">
        <v>3296</v>
      </c>
      <c r="AD1571" s="1" t="s">
        <v>126</v>
      </c>
      <c r="AE1571" s="1">
        <v>60</v>
      </c>
      <c r="AF1571" s="1" t="s">
        <v>88</v>
      </c>
      <c r="AG1571" s="1">
        <v>4.8</v>
      </c>
      <c r="AH1571" s="1" t="s">
        <v>2344</v>
      </c>
      <c r="AI1571" s="1" t="s">
        <v>90</v>
      </c>
      <c r="AJ1571" s="1" t="s">
        <v>91</v>
      </c>
      <c r="AK1571" s="1" t="s">
        <v>92</v>
      </c>
      <c r="AL1571" s="1" t="s">
        <v>72</v>
      </c>
      <c r="AM1571" s="1" t="s">
        <v>72</v>
      </c>
      <c r="AN1571" s="1" t="s">
        <v>72</v>
      </c>
      <c r="AO1571" s="1" t="s">
        <v>72</v>
      </c>
      <c r="AP1571" s="1" t="s">
        <v>72</v>
      </c>
      <c r="AQ1571" s="1" t="s">
        <v>72</v>
      </c>
      <c r="AR1571" s="1" t="s">
        <v>72</v>
      </c>
      <c r="AS1571" s="1" t="s">
        <v>72</v>
      </c>
      <c r="AT1571" s="1" t="s">
        <v>72</v>
      </c>
      <c r="AU1571" s="3">
        <v>45663</v>
      </c>
      <c r="AV1571" s="4">
        <v>0.66736111111111107</v>
      </c>
      <c r="AW1571" s="4">
        <v>0.71527777777777779</v>
      </c>
      <c r="AX1571" s="4">
        <f t="shared" si="193"/>
        <v>4.7916666666666718E-2</v>
      </c>
      <c r="AY1571" s="4">
        <f t="shared" si="189"/>
        <v>0.55000000000000004</v>
      </c>
      <c r="AZ1571" s="4">
        <f t="shared" si="190"/>
        <v>0.2361111111111111</v>
      </c>
      <c r="BA1571" s="1" t="s">
        <v>7447</v>
      </c>
      <c r="BB1571" s="1" t="s">
        <v>72</v>
      </c>
      <c r="BC1571" s="1" t="s">
        <v>1794</v>
      </c>
      <c r="BD1571" s="1">
        <v>15</v>
      </c>
      <c r="BE1571" s="1" t="s">
        <v>4009</v>
      </c>
      <c r="BF1571" s="1" t="s">
        <v>88</v>
      </c>
      <c r="BG1571" s="1" t="s">
        <v>88</v>
      </c>
      <c r="BH1571" s="1" t="s">
        <v>88</v>
      </c>
      <c r="BI1571" s="1" t="s">
        <v>79</v>
      </c>
      <c r="BJ1571" s="1" t="s">
        <v>707</v>
      </c>
      <c r="BK1571" s="1" t="s">
        <v>72</v>
      </c>
      <c r="BL1571" s="1" t="s">
        <v>72</v>
      </c>
      <c r="BM1571" s="1" t="s">
        <v>72</v>
      </c>
      <c r="BN1571" s="1" t="s">
        <v>88</v>
      </c>
      <c r="BO1571" s="1" t="s">
        <v>88</v>
      </c>
      <c r="BP1571" s="1" t="s">
        <v>88</v>
      </c>
      <c r="BQ1571" s="1" t="s">
        <v>160</v>
      </c>
      <c r="BR1571" s="1" t="s">
        <v>707</v>
      </c>
    </row>
    <row r="1572" spans="1:70" ht="20.45" customHeight="1">
      <c r="A1572" s="1" t="s">
        <v>7448</v>
      </c>
      <c r="B1572" s="1">
        <v>250005</v>
      </c>
      <c r="C1572" s="1" t="s">
        <v>71</v>
      </c>
      <c r="D1572" s="3">
        <v>45664</v>
      </c>
      <c r="E1572" s="4">
        <v>0.52847222222222223</v>
      </c>
      <c r="F1572" s="5">
        <v>45658</v>
      </c>
      <c r="G1572" s="3">
        <v>45664</v>
      </c>
      <c r="H1572" s="4">
        <v>0.6645833333333333</v>
      </c>
      <c r="I1572" s="48">
        <f t="shared" si="192"/>
        <v>0.13611111111111107</v>
      </c>
      <c r="J1572" s="1">
        <v>19</v>
      </c>
      <c r="K1572" s="1" t="s">
        <v>2302</v>
      </c>
      <c r="L1572" s="1" t="s">
        <v>7449</v>
      </c>
      <c r="M1572" s="1" t="s">
        <v>75</v>
      </c>
      <c r="N1572" s="1" t="s">
        <v>3947</v>
      </c>
      <c r="O1572" s="1" t="s">
        <v>77</v>
      </c>
      <c r="P1572" s="1" t="s">
        <v>78</v>
      </c>
      <c r="Q1572" s="1" t="s">
        <v>4162</v>
      </c>
      <c r="R1572" s="21" t="s">
        <v>139</v>
      </c>
      <c r="S1572" s="21" t="s">
        <v>99</v>
      </c>
      <c r="T1572" s="1" t="s">
        <v>7428</v>
      </c>
      <c r="U1572" s="3" t="s">
        <v>7450</v>
      </c>
      <c r="V1572" s="1" t="s">
        <v>1900</v>
      </c>
      <c r="W1572" s="1" t="s">
        <v>2307</v>
      </c>
      <c r="X1572" s="1" t="s">
        <v>2307</v>
      </c>
      <c r="Y1572" s="1" t="s">
        <v>2363</v>
      </c>
      <c r="Z1572" s="1" t="s">
        <v>84</v>
      </c>
      <c r="AA1572" s="1" t="s">
        <v>72</v>
      </c>
      <c r="AB1572" s="1" t="s">
        <v>124</v>
      </c>
      <c r="AC1572" s="1" t="s">
        <v>7451</v>
      </c>
      <c r="AD1572" s="1" t="s">
        <v>87</v>
      </c>
      <c r="AE1572" s="1">
        <v>68</v>
      </c>
      <c r="AF1572" s="1" t="s">
        <v>88</v>
      </c>
      <c r="AG1572" s="1">
        <v>4.5999999999999996</v>
      </c>
      <c r="AH1572" s="1" t="s">
        <v>954</v>
      </c>
      <c r="AI1572" s="1" t="s">
        <v>90</v>
      </c>
      <c r="AJ1572" s="1" t="s">
        <v>91</v>
      </c>
      <c r="AK1572" s="1" t="s">
        <v>92</v>
      </c>
      <c r="AL1572" s="1" t="s">
        <v>72</v>
      </c>
      <c r="AM1572" s="1" t="s">
        <v>72</v>
      </c>
      <c r="AN1572" s="1" t="s">
        <v>72</v>
      </c>
      <c r="AO1572" s="1" t="s">
        <v>72</v>
      </c>
      <c r="AP1572" s="1" t="s">
        <v>72</v>
      </c>
      <c r="AQ1572" s="1" t="s">
        <v>72</v>
      </c>
      <c r="AR1572" s="1" t="s">
        <v>72</v>
      </c>
      <c r="AS1572" s="1" t="s">
        <v>72</v>
      </c>
      <c r="AT1572" s="1" t="s">
        <v>72</v>
      </c>
      <c r="AU1572" s="3">
        <v>45664</v>
      </c>
      <c r="AV1572" s="4">
        <v>0.67500000000000004</v>
      </c>
      <c r="AW1572" s="4">
        <v>0.73055555555555551</v>
      </c>
      <c r="AX1572" s="4">
        <f t="shared" si="193"/>
        <v>5.5555555555555469E-2</v>
      </c>
      <c r="AY1572" s="4">
        <f t="shared" si="189"/>
        <v>0.59444444444444444</v>
      </c>
      <c r="AZ1572" s="4">
        <f t="shared" si="190"/>
        <v>0.20208333333333328</v>
      </c>
      <c r="BA1572" s="1" t="s">
        <v>1184</v>
      </c>
      <c r="BB1572" s="1" t="s">
        <v>72</v>
      </c>
      <c r="BC1572" s="1" t="s">
        <v>1675</v>
      </c>
      <c r="BD1572" s="1">
        <v>15</v>
      </c>
      <c r="BE1572" s="1" t="s">
        <v>2694</v>
      </c>
      <c r="BF1572" s="1" t="s">
        <v>88</v>
      </c>
      <c r="BG1572" s="1" t="s">
        <v>88</v>
      </c>
      <c r="BH1572" s="1" t="s">
        <v>88</v>
      </c>
      <c r="BI1572" s="1" t="s">
        <v>96</v>
      </c>
      <c r="BJ1572" s="1" t="s">
        <v>72</v>
      </c>
      <c r="BK1572" s="1" t="s">
        <v>7452</v>
      </c>
      <c r="BL1572" s="1" t="s">
        <v>7453</v>
      </c>
      <c r="BM1572" s="1">
        <f>24+12</f>
        <v>36</v>
      </c>
      <c r="BN1572" s="1" t="s">
        <v>75</v>
      </c>
      <c r="BO1572" s="1" t="s">
        <v>75</v>
      </c>
      <c r="BP1572" s="1" t="s">
        <v>75</v>
      </c>
      <c r="BQ1572" s="21" t="s">
        <v>99</v>
      </c>
      <c r="BR1572" s="21" t="s">
        <v>100</v>
      </c>
    </row>
    <row r="1573" spans="1:70" ht="20.45" customHeight="1">
      <c r="A1573" s="1" t="s">
        <v>7454</v>
      </c>
      <c r="B1573" s="1">
        <v>250006</v>
      </c>
      <c r="C1573" s="1" t="s">
        <v>71</v>
      </c>
      <c r="D1573" s="3">
        <v>45664</v>
      </c>
      <c r="E1573" s="4">
        <v>0.54583333333333328</v>
      </c>
      <c r="F1573" s="5">
        <v>45658</v>
      </c>
      <c r="G1573" s="3">
        <v>45664</v>
      </c>
      <c r="H1573" s="4">
        <v>0.69027777777777777</v>
      </c>
      <c r="I1573" s="48">
        <f t="shared" si="192"/>
        <v>0.14444444444444449</v>
      </c>
      <c r="J1573" s="1">
        <v>4</v>
      </c>
      <c r="K1573" s="1" t="s">
        <v>1896</v>
      </c>
      <c r="L1573" s="1" t="s">
        <v>7455</v>
      </c>
      <c r="M1573" s="1" t="s">
        <v>75</v>
      </c>
      <c r="N1573" s="1" t="s">
        <v>1915</v>
      </c>
      <c r="O1573" s="1" t="s">
        <v>77</v>
      </c>
      <c r="P1573" s="1" t="s">
        <v>78</v>
      </c>
      <c r="Q1573" s="1" t="s">
        <v>78</v>
      </c>
      <c r="R1573" s="21" t="s">
        <v>1898</v>
      </c>
      <c r="S1573" s="21" t="s">
        <v>99</v>
      </c>
      <c r="T1573" s="1" t="s">
        <v>7428</v>
      </c>
      <c r="U1573" s="3" t="s">
        <v>7456</v>
      </c>
      <c r="V1573" s="1" t="s">
        <v>1900</v>
      </c>
      <c r="W1573" s="1" t="s">
        <v>813</v>
      </c>
      <c r="X1573" s="1" t="s">
        <v>813</v>
      </c>
      <c r="Y1573" s="1" t="s">
        <v>814</v>
      </c>
      <c r="Z1573" s="1" t="s">
        <v>84</v>
      </c>
      <c r="AA1573" s="1" t="s">
        <v>72</v>
      </c>
      <c r="AB1573" s="1" t="s">
        <v>140</v>
      </c>
      <c r="AC1573" s="1" t="s">
        <v>141</v>
      </c>
      <c r="AD1573" s="1" t="s">
        <v>87</v>
      </c>
      <c r="AE1573" s="1">
        <v>68</v>
      </c>
      <c r="AF1573" s="1" t="s">
        <v>88</v>
      </c>
      <c r="AG1573" s="1">
        <v>5.8</v>
      </c>
      <c r="AH1573" s="1" t="s">
        <v>2344</v>
      </c>
      <c r="AI1573" s="1" t="s">
        <v>90</v>
      </c>
      <c r="AJ1573" s="1" t="s">
        <v>91</v>
      </c>
      <c r="AK1573" s="1" t="s">
        <v>92</v>
      </c>
      <c r="AL1573" s="1" t="s">
        <v>72</v>
      </c>
      <c r="AM1573" s="1" t="s">
        <v>217</v>
      </c>
      <c r="AN1573" s="1">
        <v>1</v>
      </c>
      <c r="AO1573" s="1" t="s">
        <v>5253</v>
      </c>
      <c r="AP1573" s="1" t="s">
        <v>72</v>
      </c>
      <c r="AQ1573" s="1" t="s">
        <v>72</v>
      </c>
      <c r="AR1573" s="1" t="s">
        <v>72</v>
      </c>
      <c r="AS1573" s="1" t="s">
        <v>72</v>
      </c>
      <c r="AT1573" s="1" t="s">
        <v>72</v>
      </c>
      <c r="AU1573" s="3">
        <v>45664</v>
      </c>
      <c r="AV1573" s="4">
        <v>0.70416666666666672</v>
      </c>
      <c r="AW1573" s="4">
        <v>0.78819444444444442</v>
      </c>
      <c r="AX1573" s="4">
        <f t="shared" si="193"/>
        <v>8.4027777777777701E-2</v>
      </c>
      <c r="AY1573" s="4">
        <f t="shared" si="189"/>
        <v>0.64374999999999993</v>
      </c>
      <c r="AZ1573" s="4">
        <f t="shared" si="190"/>
        <v>0.24236111111111114</v>
      </c>
      <c r="BA1573" s="1" t="s">
        <v>7457</v>
      </c>
      <c r="BB1573" s="1" t="s">
        <v>72</v>
      </c>
      <c r="BC1573" s="1" t="s">
        <v>1675</v>
      </c>
      <c r="BD1573" s="1">
        <v>15</v>
      </c>
      <c r="BE1573" s="1" t="s">
        <v>3205</v>
      </c>
      <c r="BF1573" s="1" t="s">
        <v>75</v>
      </c>
      <c r="BG1573" s="1" t="s">
        <v>75</v>
      </c>
      <c r="BH1573" s="1" t="s">
        <v>88</v>
      </c>
      <c r="BI1573" s="1" t="s">
        <v>96</v>
      </c>
      <c r="BJ1573" s="1" t="s">
        <v>72</v>
      </c>
      <c r="BK1573" s="1" t="s">
        <v>7458</v>
      </c>
      <c r="BL1573" s="1" t="s">
        <v>7459</v>
      </c>
      <c r="BM1573" s="1">
        <v>49</v>
      </c>
      <c r="BN1573" s="1" t="s">
        <v>75</v>
      </c>
      <c r="BO1573" s="1" t="s">
        <v>75</v>
      </c>
      <c r="BP1573" s="1" t="s">
        <v>75</v>
      </c>
      <c r="BQ1573" s="21" t="s">
        <v>99</v>
      </c>
      <c r="BR1573" s="21" t="s">
        <v>100</v>
      </c>
    </row>
    <row r="1574" spans="1:70" ht="20.45" customHeight="1">
      <c r="A1574" s="1" t="s">
        <v>7460</v>
      </c>
      <c r="B1574" s="1">
        <v>250007</v>
      </c>
      <c r="C1574" s="1" t="s">
        <v>71</v>
      </c>
      <c r="D1574" s="3">
        <v>45664</v>
      </c>
      <c r="E1574" s="4">
        <v>0.54166666666666663</v>
      </c>
      <c r="F1574" s="5">
        <v>45658</v>
      </c>
      <c r="G1574" s="3">
        <v>45664</v>
      </c>
      <c r="H1574" s="4">
        <v>0.87916666666666665</v>
      </c>
      <c r="I1574" s="48">
        <f t="shared" si="192"/>
        <v>0.33750000000000002</v>
      </c>
      <c r="J1574" s="1">
        <v>10</v>
      </c>
      <c r="K1574" s="1" t="s">
        <v>1896</v>
      </c>
      <c r="L1574" s="1" t="s">
        <v>7461</v>
      </c>
      <c r="M1574" s="1" t="s">
        <v>75</v>
      </c>
      <c r="N1574" s="1" t="s">
        <v>3759</v>
      </c>
      <c r="O1574" s="1" t="s">
        <v>77</v>
      </c>
      <c r="P1574" s="1" t="s">
        <v>78</v>
      </c>
      <c r="Q1574" s="1" t="s">
        <v>172</v>
      </c>
      <c r="R1574" s="21" t="s">
        <v>139</v>
      </c>
      <c r="S1574" s="21" t="s">
        <v>99</v>
      </c>
      <c r="T1574" s="1" t="s">
        <v>6660</v>
      </c>
      <c r="U1574" s="3" t="s">
        <v>7462</v>
      </c>
      <c r="V1574" s="1" t="s">
        <v>1900</v>
      </c>
      <c r="W1574" s="1" t="s">
        <v>778</v>
      </c>
      <c r="X1574" s="1" t="s">
        <v>779</v>
      </c>
      <c r="Y1574" s="1" t="s">
        <v>780</v>
      </c>
      <c r="Z1574" s="1" t="s">
        <v>443</v>
      </c>
      <c r="AA1574" s="1" t="s">
        <v>72</v>
      </c>
      <c r="AB1574" s="1" t="s">
        <v>444</v>
      </c>
      <c r="AC1574" s="1" t="s">
        <v>444</v>
      </c>
      <c r="AD1574" s="1" t="s">
        <v>87</v>
      </c>
      <c r="AE1574" s="1">
        <v>31</v>
      </c>
      <c r="AF1574" s="1" t="s">
        <v>88</v>
      </c>
      <c r="AG1574" s="1">
        <v>5.6</v>
      </c>
      <c r="AH1574" s="1" t="s">
        <v>299</v>
      </c>
      <c r="AI1574" s="1" t="s">
        <v>90</v>
      </c>
      <c r="AJ1574" s="1" t="s">
        <v>91</v>
      </c>
      <c r="AK1574" s="1" t="s">
        <v>92</v>
      </c>
      <c r="AL1574" s="1" t="s">
        <v>72</v>
      </c>
      <c r="AM1574" s="1" t="s">
        <v>229</v>
      </c>
      <c r="AN1574" s="1" t="s">
        <v>72</v>
      </c>
      <c r="AO1574" s="1" t="s">
        <v>7463</v>
      </c>
      <c r="AP1574" s="1" t="s">
        <v>72</v>
      </c>
      <c r="AQ1574" s="1" t="s">
        <v>72</v>
      </c>
      <c r="AR1574" s="1" t="s">
        <v>7464</v>
      </c>
      <c r="AS1574" s="1" t="s">
        <v>72</v>
      </c>
      <c r="AT1574" s="1" t="s">
        <v>72</v>
      </c>
      <c r="AU1574" s="3">
        <v>45664</v>
      </c>
      <c r="AV1574" s="4">
        <v>0.91527777777777775</v>
      </c>
      <c r="AW1574" s="4">
        <v>1.0020833333333334</v>
      </c>
      <c r="AX1574" s="4">
        <f t="shared" si="193"/>
        <v>8.6805555555555691E-2</v>
      </c>
      <c r="AY1574" s="4">
        <f t="shared" si="189"/>
        <v>0.66458333333333341</v>
      </c>
      <c r="AZ1574" s="4">
        <f t="shared" si="190"/>
        <v>0.46041666666666681</v>
      </c>
      <c r="BA1574" s="1" t="s">
        <v>7465</v>
      </c>
      <c r="BB1574" s="1" t="s">
        <v>72</v>
      </c>
      <c r="BC1574" s="1" t="s">
        <v>1794</v>
      </c>
      <c r="BD1574" s="1">
        <v>15</v>
      </c>
      <c r="BE1574" s="1" t="s">
        <v>4063</v>
      </c>
      <c r="BF1574" s="1" t="s">
        <v>88</v>
      </c>
      <c r="BG1574" s="1" t="s">
        <v>88</v>
      </c>
      <c r="BH1574" s="1" t="s">
        <v>88</v>
      </c>
      <c r="BI1574" s="1" t="s">
        <v>96</v>
      </c>
      <c r="BJ1574" s="1" t="s">
        <v>72</v>
      </c>
      <c r="BK1574" s="1" t="s">
        <v>7458</v>
      </c>
      <c r="BL1574" s="1" t="s">
        <v>7466</v>
      </c>
      <c r="BM1574" s="1">
        <f>35+7</f>
        <v>42</v>
      </c>
      <c r="BN1574" s="1" t="s">
        <v>75</v>
      </c>
      <c r="BO1574" s="1" t="s">
        <v>75</v>
      </c>
      <c r="BP1574" s="1" t="s">
        <v>75</v>
      </c>
      <c r="BQ1574" s="21" t="s">
        <v>99</v>
      </c>
      <c r="BR1574" s="1" t="s">
        <v>918</v>
      </c>
    </row>
    <row r="1575" spans="1:70" ht="20.45" customHeight="1">
      <c r="A1575" s="1" t="s">
        <v>7467</v>
      </c>
      <c r="B1575" s="1">
        <v>250008</v>
      </c>
      <c r="C1575" s="1" t="s">
        <v>71</v>
      </c>
      <c r="D1575" s="3">
        <v>45665</v>
      </c>
      <c r="E1575" s="4">
        <v>0.47222222222222221</v>
      </c>
      <c r="F1575" s="5">
        <v>45658</v>
      </c>
      <c r="G1575" s="3">
        <v>45665</v>
      </c>
      <c r="H1575" s="4">
        <v>0.58333333333333337</v>
      </c>
      <c r="I1575" s="48">
        <f t="shared" si="192"/>
        <v>0.11111111111111116</v>
      </c>
      <c r="J1575" s="1">
        <v>25</v>
      </c>
      <c r="K1575" s="1" t="s">
        <v>2302</v>
      </c>
      <c r="L1575" s="1" t="s">
        <v>7468</v>
      </c>
      <c r="M1575" s="1" t="s">
        <v>75</v>
      </c>
      <c r="N1575" s="1" t="s">
        <v>3947</v>
      </c>
      <c r="O1575" s="1" t="s">
        <v>77</v>
      </c>
      <c r="P1575" s="1" t="s">
        <v>78</v>
      </c>
      <c r="Q1575" s="1" t="s">
        <v>172</v>
      </c>
      <c r="R1575" s="21" t="s">
        <v>139</v>
      </c>
      <c r="S1575" s="21" t="s">
        <v>99</v>
      </c>
      <c r="T1575" s="1" t="s">
        <v>7469</v>
      </c>
      <c r="U1575" s="3" t="s">
        <v>7470</v>
      </c>
      <c r="V1575" s="1" t="s">
        <v>1900</v>
      </c>
      <c r="W1575" s="1" t="s">
        <v>2307</v>
      </c>
      <c r="X1575" s="1" t="s">
        <v>2307</v>
      </c>
      <c r="Y1575" s="1" t="s">
        <v>2363</v>
      </c>
      <c r="Z1575" s="1" t="s">
        <v>84</v>
      </c>
      <c r="AA1575" s="1" t="s">
        <v>72</v>
      </c>
      <c r="AB1575" s="1" t="s">
        <v>214</v>
      </c>
      <c r="AC1575" s="1" t="s">
        <v>253</v>
      </c>
      <c r="AD1575" s="1" t="s">
        <v>87</v>
      </c>
      <c r="AE1575" s="1">
        <v>37</v>
      </c>
      <c r="AF1575" s="1" t="s">
        <v>88</v>
      </c>
      <c r="AG1575" s="1">
        <v>4.8</v>
      </c>
      <c r="AH1575" s="1" t="s">
        <v>954</v>
      </c>
      <c r="AI1575" s="1" t="s">
        <v>90</v>
      </c>
      <c r="AJ1575" s="1" t="s">
        <v>91</v>
      </c>
      <c r="AK1575" s="1" t="s">
        <v>92</v>
      </c>
      <c r="AL1575" s="1" t="s">
        <v>72</v>
      </c>
      <c r="AM1575" s="1" t="s">
        <v>72</v>
      </c>
      <c r="AN1575" s="1" t="s">
        <v>72</v>
      </c>
      <c r="AO1575" s="1" t="s">
        <v>72</v>
      </c>
      <c r="AP1575" s="1" t="s">
        <v>72</v>
      </c>
      <c r="AQ1575" s="1" t="s">
        <v>72</v>
      </c>
      <c r="AR1575" s="1" t="s">
        <v>72</v>
      </c>
      <c r="AS1575" s="1" t="s">
        <v>72</v>
      </c>
      <c r="AT1575" s="1" t="s">
        <v>72</v>
      </c>
      <c r="AU1575" s="3">
        <v>45665</v>
      </c>
      <c r="AV1575" s="4">
        <v>0.60416666666666663</v>
      </c>
      <c r="AW1575" s="4">
        <v>0.66319444444444442</v>
      </c>
      <c r="AX1575" s="4">
        <f t="shared" si="193"/>
        <v>5.902777777777779E-2</v>
      </c>
      <c r="AY1575" s="4">
        <f t="shared" si="189"/>
        <v>0.55208333333333326</v>
      </c>
      <c r="AZ1575" s="4">
        <f t="shared" si="190"/>
        <v>0.19097222222222221</v>
      </c>
      <c r="BA1575" s="1" t="s">
        <v>7471</v>
      </c>
      <c r="BB1575" s="1" t="s">
        <v>72</v>
      </c>
      <c r="BC1575" s="1" t="s">
        <v>1675</v>
      </c>
      <c r="BD1575" s="1">
        <v>15</v>
      </c>
      <c r="BE1575" s="1" t="s">
        <v>2694</v>
      </c>
      <c r="BF1575" s="1" t="s">
        <v>88</v>
      </c>
      <c r="BG1575" s="1" t="s">
        <v>88</v>
      </c>
      <c r="BH1575" s="1" t="s">
        <v>88</v>
      </c>
      <c r="BI1575" s="1" t="s">
        <v>96</v>
      </c>
      <c r="BJ1575" s="1" t="s">
        <v>72</v>
      </c>
      <c r="BK1575" s="1" t="s">
        <v>7452</v>
      </c>
      <c r="BL1575" s="1" t="s">
        <v>7453</v>
      </c>
      <c r="BM1575" s="1">
        <f>24+6</f>
        <v>30</v>
      </c>
      <c r="BN1575" s="1" t="s">
        <v>75</v>
      </c>
      <c r="BO1575" s="1" t="s">
        <v>75</v>
      </c>
      <c r="BP1575" s="1" t="s">
        <v>75</v>
      </c>
      <c r="BQ1575" s="21" t="s">
        <v>99</v>
      </c>
      <c r="BR1575" s="21" t="s">
        <v>100</v>
      </c>
    </row>
    <row r="1576" spans="1:70" ht="20.45" customHeight="1">
      <c r="A1576" s="1" t="s">
        <v>7472</v>
      </c>
      <c r="B1576" s="1">
        <v>250009</v>
      </c>
      <c r="C1576" s="1" t="s">
        <v>71</v>
      </c>
      <c r="D1576" s="3">
        <v>45666</v>
      </c>
      <c r="E1576" s="4">
        <v>0.58125000000000004</v>
      </c>
      <c r="F1576" s="5">
        <v>45658</v>
      </c>
      <c r="G1576" s="3">
        <v>45666</v>
      </c>
      <c r="H1576" s="4">
        <v>0.63055555555555554</v>
      </c>
      <c r="I1576" s="48">
        <f t="shared" si="192"/>
        <v>4.9305555555555491E-2</v>
      </c>
      <c r="J1576" s="1">
        <v>2</v>
      </c>
      <c r="K1576" s="1" t="s">
        <v>1896</v>
      </c>
      <c r="L1576" s="1" t="s">
        <v>7473</v>
      </c>
      <c r="M1576" s="1" t="s">
        <v>75</v>
      </c>
      <c r="N1576" s="1" t="s">
        <v>3759</v>
      </c>
      <c r="O1576" s="1" t="s">
        <v>77</v>
      </c>
      <c r="P1576" s="1" t="s">
        <v>78</v>
      </c>
      <c r="Q1576" s="1" t="s">
        <v>78</v>
      </c>
      <c r="R1576" s="21" t="s">
        <v>1898</v>
      </c>
      <c r="S1576" s="21" t="s">
        <v>99</v>
      </c>
      <c r="T1576" s="1" t="s">
        <v>7428</v>
      </c>
      <c r="U1576" s="3" t="s">
        <v>7474</v>
      </c>
      <c r="V1576" s="1" t="s">
        <v>1900</v>
      </c>
      <c r="W1576" s="1" t="s">
        <v>83</v>
      </c>
      <c r="X1576" s="1" t="s">
        <v>7475</v>
      </c>
      <c r="Y1576" s="1" t="s">
        <v>83</v>
      </c>
      <c r="Z1576" s="1" t="s">
        <v>443</v>
      </c>
      <c r="AA1576" s="1" t="s">
        <v>72</v>
      </c>
      <c r="AB1576" s="1" t="s">
        <v>444</v>
      </c>
      <c r="AC1576" s="1" t="s">
        <v>444</v>
      </c>
      <c r="AD1576" s="1" t="s">
        <v>87</v>
      </c>
      <c r="AE1576" s="1">
        <v>60</v>
      </c>
      <c r="AF1576" s="1" t="s">
        <v>88</v>
      </c>
      <c r="AG1576" s="1">
        <v>4.8</v>
      </c>
      <c r="AH1576" s="1" t="s">
        <v>954</v>
      </c>
      <c r="AI1576" s="1" t="s">
        <v>90</v>
      </c>
      <c r="AJ1576" s="1" t="s">
        <v>91</v>
      </c>
      <c r="AK1576" s="1" t="s">
        <v>216</v>
      </c>
      <c r="AL1576" s="1" t="s">
        <v>72</v>
      </c>
      <c r="AM1576" s="1" t="s">
        <v>254</v>
      </c>
      <c r="AN1576" s="1">
        <v>1</v>
      </c>
      <c r="AO1576" s="1" t="s">
        <v>1923</v>
      </c>
      <c r="AP1576" s="1" t="s">
        <v>72</v>
      </c>
      <c r="AQ1576" s="1" t="s">
        <v>72</v>
      </c>
      <c r="AR1576" s="1" t="s">
        <v>72</v>
      </c>
      <c r="AS1576" s="1" t="s">
        <v>72</v>
      </c>
      <c r="AT1576" s="1" t="s">
        <v>72</v>
      </c>
      <c r="AU1576" s="3">
        <v>45666</v>
      </c>
      <c r="AV1576" s="4">
        <v>0.69027777777777777</v>
      </c>
      <c r="AW1576" s="4">
        <v>0.73472222222222228</v>
      </c>
      <c r="AX1576" s="4">
        <f t="shared" si="193"/>
        <v>4.4444444444444509E-2</v>
      </c>
      <c r="AY1576" s="4">
        <f t="shared" si="189"/>
        <v>0.68541666666666679</v>
      </c>
      <c r="AZ1576" s="4">
        <f t="shared" si="190"/>
        <v>0.15347222222222223</v>
      </c>
      <c r="BA1576" s="1" t="s">
        <v>7476</v>
      </c>
      <c r="BB1576" s="1" t="s">
        <v>72</v>
      </c>
      <c r="BC1576" s="1" t="s">
        <v>1794</v>
      </c>
      <c r="BD1576" s="1">
        <v>15</v>
      </c>
      <c r="BE1576" s="1" t="s">
        <v>2694</v>
      </c>
      <c r="BF1576" s="1" t="s">
        <v>75</v>
      </c>
      <c r="BG1576" s="1" t="s">
        <v>75</v>
      </c>
      <c r="BH1576" s="1" t="s">
        <v>88</v>
      </c>
      <c r="BI1576" s="1" t="s">
        <v>96</v>
      </c>
      <c r="BJ1576" s="1" t="s">
        <v>72</v>
      </c>
      <c r="BK1576" s="1" t="s">
        <v>7458</v>
      </c>
      <c r="BL1576" s="1" t="s">
        <v>7466</v>
      </c>
      <c r="BM1576" s="1">
        <f>35+14</f>
        <v>49</v>
      </c>
      <c r="BN1576" s="1" t="s">
        <v>75</v>
      </c>
      <c r="BO1576" s="1" t="s">
        <v>75</v>
      </c>
      <c r="BP1576" s="1" t="s">
        <v>75</v>
      </c>
      <c r="BQ1576" s="21" t="s">
        <v>99</v>
      </c>
      <c r="BR1576" s="1" t="s">
        <v>918</v>
      </c>
    </row>
    <row r="1577" spans="1:70" ht="20.45" customHeight="1">
      <c r="A1577" s="1" t="s">
        <v>7477</v>
      </c>
      <c r="B1577" s="1">
        <v>250010</v>
      </c>
      <c r="C1577" s="1" t="s">
        <v>497</v>
      </c>
      <c r="D1577" s="3">
        <v>45666</v>
      </c>
      <c r="E1577" s="4">
        <v>0.58402777777777781</v>
      </c>
      <c r="F1577" s="5">
        <v>45658</v>
      </c>
      <c r="G1577" s="3">
        <v>45666</v>
      </c>
      <c r="H1577" s="4">
        <v>0.68611111111111112</v>
      </c>
      <c r="I1577" s="48">
        <f t="shared" si="192"/>
        <v>0.1020833333333333</v>
      </c>
      <c r="J1577" s="1">
        <v>19</v>
      </c>
      <c r="K1577" s="1" t="s">
        <v>2302</v>
      </c>
      <c r="L1577" s="1" t="s">
        <v>7478</v>
      </c>
      <c r="M1577" s="1" t="s">
        <v>75</v>
      </c>
      <c r="N1577" s="1" t="s">
        <v>7427</v>
      </c>
      <c r="O1577" s="1" t="s">
        <v>497</v>
      </c>
      <c r="P1577" s="1" t="s">
        <v>78</v>
      </c>
      <c r="Q1577" s="1" t="s">
        <v>78</v>
      </c>
      <c r="R1577" s="21" t="s">
        <v>1898</v>
      </c>
      <c r="S1577" s="21" t="s">
        <v>99</v>
      </c>
      <c r="T1577" s="1" t="s">
        <v>7428</v>
      </c>
      <c r="U1577" s="25" t="s">
        <v>2639</v>
      </c>
      <c r="V1577" s="1" t="s">
        <v>1900</v>
      </c>
      <c r="W1577" s="1" t="s">
        <v>2307</v>
      </c>
      <c r="X1577" s="1" t="s">
        <v>2307</v>
      </c>
      <c r="Y1577" s="1" t="s">
        <v>2363</v>
      </c>
      <c r="Z1577" s="1" t="s">
        <v>84</v>
      </c>
      <c r="AA1577" s="1" t="s">
        <v>72</v>
      </c>
      <c r="AB1577" s="1" t="s">
        <v>567</v>
      </c>
      <c r="AC1577" s="1" t="s">
        <v>7479</v>
      </c>
      <c r="AD1577" s="1" t="s">
        <v>126</v>
      </c>
      <c r="AE1577" s="1">
        <v>57</v>
      </c>
      <c r="AF1577" s="1" t="s">
        <v>88</v>
      </c>
      <c r="AG1577" s="1">
        <v>5.8</v>
      </c>
      <c r="AH1577" s="1" t="s">
        <v>2344</v>
      </c>
      <c r="AI1577" s="1" t="s">
        <v>90</v>
      </c>
      <c r="AJ1577" s="1" t="s">
        <v>91</v>
      </c>
      <c r="AK1577" s="1" t="s">
        <v>92</v>
      </c>
      <c r="AL1577" s="1" t="s">
        <v>72</v>
      </c>
      <c r="AM1577" s="1" t="s">
        <v>217</v>
      </c>
      <c r="AN1577" s="1" t="s">
        <v>72</v>
      </c>
      <c r="AO1577" s="1" t="s">
        <v>72</v>
      </c>
      <c r="AP1577" s="1" t="s">
        <v>72</v>
      </c>
      <c r="AQ1577" s="1" t="s">
        <v>72</v>
      </c>
      <c r="AR1577" s="1" t="s">
        <v>72</v>
      </c>
      <c r="AS1577" s="1" t="s">
        <v>72</v>
      </c>
      <c r="AT1577" s="1" t="s">
        <v>72</v>
      </c>
      <c r="AU1577" s="3">
        <v>45666</v>
      </c>
      <c r="AV1577" s="4">
        <v>0.70833333333333337</v>
      </c>
      <c r="AW1577" s="4">
        <v>0.79166666666666663</v>
      </c>
      <c r="AX1577" s="4">
        <f t="shared" si="193"/>
        <v>8.3333333333333259E-2</v>
      </c>
      <c r="AY1577" s="4">
        <f t="shared" si="189"/>
        <v>0.68958333333333333</v>
      </c>
      <c r="AZ1577" s="4">
        <f t="shared" si="190"/>
        <v>0.20763888888888882</v>
      </c>
      <c r="BA1577" s="1" t="s">
        <v>7480</v>
      </c>
      <c r="BB1577" s="1" t="s">
        <v>72</v>
      </c>
      <c r="BC1577" s="1" t="s">
        <v>1675</v>
      </c>
      <c r="BD1577" s="1">
        <v>15</v>
      </c>
      <c r="BE1577" s="1" t="s">
        <v>4063</v>
      </c>
      <c r="BF1577" s="1" t="s">
        <v>75</v>
      </c>
      <c r="BG1577" s="1" t="s">
        <v>75</v>
      </c>
      <c r="BH1577" s="1" t="s">
        <v>88</v>
      </c>
      <c r="BI1577" s="1" t="s">
        <v>96</v>
      </c>
      <c r="BJ1577" s="1" t="s">
        <v>72</v>
      </c>
      <c r="BK1577" s="1" t="s">
        <v>3962</v>
      </c>
      <c r="BL1577" s="1" t="s">
        <v>7432</v>
      </c>
      <c r="BM1577" s="1">
        <f>49+(12+9)</f>
        <v>70</v>
      </c>
      <c r="BN1577" s="1" t="s">
        <v>75</v>
      </c>
      <c r="BO1577" s="1" t="s">
        <v>75</v>
      </c>
      <c r="BP1577" s="1" t="s">
        <v>75</v>
      </c>
      <c r="BQ1577" s="21" t="s">
        <v>99</v>
      </c>
      <c r="BR1577" s="21" t="s">
        <v>100</v>
      </c>
    </row>
    <row r="1578" spans="1:70" ht="20.45" customHeight="1">
      <c r="A1578" s="1" t="s">
        <v>7481</v>
      </c>
      <c r="B1578" s="1">
        <v>250010</v>
      </c>
      <c r="C1578" s="1" t="s">
        <v>71</v>
      </c>
      <c r="D1578" s="3">
        <v>45666</v>
      </c>
      <c r="E1578" s="4">
        <v>0.58402777777777781</v>
      </c>
      <c r="F1578" s="5">
        <v>45658</v>
      </c>
      <c r="G1578" s="3">
        <v>45666</v>
      </c>
      <c r="H1578" s="4">
        <v>0.68611111111111112</v>
      </c>
      <c r="I1578" s="48">
        <f t="shared" si="192"/>
        <v>0.1020833333333333</v>
      </c>
      <c r="J1578" s="1">
        <v>19</v>
      </c>
      <c r="K1578" s="1" t="s">
        <v>2302</v>
      </c>
      <c r="L1578" s="1" t="s">
        <v>7478</v>
      </c>
      <c r="M1578" s="1" t="s">
        <v>75</v>
      </c>
      <c r="N1578" s="1" t="s">
        <v>1915</v>
      </c>
      <c r="O1578" s="1" t="s">
        <v>77</v>
      </c>
      <c r="P1578" s="1" t="s">
        <v>78</v>
      </c>
      <c r="Q1578" s="1" t="s">
        <v>78</v>
      </c>
      <c r="R1578" s="21" t="s">
        <v>1898</v>
      </c>
      <c r="S1578" s="21" t="s">
        <v>99</v>
      </c>
      <c r="T1578" s="1" t="s">
        <v>7428</v>
      </c>
      <c r="U1578" s="25" t="s">
        <v>1958</v>
      </c>
      <c r="V1578" s="1" t="s">
        <v>1900</v>
      </c>
      <c r="W1578" s="1" t="s">
        <v>2307</v>
      </c>
      <c r="X1578" s="1" t="s">
        <v>2307</v>
      </c>
      <c r="Y1578" s="1" t="s">
        <v>2363</v>
      </c>
      <c r="Z1578" s="1" t="s">
        <v>84</v>
      </c>
      <c r="AA1578" s="1" t="s">
        <v>72</v>
      </c>
      <c r="AB1578" s="1" t="s">
        <v>567</v>
      </c>
      <c r="AC1578" s="1" t="s">
        <v>7479</v>
      </c>
      <c r="AD1578" s="1" t="s">
        <v>126</v>
      </c>
      <c r="AE1578" s="1">
        <v>57</v>
      </c>
      <c r="AF1578" s="1" t="s">
        <v>88</v>
      </c>
      <c r="AG1578" s="1">
        <v>5.8</v>
      </c>
      <c r="AH1578" s="1" t="s">
        <v>2344</v>
      </c>
      <c r="AI1578" s="1" t="s">
        <v>90</v>
      </c>
      <c r="AJ1578" s="1" t="s">
        <v>91</v>
      </c>
      <c r="AK1578" s="1" t="s">
        <v>92</v>
      </c>
      <c r="AL1578" s="1" t="s">
        <v>72</v>
      </c>
      <c r="AM1578" s="1" t="s">
        <v>217</v>
      </c>
      <c r="AN1578" s="1" t="s">
        <v>72</v>
      </c>
      <c r="AO1578" s="1" t="s">
        <v>72</v>
      </c>
      <c r="AP1578" s="1" t="s">
        <v>72</v>
      </c>
      <c r="AQ1578" s="1" t="s">
        <v>72</v>
      </c>
      <c r="AR1578" s="1" t="s">
        <v>72</v>
      </c>
      <c r="AS1578" s="1" t="s">
        <v>72</v>
      </c>
      <c r="AT1578" s="1" t="s">
        <v>72</v>
      </c>
      <c r="AU1578" s="3">
        <v>45666</v>
      </c>
      <c r="AV1578" s="4">
        <v>0.70833333333333337</v>
      </c>
      <c r="AW1578" s="4">
        <v>0.82291666666666663</v>
      </c>
      <c r="AX1578" s="4">
        <f t="shared" si="193"/>
        <v>0.11458333333333326</v>
      </c>
      <c r="AY1578" s="4">
        <f t="shared" si="189"/>
        <v>0.72083333333333333</v>
      </c>
      <c r="AZ1578" s="4">
        <f t="shared" si="190"/>
        <v>0.23888888888888882</v>
      </c>
      <c r="BA1578" s="1" t="s">
        <v>7480</v>
      </c>
      <c r="BB1578" s="1" t="s">
        <v>72</v>
      </c>
      <c r="BC1578" s="1" t="s">
        <v>1675</v>
      </c>
      <c r="BD1578" s="1">
        <v>15</v>
      </c>
      <c r="BE1578" s="1" t="s">
        <v>4063</v>
      </c>
      <c r="BF1578" s="1" t="s">
        <v>75</v>
      </c>
      <c r="BG1578" s="1" t="s">
        <v>75</v>
      </c>
      <c r="BH1578" s="1" t="s">
        <v>88</v>
      </c>
      <c r="BI1578" s="1" t="s">
        <v>96</v>
      </c>
      <c r="BJ1578" s="1" t="s">
        <v>72</v>
      </c>
      <c r="BK1578" s="1" t="s">
        <v>7458</v>
      </c>
      <c r="BL1578" s="1" t="s">
        <v>7482</v>
      </c>
      <c r="BM1578" s="1">
        <v>42</v>
      </c>
      <c r="BN1578" s="1" t="s">
        <v>75</v>
      </c>
      <c r="BO1578" s="1" t="s">
        <v>75</v>
      </c>
      <c r="BP1578" s="1" t="s">
        <v>75</v>
      </c>
      <c r="BQ1578" s="21" t="s">
        <v>99</v>
      </c>
      <c r="BR1578" s="21" t="s">
        <v>100</v>
      </c>
    </row>
    <row r="1579" spans="1:70" ht="20.45" customHeight="1">
      <c r="A1579" s="1" t="s">
        <v>7483</v>
      </c>
      <c r="B1579" s="1">
        <v>250010</v>
      </c>
      <c r="C1579" s="1" t="s">
        <v>71</v>
      </c>
      <c r="D1579" s="3">
        <v>45666</v>
      </c>
      <c r="E1579" s="4">
        <v>0.58402777777777781</v>
      </c>
      <c r="F1579" s="5">
        <v>45658</v>
      </c>
      <c r="G1579" s="3">
        <v>45666</v>
      </c>
      <c r="H1579" s="4">
        <v>0.68611111111111112</v>
      </c>
      <c r="I1579" s="48">
        <f t="shared" si="192"/>
        <v>0.1020833333333333</v>
      </c>
      <c r="J1579" s="1">
        <v>19</v>
      </c>
      <c r="K1579" s="1" t="s">
        <v>2302</v>
      </c>
      <c r="L1579" s="1" t="s">
        <v>7478</v>
      </c>
      <c r="M1579" s="1" t="s">
        <v>75</v>
      </c>
      <c r="N1579" s="1" t="s">
        <v>4561</v>
      </c>
      <c r="O1579" s="1" t="s">
        <v>77</v>
      </c>
      <c r="P1579" s="1" t="s">
        <v>78</v>
      </c>
      <c r="Q1579" s="1" t="s">
        <v>78</v>
      </c>
      <c r="R1579" s="21" t="s">
        <v>1898</v>
      </c>
      <c r="S1579" s="21" t="s">
        <v>99</v>
      </c>
      <c r="T1579" s="1" t="s">
        <v>7428</v>
      </c>
      <c r="U1579" s="25" t="s">
        <v>1958</v>
      </c>
      <c r="V1579" s="1" t="s">
        <v>1900</v>
      </c>
      <c r="W1579" s="1" t="s">
        <v>2307</v>
      </c>
      <c r="X1579" s="1" t="s">
        <v>2307</v>
      </c>
      <c r="Y1579" s="1" t="s">
        <v>2363</v>
      </c>
      <c r="Z1579" s="1" t="s">
        <v>84</v>
      </c>
      <c r="AA1579" s="1" t="s">
        <v>72</v>
      </c>
      <c r="AB1579" s="1" t="s">
        <v>567</v>
      </c>
      <c r="AC1579" s="1" t="s">
        <v>7479</v>
      </c>
      <c r="AD1579" s="1" t="s">
        <v>126</v>
      </c>
      <c r="AE1579" s="1">
        <v>57</v>
      </c>
      <c r="AF1579" s="1" t="s">
        <v>88</v>
      </c>
      <c r="AG1579" s="1">
        <v>5.8</v>
      </c>
      <c r="AH1579" s="1" t="s">
        <v>2344</v>
      </c>
      <c r="AI1579" s="1" t="s">
        <v>90</v>
      </c>
      <c r="AJ1579" s="1" t="s">
        <v>91</v>
      </c>
      <c r="AK1579" s="1" t="s">
        <v>92</v>
      </c>
      <c r="AL1579" s="1" t="s">
        <v>72</v>
      </c>
      <c r="AM1579" s="1" t="s">
        <v>217</v>
      </c>
      <c r="AN1579" s="1" t="s">
        <v>72</v>
      </c>
      <c r="AO1579" s="1" t="s">
        <v>72</v>
      </c>
      <c r="AP1579" s="1" t="s">
        <v>72</v>
      </c>
      <c r="AQ1579" s="1" t="s">
        <v>72</v>
      </c>
      <c r="AR1579" s="1" t="s">
        <v>72</v>
      </c>
      <c r="AS1579" s="1" t="s">
        <v>72</v>
      </c>
      <c r="AT1579" s="1" t="s">
        <v>72</v>
      </c>
      <c r="AU1579" s="3">
        <v>45666</v>
      </c>
      <c r="AV1579" s="4">
        <v>0.70833333333333337</v>
      </c>
      <c r="AW1579" s="4">
        <v>0.82291666666666663</v>
      </c>
      <c r="AX1579" s="4">
        <f t="shared" si="193"/>
        <v>0.11458333333333326</v>
      </c>
      <c r="AY1579" s="4">
        <f t="shared" si="189"/>
        <v>0.72083333333333333</v>
      </c>
      <c r="AZ1579" s="4">
        <f t="shared" si="190"/>
        <v>0.23888888888888882</v>
      </c>
      <c r="BA1579" s="1" t="s">
        <v>7480</v>
      </c>
      <c r="BB1579" s="1" t="s">
        <v>72</v>
      </c>
      <c r="BC1579" s="1" t="s">
        <v>1675</v>
      </c>
      <c r="BD1579" s="1">
        <v>15</v>
      </c>
      <c r="BE1579" s="1" t="s">
        <v>4063</v>
      </c>
      <c r="BF1579" s="1" t="s">
        <v>75</v>
      </c>
      <c r="BG1579" s="1" t="s">
        <v>75</v>
      </c>
      <c r="BH1579" s="1" t="s">
        <v>88</v>
      </c>
      <c r="BI1579" s="1" t="s">
        <v>96</v>
      </c>
      <c r="BJ1579" s="1" t="s">
        <v>72</v>
      </c>
      <c r="BK1579" s="1" t="s">
        <v>7484</v>
      </c>
      <c r="BL1579" s="1" t="s">
        <v>7485</v>
      </c>
      <c r="BM1579" s="1" t="s">
        <v>72</v>
      </c>
      <c r="BN1579" s="1" t="s">
        <v>75</v>
      </c>
      <c r="BO1579" s="1" t="s">
        <v>75</v>
      </c>
      <c r="BP1579" s="1" t="s">
        <v>75</v>
      </c>
      <c r="BQ1579" s="21" t="s">
        <v>99</v>
      </c>
      <c r="BR1579" s="21" t="s">
        <v>100</v>
      </c>
    </row>
    <row r="1580" spans="1:70" ht="20.45" customHeight="1">
      <c r="A1580" s="1" t="s">
        <v>7486</v>
      </c>
      <c r="B1580" s="1">
        <v>250011</v>
      </c>
      <c r="C1580" s="1" t="s">
        <v>497</v>
      </c>
      <c r="D1580" s="3">
        <v>45667</v>
      </c>
      <c r="E1580" s="4">
        <v>0.45555555555555555</v>
      </c>
      <c r="F1580" s="5">
        <v>45658</v>
      </c>
      <c r="G1580" s="3">
        <v>45667</v>
      </c>
      <c r="H1580" s="4">
        <v>0.59513888888888888</v>
      </c>
      <c r="I1580" s="48">
        <f t="shared" si="192"/>
        <v>0.13958333333333334</v>
      </c>
      <c r="J1580" s="1">
        <v>2</v>
      </c>
      <c r="K1580" s="1" t="s">
        <v>1896</v>
      </c>
      <c r="L1580" s="1" t="s">
        <v>7487</v>
      </c>
      <c r="M1580" s="1" t="s">
        <v>75</v>
      </c>
      <c r="N1580" s="1" t="s">
        <v>7427</v>
      </c>
      <c r="O1580" s="1" t="s">
        <v>497</v>
      </c>
      <c r="P1580" s="1" t="s">
        <v>78</v>
      </c>
      <c r="Q1580" s="1" t="s">
        <v>78</v>
      </c>
      <c r="R1580" s="21" t="s">
        <v>1898</v>
      </c>
      <c r="S1580" s="21" t="s">
        <v>99</v>
      </c>
      <c r="T1580" s="1" t="s">
        <v>7428</v>
      </c>
      <c r="U1580" s="3" t="s">
        <v>7488</v>
      </c>
      <c r="V1580" s="1" t="s">
        <v>1900</v>
      </c>
      <c r="W1580" s="1" t="s">
        <v>813</v>
      </c>
      <c r="X1580" s="1" t="s">
        <v>813</v>
      </c>
      <c r="Y1580" s="1" t="s">
        <v>814</v>
      </c>
      <c r="Z1580" s="1" t="s">
        <v>84</v>
      </c>
      <c r="AA1580" s="1" t="s">
        <v>72</v>
      </c>
      <c r="AB1580" s="1" t="s">
        <v>140</v>
      </c>
      <c r="AC1580" s="1" t="s">
        <v>141</v>
      </c>
      <c r="AD1580" s="1" t="s">
        <v>87</v>
      </c>
      <c r="AE1580" s="1">
        <v>79</v>
      </c>
      <c r="AF1580" s="1" t="s">
        <v>88</v>
      </c>
      <c r="AG1580" s="1">
        <v>5.3</v>
      </c>
      <c r="AH1580" s="1" t="s">
        <v>954</v>
      </c>
      <c r="AI1580" s="1" t="s">
        <v>90</v>
      </c>
      <c r="AJ1580" s="1" t="s">
        <v>91</v>
      </c>
      <c r="AK1580" s="1" t="s">
        <v>92</v>
      </c>
      <c r="AL1580" s="1" t="s">
        <v>72</v>
      </c>
      <c r="AM1580" s="1" t="s">
        <v>217</v>
      </c>
      <c r="AN1580" s="1">
        <v>2</v>
      </c>
      <c r="AO1580" s="1" t="s">
        <v>5605</v>
      </c>
      <c r="AP1580" s="1" t="s">
        <v>72</v>
      </c>
      <c r="AQ1580" s="1" t="s">
        <v>72</v>
      </c>
      <c r="AR1580" s="1" t="s">
        <v>72</v>
      </c>
      <c r="AS1580" s="1" t="s">
        <v>72</v>
      </c>
      <c r="AT1580" s="1" t="s">
        <v>72</v>
      </c>
      <c r="AU1580" s="3">
        <v>45667</v>
      </c>
      <c r="AV1580" s="4">
        <v>0.60972222222222228</v>
      </c>
      <c r="AW1580" s="4">
        <v>0.67986111111111114</v>
      </c>
      <c r="AX1580" s="4">
        <f t="shared" si="193"/>
        <v>7.0138888888888862E-2</v>
      </c>
      <c r="AY1580" s="4">
        <f t="shared" si="189"/>
        <v>0.54027777777777786</v>
      </c>
      <c r="AZ1580" s="4">
        <f t="shared" si="190"/>
        <v>0.22430555555555559</v>
      </c>
      <c r="BA1580" s="1" t="s">
        <v>7489</v>
      </c>
      <c r="BB1580" s="1" t="s">
        <v>72</v>
      </c>
      <c r="BC1580" s="1" t="s">
        <v>1675</v>
      </c>
      <c r="BD1580" s="1">
        <v>15</v>
      </c>
      <c r="BE1580" s="1" t="s">
        <v>3446</v>
      </c>
      <c r="BF1580" s="1" t="s">
        <v>75</v>
      </c>
      <c r="BG1580" s="1" t="s">
        <v>75</v>
      </c>
      <c r="BH1580" s="1" t="s">
        <v>88</v>
      </c>
      <c r="BI1580" s="1" t="s">
        <v>96</v>
      </c>
      <c r="BJ1580" s="1" t="s">
        <v>72</v>
      </c>
      <c r="BK1580" s="1" t="s">
        <v>3962</v>
      </c>
      <c r="BL1580" s="1" t="s">
        <v>7432</v>
      </c>
      <c r="BM1580" s="1">
        <f>49+7</f>
        <v>56</v>
      </c>
      <c r="BN1580" s="1" t="s">
        <v>75</v>
      </c>
      <c r="BO1580" s="1" t="s">
        <v>75</v>
      </c>
      <c r="BP1580" s="1" t="s">
        <v>75</v>
      </c>
      <c r="BQ1580" s="21" t="s">
        <v>99</v>
      </c>
      <c r="BR1580" s="21" t="s">
        <v>100</v>
      </c>
    </row>
    <row r="1581" spans="1:70" ht="20.45" customHeight="1">
      <c r="A1581" s="1" t="s">
        <v>7490</v>
      </c>
      <c r="B1581" s="1">
        <v>250012</v>
      </c>
      <c r="C1581" s="1" t="s">
        <v>71</v>
      </c>
      <c r="D1581" s="3">
        <v>45667</v>
      </c>
      <c r="E1581" s="4">
        <v>0.5</v>
      </c>
      <c r="F1581" s="5">
        <v>45658</v>
      </c>
      <c r="G1581" s="3">
        <v>45667</v>
      </c>
      <c r="H1581" s="4">
        <v>0.67222222222222228</v>
      </c>
      <c r="I1581" s="48">
        <f t="shared" si="192"/>
        <v>0.17222222222222228</v>
      </c>
      <c r="J1581" s="1">
        <v>0</v>
      </c>
      <c r="K1581" s="1" t="s">
        <v>1896</v>
      </c>
      <c r="L1581" s="1" t="s">
        <v>7491</v>
      </c>
      <c r="M1581" s="1" t="s">
        <v>75</v>
      </c>
      <c r="N1581" s="1" t="s">
        <v>6517</v>
      </c>
      <c r="O1581" s="1" t="s">
        <v>77</v>
      </c>
      <c r="P1581" s="1" t="s">
        <v>78</v>
      </c>
      <c r="Q1581" s="1" t="s">
        <v>78</v>
      </c>
      <c r="R1581" s="21" t="s">
        <v>1898</v>
      </c>
      <c r="S1581" s="21" t="s">
        <v>99</v>
      </c>
      <c r="T1581" s="1" t="s">
        <v>7428</v>
      </c>
      <c r="U1581" s="21" t="s">
        <v>7492</v>
      </c>
      <c r="V1581" s="1" t="s">
        <v>1900</v>
      </c>
      <c r="W1581" s="1" t="s">
        <v>7347</v>
      </c>
      <c r="X1581" s="1" t="s">
        <v>7347</v>
      </c>
      <c r="Y1581" s="1" t="s">
        <v>7348</v>
      </c>
      <c r="Z1581" s="1" t="s">
        <v>490</v>
      </c>
      <c r="AA1581" s="1" t="s">
        <v>72</v>
      </c>
      <c r="AB1581" s="1" t="s">
        <v>6519</v>
      </c>
      <c r="AC1581" s="1" t="s">
        <v>6519</v>
      </c>
      <c r="AD1581" s="1" t="s">
        <v>87</v>
      </c>
      <c r="AE1581" s="1">
        <v>90</v>
      </c>
      <c r="AF1581" s="1" t="s">
        <v>88</v>
      </c>
      <c r="AG1581" s="1">
        <v>6.1</v>
      </c>
      <c r="AH1581" s="1" t="s">
        <v>2344</v>
      </c>
      <c r="AI1581" s="1" t="s">
        <v>105</v>
      </c>
      <c r="AJ1581" s="1" t="s">
        <v>91</v>
      </c>
      <c r="AK1581" s="1" t="s">
        <v>92</v>
      </c>
      <c r="AL1581" s="1" t="s">
        <v>72</v>
      </c>
      <c r="AM1581" s="1" t="s">
        <v>72</v>
      </c>
      <c r="AN1581" s="1" t="s">
        <v>72</v>
      </c>
      <c r="AO1581" s="1" t="s">
        <v>72</v>
      </c>
      <c r="AP1581" s="1" t="s">
        <v>72</v>
      </c>
      <c r="AQ1581" s="1" t="s">
        <v>72</v>
      </c>
      <c r="AR1581" s="1" t="s">
        <v>72</v>
      </c>
      <c r="AS1581" s="1" t="s">
        <v>72</v>
      </c>
      <c r="AT1581" s="1" t="s">
        <v>72</v>
      </c>
      <c r="AU1581" s="3">
        <v>45667</v>
      </c>
      <c r="AV1581" s="4">
        <v>0.68819444444444444</v>
      </c>
      <c r="AW1581" s="4">
        <v>0.71875</v>
      </c>
      <c r="AX1581" s="4">
        <f t="shared" si="193"/>
        <v>3.0555555555555558E-2</v>
      </c>
      <c r="AY1581" s="4">
        <f t="shared" si="189"/>
        <v>0.54652777777777772</v>
      </c>
      <c r="AZ1581" s="4">
        <f t="shared" si="190"/>
        <v>0.21875</v>
      </c>
      <c r="BA1581" s="1" t="s">
        <v>7493</v>
      </c>
      <c r="BB1581" s="1" t="s">
        <v>72</v>
      </c>
      <c r="BC1581" s="1" t="s">
        <v>1794</v>
      </c>
      <c r="BD1581" s="1">
        <v>15</v>
      </c>
      <c r="BE1581" s="1" t="s">
        <v>2694</v>
      </c>
      <c r="BF1581" s="1" t="s">
        <v>75</v>
      </c>
      <c r="BG1581" s="1" t="s">
        <v>75</v>
      </c>
      <c r="BH1581" s="1" t="s">
        <v>88</v>
      </c>
      <c r="BI1581" s="1" t="s">
        <v>96</v>
      </c>
      <c r="BJ1581" s="1" t="s">
        <v>72</v>
      </c>
      <c r="BK1581" s="1" t="s">
        <v>6787</v>
      </c>
      <c r="BL1581" s="1" t="s">
        <v>7494</v>
      </c>
      <c r="BM1581" s="1">
        <v>18</v>
      </c>
      <c r="BN1581" s="1" t="s">
        <v>75</v>
      </c>
      <c r="BO1581" s="1" t="s">
        <v>75</v>
      </c>
      <c r="BP1581" s="1" t="s">
        <v>75</v>
      </c>
      <c r="BQ1581" s="21" t="s">
        <v>99</v>
      </c>
      <c r="BR1581" s="21" t="s">
        <v>100</v>
      </c>
    </row>
    <row r="1582" spans="1:70" ht="20.45" customHeight="1">
      <c r="A1582" s="1" t="s">
        <v>7495</v>
      </c>
      <c r="B1582" s="1">
        <v>250013</v>
      </c>
      <c r="C1582" s="1" t="s">
        <v>497</v>
      </c>
      <c r="D1582" s="3">
        <v>45667</v>
      </c>
      <c r="E1582" s="4">
        <v>0.64236111111111116</v>
      </c>
      <c r="F1582" s="5">
        <v>45658</v>
      </c>
      <c r="G1582" s="3">
        <v>45667</v>
      </c>
      <c r="H1582" s="4">
        <v>0.6875</v>
      </c>
      <c r="I1582" s="48">
        <f t="shared" si="192"/>
        <v>4.513888888888884E-2</v>
      </c>
      <c r="J1582" s="1">
        <v>3</v>
      </c>
      <c r="K1582" s="1" t="s">
        <v>1896</v>
      </c>
      <c r="L1582" s="1" t="s">
        <v>7496</v>
      </c>
      <c r="M1582" s="1" t="s">
        <v>75</v>
      </c>
      <c r="N1582" s="1" t="s">
        <v>7427</v>
      </c>
      <c r="O1582" s="1" t="s">
        <v>497</v>
      </c>
      <c r="P1582" s="1" t="s">
        <v>78</v>
      </c>
      <c r="Q1582" s="1" t="s">
        <v>78</v>
      </c>
      <c r="R1582" s="21" t="s">
        <v>1927</v>
      </c>
      <c r="S1582" s="8" t="s">
        <v>160</v>
      </c>
      <c r="T1582" s="8" t="s">
        <v>7428</v>
      </c>
      <c r="U1582" s="8" t="s">
        <v>7497</v>
      </c>
      <c r="V1582" s="1" t="s">
        <v>1900</v>
      </c>
      <c r="W1582" s="1" t="s">
        <v>83</v>
      </c>
      <c r="X1582" s="1" t="s">
        <v>7498</v>
      </c>
      <c r="Y1582" s="1" t="s">
        <v>83</v>
      </c>
      <c r="Z1582" s="1" t="s">
        <v>84</v>
      </c>
      <c r="AA1582" s="1" t="s">
        <v>72</v>
      </c>
      <c r="AB1582" s="1" t="s">
        <v>761</v>
      </c>
      <c r="AC1582" s="1" t="s">
        <v>761</v>
      </c>
      <c r="AD1582" s="1" t="s">
        <v>126</v>
      </c>
      <c r="AE1582" s="1">
        <v>60</v>
      </c>
      <c r="AF1582" s="1" t="s">
        <v>88</v>
      </c>
      <c r="AG1582" s="1">
        <v>6.3</v>
      </c>
      <c r="AH1582" s="1" t="s">
        <v>299</v>
      </c>
      <c r="AI1582" s="1" t="s">
        <v>90</v>
      </c>
      <c r="AJ1582" s="1" t="s">
        <v>91</v>
      </c>
      <c r="AK1582" s="1" t="s">
        <v>92</v>
      </c>
      <c r="AL1582" s="1" t="s">
        <v>72</v>
      </c>
      <c r="AM1582" s="1" t="s">
        <v>254</v>
      </c>
      <c r="AN1582" s="1">
        <v>2</v>
      </c>
      <c r="AO1582" s="1" t="s">
        <v>300</v>
      </c>
      <c r="AP1582" s="1" t="s">
        <v>72</v>
      </c>
      <c r="AQ1582" s="1" t="s">
        <v>72</v>
      </c>
      <c r="AR1582" s="1" t="s">
        <v>72</v>
      </c>
      <c r="AS1582" s="1" t="s">
        <v>72</v>
      </c>
      <c r="AT1582" s="1" t="s">
        <v>72</v>
      </c>
      <c r="AU1582" s="3">
        <v>45667</v>
      </c>
      <c r="AV1582" s="4">
        <v>0.69861111111111107</v>
      </c>
      <c r="AW1582" s="4">
        <v>0.77986111111111112</v>
      </c>
      <c r="AX1582" s="4">
        <f t="shared" si="193"/>
        <v>8.1250000000000044E-2</v>
      </c>
      <c r="AY1582" s="4">
        <f t="shared" si="189"/>
        <v>0.73472222222222228</v>
      </c>
      <c r="AZ1582" s="4">
        <f t="shared" si="190"/>
        <v>0.13749999999999996</v>
      </c>
      <c r="BA1582" s="1" t="s">
        <v>7499</v>
      </c>
      <c r="BB1582" s="1" t="s">
        <v>72</v>
      </c>
      <c r="BC1582" s="1" t="s">
        <v>1675</v>
      </c>
      <c r="BD1582" s="1">
        <v>15</v>
      </c>
      <c r="BE1582" s="1" t="s">
        <v>4063</v>
      </c>
      <c r="BF1582" s="1" t="s">
        <v>75</v>
      </c>
      <c r="BG1582" s="1" t="s">
        <v>75</v>
      </c>
      <c r="BH1582" s="1" t="s">
        <v>88</v>
      </c>
      <c r="BI1582" s="1" t="s">
        <v>79</v>
      </c>
      <c r="BJ1582" s="1" t="s">
        <v>707</v>
      </c>
      <c r="BK1582" s="1" t="s">
        <v>3962</v>
      </c>
      <c r="BL1582" s="1" t="s">
        <v>7432</v>
      </c>
      <c r="BM1582" s="1">
        <f>49+7</f>
        <v>56</v>
      </c>
      <c r="BN1582" s="1" t="s">
        <v>88</v>
      </c>
      <c r="BO1582" s="1" t="s">
        <v>88</v>
      </c>
      <c r="BP1582" s="1" t="s">
        <v>88</v>
      </c>
      <c r="BQ1582" s="1" t="s">
        <v>160</v>
      </c>
      <c r="BR1582" s="1" t="s">
        <v>707</v>
      </c>
    </row>
    <row r="1583" spans="1:70" ht="20.45" customHeight="1">
      <c r="A1583" s="1" t="s">
        <v>7500</v>
      </c>
      <c r="B1583" s="1">
        <v>250014</v>
      </c>
      <c r="C1583" s="1" t="s">
        <v>71</v>
      </c>
      <c r="D1583" s="3">
        <v>45668</v>
      </c>
      <c r="E1583" s="4">
        <v>0.45833333333333331</v>
      </c>
      <c r="F1583" s="5">
        <v>45658</v>
      </c>
      <c r="G1583" s="3">
        <v>45668</v>
      </c>
      <c r="H1583" s="4">
        <v>0.63402777777777775</v>
      </c>
      <c r="I1583" s="48">
        <f t="shared" si="192"/>
        <v>0.17569444444444443</v>
      </c>
      <c r="J1583" s="1">
        <v>30</v>
      </c>
      <c r="K1583" s="1" t="s">
        <v>1896</v>
      </c>
      <c r="L1583" s="1" t="s">
        <v>7501</v>
      </c>
      <c r="M1583" s="1" t="s">
        <v>75</v>
      </c>
      <c r="N1583" s="1" t="s">
        <v>6517</v>
      </c>
      <c r="O1583" s="1" t="s">
        <v>77</v>
      </c>
      <c r="P1583" s="1" t="s">
        <v>78</v>
      </c>
      <c r="Q1583" s="1" t="s">
        <v>78</v>
      </c>
      <c r="R1583" s="8" t="s">
        <v>1927</v>
      </c>
      <c r="S1583" s="8" t="s">
        <v>160</v>
      </c>
      <c r="T1583" s="8" t="s">
        <v>7428</v>
      </c>
      <c r="U1583" s="8" t="s">
        <v>7502</v>
      </c>
      <c r="V1583" s="1" t="s">
        <v>1900</v>
      </c>
      <c r="W1583" s="1" t="s">
        <v>7347</v>
      </c>
      <c r="X1583" s="1" t="s">
        <v>7347</v>
      </c>
      <c r="Y1583" s="1" t="s">
        <v>7348</v>
      </c>
      <c r="Z1583" s="1" t="s">
        <v>490</v>
      </c>
      <c r="AA1583" s="1" t="s">
        <v>72</v>
      </c>
      <c r="AB1583" s="1" t="s">
        <v>6519</v>
      </c>
      <c r="AC1583" s="1" t="s">
        <v>6519</v>
      </c>
      <c r="AD1583" s="1" t="s">
        <v>87</v>
      </c>
      <c r="AE1583" s="1">
        <v>69</v>
      </c>
      <c r="AF1583" s="1" t="s">
        <v>88</v>
      </c>
      <c r="AG1583" s="1">
        <v>5.6</v>
      </c>
      <c r="AH1583" s="1" t="s">
        <v>2344</v>
      </c>
      <c r="AI1583" s="1" t="s">
        <v>90</v>
      </c>
      <c r="AJ1583" s="1" t="s">
        <v>91</v>
      </c>
      <c r="AK1583" s="1" t="s">
        <v>92</v>
      </c>
      <c r="AL1583" s="1" t="s">
        <v>72</v>
      </c>
      <c r="AM1583" s="1" t="s">
        <v>72</v>
      </c>
      <c r="AN1583" s="1" t="s">
        <v>72</v>
      </c>
      <c r="AO1583" s="1" t="s">
        <v>72</v>
      </c>
      <c r="AP1583" s="1" t="s">
        <v>72</v>
      </c>
      <c r="AQ1583" s="1" t="s">
        <v>72</v>
      </c>
      <c r="AR1583" s="1" t="s">
        <v>72</v>
      </c>
      <c r="AS1583" s="1" t="s">
        <v>72</v>
      </c>
      <c r="AT1583" s="1" t="s">
        <v>72</v>
      </c>
      <c r="AU1583" s="3">
        <v>45668</v>
      </c>
      <c r="AV1583" s="4">
        <v>0.65138888888888891</v>
      </c>
      <c r="AW1583" s="4">
        <v>0.71805555555555556</v>
      </c>
      <c r="AX1583" s="4">
        <f t="shared" si="193"/>
        <v>6.6666666666666652E-2</v>
      </c>
      <c r="AY1583" s="4">
        <f t="shared" si="189"/>
        <v>0.54236111111111107</v>
      </c>
      <c r="AZ1583" s="4">
        <f t="shared" si="190"/>
        <v>0.25972222222222224</v>
      </c>
      <c r="BA1583" s="1" t="s">
        <v>7503</v>
      </c>
      <c r="BB1583" s="1" t="s">
        <v>72</v>
      </c>
      <c r="BC1583" s="1" t="s">
        <v>1675</v>
      </c>
      <c r="BD1583" s="1">
        <v>15</v>
      </c>
      <c r="BE1583" s="1" t="s">
        <v>3446</v>
      </c>
      <c r="BF1583" s="1" t="s">
        <v>75</v>
      </c>
      <c r="BG1583" s="1" t="s">
        <v>75</v>
      </c>
      <c r="BH1583" s="1" t="s">
        <v>88</v>
      </c>
      <c r="BI1583" s="1" t="s">
        <v>79</v>
      </c>
      <c r="BJ1583" s="1" t="s">
        <v>707</v>
      </c>
      <c r="BK1583" s="1" t="s">
        <v>72</v>
      </c>
      <c r="BL1583" s="1" t="s">
        <v>72</v>
      </c>
      <c r="BM1583" s="1" t="s">
        <v>72</v>
      </c>
      <c r="BN1583" s="1" t="s">
        <v>88</v>
      </c>
      <c r="BO1583" s="1" t="s">
        <v>88</v>
      </c>
      <c r="BP1583" s="1" t="s">
        <v>88</v>
      </c>
      <c r="BQ1583" s="1" t="s">
        <v>160</v>
      </c>
      <c r="BR1583" s="1" t="s">
        <v>707</v>
      </c>
    </row>
    <row r="1584" spans="1:70" ht="20.45" customHeight="1">
      <c r="A1584" s="1" t="s">
        <v>7504</v>
      </c>
      <c r="B1584" s="1">
        <v>250015</v>
      </c>
      <c r="C1584" s="1" t="s">
        <v>497</v>
      </c>
      <c r="D1584" s="3">
        <v>45670</v>
      </c>
      <c r="E1584" s="4">
        <v>0.48194444444444445</v>
      </c>
      <c r="F1584" s="5">
        <v>45658</v>
      </c>
      <c r="G1584" s="3">
        <v>45670</v>
      </c>
      <c r="H1584" s="4">
        <v>0.61805555555555558</v>
      </c>
      <c r="I1584" s="48">
        <f t="shared" si="192"/>
        <v>0.13611111111111113</v>
      </c>
      <c r="J1584" s="1">
        <v>3</v>
      </c>
      <c r="K1584" s="1" t="s">
        <v>1896</v>
      </c>
      <c r="L1584" s="1" t="s">
        <v>7505</v>
      </c>
      <c r="M1584" s="1" t="s">
        <v>75</v>
      </c>
      <c r="N1584" s="1" t="s">
        <v>7427</v>
      </c>
      <c r="O1584" s="1" t="s">
        <v>497</v>
      </c>
      <c r="P1584" s="1" t="s">
        <v>78</v>
      </c>
      <c r="Q1584" s="1" t="s">
        <v>78</v>
      </c>
      <c r="R1584" s="21" t="s">
        <v>1898</v>
      </c>
      <c r="S1584" s="21" t="s">
        <v>160</v>
      </c>
      <c r="T1584" s="1" t="s">
        <v>7428</v>
      </c>
      <c r="U1584" s="25" t="s">
        <v>7358</v>
      </c>
      <c r="V1584" s="1" t="s">
        <v>1900</v>
      </c>
      <c r="W1584" s="1" t="s">
        <v>813</v>
      </c>
      <c r="X1584" s="1" t="s">
        <v>813</v>
      </c>
      <c r="Y1584" s="1" t="s">
        <v>814</v>
      </c>
      <c r="Z1584" s="1" t="s">
        <v>84</v>
      </c>
      <c r="AA1584" s="1" t="s">
        <v>72</v>
      </c>
      <c r="AB1584" s="1" t="s">
        <v>140</v>
      </c>
      <c r="AC1584" s="1" t="s">
        <v>141</v>
      </c>
      <c r="AD1584" s="1" t="s">
        <v>126</v>
      </c>
      <c r="AE1584" s="1">
        <v>51</v>
      </c>
      <c r="AF1584" s="1" t="s">
        <v>88</v>
      </c>
      <c r="AG1584" s="1">
        <v>5.3</v>
      </c>
      <c r="AH1584" s="1" t="s">
        <v>2344</v>
      </c>
      <c r="AI1584" s="1" t="s">
        <v>90</v>
      </c>
      <c r="AJ1584" s="1" t="s">
        <v>91</v>
      </c>
      <c r="AK1584" s="1" t="s">
        <v>90</v>
      </c>
      <c r="AL1584" s="1" t="s">
        <v>72</v>
      </c>
      <c r="AM1584" s="1" t="s">
        <v>72</v>
      </c>
      <c r="AN1584" s="1" t="s">
        <v>72</v>
      </c>
      <c r="AO1584" s="1" t="s">
        <v>72</v>
      </c>
      <c r="AP1584" s="1" t="s">
        <v>72</v>
      </c>
      <c r="AQ1584" s="1" t="s">
        <v>72</v>
      </c>
      <c r="AR1584" s="1" t="s">
        <v>72</v>
      </c>
      <c r="AS1584" s="1" t="s">
        <v>72</v>
      </c>
      <c r="AT1584" s="1" t="s">
        <v>72</v>
      </c>
      <c r="AU1584" s="3">
        <v>45670</v>
      </c>
      <c r="AV1584" s="4">
        <v>0.63124999999999998</v>
      </c>
      <c r="AW1584" s="4">
        <v>0.71388888888888891</v>
      </c>
      <c r="AX1584" s="4">
        <f t="shared" si="193"/>
        <v>8.2638888888888928E-2</v>
      </c>
      <c r="AY1584" s="4">
        <f t="shared" si="189"/>
        <v>0.57777777777777772</v>
      </c>
      <c r="AZ1584" s="4">
        <f t="shared" si="190"/>
        <v>0.23194444444444445</v>
      </c>
      <c r="BA1584" s="1" t="s">
        <v>7506</v>
      </c>
      <c r="BB1584" s="1" t="s">
        <v>7507</v>
      </c>
      <c r="BC1584" s="1" t="s">
        <v>1675</v>
      </c>
      <c r="BD1584" s="1">
        <v>15</v>
      </c>
      <c r="BE1584" s="1" t="s">
        <v>2694</v>
      </c>
      <c r="BF1584" s="1" t="s">
        <v>75</v>
      </c>
      <c r="BG1584" s="1" t="s">
        <v>75</v>
      </c>
      <c r="BH1584" s="1" t="s">
        <v>88</v>
      </c>
      <c r="BI1584" s="1" t="s">
        <v>79</v>
      </c>
      <c r="BJ1584" s="1" t="s">
        <v>72</v>
      </c>
      <c r="BK1584" s="1" t="s">
        <v>3962</v>
      </c>
      <c r="BL1584" s="1" t="s">
        <v>7432</v>
      </c>
      <c r="BM1584" s="1">
        <v>49</v>
      </c>
      <c r="BN1584" s="1" t="s">
        <v>88</v>
      </c>
      <c r="BO1584" s="1" t="s">
        <v>88</v>
      </c>
      <c r="BP1584" s="1" t="s">
        <v>88</v>
      </c>
      <c r="BQ1584" s="1" t="s">
        <v>160</v>
      </c>
      <c r="BR1584" s="1" t="s">
        <v>768</v>
      </c>
    </row>
    <row r="1585" spans="1:70" ht="20.45" customHeight="1">
      <c r="A1585" s="1" t="s">
        <v>7508</v>
      </c>
      <c r="B1585" s="1">
        <v>250016</v>
      </c>
      <c r="C1585" s="1" t="s">
        <v>71</v>
      </c>
      <c r="D1585" s="3">
        <v>45670</v>
      </c>
      <c r="E1585" s="4">
        <v>0.61250000000000004</v>
      </c>
      <c r="F1585" s="5">
        <v>45658</v>
      </c>
      <c r="G1585" s="3">
        <v>45670</v>
      </c>
      <c r="H1585" s="4">
        <v>0.65208333333333335</v>
      </c>
      <c r="I1585" s="48">
        <f t="shared" si="192"/>
        <v>3.9583333333333304E-2</v>
      </c>
      <c r="J1585" s="1">
        <v>3</v>
      </c>
      <c r="K1585" s="1" t="s">
        <v>1896</v>
      </c>
      <c r="L1585" s="1" t="s">
        <v>7509</v>
      </c>
      <c r="M1585" s="1" t="s">
        <v>75</v>
      </c>
      <c r="N1585" s="1" t="s">
        <v>7510</v>
      </c>
      <c r="O1585" s="1" t="s">
        <v>77</v>
      </c>
      <c r="P1585" s="1" t="s">
        <v>78</v>
      </c>
      <c r="Q1585" s="1" t="s">
        <v>78</v>
      </c>
      <c r="R1585" s="8" t="s">
        <v>1927</v>
      </c>
      <c r="S1585" s="8" t="s">
        <v>160</v>
      </c>
      <c r="T1585" s="8" t="s">
        <v>7511</v>
      </c>
      <c r="U1585" s="8" t="s">
        <v>7512</v>
      </c>
      <c r="V1585" s="1" t="s">
        <v>1900</v>
      </c>
      <c r="W1585" s="1" t="s">
        <v>83</v>
      </c>
      <c r="X1585" s="1" t="s">
        <v>7498</v>
      </c>
      <c r="Y1585" s="1" t="s">
        <v>83</v>
      </c>
      <c r="Z1585" s="1" t="s">
        <v>7128</v>
      </c>
      <c r="AA1585" s="1" t="s">
        <v>72</v>
      </c>
      <c r="AB1585" s="1" t="s">
        <v>7206</v>
      </c>
      <c r="AC1585" s="1" t="s">
        <v>7206</v>
      </c>
      <c r="AD1585" s="1" t="s">
        <v>126</v>
      </c>
      <c r="AE1585" s="1">
        <v>50</v>
      </c>
      <c r="AF1585" s="1" t="s">
        <v>88</v>
      </c>
      <c r="AG1585" s="1">
        <v>6.1</v>
      </c>
      <c r="AH1585" s="1" t="s">
        <v>299</v>
      </c>
      <c r="AI1585" s="1" t="s">
        <v>90</v>
      </c>
      <c r="AJ1585" s="1" t="s">
        <v>91</v>
      </c>
      <c r="AK1585" s="1" t="s">
        <v>92</v>
      </c>
      <c r="AL1585" s="1" t="s">
        <v>72</v>
      </c>
      <c r="AM1585" s="1" t="s">
        <v>254</v>
      </c>
      <c r="AN1585" s="1">
        <v>2</v>
      </c>
      <c r="AO1585" s="1" t="s">
        <v>218</v>
      </c>
      <c r="AP1585" s="1" t="s">
        <v>72</v>
      </c>
      <c r="AQ1585" s="1" t="s">
        <v>72</v>
      </c>
      <c r="AR1585" s="1" t="s">
        <v>72</v>
      </c>
      <c r="AS1585" s="1" t="s">
        <v>72</v>
      </c>
      <c r="AT1585" s="1" t="s">
        <v>72</v>
      </c>
      <c r="AU1585" s="3">
        <v>45670</v>
      </c>
      <c r="AV1585" s="4">
        <v>0.66874999999999996</v>
      </c>
      <c r="AW1585" s="4">
        <v>0.77430555555555558</v>
      </c>
      <c r="AX1585" s="4">
        <f t="shared" si="193"/>
        <v>0.10555555555555562</v>
      </c>
      <c r="AY1585" s="4">
        <f t="shared" si="189"/>
        <v>0.73472222222222228</v>
      </c>
      <c r="AZ1585" s="4">
        <f t="shared" si="190"/>
        <v>0.16180555555555554</v>
      </c>
      <c r="BA1585" s="1" t="s">
        <v>7513</v>
      </c>
      <c r="BB1585" s="1" t="s">
        <v>72</v>
      </c>
      <c r="BC1585" s="1" t="s">
        <v>1675</v>
      </c>
      <c r="BD1585" s="1">
        <v>13</v>
      </c>
      <c r="BE1585" s="1" t="s">
        <v>6026</v>
      </c>
      <c r="BF1585" s="1" t="s">
        <v>75</v>
      </c>
      <c r="BG1585" s="1" t="s">
        <v>75</v>
      </c>
      <c r="BH1585" s="1" t="s">
        <v>88</v>
      </c>
      <c r="BI1585" s="1" t="s">
        <v>79</v>
      </c>
      <c r="BJ1585" s="1" t="s">
        <v>72</v>
      </c>
      <c r="BK1585" s="1" t="s">
        <v>7514</v>
      </c>
      <c r="BL1585" s="1" t="s">
        <v>7515</v>
      </c>
      <c r="BM1585" s="1">
        <f>70+7</f>
        <v>77</v>
      </c>
      <c r="BN1585" s="1" t="s">
        <v>75</v>
      </c>
      <c r="BO1585" s="1" t="s">
        <v>75</v>
      </c>
      <c r="BP1585" s="1" t="s">
        <v>75</v>
      </c>
      <c r="BQ1585" s="1" t="s">
        <v>160</v>
      </c>
      <c r="BR1585" s="1" t="s">
        <v>440</v>
      </c>
    </row>
    <row r="1586" spans="1:70" ht="20.45" customHeight="1">
      <c r="A1586" s="1" t="s">
        <v>7516</v>
      </c>
      <c r="B1586" s="1">
        <v>250017</v>
      </c>
      <c r="C1586" s="1" t="s">
        <v>71</v>
      </c>
      <c r="D1586" s="3">
        <v>45670</v>
      </c>
      <c r="E1586" s="4">
        <v>0.86041666666666672</v>
      </c>
      <c r="F1586" s="5">
        <v>45658</v>
      </c>
      <c r="G1586" s="3">
        <v>45670</v>
      </c>
      <c r="H1586" s="4">
        <v>0.91180555555555554</v>
      </c>
      <c r="I1586" s="48">
        <f t="shared" si="192"/>
        <v>5.1388888888888817E-2</v>
      </c>
      <c r="J1586" s="1">
        <v>1</v>
      </c>
      <c r="K1586" s="1" t="s">
        <v>1896</v>
      </c>
      <c r="L1586" s="1" t="s">
        <v>7517</v>
      </c>
      <c r="M1586" s="1" t="s">
        <v>75</v>
      </c>
      <c r="N1586" s="1" t="s">
        <v>7510</v>
      </c>
      <c r="O1586" s="1" t="s">
        <v>77</v>
      </c>
      <c r="P1586" s="1" t="s">
        <v>78</v>
      </c>
      <c r="Q1586" s="1" t="s">
        <v>78</v>
      </c>
      <c r="R1586" s="8" t="s">
        <v>1927</v>
      </c>
      <c r="S1586" s="8" t="s">
        <v>160</v>
      </c>
      <c r="T1586" s="8" t="s">
        <v>7511</v>
      </c>
      <c r="U1586" s="8" t="s">
        <v>7518</v>
      </c>
      <c r="V1586" s="1" t="s">
        <v>1900</v>
      </c>
      <c r="W1586" s="1" t="s">
        <v>813</v>
      </c>
      <c r="X1586" s="1" t="s">
        <v>813</v>
      </c>
      <c r="Y1586" s="1" t="s">
        <v>814</v>
      </c>
      <c r="Z1586" s="1" t="s">
        <v>7128</v>
      </c>
      <c r="AA1586" s="1" t="s">
        <v>72</v>
      </c>
      <c r="AB1586" s="1" t="s">
        <v>7519</v>
      </c>
      <c r="AC1586" s="1" t="s">
        <v>7519</v>
      </c>
      <c r="AD1586" s="1" t="s">
        <v>126</v>
      </c>
      <c r="AE1586" s="1">
        <v>43</v>
      </c>
      <c r="AF1586" s="1" t="s">
        <v>88</v>
      </c>
      <c r="AG1586" s="1">
        <v>6.8</v>
      </c>
      <c r="AH1586" s="1" t="s">
        <v>2344</v>
      </c>
      <c r="AI1586" s="1" t="s">
        <v>90</v>
      </c>
      <c r="AJ1586" s="1" t="s">
        <v>91</v>
      </c>
      <c r="AK1586" s="1" t="s">
        <v>92</v>
      </c>
      <c r="AL1586" s="1" t="s">
        <v>72</v>
      </c>
      <c r="AM1586" s="1" t="s">
        <v>72</v>
      </c>
      <c r="AN1586" s="1" t="s">
        <v>72</v>
      </c>
      <c r="AO1586" s="1" t="s">
        <v>72</v>
      </c>
      <c r="AP1586" s="1" t="s">
        <v>72</v>
      </c>
      <c r="AQ1586" s="1" t="s">
        <v>72</v>
      </c>
      <c r="AR1586" s="1" t="s">
        <v>72</v>
      </c>
      <c r="AS1586" s="1" t="s">
        <v>72</v>
      </c>
      <c r="AT1586" s="1" t="s">
        <v>72</v>
      </c>
      <c r="AU1586" s="3">
        <v>45671</v>
      </c>
      <c r="AV1586" s="4">
        <v>0.3298611111111111</v>
      </c>
      <c r="AW1586" s="4">
        <v>0.41249999999999998</v>
      </c>
      <c r="AX1586" s="4">
        <f t="shared" si="193"/>
        <v>8.2638888888888873E-2</v>
      </c>
      <c r="AY1586" s="4">
        <f t="shared" si="189"/>
        <v>0.36111111111111116</v>
      </c>
      <c r="AZ1586" s="4">
        <f t="shared" si="190"/>
        <v>-0.44791666666666674</v>
      </c>
      <c r="BA1586" s="1" t="s">
        <v>7520</v>
      </c>
      <c r="BB1586" s="1" t="s">
        <v>72</v>
      </c>
      <c r="BC1586" s="1" t="s">
        <v>1675</v>
      </c>
      <c r="BD1586" s="1">
        <v>13</v>
      </c>
      <c r="BE1586" s="1" t="s">
        <v>2694</v>
      </c>
      <c r="BF1586" s="1" t="s">
        <v>75</v>
      </c>
      <c r="BG1586" s="1" t="s">
        <v>75</v>
      </c>
      <c r="BH1586" s="1" t="s">
        <v>88</v>
      </c>
      <c r="BI1586" s="1" t="s">
        <v>79</v>
      </c>
      <c r="BJ1586" s="1" t="s">
        <v>437</v>
      </c>
      <c r="BK1586" s="1" t="s">
        <v>72</v>
      </c>
      <c r="BL1586" s="1" t="s">
        <v>72</v>
      </c>
      <c r="BM1586" s="1" t="s">
        <v>72</v>
      </c>
      <c r="BN1586" s="1" t="s">
        <v>88</v>
      </c>
      <c r="BO1586" s="1" t="s">
        <v>88</v>
      </c>
      <c r="BP1586" s="1" t="s">
        <v>88</v>
      </c>
      <c r="BQ1586" s="1" t="s">
        <v>160</v>
      </c>
      <c r="BR1586" s="1" t="s">
        <v>440</v>
      </c>
    </row>
    <row r="1587" spans="1:70" ht="20.45" customHeight="1">
      <c r="A1587" s="1" t="s">
        <v>7521</v>
      </c>
      <c r="B1587" s="1">
        <v>250018</v>
      </c>
      <c r="C1587" s="1" t="s">
        <v>71</v>
      </c>
      <c r="D1587" s="3">
        <v>45672</v>
      </c>
      <c r="E1587" s="4">
        <v>0.40625</v>
      </c>
      <c r="F1587" s="5">
        <v>45658</v>
      </c>
      <c r="G1587" s="3">
        <v>45672</v>
      </c>
      <c r="H1587" s="4">
        <v>0.52361111111111114</v>
      </c>
      <c r="I1587" s="48">
        <f t="shared" si="192"/>
        <v>0.11736111111111114</v>
      </c>
      <c r="J1587" s="1">
        <v>5</v>
      </c>
      <c r="K1587" s="1" t="s">
        <v>1896</v>
      </c>
      <c r="L1587" s="1" t="s">
        <v>7522</v>
      </c>
      <c r="M1587" s="1" t="s">
        <v>75</v>
      </c>
      <c r="N1587" s="1" t="s">
        <v>3947</v>
      </c>
      <c r="O1587" s="1" t="s">
        <v>77</v>
      </c>
      <c r="P1587" s="1" t="s">
        <v>78</v>
      </c>
      <c r="Q1587" s="1" t="s">
        <v>78</v>
      </c>
      <c r="R1587" s="21" t="s">
        <v>1898</v>
      </c>
      <c r="S1587" s="21" t="s">
        <v>99</v>
      </c>
      <c r="T1587" s="1" t="s">
        <v>7428</v>
      </c>
      <c r="U1587" s="25" t="s">
        <v>7523</v>
      </c>
      <c r="V1587" s="1" t="s">
        <v>1900</v>
      </c>
      <c r="W1587" s="1" t="s">
        <v>813</v>
      </c>
      <c r="X1587" s="1" t="s">
        <v>813</v>
      </c>
      <c r="Y1587" s="1" t="s">
        <v>814</v>
      </c>
      <c r="Z1587" s="1" t="s">
        <v>84</v>
      </c>
      <c r="AA1587" s="1" t="s">
        <v>72</v>
      </c>
      <c r="AB1587" s="1" t="s">
        <v>7524</v>
      </c>
      <c r="AC1587" s="1" t="s">
        <v>7524</v>
      </c>
      <c r="AD1587" s="1" t="s">
        <v>87</v>
      </c>
      <c r="AE1587" s="1">
        <v>61</v>
      </c>
      <c r="AF1587" s="1" t="s">
        <v>88</v>
      </c>
      <c r="AG1587" s="1">
        <v>5.0999999999999996</v>
      </c>
      <c r="AH1587" s="1" t="s">
        <v>2344</v>
      </c>
      <c r="AI1587" s="1" t="s">
        <v>90</v>
      </c>
      <c r="AJ1587" s="1" t="s">
        <v>91</v>
      </c>
      <c r="AK1587" s="1" t="s">
        <v>92</v>
      </c>
      <c r="AL1587" s="1" t="s">
        <v>72</v>
      </c>
      <c r="AM1587" s="1" t="s">
        <v>217</v>
      </c>
      <c r="AN1587" s="1">
        <v>2</v>
      </c>
      <c r="AO1587" s="1" t="s">
        <v>5253</v>
      </c>
      <c r="AP1587" s="1" t="s">
        <v>72</v>
      </c>
      <c r="AQ1587" s="1" t="s">
        <v>72</v>
      </c>
      <c r="AR1587" s="1" t="s">
        <v>72</v>
      </c>
      <c r="AS1587" s="1" t="s">
        <v>72</v>
      </c>
      <c r="AT1587" s="1" t="s">
        <v>72</v>
      </c>
      <c r="AU1587" s="3">
        <v>45672</v>
      </c>
      <c r="AV1587" s="4">
        <v>0.54722222222222228</v>
      </c>
      <c r="AW1587" s="4">
        <v>0.61458333333333337</v>
      </c>
      <c r="AX1587" s="4">
        <f t="shared" si="193"/>
        <v>6.7361111111111094E-2</v>
      </c>
      <c r="AY1587" s="4">
        <f t="shared" si="189"/>
        <v>0.49722222222222223</v>
      </c>
      <c r="AZ1587" s="4">
        <f t="shared" si="190"/>
        <v>0.20833333333333337</v>
      </c>
      <c r="BA1587" s="1" t="s">
        <v>7525</v>
      </c>
      <c r="BB1587" s="1" t="s">
        <v>72</v>
      </c>
      <c r="BC1587" s="1" t="s">
        <v>1675</v>
      </c>
      <c r="BD1587" s="1">
        <v>15</v>
      </c>
      <c r="BE1587" s="1" t="s">
        <v>3205</v>
      </c>
      <c r="BF1587" s="1" t="s">
        <v>75</v>
      </c>
      <c r="BG1587" s="1" t="s">
        <v>75</v>
      </c>
      <c r="BH1587" s="1" t="s">
        <v>88</v>
      </c>
      <c r="BI1587" s="1" t="s">
        <v>96</v>
      </c>
      <c r="BJ1587" s="1" t="s">
        <v>72</v>
      </c>
      <c r="BK1587" s="1" t="s">
        <v>7526</v>
      </c>
      <c r="BL1587" s="1" t="s">
        <v>7527</v>
      </c>
      <c r="BM1587" s="1">
        <f>30+12</f>
        <v>42</v>
      </c>
      <c r="BN1587" s="1" t="s">
        <v>75</v>
      </c>
      <c r="BO1587" s="1" t="s">
        <v>75</v>
      </c>
      <c r="BP1587" s="1" t="s">
        <v>75</v>
      </c>
      <c r="BQ1587" s="21" t="s">
        <v>99</v>
      </c>
      <c r="BR1587" s="21" t="s">
        <v>100</v>
      </c>
    </row>
    <row r="1588" spans="1:70" ht="20.45" customHeight="1">
      <c r="A1588" s="1" t="s">
        <v>7528</v>
      </c>
      <c r="B1588" s="1">
        <v>250019</v>
      </c>
      <c r="C1588" s="1" t="s">
        <v>71</v>
      </c>
      <c r="D1588" s="3">
        <v>45673</v>
      </c>
      <c r="E1588" s="4">
        <v>0.54652777777777772</v>
      </c>
      <c r="F1588" s="5">
        <v>45658</v>
      </c>
      <c r="G1588" s="3">
        <v>45673</v>
      </c>
      <c r="H1588" s="4">
        <v>0.59513888888888888</v>
      </c>
      <c r="I1588" s="48">
        <f t="shared" si="192"/>
        <v>4.861111111111116E-2</v>
      </c>
      <c r="J1588" s="1">
        <v>3</v>
      </c>
      <c r="K1588" s="1" t="s">
        <v>1896</v>
      </c>
      <c r="L1588" s="1" t="s">
        <v>7529</v>
      </c>
      <c r="M1588" s="1" t="s">
        <v>75</v>
      </c>
      <c r="N1588" s="1" t="s">
        <v>3759</v>
      </c>
      <c r="O1588" s="1" t="s">
        <v>77</v>
      </c>
      <c r="P1588" s="1" t="s">
        <v>78</v>
      </c>
      <c r="Q1588" s="1" t="s">
        <v>78</v>
      </c>
      <c r="R1588" s="21" t="s">
        <v>1898</v>
      </c>
      <c r="S1588" s="21" t="s">
        <v>99</v>
      </c>
      <c r="T1588" s="1" t="s">
        <v>7428</v>
      </c>
      <c r="U1588" s="25" t="s">
        <v>7530</v>
      </c>
      <c r="V1588" s="1" t="s">
        <v>1900</v>
      </c>
      <c r="W1588" s="1" t="s">
        <v>83</v>
      </c>
      <c r="X1588" s="1" t="s">
        <v>123</v>
      </c>
      <c r="Y1588" s="1" t="s">
        <v>83</v>
      </c>
      <c r="Z1588" s="1" t="s">
        <v>443</v>
      </c>
      <c r="AA1588" s="1" t="s">
        <v>444</v>
      </c>
      <c r="AB1588" s="1" t="s">
        <v>445</v>
      </c>
      <c r="AC1588" s="1" t="s">
        <v>749</v>
      </c>
      <c r="AD1588" s="1" t="s">
        <v>87</v>
      </c>
      <c r="AE1588" s="1">
        <v>60</v>
      </c>
      <c r="AF1588" s="1" t="s">
        <v>88</v>
      </c>
      <c r="AG1588" s="1">
        <v>4.2</v>
      </c>
      <c r="AH1588" s="1" t="s">
        <v>954</v>
      </c>
      <c r="AI1588" s="1" t="s">
        <v>90</v>
      </c>
      <c r="AJ1588" s="1" t="s">
        <v>91</v>
      </c>
      <c r="AK1588" s="1" t="s">
        <v>92</v>
      </c>
      <c r="AL1588" s="1" t="s">
        <v>72</v>
      </c>
      <c r="AM1588" s="1" t="s">
        <v>229</v>
      </c>
      <c r="AN1588" s="1">
        <v>2</v>
      </c>
      <c r="AO1588" s="1" t="s">
        <v>255</v>
      </c>
      <c r="AP1588" s="1" t="s">
        <v>72</v>
      </c>
      <c r="AQ1588" s="1" t="s">
        <v>72</v>
      </c>
      <c r="AR1588" s="1" t="s">
        <v>447</v>
      </c>
      <c r="AS1588" s="1" t="s">
        <v>72</v>
      </c>
      <c r="AT1588" s="1" t="s">
        <v>72</v>
      </c>
      <c r="AU1588" s="3">
        <v>45673</v>
      </c>
      <c r="AV1588" s="4">
        <v>0.61388888888888893</v>
      </c>
      <c r="AW1588" s="4">
        <v>0.66666666666666663</v>
      </c>
      <c r="AX1588" s="4">
        <f t="shared" si="193"/>
        <v>5.2777777777777701E-2</v>
      </c>
      <c r="AY1588" s="4">
        <f t="shared" si="189"/>
        <v>0.61805555555555547</v>
      </c>
      <c r="AZ1588" s="4">
        <f t="shared" si="190"/>
        <v>0.12013888888888891</v>
      </c>
      <c r="BA1588" s="1" t="s">
        <v>7531</v>
      </c>
      <c r="BB1588" s="1" t="s">
        <v>72</v>
      </c>
      <c r="BC1588" s="1" t="s">
        <v>1794</v>
      </c>
      <c r="BD1588" s="1">
        <v>15</v>
      </c>
      <c r="BE1588" s="1" t="s">
        <v>4009</v>
      </c>
      <c r="BF1588" s="1" t="s">
        <v>75</v>
      </c>
      <c r="BG1588" s="1" t="s">
        <v>75</v>
      </c>
      <c r="BH1588" s="1" t="s">
        <v>88</v>
      </c>
      <c r="BI1588" s="1" t="s">
        <v>96</v>
      </c>
      <c r="BJ1588" s="1" t="s">
        <v>72</v>
      </c>
      <c r="BK1588" s="1" t="s">
        <v>7458</v>
      </c>
      <c r="BL1588" s="1" t="s">
        <v>7466</v>
      </c>
      <c r="BM1588" s="1">
        <f>35+12</f>
        <v>47</v>
      </c>
      <c r="BN1588" s="1" t="s">
        <v>75</v>
      </c>
      <c r="BO1588" s="1" t="s">
        <v>75</v>
      </c>
      <c r="BP1588" s="1" t="s">
        <v>75</v>
      </c>
      <c r="BQ1588" s="21" t="s">
        <v>99</v>
      </c>
      <c r="BR1588" s="1" t="s">
        <v>918</v>
      </c>
    </row>
    <row r="1589" spans="1:70" ht="20.45" customHeight="1">
      <c r="A1589" s="21" t="s">
        <v>7532</v>
      </c>
      <c r="B1589" s="1">
        <v>250020</v>
      </c>
      <c r="C1589" s="1" t="s">
        <v>71</v>
      </c>
      <c r="D1589" s="3">
        <v>45673</v>
      </c>
      <c r="E1589" s="4">
        <v>0.51736111111111116</v>
      </c>
      <c r="F1589" s="5">
        <v>45658</v>
      </c>
      <c r="G1589" s="3">
        <v>45673</v>
      </c>
      <c r="H1589" s="4">
        <v>0.68263888888888891</v>
      </c>
      <c r="I1589" s="48">
        <f t="shared" si="192"/>
        <v>0.16527777777777775</v>
      </c>
      <c r="J1589" s="1">
        <v>5</v>
      </c>
      <c r="K1589" s="1" t="s">
        <v>2302</v>
      </c>
      <c r="L1589" s="1" t="s">
        <v>7533</v>
      </c>
      <c r="M1589" s="1" t="s">
        <v>75</v>
      </c>
      <c r="N1589" s="1" t="s">
        <v>6917</v>
      </c>
      <c r="O1589" s="1" t="s">
        <v>77</v>
      </c>
      <c r="P1589" s="1" t="s">
        <v>78</v>
      </c>
      <c r="Q1589" s="1" t="s">
        <v>78</v>
      </c>
      <c r="R1589" s="21" t="s">
        <v>1898</v>
      </c>
      <c r="S1589" s="8" t="s">
        <v>160</v>
      </c>
      <c r="T1589" s="8" t="s">
        <v>7428</v>
      </c>
      <c r="U1589" s="8" t="s">
        <v>847</v>
      </c>
      <c r="V1589" s="1" t="s">
        <v>1900</v>
      </c>
      <c r="W1589" s="1" t="s">
        <v>2307</v>
      </c>
      <c r="X1589" s="1" t="s">
        <v>2307</v>
      </c>
      <c r="Y1589" s="1" t="s">
        <v>2926</v>
      </c>
      <c r="Z1589" s="1" t="s">
        <v>291</v>
      </c>
      <c r="AA1589" s="1" t="s">
        <v>72</v>
      </c>
      <c r="AB1589" s="1" t="s">
        <v>7534</v>
      </c>
      <c r="AC1589" s="1" t="s">
        <v>7535</v>
      </c>
      <c r="AD1589" s="1" t="s">
        <v>126</v>
      </c>
      <c r="AE1589" s="1">
        <v>52</v>
      </c>
      <c r="AF1589" s="1" t="s">
        <v>88</v>
      </c>
      <c r="AG1589" s="1">
        <v>5.5</v>
      </c>
      <c r="AH1589" s="1" t="s">
        <v>954</v>
      </c>
      <c r="AI1589" s="1" t="s">
        <v>90</v>
      </c>
      <c r="AJ1589" s="1" t="s">
        <v>970</v>
      </c>
      <c r="AK1589" s="1" t="s">
        <v>216</v>
      </c>
      <c r="AL1589" s="1" t="s">
        <v>72</v>
      </c>
      <c r="AM1589" s="1" t="s">
        <v>72</v>
      </c>
      <c r="AN1589" s="1" t="s">
        <v>72</v>
      </c>
      <c r="AO1589" s="1" t="s">
        <v>72</v>
      </c>
      <c r="AP1589" s="1">
        <v>3</v>
      </c>
      <c r="AQ1589" s="1" t="s">
        <v>7536</v>
      </c>
      <c r="AR1589" s="1" t="s">
        <v>7537</v>
      </c>
      <c r="AS1589" s="1" t="s">
        <v>72</v>
      </c>
      <c r="AT1589" s="1" t="s">
        <v>72</v>
      </c>
      <c r="AU1589" s="3">
        <v>45673</v>
      </c>
      <c r="AV1589" s="4">
        <v>0.69791666666666663</v>
      </c>
      <c r="AW1589" s="4">
        <v>0.76736111111111116</v>
      </c>
      <c r="AX1589" s="4">
        <f t="shared" si="193"/>
        <v>6.9444444444444531E-2</v>
      </c>
      <c r="AY1589" s="4">
        <f t="shared" si="189"/>
        <v>0.60208333333333341</v>
      </c>
      <c r="AZ1589" s="4">
        <f t="shared" si="190"/>
        <v>0.25</v>
      </c>
      <c r="BA1589" s="1" t="s">
        <v>2309</v>
      </c>
      <c r="BB1589" s="1" t="s">
        <v>72</v>
      </c>
      <c r="BC1589" s="1" t="s">
        <v>1794</v>
      </c>
      <c r="BD1589" s="1">
        <v>15</v>
      </c>
      <c r="BE1589" s="1" t="s">
        <v>3205</v>
      </c>
      <c r="BF1589" s="1" t="s">
        <v>75</v>
      </c>
      <c r="BG1589" s="1" t="s">
        <v>75</v>
      </c>
      <c r="BH1589" s="1" t="s">
        <v>88</v>
      </c>
      <c r="BI1589" s="1" t="s">
        <v>79</v>
      </c>
      <c r="BJ1589" s="1" t="s">
        <v>707</v>
      </c>
      <c r="BK1589" s="1" t="s">
        <v>72</v>
      </c>
      <c r="BL1589" s="1" t="s">
        <v>72</v>
      </c>
      <c r="BM1589" s="1" t="s">
        <v>72</v>
      </c>
      <c r="BN1589" s="1" t="s">
        <v>88</v>
      </c>
      <c r="BO1589" s="1" t="s">
        <v>88</v>
      </c>
      <c r="BP1589" s="1" t="s">
        <v>88</v>
      </c>
      <c r="BQ1589" s="1" t="s">
        <v>160</v>
      </c>
      <c r="BR1589" s="1" t="s">
        <v>707</v>
      </c>
    </row>
    <row r="1590" spans="1:70" ht="20.45" customHeight="1">
      <c r="A1590" s="21" t="s">
        <v>7538</v>
      </c>
      <c r="B1590" s="1">
        <v>250021</v>
      </c>
      <c r="C1590" s="1" t="s">
        <v>71</v>
      </c>
      <c r="D1590" s="3">
        <v>45673</v>
      </c>
      <c r="E1590" s="4">
        <v>0.57361111111111107</v>
      </c>
      <c r="F1590" s="5">
        <v>45658</v>
      </c>
      <c r="G1590" s="3">
        <v>45673</v>
      </c>
      <c r="H1590" s="4">
        <v>0.68819444444444444</v>
      </c>
      <c r="I1590" s="48">
        <f t="shared" si="192"/>
        <v>0.11458333333333337</v>
      </c>
      <c r="J1590" s="1">
        <v>1</v>
      </c>
      <c r="K1590" s="1" t="s">
        <v>1896</v>
      </c>
      <c r="L1590" s="1" t="s">
        <v>7539</v>
      </c>
      <c r="M1590" s="1" t="s">
        <v>75</v>
      </c>
      <c r="N1590" s="1" t="s">
        <v>7510</v>
      </c>
      <c r="O1590" s="1" t="s">
        <v>77</v>
      </c>
      <c r="P1590" s="1" t="s">
        <v>78</v>
      </c>
      <c r="Q1590" s="1" t="s">
        <v>78</v>
      </c>
      <c r="R1590" s="21" t="s">
        <v>1898</v>
      </c>
      <c r="S1590" s="21" t="s">
        <v>99</v>
      </c>
      <c r="T1590" s="1" t="s">
        <v>7428</v>
      </c>
      <c r="U1590" s="25" t="s">
        <v>7540</v>
      </c>
      <c r="V1590" s="1" t="s">
        <v>1900</v>
      </c>
      <c r="W1590" s="1" t="s">
        <v>813</v>
      </c>
      <c r="X1590" s="1" t="s">
        <v>813</v>
      </c>
      <c r="Y1590" s="1" t="s">
        <v>814</v>
      </c>
      <c r="Z1590" s="1" t="s">
        <v>7128</v>
      </c>
      <c r="AA1590" s="1" t="s">
        <v>72</v>
      </c>
      <c r="AB1590" s="1" t="s">
        <v>7129</v>
      </c>
      <c r="AC1590" s="1" t="s">
        <v>7541</v>
      </c>
      <c r="AD1590" s="1" t="s">
        <v>87</v>
      </c>
      <c r="AE1590" s="1">
        <v>60</v>
      </c>
      <c r="AF1590" s="1" t="s">
        <v>88</v>
      </c>
      <c r="AG1590" s="1">
        <v>6.1</v>
      </c>
      <c r="AH1590" s="1" t="s">
        <v>299</v>
      </c>
      <c r="AI1590" s="1" t="s">
        <v>90</v>
      </c>
      <c r="AJ1590" s="1" t="s">
        <v>91</v>
      </c>
      <c r="AK1590" s="1" t="s">
        <v>92</v>
      </c>
      <c r="AL1590" s="1" t="s">
        <v>72</v>
      </c>
      <c r="AM1590" s="1" t="s">
        <v>229</v>
      </c>
      <c r="AN1590" s="1" t="s">
        <v>72</v>
      </c>
      <c r="AO1590" s="1" t="s">
        <v>5092</v>
      </c>
      <c r="AP1590" s="1" t="s">
        <v>72</v>
      </c>
      <c r="AQ1590" s="1" t="s">
        <v>72</v>
      </c>
      <c r="AR1590" s="1" t="s">
        <v>72</v>
      </c>
      <c r="AS1590" s="1" t="s">
        <v>72</v>
      </c>
      <c r="AT1590" s="1" t="s">
        <v>72</v>
      </c>
      <c r="AU1590" s="3">
        <v>45673</v>
      </c>
      <c r="AV1590" s="4">
        <v>0.70486111111111116</v>
      </c>
      <c r="AW1590" s="4">
        <v>0.78611111111111109</v>
      </c>
      <c r="AX1590" s="4">
        <f t="shared" si="193"/>
        <v>8.1249999999999933E-2</v>
      </c>
      <c r="AY1590" s="4">
        <f t="shared" si="189"/>
        <v>0.67152777777777772</v>
      </c>
      <c r="AZ1590" s="4">
        <f t="shared" si="190"/>
        <v>0.21250000000000002</v>
      </c>
      <c r="BA1590" s="1" t="s">
        <v>7542</v>
      </c>
      <c r="BB1590" s="1" t="s">
        <v>72</v>
      </c>
      <c r="BC1590" s="1" t="s">
        <v>1794</v>
      </c>
      <c r="BD1590" s="1">
        <v>13</v>
      </c>
      <c r="BE1590" s="1" t="s">
        <v>2694</v>
      </c>
      <c r="BF1590" s="1" t="s">
        <v>75</v>
      </c>
      <c r="BG1590" s="1" t="s">
        <v>75</v>
      </c>
      <c r="BH1590" s="1" t="s">
        <v>88</v>
      </c>
      <c r="BI1590" s="1" t="s">
        <v>96</v>
      </c>
      <c r="BJ1590" s="1" t="s">
        <v>72</v>
      </c>
      <c r="BK1590" s="1" t="s">
        <v>7543</v>
      </c>
      <c r="BL1590" s="1" t="s">
        <v>7544</v>
      </c>
      <c r="BM1590" s="1">
        <v>18</v>
      </c>
      <c r="BN1590" s="1" t="s">
        <v>75</v>
      </c>
      <c r="BO1590" s="1" t="s">
        <v>75</v>
      </c>
      <c r="BP1590" s="1" t="s">
        <v>75</v>
      </c>
      <c r="BQ1590" s="21" t="s">
        <v>99</v>
      </c>
      <c r="BR1590" s="21" t="s">
        <v>100</v>
      </c>
    </row>
    <row r="1591" spans="1:70" ht="20.45" customHeight="1">
      <c r="A1591" s="1" t="s">
        <v>7545</v>
      </c>
      <c r="B1591" s="1">
        <v>250022</v>
      </c>
      <c r="C1591" s="1" t="s">
        <v>71</v>
      </c>
      <c r="D1591" s="3">
        <v>45679</v>
      </c>
      <c r="E1591" s="4">
        <v>0.44791666666666669</v>
      </c>
      <c r="F1591" s="5">
        <v>45658</v>
      </c>
      <c r="G1591" s="3">
        <v>45679</v>
      </c>
      <c r="H1591" s="4">
        <v>0.66180555555555554</v>
      </c>
      <c r="I1591" s="48">
        <f t="shared" si="192"/>
        <v>0.21388888888888885</v>
      </c>
      <c r="J1591" s="1">
        <v>5</v>
      </c>
      <c r="K1591" s="1" t="s">
        <v>1896</v>
      </c>
      <c r="L1591" s="1" t="s">
        <v>7546</v>
      </c>
      <c r="M1591" s="1" t="s">
        <v>75</v>
      </c>
      <c r="N1591" s="1" t="s">
        <v>6917</v>
      </c>
      <c r="O1591" s="1" t="s">
        <v>77</v>
      </c>
      <c r="P1591" s="1" t="s">
        <v>78</v>
      </c>
      <c r="Q1591" s="1" t="s">
        <v>78</v>
      </c>
      <c r="R1591" s="21" t="s">
        <v>1898</v>
      </c>
      <c r="S1591" s="21" t="s">
        <v>99</v>
      </c>
      <c r="T1591" s="1" t="s">
        <v>7428</v>
      </c>
      <c r="U1591" s="25" t="s">
        <v>7547</v>
      </c>
      <c r="V1591" s="1" t="s">
        <v>1900</v>
      </c>
      <c r="W1591" s="1" t="s">
        <v>2143</v>
      </c>
      <c r="X1591" s="1" t="s">
        <v>1868</v>
      </c>
      <c r="Y1591" s="1" t="s">
        <v>2143</v>
      </c>
      <c r="Z1591" s="1" t="s">
        <v>291</v>
      </c>
      <c r="AA1591" s="1" t="s">
        <v>72</v>
      </c>
      <c r="AB1591" s="1" t="s">
        <v>292</v>
      </c>
      <c r="AC1591" s="1" t="s">
        <v>3296</v>
      </c>
      <c r="AD1591" s="1" t="s">
        <v>126</v>
      </c>
      <c r="AE1591" s="1">
        <v>42</v>
      </c>
      <c r="AF1591" s="1" t="s">
        <v>88</v>
      </c>
      <c r="AG1591" s="1">
        <v>6.7</v>
      </c>
      <c r="AH1591" s="1" t="s">
        <v>954</v>
      </c>
      <c r="AI1591" s="1" t="s">
        <v>90</v>
      </c>
      <c r="AJ1591" s="1" t="s">
        <v>91</v>
      </c>
      <c r="AK1591" s="1" t="s">
        <v>92</v>
      </c>
      <c r="AL1591" s="1" t="s">
        <v>72</v>
      </c>
      <c r="AM1591" s="1" t="s">
        <v>72</v>
      </c>
      <c r="AN1591" s="1" t="s">
        <v>72</v>
      </c>
      <c r="AO1591" s="1" t="s">
        <v>72</v>
      </c>
      <c r="AP1591" s="1" t="s">
        <v>72</v>
      </c>
      <c r="AQ1591" s="1" t="s">
        <v>72</v>
      </c>
      <c r="AR1591" s="1" t="s">
        <v>72</v>
      </c>
      <c r="AS1591" s="1" t="s">
        <v>72</v>
      </c>
      <c r="AT1591" s="1" t="s">
        <v>72</v>
      </c>
      <c r="AU1591" s="3">
        <v>45679</v>
      </c>
      <c r="AV1591" s="4">
        <v>0.68263888888888891</v>
      </c>
      <c r="AW1591" s="4">
        <v>0.75486111111111109</v>
      </c>
      <c r="AX1591" s="4">
        <f t="shared" si="193"/>
        <v>7.2222222222222188E-2</v>
      </c>
      <c r="AY1591" s="4">
        <f t="shared" si="189"/>
        <v>0.54097222222222219</v>
      </c>
      <c r="AZ1591" s="4">
        <f t="shared" si="190"/>
        <v>0.30694444444444441</v>
      </c>
      <c r="BA1591" s="1" t="s">
        <v>7548</v>
      </c>
      <c r="BB1591" s="1" t="s">
        <v>72</v>
      </c>
      <c r="BC1591" s="1" t="s">
        <v>1794</v>
      </c>
      <c r="BD1591" s="1">
        <v>15</v>
      </c>
      <c r="BE1591" s="1" t="s">
        <v>6026</v>
      </c>
      <c r="BF1591" s="1" t="s">
        <v>75</v>
      </c>
      <c r="BG1591" s="1" t="s">
        <v>75</v>
      </c>
      <c r="BH1591" s="1" t="s">
        <v>88</v>
      </c>
      <c r="BI1591" s="1" t="s">
        <v>96</v>
      </c>
      <c r="BJ1591" s="1" t="s">
        <v>72</v>
      </c>
      <c r="BK1591" s="1" t="s">
        <v>7549</v>
      </c>
      <c r="BL1591" s="1" t="s">
        <v>7550</v>
      </c>
      <c r="BM1591" s="1">
        <f>(6*6)+(7*7)+17</f>
        <v>102</v>
      </c>
      <c r="BN1591" s="1" t="s">
        <v>75</v>
      </c>
      <c r="BO1591" s="1" t="s">
        <v>75</v>
      </c>
      <c r="BP1591" s="1" t="s">
        <v>75</v>
      </c>
      <c r="BQ1591" s="21" t="s">
        <v>99</v>
      </c>
      <c r="BR1591" s="21" t="s">
        <v>100</v>
      </c>
    </row>
    <row r="1592" spans="1:70" ht="20.45" customHeight="1">
      <c r="A1592" s="21" t="s">
        <v>7551</v>
      </c>
      <c r="B1592" s="1">
        <v>250023</v>
      </c>
      <c r="C1592" s="1" t="s">
        <v>497</v>
      </c>
      <c r="D1592" s="3">
        <v>45682</v>
      </c>
      <c r="E1592" s="4">
        <v>0.44791666666666669</v>
      </c>
      <c r="F1592" s="5">
        <v>45658</v>
      </c>
      <c r="G1592" s="3">
        <v>45682</v>
      </c>
      <c r="H1592" s="4">
        <v>0.67083333333333328</v>
      </c>
      <c r="I1592" s="48">
        <f t="shared" si="192"/>
        <v>0.2229166666666666</v>
      </c>
      <c r="J1592" s="1">
        <v>0</v>
      </c>
      <c r="K1592" s="1" t="s">
        <v>1896</v>
      </c>
      <c r="L1592" s="1" t="s">
        <v>7552</v>
      </c>
      <c r="M1592" s="1" t="s">
        <v>75</v>
      </c>
      <c r="N1592" s="1" t="s">
        <v>7427</v>
      </c>
      <c r="O1592" s="1" t="s">
        <v>497</v>
      </c>
      <c r="P1592" s="1" t="s">
        <v>78</v>
      </c>
      <c r="Q1592" s="1" t="s">
        <v>78</v>
      </c>
      <c r="R1592" s="21" t="s">
        <v>139</v>
      </c>
      <c r="S1592" s="21" t="s">
        <v>99</v>
      </c>
      <c r="T1592" s="1" t="s">
        <v>7553</v>
      </c>
      <c r="U1592" s="25" t="s">
        <v>7554</v>
      </c>
      <c r="V1592" s="1" t="s">
        <v>1900</v>
      </c>
      <c r="W1592" s="1" t="s">
        <v>83</v>
      </c>
      <c r="X1592" s="1" t="s">
        <v>123</v>
      </c>
      <c r="Y1592" s="1" t="s">
        <v>83</v>
      </c>
      <c r="Z1592" s="1" t="s">
        <v>84</v>
      </c>
      <c r="AA1592" s="1" t="s">
        <v>72</v>
      </c>
      <c r="AB1592" s="1" t="s">
        <v>104</v>
      </c>
      <c r="AC1592" s="1" t="s">
        <v>104</v>
      </c>
      <c r="AD1592" s="1" t="s">
        <v>87</v>
      </c>
      <c r="AE1592" s="1">
        <v>50</v>
      </c>
      <c r="AF1592" s="1" t="s">
        <v>88</v>
      </c>
      <c r="AG1592" s="1">
        <v>6.1</v>
      </c>
      <c r="AH1592" s="1" t="s">
        <v>299</v>
      </c>
      <c r="AI1592" s="1" t="s">
        <v>90</v>
      </c>
      <c r="AJ1592" s="1" t="s">
        <v>91</v>
      </c>
      <c r="AK1592" s="1" t="s">
        <v>92</v>
      </c>
      <c r="AL1592" s="1" t="s">
        <v>72</v>
      </c>
      <c r="AM1592" s="1" t="s">
        <v>217</v>
      </c>
      <c r="AN1592" s="1" t="s">
        <v>72</v>
      </c>
      <c r="AO1592" s="1" t="s">
        <v>1923</v>
      </c>
      <c r="AP1592" s="1" t="s">
        <v>72</v>
      </c>
      <c r="AQ1592" s="1" t="s">
        <v>72</v>
      </c>
      <c r="AR1592" s="1" t="s">
        <v>72</v>
      </c>
      <c r="AS1592" s="1" t="s">
        <v>72</v>
      </c>
      <c r="AT1592" s="1" t="s">
        <v>72</v>
      </c>
      <c r="AU1592" s="3">
        <v>45682</v>
      </c>
      <c r="AV1592" s="4">
        <v>0.68472222222222223</v>
      </c>
      <c r="AW1592" s="4">
        <v>0.76458333333333328</v>
      </c>
      <c r="AX1592" s="4">
        <f t="shared" si="193"/>
        <v>7.9861111111111049E-2</v>
      </c>
      <c r="AY1592" s="4">
        <f t="shared" si="189"/>
        <v>0.54166666666666674</v>
      </c>
      <c r="AZ1592" s="4">
        <f t="shared" si="190"/>
        <v>0.3166666666666666</v>
      </c>
      <c r="BA1592" s="1" t="s">
        <v>7555</v>
      </c>
      <c r="BB1592" s="1" t="s">
        <v>72</v>
      </c>
      <c r="BC1592" s="1" t="s">
        <v>1675</v>
      </c>
      <c r="BD1592" s="1">
        <v>15</v>
      </c>
      <c r="BE1592" s="1" t="s">
        <v>4063</v>
      </c>
      <c r="BF1592" s="1" t="s">
        <v>75</v>
      </c>
      <c r="BG1592" s="1" t="s">
        <v>75</v>
      </c>
      <c r="BH1592" s="1" t="s">
        <v>88</v>
      </c>
      <c r="BI1592" s="1" t="s">
        <v>96</v>
      </c>
      <c r="BJ1592" s="1" t="s">
        <v>72</v>
      </c>
      <c r="BK1592" s="1" t="s">
        <v>3962</v>
      </c>
      <c r="BL1592" s="1" t="s">
        <v>7432</v>
      </c>
      <c r="BM1592" s="1">
        <f>49+14</f>
        <v>63</v>
      </c>
      <c r="BN1592" s="1" t="s">
        <v>75</v>
      </c>
      <c r="BO1592" s="1" t="s">
        <v>75</v>
      </c>
      <c r="BP1592" s="1" t="s">
        <v>75</v>
      </c>
      <c r="BQ1592" s="21" t="s">
        <v>99</v>
      </c>
      <c r="BR1592" s="21" t="s">
        <v>100</v>
      </c>
    </row>
    <row r="1593" spans="1:70" ht="20.45" customHeight="1">
      <c r="A1593" s="21" t="s">
        <v>7556</v>
      </c>
      <c r="B1593" s="1">
        <v>250024</v>
      </c>
      <c r="C1593" s="1" t="s">
        <v>71</v>
      </c>
      <c r="D1593" s="3">
        <v>45682</v>
      </c>
      <c r="E1593" s="4">
        <v>0.52430555555555558</v>
      </c>
      <c r="F1593" s="5">
        <v>45658</v>
      </c>
      <c r="G1593" s="3">
        <v>45682</v>
      </c>
      <c r="H1593" s="4">
        <v>0.67083333333333328</v>
      </c>
      <c r="I1593" s="48">
        <f t="shared" si="192"/>
        <v>0.1465277777777777</v>
      </c>
      <c r="J1593" s="1">
        <v>0</v>
      </c>
      <c r="K1593" s="1" t="s">
        <v>1896</v>
      </c>
      <c r="L1593" s="1" t="s">
        <v>7557</v>
      </c>
      <c r="M1593" s="1" t="s">
        <v>75</v>
      </c>
      <c r="N1593" s="1" t="s">
        <v>4561</v>
      </c>
      <c r="O1593" s="1" t="s">
        <v>77</v>
      </c>
      <c r="P1593" s="1" t="s">
        <v>78</v>
      </c>
      <c r="Q1593" s="1" t="s">
        <v>172</v>
      </c>
      <c r="R1593" s="21" t="s">
        <v>139</v>
      </c>
      <c r="S1593" s="21" t="s">
        <v>99</v>
      </c>
      <c r="T1593" s="1" t="s">
        <v>5123</v>
      </c>
      <c r="U1593" s="25" t="s">
        <v>6152</v>
      </c>
      <c r="V1593" s="1" t="s">
        <v>1900</v>
      </c>
      <c r="W1593" s="1" t="s">
        <v>83</v>
      </c>
      <c r="X1593" s="1" t="s">
        <v>123</v>
      </c>
      <c r="Y1593" s="1" t="s">
        <v>83</v>
      </c>
      <c r="Z1593" s="1" t="s">
        <v>84</v>
      </c>
      <c r="AA1593" s="1" t="s">
        <v>72</v>
      </c>
      <c r="AB1593" s="1" t="s">
        <v>104</v>
      </c>
      <c r="AC1593" s="1" t="s">
        <v>104</v>
      </c>
      <c r="AD1593" s="1" t="s">
        <v>87</v>
      </c>
      <c r="AE1593" s="1">
        <v>40</v>
      </c>
      <c r="AF1593" s="1" t="s">
        <v>88</v>
      </c>
      <c r="AG1593" s="1">
        <v>6.1</v>
      </c>
      <c r="AH1593" s="1" t="s">
        <v>299</v>
      </c>
      <c r="AI1593" s="1" t="s">
        <v>90</v>
      </c>
      <c r="AJ1593" s="1" t="s">
        <v>91</v>
      </c>
      <c r="AK1593" s="1" t="s">
        <v>92</v>
      </c>
      <c r="AL1593" s="1" t="s">
        <v>72</v>
      </c>
      <c r="AM1593" s="1" t="s">
        <v>229</v>
      </c>
      <c r="AN1593" s="1" t="s">
        <v>72</v>
      </c>
      <c r="AO1593" s="1" t="s">
        <v>933</v>
      </c>
      <c r="AP1593" s="1" t="s">
        <v>72</v>
      </c>
      <c r="AQ1593" s="1" t="s">
        <v>72</v>
      </c>
      <c r="AR1593" s="1" t="s">
        <v>72</v>
      </c>
      <c r="AS1593" s="1" t="s">
        <v>72</v>
      </c>
      <c r="AT1593" s="1" t="s">
        <v>72</v>
      </c>
      <c r="AU1593" s="3">
        <v>45682</v>
      </c>
      <c r="AV1593" s="4">
        <v>0.68611111111111112</v>
      </c>
      <c r="AW1593" s="4" t="s">
        <v>72</v>
      </c>
      <c r="AX1593" s="4" t="s">
        <v>72</v>
      </c>
      <c r="AY1593" s="4" t="s">
        <v>72</v>
      </c>
      <c r="AZ1593" s="4" t="s">
        <v>72</v>
      </c>
      <c r="BA1593" s="1" t="s">
        <v>7558</v>
      </c>
      <c r="BB1593" s="1" t="s">
        <v>72</v>
      </c>
      <c r="BC1593" s="1" t="s">
        <v>1675</v>
      </c>
      <c r="BD1593" s="8">
        <v>15</v>
      </c>
      <c r="BE1593" s="1" t="s">
        <v>95</v>
      </c>
      <c r="BF1593" s="1" t="s">
        <v>75</v>
      </c>
      <c r="BG1593" s="1" t="s">
        <v>75</v>
      </c>
      <c r="BH1593" s="1" t="s">
        <v>88</v>
      </c>
      <c r="BI1593" s="1" t="s">
        <v>79</v>
      </c>
      <c r="BJ1593" s="1" t="s">
        <v>72</v>
      </c>
      <c r="BK1593" s="1" t="s">
        <v>7559</v>
      </c>
      <c r="BL1593" s="1" t="s">
        <v>72</v>
      </c>
      <c r="BM1593" s="1">
        <f>24+6</f>
        <v>30</v>
      </c>
      <c r="BN1593" s="1" t="s">
        <v>75</v>
      </c>
      <c r="BO1593" s="1" t="s">
        <v>75</v>
      </c>
      <c r="BP1593" s="1" t="s">
        <v>75</v>
      </c>
      <c r="BQ1593" s="1" t="s">
        <v>160</v>
      </c>
      <c r="BR1593" s="1" t="s">
        <v>6462</v>
      </c>
    </row>
    <row r="1594" spans="1:70" ht="20.45" customHeight="1">
      <c r="A1594" s="21" t="s">
        <v>7560</v>
      </c>
      <c r="B1594" s="1">
        <v>250025</v>
      </c>
      <c r="C1594" s="1" t="s">
        <v>71</v>
      </c>
      <c r="D1594" s="3">
        <v>45684</v>
      </c>
      <c r="E1594" s="4">
        <v>0.43125000000000002</v>
      </c>
      <c r="F1594" s="5">
        <v>45658</v>
      </c>
      <c r="G1594" s="3">
        <v>45684</v>
      </c>
      <c r="H1594" s="4">
        <v>0.57499999999999996</v>
      </c>
      <c r="I1594" s="48">
        <f t="shared" si="192"/>
        <v>0.14374999999999993</v>
      </c>
      <c r="J1594" s="1">
        <v>5</v>
      </c>
      <c r="K1594" s="1" t="s">
        <v>1896</v>
      </c>
      <c r="L1594" s="1" t="s">
        <v>7561</v>
      </c>
      <c r="M1594" s="1" t="s">
        <v>75</v>
      </c>
      <c r="N1594" s="1" t="s">
        <v>3947</v>
      </c>
      <c r="O1594" s="1" t="s">
        <v>77</v>
      </c>
      <c r="P1594" s="1" t="s">
        <v>78</v>
      </c>
      <c r="Q1594" s="1" t="s">
        <v>78</v>
      </c>
      <c r="R1594" s="21" t="s">
        <v>1898</v>
      </c>
      <c r="S1594" s="21" t="s">
        <v>99</v>
      </c>
      <c r="T1594" s="1" t="s">
        <v>7428</v>
      </c>
      <c r="U1594" s="25" t="s">
        <v>3247</v>
      </c>
      <c r="V1594" s="1" t="s">
        <v>1900</v>
      </c>
      <c r="W1594" s="1" t="s">
        <v>813</v>
      </c>
      <c r="X1594" s="1" t="s">
        <v>813</v>
      </c>
      <c r="Y1594" s="1" t="s">
        <v>814</v>
      </c>
      <c r="Z1594" s="1" t="s">
        <v>84</v>
      </c>
      <c r="AA1594" s="1" t="s">
        <v>72</v>
      </c>
      <c r="AB1594" s="1" t="s">
        <v>140</v>
      </c>
      <c r="AC1594" s="1" t="s">
        <v>181</v>
      </c>
      <c r="AD1594" s="1" t="s">
        <v>87</v>
      </c>
      <c r="AE1594" s="1">
        <v>47</v>
      </c>
      <c r="AF1594" s="1" t="s">
        <v>88</v>
      </c>
      <c r="AG1594" s="1">
        <v>4.7</v>
      </c>
      <c r="AH1594" s="1" t="s">
        <v>954</v>
      </c>
      <c r="AI1594" s="1" t="s">
        <v>90</v>
      </c>
      <c r="AJ1594" s="1" t="s">
        <v>91</v>
      </c>
      <c r="AK1594" s="1" t="s">
        <v>92</v>
      </c>
      <c r="AL1594" s="1" t="s">
        <v>72</v>
      </c>
      <c r="AM1594" s="1" t="s">
        <v>217</v>
      </c>
      <c r="AN1594" s="1">
        <v>2</v>
      </c>
      <c r="AO1594" s="1" t="s">
        <v>4808</v>
      </c>
      <c r="AP1594" s="1" t="s">
        <v>72</v>
      </c>
      <c r="AQ1594" s="1" t="s">
        <v>72</v>
      </c>
      <c r="AR1594" s="1" t="s">
        <v>72</v>
      </c>
      <c r="AS1594" s="1" t="s">
        <v>72</v>
      </c>
      <c r="AT1594" s="1" t="s">
        <v>72</v>
      </c>
      <c r="AU1594" s="3">
        <v>45684</v>
      </c>
      <c r="AV1594" s="4">
        <v>0.59444444444444444</v>
      </c>
      <c r="AW1594" s="4">
        <v>0.66319444444444442</v>
      </c>
      <c r="AX1594" s="4">
        <f t="shared" si="193"/>
        <v>6.8749999999999978E-2</v>
      </c>
      <c r="AY1594" s="4">
        <f>AW1594-I1594</f>
        <v>0.51944444444444449</v>
      </c>
      <c r="AZ1594" s="4">
        <f>AW1594-E1594</f>
        <v>0.2319444444444444</v>
      </c>
      <c r="BA1594" s="1" t="s">
        <v>7562</v>
      </c>
      <c r="BB1594" s="1" t="s">
        <v>72</v>
      </c>
      <c r="BC1594" s="1" t="s">
        <v>1675</v>
      </c>
      <c r="BD1594" s="1">
        <v>15</v>
      </c>
      <c r="BE1594" s="1" t="s">
        <v>2694</v>
      </c>
      <c r="BF1594" s="1" t="s">
        <v>75</v>
      </c>
      <c r="BG1594" s="1" t="s">
        <v>75</v>
      </c>
      <c r="BH1594" s="1" t="s">
        <v>88</v>
      </c>
      <c r="BI1594" s="1" t="s">
        <v>96</v>
      </c>
      <c r="BJ1594" s="1" t="s">
        <v>72</v>
      </c>
      <c r="BK1594" s="1" t="s">
        <v>7526</v>
      </c>
      <c r="BL1594" s="1" t="s">
        <v>7527</v>
      </c>
      <c r="BM1594" s="1">
        <f>30+6</f>
        <v>36</v>
      </c>
      <c r="BN1594" s="1" t="s">
        <v>75</v>
      </c>
      <c r="BO1594" s="1" t="s">
        <v>75</v>
      </c>
      <c r="BP1594" s="1" t="s">
        <v>75</v>
      </c>
      <c r="BQ1594" s="21" t="s">
        <v>99</v>
      </c>
      <c r="BR1594" s="21" t="s">
        <v>100</v>
      </c>
    </row>
    <row r="1595" spans="1:70" ht="20.45" customHeight="1">
      <c r="A1595" s="21" t="s">
        <v>7563</v>
      </c>
      <c r="B1595" s="1">
        <v>250026</v>
      </c>
      <c r="C1595" s="1" t="s">
        <v>71</v>
      </c>
      <c r="D1595" s="3">
        <v>45685</v>
      </c>
      <c r="E1595" s="4">
        <v>0.40069444444444446</v>
      </c>
      <c r="F1595" s="5">
        <v>45658</v>
      </c>
      <c r="G1595" s="3">
        <v>45685</v>
      </c>
      <c r="H1595" s="4">
        <v>0.57638888888888884</v>
      </c>
      <c r="I1595" s="48">
        <f t="shared" si="192"/>
        <v>0.17569444444444438</v>
      </c>
      <c r="J1595" s="1">
        <v>3</v>
      </c>
      <c r="K1595" s="1" t="s">
        <v>1896</v>
      </c>
      <c r="L1595" s="1" t="s">
        <v>7564</v>
      </c>
      <c r="M1595" s="1" t="s">
        <v>75</v>
      </c>
      <c r="N1595" s="1" t="s">
        <v>6710</v>
      </c>
      <c r="O1595" s="1" t="s">
        <v>77</v>
      </c>
      <c r="P1595" s="1" t="s">
        <v>78</v>
      </c>
      <c r="Q1595" s="1" t="s">
        <v>78</v>
      </c>
      <c r="R1595" s="21" t="s">
        <v>1898</v>
      </c>
      <c r="S1595" s="21" t="s">
        <v>99</v>
      </c>
      <c r="T1595" s="1" t="s">
        <v>7428</v>
      </c>
      <c r="U1595" s="25" t="s">
        <v>7565</v>
      </c>
      <c r="V1595" s="1" t="s">
        <v>1900</v>
      </c>
      <c r="W1595" s="1" t="s">
        <v>813</v>
      </c>
      <c r="X1595" s="1" t="s">
        <v>813</v>
      </c>
      <c r="Y1595" s="1" t="s">
        <v>814</v>
      </c>
      <c r="Z1595" s="1" t="s">
        <v>84</v>
      </c>
      <c r="AA1595" s="1" t="s">
        <v>72</v>
      </c>
      <c r="AB1595" s="1" t="s">
        <v>140</v>
      </c>
      <c r="AC1595" s="1" t="s">
        <v>181</v>
      </c>
      <c r="AD1595" s="1" t="s">
        <v>87</v>
      </c>
      <c r="AE1595" s="1">
        <v>41</v>
      </c>
      <c r="AF1595" s="1" t="s">
        <v>88</v>
      </c>
      <c r="AG1595" s="1">
        <v>4.7</v>
      </c>
      <c r="AH1595" s="1" t="s">
        <v>2344</v>
      </c>
      <c r="AI1595" s="1" t="s">
        <v>90</v>
      </c>
      <c r="AJ1595" s="1" t="s">
        <v>91</v>
      </c>
      <c r="AK1595" s="1" t="s">
        <v>92</v>
      </c>
      <c r="AL1595" s="1" t="s">
        <v>72</v>
      </c>
      <c r="AM1595" s="1" t="s">
        <v>217</v>
      </c>
      <c r="AN1595" s="1">
        <v>2</v>
      </c>
      <c r="AO1595" s="1" t="s">
        <v>7566</v>
      </c>
      <c r="AP1595" s="1" t="s">
        <v>72</v>
      </c>
      <c r="AQ1595" s="1" t="s">
        <v>72</v>
      </c>
      <c r="AR1595" s="1" t="s">
        <v>72</v>
      </c>
      <c r="AS1595" s="1" t="s">
        <v>72</v>
      </c>
      <c r="AT1595" s="1" t="s">
        <v>72</v>
      </c>
      <c r="AU1595" s="3">
        <v>45685</v>
      </c>
      <c r="AV1595" s="4">
        <v>0.6</v>
      </c>
      <c r="AW1595" s="4">
        <v>0.68194444444444446</v>
      </c>
      <c r="AX1595" s="4">
        <f t="shared" si="193"/>
        <v>8.1944444444444486E-2</v>
      </c>
      <c r="AY1595" s="4">
        <f>AW1595-I1595</f>
        <v>0.50625000000000009</v>
      </c>
      <c r="AZ1595" s="4">
        <f>AW1595-E1595</f>
        <v>0.28125</v>
      </c>
      <c r="BA1595" s="1" t="s">
        <v>7567</v>
      </c>
      <c r="BB1595" s="1" t="s">
        <v>72</v>
      </c>
      <c r="BC1595" s="1" t="s">
        <v>1675</v>
      </c>
      <c r="BD1595" s="1">
        <v>15</v>
      </c>
      <c r="BE1595" s="1" t="s">
        <v>4063</v>
      </c>
      <c r="BF1595" s="1" t="s">
        <v>75</v>
      </c>
      <c r="BG1595" s="1" t="s">
        <v>75</v>
      </c>
      <c r="BH1595" s="1" t="s">
        <v>88</v>
      </c>
      <c r="BI1595" s="1" t="s">
        <v>96</v>
      </c>
      <c r="BJ1595" s="1" t="s">
        <v>72</v>
      </c>
      <c r="BK1595" s="1" t="s">
        <v>7568</v>
      </c>
      <c r="BL1595" s="1" t="s">
        <v>7569</v>
      </c>
      <c r="BM1595" s="1">
        <v>21</v>
      </c>
      <c r="BN1595" s="1" t="s">
        <v>75</v>
      </c>
      <c r="BO1595" s="1" t="s">
        <v>75</v>
      </c>
      <c r="BP1595" s="1" t="s">
        <v>75</v>
      </c>
      <c r="BQ1595" s="21" t="s">
        <v>99</v>
      </c>
      <c r="BR1595" s="21" t="s">
        <v>100</v>
      </c>
    </row>
    <row r="1596" spans="1:70" ht="20.45" customHeight="1">
      <c r="A1596" s="21" t="s">
        <v>7570</v>
      </c>
      <c r="B1596" s="1">
        <v>250027</v>
      </c>
      <c r="C1596" s="1" t="s">
        <v>71</v>
      </c>
      <c r="D1596" s="3">
        <v>45686</v>
      </c>
      <c r="E1596" s="4">
        <v>0.53680555555555554</v>
      </c>
      <c r="F1596" s="5">
        <v>45658</v>
      </c>
      <c r="G1596" s="3">
        <v>45686</v>
      </c>
      <c r="H1596" s="4">
        <v>0.53819444444444442</v>
      </c>
      <c r="I1596" s="48">
        <f t="shared" si="192"/>
        <v>1.388888888888884E-3</v>
      </c>
      <c r="J1596" s="1">
        <v>2</v>
      </c>
      <c r="K1596" s="1" t="s">
        <v>1896</v>
      </c>
      <c r="L1596" s="1" t="s">
        <v>7571</v>
      </c>
      <c r="M1596" s="1" t="s">
        <v>75</v>
      </c>
      <c r="N1596" s="1" t="s">
        <v>6917</v>
      </c>
      <c r="O1596" s="1" t="s">
        <v>77</v>
      </c>
      <c r="P1596" s="1" t="s">
        <v>78</v>
      </c>
      <c r="Q1596" s="1" t="s">
        <v>78</v>
      </c>
      <c r="R1596" s="21" t="s">
        <v>1898</v>
      </c>
      <c r="S1596" s="21" t="s">
        <v>99</v>
      </c>
      <c r="T1596" s="1" t="s">
        <v>7428</v>
      </c>
      <c r="U1596" s="25" t="s">
        <v>7572</v>
      </c>
      <c r="V1596" s="1" t="s">
        <v>1900</v>
      </c>
      <c r="W1596" s="1" t="s">
        <v>83</v>
      </c>
      <c r="X1596" s="1" t="s">
        <v>123</v>
      </c>
      <c r="Y1596" s="1" t="s">
        <v>83</v>
      </c>
      <c r="Z1596" s="1" t="s">
        <v>291</v>
      </c>
      <c r="AA1596" s="1" t="s">
        <v>72</v>
      </c>
      <c r="AB1596" s="1" t="s">
        <v>292</v>
      </c>
      <c r="AC1596" s="1" t="s">
        <v>3420</v>
      </c>
      <c r="AD1596" s="1" t="s">
        <v>126</v>
      </c>
      <c r="AE1596" s="1">
        <v>27</v>
      </c>
      <c r="AF1596" s="1" t="s">
        <v>88</v>
      </c>
      <c r="AG1596" s="1">
        <v>6.2</v>
      </c>
      <c r="AH1596" s="1" t="s">
        <v>954</v>
      </c>
      <c r="AI1596" s="1" t="s">
        <v>90</v>
      </c>
      <c r="AJ1596" s="1" t="s">
        <v>91</v>
      </c>
      <c r="AK1596" s="1" t="s">
        <v>216</v>
      </c>
      <c r="AL1596" s="1" t="s">
        <v>72</v>
      </c>
      <c r="AM1596" s="1" t="s">
        <v>254</v>
      </c>
      <c r="AN1596" s="1">
        <v>2</v>
      </c>
      <c r="AO1596" s="1" t="s">
        <v>300</v>
      </c>
      <c r="AP1596" s="1">
        <v>6</v>
      </c>
      <c r="AQ1596" s="1" t="s">
        <v>4014</v>
      </c>
      <c r="AR1596" s="1" t="s">
        <v>72</v>
      </c>
      <c r="AS1596" s="1" t="s">
        <v>72</v>
      </c>
      <c r="AT1596" s="1" t="s">
        <v>72</v>
      </c>
      <c r="AU1596" s="3">
        <v>45686</v>
      </c>
      <c r="AV1596" s="4">
        <v>0.63680555555555551</v>
      </c>
      <c r="AW1596" s="4">
        <v>0.73541666666666672</v>
      </c>
      <c r="AX1596" s="4">
        <f t="shared" si="193"/>
        <v>9.8611111111111205E-2</v>
      </c>
      <c r="AY1596" s="4">
        <f>AW1596-I1596</f>
        <v>0.73402777777777783</v>
      </c>
      <c r="AZ1596" s="4">
        <f>AW1596-E1596</f>
        <v>0.19861111111111118</v>
      </c>
      <c r="BA1596" s="1" t="s">
        <v>7573</v>
      </c>
      <c r="BB1596" s="1" t="s">
        <v>7574</v>
      </c>
      <c r="BC1596" s="1" t="s">
        <v>1675</v>
      </c>
      <c r="BD1596" s="1">
        <v>15</v>
      </c>
      <c r="BE1596" s="1" t="s">
        <v>3205</v>
      </c>
      <c r="BF1596" s="1" t="s">
        <v>75</v>
      </c>
      <c r="BG1596" s="1" t="s">
        <v>75</v>
      </c>
      <c r="BH1596" s="1" t="s">
        <v>88</v>
      </c>
      <c r="BI1596" s="1" t="s">
        <v>96</v>
      </c>
      <c r="BJ1596" s="1" t="s">
        <v>72</v>
      </c>
      <c r="BK1596" s="1" t="s">
        <v>7575</v>
      </c>
      <c r="BL1596" s="1" t="s">
        <v>7576</v>
      </c>
      <c r="BM1596" s="1">
        <f>(4*7)+(4*6)+26</f>
        <v>78</v>
      </c>
      <c r="BN1596" s="1" t="s">
        <v>75</v>
      </c>
      <c r="BO1596" s="1" t="s">
        <v>75</v>
      </c>
      <c r="BP1596" s="1" t="s">
        <v>75</v>
      </c>
      <c r="BQ1596" s="21" t="s">
        <v>99</v>
      </c>
      <c r="BR1596" s="21" t="s">
        <v>100</v>
      </c>
    </row>
    <row r="1597" spans="1:70" ht="20.45" customHeight="1">
      <c r="A1597" s="1" t="s">
        <v>7577</v>
      </c>
      <c r="B1597" s="1">
        <v>250028</v>
      </c>
      <c r="C1597" s="1" t="s">
        <v>71</v>
      </c>
      <c r="D1597" s="3">
        <v>45686</v>
      </c>
      <c r="E1597" s="4">
        <v>0.5625</v>
      </c>
      <c r="F1597" s="5">
        <v>45658</v>
      </c>
      <c r="G1597" s="3">
        <v>45686</v>
      </c>
      <c r="H1597" s="4">
        <v>0.80347222222222225</v>
      </c>
      <c r="I1597" s="48">
        <f t="shared" si="192"/>
        <v>0.24097222222222225</v>
      </c>
      <c r="J1597" s="1">
        <v>10</v>
      </c>
      <c r="K1597" s="1" t="s">
        <v>1896</v>
      </c>
      <c r="L1597" s="1" t="s">
        <v>7578</v>
      </c>
      <c r="M1597" s="1" t="s">
        <v>75</v>
      </c>
      <c r="N1597" s="1" t="s">
        <v>6917</v>
      </c>
      <c r="O1597" s="1" t="s">
        <v>77</v>
      </c>
      <c r="P1597" s="1" t="s">
        <v>78</v>
      </c>
      <c r="Q1597" s="1" t="s">
        <v>172</v>
      </c>
      <c r="R1597" s="21" t="s">
        <v>139</v>
      </c>
      <c r="S1597" s="21" t="s">
        <v>99</v>
      </c>
      <c r="T1597" s="1" t="s">
        <v>5123</v>
      </c>
      <c r="U1597" s="25" t="s">
        <v>4294</v>
      </c>
      <c r="V1597" s="1" t="s">
        <v>1900</v>
      </c>
      <c r="W1597" s="1" t="s">
        <v>2143</v>
      </c>
      <c r="X1597" s="1" t="s">
        <v>1868</v>
      </c>
      <c r="Y1597" s="1" t="s">
        <v>2143</v>
      </c>
      <c r="Z1597" s="1" t="s">
        <v>291</v>
      </c>
      <c r="AA1597" s="1" t="s">
        <v>72</v>
      </c>
      <c r="AB1597" s="1" t="s">
        <v>292</v>
      </c>
      <c r="AC1597" s="1" t="s">
        <v>3296</v>
      </c>
      <c r="AD1597" s="1" t="s">
        <v>126</v>
      </c>
      <c r="AE1597" s="1">
        <v>52</v>
      </c>
      <c r="AF1597" s="1" t="s">
        <v>88</v>
      </c>
      <c r="AG1597" s="1">
        <v>6.1</v>
      </c>
      <c r="AH1597" s="1" t="s">
        <v>299</v>
      </c>
      <c r="AI1597" s="1" t="s">
        <v>90</v>
      </c>
      <c r="AJ1597" s="1" t="s">
        <v>91</v>
      </c>
      <c r="AK1597" s="1" t="s">
        <v>92</v>
      </c>
      <c r="AL1597" s="1" t="s">
        <v>72</v>
      </c>
      <c r="AM1597" s="1" t="s">
        <v>72</v>
      </c>
      <c r="AN1597" s="1" t="s">
        <v>72</v>
      </c>
      <c r="AO1597" s="1" t="s">
        <v>72</v>
      </c>
      <c r="AP1597" s="1" t="s">
        <v>72</v>
      </c>
      <c r="AQ1597" s="1" t="s">
        <v>72</v>
      </c>
      <c r="AR1597" s="1" t="s">
        <v>72</v>
      </c>
      <c r="AS1597" s="1" t="s">
        <v>72</v>
      </c>
      <c r="AT1597" s="1" t="s">
        <v>72</v>
      </c>
      <c r="AU1597" s="3">
        <v>45686</v>
      </c>
      <c r="AV1597" s="4">
        <v>0.81805555555555554</v>
      </c>
      <c r="AW1597" s="4">
        <v>0.88888888888888884</v>
      </c>
      <c r="AX1597" s="4">
        <f t="shared" si="193"/>
        <v>7.0833333333333304E-2</v>
      </c>
      <c r="AY1597" s="4">
        <f>AW1597-I1597</f>
        <v>0.64791666666666659</v>
      </c>
      <c r="AZ1597" s="4">
        <f>AW1597-E1597</f>
        <v>0.32638888888888884</v>
      </c>
      <c r="BA1597" s="1" t="s">
        <v>7579</v>
      </c>
      <c r="BB1597" s="1" t="s">
        <v>7580</v>
      </c>
      <c r="BC1597" s="1" t="s">
        <v>1675</v>
      </c>
      <c r="BD1597" s="1">
        <v>15</v>
      </c>
      <c r="BE1597" s="1" t="s">
        <v>3446</v>
      </c>
      <c r="BF1597" s="1" t="s">
        <v>88</v>
      </c>
      <c r="BG1597" s="1" t="s">
        <v>88</v>
      </c>
      <c r="BH1597" s="1" t="s">
        <v>88</v>
      </c>
      <c r="BI1597" s="1" t="s">
        <v>96</v>
      </c>
      <c r="BJ1597" s="1" t="s">
        <v>72</v>
      </c>
      <c r="BK1597" s="1" t="s">
        <v>7575</v>
      </c>
      <c r="BL1597" s="1" t="s">
        <v>7581</v>
      </c>
      <c r="BM1597" s="1">
        <f>(7*5)+(6*5)+26</f>
        <v>91</v>
      </c>
      <c r="BN1597" s="1" t="s">
        <v>75</v>
      </c>
      <c r="BO1597" s="1" t="s">
        <v>75</v>
      </c>
      <c r="BP1597" s="1" t="s">
        <v>75</v>
      </c>
      <c r="BQ1597" s="21" t="s">
        <v>99</v>
      </c>
      <c r="BR1597" s="21" t="s">
        <v>100</v>
      </c>
    </row>
    <row r="1598" spans="1:70" ht="20.45" customHeight="1">
      <c r="A1598" s="1" t="s">
        <v>7582</v>
      </c>
      <c r="B1598" s="1">
        <v>250029</v>
      </c>
      <c r="C1598" s="1" t="s">
        <v>71</v>
      </c>
      <c r="D1598" s="3">
        <v>45688</v>
      </c>
      <c r="E1598" s="4">
        <v>0.46180555555555558</v>
      </c>
      <c r="F1598" s="5">
        <v>45658</v>
      </c>
      <c r="G1598" s="3">
        <v>45688</v>
      </c>
      <c r="H1598" s="4">
        <v>0.58125000000000004</v>
      </c>
      <c r="I1598" s="48">
        <f t="shared" si="192"/>
        <v>0.11944444444444446</v>
      </c>
      <c r="J1598" s="1">
        <v>2</v>
      </c>
      <c r="K1598" s="1" t="s">
        <v>1896</v>
      </c>
      <c r="L1598" s="1" t="s">
        <v>7583</v>
      </c>
      <c r="M1598" s="1" t="s">
        <v>75</v>
      </c>
      <c r="N1598" s="1" t="s">
        <v>1915</v>
      </c>
      <c r="O1598" s="1" t="s">
        <v>77</v>
      </c>
      <c r="P1598" s="1" t="s">
        <v>78</v>
      </c>
      <c r="Q1598" s="1" t="s">
        <v>78</v>
      </c>
      <c r="R1598" s="21" t="s">
        <v>1898</v>
      </c>
      <c r="S1598" s="21" t="s">
        <v>99</v>
      </c>
      <c r="T1598" s="1" t="s">
        <v>7428</v>
      </c>
      <c r="U1598" s="25" t="s">
        <v>7584</v>
      </c>
      <c r="V1598" s="1" t="s">
        <v>1900</v>
      </c>
      <c r="W1598" s="1" t="s">
        <v>813</v>
      </c>
      <c r="X1598" s="1" t="s">
        <v>813</v>
      </c>
      <c r="Y1598" s="1" t="s">
        <v>814</v>
      </c>
      <c r="Z1598" s="1" t="s">
        <v>84</v>
      </c>
      <c r="AA1598" s="1" t="s">
        <v>72</v>
      </c>
      <c r="AB1598" s="1" t="s">
        <v>140</v>
      </c>
      <c r="AC1598" s="1" t="s">
        <v>181</v>
      </c>
      <c r="AD1598" s="1" t="s">
        <v>87</v>
      </c>
      <c r="AE1598" s="1">
        <v>49</v>
      </c>
      <c r="AF1598" s="1" t="s">
        <v>88</v>
      </c>
      <c r="AG1598" s="1">
        <v>4.8</v>
      </c>
      <c r="AH1598" s="1" t="s">
        <v>954</v>
      </c>
      <c r="AI1598" s="1" t="s">
        <v>90</v>
      </c>
      <c r="AJ1598" s="1" t="s">
        <v>91</v>
      </c>
      <c r="AK1598" s="1" t="s">
        <v>92</v>
      </c>
      <c r="AL1598" s="1" t="s">
        <v>72</v>
      </c>
      <c r="AM1598" s="1" t="s">
        <v>72</v>
      </c>
      <c r="AN1598" s="1" t="s">
        <v>72</v>
      </c>
      <c r="AO1598" s="1" t="s">
        <v>72</v>
      </c>
      <c r="AP1598" s="1" t="s">
        <v>72</v>
      </c>
      <c r="AQ1598" s="1" t="s">
        <v>72</v>
      </c>
      <c r="AR1598" s="1" t="s">
        <v>72</v>
      </c>
      <c r="AS1598" s="1" t="s">
        <v>72</v>
      </c>
      <c r="AT1598" s="1" t="s">
        <v>72</v>
      </c>
      <c r="AU1598" s="3">
        <v>45688</v>
      </c>
      <c r="AV1598" s="4">
        <v>0.68888888888888888</v>
      </c>
      <c r="AW1598" s="4">
        <v>0.75486111111111109</v>
      </c>
      <c r="AX1598" s="4">
        <f t="shared" si="193"/>
        <v>6.597222222222221E-2</v>
      </c>
      <c r="AY1598" s="4">
        <f>AW1598-I1598</f>
        <v>0.63541666666666663</v>
      </c>
      <c r="AZ1598" s="4">
        <f>AW1598-E1598</f>
        <v>0.29305555555555551</v>
      </c>
      <c r="BA1598" s="1" t="s">
        <v>7585</v>
      </c>
      <c r="BB1598" s="1" t="s">
        <v>72</v>
      </c>
      <c r="BC1598" s="1" t="s">
        <v>1675</v>
      </c>
      <c r="BD1598" s="1">
        <v>15</v>
      </c>
      <c r="BE1598" s="1" t="s">
        <v>3205</v>
      </c>
      <c r="BF1598" s="1" t="s">
        <v>75</v>
      </c>
      <c r="BG1598" s="1" t="s">
        <v>75</v>
      </c>
      <c r="BH1598" s="1" t="s">
        <v>88</v>
      </c>
      <c r="BI1598" s="1" t="s">
        <v>96</v>
      </c>
      <c r="BJ1598" s="1" t="s">
        <v>72</v>
      </c>
      <c r="BK1598" s="1" t="s">
        <v>7458</v>
      </c>
      <c r="BL1598" s="1" t="s">
        <v>7482</v>
      </c>
      <c r="BM1598" s="1">
        <f>42+7</f>
        <v>49</v>
      </c>
      <c r="BN1598" s="1" t="s">
        <v>75</v>
      </c>
      <c r="BO1598" s="1" t="s">
        <v>75</v>
      </c>
      <c r="BP1598" s="1" t="s">
        <v>75</v>
      </c>
      <c r="BQ1598" s="21" t="s">
        <v>99</v>
      </c>
      <c r="BR1598" s="21" t="s">
        <v>100</v>
      </c>
    </row>
    <row r="1599" spans="1:70" ht="20.45" customHeight="1">
      <c r="A1599" s="1" t="s">
        <v>7586</v>
      </c>
      <c r="B1599" s="1">
        <v>250030</v>
      </c>
      <c r="C1599" s="1" t="s">
        <v>71</v>
      </c>
      <c r="D1599" s="3">
        <v>45692</v>
      </c>
      <c r="E1599" s="4">
        <v>0.36666666666666664</v>
      </c>
      <c r="F1599" s="5">
        <v>45689</v>
      </c>
      <c r="G1599" s="3">
        <v>45692</v>
      </c>
      <c r="H1599" s="4">
        <v>0.5</v>
      </c>
      <c r="I1599" s="48">
        <f t="shared" si="192"/>
        <v>0.13333333333333336</v>
      </c>
      <c r="J1599" s="1">
        <v>17</v>
      </c>
      <c r="K1599" s="1" t="s">
        <v>1896</v>
      </c>
      <c r="L1599" s="1" t="s">
        <v>7587</v>
      </c>
      <c r="M1599" s="1" t="s">
        <v>75</v>
      </c>
      <c r="N1599" s="1" t="s">
        <v>4561</v>
      </c>
      <c r="O1599" s="1" t="s">
        <v>77</v>
      </c>
      <c r="P1599" s="8" t="s">
        <v>172</v>
      </c>
      <c r="Q1599" s="1" t="s">
        <v>78</v>
      </c>
      <c r="R1599" s="21" t="s">
        <v>1927</v>
      </c>
      <c r="S1599" s="8" t="s">
        <v>160</v>
      </c>
      <c r="T1599" s="8" t="s">
        <v>7588</v>
      </c>
      <c r="U1599" s="8" t="s">
        <v>7589</v>
      </c>
      <c r="V1599" s="1" t="s">
        <v>1900</v>
      </c>
      <c r="W1599" s="1" t="s">
        <v>83</v>
      </c>
      <c r="X1599" s="1" t="s">
        <v>123</v>
      </c>
      <c r="Y1599" s="1" t="s">
        <v>83</v>
      </c>
      <c r="Z1599" s="1" t="s">
        <v>84</v>
      </c>
      <c r="AA1599" s="1" t="s">
        <v>72</v>
      </c>
      <c r="AB1599" s="1" t="s">
        <v>323</v>
      </c>
      <c r="AC1599" s="1" t="s">
        <v>324</v>
      </c>
      <c r="AD1599" s="1" t="s">
        <v>87</v>
      </c>
      <c r="AE1599" s="1">
        <v>37</v>
      </c>
      <c r="AF1599" s="1" t="s">
        <v>88</v>
      </c>
      <c r="AG1599" s="1">
        <v>6.4</v>
      </c>
      <c r="AH1599" s="1" t="s">
        <v>299</v>
      </c>
      <c r="AI1599" s="1" t="s">
        <v>90</v>
      </c>
      <c r="AJ1599" s="1" t="s">
        <v>91</v>
      </c>
      <c r="AK1599" s="1" t="s">
        <v>92</v>
      </c>
      <c r="AL1599" s="1" t="s">
        <v>72</v>
      </c>
      <c r="AM1599" s="1" t="s">
        <v>72</v>
      </c>
      <c r="AN1599" s="1" t="s">
        <v>72</v>
      </c>
      <c r="AO1599" s="1" t="s">
        <v>72</v>
      </c>
      <c r="AP1599" s="1" t="s">
        <v>72</v>
      </c>
      <c r="AQ1599" s="1" t="s">
        <v>72</v>
      </c>
      <c r="AR1599" s="1" t="s">
        <v>72</v>
      </c>
      <c r="AS1599" s="1" t="s">
        <v>72</v>
      </c>
      <c r="AT1599" s="1" t="s">
        <v>72</v>
      </c>
      <c r="AU1599" s="3">
        <v>45692</v>
      </c>
      <c r="AV1599" s="4">
        <v>0.51458333333333328</v>
      </c>
      <c r="AW1599" s="4" t="s">
        <v>72</v>
      </c>
      <c r="AX1599" s="4" t="s">
        <v>72</v>
      </c>
      <c r="AY1599" s="4" t="s">
        <v>72</v>
      </c>
      <c r="AZ1599" s="4" t="s">
        <v>72</v>
      </c>
      <c r="BA1599" s="1" t="s">
        <v>7590</v>
      </c>
      <c r="BB1599" s="1" t="s">
        <v>72</v>
      </c>
      <c r="BC1599" s="1" t="s">
        <v>1675</v>
      </c>
      <c r="BD1599" s="1">
        <v>14</v>
      </c>
      <c r="BE1599" s="1" t="s">
        <v>2694</v>
      </c>
      <c r="BF1599" s="1" t="s">
        <v>75</v>
      </c>
      <c r="BG1599" s="1" t="s">
        <v>75</v>
      </c>
      <c r="BH1599" s="1" t="s">
        <v>88</v>
      </c>
      <c r="BI1599" s="1" t="s">
        <v>79</v>
      </c>
      <c r="BJ1599" s="1" t="s">
        <v>72</v>
      </c>
      <c r="BK1599" s="1" t="s">
        <v>7559</v>
      </c>
      <c r="BL1599" s="1" t="s">
        <v>72</v>
      </c>
      <c r="BM1599" s="1">
        <v>6</v>
      </c>
      <c r="BN1599" s="1" t="s">
        <v>75</v>
      </c>
      <c r="BO1599" s="1" t="s">
        <v>75</v>
      </c>
      <c r="BP1599" s="1" t="s">
        <v>75</v>
      </c>
      <c r="BQ1599" s="1" t="s">
        <v>160</v>
      </c>
      <c r="BR1599" s="1" t="s">
        <v>7591</v>
      </c>
    </row>
    <row r="1600" spans="1:70" ht="20.45" customHeight="1">
      <c r="A1600" s="1" t="s">
        <v>7592</v>
      </c>
      <c r="B1600" s="1">
        <v>250031</v>
      </c>
      <c r="C1600" s="1" t="s">
        <v>71</v>
      </c>
      <c r="D1600" s="3">
        <v>45692</v>
      </c>
      <c r="E1600" s="4">
        <v>0.50694444444444442</v>
      </c>
      <c r="F1600" s="5">
        <v>45689</v>
      </c>
      <c r="G1600" s="3">
        <v>45692</v>
      </c>
      <c r="H1600" s="4">
        <v>0.55972222222222223</v>
      </c>
      <c r="I1600" s="48">
        <f t="shared" si="192"/>
        <v>5.2777777777777812E-2</v>
      </c>
      <c r="J1600" s="1">
        <v>2</v>
      </c>
      <c r="K1600" s="1" t="s">
        <v>1896</v>
      </c>
      <c r="L1600" s="1" t="s">
        <v>7593</v>
      </c>
      <c r="M1600" s="1" t="s">
        <v>75</v>
      </c>
      <c r="N1600" s="1" t="s">
        <v>1915</v>
      </c>
      <c r="O1600" s="1" t="s">
        <v>77</v>
      </c>
      <c r="P1600" s="1" t="s">
        <v>78</v>
      </c>
      <c r="Q1600" s="1" t="s">
        <v>78</v>
      </c>
      <c r="R1600" s="21" t="s">
        <v>1898</v>
      </c>
      <c r="S1600" s="21" t="s">
        <v>160</v>
      </c>
      <c r="T1600" s="1" t="s">
        <v>7428</v>
      </c>
      <c r="U1600" s="25" t="s">
        <v>7594</v>
      </c>
      <c r="V1600" s="1" t="s">
        <v>1900</v>
      </c>
      <c r="W1600" s="1" t="s">
        <v>813</v>
      </c>
      <c r="X1600" s="1" t="s">
        <v>813</v>
      </c>
      <c r="Y1600" s="1" t="s">
        <v>814</v>
      </c>
      <c r="Z1600" s="1" t="s">
        <v>84</v>
      </c>
      <c r="AA1600" s="1" t="s">
        <v>72</v>
      </c>
      <c r="AB1600" s="1" t="s">
        <v>140</v>
      </c>
      <c r="AC1600" s="1" t="s">
        <v>141</v>
      </c>
      <c r="AD1600" s="1" t="s">
        <v>126</v>
      </c>
      <c r="AE1600" s="1">
        <v>54</v>
      </c>
      <c r="AF1600" s="1" t="s">
        <v>88</v>
      </c>
      <c r="AG1600" s="1">
        <v>5.8</v>
      </c>
      <c r="AH1600" s="1" t="s">
        <v>954</v>
      </c>
      <c r="AI1600" s="1" t="s">
        <v>90</v>
      </c>
      <c r="AJ1600" s="1" t="s">
        <v>91</v>
      </c>
      <c r="AK1600" s="1" t="s">
        <v>92</v>
      </c>
      <c r="AL1600" s="1" t="s">
        <v>72</v>
      </c>
      <c r="AM1600" s="1" t="s">
        <v>254</v>
      </c>
      <c r="AN1600" s="1">
        <v>2</v>
      </c>
      <c r="AO1600" s="1" t="s">
        <v>1322</v>
      </c>
      <c r="AP1600" s="1" t="s">
        <v>72</v>
      </c>
      <c r="AQ1600" s="1" t="s">
        <v>72</v>
      </c>
      <c r="AR1600" s="1" t="s">
        <v>72</v>
      </c>
      <c r="AS1600" s="1" t="s">
        <v>878</v>
      </c>
      <c r="AT1600" s="1" t="s">
        <v>72</v>
      </c>
      <c r="AU1600" s="3">
        <v>45692</v>
      </c>
      <c r="AV1600" s="4">
        <v>0.61875000000000002</v>
      </c>
      <c r="AW1600" s="4">
        <v>0.77222222222222225</v>
      </c>
      <c r="AX1600" s="4">
        <f t="shared" si="193"/>
        <v>0.15347222222222223</v>
      </c>
      <c r="AY1600" s="4">
        <f t="shared" ref="AY1600:AY1606" si="194">AW1600-I1600</f>
        <v>0.71944444444444444</v>
      </c>
      <c r="AZ1600" s="4">
        <f t="shared" ref="AZ1600:AZ1606" si="195">AW1600-E1600</f>
        <v>0.26527777777777783</v>
      </c>
      <c r="BA1600" s="1" t="s">
        <v>7595</v>
      </c>
      <c r="BB1600" s="1" t="s">
        <v>7596</v>
      </c>
      <c r="BC1600" s="1" t="s">
        <v>1675</v>
      </c>
      <c r="BD1600" s="1">
        <v>15</v>
      </c>
      <c r="BE1600" s="1" t="s">
        <v>4063</v>
      </c>
      <c r="BF1600" s="1" t="s">
        <v>75</v>
      </c>
      <c r="BG1600" s="1" t="s">
        <v>75</v>
      </c>
      <c r="BH1600" s="1" t="s">
        <v>88</v>
      </c>
      <c r="BI1600" s="1" t="s">
        <v>79</v>
      </c>
      <c r="BJ1600" s="1" t="s">
        <v>437</v>
      </c>
      <c r="BK1600" s="1" t="s">
        <v>72</v>
      </c>
      <c r="BL1600" s="1" t="s">
        <v>72</v>
      </c>
      <c r="BM1600" s="1" t="s">
        <v>72</v>
      </c>
      <c r="BN1600" s="1" t="s">
        <v>88</v>
      </c>
      <c r="BO1600" s="1" t="s">
        <v>88</v>
      </c>
      <c r="BP1600" s="1" t="s">
        <v>88</v>
      </c>
      <c r="BQ1600" s="1" t="s">
        <v>160</v>
      </c>
      <c r="BR1600" s="1" t="s">
        <v>440</v>
      </c>
    </row>
    <row r="1601" spans="1:70" ht="20.45" customHeight="1">
      <c r="A1601" s="1">
        <v>250032</v>
      </c>
      <c r="B1601" s="1">
        <v>250032</v>
      </c>
      <c r="C1601" s="1" t="s">
        <v>71</v>
      </c>
      <c r="D1601" s="3">
        <v>45694</v>
      </c>
      <c r="E1601" s="4">
        <v>0.46944444444444444</v>
      </c>
      <c r="F1601" s="5">
        <v>45689</v>
      </c>
      <c r="G1601" s="3">
        <v>45694</v>
      </c>
      <c r="H1601" s="4">
        <v>0.54513888888888884</v>
      </c>
      <c r="I1601" s="48">
        <f t="shared" si="192"/>
        <v>7.5694444444444398E-2</v>
      </c>
      <c r="J1601" s="1">
        <v>4</v>
      </c>
      <c r="K1601" s="1" t="s">
        <v>1896</v>
      </c>
      <c r="L1601" s="1" t="s">
        <v>7597</v>
      </c>
      <c r="M1601" s="1" t="s">
        <v>75</v>
      </c>
      <c r="N1601" s="1" t="s">
        <v>2215</v>
      </c>
      <c r="O1601" s="1" t="s">
        <v>77</v>
      </c>
      <c r="P1601" s="8" t="s">
        <v>172</v>
      </c>
      <c r="Q1601" s="1" t="s">
        <v>78</v>
      </c>
      <c r="R1601" s="21" t="s">
        <v>1927</v>
      </c>
      <c r="S1601" s="8" t="s">
        <v>160</v>
      </c>
      <c r="T1601" s="8" t="s">
        <v>7598</v>
      </c>
      <c r="U1601" s="8" t="s">
        <v>3178</v>
      </c>
      <c r="V1601" s="1" t="s">
        <v>1900</v>
      </c>
      <c r="W1601" s="1" t="s">
        <v>813</v>
      </c>
      <c r="X1601" s="1" t="s">
        <v>813</v>
      </c>
      <c r="Y1601" s="1" t="s">
        <v>814</v>
      </c>
      <c r="Z1601" s="1" t="s">
        <v>84</v>
      </c>
      <c r="AA1601" s="1" t="s">
        <v>72</v>
      </c>
      <c r="AB1601" s="1" t="s">
        <v>214</v>
      </c>
      <c r="AC1601" s="1" t="s">
        <v>583</v>
      </c>
      <c r="AD1601" s="1" t="s">
        <v>87</v>
      </c>
      <c r="AE1601" s="1">
        <v>46</v>
      </c>
      <c r="AF1601" s="1" t="s">
        <v>75</v>
      </c>
      <c r="AG1601" s="1">
        <v>6.5</v>
      </c>
      <c r="AH1601" s="1" t="s">
        <v>954</v>
      </c>
      <c r="AI1601" s="1" t="s">
        <v>90</v>
      </c>
      <c r="AJ1601" s="1" t="s">
        <v>91</v>
      </c>
      <c r="AK1601" s="1" t="s">
        <v>92</v>
      </c>
      <c r="AL1601" s="1" t="s">
        <v>72</v>
      </c>
      <c r="AM1601" s="1" t="s">
        <v>72</v>
      </c>
      <c r="AN1601" s="1" t="s">
        <v>72</v>
      </c>
      <c r="AO1601" s="1" t="s">
        <v>72</v>
      </c>
      <c r="AP1601" s="1" t="s">
        <v>72</v>
      </c>
      <c r="AQ1601" s="1" t="s">
        <v>72</v>
      </c>
      <c r="AR1601" s="1" t="s">
        <v>72</v>
      </c>
      <c r="AS1601" s="1" t="s">
        <v>72</v>
      </c>
      <c r="AT1601" s="1" t="s">
        <v>72</v>
      </c>
      <c r="AU1601" s="3">
        <v>45694</v>
      </c>
      <c r="AV1601" s="4">
        <v>0.56527777777777777</v>
      </c>
      <c r="AW1601" s="24">
        <v>0.62708333333333333</v>
      </c>
      <c r="AX1601" s="4">
        <f t="shared" si="193"/>
        <v>6.1805555555555558E-2</v>
      </c>
      <c r="AY1601" s="4">
        <f t="shared" si="194"/>
        <v>0.55138888888888893</v>
      </c>
      <c r="AZ1601" s="4">
        <f t="shared" si="195"/>
        <v>0.15763888888888888</v>
      </c>
      <c r="BA1601" s="1" t="s">
        <v>7599</v>
      </c>
      <c r="BB1601" s="1" t="s">
        <v>72</v>
      </c>
      <c r="BC1601" s="1" t="s">
        <v>1675</v>
      </c>
      <c r="BD1601" s="1">
        <v>14</v>
      </c>
      <c r="BE1601" s="1" t="s">
        <v>3205</v>
      </c>
      <c r="BF1601" s="1" t="s">
        <v>75</v>
      </c>
      <c r="BG1601" s="1" t="s">
        <v>75</v>
      </c>
      <c r="BH1601" s="1" t="s">
        <v>88</v>
      </c>
      <c r="BI1601" s="1" t="s">
        <v>79</v>
      </c>
      <c r="BJ1601" s="1" t="s">
        <v>7600</v>
      </c>
      <c r="BK1601" s="1" t="s">
        <v>72</v>
      </c>
      <c r="BL1601" s="1" t="s">
        <v>72</v>
      </c>
      <c r="BM1601" s="1" t="s">
        <v>72</v>
      </c>
      <c r="BN1601" s="1" t="s">
        <v>88</v>
      </c>
      <c r="BO1601" s="1" t="s">
        <v>88</v>
      </c>
      <c r="BP1601" s="1" t="s">
        <v>88</v>
      </c>
      <c r="BQ1601" s="1" t="s">
        <v>160</v>
      </c>
      <c r="BR1601" s="1" t="s">
        <v>3730</v>
      </c>
    </row>
    <row r="1602" spans="1:70" ht="20.45" customHeight="1">
      <c r="A1602" s="1" t="s">
        <v>7601</v>
      </c>
      <c r="B1602" s="1">
        <v>250033</v>
      </c>
      <c r="C1602" s="1" t="s">
        <v>71</v>
      </c>
      <c r="D1602" s="3">
        <v>45694</v>
      </c>
      <c r="E1602" s="4">
        <v>0.52430555555555558</v>
      </c>
      <c r="F1602" s="5">
        <v>45689</v>
      </c>
      <c r="G1602" s="3">
        <v>45694</v>
      </c>
      <c r="H1602" s="4">
        <v>0.875</v>
      </c>
      <c r="I1602" s="48">
        <f t="shared" si="192"/>
        <v>0.35069444444444442</v>
      </c>
      <c r="J1602" s="1">
        <v>10</v>
      </c>
      <c r="K1602" s="1" t="s">
        <v>1896</v>
      </c>
      <c r="L1602" s="1" t="s">
        <v>7602</v>
      </c>
      <c r="M1602" s="1" t="s">
        <v>75</v>
      </c>
      <c r="N1602" s="1" t="s">
        <v>1915</v>
      </c>
      <c r="O1602" s="1" t="s">
        <v>77</v>
      </c>
      <c r="P1602" s="1" t="s">
        <v>78</v>
      </c>
      <c r="Q1602" s="1" t="s">
        <v>78</v>
      </c>
      <c r="R1602" s="21" t="s">
        <v>1898</v>
      </c>
      <c r="S1602" s="21" t="s">
        <v>99</v>
      </c>
      <c r="T1602" s="1" t="s">
        <v>7428</v>
      </c>
      <c r="U1602" s="3" t="s">
        <v>4368</v>
      </c>
      <c r="V1602" s="1" t="s">
        <v>1900</v>
      </c>
      <c r="W1602" s="1" t="s">
        <v>778</v>
      </c>
      <c r="X1602" s="1" t="s">
        <v>779</v>
      </c>
      <c r="Y1602" s="1" t="s">
        <v>780</v>
      </c>
      <c r="Z1602" s="1" t="s">
        <v>84</v>
      </c>
      <c r="AA1602" s="1" t="s">
        <v>72</v>
      </c>
      <c r="AB1602" s="1" t="s">
        <v>140</v>
      </c>
      <c r="AC1602" s="1" t="s">
        <v>181</v>
      </c>
      <c r="AD1602" s="1" t="s">
        <v>87</v>
      </c>
      <c r="AE1602" s="1">
        <v>84</v>
      </c>
      <c r="AF1602" s="1" t="s">
        <v>88</v>
      </c>
      <c r="AG1602" s="1">
        <v>5.9</v>
      </c>
      <c r="AH1602" s="1" t="s">
        <v>299</v>
      </c>
      <c r="AI1602" s="1" t="s">
        <v>90</v>
      </c>
      <c r="AJ1602" s="1" t="s">
        <v>91</v>
      </c>
      <c r="AK1602" s="1" t="s">
        <v>92</v>
      </c>
      <c r="AL1602" s="1" t="s">
        <v>72</v>
      </c>
      <c r="AM1602" s="1" t="s">
        <v>217</v>
      </c>
      <c r="AN1602" s="1" t="s">
        <v>72</v>
      </c>
      <c r="AO1602" s="1" t="s">
        <v>7603</v>
      </c>
      <c r="AP1602" s="1" t="s">
        <v>72</v>
      </c>
      <c r="AQ1602" s="1" t="s">
        <v>72</v>
      </c>
      <c r="AR1602" s="1" t="s">
        <v>220</v>
      </c>
      <c r="AS1602" s="1" t="s">
        <v>72</v>
      </c>
      <c r="AT1602" s="1" t="s">
        <v>72</v>
      </c>
      <c r="AU1602" s="3">
        <v>45694</v>
      </c>
      <c r="AV1602" s="4">
        <v>0.90625</v>
      </c>
      <c r="AW1602" s="4">
        <v>0.97638888888888886</v>
      </c>
      <c r="AX1602" s="4">
        <f t="shared" si="193"/>
        <v>7.0138888888888862E-2</v>
      </c>
      <c r="AY1602" s="4">
        <f t="shared" si="194"/>
        <v>0.62569444444444444</v>
      </c>
      <c r="AZ1602" s="4">
        <f t="shared" si="195"/>
        <v>0.45208333333333328</v>
      </c>
      <c r="BA1602" s="1" t="s">
        <v>7604</v>
      </c>
      <c r="BB1602" s="1" t="s">
        <v>72</v>
      </c>
      <c r="BC1602" s="1" t="s">
        <v>1675</v>
      </c>
      <c r="BD1602" s="1">
        <v>14</v>
      </c>
      <c r="BE1602" s="1" t="s">
        <v>3446</v>
      </c>
      <c r="BF1602" s="1" t="s">
        <v>75</v>
      </c>
      <c r="BG1602" s="1" t="s">
        <v>75</v>
      </c>
      <c r="BH1602" s="1" t="s">
        <v>88</v>
      </c>
      <c r="BI1602" s="1" t="s">
        <v>96</v>
      </c>
      <c r="BJ1602" s="1" t="s">
        <v>72</v>
      </c>
      <c r="BK1602" s="1" t="s">
        <v>7458</v>
      </c>
      <c r="BL1602" s="1" t="s">
        <v>7605</v>
      </c>
      <c r="BM1602" s="1">
        <f>35+14</f>
        <v>49</v>
      </c>
      <c r="BN1602" s="1" t="s">
        <v>75</v>
      </c>
      <c r="BO1602" s="1" t="s">
        <v>75</v>
      </c>
      <c r="BP1602" s="1" t="s">
        <v>75</v>
      </c>
      <c r="BQ1602" s="21" t="s">
        <v>99</v>
      </c>
      <c r="BR1602" s="21" t="s">
        <v>100</v>
      </c>
    </row>
    <row r="1603" spans="1:70" ht="20.45" customHeight="1">
      <c r="A1603" s="1" t="s">
        <v>7606</v>
      </c>
      <c r="B1603" s="1">
        <v>250034</v>
      </c>
      <c r="C1603" s="1" t="s">
        <v>71</v>
      </c>
      <c r="D1603" s="3">
        <v>45695</v>
      </c>
      <c r="E1603" s="4">
        <v>0.49583333333333335</v>
      </c>
      <c r="F1603" s="5">
        <v>45689</v>
      </c>
      <c r="G1603" s="3">
        <v>45695</v>
      </c>
      <c r="H1603" s="4">
        <v>0.56805555555555554</v>
      </c>
      <c r="I1603" s="48">
        <f t="shared" si="192"/>
        <v>7.2222222222222188E-2</v>
      </c>
      <c r="J1603" s="1">
        <v>1</v>
      </c>
      <c r="K1603" s="1" t="s">
        <v>1896</v>
      </c>
      <c r="L1603" s="1" t="s">
        <v>7607</v>
      </c>
      <c r="M1603" s="1" t="s">
        <v>75</v>
      </c>
      <c r="N1603" s="1" t="s">
        <v>1915</v>
      </c>
      <c r="O1603" s="1" t="s">
        <v>77</v>
      </c>
      <c r="P1603" s="1" t="s">
        <v>78</v>
      </c>
      <c r="Q1603" s="1" t="s">
        <v>78</v>
      </c>
      <c r="R1603" s="21" t="s">
        <v>1898</v>
      </c>
      <c r="S1603" s="21" t="s">
        <v>99</v>
      </c>
      <c r="T1603" s="1" t="s">
        <v>7428</v>
      </c>
      <c r="U1603" s="25" t="s">
        <v>7608</v>
      </c>
      <c r="V1603" s="1" t="s">
        <v>1900</v>
      </c>
      <c r="W1603" s="1" t="s">
        <v>813</v>
      </c>
      <c r="X1603" s="1" t="s">
        <v>813</v>
      </c>
      <c r="Y1603" s="1" t="s">
        <v>814</v>
      </c>
      <c r="Z1603" s="1" t="s">
        <v>84</v>
      </c>
      <c r="AA1603" s="1" t="s">
        <v>72</v>
      </c>
      <c r="AB1603" s="1" t="s">
        <v>140</v>
      </c>
      <c r="AC1603" s="1" t="s">
        <v>141</v>
      </c>
      <c r="AD1603" s="1" t="s">
        <v>126</v>
      </c>
      <c r="AE1603" s="1">
        <v>48</v>
      </c>
      <c r="AF1603" s="1" t="s">
        <v>88</v>
      </c>
      <c r="AG1603" s="1">
        <v>5.7</v>
      </c>
      <c r="AH1603" s="1" t="s">
        <v>954</v>
      </c>
      <c r="AI1603" s="1" t="s">
        <v>90</v>
      </c>
      <c r="AJ1603" s="1" t="s">
        <v>91</v>
      </c>
      <c r="AK1603" s="1" t="s">
        <v>92</v>
      </c>
      <c r="AL1603" s="1" t="s">
        <v>72</v>
      </c>
      <c r="AM1603" s="1" t="s">
        <v>254</v>
      </c>
      <c r="AN1603" s="1">
        <v>2</v>
      </c>
      <c r="AO1603" s="1" t="s">
        <v>5092</v>
      </c>
      <c r="AP1603" s="1" t="s">
        <v>72</v>
      </c>
      <c r="AQ1603" s="1" t="s">
        <v>72</v>
      </c>
      <c r="AR1603" s="1" t="s">
        <v>72</v>
      </c>
      <c r="AS1603" s="1" t="s">
        <v>878</v>
      </c>
      <c r="AT1603" s="1" t="s">
        <v>72</v>
      </c>
      <c r="AU1603" s="3">
        <v>45695</v>
      </c>
      <c r="AV1603" s="4">
        <v>0.59097222222222223</v>
      </c>
      <c r="AW1603" s="4">
        <v>0.65555555555555556</v>
      </c>
      <c r="AX1603" s="4">
        <f t="shared" si="193"/>
        <v>6.4583333333333326E-2</v>
      </c>
      <c r="AY1603" s="4">
        <f t="shared" si="194"/>
        <v>0.58333333333333337</v>
      </c>
      <c r="AZ1603" s="4">
        <f t="shared" si="195"/>
        <v>0.15972222222222221</v>
      </c>
      <c r="BA1603" s="1" t="s">
        <v>7609</v>
      </c>
      <c r="BB1603" s="1" t="s">
        <v>72</v>
      </c>
      <c r="BC1603" s="1" t="s">
        <v>1675</v>
      </c>
      <c r="BD1603" s="1">
        <v>14</v>
      </c>
      <c r="BE1603" s="1" t="s">
        <v>4208</v>
      </c>
      <c r="BF1603" s="1" t="s">
        <v>75</v>
      </c>
      <c r="BG1603" s="1" t="s">
        <v>75</v>
      </c>
      <c r="BH1603" s="1" t="s">
        <v>88</v>
      </c>
      <c r="BI1603" s="1" t="s">
        <v>96</v>
      </c>
      <c r="BJ1603" s="1" t="s">
        <v>72</v>
      </c>
      <c r="BK1603" s="1" t="s">
        <v>7458</v>
      </c>
      <c r="BL1603" s="1" t="s">
        <v>7459</v>
      </c>
      <c r="BM1603" s="1">
        <f>49+7</f>
        <v>56</v>
      </c>
      <c r="BN1603" s="1" t="s">
        <v>75</v>
      </c>
      <c r="BO1603" s="1" t="s">
        <v>75</v>
      </c>
      <c r="BP1603" s="1" t="s">
        <v>75</v>
      </c>
      <c r="BQ1603" s="21" t="s">
        <v>99</v>
      </c>
      <c r="BR1603" s="21" t="s">
        <v>100</v>
      </c>
    </row>
    <row r="1604" spans="1:70" ht="20.45" customHeight="1">
      <c r="A1604" s="1" t="s">
        <v>7610</v>
      </c>
      <c r="B1604" s="1">
        <v>250035</v>
      </c>
      <c r="C1604" s="1" t="s">
        <v>71</v>
      </c>
      <c r="D1604" s="3">
        <v>45695</v>
      </c>
      <c r="E1604" s="4">
        <v>0.49305555555555558</v>
      </c>
      <c r="F1604" s="5">
        <v>45689</v>
      </c>
      <c r="G1604" s="3">
        <v>45695</v>
      </c>
      <c r="H1604" s="4">
        <v>0.90694444444444444</v>
      </c>
      <c r="I1604" s="48">
        <f t="shared" si="192"/>
        <v>0.41388888888888886</v>
      </c>
      <c r="J1604" s="1">
        <v>10</v>
      </c>
      <c r="K1604" s="1" t="s">
        <v>1896</v>
      </c>
      <c r="L1604" s="1" t="s">
        <v>7611</v>
      </c>
      <c r="M1604" s="1" t="s">
        <v>75</v>
      </c>
      <c r="N1604" s="1" t="s">
        <v>1915</v>
      </c>
      <c r="O1604" s="1" t="s">
        <v>77</v>
      </c>
      <c r="P1604" s="1" t="s">
        <v>78</v>
      </c>
      <c r="Q1604" s="1" t="s">
        <v>78</v>
      </c>
      <c r="R1604" s="21" t="s">
        <v>1898</v>
      </c>
      <c r="S1604" s="21" t="s">
        <v>99</v>
      </c>
      <c r="T1604" s="1" t="s">
        <v>7428</v>
      </c>
      <c r="U1604" s="25" t="s">
        <v>7612</v>
      </c>
      <c r="V1604" s="1" t="s">
        <v>1900</v>
      </c>
      <c r="W1604" s="1" t="s">
        <v>778</v>
      </c>
      <c r="X1604" s="1" t="s">
        <v>779</v>
      </c>
      <c r="Y1604" s="1" t="s">
        <v>780</v>
      </c>
      <c r="Z1604" s="1" t="s">
        <v>84</v>
      </c>
      <c r="AA1604" s="1" t="s">
        <v>72</v>
      </c>
      <c r="AB1604" s="1" t="s">
        <v>104</v>
      </c>
      <c r="AC1604" s="1" t="s">
        <v>104</v>
      </c>
      <c r="AD1604" s="1" t="s">
        <v>126</v>
      </c>
      <c r="AE1604" s="1">
        <v>53</v>
      </c>
      <c r="AF1604" s="1" t="s">
        <v>88</v>
      </c>
      <c r="AG1604" s="1">
        <v>6.2</v>
      </c>
      <c r="AH1604" s="1" t="s">
        <v>2344</v>
      </c>
      <c r="AI1604" s="1" t="s">
        <v>90</v>
      </c>
      <c r="AJ1604" s="1" t="s">
        <v>91</v>
      </c>
      <c r="AK1604" s="1" t="s">
        <v>92</v>
      </c>
      <c r="AL1604" s="1" t="s">
        <v>72</v>
      </c>
      <c r="AM1604" s="1" t="s">
        <v>254</v>
      </c>
      <c r="AN1604" s="1" t="s">
        <v>72</v>
      </c>
      <c r="AO1604" s="1" t="s">
        <v>4842</v>
      </c>
      <c r="AP1604" s="1" t="s">
        <v>72</v>
      </c>
      <c r="AQ1604" s="1" t="s">
        <v>72</v>
      </c>
      <c r="AR1604" s="1" t="s">
        <v>7613</v>
      </c>
      <c r="AS1604" s="1" t="s">
        <v>72</v>
      </c>
      <c r="AT1604" s="1" t="s">
        <v>72</v>
      </c>
      <c r="AU1604" s="3">
        <v>45696</v>
      </c>
      <c r="AV1604" s="4">
        <v>0.28819444444444442</v>
      </c>
      <c r="AW1604" s="4">
        <v>0.35902777777777778</v>
      </c>
      <c r="AX1604" s="4">
        <f t="shared" si="193"/>
        <v>7.0833333333333359E-2</v>
      </c>
      <c r="AY1604" s="4">
        <f t="shared" si="194"/>
        <v>-5.4861111111111083E-2</v>
      </c>
      <c r="AZ1604" s="4">
        <f t="shared" si="195"/>
        <v>-0.1340277777777778</v>
      </c>
      <c r="BA1604" s="1" t="s">
        <v>7614</v>
      </c>
      <c r="BB1604" s="1" t="s">
        <v>72</v>
      </c>
      <c r="BC1604" s="1" t="s">
        <v>1675</v>
      </c>
      <c r="BD1604" s="1">
        <v>14</v>
      </c>
      <c r="BE1604" s="1" t="s">
        <v>4208</v>
      </c>
      <c r="BF1604" s="1" t="s">
        <v>75</v>
      </c>
      <c r="BG1604" s="1" t="s">
        <v>75</v>
      </c>
      <c r="BH1604" s="1" t="s">
        <v>88</v>
      </c>
      <c r="BI1604" s="1" t="s">
        <v>96</v>
      </c>
      <c r="BJ1604" s="1" t="s">
        <v>72</v>
      </c>
      <c r="BK1604" s="1" t="s">
        <v>7458</v>
      </c>
      <c r="BL1604" s="1" t="s">
        <v>7605</v>
      </c>
      <c r="BM1604" s="1">
        <f>35+7</f>
        <v>42</v>
      </c>
      <c r="BN1604" s="1" t="s">
        <v>75</v>
      </c>
      <c r="BO1604" s="1" t="s">
        <v>75</v>
      </c>
      <c r="BP1604" s="1" t="s">
        <v>75</v>
      </c>
      <c r="BQ1604" s="21" t="s">
        <v>99</v>
      </c>
      <c r="BR1604" s="21" t="s">
        <v>100</v>
      </c>
    </row>
    <row r="1605" spans="1:70" ht="20.45" customHeight="1">
      <c r="A1605" s="1" t="s">
        <v>7615</v>
      </c>
      <c r="B1605" s="1">
        <v>250036</v>
      </c>
      <c r="C1605" s="1" t="s">
        <v>71</v>
      </c>
      <c r="D1605" s="3">
        <v>45701</v>
      </c>
      <c r="E1605" s="4">
        <v>0.35625000000000001</v>
      </c>
      <c r="F1605" s="5">
        <v>45689</v>
      </c>
      <c r="G1605" s="3">
        <v>45701</v>
      </c>
      <c r="H1605" s="4">
        <v>0.62361111111111112</v>
      </c>
      <c r="I1605" s="48">
        <f t="shared" si="192"/>
        <v>0.2673611111111111</v>
      </c>
      <c r="J1605" s="1">
        <v>7</v>
      </c>
      <c r="K1605" s="1" t="s">
        <v>1896</v>
      </c>
      <c r="L1605" s="1" t="s">
        <v>7616</v>
      </c>
      <c r="M1605" s="1" t="s">
        <v>75</v>
      </c>
      <c r="N1605" s="1" t="s">
        <v>1915</v>
      </c>
      <c r="O1605" s="1" t="s">
        <v>77</v>
      </c>
      <c r="P1605" s="1" t="s">
        <v>78</v>
      </c>
      <c r="Q1605" s="1" t="s">
        <v>78</v>
      </c>
      <c r="R1605" s="1" t="s">
        <v>78</v>
      </c>
      <c r="S1605" s="21" t="s">
        <v>99</v>
      </c>
      <c r="T1605" s="1" t="s">
        <v>7428</v>
      </c>
      <c r="U1605" s="25" t="s">
        <v>7617</v>
      </c>
      <c r="V1605" s="1" t="s">
        <v>1900</v>
      </c>
      <c r="W1605" s="1" t="s">
        <v>83</v>
      </c>
      <c r="X1605" s="1" t="s">
        <v>123</v>
      </c>
      <c r="Y1605" s="1" t="s">
        <v>83</v>
      </c>
      <c r="Z1605" s="1" t="s">
        <v>84</v>
      </c>
      <c r="AA1605" s="1" t="s">
        <v>72</v>
      </c>
      <c r="AB1605" s="1" t="s">
        <v>323</v>
      </c>
      <c r="AC1605" s="1" t="s">
        <v>324</v>
      </c>
      <c r="AD1605" s="1" t="s">
        <v>87</v>
      </c>
      <c r="AE1605" s="1">
        <v>49</v>
      </c>
      <c r="AF1605" s="1" t="s">
        <v>88</v>
      </c>
      <c r="AG1605" s="1">
        <v>6.5</v>
      </c>
      <c r="AH1605" s="1" t="s">
        <v>954</v>
      </c>
      <c r="AI1605" s="1" t="s">
        <v>90</v>
      </c>
      <c r="AJ1605" s="1" t="s">
        <v>91</v>
      </c>
      <c r="AK1605" s="1" t="s">
        <v>92</v>
      </c>
      <c r="AL1605" s="1" t="s">
        <v>72</v>
      </c>
      <c r="AM1605" s="1" t="s">
        <v>217</v>
      </c>
      <c r="AN1605" s="1">
        <v>2</v>
      </c>
      <c r="AO1605" s="1" t="s">
        <v>1688</v>
      </c>
      <c r="AP1605" s="1" t="s">
        <v>72</v>
      </c>
      <c r="AQ1605" s="1" t="s">
        <v>72</v>
      </c>
      <c r="AR1605" s="1" t="s">
        <v>3444</v>
      </c>
      <c r="AS1605" s="1" t="s">
        <v>72</v>
      </c>
      <c r="AT1605" s="1" t="s">
        <v>72</v>
      </c>
      <c r="AU1605" s="3">
        <v>45701</v>
      </c>
      <c r="AV1605" s="4">
        <v>0.64583333333333337</v>
      </c>
      <c r="AW1605" s="4">
        <v>0.73750000000000004</v>
      </c>
      <c r="AX1605" s="4">
        <f t="shared" si="193"/>
        <v>9.1666666666666674E-2</v>
      </c>
      <c r="AY1605" s="4">
        <f t="shared" si="194"/>
        <v>0.47013888888888894</v>
      </c>
      <c r="AZ1605" s="4">
        <f t="shared" si="195"/>
        <v>0.38125000000000003</v>
      </c>
      <c r="BA1605" s="1" t="s">
        <v>7618</v>
      </c>
      <c r="BB1605" s="1" t="s">
        <v>72</v>
      </c>
      <c r="BC1605" s="1" t="s">
        <v>1675</v>
      </c>
      <c r="BD1605" s="1">
        <v>14</v>
      </c>
      <c r="BE1605" s="1" t="s">
        <v>6026</v>
      </c>
      <c r="BF1605" s="1" t="s">
        <v>75</v>
      </c>
      <c r="BG1605" s="1" t="s">
        <v>75</v>
      </c>
      <c r="BH1605" s="1" t="s">
        <v>88</v>
      </c>
      <c r="BI1605" s="1" t="s">
        <v>96</v>
      </c>
      <c r="BJ1605" s="1" t="s">
        <v>72</v>
      </c>
      <c r="BK1605" s="1" t="s">
        <v>7458</v>
      </c>
      <c r="BL1605" s="1" t="s">
        <v>7605</v>
      </c>
      <c r="BM1605" s="1">
        <f>35+7</f>
        <v>42</v>
      </c>
      <c r="BN1605" s="1" t="s">
        <v>75</v>
      </c>
      <c r="BO1605" s="1" t="s">
        <v>75</v>
      </c>
      <c r="BP1605" s="1" t="s">
        <v>75</v>
      </c>
      <c r="BQ1605" s="21" t="s">
        <v>99</v>
      </c>
      <c r="BR1605" s="21" t="s">
        <v>100</v>
      </c>
    </row>
    <row r="1606" spans="1:70" ht="20.45" customHeight="1">
      <c r="A1606" s="1" t="s">
        <v>7619</v>
      </c>
      <c r="B1606" s="1">
        <v>250037</v>
      </c>
      <c r="C1606" s="1" t="s">
        <v>71</v>
      </c>
      <c r="D1606" s="3">
        <v>45701</v>
      </c>
      <c r="E1606" s="4">
        <v>0.52430555555555558</v>
      </c>
      <c r="F1606" s="5">
        <v>45689</v>
      </c>
      <c r="G1606" s="3">
        <v>45701</v>
      </c>
      <c r="H1606" s="4">
        <v>0.62361111111111112</v>
      </c>
      <c r="I1606" s="48">
        <f t="shared" si="192"/>
        <v>9.9305555555555536E-2</v>
      </c>
      <c r="J1606" s="1">
        <v>10</v>
      </c>
      <c r="K1606" s="1" t="s">
        <v>1896</v>
      </c>
      <c r="L1606" s="1" t="s">
        <v>7620</v>
      </c>
      <c r="M1606" s="1" t="s">
        <v>75</v>
      </c>
      <c r="N1606" s="1" t="s">
        <v>1915</v>
      </c>
      <c r="O1606" s="1" t="s">
        <v>77</v>
      </c>
      <c r="P1606" s="1" t="s">
        <v>78</v>
      </c>
      <c r="Q1606" s="1" t="s">
        <v>78</v>
      </c>
      <c r="R1606" s="1" t="s">
        <v>78</v>
      </c>
      <c r="S1606" s="21" t="s">
        <v>99</v>
      </c>
      <c r="T1606" s="1" t="s">
        <v>7428</v>
      </c>
      <c r="U1606" s="25" t="s">
        <v>4763</v>
      </c>
      <c r="V1606" s="1" t="s">
        <v>1900</v>
      </c>
      <c r="W1606" s="1" t="s">
        <v>83</v>
      </c>
      <c r="X1606" s="1" t="s">
        <v>123</v>
      </c>
      <c r="Y1606" s="1" t="s">
        <v>83</v>
      </c>
      <c r="Z1606" s="1" t="s">
        <v>84</v>
      </c>
      <c r="AA1606" s="1" t="s">
        <v>72</v>
      </c>
      <c r="AB1606" s="1" t="s">
        <v>104</v>
      </c>
      <c r="AC1606" s="1" t="s">
        <v>730</v>
      </c>
      <c r="AD1606" s="1" t="s">
        <v>87</v>
      </c>
      <c r="AE1606" s="1">
        <v>62</v>
      </c>
      <c r="AF1606" s="1" t="s">
        <v>88</v>
      </c>
      <c r="AG1606" s="1">
        <v>6.5</v>
      </c>
      <c r="AH1606" s="1" t="s">
        <v>954</v>
      </c>
      <c r="AI1606" s="1" t="s">
        <v>90</v>
      </c>
      <c r="AJ1606" s="1" t="s">
        <v>91</v>
      </c>
      <c r="AK1606" s="1" t="s">
        <v>92</v>
      </c>
      <c r="AL1606" s="1" t="s">
        <v>72</v>
      </c>
      <c r="AM1606" s="1" t="s">
        <v>217</v>
      </c>
      <c r="AN1606" s="1">
        <v>3</v>
      </c>
      <c r="AO1606" s="1" t="s">
        <v>1709</v>
      </c>
      <c r="AP1606" s="1" t="s">
        <v>72</v>
      </c>
      <c r="AQ1606" s="1" t="s">
        <v>72</v>
      </c>
      <c r="AR1606" s="1" t="s">
        <v>3444</v>
      </c>
      <c r="AS1606" s="1" t="s">
        <v>72</v>
      </c>
      <c r="AT1606" s="1" t="s">
        <v>72</v>
      </c>
      <c r="AU1606" s="3">
        <v>45701</v>
      </c>
      <c r="AV1606" s="4">
        <v>0.64375000000000004</v>
      </c>
      <c r="AW1606" s="4">
        <v>0.70972222222222225</v>
      </c>
      <c r="AX1606" s="4">
        <f t="shared" si="193"/>
        <v>6.597222222222221E-2</v>
      </c>
      <c r="AY1606" s="4">
        <f t="shared" si="194"/>
        <v>0.61041666666666672</v>
      </c>
      <c r="AZ1606" s="4">
        <f t="shared" si="195"/>
        <v>0.18541666666666667</v>
      </c>
      <c r="BA1606" s="1" t="s">
        <v>7621</v>
      </c>
      <c r="BB1606" s="1" t="s">
        <v>72</v>
      </c>
      <c r="BC1606" s="1" t="s">
        <v>1675</v>
      </c>
      <c r="BD1606" s="1">
        <v>14</v>
      </c>
      <c r="BE1606" s="1" t="s">
        <v>2694</v>
      </c>
      <c r="BF1606" s="1" t="s">
        <v>75</v>
      </c>
      <c r="BG1606" s="1" t="s">
        <v>75</v>
      </c>
      <c r="BH1606" s="1" t="s">
        <v>88</v>
      </c>
      <c r="BI1606" s="1" t="s">
        <v>96</v>
      </c>
      <c r="BJ1606" s="1" t="s">
        <v>72</v>
      </c>
      <c r="BK1606" s="1" t="s">
        <v>7458</v>
      </c>
      <c r="BL1606" s="1" t="s">
        <v>7605</v>
      </c>
      <c r="BM1606" s="1">
        <v>42</v>
      </c>
      <c r="BN1606" s="1" t="s">
        <v>75</v>
      </c>
      <c r="BO1606" s="1" t="s">
        <v>75</v>
      </c>
      <c r="BP1606" s="1" t="s">
        <v>75</v>
      </c>
      <c r="BQ1606" s="21" t="s">
        <v>99</v>
      </c>
      <c r="BR1606" s="21" t="s">
        <v>100</v>
      </c>
    </row>
    <row r="1607" spans="1:70" ht="20.45" customHeight="1">
      <c r="A1607" s="1">
        <v>250038</v>
      </c>
      <c r="B1607" s="1">
        <v>250038</v>
      </c>
      <c r="C1607" s="1" t="s">
        <v>71</v>
      </c>
      <c r="D1607" s="3">
        <v>45701</v>
      </c>
      <c r="E1607" s="4">
        <v>0.64236111111111116</v>
      </c>
      <c r="F1607" s="5">
        <v>45689</v>
      </c>
      <c r="G1607" s="3">
        <v>45701</v>
      </c>
      <c r="H1607" s="4">
        <v>0.69166666666666665</v>
      </c>
      <c r="I1607" s="48">
        <f t="shared" si="192"/>
        <v>4.9305555555555491E-2</v>
      </c>
      <c r="J1607" s="1">
        <v>5</v>
      </c>
      <c r="K1607" s="1" t="s">
        <v>1896</v>
      </c>
      <c r="L1607" s="1" t="s">
        <v>7622</v>
      </c>
      <c r="M1607" s="1" t="s">
        <v>75</v>
      </c>
      <c r="N1607" s="1" t="s">
        <v>2215</v>
      </c>
      <c r="O1607" s="1" t="s">
        <v>77</v>
      </c>
      <c r="P1607" s="1" t="s">
        <v>78</v>
      </c>
      <c r="Q1607" s="1" t="s">
        <v>78</v>
      </c>
      <c r="R1607" s="8" t="s">
        <v>1927</v>
      </c>
      <c r="S1607" s="8" t="s">
        <v>160</v>
      </c>
      <c r="T1607" s="8" t="s">
        <v>7588</v>
      </c>
      <c r="U1607" s="8" t="s">
        <v>2305</v>
      </c>
      <c r="V1607" s="1" t="s">
        <v>1900</v>
      </c>
      <c r="W1607" s="1" t="s">
        <v>83</v>
      </c>
      <c r="X1607" s="1" t="s">
        <v>123</v>
      </c>
      <c r="Y1607" s="1" t="s">
        <v>83</v>
      </c>
      <c r="Z1607" s="1" t="s">
        <v>84</v>
      </c>
      <c r="AA1607" s="1" t="s">
        <v>72</v>
      </c>
      <c r="AB1607" s="1" t="s">
        <v>7623</v>
      </c>
      <c r="AC1607" s="1" t="s">
        <v>2364</v>
      </c>
      <c r="AD1607" s="1" t="s">
        <v>126</v>
      </c>
      <c r="AE1607" s="1">
        <v>63</v>
      </c>
      <c r="AF1607" s="1" t="s">
        <v>88</v>
      </c>
      <c r="AG1607" s="1">
        <v>5.8</v>
      </c>
      <c r="AH1607" s="1" t="s">
        <v>299</v>
      </c>
      <c r="AI1607" s="1" t="s">
        <v>90</v>
      </c>
      <c r="AJ1607" s="1" t="s">
        <v>91</v>
      </c>
      <c r="AK1607" s="1" t="s">
        <v>92</v>
      </c>
      <c r="AL1607" s="1" t="s">
        <v>72</v>
      </c>
      <c r="AM1607" s="1" t="s">
        <v>217</v>
      </c>
      <c r="AN1607" s="1">
        <v>2</v>
      </c>
      <c r="AO1607" s="1" t="s">
        <v>367</v>
      </c>
      <c r="AP1607" s="1" t="s">
        <v>72</v>
      </c>
      <c r="AQ1607" s="1" t="s">
        <v>72</v>
      </c>
      <c r="AR1607" s="1" t="s">
        <v>3444</v>
      </c>
      <c r="AS1607" s="1" t="s">
        <v>72</v>
      </c>
      <c r="AT1607" s="1" t="s">
        <v>72</v>
      </c>
      <c r="AU1607" s="3">
        <v>45701</v>
      </c>
      <c r="AV1607" s="4">
        <v>0.71458333333333335</v>
      </c>
      <c r="AW1607" s="4" t="s">
        <v>72</v>
      </c>
      <c r="AX1607" s="4" t="s">
        <v>72</v>
      </c>
      <c r="AY1607" s="4" t="s">
        <v>72</v>
      </c>
      <c r="AZ1607" s="4" t="s">
        <v>72</v>
      </c>
      <c r="BA1607" s="1" t="s">
        <v>7624</v>
      </c>
      <c r="BB1607" s="1" t="s">
        <v>72</v>
      </c>
      <c r="BC1607" s="1" t="s">
        <v>1675</v>
      </c>
      <c r="BD1607" s="1">
        <v>14</v>
      </c>
      <c r="BE1607" s="1" t="s">
        <v>4219</v>
      </c>
      <c r="BF1607" s="1" t="s">
        <v>75</v>
      </c>
      <c r="BG1607" s="1" t="s">
        <v>75</v>
      </c>
      <c r="BH1607" s="1" t="s">
        <v>88</v>
      </c>
      <c r="BI1607" s="1" t="s">
        <v>79</v>
      </c>
      <c r="BJ1607" s="1" t="s">
        <v>2135</v>
      </c>
      <c r="BK1607" s="1" t="s">
        <v>72</v>
      </c>
      <c r="BL1607" s="1" t="s">
        <v>72</v>
      </c>
      <c r="BM1607" s="1" t="s">
        <v>72</v>
      </c>
      <c r="BN1607" s="1" t="s">
        <v>88</v>
      </c>
      <c r="BO1607" s="1" t="s">
        <v>88</v>
      </c>
      <c r="BP1607" s="1" t="s">
        <v>88</v>
      </c>
      <c r="BQ1607" s="1" t="s">
        <v>160</v>
      </c>
    </row>
    <row r="1608" spans="1:70" ht="20.45" customHeight="1">
      <c r="A1608" s="1" t="s">
        <v>7625</v>
      </c>
      <c r="B1608" s="1">
        <v>250039</v>
      </c>
      <c r="C1608" s="1" t="s">
        <v>71</v>
      </c>
      <c r="D1608" s="3">
        <v>45702</v>
      </c>
      <c r="E1608" s="4">
        <v>0.51666666666666672</v>
      </c>
      <c r="F1608" s="5">
        <v>45689</v>
      </c>
      <c r="G1608" s="3">
        <v>45702</v>
      </c>
      <c r="H1608" s="4">
        <v>0.51666666666666672</v>
      </c>
      <c r="I1608" s="48">
        <f t="shared" si="192"/>
        <v>0</v>
      </c>
      <c r="J1608" s="1">
        <v>6</v>
      </c>
      <c r="K1608" s="1" t="s">
        <v>1896</v>
      </c>
      <c r="L1608" s="1" t="s">
        <v>7626</v>
      </c>
      <c r="M1608" s="1" t="s">
        <v>75</v>
      </c>
      <c r="N1608" s="1" t="s">
        <v>3759</v>
      </c>
      <c r="O1608" s="1" t="s">
        <v>77</v>
      </c>
      <c r="P1608" s="1" t="s">
        <v>78</v>
      </c>
      <c r="Q1608" s="1" t="s">
        <v>78</v>
      </c>
      <c r="R1608" s="21" t="s">
        <v>1898</v>
      </c>
      <c r="S1608" s="21" t="s">
        <v>99</v>
      </c>
      <c r="T1608" s="1" t="s">
        <v>7428</v>
      </c>
      <c r="U1608" s="25" t="s">
        <v>6982</v>
      </c>
      <c r="V1608" s="1" t="s">
        <v>1900</v>
      </c>
      <c r="W1608" s="1" t="s">
        <v>83</v>
      </c>
      <c r="X1608" s="1" t="s">
        <v>123</v>
      </c>
      <c r="Y1608" s="1" t="s">
        <v>83</v>
      </c>
      <c r="Z1608" s="1" t="s">
        <v>443</v>
      </c>
      <c r="AA1608" s="1" t="s">
        <v>72</v>
      </c>
      <c r="AB1608" s="1" t="s">
        <v>444</v>
      </c>
      <c r="AC1608" s="1" t="s">
        <v>7627</v>
      </c>
      <c r="AD1608" s="1" t="s">
        <v>126</v>
      </c>
      <c r="AE1608" s="1">
        <v>60</v>
      </c>
      <c r="AF1608" s="1" t="s">
        <v>88</v>
      </c>
      <c r="AG1608" s="1">
        <v>5.9</v>
      </c>
      <c r="AH1608" s="1" t="s">
        <v>954</v>
      </c>
      <c r="AI1608" s="1" t="s">
        <v>90</v>
      </c>
      <c r="AJ1608" s="1" t="s">
        <v>91</v>
      </c>
      <c r="AK1608" s="1" t="s">
        <v>92</v>
      </c>
      <c r="AL1608" s="1" t="s">
        <v>72</v>
      </c>
      <c r="AM1608" s="1" t="s">
        <v>229</v>
      </c>
      <c r="AN1608" s="1">
        <v>2</v>
      </c>
      <c r="AO1608" s="1" t="s">
        <v>255</v>
      </c>
      <c r="AP1608" s="1" t="s">
        <v>72</v>
      </c>
      <c r="AQ1608" s="1" t="s">
        <v>72</v>
      </c>
      <c r="AR1608" s="1" t="s">
        <v>447</v>
      </c>
      <c r="AS1608" s="1" t="s">
        <v>72</v>
      </c>
      <c r="AT1608" s="1" t="s">
        <v>72</v>
      </c>
      <c r="AU1608" s="3">
        <v>45702</v>
      </c>
      <c r="AV1608" s="4">
        <v>0.71180555555555558</v>
      </c>
      <c r="AW1608" s="4">
        <v>0.75555555555555554</v>
      </c>
      <c r="AX1608" s="4">
        <f>AW1608-AV1608</f>
        <v>4.3749999999999956E-2</v>
      </c>
      <c r="AY1608" s="4">
        <f>AW1608-I1608</f>
        <v>0.75555555555555554</v>
      </c>
      <c r="AZ1608" s="4">
        <f>AW1608-E1608</f>
        <v>0.23888888888888882</v>
      </c>
      <c r="BA1608" s="1" t="s">
        <v>7628</v>
      </c>
      <c r="BB1608" s="1" t="s">
        <v>72</v>
      </c>
      <c r="BC1608" s="1" t="s">
        <v>1794</v>
      </c>
      <c r="BD1608" s="1">
        <v>13</v>
      </c>
      <c r="BE1608" s="1" t="s">
        <v>4063</v>
      </c>
      <c r="BF1608" s="1" t="s">
        <v>75</v>
      </c>
      <c r="BG1608" s="1" t="s">
        <v>75</v>
      </c>
      <c r="BH1608" s="1" t="s">
        <v>88</v>
      </c>
      <c r="BI1608" s="1" t="s">
        <v>96</v>
      </c>
      <c r="BJ1608" s="1" t="s">
        <v>72</v>
      </c>
      <c r="BK1608" s="1" t="s">
        <v>7629</v>
      </c>
      <c r="BL1608" s="1" t="s">
        <v>7630</v>
      </c>
      <c r="BM1608" s="1">
        <v>15</v>
      </c>
      <c r="BN1608" s="1" t="s">
        <v>75</v>
      </c>
      <c r="BO1608" s="1" t="s">
        <v>75</v>
      </c>
      <c r="BP1608" s="1" t="s">
        <v>75</v>
      </c>
      <c r="BQ1608" s="21" t="s">
        <v>99</v>
      </c>
      <c r="BR1608" s="1" t="s">
        <v>918</v>
      </c>
    </row>
    <row r="1609" spans="1:70" ht="20.45" customHeight="1">
      <c r="A1609" s="1">
        <v>250040</v>
      </c>
      <c r="B1609" s="1">
        <v>250040</v>
      </c>
      <c r="C1609" s="1" t="s">
        <v>71</v>
      </c>
      <c r="D1609" s="3">
        <v>45702</v>
      </c>
      <c r="E1609" s="4">
        <v>0.50347222222222221</v>
      </c>
      <c r="F1609" s="5">
        <v>45689</v>
      </c>
      <c r="G1609" s="3">
        <v>45702</v>
      </c>
      <c r="H1609" s="4">
        <v>0.8618055555555556</v>
      </c>
      <c r="I1609" s="48">
        <f t="shared" si="192"/>
        <v>0.35833333333333339</v>
      </c>
      <c r="J1609" s="1">
        <v>10</v>
      </c>
      <c r="K1609" s="1" t="s">
        <v>1896</v>
      </c>
      <c r="L1609" s="1" t="s">
        <v>7631</v>
      </c>
      <c r="M1609" s="1" t="s">
        <v>75</v>
      </c>
      <c r="N1609" s="1" t="s">
        <v>2215</v>
      </c>
      <c r="O1609" s="1" t="s">
        <v>77</v>
      </c>
      <c r="P1609" s="1" t="s">
        <v>78</v>
      </c>
      <c r="Q1609" s="1" t="s">
        <v>78</v>
      </c>
      <c r="R1609" s="8" t="s">
        <v>1927</v>
      </c>
      <c r="S1609" s="8" t="s">
        <v>160</v>
      </c>
      <c r="T1609" s="8" t="s">
        <v>7428</v>
      </c>
      <c r="U1609" s="60" t="s">
        <v>2305</v>
      </c>
      <c r="V1609" s="1" t="s">
        <v>1900</v>
      </c>
      <c r="W1609" s="1" t="s">
        <v>778</v>
      </c>
      <c r="X1609" s="1" t="s">
        <v>779</v>
      </c>
      <c r="Y1609" s="1" t="s">
        <v>780</v>
      </c>
      <c r="Z1609" s="1" t="s">
        <v>84</v>
      </c>
      <c r="AA1609" s="1" t="s">
        <v>72</v>
      </c>
      <c r="AB1609" s="1" t="s">
        <v>140</v>
      </c>
      <c r="AC1609" s="1" t="s">
        <v>181</v>
      </c>
      <c r="AD1609" s="1" t="s">
        <v>126</v>
      </c>
      <c r="AE1609" s="1">
        <v>59</v>
      </c>
      <c r="AF1609" s="1" t="s">
        <v>88</v>
      </c>
      <c r="AG1609" s="1">
        <v>6.3</v>
      </c>
      <c r="AH1609" s="1" t="s">
        <v>2344</v>
      </c>
      <c r="AI1609" s="1" t="s">
        <v>90</v>
      </c>
      <c r="AJ1609" s="1" t="s">
        <v>91</v>
      </c>
      <c r="AK1609" s="1" t="s">
        <v>92</v>
      </c>
      <c r="AL1609" s="1" t="s">
        <v>72</v>
      </c>
      <c r="AM1609" s="1" t="s">
        <v>217</v>
      </c>
      <c r="AN1609" s="1" t="s">
        <v>72</v>
      </c>
      <c r="AO1609" s="1" t="s">
        <v>5206</v>
      </c>
      <c r="AP1609" s="1" t="s">
        <v>72</v>
      </c>
      <c r="AQ1609" s="1" t="s">
        <v>72</v>
      </c>
      <c r="AR1609" s="1" t="s">
        <v>220</v>
      </c>
      <c r="AS1609" s="1" t="s">
        <v>72</v>
      </c>
      <c r="AT1609" s="1" t="s">
        <v>72</v>
      </c>
      <c r="AU1609" s="3">
        <v>45702</v>
      </c>
      <c r="AV1609" s="4">
        <v>0.87847222222222221</v>
      </c>
      <c r="AW1609" s="4" t="s">
        <v>72</v>
      </c>
      <c r="AX1609" s="4" t="s">
        <v>72</v>
      </c>
      <c r="AY1609" s="4" t="s">
        <v>72</v>
      </c>
      <c r="AZ1609" s="4" t="s">
        <v>72</v>
      </c>
      <c r="BA1609" s="1" t="s">
        <v>7632</v>
      </c>
      <c r="BB1609" s="1" t="s">
        <v>72</v>
      </c>
      <c r="BC1609" s="1" t="s">
        <v>1675</v>
      </c>
      <c r="BD1609" s="1">
        <v>15</v>
      </c>
      <c r="BE1609" s="1" t="s">
        <v>3205</v>
      </c>
      <c r="BF1609" s="1" t="s">
        <v>75</v>
      </c>
      <c r="BG1609" s="1" t="s">
        <v>75</v>
      </c>
      <c r="BH1609" s="1" t="s">
        <v>88</v>
      </c>
      <c r="BI1609" s="1" t="s">
        <v>79</v>
      </c>
      <c r="BJ1609" s="1" t="s">
        <v>2135</v>
      </c>
      <c r="BK1609" s="1" t="s">
        <v>72</v>
      </c>
      <c r="BL1609" s="1" t="s">
        <v>72</v>
      </c>
      <c r="BM1609" s="1" t="s">
        <v>72</v>
      </c>
      <c r="BN1609" s="1" t="s">
        <v>88</v>
      </c>
      <c r="BO1609" s="1" t="s">
        <v>88</v>
      </c>
      <c r="BP1609" s="1" t="s">
        <v>88</v>
      </c>
      <c r="BQ1609" s="1" t="s">
        <v>160</v>
      </c>
    </row>
    <row r="1610" spans="1:70" ht="20.45" customHeight="1">
      <c r="A1610" s="1" t="s">
        <v>7633</v>
      </c>
      <c r="B1610" s="1">
        <v>250041</v>
      </c>
      <c r="C1610" s="1" t="s">
        <v>71</v>
      </c>
      <c r="D1610" s="3">
        <v>45705</v>
      </c>
      <c r="E1610" s="4">
        <v>0.59166666666666667</v>
      </c>
      <c r="F1610" s="5">
        <v>45689</v>
      </c>
      <c r="G1610" s="3">
        <v>45705</v>
      </c>
      <c r="H1610" s="4">
        <v>0.63194444444444442</v>
      </c>
      <c r="I1610" s="48">
        <f t="shared" si="192"/>
        <v>4.0277777777777746E-2</v>
      </c>
      <c r="J1610" s="1">
        <v>3</v>
      </c>
      <c r="K1610" s="1" t="s">
        <v>1896</v>
      </c>
      <c r="L1610" s="1" t="s">
        <v>7634</v>
      </c>
      <c r="M1610" s="1" t="s">
        <v>75</v>
      </c>
      <c r="N1610" s="1" t="s">
        <v>7510</v>
      </c>
      <c r="O1610" s="1" t="s">
        <v>77</v>
      </c>
      <c r="P1610" s="1" t="s">
        <v>78</v>
      </c>
      <c r="Q1610" s="1" t="s">
        <v>78</v>
      </c>
      <c r="R1610" s="21" t="s">
        <v>1898</v>
      </c>
      <c r="S1610" s="21" t="s">
        <v>99</v>
      </c>
      <c r="T1610" s="1" t="s">
        <v>7428</v>
      </c>
      <c r="U1610" s="25" t="s">
        <v>7635</v>
      </c>
      <c r="V1610" s="1" t="s">
        <v>1900</v>
      </c>
      <c r="W1610" s="1" t="s">
        <v>83</v>
      </c>
      <c r="X1610" s="1" t="s">
        <v>123</v>
      </c>
      <c r="Y1610" s="1" t="s">
        <v>83</v>
      </c>
      <c r="Z1610" s="1" t="s">
        <v>7128</v>
      </c>
      <c r="AA1610" s="1" t="s">
        <v>72</v>
      </c>
      <c r="AB1610" s="1" t="s">
        <v>7636</v>
      </c>
      <c r="AC1610" s="1" t="s">
        <v>7636</v>
      </c>
      <c r="AD1610" s="1" t="s">
        <v>87</v>
      </c>
      <c r="AE1610" s="1">
        <v>50</v>
      </c>
      <c r="AF1610" s="1" t="s">
        <v>88</v>
      </c>
      <c r="AG1610" s="1">
        <v>6.8</v>
      </c>
      <c r="AH1610" s="1" t="s">
        <v>299</v>
      </c>
      <c r="AI1610" s="1" t="s">
        <v>90</v>
      </c>
      <c r="AJ1610" s="1" t="s">
        <v>91</v>
      </c>
      <c r="AK1610" s="1" t="s">
        <v>92</v>
      </c>
      <c r="AL1610" s="1" t="s">
        <v>72</v>
      </c>
      <c r="AM1610" s="1" t="s">
        <v>254</v>
      </c>
      <c r="AN1610" s="1">
        <v>2</v>
      </c>
      <c r="AO1610" s="1" t="s">
        <v>367</v>
      </c>
      <c r="AP1610" s="1" t="s">
        <v>72</v>
      </c>
      <c r="AQ1610" s="1" t="s">
        <v>72</v>
      </c>
      <c r="AR1610" s="1" t="s">
        <v>3444</v>
      </c>
      <c r="AS1610" s="1" t="s">
        <v>72</v>
      </c>
      <c r="AT1610" s="1" t="s">
        <v>72</v>
      </c>
      <c r="AU1610" s="3">
        <v>45705</v>
      </c>
      <c r="AV1610" s="4">
        <v>0.64652777777777781</v>
      </c>
      <c r="AW1610" s="4">
        <v>0.73472222222222228</v>
      </c>
      <c r="AX1610" s="4">
        <f t="shared" ref="AX1610:AX1622" si="196">AW1610-AV1610</f>
        <v>8.8194444444444464E-2</v>
      </c>
      <c r="AY1610" s="4">
        <f t="shared" ref="AY1610:AY1622" si="197">AW1610-I1610</f>
        <v>0.69444444444444453</v>
      </c>
      <c r="AZ1610" s="4">
        <f t="shared" ref="AZ1610:AZ1622" si="198">AW1610-E1610</f>
        <v>0.1430555555555556</v>
      </c>
      <c r="BA1610" s="1" t="s">
        <v>7637</v>
      </c>
      <c r="BB1610" s="1" t="s">
        <v>72</v>
      </c>
      <c r="BC1610" s="1" t="s">
        <v>1675</v>
      </c>
      <c r="BD1610" s="1">
        <v>13</v>
      </c>
      <c r="BE1610" s="1" t="s">
        <v>2694</v>
      </c>
      <c r="BF1610" s="1" t="s">
        <v>75</v>
      </c>
      <c r="BG1610" s="1" t="s">
        <v>75</v>
      </c>
      <c r="BH1610" s="1" t="s">
        <v>88</v>
      </c>
      <c r="BI1610" s="1" t="s">
        <v>96</v>
      </c>
      <c r="BJ1610" s="1" t="s">
        <v>72</v>
      </c>
      <c r="BK1610" s="1" t="s">
        <v>7543</v>
      </c>
      <c r="BL1610" s="1" t="s">
        <v>7638</v>
      </c>
      <c r="BM1610" s="1">
        <v>42</v>
      </c>
      <c r="BN1610" s="1" t="s">
        <v>75</v>
      </c>
      <c r="BO1610" s="1" t="s">
        <v>75</v>
      </c>
      <c r="BP1610" s="1" t="s">
        <v>75</v>
      </c>
      <c r="BQ1610" s="21" t="s">
        <v>99</v>
      </c>
      <c r="BR1610" s="21" t="s">
        <v>100</v>
      </c>
    </row>
    <row r="1611" spans="1:70" ht="20.45" customHeight="1">
      <c r="A1611" s="1" t="s">
        <v>7639</v>
      </c>
      <c r="B1611" s="1">
        <v>250042</v>
      </c>
      <c r="C1611" s="1" t="s">
        <v>71</v>
      </c>
      <c r="D1611" s="3">
        <v>45708</v>
      </c>
      <c r="E1611" s="4">
        <v>0.42638888888888887</v>
      </c>
      <c r="F1611" s="5">
        <v>45689</v>
      </c>
      <c r="G1611" s="3">
        <v>45708</v>
      </c>
      <c r="H1611" s="4">
        <v>0.57847222222222228</v>
      </c>
      <c r="I1611" s="48">
        <f t="shared" si="192"/>
        <v>0.1520833333333334</v>
      </c>
      <c r="J1611" s="1">
        <v>1</v>
      </c>
      <c r="K1611" s="1" t="s">
        <v>1896</v>
      </c>
      <c r="L1611" s="1" t="s">
        <v>7640</v>
      </c>
      <c r="M1611" s="1" t="s">
        <v>75</v>
      </c>
      <c r="N1611" s="1" t="s">
        <v>1915</v>
      </c>
      <c r="O1611" s="1" t="s">
        <v>77</v>
      </c>
      <c r="P1611" s="1" t="s">
        <v>78</v>
      </c>
      <c r="Q1611" s="1" t="s">
        <v>78</v>
      </c>
      <c r="R1611" s="21" t="s">
        <v>1898</v>
      </c>
      <c r="S1611" s="21" t="s">
        <v>99</v>
      </c>
      <c r="T1611" s="1" t="s">
        <v>7428</v>
      </c>
      <c r="U1611" s="25" t="s">
        <v>7641</v>
      </c>
      <c r="V1611" s="1" t="s">
        <v>1900</v>
      </c>
      <c r="W1611" s="1" t="s">
        <v>813</v>
      </c>
      <c r="X1611" s="1" t="s">
        <v>813</v>
      </c>
      <c r="Y1611" s="1" t="s">
        <v>814</v>
      </c>
      <c r="Z1611" s="1" t="s">
        <v>84</v>
      </c>
      <c r="AA1611" s="1" t="s">
        <v>72</v>
      </c>
      <c r="AB1611" s="1" t="s">
        <v>944</v>
      </c>
      <c r="AC1611" s="1" t="s">
        <v>1901</v>
      </c>
      <c r="AD1611" s="1" t="s">
        <v>87</v>
      </c>
      <c r="AE1611" s="1">
        <v>75</v>
      </c>
      <c r="AF1611" s="1" t="s">
        <v>88</v>
      </c>
      <c r="AG1611" s="1">
        <v>5.2</v>
      </c>
      <c r="AH1611" s="1" t="s">
        <v>954</v>
      </c>
      <c r="AI1611" s="1" t="s">
        <v>90</v>
      </c>
      <c r="AJ1611" s="1" t="s">
        <v>91</v>
      </c>
      <c r="AK1611" s="1" t="s">
        <v>1217</v>
      </c>
      <c r="AL1611" s="1" t="s">
        <v>72</v>
      </c>
      <c r="AM1611" s="1" t="s">
        <v>254</v>
      </c>
      <c r="AN1611" s="1">
        <v>2</v>
      </c>
      <c r="AO1611" s="1" t="s">
        <v>2474</v>
      </c>
      <c r="AP1611" s="1" t="s">
        <v>72</v>
      </c>
      <c r="AQ1611" s="1" t="s">
        <v>72</v>
      </c>
      <c r="AR1611" s="1" t="s">
        <v>72</v>
      </c>
      <c r="AS1611" s="1" t="s">
        <v>72</v>
      </c>
      <c r="AT1611" s="1" t="s">
        <v>72</v>
      </c>
      <c r="AU1611" s="3">
        <v>45708</v>
      </c>
      <c r="AV1611" s="4">
        <v>0.61111111111111116</v>
      </c>
      <c r="AW1611" s="4">
        <v>0.70694444444444449</v>
      </c>
      <c r="AX1611" s="4">
        <f t="shared" si="196"/>
        <v>9.5833333333333326E-2</v>
      </c>
      <c r="AY1611" s="4">
        <f t="shared" si="197"/>
        <v>0.55486111111111103</v>
      </c>
      <c r="AZ1611" s="4">
        <f t="shared" si="198"/>
        <v>0.28055555555555561</v>
      </c>
      <c r="BA1611" s="1" t="s">
        <v>7642</v>
      </c>
      <c r="BB1611" s="1" t="s">
        <v>72</v>
      </c>
      <c r="BC1611" s="1" t="s">
        <v>1675</v>
      </c>
      <c r="BD1611" s="1">
        <v>14</v>
      </c>
      <c r="BE1611" s="1" t="s">
        <v>4063</v>
      </c>
      <c r="BF1611" s="1" t="s">
        <v>75</v>
      </c>
      <c r="BG1611" s="1" t="s">
        <v>75</v>
      </c>
      <c r="BH1611" s="1" t="s">
        <v>88</v>
      </c>
      <c r="BI1611" s="1" t="s">
        <v>96</v>
      </c>
      <c r="BJ1611" s="1" t="s">
        <v>72</v>
      </c>
      <c r="BK1611" s="1" t="s">
        <v>7458</v>
      </c>
      <c r="BL1611" s="1" t="s">
        <v>7605</v>
      </c>
      <c r="BM1611" s="1">
        <f>35+14</f>
        <v>49</v>
      </c>
      <c r="BN1611" s="1" t="s">
        <v>75</v>
      </c>
      <c r="BO1611" s="1" t="s">
        <v>75</v>
      </c>
      <c r="BP1611" s="1" t="s">
        <v>75</v>
      </c>
      <c r="BQ1611" s="21" t="s">
        <v>99</v>
      </c>
      <c r="BR1611" s="21" t="s">
        <v>100</v>
      </c>
    </row>
    <row r="1612" spans="1:70" ht="20.45" customHeight="1">
      <c r="A1612" s="1" t="s">
        <v>7643</v>
      </c>
      <c r="B1612" s="1">
        <v>250043</v>
      </c>
      <c r="C1612" s="1" t="s">
        <v>71</v>
      </c>
      <c r="D1612" s="3">
        <v>45712</v>
      </c>
      <c r="E1612" s="4">
        <v>0.61597222222222225</v>
      </c>
      <c r="F1612" s="5">
        <v>45689</v>
      </c>
      <c r="G1612" s="3">
        <v>45712</v>
      </c>
      <c r="H1612" s="4">
        <v>0.68680555555555556</v>
      </c>
      <c r="I1612" s="48">
        <f t="shared" si="192"/>
        <v>7.0833333333333304E-2</v>
      </c>
      <c r="J1612" s="1">
        <v>3</v>
      </c>
      <c r="K1612" s="1" t="s">
        <v>1896</v>
      </c>
      <c r="L1612" s="1" t="s">
        <v>7644</v>
      </c>
      <c r="M1612" s="1" t="s">
        <v>75</v>
      </c>
      <c r="N1612" s="1" t="s">
        <v>7510</v>
      </c>
      <c r="O1612" s="1" t="s">
        <v>77</v>
      </c>
      <c r="P1612" s="1" t="s">
        <v>78</v>
      </c>
      <c r="Q1612" s="1" t="s">
        <v>78</v>
      </c>
      <c r="R1612" s="21" t="s">
        <v>1898</v>
      </c>
      <c r="S1612" s="21" t="s">
        <v>99</v>
      </c>
      <c r="T1612" s="1" t="s">
        <v>7428</v>
      </c>
      <c r="U1612" s="25" t="s">
        <v>4983</v>
      </c>
      <c r="V1612" s="1" t="s">
        <v>1900</v>
      </c>
      <c r="W1612" s="1" t="s">
        <v>83</v>
      </c>
      <c r="X1612" s="1" t="s">
        <v>123</v>
      </c>
      <c r="Y1612" s="1" t="s">
        <v>83</v>
      </c>
      <c r="Z1612" s="1" t="s">
        <v>7128</v>
      </c>
      <c r="AA1612" s="1" t="s">
        <v>72</v>
      </c>
      <c r="AB1612" s="1" t="s">
        <v>7636</v>
      </c>
      <c r="AC1612" s="1" t="s">
        <v>7636</v>
      </c>
      <c r="AD1612" s="1" t="s">
        <v>87</v>
      </c>
      <c r="AE1612" s="1">
        <v>56</v>
      </c>
      <c r="AF1612" s="1" t="s">
        <v>88</v>
      </c>
      <c r="AG1612" s="1">
        <v>5.8</v>
      </c>
      <c r="AH1612" s="1" t="s">
        <v>954</v>
      </c>
      <c r="AI1612" s="1" t="s">
        <v>90</v>
      </c>
      <c r="AJ1612" s="1" t="s">
        <v>91</v>
      </c>
      <c r="AK1612" s="1" t="s">
        <v>92</v>
      </c>
      <c r="AL1612" s="1" t="s">
        <v>72</v>
      </c>
      <c r="AM1612" s="1" t="s">
        <v>229</v>
      </c>
      <c r="AN1612" s="1">
        <v>2</v>
      </c>
      <c r="AO1612" s="1" t="s">
        <v>255</v>
      </c>
      <c r="AP1612" s="1" t="s">
        <v>72</v>
      </c>
      <c r="AQ1612" s="1" t="s">
        <v>72</v>
      </c>
      <c r="AR1612" s="1" t="s">
        <v>447</v>
      </c>
      <c r="AS1612" s="1" t="s">
        <v>72</v>
      </c>
      <c r="AT1612" s="1" t="s">
        <v>72</v>
      </c>
      <c r="AU1612" s="3">
        <v>45712</v>
      </c>
      <c r="AV1612" s="4">
        <v>0.70347222222222228</v>
      </c>
      <c r="AW1612" s="4">
        <v>0.76944444444444449</v>
      </c>
      <c r="AX1612" s="4">
        <f t="shared" si="196"/>
        <v>6.597222222222221E-2</v>
      </c>
      <c r="AY1612" s="4">
        <f t="shared" si="197"/>
        <v>0.69861111111111118</v>
      </c>
      <c r="AZ1612" s="4">
        <f t="shared" si="198"/>
        <v>0.15347222222222223</v>
      </c>
      <c r="BA1612" s="1" t="s">
        <v>7645</v>
      </c>
      <c r="BB1612" s="1" t="s">
        <v>72</v>
      </c>
      <c r="BC1612" s="1" t="s">
        <v>1675</v>
      </c>
      <c r="BD1612" s="1">
        <v>13</v>
      </c>
      <c r="BE1612" s="1" t="s">
        <v>3446</v>
      </c>
      <c r="BF1612" s="1" t="s">
        <v>75</v>
      </c>
      <c r="BG1612" s="1" t="s">
        <v>75</v>
      </c>
      <c r="BH1612" s="1" t="s">
        <v>88</v>
      </c>
      <c r="BI1612" s="1" t="s">
        <v>96</v>
      </c>
      <c r="BJ1612" s="1" t="s">
        <v>72</v>
      </c>
      <c r="BK1612" s="1" t="s">
        <v>7543</v>
      </c>
      <c r="BL1612" s="1" t="s">
        <v>7638</v>
      </c>
      <c r="BM1612" s="1">
        <v>42</v>
      </c>
      <c r="BN1612" s="1" t="s">
        <v>75</v>
      </c>
      <c r="BO1612" s="1" t="s">
        <v>75</v>
      </c>
      <c r="BP1612" s="1" t="s">
        <v>75</v>
      </c>
      <c r="BQ1612" s="21" t="s">
        <v>99</v>
      </c>
      <c r="BR1612" s="21" t="s">
        <v>100</v>
      </c>
    </row>
    <row r="1613" spans="1:70" ht="20.45" customHeight="1">
      <c r="A1613" s="1" t="s">
        <v>7646</v>
      </c>
      <c r="B1613" s="1">
        <v>250044</v>
      </c>
      <c r="C1613" s="1" t="s">
        <v>71</v>
      </c>
      <c r="D1613" s="3">
        <v>45713</v>
      </c>
      <c r="E1613" s="4">
        <v>0.46180555555555558</v>
      </c>
      <c r="F1613" s="5">
        <v>45689</v>
      </c>
      <c r="G1613" s="3">
        <v>45713</v>
      </c>
      <c r="H1613" s="4">
        <v>0.59097222222222223</v>
      </c>
      <c r="I1613" s="48">
        <f t="shared" si="192"/>
        <v>0.12916666666666665</v>
      </c>
      <c r="J1613" s="1">
        <v>2</v>
      </c>
      <c r="K1613" s="1" t="s">
        <v>1896</v>
      </c>
      <c r="L1613" s="1" t="s">
        <v>7647</v>
      </c>
      <c r="M1613" s="1" t="s">
        <v>75</v>
      </c>
      <c r="N1613" s="1" t="s">
        <v>1915</v>
      </c>
      <c r="O1613" s="1" t="s">
        <v>77</v>
      </c>
      <c r="P1613" s="1" t="s">
        <v>78</v>
      </c>
      <c r="Q1613" s="1" t="s">
        <v>78</v>
      </c>
      <c r="R1613" s="21" t="s">
        <v>1898</v>
      </c>
      <c r="S1613" s="21" t="s">
        <v>99</v>
      </c>
      <c r="T1613" s="1" t="s">
        <v>7428</v>
      </c>
      <c r="U1613" s="25" t="s">
        <v>3178</v>
      </c>
      <c r="V1613" s="1" t="s">
        <v>1900</v>
      </c>
      <c r="W1613" s="1" t="s">
        <v>813</v>
      </c>
      <c r="X1613" s="1" t="s">
        <v>813</v>
      </c>
      <c r="Y1613" s="1" t="s">
        <v>814</v>
      </c>
      <c r="Z1613" s="1" t="s">
        <v>84</v>
      </c>
      <c r="AA1613" s="1" t="s">
        <v>72</v>
      </c>
      <c r="AB1613" s="1" t="s">
        <v>140</v>
      </c>
      <c r="AC1613" s="1" t="s">
        <v>181</v>
      </c>
      <c r="AD1613" s="1" t="s">
        <v>87</v>
      </c>
      <c r="AE1613" s="1">
        <v>35</v>
      </c>
      <c r="AF1613" s="1" t="s">
        <v>88</v>
      </c>
      <c r="AG1613" s="1">
        <v>5.3</v>
      </c>
      <c r="AH1613" s="1" t="s">
        <v>2344</v>
      </c>
      <c r="AI1613" s="1" t="s">
        <v>90</v>
      </c>
      <c r="AJ1613" s="1" t="s">
        <v>91</v>
      </c>
      <c r="AK1613" s="1" t="s">
        <v>90</v>
      </c>
      <c r="AL1613" s="1" t="s">
        <v>72</v>
      </c>
      <c r="AM1613" s="1" t="s">
        <v>217</v>
      </c>
      <c r="AN1613" s="1">
        <v>2</v>
      </c>
      <c r="AO1613" s="1" t="s">
        <v>5253</v>
      </c>
      <c r="AP1613" s="1" t="s">
        <v>72</v>
      </c>
      <c r="AQ1613" s="1" t="s">
        <v>72</v>
      </c>
      <c r="AR1613" s="1" t="s">
        <v>72</v>
      </c>
      <c r="AS1613" s="1" t="s">
        <v>878</v>
      </c>
      <c r="AT1613" s="1" t="s">
        <v>72</v>
      </c>
      <c r="AU1613" s="3">
        <v>45713</v>
      </c>
      <c r="AV1613" s="4">
        <v>0.60972222222222228</v>
      </c>
      <c r="AW1613" s="4">
        <v>0.67638888888888893</v>
      </c>
      <c r="AX1613" s="4">
        <f t="shared" si="196"/>
        <v>6.6666666666666652E-2</v>
      </c>
      <c r="AY1613" s="4">
        <f t="shared" si="197"/>
        <v>0.54722222222222228</v>
      </c>
      <c r="AZ1613" s="4">
        <f t="shared" si="198"/>
        <v>0.21458333333333335</v>
      </c>
      <c r="BA1613" s="1" t="s">
        <v>7648</v>
      </c>
      <c r="BB1613" s="1" t="s">
        <v>72</v>
      </c>
      <c r="BC1613" s="1" t="s">
        <v>1675</v>
      </c>
      <c r="BD1613" s="1">
        <v>14</v>
      </c>
      <c r="BE1613" s="1" t="s">
        <v>2694</v>
      </c>
      <c r="BF1613" s="1" t="s">
        <v>75</v>
      </c>
      <c r="BG1613" s="1" t="s">
        <v>75</v>
      </c>
      <c r="BH1613" s="1" t="s">
        <v>88</v>
      </c>
      <c r="BI1613" s="1" t="s">
        <v>96</v>
      </c>
      <c r="BJ1613" s="1" t="s">
        <v>72</v>
      </c>
      <c r="BK1613" s="1" t="s">
        <v>7458</v>
      </c>
      <c r="BL1613" s="1" t="s">
        <v>7605</v>
      </c>
      <c r="BM1613" s="1">
        <v>35</v>
      </c>
      <c r="BN1613" s="1" t="s">
        <v>75</v>
      </c>
      <c r="BO1613" s="1" t="s">
        <v>75</v>
      </c>
      <c r="BP1613" s="1" t="s">
        <v>75</v>
      </c>
      <c r="BQ1613" s="21" t="s">
        <v>99</v>
      </c>
      <c r="BR1613" s="21" t="s">
        <v>100</v>
      </c>
    </row>
    <row r="1614" spans="1:70" ht="20.45" customHeight="1">
      <c r="A1614" s="1" t="s">
        <v>7649</v>
      </c>
      <c r="B1614" s="1">
        <v>250045</v>
      </c>
      <c r="C1614" s="1" t="s">
        <v>71</v>
      </c>
      <c r="D1614" s="3">
        <v>45713</v>
      </c>
      <c r="E1614" s="4">
        <v>0.52569444444444446</v>
      </c>
      <c r="F1614" s="5">
        <v>45689</v>
      </c>
      <c r="G1614" s="3">
        <v>45713</v>
      </c>
      <c r="H1614" s="4">
        <v>0.61527777777777781</v>
      </c>
      <c r="I1614" s="48">
        <f t="shared" si="192"/>
        <v>8.9583333333333348E-2</v>
      </c>
      <c r="J1614" s="1">
        <v>3</v>
      </c>
      <c r="K1614" s="1" t="s">
        <v>1896</v>
      </c>
      <c r="L1614" s="1" t="s">
        <v>7650</v>
      </c>
      <c r="M1614" s="1" t="s">
        <v>75</v>
      </c>
      <c r="N1614" s="1" t="s">
        <v>1915</v>
      </c>
      <c r="O1614" s="1" t="s">
        <v>77</v>
      </c>
      <c r="P1614" s="1" t="s">
        <v>78</v>
      </c>
      <c r="Q1614" s="1" t="s">
        <v>78</v>
      </c>
      <c r="R1614" s="21" t="s">
        <v>1898</v>
      </c>
      <c r="S1614" s="21" t="s">
        <v>99</v>
      </c>
      <c r="T1614" s="1" t="s">
        <v>7428</v>
      </c>
      <c r="U1614" s="25" t="s">
        <v>2666</v>
      </c>
      <c r="V1614" s="1" t="s">
        <v>1900</v>
      </c>
      <c r="W1614" s="1" t="s">
        <v>83</v>
      </c>
      <c r="X1614" s="1" t="s">
        <v>123</v>
      </c>
      <c r="Y1614" s="1" t="s">
        <v>83</v>
      </c>
      <c r="Z1614" s="1" t="s">
        <v>84</v>
      </c>
      <c r="AA1614" s="1" t="s">
        <v>72</v>
      </c>
      <c r="AB1614" s="1" t="s">
        <v>140</v>
      </c>
      <c r="AC1614" s="1" t="s">
        <v>141</v>
      </c>
      <c r="AD1614" s="1" t="s">
        <v>87</v>
      </c>
      <c r="AE1614" s="1">
        <v>47</v>
      </c>
      <c r="AF1614" s="1" t="s">
        <v>88</v>
      </c>
      <c r="AG1614" s="1">
        <v>5.9</v>
      </c>
      <c r="AH1614" s="1" t="s">
        <v>954</v>
      </c>
      <c r="AI1614" s="1" t="s">
        <v>90</v>
      </c>
      <c r="AJ1614" s="1" t="s">
        <v>91</v>
      </c>
      <c r="AK1614" s="1" t="s">
        <v>92</v>
      </c>
      <c r="AL1614" s="1" t="s">
        <v>72</v>
      </c>
      <c r="AM1614" s="1" t="s">
        <v>217</v>
      </c>
      <c r="AN1614" s="1">
        <v>2</v>
      </c>
      <c r="AO1614" s="1" t="s">
        <v>2356</v>
      </c>
      <c r="AP1614" s="1" t="s">
        <v>72</v>
      </c>
      <c r="AQ1614" s="1" t="s">
        <v>72</v>
      </c>
      <c r="AR1614" s="1" t="s">
        <v>3444</v>
      </c>
      <c r="AS1614" s="1" t="s">
        <v>72</v>
      </c>
      <c r="AT1614" s="1" t="s">
        <v>72</v>
      </c>
      <c r="AU1614" s="3">
        <v>45713</v>
      </c>
      <c r="AV1614" s="4">
        <v>0.62986111111111109</v>
      </c>
      <c r="AW1614" s="4">
        <v>0.73263888888888884</v>
      </c>
      <c r="AX1614" s="4">
        <f t="shared" si="196"/>
        <v>0.10277777777777775</v>
      </c>
      <c r="AY1614" s="4">
        <f t="shared" si="197"/>
        <v>0.64305555555555549</v>
      </c>
      <c r="AZ1614" s="4">
        <f t="shared" si="198"/>
        <v>0.20694444444444438</v>
      </c>
      <c r="BA1614" s="1" t="s">
        <v>7651</v>
      </c>
      <c r="BB1614" s="1" t="s">
        <v>7652</v>
      </c>
      <c r="BC1614" s="1" t="s">
        <v>1675</v>
      </c>
      <c r="BD1614" s="1">
        <v>14</v>
      </c>
      <c r="BE1614" s="1" t="s">
        <v>4219</v>
      </c>
      <c r="BF1614" s="1" t="s">
        <v>75</v>
      </c>
      <c r="BG1614" s="1" t="s">
        <v>75</v>
      </c>
      <c r="BH1614" s="1" t="s">
        <v>88</v>
      </c>
      <c r="BI1614" s="1" t="s">
        <v>96</v>
      </c>
      <c r="BJ1614" s="1" t="s">
        <v>72</v>
      </c>
      <c r="BK1614" s="1" t="s">
        <v>7458</v>
      </c>
      <c r="BL1614" s="1" t="s">
        <v>7605</v>
      </c>
      <c r="BM1614" s="1">
        <f>35+14</f>
        <v>49</v>
      </c>
      <c r="BN1614" s="1" t="s">
        <v>75</v>
      </c>
      <c r="BO1614" s="1" t="s">
        <v>75</v>
      </c>
      <c r="BP1614" s="1" t="s">
        <v>75</v>
      </c>
      <c r="BQ1614" s="21" t="s">
        <v>99</v>
      </c>
      <c r="BR1614" s="21" t="s">
        <v>100</v>
      </c>
    </row>
    <row r="1615" spans="1:70" ht="20.45" customHeight="1">
      <c r="A1615" s="1" t="s">
        <v>7653</v>
      </c>
      <c r="B1615" s="1">
        <v>250046</v>
      </c>
      <c r="C1615" s="1" t="s">
        <v>71</v>
      </c>
      <c r="D1615" s="3">
        <v>45713</v>
      </c>
      <c r="E1615" s="4">
        <v>0.58333333333333337</v>
      </c>
      <c r="F1615" s="5">
        <v>45689</v>
      </c>
      <c r="G1615" s="3">
        <v>45713</v>
      </c>
      <c r="H1615" s="4">
        <v>0.68125000000000002</v>
      </c>
      <c r="I1615" s="48">
        <f t="shared" si="192"/>
        <v>9.7916666666666652E-2</v>
      </c>
      <c r="J1615" s="1">
        <v>5</v>
      </c>
      <c r="K1615" s="1" t="s">
        <v>1896</v>
      </c>
      <c r="L1615" s="1" t="s">
        <v>7654</v>
      </c>
      <c r="M1615" s="1" t="s">
        <v>75</v>
      </c>
      <c r="N1615" s="1" t="s">
        <v>6517</v>
      </c>
      <c r="O1615" s="1" t="s">
        <v>77</v>
      </c>
      <c r="P1615" s="1" t="s">
        <v>78</v>
      </c>
      <c r="Q1615" s="1" t="s">
        <v>78</v>
      </c>
      <c r="R1615" s="21" t="s">
        <v>1898</v>
      </c>
      <c r="S1615" s="21" t="s">
        <v>99</v>
      </c>
      <c r="T1615" s="1" t="s">
        <v>7428</v>
      </c>
      <c r="U1615" s="21" t="s">
        <v>7655</v>
      </c>
      <c r="V1615" s="1" t="s">
        <v>1900</v>
      </c>
      <c r="W1615" s="1" t="s">
        <v>7347</v>
      </c>
      <c r="X1615" s="1" t="s">
        <v>7347</v>
      </c>
      <c r="Y1615" s="1" t="s">
        <v>7348</v>
      </c>
      <c r="Z1615" s="1" t="s">
        <v>6519</v>
      </c>
      <c r="AA1615" s="1" t="s">
        <v>72</v>
      </c>
      <c r="AB1615" s="1" t="s">
        <v>6519</v>
      </c>
      <c r="AC1615" s="1" t="s">
        <v>7656</v>
      </c>
      <c r="AD1615" s="1" t="s">
        <v>87</v>
      </c>
      <c r="AE1615" s="1">
        <v>80</v>
      </c>
      <c r="AF1615" s="1" t="s">
        <v>88</v>
      </c>
      <c r="AG1615" s="1">
        <v>5.5</v>
      </c>
      <c r="AH1615" s="1" t="s">
        <v>299</v>
      </c>
      <c r="AI1615" s="1" t="s">
        <v>90</v>
      </c>
      <c r="AJ1615" s="1" t="s">
        <v>91</v>
      </c>
      <c r="AK1615" s="1" t="s">
        <v>92</v>
      </c>
      <c r="AL1615" s="1" t="s">
        <v>72</v>
      </c>
      <c r="AM1615" s="1" t="s">
        <v>72</v>
      </c>
      <c r="AN1615" s="1" t="s">
        <v>72</v>
      </c>
      <c r="AO1615" s="1" t="s">
        <v>72</v>
      </c>
      <c r="AP1615" s="1" t="s">
        <v>72</v>
      </c>
      <c r="AQ1615" s="1" t="s">
        <v>72</v>
      </c>
      <c r="AR1615" s="1" t="s">
        <v>72</v>
      </c>
      <c r="AS1615" s="1" t="s">
        <v>72</v>
      </c>
      <c r="AT1615" s="1" t="s">
        <v>72</v>
      </c>
      <c r="AU1615" s="3">
        <v>45713</v>
      </c>
      <c r="AV1615" s="4">
        <v>0.71180555555555558</v>
      </c>
      <c r="AW1615" s="4">
        <v>0.77569444444444446</v>
      </c>
      <c r="AX1615" s="4">
        <f t="shared" si="196"/>
        <v>6.3888888888888884E-2</v>
      </c>
      <c r="AY1615" s="4">
        <f t="shared" si="197"/>
        <v>0.67777777777777781</v>
      </c>
      <c r="AZ1615" s="4">
        <f t="shared" si="198"/>
        <v>0.19236111111111109</v>
      </c>
      <c r="BA1615" s="1" t="s">
        <v>7657</v>
      </c>
      <c r="BB1615" s="1" t="s">
        <v>72</v>
      </c>
      <c r="BC1615" s="1" t="s">
        <v>1794</v>
      </c>
      <c r="BD1615" s="1">
        <v>14</v>
      </c>
      <c r="BE1615" s="1" t="s">
        <v>6026</v>
      </c>
      <c r="BF1615" s="1" t="s">
        <v>75</v>
      </c>
      <c r="BG1615" s="1" t="s">
        <v>75</v>
      </c>
      <c r="BH1615" s="1" t="s">
        <v>88</v>
      </c>
      <c r="BI1615" s="1" t="s">
        <v>96</v>
      </c>
      <c r="BJ1615" s="1" t="s">
        <v>72</v>
      </c>
      <c r="BK1615" s="1" t="s">
        <v>7658</v>
      </c>
      <c r="BL1615" s="1" t="s">
        <v>7659</v>
      </c>
      <c r="BM1615" s="1">
        <v>36</v>
      </c>
      <c r="BN1615" s="1" t="s">
        <v>75</v>
      </c>
      <c r="BO1615" s="1" t="s">
        <v>75</v>
      </c>
      <c r="BP1615" s="1" t="s">
        <v>75</v>
      </c>
      <c r="BQ1615" s="21" t="s">
        <v>99</v>
      </c>
      <c r="BR1615" s="21" t="s">
        <v>100</v>
      </c>
    </row>
    <row r="1616" spans="1:70" ht="20.45" customHeight="1">
      <c r="A1616" s="1" t="s">
        <v>7660</v>
      </c>
      <c r="B1616" s="1">
        <v>250047</v>
      </c>
      <c r="C1616" s="1" t="s">
        <v>71</v>
      </c>
      <c r="D1616" s="3">
        <v>45713</v>
      </c>
      <c r="E1616" s="4">
        <v>0.67500000000000004</v>
      </c>
      <c r="F1616" s="5">
        <v>45689</v>
      </c>
      <c r="G1616" s="3">
        <v>45713</v>
      </c>
      <c r="H1616" s="4">
        <v>0.71597222222222223</v>
      </c>
      <c r="I1616" s="48">
        <f t="shared" si="192"/>
        <v>4.0972222222222188E-2</v>
      </c>
      <c r="J1616" s="1">
        <v>3</v>
      </c>
      <c r="K1616" s="1" t="s">
        <v>1896</v>
      </c>
      <c r="L1616" s="1" t="s">
        <v>7661</v>
      </c>
      <c r="M1616" s="1" t="s">
        <v>75</v>
      </c>
      <c r="N1616" s="1" t="s">
        <v>7510</v>
      </c>
      <c r="O1616" s="1" t="s">
        <v>77</v>
      </c>
      <c r="P1616" s="1" t="s">
        <v>78</v>
      </c>
      <c r="Q1616" s="1" t="s">
        <v>78</v>
      </c>
      <c r="R1616" s="21" t="s">
        <v>1898</v>
      </c>
      <c r="S1616" s="21" t="s">
        <v>99</v>
      </c>
      <c r="T1616" s="1" t="s">
        <v>7428</v>
      </c>
      <c r="U1616" s="25" t="s">
        <v>7662</v>
      </c>
      <c r="V1616" s="1" t="s">
        <v>1900</v>
      </c>
      <c r="W1616" s="1" t="s">
        <v>83</v>
      </c>
      <c r="X1616" s="1" t="s">
        <v>7663</v>
      </c>
      <c r="Y1616" s="1" t="s">
        <v>83</v>
      </c>
      <c r="Z1616" s="1" t="s">
        <v>7128</v>
      </c>
      <c r="AA1616" s="1" t="s">
        <v>72</v>
      </c>
      <c r="AB1616" s="1" t="s">
        <v>7636</v>
      </c>
      <c r="AC1616" s="1" t="s">
        <v>7636</v>
      </c>
      <c r="AD1616" s="1" t="s">
        <v>126</v>
      </c>
      <c r="AE1616" s="1">
        <v>56</v>
      </c>
      <c r="AF1616" s="1" t="s">
        <v>88</v>
      </c>
      <c r="AG1616" s="1">
        <v>5.3</v>
      </c>
      <c r="AH1616" s="1" t="s">
        <v>954</v>
      </c>
      <c r="AI1616" s="1" t="s">
        <v>90</v>
      </c>
      <c r="AJ1616" s="1" t="s">
        <v>91</v>
      </c>
      <c r="AK1616" s="1" t="s">
        <v>92</v>
      </c>
      <c r="AL1616" s="1" t="s">
        <v>72</v>
      </c>
      <c r="AM1616" s="1" t="s">
        <v>217</v>
      </c>
      <c r="AN1616" s="1">
        <v>2</v>
      </c>
      <c r="AO1616" s="1" t="s">
        <v>7244</v>
      </c>
      <c r="AP1616" s="1" t="s">
        <v>72</v>
      </c>
      <c r="AQ1616" s="1" t="s">
        <v>72</v>
      </c>
      <c r="AR1616" s="1" t="s">
        <v>447</v>
      </c>
      <c r="AS1616" s="1" t="s">
        <v>72</v>
      </c>
      <c r="AT1616" s="1" t="s">
        <v>72</v>
      </c>
      <c r="AU1616" s="3">
        <v>45713</v>
      </c>
      <c r="AV1616" s="4">
        <v>0.73958333333333337</v>
      </c>
      <c r="AW1616" s="4">
        <v>0.82291666666666663</v>
      </c>
      <c r="AX1616" s="4">
        <f t="shared" si="196"/>
        <v>8.3333333333333259E-2</v>
      </c>
      <c r="AY1616" s="4">
        <f t="shared" si="197"/>
        <v>0.78194444444444444</v>
      </c>
      <c r="AZ1616" s="4">
        <f t="shared" si="198"/>
        <v>0.14791666666666659</v>
      </c>
      <c r="BA1616" s="1" t="s">
        <v>7664</v>
      </c>
      <c r="BB1616" s="1" t="s">
        <v>72</v>
      </c>
      <c r="BC1616" s="1" t="s">
        <v>1675</v>
      </c>
      <c r="BD1616" s="1">
        <v>13</v>
      </c>
      <c r="BE1616" s="1" t="s">
        <v>3446</v>
      </c>
      <c r="BF1616" s="1" t="s">
        <v>88</v>
      </c>
      <c r="BG1616" s="1" t="s">
        <v>88</v>
      </c>
      <c r="BH1616" s="1" t="s">
        <v>88</v>
      </c>
      <c r="BI1616" s="1" t="s">
        <v>96</v>
      </c>
      <c r="BJ1616" s="1" t="s">
        <v>72</v>
      </c>
      <c r="BK1616" s="1" t="s">
        <v>7665</v>
      </c>
      <c r="BL1616" s="1" t="s">
        <v>7666</v>
      </c>
      <c r="BM1616" s="1">
        <v>56</v>
      </c>
      <c r="BN1616" s="1" t="s">
        <v>75</v>
      </c>
      <c r="BO1616" s="1" t="s">
        <v>75</v>
      </c>
      <c r="BP1616" s="1" t="s">
        <v>75</v>
      </c>
      <c r="BQ1616" s="21" t="s">
        <v>99</v>
      </c>
      <c r="BR1616" s="21" t="s">
        <v>100</v>
      </c>
    </row>
    <row r="1617" spans="1:70" ht="20.45" customHeight="1">
      <c r="A1617" s="1" t="s">
        <v>7667</v>
      </c>
      <c r="B1617" s="1">
        <v>250048</v>
      </c>
      <c r="C1617" s="1" t="s">
        <v>71</v>
      </c>
      <c r="D1617" s="3">
        <v>45719</v>
      </c>
      <c r="E1617" s="4">
        <v>0.41875000000000001</v>
      </c>
      <c r="F1617" s="5">
        <v>45717</v>
      </c>
      <c r="G1617" s="3">
        <v>45719</v>
      </c>
      <c r="H1617" s="4">
        <v>0.69513888888888886</v>
      </c>
      <c r="I1617" s="48">
        <f t="shared" si="192"/>
        <v>0.27638888888888885</v>
      </c>
      <c r="J1617" s="1">
        <v>1</v>
      </c>
      <c r="K1617" s="1" t="s">
        <v>1896</v>
      </c>
      <c r="L1617" s="1" t="s">
        <v>7668</v>
      </c>
      <c r="M1617" s="1" t="s">
        <v>75</v>
      </c>
      <c r="N1617" s="1" t="s">
        <v>1915</v>
      </c>
      <c r="O1617" s="1" t="s">
        <v>77</v>
      </c>
      <c r="P1617" s="1" t="s">
        <v>78</v>
      </c>
      <c r="Q1617" s="1" t="s">
        <v>78</v>
      </c>
      <c r="R1617" s="21" t="s">
        <v>1898</v>
      </c>
      <c r="S1617" s="21" t="s">
        <v>99</v>
      </c>
      <c r="T1617" s="1" t="s">
        <v>7428</v>
      </c>
      <c r="U1617" s="25" t="s">
        <v>2007</v>
      </c>
      <c r="V1617" s="1" t="s">
        <v>1900</v>
      </c>
      <c r="W1617" s="1" t="s">
        <v>813</v>
      </c>
      <c r="X1617" s="1" t="s">
        <v>813</v>
      </c>
      <c r="Y1617" s="1" t="s">
        <v>814</v>
      </c>
      <c r="Z1617" s="1" t="s">
        <v>84</v>
      </c>
      <c r="AA1617" s="1" t="s">
        <v>72</v>
      </c>
      <c r="AB1617" s="1" t="s">
        <v>140</v>
      </c>
      <c r="AC1617" s="1" t="s">
        <v>181</v>
      </c>
      <c r="AD1617" s="1" t="s">
        <v>126</v>
      </c>
      <c r="AE1617" s="1">
        <v>54</v>
      </c>
      <c r="AF1617" s="1" t="s">
        <v>88</v>
      </c>
      <c r="AG1617" s="1">
        <v>5.8</v>
      </c>
      <c r="AH1617" s="1" t="s">
        <v>2344</v>
      </c>
      <c r="AI1617" s="1" t="s">
        <v>90</v>
      </c>
      <c r="AJ1617" s="1" t="s">
        <v>91</v>
      </c>
      <c r="AK1617" s="1" t="s">
        <v>92</v>
      </c>
      <c r="AL1617" s="1" t="s">
        <v>72</v>
      </c>
      <c r="AM1617" s="1" t="s">
        <v>254</v>
      </c>
      <c r="AN1617" s="1">
        <v>1</v>
      </c>
      <c r="AO1617" s="1" t="s">
        <v>5495</v>
      </c>
      <c r="AP1617" s="1" t="s">
        <v>72</v>
      </c>
      <c r="AQ1617" s="1" t="s">
        <v>72</v>
      </c>
      <c r="AR1617" s="1" t="s">
        <v>3444</v>
      </c>
      <c r="AS1617" s="1" t="s">
        <v>878</v>
      </c>
      <c r="AT1617" s="1" t="s">
        <v>72</v>
      </c>
      <c r="AU1617" s="3">
        <v>45719</v>
      </c>
      <c r="AV1617" s="4">
        <v>0.7055555555555556</v>
      </c>
      <c r="AW1617" s="4">
        <v>0.76597222222222228</v>
      </c>
      <c r="AX1617" s="4">
        <f t="shared" si="196"/>
        <v>6.0416666666666674E-2</v>
      </c>
      <c r="AY1617" s="4">
        <f t="shared" si="197"/>
        <v>0.48958333333333343</v>
      </c>
      <c r="AZ1617" s="4">
        <f t="shared" si="198"/>
        <v>0.34722222222222227</v>
      </c>
      <c r="BA1617" s="1" t="s">
        <v>7669</v>
      </c>
      <c r="BB1617" s="1" t="s">
        <v>72</v>
      </c>
      <c r="BC1617" s="1" t="s">
        <v>1675</v>
      </c>
      <c r="BD1617" s="1">
        <v>14</v>
      </c>
      <c r="BE1617" s="1" t="s">
        <v>3205</v>
      </c>
      <c r="BF1617" s="1" t="s">
        <v>75</v>
      </c>
      <c r="BG1617" s="1" t="s">
        <v>75</v>
      </c>
      <c r="BH1617" s="1" t="s">
        <v>88</v>
      </c>
      <c r="BI1617" s="1" t="s">
        <v>96</v>
      </c>
      <c r="BJ1617" s="1" t="s">
        <v>72</v>
      </c>
      <c r="BK1617" s="1" t="s">
        <v>7458</v>
      </c>
      <c r="BL1617" s="1" t="s">
        <v>7605</v>
      </c>
      <c r="BM1617" s="1">
        <f>35+7</f>
        <v>42</v>
      </c>
      <c r="BN1617" s="1" t="s">
        <v>75</v>
      </c>
      <c r="BO1617" s="1" t="s">
        <v>75</v>
      </c>
      <c r="BP1617" s="1" t="s">
        <v>75</v>
      </c>
      <c r="BQ1617" s="21" t="s">
        <v>99</v>
      </c>
      <c r="BR1617" s="21" t="s">
        <v>100</v>
      </c>
    </row>
    <row r="1618" spans="1:70" ht="20.45" customHeight="1">
      <c r="A1618" s="1" t="s">
        <v>7670</v>
      </c>
      <c r="B1618" s="1">
        <v>250049</v>
      </c>
      <c r="C1618" s="1" t="s">
        <v>71</v>
      </c>
      <c r="D1618" s="3">
        <v>45722</v>
      </c>
      <c r="E1618" s="4">
        <v>0.31597222222222221</v>
      </c>
      <c r="F1618" s="5">
        <v>45717</v>
      </c>
      <c r="G1618" s="3">
        <v>45722</v>
      </c>
      <c r="H1618" s="4">
        <v>0.5444444444444444</v>
      </c>
      <c r="I1618" s="48">
        <f t="shared" si="192"/>
        <v>0.22847222222222219</v>
      </c>
      <c r="J1618" s="1">
        <v>3</v>
      </c>
      <c r="K1618" s="1" t="s">
        <v>1896</v>
      </c>
      <c r="L1618" s="1" t="s">
        <v>7671</v>
      </c>
      <c r="M1618" s="1" t="s">
        <v>75</v>
      </c>
      <c r="N1618" s="1" t="s">
        <v>1915</v>
      </c>
      <c r="O1618" s="1" t="s">
        <v>77</v>
      </c>
      <c r="P1618" s="1" t="s">
        <v>78</v>
      </c>
      <c r="Q1618" s="1" t="s">
        <v>78</v>
      </c>
      <c r="R1618" s="21" t="s">
        <v>1898</v>
      </c>
      <c r="S1618" s="21" t="s">
        <v>99</v>
      </c>
      <c r="T1618" s="1" t="s">
        <v>7428</v>
      </c>
      <c r="U1618" s="25" t="s">
        <v>7672</v>
      </c>
      <c r="V1618" s="1" t="s">
        <v>1900</v>
      </c>
      <c r="W1618" s="1" t="s">
        <v>83</v>
      </c>
      <c r="X1618" s="1" t="s">
        <v>7673</v>
      </c>
      <c r="Y1618" s="1" t="s">
        <v>83</v>
      </c>
      <c r="Z1618" s="1" t="s">
        <v>84</v>
      </c>
      <c r="AA1618" s="1" t="s">
        <v>72</v>
      </c>
      <c r="AB1618" s="1" t="s">
        <v>104</v>
      </c>
      <c r="AC1618" s="1" t="s">
        <v>104</v>
      </c>
      <c r="AD1618" s="1" t="s">
        <v>87</v>
      </c>
      <c r="AE1618" s="1">
        <v>61</v>
      </c>
      <c r="AF1618" s="1" t="s">
        <v>88</v>
      </c>
      <c r="AG1618" s="1">
        <v>6.1</v>
      </c>
      <c r="AH1618" s="1" t="s">
        <v>299</v>
      </c>
      <c r="AI1618" s="1" t="s">
        <v>90</v>
      </c>
      <c r="AJ1618" s="1" t="s">
        <v>91</v>
      </c>
      <c r="AK1618" s="1" t="s">
        <v>92</v>
      </c>
      <c r="AL1618" s="1" t="s">
        <v>72</v>
      </c>
      <c r="AM1618" s="1" t="s">
        <v>72</v>
      </c>
      <c r="AN1618" s="1" t="s">
        <v>72</v>
      </c>
      <c r="AO1618" s="1" t="s">
        <v>72</v>
      </c>
      <c r="AP1618" s="1" t="s">
        <v>72</v>
      </c>
      <c r="AQ1618" s="1" t="s">
        <v>72</v>
      </c>
      <c r="AR1618" s="1" t="s">
        <v>72</v>
      </c>
      <c r="AS1618" s="1" t="s">
        <v>72</v>
      </c>
      <c r="AT1618" s="1" t="s">
        <v>72</v>
      </c>
      <c r="AU1618" s="3">
        <v>45722</v>
      </c>
      <c r="AV1618" s="4">
        <v>0.57777777777777772</v>
      </c>
      <c r="AW1618" s="4">
        <v>0.65625</v>
      </c>
      <c r="AX1618" s="4">
        <f t="shared" si="196"/>
        <v>7.8472222222222276E-2</v>
      </c>
      <c r="AY1618" s="4">
        <f t="shared" si="197"/>
        <v>0.42777777777777781</v>
      </c>
      <c r="AZ1618" s="4">
        <f t="shared" si="198"/>
        <v>0.34027777777777779</v>
      </c>
      <c r="BA1618" s="1" t="s">
        <v>7674</v>
      </c>
      <c r="BB1618" s="1" t="s">
        <v>72</v>
      </c>
      <c r="BC1618" s="1" t="s">
        <v>1675</v>
      </c>
      <c r="BD1618" s="1">
        <v>15</v>
      </c>
      <c r="BE1618" s="1" t="s">
        <v>2694</v>
      </c>
      <c r="BF1618" s="1" t="s">
        <v>75</v>
      </c>
      <c r="BG1618" s="1" t="s">
        <v>75</v>
      </c>
      <c r="BH1618" s="1" t="s">
        <v>88</v>
      </c>
      <c r="BI1618" s="1" t="s">
        <v>96</v>
      </c>
      <c r="BJ1618" s="1" t="s">
        <v>72</v>
      </c>
      <c r="BK1618" s="1" t="s">
        <v>7458</v>
      </c>
      <c r="BL1618" s="1" t="s">
        <v>7605</v>
      </c>
      <c r="BM1618" s="1">
        <f>35+7</f>
        <v>42</v>
      </c>
      <c r="BN1618" s="1" t="s">
        <v>75</v>
      </c>
      <c r="BO1618" s="1" t="s">
        <v>75</v>
      </c>
      <c r="BP1618" s="1" t="s">
        <v>75</v>
      </c>
      <c r="BQ1618" s="21" t="s">
        <v>99</v>
      </c>
      <c r="BR1618" s="21" t="s">
        <v>100</v>
      </c>
    </row>
    <row r="1619" spans="1:70" ht="20.45" customHeight="1">
      <c r="A1619" s="1" t="s">
        <v>7675</v>
      </c>
      <c r="B1619" s="1">
        <v>250050</v>
      </c>
      <c r="C1619" s="1" t="s">
        <v>71</v>
      </c>
      <c r="D1619" s="3">
        <v>45726</v>
      </c>
      <c r="E1619" s="4">
        <v>0.3659722222222222</v>
      </c>
      <c r="F1619" s="5">
        <v>45717</v>
      </c>
      <c r="G1619" s="3">
        <v>45726</v>
      </c>
      <c r="H1619" s="4">
        <v>0.58125000000000004</v>
      </c>
      <c r="I1619" s="48">
        <f t="shared" si="192"/>
        <v>0.21527777777777785</v>
      </c>
      <c r="J1619" s="1">
        <v>3</v>
      </c>
      <c r="K1619" s="1" t="s">
        <v>1896</v>
      </c>
      <c r="L1619" s="1" t="s">
        <v>7676</v>
      </c>
      <c r="M1619" s="1" t="s">
        <v>75</v>
      </c>
      <c r="N1619" s="1" t="s">
        <v>1915</v>
      </c>
      <c r="O1619" s="1" t="s">
        <v>77</v>
      </c>
      <c r="P1619" s="1" t="s">
        <v>78</v>
      </c>
      <c r="Q1619" s="1" t="s">
        <v>78</v>
      </c>
      <c r="R1619" s="21" t="s">
        <v>1898</v>
      </c>
      <c r="S1619" s="21" t="s">
        <v>99</v>
      </c>
      <c r="T1619" s="1" t="s">
        <v>7428</v>
      </c>
      <c r="U1619" s="25" t="s">
        <v>7677</v>
      </c>
      <c r="V1619" s="1" t="s">
        <v>1900</v>
      </c>
      <c r="W1619" s="1" t="s">
        <v>83</v>
      </c>
      <c r="X1619" s="1" t="s">
        <v>123</v>
      </c>
      <c r="Y1619" s="1" t="s">
        <v>83</v>
      </c>
      <c r="Z1619" s="1" t="s">
        <v>84</v>
      </c>
      <c r="AA1619" s="1" t="s">
        <v>72</v>
      </c>
      <c r="AB1619" s="1" t="s">
        <v>140</v>
      </c>
      <c r="AC1619" s="1" t="s">
        <v>181</v>
      </c>
      <c r="AD1619" s="1" t="s">
        <v>126</v>
      </c>
      <c r="AE1619" s="1">
        <v>60</v>
      </c>
      <c r="AF1619" s="1" t="s">
        <v>88</v>
      </c>
      <c r="AG1619" s="1">
        <v>5.6</v>
      </c>
      <c r="AH1619" s="1" t="s">
        <v>2344</v>
      </c>
      <c r="AI1619" s="1" t="s">
        <v>90</v>
      </c>
      <c r="AJ1619" s="1" t="s">
        <v>91</v>
      </c>
      <c r="AK1619" s="1" t="s">
        <v>92</v>
      </c>
      <c r="AL1619" s="1" t="s">
        <v>72</v>
      </c>
      <c r="AM1619" s="1" t="s">
        <v>217</v>
      </c>
      <c r="AN1619" s="1" t="s">
        <v>72</v>
      </c>
      <c r="AO1619" s="1" t="s">
        <v>1688</v>
      </c>
      <c r="AP1619" s="1" t="s">
        <v>72</v>
      </c>
      <c r="AQ1619" s="1" t="s">
        <v>72</v>
      </c>
      <c r="AR1619" s="1" t="s">
        <v>3444</v>
      </c>
      <c r="AS1619" s="1" t="s">
        <v>72</v>
      </c>
      <c r="AT1619" s="1" t="s">
        <v>72</v>
      </c>
      <c r="AU1619" s="3">
        <v>45726</v>
      </c>
      <c r="AV1619" s="4">
        <v>0.6</v>
      </c>
      <c r="AW1619" s="4">
        <v>0.65763888888888888</v>
      </c>
      <c r="AX1619" s="4">
        <f t="shared" si="196"/>
        <v>5.7638888888888906E-2</v>
      </c>
      <c r="AY1619" s="4">
        <f t="shared" si="197"/>
        <v>0.44236111111111104</v>
      </c>
      <c r="AZ1619" s="4">
        <f t="shared" si="198"/>
        <v>0.29166666666666669</v>
      </c>
      <c r="BA1619" s="1" t="s">
        <v>7678</v>
      </c>
      <c r="BB1619" s="1" t="s">
        <v>72</v>
      </c>
      <c r="BC1619" s="1" t="s">
        <v>1675</v>
      </c>
      <c r="BD1619" s="1">
        <v>15</v>
      </c>
      <c r="BE1619" s="1" t="s">
        <v>2694</v>
      </c>
      <c r="BF1619" s="1" t="s">
        <v>75</v>
      </c>
      <c r="BG1619" s="1" t="s">
        <v>75</v>
      </c>
      <c r="BH1619" s="1" t="s">
        <v>88</v>
      </c>
      <c r="BI1619" s="1" t="s">
        <v>96</v>
      </c>
      <c r="BJ1619" s="1" t="s">
        <v>72</v>
      </c>
      <c r="BK1619" s="1" t="s">
        <v>7458</v>
      </c>
      <c r="BL1619" s="1" t="s">
        <v>7605</v>
      </c>
      <c r="BM1619" s="1">
        <f>35+7</f>
        <v>42</v>
      </c>
      <c r="BN1619" s="1" t="s">
        <v>75</v>
      </c>
      <c r="BO1619" s="1" t="s">
        <v>75</v>
      </c>
      <c r="BP1619" s="1" t="s">
        <v>75</v>
      </c>
      <c r="BQ1619" s="21" t="s">
        <v>99</v>
      </c>
      <c r="BR1619" s="21" t="s">
        <v>100</v>
      </c>
    </row>
    <row r="1620" spans="1:70" ht="20.45" customHeight="1">
      <c r="A1620" s="1" t="s">
        <v>7679</v>
      </c>
      <c r="B1620" s="1">
        <v>250051</v>
      </c>
      <c r="C1620" s="1" t="s">
        <v>71</v>
      </c>
      <c r="D1620" s="3">
        <v>45726</v>
      </c>
      <c r="E1620" s="4">
        <v>0.53541666666666665</v>
      </c>
      <c r="F1620" s="5">
        <v>45717</v>
      </c>
      <c r="G1620" s="3">
        <v>45726</v>
      </c>
      <c r="H1620" s="4">
        <v>0.65347222222222223</v>
      </c>
      <c r="I1620" s="48">
        <f t="shared" si="192"/>
        <v>0.11805555555555558</v>
      </c>
      <c r="J1620" s="1">
        <v>4</v>
      </c>
      <c r="K1620" s="1" t="s">
        <v>1896</v>
      </c>
      <c r="L1620" s="1" t="s">
        <v>7680</v>
      </c>
      <c r="M1620" s="1" t="s">
        <v>75</v>
      </c>
      <c r="N1620" s="1" t="s">
        <v>3947</v>
      </c>
      <c r="O1620" s="1" t="s">
        <v>77</v>
      </c>
      <c r="P1620" s="1" t="s">
        <v>78</v>
      </c>
      <c r="Q1620" s="1" t="s">
        <v>78</v>
      </c>
      <c r="R1620" s="21" t="s">
        <v>1898</v>
      </c>
      <c r="S1620" s="21" t="s">
        <v>99</v>
      </c>
      <c r="T1620" s="1" t="s">
        <v>7428</v>
      </c>
      <c r="U1620" s="25" t="s">
        <v>7681</v>
      </c>
      <c r="V1620" s="1" t="s">
        <v>1900</v>
      </c>
      <c r="W1620" s="1" t="s">
        <v>813</v>
      </c>
      <c r="X1620" s="1" t="s">
        <v>813</v>
      </c>
      <c r="Y1620" s="1" t="s">
        <v>814</v>
      </c>
      <c r="Z1620" s="1" t="s">
        <v>84</v>
      </c>
      <c r="AA1620" s="1" t="s">
        <v>72</v>
      </c>
      <c r="AB1620" s="1" t="s">
        <v>104</v>
      </c>
      <c r="AC1620" s="1" t="s">
        <v>7283</v>
      </c>
      <c r="AD1620" s="1" t="s">
        <v>87</v>
      </c>
      <c r="AE1620" s="1">
        <v>34</v>
      </c>
      <c r="AF1620" s="1" t="s">
        <v>88</v>
      </c>
      <c r="AG1620" s="1">
        <v>5.7</v>
      </c>
      <c r="AH1620" s="1" t="s">
        <v>954</v>
      </c>
      <c r="AI1620" s="1" t="s">
        <v>90</v>
      </c>
      <c r="AJ1620" s="1" t="s">
        <v>91</v>
      </c>
      <c r="AK1620" s="1" t="s">
        <v>216</v>
      </c>
      <c r="AL1620" s="1" t="s">
        <v>72</v>
      </c>
      <c r="AM1620" s="1" t="s">
        <v>229</v>
      </c>
      <c r="AN1620" s="1">
        <v>2</v>
      </c>
      <c r="AO1620" s="1" t="s">
        <v>4020</v>
      </c>
      <c r="AP1620" s="1" t="s">
        <v>72</v>
      </c>
      <c r="AQ1620" s="1" t="s">
        <v>7682</v>
      </c>
      <c r="AR1620" s="1" t="s">
        <v>3444</v>
      </c>
      <c r="AS1620" s="1" t="s">
        <v>72</v>
      </c>
      <c r="AT1620" s="1" t="s">
        <v>72</v>
      </c>
      <c r="AU1620" s="3">
        <v>45726</v>
      </c>
      <c r="AV1620" s="4">
        <v>0.69027777777777777</v>
      </c>
      <c r="AW1620" s="4">
        <v>0.7729166666666667</v>
      </c>
      <c r="AX1620" s="4">
        <f t="shared" si="196"/>
        <v>8.2638888888888928E-2</v>
      </c>
      <c r="AY1620" s="4">
        <f t="shared" si="197"/>
        <v>0.65486111111111112</v>
      </c>
      <c r="AZ1620" s="4">
        <f t="shared" si="198"/>
        <v>0.23750000000000004</v>
      </c>
      <c r="BA1620" s="1" t="s">
        <v>7683</v>
      </c>
      <c r="BB1620" s="1" t="s">
        <v>72</v>
      </c>
      <c r="BC1620" s="1" t="s">
        <v>1675</v>
      </c>
      <c r="BD1620" s="1">
        <v>15</v>
      </c>
      <c r="BE1620" s="1" t="s">
        <v>2694</v>
      </c>
      <c r="BF1620" s="1" t="s">
        <v>75</v>
      </c>
      <c r="BG1620" s="1" t="s">
        <v>75</v>
      </c>
      <c r="BH1620" s="1" t="s">
        <v>88</v>
      </c>
      <c r="BI1620" s="1" t="s">
        <v>96</v>
      </c>
      <c r="BJ1620" s="1" t="s">
        <v>72</v>
      </c>
      <c r="BK1620" s="1" t="s">
        <v>7526</v>
      </c>
      <c r="BL1620" s="1" t="s">
        <v>7527</v>
      </c>
      <c r="BM1620" s="1">
        <v>30</v>
      </c>
      <c r="BN1620" s="1" t="s">
        <v>75</v>
      </c>
      <c r="BO1620" s="1" t="s">
        <v>75</v>
      </c>
      <c r="BP1620" s="1" t="s">
        <v>75</v>
      </c>
      <c r="BQ1620" s="21" t="s">
        <v>99</v>
      </c>
      <c r="BR1620" s="21" t="s">
        <v>100</v>
      </c>
    </row>
    <row r="1621" spans="1:70" ht="20.45" customHeight="1">
      <c r="A1621" s="1" t="s">
        <v>7684</v>
      </c>
      <c r="B1621" s="1">
        <v>250052</v>
      </c>
      <c r="C1621" s="1" t="s">
        <v>71</v>
      </c>
      <c r="D1621" s="3">
        <v>45726</v>
      </c>
      <c r="E1621" s="4">
        <v>0.57638888888888884</v>
      </c>
      <c r="F1621" s="5">
        <v>45717</v>
      </c>
      <c r="G1621" s="3">
        <v>45726</v>
      </c>
      <c r="H1621" s="4">
        <v>0.65347222222222223</v>
      </c>
      <c r="I1621" s="48">
        <f t="shared" si="192"/>
        <v>7.7083333333333393E-2</v>
      </c>
      <c r="J1621" s="1">
        <v>10</v>
      </c>
      <c r="K1621" s="1" t="s">
        <v>1896</v>
      </c>
      <c r="L1621" s="1" t="s">
        <v>7685</v>
      </c>
      <c r="M1621" s="1" t="s">
        <v>75</v>
      </c>
      <c r="N1621" s="1" t="s">
        <v>7510</v>
      </c>
      <c r="O1621" s="1" t="s">
        <v>77</v>
      </c>
      <c r="P1621" s="1" t="s">
        <v>78</v>
      </c>
      <c r="Q1621" s="1" t="s">
        <v>78</v>
      </c>
      <c r="R1621" s="21" t="s">
        <v>1898</v>
      </c>
      <c r="S1621" s="8" t="s">
        <v>160</v>
      </c>
      <c r="T1621" s="8" t="s">
        <v>7511</v>
      </c>
      <c r="U1621" s="60" t="s">
        <v>2046</v>
      </c>
      <c r="V1621" s="1" t="s">
        <v>1900</v>
      </c>
      <c r="W1621" s="1" t="s">
        <v>813</v>
      </c>
      <c r="X1621" s="1" t="s">
        <v>813</v>
      </c>
      <c r="Y1621" s="1" t="s">
        <v>814</v>
      </c>
      <c r="Z1621" s="1" t="s">
        <v>7128</v>
      </c>
      <c r="AA1621" s="1" t="s">
        <v>72</v>
      </c>
      <c r="AB1621" s="1" t="s">
        <v>7387</v>
      </c>
      <c r="AC1621" s="1" t="s">
        <v>7686</v>
      </c>
      <c r="AD1621" s="1" t="s">
        <v>126</v>
      </c>
      <c r="AE1621" s="1">
        <v>62</v>
      </c>
      <c r="AF1621" s="1" t="s">
        <v>88</v>
      </c>
      <c r="AG1621" s="1">
        <v>5.7</v>
      </c>
      <c r="AH1621" s="1" t="s">
        <v>954</v>
      </c>
      <c r="AI1621" s="1" t="s">
        <v>90</v>
      </c>
      <c r="AJ1621" s="1" t="s">
        <v>91</v>
      </c>
      <c r="AK1621" s="1" t="s">
        <v>92</v>
      </c>
      <c r="AL1621" s="1" t="s">
        <v>72</v>
      </c>
      <c r="AM1621" s="1" t="s">
        <v>72</v>
      </c>
      <c r="AN1621" s="1" t="s">
        <v>72</v>
      </c>
      <c r="AO1621" s="1" t="s">
        <v>72</v>
      </c>
      <c r="AP1621" s="1" t="s">
        <v>72</v>
      </c>
      <c r="AQ1621" s="1" t="s">
        <v>72</v>
      </c>
      <c r="AR1621" s="1" t="s">
        <v>72</v>
      </c>
      <c r="AS1621" s="1" t="s">
        <v>72</v>
      </c>
      <c r="AT1621" s="1" t="s">
        <v>72</v>
      </c>
      <c r="AU1621" s="3">
        <v>45726</v>
      </c>
      <c r="AV1621" s="4">
        <v>0.67777777777777781</v>
      </c>
      <c r="AW1621" s="4">
        <v>0.72916666666666663</v>
      </c>
      <c r="AX1621" s="4">
        <f t="shared" si="196"/>
        <v>5.1388888888888817E-2</v>
      </c>
      <c r="AY1621" s="4">
        <f t="shared" si="197"/>
        <v>0.65208333333333324</v>
      </c>
      <c r="AZ1621" s="4">
        <f t="shared" si="198"/>
        <v>0.15277777777777779</v>
      </c>
      <c r="BA1621" s="1" t="s">
        <v>7687</v>
      </c>
      <c r="BB1621" s="1" t="s">
        <v>72</v>
      </c>
      <c r="BC1621" s="1" t="s">
        <v>1794</v>
      </c>
      <c r="BD1621" s="1">
        <v>13</v>
      </c>
      <c r="BE1621" s="1" t="s">
        <v>3205</v>
      </c>
      <c r="BF1621" s="1" t="s">
        <v>75</v>
      </c>
      <c r="BG1621" s="1" t="s">
        <v>75</v>
      </c>
      <c r="BH1621" s="1" t="s">
        <v>88</v>
      </c>
      <c r="BI1621" s="1" t="s">
        <v>79</v>
      </c>
      <c r="BJ1621" s="1" t="s">
        <v>72</v>
      </c>
      <c r="BK1621" s="1" t="s">
        <v>7665</v>
      </c>
      <c r="BL1621" s="1" t="s">
        <v>7688</v>
      </c>
      <c r="BM1621" s="1">
        <f>56+7</f>
        <v>63</v>
      </c>
      <c r="BN1621" s="1" t="s">
        <v>75</v>
      </c>
      <c r="BO1621" s="1" t="s">
        <v>75</v>
      </c>
      <c r="BP1621" s="1" t="s">
        <v>75</v>
      </c>
      <c r="BQ1621" s="1" t="s">
        <v>160</v>
      </c>
      <c r="BR1621" s="1" t="s">
        <v>440</v>
      </c>
    </row>
    <row r="1622" spans="1:70" ht="20.45" customHeight="1">
      <c r="A1622" s="1" t="s">
        <v>7689</v>
      </c>
      <c r="B1622" s="1">
        <v>250053</v>
      </c>
      <c r="C1622" s="1" t="s">
        <v>71</v>
      </c>
      <c r="D1622" s="3">
        <v>45727</v>
      </c>
      <c r="E1622" s="4">
        <v>0.49861111111111112</v>
      </c>
      <c r="F1622" s="5">
        <v>45717</v>
      </c>
      <c r="G1622" s="3">
        <v>45880</v>
      </c>
      <c r="H1622" s="4">
        <v>0.59791666666666665</v>
      </c>
      <c r="I1622" s="48">
        <f t="shared" si="192"/>
        <v>9.9305555555555536E-2</v>
      </c>
      <c r="J1622" s="1">
        <v>3</v>
      </c>
      <c r="K1622" s="1" t="s">
        <v>1896</v>
      </c>
      <c r="L1622" s="1" t="s">
        <v>7690</v>
      </c>
      <c r="M1622" s="1" t="s">
        <v>75</v>
      </c>
      <c r="N1622" s="1" t="s">
        <v>1915</v>
      </c>
      <c r="O1622" s="1" t="s">
        <v>77</v>
      </c>
      <c r="P1622" s="1" t="s">
        <v>78</v>
      </c>
      <c r="Q1622" s="1" t="s">
        <v>78</v>
      </c>
      <c r="R1622" s="21" t="s">
        <v>1898</v>
      </c>
      <c r="S1622" s="21" t="s">
        <v>99</v>
      </c>
      <c r="T1622" s="1" t="s">
        <v>7428</v>
      </c>
      <c r="U1622" s="3" t="s">
        <v>7691</v>
      </c>
      <c r="V1622" s="1" t="s">
        <v>1900</v>
      </c>
      <c r="W1622" s="1" t="s">
        <v>813</v>
      </c>
      <c r="X1622" s="1" t="s">
        <v>813</v>
      </c>
      <c r="Y1622" s="1" t="s">
        <v>814</v>
      </c>
      <c r="Z1622" s="1" t="s">
        <v>84</v>
      </c>
      <c r="AA1622" s="1" t="s">
        <v>72</v>
      </c>
      <c r="AB1622" s="1" t="s">
        <v>140</v>
      </c>
      <c r="AC1622" s="1" t="s">
        <v>141</v>
      </c>
      <c r="AD1622" s="1" t="s">
        <v>126</v>
      </c>
      <c r="AE1622" s="1">
        <v>42</v>
      </c>
      <c r="AF1622" s="1" t="s">
        <v>88</v>
      </c>
      <c r="AG1622" s="1">
        <v>5.0999999999999996</v>
      </c>
      <c r="AH1622" s="1" t="s">
        <v>954</v>
      </c>
      <c r="AI1622" s="1" t="s">
        <v>90</v>
      </c>
      <c r="AJ1622" s="1" t="s">
        <v>91</v>
      </c>
      <c r="AK1622" s="1" t="s">
        <v>92</v>
      </c>
      <c r="AL1622" s="1" t="s">
        <v>72</v>
      </c>
      <c r="AM1622" s="1" t="s">
        <v>217</v>
      </c>
      <c r="AN1622" s="1">
        <v>1</v>
      </c>
      <c r="AO1622" s="1" t="s">
        <v>5605</v>
      </c>
      <c r="AP1622" s="1" t="s">
        <v>72</v>
      </c>
      <c r="AQ1622" s="1" t="s">
        <v>72</v>
      </c>
      <c r="AR1622" s="1" t="s">
        <v>3444</v>
      </c>
      <c r="AS1622" s="1" t="s">
        <v>1061</v>
      </c>
      <c r="AT1622" s="1" t="s">
        <v>430</v>
      </c>
      <c r="AU1622" s="3">
        <v>45727</v>
      </c>
      <c r="AV1622" s="4">
        <v>0.61111111111111116</v>
      </c>
      <c r="AW1622" s="4">
        <v>0.68194444444444446</v>
      </c>
      <c r="AX1622" s="4">
        <f t="shared" si="196"/>
        <v>7.0833333333333304E-2</v>
      </c>
      <c r="AY1622" s="4">
        <f t="shared" si="197"/>
        <v>0.58263888888888893</v>
      </c>
      <c r="AZ1622" s="4">
        <f t="shared" si="198"/>
        <v>0.18333333333333335</v>
      </c>
      <c r="BA1622" s="1" t="s">
        <v>7692</v>
      </c>
      <c r="BB1622" s="1" t="s">
        <v>72</v>
      </c>
      <c r="BC1622" s="1" t="s">
        <v>1675</v>
      </c>
      <c r="BD1622" s="1">
        <v>15</v>
      </c>
      <c r="BE1622" s="1" t="s">
        <v>2694</v>
      </c>
      <c r="BF1622" s="1" t="s">
        <v>75</v>
      </c>
      <c r="BG1622" s="1" t="s">
        <v>75</v>
      </c>
      <c r="BH1622" s="1" t="s">
        <v>88</v>
      </c>
      <c r="BI1622" s="1" t="s">
        <v>96</v>
      </c>
      <c r="BJ1622" s="1" t="s">
        <v>72</v>
      </c>
      <c r="BK1622" s="1" t="s">
        <v>7458</v>
      </c>
      <c r="BL1622" s="1" t="s">
        <v>7482</v>
      </c>
      <c r="BM1622" s="1">
        <f>42+7</f>
        <v>49</v>
      </c>
      <c r="BN1622" s="1" t="s">
        <v>75</v>
      </c>
      <c r="BO1622" s="1" t="s">
        <v>75</v>
      </c>
      <c r="BP1622" s="1" t="s">
        <v>75</v>
      </c>
      <c r="BQ1622" s="21" t="s">
        <v>99</v>
      </c>
      <c r="BR1622" s="21" t="s">
        <v>100</v>
      </c>
    </row>
    <row r="1623" spans="1:70" ht="20.45" customHeight="1">
      <c r="A1623" s="1">
        <v>250054</v>
      </c>
      <c r="B1623" s="1">
        <v>250054</v>
      </c>
      <c r="C1623" s="1" t="s">
        <v>71</v>
      </c>
      <c r="D1623" s="3">
        <v>45728</v>
      </c>
      <c r="E1623" s="4">
        <v>0.50486111111111109</v>
      </c>
      <c r="F1623" s="5">
        <v>45717</v>
      </c>
      <c r="G1623" s="3">
        <v>45728</v>
      </c>
      <c r="H1623" s="4">
        <v>0.61736111111111114</v>
      </c>
      <c r="I1623" s="48">
        <f t="shared" si="192"/>
        <v>0.11250000000000004</v>
      </c>
      <c r="J1623" s="1">
        <v>3</v>
      </c>
      <c r="K1623" s="1" t="s">
        <v>1896</v>
      </c>
      <c r="L1623" s="1" t="s">
        <v>7693</v>
      </c>
      <c r="M1623" s="1" t="s">
        <v>75</v>
      </c>
      <c r="N1623" s="1" t="s">
        <v>170</v>
      </c>
      <c r="O1623" s="1" t="s">
        <v>77</v>
      </c>
      <c r="P1623" s="8" t="s">
        <v>172</v>
      </c>
      <c r="Q1623" s="1" t="s">
        <v>78</v>
      </c>
      <c r="R1623" s="8" t="s">
        <v>1927</v>
      </c>
      <c r="S1623" s="8" t="s">
        <v>160</v>
      </c>
      <c r="T1623" s="8" t="s">
        <v>7588</v>
      </c>
      <c r="U1623" s="8" t="s">
        <v>2305</v>
      </c>
      <c r="V1623" s="1" t="s">
        <v>1900</v>
      </c>
      <c r="W1623" s="1" t="s">
        <v>83</v>
      </c>
      <c r="X1623" s="1" t="s">
        <v>123</v>
      </c>
      <c r="Y1623" s="1" t="s">
        <v>83</v>
      </c>
      <c r="Z1623" s="1" t="s">
        <v>84</v>
      </c>
      <c r="AA1623" s="1" t="s">
        <v>72</v>
      </c>
      <c r="AB1623" s="1" t="s">
        <v>7694</v>
      </c>
      <c r="AC1623" s="1" t="s">
        <v>7695</v>
      </c>
      <c r="AD1623" s="1" t="s">
        <v>126</v>
      </c>
      <c r="AE1623" s="1">
        <v>60</v>
      </c>
      <c r="AF1623" s="1" t="s">
        <v>88</v>
      </c>
      <c r="AG1623" s="1">
        <v>5.3</v>
      </c>
      <c r="AH1623" s="1" t="s">
        <v>954</v>
      </c>
      <c r="AI1623" s="1" t="s">
        <v>90</v>
      </c>
      <c r="AJ1623" s="1" t="s">
        <v>91</v>
      </c>
      <c r="AK1623" s="1" t="s">
        <v>92</v>
      </c>
      <c r="AL1623" s="1" t="s">
        <v>72</v>
      </c>
      <c r="AM1623" s="1" t="s">
        <v>72</v>
      </c>
      <c r="AN1623" s="1" t="s">
        <v>72</v>
      </c>
      <c r="AO1623" s="1" t="s">
        <v>72</v>
      </c>
      <c r="AP1623" s="1" t="s">
        <v>72</v>
      </c>
      <c r="AQ1623" s="1" t="s">
        <v>72</v>
      </c>
      <c r="AR1623" s="1" t="s">
        <v>3444</v>
      </c>
      <c r="AS1623" s="1" t="s">
        <v>72</v>
      </c>
      <c r="AT1623" s="1" t="s">
        <v>72</v>
      </c>
      <c r="AU1623" s="3">
        <v>45363</v>
      </c>
      <c r="AV1623" s="4">
        <v>0.63194444444444442</v>
      </c>
      <c r="AW1623" s="4" t="s">
        <v>72</v>
      </c>
      <c r="AX1623" s="4" t="s">
        <v>72</v>
      </c>
      <c r="AY1623" s="4" t="s">
        <v>72</v>
      </c>
      <c r="AZ1623" s="4" t="s">
        <v>72</v>
      </c>
      <c r="BA1623" s="4" t="s">
        <v>72</v>
      </c>
      <c r="BB1623" s="1" t="s">
        <v>72</v>
      </c>
      <c r="BC1623" s="1" t="s">
        <v>1675</v>
      </c>
      <c r="BD1623" s="1">
        <v>15</v>
      </c>
      <c r="BE1623" s="1" t="s">
        <v>2694</v>
      </c>
      <c r="BF1623" s="1" t="s">
        <v>75</v>
      </c>
      <c r="BG1623" s="1" t="s">
        <v>75</v>
      </c>
      <c r="BH1623" s="1" t="s">
        <v>88</v>
      </c>
      <c r="BI1623" s="1" t="s">
        <v>79</v>
      </c>
      <c r="BJ1623" s="1" t="s">
        <v>2135</v>
      </c>
      <c r="BK1623" s="1" t="s">
        <v>72</v>
      </c>
      <c r="BL1623" s="1" t="s">
        <v>72</v>
      </c>
      <c r="BM1623" s="1" t="s">
        <v>72</v>
      </c>
      <c r="BN1623" s="1" t="s">
        <v>88</v>
      </c>
      <c r="BO1623" s="1" t="s">
        <v>88</v>
      </c>
      <c r="BP1623" s="1" t="s">
        <v>88</v>
      </c>
      <c r="BQ1623" s="1" t="s">
        <v>160</v>
      </c>
    </row>
    <row r="1624" spans="1:70" ht="20.45" customHeight="1">
      <c r="A1624" s="1" t="s">
        <v>7696</v>
      </c>
      <c r="B1624" s="1">
        <v>250055</v>
      </c>
      <c r="C1624" s="1" t="s">
        <v>71</v>
      </c>
      <c r="D1624" s="3">
        <v>45729</v>
      </c>
      <c r="E1624" s="4">
        <v>0.38750000000000001</v>
      </c>
      <c r="F1624" s="5">
        <v>45717</v>
      </c>
      <c r="G1624" s="3">
        <v>45729</v>
      </c>
      <c r="H1624" s="4">
        <v>0.55277777777777781</v>
      </c>
      <c r="I1624" s="48">
        <f t="shared" si="192"/>
        <v>0.1652777777777778</v>
      </c>
      <c r="J1624" s="1">
        <v>4</v>
      </c>
      <c r="K1624" s="1" t="s">
        <v>1896</v>
      </c>
      <c r="L1624" s="1" t="s">
        <v>7697</v>
      </c>
      <c r="M1624" s="1" t="s">
        <v>75</v>
      </c>
      <c r="N1624" s="1" t="s">
        <v>1915</v>
      </c>
      <c r="O1624" s="1" t="s">
        <v>77</v>
      </c>
      <c r="P1624" s="1" t="s">
        <v>78</v>
      </c>
      <c r="Q1624" s="1" t="s">
        <v>78</v>
      </c>
      <c r="R1624" s="21" t="s">
        <v>1898</v>
      </c>
      <c r="S1624" s="21" t="s">
        <v>99</v>
      </c>
      <c r="T1624" s="1" t="s">
        <v>7428</v>
      </c>
      <c r="U1624" s="3" t="s">
        <v>7698</v>
      </c>
      <c r="V1624" s="1" t="s">
        <v>1900</v>
      </c>
      <c r="W1624" s="1" t="s">
        <v>83</v>
      </c>
      <c r="X1624" s="1" t="s">
        <v>123</v>
      </c>
      <c r="Y1624" s="1" t="s">
        <v>83</v>
      </c>
      <c r="Z1624" s="1" t="s">
        <v>84</v>
      </c>
      <c r="AA1624" s="1" t="s">
        <v>72</v>
      </c>
      <c r="AB1624" s="1" t="s">
        <v>104</v>
      </c>
      <c r="AC1624" s="1" t="s">
        <v>7283</v>
      </c>
      <c r="AD1624" s="1" t="s">
        <v>87</v>
      </c>
      <c r="AE1624" s="1">
        <v>60</v>
      </c>
      <c r="AF1624" s="1" t="s">
        <v>88</v>
      </c>
      <c r="AG1624" s="1">
        <v>5.9</v>
      </c>
      <c r="AH1624" s="1" t="s">
        <v>299</v>
      </c>
      <c r="AI1624" s="1" t="s">
        <v>90</v>
      </c>
      <c r="AJ1624" s="1" t="s">
        <v>91</v>
      </c>
      <c r="AK1624" s="1" t="s">
        <v>92</v>
      </c>
      <c r="AL1624" s="1" t="s">
        <v>72</v>
      </c>
      <c r="AM1624" s="1" t="s">
        <v>229</v>
      </c>
      <c r="AN1624" s="1">
        <v>2</v>
      </c>
      <c r="AO1624" s="1" t="s">
        <v>255</v>
      </c>
      <c r="AP1624" s="1" t="s">
        <v>72</v>
      </c>
      <c r="AQ1624" s="1" t="s">
        <v>72</v>
      </c>
      <c r="AR1624" s="1" t="s">
        <v>3444</v>
      </c>
      <c r="AS1624" s="1" t="s">
        <v>72</v>
      </c>
      <c r="AT1624" s="1" t="s">
        <v>72</v>
      </c>
      <c r="AU1624" s="3">
        <v>45729</v>
      </c>
      <c r="AV1624" s="4">
        <v>0.56874999999999998</v>
      </c>
      <c r="AW1624" s="4">
        <v>0.63611111111111107</v>
      </c>
      <c r="AX1624" s="4">
        <f t="shared" ref="AX1624:AX1639" si="199">AW1624-AV1624</f>
        <v>6.7361111111111094E-2</v>
      </c>
      <c r="AY1624" s="4">
        <f t="shared" ref="AY1624:AY1639" si="200">AW1624-I1624</f>
        <v>0.47083333333333327</v>
      </c>
      <c r="AZ1624" s="4">
        <f t="shared" ref="AZ1624:AZ1639" si="201">AW1624-E1624</f>
        <v>0.24861111111111106</v>
      </c>
      <c r="BA1624" s="1" t="s">
        <v>7699</v>
      </c>
      <c r="BB1624" s="1" t="s">
        <v>72</v>
      </c>
      <c r="BC1624" s="1" t="s">
        <v>1675</v>
      </c>
      <c r="BD1624" s="1">
        <v>15</v>
      </c>
      <c r="BE1624" s="1" t="s">
        <v>2694</v>
      </c>
      <c r="BF1624" s="1" t="s">
        <v>75</v>
      </c>
      <c r="BG1624" s="1" t="s">
        <v>75</v>
      </c>
      <c r="BH1624" s="1" t="s">
        <v>88</v>
      </c>
      <c r="BI1624" s="1" t="s">
        <v>96</v>
      </c>
      <c r="BJ1624" s="1" t="s">
        <v>72</v>
      </c>
      <c r="BK1624" s="1" t="s">
        <v>7458</v>
      </c>
      <c r="BL1624" s="1" t="s">
        <v>7605</v>
      </c>
      <c r="BM1624" s="1">
        <f>35+7</f>
        <v>42</v>
      </c>
      <c r="BN1624" s="1" t="s">
        <v>75</v>
      </c>
      <c r="BO1624" s="1" t="s">
        <v>75</v>
      </c>
      <c r="BP1624" s="1" t="s">
        <v>75</v>
      </c>
      <c r="BQ1624" s="21" t="s">
        <v>99</v>
      </c>
      <c r="BR1624" s="21" t="s">
        <v>100</v>
      </c>
    </row>
    <row r="1625" spans="1:70" ht="20.45" customHeight="1">
      <c r="A1625" s="1" t="s">
        <v>7700</v>
      </c>
      <c r="B1625" s="1">
        <v>250056</v>
      </c>
      <c r="C1625" s="1" t="s">
        <v>71</v>
      </c>
      <c r="D1625" s="3">
        <v>45729</v>
      </c>
      <c r="E1625" s="4">
        <v>0.47291666666666665</v>
      </c>
      <c r="F1625" s="5">
        <v>45717</v>
      </c>
      <c r="G1625" s="3">
        <v>45729</v>
      </c>
      <c r="H1625" s="4">
        <v>0.63055555555555554</v>
      </c>
      <c r="I1625" s="48">
        <f t="shared" si="192"/>
        <v>0.15763888888888888</v>
      </c>
      <c r="J1625" s="1">
        <v>3</v>
      </c>
      <c r="K1625" s="1" t="s">
        <v>1896</v>
      </c>
      <c r="L1625" s="1" t="s">
        <v>7701</v>
      </c>
      <c r="M1625" s="1" t="s">
        <v>75</v>
      </c>
      <c r="N1625" s="1" t="s">
        <v>1915</v>
      </c>
      <c r="O1625" s="1" t="s">
        <v>77</v>
      </c>
      <c r="P1625" s="1" t="s">
        <v>78</v>
      </c>
      <c r="Q1625" s="1" t="s">
        <v>78</v>
      </c>
      <c r="R1625" s="21" t="s">
        <v>1898</v>
      </c>
      <c r="S1625" s="21" t="s">
        <v>99</v>
      </c>
      <c r="T1625" s="1" t="s">
        <v>7428</v>
      </c>
      <c r="U1625" s="3" t="s">
        <v>4288</v>
      </c>
      <c r="V1625" s="1" t="s">
        <v>1900</v>
      </c>
      <c r="W1625" s="1" t="s">
        <v>813</v>
      </c>
      <c r="X1625" s="1" t="s">
        <v>813</v>
      </c>
      <c r="Y1625" s="1" t="s">
        <v>814</v>
      </c>
      <c r="Z1625" s="1" t="s">
        <v>84</v>
      </c>
      <c r="AA1625" s="1" t="s">
        <v>72</v>
      </c>
      <c r="AB1625" s="1" t="s">
        <v>124</v>
      </c>
      <c r="AC1625" s="1" t="s">
        <v>125</v>
      </c>
      <c r="AD1625" s="1" t="s">
        <v>126</v>
      </c>
      <c r="AE1625" s="1">
        <v>73</v>
      </c>
      <c r="AF1625" s="1" t="s">
        <v>88</v>
      </c>
      <c r="AG1625" s="1">
        <v>5.0999999999999996</v>
      </c>
      <c r="AH1625" s="1" t="s">
        <v>954</v>
      </c>
      <c r="AI1625" s="1" t="s">
        <v>90</v>
      </c>
      <c r="AJ1625" s="1" t="s">
        <v>91</v>
      </c>
      <c r="AK1625" s="1" t="s">
        <v>92</v>
      </c>
      <c r="AL1625" s="1" t="s">
        <v>72</v>
      </c>
      <c r="AM1625" s="1" t="s">
        <v>217</v>
      </c>
      <c r="AN1625" s="1">
        <v>3</v>
      </c>
      <c r="AO1625" s="1" t="s">
        <v>5253</v>
      </c>
      <c r="AP1625" s="1" t="s">
        <v>72</v>
      </c>
      <c r="AQ1625" s="1" t="s">
        <v>72</v>
      </c>
      <c r="AR1625" s="1" t="s">
        <v>3444</v>
      </c>
      <c r="AS1625" s="1" t="s">
        <v>878</v>
      </c>
      <c r="AT1625" s="1" t="s">
        <v>72</v>
      </c>
      <c r="AU1625" s="3">
        <v>45729</v>
      </c>
      <c r="AV1625" s="4">
        <v>0.65</v>
      </c>
      <c r="AW1625" s="4">
        <v>0.72777777777777775</v>
      </c>
      <c r="AX1625" s="4">
        <f t="shared" si="199"/>
        <v>7.7777777777777724E-2</v>
      </c>
      <c r="AY1625" s="4">
        <f t="shared" si="200"/>
        <v>0.57013888888888886</v>
      </c>
      <c r="AZ1625" s="4">
        <f t="shared" si="201"/>
        <v>0.25486111111111109</v>
      </c>
      <c r="BA1625" s="1" t="s">
        <v>1255</v>
      </c>
      <c r="BB1625" s="1" t="s">
        <v>72</v>
      </c>
      <c r="BC1625" s="1" t="s">
        <v>1675</v>
      </c>
      <c r="BD1625" s="1">
        <v>15</v>
      </c>
      <c r="BE1625" s="1" t="s">
        <v>6026</v>
      </c>
      <c r="BF1625" s="1" t="s">
        <v>75</v>
      </c>
      <c r="BG1625" s="1" t="s">
        <v>75</v>
      </c>
      <c r="BH1625" s="1" t="s">
        <v>88</v>
      </c>
      <c r="BI1625" s="1" t="s">
        <v>96</v>
      </c>
      <c r="BJ1625" s="1" t="s">
        <v>72</v>
      </c>
      <c r="BK1625" s="1" t="s">
        <v>7458</v>
      </c>
      <c r="BL1625" s="1" t="s">
        <v>7482</v>
      </c>
      <c r="BM1625" s="1">
        <f>42+7</f>
        <v>49</v>
      </c>
      <c r="BN1625" s="1" t="s">
        <v>75</v>
      </c>
      <c r="BO1625" s="1" t="s">
        <v>75</v>
      </c>
      <c r="BP1625" s="1" t="s">
        <v>75</v>
      </c>
      <c r="BQ1625" s="21" t="s">
        <v>99</v>
      </c>
      <c r="BR1625" s="21" t="s">
        <v>100</v>
      </c>
    </row>
    <row r="1626" spans="1:70" ht="20.45" customHeight="1">
      <c r="A1626" s="1" t="s">
        <v>7702</v>
      </c>
      <c r="B1626" s="1">
        <v>250057</v>
      </c>
      <c r="C1626" s="1" t="s">
        <v>71</v>
      </c>
      <c r="D1626" s="3">
        <v>45729</v>
      </c>
      <c r="E1626" s="4">
        <v>0.53819444444444442</v>
      </c>
      <c r="F1626" s="5">
        <v>45717</v>
      </c>
      <c r="G1626" s="3">
        <v>45729</v>
      </c>
      <c r="H1626" s="4">
        <v>0.63055555555555554</v>
      </c>
      <c r="I1626" s="48">
        <f t="shared" si="192"/>
        <v>9.2361111111111116E-2</v>
      </c>
      <c r="J1626" s="1">
        <v>11</v>
      </c>
      <c r="K1626" s="1" t="s">
        <v>1896</v>
      </c>
      <c r="L1626" s="1" t="s">
        <v>7703</v>
      </c>
      <c r="M1626" s="1" t="s">
        <v>75</v>
      </c>
      <c r="N1626" s="1" t="s">
        <v>3759</v>
      </c>
      <c r="O1626" s="1" t="s">
        <v>77</v>
      </c>
      <c r="P1626" s="1" t="s">
        <v>78</v>
      </c>
      <c r="Q1626" s="1" t="s">
        <v>78</v>
      </c>
      <c r="R1626" s="21" t="s">
        <v>139</v>
      </c>
      <c r="S1626" s="8" t="s">
        <v>160</v>
      </c>
      <c r="T1626" s="8" t="s">
        <v>7428</v>
      </c>
      <c r="U1626" s="60" t="s">
        <v>7704</v>
      </c>
      <c r="V1626" s="1" t="s">
        <v>1900</v>
      </c>
      <c r="W1626" s="1" t="s">
        <v>813</v>
      </c>
      <c r="X1626" s="1" t="s">
        <v>813</v>
      </c>
      <c r="Y1626" s="1" t="s">
        <v>814</v>
      </c>
      <c r="Z1626" s="1" t="s">
        <v>443</v>
      </c>
      <c r="AA1626" s="1" t="s">
        <v>72</v>
      </c>
      <c r="AB1626" s="1" t="s">
        <v>444</v>
      </c>
      <c r="AC1626" s="1" t="s">
        <v>444</v>
      </c>
      <c r="AD1626" s="1" t="s">
        <v>126</v>
      </c>
      <c r="AE1626" s="1">
        <v>50</v>
      </c>
      <c r="AF1626" s="1" t="s">
        <v>88</v>
      </c>
      <c r="AG1626" s="1">
        <v>5.0999999999999996</v>
      </c>
      <c r="AH1626" s="1" t="s">
        <v>954</v>
      </c>
      <c r="AI1626" s="1" t="s">
        <v>90</v>
      </c>
      <c r="AJ1626" s="1" t="s">
        <v>91</v>
      </c>
      <c r="AK1626" s="1" t="s">
        <v>216</v>
      </c>
      <c r="AL1626" s="1" t="s">
        <v>72</v>
      </c>
      <c r="AM1626" s="1" t="s">
        <v>72</v>
      </c>
      <c r="AN1626" s="1" t="s">
        <v>72</v>
      </c>
      <c r="AO1626" s="1" t="s">
        <v>72</v>
      </c>
      <c r="AP1626" s="1">
        <v>4</v>
      </c>
      <c r="AQ1626" s="1" t="s">
        <v>7705</v>
      </c>
      <c r="AR1626" s="1" t="s">
        <v>447</v>
      </c>
      <c r="AS1626" s="1" t="s">
        <v>72</v>
      </c>
      <c r="AT1626" s="1" t="s">
        <v>72</v>
      </c>
      <c r="AU1626" s="3">
        <v>45729</v>
      </c>
      <c r="AV1626" s="4">
        <v>0.65486111111111112</v>
      </c>
      <c r="AW1626" s="4">
        <v>0.71527777777777779</v>
      </c>
      <c r="AX1626" s="4">
        <f t="shared" si="199"/>
        <v>6.0416666666666674E-2</v>
      </c>
      <c r="AY1626" s="4">
        <f t="shared" si="200"/>
        <v>0.62291666666666667</v>
      </c>
      <c r="AZ1626" s="4">
        <f t="shared" si="201"/>
        <v>0.17708333333333337</v>
      </c>
      <c r="BA1626" s="1" t="s">
        <v>7706</v>
      </c>
      <c r="BB1626" s="1" t="s">
        <v>72</v>
      </c>
      <c r="BC1626" s="1" t="s">
        <v>1794</v>
      </c>
      <c r="BD1626" s="1">
        <v>13</v>
      </c>
      <c r="BE1626" s="1" t="s">
        <v>3205</v>
      </c>
      <c r="BF1626" s="1" t="s">
        <v>75</v>
      </c>
      <c r="BG1626" s="1" t="s">
        <v>75</v>
      </c>
      <c r="BH1626" s="1" t="s">
        <v>88</v>
      </c>
      <c r="BI1626" s="1" t="s">
        <v>79</v>
      </c>
      <c r="BJ1626" s="1" t="s">
        <v>707</v>
      </c>
      <c r="BK1626" s="1" t="s">
        <v>7458</v>
      </c>
      <c r="BL1626" s="1" t="s">
        <v>7707</v>
      </c>
      <c r="BM1626" s="1">
        <f>49+7</f>
        <v>56</v>
      </c>
      <c r="BN1626" s="1" t="s">
        <v>88</v>
      </c>
      <c r="BO1626" s="1" t="s">
        <v>88</v>
      </c>
      <c r="BP1626" s="1" t="s">
        <v>88</v>
      </c>
      <c r="BQ1626" s="1" t="s">
        <v>160</v>
      </c>
      <c r="BR1626" s="1" t="s">
        <v>707</v>
      </c>
    </row>
    <row r="1627" spans="1:70" ht="20.45" customHeight="1">
      <c r="A1627" s="1" t="s">
        <v>7708</v>
      </c>
      <c r="B1627" s="1">
        <v>250058</v>
      </c>
      <c r="C1627" s="1" t="s">
        <v>71</v>
      </c>
      <c r="D1627" s="3">
        <v>45729</v>
      </c>
      <c r="E1627" s="4">
        <v>0.55555555555555558</v>
      </c>
      <c r="F1627" s="5">
        <v>45717</v>
      </c>
      <c r="G1627" s="3">
        <v>45729</v>
      </c>
      <c r="H1627" s="4">
        <v>0.81111111111111112</v>
      </c>
      <c r="I1627" s="48">
        <f t="shared" si="192"/>
        <v>0.25555555555555554</v>
      </c>
      <c r="J1627" s="1">
        <v>10</v>
      </c>
      <c r="K1627" s="1" t="s">
        <v>1896</v>
      </c>
      <c r="L1627" s="1" t="s">
        <v>7709</v>
      </c>
      <c r="M1627" s="1" t="s">
        <v>75</v>
      </c>
      <c r="N1627" s="1" t="s">
        <v>3759</v>
      </c>
      <c r="O1627" s="1" t="s">
        <v>77</v>
      </c>
      <c r="P1627" s="1" t="s">
        <v>78</v>
      </c>
      <c r="Q1627" s="1" t="s">
        <v>172</v>
      </c>
      <c r="R1627" s="21" t="s">
        <v>139</v>
      </c>
      <c r="S1627" s="8" t="s">
        <v>160</v>
      </c>
      <c r="T1627" s="8" t="s">
        <v>2525</v>
      </c>
      <c r="U1627" s="8" t="s">
        <v>7710</v>
      </c>
      <c r="V1627" s="1" t="s">
        <v>1900</v>
      </c>
      <c r="W1627" s="1" t="s">
        <v>2143</v>
      </c>
      <c r="X1627" s="1" t="s">
        <v>1868</v>
      </c>
      <c r="Y1627" s="1" t="s">
        <v>2143</v>
      </c>
      <c r="Z1627" s="1" t="s">
        <v>443</v>
      </c>
      <c r="AA1627" s="1" t="s">
        <v>72</v>
      </c>
      <c r="AB1627" s="1" t="s">
        <v>4455</v>
      </c>
      <c r="AC1627" s="1" t="s">
        <v>6605</v>
      </c>
      <c r="AD1627" s="1" t="s">
        <v>87</v>
      </c>
      <c r="AE1627" s="1">
        <v>47</v>
      </c>
      <c r="AF1627" s="1" t="s">
        <v>88</v>
      </c>
      <c r="AG1627" s="1">
        <v>6.8</v>
      </c>
      <c r="AH1627" s="1" t="s">
        <v>2344</v>
      </c>
      <c r="AI1627" s="1" t="s">
        <v>90</v>
      </c>
      <c r="AJ1627" s="1" t="s">
        <v>91</v>
      </c>
      <c r="AK1627" s="1" t="s">
        <v>92</v>
      </c>
      <c r="AL1627" s="1" t="s">
        <v>72</v>
      </c>
      <c r="AM1627" s="1" t="s">
        <v>72</v>
      </c>
      <c r="AN1627" s="1" t="s">
        <v>72</v>
      </c>
      <c r="AO1627" s="1" t="s">
        <v>72</v>
      </c>
      <c r="AP1627" s="1" t="s">
        <v>72</v>
      </c>
      <c r="AQ1627" s="1" t="s">
        <v>72</v>
      </c>
      <c r="AR1627" s="1" t="s">
        <v>7711</v>
      </c>
      <c r="AS1627" s="1" t="s">
        <v>72</v>
      </c>
      <c r="AT1627" s="1" t="s">
        <v>72</v>
      </c>
      <c r="AU1627" s="3">
        <v>45729</v>
      </c>
      <c r="AV1627" s="4">
        <v>0.83125000000000004</v>
      </c>
      <c r="AW1627" s="4">
        <v>0.87847222222222221</v>
      </c>
      <c r="AX1627" s="4">
        <f t="shared" si="199"/>
        <v>4.7222222222222165E-2</v>
      </c>
      <c r="AY1627" s="4">
        <f t="shared" si="200"/>
        <v>0.62291666666666667</v>
      </c>
      <c r="AZ1627" s="4">
        <f t="shared" si="201"/>
        <v>0.32291666666666663</v>
      </c>
      <c r="BA1627" s="1" t="s">
        <v>7712</v>
      </c>
      <c r="BB1627" s="1" t="s">
        <v>72</v>
      </c>
      <c r="BC1627" s="1" t="s">
        <v>1794</v>
      </c>
      <c r="BD1627" s="1">
        <v>13</v>
      </c>
      <c r="BE1627" s="1" t="s">
        <v>3205</v>
      </c>
      <c r="BF1627" s="1" t="s">
        <v>88</v>
      </c>
      <c r="BG1627" s="1" t="s">
        <v>88</v>
      </c>
      <c r="BH1627" s="1" t="s">
        <v>88</v>
      </c>
      <c r="BI1627" s="1" t="s">
        <v>79</v>
      </c>
      <c r="BJ1627" s="1" t="s">
        <v>707</v>
      </c>
      <c r="BK1627" s="1" t="s">
        <v>7458</v>
      </c>
      <c r="BL1627" s="1" t="s">
        <v>7713</v>
      </c>
      <c r="BM1627" s="1">
        <v>28</v>
      </c>
      <c r="BN1627" s="1" t="s">
        <v>88</v>
      </c>
      <c r="BO1627" s="1" t="s">
        <v>88</v>
      </c>
      <c r="BP1627" s="1" t="s">
        <v>88</v>
      </c>
      <c r="BQ1627" s="1" t="s">
        <v>160</v>
      </c>
      <c r="BR1627" s="1" t="s">
        <v>707</v>
      </c>
    </row>
    <row r="1628" spans="1:70" ht="20.45" customHeight="1">
      <c r="A1628" s="1" t="s">
        <v>7714</v>
      </c>
      <c r="B1628" s="1">
        <v>250059</v>
      </c>
      <c r="C1628" s="1" t="s">
        <v>71</v>
      </c>
      <c r="D1628" s="3">
        <v>45730</v>
      </c>
      <c r="E1628" s="4">
        <v>0.48472222222222222</v>
      </c>
      <c r="F1628" s="5">
        <v>45717</v>
      </c>
      <c r="G1628" s="3">
        <v>45730</v>
      </c>
      <c r="H1628" s="4">
        <v>0.56180555555555556</v>
      </c>
      <c r="I1628" s="48">
        <f t="shared" si="192"/>
        <v>7.7083333333333337E-2</v>
      </c>
      <c r="J1628" s="1">
        <v>1</v>
      </c>
      <c r="K1628" s="1" t="s">
        <v>1896</v>
      </c>
      <c r="L1628" s="1" t="s">
        <v>7715</v>
      </c>
      <c r="M1628" s="1" t="s">
        <v>75</v>
      </c>
      <c r="N1628" s="1" t="s">
        <v>1915</v>
      </c>
      <c r="O1628" s="1" t="s">
        <v>77</v>
      </c>
      <c r="P1628" s="1" t="s">
        <v>78</v>
      </c>
      <c r="Q1628" s="1" t="s">
        <v>78</v>
      </c>
      <c r="R1628" s="21" t="s">
        <v>1898</v>
      </c>
      <c r="S1628" s="21" t="s">
        <v>99</v>
      </c>
      <c r="T1628" s="1" t="s">
        <v>7428</v>
      </c>
      <c r="U1628" s="3" t="s">
        <v>2007</v>
      </c>
      <c r="V1628" s="1" t="s">
        <v>1900</v>
      </c>
      <c r="W1628" s="1" t="s">
        <v>813</v>
      </c>
      <c r="X1628" s="1" t="s">
        <v>813</v>
      </c>
      <c r="Y1628" s="1" t="s">
        <v>814</v>
      </c>
      <c r="Z1628" s="1" t="s">
        <v>84</v>
      </c>
      <c r="AA1628" s="1" t="s">
        <v>72</v>
      </c>
      <c r="AB1628" s="1" t="s">
        <v>140</v>
      </c>
      <c r="AC1628" s="1" t="s">
        <v>141</v>
      </c>
      <c r="AD1628" s="1" t="s">
        <v>126</v>
      </c>
      <c r="AE1628" s="1">
        <v>67</v>
      </c>
      <c r="AF1628" s="1" t="s">
        <v>88</v>
      </c>
      <c r="AG1628" s="1">
        <v>4.8</v>
      </c>
      <c r="AH1628" s="1" t="s">
        <v>954</v>
      </c>
      <c r="AI1628" s="1" t="s">
        <v>90</v>
      </c>
      <c r="AJ1628" s="1" t="s">
        <v>91</v>
      </c>
      <c r="AK1628" s="1" t="s">
        <v>92</v>
      </c>
      <c r="AL1628" s="1" t="s">
        <v>72</v>
      </c>
      <c r="AM1628" s="1" t="s">
        <v>217</v>
      </c>
      <c r="AN1628" s="1">
        <v>2</v>
      </c>
      <c r="AO1628" s="1" t="s">
        <v>4808</v>
      </c>
      <c r="AP1628" s="1" t="s">
        <v>72</v>
      </c>
      <c r="AQ1628" s="1" t="s">
        <v>72</v>
      </c>
      <c r="AR1628" s="1" t="s">
        <v>3444</v>
      </c>
      <c r="AS1628" s="1" t="s">
        <v>878</v>
      </c>
      <c r="AT1628" s="1" t="s">
        <v>72</v>
      </c>
      <c r="AU1628" s="3">
        <v>45730</v>
      </c>
      <c r="AV1628" s="4">
        <v>0.57777777777777772</v>
      </c>
      <c r="AW1628" s="4">
        <v>0.65069444444444446</v>
      </c>
      <c r="AX1628" s="4">
        <f t="shared" si="199"/>
        <v>7.2916666666666741E-2</v>
      </c>
      <c r="AY1628" s="4">
        <f t="shared" si="200"/>
        <v>0.57361111111111107</v>
      </c>
      <c r="AZ1628" s="4">
        <f t="shared" si="201"/>
        <v>0.16597222222222224</v>
      </c>
      <c r="BA1628" s="1" t="s">
        <v>7716</v>
      </c>
      <c r="BB1628" s="1" t="s">
        <v>72</v>
      </c>
      <c r="BC1628" s="1" t="s">
        <v>1675</v>
      </c>
      <c r="BD1628" s="1">
        <v>15</v>
      </c>
      <c r="BE1628" s="1" t="s">
        <v>2694</v>
      </c>
      <c r="BF1628" s="1" t="s">
        <v>75</v>
      </c>
      <c r="BG1628" s="1" t="s">
        <v>75</v>
      </c>
      <c r="BH1628" s="1" t="s">
        <v>88</v>
      </c>
      <c r="BI1628" s="1" t="s">
        <v>96</v>
      </c>
      <c r="BJ1628" s="1" t="s">
        <v>72</v>
      </c>
      <c r="BK1628" s="1" t="s">
        <v>7458</v>
      </c>
      <c r="BL1628" s="1" t="s">
        <v>7482</v>
      </c>
      <c r="BM1628" s="1">
        <f>42+7</f>
        <v>49</v>
      </c>
      <c r="BN1628" s="1" t="s">
        <v>75</v>
      </c>
      <c r="BO1628" s="1" t="s">
        <v>75</v>
      </c>
      <c r="BP1628" s="1" t="s">
        <v>75</v>
      </c>
      <c r="BQ1628" s="21" t="s">
        <v>99</v>
      </c>
      <c r="BR1628" s="21" t="s">
        <v>100</v>
      </c>
    </row>
    <row r="1629" spans="1:70" ht="20.45" customHeight="1">
      <c r="A1629" s="1" t="s">
        <v>7717</v>
      </c>
      <c r="B1629" s="1">
        <v>250060</v>
      </c>
      <c r="C1629" s="1" t="s">
        <v>71</v>
      </c>
      <c r="D1629" s="3">
        <v>45733</v>
      </c>
      <c r="E1629" s="4">
        <v>0.4201388888888889</v>
      </c>
      <c r="F1629" s="5">
        <v>45717</v>
      </c>
      <c r="G1629" s="3">
        <v>45733</v>
      </c>
      <c r="H1629" s="4">
        <v>0.54513888888888884</v>
      </c>
      <c r="I1629" s="48">
        <f t="shared" si="192"/>
        <v>0.12499999999999994</v>
      </c>
      <c r="J1629" s="1">
        <v>4</v>
      </c>
      <c r="K1629" s="1" t="s">
        <v>1896</v>
      </c>
      <c r="L1629" s="1" t="s">
        <v>7718</v>
      </c>
      <c r="M1629" s="1" t="s">
        <v>75</v>
      </c>
      <c r="N1629" s="1" t="s">
        <v>3947</v>
      </c>
      <c r="O1629" s="1" t="s">
        <v>77</v>
      </c>
      <c r="P1629" s="1" t="s">
        <v>78</v>
      </c>
      <c r="Q1629" s="1" t="s">
        <v>78</v>
      </c>
      <c r="R1629" s="21" t="s">
        <v>1898</v>
      </c>
      <c r="S1629" s="21" t="s">
        <v>99</v>
      </c>
      <c r="T1629" s="1" t="s">
        <v>7428</v>
      </c>
      <c r="U1629" s="3" t="s">
        <v>4802</v>
      </c>
      <c r="V1629" s="1" t="s">
        <v>1900</v>
      </c>
      <c r="W1629" s="1" t="s">
        <v>813</v>
      </c>
      <c r="X1629" s="1" t="s">
        <v>813</v>
      </c>
      <c r="Y1629" s="1" t="s">
        <v>814</v>
      </c>
      <c r="Z1629" s="1" t="s">
        <v>84</v>
      </c>
      <c r="AA1629" s="1" t="s">
        <v>72</v>
      </c>
      <c r="AB1629" s="1" t="s">
        <v>140</v>
      </c>
      <c r="AC1629" s="1" t="s">
        <v>141</v>
      </c>
      <c r="AD1629" s="1" t="s">
        <v>87</v>
      </c>
      <c r="AE1629" s="1">
        <v>86</v>
      </c>
      <c r="AF1629" s="1" t="s">
        <v>88</v>
      </c>
      <c r="AG1629" s="1">
        <v>4.2</v>
      </c>
      <c r="AH1629" s="1" t="s">
        <v>954</v>
      </c>
      <c r="AI1629" s="1" t="s">
        <v>90</v>
      </c>
      <c r="AJ1629" s="1" t="s">
        <v>91</v>
      </c>
      <c r="AK1629" s="1" t="s">
        <v>92</v>
      </c>
      <c r="AL1629" s="1" t="s">
        <v>72</v>
      </c>
      <c r="AM1629" s="1" t="s">
        <v>254</v>
      </c>
      <c r="AN1629" s="1">
        <v>1</v>
      </c>
      <c r="AO1629" s="1" t="s">
        <v>5092</v>
      </c>
      <c r="AP1629" s="1" t="s">
        <v>72</v>
      </c>
      <c r="AQ1629" s="1" t="s">
        <v>72</v>
      </c>
      <c r="AR1629" s="1" t="s">
        <v>3444</v>
      </c>
      <c r="AS1629" s="1" t="s">
        <v>878</v>
      </c>
      <c r="AT1629" s="1" t="s">
        <v>72</v>
      </c>
      <c r="AU1629" s="3">
        <v>45733</v>
      </c>
      <c r="AV1629" s="4">
        <v>0.60347222222222219</v>
      </c>
      <c r="AW1629" s="4">
        <v>0.67569444444444449</v>
      </c>
      <c r="AX1629" s="4">
        <f t="shared" si="199"/>
        <v>7.2222222222222299E-2</v>
      </c>
      <c r="AY1629" s="4">
        <f t="shared" si="200"/>
        <v>0.5506944444444446</v>
      </c>
      <c r="AZ1629" s="4">
        <f t="shared" si="201"/>
        <v>0.25555555555555559</v>
      </c>
      <c r="BA1629" s="1" t="s">
        <v>7719</v>
      </c>
      <c r="BB1629" s="1" t="s">
        <v>72</v>
      </c>
      <c r="BC1629" s="1" t="s">
        <v>1675</v>
      </c>
      <c r="BD1629" s="1">
        <v>15</v>
      </c>
      <c r="BE1629" s="1" t="s">
        <v>183</v>
      </c>
      <c r="BF1629" s="1" t="s">
        <v>75</v>
      </c>
      <c r="BG1629" s="1" t="s">
        <v>75</v>
      </c>
      <c r="BH1629" s="1" t="s">
        <v>88</v>
      </c>
      <c r="BI1629" s="1" t="s">
        <v>96</v>
      </c>
      <c r="BJ1629" s="1" t="s">
        <v>72</v>
      </c>
      <c r="BK1629" s="1" t="s">
        <v>7526</v>
      </c>
      <c r="BL1629" s="1" t="s">
        <v>7527</v>
      </c>
      <c r="BM1629" s="1">
        <f>30+6</f>
        <v>36</v>
      </c>
      <c r="BN1629" s="1" t="s">
        <v>75</v>
      </c>
      <c r="BO1629" s="1" t="s">
        <v>75</v>
      </c>
      <c r="BP1629" s="1" t="s">
        <v>75</v>
      </c>
      <c r="BQ1629" s="21" t="s">
        <v>99</v>
      </c>
      <c r="BR1629" s="21" t="s">
        <v>100</v>
      </c>
    </row>
    <row r="1630" spans="1:70" ht="20.45" customHeight="1">
      <c r="A1630" s="1" t="s">
        <v>7720</v>
      </c>
      <c r="B1630" s="1">
        <v>250061</v>
      </c>
      <c r="C1630" s="1" t="s">
        <v>71</v>
      </c>
      <c r="D1630" s="3">
        <v>45734</v>
      </c>
      <c r="E1630" s="4">
        <v>0.48055555555555557</v>
      </c>
      <c r="F1630" s="5">
        <v>45717</v>
      </c>
      <c r="G1630" s="3">
        <v>45734</v>
      </c>
      <c r="H1630" s="4">
        <v>0.61250000000000004</v>
      </c>
      <c r="I1630" s="48">
        <f t="shared" si="192"/>
        <v>0.13194444444444448</v>
      </c>
      <c r="J1630" s="1">
        <v>3</v>
      </c>
      <c r="K1630" s="1" t="s">
        <v>1896</v>
      </c>
      <c r="L1630" s="1" t="s">
        <v>7721</v>
      </c>
      <c r="M1630" s="1" t="s">
        <v>75</v>
      </c>
      <c r="N1630" s="1" t="s">
        <v>1915</v>
      </c>
      <c r="O1630" s="1" t="s">
        <v>77</v>
      </c>
      <c r="P1630" s="1" t="s">
        <v>78</v>
      </c>
      <c r="Q1630" s="1" t="s">
        <v>78</v>
      </c>
      <c r="R1630" s="21" t="s">
        <v>1927</v>
      </c>
      <c r="S1630" s="8" t="s">
        <v>160</v>
      </c>
      <c r="T1630" s="8" t="s">
        <v>7428</v>
      </c>
      <c r="U1630" s="60" t="s">
        <v>847</v>
      </c>
      <c r="V1630" s="1" t="s">
        <v>1900</v>
      </c>
      <c r="W1630" s="1" t="s">
        <v>83</v>
      </c>
      <c r="X1630" s="1" t="s">
        <v>123</v>
      </c>
      <c r="Y1630" s="1" t="s">
        <v>83</v>
      </c>
      <c r="Z1630" s="1" t="s">
        <v>84</v>
      </c>
      <c r="AA1630" s="1" t="s">
        <v>72</v>
      </c>
      <c r="AB1630" s="1" t="s">
        <v>104</v>
      </c>
      <c r="AC1630" s="1" t="s">
        <v>7283</v>
      </c>
      <c r="AD1630" s="1" t="s">
        <v>87</v>
      </c>
      <c r="AE1630" s="1">
        <v>64</v>
      </c>
      <c r="AF1630" s="1" t="s">
        <v>88</v>
      </c>
      <c r="AG1630" s="1">
        <v>4.5999999999999996</v>
      </c>
      <c r="AH1630" s="1" t="s">
        <v>954</v>
      </c>
      <c r="AI1630" s="1" t="s">
        <v>90</v>
      </c>
      <c r="AJ1630" s="1" t="s">
        <v>91</v>
      </c>
      <c r="AK1630" s="1" t="s">
        <v>92</v>
      </c>
      <c r="AL1630" s="1" t="s">
        <v>72</v>
      </c>
      <c r="AM1630" s="1" t="s">
        <v>229</v>
      </c>
      <c r="AN1630" s="1">
        <v>3</v>
      </c>
      <c r="AO1630" s="1" t="s">
        <v>230</v>
      </c>
      <c r="AP1630" s="1" t="s">
        <v>72</v>
      </c>
      <c r="AQ1630" s="1" t="s">
        <v>72</v>
      </c>
      <c r="AR1630" s="1" t="s">
        <v>3444</v>
      </c>
      <c r="AS1630" s="1" t="s">
        <v>72</v>
      </c>
      <c r="AT1630" s="1" t="s">
        <v>72</v>
      </c>
      <c r="AU1630" s="3">
        <v>45734</v>
      </c>
      <c r="AV1630" s="4">
        <v>0.63055555555555554</v>
      </c>
      <c r="AW1630" s="4">
        <v>0.73819444444444449</v>
      </c>
      <c r="AX1630" s="4">
        <f t="shared" si="199"/>
        <v>0.10763888888888895</v>
      </c>
      <c r="AY1630" s="4">
        <f t="shared" si="200"/>
        <v>0.60624999999999996</v>
      </c>
      <c r="AZ1630" s="4">
        <f t="shared" si="201"/>
        <v>0.25763888888888892</v>
      </c>
      <c r="BA1630" s="1" t="s">
        <v>7722</v>
      </c>
      <c r="BB1630" s="1" t="s">
        <v>72</v>
      </c>
      <c r="BC1630" s="1" t="s">
        <v>1675</v>
      </c>
      <c r="BD1630" s="1">
        <v>15</v>
      </c>
      <c r="BE1630" s="1" t="s">
        <v>3205</v>
      </c>
      <c r="BF1630" s="1" t="s">
        <v>75</v>
      </c>
      <c r="BG1630" s="1" t="s">
        <v>75</v>
      </c>
      <c r="BH1630" s="1" t="s">
        <v>88</v>
      </c>
      <c r="BI1630" s="1" t="s">
        <v>79</v>
      </c>
      <c r="BJ1630" s="1" t="s">
        <v>707</v>
      </c>
      <c r="BK1630" s="1" t="s">
        <v>7458</v>
      </c>
      <c r="BL1630" s="1" t="s">
        <v>7723</v>
      </c>
      <c r="BM1630" s="1">
        <f>35+21</f>
        <v>56</v>
      </c>
      <c r="BN1630" s="1" t="s">
        <v>88</v>
      </c>
      <c r="BO1630" s="1" t="s">
        <v>88</v>
      </c>
      <c r="BP1630" s="1" t="s">
        <v>88</v>
      </c>
      <c r="BQ1630" s="1" t="s">
        <v>160</v>
      </c>
      <c r="BR1630" s="1" t="s">
        <v>707</v>
      </c>
    </row>
    <row r="1631" spans="1:70" ht="20.45" customHeight="1">
      <c r="A1631" s="1" t="s">
        <v>7724</v>
      </c>
      <c r="B1631" s="1">
        <v>250062</v>
      </c>
      <c r="C1631" s="1" t="s">
        <v>71</v>
      </c>
      <c r="D1631" s="3">
        <v>45734</v>
      </c>
      <c r="E1631" s="4">
        <v>0.49305555555555558</v>
      </c>
      <c r="F1631" s="5">
        <v>45717</v>
      </c>
      <c r="G1631" s="3">
        <v>45734</v>
      </c>
      <c r="H1631" s="4">
        <v>0.875</v>
      </c>
      <c r="I1631" s="48">
        <f t="shared" ref="I1631:I1694" si="202">H1631-E1631</f>
        <v>0.38194444444444442</v>
      </c>
      <c r="J1631" s="1">
        <v>10</v>
      </c>
      <c r="K1631" s="1" t="s">
        <v>1896</v>
      </c>
      <c r="L1631" s="1" t="s">
        <v>7725</v>
      </c>
      <c r="M1631" s="1" t="s">
        <v>75</v>
      </c>
      <c r="N1631" s="1" t="s">
        <v>1915</v>
      </c>
      <c r="O1631" s="1" t="s">
        <v>77</v>
      </c>
      <c r="P1631" s="1" t="s">
        <v>78</v>
      </c>
      <c r="Q1631" s="1" t="s">
        <v>172</v>
      </c>
      <c r="R1631" s="21" t="s">
        <v>1898</v>
      </c>
      <c r="S1631" s="21" t="s">
        <v>99</v>
      </c>
      <c r="T1631" s="1" t="s">
        <v>7428</v>
      </c>
      <c r="U1631" s="34" t="s">
        <v>7726</v>
      </c>
      <c r="V1631" s="1" t="s">
        <v>1900</v>
      </c>
      <c r="W1631" s="1" t="s">
        <v>778</v>
      </c>
      <c r="X1631" s="1" t="s">
        <v>779</v>
      </c>
      <c r="Y1631" s="1" t="s">
        <v>780</v>
      </c>
      <c r="Z1631" s="1" t="s">
        <v>84</v>
      </c>
      <c r="AA1631" s="1" t="s">
        <v>72</v>
      </c>
      <c r="AB1631" s="1" t="s">
        <v>104</v>
      </c>
      <c r="AC1631" s="1" t="s">
        <v>104</v>
      </c>
      <c r="AD1631" s="1" t="s">
        <v>126</v>
      </c>
      <c r="AE1631" s="1">
        <v>41</v>
      </c>
      <c r="AF1631" s="1" t="s">
        <v>88</v>
      </c>
      <c r="AG1631" s="1">
        <v>5.7</v>
      </c>
      <c r="AH1631" s="1" t="s">
        <v>299</v>
      </c>
      <c r="AI1631" s="1" t="s">
        <v>90</v>
      </c>
      <c r="AJ1631" s="1" t="s">
        <v>91</v>
      </c>
      <c r="AK1631" s="1" t="s">
        <v>92</v>
      </c>
      <c r="AL1631" s="1" t="s">
        <v>72</v>
      </c>
      <c r="AM1631" s="1" t="s">
        <v>217</v>
      </c>
      <c r="AN1631" s="1" t="s">
        <v>72</v>
      </c>
      <c r="AO1631" s="1" t="s">
        <v>7174</v>
      </c>
      <c r="AP1631" s="1" t="s">
        <v>72</v>
      </c>
      <c r="AQ1631" s="1" t="s">
        <v>72</v>
      </c>
      <c r="AR1631" s="1" t="s">
        <v>220</v>
      </c>
      <c r="AS1631" s="1" t="s">
        <v>72</v>
      </c>
      <c r="AT1631" s="1" t="s">
        <v>72</v>
      </c>
      <c r="AU1631" s="3">
        <v>45735</v>
      </c>
      <c r="AV1631" s="4">
        <v>0.31041666666666667</v>
      </c>
      <c r="AW1631" s="4">
        <v>0.39444444444444443</v>
      </c>
      <c r="AX1631" s="4">
        <f t="shared" si="199"/>
        <v>8.4027777777777757E-2</v>
      </c>
      <c r="AY1631" s="4">
        <f t="shared" si="200"/>
        <v>1.2500000000000011E-2</v>
      </c>
      <c r="AZ1631" s="4">
        <f t="shared" si="201"/>
        <v>-9.8611111111111149E-2</v>
      </c>
      <c r="BA1631" s="1" t="s">
        <v>7727</v>
      </c>
      <c r="BB1631" s="1" t="s">
        <v>72</v>
      </c>
      <c r="BC1631" s="1" t="s">
        <v>1675</v>
      </c>
      <c r="BD1631" s="1">
        <v>15</v>
      </c>
      <c r="BE1631" s="1" t="s">
        <v>6026</v>
      </c>
      <c r="BF1631" s="1" t="s">
        <v>75</v>
      </c>
      <c r="BG1631" s="1" t="s">
        <v>75</v>
      </c>
      <c r="BH1631" s="1" t="s">
        <v>88</v>
      </c>
      <c r="BI1631" s="1" t="s">
        <v>96</v>
      </c>
      <c r="BJ1631" s="1" t="s">
        <v>72</v>
      </c>
      <c r="BK1631" s="1" t="s">
        <v>7458</v>
      </c>
      <c r="BL1631" s="1" t="s">
        <v>7605</v>
      </c>
      <c r="BM1631" s="1">
        <v>35</v>
      </c>
      <c r="BN1631" s="1" t="s">
        <v>75</v>
      </c>
      <c r="BO1631" s="1" t="s">
        <v>75</v>
      </c>
      <c r="BP1631" s="1" t="s">
        <v>75</v>
      </c>
      <c r="BQ1631" s="21" t="s">
        <v>99</v>
      </c>
      <c r="BR1631" s="21" t="s">
        <v>100</v>
      </c>
    </row>
    <row r="1632" spans="1:70" ht="20.45" customHeight="1">
      <c r="A1632" s="1" t="s">
        <v>7728</v>
      </c>
      <c r="B1632" s="1">
        <v>250063</v>
      </c>
      <c r="C1632" s="1" t="s">
        <v>71</v>
      </c>
      <c r="D1632" s="3">
        <v>45735</v>
      </c>
      <c r="E1632" s="4">
        <v>0.47986111111111113</v>
      </c>
      <c r="F1632" s="5">
        <v>45717</v>
      </c>
      <c r="G1632" s="3">
        <v>45735</v>
      </c>
      <c r="H1632" s="4">
        <v>0.67013888888888884</v>
      </c>
      <c r="I1632" s="48">
        <f t="shared" si="202"/>
        <v>0.19027777777777771</v>
      </c>
      <c r="J1632" s="1">
        <v>3</v>
      </c>
      <c r="K1632" s="1" t="s">
        <v>1896</v>
      </c>
      <c r="L1632" s="1" t="s">
        <v>7729</v>
      </c>
      <c r="M1632" s="1" t="s">
        <v>75</v>
      </c>
      <c r="N1632" s="1" t="s">
        <v>1915</v>
      </c>
      <c r="O1632" s="1" t="s">
        <v>77</v>
      </c>
      <c r="P1632" s="1" t="s">
        <v>78</v>
      </c>
      <c r="Q1632" s="1" t="s">
        <v>78</v>
      </c>
      <c r="R1632" s="21" t="s">
        <v>1898</v>
      </c>
      <c r="S1632" s="21" t="s">
        <v>99</v>
      </c>
      <c r="T1632" s="1" t="s">
        <v>7428</v>
      </c>
      <c r="U1632" s="3" t="s">
        <v>7730</v>
      </c>
      <c r="V1632" s="1" t="s">
        <v>1900</v>
      </c>
      <c r="W1632" s="1" t="s">
        <v>813</v>
      </c>
      <c r="X1632" s="1" t="s">
        <v>813</v>
      </c>
      <c r="Y1632" s="1" t="s">
        <v>814</v>
      </c>
      <c r="Z1632" s="1" t="s">
        <v>84</v>
      </c>
      <c r="AA1632" s="1" t="s">
        <v>72</v>
      </c>
      <c r="AB1632" s="1" t="s">
        <v>140</v>
      </c>
      <c r="AC1632" s="1" t="s">
        <v>141</v>
      </c>
      <c r="AD1632" s="1" t="s">
        <v>126</v>
      </c>
      <c r="AE1632" s="1">
        <v>51</v>
      </c>
      <c r="AF1632" s="1" t="s">
        <v>88</v>
      </c>
      <c r="AG1632" s="1">
        <v>4.5999999999999996</v>
      </c>
      <c r="AH1632" s="1" t="s">
        <v>2344</v>
      </c>
      <c r="AI1632" s="1" t="s">
        <v>90</v>
      </c>
      <c r="AJ1632" s="1" t="s">
        <v>91</v>
      </c>
      <c r="AK1632" s="1" t="s">
        <v>92</v>
      </c>
      <c r="AL1632" s="1" t="s">
        <v>72</v>
      </c>
      <c r="AM1632" s="1" t="s">
        <v>217</v>
      </c>
      <c r="AN1632" s="1">
        <v>2</v>
      </c>
      <c r="AO1632" s="1" t="s">
        <v>4808</v>
      </c>
      <c r="AP1632" s="1" t="s">
        <v>72</v>
      </c>
      <c r="AQ1632" s="1" t="s">
        <v>72</v>
      </c>
      <c r="AR1632" s="1" t="s">
        <v>3444</v>
      </c>
      <c r="AS1632" s="1" t="s">
        <v>878</v>
      </c>
      <c r="AT1632" s="1" t="s">
        <v>72</v>
      </c>
      <c r="AU1632" s="3">
        <v>45735</v>
      </c>
      <c r="AV1632" s="4">
        <v>0.68194444444444446</v>
      </c>
      <c r="AW1632" s="4">
        <v>0.77083333333333337</v>
      </c>
      <c r="AX1632" s="4">
        <f t="shared" si="199"/>
        <v>8.8888888888888906E-2</v>
      </c>
      <c r="AY1632" s="4">
        <f t="shared" si="200"/>
        <v>0.58055555555555571</v>
      </c>
      <c r="AZ1632" s="4">
        <f t="shared" si="201"/>
        <v>0.29097222222222224</v>
      </c>
      <c r="BA1632" s="1" t="s">
        <v>7731</v>
      </c>
      <c r="BB1632" s="1" t="s">
        <v>72</v>
      </c>
      <c r="BC1632" s="1" t="s">
        <v>1675</v>
      </c>
      <c r="BD1632" s="1">
        <v>15</v>
      </c>
      <c r="BE1632" s="1" t="s">
        <v>3446</v>
      </c>
      <c r="BF1632" s="1" t="s">
        <v>75</v>
      </c>
      <c r="BG1632" s="1" t="s">
        <v>75</v>
      </c>
      <c r="BH1632" s="1" t="s">
        <v>88</v>
      </c>
      <c r="BI1632" s="1" t="s">
        <v>96</v>
      </c>
      <c r="BJ1632" s="1" t="s">
        <v>72</v>
      </c>
      <c r="BK1632" s="1" t="s">
        <v>7458</v>
      </c>
      <c r="BL1632" s="1" t="s">
        <v>7482</v>
      </c>
      <c r="BM1632" s="1">
        <f>42+7</f>
        <v>49</v>
      </c>
      <c r="BN1632" s="1" t="s">
        <v>75</v>
      </c>
      <c r="BO1632" s="1" t="s">
        <v>75</v>
      </c>
      <c r="BP1632" s="1" t="s">
        <v>75</v>
      </c>
      <c r="BQ1632" s="21" t="s">
        <v>99</v>
      </c>
      <c r="BR1632" s="21" t="s">
        <v>100</v>
      </c>
    </row>
    <row r="1633" spans="1:70" ht="20.45" customHeight="1">
      <c r="A1633" s="1" t="s">
        <v>7732</v>
      </c>
      <c r="B1633" s="1">
        <v>250064</v>
      </c>
      <c r="C1633" s="1" t="s">
        <v>71</v>
      </c>
      <c r="D1633" s="3">
        <v>45735</v>
      </c>
      <c r="E1633" s="4">
        <v>0.47222222222222221</v>
      </c>
      <c r="F1633" s="5">
        <v>45717</v>
      </c>
      <c r="G1633" s="3">
        <v>45735</v>
      </c>
      <c r="H1633" s="4">
        <v>0.72222222222222221</v>
      </c>
      <c r="I1633" s="48">
        <f t="shared" si="202"/>
        <v>0.25</v>
      </c>
      <c r="J1633" s="1">
        <v>15</v>
      </c>
      <c r="K1633" s="1" t="s">
        <v>1896</v>
      </c>
      <c r="L1633" s="1" t="s">
        <v>7733</v>
      </c>
      <c r="M1633" s="1" t="s">
        <v>75</v>
      </c>
      <c r="N1633" s="1" t="s">
        <v>3759</v>
      </c>
      <c r="O1633" s="1" t="s">
        <v>77</v>
      </c>
      <c r="P1633" s="1" t="s">
        <v>78</v>
      </c>
      <c r="Q1633" s="1" t="s">
        <v>78</v>
      </c>
      <c r="R1633" s="8" t="s">
        <v>1898</v>
      </c>
      <c r="S1633" s="8" t="s">
        <v>160</v>
      </c>
      <c r="T1633" s="8" t="s">
        <v>3750</v>
      </c>
      <c r="U1633" s="60" t="s">
        <v>7734</v>
      </c>
      <c r="V1633" s="1" t="s">
        <v>1900</v>
      </c>
      <c r="W1633" s="1" t="s">
        <v>2143</v>
      </c>
      <c r="X1633" s="1" t="s">
        <v>1868</v>
      </c>
      <c r="Y1633" s="1" t="s">
        <v>2143</v>
      </c>
      <c r="Z1633" s="1" t="s">
        <v>443</v>
      </c>
      <c r="AA1633" s="1" t="s">
        <v>72</v>
      </c>
      <c r="AB1633" s="1" t="s">
        <v>444</v>
      </c>
      <c r="AC1633" s="1" t="s">
        <v>444</v>
      </c>
      <c r="AD1633" s="1" t="s">
        <v>126</v>
      </c>
      <c r="AE1633" s="1">
        <v>68</v>
      </c>
      <c r="AF1633" s="1" t="s">
        <v>88</v>
      </c>
      <c r="AG1633" s="1">
        <v>5.2</v>
      </c>
      <c r="AH1633" s="1" t="s">
        <v>954</v>
      </c>
      <c r="AI1633" s="1" t="s">
        <v>90</v>
      </c>
      <c r="AJ1633" s="1" t="s">
        <v>91</v>
      </c>
      <c r="AK1633" s="1" t="s">
        <v>216</v>
      </c>
      <c r="AL1633" s="1" t="s">
        <v>72</v>
      </c>
      <c r="AM1633" s="1" t="s">
        <v>72</v>
      </c>
      <c r="AN1633" s="1" t="s">
        <v>72</v>
      </c>
      <c r="AO1633" s="1" t="s">
        <v>72</v>
      </c>
      <c r="AP1633" s="1" t="s">
        <v>72</v>
      </c>
      <c r="AQ1633" s="1" t="s">
        <v>7735</v>
      </c>
      <c r="AR1633" s="1" t="s">
        <v>72</v>
      </c>
      <c r="AS1633" s="1" t="s">
        <v>72</v>
      </c>
      <c r="AT1633" s="1" t="s">
        <v>72</v>
      </c>
      <c r="AU1633" s="3">
        <v>45735</v>
      </c>
      <c r="AV1633" s="4">
        <v>0.74027777777777781</v>
      </c>
      <c r="AW1633" s="4">
        <v>0.79305555555555551</v>
      </c>
      <c r="AX1633" s="4">
        <f t="shared" si="199"/>
        <v>5.2777777777777701E-2</v>
      </c>
      <c r="AY1633" s="4">
        <f t="shared" si="200"/>
        <v>0.54305555555555551</v>
      </c>
      <c r="AZ1633" s="4">
        <f t="shared" si="201"/>
        <v>0.3208333333333333</v>
      </c>
      <c r="BA1633" s="1" t="s">
        <v>7736</v>
      </c>
      <c r="BB1633" s="1" t="s">
        <v>72</v>
      </c>
      <c r="BC1633" s="1" t="s">
        <v>1794</v>
      </c>
      <c r="BD1633" s="1">
        <v>13</v>
      </c>
      <c r="BE1633" s="1" t="s">
        <v>4219</v>
      </c>
      <c r="BF1633" s="1" t="s">
        <v>75</v>
      </c>
      <c r="BG1633" s="1" t="s">
        <v>75</v>
      </c>
      <c r="BH1633" s="1" t="s">
        <v>88</v>
      </c>
      <c r="BI1633" s="1" t="s">
        <v>96</v>
      </c>
      <c r="BJ1633" s="1" t="s">
        <v>72</v>
      </c>
      <c r="BK1633" s="1" t="s">
        <v>7458</v>
      </c>
      <c r="BL1633" s="1" t="s">
        <v>7707</v>
      </c>
      <c r="BM1633" s="1">
        <v>49</v>
      </c>
      <c r="BN1633" s="1" t="s">
        <v>75</v>
      </c>
      <c r="BO1633" s="1" t="s">
        <v>75</v>
      </c>
      <c r="BP1633" s="1" t="s">
        <v>75</v>
      </c>
      <c r="BQ1633" s="21" t="s">
        <v>99</v>
      </c>
      <c r="BR1633" s="1" t="s">
        <v>918</v>
      </c>
    </row>
    <row r="1634" spans="1:70" ht="20.45" customHeight="1">
      <c r="A1634" s="1" t="s">
        <v>7737</v>
      </c>
      <c r="B1634" s="1">
        <v>250065</v>
      </c>
      <c r="C1634" s="1" t="s">
        <v>71</v>
      </c>
      <c r="D1634" s="3">
        <v>45736</v>
      </c>
      <c r="E1634" s="4">
        <v>0.4152777777777778</v>
      </c>
      <c r="F1634" s="5">
        <v>45717</v>
      </c>
      <c r="G1634" s="3">
        <v>45736</v>
      </c>
      <c r="H1634" s="4">
        <v>0.5805555555555556</v>
      </c>
      <c r="I1634" s="48">
        <f t="shared" si="202"/>
        <v>0.1652777777777778</v>
      </c>
      <c r="J1634" s="1">
        <v>2</v>
      </c>
      <c r="K1634" s="1" t="s">
        <v>1896</v>
      </c>
      <c r="L1634" s="1" t="s">
        <v>7738</v>
      </c>
      <c r="M1634" s="1" t="s">
        <v>75</v>
      </c>
      <c r="N1634" s="1" t="s">
        <v>1915</v>
      </c>
      <c r="O1634" s="1" t="s">
        <v>77</v>
      </c>
      <c r="P1634" s="1" t="s">
        <v>78</v>
      </c>
      <c r="Q1634" s="1" t="s">
        <v>78</v>
      </c>
      <c r="R1634" s="21" t="s">
        <v>1898</v>
      </c>
      <c r="S1634" s="21" t="s">
        <v>99</v>
      </c>
      <c r="T1634" s="1" t="s">
        <v>7428</v>
      </c>
      <c r="U1634" s="3" t="s">
        <v>7739</v>
      </c>
      <c r="V1634" s="1" t="s">
        <v>1900</v>
      </c>
      <c r="W1634" s="1" t="s">
        <v>813</v>
      </c>
      <c r="X1634" s="1" t="s">
        <v>813</v>
      </c>
      <c r="Y1634" s="1" t="s">
        <v>814</v>
      </c>
      <c r="Z1634" s="1" t="s">
        <v>84</v>
      </c>
      <c r="AA1634" s="1" t="s">
        <v>72</v>
      </c>
      <c r="AB1634" s="1" t="s">
        <v>104</v>
      </c>
      <c r="AC1634" s="1" t="s">
        <v>730</v>
      </c>
      <c r="AD1634" s="1" t="s">
        <v>126</v>
      </c>
      <c r="AE1634" s="1">
        <v>56</v>
      </c>
      <c r="AF1634" s="1" t="s">
        <v>88</v>
      </c>
      <c r="AG1634" s="1">
        <v>4.8</v>
      </c>
      <c r="AH1634" s="1" t="s">
        <v>954</v>
      </c>
      <c r="AI1634" s="1" t="s">
        <v>90</v>
      </c>
      <c r="AJ1634" s="1" t="s">
        <v>91</v>
      </c>
      <c r="AK1634" s="1" t="s">
        <v>92</v>
      </c>
      <c r="AL1634" s="1" t="s">
        <v>72</v>
      </c>
      <c r="AM1634" s="1" t="s">
        <v>254</v>
      </c>
      <c r="AN1634" s="1">
        <v>1</v>
      </c>
      <c r="AO1634" s="1" t="s">
        <v>5092</v>
      </c>
      <c r="AP1634" s="1" t="s">
        <v>72</v>
      </c>
      <c r="AQ1634" s="1" t="s">
        <v>72</v>
      </c>
      <c r="AR1634" s="1" t="s">
        <v>3444</v>
      </c>
      <c r="AS1634" s="1" t="s">
        <v>878</v>
      </c>
      <c r="AT1634" s="1" t="s">
        <v>72</v>
      </c>
      <c r="AU1634" s="3">
        <v>45736</v>
      </c>
      <c r="AV1634" s="4">
        <v>0.6</v>
      </c>
      <c r="AW1634" s="4">
        <v>0.68611111111111112</v>
      </c>
      <c r="AX1634" s="4">
        <f t="shared" si="199"/>
        <v>8.6111111111111138E-2</v>
      </c>
      <c r="AY1634" s="4">
        <f t="shared" si="200"/>
        <v>0.52083333333333326</v>
      </c>
      <c r="AZ1634" s="4">
        <f t="shared" si="201"/>
        <v>0.27083333333333331</v>
      </c>
      <c r="BA1634" s="1" t="s">
        <v>7740</v>
      </c>
      <c r="BB1634" s="1" t="s">
        <v>72</v>
      </c>
      <c r="BC1634" s="1" t="s">
        <v>1675</v>
      </c>
      <c r="BD1634" s="1">
        <v>15</v>
      </c>
      <c r="BE1634" s="1" t="s">
        <v>183</v>
      </c>
      <c r="BF1634" s="1" t="s">
        <v>75</v>
      </c>
      <c r="BG1634" s="1" t="s">
        <v>75</v>
      </c>
      <c r="BH1634" s="1" t="s">
        <v>88</v>
      </c>
      <c r="BI1634" s="1" t="s">
        <v>96</v>
      </c>
      <c r="BJ1634" s="1" t="s">
        <v>72</v>
      </c>
      <c r="BK1634" s="1" t="s">
        <v>7458</v>
      </c>
      <c r="BL1634" s="1" t="s">
        <v>7482</v>
      </c>
      <c r="BM1634" s="1">
        <f>42</f>
        <v>42</v>
      </c>
      <c r="BN1634" s="1" t="s">
        <v>75</v>
      </c>
      <c r="BO1634" s="1" t="s">
        <v>75</v>
      </c>
      <c r="BP1634" s="1" t="s">
        <v>75</v>
      </c>
      <c r="BQ1634" s="21" t="s">
        <v>99</v>
      </c>
      <c r="BR1634" s="21" t="s">
        <v>100</v>
      </c>
    </row>
    <row r="1635" spans="1:70" ht="20.45" customHeight="1">
      <c r="A1635" s="1" t="s">
        <v>7741</v>
      </c>
      <c r="B1635" s="1">
        <v>250066</v>
      </c>
      <c r="C1635" s="1" t="s">
        <v>71</v>
      </c>
      <c r="D1635" s="3">
        <v>45737</v>
      </c>
      <c r="E1635" s="4">
        <v>0.43819444444444444</v>
      </c>
      <c r="F1635" s="5">
        <v>45717</v>
      </c>
      <c r="G1635" s="3">
        <v>45737</v>
      </c>
      <c r="H1635" s="4">
        <v>0.55208333333333337</v>
      </c>
      <c r="I1635" s="48">
        <f t="shared" si="202"/>
        <v>0.11388888888888893</v>
      </c>
      <c r="J1635" s="1">
        <v>3</v>
      </c>
      <c r="K1635" s="1" t="s">
        <v>1896</v>
      </c>
      <c r="L1635" s="1" t="s">
        <v>7742</v>
      </c>
      <c r="M1635" s="1" t="s">
        <v>75</v>
      </c>
      <c r="N1635" s="1" t="s">
        <v>1915</v>
      </c>
      <c r="O1635" s="1" t="s">
        <v>77</v>
      </c>
      <c r="P1635" s="1" t="s">
        <v>78</v>
      </c>
      <c r="Q1635" s="1" t="s">
        <v>78</v>
      </c>
      <c r="R1635" s="8" t="s">
        <v>1898</v>
      </c>
      <c r="S1635" s="21" t="s">
        <v>99</v>
      </c>
      <c r="T1635" s="1" t="s">
        <v>7428</v>
      </c>
      <c r="U1635" s="3" t="s">
        <v>1958</v>
      </c>
      <c r="V1635" s="1" t="s">
        <v>1900</v>
      </c>
      <c r="W1635" s="1" t="s">
        <v>813</v>
      </c>
      <c r="X1635" s="1" t="s">
        <v>813</v>
      </c>
      <c r="Y1635" s="1" t="s">
        <v>814</v>
      </c>
      <c r="Z1635" s="1" t="s">
        <v>84</v>
      </c>
      <c r="AA1635" s="1" t="s">
        <v>72</v>
      </c>
      <c r="AB1635" s="1" t="s">
        <v>124</v>
      </c>
      <c r="AC1635" s="1" t="s">
        <v>341</v>
      </c>
      <c r="AD1635" s="1" t="s">
        <v>126</v>
      </c>
      <c r="AE1635" s="1">
        <v>47</v>
      </c>
      <c r="AF1635" s="1" t="s">
        <v>88</v>
      </c>
      <c r="AG1635" s="1">
        <v>4.5999999999999996</v>
      </c>
      <c r="AH1635" s="1" t="s">
        <v>954</v>
      </c>
      <c r="AI1635" s="1" t="s">
        <v>90</v>
      </c>
      <c r="AJ1635" s="1" t="s">
        <v>91</v>
      </c>
      <c r="AK1635" s="1" t="s">
        <v>92</v>
      </c>
      <c r="AL1635" s="1" t="s">
        <v>72</v>
      </c>
      <c r="AM1635" s="1" t="s">
        <v>217</v>
      </c>
      <c r="AN1635" s="1">
        <v>2</v>
      </c>
      <c r="AO1635" s="1" t="s">
        <v>5253</v>
      </c>
      <c r="AP1635" s="1" t="s">
        <v>72</v>
      </c>
      <c r="AQ1635" s="1" t="s">
        <v>72</v>
      </c>
      <c r="AR1635" s="1" t="s">
        <v>3444</v>
      </c>
      <c r="AS1635" s="1" t="s">
        <v>878</v>
      </c>
      <c r="AT1635" s="1" t="s">
        <v>72</v>
      </c>
      <c r="AU1635" s="3">
        <v>45737</v>
      </c>
      <c r="AV1635" s="4">
        <v>0.57291666666666663</v>
      </c>
      <c r="AW1635" s="4">
        <v>0.63749999999999996</v>
      </c>
      <c r="AX1635" s="4">
        <f t="shared" si="199"/>
        <v>6.4583333333333326E-2</v>
      </c>
      <c r="AY1635" s="4">
        <f t="shared" si="200"/>
        <v>0.52361111111111103</v>
      </c>
      <c r="AZ1635" s="4">
        <f t="shared" si="201"/>
        <v>0.19930555555555551</v>
      </c>
      <c r="BA1635" s="1" t="s">
        <v>7743</v>
      </c>
      <c r="BB1635" s="1" t="s">
        <v>72</v>
      </c>
      <c r="BC1635" s="1" t="s">
        <v>1675</v>
      </c>
      <c r="BD1635" s="1">
        <v>15</v>
      </c>
      <c r="BE1635" s="1" t="s">
        <v>2694</v>
      </c>
      <c r="BF1635" s="1" t="s">
        <v>75</v>
      </c>
      <c r="BG1635" s="1" t="s">
        <v>75</v>
      </c>
      <c r="BH1635" s="1" t="s">
        <v>88</v>
      </c>
      <c r="BI1635" s="1" t="s">
        <v>96</v>
      </c>
      <c r="BJ1635" s="1" t="s">
        <v>72</v>
      </c>
      <c r="BK1635" s="1" t="s">
        <v>7458</v>
      </c>
      <c r="BL1635" s="1" t="s">
        <v>7482</v>
      </c>
      <c r="BM1635" s="1">
        <f>42+7</f>
        <v>49</v>
      </c>
      <c r="BN1635" s="1" t="s">
        <v>75</v>
      </c>
      <c r="BO1635" s="1" t="s">
        <v>75</v>
      </c>
      <c r="BP1635" s="1" t="s">
        <v>75</v>
      </c>
      <c r="BQ1635" s="21" t="s">
        <v>99</v>
      </c>
      <c r="BR1635" s="21" t="s">
        <v>100</v>
      </c>
    </row>
    <row r="1636" spans="1:70" ht="20.45" customHeight="1">
      <c r="A1636" s="1" t="s">
        <v>7744</v>
      </c>
      <c r="B1636" s="1">
        <v>250067</v>
      </c>
      <c r="C1636" s="1" t="s">
        <v>71</v>
      </c>
      <c r="D1636" s="3">
        <v>45737</v>
      </c>
      <c r="E1636" s="4">
        <v>0.51388888888888884</v>
      </c>
      <c r="F1636" s="5">
        <v>45717</v>
      </c>
      <c r="G1636" s="3">
        <v>45737</v>
      </c>
      <c r="H1636" s="4">
        <v>0.56874999999999998</v>
      </c>
      <c r="I1636" s="48">
        <f t="shared" si="202"/>
        <v>5.4861111111111138E-2</v>
      </c>
      <c r="J1636" s="1">
        <v>10</v>
      </c>
      <c r="K1636" s="1" t="s">
        <v>1896</v>
      </c>
      <c r="L1636" s="1" t="s">
        <v>7745</v>
      </c>
      <c r="M1636" s="1" t="s">
        <v>75</v>
      </c>
      <c r="N1636" s="1" t="s">
        <v>6517</v>
      </c>
      <c r="O1636" s="1" t="s">
        <v>77</v>
      </c>
      <c r="P1636" s="1" t="s">
        <v>78</v>
      </c>
      <c r="Q1636" s="1" t="s">
        <v>78</v>
      </c>
      <c r="R1636" s="21" t="s">
        <v>1898</v>
      </c>
      <c r="S1636" s="21" t="s">
        <v>99</v>
      </c>
      <c r="T1636" s="1" t="s">
        <v>7428</v>
      </c>
      <c r="U1636" s="25" t="s">
        <v>4543</v>
      </c>
      <c r="V1636" s="1" t="s">
        <v>1900</v>
      </c>
      <c r="W1636" s="1" t="s">
        <v>7347</v>
      </c>
      <c r="X1636" s="1" t="s">
        <v>7347</v>
      </c>
      <c r="Y1636" s="1" t="s">
        <v>7348</v>
      </c>
      <c r="Z1636" s="1" t="s">
        <v>6519</v>
      </c>
      <c r="AA1636" s="1" t="s">
        <v>72</v>
      </c>
      <c r="AB1636" s="1" t="s">
        <v>6519</v>
      </c>
      <c r="AC1636" s="1" t="s">
        <v>6519</v>
      </c>
      <c r="AD1636" s="1" t="s">
        <v>87</v>
      </c>
      <c r="AE1636" s="1">
        <v>82</v>
      </c>
      <c r="AF1636" s="1" t="s">
        <v>88</v>
      </c>
      <c r="AG1636" s="1">
        <v>5.3</v>
      </c>
      <c r="AH1636" s="1" t="s">
        <v>299</v>
      </c>
      <c r="AI1636" s="1" t="s">
        <v>90</v>
      </c>
      <c r="AJ1636" s="1" t="s">
        <v>91</v>
      </c>
      <c r="AK1636" s="1" t="s">
        <v>92</v>
      </c>
      <c r="AL1636" s="1" t="s">
        <v>72</v>
      </c>
      <c r="AM1636" s="1" t="s">
        <v>72</v>
      </c>
      <c r="AN1636" s="1" t="s">
        <v>72</v>
      </c>
      <c r="AO1636" s="1" t="s">
        <v>72</v>
      </c>
      <c r="AP1636" s="1" t="s">
        <v>72</v>
      </c>
      <c r="AQ1636" s="1" t="s">
        <v>72</v>
      </c>
      <c r="AR1636" s="1" t="s">
        <v>72</v>
      </c>
      <c r="AS1636" s="1" t="s">
        <v>72</v>
      </c>
      <c r="AT1636" s="1" t="s">
        <v>72</v>
      </c>
      <c r="AU1636" s="3">
        <v>45737</v>
      </c>
      <c r="AV1636" s="4">
        <v>0.62847222222222221</v>
      </c>
      <c r="AW1636" s="4">
        <v>0.68055555555555558</v>
      </c>
      <c r="AX1636" s="4">
        <f t="shared" si="199"/>
        <v>5.208333333333337E-2</v>
      </c>
      <c r="AY1636" s="4">
        <f t="shared" si="200"/>
        <v>0.62569444444444444</v>
      </c>
      <c r="AZ1636" s="4">
        <f t="shared" si="201"/>
        <v>0.16666666666666674</v>
      </c>
      <c r="BA1636" s="1" t="s">
        <v>7746</v>
      </c>
      <c r="BB1636" s="1" t="s">
        <v>72</v>
      </c>
      <c r="BC1636" s="1" t="s">
        <v>1794</v>
      </c>
      <c r="BD1636" s="1">
        <v>15</v>
      </c>
      <c r="BE1636" s="1" t="s">
        <v>4219</v>
      </c>
      <c r="BF1636" s="1" t="s">
        <v>75</v>
      </c>
      <c r="BG1636" s="1" t="s">
        <v>75</v>
      </c>
      <c r="BH1636" s="1" t="s">
        <v>88</v>
      </c>
      <c r="BI1636" s="1" t="s">
        <v>96</v>
      </c>
      <c r="BJ1636" s="1" t="s">
        <v>72</v>
      </c>
      <c r="BK1636" s="1" t="s">
        <v>3985</v>
      </c>
      <c r="BL1636" s="1" t="s">
        <v>7747</v>
      </c>
      <c r="BM1636" s="1">
        <f>42+7</f>
        <v>49</v>
      </c>
      <c r="BN1636" s="1" t="s">
        <v>75</v>
      </c>
      <c r="BO1636" s="1" t="s">
        <v>75</v>
      </c>
      <c r="BP1636" s="1" t="s">
        <v>75</v>
      </c>
      <c r="BQ1636" s="21" t="s">
        <v>99</v>
      </c>
      <c r="BR1636" s="21" t="s">
        <v>100</v>
      </c>
    </row>
    <row r="1637" spans="1:70" ht="20.45" customHeight="1">
      <c r="A1637" s="1" t="s">
        <v>7748</v>
      </c>
      <c r="B1637" s="1">
        <v>250068</v>
      </c>
      <c r="C1637" s="1" t="s">
        <v>71</v>
      </c>
      <c r="D1637" s="3">
        <v>45742</v>
      </c>
      <c r="E1637" s="4">
        <v>0.47222222222222221</v>
      </c>
      <c r="F1637" s="5">
        <v>45717</v>
      </c>
      <c r="G1637" s="3">
        <v>45742</v>
      </c>
      <c r="H1637" s="4">
        <v>0.50763888888888886</v>
      </c>
      <c r="I1637" s="48">
        <f t="shared" si="202"/>
        <v>3.5416666666666652E-2</v>
      </c>
      <c r="J1637" s="1">
        <v>10</v>
      </c>
      <c r="K1637" s="1" t="s">
        <v>1896</v>
      </c>
      <c r="L1637" s="1" t="s">
        <v>7749</v>
      </c>
      <c r="M1637" s="1" t="s">
        <v>75</v>
      </c>
      <c r="N1637" s="1" t="s">
        <v>6517</v>
      </c>
      <c r="O1637" s="1" t="s">
        <v>77</v>
      </c>
      <c r="P1637" s="1" t="s">
        <v>78</v>
      </c>
      <c r="Q1637" s="1" t="s">
        <v>78</v>
      </c>
      <c r="R1637" s="21" t="s">
        <v>1898</v>
      </c>
      <c r="S1637" s="21" t="s">
        <v>99</v>
      </c>
      <c r="T1637" s="1" t="s">
        <v>7428</v>
      </c>
      <c r="U1637" s="25" t="s">
        <v>7750</v>
      </c>
      <c r="V1637" s="1" t="s">
        <v>1900</v>
      </c>
      <c r="W1637" s="1" t="s">
        <v>7347</v>
      </c>
      <c r="X1637" s="1" t="s">
        <v>7347</v>
      </c>
      <c r="Y1637" s="1" t="s">
        <v>7348</v>
      </c>
      <c r="Z1637" s="1" t="s">
        <v>6519</v>
      </c>
      <c r="AA1637" s="1" t="s">
        <v>72</v>
      </c>
      <c r="AB1637" s="1" t="s">
        <v>6519</v>
      </c>
      <c r="AC1637" s="1" t="s">
        <v>6519</v>
      </c>
      <c r="AD1637" s="1" t="s">
        <v>87</v>
      </c>
      <c r="AE1637" s="1">
        <v>86</v>
      </c>
      <c r="AF1637" s="1" t="s">
        <v>88</v>
      </c>
      <c r="AG1637" s="1">
        <v>5.9</v>
      </c>
      <c r="AH1637" s="1" t="s">
        <v>299</v>
      </c>
      <c r="AI1637" s="1" t="s">
        <v>90</v>
      </c>
      <c r="AJ1637" s="1" t="s">
        <v>91</v>
      </c>
      <c r="AK1637" s="1" t="s">
        <v>90</v>
      </c>
      <c r="AL1637" s="1" t="s">
        <v>72</v>
      </c>
      <c r="AM1637" s="1" t="s">
        <v>72</v>
      </c>
      <c r="AN1637" s="1" t="s">
        <v>72</v>
      </c>
      <c r="AO1637" s="1" t="s">
        <v>72</v>
      </c>
      <c r="AP1637" s="1" t="s">
        <v>72</v>
      </c>
      <c r="AQ1637" s="1" t="s">
        <v>72</v>
      </c>
      <c r="AR1637" s="1" t="s">
        <v>447</v>
      </c>
      <c r="AS1637" s="1" t="s">
        <v>72</v>
      </c>
      <c r="AT1637" s="1" t="s">
        <v>72</v>
      </c>
      <c r="AU1637" s="3">
        <v>45742</v>
      </c>
      <c r="AV1637" s="4">
        <v>0.52638888888888891</v>
      </c>
      <c r="AW1637" s="4">
        <v>0.61458333333333337</v>
      </c>
      <c r="AX1637" s="4">
        <f t="shared" si="199"/>
        <v>8.8194444444444464E-2</v>
      </c>
      <c r="AY1637" s="4">
        <f t="shared" si="200"/>
        <v>0.57916666666666672</v>
      </c>
      <c r="AZ1637" s="4">
        <f t="shared" si="201"/>
        <v>0.14236111111111116</v>
      </c>
      <c r="BA1637" s="1" t="s">
        <v>7751</v>
      </c>
      <c r="BB1637" s="1" t="s">
        <v>72</v>
      </c>
      <c r="BC1637" s="1" t="s">
        <v>1794</v>
      </c>
      <c r="BD1637" s="1">
        <v>15</v>
      </c>
      <c r="BE1637" s="1" t="s">
        <v>2694</v>
      </c>
      <c r="BF1637" s="1" t="s">
        <v>75</v>
      </c>
      <c r="BG1637" s="1" t="s">
        <v>75</v>
      </c>
      <c r="BH1637" s="1" t="s">
        <v>88</v>
      </c>
      <c r="BI1637" s="1" t="s">
        <v>96</v>
      </c>
      <c r="BJ1637" s="1" t="s">
        <v>72</v>
      </c>
      <c r="BK1637" s="1" t="s">
        <v>3985</v>
      </c>
      <c r="BL1637" s="1" t="s">
        <v>7747</v>
      </c>
      <c r="BM1637" s="1">
        <f>42+7</f>
        <v>49</v>
      </c>
      <c r="BN1637" s="1" t="s">
        <v>75</v>
      </c>
      <c r="BO1637" s="1" t="s">
        <v>75</v>
      </c>
      <c r="BP1637" s="1" t="s">
        <v>75</v>
      </c>
      <c r="BQ1637" s="21" t="s">
        <v>99</v>
      </c>
      <c r="BR1637" s="21" t="s">
        <v>100</v>
      </c>
    </row>
    <row r="1638" spans="1:70" ht="20.45" customHeight="1">
      <c r="A1638" s="1" t="s">
        <v>7752</v>
      </c>
      <c r="B1638" s="1">
        <v>250069</v>
      </c>
      <c r="C1638" s="1" t="s">
        <v>71</v>
      </c>
      <c r="D1638" s="3">
        <v>45742</v>
      </c>
      <c r="E1638" s="4">
        <v>0.47986111111111113</v>
      </c>
      <c r="F1638" s="5">
        <v>45717</v>
      </c>
      <c r="G1638" s="3">
        <v>45742</v>
      </c>
      <c r="H1638" s="4">
        <v>0.6430555555555556</v>
      </c>
      <c r="I1638" s="48">
        <f t="shared" si="202"/>
        <v>0.16319444444444448</v>
      </c>
      <c r="J1638" s="1">
        <v>2</v>
      </c>
      <c r="K1638" s="1" t="s">
        <v>1896</v>
      </c>
      <c r="L1638" s="1" t="s">
        <v>7753</v>
      </c>
      <c r="M1638" s="1" t="s">
        <v>75</v>
      </c>
      <c r="N1638" s="1" t="s">
        <v>1915</v>
      </c>
      <c r="O1638" s="1" t="s">
        <v>77</v>
      </c>
      <c r="P1638" s="1" t="s">
        <v>78</v>
      </c>
      <c r="Q1638" s="1" t="s">
        <v>78</v>
      </c>
      <c r="R1638" s="8" t="s">
        <v>1898</v>
      </c>
      <c r="S1638" s="21" t="s">
        <v>99</v>
      </c>
      <c r="T1638" s="1" t="s">
        <v>7428</v>
      </c>
      <c r="U1638" s="3" t="s">
        <v>7754</v>
      </c>
      <c r="V1638" s="1" t="s">
        <v>1900</v>
      </c>
      <c r="W1638" s="1" t="s">
        <v>813</v>
      </c>
      <c r="X1638" s="1" t="s">
        <v>813</v>
      </c>
      <c r="Y1638" s="1" t="s">
        <v>814</v>
      </c>
      <c r="Z1638" s="1" t="s">
        <v>84</v>
      </c>
      <c r="AA1638" s="1" t="s">
        <v>72</v>
      </c>
      <c r="AB1638" s="1" t="s">
        <v>140</v>
      </c>
      <c r="AC1638" s="1" t="s">
        <v>181</v>
      </c>
      <c r="AD1638" s="1" t="s">
        <v>126</v>
      </c>
      <c r="AE1638" s="1">
        <v>72</v>
      </c>
      <c r="AF1638" s="1" t="s">
        <v>88</v>
      </c>
      <c r="AG1638" s="1">
        <v>4.3</v>
      </c>
      <c r="AH1638" s="1" t="s">
        <v>2344</v>
      </c>
      <c r="AI1638" s="1" t="s">
        <v>90</v>
      </c>
      <c r="AJ1638" s="1" t="s">
        <v>91</v>
      </c>
      <c r="AK1638" s="1" t="s">
        <v>92</v>
      </c>
      <c r="AL1638" s="1" t="s">
        <v>72</v>
      </c>
      <c r="AM1638" s="1" t="s">
        <v>217</v>
      </c>
      <c r="AN1638" s="1">
        <v>2</v>
      </c>
      <c r="AO1638" s="1" t="s">
        <v>7111</v>
      </c>
      <c r="AP1638" s="1" t="s">
        <v>72</v>
      </c>
      <c r="AQ1638" s="1" t="s">
        <v>72</v>
      </c>
      <c r="AR1638" s="1" t="s">
        <v>3444</v>
      </c>
      <c r="AS1638" s="1" t="s">
        <v>878</v>
      </c>
      <c r="AT1638" s="1" t="s">
        <v>72</v>
      </c>
      <c r="AU1638" s="3">
        <v>45742</v>
      </c>
      <c r="AV1638" s="4">
        <v>0.66041666666666665</v>
      </c>
      <c r="AW1638" s="4">
        <v>0.73333333333333328</v>
      </c>
      <c r="AX1638" s="4">
        <f t="shared" si="199"/>
        <v>7.291666666666663E-2</v>
      </c>
      <c r="AY1638" s="4">
        <f t="shared" si="200"/>
        <v>0.57013888888888875</v>
      </c>
      <c r="AZ1638" s="4">
        <f t="shared" si="201"/>
        <v>0.25347222222222215</v>
      </c>
      <c r="BA1638" s="1" t="s">
        <v>7755</v>
      </c>
      <c r="BB1638" s="1" t="s">
        <v>72</v>
      </c>
      <c r="BC1638" s="1" t="s">
        <v>1675</v>
      </c>
      <c r="BD1638" s="1">
        <v>15</v>
      </c>
      <c r="BE1638" s="1" t="s">
        <v>3446</v>
      </c>
      <c r="BF1638" s="1" t="s">
        <v>75</v>
      </c>
      <c r="BG1638" s="1" t="s">
        <v>75</v>
      </c>
      <c r="BH1638" s="1" t="s">
        <v>88</v>
      </c>
      <c r="BI1638" s="1" t="s">
        <v>96</v>
      </c>
      <c r="BJ1638" s="1" t="s">
        <v>72</v>
      </c>
      <c r="BK1638" s="1" t="s">
        <v>7458</v>
      </c>
      <c r="BL1638" s="1" t="s">
        <v>7482</v>
      </c>
      <c r="BM1638" s="1">
        <f>42</f>
        <v>42</v>
      </c>
      <c r="BN1638" s="1" t="s">
        <v>75</v>
      </c>
      <c r="BO1638" s="1" t="s">
        <v>75</v>
      </c>
      <c r="BP1638" s="1" t="s">
        <v>75</v>
      </c>
      <c r="BQ1638" s="21" t="s">
        <v>99</v>
      </c>
      <c r="BR1638" s="21" t="s">
        <v>100</v>
      </c>
    </row>
    <row r="1639" spans="1:70" ht="20.45" customHeight="1">
      <c r="A1639" s="1" t="s">
        <v>7756</v>
      </c>
      <c r="B1639" s="1">
        <v>250070</v>
      </c>
      <c r="C1639" s="1" t="s">
        <v>71</v>
      </c>
      <c r="D1639" s="3">
        <v>45743</v>
      </c>
      <c r="E1639" s="4">
        <v>0.42152777777777778</v>
      </c>
      <c r="F1639" s="5">
        <v>45717</v>
      </c>
      <c r="G1639" s="3">
        <v>45743</v>
      </c>
      <c r="H1639" s="4">
        <v>0.5493055555555556</v>
      </c>
      <c r="I1639" s="48">
        <f t="shared" si="202"/>
        <v>0.12777777777777782</v>
      </c>
      <c r="J1639" s="1">
        <v>3</v>
      </c>
      <c r="K1639" s="1" t="s">
        <v>1896</v>
      </c>
      <c r="L1639" s="1" t="s">
        <v>7757</v>
      </c>
      <c r="M1639" s="1" t="s">
        <v>75</v>
      </c>
      <c r="N1639" s="1" t="s">
        <v>3759</v>
      </c>
      <c r="O1639" s="1" t="s">
        <v>77</v>
      </c>
      <c r="P1639" s="1" t="s">
        <v>78</v>
      </c>
      <c r="Q1639" s="1" t="s">
        <v>78</v>
      </c>
      <c r="R1639" s="21" t="s">
        <v>1898</v>
      </c>
      <c r="S1639" s="21" t="s">
        <v>99</v>
      </c>
      <c r="T1639" s="1" t="s">
        <v>7428</v>
      </c>
      <c r="U1639" s="34" t="s">
        <v>7758</v>
      </c>
      <c r="V1639" s="1" t="s">
        <v>1900</v>
      </c>
      <c r="W1639" s="1" t="s">
        <v>83</v>
      </c>
      <c r="X1639" s="1" t="s">
        <v>123</v>
      </c>
      <c r="Y1639" s="1" t="s">
        <v>83</v>
      </c>
      <c r="Z1639" s="1" t="s">
        <v>443</v>
      </c>
      <c r="AA1639" s="1" t="s">
        <v>72</v>
      </c>
      <c r="AB1639" s="1" t="s">
        <v>444</v>
      </c>
      <c r="AC1639" s="1" t="s">
        <v>749</v>
      </c>
      <c r="AD1639" s="1" t="s">
        <v>87</v>
      </c>
      <c r="AE1639" s="1">
        <v>42</v>
      </c>
      <c r="AF1639" s="1" t="s">
        <v>88</v>
      </c>
      <c r="AG1639" s="1">
        <v>5.5</v>
      </c>
      <c r="AH1639" s="1" t="s">
        <v>299</v>
      </c>
      <c r="AI1639" s="1" t="s">
        <v>90</v>
      </c>
      <c r="AJ1639" s="1" t="s">
        <v>91</v>
      </c>
      <c r="AK1639" s="1" t="s">
        <v>92</v>
      </c>
      <c r="AL1639" s="1" t="s">
        <v>72</v>
      </c>
      <c r="AM1639" s="1" t="s">
        <v>72</v>
      </c>
      <c r="AN1639" s="1" t="s">
        <v>72</v>
      </c>
      <c r="AO1639" s="1" t="s">
        <v>72</v>
      </c>
      <c r="AP1639" s="1" t="s">
        <v>72</v>
      </c>
      <c r="AQ1639" s="1" t="s">
        <v>72</v>
      </c>
      <c r="AR1639" s="1" t="s">
        <v>447</v>
      </c>
      <c r="AS1639" s="1" t="s">
        <v>72</v>
      </c>
      <c r="AT1639" s="1" t="s">
        <v>72</v>
      </c>
      <c r="AU1639" s="3">
        <v>45743</v>
      </c>
      <c r="AV1639" s="4">
        <v>0.6</v>
      </c>
      <c r="AW1639" s="4">
        <v>0.63263888888888886</v>
      </c>
      <c r="AX1639" s="4">
        <f t="shared" si="199"/>
        <v>3.2638888888888884E-2</v>
      </c>
      <c r="AY1639" s="4">
        <f t="shared" si="200"/>
        <v>0.50486111111111098</v>
      </c>
      <c r="AZ1639" s="4">
        <f t="shared" si="201"/>
        <v>0.21111111111111108</v>
      </c>
      <c r="BA1639" s="1" t="s">
        <v>7759</v>
      </c>
      <c r="BB1639" s="1" t="s">
        <v>72</v>
      </c>
      <c r="BC1639" s="1" t="s">
        <v>1794</v>
      </c>
      <c r="BD1639" s="1">
        <v>13</v>
      </c>
      <c r="BE1639" s="1" t="s">
        <v>3446</v>
      </c>
      <c r="BF1639" s="1" t="s">
        <v>75</v>
      </c>
      <c r="BG1639" s="1" t="s">
        <v>75</v>
      </c>
      <c r="BH1639" s="1" t="s">
        <v>88</v>
      </c>
      <c r="BI1639" s="1" t="s">
        <v>96</v>
      </c>
      <c r="BJ1639" s="1" t="s">
        <v>72</v>
      </c>
      <c r="BK1639" s="1" t="s">
        <v>6242</v>
      </c>
      <c r="BL1639" s="1" t="s">
        <v>7760</v>
      </c>
      <c r="BM1639" s="1">
        <v>30</v>
      </c>
      <c r="BN1639" s="1" t="s">
        <v>75</v>
      </c>
      <c r="BO1639" s="1" t="s">
        <v>75</v>
      </c>
      <c r="BP1639" s="1" t="s">
        <v>75</v>
      </c>
      <c r="BQ1639" s="21" t="s">
        <v>99</v>
      </c>
      <c r="BR1639" s="1" t="s">
        <v>918</v>
      </c>
    </row>
    <row r="1640" spans="1:70" ht="20.45" customHeight="1">
      <c r="A1640" s="1" t="s">
        <v>7761</v>
      </c>
      <c r="B1640" s="1">
        <v>250071</v>
      </c>
      <c r="C1640" s="1" t="s">
        <v>71</v>
      </c>
      <c r="D1640" s="3">
        <v>45749</v>
      </c>
      <c r="E1640" s="4">
        <v>0.50347222222222221</v>
      </c>
      <c r="F1640" s="5">
        <v>45748</v>
      </c>
      <c r="G1640" s="3">
        <v>45749</v>
      </c>
      <c r="H1640" s="4">
        <v>0.50347222222222221</v>
      </c>
      <c r="I1640" s="48">
        <f t="shared" si="202"/>
        <v>0</v>
      </c>
      <c r="J1640" s="1">
        <v>0</v>
      </c>
      <c r="K1640" s="1" t="s">
        <v>1896</v>
      </c>
      <c r="L1640" s="1" t="s">
        <v>7762</v>
      </c>
      <c r="M1640" s="1" t="s">
        <v>88</v>
      </c>
      <c r="N1640" s="3" t="s">
        <v>72</v>
      </c>
      <c r="O1640" s="1" t="s">
        <v>77</v>
      </c>
      <c r="P1640" s="3" t="s">
        <v>72</v>
      </c>
      <c r="Q1640" s="1" t="s">
        <v>78</v>
      </c>
      <c r="R1640" s="21" t="s">
        <v>1898</v>
      </c>
      <c r="S1640" s="21" t="s">
        <v>99</v>
      </c>
      <c r="T1640" s="1" t="s">
        <v>7428</v>
      </c>
      <c r="U1640" s="3" t="s">
        <v>72</v>
      </c>
      <c r="V1640" s="1" t="s">
        <v>1900</v>
      </c>
      <c r="W1640" s="1" t="s">
        <v>83</v>
      </c>
      <c r="X1640" s="1" t="s">
        <v>123</v>
      </c>
      <c r="Y1640" s="1" t="s">
        <v>83</v>
      </c>
      <c r="Z1640" s="1" t="s">
        <v>7763</v>
      </c>
      <c r="AA1640" s="1" t="s">
        <v>72</v>
      </c>
      <c r="AB1640" s="1" t="s">
        <v>7763</v>
      </c>
      <c r="AC1640" s="1" t="s">
        <v>7763</v>
      </c>
      <c r="AD1640" s="1" t="s">
        <v>87</v>
      </c>
      <c r="AE1640" s="1">
        <v>40</v>
      </c>
      <c r="AF1640" s="1" t="s">
        <v>88</v>
      </c>
      <c r="AG1640" s="1">
        <v>37</v>
      </c>
      <c r="AH1640" s="1" t="s">
        <v>954</v>
      </c>
      <c r="AI1640" s="1" t="s">
        <v>72</v>
      </c>
      <c r="AJ1640" s="1" t="s">
        <v>72</v>
      </c>
      <c r="AK1640" s="1" t="s">
        <v>92</v>
      </c>
      <c r="AL1640" s="1" t="s">
        <v>72</v>
      </c>
      <c r="AM1640" s="1" t="s">
        <v>72</v>
      </c>
      <c r="AN1640" s="1" t="s">
        <v>72</v>
      </c>
      <c r="AO1640" s="1" t="s">
        <v>72</v>
      </c>
      <c r="AP1640" s="1" t="s">
        <v>72</v>
      </c>
      <c r="AQ1640" s="1" t="s">
        <v>72</v>
      </c>
      <c r="AR1640" s="1" t="s">
        <v>72</v>
      </c>
      <c r="AS1640" s="1" t="s">
        <v>72</v>
      </c>
      <c r="AT1640" s="1" t="s">
        <v>72</v>
      </c>
      <c r="AU1640" s="3">
        <v>45384</v>
      </c>
      <c r="AV1640" s="1" t="s">
        <v>72</v>
      </c>
      <c r="AW1640" s="4" t="s">
        <v>72</v>
      </c>
      <c r="AX1640" s="1" t="s">
        <v>72</v>
      </c>
      <c r="AY1640" s="1" t="s">
        <v>72</v>
      </c>
      <c r="AZ1640" s="1" t="s">
        <v>72</v>
      </c>
      <c r="BA1640" s="4" t="s">
        <v>72</v>
      </c>
      <c r="BB1640" s="1" t="s">
        <v>72</v>
      </c>
      <c r="BC1640" s="4" t="s">
        <v>72</v>
      </c>
      <c r="BD1640" s="4" t="s">
        <v>72</v>
      </c>
      <c r="BE1640" s="4" t="s">
        <v>72</v>
      </c>
      <c r="BF1640" s="1" t="s">
        <v>75</v>
      </c>
      <c r="BG1640" s="1" t="s">
        <v>75</v>
      </c>
      <c r="BH1640" s="1" t="s">
        <v>88</v>
      </c>
      <c r="BI1640" s="1" t="s">
        <v>96</v>
      </c>
      <c r="BJ1640" s="1" t="s">
        <v>72</v>
      </c>
      <c r="BK1640" s="4" t="s">
        <v>72</v>
      </c>
      <c r="BL1640" s="4" t="s">
        <v>72</v>
      </c>
      <c r="BM1640" s="4" t="s">
        <v>72</v>
      </c>
      <c r="BN1640" s="4" t="s">
        <v>72</v>
      </c>
      <c r="BO1640" s="4" t="s">
        <v>72</v>
      </c>
      <c r="BP1640" s="4" t="s">
        <v>72</v>
      </c>
      <c r="BQ1640" s="4" t="s">
        <v>7764</v>
      </c>
    </row>
    <row r="1641" spans="1:70" ht="20.45" customHeight="1">
      <c r="A1641" s="1" t="s">
        <v>7765</v>
      </c>
      <c r="B1641" s="1">
        <v>250072</v>
      </c>
      <c r="C1641" s="1" t="s">
        <v>71</v>
      </c>
      <c r="D1641" s="3">
        <v>45749</v>
      </c>
      <c r="E1641" s="4">
        <v>0.50694444444444442</v>
      </c>
      <c r="F1641" s="5">
        <v>45748</v>
      </c>
      <c r="G1641" s="3">
        <v>45749</v>
      </c>
      <c r="H1641" s="4">
        <v>0.50694444444444442</v>
      </c>
      <c r="I1641" s="48">
        <f t="shared" si="202"/>
        <v>0</v>
      </c>
      <c r="J1641" s="1">
        <v>0</v>
      </c>
      <c r="K1641" s="1" t="s">
        <v>1896</v>
      </c>
      <c r="L1641" s="1" t="s">
        <v>7766</v>
      </c>
      <c r="M1641" s="1" t="s">
        <v>88</v>
      </c>
      <c r="N1641" s="3" t="s">
        <v>72</v>
      </c>
      <c r="O1641" s="1" t="s">
        <v>77</v>
      </c>
      <c r="P1641" s="3" t="s">
        <v>72</v>
      </c>
      <c r="Q1641" s="1" t="s">
        <v>78</v>
      </c>
      <c r="R1641" s="21" t="s">
        <v>1898</v>
      </c>
      <c r="S1641" s="21" t="s">
        <v>99</v>
      </c>
      <c r="T1641" s="1" t="s">
        <v>7428</v>
      </c>
      <c r="U1641" s="3" t="s">
        <v>72</v>
      </c>
      <c r="V1641" s="1" t="s">
        <v>7767</v>
      </c>
      <c r="W1641" s="1" t="s">
        <v>83</v>
      </c>
      <c r="X1641" s="1" t="s">
        <v>123</v>
      </c>
      <c r="Y1641" s="1" t="s">
        <v>83</v>
      </c>
      <c r="Z1641" s="1" t="s">
        <v>7763</v>
      </c>
      <c r="AA1641" s="1" t="s">
        <v>72</v>
      </c>
      <c r="AB1641" s="1" t="s">
        <v>7763</v>
      </c>
      <c r="AC1641" s="1" t="s">
        <v>7763</v>
      </c>
      <c r="AD1641" s="1" t="s">
        <v>87</v>
      </c>
      <c r="AE1641" s="1">
        <v>43</v>
      </c>
      <c r="AF1641" s="1" t="s">
        <v>88</v>
      </c>
      <c r="AG1641" s="1">
        <v>37</v>
      </c>
      <c r="AH1641" s="1" t="s">
        <v>954</v>
      </c>
      <c r="AI1641" s="1" t="s">
        <v>72</v>
      </c>
      <c r="AJ1641" s="1" t="s">
        <v>72</v>
      </c>
      <c r="AK1641" s="1" t="s">
        <v>92</v>
      </c>
      <c r="AL1641" s="1" t="s">
        <v>72</v>
      </c>
      <c r="AM1641" s="1" t="s">
        <v>72</v>
      </c>
      <c r="AN1641" s="1" t="s">
        <v>72</v>
      </c>
      <c r="AO1641" s="1" t="s">
        <v>72</v>
      </c>
      <c r="AP1641" s="1" t="s">
        <v>72</v>
      </c>
      <c r="AQ1641" s="1" t="s">
        <v>72</v>
      </c>
      <c r="AR1641" s="1" t="s">
        <v>72</v>
      </c>
      <c r="AS1641" s="1" t="s">
        <v>72</v>
      </c>
      <c r="AT1641" s="1" t="s">
        <v>72</v>
      </c>
      <c r="AU1641" s="3">
        <v>45384</v>
      </c>
      <c r="AV1641" s="1" t="s">
        <v>72</v>
      </c>
      <c r="AW1641" s="4" t="s">
        <v>72</v>
      </c>
      <c r="AX1641" s="1" t="s">
        <v>72</v>
      </c>
      <c r="AY1641" s="1" t="s">
        <v>72</v>
      </c>
      <c r="AZ1641" s="1" t="s">
        <v>72</v>
      </c>
      <c r="BA1641" s="4" t="s">
        <v>72</v>
      </c>
      <c r="BB1641" s="1" t="s">
        <v>72</v>
      </c>
      <c r="BC1641" s="4" t="s">
        <v>72</v>
      </c>
      <c r="BD1641" s="4" t="s">
        <v>72</v>
      </c>
      <c r="BE1641" s="4" t="s">
        <v>72</v>
      </c>
      <c r="BF1641" s="1" t="s">
        <v>75</v>
      </c>
      <c r="BG1641" s="1" t="s">
        <v>75</v>
      </c>
      <c r="BH1641" s="1" t="s">
        <v>88</v>
      </c>
      <c r="BI1641" s="1" t="s">
        <v>96</v>
      </c>
      <c r="BJ1641" s="1" t="s">
        <v>72</v>
      </c>
      <c r="BK1641" s="4" t="s">
        <v>72</v>
      </c>
      <c r="BL1641" s="4" t="s">
        <v>72</v>
      </c>
      <c r="BM1641" s="4" t="s">
        <v>72</v>
      </c>
      <c r="BN1641" s="4" t="s">
        <v>72</v>
      </c>
      <c r="BO1641" s="4" t="s">
        <v>72</v>
      </c>
      <c r="BP1641" s="4" t="s">
        <v>72</v>
      </c>
      <c r="BQ1641" s="4" t="s">
        <v>7764</v>
      </c>
    </row>
    <row r="1642" spans="1:70" ht="20.45" customHeight="1">
      <c r="A1642" s="1" t="s">
        <v>7768</v>
      </c>
      <c r="B1642" s="1">
        <v>250073</v>
      </c>
      <c r="C1642" s="1" t="s">
        <v>71</v>
      </c>
      <c r="D1642" s="3">
        <v>45756</v>
      </c>
      <c r="E1642" s="4">
        <v>0.4548611111111111</v>
      </c>
      <c r="F1642" s="5">
        <v>45748</v>
      </c>
      <c r="G1642" s="3">
        <v>45756</v>
      </c>
      <c r="H1642" s="4">
        <v>0.71458333333333335</v>
      </c>
      <c r="I1642" s="48">
        <f t="shared" si="202"/>
        <v>0.25972222222222224</v>
      </c>
      <c r="J1642" s="1">
        <v>10</v>
      </c>
      <c r="K1642" s="1" t="s">
        <v>1896</v>
      </c>
      <c r="L1642" s="1" t="s">
        <v>7769</v>
      </c>
      <c r="M1642" s="1" t="s">
        <v>75</v>
      </c>
      <c r="N1642" s="1" t="s">
        <v>3759</v>
      </c>
      <c r="O1642" s="1" t="s">
        <v>77</v>
      </c>
      <c r="P1642" s="1" t="s">
        <v>78</v>
      </c>
      <c r="Q1642" s="1" t="s">
        <v>78</v>
      </c>
      <c r="R1642" s="21" t="s">
        <v>139</v>
      </c>
      <c r="S1642" s="21" t="s">
        <v>99</v>
      </c>
      <c r="T1642" s="1" t="s">
        <v>7428</v>
      </c>
      <c r="U1642" s="1" t="s">
        <v>1976</v>
      </c>
      <c r="V1642" s="1" t="s">
        <v>1900</v>
      </c>
      <c r="W1642" s="1" t="s">
        <v>2143</v>
      </c>
      <c r="X1642" s="1" t="s">
        <v>1868</v>
      </c>
      <c r="Y1642" s="1" t="s">
        <v>2143</v>
      </c>
      <c r="Z1642" s="1" t="s">
        <v>84</v>
      </c>
      <c r="AA1642" s="1" t="s">
        <v>72</v>
      </c>
      <c r="AB1642" s="1" t="s">
        <v>104</v>
      </c>
      <c r="AC1642" s="1" t="s">
        <v>7770</v>
      </c>
      <c r="AD1642" s="1" t="s">
        <v>87</v>
      </c>
      <c r="AE1642" s="1">
        <v>71</v>
      </c>
      <c r="AF1642" s="1" t="s">
        <v>88</v>
      </c>
      <c r="AG1642" s="1">
        <v>5.6</v>
      </c>
      <c r="AH1642" s="1" t="s">
        <v>954</v>
      </c>
      <c r="AI1642" s="1" t="s">
        <v>90</v>
      </c>
      <c r="AJ1642" s="1" t="s">
        <v>91</v>
      </c>
      <c r="AK1642" s="1" t="s">
        <v>92</v>
      </c>
      <c r="AL1642" s="1" t="s">
        <v>7771</v>
      </c>
      <c r="AM1642" s="1" t="s">
        <v>72</v>
      </c>
      <c r="AN1642" s="1" t="s">
        <v>72</v>
      </c>
      <c r="AO1642" s="1" t="s">
        <v>72</v>
      </c>
      <c r="AP1642" s="1" t="s">
        <v>72</v>
      </c>
      <c r="AQ1642" s="1" t="s">
        <v>72</v>
      </c>
      <c r="AR1642" s="1" t="s">
        <v>72</v>
      </c>
      <c r="AS1642" s="1" t="s">
        <v>72</v>
      </c>
      <c r="AT1642" s="1" t="s">
        <v>72</v>
      </c>
      <c r="AU1642" s="3">
        <v>45756</v>
      </c>
      <c r="AV1642" s="4">
        <v>0.72638888888888886</v>
      </c>
      <c r="AW1642" s="4">
        <v>0.79652777777777772</v>
      </c>
      <c r="AX1642" s="4">
        <f>AW1642-AV1642</f>
        <v>7.0138888888888862E-2</v>
      </c>
      <c r="AY1642" s="4">
        <f>AW1642-I1642</f>
        <v>0.53680555555555554</v>
      </c>
      <c r="AZ1642" s="4">
        <f>AW1642-E1642</f>
        <v>0.34166666666666662</v>
      </c>
      <c r="BA1642" s="1" t="s">
        <v>7772</v>
      </c>
      <c r="BB1642" s="1" t="s">
        <v>72</v>
      </c>
      <c r="BC1642" s="1" t="s">
        <v>1675</v>
      </c>
      <c r="BD1642" s="1">
        <v>14</v>
      </c>
      <c r="BE1642" s="1" t="s">
        <v>2694</v>
      </c>
      <c r="BF1642" s="1" t="s">
        <v>75</v>
      </c>
      <c r="BG1642" s="1" t="s">
        <v>75</v>
      </c>
      <c r="BH1642" s="1" t="s">
        <v>88</v>
      </c>
      <c r="BI1642" s="1" t="s">
        <v>96</v>
      </c>
      <c r="BJ1642" s="1" t="s">
        <v>72</v>
      </c>
      <c r="BK1642" s="1" t="s">
        <v>7458</v>
      </c>
      <c r="BL1642" s="1" t="s">
        <v>7773</v>
      </c>
      <c r="BM1642" s="1">
        <v>49</v>
      </c>
      <c r="BN1642" s="1" t="s">
        <v>75</v>
      </c>
      <c r="BO1642" s="1" t="s">
        <v>75</v>
      </c>
      <c r="BP1642" s="1" t="s">
        <v>75</v>
      </c>
      <c r="BQ1642" s="21" t="s">
        <v>99</v>
      </c>
      <c r="BR1642" s="21" t="s">
        <v>100</v>
      </c>
    </row>
    <row r="1643" spans="1:70" ht="20.45" customHeight="1">
      <c r="A1643" s="1" t="s">
        <v>7774</v>
      </c>
      <c r="B1643" s="1">
        <v>250074</v>
      </c>
      <c r="C1643" s="1" t="s">
        <v>71</v>
      </c>
      <c r="D1643" s="3">
        <v>45756</v>
      </c>
      <c r="E1643" s="4">
        <v>0.6875</v>
      </c>
      <c r="F1643" s="5">
        <v>45748</v>
      </c>
      <c r="G1643" s="3">
        <v>45756</v>
      </c>
      <c r="H1643" s="4">
        <v>0.73541666666666672</v>
      </c>
      <c r="I1643" s="48">
        <f t="shared" si="202"/>
        <v>4.7916666666666718E-2</v>
      </c>
      <c r="J1643" s="1">
        <v>30</v>
      </c>
      <c r="K1643" s="1" t="s">
        <v>1896</v>
      </c>
      <c r="L1643" s="1" t="s">
        <v>7775</v>
      </c>
      <c r="M1643" s="1" t="s">
        <v>75</v>
      </c>
      <c r="N1643" s="1" t="s">
        <v>6517</v>
      </c>
      <c r="O1643" s="1" t="s">
        <v>77</v>
      </c>
      <c r="P1643" s="1" t="s">
        <v>78</v>
      </c>
      <c r="Q1643" s="1" t="s">
        <v>78</v>
      </c>
      <c r="R1643" s="21" t="s">
        <v>1898</v>
      </c>
      <c r="S1643" s="8" t="s">
        <v>160</v>
      </c>
      <c r="T1643" s="8" t="s">
        <v>7511</v>
      </c>
      <c r="U1643" s="8" t="s">
        <v>7776</v>
      </c>
      <c r="V1643" s="1" t="s">
        <v>1900</v>
      </c>
      <c r="W1643" s="1" t="s">
        <v>7347</v>
      </c>
      <c r="X1643" s="1" t="s">
        <v>7347</v>
      </c>
      <c r="Y1643" s="1" t="s">
        <v>7348</v>
      </c>
      <c r="Z1643" s="1" t="s">
        <v>6519</v>
      </c>
      <c r="AA1643" s="1" t="s">
        <v>72</v>
      </c>
      <c r="AB1643" s="1" t="s">
        <v>6519</v>
      </c>
      <c r="AC1643" s="1" t="s">
        <v>6519</v>
      </c>
      <c r="AD1643" s="1" t="s">
        <v>87</v>
      </c>
      <c r="AE1643" s="1">
        <v>87</v>
      </c>
      <c r="AF1643" s="1" t="s">
        <v>88</v>
      </c>
      <c r="AG1643" s="1">
        <v>4.8</v>
      </c>
      <c r="AH1643" s="1" t="s">
        <v>2344</v>
      </c>
      <c r="AI1643" s="1" t="s">
        <v>90</v>
      </c>
      <c r="AJ1643" s="1" t="s">
        <v>91</v>
      </c>
      <c r="AK1643" s="1" t="s">
        <v>92</v>
      </c>
      <c r="AL1643" s="1" t="s">
        <v>72</v>
      </c>
      <c r="AM1643" s="1" t="s">
        <v>72</v>
      </c>
      <c r="AN1643" s="1" t="s">
        <v>72</v>
      </c>
      <c r="AO1643" s="1" t="s">
        <v>72</v>
      </c>
      <c r="AP1643" s="1" t="s">
        <v>72</v>
      </c>
      <c r="AQ1643" s="1" t="s">
        <v>72</v>
      </c>
      <c r="AR1643" s="1" t="s">
        <v>72</v>
      </c>
      <c r="AS1643" s="1" t="s">
        <v>72</v>
      </c>
      <c r="AT1643" s="1" t="s">
        <v>72</v>
      </c>
      <c r="AU1643" s="3">
        <v>45756</v>
      </c>
      <c r="AV1643" s="4">
        <v>0.78819444444444442</v>
      </c>
      <c r="AW1643" s="4">
        <v>0.85486111111111107</v>
      </c>
      <c r="AX1643" s="4">
        <f>AW1643-AV1643</f>
        <v>6.6666666666666652E-2</v>
      </c>
      <c r="AY1643" s="4">
        <f>AW1643-I1643</f>
        <v>0.80694444444444435</v>
      </c>
      <c r="AZ1643" s="4">
        <f>AW1643-E1643</f>
        <v>0.16736111111111107</v>
      </c>
      <c r="BA1643" s="1" t="s">
        <v>7777</v>
      </c>
      <c r="BB1643" s="1" t="s">
        <v>72</v>
      </c>
      <c r="BC1643" s="1" t="s">
        <v>1794</v>
      </c>
      <c r="BD1643" s="1">
        <v>14</v>
      </c>
      <c r="BE1643" s="1" t="s">
        <v>6026</v>
      </c>
      <c r="BF1643" s="1" t="s">
        <v>75</v>
      </c>
      <c r="BG1643" s="1" t="s">
        <v>75</v>
      </c>
      <c r="BH1643" s="1" t="s">
        <v>88</v>
      </c>
      <c r="BI1643" s="1" t="s">
        <v>79</v>
      </c>
      <c r="BJ1643" s="1" t="s">
        <v>72</v>
      </c>
      <c r="BK1643" s="1" t="s">
        <v>3962</v>
      </c>
      <c r="BL1643" s="1" t="s">
        <v>7778</v>
      </c>
      <c r="BM1643" s="1">
        <v>47</v>
      </c>
      <c r="BN1643" s="1" t="s">
        <v>88</v>
      </c>
      <c r="BO1643" s="1" t="s">
        <v>88</v>
      </c>
      <c r="BP1643" s="1" t="s">
        <v>88</v>
      </c>
      <c r="BQ1643" s="1" t="s">
        <v>160</v>
      </c>
      <c r="BR1643" s="1" t="s">
        <v>440</v>
      </c>
    </row>
    <row r="1644" spans="1:70" ht="20.45" customHeight="1">
      <c r="A1644" s="1" t="s">
        <v>7779</v>
      </c>
      <c r="B1644" s="1">
        <v>250075</v>
      </c>
      <c r="C1644" s="1" t="s">
        <v>497</v>
      </c>
      <c r="D1644" s="3">
        <v>45757</v>
      </c>
      <c r="E1644" s="4">
        <v>0.46388888888888891</v>
      </c>
      <c r="F1644" s="5">
        <v>45748</v>
      </c>
      <c r="G1644" s="3">
        <v>45757</v>
      </c>
      <c r="H1644" s="4">
        <v>0.58888888888888891</v>
      </c>
      <c r="I1644" s="48">
        <f t="shared" si="202"/>
        <v>0.125</v>
      </c>
      <c r="J1644" s="1">
        <v>2</v>
      </c>
      <c r="K1644" s="1" t="s">
        <v>1896</v>
      </c>
      <c r="L1644" s="1" t="s">
        <v>7780</v>
      </c>
      <c r="M1644" s="1" t="s">
        <v>75</v>
      </c>
      <c r="N1644" s="1" t="s">
        <v>7781</v>
      </c>
      <c r="O1644" s="1" t="s">
        <v>497</v>
      </c>
      <c r="P1644" s="1" t="s">
        <v>78</v>
      </c>
      <c r="Q1644" s="1" t="s">
        <v>78</v>
      </c>
      <c r="R1644" s="8" t="s">
        <v>1898</v>
      </c>
      <c r="S1644" s="21" t="s">
        <v>99</v>
      </c>
      <c r="T1644" s="1" t="s">
        <v>7428</v>
      </c>
      <c r="U1644" s="3" t="s">
        <v>7782</v>
      </c>
      <c r="V1644" s="1" t="s">
        <v>1900</v>
      </c>
      <c r="W1644" s="1" t="s">
        <v>813</v>
      </c>
      <c r="X1644" s="1" t="s">
        <v>813</v>
      </c>
      <c r="Y1644" s="1" t="s">
        <v>814</v>
      </c>
      <c r="Z1644" s="1" t="s">
        <v>84</v>
      </c>
      <c r="AA1644" s="1" t="s">
        <v>72</v>
      </c>
      <c r="AB1644" s="1" t="s">
        <v>124</v>
      </c>
      <c r="AC1644" s="1" t="s">
        <v>6142</v>
      </c>
      <c r="AD1644" s="1" t="s">
        <v>126</v>
      </c>
      <c r="AE1644" s="1">
        <v>70</v>
      </c>
      <c r="AF1644" s="1" t="s">
        <v>88</v>
      </c>
      <c r="AG1644" s="1">
        <v>4.5</v>
      </c>
      <c r="AH1644" s="1" t="s">
        <v>2344</v>
      </c>
      <c r="AI1644" s="1" t="s">
        <v>90</v>
      </c>
      <c r="AJ1644" s="1" t="s">
        <v>91</v>
      </c>
      <c r="AK1644" s="1" t="s">
        <v>92</v>
      </c>
      <c r="AL1644" s="1" t="s">
        <v>72</v>
      </c>
      <c r="AM1644" s="1" t="s">
        <v>217</v>
      </c>
      <c r="AN1644" s="1">
        <v>2</v>
      </c>
      <c r="AO1644" s="1" t="s">
        <v>5605</v>
      </c>
      <c r="AP1644" s="1" t="s">
        <v>72</v>
      </c>
      <c r="AQ1644" s="1" t="s">
        <v>72</v>
      </c>
      <c r="AR1644" s="1" t="s">
        <v>3444</v>
      </c>
      <c r="AS1644" s="1" t="s">
        <v>1061</v>
      </c>
      <c r="AT1644" s="1" t="s">
        <v>430</v>
      </c>
      <c r="AU1644" s="3">
        <v>45757</v>
      </c>
      <c r="AV1644" s="4">
        <v>0.60069444444444442</v>
      </c>
      <c r="AW1644" s="4">
        <v>0.68055555555555558</v>
      </c>
      <c r="AX1644" s="4">
        <f>AW1644-AV1644</f>
        <v>7.986111111111116E-2</v>
      </c>
      <c r="AY1644" s="4">
        <f>AW1644-I1644</f>
        <v>0.55555555555555558</v>
      </c>
      <c r="AZ1644" s="4">
        <f>AW1644-E1644</f>
        <v>0.21666666666666667</v>
      </c>
      <c r="BA1644" s="1" t="s">
        <v>7783</v>
      </c>
      <c r="BB1644" s="1" t="s">
        <v>72</v>
      </c>
      <c r="BC1644" s="1" t="s">
        <v>1675</v>
      </c>
      <c r="BD1644" s="1">
        <v>14</v>
      </c>
      <c r="BE1644" s="1" t="s">
        <v>2694</v>
      </c>
      <c r="BF1644" s="1" t="s">
        <v>75</v>
      </c>
      <c r="BG1644" s="1" t="s">
        <v>75</v>
      </c>
      <c r="BH1644" s="1" t="s">
        <v>88</v>
      </c>
      <c r="BI1644" s="1" t="s">
        <v>96</v>
      </c>
      <c r="BJ1644" s="1" t="s">
        <v>72</v>
      </c>
      <c r="BK1644" s="1" t="s">
        <v>7458</v>
      </c>
      <c r="BL1644" s="1" t="s">
        <v>7784</v>
      </c>
      <c r="BM1644" s="1">
        <f>7*7</f>
        <v>49</v>
      </c>
      <c r="BN1644" s="1" t="s">
        <v>75</v>
      </c>
      <c r="BO1644" s="1" t="s">
        <v>75</v>
      </c>
      <c r="BP1644" s="1" t="s">
        <v>75</v>
      </c>
      <c r="BQ1644" s="21" t="s">
        <v>99</v>
      </c>
      <c r="BR1644" s="21" t="s">
        <v>100</v>
      </c>
    </row>
    <row r="1645" spans="1:70" ht="20.45" customHeight="1">
      <c r="A1645" s="1">
        <v>250076</v>
      </c>
      <c r="B1645" s="1">
        <v>250076</v>
      </c>
      <c r="C1645" s="1" t="s">
        <v>71</v>
      </c>
      <c r="D1645" s="3">
        <v>45757</v>
      </c>
      <c r="E1645" s="4">
        <v>0.46319444444444446</v>
      </c>
      <c r="F1645" s="5">
        <v>45748</v>
      </c>
      <c r="G1645" s="3">
        <v>45757</v>
      </c>
      <c r="H1645" s="4">
        <v>0.6118055555555556</v>
      </c>
      <c r="I1645" s="48">
        <f t="shared" si="202"/>
        <v>0.14861111111111114</v>
      </c>
      <c r="J1645" s="1">
        <v>3</v>
      </c>
      <c r="K1645" s="1" t="s">
        <v>1896</v>
      </c>
      <c r="L1645" s="1" t="s">
        <v>7785</v>
      </c>
      <c r="M1645" s="1" t="s">
        <v>75</v>
      </c>
      <c r="N1645" s="1" t="s">
        <v>170</v>
      </c>
      <c r="O1645" s="1" t="s">
        <v>77</v>
      </c>
      <c r="P1645" s="1" t="s">
        <v>172</v>
      </c>
      <c r="Q1645" s="1" t="s">
        <v>172</v>
      </c>
      <c r="R1645" s="21" t="s">
        <v>1927</v>
      </c>
      <c r="S1645" s="8" t="s">
        <v>160</v>
      </c>
      <c r="T1645" s="8" t="s">
        <v>7786</v>
      </c>
      <c r="U1645" s="60" t="s">
        <v>7787</v>
      </c>
      <c r="V1645" s="1" t="s">
        <v>1900</v>
      </c>
      <c r="W1645" s="1" t="s">
        <v>83</v>
      </c>
      <c r="X1645" s="1" t="s">
        <v>123</v>
      </c>
      <c r="Y1645" s="1" t="s">
        <v>83</v>
      </c>
      <c r="Z1645" s="1" t="s">
        <v>84</v>
      </c>
      <c r="AA1645" s="1" t="s">
        <v>72</v>
      </c>
      <c r="AB1645" s="1" t="s">
        <v>104</v>
      </c>
      <c r="AC1645" s="1" t="s">
        <v>104</v>
      </c>
      <c r="AD1645" s="1" t="s">
        <v>87</v>
      </c>
      <c r="AE1645" s="1">
        <v>45</v>
      </c>
      <c r="AF1645" s="1" t="s">
        <v>88</v>
      </c>
      <c r="AG1645" s="1">
        <v>4.9000000000000004</v>
      </c>
      <c r="AH1645" s="1" t="s">
        <v>954</v>
      </c>
      <c r="AI1645" s="1" t="s">
        <v>90</v>
      </c>
      <c r="AJ1645" s="1" t="s">
        <v>91</v>
      </c>
      <c r="AK1645" s="1" t="s">
        <v>92</v>
      </c>
      <c r="AL1645" s="1" t="s">
        <v>72</v>
      </c>
      <c r="AM1645" s="1" t="s">
        <v>72</v>
      </c>
      <c r="AN1645" s="1" t="s">
        <v>72</v>
      </c>
      <c r="AO1645" s="1" t="s">
        <v>72</v>
      </c>
      <c r="AP1645" s="1" t="s">
        <v>72</v>
      </c>
      <c r="AQ1645" s="1" t="s">
        <v>72</v>
      </c>
      <c r="AR1645" s="1" t="s">
        <v>72</v>
      </c>
      <c r="AS1645" s="1" t="s">
        <v>72</v>
      </c>
      <c r="AT1645" s="1" t="s">
        <v>72</v>
      </c>
      <c r="AU1645" s="3">
        <v>45757</v>
      </c>
      <c r="AV1645" s="4">
        <v>0.625</v>
      </c>
      <c r="AW1645" s="4">
        <v>0.70972222222222225</v>
      </c>
      <c r="AX1645" s="4">
        <f>AW1645-AV1645</f>
        <v>8.4722222222222254E-2</v>
      </c>
      <c r="AY1645" s="4">
        <f>AW1645-I1645</f>
        <v>0.56111111111111112</v>
      </c>
      <c r="AZ1645" s="4">
        <f>AW1645-E1645</f>
        <v>0.24652777777777779</v>
      </c>
      <c r="BA1645" s="1" t="s">
        <v>7788</v>
      </c>
      <c r="BB1645" s="1" t="s">
        <v>7789</v>
      </c>
      <c r="BC1645" s="1" t="s">
        <v>1675</v>
      </c>
      <c r="BD1645" s="1">
        <v>14</v>
      </c>
      <c r="BE1645" s="1" t="s">
        <v>1398</v>
      </c>
      <c r="BF1645" s="1" t="s">
        <v>75</v>
      </c>
      <c r="BG1645" s="1" t="s">
        <v>75</v>
      </c>
      <c r="BH1645" s="1" t="s">
        <v>88</v>
      </c>
      <c r="BI1645" s="1" t="s">
        <v>79</v>
      </c>
      <c r="BJ1645" s="1" t="s">
        <v>7790</v>
      </c>
      <c r="BK1645" s="1" t="s">
        <v>72</v>
      </c>
      <c r="BL1645" s="1" t="s">
        <v>72</v>
      </c>
      <c r="BM1645" s="1" t="s">
        <v>72</v>
      </c>
      <c r="BN1645" s="1" t="s">
        <v>88</v>
      </c>
      <c r="BO1645" s="1" t="s">
        <v>88</v>
      </c>
      <c r="BP1645" s="1" t="s">
        <v>88</v>
      </c>
      <c r="BQ1645" s="1" t="s">
        <v>160</v>
      </c>
    </row>
    <row r="1646" spans="1:70" ht="20.45" customHeight="1">
      <c r="A1646" s="1" t="s">
        <v>7791</v>
      </c>
      <c r="B1646" s="1">
        <v>250077</v>
      </c>
      <c r="C1646" s="1" t="s">
        <v>71</v>
      </c>
      <c r="D1646" s="3">
        <v>45762</v>
      </c>
      <c r="E1646" s="4">
        <v>0.47916666666666669</v>
      </c>
      <c r="F1646" s="5">
        <v>45748</v>
      </c>
      <c r="G1646" s="3">
        <v>45762</v>
      </c>
      <c r="H1646" s="4">
        <v>0.63541666666666663</v>
      </c>
      <c r="I1646" s="48">
        <f t="shared" si="202"/>
        <v>0.15624999999999994</v>
      </c>
      <c r="J1646" s="1">
        <v>2</v>
      </c>
      <c r="K1646" s="1" t="s">
        <v>1896</v>
      </c>
      <c r="L1646" s="1" t="s">
        <v>7792</v>
      </c>
      <c r="M1646" s="1" t="s">
        <v>75</v>
      </c>
      <c r="N1646" s="1" t="s">
        <v>3947</v>
      </c>
      <c r="O1646" s="1" t="s">
        <v>77</v>
      </c>
      <c r="P1646" s="1" t="s">
        <v>78</v>
      </c>
      <c r="Q1646" s="1" t="s">
        <v>78</v>
      </c>
      <c r="R1646" s="8" t="s">
        <v>1898</v>
      </c>
      <c r="S1646" s="8" t="s">
        <v>160</v>
      </c>
      <c r="T1646" s="8" t="s">
        <v>7511</v>
      </c>
      <c r="U1646" s="8" t="s">
        <v>7793</v>
      </c>
      <c r="V1646" s="1" t="s">
        <v>1900</v>
      </c>
      <c r="W1646" s="1" t="s">
        <v>813</v>
      </c>
      <c r="X1646" s="1" t="s">
        <v>813</v>
      </c>
      <c r="Y1646" s="1" t="s">
        <v>814</v>
      </c>
      <c r="Z1646" s="1" t="s">
        <v>84</v>
      </c>
      <c r="AA1646" s="1" t="s">
        <v>72</v>
      </c>
      <c r="AB1646" s="1" t="s">
        <v>124</v>
      </c>
      <c r="AC1646" s="1" t="s">
        <v>341</v>
      </c>
      <c r="AD1646" s="1" t="s">
        <v>126</v>
      </c>
      <c r="AE1646" s="1">
        <v>72</v>
      </c>
      <c r="AF1646" s="1" t="s">
        <v>88</v>
      </c>
      <c r="AG1646" s="1">
        <v>5.2</v>
      </c>
      <c r="AH1646" s="1" t="s">
        <v>954</v>
      </c>
      <c r="AI1646" s="1" t="s">
        <v>90</v>
      </c>
      <c r="AJ1646" s="1" t="s">
        <v>91</v>
      </c>
      <c r="AK1646" s="1" t="s">
        <v>92</v>
      </c>
      <c r="AL1646" s="1" t="s">
        <v>72</v>
      </c>
      <c r="AM1646" s="1" t="s">
        <v>72</v>
      </c>
      <c r="AN1646" s="1" t="s">
        <v>72</v>
      </c>
      <c r="AO1646" s="1" t="s">
        <v>72</v>
      </c>
      <c r="AP1646" s="1" t="s">
        <v>72</v>
      </c>
      <c r="AQ1646" s="1" t="s">
        <v>72</v>
      </c>
      <c r="AR1646" s="1" t="s">
        <v>72</v>
      </c>
      <c r="AS1646" s="1" t="s">
        <v>72</v>
      </c>
      <c r="AT1646" s="1" t="s">
        <v>72</v>
      </c>
      <c r="AU1646" s="3">
        <v>45762</v>
      </c>
      <c r="AV1646" s="4">
        <v>0.65069444444444446</v>
      </c>
      <c r="AW1646" s="4">
        <v>0.71666666666666667</v>
      </c>
      <c r="AX1646" s="4">
        <f>AW1646-AV1646</f>
        <v>6.597222222222221E-2</v>
      </c>
      <c r="AY1646" s="4">
        <f>AW1646-I1646</f>
        <v>0.56041666666666679</v>
      </c>
      <c r="AZ1646" s="4">
        <f>AW1646-E1646</f>
        <v>0.23749999999999999</v>
      </c>
      <c r="BA1646" s="1" t="s">
        <v>7794</v>
      </c>
      <c r="BB1646" s="1" t="s">
        <v>72</v>
      </c>
      <c r="BC1646" s="1" t="s">
        <v>1675</v>
      </c>
      <c r="BD1646" s="1">
        <v>14</v>
      </c>
      <c r="BE1646" s="1" t="s">
        <v>3446</v>
      </c>
      <c r="BF1646" s="1" t="s">
        <v>75</v>
      </c>
      <c r="BG1646" s="1" t="s">
        <v>75</v>
      </c>
      <c r="BH1646" s="1" t="s">
        <v>88</v>
      </c>
      <c r="BI1646" s="1" t="s">
        <v>79</v>
      </c>
      <c r="BJ1646" s="1" t="s">
        <v>437</v>
      </c>
      <c r="BK1646" s="1" t="s">
        <v>72</v>
      </c>
      <c r="BL1646" s="1" t="s">
        <v>72</v>
      </c>
      <c r="BM1646" s="1" t="s">
        <v>72</v>
      </c>
      <c r="BN1646" s="1" t="s">
        <v>88</v>
      </c>
      <c r="BO1646" s="1" t="s">
        <v>88</v>
      </c>
      <c r="BP1646" s="1" t="s">
        <v>88</v>
      </c>
      <c r="BQ1646" s="1" t="s">
        <v>160</v>
      </c>
      <c r="BR1646" s="1" t="s">
        <v>440</v>
      </c>
    </row>
    <row r="1647" spans="1:70" ht="20.45" customHeight="1">
      <c r="A1647" s="1" t="s">
        <v>7795</v>
      </c>
      <c r="B1647" s="1">
        <v>250078</v>
      </c>
      <c r="C1647" s="1" t="s">
        <v>71</v>
      </c>
      <c r="D1647" s="3">
        <v>45763</v>
      </c>
      <c r="E1647" s="4">
        <v>0.47569444444444442</v>
      </c>
      <c r="F1647" s="5">
        <v>45748</v>
      </c>
      <c r="G1647" s="3">
        <v>45763</v>
      </c>
      <c r="H1647" s="4">
        <v>0.47569444444444442</v>
      </c>
      <c r="I1647" s="48">
        <f t="shared" si="202"/>
        <v>0</v>
      </c>
      <c r="J1647" s="1">
        <v>0</v>
      </c>
      <c r="K1647" s="1" t="s">
        <v>1896</v>
      </c>
      <c r="L1647" s="1" t="s">
        <v>7796</v>
      </c>
      <c r="M1647" s="1" t="s">
        <v>88</v>
      </c>
      <c r="N1647" s="3" t="s">
        <v>72</v>
      </c>
      <c r="O1647" s="1" t="s">
        <v>77</v>
      </c>
      <c r="P1647" s="3" t="s">
        <v>72</v>
      </c>
      <c r="Q1647" s="1" t="s">
        <v>78</v>
      </c>
      <c r="R1647" s="21" t="s">
        <v>1898</v>
      </c>
      <c r="S1647" s="21" t="s">
        <v>99</v>
      </c>
      <c r="T1647" s="1" t="s">
        <v>7428</v>
      </c>
      <c r="U1647" s="3" t="s">
        <v>72</v>
      </c>
      <c r="V1647" s="1" t="s">
        <v>7767</v>
      </c>
      <c r="W1647" s="1" t="s">
        <v>83</v>
      </c>
      <c r="X1647" s="1" t="s">
        <v>123</v>
      </c>
      <c r="Y1647" s="1" t="s">
        <v>83</v>
      </c>
      <c r="Z1647" s="1" t="s">
        <v>7763</v>
      </c>
      <c r="AA1647" s="1" t="s">
        <v>72</v>
      </c>
      <c r="AB1647" s="1" t="s">
        <v>7763</v>
      </c>
      <c r="AC1647" s="1" t="s">
        <v>7763</v>
      </c>
      <c r="AD1647" s="1" t="s">
        <v>87</v>
      </c>
      <c r="AE1647" s="1">
        <v>43</v>
      </c>
      <c r="AF1647" s="1" t="s">
        <v>88</v>
      </c>
      <c r="AG1647" s="1">
        <v>37</v>
      </c>
      <c r="AH1647" s="1" t="s">
        <v>954</v>
      </c>
      <c r="AI1647" s="1" t="s">
        <v>72</v>
      </c>
      <c r="AJ1647" s="1" t="s">
        <v>72</v>
      </c>
      <c r="AK1647" s="1" t="s">
        <v>92</v>
      </c>
      <c r="AL1647" s="1" t="s">
        <v>72</v>
      </c>
      <c r="AM1647" s="1" t="s">
        <v>72</v>
      </c>
      <c r="AN1647" s="1" t="s">
        <v>72</v>
      </c>
      <c r="AO1647" s="1" t="s">
        <v>72</v>
      </c>
      <c r="AP1647" s="1" t="s">
        <v>72</v>
      </c>
      <c r="AQ1647" s="1" t="s">
        <v>72</v>
      </c>
      <c r="AR1647" s="1" t="s">
        <v>72</v>
      </c>
      <c r="AS1647" s="1" t="s">
        <v>72</v>
      </c>
      <c r="AT1647" s="1" t="s">
        <v>72</v>
      </c>
      <c r="AU1647" s="3">
        <v>45763</v>
      </c>
      <c r="AV1647" s="1" t="s">
        <v>72</v>
      </c>
      <c r="AW1647" s="4" t="s">
        <v>72</v>
      </c>
      <c r="AX1647" s="1" t="s">
        <v>72</v>
      </c>
      <c r="AY1647" s="1" t="s">
        <v>72</v>
      </c>
      <c r="AZ1647" s="1" t="s">
        <v>72</v>
      </c>
      <c r="BA1647" s="4" t="s">
        <v>72</v>
      </c>
      <c r="BB1647" s="1" t="s">
        <v>72</v>
      </c>
      <c r="BC1647" s="4" t="s">
        <v>72</v>
      </c>
      <c r="BD1647" s="4" t="s">
        <v>72</v>
      </c>
      <c r="BE1647" s="4" t="s">
        <v>72</v>
      </c>
      <c r="BF1647" s="1" t="s">
        <v>75</v>
      </c>
      <c r="BG1647" s="1" t="s">
        <v>75</v>
      </c>
      <c r="BH1647" s="1" t="s">
        <v>88</v>
      </c>
      <c r="BI1647" s="1" t="s">
        <v>96</v>
      </c>
      <c r="BJ1647" s="1" t="s">
        <v>72</v>
      </c>
      <c r="BK1647" s="4" t="s">
        <v>72</v>
      </c>
      <c r="BL1647" s="4" t="s">
        <v>72</v>
      </c>
      <c r="BM1647" s="4" t="s">
        <v>72</v>
      </c>
      <c r="BN1647" s="4" t="s">
        <v>72</v>
      </c>
      <c r="BO1647" s="4" t="s">
        <v>72</v>
      </c>
      <c r="BP1647" s="4" t="s">
        <v>72</v>
      </c>
      <c r="BQ1647" s="4" t="s">
        <v>7764</v>
      </c>
    </row>
    <row r="1648" spans="1:70" ht="20.45" customHeight="1">
      <c r="A1648" s="1" t="s">
        <v>7797</v>
      </c>
      <c r="B1648" s="1">
        <v>250079</v>
      </c>
      <c r="C1648" s="1" t="s">
        <v>71</v>
      </c>
      <c r="D1648" s="3">
        <v>45763</v>
      </c>
      <c r="E1648" s="4">
        <v>0.47916666666666669</v>
      </c>
      <c r="F1648" s="5">
        <v>45748</v>
      </c>
      <c r="G1648" s="3">
        <v>45763</v>
      </c>
      <c r="H1648" s="4">
        <v>0.47916666666666669</v>
      </c>
      <c r="I1648" s="48">
        <f t="shared" si="202"/>
        <v>0</v>
      </c>
      <c r="J1648" s="1">
        <v>0</v>
      </c>
      <c r="K1648" s="1" t="s">
        <v>1896</v>
      </c>
      <c r="L1648" s="1" t="s">
        <v>7798</v>
      </c>
      <c r="M1648" s="1" t="s">
        <v>88</v>
      </c>
      <c r="N1648" s="3" t="s">
        <v>72</v>
      </c>
      <c r="O1648" s="1" t="s">
        <v>77</v>
      </c>
      <c r="P1648" s="3" t="s">
        <v>72</v>
      </c>
      <c r="Q1648" s="1" t="s">
        <v>78</v>
      </c>
      <c r="R1648" s="8" t="s">
        <v>1898</v>
      </c>
      <c r="S1648" s="21" t="s">
        <v>99</v>
      </c>
      <c r="T1648" s="1" t="s">
        <v>7428</v>
      </c>
      <c r="U1648" s="60" t="s">
        <v>72</v>
      </c>
      <c r="V1648" s="1" t="s">
        <v>7767</v>
      </c>
      <c r="W1648" s="1" t="s">
        <v>83</v>
      </c>
      <c r="X1648" s="1" t="s">
        <v>123</v>
      </c>
      <c r="Y1648" s="1" t="s">
        <v>83</v>
      </c>
      <c r="Z1648" s="1" t="s">
        <v>7763</v>
      </c>
      <c r="AA1648" s="1" t="s">
        <v>72</v>
      </c>
      <c r="AB1648" s="1" t="s">
        <v>7763</v>
      </c>
      <c r="AC1648" s="1" t="s">
        <v>7763</v>
      </c>
      <c r="AD1648" s="1" t="s">
        <v>87</v>
      </c>
      <c r="AE1648" s="1">
        <v>40</v>
      </c>
      <c r="AF1648" s="1" t="s">
        <v>88</v>
      </c>
      <c r="AG1648" s="1">
        <v>37</v>
      </c>
      <c r="AH1648" s="1" t="s">
        <v>954</v>
      </c>
      <c r="AI1648" s="1" t="s">
        <v>72</v>
      </c>
      <c r="AJ1648" s="1" t="s">
        <v>72</v>
      </c>
      <c r="AK1648" s="1" t="s">
        <v>92</v>
      </c>
      <c r="AL1648" s="1" t="s">
        <v>72</v>
      </c>
      <c r="AM1648" s="1" t="s">
        <v>72</v>
      </c>
      <c r="AN1648" s="1" t="s">
        <v>72</v>
      </c>
      <c r="AO1648" s="1" t="s">
        <v>72</v>
      </c>
      <c r="AP1648" s="1" t="s">
        <v>72</v>
      </c>
      <c r="AQ1648" s="1" t="s">
        <v>72</v>
      </c>
      <c r="AR1648" s="1" t="s">
        <v>72</v>
      </c>
      <c r="AS1648" s="1" t="s">
        <v>72</v>
      </c>
      <c r="AT1648" s="1" t="s">
        <v>72</v>
      </c>
      <c r="AU1648" s="3">
        <v>45763</v>
      </c>
      <c r="AV1648" s="1" t="s">
        <v>72</v>
      </c>
      <c r="AW1648" s="4" t="s">
        <v>72</v>
      </c>
      <c r="AX1648" s="1" t="s">
        <v>72</v>
      </c>
      <c r="AY1648" s="1" t="s">
        <v>72</v>
      </c>
      <c r="AZ1648" s="1" t="s">
        <v>72</v>
      </c>
      <c r="BA1648" s="4" t="s">
        <v>72</v>
      </c>
      <c r="BB1648" s="1" t="s">
        <v>72</v>
      </c>
      <c r="BC1648" s="4" t="s">
        <v>72</v>
      </c>
      <c r="BD1648" s="4" t="s">
        <v>72</v>
      </c>
      <c r="BE1648" s="4" t="s">
        <v>72</v>
      </c>
      <c r="BF1648" s="1" t="s">
        <v>75</v>
      </c>
      <c r="BG1648" s="1" t="s">
        <v>75</v>
      </c>
      <c r="BH1648" s="1" t="s">
        <v>88</v>
      </c>
      <c r="BI1648" s="1" t="s">
        <v>96</v>
      </c>
      <c r="BJ1648" s="1" t="s">
        <v>72</v>
      </c>
      <c r="BK1648" s="4" t="s">
        <v>72</v>
      </c>
      <c r="BL1648" s="4" t="s">
        <v>72</v>
      </c>
      <c r="BM1648" s="4" t="s">
        <v>72</v>
      </c>
      <c r="BN1648" s="4" t="s">
        <v>72</v>
      </c>
      <c r="BO1648" s="4" t="s">
        <v>72</v>
      </c>
      <c r="BP1648" s="4" t="s">
        <v>72</v>
      </c>
      <c r="BQ1648" s="4" t="s">
        <v>7764</v>
      </c>
    </row>
    <row r="1649" spans="1:70" ht="20.45" customHeight="1">
      <c r="A1649" s="1" t="s">
        <v>7799</v>
      </c>
      <c r="B1649" s="1">
        <v>250080</v>
      </c>
      <c r="C1649" s="1" t="s">
        <v>497</v>
      </c>
      <c r="D1649" s="3">
        <v>45764</v>
      </c>
      <c r="E1649" s="4">
        <v>0.52430555555555558</v>
      </c>
      <c r="F1649" s="5">
        <v>45748</v>
      </c>
      <c r="G1649" s="3">
        <v>45764</v>
      </c>
      <c r="H1649" s="4">
        <v>0.61875000000000002</v>
      </c>
      <c r="I1649" s="48">
        <f t="shared" si="202"/>
        <v>9.4444444444444442E-2</v>
      </c>
      <c r="J1649" s="1">
        <v>1</v>
      </c>
      <c r="K1649" s="1" t="s">
        <v>1896</v>
      </c>
      <c r="L1649" s="1" t="s">
        <v>7800</v>
      </c>
      <c r="M1649" s="1" t="s">
        <v>75</v>
      </c>
      <c r="N1649" s="1" t="s">
        <v>7781</v>
      </c>
      <c r="O1649" s="1" t="s">
        <v>497</v>
      </c>
      <c r="P1649" s="1" t="s">
        <v>78</v>
      </c>
      <c r="Q1649" s="1" t="s">
        <v>78</v>
      </c>
      <c r="R1649" s="21" t="s">
        <v>1898</v>
      </c>
      <c r="S1649" s="8" t="s">
        <v>160</v>
      </c>
      <c r="T1649" s="8" t="s">
        <v>7511</v>
      </c>
      <c r="U1649" s="8" t="s">
        <v>6477</v>
      </c>
      <c r="V1649" s="1" t="s">
        <v>1900</v>
      </c>
      <c r="W1649" s="1" t="s">
        <v>83</v>
      </c>
      <c r="X1649" s="1" t="s">
        <v>123</v>
      </c>
      <c r="Y1649" s="1" t="s">
        <v>83</v>
      </c>
      <c r="Z1649" s="1" t="s">
        <v>84</v>
      </c>
      <c r="AA1649" s="1" t="s">
        <v>72</v>
      </c>
      <c r="AB1649" s="1" t="s">
        <v>140</v>
      </c>
      <c r="AC1649" s="1" t="s">
        <v>141</v>
      </c>
      <c r="AD1649" s="1" t="s">
        <v>87</v>
      </c>
      <c r="AE1649" s="1">
        <v>59</v>
      </c>
      <c r="AF1649" s="1" t="s">
        <v>88</v>
      </c>
      <c r="AG1649" s="1">
        <v>3.4</v>
      </c>
      <c r="AH1649" s="1" t="s">
        <v>954</v>
      </c>
      <c r="AI1649" s="1" t="s">
        <v>90</v>
      </c>
      <c r="AJ1649" s="1" t="s">
        <v>91</v>
      </c>
      <c r="AK1649" s="1" t="s">
        <v>92</v>
      </c>
      <c r="AL1649" s="1" t="s">
        <v>72</v>
      </c>
      <c r="AM1649" s="1" t="s">
        <v>217</v>
      </c>
      <c r="AN1649" s="1">
        <v>2</v>
      </c>
      <c r="AO1649" s="1" t="s">
        <v>218</v>
      </c>
      <c r="AP1649" s="1" t="s">
        <v>72</v>
      </c>
      <c r="AQ1649" s="1" t="s">
        <v>72</v>
      </c>
      <c r="AR1649" s="1" t="s">
        <v>3444</v>
      </c>
      <c r="AS1649" s="1" t="s">
        <v>72</v>
      </c>
      <c r="AT1649" s="1" t="s">
        <v>72</v>
      </c>
      <c r="AU1649" s="3">
        <v>45764</v>
      </c>
      <c r="AV1649" s="4">
        <v>0.6381944444444444</v>
      </c>
      <c r="AW1649" s="4">
        <v>0.72777777777777775</v>
      </c>
      <c r="AX1649" s="4">
        <f t="shared" ref="AX1649:AX1694" si="203">AW1649-AV1649</f>
        <v>8.9583333333333348E-2</v>
      </c>
      <c r="AY1649" s="4">
        <f t="shared" ref="AY1649:AY1694" si="204">AW1649-I1649</f>
        <v>0.6333333333333333</v>
      </c>
      <c r="AZ1649" s="4">
        <f t="shared" ref="AZ1649:AZ1694" si="205">AW1649-E1649</f>
        <v>0.20347222222222217</v>
      </c>
      <c r="BA1649" s="1" t="s">
        <v>7801</v>
      </c>
      <c r="BB1649" s="1" t="s">
        <v>72</v>
      </c>
      <c r="BC1649" s="1" t="s">
        <v>1675</v>
      </c>
      <c r="BD1649" s="1">
        <v>14</v>
      </c>
      <c r="BE1649" s="1" t="s">
        <v>6026</v>
      </c>
      <c r="BF1649" s="1" t="s">
        <v>75</v>
      </c>
      <c r="BG1649" s="1" t="s">
        <v>75</v>
      </c>
      <c r="BH1649" s="1" t="s">
        <v>88</v>
      </c>
      <c r="BI1649" s="1" t="s">
        <v>79</v>
      </c>
      <c r="BJ1649" s="1" t="s">
        <v>437</v>
      </c>
      <c r="BK1649" s="1" t="s">
        <v>7458</v>
      </c>
      <c r="BL1649" s="1" t="s">
        <v>7784</v>
      </c>
      <c r="BM1649" s="1">
        <f>7*7</f>
        <v>49</v>
      </c>
      <c r="BN1649" s="1" t="s">
        <v>88</v>
      </c>
      <c r="BO1649" s="1" t="s">
        <v>88</v>
      </c>
      <c r="BP1649" s="1" t="s">
        <v>88</v>
      </c>
      <c r="BQ1649" s="1" t="s">
        <v>160</v>
      </c>
      <c r="BR1649" s="1" t="s">
        <v>440</v>
      </c>
    </row>
    <row r="1650" spans="1:70" ht="20.45" customHeight="1">
      <c r="A1650" s="1" t="s">
        <v>7802</v>
      </c>
      <c r="B1650" s="1">
        <v>250080</v>
      </c>
      <c r="C1650" s="1" t="s">
        <v>71</v>
      </c>
      <c r="D1650" s="3">
        <v>45764</v>
      </c>
      <c r="E1650" s="4">
        <v>0.52430555555555558</v>
      </c>
      <c r="F1650" s="5">
        <v>45748</v>
      </c>
      <c r="G1650" s="3">
        <v>45764</v>
      </c>
      <c r="H1650" s="4">
        <v>0.61875000000000002</v>
      </c>
      <c r="I1650" s="48">
        <f t="shared" si="202"/>
        <v>9.4444444444444442E-2</v>
      </c>
      <c r="J1650" s="1">
        <v>1</v>
      </c>
      <c r="K1650" s="1" t="s">
        <v>1896</v>
      </c>
      <c r="L1650" s="1" t="s">
        <v>7800</v>
      </c>
      <c r="M1650" s="1" t="s">
        <v>75</v>
      </c>
      <c r="N1650" s="1" t="s">
        <v>1915</v>
      </c>
      <c r="O1650" s="1" t="s">
        <v>77</v>
      </c>
      <c r="P1650" s="1" t="s">
        <v>78</v>
      </c>
      <c r="Q1650" s="1" t="s">
        <v>78</v>
      </c>
      <c r="R1650" s="21" t="s">
        <v>1898</v>
      </c>
      <c r="S1650" s="8" t="s">
        <v>160</v>
      </c>
      <c r="T1650" s="8" t="s">
        <v>7511</v>
      </c>
      <c r="U1650" s="8" t="s">
        <v>6477</v>
      </c>
      <c r="V1650" s="1" t="s">
        <v>1900</v>
      </c>
      <c r="W1650" s="1" t="s">
        <v>83</v>
      </c>
      <c r="X1650" s="1" t="s">
        <v>123</v>
      </c>
      <c r="Y1650" s="1" t="s">
        <v>83</v>
      </c>
      <c r="Z1650" s="1" t="s">
        <v>84</v>
      </c>
      <c r="AA1650" s="1" t="s">
        <v>72</v>
      </c>
      <c r="AB1650" s="1" t="s">
        <v>140</v>
      </c>
      <c r="AC1650" s="1" t="s">
        <v>141</v>
      </c>
      <c r="AD1650" s="1" t="s">
        <v>87</v>
      </c>
      <c r="AE1650" s="1">
        <v>59</v>
      </c>
      <c r="AF1650" s="1" t="s">
        <v>88</v>
      </c>
      <c r="AG1650" s="1">
        <v>3.4</v>
      </c>
      <c r="AH1650" s="1" t="s">
        <v>954</v>
      </c>
      <c r="AI1650" s="1" t="s">
        <v>90</v>
      </c>
      <c r="AJ1650" s="1" t="s">
        <v>91</v>
      </c>
      <c r="AK1650" s="1" t="s">
        <v>92</v>
      </c>
      <c r="AL1650" s="1" t="s">
        <v>72</v>
      </c>
      <c r="AM1650" s="1" t="s">
        <v>217</v>
      </c>
      <c r="AN1650" s="1">
        <v>2</v>
      </c>
      <c r="AO1650" s="1" t="s">
        <v>218</v>
      </c>
      <c r="AP1650" s="1" t="s">
        <v>72</v>
      </c>
      <c r="AQ1650" s="1" t="s">
        <v>72</v>
      </c>
      <c r="AR1650" s="1" t="s">
        <v>3444</v>
      </c>
      <c r="AS1650" s="1" t="s">
        <v>72</v>
      </c>
      <c r="AT1650" s="1" t="s">
        <v>72</v>
      </c>
      <c r="AU1650" s="3">
        <v>45764</v>
      </c>
      <c r="AV1650" s="4">
        <v>0.6381944444444444</v>
      </c>
      <c r="AW1650" s="4">
        <v>0.78333333333333333</v>
      </c>
      <c r="AX1650" s="4">
        <f t="shared" si="203"/>
        <v>0.14513888888888893</v>
      </c>
      <c r="AY1650" s="4">
        <f t="shared" si="204"/>
        <v>0.68888888888888888</v>
      </c>
      <c r="AZ1650" s="4">
        <f t="shared" si="205"/>
        <v>0.25902777777777775</v>
      </c>
      <c r="BA1650" s="1" t="s">
        <v>7801</v>
      </c>
      <c r="BB1650" s="1" t="s">
        <v>7803</v>
      </c>
      <c r="BC1650" s="1" t="s">
        <v>1675</v>
      </c>
      <c r="BD1650" s="1">
        <v>14</v>
      </c>
      <c r="BE1650" s="1" t="s">
        <v>6026</v>
      </c>
      <c r="BF1650" s="1" t="s">
        <v>75</v>
      </c>
      <c r="BG1650" s="1" t="s">
        <v>75</v>
      </c>
      <c r="BH1650" s="1" t="s">
        <v>88</v>
      </c>
      <c r="BI1650" s="1" t="s">
        <v>79</v>
      </c>
      <c r="BJ1650" s="1" t="s">
        <v>437</v>
      </c>
      <c r="BK1650" s="1" t="s">
        <v>7804</v>
      </c>
      <c r="BL1650" s="1" t="s">
        <v>7805</v>
      </c>
      <c r="BM1650" s="1">
        <v>20</v>
      </c>
      <c r="BN1650" s="1" t="s">
        <v>88</v>
      </c>
      <c r="BO1650" s="1" t="s">
        <v>88</v>
      </c>
      <c r="BP1650" s="1" t="s">
        <v>88</v>
      </c>
      <c r="BQ1650" s="1" t="s">
        <v>160</v>
      </c>
      <c r="BR1650" s="1" t="s">
        <v>440</v>
      </c>
    </row>
    <row r="1651" spans="1:70" ht="20.45" customHeight="1">
      <c r="A1651" s="1" t="s">
        <v>7806</v>
      </c>
      <c r="B1651" s="1">
        <v>250081</v>
      </c>
      <c r="C1651" s="1" t="s">
        <v>71</v>
      </c>
      <c r="D1651" s="3">
        <v>45769</v>
      </c>
      <c r="E1651" s="4">
        <v>0.5</v>
      </c>
      <c r="F1651" s="5">
        <v>45748</v>
      </c>
      <c r="G1651" s="3">
        <v>45769</v>
      </c>
      <c r="H1651" s="4">
        <v>0.92083333333333328</v>
      </c>
      <c r="I1651" s="48">
        <f t="shared" si="202"/>
        <v>0.42083333333333328</v>
      </c>
      <c r="J1651" s="1">
        <v>10</v>
      </c>
      <c r="K1651" s="1" t="s">
        <v>1896</v>
      </c>
      <c r="L1651" s="1" t="s">
        <v>7807</v>
      </c>
      <c r="M1651" s="1" t="s">
        <v>75</v>
      </c>
      <c r="N1651" s="1" t="s">
        <v>3624</v>
      </c>
      <c r="O1651" s="1" t="s">
        <v>77</v>
      </c>
      <c r="P1651" s="1" t="s">
        <v>78</v>
      </c>
      <c r="Q1651" s="1" t="s">
        <v>172</v>
      </c>
      <c r="R1651" s="21" t="s">
        <v>139</v>
      </c>
      <c r="S1651" s="21" t="s">
        <v>160</v>
      </c>
      <c r="T1651" s="1" t="s">
        <v>7428</v>
      </c>
      <c r="U1651" s="34" t="s">
        <v>7808</v>
      </c>
      <c r="V1651" s="1" t="s">
        <v>1900</v>
      </c>
      <c r="W1651" s="1" t="s">
        <v>778</v>
      </c>
      <c r="X1651" s="1" t="s">
        <v>779</v>
      </c>
      <c r="Y1651" s="1" t="s">
        <v>780</v>
      </c>
      <c r="Z1651" s="1" t="s">
        <v>152</v>
      </c>
      <c r="AA1651" s="1" t="s">
        <v>72</v>
      </c>
      <c r="AB1651" s="1" t="s">
        <v>153</v>
      </c>
      <c r="AC1651" s="1" t="s">
        <v>164</v>
      </c>
      <c r="AD1651" s="1" t="s">
        <v>126</v>
      </c>
      <c r="AE1651" s="1">
        <v>42</v>
      </c>
      <c r="AF1651" s="1" t="s">
        <v>88</v>
      </c>
      <c r="AG1651" s="1">
        <v>6.1</v>
      </c>
      <c r="AH1651" s="1" t="s">
        <v>954</v>
      </c>
      <c r="AI1651" s="1" t="s">
        <v>90</v>
      </c>
      <c r="AJ1651" s="1" t="s">
        <v>91</v>
      </c>
      <c r="AK1651" s="1" t="s">
        <v>92</v>
      </c>
      <c r="AL1651" s="1" t="s">
        <v>72</v>
      </c>
      <c r="AM1651" s="1" t="s">
        <v>254</v>
      </c>
      <c r="AN1651" s="1" t="s">
        <v>72</v>
      </c>
      <c r="AO1651" s="1" t="s">
        <v>7463</v>
      </c>
      <c r="AP1651" s="1" t="s">
        <v>72</v>
      </c>
      <c r="AQ1651" s="1" t="s">
        <v>72</v>
      </c>
      <c r="AR1651" s="1" t="s">
        <v>7809</v>
      </c>
      <c r="AS1651" s="1" t="s">
        <v>72</v>
      </c>
      <c r="AT1651" s="1" t="s">
        <v>72</v>
      </c>
      <c r="AU1651" s="3">
        <v>45769</v>
      </c>
      <c r="AV1651" s="4">
        <v>0.95902777777777781</v>
      </c>
      <c r="AW1651" s="4">
        <v>1.0423611111111111</v>
      </c>
      <c r="AX1651" s="4">
        <f t="shared" si="203"/>
        <v>8.3333333333333259E-2</v>
      </c>
      <c r="AY1651" s="4">
        <f t="shared" si="204"/>
        <v>0.62152777777777779</v>
      </c>
      <c r="AZ1651" s="4">
        <f t="shared" si="205"/>
        <v>0.54236111111111107</v>
      </c>
      <c r="BA1651" s="1" t="s">
        <v>7810</v>
      </c>
      <c r="BB1651" s="1" t="s">
        <v>72</v>
      </c>
      <c r="BC1651" s="1" t="s">
        <v>1794</v>
      </c>
      <c r="BD1651" s="1">
        <v>15</v>
      </c>
      <c r="BE1651" s="1" t="s">
        <v>7811</v>
      </c>
      <c r="BF1651" s="1" t="s">
        <v>75</v>
      </c>
      <c r="BG1651" s="1" t="s">
        <v>75</v>
      </c>
      <c r="BH1651" s="1" t="s">
        <v>88</v>
      </c>
      <c r="BI1651" s="1" t="s">
        <v>79</v>
      </c>
      <c r="BJ1651" s="1" t="s">
        <v>437</v>
      </c>
      <c r="BK1651" s="1" t="s">
        <v>72</v>
      </c>
      <c r="BL1651" s="1" t="s">
        <v>72</v>
      </c>
      <c r="BM1651" s="1" t="s">
        <v>72</v>
      </c>
      <c r="BN1651" s="1" t="s">
        <v>88</v>
      </c>
      <c r="BO1651" s="1" t="s">
        <v>88</v>
      </c>
      <c r="BP1651" s="1" t="s">
        <v>88</v>
      </c>
      <c r="BQ1651" s="1" t="s">
        <v>160</v>
      </c>
      <c r="BR1651" s="1" t="s">
        <v>440</v>
      </c>
    </row>
    <row r="1652" spans="1:70" ht="20.45" customHeight="1">
      <c r="A1652" s="1" t="s">
        <v>7812</v>
      </c>
      <c r="B1652" s="1">
        <v>250082</v>
      </c>
      <c r="C1652" s="1" t="s">
        <v>497</v>
      </c>
      <c r="D1652" s="3">
        <v>45769</v>
      </c>
      <c r="E1652" s="4">
        <v>0.61805555555555558</v>
      </c>
      <c r="F1652" s="5">
        <v>45748</v>
      </c>
      <c r="G1652" s="3">
        <v>45769</v>
      </c>
      <c r="H1652" s="4">
        <v>0.92083333333333328</v>
      </c>
      <c r="I1652" s="48">
        <f t="shared" si="202"/>
        <v>0.3027777777777777</v>
      </c>
      <c r="J1652" s="1">
        <v>10</v>
      </c>
      <c r="K1652" s="1" t="s">
        <v>1896</v>
      </c>
      <c r="L1652" s="1" t="s">
        <v>7813</v>
      </c>
      <c r="M1652" s="1" t="s">
        <v>75</v>
      </c>
      <c r="N1652" s="1" t="s">
        <v>7814</v>
      </c>
      <c r="O1652" s="1" t="s">
        <v>497</v>
      </c>
      <c r="P1652" s="1" t="s">
        <v>78</v>
      </c>
      <c r="Q1652" s="1" t="s">
        <v>78</v>
      </c>
      <c r="R1652" s="21" t="s">
        <v>1898</v>
      </c>
      <c r="S1652" s="21" t="s">
        <v>99</v>
      </c>
      <c r="T1652" s="1" t="s">
        <v>7428</v>
      </c>
      <c r="U1652" s="34" t="s">
        <v>3809</v>
      </c>
      <c r="V1652" s="1" t="s">
        <v>1900</v>
      </c>
      <c r="W1652" s="1" t="s">
        <v>778</v>
      </c>
      <c r="X1652" s="1" t="s">
        <v>779</v>
      </c>
      <c r="Y1652" s="1" t="s">
        <v>780</v>
      </c>
      <c r="Z1652" s="1" t="s">
        <v>443</v>
      </c>
      <c r="AA1652" s="1" t="s">
        <v>72</v>
      </c>
      <c r="AB1652" s="1" t="s">
        <v>444</v>
      </c>
      <c r="AC1652" s="1" t="s">
        <v>444</v>
      </c>
      <c r="AD1652" s="1" t="s">
        <v>87</v>
      </c>
      <c r="AE1652" s="1">
        <v>73</v>
      </c>
      <c r="AF1652" s="1" t="s">
        <v>88</v>
      </c>
      <c r="AG1652" s="1">
        <v>6.1</v>
      </c>
      <c r="AH1652" s="1" t="s">
        <v>954</v>
      </c>
      <c r="AI1652" s="1" t="s">
        <v>90</v>
      </c>
      <c r="AJ1652" s="1" t="s">
        <v>91</v>
      </c>
      <c r="AK1652" s="1" t="s">
        <v>92</v>
      </c>
      <c r="AL1652" s="1" t="s">
        <v>72</v>
      </c>
      <c r="AM1652" s="1" t="s">
        <v>244</v>
      </c>
      <c r="AN1652" s="1" t="s">
        <v>72</v>
      </c>
      <c r="AO1652" s="1" t="s">
        <v>796</v>
      </c>
      <c r="AP1652" s="1" t="s">
        <v>72</v>
      </c>
      <c r="AQ1652" s="1" t="s">
        <v>72</v>
      </c>
      <c r="AR1652" s="1" t="s">
        <v>7815</v>
      </c>
      <c r="AS1652" s="1" t="s">
        <v>72</v>
      </c>
      <c r="AT1652" s="1" t="s">
        <v>72</v>
      </c>
      <c r="AU1652" s="3">
        <v>45769</v>
      </c>
      <c r="AV1652" s="4">
        <v>0.93958333333333333</v>
      </c>
      <c r="AW1652" s="4">
        <v>0.99027777777777781</v>
      </c>
      <c r="AX1652" s="4">
        <f t="shared" si="203"/>
        <v>5.0694444444444486E-2</v>
      </c>
      <c r="AY1652" s="4">
        <f t="shared" si="204"/>
        <v>0.68750000000000011</v>
      </c>
      <c r="AZ1652" s="4">
        <f t="shared" si="205"/>
        <v>0.37222222222222223</v>
      </c>
      <c r="BA1652" s="1" t="s">
        <v>7816</v>
      </c>
      <c r="BB1652" s="1" t="s">
        <v>72</v>
      </c>
      <c r="BC1652" s="1" t="s">
        <v>1794</v>
      </c>
      <c r="BD1652" s="1">
        <v>13</v>
      </c>
      <c r="BE1652" s="1" t="s">
        <v>3205</v>
      </c>
      <c r="BF1652" s="1" t="s">
        <v>75</v>
      </c>
      <c r="BG1652" s="1" t="s">
        <v>75</v>
      </c>
      <c r="BH1652" s="1" t="s">
        <v>88</v>
      </c>
      <c r="BI1652" s="1" t="s">
        <v>96</v>
      </c>
      <c r="BJ1652" s="1" t="s">
        <v>72</v>
      </c>
      <c r="BK1652" s="1" t="s">
        <v>7458</v>
      </c>
      <c r="BL1652" s="1" t="s">
        <v>7817</v>
      </c>
      <c r="BM1652" s="1">
        <f>49+7</f>
        <v>56</v>
      </c>
      <c r="BN1652" s="1" t="s">
        <v>75</v>
      </c>
      <c r="BO1652" s="1" t="s">
        <v>75</v>
      </c>
      <c r="BP1652" s="1" t="s">
        <v>75</v>
      </c>
      <c r="BQ1652" s="21" t="s">
        <v>99</v>
      </c>
      <c r="BR1652" s="1" t="s">
        <v>918</v>
      </c>
    </row>
    <row r="1653" spans="1:70" ht="20.45" customHeight="1">
      <c r="A1653" s="1" t="s">
        <v>7818</v>
      </c>
      <c r="B1653" s="1">
        <v>250083</v>
      </c>
      <c r="C1653" s="1" t="s">
        <v>497</v>
      </c>
      <c r="D1653" s="3">
        <v>45771</v>
      </c>
      <c r="E1653" s="4">
        <v>0.48958333333333331</v>
      </c>
      <c r="F1653" s="5">
        <v>45748</v>
      </c>
      <c r="G1653" s="3">
        <v>45771</v>
      </c>
      <c r="H1653" s="4">
        <v>0.84861111111111109</v>
      </c>
      <c r="I1653" s="48">
        <f t="shared" si="202"/>
        <v>0.35902777777777778</v>
      </c>
      <c r="J1653" s="1">
        <v>10</v>
      </c>
      <c r="K1653" s="1" t="s">
        <v>1896</v>
      </c>
      <c r="L1653" s="1" t="s">
        <v>7819</v>
      </c>
      <c r="M1653" s="1" t="s">
        <v>75</v>
      </c>
      <c r="N1653" s="1" t="s">
        <v>7781</v>
      </c>
      <c r="O1653" s="1" t="s">
        <v>497</v>
      </c>
      <c r="P1653" s="1" t="s">
        <v>78</v>
      </c>
      <c r="Q1653" s="1" t="s">
        <v>78</v>
      </c>
      <c r="R1653" s="21" t="s">
        <v>1898</v>
      </c>
      <c r="S1653" s="21" t="s">
        <v>99</v>
      </c>
      <c r="T1653" s="1" t="s">
        <v>7428</v>
      </c>
      <c r="U1653" s="3" t="s">
        <v>2803</v>
      </c>
      <c r="V1653" s="1" t="s">
        <v>1900</v>
      </c>
      <c r="W1653" s="1" t="s">
        <v>778</v>
      </c>
      <c r="X1653" s="1" t="s">
        <v>779</v>
      </c>
      <c r="Y1653" s="1" t="s">
        <v>780</v>
      </c>
      <c r="Z1653" s="1" t="s">
        <v>84</v>
      </c>
      <c r="AA1653" s="1" t="s">
        <v>72</v>
      </c>
      <c r="AB1653" s="1" t="s">
        <v>104</v>
      </c>
      <c r="AC1653" s="1" t="s">
        <v>104</v>
      </c>
      <c r="AD1653" s="1" t="s">
        <v>87</v>
      </c>
      <c r="AE1653" s="1">
        <v>54</v>
      </c>
      <c r="AF1653" s="1" t="s">
        <v>88</v>
      </c>
      <c r="AG1653" s="1">
        <v>5.2</v>
      </c>
      <c r="AH1653" s="1" t="s">
        <v>954</v>
      </c>
      <c r="AI1653" s="1" t="s">
        <v>90</v>
      </c>
      <c r="AJ1653" s="1" t="s">
        <v>970</v>
      </c>
      <c r="AK1653" s="1" t="s">
        <v>216</v>
      </c>
      <c r="AL1653" s="1" t="s">
        <v>72</v>
      </c>
      <c r="AM1653" s="1" t="s">
        <v>217</v>
      </c>
      <c r="AN1653" s="1" t="s">
        <v>72</v>
      </c>
      <c r="AO1653" s="1" t="s">
        <v>7820</v>
      </c>
      <c r="AP1653" s="1">
        <v>4</v>
      </c>
      <c r="AQ1653" s="1" t="s">
        <v>6401</v>
      </c>
      <c r="AR1653" s="1" t="s">
        <v>3444</v>
      </c>
      <c r="AS1653" s="1" t="s">
        <v>72</v>
      </c>
      <c r="AT1653" s="1" t="s">
        <v>72</v>
      </c>
      <c r="AU1653" s="3">
        <v>45771</v>
      </c>
      <c r="AV1653" s="4">
        <v>0.85555555555555551</v>
      </c>
      <c r="AW1653" s="4">
        <v>0.9145833333333333</v>
      </c>
      <c r="AX1653" s="4">
        <f t="shared" si="203"/>
        <v>5.902777777777779E-2</v>
      </c>
      <c r="AY1653" s="4">
        <f t="shared" si="204"/>
        <v>0.55555555555555558</v>
      </c>
      <c r="AZ1653" s="4">
        <f t="shared" si="205"/>
        <v>0.42499999999999999</v>
      </c>
      <c r="BA1653" s="1" t="s">
        <v>7821</v>
      </c>
      <c r="BB1653" s="1" t="s">
        <v>72</v>
      </c>
      <c r="BC1653" s="1" t="s">
        <v>1675</v>
      </c>
      <c r="BD1653" s="1">
        <v>15</v>
      </c>
      <c r="BE1653" s="1" t="s">
        <v>3205</v>
      </c>
      <c r="BF1653" s="1" t="s">
        <v>75</v>
      </c>
      <c r="BG1653" s="1" t="s">
        <v>75</v>
      </c>
      <c r="BH1653" s="1" t="s">
        <v>88</v>
      </c>
      <c r="BI1653" s="1" t="s">
        <v>96</v>
      </c>
      <c r="BJ1653" s="1" t="s">
        <v>72</v>
      </c>
      <c r="BK1653" s="1" t="s">
        <v>7458</v>
      </c>
      <c r="BL1653" s="1" t="s">
        <v>7784</v>
      </c>
      <c r="BM1653" s="1">
        <f>7*7</f>
        <v>49</v>
      </c>
      <c r="BN1653" s="1" t="s">
        <v>75</v>
      </c>
      <c r="BO1653" s="1" t="s">
        <v>75</v>
      </c>
      <c r="BP1653" s="1" t="s">
        <v>75</v>
      </c>
      <c r="BQ1653" s="21" t="s">
        <v>99</v>
      </c>
      <c r="BR1653" s="21" t="s">
        <v>100</v>
      </c>
    </row>
    <row r="1654" spans="1:70" ht="20.45" customHeight="1">
      <c r="A1654" s="1" t="s">
        <v>7822</v>
      </c>
      <c r="B1654" s="1">
        <v>250084</v>
      </c>
      <c r="C1654" s="1" t="s">
        <v>497</v>
      </c>
      <c r="D1654" s="3">
        <v>45772</v>
      </c>
      <c r="E1654" s="4">
        <v>0.5</v>
      </c>
      <c r="F1654" s="5">
        <v>45748</v>
      </c>
      <c r="G1654" s="3">
        <v>45772</v>
      </c>
      <c r="H1654" s="4">
        <v>0.84513888888888888</v>
      </c>
      <c r="I1654" s="48">
        <f t="shared" si="202"/>
        <v>0.34513888888888888</v>
      </c>
      <c r="J1654" s="1">
        <v>10</v>
      </c>
      <c r="K1654" s="1" t="s">
        <v>1896</v>
      </c>
      <c r="L1654" s="1" t="s">
        <v>7823</v>
      </c>
      <c r="M1654" s="1" t="s">
        <v>75</v>
      </c>
      <c r="N1654" s="1" t="s">
        <v>7781</v>
      </c>
      <c r="O1654" s="1" t="s">
        <v>497</v>
      </c>
      <c r="P1654" s="1" t="s">
        <v>78</v>
      </c>
      <c r="Q1654" s="1" t="s">
        <v>78</v>
      </c>
      <c r="R1654" s="21" t="s">
        <v>1898</v>
      </c>
      <c r="S1654" s="21" t="s">
        <v>99</v>
      </c>
      <c r="T1654" s="1" t="s">
        <v>7428</v>
      </c>
      <c r="U1654" s="3" t="s">
        <v>4127</v>
      </c>
      <c r="V1654" s="1" t="s">
        <v>1900</v>
      </c>
      <c r="W1654" s="1" t="s">
        <v>778</v>
      </c>
      <c r="X1654" s="1" t="s">
        <v>779</v>
      </c>
      <c r="Y1654" s="1" t="s">
        <v>780</v>
      </c>
      <c r="Z1654" s="1" t="s">
        <v>84</v>
      </c>
      <c r="AA1654" s="1" t="s">
        <v>72</v>
      </c>
      <c r="AB1654" s="1" t="s">
        <v>214</v>
      </c>
      <c r="AC1654" s="1" t="s">
        <v>214</v>
      </c>
      <c r="AD1654" s="1" t="s">
        <v>126</v>
      </c>
      <c r="AE1654" s="1">
        <v>53</v>
      </c>
      <c r="AF1654" s="1" t="s">
        <v>88</v>
      </c>
      <c r="AG1654" s="1">
        <v>5.9</v>
      </c>
      <c r="AH1654" s="1" t="s">
        <v>299</v>
      </c>
      <c r="AI1654" s="1" t="s">
        <v>90</v>
      </c>
      <c r="AJ1654" s="1" t="s">
        <v>91</v>
      </c>
      <c r="AK1654" s="1" t="s">
        <v>92</v>
      </c>
      <c r="AL1654" s="1" t="s">
        <v>72</v>
      </c>
      <c r="AM1654" s="1" t="s">
        <v>217</v>
      </c>
      <c r="AN1654" s="1" t="s">
        <v>72</v>
      </c>
      <c r="AO1654" s="1" t="s">
        <v>1327</v>
      </c>
      <c r="AP1654" s="1" t="s">
        <v>72</v>
      </c>
      <c r="AQ1654" s="1" t="s">
        <v>72</v>
      </c>
      <c r="AR1654" s="1" t="s">
        <v>3444</v>
      </c>
      <c r="AS1654" s="1" t="s">
        <v>72</v>
      </c>
      <c r="AT1654" s="1" t="s">
        <v>72</v>
      </c>
      <c r="AU1654" s="3">
        <v>45772</v>
      </c>
      <c r="AV1654" s="4">
        <v>0.86111111111111116</v>
      </c>
      <c r="AW1654" s="4">
        <v>0.92152777777777772</v>
      </c>
      <c r="AX1654" s="4">
        <f t="shared" si="203"/>
        <v>6.0416666666666563E-2</v>
      </c>
      <c r="AY1654" s="4">
        <f t="shared" si="204"/>
        <v>0.57638888888888884</v>
      </c>
      <c r="AZ1654" s="4">
        <f t="shared" si="205"/>
        <v>0.42152777777777772</v>
      </c>
      <c r="BA1654" s="1" t="s">
        <v>7824</v>
      </c>
      <c r="BB1654" s="1" t="s">
        <v>72</v>
      </c>
      <c r="BC1654" s="1" t="s">
        <v>1675</v>
      </c>
      <c r="BD1654" s="1">
        <v>15</v>
      </c>
      <c r="BE1654" s="1" t="s">
        <v>3205</v>
      </c>
      <c r="BF1654" s="1" t="s">
        <v>75</v>
      </c>
      <c r="BG1654" s="1" t="s">
        <v>75</v>
      </c>
      <c r="BH1654" s="1" t="s">
        <v>88</v>
      </c>
      <c r="BI1654" s="1" t="s">
        <v>96</v>
      </c>
      <c r="BJ1654" s="1" t="s">
        <v>72</v>
      </c>
      <c r="BK1654" s="1" t="s">
        <v>7458</v>
      </c>
      <c r="BL1654" s="1" t="s">
        <v>7784</v>
      </c>
      <c r="BM1654" s="1">
        <f>7*7</f>
        <v>49</v>
      </c>
      <c r="BN1654" s="1" t="s">
        <v>75</v>
      </c>
      <c r="BO1654" s="1" t="s">
        <v>75</v>
      </c>
      <c r="BP1654" s="1" t="s">
        <v>75</v>
      </c>
      <c r="BQ1654" s="21" t="s">
        <v>99</v>
      </c>
      <c r="BR1654" s="21" t="s">
        <v>100</v>
      </c>
    </row>
    <row r="1655" spans="1:70" ht="20.45" customHeight="1">
      <c r="A1655" s="1" t="s">
        <v>7825</v>
      </c>
      <c r="B1655" s="1">
        <v>250085</v>
      </c>
      <c r="C1655" s="1" t="s">
        <v>71</v>
      </c>
      <c r="D1655" s="3">
        <v>45773</v>
      </c>
      <c r="E1655" s="4">
        <v>0.51180555555555551</v>
      </c>
      <c r="F1655" s="5">
        <v>45748</v>
      </c>
      <c r="G1655" s="3">
        <v>45773</v>
      </c>
      <c r="H1655" s="4">
        <v>0.58819444444444446</v>
      </c>
      <c r="I1655" s="48">
        <f t="shared" si="202"/>
        <v>7.6388888888888951E-2</v>
      </c>
      <c r="J1655" s="1">
        <v>8</v>
      </c>
      <c r="K1655" s="1" t="s">
        <v>1896</v>
      </c>
      <c r="L1655" s="1" t="s">
        <v>7826</v>
      </c>
      <c r="M1655" s="1" t="s">
        <v>75</v>
      </c>
      <c r="N1655" s="1" t="s">
        <v>1915</v>
      </c>
      <c r="O1655" s="1" t="s">
        <v>77</v>
      </c>
      <c r="P1655" s="1" t="s">
        <v>78</v>
      </c>
      <c r="Q1655" s="1" t="s">
        <v>78</v>
      </c>
      <c r="R1655" s="21" t="s">
        <v>1898</v>
      </c>
      <c r="S1655" s="21" t="s">
        <v>99</v>
      </c>
      <c r="T1655" s="1" t="s">
        <v>7428</v>
      </c>
      <c r="U1655" s="34" t="s">
        <v>7827</v>
      </c>
      <c r="V1655" s="1" t="s">
        <v>1900</v>
      </c>
      <c r="W1655" s="1" t="s">
        <v>83</v>
      </c>
      <c r="X1655" s="1" t="s">
        <v>123</v>
      </c>
      <c r="Y1655" s="1" t="s">
        <v>83</v>
      </c>
      <c r="Z1655" s="1" t="s">
        <v>84</v>
      </c>
      <c r="AA1655" s="1" t="s">
        <v>72</v>
      </c>
      <c r="AB1655" s="1" t="s">
        <v>104</v>
      </c>
      <c r="AC1655" s="1" t="s">
        <v>7283</v>
      </c>
      <c r="AD1655" s="1" t="s">
        <v>126</v>
      </c>
      <c r="AE1655" s="1">
        <v>44</v>
      </c>
      <c r="AF1655" s="1" t="s">
        <v>88</v>
      </c>
      <c r="AG1655" s="1">
        <v>6.2</v>
      </c>
      <c r="AH1655" s="1" t="s">
        <v>299</v>
      </c>
      <c r="AI1655" s="1" t="s">
        <v>90</v>
      </c>
      <c r="AJ1655" s="1" t="s">
        <v>91</v>
      </c>
      <c r="AK1655" s="1" t="s">
        <v>92</v>
      </c>
      <c r="AL1655" s="1" t="s">
        <v>72</v>
      </c>
      <c r="AM1655" s="1" t="s">
        <v>72</v>
      </c>
      <c r="AN1655" s="1" t="s">
        <v>72</v>
      </c>
      <c r="AO1655" s="1" t="s">
        <v>72</v>
      </c>
      <c r="AP1655" s="1" t="s">
        <v>72</v>
      </c>
      <c r="AQ1655" s="1" t="s">
        <v>72</v>
      </c>
      <c r="AR1655" s="1" t="s">
        <v>3444</v>
      </c>
      <c r="AS1655" s="1" t="s">
        <v>72</v>
      </c>
      <c r="AT1655" s="1" t="s">
        <v>72</v>
      </c>
      <c r="AU1655" s="3">
        <v>45773</v>
      </c>
      <c r="AV1655" s="4">
        <v>0.62708333333333333</v>
      </c>
      <c r="AW1655" s="4">
        <v>0.74305555555555558</v>
      </c>
      <c r="AX1655" s="4">
        <f t="shared" si="203"/>
        <v>0.11597222222222225</v>
      </c>
      <c r="AY1655" s="4">
        <f t="shared" si="204"/>
        <v>0.66666666666666663</v>
      </c>
      <c r="AZ1655" s="4">
        <f t="shared" si="205"/>
        <v>0.23125000000000007</v>
      </c>
      <c r="BA1655" s="4" t="s">
        <v>7828</v>
      </c>
      <c r="BB1655" s="1" t="s">
        <v>72</v>
      </c>
      <c r="BC1655" s="1" t="s">
        <v>1675</v>
      </c>
      <c r="BD1655" s="1">
        <v>15</v>
      </c>
      <c r="BE1655" s="1" t="s">
        <v>6026</v>
      </c>
      <c r="BF1655" s="1" t="s">
        <v>75</v>
      </c>
      <c r="BG1655" s="1" t="s">
        <v>75</v>
      </c>
      <c r="BH1655" s="1" t="s">
        <v>88</v>
      </c>
      <c r="BI1655" s="1" t="s">
        <v>96</v>
      </c>
      <c r="BJ1655" s="1" t="s">
        <v>72</v>
      </c>
      <c r="BK1655" s="1" t="s">
        <v>7458</v>
      </c>
      <c r="BL1655" s="1" t="s">
        <v>7829</v>
      </c>
      <c r="BM1655" s="1">
        <f>49+7</f>
        <v>56</v>
      </c>
      <c r="BN1655" s="1" t="s">
        <v>75</v>
      </c>
      <c r="BO1655" s="1" t="s">
        <v>75</v>
      </c>
      <c r="BP1655" s="1" t="s">
        <v>75</v>
      </c>
      <c r="BQ1655" s="21" t="s">
        <v>99</v>
      </c>
      <c r="BR1655" s="21" t="s">
        <v>100</v>
      </c>
    </row>
    <row r="1656" spans="1:70" ht="20.45" customHeight="1">
      <c r="A1656" s="1" t="s">
        <v>7830</v>
      </c>
      <c r="B1656" s="1">
        <v>250086</v>
      </c>
      <c r="C1656" s="1" t="s">
        <v>497</v>
      </c>
      <c r="D1656" s="3">
        <v>45775</v>
      </c>
      <c r="E1656" s="4">
        <v>0.39930555555555558</v>
      </c>
      <c r="F1656" s="5">
        <v>45748</v>
      </c>
      <c r="G1656" s="3">
        <v>45775</v>
      </c>
      <c r="H1656" s="4">
        <v>0.46597222222222223</v>
      </c>
      <c r="I1656" s="48">
        <f t="shared" si="202"/>
        <v>6.6666666666666652E-2</v>
      </c>
      <c r="J1656" s="1">
        <v>2</v>
      </c>
      <c r="K1656" s="1" t="s">
        <v>1896</v>
      </c>
      <c r="L1656" s="1" t="s">
        <v>7831</v>
      </c>
      <c r="M1656" s="1" t="s">
        <v>75</v>
      </c>
      <c r="N1656" s="1" t="s">
        <v>7814</v>
      </c>
      <c r="O1656" s="1" t="s">
        <v>497</v>
      </c>
      <c r="P1656" s="1" t="s">
        <v>78</v>
      </c>
      <c r="Q1656" s="1" t="s">
        <v>78</v>
      </c>
      <c r="R1656" s="21" t="s">
        <v>139</v>
      </c>
      <c r="S1656" s="21" t="s">
        <v>99</v>
      </c>
      <c r="T1656" s="1" t="s">
        <v>7832</v>
      </c>
      <c r="U1656" s="3" t="s">
        <v>7833</v>
      </c>
      <c r="V1656" s="1" t="s">
        <v>1900</v>
      </c>
      <c r="W1656" s="1" t="s">
        <v>83</v>
      </c>
      <c r="X1656" s="1" t="s">
        <v>123</v>
      </c>
      <c r="Y1656" s="1" t="s">
        <v>83</v>
      </c>
      <c r="Z1656" s="1" t="s">
        <v>443</v>
      </c>
      <c r="AA1656" s="1" t="s">
        <v>72</v>
      </c>
      <c r="AB1656" s="1" t="s">
        <v>444</v>
      </c>
      <c r="AC1656" s="1" t="s">
        <v>7834</v>
      </c>
      <c r="AD1656" s="1" t="s">
        <v>87</v>
      </c>
      <c r="AE1656" s="1">
        <v>58</v>
      </c>
      <c r="AF1656" s="1" t="s">
        <v>88</v>
      </c>
      <c r="AG1656" s="1">
        <v>3.6</v>
      </c>
      <c r="AH1656" s="1" t="s">
        <v>954</v>
      </c>
      <c r="AI1656" s="1" t="s">
        <v>90</v>
      </c>
      <c r="AJ1656" s="1" t="s">
        <v>91</v>
      </c>
      <c r="AK1656" s="1" t="s">
        <v>92</v>
      </c>
      <c r="AL1656" s="1" t="s">
        <v>72</v>
      </c>
      <c r="AM1656" s="1" t="s">
        <v>254</v>
      </c>
      <c r="AN1656" s="1">
        <v>2</v>
      </c>
      <c r="AO1656" s="1" t="s">
        <v>367</v>
      </c>
      <c r="AP1656" s="1" t="s">
        <v>72</v>
      </c>
      <c r="AQ1656" s="1" t="s">
        <v>72</v>
      </c>
      <c r="AR1656" s="1" t="s">
        <v>447</v>
      </c>
      <c r="AS1656" s="1" t="s">
        <v>72</v>
      </c>
      <c r="AT1656" s="1" t="s">
        <v>72</v>
      </c>
      <c r="AU1656" s="3">
        <v>45775</v>
      </c>
      <c r="AV1656" s="4">
        <v>0.4777777777777778</v>
      </c>
      <c r="AW1656" s="4">
        <v>0.53194444444444444</v>
      </c>
      <c r="AX1656" s="4">
        <f t="shared" si="203"/>
        <v>5.4166666666666641E-2</v>
      </c>
      <c r="AY1656" s="4">
        <f t="shared" si="204"/>
        <v>0.46527777777777779</v>
      </c>
      <c r="AZ1656" s="4">
        <f t="shared" si="205"/>
        <v>0.13263888888888886</v>
      </c>
      <c r="BA1656" s="1" t="s">
        <v>7835</v>
      </c>
      <c r="BB1656" s="1" t="s">
        <v>72</v>
      </c>
      <c r="BC1656" s="1" t="s">
        <v>1794</v>
      </c>
      <c r="BD1656" s="1">
        <v>13</v>
      </c>
      <c r="BE1656" s="1" t="s">
        <v>2694</v>
      </c>
      <c r="BF1656" s="1" t="s">
        <v>75</v>
      </c>
      <c r="BG1656" s="1" t="s">
        <v>75</v>
      </c>
      <c r="BH1656" s="1" t="s">
        <v>88</v>
      </c>
      <c r="BI1656" s="1" t="s">
        <v>96</v>
      </c>
      <c r="BJ1656" s="1" t="s">
        <v>72</v>
      </c>
      <c r="BK1656" s="1" t="s">
        <v>7458</v>
      </c>
      <c r="BL1656" s="1" t="s">
        <v>7817</v>
      </c>
      <c r="BM1656" s="1">
        <f>49</f>
        <v>49</v>
      </c>
      <c r="BN1656" s="1" t="s">
        <v>75</v>
      </c>
      <c r="BO1656" s="1" t="s">
        <v>75</v>
      </c>
      <c r="BP1656" s="1" t="s">
        <v>75</v>
      </c>
      <c r="BQ1656" s="21" t="s">
        <v>99</v>
      </c>
      <c r="BR1656" s="1" t="s">
        <v>918</v>
      </c>
    </row>
    <row r="1657" spans="1:70" ht="20.45" customHeight="1">
      <c r="A1657" s="1" t="s">
        <v>7836</v>
      </c>
      <c r="B1657" s="1">
        <v>250087</v>
      </c>
      <c r="C1657" s="1" t="s">
        <v>71</v>
      </c>
      <c r="D1657" s="3">
        <v>45775</v>
      </c>
      <c r="E1657" s="4">
        <v>0.46875</v>
      </c>
      <c r="F1657" s="5">
        <v>45748</v>
      </c>
      <c r="G1657" s="3">
        <v>45775</v>
      </c>
      <c r="H1657" s="4">
        <v>0.62638888888888888</v>
      </c>
      <c r="I1657" s="48">
        <f t="shared" si="202"/>
        <v>0.15763888888888888</v>
      </c>
      <c r="J1657" s="1">
        <v>3</v>
      </c>
      <c r="K1657" s="1" t="s">
        <v>1896</v>
      </c>
      <c r="L1657" s="1" t="s">
        <v>7837</v>
      </c>
      <c r="M1657" s="1" t="s">
        <v>75</v>
      </c>
      <c r="N1657" s="1" t="s">
        <v>1915</v>
      </c>
      <c r="O1657" s="1" t="s">
        <v>77</v>
      </c>
      <c r="P1657" s="1" t="s">
        <v>78</v>
      </c>
      <c r="Q1657" s="1" t="s">
        <v>78</v>
      </c>
      <c r="R1657" s="21" t="s">
        <v>1898</v>
      </c>
      <c r="S1657" s="21" t="s">
        <v>99</v>
      </c>
      <c r="T1657" s="1" t="s">
        <v>7428</v>
      </c>
      <c r="U1657" s="3" t="s">
        <v>7173</v>
      </c>
      <c r="V1657" s="1" t="s">
        <v>1900</v>
      </c>
      <c r="W1657" s="1" t="s">
        <v>813</v>
      </c>
      <c r="X1657" s="1" t="s">
        <v>813</v>
      </c>
      <c r="Y1657" s="1" t="s">
        <v>814</v>
      </c>
      <c r="Z1657" s="1" t="s">
        <v>84</v>
      </c>
      <c r="AA1657" s="1" t="s">
        <v>72</v>
      </c>
      <c r="AB1657" s="1" t="s">
        <v>104</v>
      </c>
      <c r="AC1657" s="1" t="s">
        <v>7283</v>
      </c>
      <c r="AD1657" s="1" t="s">
        <v>126</v>
      </c>
      <c r="AE1657" s="1">
        <v>72</v>
      </c>
      <c r="AF1657" s="1" t="s">
        <v>88</v>
      </c>
      <c r="AG1657" s="1">
        <v>5.3</v>
      </c>
      <c r="AH1657" s="1" t="s">
        <v>2344</v>
      </c>
      <c r="AI1657" s="1" t="s">
        <v>90</v>
      </c>
      <c r="AJ1657" s="1" t="s">
        <v>91</v>
      </c>
      <c r="AK1657" s="1" t="s">
        <v>92</v>
      </c>
      <c r="AL1657" s="1" t="s">
        <v>72</v>
      </c>
      <c r="AM1657" s="1" t="s">
        <v>229</v>
      </c>
      <c r="AN1657" s="1">
        <v>2</v>
      </c>
      <c r="AO1657" s="1" t="s">
        <v>5057</v>
      </c>
      <c r="AP1657" s="1" t="s">
        <v>72</v>
      </c>
      <c r="AQ1657" s="1" t="s">
        <v>72</v>
      </c>
      <c r="AR1657" s="1" t="s">
        <v>3444</v>
      </c>
      <c r="AS1657" s="1" t="s">
        <v>72</v>
      </c>
      <c r="AT1657" s="1" t="s">
        <v>72</v>
      </c>
      <c r="AU1657" s="3">
        <v>45775</v>
      </c>
      <c r="AV1657" s="4">
        <v>0.64583333333333337</v>
      </c>
      <c r="AW1657" s="4">
        <v>0.70138888888888884</v>
      </c>
      <c r="AX1657" s="4">
        <f t="shared" si="203"/>
        <v>5.5555555555555469E-2</v>
      </c>
      <c r="AY1657" s="4">
        <f t="shared" si="204"/>
        <v>0.54374999999999996</v>
      </c>
      <c r="AZ1657" s="4">
        <f t="shared" si="205"/>
        <v>0.23263888888888884</v>
      </c>
      <c r="BA1657" s="1" t="s">
        <v>7838</v>
      </c>
      <c r="BB1657" s="1" t="s">
        <v>72</v>
      </c>
      <c r="BC1657" s="1" t="s">
        <v>1675</v>
      </c>
      <c r="BD1657" s="1">
        <v>15</v>
      </c>
      <c r="BE1657" s="1" t="s">
        <v>3446</v>
      </c>
      <c r="BF1657" s="1" t="s">
        <v>75</v>
      </c>
      <c r="BG1657" s="1" t="s">
        <v>75</v>
      </c>
      <c r="BH1657" s="1" t="s">
        <v>88</v>
      </c>
      <c r="BI1657" s="1" t="s">
        <v>96</v>
      </c>
      <c r="BJ1657" s="1" t="s">
        <v>72</v>
      </c>
      <c r="BK1657" s="1" t="s">
        <v>7629</v>
      </c>
      <c r="BL1657" s="1" t="s">
        <v>7839</v>
      </c>
      <c r="BM1657" s="1">
        <v>25</v>
      </c>
      <c r="BN1657" s="1" t="s">
        <v>75</v>
      </c>
      <c r="BO1657" s="1" t="s">
        <v>75</v>
      </c>
      <c r="BP1657" s="1" t="s">
        <v>75</v>
      </c>
      <c r="BQ1657" s="21" t="s">
        <v>99</v>
      </c>
      <c r="BR1657" s="21" t="s">
        <v>100</v>
      </c>
    </row>
    <row r="1658" spans="1:70" ht="20.45" customHeight="1">
      <c r="A1658" s="1" t="s">
        <v>7840</v>
      </c>
      <c r="B1658" s="1">
        <v>250088</v>
      </c>
      <c r="C1658" s="1" t="s">
        <v>497</v>
      </c>
      <c r="D1658" s="3">
        <v>45775</v>
      </c>
      <c r="E1658" s="4">
        <v>0.59444444444444444</v>
      </c>
      <c r="F1658" s="5">
        <v>45748</v>
      </c>
      <c r="G1658" s="3">
        <v>45775</v>
      </c>
      <c r="H1658" s="4">
        <v>0.63680555555555551</v>
      </c>
      <c r="I1658" s="48">
        <f t="shared" si="202"/>
        <v>4.2361111111111072E-2</v>
      </c>
      <c r="J1658" s="1">
        <v>1</v>
      </c>
      <c r="K1658" s="1" t="s">
        <v>1896</v>
      </c>
      <c r="L1658" s="1" t="s">
        <v>7841</v>
      </c>
      <c r="M1658" s="1" t="s">
        <v>75</v>
      </c>
      <c r="N1658" s="1" t="s">
        <v>7814</v>
      </c>
      <c r="O1658" s="1" t="s">
        <v>497</v>
      </c>
      <c r="P1658" s="1" t="s">
        <v>78</v>
      </c>
      <c r="Q1658" s="1" t="s">
        <v>78</v>
      </c>
      <c r="R1658" s="21" t="s">
        <v>1898</v>
      </c>
      <c r="S1658" s="8" t="s">
        <v>160</v>
      </c>
      <c r="T1658" s="8" t="s">
        <v>707</v>
      </c>
      <c r="U1658" s="60" t="s">
        <v>7842</v>
      </c>
      <c r="V1658" s="1" t="s">
        <v>1900</v>
      </c>
      <c r="W1658" s="1" t="s">
        <v>83</v>
      </c>
      <c r="X1658" s="1" t="s">
        <v>123</v>
      </c>
      <c r="Y1658" s="1" t="s">
        <v>83</v>
      </c>
      <c r="Z1658" s="1" t="s">
        <v>443</v>
      </c>
      <c r="AA1658" s="1" t="s">
        <v>72</v>
      </c>
      <c r="AB1658" s="1" t="s">
        <v>444</v>
      </c>
      <c r="AC1658" s="1" t="s">
        <v>444</v>
      </c>
      <c r="AD1658" s="1" t="s">
        <v>126</v>
      </c>
      <c r="AE1658" s="1">
        <v>50</v>
      </c>
      <c r="AF1658" s="1" t="s">
        <v>88</v>
      </c>
      <c r="AG1658" s="1">
        <v>6.2</v>
      </c>
      <c r="AH1658" s="1" t="s">
        <v>299</v>
      </c>
      <c r="AI1658" s="1" t="s">
        <v>90</v>
      </c>
      <c r="AJ1658" s="1" t="s">
        <v>91</v>
      </c>
      <c r="AK1658" s="1" t="s">
        <v>92</v>
      </c>
      <c r="AL1658" s="1" t="s">
        <v>72</v>
      </c>
      <c r="AM1658" s="1" t="s">
        <v>217</v>
      </c>
      <c r="AN1658" s="1">
        <v>2</v>
      </c>
      <c r="AO1658" s="1" t="s">
        <v>372</v>
      </c>
      <c r="AP1658" s="1" t="s">
        <v>72</v>
      </c>
      <c r="AQ1658" s="1" t="s">
        <v>72</v>
      </c>
      <c r="AR1658" s="1" t="s">
        <v>447</v>
      </c>
      <c r="AS1658" s="1" t="s">
        <v>72</v>
      </c>
      <c r="AT1658" s="1" t="s">
        <v>72</v>
      </c>
      <c r="AU1658" s="3">
        <v>45775</v>
      </c>
      <c r="AV1658" s="4">
        <v>0.67708333333333337</v>
      </c>
      <c r="AW1658" s="4">
        <v>0.72152777777777777</v>
      </c>
      <c r="AX1658" s="4">
        <f t="shared" si="203"/>
        <v>4.4444444444444398E-2</v>
      </c>
      <c r="AY1658" s="4">
        <f t="shared" si="204"/>
        <v>0.6791666666666667</v>
      </c>
      <c r="AZ1658" s="4">
        <f t="shared" si="205"/>
        <v>0.12708333333333333</v>
      </c>
      <c r="BA1658" s="1" t="s">
        <v>7843</v>
      </c>
      <c r="BB1658" s="1" t="s">
        <v>72</v>
      </c>
      <c r="BC1658" s="1" t="s">
        <v>1794</v>
      </c>
      <c r="BD1658" s="1">
        <v>13</v>
      </c>
      <c r="BE1658" s="1" t="s">
        <v>2694</v>
      </c>
      <c r="BF1658" s="1" t="s">
        <v>75</v>
      </c>
      <c r="BG1658" s="1" t="s">
        <v>75</v>
      </c>
      <c r="BH1658" s="1" t="s">
        <v>88</v>
      </c>
      <c r="BI1658" s="1" t="s">
        <v>79</v>
      </c>
      <c r="BJ1658" s="1" t="s">
        <v>707</v>
      </c>
      <c r="BK1658" s="1" t="s">
        <v>7458</v>
      </c>
      <c r="BL1658" s="1" t="s">
        <v>7817</v>
      </c>
      <c r="BM1658" s="1">
        <f>49</f>
        <v>49</v>
      </c>
      <c r="BN1658" s="1" t="s">
        <v>88</v>
      </c>
      <c r="BO1658" s="1" t="s">
        <v>88</v>
      </c>
      <c r="BP1658" s="1" t="s">
        <v>88</v>
      </c>
      <c r="BQ1658" s="1" t="s">
        <v>160</v>
      </c>
      <c r="BR1658" s="1" t="s">
        <v>707</v>
      </c>
    </row>
    <row r="1659" spans="1:70" ht="20.45" customHeight="1">
      <c r="A1659" s="1" t="s">
        <v>7844</v>
      </c>
      <c r="B1659" s="1">
        <v>250089</v>
      </c>
      <c r="C1659" s="1" t="s">
        <v>71</v>
      </c>
      <c r="D1659" s="3">
        <v>45776</v>
      </c>
      <c r="E1659" s="4">
        <v>0.41944444444444445</v>
      </c>
      <c r="F1659" s="5">
        <v>45748</v>
      </c>
      <c r="G1659" s="3" t="s">
        <v>7845</v>
      </c>
      <c r="H1659" s="4">
        <v>0.70486111111111116</v>
      </c>
      <c r="I1659" s="48">
        <f t="shared" si="202"/>
        <v>0.28541666666666671</v>
      </c>
      <c r="J1659" s="1">
        <v>2</v>
      </c>
      <c r="K1659" s="1" t="s">
        <v>1896</v>
      </c>
      <c r="L1659" s="1" t="s">
        <v>7846</v>
      </c>
      <c r="M1659" s="1" t="s">
        <v>75</v>
      </c>
      <c r="N1659" s="1" t="s">
        <v>1915</v>
      </c>
      <c r="O1659" s="1" t="s">
        <v>77</v>
      </c>
      <c r="P1659" s="1" t="s">
        <v>78</v>
      </c>
      <c r="Q1659" s="1" t="s">
        <v>78</v>
      </c>
      <c r="R1659" s="21" t="s">
        <v>1898</v>
      </c>
      <c r="S1659" s="21" t="s">
        <v>99</v>
      </c>
      <c r="T1659" s="34" t="s">
        <v>72</v>
      </c>
      <c r="U1659" s="3" t="s">
        <v>4802</v>
      </c>
      <c r="V1659" s="1" t="s">
        <v>1900</v>
      </c>
      <c r="W1659" s="1" t="s">
        <v>83</v>
      </c>
      <c r="X1659" s="1" t="s">
        <v>123</v>
      </c>
      <c r="Y1659" s="1" t="s">
        <v>83</v>
      </c>
      <c r="Z1659" s="1" t="s">
        <v>84</v>
      </c>
      <c r="AA1659" s="1" t="s">
        <v>72</v>
      </c>
      <c r="AB1659" s="1" t="s">
        <v>140</v>
      </c>
      <c r="AC1659" s="1" t="s">
        <v>181</v>
      </c>
      <c r="AD1659" s="1" t="s">
        <v>87</v>
      </c>
      <c r="AE1659" s="1">
        <v>55</v>
      </c>
      <c r="AF1659" s="1" t="s">
        <v>88</v>
      </c>
      <c r="AG1659" s="1">
        <v>4.8</v>
      </c>
      <c r="AH1659" s="1" t="s">
        <v>954</v>
      </c>
      <c r="AI1659" s="1" t="s">
        <v>90</v>
      </c>
      <c r="AJ1659" s="1" t="s">
        <v>91</v>
      </c>
      <c r="AK1659" s="1" t="s">
        <v>92</v>
      </c>
      <c r="AL1659" s="1" t="s">
        <v>72</v>
      </c>
      <c r="AM1659" s="1" t="s">
        <v>254</v>
      </c>
      <c r="AN1659" s="1">
        <v>1</v>
      </c>
      <c r="AO1659" s="1" t="s">
        <v>300</v>
      </c>
      <c r="AP1659" s="1" t="s">
        <v>72</v>
      </c>
      <c r="AQ1659" s="1" t="s">
        <v>72</v>
      </c>
      <c r="AR1659" s="1" t="s">
        <v>3444</v>
      </c>
      <c r="AS1659" s="1" t="s">
        <v>72</v>
      </c>
      <c r="AT1659" s="1" t="s">
        <v>72</v>
      </c>
      <c r="AU1659" s="3" t="s">
        <v>7845</v>
      </c>
      <c r="AV1659" s="4">
        <v>0.60069444444444442</v>
      </c>
      <c r="AW1659" s="4">
        <v>0.67500000000000004</v>
      </c>
      <c r="AX1659" s="4">
        <f t="shared" si="203"/>
        <v>7.4305555555555625E-2</v>
      </c>
      <c r="AY1659" s="4">
        <f t="shared" si="204"/>
        <v>0.38958333333333334</v>
      </c>
      <c r="AZ1659" s="4">
        <f t="shared" si="205"/>
        <v>0.25555555555555559</v>
      </c>
      <c r="BA1659" s="1" t="s">
        <v>7847</v>
      </c>
      <c r="BB1659" s="1" t="s">
        <v>72</v>
      </c>
      <c r="BC1659" s="1" t="s">
        <v>1675</v>
      </c>
      <c r="BD1659" s="1">
        <v>15</v>
      </c>
      <c r="BE1659" s="1" t="s">
        <v>3446</v>
      </c>
      <c r="BF1659" s="1" t="s">
        <v>75</v>
      </c>
      <c r="BG1659" s="1" t="s">
        <v>75</v>
      </c>
      <c r="BH1659" s="1" t="s">
        <v>88</v>
      </c>
      <c r="BI1659" s="1" t="s">
        <v>96</v>
      </c>
      <c r="BJ1659" s="1" t="s">
        <v>72</v>
      </c>
      <c r="BK1659" s="1" t="s">
        <v>7458</v>
      </c>
      <c r="BL1659" s="1" t="s">
        <v>7848</v>
      </c>
      <c r="BM1659" s="1">
        <f>49+7</f>
        <v>56</v>
      </c>
      <c r="BN1659" s="1" t="s">
        <v>75</v>
      </c>
      <c r="BO1659" s="1" t="s">
        <v>75</v>
      </c>
      <c r="BP1659" s="1" t="s">
        <v>75</v>
      </c>
      <c r="BQ1659" s="21" t="s">
        <v>99</v>
      </c>
      <c r="BR1659" s="21" t="s">
        <v>100</v>
      </c>
    </row>
    <row r="1660" spans="1:70" ht="20.45" customHeight="1">
      <c r="A1660" s="1" t="s">
        <v>7849</v>
      </c>
      <c r="B1660" s="1">
        <v>250090</v>
      </c>
      <c r="C1660" s="1" t="s">
        <v>71</v>
      </c>
      <c r="D1660" s="3">
        <v>45777</v>
      </c>
      <c r="E1660" s="4">
        <v>0.51041666666666663</v>
      </c>
      <c r="F1660" s="5">
        <v>45748</v>
      </c>
      <c r="G1660" s="3">
        <v>45777</v>
      </c>
      <c r="H1660" s="4">
        <v>0.625</v>
      </c>
      <c r="I1660" s="48">
        <f t="shared" si="202"/>
        <v>0.11458333333333337</v>
      </c>
      <c r="J1660" s="1">
        <v>2</v>
      </c>
      <c r="K1660" s="1" t="s">
        <v>1896</v>
      </c>
      <c r="L1660" s="1" t="s">
        <v>7850</v>
      </c>
      <c r="M1660" s="1" t="s">
        <v>75</v>
      </c>
      <c r="N1660" s="1" t="s">
        <v>1915</v>
      </c>
      <c r="O1660" s="1" t="s">
        <v>77</v>
      </c>
      <c r="P1660" s="1" t="s">
        <v>78</v>
      </c>
      <c r="Q1660" s="1" t="s">
        <v>78</v>
      </c>
      <c r="R1660" s="21" t="s">
        <v>1898</v>
      </c>
      <c r="S1660" s="21" t="s">
        <v>99</v>
      </c>
      <c r="T1660" s="34" t="s">
        <v>72</v>
      </c>
      <c r="U1660" s="3" t="s">
        <v>6850</v>
      </c>
      <c r="V1660" s="1" t="s">
        <v>1900</v>
      </c>
      <c r="W1660" s="1" t="s">
        <v>813</v>
      </c>
      <c r="X1660" s="1" t="s">
        <v>813</v>
      </c>
      <c r="Y1660" s="1" t="s">
        <v>814</v>
      </c>
      <c r="Z1660" s="1" t="s">
        <v>84</v>
      </c>
      <c r="AA1660" s="1" t="s">
        <v>72</v>
      </c>
      <c r="AB1660" s="1" t="s">
        <v>140</v>
      </c>
      <c r="AC1660" s="1" t="s">
        <v>181</v>
      </c>
      <c r="AD1660" s="1" t="s">
        <v>126</v>
      </c>
      <c r="AE1660" s="1">
        <v>45</v>
      </c>
      <c r="AF1660" s="1" t="s">
        <v>88</v>
      </c>
      <c r="AG1660" s="1">
        <v>5.3</v>
      </c>
      <c r="AH1660" s="1" t="s">
        <v>2344</v>
      </c>
      <c r="AI1660" s="1" t="s">
        <v>90</v>
      </c>
      <c r="AJ1660" s="1" t="s">
        <v>91</v>
      </c>
      <c r="AK1660" s="1" t="s">
        <v>92</v>
      </c>
      <c r="AL1660" s="1" t="s">
        <v>72</v>
      </c>
      <c r="AM1660" s="1" t="s">
        <v>217</v>
      </c>
      <c r="AN1660" s="1">
        <v>1</v>
      </c>
      <c r="AO1660" s="1" t="s">
        <v>5523</v>
      </c>
      <c r="AP1660" s="1" t="s">
        <v>72</v>
      </c>
      <c r="AQ1660" s="1" t="s">
        <v>72</v>
      </c>
      <c r="AR1660" s="1" t="s">
        <v>3444</v>
      </c>
      <c r="AS1660" s="1" t="s">
        <v>878</v>
      </c>
      <c r="AT1660" s="1" t="s">
        <v>72</v>
      </c>
      <c r="AU1660" s="3">
        <v>45777</v>
      </c>
      <c r="AV1660" s="4">
        <v>0.6430555555555556</v>
      </c>
      <c r="AW1660" s="4">
        <v>0.76527777777777772</v>
      </c>
      <c r="AX1660" s="4">
        <f t="shared" si="203"/>
        <v>0.12222222222222212</v>
      </c>
      <c r="AY1660" s="4">
        <f t="shared" si="204"/>
        <v>0.65069444444444435</v>
      </c>
      <c r="AZ1660" s="4">
        <f t="shared" si="205"/>
        <v>0.25486111111111109</v>
      </c>
      <c r="BA1660" s="1" t="s">
        <v>7851</v>
      </c>
      <c r="BB1660" s="1" t="s">
        <v>72</v>
      </c>
      <c r="BC1660" s="1" t="s">
        <v>1675</v>
      </c>
      <c r="BD1660" s="1">
        <v>15</v>
      </c>
      <c r="BE1660" s="1" t="s">
        <v>7811</v>
      </c>
      <c r="BF1660" s="1" t="s">
        <v>75</v>
      </c>
      <c r="BG1660" s="1" t="s">
        <v>75</v>
      </c>
      <c r="BH1660" s="1" t="s">
        <v>88</v>
      </c>
      <c r="BI1660" s="1" t="s">
        <v>96</v>
      </c>
      <c r="BJ1660" s="1" t="s">
        <v>72</v>
      </c>
      <c r="BK1660" s="1" t="s">
        <v>7458</v>
      </c>
      <c r="BL1660" s="1" t="s">
        <v>7829</v>
      </c>
      <c r="BM1660" s="1">
        <v>49</v>
      </c>
      <c r="BN1660" s="1" t="s">
        <v>75</v>
      </c>
      <c r="BO1660" s="1" t="s">
        <v>75</v>
      </c>
      <c r="BP1660" s="1" t="s">
        <v>75</v>
      </c>
      <c r="BQ1660" s="21" t="s">
        <v>99</v>
      </c>
      <c r="BR1660" s="21" t="s">
        <v>100</v>
      </c>
    </row>
    <row r="1661" spans="1:70" ht="20.45" customHeight="1">
      <c r="A1661" s="1" t="s">
        <v>7852</v>
      </c>
      <c r="B1661" s="1">
        <v>250091</v>
      </c>
      <c r="C1661" s="1" t="s">
        <v>71</v>
      </c>
      <c r="D1661" s="3">
        <v>45779</v>
      </c>
      <c r="E1661" s="4">
        <v>0.46875</v>
      </c>
      <c r="F1661" s="5">
        <v>45778</v>
      </c>
      <c r="G1661" s="3">
        <v>45779</v>
      </c>
      <c r="H1661" s="4">
        <v>0.54166666666666663</v>
      </c>
      <c r="I1661" s="48">
        <f t="shared" si="202"/>
        <v>7.291666666666663E-2</v>
      </c>
      <c r="J1661" s="1">
        <v>11</v>
      </c>
      <c r="K1661" s="1" t="s">
        <v>1896</v>
      </c>
      <c r="L1661" s="1" t="s">
        <v>7853</v>
      </c>
      <c r="M1661" s="1" t="s">
        <v>75</v>
      </c>
      <c r="N1661" s="1" t="s">
        <v>3947</v>
      </c>
      <c r="O1661" s="1" t="s">
        <v>77</v>
      </c>
      <c r="P1661" s="1" t="s">
        <v>78</v>
      </c>
      <c r="Q1661" s="1" t="s">
        <v>78</v>
      </c>
      <c r="R1661" s="21" t="s">
        <v>1898</v>
      </c>
      <c r="S1661" s="21" t="s">
        <v>99</v>
      </c>
      <c r="T1661" s="34" t="s">
        <v>72</v>
      </c>
      <c r="U1661" s="3" t="s">
        <v>7854</v>
      </c>
      <c r="V1661" s="1" t="s">
        <v>1900</v>
      </c>
      <c r="W1661" s="1" t="s">
        <v>813</v>
      </c>
      <c r="X1661" s="1" t="s">
        <v>813</v>
      </c>
      <c r="Y1661" s="1" t="s">
        <v>814</v>
      </c>
      <c r="Z1661" s="1" t="s">
        <v>84</v>
      </c>
      <c r="AA1661" s="1" t="s">
        <v>72</v>
      </c>
      <c r="AB1661" s="1" t="s">
        <v>124</v>
      </c>
      <c r="AC1661" s="1" t="s">
        <v>341</v>
      </c>
      <c r="AD1661" s="1" t="s">
        <v>126</v>
      </c>
      <c r="AE1661" s="1">
        <v>68</v>
      </c>
      <c r="AF1661" s="1" t="s">
        <v>88</v>
      </c>
      <c r="AG1661" s="1">
        <v>6.4</v>
      </c>
      <c r="AH1661" s="1" t="s">
        <v>299</v>
      </c>
      <c r="AI1661" s="1" t="s">
        <v>90</v>
      </c>
      <c r="AJ1661" s="1" t="s">
        <v>91</v>
      </c>
      <c r="AK1661" s="1" t="s">
        <v>92</v>
      </c>
      <c r="AL1661" s="1" t="s">
        <v>72</v>
      </c>
      <c r="AM1661" s="1" t="s">
        <v>217</v>
      </c>
      <c r="AN1661" s="1">
        <v>2</v>
      </c>
      <c r="AO1661" s="1" t="s">
        <v>4808</v>
      </c>
      <c r="AP1661" s="1" t="s">
        <v>72</v>
      </c>
      <c r="AQ1661" s="1" t="s">
        <v>72</v>
      </c>
      <c r="AR1661" s="1" t="s">
        <v>72</v>
      </c>
      <c r="AS1661" s="1" t="s">
        <v>1061</v>
      </c>
      <c r="AT1661" s="1" t="s">
        <v>72</v>
      </c>
      <c r="AU1661" s="3">
        <v>45779</v>
      </c>
      <c r="AV1661" s="4">
        <v>0.60347222222222219</v>
      </c>
      <c r="AW1661" s="4">
        <v>0.67847222222222225</v>
      </c>
      <c r="AX1661" s="4">
        <f t="shared" si="203"/>
        <v>7.5000000000000067E-2</v>
      </c>
      <c r="AY1661" s="4">
        <f t="shared" si="204"/>
        <v>0.60555555555555562</v>
      </c>
      <c r="AZ1661" s="4">
        <f t="shared" si="205"/>
        <v>0.20972222222222225</v>
      </c>
      <c r="BA1661" s="1" t="s">
        <v>7855</v>
      </c>
      <c r="BB1661" s="1" t="s">
        <v>7856</v>
      </c>
      <c r="BC1661" s="1" t="s">
        <v>1675</v>
      </c>
      <c r="BD1661" s="1">
        <v>15</v>
      </c>
      <c r="BE1661" s="1" t="s">
        <v>4063</v>
      </c>
      <c r="BF1661" s="1" t="s">
        <v>75</v>
      </c>
      <c r="BG1661" s="1" t="s">
        <v>75</v>
      </c>
      <c r="BH1661" s="1" t="s">
        <v>88</v>
      </c>
      <c r="BI1661" s="1" t="s">
        <v>96</v>
      </c>
      <c r="BJ1661" s="1" t="s">
        <v>72</v>
      </c>
      <c r="BK1661" s="1" t="s">
        <v>7526</v>
      </c>
      <c r="BL1661" s="1" t="s">
        <v>7857</v>
      </c>
      <c r="BM1661" s="1">
        <v>24</v>
      </c>
      <c r="BN1661" s="1" t="s">
        <v>75</v>
      </c>
      <c r="BO1661" s="1" t="s">
        <v>75</v>
      </c>
      <c r="BP1661" s="1" t="s">
        <v>75</v>
      </c>
      <c r="BQ1661" s="21" t="s">
        <v>99</v>
      </c>
      <c r="BR1661" s="21" t="s">
        <v>100</v>
      </c>
    </row>
    <row r="1662" spans="1:70" ht="20.45" customHeight="1">
      <c r="A1662" s="1" t="s">
        <v>7858</v>
      </c>
      <c r="B1662" s="1">
        <v>250092</v>
      </c>
      <c r="C1662" s="1" t="s">
        <v>497</v>
      </c>
      <c r="D1662" s="3">
        <v>45779</v>
      </c>
      <c r="E1662" s="4">
        <v>1.1805555555555555E-2</v>
      </c>
      <c r="F1662" s="5">
        <v>45778</v>
      </c>
      <c r="G1662" s="3">
        <v>45779</v>
      </c>
      <c r="H1662" s="4">
        <v>0.63402777777777775</v>
      </c>
      <c r="I1662" s="48">
        <f t="shared" si="202"/>
        <v>0.62222222222222223</v>
      </c>
      <c r="J1662" s="1">
        <v>2</v>
      </c>
      <c r="K1662" s="1" t="s">
        <v>1896</v>
      </c>
      <c r="L1662" s="1" t="s">
        <v>7859</v>
      </c>
      <c r="M1662" s="1" t="s">
        <v>75</v>
      </c>
      <c r="N1662" s="1" t="s">
        <v>7814</v>
      </c>
      <c r="O1662" s="1" t="s">
        <v>497</v>
      </c>
      <c r="P1662" s="1" t="s">
        <v>78</v>
      </c>
      <c r="Q1662" s="1" t="s">
        <v>78</v>
      </c>
      <c r="R1662" s="21" t="s">
        <v>1898</v>
      </c>
      <c r="S1662" s="21" t="s">
        <v>99</v>
      </c>
      <c r="T1662" s="34" t="s">
        <v>72</v>
      </c>
      <c r="U1662" s="3" t="s">
        <v>7860</v>
      </c>
      <c r="V1662" s="1" t="s">
        <v>1900</v>
      </c>
      <c r="W1662" s="1" t="s">
        <v>83</v>
      </c>
      <c r="X1662" s="1" t="s">
        <v>123</v>
      </c>
      <c r="Y1662" s="1" t="s">
        <v>83</v>
      </c>
      <c r="Z1662" s="1" t="s">
        <v>443</v>
      </c>
      <c r="AA1662" s="1" t="s">
        <v>72</v>
      </c>
      <c r="AB1662" s="1" t="s">
        <v>444</v>
      </c>
      <c r="AC1662" s="1" t="s">
        <v>7861</v>
      </c>
      <c r="AD1662" s="1" t="s">
        <v>87</v>
      </c>
      <c r="AE1662" s="1">
        <v>60</v>
      </c>
      <c r="AF1662" s="1" t="s">
        <v>88</v>
      </c>
      <c r="AG1662" s="1">
        <v>7.1</v>
      </c>
      <c r="AH1662" s="1" t="s">
        <v>2344</v>
      </c>
      <c r="AI1662" s="1" t="s">
        <v>90</v>
      </c>
      <c r="AJ1662" s="1" t="s">
        <v>91</v>
      </c>
      <c r="AK1662" s="1" t="s">
        <v>92</v>
      </c>
      <c r="AL1662" s="1" t="s">
        <v>72</v>
      </c>
      <c r="AM1662" s="1" t="s">
        <v>229</v>
      </c>
      <c r="AN1662" s="1" t="s">
        <v>72</v>
      </c>
      <c r="AO1662" s="1" t="s">
        <v>300</v>
      </c>
      <c r="AP1662" s="1" t="s">
        <v>72</v>
      </c>
      <c r="AQ1662" s="1" t="s">
        <v>72</v>
      </c>
      <c r="AR1662" s="1" t="s">
        <v>447</v>
      </c>
      <c r="AS1662" s="1" t="s">
        <v>72</v>
      </c>
      <c r="AT1662" s="1" t="s">
        <v>72</v>
      </c>
      <c r="AU1662" s="3">
        <v>45779</v>
      </c>
      <c r="AV1662" s="4">
        <v>0.65625</v>
      </c>
      <c r="AW1662" s="4">
        <v>0.71527777777777779</v>
      </c>
      <c r="AX1662" s="4">
        <f t="shared" si="203"/>
        <v>5.902777777777779E-2</v>
      </c>
      <c r="AY1662" s="4">
        <f t="shared" si="204"/>
        <v>9.3055555555555558E-2</v>
      </c>
      <c r="AZ1662" s="4">
        <f t="shared" si="205"/>
        <v>0.70347222222222228</v>
      </c>
      <c r="BA1662" s="1" t="s">
        <v>7862</v>
      </c>
      <c r="BB1662" s="1" t="s">
        <v>72</v>
      </c>
      <c r="BC1662" s="1" t="s">
        <v>1794</v>
      </c>
      <c r="BD1662" s="1">
        <v>13</v>
      </c>
      <c r="BE1662" s="1" t="s">
        <v>2294</v>
      </c>
      <c r="BF1662" s="1" t="s">
        <v>75</v>
      </c>
      <c r="BG1662" s="1" t="s">
        <v>75</v>
      </c>
      <c r="BH1662" s="1" t="s">
        <v>88</v>
      </c>
      <c r="BI1662" s="1" t="s">
        <v>96</v>
      </c>
      <c r="BJ1662" s="1" t="s">
        <v>72</v>
      </c>
      <c r="BK1662" s="1" t="s">
        <v>7458</v>
      </c>
      <c r="BL1662" s="1" t="s">
        <v>7817</v>
      </c>
      <c r="BM1662" s="1">
        <f>49</f>
        <v>49</v>
      </c>
      <c r="BN1662" s="1" t="s">
        <v>75</v>
      </c>
      <c r="BO1662" s="1" t="s">
        <v>75</v>
      </c>
      <c r="BP1662" s="1" t="s">
        <v>75</v>
      </c>
      <c r="BQ1662" s="21" t="s">
        <v>99</v>
      </c>
      <c r="BR1662" s="1" t="s">
        <v>918</v>
      </c>
    </row>
    <row r="1663" spans="1:70" ht="20.45" customHeight="1">
      <c r="A1663" s="1" t="s">
        <v>7863</v>
      </c>
      <c r="B1663" s="1">
        <v>250093</v>
      </c>
      <c r="C1663" s="1" t="s">
        <v>71</v>
      </c>
      <c r="D1663" s="3">
        <v>45779</v>
      </c>
      <c r="E1663" s="4">
        <v>0.33888888888888891</v>
      </c>
      <c r="F1663" s="5">
        <v>45778</v>
      </c>
      <c r="G1663" s="3">
        <v>45779</v>
      </c>
      <c r="H1663" s="4">
        <v>0.63402777777777775</v>
      </c>
      <c r="I1663" s="48">
        <f t="shared" si="202"/>
        <v>0.29513888888888884</v>
      </c>
      <c r="J1663" s="1">
        <v>3</v>
      </c>
      <c r="K1663" s="1" t="s">
        <v>1896</v>
      </c>
      <c r="L1663" s="1" t="s">
        <v>7864</v>
      </c>
      <c r="M1663" s="1" t="s">
        <v>75</v>
      </c>
      <c r="N1663" s="1" t="s">
        <v>1915</v>
      </c>
      <c r="O1663" s="1" t="s">
        <v>77</v>
      </c>
      <c r="P1663" s="1" t="s">
        <v>78</v>
      </c>
      <c r="Q1663" s="1" t="s">
        <v>78</v>
      </c>
      <c r="R1663" s="21" t="s">
        <v>1898</v>
      </c>
      <c r="S1663" s="21" t="s">
        <v>99</v>
      </c>
      <c r="T1663" s="34" t="s">
        <v>72</v>
      </c>
      <c r="U1663" s="3" t="s">
        <v>6593</v>
      </c>
      <c r="V1663" s="1" t="s">
        <v>1900</v>
      </c>
      <c r="W1663" s="1" t="s">
        <v>83</v>
      </c>
      <c r="X1663" s="1" t="s">
        <v>123</v>
      </c>
      <c r="Y1663" s="1" t="s">
        <v>83</v>
      </c>
      <c r="Z1663" s="1" t="s">
        <v>84</v>
      </c>
      <c r="AA1663" s="1" t="s">
        <v>72</v>
      </c>
      <c r="AB1663" s="1" t="s">
        <v>140</v>
      </c>
      <c r="AC1663" s="1" t="s">
        <v>141</v>
      </c>
      <c r="AD1663" s="1" t="s">
        <v>126</v>
      </c>
      <c r="AE1663" s="1">
        <v>50</v>
      </c>
      <c r="AF1663" s="1" t="s">
        <v>88</v>
      </c>
      <c r="AG1663" s="1">
        <v>7.1</v>
      </c>
      <c r="AH1663" s="1" t="s">
        <v>2344</v>
      </c>
      <c r="AI1663" s="1" t="s">
        <v>90</v>
      </c>
      <c r="AJ1663" s="1" t="s">
        <v>91</v>
      </c>
      <c r="AK1663" s="1" t="s">
        <v>92</v>
      </c>
      <c r="AL1663" s="1" t="s">
        <v>72</v>
      </c>
      <c r="AM1663" s="1" t="s">
        <v>229</v>
      </c>
      <c r="AN1663" s="1" t="s">
        <v>72</v>
      </c>
      <c r="AO1663" s="1" t="s">
        <v>230</v>
      </c>
      <c r="AP1663" s="1" t="s">
        <v>72</v>
      </c>
      <c r="AQ1663" s="1" t="s">
        <v>72</v>
      </c>
      <c r="AR1663" s="1" t="s">
        <v>3444</v>
      </c>
      <c r="AS1663" s="1" t="s">
        <v>72</v>
      </c>
      <c r="AT1663" s="1" t="s">
        <v>72</v>
      </c>
      <c r="AU1663" s="3">
        <v>45779</v>
      </c>
      <c r="AV1663" s="4">
        <v>0.66666666666666663</v>
      </c>
      <c r="AW1663" s="4">
        <v>0.74652777777777779</v>
      </c>
      <c r="AX1663" s="4">
        <f t="shared" si="203"/>
        <v>7.986111111111116E-2</v>
      </c>
      <c r="AY1663" s="4">
        <f t="shared" si="204"/>
        <v>0.45138888888888895</v>
      </c>
      <c r="AZ1663" s="4">
        <f t="shared" si="205"/>
        <v>0.40763888888888888</v>
      </c>
      <c r="BA1663" s="1" t="s">
        <v>7865</v>
      </c>
      <c r="BB1663" s="1" t="s">
        <v>72</v>
      </c>
      <c r="BC1663" s="1" t="s">
        <v>1675</v>
      </c>
      <c r="BD1663" s="1">
        <v>15</v>
      </c>
      <c r="BE1663" s="1" t="s">
        <v>95</v>
      </c>
      <c r="BF1663" s="1" t="s">
        <v>75</v>
      </c>
      <c r="BG1663" s="1" t="s">
        <v>75</v>
      </c>
      <c r="BH1663" s="1" t="s">
        <v>88</v>
      </c>
      <c r="BI1663" s="1" t="s">
        <v>96</v>
      </c>
      <c r="BJ1663" s="1" t="s">
        <v>72</v>
      </c>
      <c r="BK1663" s="1" t="s">
        <v>7458</v>
      </c>
      <c r="BL1663" s="1" t="s">
        <v>7605</v>
      </c>
      <c r="BM1663" s="1">
        <v>35</v>
      </c>
      <c r="BN1663" s="1" t="s">
        <v>75</v>
      </c>
      <c r="BO1663" s="1" t="s">
        <v>75</v>
      </c>
      <c r="BP1663" s="1" t="s">
        <v>75</v>
      </c>
      <c r="BQ1663" s="21" t="s">
        <v>99</v>
      </c>
      <c r="BR1663" s="21" t="s">
        <v>100</v>
      </c>
    </row>
    <row r="1664" spans="1:70" ht="20.45" customHeight="1">
      <c r="A1664" s="1" t="s">
        <v>7866</v>
      </c>
      <c r="B1664" s="1">
        <v>250094</v>
      </c>
      <c r="C1664" s="1" t="s">
        <v>497</v>
      </c>
      <c r="D1664" s="3">
        <v>45779</v>
      </c>
      <c r="E1664" s="4">
        <v>0.57847222222222228</v>
      </c>
      <c r="F1664" s="5">
        <v>45778</v>
      </c>
      <c r="G1664" s="3">
        <v>45779</v>
      </c>
      <c r="H1664" s="4">
        <v>0.63402777777777775</v>
      </c>
      <c r="I1664" s="48">
        <f t="shared" si="202"/>
        <v>5.5555555555555469E-2</v>
      </c>
      <c r="J1664" s="1">
        <v>12</v>
      </c>
      <c r="K1664" s="1" t="s">
        <v>1896</v>
      </c>
      <c r="L1664" s="1" t="s">
        <v>7867</v>
      </c>
      <c r="M1664" s="1" t="s">
        <v>75</v>
      </c>
      <c r="N1664" s="1" t="s">
        <v>7814</v>
      </c>
      <c r="O1664" s="1" t="s">
        <v>497</v>
      </c>
      <c r="P1664" s="1" t="s">
        <v>78</v>
      </c>
      <c r="Q1664" s="1" t="s">
        <v>78</v>
      </c>
      <c r="R1664" s="21" t="s">
        <v>1898</v>
      </c>
      <c r="S1664" s="21" t="s">
        <v>99</v>
      </c>
      <c r="T1664" s="34" t="s">
        <v>72</v>
      </c>
      <c r="U1664" s="3" t="s">
        <v>4364</v>
      </c>
      <c r="V1664" s="1" t="s">
        <v>1900</v>
      </c>
      <c r="W1664" s="1" t="s">
        <v>83</v>
      </c>
      <c r="X1664" s="1" t="s">
        <v>123</v>
      </c>
      <c r="Y1664" s="1" t="s">
        <v>83</v>
      </c>
      <c r="Z1664" s="1" t="s">
        <v>443</v>
      </c>
      <c r="AA1664" s="1" t="s">
        <v>72</v>
      </c>
      <c r="AB1664" s="1" t="s">
        <v>444</v>
      </c>
      <c r="AC1664" s="1" t="s">
        <v>7868</v>
      </c>
      <c r="AD1664" s="1" t="s">
        <v>87</v>
      </c>
      <c r="AE1664" s="1">
        <v>56</v>
      </c>
      <c r="AF1664" s="1" t="s">
        <v>88</v>
      </c>
      <c r="AG1664" s="1">
        <v>7.1</v>
      </c>
      <c r="AH1664" s="1" t="s">
        <v>2344</v>
      </c>
      <c r="AI1664" s="1" t="s">
        <v>90</v>
      </c>
      <c r="AJ1664" s="1" t="s">
        <v>91</v>
      </c>
      <c r="AK1664" s="1" t="s">
        <v>92</v>
      </c>
      <c r="AL1664" s="1" t="s">
        <v>72</v>
      </c>
      <c r="AM1664" s="1" t="s">
        <v>229</v>
      </c>
      <c r="AN1664" s="1" t="s">
        <v>72</v>
      </c>
      <c r="AO1664" s="1" t="s">
        <v>367</v>
      </c>
      <c r="AP1664" s="1" t="s">
        <v>72</v>
      </c>
      <c r="AQ1664" s="1" t="s">
        <v>72</v>
      </c>
      <c r="AR1664" s="1" t="s">
        <v>447</v>
      </c>
      <c r="AS1664" s="1" t="s">
        <v>72</v>
      </c>
      <c r="AT1664" s="1" t="s">
        <v>72</v>
      </c>
      <c r="AU1664" s="3">
        <v>45779</v>
      </c>
      <c r="AV1664" s="4">
        <v>0.65625</v>
      </c>
      <c r="AW1664" s="4">
        <v>0.70277777777777772</v>
      </c>
      <c r="AX1664" s="4">
        <f t="shared" si="203"/>
        <v>4.6527777777777724E-2</v>
      </c>
      <c r="AY1664" s="4">
        <f t="shared" si="204"/>
        <v>0.64722222222222225</v>
      </c>
      <c r="AZ1664" s="4">
        <f t="shared" si="205"/>
        <v>0.12430555555555545</v>
      </c>
      <c r="BA1664" s="1" t="s">
        <v>7869</v>
      </c>
      <c r="BB1664" s="1" t="s">
        <v>72</v>
      </c>
      <c r="BC1664" s="1" t="s">
        <v>1794</v>
      </c>
      <c r="BD1664" s="1">
        <v>13</v>
      </c>
      <c r="BE1664" s="1" t="s">
        <v>2694</v>
      </c>
      <c r="BF1664" s="1" t="s">
        <v>75</v>
      </c>
      <c r="BG1664" s="1" t="s">
        <v>75</v>
      </c>
      <c r="BH1664" s="1" t="s">
        <v>88</v>
      </c>
      <c r="BI1664" s="1" t="s">
        <v>96</v>
      </c>
      <c r="BJ1664" s="1" t="s">
        <v>72</v>
      </c>
      <c r="BK1664" s="1" t="s">
        <v>7458</v>
      </c>
      <c r="BL1664" s="1" t="s">
        <v>7817</v>
      </c>
      <c r="BM1664" s="1">
        <f>49+7</f>
        <v>56</v>
      </c>
      <c r="BN1664" s="1" t="s">
        <v>75</v>
      </c>
      <c r="BO1664" s="1" t="s">
        <v>75</v>
      </c>
      <c r="BP1664" s="1" t="s">
        <v>75</v>
      </c>
      <c r="BQ1664" s="21" t="s">
        <v>99</v>
      </c>
      <c r="BR1664" s="1" t="s">
        <v>918</v>
      </c>
    </row>
    <row r="1665" spans="1:70" ht="20.45" customHeight="1">
      <c r="A1665" s="1" t="s">
        <v>7870</v>
      </c>
      <c r="B1665" s="1">
        <v>250095</v>
      </c>
      <c r="C1665" s="1" t="s">
        <v>71</v>
      </c>
      <c r="D1665" s="3">
        <v>45779</v>
      </c>
      <c r="E1665" s="4">
        <v>0.64375000000000004</v>
      </c>
      <c r="F1665" s="5">
        <v>45778</v>
      </c>
      <c r="G1665" s="3">
        <v>45779</v>
      </c>
      <c r="H1665" s="4">
        <v>0.6958333333333333</v>
      </c>
      <c r="I1665" s="48">
        <f t="shared" si="202"/>
        <v>5.2083333333333259E-2</v>
      </c>
      <c r="J1665" s="1">
        <v>3</v>
      </c>
      <c r="K1665" s="1" t="s">
        <v>1896</v>
      </c>
      <c r="L1665" s="1" t="s">
        <v>7871</v>
      </c>
      <c r="M1665" s="1" t="s">
        <v>75</v>
      </c>
      <c r="N1665" s="1" t="s">
        <v>5598</v>
      </c>
      <c r="O1665" s="1" t="s">
        <v>77</v>
      </c>
      <c r="P1665" s="1" t="s">
        <v>78</v>
      </c>
      <c r="Q1665" s="1" t="s">
        <v>78</v>
      </c>
      <c r="R1665" s="21" t="s">
        <v>1898</v>
      </c>
      <c r="S1665" s="21" t="s">
        <v>99</v>
      </c>
      <c r="T1665" s="34" t="s">
        <v>72</v>
      </c>
      <c r="U1665" s="3" t="s">
        <v>7872</v>
      </c>
      <c r="V1665" s="1" t="s">
        <v>1900</v>
      </c>
      <c r="W1665" s="1" t="s">
        <v>83</v>
      </c>
      <c r="X1665" s="1" t="s">
        <v>123</v>
      </c>
      <c r="Y1665" s="1" t="s">
        <v>83</v>
      </c>
      <c r="Z1665" s="1" t="s">
        <v>5066</v>
      </c>
      <c r="AA1665" s="1" t="s">
        <v>72</v>
      </c>
      <c r="AB1665" s="1" t="s">
        <v>5821</v>
      </c>
      <c r="AC1665" s="1" t="s">
        <v>7873</v>
      </c>
      <c r="AD1665" s="1" t="s">
        <v>87</v>
      </c>
      <c r="AE1665" s="1">
        <v>75</v>
      </c>
      <c r="AF1665" s="1" t="s">
        <v>88</v>
      </c>
      <c r="AG1665" s="1">
        <v>5.3</v>
      </c>
      <c r="AH1665" s="1" t="s">
        <v>954</v>
      </c>
      <c r="AI1665" s="1" t="s">
        <v>90</v>
      </c>
      <c r="AJ1665" s="1" t="s">
        <v>91</v>
      </c>
      <c r="AK1665" s="1" t="s">
        <v>92</v>
      </c>
      <c r="AL1665" s="1" t="s">
        <v>72</v>
      </c>
      <c r="AM1665" s="1" t="s">
        <v>229</v>
      </c>
      <c r="AN1665" s="1" t="s">
        <v>72</v>
      </c>
      <c r="AO1665" s="1" t="s">
        <v>230</v>
      </c>
      <c r="AP1665" s="1" t="s">
        <v>72</v>
      </c>
      <c r="AQ1665" s="1" t="s">
        <v>72</v>
      </c>
      <c r="AR1665" s="1" t="s">
        <v>447</v>
      </c>
      <c r="AS1665" s="1" t="s">
        <v>72</v>
      </c>
      <c r="AT1665" s="1" t="s">
        <v>72</v>
      </c>
      <c r="AU1665" s="3">
        <v>45779</v>
      </c>
      <c r="AV1665" s="4">
        <v>0.73263888888888884</v>
      </c>
      <c r="AW1665" s="4">
        <v>0.82638888888888884</v>
      </c>
      <c r="AX1665" s="4">
        <f t="shared" si="203"/>
        <v>9.375E-2</v>
      </c>
      <c r="AY1665" s="4">
        <f t="shared" si="204"/>
        <v>0.77430555555555558</v>
      </c>
      <c r="AZ1665" s="4">
        <f t="shared" si="205"/>
        <v>0.1826388888888888</v>
      </c>
      <c r="BA1665" s="1" t="s">
        <v>7874</v>
      </c>
      <c r="BB1665" s="1" t="s">
        <v>72</v>
      </c>
      <c r="BC1665" s="1" t="s">
        <v>1675</v>
      </c>
      <c r="BD1665" s="1">
        <v>15</v>
      </c>
      <c r="BE1665" s="1" t="s">
        <v>4063</v>
      </c>
      <c r="BF1665" s="1" t="s">
        <v>75</v>
      </c>
      <c r="BG1665" s="1" t="s">
        <v>75</v>
      </c>
      <c r="BH1665" s="1" t="s">
        <v>88</v>
      </c>
      <c r="BI1665" s="1" t="s">
        <v>96</v>
      </c>
      <c r="BJ1665" s="1" t="s">
        <v>72</v>
      </c>
      <c r="BK1665" s="1" t="s">
        <v>7458</v>
      </c>
      <c r="BL1665" s="1" t="s">
        <v>7875</v>
      </c>
      <c r="BM1665" s="1">
        <v>35</v>
      </c>
      <c r="BN1665" s="1" t="s">
        <v>75</v>
      </c>
      <c r="BO1665" s="1" t="s">
        <v>75</v>
      </c>
      <c r="BP1665" s="1" t="s">
        <v>75</v>
      </c>
      <c r="BQ1665" s="21" t="s">
        <v>99</v>
      </c>
      <c r="BR1665" s="21" t="s">
        <v>100</v>
      </c>
    </row>
    <row r="1666" spans="1:70" ht="20.45" customHeight="1">
      <c r="A1666" s="1" t="s">
        <v>7876</v>
      </c>
      <c r="B1666" s="1">
        <v>250096</v>
      </c>
      <c r="C1666" s="1" t="s">
        <v>71</v>
      </c>
      <c r="D1666" s="3">
        <v>45782</v>
      </c>
      <c r="E1666" s="4">
        <v>0.47569444444444442</v>
      </c>
      <c r="F1666" s="5">
        <v>45778</v>
      </c>
      <c r="G1666" s="3">
        <v>45782</v>
      </c>
      <c r="H1666" s="4">
        <v>0.54513888888888884</v>
      </c>
      <c r="I1666" s="48">
        <f t="shared" si="202"/>
        <v>6.944444444444442E-2</v>
      </c>
      <c r="J1666" s="1">
        <v>11</v>
      </c>
      <c r="K1666" s="1" t="s">
        <v>1896</v>
      </c>
      <c r="L1666" s="1" t="s">
        <v>7877</v>
      </c>
      <c r="M1666" s="1" t="s">
        <v>75</v>
      </c>
      <c r="N1666" s="1" t="s">
        <v>3947</v>
      </c>
      <c r="O1666" s="1" t="s">
        <v>77</v>
      </c>
      <c r="P1666" s="1" t="s">
        <v>78</v>
      </c>
      <c r="Q1666" s="1" t="s">
        <v>78</v>
      </c>
      <c r="R1666" s="21" t="s">
        <v>1898</v>
      </c>
      <c r="S1666" s="21" t="s">
        <v>99</v>
      </c>
      <c r="T1666" s="34" t="s">
        <v>72</v>
      </c>
      <c r="U1666" s="3" t="s">
        <v>7782</v>
      </c>
      <c r="V1666" s="1" t="s">
        <v>1900</v>
      </c>
      <c r="W1666" s="1" t="s">
        <v>813</v>
      </c>
      <c r="X1666" s="1" t="s">
        <v>813</v>
      </c>
      <c r="Y1666" s="1" t="s">
        <v>814</v>
      </c>
      <c r="Z1666" s="1" t="s">
        <v>84</v>
      </c>
      <c r="AA1666" s="1" t="s">
        <v>72</v>
      </c>
      <c r="AB1666" s="1" t="s">
        <v>140</v>
      </c>
      <c r="AC1666" s="1" t="s">
        <v>181</v>
      </c>
      <c r="AD1666" s="1" t="s">
        <v>87</v>
      </c>
      <c r="AE1666" s="1">
        <v>46</v>
      </c>
      <c r="AF1666" s="1" t="s">
        <v>88</v>
      </c>
      <c r="AG1666" s="1">
        <v>5.5</v>
      </c>
      <c r="AH1666" s="1" t="s">
        <v>299</v>
      </c>
      <c r="AI1666" s="1" t="s">
        <v>90</v>
      </c>
      <c r="AJ1666" s="1" t="s">
        <v>91</v>
      </c>
      <c r="AK1666" s="1" t="s">
        <v>92</v>
      </c>
      <c r="AL1666" s="1" t="s">
        <v>72</v>
      </c>
      <c r="AM1666" s="1" t="s">
        <v>254</v>
      </c>
      <c r="AN1666" s="1">
        <v>2</v>
      </c>
      <c r="AO1666" s="1" t="s">
        <v>5556</v>
      </c>
      <c r="AP1666" s="1" t="s">
        <v>72</v>
      </c>
      <c r="AQ1666" s="1" t="s">
        <v>72</v>
      </c>
      <c r="AR1666" s="1" t="s">
        <v>3444</v>
      </c>
      <c r="AS1666" s="1" t="s">
        <v>878</v>
      </c>
      <c r="AT1666" s="1" t="s">
        <v>72</v>
      </c>
      <c r="AU1666" s="3">
        <v>45782</v>
      </c>
      <c r="AV1666" s="4">
        <v>0.5708333333333333</v>
      </c>
      <c r="AW1666" s="4">
        <v>0.65277777777777779</v>
      </c>
      <c r="AX1666" s="4">
        <f t="shared" si="203"/>
        <v>8.1944444444444486E-2</v>
      </c>
      <c r="AY1666" s="4">
        <f t="shared" si="204"/>
        <v>0.58333333333333337</v>
      </c>
      <c r="AZ1666" s="4">
        <f t="shared" si="205"/>
        <v>0.17708333333333337</v>
      </c>
      <c r="BA1666" s="1" t="s">
        <v>7878</v>
      </c>
      <c r="BB1666" s="1" t="s">
        <v>72</v>
      </c>
      <c r="BC1666" s="1" t="s">
        <v>1675</v>
      </c>
      <c r="BD1666" s="1">
        <v>15</v>
      </c>
      <c r="BE1666" s="1" t="s">
        <v>2694</v>
      </c>
      <c r="BF1666" s="1" t="s">
        <v>75</v>
      </c>
      <c r="BG1666" s="1" t="s">
        <v>75</v>
      </c>
      <c r="BH1666" s="1" t="s">
        <v>88</v>
      </c>
      <c r="BI1666" s="1" t="s">
        <v>96</v>
      </c>
      <c r="BJ1666" s="1" t="s">
        <v>72</v>
      </c>
      <c r="BK1666" s="1" t="s">
        <v>7879</v>
      </c>
      <c r="BL1666" s="1" t="s">
        <v>7880</v>
      </c>
      <c r="BM1666" s="1">
        <v>35</v>
      </c>
      <c r="BN1666" s="1" t="s">
        <v>75</v>
      </c>
      <c r="BO1666" s="1" t="s">
        <v>75</v>
      </c>
      <c r="BP1666" s="1" t="s">
        <v>75</v>
      </c>
      <c r="BQ1666" s="21" t="s">
        <v>99</v>
      </c>
      <c r="BR1666" s="21" t="s">
        <v>100</v>
      </c>
    </row>
    <row r="1667" spans="1:70" ht="20.45" customHeight="1">
      <c r="A1667" s="1" t="s">
        <v>7881</v>
      </c>
      <c r="B1667" s="1">
        <v>250097</v>
      </c>
      <c r="C1667" s="1" t="s">
        <v>71</v>
      </c>
      <c r="D1667" s="3">
        <v>45784</v>
      </c>
      <c r="E1667" s="4">
        <v>0.47708333333333336</v>
      </c>
      <c r="F1667" s="5">
        <v>45778</v>
      </c>
      <c r="G1667" s="3">
        <v>45784</v>
      </c>
      <c r="H1667" s="4">
        <v>0.54791666666666672</v>
      </c>
      <c r="I1667" s="48">
        <f t="shared" si="202"/>
        <v>7.0833333333333359E-2</v>
      </c>
      <c r="J1667" s="1">
        <v>2</v>
      </c>
      <c r="K1667" s="1" t="s">
        <v>1896</v>
      </c>
      <c r="L1667" s="1" t="s">
        <v>7882</v>
      </c>
      <c r="M1667" s="1" t="s">
        <v>75</v>
      </c>
      <c r="N1667" s="1" t="s">
        <v>3947</v>
      </c>
      <c r="O1667" s="1" t="s">
        <v>77</v>
      </c>
      <c r="P1667" s="1" t="s">
        <v>78</v>
      </c>
      <c r="Q1667" s="1" t="s">
        <v>78</v>
      </c>
      <c r="R1667" s="21" t="s">
        <v>1898</v>
      </c>
      <c r="S1667" s="21" t="s">
        <v>99</v>
      </c>
      <c r="T1667" s="34" t="s">
        <v>72</v>
      </c>
      <c r="U1667" s="3" t="s">
        <v>2253</v>
      </c>
      <c r="V1667" s="1" t="s">
        <v>1900</v>
      </c>
      <c r="W1667" s="1" t="s">
        <v>813</v>
      </c>
      <c r="X1667" s="1" t="s">
        <v>813</v>
      </c>
      <c r="Y1667" s="1" t="s">
        <v>814</v>
      </c>
      <c r="Z1667" s="1" t="s">
        <v>84</v>
      </c>
      <c r="AA1667" s="1" t="s">
        <v>72</v>
      </c>
      <c r="AB1667" s="1" t="s">
        <v>140</v>
      </c>
      <c r="AC1667" s="1" t="s">
        <v>181</v>
      </c>
      <c r="AD1667" s="1" t="s">
        <v>126</v>
      </c>
      <c r="AE1667" s="1">
        <v>53</v>
      </c>
      <c r="AF1667" s="1" t="s">
        <v>88</v>
      </c>
      <c r="AG1667" s="1">
        <v>5.3</v>
      </c>
      <c r="AH1667" s="1" t="s">
        <v>299</v>
      </c>
      <c r="AI1667" s="1" t="s">
        <v>90</v>
      </c>
      <c r="AJ1667" s="1" t="s">
        <v>91</v>
      </c>
      <c r="AK1667" s="1" t="s">
        <v>92</v>
      </c>
      <c r="AL1667" s="1" t="s">
        <v>72</v>
      </c>
      <c r="AM1667" s="1" t="s">
        <v>254</v>
      </c>
      <c r="AN1667" s="1">
        <v>1</v>
      </c>
      <c r="AO1667" s="1" t="s">
        <v>5092</v>
      </c>
      <c r="AP1667" s="1" t="s">
        <v>72</v>
      </c>
      <c r="AQ1667" s="1" t="s">
        <v>72</v>
      </c>
      <c r="AR1667" s="1" t="s">
        <v>3444</v>
      </c>
      <c r="AS1667" s="1" t="s">
        <v>878</v>
      </c>
      <c r="AT1667" s="1" t="s">
        <v>72</v>
      </c>
      <c r="AU1667" s="3">
        <v>45784</v>
      </c>
      <c r="AV1667" s="4">
        <v>0.60902777777777772</v>
      </c>
      <c r="AW1667" s="4">
        <v>0.69236111111111109</v>
      </c>
      <c r="AX1667" s="4">
        <f t="shared" si="203"/>
        <v>8.333333333333337E-2</v>
      </c>
      <c r="AY1667" s="4">
        <f t="shared" si="204"/>
        <v>0.62152777777777768</v>
      </c>
      <c r="AZ1667" s="4">
        <f t="shared" si="205"/>
        <v>0.21527777777777773</v>
      </c>
      <c r="BA1667" s="1" t="s">
        <v>7883</v>
      </c>
      <c r="BB1667" s="1" t="s">
        <v>72</v>
      </c>
      <c r="BC1667" s="1" t="s">
        <v>1675</v>
      </c>
      <c r="BD1667" s="1">
        <v>15</v>
      </c>
      <c r="BE1667" s="1" t="s">
        <v>7811</v>
      </c>
      <c r="BF1667" s="1" t="s">
        <v>75</v>
      </c>
      <c r="BG1667" s="1" t="s">
        <v>75</v>
      </c>
      <c r="BH1667" s="1" t="s">
        <v>88</v>
      </c>
      <c r="BI1667" s="1" t="s">
        <v>96</v>
      </c>
      <c r="BJ1667" s="1" t="s">
        <v>72</v>
      </c>
      <c r="BK1667" s="1" t="s">
        <v>7879</v>
      </c>
      <c r="BL1667" s="1" t="s">
        <v>7884</v>
      </c>
      <c r="BM1667" s="1">
        <v>28</v>
      </c>
      <c r="BN1667" s="1" t="s">
        <v>75</v>
      </c>
      <c r="BO1667" s="1" t="s">
        <v>75</v>
      </c>
      <c r="BP1667" s="1" t="s">
        <v>75</v>
      </c>
      <c r="BQ1667" s="21" t="s">
        <v>99</v>
      </c>
      <c r="BR1667" s="21" t="s">
        <v>100</v>
      </c>
    </row>
    <row r="1668" spans="1:70" ht="20.45" customHeight="1">
      <c r="A1668" s="1" t="s">
        <v>7885</v>
      </c>
      <c r="B1668" s="1">
        <v>250098</v>
      </c>
      <c r="C1668" s="1" t="s">
        <v>497</v>
      </c>
      <c r="D1668" s="3">
        <v>45784</v>
      </c>
      <c r="E1668" s="4">
        <v>0.46875</v>
      </c>
      <c r="F1668" s="5">
        <v>45778</v>
      </c>
      <c r="G1668" s="3">
        <v>45784</v>
      </c>
      <c r="H1668" s="4">
        <v>0.69930555555555551</v>
      </c>
      <c r="I1668" s="48">
        <f t="shared" si="202"/>
        <v>0.23055555555555551</v>
      </c>
      <c r="J1668" s="1">
        <v>10</v>
      </c>
      <c r="K1668" s="1" t="s">
        <v>1896</v>
      </c>
      <c r="L1668" s="1" t="s">
        <v>7886</v>
      </c>
      <c r="M1668" s="1" t="s">
        <v>75</v>
      </c>
      <c r="N1668" s="1" t="s">
        <v>7814</v>
      </c>
      <c r="O1668" s="1" t="s">
        <v>497</v>
      </c>
      <c r="P1668" s="1" t="s">
        <v>78</v>
      </c>
      <c r="Q1668" s="1" t="s">
        <v>78</v>
      </c>
      <c r="R1668" s="21" t="s">
        <v>1898</v>
      </c>
      <c r="S1668" s="8" t="s">
        <v>160</v>
      </c>
      <c r="T1668" s="8" t="s">
        <v>707</v>
      </c>
      <c r="U1668" s="8" t="s">
        <v>847</v>
      </c>
      <c r="V1668" s="1" t="s">
        <v>1900</v>
      </c>
      <c r="W1668" s="1" t="s">
        <v>2143</v>
      </c>
      <c r="X1668" s="1" t="s">
        <v>1868</v>
      </c>
      <c r="Y1668" s="1" t="s">
        <v>2143</v>
      </c>
      <c r="Z1668" s="1" t="s">
        <v>443</v>
      </c>
      <c r="AA1668" s="1" t="s">
        <v>72</v>
      </c>
      <c r="AB1668" s="1" t="s">
        <v>444</v>
      </c>
      <c r="AC1668" s="1" t="s">
        <v>444</v>
      </c>
      <c r="AD1668" s="1" t="s">
        <v>87</v>
      </c>
      <c r="AE1668" s="1">
        <v>49</v>
      </c>
      <c r="AF1668" s="1" t="s">
        <v>88</v>
      </c>
      <c r="AG1668" s="1">
        <v>6.3</v>
      </c>
      <c r="AH1668" s="1" t="s">
        <v>2344</v>
      </c>
      <c r="AI1668" s="1" t="s">
        <v>90</v>
      </c>
      <c r="AJ1668" s="1" t="s">
        <v>91</v>
      </c>
      <c r="AK1668" s="1" t="s">
        <v>216</v>
      </c>
      <c r="AL1668" s="1" t="s">
        <v>72</v>
      </c>
      <c r="AM1668" s="1" t="s">
        <v>72</v>
      </c>
      <c r="AN1668" s="1" t="s">
        <v>72</v>
      </c>
      <c r="AO1668" s="1" t="s">
        <v>72</v>
      </c>
      <c r="AP1668" s="1">
        <v>4</v>
      </c>
      <c r="AQ1668" s="1" t="s">
        <v>7887</v>
      </c>
      <c r="AR1668" s="1" t="s">
        <v>447</v>
      </c>
      <c r="AS1668" s="1" t="s">
        <v>72</v>
      </c>
      <c r="AT1668" s="1" t="s">
        <v>72</v>
      </c>
      <c r="AU1668" s="3">
        <v>45784</v>
      </c>
      <c r="AV1668" s="4">
        <v>0.72569444444444442</v>
      </c>
      <c r="AW1668" s="4">
        <v>0.76388888888888884</v>
      </c>
      <c r="AX1668" s="4">
        <f t="shared" si="203"/>
        <v>3.819444444444442E-2</v>
      </c>
      <c r="AY1668" s="4">
        <f t="shared" si="204"/>
        <v>0.53333333333333333</v>
      </c>
      <c r="AZ1668" s="4">
        <f t="shared" si="205"/>
        <v>0.29513888888888884</v>
      </c>
      <c r="BA1668" s="1" t="s">
        <v>7888</v>
      </c>
      <c r="BB1668" s="1" t="s">
        <v>72</v>
      </c>
      <c r="BC1668" s="1" t="s">
        <v>1794</v>
      </c>
      <c r="BD1668" s="1">
        <v>13</v>
      </c>
      <c r="BE1668" s="1" t="s">
        <v>2694</v>
      </c>
      <c r="BF1668" s="1" t="s">
        <v>75</v>
      </c>
      <c r="BG1668" s="1" t="s">
        <v>75</v>
      </c>
      <c r="BH1668" s="1" t="s">
        <v>88</v>
      </c>
      <c r="BI1668" s="1" t="s">
        <v>79</v>
      </c>
      <c r="BJ1668" s="1" t="s">
        <v>707</v>
      </c>
      <c r="BK1668" s="1" t="s">
        <v>7458</v>
      </c>
      <c r="BL1668" s="1" t="s">
        <v>7817</v>
      </c>
      <c r="BM1668" s="1">
        <f>49+7</f>
        <v>56</v>
      </c>
      <c r="BN1668" s="1" t="s">
        <v>88</v>
      </c>
      <c r="BO1668" s="1" t="s">
        <v>88</v>
      </c>
      <c r="BP1668" s="1" t="s">
        <v>88</v>
      </c>
      <c r="BQ1668" s="1" t="s">
        <v>160</v>
      </c>
      <c r="BR1668" s="1" t="s">
        <v>707</v>
      </c>
    </row>
    <row r="1669" spans="1:70" ht="20.45" customHeight="1">
      <c r="A1669" s="1" t="s">
        <v>7889</v>
      </c>
      <c r="B1669" s="1">
        <v>250099</v>
      </c>
      <c r="C1669" s="1" t="s">
        <v>71</v>
      </c>
      <c r="D1669" s="3">
        <v>45784</v>
      </c>
      <c r="E1669" s="4">
        <v>0.77430555555555558</v>
      </c>
      <c r="F1669" s="5">
        <v>45778</v>
      </c>
      <c r="G1669" s="3">
        <v>45784</v>
      </c>
      <c r="H1669" s="4">
        <v>0.84722222222222221</v>
      </c>
      <c r="I1669" s="48">
        <f t="shared" si="202"/>
        <v>7.291666666666663E-2</v>
      </c>
      <c r="J1669" s="1">
        <v>5</v>
      </c>
      <c r="K1669" s="1" t="s">
        <v>1896</v>
      </c>
      <c r="L1669" s="1" t="s">
        <v>7890</v>
      </c>
      <c r="M1669" s="1" t="s">
        <v>75</v>
      </c>
      <c r="N1669" s="1" t="s">
        <v>6517</v>
      </c>
      <c r="O1669" s="1" t="s">
        <v>77</v>
      </c>
      <c r="P1669" s="1" t="s">
        <v>78</v>
      </c>
      <c r="Q1669" s="1" t="s">
        <v>78</v>
      </c>
      <c r="R1669" s="21" t="s">
        <v>1898</v>
      </c>
      <c r="S1669" s="8" t="s">
        <v>99</v>
      </c>
      <c r="T1669" s="8" t="s">
        <v>707</v>
      </c>
      <c r="U1669" s="8" t="s">
        <v>7891</v>
      </c>
      <c r="V1669" s="1" t="s">
        <v>1900</v>
      </c>
      <c r="W1669" s="1" t="s">
        <v>7347</v>
      </c>
      <c r="X1669" s="1" t="s">
        <v>7347</v>
      </c>
      <c r="Y1669" s="1" t="s">
        <v>7348</v>
      </c>
      <c r="Z1669" s="1" t="s">
        <v>6519</v>
      </c>
      <c r="AA1669" s="1" t="s">
        <v>72</v>
      </c>
      <c r="AB1669" s="1" t="s">
        <v>6519</v>
      </c>
      <c r="AC1669" s="1" t="s">
        <v>6519</v>
      </c>
      <c r="AD1669" s="1" t="s">
        <v>87</v>
      </c>
      <c r="AE1669" s="1">
        <v>69</v>
      </c>
      <c r="AF1669" s="1" t="s">
        <v>88</v>
      </c>
      <c r="AG1669" s="1">
        <v>4.5999999999999996</v>
      </c>
      <c r="AH1669" s="1" t="s">
        <v>2344</v>
      </c>
      <c r="AI1669" s="1" t="s">
        <v>90</v>
      </c>
      <c r="AJ1669" s="1" t="s">
        <v>91</v>
      </c>
      <c r="AK1669" s="1" t="s">
        <v>92</v>
      </c>
      <c r="AL1669" s="1" t="s">
        <v>72</v>
      </c>
      <c r="AM1669" s="1" t="s">
        <v>72</v>
      </c>
      <c r="AN1669" s="1" t="s">
        <v>72</v>
      </c>
      <c r="AO1669" s="1" t="s">
        <v>72</v>
      </c>
      <c r="AP1669" s="1" t="s">
        <v>72</v>
      </c>
      <c r="AQ1669" s="1" t="s">
        <v>72</v>
      </c>
      <c r="AR1669" s="1" t="s">
        <v>447</v>
      </c>
      <c r="AS1669" s="1" t="s">
        <v>72</v>
      </c>
      <c r="AT1669" s="1" t="s">
        <v>72</v>
      </c>
      <c r="AU1669" s="3">
        <v>45785</v>
      </c>
      <c r="AV1669" s="4">
        <v>0.27430555555555558</v>
      </c>
      <c r="AW1669" s="4">
        <v>0.3263888888888889</v>
      </c>
      <c r="AX1669" s="4">
        <f t="shared" si="203"/>
        <v>5.2083333333333315E-2</v>
      </c>
      <c r="AY1669" s="4">
        <f t="shared" si="204"/>
        <v>0.25347222222222227</v>
      </c>
      <c r="AZ1669" s="4">
        <f t="shared" si="205"/>
        <v>-0.44791666666666669</v>
      </c>
      <c r="BA1669" s="1" t="s">
        <v>7892</v>
      </c>
      <c r="BB1669" s="1" t="s">
        <v>7892</v>
      </c>
      <c r="BC1669" s="1" t="s">
        <v>1794</v>
      </c>
      <c r="BD1669" s="1">
        <v>15</v>
      </c>
      <c r="BE1669" s="1" t="s">
        <v>4219</v>
      </c>
      <c r="BF1669" s="1" t="s">
        <v>75</v>
      </c>
      <c r="BG1669" s="1" t="s">
        <v>75</v>
      </c>
      <c r="BH1669" s="1" t="s">
        <v>88</v>
      </c>
      <c r="BI1669" s="1" t="s">
        <v>96</v>
      </c>
      <c r="BJ1669" s="1" t="s">
        <v>72</v>
      </c>
      <c r="BK1669" s="1" t="s">
        <v>7629</v>
      </c>
      <c r="BL1669" s="1" t="s">
        <v>7893</v>
      </c>
      <c r="BM1669" s="1">
        <v>39</v>
      </c>
      <c r="BN1669" s="1" t="s">
        <v>75</v>
      </c>
      <c r="BO1669" s="1" t="s">
        <v>75</v>
      </c>
      <c r="BP1669" s="1" t="s">
        <v>75</v>
      </c>
      <c r="BQ1669" s="21" t="s">
        <v>99</v>
      </c>
      <c r="BR1669" s="21" t="s">
        <v>100</v>
      </c>
    </row>
    <row r="1670" spans="1:70" ht="20.45" customHeight="1">
      <c r="A1670" s="1" t="s">
        <v>7894</v>
      </c>
      <c r="B1670" s="1">
        <v>250100</v>
      </c>
      <c r="C1670" s="1" t="s">
        <v>71</v>
      </c>
      <c r="D1670" s="3">
        <v>45784</v>
      </c>
      <c r="E1670" s="4">
        <v>0.4861111111111111</v>
      </c>
      <c r="F1670" s="5">
        <v>45778</v>
      </c>
      <c r="G1670" s="3">
        <v>45784</v>
      </c>
      <c r="H1670" s="4">
        <v>0.8569444444444444</v>
      </c>
      <c r="I1670" s="48">
        <f t="shared" si="202"/>
        <v>0.37083333333333329</v>
      </c>
      <c r="J1670" s="1">
        <v>10</v>
      </c>
      <c r="K1670" s="1" t="s">
        <v>1896</v>
      </c>
      <c r="L1670" s="1" t="s">
        <v>7895</v>
      </c>
      <c r="M1670" s="1" t="s">
        <v>75</v>
      </c>
      <c r="N1670" s="1" t="s">
        <v>3624</v>
      </c>
      <c r="O1670" s="1" t="s">
        <v>77</v>
      </c>
      <c r="P1670" s="1" t="s">
        <v>78</v>
      </c>
      <c r="Q1670" s="1" t="s">
        <v>78</v>
      </c>
      <c r="R1670" s="21" t="s">
        <v>1898</v>
      </c>
      <c r="S1670" s="21" t="s">
        <v>99</v>
      </c>
      <c r="T1670" s="34" t="s">
        <v>72</v>
      </c>
      <c r="U1670" s="3" t="s">
        <v>7896</v>
      </c>
      <c r="V1670" s="1" t="s">
        <v>1900</v>
      </c>
      <c r="W1670" s="1" t="s">
        <v>778</v>
      </c>
      <c r="X1670" s="1" t="s">
        <v>779</v>
      </c>
      <c r="Y1670" s="1" t="s">
        <v>780</v>
      </c>
      <c r="Z1670" s="1" t="s">
        <v>152</v>
      </c>
      <c r="AA1670" s="1" t="s">
        <v>72</v>
      </c>
      <c r="AB1670" s="1" t="s">
        <v>153</v>
      </c>
      <c r="AC1670" s="1" t="s">
        <v>154</v>
      </c>
      <c r="AD1670" s="1" t="s">
        <v>126</v>
      </c>
      <c r="AE1670" s="1">
        <v>41</v>
      </c>
      <c r="AF1670" s="1" t="s">
        <v>88</v>
      </c>
      <c r="AG1670" s="1">
        <v>4.9000000000000004</v>
      </c>
      <c r="AH1670" s="1" t="s">
        <v>299</v>
      </c>
      <c r="AI1670" s="1" t="s">
        <v>90</v>
      </c>
      <c r="AJ1670" s="1" t="s">
        <v>91</v>
      </c>
      <c r="AK1670" s="1" t="s">
        <v>92</v>
      </c>
      <c r="AL1670" s="1" t="s">
        <v>72</v>
      </c>
      <c r="AM1670" s="1" t="s">
        <v>229</v>
      </c>
      <c r="AN1670" s="1">
        <v>3</v>
      </c>
      <c r="AO1670" s="1" t="s">
        <v>4842</v>
      </c>
      <c r="AP1670" s="1" t="s">
        <v>72</v>
      </c>
      <c r="AQ1670" s="1" t="s">
        <v>72</v>
      </c>
      <c r="AR1670" s="1" t="s">
        <v>7897</v>
      </c>
      <c r="AS1670" s="1" t="s">
        <v>72</v>
      </c>
      <c r="AT1670" s="1" t="s">
        <v>72</v>
      </c>
      <c r="AU1670" s="3">
        <v>45785</v>
      </c>
      <c r="AV1670" s="4">
        <v>0.86944444444444446</v>
      </c>
      <c r="AW1670" s="4">
        <v>0.93055555555555558</v>
      </c>
      <c r="AX1670" s="4">
        <f t="shared" si="203"/>
        <v>6.1111111111111116E-2</v>
      </c>
      <c r="AY1670" s="4">
        <f t="shared" si="204"/>
        <v>0.55972222222222223</v>
      </c>
      <c r="AZ1670" s="4">
        <f t="shared" si="205"/>
        <v>0.44444444444444448</v>
      </c>
      <c r="BA1670" s="1" t="s">
        <v>7898</v>
      </c>
      <c r="BB1670" s="1" t="s">
        <v>7899</v>
      </c>
      <c r="BC1670" s="1" t="s">
        <v>1794</v>
      </c>
      <c r="BD1670" s="1">
        <v>15</v>
      </c>
      <c r="BE1670" s="1" t="s">
        <v>4063</v>
      </c>
      <c r="BF1670" s="1" t="s">
        <v>75</v>
      </c>
      <c r="BG1670" s="1" t="s">
        <v>75</v>
      </c>
      <c r="BH1670" s="1" t="s">
        <v>88</v>
      </c>
      <c r="BI1670" s="1" t="s">
        <v>96</v>
      </c>
      <c r="BJ1670" s="1" t="s">
        <v>72</v>
      </c>
      <c r="BK1670" s="1" t="s">
        <v>7458</v>
      </c>
      <c r="BL1670" s="1" t="s">
        <v>7900</v>
      </c>
      <c r="BM1670" s="1">
        <v>37</v>
      </c>
      <c r="BN1670" s="1" t="s">
        <v>75</v>
      </c>
      <c r="BO1670" s="1" t="s">
        <v>75</v>
      </c>
      <c r="BP1670" s="1" t="s">
        <v>75</v>
      </c>
      <c r="BQ1670" s="21" t="s">
        <v>99</v>
      </c>
      <c r="BR1670" s="21" t="s">
        <v>100</v>
      </c>
    </row>
    <row r="1671" spans="1:70" ht="20.45" customHeight="1">
      <c r="A1671" s="1" t="s">
        <v>7901</v>
      </c>
      <c r="B1671" s="1">
        <v>250101</v>
      </c>
      <c r="C1671" s="1" t="s">
        <v>71</v>
      </c>
      <c r="D1671" s="3">
        <v>45786</v>
      </c>
      <c r="E1671" s="4">
        <v>0.57291666666666663</v>
      </c>
      <c r="F1671" s="5">
        <v>45778</v>
      </c>
      <c r="G1671" s="3">
        <v>45786</v>
      </c>
      <c r="H1671" s="4">
        <v>0.65833333333333333</v>
      </c>
      <c r="I1671" s="48">
        <f t="shared" si="202"/>
        <v>8.5416666666666696E-2</v>
      </c>
      <c r="J1671" s="1">
        <v>4</v>
      </c>
      <c r="K1671" s="1" t="s">
        <v>1896</v>
      </c>
      <c r="L1671" s="1" t="s">
        <v>7902</v>
      </c>
      <c r="M1671" s="1" t="s">
        <v>75</v>
      </c>
      <c r="N1671" s="1" t="s">
        <v>3608</v>
      </c>
      <c r="O1671" s="1" t="s">
        <v>77</v>
      </c>
      <c r="P1671" s="1" t="s">
        <v>78</v>
      </c>
      <c r="Q1671" s="1" t="s">
        <v>78</v>
      </c>
      <c r="R1671" s="21" t="s">
        <v>1898</v>
      </c>
      <c r="S1671" s="8" t="s">
        <v>160</v>
      </c>
      <c r="T1671" s="8" t="s">
        <v>707</v>
      </c>
      <c r="U1671" s="60" t="s">
        <v>847</v>
      </c>
      <c r="V1671" s="1" t="s">
        <v>1900</v>
      </c>
      <c r="W1671" s="1" t="s">
        <v>813</v>
      </c>
      <c r="X1671" s="1" t="s">
        <v>813</v>
      </c>
      <c r="Y1671" s="1" t="s">
        <v>814</v>
      </c>
      <c r="Z1671" s="1" t="s">
        <v>152</v>
      </c>
      <c r="AA1671" s="1" t="s">
        <v>4344</v>
      </c>
      <c r="AB1671" s="1" t="s">
        <v>153</v>
      </c>
      <c r="AC1671" s="1" t="s">
        <v>154</v>
      </c>
      <c r="AD1671" s="1" t="s">
        <v>126</v>
      </c>
      <c r="AE1671" s="1">
        <v>60</v>
      </c>
      <c r="AF1671" s="1" t="s">
        <v>88</v>
      </c>
      <c r="AG1671" s="1">
        <v>5.3</v>
      </c>
      <c r="AH1671" s="1" t="s">
        <v>954</v>
      </c>
      <c r="AI1671" s="1" t="s">
        <v>90</v>
      </c>
      <c r="AJ1671" s="1" t="s">
        <v>91</v>
      </c>
      <c r="AK1671" s="1" t="s">
        <v>216</v>
      </c>
      <c r="AL1671" s="1" t="s">
        <v>72</v>
      </c>
      <c r="AM1671" s="1" t="s">
        <v>72</v>
      </c>
      <c r="AN1671" s="1" t="s">
        <v>72</v>
      </c>
      <c r="AO1671" s="1" t="s">
        <v>72</v>
      </c>
      <c r="AP1671" s="1">
        <v>6</v>
      </c>
      <c r="AQ1671" s="1" t="s">
        <v>7903</v>
      </c>
      <c r="AR1671" s="1" t="s">
        <v>2726</v>
      </c>
      <c r="AS1671" s="1" t="s">
        <v>72</v>
      </c>
      <c r="AT1671" s="1" t="s">
        <v>72</v>
      </c>
      <c r="AU1671" s="3">
        <v>45786</v>
      </c>
      <c r="AV1671" s="4">
        <v>0.68611111111111112</v>
      </c>
      <c r="AW1671" s="4">
        <v>0.77222222222222225</v>
      </c>
      <c r="AX1671" s="4">
        <f t="shared" si="203"/>
        <v>8.6111111111111138E-2</v>
      </c>
      <c r="AY1671" s="4">
        <f t="shared" si="204"/>
        <v>0.68680555555555556</v>
      </c>
      <c r="AZ1671" s="4">
        <f t="shared" si="205"/>
        <v>0.19930555555555562</v>
      </c>
      <c r="BA1671" s="1" t="s">
        <v>7904</v>
      </c>
      <c r="BB1671" s="1" t="s">
        <v>72</v>
      </c>
      <c r="BC1671" s="1" t="s">
        <v>1794</v>
      </c>
      <c r="BD1671" s="1">
        <v>15</v>
      </c>
      <c r="BE1671" s="1" t="s">
        <v>4063</v>
      </c>
      <c r="BF1671" s="1" t="s">
        <v>75</v>
      </c>
      <c r="BG1671" s="1" t="s">
        <v>75</v>
      </c>
      <c r="BH1671" s="1" t="s">
        <v>88</v>
      </c>
      <c r="BI1671" s="1" t="s">
        <v>79</v>
      </c>
      <c r="BJ1671" s="1" t="s">
        <v>707</v>
      </c>
      <c r="BK1671" s="1" t="s">
        <v>72</v>
      </c>
      <c r="BL1671" s="1" t="s">
        <v>72</v>
      </c>
      <c r="BM1671" s="1" t="s">
        <v>72</v>
      </c>
      <c r="BN1671" s="1" t="s">
        <v>88</v>
      </c>
      <c r="BO1671" s="1" t="s">
        <v>88</v>
      </c>
      <c r="BP1671" s="1" t="s">
        <v>88</v>
      </c>
      <c r="BQ1671" s="1" t="s">
        <v>160</v>
      </c>
      <c r="BR1671" s="1" t="s">
        <v>707</v>
      </c>
    </row>
    <row r="1672" spans="1:70" ht="20.45" customHeight="1">
      <c r="A1672" s="1" t="s">
        <v>7905</v>
      </c>
      <c r="B1672" s="1">
        <v>250102</v>
      </c>
      <c r="C1672" s="1" t="s">
        <v>71</v>
      </c>
      <c r="D1672" s="3">
        <v>45787</v>
      </c>
      <c r="E1672" s="4">
        <v>0.53680555555555554</v>
      </c>
      <c r="F1672" s="5">
        <v>45778</v>
      </c>
      <c r="G1672" s="3">
        <v>45787</v>
      </c>
      <c r="H1672" s="4">
        <v>0.61805555555555558</v>
      </c>
      <c r="I1672" s="48">
        <f t="shared" si="202"/>
        <v>8.1250000000000044E-2</v>
      </c>
      <c r="J1672" s="1">
        <v>4</v>
      </c>
      <c r="K1672" s="1" t="s">
        <v>1896</v>
      </c>
      <c r="L1672" s="1" t="s">
        <v>7906</v>
      </c>
      <c r="M1672" s="1" t="s">
        <v>75</v>
      </c>
      <c r="N1672" s="1" t="s">
        <v>3624</v>
      </c>
      <c r="O1672" s="1" t="s">
        <v>77</v>
      </c>
      <c r="P1672" s="1" t="s">
        <v>78</v>
      </c>
      <c r="Q1672" s="1" t="s">
        <v>78</v>
      </c>
      <c r="R1672" s="21" t="s">
        <v>1898</v>
      </c>
      <c r="S1672" s="21" t="s">
        <v>99</v>
      </c>
      <c r="T1672" s="34" t="s">
        <v>72</v>
      </c>
      <c r="U1672" s="34" t="s">
        <v>5769</v>
      </c>
      <c r="V1672" s="1" t="s">
        <v>1900</v>
      </c>
      <c r="W1672" s="1" t="s">
        <v>813</v>
      </c>
      <c r="X1672" s="1" t="s">
        <v>813</v>
      </c>
      <c r="Y1672" s="1" t="s">
        <v>814</v>
      </c>
      <c r="Z1672" s="1" t="s">
        <v>152</v>
      </c>
      <c r="AA1672" s="1" t="s">
        <v>3529</v>
      </c>
      <c r="AB1672" s="1" t="s">
        <v>153</v>
      </c>
      <c r="AC1672" s="1" t="s">
        <v>164</v>
      </c>
      <c r="AD1672" s="1" t="s">
        <v>126</v>
      </c>
      <c r="AE1672" s="1">
        <v>67</v>
      </c>
      <c r="AF1672" s="1" t="s">
        <v>88</v>
      </c>
      <c r="AG1672" s="1">
        <v>5.8</v>
      </c>
      <c r="AH1672" s="1" t="s">
        <v>954</v>
      </c>
      <c r="AI1672" s="1" t="s">
        <v>90</v>
      </c>
      <c r="AJ1672" s="1" t="s">
        <v>91</v>
      </c>
      <c r="AK1672" s="1" t="s">
        <v>92</v>
      </c>
      <c r="AL1672" s="1" t="s">
        <v>72</v>
      </c>
      <c r="AM1672" s="1" t="s">
        <v>244</v>
      </c>
      <c r="AN1672" s="1">
        <v>2</v>
      </c>
      <c r="AO1672" s="1" t="s">
        <v>5320</v>
      </c>
      <c r="AP1672" s="1" t="s">
        <v>72</v>
      </c>
      <c r="AQ1672" s="1" t="s">
        <v>72</v>
      </c>
      <c r="AR1672" s="1" t="s">
        <v>2726</v>
      </c>
      <c r="AS1672" s="1" t="s">
        <v>263</v>
      </c>
      <c r="AT1672" s="1" t="s">
        <v>5981</v>
      </c>
      <c r="AU1672" s="3">
        <v>45787</v>
      </c>
      <c r="AV1672" s="4">
        <v>0.62847222222222221</v>
      </c>
      <c r="AW1672" s="4">
        <v>0.77222222222222225</v>
      </c>
      <c r="AX1672" s="4">
        <f t="shared" si="203"/>
        <v>0.14375000000000004</v>
      </c>
      <c r="AY1672" s="4">
        <f t="shared" si="204"/>
        <v>0.69097222222222221</v>
      </c>
      <c r="AZ1672" s="4">
        <f t="shared" si="205"/>
        <v>0.23541666666666672</v>
      </c>
      <c r="BA1672" s="1" t="s">
        <v>7907</v>
      </c>
      <c r="BB1672" s="1" t="s">
        <v>7908</v>
      </c>
      <c r="BC1672" s="1" t="s">
        <v>1794</v>
      </c>
      <c r="BD1672" s="1">
        <v>15</v>
      </c>
      <c r="BE1672" s="1" t="s">
        <v>4063</v>
      </c>
      <c r="BF1672" s="1" t="s">
        <v>88</v>
      </c>
      <c r="BG1672" s="1" t="s">
        <v>88</v>
      </c>
      <c r="BH1672" s="1" t="s">
        <v>88</v>
      </c>
      <c r="BI1672" s="1" t="s">
        <v>96</v>
      </c>
      <c r="BJ1672" s="1" t="s">
        <v>72</v>
      </c>
      <c r="BK1672" s="1" t="s">
        <v>7909</v>
      </c>
      <c r="BL1672" s="1" t="s">
        <v>7910</v>
      </c>
      <c r="BM1672" s="1">
        <v>12</v>
      </c>
      <c r="BN1672" s="1" t="s">
        <v>75</v>
      </c>
      <c r="BO1672" s="1" t="s">
        <v>75</v>
      </c>
      <c r="BP1672" s="1" t="s">
        <v>75</v>
      </c>
      <c r="BQ1672" s="21" t="s">
        <v>99</v>
      </c>
      <c r="BR1672" s="21" t="s">
        <v>100</v>
      </c>
    </row>
    <row r="1673" spans="1:70" ht="20.45" customHeight="1">
      <c r="A1673" s="1" t="s">
        <v>7911</v>
      </c>
      <c r="B1673" s="1">
        <v>250103</v>
      </c>
      <c r="C1673" s="1" t="s">
        <v>71</v>
      </c>
      <c r="D1673" s="3">
        <v>45789</v>
      </c>
      <c r="E1673" s="4">
        <v>0.47916666666666669</v>
      </c>
      <c r="F1673" s="5">
        <v>45778</v>
      </c>
      <c r="G1673" s="3">
        <v>45789</v>
      </c>
      <c r="H1673" s="4">
        <v>0.59444444444444444</v>
      </c>
      <c r="I1673" s="48">
        <f t="shared" si="202"/>
        <v>0.11527777777777776</v>
      </c>
      <c r="J1673" s="1">
        <v>5</v>
      </c>
      <c r="K1673" s="1" t="s">
        <v>1896</v>
      </c>
      <c r="L1673" s="1" t="s">
        <v>7912</v>
      </c>
      <c r="M1673" s="1" t="s">
        <v>75</v>
      </c>
      <c r="N1673" s="1" t="s">
        <v>3947</v>
      </c>
      <c r="O1673" s="1" t="s">
        <v>77</v>
      </c>
      <c r="P1673" s="1" t="s">
        <v>78</v>
      </c>
      <c r="Q1673" s="1" t="s">
        <v>78</v>
      </c>
      <c r="R1673" s="21" t="s">
        <v>1898</v>
      </c>
      <c r="S1673" s="8" t="s">
        <v>160</v>
      </c>
      <c r="T1673" s="8" t="s">
        <v>707</v>
      </c>
      <c r="U1673" s="60" t="s">
        <v>847</v>
      </c>
      <c r="V1673" s="1" t="s">
        <v>1900</v>
      </c>
      <c r="W1673" s="1" t="s">
        <v>813</v>
      </c>
      <c r="X1673" s="1" t="s">
        <v>813</v>
      </c>
      <c r="Y1673" s="1" t="s">
        <v>814</v>
      </c>
      <c r="Z1673" s="1" t="s">
        <v>84</v>
      </c>
      <c r="AA1673" s="1" t="s">
        <v>72</v>
      </c>
      <c r="AB1673" s="1" t="s">
        <v>944</v>
      </c>
      <c r="AC1673" s="1" t="s">
        <v>944</v>
      </c>
      <c r="AD1673" s="1" t="s">
        <v>87</v>
      </c>
      <c r="AE1673" s="1">
        <v>51</v>
      </c>
      <c r="AF1673" s="1" t="s">
        <v>88</v>
      </c>
      <c r="AG1673" s="1">
        <v>4.0999999999999996</v>
      </c>
      <c r="AH1673" s="1" t="s">
        <v>954</v>
      </c>
      <c r="AI1673" s="1" t="s">
        <v>90</v>
      </c>
      <c r="AJ1673" s="1" t="s">
        <v>91</v>
      </c>
      <c r="AK1673" s="1" t="s">
        <v>90</v>
      </c>
      <c r="AL1673" s="1" t="s">
        <v>72</v>
      </c>
      <c r="AM1673" s="1" t="s">
        <v>72</v>
      </c>
      <c r="AN1673" s="1" t="s">
        <v>72</v>
      </c>
      <c r="AO1673" s="1" t="s">
        <v>72</v>
      </c>
      <c r="AP1673" s="1" t="s">
        <v>72</v>
      </c>
      <c r="AQ1673" s="1" t="s">
        <v>72</v>
      </c>
      <c r="AR1673" s="1" t="s">
        <v>3444</v>
      </c>
      <c r="AS1673" s="1" t="s">
        <v>72</v>
      </c>
      <c r="AT1673" s="1" t="s">
        <v>72</v>
      </c>
      <c r="AU1673" s="3">
        <v>45789</v>
      </c>
      <c r="AV1673" s="4">
        <v>0.61597222222222225</v>
      </c>
      <c r="AW1673" s="4">
        <v>0.68402777777777779</v>
      </c>
      <c r="AX1673" s="4">
        <f t="shared" si="203"/>
        <v>6.8055555555555536E-2</v>
      </c>
      <c r="AY1673" s="4">
        <f t="shared" si="204"/>
        <v>0.56875000000000009</v>
      </c>
      <c r="AZ1673" s="4">
        <f t="shared" si="205"/>
        <v>0.2048611111111111</v>
      </c>
      <c r="BA1673" s="1" t="s">
        <v>7913</v>
      </c>
      <c r="BB1673" s="1" t="s">
        <v>72</v>
      </c>
      <c r="BC1673" s="1" t="s">
        <v>1675</v>
      </c>
      <c r="BD1673" s="1">
        <v>15</v>
      </c>
      <c r="BE1673" s="1" t="s">
        <v>4219</v>
      </c>
      <c r="BF1673" s="1" t="s">
        <v>75</v>
      </c>
      <c r="BG1673" s="1" t="s">
        <v>75</v>
      </c>
      <c r="BH1673" s="1" t="s">
        <v>88</v>
      </c>
      <c r="BI1673" s="1" t="s">
        <v>79</v>
      </c>
      <c r="BJ1673" s="1" t="s">
        <v>707</v>
      </c>
      <c r="BK1673" s="1" t="s">
        <v>7526</v>
      </c>
      <c r="BL1673" s="1" t="s">
        <v>7857</v>
      </c>
      <c r="BM1673" s="1">
        <f>24+6</f>
        <v>30</v>
      </c>
      <c r="BN1673" s="1" t="s">
        <v>88</v>
      </c>
      <c r="BO1673" s="1" t="s">
        <v>88</v>
      </c>
      <c r="BP1673" s="1" t="s">
        <v>88</v>
      </c>
      <c r="BQ1673" s="1" t="s">
        <v>160</v>
      </c>
      <c r="BR1673" s="1" t="s">
        <v>707</v>
      </c>
    </row>
    <row r="1674" spans="1:70" ht="20.45" customHeight="1">
      <c r="A1674" s="1" t="s">
        <v>7914</v>
      </c>
      <c r="B1674" s="1">
        <v>250104</v>
      </c>
      <c r="C1674" s="1" t="s">
        <v>71</v>
      </c>
      <c r="D1674" s="3">
        <v>45790</v>
      </c>
      <c r="E1674" s="4">
        <v>0.55000000000000004</v>
      </c>
      <c r="F1674" s="5">
        <v>45778</v>
      </c>
      <c r="G1674" s="3">
        <v>45790</v>
      </c>
      <c r="H1674" s="4">
        <v>0.59513888888888888</v>
      </c>
      <c r="I1674" s="48">
        <f t="shared" si="202"/>
        <v>4.513888888888884E-2</v>
      </c>
      <c r="J1674" s="1">
        <v>2</v>
      </c>
      <c r="K1674" s="1" t="s">
        <v>1896</v>
      </c>
      <c r="L1674" s="1" t="s">
        <v>7915</v>
      </c>
      <c r="M1674" s="1" t="s">
        <v>75</v>
      </c>
      <c r="N1674" s="1" t="s">
        <v>3624</v>
      </c>
      <c r="O1674" s="1" t="s">
        <v>77</v>
      </c>
      <c r="P1674" s="1" t="s">
        <v>78</v>
      </c>
      <c r="Q1674" s="1" t="s">
        <v>78</v>
      </c>
      <c r="R1674" s="21" t="s">
        <v>1898</v>
      </c>
      <c r="S1674" s="21" t="s">
        <v>99</v>
      </c>
      <c r="T1674" s="34" t="s">
        <v>72</v>
      </c>
      <c r="U1674" s="3" t="s">
        <v>7916</v>
      </c>
      <c r="V1674" s="1" t="s">
        <v>1900</v>
      </c>
      <c r="W1674" s="1" t="s">
        <v>83</v>
      </c>
      <c r="X1674" s="1" t="s">
        <v>123</v>
      </c>
      <c r="Y1674" s="1" t="s">
        <v>83</v>
      </c>
      <c r="Z1674" s="1" t="s">
        <v>152</v>
      </c>
      <c r="AA1674" s="1" t="s">
        <v>72</v>
      </c>
      <c r="AB1674" s="1" t="s">
        <v>153</v>
      </c>
      <c r="AC1674" s="1" t="s">
        <v>154</v>
      </c>
      <c r="AD1674" s="1" t="s">
        <v>126</v>
      </c>
      <c r="AE1674" s="1">
        <v>56</v>
      </c>
      <c r="AF1674" s="1" t="s">
        <v>88</v>
      </c>
      <c r="AG1674" s="1">
        <v>4.8</v>
      </c>
      <c r="AH1674" s="1" t="s">
        <v>2344</v>
      </c>
      <c r="AI1674" s="1" t="s">
        <v>90</v>
      </c>
      <c r="AJ1674" s="1" t="s">
        <v>91</v>
      </c>
      <c r="AK1674" s="1" t="s">
        <v>92</v>
      </c>
      <c r="AL1674" s="1" t="s">
        <v>72</v>
      </c>
      <c r="AM1674" s="1" t="s">
        <v>217</v>
      </c>
      <c r="AN1674" s="1" t="s">
        <v>72</v>
      </c>
      <c r="AO1674" s="1" t="s">
        <v>1528</v>
      </c>
      <c r="AP1674" s="1" t="s">
        <v>72</v>
      </c>
      <c r="AQ1674" s="1" t="s">
        <v>72</v>
      </c>
      <c r="AR1674" s="1" t="s">
        <v>2726</v>
      </c>
      <c r="AS1674" s="1" t="s">
        <v>72</v>
      </c>
      <c r="AT1674" s="1" t="s">
        <v>72</v>
      </c>
      <c r="AU1674" s="3">
        <v>45790</v>
      </c>
      <c r="AV1674" s="4">
        <v>0.61458333333333337</v>
      </c>
      <c r="AW1674" s="24">
        <v>0.68055555555555558</v>
      </c>
      <c r="AX1674" s="4">
        <f t="shared" si="203"/>
        <v>6.597222222222221E-2</v>
      </c>
      <c r="AY1674" s="4">
        <f t="shared" si="204"/>
        <v>0.63541666666666674</v>
      </c>
      <c r="AZ1674" s="4">
        <f t="shared" si="205"/>
        <v>0.13055555555555554</v>
      </c>
      <c r="BA1674" s="1" t="s">
        <v>7917</v>
      </c>
      <c r="BB1674" s="1" t="s">
        <v>72</v>
      </c>
      <c r="BC1674" s="1" t="s">
        <v>1794</v>
      </c>
      <c r="BD1674" s="1">
        <v>15</v>
      </c>
      <c r="BE1674" s="1" t="s">
        <v>3205</v>
      </c>
      <c r="BF1674" s="1" t="s">
        <v>75</v>
      </c>
      <c r="BG1674" s="1" t="s">
        <v>75</v>
      </c>
      <c r="BH1674" s="1" t="s">
        <v>88</v>
      </c>
      <c r="BI1674" s="1" t="s">
        <v>96</v>
      </c>
      <c r="BJ1674" s="1" t="s">
        <v>72</v>
      </c>
      <c r="BK1674" s="1" t="s">
        <v>7458</v>
      </c>
      <c r="BL1674" s="1" t="s">
        <v>7918</v>
      </c>
      <c r="BM1674" s="1">
        <f>52+7</f>
        <v>59</v>
      </c>
      <c r="BN1674" s="1" t="s">
        <v>75</v>
      </c>
      <c r="BO1674" s="1" t="s">
        <v>75</v>
      </c>
      <c r="BP1674" s="1" t="s">
        <v>75</v>
      </c>
      <c r="BQ1674" s="21" t="s">
        <v>99</v>
      </c>
      <c r="BR1674" s="21" t="s">
        <v>100</v>
      </c>
    </row>
    <row r="1675" spans="1:70" ht="20.45" customHeight="1">
      <c r="A1675" s="1" t="s">
        <v>7919</v>
      </c>
      <c r="B1675" s="1">
        <v>250105</v>
      </c>
      <c r="C1675" s="1" t="s">
        <v>71</v>
      </c>
      <c r="D1675" s="3">
        <v>45791</v>
      </c>
      <c r="E1675" s="4">
        <v>0.42708333333333331</v>
      </c>
      <c r="F1675" s="5">
        <v>45778</v>
      </c>
      <c r="G1675" s="3">
        <v>45791</v>
      </c>
      <c r="H1675" s="4">
        <v>0.65902777777777777</v>
      </c>
      <c r="I1675" s="48">
        <f t="shared" si="202"/>
        <v>0.23194444444444445</v>
      </c>
      <c r="J1675" s="1">
        <v>10</v>
      </c>
      <c r="K1675" s="1" t="s">
        <v>1896</v>
      </c>
      <c r="L1675" s="1" t="s">
        <v>7920</v>
      </c>
      <c r="M1675" s="1" t="s">
        <v>75</v>
      </c>
      <c r="N1675" s="1" t="s">
        <v>3624</v>
      </c>
      <c r="O1675" s="1" t="s">
        <v>77</v>
      </c>
      <c r="P1675" s="1" t="s">
        <v>78</v>
      </c>
      <c r="Q1675" s="1" t="s">
        <v>4162</v>
      </c>
      <c r="R1675" s="21" t="s">
        <v>139</v>
      </c>
      <c r="S1675" s="21" t="s">
        <v>99</v>
      </c>
      <c r="T1675" s="34" t="s">
        <v>72</v>
      </c>
      <c r="U1675" s="21" t="s">
        <v>7921</v>
      </c>
      <c r="V1675" s="1" t="s">
        <v>1900</v>
      </c>
      <c r="W1675" s="1" t="s">
        <v>2143</v>
      </c>
      <c r="X1675" s="1" t="s">
        <v>1868</v>
      </c>
      <c r="Y1675" s="1" t="s">
        <v>2143</v>
      </c>
      <c r="Z1675" s="1" t="s">
        <v>152</v>
      </c>
      <c r="AA1675" s="1" t="s">
        <v>72</v>
      </c>
      <c r="AB1675" s="1" t="s">
        <v>153</v>
      </c>
      <c r="AC1675" s="1" t="s">
        <v>7922</v>
      </c>
      <c r="AD1675" s="1" t="s">
        <v>126</v>
      </c>
      <c r="AE1675" s="1">
        <v>59</v>
      </c>
      <c r="AF1675" s="1" t="s">
        <v>88</v>
      </c>
      <c r="AG1675" s="1">
        <v>5.6</v>
      </c>
      <c r="AH1675" s="1" t="s">
        <v>299</v>
      </c>
      <c r="AI1675" s="1" t="s">
        <v>90</v>
      </c>
      <c r="AJ1675" s="1" t="s">
        <v>7923</v>
      </c>
      <c r="AK1675" s="1" t="s">
        <v>92</v>
      </c>
      <c r="AL1675" s="1" t="s">
        <v>72</v>
      </c>
      <c r="AM1675" s="1" t="s">
        <v>72</v>
      </c>
      <c r="AN1675" s="1" t="s">
        <v>72</v>
      </c>
      <c r="AO1675" s="1" t="s">
        <v>72</v>
      </c>
      <c r="AP1675" s="1" t="s">
        <v>72</v>
      </c>
      <c r="AQ1675" s="1" t="s">
        <v>72</v>
      </c>
      <c r="AR1675" s="1" t="s">
        <v>2726</v>
      </c>
      <c r="AS1675" s="1" t="s">
        <v>72</v>
      </c>
      <c r="AT1675" s="1" t="s">
        <v>72</v>
      </c>
      <c r="AU1675" s="3">
        <v>45791</v>
      </c>
      <c r="AV1675" s="4">
        <v>0.68263888888888891</v>
      </c>
      <c r="AW1675" s="4">
        <v>0.77430555555555558</v>
      </c>
      <c r="AX1675" s="4">
        <f t="shared" si="203"/>
        <v>9.1666666666666674E-2</v>
      </c>
      <c r="AY1675" s="4">
        <f t="shared" si="204"/>
        <v>0.54236111111111107</v>
      </c>
      <c r="AZ1675" s="4">
        <f t="shared" si="205"/>
        <v>0.34722222222222227</v>
      </c>
      <c r="BA1675" s="1" t="s">
        <v>7924</v>
      </c>
      <c r="BB1675" s="1" t="s">
        <v>7925</v>
      </c>
      <c r="BC1675" s="1" t="s">
        <v>1794</v>
      </c>
      <c r="BD1675" s="1">
        <v>15</v>
      </c>
      <c r="BE1675" s="1" t="s">
        <v>6026</v>
      </c>
      <c r="BF1675" s="1" t="s">
        <v>88</v>
      </c>
      <c r="BG1675" s="1" t="s">
        <v>88</v>
      </c>
      <c r="BH1675" s="1" t="s">
        <v>88</v>
      </c>
      <c r="BI1675" s="1" t="s">
        <v>96</v>
      </c>
      <c r="BJ1675" s="1" t="s">
        <v>72</v>
      </c>
      <c r="BK1675" s="1" t="s">
        <v>7458</v>
      </c>
      <c r="BL1675" s="1" t="s">
        <v>7926</v>
      </c>
      <c r="BM1675" s="1">
        <f>37+7</f>
        <v>44</v>
      </c>
      <c r="BN1675" s="1" t="s">
        <v>75</v>
      </c>
      <c r="BO1675" s="1" t="s">
        <v>75</v>
      </c>
      <c r="BP1675" s="1" t="s">
        <v>75</v>
      </c>
      <c r="BQ1675" s="21" t="s">
        <v>99</v>
      </c>
      <c r="BR1675" s="21" t="s">
        <v>100</v>
      </c>
    </row>
    <row r="1676" spans="1:70" ht="20.45" customHeight="1">
      <c r="A1676" s="1" t="s">
        <v>7927</v>
      </c>
      <c r="B1676" s="1">
        <v>250106</v>
      </c>
      <c r="C1676" s="1" t="s">
        <v>71</v>
      </c>
      <c r="D1676" s="3">
        <v>45791</v>
      </c>
      <c r="E1676" s="4">
        <v>0.4861111111111111</v>
      </c>
      <c r="F1676" s="5">
        <v>45778</v>
      </c>
      <c r="G1676" s="3">
        <v>45791</v>
      </c>
      <c r="H1676" s="4">
        <v>0.86875000000000002</v>
      </c>
      <c r="I1676" s="48">
        <f t="shared" si="202"/>
        <v>0.38263888888888892</v>
      </c>
      <c r="J1676" s="1">
        <v>10</v>
      </c>
      <c r="K1676" s="1" t="s">
        <v>1896</v>
      </c>
      <c r="L1676" s="1" t="s">
        <v>7928</v>
      </c>
      <c r="M1676" s="1" t="s">
        <v>75</v>
      </c>
      <c r="N1676" s="1" t="s">
        <v>1915</v>
      </c>
      <c r="O1676" s="1" t="s">
        <v>77</v>
      </c>
      <c r="P1676" s="1" t="s">
        <v>78</v>
      </c>
      <c r="Q1676" s="1" t="s">
        <v>78</v>
      </c>
      <c r="R1676" s="21" t="s">
        <v>1898</v>
      </c>
      <c r="S1676" s="21" t="s">
        <v>99</v>
      </c>
      <c r="T1676" s="34" t="s">
        <v>72</v>
      </c>
      <c r="U1676" s="3" t="s">
        <v>7677</v>
      </c>
      <c r="V1676" s="1" t="s">
        <v>1900</v>
      </c>
      <c r="W1676" s="1" t="s">
        <v>778</v>
      </c>
      <c r="X1676" s="1" t="s">
        <v>779</v>
      </c>
      <c r="Y1676" s="1" t="s">
        <v>780</v>
      </c>
      <c r="Z1676" s="1" t="s">
        <v>84</v>
      </c>
      <c r="AA1676" s="1" t="s">
        <v>72</v>
      </c>
      <c r="AB1676" s="1" t="s">
        <v>140</v>
      </c>
      <c r="AC1676" s="1" t="s">
        <v>141</v>
      </c>
      <c r="AD1676" s="1" t="s">
        <v>126</v>
      </c>
      <c r="AE1676" s="1">
        <v>55</v>
      </c>
      <c r="AF1676" s="1" t="s">
        <v>88</v>
      </c>
      <c r="AG1676" s="1">
        <v>5.3</v>
      </c>
      <c r="AH1676" s="1" t="s">
        <v>954</v>
      </c>
      <c r="AI1676" s="1" t="s">
        <v>90</v>
      </c>
      <c r="AJ1676" s="1" t="s">
        <v>91</v>
      </c>
      <c r="AK1676" s="1" t="s">
        <v>92</v>
      </c>
      <c r="AL1676" s="1" t="s">
        <v>72</v>
      </c>
      <c r="AM1676" s="1" t="s">
        <v>217</v>
      </c>
      <c r="AN1676" s="1" t="s">
        <v>72</v>
      </c>
      <c r="AO1676" s="1" t="s">
        <v>7401</v>
      </c>
      <c r="AP1676" s="1" t="s">
        <v>72</v>
      </c>
      <c r="AQ1676" s="1" t="s">
        <v>72</v>
      </c>
      <c r="AR1676" s="1" t="s">
        <v>220</v>
      </c>
      <c r="AS1676" s="1" t="s">
        <v>72</v>
      </c>
      <c r="AT1676" s="1" t="s">
        <v>72</v>
      </c>
      <c r="AU1676" s="3">
        <v>45791</v>
      </c>
      <c r="AV1676" s="4">
        <v>0.87847222222222221</v>
      </c>
      <c r="AW1676" s="4">
        <v>0.96180555555555558</v>
      </c>
      <c r="AX1676" s="4">
        <f t="shared" si="203"/>
        <v>8.333333333333337E-2</v>
      </c>
      <c r="AY1676" s="4">
        <f t="shared" si="204"/>
        <v>0.57916666666666661</v>
      </c>
      <c r="AZ1676" s="4">
        <f t="shared" si="205"/>
        <v>0.47569444444444448</v>
      </c>
      <c r="BA1676" s="1" t="s">
        <v>7929</v>
      </c>
      <c r="BB1676" s="1" t="s">
        <v>72</v>
      </c>
      <c r="BC1676" s="1" t="s">
        <v>1675</v>
      </c>
      <c r="BD1676" s="1">
        <v>15</v>
      </c>
      <c r="BE1676" s="1" t="s">
        <v>3446</v>
      </c>
      <c r="BF1676" s="1" t="s">
        <v>75</v>
      </c>
      <c r="BG1676" s="1" t="s">
        <v>75</v>
      </c>
      <c r="BH1676" s="1" t="s">
        <v>88</v>
      </c>
      <c r="BI1676" s="1" t="s">
        <v>96</v>
      </c>
      <c r="BJ1676" s="1" t="s">
        <v>72</v>
      </c>
      <c r="BK1676" s="1" t="s">
        <v>7458</v>
      </c>
      <c r="BL1676" s="1" t="s">
        <v>7605</v>
      </c>
      <c r="BM1676" s="1">
        <f>35+21</f>
        <v>56</v>
      </c>
      <c r="BN1676" s="1" t="s">
        <v>75</v>
      </c>
      <c r="BO1676" s="1" t="s">
        <v>75</v>
      </c>
      <c r="BP1676" s="1" t="s">
        <v>75</v>
      </c>
      <c r="BQ1676" s="21" t="s">
        <v>99</v>
      </c>
      <c r="BR1676" s="21" t="s">
        <v>100</v>
      </c>
    </row>
    <row r="1677" spans="1:70" ht="20.45" customHeight="1">
      <c r="A1677" s="1" t="s">
        <v>7930</v>
      </c>
      <c r="B1677" s="1">
        <v>250107</v>
      </c>
      <c r="C1677" s="1" t="s">
        <v>71</v>
      </c>
      <c r="D1677" s="3">
        <v>45793</v>
      </c>
      <c r="E1677" s="4">
        <v>0.56041666666666667</v>
      </c>
      <c r="F1677" s="5">
        <v>45778</v>
      </c>
      <c r="G1677" s="3">
        <v>45793</v>
      </c>
      <c r="H1677" s="4">
        <v>0.66249999999999998</v>
      </c>
      <c r="I1677" s="48">
        <f t="shared" si="202"/>
        <v>0.1020833333333333</v>
      </c>
      <c r="J1677" s="1">
        <v>3</v>
      </c>
      <c r="K1677" s="1" t="s">
        <v>1896</v>
      </c>
      <c r="L1677" s="1" t="s">
        <v>7931</v>
      </c>
      <c r="M1677" s="1" t="s">
        <v>75</v>
      </c>
      <c r="N1677" s="1" t="s">
        <v>1915</v>
      </c>
      <c r="O1677" s="1" t="s">
        <v>77</v>
      </c>
      <c r="P1677" s="1" t="s">
        <v>78</v>
      </c>
      <c r="Q1677" s="1" t="s">
        <v>78</v>
      </c>
      <c r="R1677" s="21" t="s">
        <v>139</v>
      </c>
      <c r="S1677" s="21" t="s">
        <v>99</v>
      </c>
      <c r="T1677" s="1" t="s">
        <v>2685</v>
      </c>
      <c r="U1677" s="3" t="s">
        <v>7378</v>
      </c>
      <c r="V1677" s="1" t="s">
        <v>1900</v>
      </c>
      <c r="W1677" s="1" t="s">
        <v>83</v>
      </c>
      <c r="X1677" s="1" t="s">
        <v>123</v>
      </c>
      <c r="Y1677" s="1" t="s">
        <v>83</v>
      </c>
      <c r="Z1677" s="1" t="s">
        <v>84</v>
      </c>
      <c r="AA1677" s="1" t="s">
        <v>72</v>
      </c>
      <c r="AB1677" s="1" t="s">
        <v>104</v>
      </c>
      <c r="AC1677" s="1" t="s">
        <v>104</v>
      </c>
      <c r="AD1677" s="1" t="s">
        <v>87</v>
      </c>
      <c r="AE1677" s="1">
        <v>59</v>
      </c>
      <c r="AF1677" s="1" t="s">
        <v>88</v>
      </c>
      <c r="AG1677" s="1">
        <v>6.1</v>
      </c>
      <c r="AH1677" s="1" t="s">
        <v>2344</v>
      </c>
      <c r="AI1677" s="1" t="s">
        <v>90</v>
      </c>
      <c r="AJ1677" s="1" t="s">
        <v>91</v>
      </c>
      <c r="AK1677" s="1" t="s">
        <v>92</v>
      </c>
      <c r="AL1677" s="1" t="s">
        <v>72</v>
      </c>
      <c r="AM1677" s="1" t="s">
        <v>72</v>
      </c>
      <c r="AN1677" s="1" t="s">
        <v>72</v>
      </c>
      <c r="AO1677" s="1" t="s">
        <v>72</v>
      </c>
      <c r="AP1677" s="1" t="s">
        <v>72</v>
      </c>
      <c r="AQ1677" s="1" t="s">
        <v>72</v>
      </c>
      <c r="AR1677" s="1" t="s">
        <v>3444</v>
      </c>
      <c r="AS1677" s="1" t="s">
        <v>72</v>
      </c>
      <c r="AT1677" s="1" t="s">
        <v>72</v>
      </c>
      <c r="AU1677" s="3">
        <v>45793</v>
      </c>
      <c r="AV1677" s="4">
        <v>0.67777777777777781</v>
      </c>
      <c r="AW1677" s="4">
        <v>0.75069444444444444</v>
      </c>
      <c r="AX1677" s="4">
        <f t="shared" si="203"/>
        <v>7.291666666666663E-2</v>
      </c>
      <c r="AY1677" s="4">
        <f t="shared" si="204"/>
        <v>0.64861111111111114</v>
      </c>
      <c r="AZ1677" s="4">
        <f t="shared" si="205"/>
        <v>0.19027777777777777</v>
      </c>
      <c r="BA1677" s="1" t="s">
        <v>7932</v>
      </c>
      <c r="BB1677" s="1" t="s">
        <v>7933</v>
      </c>
      <c r="BC1677" s="1" t="s">
        <v>1675</v>
      </c>
      <c r="BD1677" s="1">
        <v>15</v>
      </c>
      <c r="BE1677" s="1" t="s">
        <v>4063</v>
      </c>
      <c r="BF1677" s="1" t="s">
        <v>75</v>
      </c>
      <c r="BG1677" s="1" t="s">
        <v>75</v>
      </c>
      <c r="BH1677" s="1" t="s">
        <v>88</v>
      </c>
      <c r="BI1677" s="1" t="s">
        <v>96</v>
      </c>
      <c r="BJ1677" s="1" t="s">
        <v>72</v>
      </c>
      <c r="BK1677" s="1" t="s">
        <v>7458</v>
      </c>
      <c r="BL1677" s="1" t="s">
        <v>7605</v>
      </c>
      <c r="BM1677" s="1">
        <f>35+14</f>
        <v>49</v>
      </c>
      <c r="BN1677" s="1" t="s">
        <v>75</v>
      </c>
      <c r="BO1677" s="1" t="s">
        <v>75</v>
      </c>
      <c r="BP1677" s="1" t="s">
        <v>75</v>
      </c>
      <c r="BQ1677" s="21" t="s">
        <v>99</v>
      </c>
      <c r="BR1677" s="21" t="s">
        <v>100</v>
      </c>
    </row>
    <row r="1678" spans="1:70" ht="20.45" customHeight="1">
      <c r="A1678" s="1" t="s">
        <v>7934</v>
      </c>
      <c r="B1678" s="1">
        <v>250108</v>
      </c>
      <c r="C1678" s="1" t="s">
        <v>71</v>
      </c>
      <c r="D1678" s="3">
        <v>45794</v>
      </c>
      <c r="E1678" s="4">
        <v>0.5</v>
      </c>
      <c r="F1678" s="5">
        <v>45778</v>
      </c>
      <c r="G1678" s="3">
        <v>45794</v>
      </c>
      <c r="H1678" s="4">
        <v>0.89930555555555558</v>
      </c>
      <c r="I1678" s="48">
        <f t="shared" si="202"/>
        <v>0.39930555555555558</v>
      </c>
      <c r="J1678" s="1">
        <v>10</v>
      </c>
      <c r="K1678" s="1" t="s">
        <v>1896</v>
      </c>
      <c r="L1678" s="1" t="s">
        <v>7935</v>
      </c>
      <c r="M1678" s="1" t="s">
        <v>75</v>
      </c>
      <c r="N1678" s="1" t="s">
        <v>3624</v>
      </c>
      <c r="O1678" s="1" t="s">
        <v>77</v>
      </c>
      <c r="P1678" s="1" t="s">
        <v>78</v>
      </c>
      <c r="Q1678" s="1" t="s">
        <v>78</v>
      </c>
      <c r="R1678" s="21" t="s">
        <v>1898</v>
      </c>
      <c r="S1678" s="21" t="s">
        <v>99</v>
      </c>
      <c r="T1678" s="34" t="s">
        <v>72</v>
      </c>
      <c r="U1678" s="3" t="s">
        <v>7936</v>
      </c>
      <c r="V1678" s="1" t="s">
        <v>1900</v>
      </c>
      <c r="W1678" s="1" t="s">
        <v>778</v>
      </c>
      <c r="X1678" s="1" t="s">
        <v>779</v>
      </c>
      <c r="Y1678" s="1" t="s">
        <v>780</v>
      </c>
      <c r="Z1678" s="1" t="s">
        <v>152</v>
      </c>
      <c r="AA1678" s="1" t="s">
        <v>72</v>
      </c>
      <c r="AB1678" s="1" t="s">
        <v>153</v>
      </c>
      <c r="AC1678" s="1" t="s">
        <v>164</v>
      </c>
      <c r="AD1678" s="1" t="s">
        <v>126</v>
      </c>
      <c r="AE1678" s="1">
        <v>49</v>
      </c>
      <c r="AF1678" s="1" t="s">
        <v>88</v>
      </c>
      <c r="AG1678" s="1">
        <v>5.8</v>
      </c>
      <c r="AH1678" s="1" t="s">
        <v>2344</v>
      </c>
      <c r="AI1678" s="1" t="s">
        <v>90</v>
      </c>
      <c r="AJ1678" s="1" t="s">
        <v>91</v>
      </c>
      <c r="AK1678" s="1" t="s">
        <v>92</v>
      </c>
      <c r="AL1678" s="1" t="s">
        <v>72</v>
      </c>
      <c r="AM1678" s="1" t="s">
        <v>254</v>
      </c>
      <c r="AN1678" s="1">
        <v>3</v>
      </c>
      <c r="AO1678" s="1" t="s">
        <v>7463</v>
      </c>
      <c r="AP1678" s="1" t="s">
        <v>72</v>
      </c>
      <c r="AQ1678" s="1" t="s">
        <v>72</v>
      </c>
      <c r="AR1678" s="1" t="s">
        <v>7809</v>
      </c>
      <c r="AS1678" s="1" t="s">
        <v>72</v>
      </c>
      <c r="AT1678" s="1" t="s">
        <v>72</v>
      </c>
      <c r="AU1678" s="3">
        <v>45795</v>
      </c>
      <c r="AV1678" s="4">
        <v>0.30486111111111114</v>
      </c>
      <c r="AW1678" s="4">
        <v>0.375</v>
      </c>
      <c r="AX1678" s="4">
        <f t="shared" si="203"/>
        <v>7.0138888888888862E-2</v>
      </c>
      <c r="AY1678" s="4">
        <f t="shared" si="204"/>
        <v>-2.430555555555558E-2</v>
      </c>
      <c r="AZ1678" s="4">
        <f t="shared" si="205"/>
        <v>-0.125</v>
      </c>
      <c r="BA1678" s="1" t="s">
        <v>7937</v>
      </c>
      <c r="BB1678" s="1" t="s">
        <v>7938</v>
      </c>
      <c r="BC1678" s="1" t="s">
        <v>1794</v>
      </c>
      <c r="BD1678" s="1">
        <v>15</v>
      </c>
      <c r="BE1678" s="1" t="s">
        <v>4219</v>
      </c>
      <c r="BF1678" s="1" t="s">
        <v>75</v>
      </c>
      <c r="BG1678" s="1" t="s">
        <v>75</v>
      </c>
      <c r="BH1678" s="1" t="s">
        <v>88</v>
      </c>
      <c r="BI1678" s="1" t="s">
        <v>96</v>
      </c>
      <c r="BJ1678" s="1" t="s">
        <v>72</v>
      </c>
      <c r="BK1678" s="1" t="s">
        <v>7458</v>
      </c>
      <c r="BL1678" s="1" t="s">
        <v>7918</v>
      </c>
      <c r="BM1678" s="1">
        <f>52+7</f>
        <v>59</v>
      </c>
      <c r="BN1678" s="1" t="s">
        <v>75</v>
      </c>
      <c r="BO1678" s="1" t="s">
        <v>75</v>
      </c>
      <c r="BP1678" s="1" t="s">
        <v>75</v>
      </c>
      <c r="BQ1678" s="21" t="s">
        <v>99</v>
      </c>
      <c r="BR1678" s="21" t="s">
        <v>100</v>
      </c>
    </row>
    <row r="1679" spans="1:70" ht="20.45" customHeight="1">
      <c r="A1679" s="1" t="s">
        <v>7939</v>
      </c>
      <c r="B1679" s="1">
        <v>250109</v>
      </c>
      <c r="C1679" s="1" t="s">
        <v>71</v>
      </c>
      <c r="D1679" s="3">
        <v>45797</v>
      </c>
      <c r="E1679" s="4">
        <v>0.68888888888888888</v>
      </c>
      <c r="F1679" s="5">
        <v>45778</v>
      </c>
      <c r="G1679" s="3">
        <v>45797</v>
      </c>
      <c r="H1679" s="4">
        <v>0.74027777777777781</v>
      </c>
      <c r="I1679" s="48">
        <f t="shared" si="202"/>
        <v>5.1388888888888928E-2</v>
      </c>
      <c r="J1679" s="1">
        <v>3</v>
      </c>
      <c r="K1679" s="1" t="s">
        <v>1896</v>
      </c>
      <c r="L1679" s="1" t="s">
        <v>7940</v>
      </c>
      <c r="M1679" s="1" t="s">
        <v>75</v>
      </c>
      <c r="N1679" s="1" t="s">
        <v>7814</v>
      </c>
      <c r="O1679" s="1" t="s">
        <v>497</v>
      </c>
      <c r="P1679" s="1" t="s">
        <v>78</v>
      </c>
      <c r="Q1679" s="1" t="s">
        <v>78</v>
      </c>
      <c r="R1679" s="21" t="s">
        <v>1898</v>
      </c>
      <c r="S1679" s="8" t="s">
        <v>160</v>
      </c>
      <c r="T1679" s="34" t="s">
        <v>72</v>
      </c>
      <c r="U1679" s="60" t="s">
        <v>7941</v>
      </c>
      <c r="V1679" s="1" t="s">
        <v>1900</v>
      </c>
      <c r="W1679" s="1" t="s">
        <v>83</v>
      </c>
      <c r="X1679" s="1" t="s">
        <v>123</v>
      </c>
      <c r="Y1679" s="1" t="s">
        <v>83</v>
      </c>
      <c r="Z1679" s="1" t="s">
        <v>443</v>
      </c>
      <c r="AA1679" s="1" t="s">
        <v>72</v>
      </c>
      <c r="AB1679" s="1" t="s">
        <v>7942</v>
      </c>
      <c r="AC1679" s="1" t="s">
        <v>7943</v>
      </c>
      <c r="AD1679" s="1" t="s">
        <v>87</v>
      </c>
      <c r="AE1679" s="1">
        <v>46</v>
      </c>
      <c r="AF1679" s="1" t="s">
        <v>88</v>
      </c>
      <c r="AG1679" s="1">
        <v>6.2</v>
      </c>
      <c r="AH1679" s="1" t="s">
        <v>2344</v>
      </c>
      <c r="AI1679" s="1" t="s">
        <v>90</v>
      </c>
      <c r="AJ1679" s="1" t="s">
        <v>91</v>
      </c>
      <c r="AK1679" s="1" t="s">
        <v>92</v>
      </c>
      <c r="AL1679" s="1" t="s">
        <v>72</v>
      </c>
      <c r="AM1679" s="1" t="s">
        <v>229</v>
      </c>
      <c r="AN1679" s="1" t="s">
        <v>72</v>
      </c>
      <c r="AO1679" s="1" t="s">
        <v>255</v>
      </c>
      <c r="AP1679" s="1" t="s">
        <v>72</v>
      </c>
      <c r="AQ1679" s="1" t="s">
        <v>72</v>
      </c>
      <c r="AR1679" s="1" t="s">
        <v>447</v>
      </c>
      <c r="AS1679" s="1" t="s">
        <v>72</v>
      </c>
      <c r="AT1679" s="1" t="s">
        <v>72</v>
      </c>
      <c r="AU1679" s="3">
        <v>45797</v>
      </c>
      <c r="AV1679" s="4">
        <v>0.76388888888888884</v>
      </c>
      <c r="AW1679" s="4">
        <v>0.84027777777777779</v>
      </c>
      <c r="AX1679" s="4">
        <f t="shared" si="203"/>
        <v>7.6388888888888951E-2</v>
      </c>
      <c r="AY1679" s="4">
        <f t="shared" si="204"/>
        <v>0.78888888888888886</v>
      </c>
      <c r="AZ1679" s="4">
        <f t="shared" si="205"/>
        <v>0.15138888888888891</v>
      </c>
      <c r="BA1679" s="1" t="s">
        <v>7944</v>
      </c>
      <c r="BB1679" s="1" t="s">
        <v>72</v>
      </c>
      <c r="BC1679" s="1" t="s">
        <v>1794</v>
      </c>
      <c r="BD1679" s="1">
        <v>13</v>
      </c>
      <c r="BE1679" s="1" t="s">
        <v>4219</v>
      </c>
      <c r="BF1679" s="1" t="s">
        <v>75</v>
      </c>
      <c r="BG1679" s="1" t="s">
        <v>75</v>
      </c>
      <c r="BH1679" s="1" t="s">
        <v>88</v>
      </c>
      <c r="BI1679" s="1" t="s">
        <v>79</v>
      </c>
      <c r="BJ1679" s="1" t="s">
        <v>1795</v>
      </c>
      <c r="BK1679" s="1" t="s">
        <v>7458</v>
      </c>
      <c r="BL1679" s="1" t="s">
        <v>7817</v>
      </c>
      <c r="BM1679" s="1">
        <f>49+7</f>
        <v>56</v>
      </c>
      <c r="BN1679" s="1" t="s">
        <v>88</v>
      </c>
      <c r="BO1679" s="1" t="s">
        <v>88</v>
      </c>
      <c r="BP1679" s="1" t="s">
        <v>88</v>
      </c>
      <c r="BQ1679" s="1" t="s">
        <v>160</v>
      </c>
      <c r="BR1679" s="1" t="s">
        <v>768</v>
      </c>
    </row>
    <row r="1680" spans="1:70" ht="20.45" customHeight="1">
      <c r="A1680" s="1" t="s">
        <v>7945</v>
      </c>
      <c r="B1680" s="1">
        <v>250110</v>
      </c>
      <c r="C1680" s="1" t="s">
        <v>71</v>
      </c>
      <c r="D1680" s="3">
        <v>45798</v>
      </c>
      <c r="E1680" s="4">
        <v>0.66319444444444442</v>
      </c>
      <c r="F1680" s="5">
        <v>45778</v>
      </c>
      <c r="G1680" s="3">
        <v>45798</v>
      </c>
      <c r="H1680" s="4">
        <v>0.75208333333333333</v>
      </c>
      <c r="I1680" s="48">
        <f t="shared" si="202"/>
        <v>8.8888888888888906E-2</v>
      </c>
      <c r="J1680" s="1">
        <v>2</v>
      </c>
      <c r="K1680" s="1" t="s">
        <v>1896</v>
      </c>
      <c r="L1680" s="1" t="s">
        <v>7946</v>
      </c>
      <c r="M1680" s="1" t="s">
        <v>75</v>
      </c>
      <c r="N1680" s="1" t="s">
        <v>3624</v>
      </c>
      <c r="O1680" s="1" t="s">
        <v>77</v>
      </c>
      <c r="P1680" s="1" t="s">
        <v>78</v>
      </c>
      <c r="Q1680" s="1" t="s">
        <v>78</v>
      </c>
      <c r="R1680" s="21" t="s">
        <v>1898</v>
      </c>
      <c r="S1680" s="8" t="s">
        <v>99</v>
      </c>
      <c r="T1680" s="8" t="s">
        <v>707</v>
      </c>
      <c r="U1680" s="60" t="s">
        <v>7947</v>
      </c>
      <c r="V1680" s="1" t="s">
        <v>1900</v>
      </c>
      <c r="W1680" s="1" t="s">
        <v>813</v>
      </c>
      <c r="X1680" s="1" t="s">
        <v>813</v>
      </c>
      <c r="Y1680" s="1" t="s">
        <v>814</v>
      </c>
      <c r="Z1680" s="1" t="s">
        <v>152</v>
      </c>
      <c r="AA1680" s="1" t="s">
        <v>72</v>
      </c>
      <c r="AB1680" s="1" t="s">
        <v>153</v>
      </c>
      <c r="AC1680" s="1" t="s">
        <v>164</v>
      </c>
      <c r="AD1680" s="1" t="s">
        <v>126</v>
      </c>
      <c r="AE1680" s="1">
        <v>47</v>
      </c>
      <c r="AF1680" s="1" t="s">
        <v>88</v>
      </c>
      <c r="AG1680" s="1">
        <v>5.7</v>
      </c>
      <c r="AH1680" s="1" t="s">
        <v>954</v>
      </c>
      <c r="AI1680" s="1" t="s">
        <v>90</v>
      </c>
      <c r="AJ1680" s="1" t="s">
        <v>91</v>
      </c>
      <c r="AK1680" s="1" t="s">
        <v>216</v>
      </c>
      <c r="AL1680" s="1" t="s">
        <v>72</v>
      </c>
      <c r="AM1680" s="1" t="s">
        <v>72</v>
      </c>
      <c r="AN1680" s="1" t="s">
        <v>72</v>
      </c>
      <c r="AO1680" s="1" t="s">
        <v>72</v>
      </c>
      <c r="AP1680" s="1">
        <v>8</v>
      </c>
      <c r="AQ1680" s="1" t="s">
        <v>7948</v>
      </c>
      <c r="AR1680" s="1" t="s">
        <v>2726</v>
      </c>
      <c r="AS1680" s="1" t="s">
        <v>72</v>
      </c>
      <c r="AT1680" s="1" t="s">
        <v>72</v>
      </c>
      <c r="AU1680" s="3">
        <v>45798</v>
      </c>
      <c r="AV1680" s="4">
        <v>0.76597222222222228</v>
      </c>
      <c r="AW1680" s="4">
        <v>0.8305555555555556</v>
      </c>
      <c r="AX1680" s="4">
        <f t="shared" si="203"/>
        <v>6.4583333333333326E-2</v>
      </c>
      <c r="AY1680" s="4">
        <f t="shared" si="204"/>
        <v>0.7416666666666667</v>
      </c>
      <c r="AZ1680" s="4">
        <f t="shared" si="205"/>
        <v>0.16736111111111118</v>
      </c>
      <c r="BA1680" s="1" t="s">
        <v>7949</v>
      </c>
      <c r="BB1680" s="1" t="s">
        <v>72</v>
      </c>
      <c r="BC1680" s="1" t="s">
        <v>1794</v>
      </c>
      <c r="BD1680" s="1">
        <v>15</v>
      </c>
      <c r="BE1680" s="1" t="s">
        <v>3446</v>
      </c>
      <c r="BF1680" s="1" t="s">
        <v>75</v>
      </c>
      <c r="BG1680" s="1" t="s">
        <v>75</v>
      </c>
      <c r="BH1680" s="1" t="s">
        <v>88</v>
      </c>
      <c r="BI1680" s="1" t="s">
        <v>79</v>
      </c>
      <c r="BJ1680" s="1" t="s">
        <v>1795</v>
      </c>
      <c r="BK1680" s="1" t="s">
        <v>7458</v>
      </c>
      <c r="BL1680" s="1" t="s">
        <v>7950</v>
      </c>
      <c r="BM1680" s="1">
        <f>59+7</f>
        <v>66</v>
      </c>
      <c r="BN1680" s="1" t="s">
        <v>75</v>
      </c>
      <c r="BO1680" s="1" t="s">
        <v>75</v>
      </c>
      <c r="BP1680" s="1" t="s">
        <v>75</v>
      </c>
      <c r="BQ1680" s="21" t="s">
        <v>99</v>
      </c>
      <c r="BR1680" s="21" t="s">
        <v>100</v>
      </c>
    </row>
    <row r="1681" spans="1:70" ht="20.45" customHeight="1">
      <c r="A1681" s="1" t="s">
        <v>7951</v>
      </c>
      <c r="B1681" s="1">
        <v>250111</v>
      </c>
      <c r="C1681" s="1" t="s">
        <v>71</v>
      </c>
      <c r="D1681" s="3">
        <v>45799</v>
      </c>
      <c r="E1681" s="4">
        <v>0.48472222222222222</v>
      </c>
      <c r="F1681" s="5">
        <v>45778</v>
      </c>
      <c r="G1681" s="3">
        <v>45799</v>
      </c>
      <c r="H1681" s="4">
        <v>0.60972222222222228</v>
      </c>
      <c r="I1681" s="48">
        <f t="shared" si="202"/>
        <v>0.12500000000000006</v>
      </c>
      <c r="J1681" s="1">
        <v>2</v>
      </c>
      <c r="K1681" s="1" t="s">
        <v>1896</v>
      </c>
      <c r="L1681" s="1" t="s">
        <v>7952</v>
      </c>
      <c r="M1681" s="1" t="s">
        <v>75</v>
      </c>
      <c r="N1681" s="1" t="s">
        <v>1915</v>
      </c>
      <c r="O1681" s="1" t="s">
        <v>77</v>
      </c>
      <c r="P1681" s="1" t="s">
        <v>78</v>
      </c>
      <c r="Q1681" s="1" t="s">
        <v>78</v>
      </c>
      <c r="R1681" s="21" t="s">
        <v>139</v>
      </c>
      <c r="S1681" s="21" t="s">
        <v>99</v>
      </c>
      <c r="T1681" s="1" t="s">
        <v>2685</v>
      </c>
      <c r="U1681" s="3" t="s">
        <v>7540</v>
      </c>
      <c r="V1681" s="1" t="s">
        <v>1900</v>
      </c>
      <c r="W1681" s="1" t="s">
        <v>83</v>
      </c>
      <c r="X1681" s="1" t="s">
        <v>123</v>
      </c>
      <c r="Y1681" s="1" t="s">
        <v>83</v>
      </c>
      <c r="Z1681" s="1" t="s">
        <v>84</v>
      </c>
      <c r="AA1681" s="1" t="s">
        <v>72</v>
      </c>
      <c r="AB1681" s="1" t="s">
        <v>140</v>
      </c>
      <c r="AC1681" s="1" t="s">
        <v>181</v>
      </c>
      <c r="AD1681" s="1" t="s">
        <v>87</v>
      </c>
      <c r="AE1681" s="1">
        <v>50</v>
      </c>
      <c r="AF1681" s="1" t="s">
        <v>88</v>
      </c>
      <c r="AG1681" s="1">
        <v>6.1</v>
      </c>
      <c r="AH1681" s="1" t="s">
        <v>299</v>
      </c>
      <c r="AI1681" s="1" t="s">
        <v>90</v>
      </c>
      <c r="AJ1681" s="1" t="s">
        <v>91</v>
      </c>
      <c r="AK1681" s="1" t="s">
        <v>92</v>
      </c>
      <c r="AL1681" s="1" t="s">
        <v>72</v>
      </c>
      <c r="AM1681" s="1" t="s">
        <v>217</v>
      </c>
      <c r="AN1681" s="1">
        <v>2</v>
      </c>
      <c r="AO1681" s="1" t="s">
        <v>519</v>
      </c>
      <c r="AP1681" s="1" t="s">
        <v>72</v>
      </c>
      <c r="AQ1681" s="1" t="s">
        <v>72</v>
      </c>
      <c r="AR1681" s="1" t="s">
        <v>3444</v>
      </c>
      <c r="AS1681" s="1" t="s">
        <v>72</v>
      </c>
      <c r="AT1681" s="1" t="s">
        <v>72</v>
      </c>
      <c r="AU1681" s="3">
        <v>45799</v>
      </c>
      <c r="AV1681" s="4">
        <v>0.6333333333333333</v>
      </c>
      <c r="AW1681" s="4">
        <v>0.69791666666666663</v>
      </c>
      <c r="AX1681" s="4">
        <f t="shared" si="203"/>
        <v>6.4583333333333326E-2</v>
      </c>
      <c r="AY1681" s="4">
        <f t="shared" si="204"/>
        <v>0.57291666666666652</v>
      </c>
      <c r="AZ1681" s="4">
        <f t="shared" si="205"/>
        <v>0.21319444444444441</v>
      </c>
      <c r="BA1681" s="1" t="s">
        <v>7953</v>
      </c>
      <c r="BB1681" s="1" t="s">
        <v>72</v>
      </c>
      <c r="BC1681" s="1" t="s">
        <v>1675</v>
      </c>
      <c r="BD1681" s="1">
        <v>15</v>
      </c>
      <c r="BE1681" s="1" t="s">
        <v>2694</v>
      </c>
      <c r="BF1681" s="1" t="s">
        <v>75</v>
      </c>
      <c r="BG1681" s="1" t="s">
        <v>75</v>
      </c>
      <c r="BH1681" s="1" t="s">
        <v>88</v>
      </c>
      <c r="BI1681" s="1" t="s">
        <v>96</v>
      </c>
      <c r="BJ1681" s="1" t="s">
        <v>72</v>
      </c>
      <c r="BK1681" s="1" t="s">
        <v>7458</v>
      </c>
      <c r="BL1681" s="1" t="s">
        <v>7954</v>
      </c>
      <c r="BM1681" s="1">
        <v>30</v>
      </c>
      <c r="BN1681" s="1" t="s">
        <v>75</v>
      </c>
      <c r="BO1681" s="1" t="s">
        <v>75</v>
      </c>
      <c r="BP1681" s="1" t="s">
        <v>75</v>
      </c>
      <c r="BQ1681" s="21" t="s">
        <v>99</v>
      </c>
      <c r="BR1681" s="21" t="s">
        <v>100</v>
      </c>
    </row>
    <row r="1682" spans="1:70" ht="20.45" customHeight="1">
      <c r="A1682" s="1" t="s">
        <v>7955</v>
      </c>
      <c r="B1682" s="1">
        <v>250112</v>
      </c>
      <c r="C1682" s="1" t="s">
        <v>71</v>
      </c>
      <c r="D1682" s="3">
        <v>45799</v>
      </c>
      <c r="E1682" s="4">
        <v>0.51388888888888884</v>
      </c>
      <c r="F1682" s="5">
        <v>45778</v>
      </c>
      <c r="G1682" s="3">
        <v>45799</v>
      </c>
      <c r="H1682" s="4">
        <v>0.63749999999999996</v>
      </c>
      <c r="I1682" s="48">
        <f t="shared" si="202"/>
        <v>0.12361111111111112</v>
      </c>
      <c r="J1682" s="1">
        <v>2</v>
      </c>
      <c r="K1682" s="1" t="s">
        <v>1896</v>
      </c>
      <c r="L1682" s="1" t="s">
        <v>7956</v>
      </c>
      <c r="M1682" s="1" t="s">
        <v>75</v>
      </c>
      <c r="N1682" s="1" t="s">
        <v>3947</v>
      </c>
      <c r="O1682" s="1" t="s">
        <v>77</v>
      </c>
      <c r="P1682" s="1" t="s">
        <v>78</v>
      </c>
      <c r="Q1682" s="1" t="s">
        <v>78</v>
      </c>
      <c r="R1682" s="21" t="s">
        <v>139</v>
      </c>
      <c r="S1682" s="21" t="s">
        <v>99</v>
      </c>
      <c r="T1682" s="1" t="s">
        <v>7588</v>
      </c>
      <c r="U1682" s="3" t="s">
        <v>7957</v>
      </c>
      <c r="V1682" s="1" t="s">
        <v>1900</v>
      </c>
      <c r="W1682" s="1" t="s">
        <v>813</v>
      </c>
      <c r="X1682" s="1" t="s">
        <v>813</v>
      </c>
      <c r="Y1682" s="1" t="s">
        <v>814</v>
      </c>
      <c r="Z1682" s="1" t="s">
        <v>84</v>
      </c>
      <c r="AA1682" s="1" t="s">
        <v>72</v>
      </c>
      <c r="AB1682" s="1" t="s">
        <v>944</v>
      </c>
      <c r="AC1682" s="1" t="s">
        <v>1901</v>
      </c>
      <c r="AD1682" s="1" t="s">
        <v>87</v>
      </c>
      <c r="AE1682" s="1">
        <v>41</v>
      </c>
      <c r="AF1682" s="1" t="s">
        <v>88</v>
      </c>
      <c r="AG1682" s="1">
        <v>4.3</v>
      </c>
      <c r="AH1682" s="1" t="s">
        <v>2344</v>
      </c>
      <c r="AI1682" s="1" t="s">
        <v>90</v>
      </c>
      <c r="AJ1682" s="1" t="s">
        <v>91</v>
      </c>
      <c r="AK1682" s="1" t="s">
        <v>92</v>
      </c>
      <c r="AL1682" s="1" t="s">
        <v>72</v>
      </c>
      <c r="AM1682" s="1" t="s">
        <v>217</v>
      </c>
      <c r="AN1682" s="1">
        <v>2</v>
      </c>
      <c r="AO1682" s="1" t="s">
        <v>5253</v>
      </c>
      <c r="AP1682" s="1" t="s">
        <v>72</v>
      </c>
      <c r="AQ1682" s="1" t="s">
        <v>72</v>
      </c>
      <c r="AR1682" s="1" t="s">
        <v>72</v>
      </c>
      <c r="AS1682" s="1" t="s">
        <v>878</v>
      </c>
      <c r="AT1682" s="1" t="s">
        <v>72</v>
      </c>
      <c r="AU1682" s="3">
        <v>45799</v>
      </c>
      <c r="AV1682" s="4">
        <v>0.64930555555555558</v>
      </c>
      <c r="AW1682" s="4">
        <v>0.7055555555555556</v>
      </c>
      <c r="AX1682" s="4">
        <f t="shared" si="203"/>
        <v>5.6250000000000022E-2</v>
      </c>
      <c r="AY1682" s="4">
        <f t="shared" si="204"/>
        <v>0.58194444444444449</v>
      </c>
      <c r="AZ1682" s="4">
        <f t="shared" si="205"/>
        <v>0.19166666666666676</v>
      </c>
      <c r="BA1682" s="1" t="s">
        <v>7958</v>
      </c>
      <c r="BB1682" s="1" t="s">
        <v>72</v>
      </c>
      <c r="BC1682" s="1" t="s">
        <v>1675</v>
      </c>
      <c r="BD1682" s="1">
        <v>15</v>
      </c>
      <c r="BE1682" s="1" t="s">
        <v>3446</v>
      </c>
      <c r="BF1682" s="1" t="s">
        <v>75</v>
      </c>
      <c r="BG1682" s="1" t="s">
        <v>75</v>
      </c>
      <c r="BH1682" s="1" t="s">
        <v>88</v>
      </c>
      <c r="BI1682" s="1" t="s">
        <v>96</v>
      </c>
      <c r="BJ1682" s="1" t="s">
        <v>72</v>
      </c>
      <c r="BK1682" s="1" t="s">
        <v>7526</v>
      </c>
      <c r="BL1682" s="1" t="s">
        <v>7857</v>
      </c>
      <c r="BM1682" s="1">
        <f>24+6</f>
        <v>30</v>
      </c>
      <c r="BN1682" s="1" t="s">
        <v>75</v>
      </c>
      <c r="BO1682" s="1" t="s">
        <v>75</v>
      </c>
      <c r="BP1682" s="1" t="s">
        <v>75</v>
      </c>
      <c r="BQ1682" s="21" t="s">
        <v>99</v>
      </c>
      <c r="BR1682" s="21" t="s">
        <v>100</v>
      </c>
    </row>
    <row r="1683" spans="1:70" ht="20.45" customHeight="1">
      <c r="A1683" s="1" t="s">
        <v>7959</v>
      </c>
      <c r="B1683" s="1">
        <v>250113</v>
      </c>
      <c r="C1683" s="1" t="s">
        <v>71</v>
      </c>
      <c r="D1683" s="3">
        <v>45799</v>
      </c>
      <c r="E1683" s="4">
        <v>0.66527777777777775</v>
      </c>
      <c r="F1683" s="5">
        <v>45778</v>
      </c>
      <c r="G1683" s="3">
        <v>45799</v>
      </c>
      <c r="H1683" s="4">
        <v>0.70486111111111116</v>
      </c>
      <c r="I1683" s="48">
        <f t="shared" si="202"/>
        <v>3.9583333333333415E-2</v>
      </c>
      <c r="J1683" s="1">
        <v>4</v>
      </c>
      <c r="K1683" s="1" t="s">
        <v>1896</v>
      </c>
      <c r="L1683" s="1" t="s">
        <v>7960</v>
      </c>
      <c r="M1683" s="1" t="s">
        <v>75</v>
      </c>
      <c r="N1683" s="1" t="s">
        <v>1915</v>
      </c>
      <c r="O1683" s="1" t="s">
        <v>77</v>
      </c>
      <c r="P1683" s="1" t="s">
        <v>78</v>
      </c>
      <c r="Q1683" s="1" t="s">
        <v>172</v>
      </c>
      <c r="R1683" s="21" t="s">
        <v>139</v>
      </c>
      <c r="S1683" s="21" t="s">
        <v>160</v>
      </c>
      <c r="T1683" s="1" t="s">
        <v>6660</v>
      </c>
      <c r="U1683" s="3" t="s">
        <v>7961</v>
      </c>
      <c r="V1683" s="1" t="s">
        <v>1900</v>
      </c>
      <c r="W1683" s="1" t="s">
        <v>83</v>
      </c>
      <c r="X1683" s="1" t="s">
        <v>7663</v>
      </c>
      <c r="Y1683" s="1" t="s">
        <v>83</v>
      </c>
      <c r="Z1683" s="1" t="s">
        <v>84</v>
      </c>
      <c r="AA1683" s="1" t="s">
        <v>72</v>
      </c>
      <c r="AB1683" s="1" t="s">
        <v>214</v>
      </c>
      <c r="AC1683" s="1" t="s">
        <v>583</v>
      </c>
      <c r="AD1683" s="1" t="s">
        <v>87</v>
      </c>
      <c r="AE1683" s="1">
        <v>50</v>
      </c>
      <c r="AF1683" s="1" t="s">
        <v>88</v>
      </c>
      <c r="AG1683" s="1">
        <v>6.1</v>
      </c>
      <c r="AH1683" s="1" t="s">
        <v>954</v>
      </c>
      <c r="AI1683" s="1" t="s">
        <v>90</v>
      </c>
      <c r="AJ1683" s="1" t="s">
        <v>91</v>
      </c>
      <c r="AK1683" s="1" t="s">
        <v>92</v>
      </c>
      <c r="AL1683" s="1" t="s">
        <v>72</v>
      </c>
      <c r="AM1683" s="1" t="s">
        <v>229</v>
      </c>
      <c r="AN1683" s="1">
        <v>2</v>
      </c>
      <c r="AO1683" s="1" t="s">
        <v>230</v>
      </c>
      <c r="AP1683" s="1" t="s">
        <v>72</v>
      </c>
      <c r="AQ1683" s="1" t="s">
        <v>72</v>
      </c>
      <c r="AR1683" s="1" t="s">
        <v>3444</v>
      </c>
      <c r="AS1683" s="1" t="s">
        <v>72</v>
      </c>
      <c r="AT1683" s="1" t="s">
        <v>72</v>
      </c>
      <c r="AU1683" s="3">
        <v>45799</v>
      </c>
      <c r="AV1683" s="4">
        <v>0.72013888888888888</v>
      </c>
      <c r="AW1683" s="4">
        <v>0.79374999999999996</v>
      </c>
      <c r="AX1683" s="4">
        <f t="shared" si="203"/>
        <v>7.3611111111111072E-2</v>
      </c>
      <c r="AY1683" s="4">
        <f t="shared" si="204"/>
        <v>0.75416666666666654</v>
      </c>
      <c r="AZ1683" s="4">
        <f t="shared" si="205"/>
        <v>0.12847222222222221</v>
      </c>
      <c r="BA1683" s="1" t="s">
        <v>7962</v>
      </c>
      <c r="BB1683" s="1" t="s">
        <v>72</v>
      </c>
      <c r="BC1683" s="1" t="s">
        <v>1675</v>
      </c>
      <c r="BD1683" s="1">
        <v>15</v>
      </c>
      <c r="BE1683" s="1" t="s">
        <v>6026</v>
      </c>
      <c r="BF1683" s="1" t="s">
        <v>75</v>
      </c>
      <c r="BG1683" s="1" t="s">
        <v>75</v>
      </c>
      <c r="BH1683" s="1" t="s">
        <v>88</v>
      </c>
      <c r="BI1683" s="1" t="s">
        <v>79</v>
      </c>
      <c r="BJ1683" s="1" t="s">
        <v>437</v>
      </c>
      <c r="BK1683" s="1" t="s">
        <v>7629</v>
      </c>
      <c r="BL1683" s="1" t="s">
        <v>72</v>
      </c>
      <c r="BM1683" s="1" t="s">
        <v>72</v>
      </c>
      <c r="BN1683" s="1" t="s">
        <v>88</v>
      </c>
      <c r="BO1683" s="1" t="s">
        <v>88</v>
      </c>
      <c r="BP1683" s="1" t="s">
        <v>88</v>
      </c>
      <c r="BQ1683" s="1" t="s">
        <v>160</v>
      </c>
      <c r="BR1683" s="1" t="s">
        <v>440</v>
      </c>
    </row>
    <row r="1684" spans="1:70" ht="20.45" customHeight="1">
      <c r="A1684" s="1" t="s">
        <v>7963</v>
      </c>
      <c r="B1684" s="1">
        <v>250114</v>
      </c>
      <c r="C1684" s="1" t="s">
        <v>497</v>
      </c>
      <c r="D1684" s="3">
        <v>45803</v>
      </c>
      <c r="E1684" s="4">
        <v>0.44305555555555554</v>
      </c>
      <c r="F1684" s="5">
        <v>45778</v>
      </c>
      <c r="G1684" s="3">
        <v>45803</v>
      </c>
      <c r="H1684" s="4">
        <v>0.60486111111111107</v>
      </c>
      <c r="I1684" s="48">
        <f t="shared" si="202"/>
        <v>0.16180555555555554</v>
      </c>
      <c r="J1684" s="1">
        <v>2</v>
      </c>
      <c r="K1684" s="1" t="s">
        <v>1896</v>
      </c>
      <c r="L1684" s="1" t="s">
        <v>7964</v>
      </c>
      <c r="M1684" s="1" t="s">
        <v>75</v>
      </c>
      <c r="N1684" s="1" t="s">
        <v>7781</v>
      </c>
      <c r="O1684" s="1" t="s">
        <v>497</v>
      </c>
      <c r="P1684" s="1" t="s">
        <v>78</v>
      </c>
      <c r="Q1684" s="1" t="s">
        <v>78</v>
      </c>
      <c r="R1684" s="21" t="s">
        <v>1898</v>
      </c>
      <c r="S1684" s="21" t="s">
        <v>99</v>
      </c>
      <c r="T1684" s="1" t="s">
        <v>7428</v>
      </c>
      <c r="U1684" s="3" t="s">
        <v>7321</v>
      </c>
      <c r="V1684" s="1" t="s">
        <v>1900</v>
      </c>
      <c r="W1684" s="1" t="s">
        <v>813</v>
      </c>
      <c r="X1684" s="1" t="s">
        <v>813</v>
      </c>
      <c r="Y1684" s="1" t="s">
        <v>814</v>
      </c>
      <c r="Z1684" s="1" t="s">
        <v>84</v>
      </c>
      <c r="AA1684" s="1" t="s">
        <v>72</v>
      </c>
      <c r="AB1684" s="1" t="s">
        <v>189</v>
      </c>
      <c r="AC1684" s="1" t="s">
        <v>3174</v>
      </c>
      <c r="AD1684" s="1" t="s">
        <v>126</v>
      </c>
      <c r="AE1684" s="1">
        <v>60</v>
      </c>
      <c r="AF1684" s="1" t="s">
        <v>88</v>
      </c>
      <c r="AG1684" s="1">
        <v>4.5999999999999996</v>
      </c>
      <c r="AH1684" s="1" t="s">
        <v>2344</v>
      </c>
      <c r="AI1684" s="1" t="s">
        <v>90</v>
      </c>
      <c r="AJ1684" s="1" t="s">
        <v>91</v>
      </c>
      <c r="AK1684" s="1" t="s">
        <v>92</v>
      </c>
      <c r="AL1684" s="1" t="s">
        <v>72</v>
      </c>
      <c r="AM1684" s="1" t="s">
        <v>217</v>
      </c>
      <c r="AN1684" s="1">
        <v>3</v>
      </c>
      <c r="AO1684" s="1" t="s">
        <v>7965</v>
      </c>
      <c r="AP1684" s="1" t="s">
        <v>72</v>
      </c>
      <c r="AQ1684" s="1" t="s">
        <v>72</v>
      </c>
      <c r="AR1684" s="1" t="s">
        <v>3444</v>
      </c>
      <c r="AS1684" s="1" t="s">
        <v>878</v>
      </c>
      <c r="AT1684" s="1" t="s">
        <v>72</v>
      </c>
      <c r="AU1684" s="3">
        <v>45803</v>
      </c>
      <c r="AV1684" s="4">
        <v>0.61944444444444446</v>
      </c>
      <c r="AW1684" s="4">
        <v>0.71180555555555558</v>
      </c>
      <c r="AX1684" s="4">
        <f t="shared" si="203"/>
        <v>9.2361111111111116E-2</v>
      </c>
      <c r="AY1684" s="4">
        <f t="shared" si="204"/>
        <v>0.55000000000000004</v>
      </c>
      <c r="AZ1684" s="4">
        <f t="shared" si="205"/>
        <v>0.26875000000000004</v>
      </c>
      <c r="BA1684" s="1" t="s">
        <v>7966</v>
      </c>
      <c r="BB1684" s="1" t="s">
        <v>72</v>
      </c>
      <c r="BC1684" s="1" t="s">
        <v>1675</v>
      </c>
      <c r="BD1684" s="1">
        <v>15</v>
      </c>
      <c r="BE1684" s="1" t="s">
        <v>4063</v>
      </c>
      <c r="BF1684" s="1" t="s">
        <v>75</v>
      </c>
      <c r="BG1684" s="1" t="s">
        <v>75</v>
      </c>
      <c r="BH1684" s="1" t="s">
        <v>88</v>
      </c>
      <c r="BI1684" s="1" t="s">
        <v>96</v>
      </c>
      <c r="BJ1684" s="1" t="s">
        <v>72</v>
      </c>
      <c r="BK1684" s="1" t="s">
        <v>7458</v>
      </c>
      <c r="BL1684" s="1" t="s">
        <v>7784</v>
      </c>
      <c r="BM1684" s="1">
        <f>7*7</f>
        <v>49</v>
      </c>
      <c r="BN1684" s="1" t="s">
        <v>75</v>
      </c>
      <c r="BO1684" s="1" t="s">
        <v>75</v>
      </c>
      <c r="BP1684" s="1" t="s">
        <v>75</v>
      </c>
      <c r="BQ1684" s="21" t="s">
        <v>99</v>
      </c>
      <c r="BR1684" s="21" t="s">
        <v>100</v>
      </c>
    </row>
    <row r="1685" spans="1:70" ht="20.45" customHeight="1">
      <c r="A1685" s="1" t="s">
        <v>7967</v>
      </c>
      <c r="B1685" s="1">
        <v>250115</v>
      </c>
      <c r="C1685" s="1" t="s">
        <v>497</v>
      </c>
      <c r="D1685" s="3">
        <v>45803</v>
      </c>
      <c r="E1685" s="4">
        <v>0.50902777777777775</v>
      </c>
      <c r="F1685" s="5">
        <v>45778</v>
      </c>
      <c r="G1685" s="3">
        <v>45803</v>
      </c>
      <c r="H1685" s="4">
        <v>0.62569444444444444</v>
      </c>
      <c r="I1685" s="48">
        <f t="shared" si="202"/>
        <v>0.1166666666666667</v>
      </c>
      <c r="J1685" s="1">
        <v>2</v>
      </c>
      <c r="K1685" s="1" t="s">
        <v>1896</v>
      </c>
      <c r="L1685" s="1" t="s">
        <v>7968</v>
      </c>
      <c r="M1685" s="1" t="s">
        <v>75</v>
      </c>
      <c r="N1685" s="1" t="s">
        <v>7781</v>
      </c>
      <c r="O1685" s="1" t="s">
        <v>497</v>
      </c>
      <c r="P1685" s="1" t="s">
        <v>78</v>
      </c>
      <c r="Q1685" s="1" t="s">
        <v>78</v>
      </c>
      <c r="R1685" s="21" t="s">
        <v>1898</v>
      </c>
      <c r="S1685" s="21" t="s">
        <v>99</v>
      </c>
      <c r="T1685" s="1" t="s">
        <v>7428</v>
      </c>
      <c r="U1685" s="3" t="s">
        <v>6832</v>
      </c>
      <c r="V1685" s="1" t="s">
        <v>1900</v>
      </c>
      <c r="W1685" s="1" t="s">
        <v>83</v>
      </c>
      <c r="X1685" s="1" t="s">
        <v>7663</v>
      </c>
      <c r="Y1685" s="1" t="s">
        <v>83</v>
      </c>
      <c r="Z1685" s="1" t="s">
        <v>84</v>
      </c>
      <c r="AA1685" s="1" t="s">
        <v>72</v>
      </c>
      <c r="AB1685" s="1" t="s">
        <v>189</v>
      </c>
      <c r="AC1685" s="1" t="s">
        <v>189</v>
      </c>
      <c r="AD1685" s="1" t="s">
        <v>87</v>
      </c>
      <c r="AE1685" s="1">
        <v>70</v>
      </c>
      <c r="AF1685" s="1" t="s">
        <v>88</v>
      </c>
      <c r="AG1685" s="1">
        <v>3.8</v>
      </c>
      <c r="AH1685" s="1" t="s">
        <v>954</v>
      </c>
      <c r="AI1685" s="1" t="s">
        <v>90</v>
      </c>
      <c r="AJ1685" s="1" t="s">
        <v>91</v>
      </c>
      <c r="AK1685" s="1" t="s">
        <v>92</v>
      </c>
      <c r="AL1685" s="1" t="s">
        <v>72</v>
      </c>
      <c r="AM1685" s="1" t="s">
        <v>217</v>
      </c>
      <c r="AN1685" s="1">
        <v>2</v>
      </c>
      <c r="AO1685" s="1" t="s">
        <v>7244</v>
      </c>
      <c r="AP1685" s="1" t="s">
        <v>72</v>
      </c>
      <c r="AQ1685" s="1" t="s">
        <v>72</v>
      </c>
      <c r="AR1685" s="1" t="s">
        <v>3444</v>
      </c>
      <c r="AS1685" s="1" t="s">
        <v>72</v>
      </c>
      <c r="AT1685" s="1" t="s">
        <v>72</v>
      </c>
      <c r="AU1685" s="3">
        <v>45803</v>
      </c>
      <c r="AV1685" s="4">
        <v>0.64583333333333337</v>
      </c>
      <c r="AW1685" s="4">
        <v>0.72222222222222221</v>
      </c>
      <c r="AX1685" s="4">
        <f t="shared" si="203"/>
        <v>7.638888888888884E-2</v>
      </c>
      <c r="AY1685" s="4">
        <f t="shared" si="204"/>
        <v>0.60555555555555551</v>
      </c>
      <c r="AZ1685" s="4">
        <f t="shared" si="205"/>
        <v>0.21319444444444446</v>
      </c>
      <c r="BA1685" s="1" t="s">
        <v>7969</v>
      </c>
      <c r="BB1685" s="1" t="s">
        <v>72</v>
      </c>
      <c r="BC1685" s="1" t="s">
        <v>1675</v>
      </c>
      <c r="BD1685" s="1">
        <v>15</v>
      </c>
      <c r="BE1685" s="1" t="s">
        <v>2694</v>
      </c>
      <c r="BF1685" s="1" t="s">
        <v>75</v>
      </c>
      <c r="BG1685" s="1" t="s">
        <v>75</v>
      </c>
      <c r="BH1685" s="1" t="s">
        <v>88</v>
      </c>
      <c r="BI1685" s="1" t="s">
        <v>96</v>
      </c>
      <c r="BJ1685" s="1" t="s">
        <v>72</v>
      </c>
      <c r="BK1685" s="1" t="s">
        <v>7458</v>
      </c>
      <c r="BL1685" s="1" t="s">
        <v>7784</v>
      </c>
      <c r="BM1685" s="1">
        <f>7*7</f>
        <v>49</v>
      </c>
      <c r="BN1685" s="1" t="s">
        <v>75</v>
      </c>
      <c r="BO1685" s="1" t="s">
        <v>75</v>
      </c>
      <c r="BP1685" s="1" t="s">
        <v>75</v>
      </c>
      <c r="BQ1685" s="21" t="s">
        <v>99</v>
      </c>
      <c r="BR1685" s="21" t="s">
        <v>100</v>
      </c>
    </row>
    <row r="1686" spans="1:70" ht="20.45" customHeight="1">
      <c r="A1686" s="1" t="s">
        <v>7970</v>
      </c>
      <c r="B1686" s="1">
        <v>250116</v>
      </c>
      <c r="C1686" s="1" t="s">
        <v>497</v>
      </c>
      <c r="D1686" s="3">
        <v>45805</v>
      </c>
      <c r="E1686" s="4">
        <v>0.46319444444444446</v>
      </c>
      <c r="F1686" s="5">
        <v>45778</v>
      </c>
      <c r="G1686" s="3">
        <v>45805</v>
      </c>
      <c r="H1686" s="4">
        <v>0.56597222222222221</v>
      </c>
      <c r="I1686" s="48">
        <f t="shared" si="202"/>
        <v>0.10277777777777775</v>
      </c>
      <c r="J1686" s="1">
        <v>3</v>
      </c>
      <c r="K1686" s="1" t="s">
        <v>1896</v>
      </c>
      <c r="L1686" s="1" t="s">
        <v>7971</v>
      </c>
      <c r="M1686" s="1" t="s">
        <v>75</v>
      </c>
      <c r="N1686" s="1" t="s">
        <v>7781</v>
      </c>
      <c r="O1686" s="1" t="s">
        <v>497</v>
      </c>
      <c r="P1686" s="1" t="s">
        <v>78</v>
      </c>
      <c r="Q1686" s="1" t="s">
        <v>78</v>
      </c>
      <c r="R1686" s="21" t="s">
        <v>1898</v>
      </c>
      <c r="S1686" s="21" t="s">
        <v>99</v>
      </c>
      <c r="T1686" s="1" t="s">
        <v>7428</v>
      </c>
      <c r="U1686" s="3" t="s">
        <v>7972</v>
      </c>
      <c r="V1686" s="1" t="s">
        <v>1900</v>
      </c>
      <c r="W1686" s="1" t="s">
        <v>83</v>
      </c>
      <c r="X1686" s="1" t="s">
        <v>123</v>
      </c>
      <c r="Y1686" s="1" t="s">
        <v>83</v>
      </c>
      <c r="Z1686" s="1" t="s">
        <v>84</v>
      </c>
      <c r="AA1686" s="1" t="s">
        <v>72</v>
      </c>
      <c r="AB1686" s="1" t="s">
        <v>104</v>
      </c>
      <c r="AC1686" s="1" t="s">
        <v>104</v>
      </c>
      <c r="AD1686" s="1" t="s">
        <v>87</v>
      </c>
      <c r="AE1686" s="1">
        <v>42</v>
      </c>
      <c r="AF1686" s="1" t="s">
        <v>88</v>
      </c>
      <c r="AG1686" s="1">
        <v>5.9</v>
      </c>
      <c r="AH1686" s="1" t="s">
        <v>299</v>
      </c>
      <c r="AI1686" s="1" t="s">
        <v>90</v>
      </c>
      <c r="AJ1686" s="1" t="s">
        <v>91</v>
      </c>
      <c r="AK1686" s="1" t="s">
        <v>92</v>
      </c>
      <c r="AL1686" s="1" t="s">
        <v>72</v>
      </c>
      <c r="AM1686" s="1" t="s">
        <v>229</v>
      </c>
      <c r="AN1686" s="1" t="s">
        <v>72</v>
      </c>
      <c r="AO1686" s="1" t="s">
        <v>230</v>
      </c>
      <c r="AP1686" s="1" t="s">
        <v>72</v>
      </c>
      <c r="AQ1686" s="1" t="s">
        <v>72</v>
      </c>
      <c r="AR1686" s="1" t="s">
        <v>3444</v>
      </c>
      <c r="AS1686" s="1" t="s">
        <v>72</v>
      </c>
      <c r="AT1686" s="1" t="s">
        <v>72</v>
      </c>
      <c r="AU1686" s="3">
        <v>45805</v>
      </c>
      <c r="AV1686" s="4">
        <v>0.5805555555555556</v>
      </c>
      <c r="AW1686" s="4">
        <v>0.66041666666666665</v>
      </c>
      <c r="AX1686" s="1">
        <f t="shared" si="203"/>
        <v>7.9861111111111049E-2</v>
      </c>
      <c r="AY1686" s="1">
        <f t="shared" si="204"/>
        <v>0.55763888888888891</v>
      </c>
      <c r="AZ1686" s="1">
        <f t="shared" si="205"/>
        <v>0.19722222222222219</v>
      </c>
      <c r="BA1686" s="1" t="s">
        <v>7973</v>
      </c>
      <c r="BB1686" s="1" t="s">
        <v>72</v>
      </c>
      <c r="BC1686" s="1" t="s">
        <v>1675</v>
      </c>
      <c r="BD1686" s="1">
        <v>15</v>
      </c>
      <c r="BE1686" s="1" t="s">
        <v>2694</v>
      </c>
      <c r="BF1686" s="1" t="s">
        <v>75</v>
      </c>
      <c r="BG1686" s="1" t="s">
        <v>75</v>
      </c>
      <c r="BH1686" s="1" t="s">
        <v>88</v>
      </c>
      <c r="BI1686" s="1" t="s">
        <v>96</v>
      </c>
      <c r="BJ1686" s="1" t="s">
        <v>72</v>
      </c>
      <c r="BK1686" s="1" t="s">
        <v>7458</v>
      </c>
      <c r="BL1686" s="1" t="s">
        <v>7784</v>
      </c>
      <c r="BM1686" s="1">
        <f>7*7</f>
        <v>49</v>
      </c>
      <c r="BN1686" s="1" t="s">
        <v>75</v>
      </c>
      <c r="BO1686" s="1" t="s">
        <v>75</v>
      </c>
      <c r="BP1686" s="1" t="s">
        <v>75</v>
      </c>
      <c r="BQ1686" s="21" t="s">
        <v>99</v>
      </c>
      <c r="BR1686" s="21" t="s">
        <v>100</v>
      </c>
    </row>
    <row r="1687" spans="1:70" ht="20.45" customHeight="1">
      <c r="A1687" s="1" t="s">
        <v>7974</v>
      </c>
      <c r="B1687" s="1">
        <v>250117</v>
      </c>
      <c r="C1687" s="1" t="s">
        <v>71</v>
      </c>
      <c r="D1687" s="3">
        <v>45805</v>
      </c>
      <c r="E1687" s="4">
        <v>0.70833333333333337</v>
      </c>
      <c r="F1687" s="5">
        <v>45778</v>
      </c>
      <c r="G1687" s="3">
        <v>45805</v>
      </c>
      <c r="H1687" s="4">
        <v>0.84166666666666667</v>
      </c>
      <c r="I1687" s="48">
        <f t="shared" si="202"/>
        <v>0.1333333333333333</v>
      </c>
      <c r="J1687" s="1">
        <v>60</v>
      </c>
      <c r="K1687" s="1" t="s">
        <v>1896</v>
      </c>
      <c r="L1687" s="1" t="s">
        <v>7975</v>
      </c>
      <c r="M1687" s="1" t="s">
        <v>75</v>
      </c>
      <c r="N1687" s="1" t="s">
        <v>6517</v>
      </c>
      <c r="O1687" s="1" t="s">
        <v>77</v>
      </c>
      <c r="P1687" s="1" t="s">
        <v>78</v>
      </c>
      <c r="Q1687" s="1" t="s">
        <v>78</v>
      </c>
      <c r="R1687" s="21" t="s">
        <v>1898</v>
      </c>
      <c r="S1687" s="21" t="s">
        <v>99</v>
      </c>
      <c r="T1687" s="34" t="s">
        <v>72</v>
      </c>
      <c r="U1687" s="21" t="s">
        <v>7976</v>
      </c>
      <c r="V1687" s="1" t="s">
        <v>1900</v>
      </c>
      <c r="W1687" s="1" t="s">
        <v>7347</v>
      </c>
      <c r="X1687" s="1" t="s">
        <v>7347</v>
      </c>
      <c r="Y1687" s="1" t="s">
        <v>7348</v>
      </c>
      <c r="Z1687" s="1" t="s">
        <v>6519</v>
      </c>
      <c r="AA1687" s="1" t="s">
        <v>72</v>
      </c>
      <c r="AB1687" s="1" t="s">
        <v>6519</v>
      </c>
      <c r="AC1687" s="1" t="s">
        <v>6519</v>
      </c>
      <c r="AD1687" s="1" t="s">
        <v>87</v>
      </c>
      <c r="AE1687" s="1">
        <v>70</v>
      </c>
      <c r="AF1687" s="1" t="s">
        <v>88</v>
      </c>
      <c r="AG1687" s="1">
        <v>4.3</v>
      </c>
      <c r="AH1687" s="1" t="s">
        <v>2344</v>
      </c>
      <c r="AI1687" s="1" t="s">
        <v>90</v>
      </c>
      <c r="AJ1687" s="1" t="s">
        <v>91</v>
      </c>
      <c r="AK1687" s="1" t="s">
        <v>92</v>
      </c>
      <c r="AL1687" s="1" t="s">
        <v>72</v>
      </c>
      <c r="AM1687" s="1" t="s">
        <v>229</v>
      </c>
      <c r="AN1687" s="1">
        <v>1</v>
      </c>
      <c r="AO1687" s="1" t="s">
        <v>230</v>
      </c>
      <c r="AP1687" s="1" t="s">
        <v>72</v>
      </c>
      <c r="AQ1687" s="1" t="s">
        <v>72</v>
      </c>
      <c r="AR1687" s="1" t="s">
        <v>447</v>
      </c>
      <c r="AS1687" s="1" t="s">
        <v>72</v>
      </c>
      <c r="AT1687" s="1" t="s">
        <v>72</v>
      </c>
      <c r="AU1687" s="3">
        <v>45805</v>
      </c>
      <c r="AV1687" s="4">
        <v>0.87152777777777779</v>
      </c>
      <c r="AW1687" s="4">
        <v>0.91527777777777775</v>
      </c>
      <c r="AX1687" s="4">
        <f t="shared" si="203"/>
        <v>4.3749999999999956E-2</v>
      </c>
      <c r="AY1687" s="4">
        <f t="shared" si="204"/>
        <v>0.78194444444444444</v>
      </c>
      <c r="AZ1687" s="4">
        <f t="shared" si="205"/>
        <v>0.20694444444444438</v>
      </c>
      <c r="BA1687" s="1" t="s">
        <v>7977</v>
      </c>
      <c r="BB1687" s="1" t="s">
        <v>72</v>
      </c>
      <c r="BC1687" s="1" t="s">
        <v>1794</v>
      </c>
      <c r="BD1687" s="1">
        <v>15</v>
      </c>
      <c r="BE1687" s="1" t="s">
        <v>6026</v>
      </c>
      <c r="BF1687" s="1" t="s">
        <v>75</v>
      </c>
      <c r="BG1687" s="1" t="s">
        <v>75</v>
      </c>
      <c r="BH1687" s="1" t="s">
        <v>88</v>
      </c>
      <c r="BI1687" s="1" t="s">
        <v>96</v>
      </c>
      <c r="BJ1687" s="1" t="s">
        <v>72</v>
      </c>
      <c r="BK1687" s="1" t="s">
        <v>6242</v>
      </c>
      <c r="BL1687" s="1" t="s">
        <v>7978</v>
      </c>
      <c r="BM1687" s="1">
        <v>36</v>
      </c>
      <c r="BN1687" s="1" t="s">
        <v>75</v>
      </c>
      <c r="BO1687" s="1" t="s">
        <v>75</v>
      </c>
      <c r="BP1687" s="1" t="s">
        <v>75</v>
      </c>
      <c r="BQ1687" s="21" t="s">
        <v>99</v>
      </c>
      <c r="BR1687" s="21" t="s">
        <v>100</v>
      </c>
    </row>
    <row r="1688" spans="1:70" ht="20.45" customHeight="1">
      <c r="A1688" s="1" t="s">
        <v>7979</v>
      </c>
      <c r="B1688" s="1">
        <v>250118</v>
      </c>
      <c r="C1688" s="1" t="s">
        <v>71</v>
      </c>
      <c r="D1688" s="3">
        <v>45806</v>
      </c>
      <c r="E1688" s="4">
        <v>0.41666666666666669</v>
      </c>
      <c r="F1688" s="5">
        <v>45778</v>
      </c>
      <c r="G1688" s="3">
        <v>45806</v>
      </c>
      <c r="H1688" s="4">
        <v>0.6694444444444444</v>
      </c>
      <c r="I1688" s="48">
        <f t="shared" si="202"/>
        <v>0.25277777777777771</v>
      </c>
      <c r="J1688" s="1">
        <v>20</v>
      </c>
      <c r="K1688" s="1" t="s">
        <v>1896</v>
      </c>
      <c r="L1688" s="1" t="s">
        <v>7980</v>
      </c>
      <c r="M1688" s="1" t="s">
        <v>75</v>
      </c>
      <c r="N1688" s="1" t="s">
        <v>3608</v>
      </c>
      <c r="O1688" s="1" t="s">
        <v>77</v>
      </c>
      <c r="P1688" s="1" t="s">
        <v>78</v>
      </c>
      <c r="Q1688" s="1" t="s">
        <v>78</v>
      </c>
      <c r="R1688" s="21" t="s">
        <v>1898</v>
      </c>
      <c r="S1688" s="21" t="s">
        <v>99</v>
      </c>
      <c r="T1688" s="34" t="s">
        <v>72</v>
      </c>
      <c r="U1688" s="3" t="s">
        <v>7981</v>
      </c>
      <c r="V1688" s="1" t="s">
        <v>1900</v>
      </c>
      <c r="W1688" s="1" t="s">
        <v>813</v>
      </c>
      <c r="X1688" s="1" t="s">
        <v>813</v>
      </c>
      <c r="Y1688" s="1" t="s">
        <v>814</v>
      </c>
      <c r="Z1688" s="1" t="s">
        <v>152</v>
      </c>
      <c r="AA1688" s="1" t="s">
        <v>4094</v>
      </c>
      <c r="AB1688" s="1" t="s">
        <v>153</v>
      </c>
      <c r="AC1688" s="1" t="s">
        <v>164</v>
      </c>
      <c r="AD1688" s="1" t="s">
        <v>126</v>
      </c>
      <c r="AE1688" s="1">
        <v>47</v>
      </c>
      <c r="AF1688" s="1" t="s">
        <v>88</v>
      </c>
      <c r="AG1688" s="1">
        <v>6.1</v>
      </c>
      <c r="AH1688" s="1" t="s">
        <v>299</v>
      </c>
      <c r="AI1688" s="1" t="s">
        <v>90</v>
      </c>
      <c r="AJ1688" s="1" t="s">
        <v>91</v>
      </c>
      <c r="AK1688" s="1" t="s">
        <v>216</v>
      </c>
      <c r="AL1688" s="1" t="s">
        <v>72</v>
      </c>
      <c r="AM1688" s="1" t="s">
        <v>244</v>
      </c>
      <c r="AN1688" s="1">
        <v>3</v>
      </c>
      <c r="AO1688" s="1" t="s">
        <v>4020</v>
      </c>
      <c r="AP1688" s="1">
        <v>8</v>
      </c>
      <c r="AQ1688" s="1" t="s">
        <v>1411</v>
      </c>
      <c r="AR1688" s="1" t="s">
        <v>2726</v>
      </c>
      <c r="AS1688" s="1" t="s">
        <v>7982</v>
      </c>
      <c r="AT1688" s="1" t="s">
        <v>72</v>
      </c>
      <c r="AU1688" s="3">
        <v>45806</v>
      </c>
      <c r="AV1688" s="4">
        <v>0.68333333333333335</v>
      </c>
      <c r="AW1688" s="4">
        <v>0.74305555555555558</v>
      </c>
      <c r="AX1688" s="4">
        <f t="shared" si="203"/>
        <v>5.9722222222222232E-2</v>
      </c>
      <c r="AY1688" s="4">
        <f t="shared" si="204"/>
        <v>0.49027777777777787</v>
      </c>
      <c r="AZ1688" s="4">
        <f t="shared" si="205"/>
        <v>0.3263888888888889</v>
      </c>
      <c r="BA1688" s="1" t="s">
        <v>7983</v>
      </c>
      <c r="BB1688" s="1" t="s">
        <v>72</v>
      </c>
      <c r="BC1688" s="1" t="s">
        <v>1794</v>
      </c>
      <c r="BD1688" s="1">
        <v>15</v>
      </c>
      <c r="BE1688" s="1" t="s">
        <v>183</v>
      </c>
      <c r="BF1688" s="1" t="s">
        <v>75</v>
      </c>
      <c r="BG1688" s="1" t="s">
        <v>75</v>
      </c>
      <c r="BH1688" s="1" t="s">
        <v>88</v>
      </c>
      <c r="BI1688" s="1" t="s">
        <v>96</v>
      </c>
      <c r="BJ1688" s="1" t="s">
        <v>72</v>
      </c>
      <c r="BK1688" s="1" t="s">
        <v>6242</v>
      </c>
      <c r="BL1688" s="1" t="s">
        <v>7984</v>
      </c>
      <c r="BM1688" s="1">
        <v>20</v>
      </c>
      <c r="BN1688" s="1" t="s">
        <v>75</v>
      </c>
      <c r="BO1688" s="1" t="s">
        <v>75</v>
      </c>
      <c r="BP1688" s="1" t="s">
        <v>75</v>
      </c>
      <c r="BQ1688" s="21" t="s">
        <v>99</v>
      </c>
      <c r="BR1688" s="21" t="s">
        <v>100</v>
      </c>
    </row>
    <row r="1689" spans="1:70" ht="20.45" customHeight="1">
      <c r="A1689" s="1" t="s">
        <v>7985</v>
      </c>
      <c r="B1689" s="1">
        <v>250119</v>
      </c>
      <c r="C1689" s="1" t="s">
        <v>71</v>
      </c>
      <c r="D1689" s="3">
        <v>45806</v>
      </c>
      <c r="E1689" s="4">
        <v>0.5180555555555556</v>
      </c>
      <c r="F1689" s="5">
        <v>45778</v>
      </c>
      <c r="G1689" s="3">
        <v>45806</v>
      </c>
      <c r="H1689" s="4">
        <v>0.6694444444444444</v>
      </c>
      <c r="I1689" s="48">
        <f t="shared" si="202"/>
        <v>0.1513888888888888</v>
      </c>
      <c r="J1689" s="1">
        <v>2</v>
      </c>
      <c r="K1689" s="1" t="s">
        <v>1896</v>
      </c>
      <c r="L1689" s="1" t="s">
        <v>7986</v>
      </c>
      <c r="M1689" s="1" t="s">
        <v>75</v>
      </c>
      <c r="N1689" s="1" t="s">
        <v>1915</v>
      </c>
      <c r="O1689" s="1" t="s">
        <v>77</v>
      </c>
      <c r="P1689" s="1" t="s">
        <v>78</v>
      </c>
      <c r="Q1689" s="1" t="s">
        <v>78</v>
      </c>
      <c r="R1689" s="21" t="s">
        <v>1898</v>
      </c>
      <c r="S1689" s="21" t="s">
        <v>99</v>
      </c>
      <c r="T1689" s="34" t="s">
        <v>72</v>
      </c>
      <c r="U1689" s="3" t="s">
        <v>2979</v>
      </c>
      <c r="V1689" s="1" t="s">
        <v>1900</v>
      </c>
      <c r="W1689" s="1" t="s">
        <v>813</v>
      </c>
      <c r="X1689" s="1" t="s">
        <v>813</v>
      </c>
      <c r="Y1689" s="1" t="s">
        <v>814</v>
      </c>
      <c r="Z1689" s="1" t="s">
        <v>84</v>
      </c>
      <c r="AA1689" s="1" t="s">
        <v>72</v>
      </c>
      <c r="AB1689" s="1" t="s">
        <v>140</v>
      </c>
      <c r="AC1689" s="1" t="s">
        <v>141</v>
      </c>
      <c r="AD1689" s="1" t="s">
        <v>87</v>
      </c>
      <c r="AE1689" s="1">
        <v>64</v>
      </c>
      <c r="AF1689" s="1" t="s">
        <v>88</v>
      </c>
      <c r="AG1689" s="1">
        <v>6.1</v>
      </c>
      <c r="AH1689" s="1" t="s">
        <v>299</v>
      </c>
      <c r="AI1689" s="1" t="s">
        <v>90</v>
      </c>
      <c r="AJ1689" s="1" t="s">
        <v>91</v>
      </c>
      <c r="AK1689" s="1" t="s">
        <v>92</v>
      </c>
      <c r="AL1689" s="1" t="s">
        <v>72</v>
      </c>
      <c r="AM1689" s="1" t="s">
        <v>217</v>
      </c>
      <c r="AN1689" s="1">
        <v>2</v>
      </c>
      <c r="AO1689" s="1" t="s">
        <v>7111</v>
      </c>
      <c r="AP1689" s="1" t="s">
        <v>72</v>
      </c>
      <c r="AQ1689" s="1" t="s">
        <v>72</v>
      </c>
      <c r="AR1689" s="1" t="s">
        <v>3444</v>
      </c>
      <c r="AS1689" s="1" t="s">
        <v>878</v>
      </c>
      <c r="AT1689" s="1" t="s">
        <v>72</v>
      </c>
      <c r="AU1689" s="3">
        <v>45806</v>
      </c>
      <c r="AV1689" s="4">
        <v>0.69444444444444442</v>
      </c>
      <c r="AW1689" s="4">
        <v>0.75416666666666665</v>
      </c>
      <c r="AX1689" s="4">
        <f t="shared" si="203"/>
        <v>5.9722222222222232E-2</v>
      </c>
      <c r="AY1689" s="4">
        <f t="shared" si="204"/>
        <v>0.60277777777777786</v>
      </c>
      <c r="AZ1689" s="4">
        <f t="shared" si="205"/>
        <v>0.23611111111111105</v>
      </c>
      <c r="BA1689" s="1" t="s">
        <v>7987</v>
      </c>
      <c r="BB1689" s="1" t="s">
        <v>72</v>
      </c>
      <c r="BC1689" s="1" t="s">
        <v>1675</v>
      </c>
      <c r="BD1689" s="1">
        <v>15</v>
      </c>
      <c r="BE1689" s="1" t="s">
        <v>2694</v>
      </c>
      <c r="BF1689" s="1" t="s">
        <v>75</v>
      </c>
      <c r="BG1689" s="1" t="s">
        <v>75</v>
      </c>
      <c r="BH1689" s="1" t="s">
        <v>88</v>
      </c>
      <c r="BI1689" s="1" t="s">
        <v>96</v>
      </c>
      <c r="BJ1689" s="1" t="s">
        <v>72</v>
      </c>
      <c r="BK1689" s="1" t="s">
        <v>7458</v>
      </c>
      <c r="BL1689" s="1" t="s">
        <v>7459</v>
      </c>
      <c r="BM1689" s="1">
        <f>7*7</f>
        <v>49</v>
      </c>
      <c r="BN1689" s="1" t="s">
        <v>75</v>
      </c>
      <c r="BO1689" s="1" t="s">
        <v>75</v>
      </c>
      <c r="BP1689" s="1" t="s">
        <v>75</v>
      </c>
      <c r="BQ1689" s="21" t="s">
        <v>99</v>
      </c>
      <c r="BR1689" s="21" t="s">
        <v>100</v>
      </c>
    </row>
    <row r="1690" spans="1:70" ht="20.45" customHeight="1">
      <c r="A1690" s="1" t="s">
        <v>7988</v>
      </c>
      <c r="B1690" s="1">
        <v>250120</v>
      </c>
      <c r="C1690" s="1" t="s">
        <v>71</v>
      </c>
      <c r="D1690" s="3">
        <v>45806</v>
      </c>
      <c r="E1690" s="4">
        <v>0.61111111111111116</v>
      </c>
      <c r="F1690" s="5">
        <v>45778</v>
      </c>
      <c r="G1690" s="3">
        <v>45806</v>
      </c>
      <c r="H1690" s="4">
        <v>0.96666666666666667</v>
      </c>
      <c r="I1690" s="48">
        <f t="shared" si="202"/>
        <v>0.35555555555555551</v>
      </c>
      <c r="J1690" s="1">
        <v>10</v>
      </c>
      <c r="K1690" s="1" t="s">
        <v>1896</v>
      </c>
      <c r="L1690" s="1" t="s">
        <v>7989</v>
      </c>
      <c r="M1690" s="1" t="s">
        <v>75</v>
      </c>
      <c r="N1690" s="1" t="s">
        <v>6917</v>
      </c>
      <c r="O1690" s="1" t="s">
        <v>77</v>
      </c>
      <c r="P1690" s="1" t="s">
        <v>78</v>
      </c>
      <c r="Q1690" s="1" t="s">
        <v>78</v>
      </c>
      <c r="R1690" s="21" t="s">
        <v>1898</v>
      </c>
      <c r="S1690" s="21" t="s">
        <v>99</v>
      </c>
      <c r="T1690" s="34" t="s">
        <v>72</v>
      </c>
      <c r="U1690" s="3" t="s">
        <v>2989</v>
      </c>
      <c r="V1690" s="1" t="s">
        <v>1900</v>
      </c>
      <c r="W1690" s="1" t="s">
        <v>778</v>
      </c>
      <c r="X1690" s="1" t="s">
        <v>779</v>
      </c>
      <c r="Y1690" s="1" t="s">
        <v>780</v>
      </c>
      <c r="Z1690" s="1" t="s">
        <v>291</v>
      </c>
      <c r="AA1690" s="1" t="s">
        <v>72</v>
      </c>
      <c r="AB1690" s="1" t="s">
        <v>292</v>
      </c>
      <c r="AC1690" s="1" t="s">
        <v>292</v>
      </c>
      <c r="AD1690" s="1" t="s">
        <v>126</v>
      </c>
      <c r="AE1690" s="1">
        <v>39</v>
      </c>
      <c r="AF1690" s="1" t="s">
        <v>88</v>
      </c>
      <c r="AG1690" s="1">
        <v>5.8</v>
      </c>
      <c r="AH1690" s="1" t="s">
        <v>954</v>
      </c>
      <c r="AI1690" s="1" t="s">
        <v>90</v>
      </c>
      <c r="AJ1690" s="1" t="s">
        <v>970</v>
      </c>
      <c r="AK1690" s="1" t="s">
        <v>216</v>
      </c>
      <c r="AL1690" s="1" t="s">
        <v>72</v>
      </c>
      <c r="AM1690" s="1" t="s">
        <v>72</v>
      </c>
      <c r="AN1690" s="1" t="s">
        <v>72</v>
      </c>
      <c r="AO1690" s="1" t="s">
        <v>72</v>
      </c>
      <c r="AP1690" s="1">
        <v>9</v>
      </c>
      <c r="AQ1690" s="1" t="s">
        <v>7990</v>
      </c>
      <c r="AR1690" s="1" t="s">
        <v>72</v>
      </c>
      <c r="AS1690" s="1" t="s">
        <v>72</v>
      </c>
      <c r="AT1690" s="1" t="s">
        <v>72</v>
      </c>
      <c r="AU1690" s="3">
        <v>45807</v>
      </c>
      <c r="AV1690" s="4">
        <v>0.30555555555555558</v>
      </c>
      <c r="AW1690" s="4">
        <v>0.36805555555555558</v>
      </c>
      <c r="AX1690" s="4">
        <f t="shared" si="203"/>
        <v>6.25E-2</v>
      </c>
      <c r="AY1690" s="4">
        <f t="shared" si="204"/>
        <v>1.2500000000000067E-2</v>
      </c>
      <c r="AZ1690" s="4">
        <f t="shared" si="205"/>
        <v>-0.24305555555555558</v>
      </c>
      <c r="BA1690" s="1" t="s">
        <v>7991</v>
      </c>
      <c r="BB1690" s="1" t="s">
        <v>72</v>
      </c>
      <c r="BC1690" s="1" t="s">
        <v>1794</v>
      </c>
      <c r="BD1690" s="1">
        <v>15</v>
      </c>
      <c r="BE1690" s="1" t="s">
        <v>2694</v>
      </c>
      <c r="BF1690" s="1" t="s">
        <v>75</v>
      </c>
      <c r="BG1690" s="1" t="s">
        <v>75</v>
      </c>
      <c r="BH1690" s="1" t="s">
        <v>88</v>
      </c>
      <c r="BI1690" s="1" t="s">
        <v>96</v>
      </c>
      <c r="BJ1690" s="1" t="s">
        <v>72</v>
      </c>
      <c r="BK1690" s="1" t="s">
        <v>7992</v>
      </c>
      <c r="BL1690" s="1" t="s">
        <v>7993</v>
      </c>
      <c r="BM1690" s="1">
        <f>65+14</f>
        <v>79</v>
      </c>
      <c r="BN1690" s="1" t="s">
        <v>75</v>
      </c>
      <c r="BO1690" s="1" t="s">
        <v>75</v>
      </c>
      <c r="BP1690" s="1" t="s">
        <v>75</v>
      </c>
      <c r="BQ1690" s="21" t="s">
        <v>99</v>
      </c>
      <c r="BR1690" s="21" t="s">
        <v>100</v>
      </c>
    </row>
    <row r="1691" spans="1:70" ht="20.45" customHeight="1">
      <c r="A1691" s="1" t="s">
        <v>7994</v>
      </c>
      <c r="B1691" s="1">
        <v>250121</v>
      </c>
      <c r="C1691" s="1" t="s">
        <v>71</v>
      </c>
      <c r="D1691" s="3">
        <v>45811</v>
      </c>
      <c r="E1691" s="4">
        <v>0.48958333333333331</v>
      </c>
      <c r="F1691" s="5">
        <v>45809</v>
      </c>
      <c r="G1691" s="3">
        <v>45811</v>
      </c>
      <c r="H1691" s="4">
        <v>0.5854166666666667</v>
      </c>
      <c r="I1691" s="48">
        <f t="shared" si="202"/>
        <v>9.5833333333333381E-2</v>
      </c>
      <c r="J1691" s="1">
        <v>3</v>
      </c>
      <c r="K1691" s="1" t="s">
        <v>1896</v>
      </c>
      <c r="L1691" s="1" t="s">
        <v>7995</v>
      </c>
      <c r="M1691" s="1" t="s">
        <v>75</v>
      </c>
      <c r="N1691" s="1" t="s">
        <v>3624</v>
      </c>
      <c r="O1691" s="1" t="s">
        <v>77</v>
      </c>
      <c r="P1691" s="1" t="s">
        <v>78</v>
      </c>
      <c r="Q1691" s="1" t="s">
        <v>78</v>
      </c>
      <c r="R1691" s="21" t="s">
        <v>1898</v>
      </c>
      <c r="S1691" s="21" t="s">
        <v>99</v>
      </c>
      <c r="T1691" s="34" t="s">
        <v>72</v>
      </c>
      <c r="U1691" s="3" t="s">
        <v>7808</v>
      </c>
      <c r="V1691" s="1" t="s">
        <v>1900</v>
      </c>
      <c r="W1691" s="1" t="s">
        <v>83</v>
      </c>
      <c r="X1691" s="1" t="s">
        <v>123</v>
      </c>
      <c r="Y1691" s="1" t="s">
        <v>83</v>
      </c>
      <c r="Z1691" s="1" t="s">
        <v>152</v>
      </c>
      <c r="AA1691" s="1" t="s">
        <v>72</v>
      </c>
      <c r="AB1691" s="1" t="s">
        <v>153</v>
      </c>
      <c r="AC1691" s="1" t="s">
        <v>154</v>
      </c>
      <c r="AD1691" s="1" t="s">
        <v>126</v>
      </c>
      <c r="AE1691" s="1">
        <v>47</v>
      </c>
      <c r="AF1691" s="1" t="s">
        <v>88</v>
      </c>
      <c r="AG1691" s="1">
        <v>5.6</v>
      </c>
      <c r="AH1691" s="1" t="s">
        <v>954</v>
      </c>
      <c r="AI1691" s="1" t="s">
        <v>90</v>
      </c>
      <c r="AJ1691" s="1" t="s">
        <v>91</v>
      </c>
      <c r="AK1691" s="1" t="s">
        <v>92</v>
      </c>
      <c r="AL1691" s="1" t="s">
        <v>72</v>
      </c>
      <c r="AM1691" s="1" t="s">
        <v>229</v>
      </c>
      <c r="AN1691" s="1" t="s">
        <v>72</v>
      </c>
      <c r="AO1691" s="1" t="s">
        <v>1043</v>
      </c>
      <c r="AP1691" s="1" t="s">
        <v>72</v>
      </c>
      <c r="AQ1691" s="1" t="s">
        <v>72</v>
      </c>
      <c r="AR1691" s="1" t="s">
        <v>2726</v>
      </c>
      <c r="AS1691" s="1" t="s">
        <v>72</v>
      </c>
      <c r="AT1691" s="1" t="s">
        <v>72</v>
      </c>
      <c r="AU1691" s="3">
        <v>45811</v>
      </c>
      <c r="AV1691" s="4">
        <v>0.62083333333333335</v>
      </c>
      <c r="AW1691" s="4">
        <v>0.72916666666666663</v>
      </c>
      <c r="AX1691" s="4">
        <f t="shared" si="203"/>
        <v>0.10833333333333328</v>
      </c>
      <c r="AY1691" s="4">
        <f t="shared" si="204"/>
        <v>0.6333333333333333</v>
      </c>
      <c r="AZ1691" s="4">
        <f t="shared" si="205"/>
        <v>0.23958333333333331</v>
      </c>
      <c r="BA1691" s="1" t="s">
        <v>7996</v>
      </c>
      <c r="BB1691" s="1" t="s">
        <v>72</v>
      </c>
      <c r="BC1691" s="1" t="s">
        <v>1794</v>
      </c>
      <c r="BD1691" s="1">
        <v>14</v>
      </c>
      <c r="BE1691" s="1" t="s">
        <v>183</v>
      </c>
      <c r="BF1691" s="1" t="s">
        <v>75</v>
      </c>
      <c r="BG1691" s="1" t="s">
        <v>75</v>
      </c>
      <c r="BH1691" s="1" t="s">
        <v>88</v>
      </c>
      <c r="BI1691" s="1" t="s">
        <v>96</v>
      </c>
      <c r="BJ1691" s="1" t="s">
        <v>72</v>
      </c>
      <c r="BK1691" s="1" t="s">
        <v>7458</v>
      </c>
      <c r="BL1691" s="1" t="s">
        <v>7918</v>
      </c>
      <c r="BM1691" s="1">
        <f>52+7</f>
        <v>59</v>
      </c>
      <c r="BN1691" s="1" t="s">
        <v>75</v>
      </c>
      <c r="BO1691" s="1" t="s">
        <v>75</v>
      </c>
      <c r="BP1691" s="1" t="s">
        <v>75</v>
      </c>
      <c r="BQ1691" s="21" t="s">
        <v>99</v>
      </c>
      <c r="BR1691" s="21" t="s">
        <v>100</v>
      </c>
    </row>
    <row r="1692" spans="1:70" ht="20.45" customHeight="1">
      <c r="A1692" s="1" t="s">
        <v>7997</v>
      </c>
      <c r="B1692" s="1">
        <v>250122</v>
      </c>
      <c r="C1692" s="1" t="s">
        <v>71</v>
      </c>
      <c r="D1692" s="3">
        <v>45812</v>
      </c>
      <c r="E1692" s="4">
        <v>0.49652777777777779</v>
      </c>
      <c r="F1692" s="5">
        <v>45809</v>
      </c>
      <c r="G1692" s="3">
        <v>45812</v>
      </c>
      <c r="H1692" s="4">
        <v>0.57013888888888886</v>
      </c>
      <c r="I1692" s="48">
        <f t="shared" si="202"/>
        <v>7.3611111111111072E-2</v>
      </c>
      <c r="J1692" s="1">
        <v>2</v>
      </c>
      <c r="K1692" s="1" t="s">
        <v>1896</v>
      </c>
      <c r="L1692" s="1" t="s">
        <v>7998</v>
      </c>
      <c r="M1692" s="1" t="s">
        <v>75</v>
      </c>
      <c r="N1692" s="1" t="s">
        <v>3624</v>
      </c>
      <c r="O1692" s="1" t="s">
        <v>77</v>
      </c>
      <c r="P1692" s="1" t="s">
        <v>78</v>
      </c>
      <c r="Q1692" s="1" t="s">
        <v>78</v>
      </c>
      <c r="R1692" s="21" t="s">
        <v>1898</v>
      </c>
      <c r="S1692" s="21" t="s">
        <v>99</v>
      </c>
      <c r="T1692" s="34" t="s">
        <v>72</v>
      </c>
      <c r="U1692" s="3" t="s">
        <v>7199</v>
      </c>
      <c r="V1692" s="1" t="s">
        <v>1900</v>
      </c>
      <c r="W1692" s="1" t="s">
        <v>83</v>
      </c>
      <c r="X1692" s="1" t="s">
        <v>123</v>
      </c>
      <c r="Y1692" s="1" t="s">
        <v>83</v>
      </c>
      <c r="Z1692" s="1" t="s">
        <v>152</v>
      </c>
      <c r="AA1692" s="1" t="s">
        <v>72</v>
      </c>
      <c r="AB1692" s="1" t="s">
        <v>153</v>
      </c>
      <c r="AC1692" s="1" t="s">
        <v>164</v>
      </c>
      <c r="AD1692" s="1" t="s">
        <v>126</v>
      </c>
      <c r="AE1692" s="1">
        <v>52</v>
      </c>
      <c r="AF1692" s="1" t="s">
        <v>88</v>
      </c>
      <c r="AG1692" s="1">
        <v>5.4</v>
      </c>
      <c r="AH1692" s="1" t="s">
        <v>2344</v>
      </c>
      <c r="AI1692" s="1" t="s">
        <v>90</v>
      </c>
      <c r="AJ1692" s="1" t="s">
        <v>91</v>
      </c>
      <c r="AK1692" s="1" t="s">
        <v>92</v>
      </c>
      <c r="AL1692" s="1" t="s">
        <v>72</v>
      </c>
      <c r="AM1692" s="1" t="s">
        <v>72</v>
      </c>
      <c r="AN1692" s="1" t="s">
        <v>72</v>
      </c>
      <c r="AO1692" s="1" t="s">
        <v>72</v>
      </c>
      <c r="AP1692" s="1" t="s">
        <v>72</v>
      </c>
      <c r="AQ1692" s="1" t="s">
        <v>72</v>
      </c>
      <c r="AR1692" s="1" t="s">
        <v>3444</v>
      </c>
      <c r="AS1692" s="1" t="s">
        <v>72</v>
      </c>
      <c r="AT1692" s="1" t="s">
        <v>72</v>
      </c>
      <c r="AU1692" s="3">
        <v>45812</v>
      </c>
      <c r="AV1692" s="4">
        <v>0.61458333333333337</v>
      </c>
      <c r="AW1692" s="4">
        <v>0.6479166666666667</v>
      </c>
      <c r="AX1692" s="4">
        <f t="shared" si="203"/>
        <v>3.3333333333333326E-2</v>
      </c>
      <c r="AY1692" s="4">
        <f t="shared" si="204"/>
        <v>0.57430555555555562</v>
      </c>
      <c r="AZ1692" s="4">
        <f t="shared" si="205"/>
        <v>0.15138888888888891</v>
      </c>
      <c r="BA1692" s="1" t="s">
        <v>7999</v>
      </c>
      <c r="BB1692" s="1" t="s">
        <v>8000</v>
      </c>
      <c r="BC1692" s="1" t="s">
        <v>1794</v>
      </c>
      <c r="BD1692" s="1">
        <v>14</v>
      </c>
      <c r="BE1692" s="1" t="s">
        <v>2694</v>
      </c>
      <c r="BF1692" s="1" t="s">
        <v>75</v>
      </c>
      <c r="BG1692" s="1" t="s">
        <v>75</v>
      </c>
      <c r="BH1692" s="1" t="s">
        <v>88</v>
      </c>
      <c r="BI1692" s="1" t="s">
        <v>96</v>
      </c>
      <c r="BJ1692" s="1" t="s">
        <v>72</v>
      </c>
      <c r="BK1692" s="1" t="s">
        <v>7458</v>
      </c>
      <c r="BL1692" s="1" t="s">
        <v>7926</v>
      </c>
      <c r="BM1692" s="1">
        <f>37+7</f>
        <v>44</v>
      </c>
      <c r="BN1692" s="1" t="s">
        <v>75</v>
      </c>
      <c r="BO1692" s="1" t="s">
        <v>75</v>
      </c>
      <c r="BP1692" s="1" t="s">
        <v>75</v>
      </c>
      <c r="BQ1692" s="21" t="s">
        <v>99</v>
      </c>
      <c r="BR1692" s="21" t="s">
        <v>100</v>
      </c>
    </row>
    <row r="1693" spans="1:70" ht="20.45" customHeight="1">
      <c r="A1693" s="1" t="s">
        <v>8001</v>
      </c>
      <c r="B1693" s="1">
        <v>250123</v>
      </c>
      <c r="C1693" s="1" t="s">
        <v>71</v>
      </c>
      <c r="D1693" s="3">
        <v>45812</v>
      </c>
      <c r="E1693" s="4">
        <v>0.4375</v>
      </c>
      <c r="F1693" s="5">
        <v>45809</v>
      </c>
      <c r="G1693" s="3">
        <v>45812</v>
      </c>
      <c r="H1693" s="4">
        <v>0.69513888888888886</v>
      </c>
      <c r="I1693" s="48">
        <f t="shared" si="202"/>
        <v>0.25763888888888886</v>
      </c>
      <c r="J1693" s="1">
        <v>15</v>
      </c>
      <c r="K1693" s="1" t="s">
        <v>1896</v>
      </c>
      <c r="L1693" s="1" t="s">
        <v>8002</v>
      </c>
      <c r="M1693" s="1" t="s">
        <v>75</v>
      </c>
      <c r="N1693" s="1" t="s">
        <v>8003</v>
      </c>
      <c r="O1693" s="1" t="s">
        <v>77</v>
      </c>
      <c r="P1693" s="1" t="s">
        <v>78</v>
      </c>
      <c r="Q1693" s="1" t="s">
        <v>78</v>
      </c>
      <c r="R1693" s="21" t="s">
        <v>1898</v>
      </c>
      <c r="S1693" s="21" t="s">
        <v>99</v>
      </c>
      <c r="T1693" s="34" t="s">
        <v>72</v>
      </c>
      <c r="U1693" s="21" t="s">
        <v>8004</v>
      </c>
      <c r="V1693" s="1" t="s">
        <v>1900</v>
      </c>
      <c r="W1693" s="1" t="s">
        <v>2143</v>
      </c>
      <c r="X1693" s="1" t="s">
        <v>1868</v>
      </c>
      <c r="Y1693" s="1" t="s">
        <v>2143</v>
      </c>
      <c r="Z1693" s="1" t="s">
        <v>291</v>
      </c>
      <c r="AA1693" s="1" t="s">
        <v>72</v>
      </c>
      <c r="AB1693" s="1" t="s">
        <v>292</v>
      </c>
      <c r="AC1693" s="1" t="s">
        <v>3296</v>
      </c>
      <c r="AD1693" s="1" t="s">
        <v>126</v>
      </c>
      <c r="AE1693" s="1">
        <v>69</v>
      </c>
      <c r="AF1693" s="1" t="s">
        <v>88</v>
      </c>
      <c r="AG1693" s="1">
        <v>5.5</v>
      </c>
      <c r="AH1693" s="1" t="s">
        <v>299</v>
      </c>
      <c r="AI1693" s="1" t="s">
        <v>90</v>
      </c>
      <c r="AJ1693" s="1" t="s">
        <v>91</v>
      </c>
      <c r="AK1693" s="1" t="s">
        <v>92</v>
      </c>
      <c r="AL1693" s="1" t="s">
        <v>72</v>
      </c>
      <c r="AM1693" s="1" t="s">
        <v>244</v>
      </c>
      <c r="AN1693" s="1" t="s">
        <v>72</v>
      </c>
      <c r="AO1693" s="1" t="s">
        <v>8005</v>
      </c>
      <c r="AP1693" s="1" t="s">
        <v>72</v>
      </c>
      <c r="AQ1693" s="1" t="s">
        <v>72</v>
      </c>
      <c r="AR1693" s="1" t="s">
        <v>72</v>
      </c>
      <c r="AS1693" s="1" t="s">
        <v>72</v>
      </c>
      <c r="AT1693" s="1" t="s">
        <v>72</v>
      </c>
      <c r="AU1693" s="3">
        <v>45812</v>
      </c>
      <c r="AV1693" s="4">
        <v>0.71944444444444444</v>
      </c>
      <c r="AW1693" s="4">
        <v>0.79791666666666672</v>
      </c>
      <c r="AX1693" s="4">
        <f t="shared" si="203"/>
        <v>7.8472222222222276E-2</v>
      </c>
      <c r="AY1693" s="4">
        <f t="shared" si="204"/>
        <v>0.54027777777777786</v>
      </c>
      <c r="AZ1693" s="4">
        <f t="shared" si="205"/>
        <v>0.36041666666666672</v>
      </c>
      <c r="BA1693" s="1" t="s">
        <v>8006</v>
      </c>
      <c r="BB1693" s="1" t="s">
        <v>72</v>
      </c>
      <c r="BC1693" s="1" t="s">
        <v>1675</v>
      </c>
      <c r="BD1693" s="1">
        <v>14</v>
      </c>
      <c r="BE1693" s="1" t="s">
        <v>3205</v>
      </c>
      <c r="BF1693" s="1" t="s">
        <v>75</v>
      </c>
      <c r="BG1693" s="1" t="s">
        <v>75</v>
      </c>
      <c r="BH1693" s="1" t="s">
        <v>88</v>
      </c>
      <c r="BI1693" s="1" t="s">
        <v>96</v>
      </c>
      <c r="BJ1693" s="1" t="s">
        <v>72</v>
      </c>
      <c r="BK1693" s="1" t="s">
        <v>3962</v>
      </c>
      <c r="BL1693" s="1" t="s">
        <v>8007</v>
      </c>
      <c r="BM1693" s="1">
        <v>56</v>
      </c>
      <c r="BN1693" s="1" t="s">
        <v>75</v>
      </c>
      <c r="BO1693" s="1" t="s">
        <v>75</v>
      </c>
      <c r="BP1693" s="1" t="s">
        <v>75</v>
      </c>
      <c r="BQ1693" s="21" t="s">
        <v>99</v>
      </c>
      <c r="BR1693" s="21" t="s">
        <v>100</v>
      </c>
    </row>
    <row r="1694" spans="1:70" ht="20.45" customHeight="1">
      <c r="A1694" s="1" t="s">
        <v>8008</v>
      </c>
      <c r="B1694" s="1">
        <v>250124</v>
      </c>
      <c r="C1694" s="1" t="s">
        <v>71</v>
      </c>
      <c r="D1694" s="3">
        <v>45813</v>
      </c>
      <c r="E1694" s="4">
        <v>0.63541666666666663</v>
      </c>
      <c r="F1694" s="5">
        <v>45809</v>
      </c>
      <c r="G1694" s="3">
        <v>45813</v>
      </c>
      <c r="H1694" s="4">
        <v>0.69652777777777775</v>
      </c>
      <c r="I1694" s="48">
        <f t="shared" si="202"/>
        <v>6.1111111111111116E-2</v>
      </c>
      <c r="J1694" s="1">
        <v>5</v>
      </c>
      <c r="K1694" s="1" t="s">
        <v>1896</v>
      </c>
      <c r="L1694" s="1" t="s">
        <v>8009</v>
      </c>
      <c r="M1694" s="1" t="s">
        <v>75</v>
      </c>
      <c r="N1694" s="1" t="s">
        <v>6545</v>
      </c>
      <c r="O1694" s="1" t="s">
        <v>77</v>
      </c>
      <c r="P1694" s="1" t="s">
        <v>78</v>
      </c>
      <c r="Q1694" s="1" t="s">
        <v>78</v>
      </c>
      <c r="R1694" s="21" t="s">
        <v>1898</v>
      </c>
      <c r="S1694" s="21" t="s">
        <v>99</v>
      </c>
      <c r="T1694" s="34" t="s">
        <v>72</v>
      </c>
      <c r="U1694" s="3" t="s">
        <v>2829</v>
      </c>
      <c r="V1694" s="1" t="s">
        <v>1900</v>
      </c>
      <c r="W1694" s="1" t="s">
        <v>813</v>
      </c>
      <c r="X1694" s="1" t="s">
        <v>813</v>
      </c>
      <c r="Y1694" s="1" t="s">
        <v>814</v>
      </c>
      <c r="Z1694" s="1" t="s">
        <v>84</v>
      </c>
      <c r="AA1694" s="1" t="s">
        <v>72</v>
      </c>
      <c r="AB1694" s="1" t="s">
        <v>140</v>
      </c>
      <c r="AC1694" s="1" t="s">
        <v>141</v>
      </c>
      <c r="AD1694" s="1" t="s">
        <v>126</v>
      </c>
      <c r="AE1694" s="1">
        <v>77</v>
      </c>
      <c r="AF1694" s="1" t="s">
        <v>88</v>
      </c>
      <c r="AG1694" s="1">
        <v>5.8</v>
      </c>
      <c r="AH1694" s="1" t="s">
        <v>2344</v>
      </c>
      <c r="AI1694" s="1" t="s">
        <v>90</v>
      </c>
      <c r="AJ1694" s="1" t="s">
        <v>91</v>
      </c>
      <c r="AK1694" s="1" t="s">
        <v>92</v>
      </c>
      <c r="AL1694" s="1" t="s">
        <v>72</v>
      </c>
      <c r="AM1694" s="1" t="s">
        <v>254</v>
      </c>
      <c r="AN1694" s="1">
        <v>1</v>
      </c>
      <c r="AO1694" s="1" t="s">
        <v>5556</v>
      </c>
      <c r="AP1694" s="1" t="s">
        <v>72</v>
      </c>
      <c r="AQ1694" s="1" t="s">
        <v>72</v>
      </c>
      <c r="AR1694" s="1" t="s">
        <v>3444</v>
      </c>
      <c r="AS1694" s="1" t="s">
        <v>878</v>
      </c>
      <c r="AT1694" s="1" t="s">
        <v>72</v>
      </c>
      <c r="AU1694" s="3">
        <v>45813</v>
      </c>
      <c r="AV1694" s="4">
        <v>0.71111111111111114</v>
      </c>
      <c r="AW1694" s="4">
        <v>0.79305555555555551</v>
      </c>
      <c r="AX1694" s="4">
        <f t="shared" si="203"/>
        <v>8.1944444444444375E-2</v>
      </c>
      <c r="AY1694" s="4">
        <f t="shared" si="204"/>
        <v>0.7319444444444444</v>
      </c>
      <c r="AZ1694" s="4">
        <f t="shared" si="205"/>
        <v>0.15763888888888888</v>
      </c>
      <c r="BA1694" s="1" t="s">
        <v>8010</v>
      </c>
      <c r="BB1694" s="1" t="s">
        <v>72</v>
      </c>
      <c r="BC1694" s="1" t="s">
        <v>1675</v>
      </c>
      <c r="BD1694" s="1">
        <v>14</v>
      </c>
      <c r="BE1694" s="1" t="s">
        <v>2694</v>
      </c>
      <c r="BF1694" s="1" t="s">
        <v>75</v>
      </c>
      <c r="BG1694" s="1" t="s">
        <v>75</v>
      </c>
      <c r="BH1694" s="1" t="s">
        <v>88</v>
      </c>
      <c r="BI1694" s="1" t="s">
        <v>96</v>
      </c>
      <c r="BJ1694" s="1" t="s">
        <v>72</v>
      </c>
      <c r="BK1694" s="1" t="s">
        <v>7458</v>
      </c>
      <c r="BL1694" s="1" t="s">
        <v>8011</v>
      </c>
      <c r="BM1694" s="1">
        <f>21+7</f>
        <v>28</v>
      </c>
      <c r="BN1694" s="1" t="s">
        <v>75</v>
      </c>
      <c r="BO1694" s="1" t="s">
        <v>75</v>
      </c>
      <c r="BP1694" s="1" t="s">
        <v>75</v>
      </c>
      <c r="BQ1694" s="21" t="s">
        <v>99</v>
      </c>
      <c r="BR1694" s="21" t="s">
        <v>100</v>
      </c>
    </row>
    <row r="1695" spans="1:70" ht="20.45" customHeight="1">
      <c r="A1695" s="1" t="s">
        <v>8012</v>
      </c>
      <c r="B1695" s="1">
        <v>250125</v>
      </c>
      <c r="C1695" s="1" t="s">
        <v>71</v>
      </c>
      <c r="D1695" s="3">
        <v>45814</v>
      </c>
      <c r="E1695" s="4">
        <v>0.5625</v>
      </c>
      <c r="F1695" s="5">
        <v>45809</v>
      </c>
      <c r="G1695" s="3">
        <v>45814</v>
      </c>
      <c r="H1695" s="4">
        <v>0.72569444444444442</v>
      </c>
      <c r="I1695" s="48">
        <f t="shared" ref="I1695:I1758" si="206">H1695-E1695</f>
        <v>0.16319444444444442</v>
      </c>
      <c r="J1695" s="1">
        <v>15</v>
      </c>
      <c r="K1695" s="1" t="s">
        <v>1896</v>
      </c>
      <c r="L1695" s="1" t="s">
        <v>8013</v>
      </c>
      <c r="M1695" s="1" t="s">
        <v>75</v>
      </c>
      <c r="N1695" s="1" t="s">
        <v>3624</v>
      </c>
      <c r="O1695" s="1" t="s">
        <v>77</v>
      </c>
      <c r="P1695" s="1" t="s">
        <v>78</v>
      </c>
      <c r="Q1695" s="1" t="s">
        <v>78</v>
      </c>
      <c r="R1695" s="21" t="s">
        <v>1898</v>
      </c>
      <c r="S1695" s="8" t="s">
        <v>160</v>
      </c>
      <c r="T1695" s="34" t="s">
        <v>72</v>
      </c>
      <c r="U1695" s="8" t="s">
        <v>4277</v>
      </c>
      <c r="V1695" s="1" t="s">
        <v>1900</v>
      </c>
      <c r="W1695" s="1" t="s">
        <v>2143</v>
      </c>
      <c r="X1695" s="1" t="s">
        <v>1868</v>
      </c>
      <c r="Y1695" s="1" t="s">
        <v>2143</v>
      </c>
      <c r="Z1695" s="1" t="s">
        <v>152</v>
      </c>
      <c r="AA1695" s="1" t="s">
        <v>1370</v>
      </c>
      <c r="AB1695" s="1" t="s">
        <v>153</v>
      </c>
      <c r="AC1695" s="1" t="s">
        <v>154</v>
      </c>
      <c r="AD1695" s="1" t="s">
        <v>126</v>
      </c>
      <c r="AE1695" s="1">
        <v>65</v>
      </c>
      <c r="AF1695" s="1" t="s">
        <v>88</v>
      </c>
      <c r="AG1695" s="1">
        <v>5.5</v>
      </c>
      <c r="AH1695" s="1" t="s">
        <v>954</v>
      </c>
      <c r="AI1695" s="1" t="s">
        <v>90</v>
      </c>
      <c r="AJ1695" s="1" t="s">
        <v>91</v>
      </c>
      <c r="AK1695" s="1" t="s">
        <v>92</v>
      </c>
      <c r="AL1695" s="1" t="s">
        <v>72</v>
      </c>
      <c r="AM1695" s="1" t="s">
        <v>72</v>
      </c>
      <c r="AN1695" s="1" t="s">
        <v>72</v>
      </c>
      <c r="AO1695" s="1" t="s">
        <v>72</v>
      </c>
      <c r="AP1695" s="1" t="s">
        <v>72</v>
      </c>
      <c r="AQ1695" s="1" t="s">
        <v>72</v>
      </c>
      <c r="AR1695" s="1" t="s">
        <v>2726</v>
      </c>
      <c r="AS1695" s="1" t="s">
        <v>72</v>
      </c>
      <c r="AT1695" s="1" t="s">
        <v>72</v>
      </c>
      <c r="AU1695" s="3">
        <v>45814</v>
      </c>
      <c r="AV1695" s="4">
        <v>0.74444444444444446</v>
      </c>
      <c r="AW1695" s="4" t="s">
        <v>72</v>
      </c>
      <c r="AX1695" s="4" t="s">
        <v>72</v>
      </c>
      <c r="AY1695" s="4" t="s">
        <v>72</v>
      </c>
      <c r="AZ1695" s="4" t="s">
        <v>72</v>
      </c>
      <c r="BA1695" s="4" t="s">
        <v>72</v>
      </c>
      <c r="BB1695" s="1" t="s">
        <v>72</v>
      </c>
      <c r="BC1695" s="1" t="s">
        <v>1794</v>
      </c>
      <c r="BD1695" s="1">
        <v>14</v>
      </c>
      <c r="BE1695" s="1" t="s">
        <v>183</v>
      </c>
      <c r="BF1695" s="1" t="s">
        <v>88</v>
      </c>
      <c r="BG1695" s="1" t="s">
        <v>88</v>
      </c>
      <c r="BH1695" s="1" t="s">
        <v>88</v>
      </c>
      <c r="BI1695" s="1" t="s">
        <v>79</v>
      </c>
      <c r="BJ1695" s="1" t="s">
        <v>8014</v>
      </c>
      <c r="BK1695" s="1" t="s">
        <v>7458</v>
      </c>
      <c r="BL1695" s="1" t="s">
        <v>72</v>
      </c>
      <c r="BM1695" s="1">
        <v>7</v>
      </c>
      <c r="BN1695" s="1" t="s">
        <v>88</v>
      </c>
      <c r="BO1695" s="1" t="s">
        <v>88</v>
      </c>
      <c r="BP1695" s="1" t="s">
        <v>88</v>
      </c>
      <c r="BQ1695" s="1" t="s">
        <v>160</v>
      </c>
    </row>
    <row r="1696" spans="1:70" ht="20.45" customHeight="1">
      <c r="A1696" s="1" t="s">
        <v>8015</v>
      </c>
      <c r="B1696" s="1">
        <v>250126</v>
      </c>
      <c r="C1696" s="1" t="s">
        <v>71</v>
      </c>
      <c r="D1696" s="3">
        <v>45817</v>
      </c>
      <c r="E1696" s="4">
        <v>0.40416666666666667</v>
      </c>
      <c r="F1696" s="5">
        <v>45809</v>
      </c>
      <c r="G1696" s="3">
        <v>45817</v>
      </c>
      <c r="H1696" s="4">
        <v>0.62361111111111112</v>
      </c>
      <c r="I1696" s="48">
        <f t="shared" si="206"/>
        <v>0.21944444444444444</v>
      </c>
      <c r="J1696" s="1">
        <v>1</v>
      </c>
      <c r="K1696" s="1" t="s">
        <v>1896</v>
      </c>
      <c r="L1696" s="1" t="s">
        <v>8016</v>
      </c>
      <c r="M1696" s="1" t="s">
        <v>75</v>
      </c>
      <c r="N1696" s="1" t="s">
        <v>8003</v>
      </c>
      <c r="O1696" s="1" t="s">
        <v>77</v>
      </c>
      <c r="P1696" s="1" t="s">
        <v>78</v>
      </c>
      <c r="Q1696" s="1" t="s">
        <v>78</v>
      </c>
      <c r="R1696" s="21" t="s">
        <v>1898</v>
      </c>
      <c r="S1696" s="21" t="s">
        <v>99</v>
      </c>
      <c r="T1696" s="34" t="s">
        <v>72</v>
      </c>
      <c r="U1696" s="3" t="s">
        <v>8017</v>
      </c>
      <c r="V1696" s="1" t="s">
        <v>1900</v>
      </c>
      <c r="W1696" s="1" t="s">
        <v>813</v>
      </c>
      <c r="X1696" s="1" t="s">
        <v>813</v>
      </c>
      <c r="Y1696" s="1" t="s">
        <v>814</v>
      </c>
      <c r="Z1696" s="1" t="s">
        <v>291</v>
      </c>
      <c r="AA1696" s="1" t="s">
        <v>72</v>
      </c>
      <c r="AB1696" s="1" t="s">
        <v>292</v>
      </c>
      <c r="AC1696" s="1" t="s">
        <v>292</v>
      </c>
      <c r="AD1696" s="1" t="s">
        <v>126</v>
      </c>
      <c r="AE1696" s="1">
        <v>45</v>
      </c>
      <c r="AF1696" s="1" t="s">
        <v>88</v>
      </c>
      <c r="AG1696" s="1">
        <v>5.7</v>
      </c>
      <c r="AH1696" s="1" t="s">
        <v>954</v>
      </c>
      <c r="AI1696" s="1" t="s">
        <v>90</v>
      </c>
      <c r="AJ1696" s="1" t="s">
        <v>91</v>
      </c>
      <c r="AK1696" s="1" t="s">
        <v>216</v>
      </c>
      <c r="AL1696" s="1" t="s">
        <v>72</v>
      </c>
      <c r="AM1696" s="1" t="s">
        <v>217</v>
      </c>
      <c r="AN1696" s="1">
        <v>3</v>
      </c>
      <c r="AO1696" s="1" t="s">
        <v>8018</v>
      </c>
      <c r="AP1696" s="1">
        <v>3</v>
      </c>
      <c r="AQ1696" s="1" t="s">
        <v>8019</v>
      </c>
      <c r="AR1696" s="70" t="s">
        <v>8020</v>
      </c>
      <c r="AS1696" s="1" t="s">
        <v>263</v>
      </c>
      <c r="AT1696" s="1" t="s">
        <v>72</v>
      </c>
      <c r="AU1696" s="3">
        <v>45817</v>
      </c>
      <c r="AV1696" s="4">
        <v>0.64236111111111116</v>
      </c>
      <c r="AW1696" s="4">
        <v>0.71111111111111114</v>
      </c>
      <c r="AX1696" s="4">
        <f t="shared" ref="AX1696:AX1703" si="207">AW1696-AV1696</f>
        <v>6.8749999999999978E-2</v>
      </c>
      <c r="AY1696" s="4">
        <f t="shared" ref="AY1696:AY1708" si="208">AW1696-I1696</f>
        <v>0.4916666666666667</v>
      </c>
      <c r="AZ1696" s="4">
        <f t="shared" ref="AZ1696:AZ1708" si="209">AW1696-E1696</f>
        <v>0.30694444444444446</v>
      </c>
      <c r="BA1696" s="1" t="s">
        <v>8021</v>
      </c>
      <c r="BB1696" s="1" t="s">
        <v>8022</v>
      </c>
      <c r="BC1696" s="1" t="s">
        <v>1675</v>
      </c>
      <c r="BD1696" s="1">
        <v>14</v>
      </c>
      <c r="BE1696" s="1" t="s">
        <v>2694</v>
      </c>
      <c r="BF1696" s="1" t="s">
        <v>75</v>
      </c>
      <c r="BG1696" s="1" t="s">
        <v>75</v>
      </c>
      <c r="BH1696" s="1" t="s">
        <v>88</v>
      </c>
      <c r="BI1696" s="1" t="s">
        <v>96</v>
      </c>
      <c r="BJ1696" s="1" t="s">
        <v>72</v>
      </c>
      <c r="BK1696" s="1" t="s">
        <v>8023</v>
      </c>
      <c r="BL1696" s="1" t="s">
        <v>8024</v>
      </c>
      <c r="BM1696" s="1">
        <v>28</v>
      </c>
      <c r="BN1696" s="1" t="s">
        <v>75</v>
      </c>
      <c r="BO1696" s="1" t="s">
        <v>75</v>
      </c>
      <c r="BP1696" s="1" t="s">
        <v>75</v>
      </c>
      <c r="BQ1696" s="21" t="s">
        <v>99</v>
      </c>
      <c r="BR1696" s="21" t="s">
        <v>100</v>
      </c>
    </row>
    <row r="1697" spans="1:70" ht="20.45" customHeight="1">
      <c r="A1697" s="1" t="s">
        <v>8025</v>
      </c>
      <c r="B1697" s="1">
        <v>250127</v>
      </c>
      <c r="C1697" s="1" t="s">
        <v>497</v>
      </c>
      <c r="D1697" s="3">
        <v>45818</v>
      </c>
      <c r="E1697" s="4">
        <v>0.67500000000000004</v>
      </c>
      <c r="F1697" s="5">
        <v>45809</v>
      </c>
      <c r="G1697" s="3">
        <v>45818</v>
      </c>
      <c r="H1697" s="4">
        <v>0.72638888888888886</v>
      </c>
      <c r="I1697" s="48">
        <f t="shared" si="206"/>
        <v>5.1388888888888817E-2</v>
      </c>
      <c r="J1697" s="1">
        <v>3</v>
      </c>
      <c r="K1697" s="1" t="s">
        <v>1896</v>
      </c>
      <c r="L1697" s="1" t="s">
        <v>8026</v>
      </c>
      <c r="M1697" s="1" t="s">
        <v>75</v>
      </c>
      <c r="N1697" s="1" t="s">
        <v>7814</v>
      </c>
      <c r="O1697" s="1" t="s">
        <v>497</v>
      </c>
      <c r="P1697" s="1" t="s">
        <v>78</v>
      </c>
      <c r="Q1697" s="1" t="s">
        <v>78</v>
      </c>
      <c r="R1697" s="21" t="s">
        <v>1898</v>
      </c>
      <c r="S1697" s="8" t="s">
        <v>160</v>
      </c>
      <c r="T1697" s="34" t="s">
        <v>72</v>
      </c>
      <c r="U1697" s="60" t="s">
        <v>8027</v>
      </c>
      <c r="V1697" s="1" t="s">
        <v>1900</v>
      </c>
      <c r="W1697" s="1" t="s">
        <v>83</v>
      </c>
      <c r="X1697" s="1" t="s">
        <v>123</v>
      </c>
      <c r="Y1697" s="1" t="s">
        <v>83</v>
      </c>
      <c r="Z1697" s="1" t="s">
        <v>443</v>
      </c>
      <c r="AA1697" s="1" t="s">
        <v>72</v>
      </c>
      <c r="AB1697" s="1" t="s">
        <v>444</v>
      </c>
      <c r="AC1697" s="1" t="s">
        <v>444</v>
      </c>
      <c r="AD1697" s="1" t="s">
        <v>126</v>
      </c>
      <c r="AE1697" s="1">
        <v>60</v>
      </c>
      <c r="AF1697" s="1" t="s">
        <v>88</v>
      </c>
      <c r="AG1697" s="1">
        <v>5.9</v>
      </c>
      <c r="AH1697" s="1" t="s">
        <v>299</v>
      </c>
      <c r="AI1697" s="1" t="s">
        <v>90</v>
      </c>
      <c r="AJ1697" s="1" t="s">
        <v>91</v>
      </c>
      <c r="AK1697" s="1" t="s">
        <v>92</v>
      </c>
      <c r="AL1697" s="1" t="s">
        <v>72</v>
      </c>
      <c r="AM1697" s="1" t="s">
        <v>254</v>
      </c>
      <c r="AN1697" s="1">
        <v>2</v>
      </c>
      <c r="AO1697" s="1" t="s">
        <v>1923</v>
      </c>
      <c r="AP1697" s="1" t="s">
        <v>72</v>
      </c>
      <c r="AQ1697" s="1" t="s">
        <v>72</v>
      </c>
      <c r="AR1697" s="1" t="s">
        <v>447</v>
      </c>
      <c r="AS1697" s="1" t="s">
        <v>72</v>
      </c>
      <c r="AT1697" s="1" t="s">
        <v>72</v>
      </c>
      <c r="AU1697" s="3">
        <v>45818</v>
      </c>
      <c r="AV1697" s="4">
        <v>0.73402777777777772</v>
      </c>
      <c r="AW1697" s="4">
        <v>0.81111111111111112</v>
      </c>
      <c r="AX1697" s="4">
        <f t="shared" si="207"/>
        <v>7.7083333333333393E-2</v>
      </c>
      <c r="AY1697" s="4">
        <f t="shared" si="208"/>
        <v>0.7597222222222223</v>
      </c>
      <c r="AZ1697" s="4">
        <f t="shared" si="209"/>
        <v>0.13611111111111107</v>
      </c>
      <c r="BA1697" s="1" t="s">
        <v>8028</v>
      </c>
      <c r="BB1697" s="1" t="s">
        <v>72</v>
      </c>
      <c r="BC1697" s="1" t="s">
        <v>1794</v>
      </c>
      <c r="BD1697" s="1">
        <v>13</v>
      </c>
      <c r="BE1697" s="1" t="s">
        <v>4063</v>
      </c>
      <c r="BF1697" s="1" t="s">
        <v>75</v>
      </c>
      <c r="BG1697" s="1" t="s">
        <v>75</v>
      </c>
      <c r="BH1697" s="1" t="s">
        <v>88</v>
      </c>
      <c r="BI1697" s="1" t="s">
        <v>79</v>
      </c>
      <c r="BJ1697" s="1" t="s">
        <v>707</v>
      </c>
      <c r="BK1697" s="1" t="s">
        <v>7458</v>
      </c>
      <c r="BL1697" s="1" t="s">
        <v>7817</v>
      </c>
      <c r="BM1697" s="1" t="s">
        <v>72</v>
      </c>
      <c r="BN1697" s="1" t="s">
        <v>88</v>
      </c>
      <c r="BO1697" s="1" t="s">
        <v>88</v>
      </c>
      <c r="BP1697" s="1" t="s">
        <v>88</v>
      </c>
      <c r="BQ1697" s="1" t="s">
        <v>160</v>
      </c>
      <c r="BR1697" s="1" t="s">
        <v>707</v>
      </c>
    </row>
    <row r="1698" spans="1:70" ht="20.45" customHeight="1">
      <c r="A1698" s="1" t="s">
        <v>8029</v>
      </c>
      <c r="B1698" s="1">
        <v>250128</v>
      </c>
      <c r="C1698" s="1" t="s">
        <v>497</v>
      </c>
      <c r="D1698" s="3">
        <v>45818</v>
      </c>
      <c r="E1698" s="4">
        <v>0.55555555555555558</v>
      </c>
      <c r="F1698" s="5">
        <v>45809</v>
      </c>
      <c r="G1698" s="3">
        <v>45818</v>
      </c>
      <c r="H1698" s="4">
        <v>0.93541666666666667</v>
      </c>
      <c r="I1698" s="48">
        <f t="shared" si="206"/>
        <v>0.37986111111111109</v>
      </c>
      <c r="J1698" s="1">
        <v>10</v>
      </c>
      <c r="K1698" s="1" t="s">
        <v>1896</v>
      </c>
      <c r="L1698" s="1" t="s">
        <v>8030</v>
      </c>
      <c r="M1698" s="1" t="s">
        <v>75</v>
      </c>
      <c r="N1698" s="1" t="s">
        <v>7781</v>
      </c>
      <c r="O1698" s="1" t="s">
        <v>497</v>
      </c>
      <c r="P1698" s="1" t="s">
        <v>78</v>
      </c>
      <c r="Q1698" s="1" t="s">
        <v>78</v>
      </c>
      <c r="R1698" s="21" t="s">
        <v>1898</v>
      </c>
      <c r="S1698" s="21" t="s">
        <v>160</v>
      </c>
      <c r="T1698" s="1" t="s">
        <v>7428</v>
      </c>
      <c r="U1698" s="3" t="s">
        <v>8031</v>
      </c>
      <c r="V1698" s="1" t="s">
        <v>1900</v>
      </c>
      <c r="W1698" s="1" t="s">
        <v>778</v>
      </c>
      <c r="X1698" s="1" t="s">
        <v>779</v>
      </c>
      <c r="Y1698" s="1" t="s">
        <v>780</v>
      </c>
      <c r="Z1698" s="1" t="s">
        <v>84</v>
      </c>
      <c r="AA1698" s="1" t="s">
        <v>72</v>
      </c>
      <c r="AB1698" s="1" t="s">
        <v>104</v>
      </c>
      <c r="AC1698" s="1" t="s">
        <v>104</v>
      </c>
      <c r="AD1698" s="1" t="s">
        <v>87</v>
      </c>
      <c r="AE1698" s="1">
        <v>68</v>
      </c>
      <c r="AF1698" s="1" t="s">
        <v>88</v>
      </c>
      <c r="AG1698" s="1">
        <v>6.8</v>
      </c>
      <c r="AH1698" s="1" t="s">
        <v>2344</v>
      </c>
      <c r="AI1698" s="1" t="s">
        <v>90</v>
      </c>
      <c r="AJ1698" s="1" t="s">
        <v>91</v>
      </c>
      <c r="AK1698" s="1" t="s">
        <v>92</v>
      </c>
      <c r="AL1698" s="1" t="s">
        <v>72</v>
      </c>
      <c r="AM1698" s="1" t="s">
        <v>217</v>
      </c>
      <c r="AN1698" s="1" t="s">
        <v>72</v>
      </c>
      <c r="AO1698" s="1" t="s">
        <v>7174</v>
      </c>
      <c r="AP1698" s="1" t="s">
        <v>72</v>
      </c>
      <c r="AQ1698" s="1" t="s">
        <v>72</v>
      </c>
      <c r="AR1698" s="1" t="s">
        <v>220</v>
      </c>
      <c r="AS1698" s="1" t="s">
        <v>72</v>
      </c>
      <c r="AT1698" s="1" t="s">
        <v>72</v>
      </c>
      <c r="AU1698" s="3">
        <v>45818</v>
      </c>
      <c r="AV1698" s="4">
        <v>0.95138888888888884</v>
      </c>
      <c r="AW1698" s="4">
        <v>1.0152777777777777</v>
      </c>
      <c r="AX1698" s="4">
        <f t="shared" si="207"/>
        <v>6.3888888888888884E-2</v>
      </c>
      <c r="AY1698" s="4">
        <f t="shared" si="208"/>
        <v>0.63541666666666663</v>
      </c>
      <c r="AZ1698" s="4">
        <f t="shared" si="209"/>
        <v>0.45972222222222214</v>
      </c>
      <c r="BA1698" s="1" t="s">
        <v>8032</v>
      </c>
      <c r="BB1698" s="1" t="s">
        <v>72</v>
      </c>
      <c r="BC1698" s="1" t="s">
        <v>1675</v>
      </c>
      <c r="BD1698" s="1">
        <v>15</v>
      </c>
      <c r="BE1698" s="1" t="s">
        <v>3446</v>
      </c>
      <c r="BF1698" s="1" t="s">
        <v>75</v>
      </c>
      <c r="BG1698" s="1" t="s">
        <v>75</v>
      </c>
      <c r="BH1698" s="1" t="s">
        <v>88</v>
      </c>
      <c r="BI1698" s="1" t="s">
        <v>79</v>
      </c>
      <c r="BJ1698" s="1" t="s">
        <v>8033</v>
      </c>
      <c r="BK1698" s="1" t="s">
        <v>7458</v>
      </c>
      <c r="BL1698" s="1" t="s">
        <v>7784</v>
      </c>
      <c r="BM1698" s="1">
        <f>7*7</f>
        <v>49</v>
      </c>
      <c r="BN1698" s="1" t="s">
        <v>88</v>
      </c>
      <c r="BO1698" s="1" t="s">
        <v>88</v>
      </c>
      <c r="BP1698" s="1" t="s">
        <v>88</v>
      </c>
      <c r="BQ1698" s="1" t="s">
        <v>160</v>
      </c>
      <c r="BR1698" s="1" t="s">
        <v>8034</v>
      </c>
    </row>
    <row r="1699" spans="1:70" ht="20.45" customHeight="1">
      <c r="A1699" s="1" t="s">
        <v>8035</v>
      </c>
      <c r="B1699" s="1">
        <v>250129</v>
      </c>
      <c r="C1699" s="1" t="s">
        <v>71</v>
      </c>
      <c r="D1699" s="3">
        <v>45819</v>
      </c>
      <c r="E1699" s="4">
        <v>0.52430555555555558</v>
      </c>
      <c r="F1699" s="5">
        <v>45809</v>
      </c>
      <c r="G1699" s="3">
        <v>45819</v>
      </c>
      <c r="H1699" s="4">
        <v>0.6069444444444444</v>
      </c>
      <c r="I1699" s="48">
        <f t="shared" si="206"/>
        <v>8.2638888888888817E-2</v>
      </c>
      <c r="J1699" s="1">
        <v>3</v>
      </c>
      <c r="K1699" s="1" t="s">
        <v>1896</v>
      </c>
      <c r="L1699" s="1" t="s">
        <v>8036</v>
      </c>
      <c r="M1699" s="1" t="s">
        <v>75</v>
      </c>
      <c r="N1699" s="1" t="s">
        <v>7510</v>
      </c>
      <c r="O1699" s="1" t="s">
        <v>77</v>
      </c>
      <c r="P1699" s="1" t="s">
        <v>78</v>
      </c>
      <c r="Q1699" s="1" t="s">
        <v>78</v>
      </c>
      <c r="R1699" s="21" t="s">
        <v>1898</v>
      </c>
      <c r="S1699" s="21" t="s">
        <v>99</v>
      </c>
      <c r="T1699" s="34" t="s">
        <v>72</v>
      </c>
      <c r="U1699" s="3" t="s">
        <v>2041</v>
      </c>
      <c r="V1699" s="1" t="s">
        <v>1900</v>
      </c>
      <c r="W1699" s="1" t="s">
        <v>83</v>
      </c>
      <c r="X1699" s="1" t="s">
        <v>123</v>
      </c>
      <c r="Y1699" s="1" t="s">
        <v>83</v>
      </c>
      <c r="Z1699" s="1" t="s">
        <v>7128</v>
      </c>
      <c r="AA1699" s="1" t="s">
        <v>72</v>
      </c>
      <c r="AB1699" s="1" t="s">
        <v>7129</v>
      </c>
      <c r="AC1699" s="1" t="s">
        <v>7206</v>
      </c>
      <c r="AD1699" s="1" t="s">
        <v>87</v>
      </c>
      <c r="AE1699" s="1">
        <v>50</v>
      </c>
      <c r="AF1699" s="1" t="s">
        <v>88</v>
      </c>
      <c r="AG1699" s="1">
        <v>5.2</v>
      </c>
      <c r="AH1699" s="1" t="s">
        <v>954</v>
      </c>
      <c r="AI1699" s="1" t="s">
        <v>90</v>
      </c>
      <c r="AJ1699" s="1" t="s">
        <v>91</v>
      </c>
      <c r="AK1699" s="1" t="s">
        <v>92</v>
      </c>
      <c r="AL1699" s="1" t="s">
        <v>72</v>
      </c>
      <c r="AM1699" s="1" t="s">
        <v>254</v>
      </c>
      <c r="AN1699" s="1">
        <v>2</v>
      </c>
      <c r="AO1699" s="1" t="s">
        <v>367</v>
      </c>
      <c r="AP1699" s="1" t="s">
        <v>72</v>
      </c>
      <c r="AQ1699" s="1" t="s">
        <v>72</v>
      </c>
      <c r="AR1699" s="1" t="s">
        <v>447</v>
      </c>
      <c r="AS1699" s="1" t="s">
        <v>72</v>
      </c>
      <c r="AT1699" s="1" t="s">
        <v>72</v>
      </c>
      <c r="AU1699" s="3">
        <v>45819</v>
      </c>
      <c r="AV1699" s="4">
        <v>0.625</v>
      </c>
      <c r="AW1699" s="4">
        <v>0.72569444444444442</v>
      </c>
      <c r="AX1699" s="4">
        <f t="shared" si="207"/>
        <v>0.10069444444444442</v>
      </c>
      <c r="AY1699" s="4">
        <f t="shared" si="208"/>
        <v>0.6430555555555556</v>
      </c>
      <c r="AZ1699" s="4">
        <f t="shared" si="209"/>
        <v>0.20138888888888884</v>
      </c>
      <c r="BA1699" s="4" t="s">
        <v>8037</v>
      </c>
      <c r="BB1699" s="1" t="s">
        <v>72</v>
      </c>
      <c r="BC1699" s="1" t="s">
        <v>1675</v>
      </c>
      <c r="BD1699" s="1">
        <v>13</v>
      </c>
      <c r="BE1699" s="1" t="s">
        <v>183</v>
      </c>
      <c r="BF1699" s="1" t="s">
        <v>75</v>
      </c>
      <c r="BG1699" s="1" t="s">
        <v>75</v>
      </c>
      <c r="BH1699" s="1" t="s">
        <v>88</v>
      </c>
      <c r="BI1699" s="1" t="s">
        <v>96</v>
      </c>
      <c r="BJ1699" s="1" t="s">
        <v>72</v>
      </c>
      <c r="BK1699" s="1" t="s">
        <v>7543</v>
      </c>
      <c r="BL1699" s="1" t="s">
        <v>72</v>
      </c>
      <c r="BM1699" s="1">
        <f>49+7</f>
        <v>56</v>
      </c>
      <c r="BN1699" s="1" t="s">
        <v>75</v>
      </c>
      <c r="BO1699" s="1" t="s">
        <v>75</v>
      </c>
      <c r="BP1699" s="1" t="s">
        <v>75</v>
      </c>
      <c r="BQ1699" s="21" t="s">
        <v>99</v>
      </c>
      <c r="BR1699" s="21" t="s">
        <v>100</v>
      </c>
    </row>
    <row r="1700" spans="1:70" ht="20.45" customHeight="1">
      <c r="A1700" s="1" t="s">
        <v>8038</v>
      </c>
      <c r="B1700" s="1">
        <v>250130</v>
      </c>
      <c r="C1700" s="1" t="s">
        <v>497</v>
      </c>
      <c r="D1700" s="3">
        <v>45819</v>
      </c>
      <c r="E1700" s="4">
        <v>0.47083333333333333</v>
      </c>
      <c r="F1700" s="5">
        <v>45809</v>
      </c>
      <c r="G1700" s="3">
        <v>45819</v>
      </c>
      <c r="H1700" s="4">
        <v>0.66666666666666663</v>
      </c>
      <c r="I1700" s="48">
        <f t="shared" si="206"/>
        <v>0.1958333333333333</v>
      </c>
      <c r="J1700" s="1">
        <v>3</v>
      </c>
      <c r="K1700" s="1" t="s">
        <v>1896</v>
      </c>
      <c r="L1700" s="1" t="s">
        <v>8039</v>
      </c>
      <c r="M1700" s="1" t="s">
        <v>75</v>
      </c>
      <c r="N1700" s="1" t="s">
        <v>7781</v>
      </c>
      <c r="O1700" s="1" t="s">
        <v>497</v>
      </c>
      <c r="P1700" s="1" t="s">
        <v>78</v>
      </c>
      <c r="Q1700" s="1" t="s">
        <v>78</v>
      </c>
      <c r="R1700" s="21" t="s">
        <v>1898</v>
      </c>
      <c r="S1700" s="21" t="s">
        <v>160</v>
      </c>
      <c r="T1700" s="1" t="s">
        <v>7428</v>
      </c>
      <c r="U1700" s="3" t="s">
        <v>8040</v>
      </c>
      <c r="V1700" s="1" t="s">
        <v>1900</v>
      </c>
      <c r="W1700" s="1" t="s">
        <v>813</v>
      </c>
      <c r="X1700" s="1" t="s">
        <v>813</v>
      </c>
      <c r="Y1700" s="1" t="s">
        <v>814</v>
      </c>
      <c r="Z1700" s="1" t="s">
        <v>84</v>
      </c>
      <c r="AA1700" s="1" t="s">
        <v>72</v>
      </c>
      <c r="AB1700" s="1" t="s">
        <v>140</v>
      </c>
      <c r="AC1700" s="1" t="s">
        <v>141</v>
      </c>
      <c r="AD1700" s="1" t="s">
        <v>126</v>
      </c>
      <c r="AE1700" s="1">
        <v>45</v>
      </c>
      <c r="AF1700" s="1" t="s">
        <v>88</v>
      </c>
      <c r="AG1700" s="1">
        <v>5.5</v>
      </c>
      <c r="AH1700" s="1" t="s">
        <v>299</v>
      </c>
      <c r="AI1700" s="1" t="s">
        <v>90</v>
      </c>
      <c r="AJ1700" s="1" t="s">
        <v>91</v>
      </c>
      <c r="AK1700" s="1" t="s">
        <v>92</v>
      </c>
      <c r="AL1700" s="1" t="s">
        <v>72</v>
      </c>
      <c r="AM1700" s="1" t="s">
        <v>217</v>
      </c>
      <c r="AN1700" s="1">
        <v>1</v>
      </c>
      <c r="AO1700" s="1" t="s">
        <v>4808</v>
      </c>
      <c r="AP1700" s="1" t="s">
        <v>72</v>
      </c>
      <c r="AQ1700" s="1" t="s">
        <v>72</v>
      </c>
      <c r="AR1700" s="1" t="s">
        <v>3444</v>
      </c>
      <c r="AS1700" s="1" t="s">
        <v>263</v>
      </c>
      <c r="AT1700" s="1" t="s">
        <v>72</v>
      </c>
      <c r="AU1700" s="3">
        <v>45819</v>
      </c>
      <c r="AV1700" s="4">
        <v>0.68125000000000002</v>
      </c>
      <c r="AW1700" s="4">
        <v>0.76111111111111107</v>
      </c>
      <c r="AX1700" s="4">
        <f t="shared" si="207"/>
        <v>7.9861111111111049E-2</v>
      </c>
      <c r="AY1700" s="4">
        <f t="shared" si="208"/>
        <v>0.56527777777777777</v>
      </c>
      <c r="AZ1700" s="4">
        <f t="shared" si="209"/>
        <v>0.29027777777777775</v>
      </c>
      <c r="BA1700" s="1" t="s">
        <v>8041</v>
      </c>
      <c r="BB1700" s="1" t="s">
        <v>72</v>
      </c>
      <c r="BC1700" s="1" t="s">
        <v>1675</v>
      </c>
      <c r="BD1700" s="1">
        <v>14</v>
      </c>
      <c r="BE1700" s="1" t="s">
        <v>2694</v>
      </c>
      <c r="BF1700" s="1" t="s">
        <v>75</v>
      </c>
      <c r="BG1700" s="1" t="s">
        <v>75</v>
      </c>
      <c r="BH1700" s="1" t="s">
        <v>88</v>
      </c>
      <c r="BI1700" s="1" t="s">
        <v>79</v>
      </c>
      <c r="BJ1700" s="1" t="s">
        <v>437</v>
      </c>
      <c r="BK1700" s="1" t="s">
        <v>7458</v>
      </c>
      <c r="BL1700" s="1" t="s">
        <v>7784</v>
      </c>
      <c r="BM1700" s="1">
        <f>7*7</f>
        <v>49</v>
      </c>
      <c r="BN1700" s="1" t="s">
        <v>88</v>
      </c>
      <c r="BO1700" s="1" t="s">
        <v>88</v>
      </c>
      <c r="BP1700" s="1" t="s">
        <v>88</v>
      </c>
      <c r="BQ1700" s="1" t="s">
        <v>160</v>
      </c>
      <c r="BR1700" s="1" t="s">
        <v>440</v>
      </c>
    </row>
    <row r="1701" spans="1:70" ht="20.45" customHeight="1">
      <c r="A1701" s="1" t="s">
        <v>8042</v>
      </c>
      <c r="B1701" s="1">
        <v>250131</v>
      </c>
      <c r="C1701" s="1" t="s">
        <v>71</v>
      </c>
      <c r="D1701" s="3">
        <v>45819</v>
      </c>
      <c r="E1701" s="4">
        <v>0.68611111111111112</v>
      </c>
      <c r="F1701" s="5">
        <v>45809</v>
      </c>
      <c r="G1701" s="3">
        <v>45819</v>
      </c>
      <c r="H1701" s="4">
        <v>0.73888888888888893</v>
      </c>
      <c r="I1701" s="48">
        <f t="shared" si="206"/>
        <v>5.2777777777777812E-2</v>
      </c>
      <c r="J1701" s="1">
        <v>2</v>
      </c>
      <c r="K1701" s="1" t="s">
        <v>1896</v>
      </c>
      <c r="L1701" s="1" t="s">
        <v>8043</v>
      </c>
      <c r="M1701" s="1" t="s">
        <v>75</v>
      </c>
      <c r="N1701" s="1" t="s">
        <v>7510</v>
      </c>
      <c r="O1701" s="1" t="s">
        <v>77</v>
      </c>
      <c r="P1701" s="1" t="s">
        <v>78</v>
      </c>
      <c r="Q1701" s="1" t="s">
        <v>78</v>
      </c>
      <c r="R1701" s="21" t="s">
        <v>1898</v>
      </c>
      <c r="S1701" s="21" t="s">
        <v>99</v>
      </c>
      <c r="T1701" s="34" t="s">
        <v>72</v>
      </c>
      <c r="U1701" s="3" t="s">
        <v>7961</v>
      </c>
      <c r="V1701" s="1" t="s">
        <v>1900</v>
      </c>
      <c r="W1701" s="1" t="s">
        <v>83</v>
      </c>
      <c r="X1701" s="1" t="s">
        <v>123</v>
      </c>
      <c r="Y1701" s="1" t="s">
        <v>83</v>
      </c>
      <c r="Z1701" s="1" t="s">
        <v>7128</v>
      </c>
      <c r="AA1701" s="1" t="s">
        <v>72</v>
      </c>
      <c r="AB1701" s="1" t="s">
        <v>7129</v>
      </c>
      <c r="AC1701" s="1" t="s">
        <v>8044</v>
      </c>
      <c r="AD1701" s="1" t="s">
        <v>126</v>
      </c>
      <c r="AE1701" s="1">
        <v>68</v>
      </c>
      <c r="AF1701" s="1" t="s">
        <v>88</v>
      </c>
      <c r="AG1701" s="1">
        <v>5.8</v>
      </c>
      <c r="AH1701" s="1" t="s">
        <v>954</v>
      </c>
      <c r="AI1701" s="1" t="s">
        <v>90</v>
      </c>
      <c r="AJ1701" s="1" t="s">
        <v>91</v>
      </c>
      <c r="AK1701" s="1" t="s">
        <v>92</v>
      </c>
      <c r="AL1701" s="1" t="s">
        <v>72</v>
      </c>
      <c r="AM1701" s="1" t="s">
        <v>229</v>
      </c>
      <c r="AN1701" s="1">
        <v>3</v>
      </c>
      <c r="AO1701" s="1" t="s">
        <v>255</v>
      </c>
      <c r="AP1701" s="1" t="s">
        <v>72</v>
      </c>
      <c r="AQ1701" s="1" t="s">
        <v>72</v>
      </c>
      <c r="AR1701" s="1" t="s">
        <v>447</v>
      </c>
      <c r="AS1701" s="1" t="s">
        <v>72</v>
      </c>
      <c r="AT1701" s="1" t="s">
        <v>72</v>
      </c>
      <c r="AU1701" s="3">
        <v>45819</v>
      </c>
      <c r="AV1701" s="4">
        <v>0.76041666666666663</v>
      </c>
      <c r="AW1701" s="4">
        <v>0.83750000000000002</v>
      </c>
      <c r="AX1701" s="4">
        <f t="shared" si="207"/>
        <v>7.7083333333333393E-2</v>
      </c>
      <c r="AY1701" s="4">
        <f t="shared" si="208"/>
        <v>0.78472222222222221</v>
      </c>
      <c r="AZ1701" s="4">
        <f t="shared" si="209"/>
        <v>0.15138888888888891</v>
      </c>
      <c r="BA1701" s="1" t="s">
        <v>8045</v>
      </c>
      <c r="BB1701" s="1" t="s">
        <v>72</v>
      </c>
      <c r="BC1701" s="1" t="s">
        <v>1675</v>
      </c>
      <c r="BD1701" s="1">
        <v>13</v>
      </c>
      <c r="BE1701" s="1" t="s">
        <v>3446</v>
      </c>
      <c r="BF1701" s="1" t="s">
        <v>75</v>
      </c>
      <c r="BG1701" s="1" t="s">
        <v>75</v>
      </c>
      <c r="BH1701" s="1" t="s">
        <v>88</v>
      </c>
      <c r="BI1701" s="1" t="s">
        <v>96</v>
      </c>
      <c r="BJ1701" s="1" t="s">
        <v>72</v>
      </c>
      <c r="BK1701" s="1" t="s">
        <v>7543</v>
      </c>
      <c r="BL1701" s="1" t="s">
        <v>8046</v>
      </c>
      <c r="BM1701" s="1">
        <v>49</v>
      </c>
      <c r="BN1701" s="1" t="s">
        <v>75</v>
      </c>
      <c r="BO1701" s="1" t="s">
        <v>75</v>
      </c>
      <c r="BP1701" s="1" t="s">
        <v>75</v>
      </c>
      <c r="BQ1701" s="21" t="s">
        <v>99</v>
      </c>
      <c r="BR1701" s="21" t="s">
        <v>100</v>
      </c>
    </row>
    <row r="1702" spans="1:70" ht="20.45" customHeight="1">
      <c r="A1702" s="1" t="s">
        <v>8047</v>
      </c>
      <c r="B1702" s="1">
        <v>250132</v>
      </c>
      <c r="C1702" s="1" t="s">
        <v>71</v>
      </c>
      <c r="D1702" s="3">
        <v>45820</v>
      </c>
      <c r="E1702" s="4">
        <v>0.51180555555555551</v>
      </c>
      <c r="F1702" s="5">
        <v>45809</v>
      </c>
      <c r="G1702" s="3">
        <v>45820</v>
      </c>
      <c r="H1702" s="4">
        <v>0.64375000000000004</v>
      </c>
      <c r="I1702" s="48">
        <f t="shared" si="206"/>
        <v>0.13194444444444453</v>
      </c>
      <c r="J1702" s="1">
        <v>3</v>
      </c>
      <c r="K1702" s="1" t="s">
        <v>1896</v>
      </c>
      <c r="L1702" s="1" t="s">
        <v>8048</v>
      </c>
      <c r="M1702" s="1" t="s">
        <v>75</v>
      </c>
      <c r="N1702" s="1" t="s">
        <v>7510</v>
      </c>
      <c r="O1702" s="1" t="s">
        <v>77</v>
      </c>
      <c r="P1702" s="1" t="s">
        <v>78</v>
      </c>
      <c r="Q1702" s="1" t="s">
        <v>78</v>
      </c>
      <c r="R1702" s="21" t="s">
        <v>1898</v>
      </c>
      <c r="S1702" s="21" t="s">
        <v>160</v>
      </c>
      <c r="T1702" s="34" t="s">
        <v>72</v>
      </c>
      <c r="U1702" s="3" t="s">
        <v>6356</v>
      </c>
      <c r="V1702" s="1" t="s">
        <v>1900</v>
      </c>
      <c r="W1702" s="1" t="s">
        <v>813</v>
      </c>
      <c r="X1702" s="1" t="s">
        <v>813</v>
      </c>
      <c r="Y1702" s="1" t="s">
        <v>814</v>
      </c>
      <c r="Z1702" s="1" t="s">
        <v>7128</v>
      </c>
      <c r="AA1702" s="1" t="s">
        <v>72</v>
      </c>
      <c r="AB1702" s="1" t="s">
        <v>7129</v>
      </c>
      <c r="AC1702" s="1" t="s">
        <v>7519</v>
      </c>
      <c r="AD1702" s="1" t="s">
        <v>126</v>
      </c>
      <c r="AE1702" s="1">
        <v>55</v>
      </c>
      <c r="AF1702" s="1" t="s">
        <v>88</v>
      </c>
      <c r="AG1702" s="1">
        <v>5.4</v>
      </c>
      <c r="AH1702" s="1" t="s">
        <v>299</v>
      </c>
      <c r="AI1702" s="1" t="s">
        <v>90</v>
      </c>
      <c r="AJ1702" s="1" t="s">
        <v>91</v>
      </c>
      <c r="AK1702" s="1" t="s">
        <v>92</v>
      </c>
      <c r="AL1702" s="1" t="s">
        <v>72</v>
      </c>
      <c r="AM1702" s="1" t="s">
        <v>229</v>
      </c>
      <c r="AN1702" s="1">
        <v>2</v>
      </c>
      <c r="AO1702" s="1" t="s">
        <v>5092</v>
      </c>
      <c r="AP1702" s="1" t="s">
        <v>72</v>
      </c>
      <c r="AQ1702" s="1" t="s">
        <v>72</v>
      </c>
      <c r="AR1702" s="1" t="s">
        <v>447</v>
      </c>
      <c r="AS1702" s="1" t="s">
        <v>72</v>
      </c>
      <c r="AT1702" s="1" t="s">
        <v>72</v>
      </c>
      <c r="AU1702" s="3">
        <v>45820</v>
      </c>
      <c r="AV1702" s="4">
        <v>0.65625</v>
      </c>
      <c r="AW1702" s="4">
        <v>0.74791666666666667</v>
      </c>
      <c r="AX1702" s="4">
        <f t="shared" si="207"/>
        <v>9.1666666666666674E-2</v>
      </c>
      <c r="AY1702" s="4">
        <f t="shared" si="208"/>
        <v>0.61597222222222214</v>
      </c>
      <c r="AZ1702" s="4">
        <f t="shared" si="209"/>
        <v>0.23611111111111116</v>
      </c>
      <c r="BA1702" s="1" t="s">
        <v>8049</v>
      </c>
      <c r="BB1702" s="1" t="s">
        <v>72</v>
      </c>
      <c r="BC1702" s="1" t="s">
        <v>1675</v>
      </c>
      <c r="BD1702" s="1">
        <v>13</v>
      </c>
      <c r="BE1702" s="1" t="s">
        <v>183</v>
      </c>
      <c r="BF1702" s="1" t="s">
        <v>75</v>
      </c>
      <c r="BG1702" s="1" t="s">
        <v>75</v>
      </c>
      <c r="BH1702" s="1" t="s">
        <v>88</v>
      </c>
      <c r="BI1702" s="1" t="s">
        <v>79</v>
      </c>
      <c r="BJ1702" s="1" t="s">
        <v>437</v>
      </c>
      <c r="BK1702" s="1" t="s">
        <v>8050</v>
      </c>
      <c r="BL1702" s="1" t="s">
        <v>8051</v>
      </c>
      <c r="BM1702" s="1">
        <v>35</v>
      </c>
      <c r="BN1702" s="1" t="s">
        <v>88</v>
      </c>
      <c r="BO1702" s="1" t="s">
        <v>88</v>
      </c>
      <c r="BP1702" s="1" t="s">
        <v>88</v>
      </c>
      <c r="BQ1702" s="1" t="s">
        <v>160</v>
      </c>
      <c r="BR1702" s="1" t="s">
        <v>440</v>
      </c>
    </row>
    <row r="1703" spans="1:70" ht="20.45" customHeight="1">
      <c r="A1703" s="1" t="s">
        <v>8052</v>
      </c>
      <c r="B1703" s="1">
        <v>250133</v>
      </c>
      <c r="C1703" s="1" t="s">
        <v>71</v>
      </c>
      <c r="D1703" s="3">
        <v>45820</v>
      </c>
      <c r="E1703" s="4">
        <v>0.5541666666666667</v>
      </c>
      <c r="F1703" s="5">
        <v>45809</v>
      </c>
      <c r="G1703" s="3">
        <v>45820</v>
      </c>
      <c r="H1703" s="4">
        <v>0.66388888888888886</v>
      </c>
      <c r="I1703" s="48">
        <f t="shared" si="206"/>
        <v>0.10972222222222217</v>
      </c>
      <c r="J1703" s="1">
        <v>2</v>
      </c>
      <c r="K1703" s="1" t="s">
        <v>1896</v>
      </c>
      <c r="L1703" s="1" t="s">
        <v>8053</v>
      </c>
      <c r="M1703" s="1" t="s">
        <v>75</v>
      </c>
      <c r="N1703" s="1" t="s">
        <v>1915</v>
      </c>
      <c r="O1703" s="1" t="s">
        <v>77</v>
      </c>
      <c r="P1703" s="1" t="s">
        <v>78</v>
      </c>
      <c r="Q1703" s="1" t="s">
        <v>78</v>
      </c>
      <c r="R1703" s="21" t="s">
        <v>1898</v>
      </c>
      <c r="S1703" s="21" t="s">
        <v>99</v>
      </c>
      <c r="T1703" s="34" t="s">
        <v>72</v>
      </c>
      <c r="U1703" s="3" t="s">
        <v>8054</v>
      </c>
      <c r="V1703" s="1" t="s">
        <v>1900</v>
      </c>
      <c r="W1703" s="1" t="s">
        <v>83</v>
      </c>
      <c r="X1703" s="1" t="s">
        <v>123</v>
      </c>
      <c r="Y1703" s="1" t="s">
        <v>83</v>
      </c>
      <c r="Z1703" s="1" t="s">
        <v>84</v>
      </c>
      <c r="AA1703" s="1" t="s">
        <v>72</v>
      </c>
      <c r="AB1703" s="1" t="s">
        <v>104</v>
      </c>
      <c r="AC1703" s="1" t="s">
        <v>104</v>
      </c>
      <c r="AD1703" s="1" t="s">
        <v>87</v>
      </c>
      <c r="AE1703" s="1">
        <v>28</v>
      </c>
      <c r="AF1703" s="1" t="s">
        <v>88</v>
      </c>
      <c r="AG1703" s="1">
        <v>5.0999999999999996</v>
      </c>
      <c r="AH1703" s="1" t="s">
        <v>954</v>
      </c>
      <c r="AI1703" s="1" t="s">
        <v>90</v>
      </c>
      <c r="AJ1703" s="1" t="s">
        <v>91</v>
      </c>
      <c r="AK1703" s="1" t="s">
        <v>92</v>
      </c>
      <c r="AL1703" s="1" t="s">
        <v>72</v>
      </c>
      <c r="AM1703" s="1" t="s">
        <v>217</v>
      </c>
      <c r="AN1703" s="1">
        <v>2</v>
      </c>
      <c r="AO1703" s="1" t="s">
        <v>4259</v>
      </c>
      <c r="AP1703" s="1" t="s">
        <v>72</v>
      </c>
      <c r="AQ1703" s="1" t="s">
        <v>72</v>
      </c>
      <c r="AR1703" s="1" t="s">
        <v>3444</v>
      </c>
      <c r="AS1703" s="1" t="s">
        <v>72</v>
      </c>
      <c r="AT1703" s="1" t="s">
        <v>72</v>
      </c>
      <c r="AU1703" s="3">
        <v>45820</v>
      </c>
      <c r="AV1703" s="4">
        <v>0.69097222222222221</v>
      </c>
      <c r="AW1703" s="4">
        <v>0.76736111111111116</v>
      </c>
      <c r="AX1703" s="4">
        <f t="shared" si="207"/>
        <v>7.6388888888888951E-2</v>
      </c>
      <c r="AY1703" s="4">
        <f t="shared" si="208"/>
        <v>0.65763888888888899</v>
      </c>
      <c r="AZ1703" s="4">
        <f t="shared" si="209"/>
        <v>0.21319444444444446</v>
      </c>
      <c r="BA1703" s="1" t="s">
        <v>8055</v>
      </c>
      <c r="BB1703" s="1" t="s">
        <v>72</v>
      </c>
      <c r="BC1703" s="1" t="s">
        <v>1675</v>
      </c>
      <c r="BD1703" s="1">
        <v>14</v>
      </c>
      <c r="BE1703" s="1" t="s">
        <v>3205</v>
      </c>
      <c r="BF1703" s="1" t="s">
        <v>75</v>
      </c>
      <c r="BG1703" s="1" t="s">
        <v>75</v>
      </c>
      <c r="BH1703" s="1" t="s">
        <v>88</v>
      </c>
      <c r="BI1703" s="1" t="s">
        <v>96</v>
      </c>
      <c r="BJ1703" s="1" t="s">
        <v>72</v>
      </c>
      <c r="BK1703" s="1" t="s">
        <v>7458</v>
      </c>
      <c r="BL1703" s="1" t="s">
        <v>8056</v>
      </c>
      <c r="BM1703" s="1">
        <f>49+7</f>
        <v>56</v>
      </c>
      <c r="BN1703" s="1" t="s">
        <v>75</v>
      </c>
      <c r="BO1703" s="1" t="s">
        <v>75</v>
      </c>
      <c r="BP1703" s="1" t="s">
        <v>75</v>
      </c>
      <c r="BQ1703" s="21" t="s">
        <v>99</v>
      </c>
      <c r="BR1703" s="21" t="s">
        <v>100</v>
      </c>
    </row>
    <row r="1704" spans="1:70" ht="20.45" customHeight="1">
      <c r="A1704" s="1" t="s">
        <v>8057</v>
      </c>
      <c r="B1704" s="1">
        <v>250134</v>
      </c>
      <c r="C1704" s="1" t="s">
        <v>497</v>
      </c>
      <c r="D1704" s="3">
        <v>45821</v>
      </c>
      <c r="E1704" s="4">
        <v>0.15763888888888888</v>
      </c>
      <c r="F1704" s="5">
        <v>45809</v>
      </c>
      <c r="G1704" s="3">
        <v>45821</v>
      </c>
      <c r="H1704" s="4">
        <v>0.38263888888888886</v>
      </c>
      <c r="I1704" s="48">
        <f t="shared" si="206"/>
        <v>0.22499999999999998</v>
      </c>
      <c r="J1704" s="1">
        <v>3</v>
      </c>
      <c r="K1704" s="1" t="s">
        <v>1896</v>
      </c>
      <c r="L1704" s="1" t="s">
        <v>8058</v>
      </c>
      <c r="M1704" s="1" t="s">
        <v>75</v>
      </c>
      <c r="N1704" s="1" t="s">
        <v>7781</v>
      </c>
      <c r="O1704" s="1" t="s">
        <v>497</v>
      </c>
      <c r="P1704" s="1" t="s">
        <v>78</v>
      </c>
      <c r="Q1704" s="1" t="s">
        <v>78</v>
      </c>
      <c r="R1704" s="21" t="s">
        <v>1898</v>
      </c>
      <c r="S1704" s="21" t="s">
        <v>99</v>
      </c>
      <c r="T1704" s="1" t="s">
        <v>7428</v>
      </c>
      <c r="U1704" s="34" t="s">
        <v>8059</v>
      </c>
      <c r="V1704" s="1" t="s">
        <v>1900</v>
      </c>
      <c r="W1704" s="1" t="s">
        <v>83</v>
      </c>
      <c r="X1704" s="1" t="s">
        <v>123</v>
      </c>
      <c r="Y1704" s="1" t="s">
        <v>83</v>
      </c>
      <c r="Z1704" s="1" t="s">
        <v>84</v>
      </c>
      <c r="AA1704" s="1" t="s">
        <v>72</v>
      </c>
      <c r="AB1704" s="1" t="s">
        <v>140</v>
      </c>
      <c r="AC1704" s="1" t="s">
        <v>181</v>
      </c>
      <c r="AD1704" s="1" t="s">
        <v>126</v>
      </c>
      <c r="AE1704" s="1">
        <v>40</v>
      </c>
      <c r="AF1704" s="1" t="s">
        <v>88</v>
      </c>
      <c r="AG1704" s="1">
        <v>4.8</v>
      </c>
      <c r="AH1704" s="1" t="s">
        <v>2344</v>
      </c>
      <c r="AI1704" s="1" t="s">
        <v>90</v>
      </c>
      <c r="AJ1704" s="1" t="s">
        <v>91</v>
      </c>
      <c r="AK1704" s="1" t="s">
        <v>92</v>
      </c>
      <c r="AL1704" s="1" t="s">
        <v>72</v>
      </c>
      <c r="AM1704" s="1" t="s">
        <v>217</v>
      </c>
      <c r="AN1704" s="1">
        <v>2</v>
      </c>
      <c r="AO1704" s="1" t="s">
        <v>7244</v>
      </c>
      <c r="AP1704" s="1" t="s">
        <v>72</v>
      </c>
      <c r="AQ1704" s="1" t="s">
        <v>72</v>
      </c>
      <c r="AR1704" s="1" t="s">
        <v>3444</v>
      </c>
      <c r="AS1704" s="1" t="s">
        <v>72</v>
      </c>
      <c r="AT1704" s="1" t="s">
        <v>72</v>
      </c>
      <c r="AU1704" s="3">
        <v>45821</v>
      </c>
      <c r="AV1704" s="4">
        <v>0.41597222222222224</v>
      </c>
      <c r="AW1704" s="4">
        <v>0.50347222222222221</v>
      </c>
      <c r="AX1704" s="4">
        <f>AW1704-AV1704</f>
        <v>8.7499999999999967E-2</v>
      </c>
      <c r="AY1704" s="4">
        <f t="shared" si="208"/>
        <v>0.27847222222222223</v>
      </c>
      <c r="AZ1704" s="4">
        <f t="shared" si="209"/>
        <v>0.34583333333333333</v>
      </c>
      <c r="BA1704" s="1" t="s">
        <v>8060</v>
      </c>
      <c r="BB1704" s="1" t="s">
        <v>72</v>
      </c>
      <c r="BC1704" s="1" t="s">
        <v>1675</v>
      </c>
      <c r="BD1704" s="1">
        <v>14</v>
      </c>
      <c r="BE1704" s="1" t="s">
        <v>2694</v>
      </c>
      <c r="BF1704" s="1" t="s">
        <v>75</v>
      </c>
      <c r="BG1704" s="1" t="s">
        <v>75</v>
      </c>
      <c r="BH1704" s="1" t="s">
        <v>88</v>
      </c>
      <c r="BI1704" s="1" t="s">
        <v>96</v>
      </c>
      <c r="BJ1704" s="1" t="s">
        <v>72</v>
      </c>
      <c r="BK1704" s="1" t="s">
        <v>7458</v>
      </c>
      <c r="BL1704" s="1" t="s">
        <v>7784</v>
      </c>
      <c r="BM1704" s="1">
        <f>7*7</f>
        <v>49</v>
      </c>
      <c r="BN1704" s="1" t="s">
        <v>75</v>
      </c>
      <c r="BO1704" s="1" t="s">
        <v>75</v>
      </c>
      <c r="BP1704" s="1" t="s">
        <v>75</v>
      </c>
      <c r="BQ1704" s="21" t="s">
        <v>99</v>
      </c>
      <c r="BR1704" s="21" t="s">
        <v>100</v>
      </c>
    </row>
    <row r="1705" spans="1:70" ht="20.45" customHeight="1">
      <c r="A1705" s="1" t="s">
        <v>8061</v>
      </c>
      <c r="B1705" s="1">
        <v>250135</v>
      </c>
      <c r="C1705" s="1" t="s">
        <v>497</v>
      </c>
      <c r="D1705" s="3">
        <v>45821</v>
      </c>
      <c r="E1705" s="4">
        <v>0.30069444444444443</v>
      </c>
      <c r="F1705" s="5">
        <v>45809</v>
      </c>
      <c r="G1705" s="3">
        <v>45821</v>
      </c>
      <c r="H1705" s="4">
        <v>0.38263888888888886</v>
      </c>
      <c r="I1705" s="48">
        <f t="shared" si="206"/>
        <v>8.1944444444444431E-2</v>
      </c>
      <c r="J1705" s="1">
        <v>2</v>
      </c>
      <c r="K1705" s="1" t="s">
        <v>1896</v>
      </c>
      <c r="L1705" s="1" t="s">
        <v>8062</v>
      </c>
      <c r="M1705" s="1" t="s">
        <v>75</v>
      </c>
      <c r="N1705" s="1" t="s">
        <v>7781</v>
      </c>
      <c r="O1705" s="1" t="s">
        <v>497</v>
      </c>
      <c r="P1705" s="1" t="s">
        <v>78</v>
      </c>
      <c r="Q1705" s="1" t="s">
        <v>78</v>
      </c>
      <c r="R1705" s="21" t="s">
        <v>1898</v>
      </c>
      <c r="S1705" s="21" t="s">
        <v>99</v>
      </c>
      <c r="T1705" s="1" t="s">
        <v>7428</v>
      </c>
      <c r="U1705" s="3" t="s">
        <v>3178</v>
      </c>
      <c r="V1705" s="1" t="s">
        <v>1900</v>
      </c>
      <c r="W1705" s="1" t="s">
        <v>83</v>
      </c>
      <c r="X1705" s="1" t="s">
        <v>123</v>
      </c>
      <c r="Y1705" s="1" t="s">
        <v>83</v>
      </c>
      <c r="Z1705" s="1" t="s">
        <v>84</v>
      </c>
      <c r="AA1705" s="1" t="s">
        <v>72</v>
      </c>
      <c r="AB1705" s="1" t="s">
        <v>323</v>
      </c>
      <c r="AC1705" s="1" t="s">
        <v>576</v>
      </c>
      <c r="AD1705" s="1" t="s">
        <v>126</v>
      </c>
      <c r="AE1705" s="1">
        <v>50</v>
      </c>
      <c r="AF1705" s="1" t="s">
        <v>88</v>
      </c>
      <c r="AG1705" s="1">
        <v>4.8</v>
      </c>
      <c r="AH1705" s="1" t="s">
        <v>2344</v>
      </c>
      <c r="AI1705" s="1" t="s">
        <v>90</v>
      </c>
      <c r="AJ1705" s="1" t="s">
        <v>91</v>
      </c>
      <c r="AK1705" s="1" t="s">
        <v>92</v>
      </c>
      <c r="AL1705" s="1" t="s">
        <v>72</v>
      </c>
      <c r="AM1705" s="1" t="s">
        <v>229</v>
      </c>
      <c r="AN1705" s="1">
        <v>2</v>
      </c>
      <c r="AO1705" s="1" t="s">
        <v>230</v>
      </c>
      <c r="AP1705" s="1" t="s">
        <v>72</v>
      </c>
      <c r="AQ1705" s="1" t="s">
        <v>72</v>
      </c>
      <c r="AR1705" s="1" t="s">
        <v>3444</v>
      </c>
      <c r="AS1705" s="1" t="s">
        <v>72</v>
      </c>
      <c r="AT1705" s="1" t="s">
        <v>72</v>
      </c>
      <c r="AU1705" s="3">
        <v>45821</v>
      </c>
      <c r="AV1705" s="4">
        <v>0.44444444444444442</v>
      </c>
      <c r="AW1705" s="4">
        <v>0.53819444444444442</v>
      </c>
      <c r="AX1705" s="4">
        <f>AW1705-AV1705</f>
        <v>9.375E-2</v>
      </c>
      <c r="AY1705" s="4">
        <f t="shared" si="208"/>
        <v>0.45624999999999999</v>
      </c>
      <c r="AZ1705" s="4">
        <f t="shared" si="209"/>
        <v>0.23749999999999999</v>
      </c>
      <c r="BA1705" s="1" t="s">
        <v>8063</v>
      </c>
      <c r="BB1705" s="1" t="s">
        <v>72</v>
      </c>
      <c r="BC1705" s="1" t="s">
        <v>1675</v>
      </c>
      <c r="BD1705" s="1">
        <v>14</v>
      </c>
      <c r="BE1705" s="1" t="s">
        <v>2294</v>
      </c>
      <c r="BF1705" s="1" t="s">
        <v>75</v>
      </c>
      <c r="BG1705" s="1" t="s">
        <v>75</v>
      </c>
      <c r="BH1705" s="1" t="s">
        <v>88</v>
      </c>
      <c r="BI1705" s="1" t="s">
        <v>96</v>
      </c>
      <c r="BJ1705" s="1" t="s">
        <v>72</v>
      </c>
      <c r="BK1705" s="1" t="s">
        <v>7458</v>
      </c>
      <c r="BL1705" s="1" t="s">
        <v>7784</v>
      </c>
      <c r="BM1705" s="1">
        <f>7*7</f>
        <v>49</v>
      </c>
      <c r="BN1705" s="1" t="s">
        <v>75</v>
      </c>
      <c r="BO1705" s="1" t="s">
        <v>75</v>
      </c>
      <c r="BP1705" s="1" t="s">
        <v>75</v>
      </c>
      <c r="BQ1705" s="21" t="s">
        <v>99</v>
      </c>
      <c r="BR1705" s="21" t="s">
        <v>100</v>
      </c>
    </row>
    <row r="1706" spans="1:70" ht="20.45" customHeight="1">
      <c r="A1706" s="1" t="s">
        <v>8064</v>
      </c>
      <c r="B1706" s="1">
        <v>250136</v>
      </c>
      <c r="C1706" s="1" t="s">
        <v>71</v>
      </c>
      <c r="D1706" s="3">
        <v>45821</v>
      </c>
      <c r="E1706" s="4">
        <v>0.6645833333333333</v>
      </c>
      <c r="F1706" s="5">
        <v>45809</v>
      </c>
      <c r="G1706" s="3">
        <v>45821</v>
      </c>
      <c r="H1706" s="4">
        <v>0.74722222222222223</v>
      </c>
      <c r="I1706" s="48">
        <f t="shared" si="206"/>
        <v>8.2638888888888928E-2</v>
      </c>
      <c r="J1706" s="1">
        <v>2</v>
      </c>
      <c r="K1706" s="1" t="s">
        <v>1896</v>
      </c>
      <c r="L1706" s="1" t="s">
        <v>8065</v>
      </c>
      <c r="M1706" s="1" t="s">
        <v>75</v>
      </c>
      <c r="N1706" s="1" t="s">
        <v>3624</v>
      </c>
      <c r="O1706" s="1" t="s">
        <v>77</v>
      </c>
      <c r="P1706" s="1" t="s">
        <v>78</v>
      </c>
      <c r="Q1706" s="1" t="s">
        <v>78</v>
      </c>
      <c r="R1706" s="21" t="s">
        <v>1898</v>
      </c>
      <c r="S1706" s="8" t="s">
        <v>160</v>
      </c>
      <c r="T1706" s="8" t="s">
        <v>707</v>
      </c>
      <c r="U1706" s="60" t="s">
        <v>8066</v>
      </c>
      <c r="V1706" s="1" t="s">
        <v>1900</v>
      </c>
      <c r="W1706" s="1" t="s">
        <v>813</v>
      </c>
      <c r="X1706" s="1" t="s">
        <v>813</v>
      </c>
      <c r="Y1706" s="1" t="s">
        <v>814</v>
      </c>
      <c r="Z1706" s="1" t="s">
        <v>152</v>
      </c>
      <c r="AA1706" s="1" t="s">
        <v>72</v>
      </c>
      <c r="AB1706" s="1" t="s">
        <v>153</v>
      </c>
      <c r="AC1706" s="1" t="s">
        <v>8067</v>
      </c>
      <c r="AD1706" s="1" t="s">
        <v>126</v>
      </c>
      <c r="AE1706" s="1">
        <v>42</v>
      </c>
      <c r="AF1706" s="1" t="s">
        <v>88</v>
      </c>
      <c r="AG1706" s="1">
        <v>5.0999999999999996</v>
      </c>
      <c r="AH1706" s="1" t="s">
        <v>954</v>
      </c>
      <c r="AI1706" s="1" t="s">
        <v>90</v>
      </c>
      <c r="AJ1706" s="1" t="s">
        <v>91</v>
      </c>
      <c r="AK1706" s="1" t="s">
        <v>92</v>
      </c>
      <c r="AL1706" s="1" t="s">
        <v>72</v>
      </c>
      <c r="AM1706" s="1" t="s">
        <v>72</v>
      </c>
      <c r="AN1706" s="1" t="s">
        <v>72</v>
      </c>
      <c r="AO1706" s="1" t="s">
        <v>72</v>
      </c>
      <c r="AP1706" s="1" t="s">
        <v>72</v>
      </c>
      <c r="AQ1706" s="1" t="s">
        <v>72</v>
      </c>
      <c r="AR1706" s="1" t="s">
        <v>2726</v>
      </c>
      <c r="AS1706" s="1" t="s">
        <v>72</v>
      </c>
      <c r="AT1706" s="1" t="s">
        <v>72</v>
      </c>
      <c r="AU1706" s="3">
        <v>45821</v>
      </c>
      <c r="AV1706" s="4">
        <v>0.76736111111111116</v>
      </c>
      <c r="AW1706" s="4">
        <v>0.82638888888888884</v>
      </c>
      <c r="AX1706" s="4">
        <f>AW1706-AV1706</f>
        <v>5.9027777777777679E-2</v>
      </c>
      <c r="AY1706" s="4">
        <f t="shared" si="208"/>
        <v>0.74374999999999991</v>
      </c>
      <c r="AZ1706" s="4">
        <f t="shared" si="209"/>
        <v>0.16180555555555554</v>
      </c>
      <c r="BA1706" s="1" t="s">
        <v>8068</v>
      </c>
      <c r="BB1706" s="1" t="s">
        <v>72</v>
      </c>
      <c r="BC1706" s="1" t="s">
        <v>1794</v>
      </c>
      <c r="BD1706" s="1">
        <v>14</v>
      </c>
      <c r="BE1706" s="1" t="s">
        <v>183</v>
      </c>
      <c r="BF1706" s="1" t="s">
        <v>75</v>
      </c>
      <c r="BG1706" s="1" t="s">
        <v>75</v>
      </c>
      <c r="BH1706" s="1" t="s">
        <v>88</v>
      </c>
      <c r="BI1706" s="1" t="s">
        <v>79</v>
      </c>
      <c r="BJ1706" s="1" t="s">
        <v>707</v>
      </c>
      <c r="BK1706" s="1" t="s">
        <v>7458</v>
      </c>
      <c r="BL1706" s="1" t="s">
        <v>8069</v>
      </c>
      <c r="BM1706" s="1">
        <v>22</v>
      </c>
      <c r="BN1706" s="1" t="s">
        <v>88</v>
      </c>
      <c r="BO1706" s="1" t="s">
        <v>88</v>
      </c>
      <c r="BP1706" s="1" t="s">
        <v>88</v>
      </c>
      <c r="BQ1706" s="1" t="s">
        <v>160</v>
      </c>
      <c r="BR1706" s="1" t="s">
        <v>707</v>
      </c>
    </row>
    <row r="1707" spans="1:70" ht="20.45" customHeight="1">
      <c r="A1707" s="1" t="s">
        <v>8070</v>
      </c>
      <c r="B1707" s="1">
        <v>250137</v>
      </c>
      <c r="C1707" s="1" t="s">
        <v>71</v>
      </c>
      <c r="D1707" s="3">
        <v>45824</v>
      </c>
      <c r="E1707" s="4">
        <v>0.42499999999999999</v>
      </c>
      <c r="F1707" s="5">
        <v>45809</v>
      </c>
      <c r="G1707" s="3">
        <v>45824</v>
      </c>
      <c r="H1707" s="4">
        <v>0.53749999999999998</v>
      </c>
      <c r="I1707" s="48">
        <f t="shared" si="206"/>
        <v>0.11249999999999999</v>
      </c>
      <c r="J1707" s="1">
        <v>12</v>
      </c>
      <c r="K1707" s="1" t="s">
        <v>1896</v>
      </c>
      <c r="L1707" s="1" t="s">
        <v>8071</v>
      </c>
      <c r="M1707" s="1" t="s">
        <v>75</v>
      </c>
      <c r="N1707" s="1" t="s">
        <v>1915</v>
      </c>
      <c r="O1707" s="1" t="s">
        <v>77</v>
      </c>
      <c r="P1707" s="1" t="s">
        <v>78</v>
      </c>
      <c r="Q1707" s="1" t="s">
        <v>78</v>
      </c>
      <c r="R1707" s="21" t="s">
        <v>1898</v>
      </c>
      <c r="S1707" s="21" t="s">
        <v>99</v>
      </c>
      <c r="T1707" s="34" t="s">
        <v>72</v>
      </c>
      <c r="U1707" s="3" t="s">
        <v>2007</v>
      </c>
      <c r="V1707" s="1" t="s">
        <v>1900</v>
      </c>
      <c r="W1707" s="1" t="s">
        <v>813</v>
      </c>
      <c r="X1707" s="1" t="s">
        <v>813</v>
      </c>
      <c r="Y1707" s="1" t="s">
        <v>814</v>
      </c>
      <c r="Z1707" s="1" t="s">
        <v>84</v>
      </c>
      <c r="AA1707" s="1" t="s">
        <v>72</v>
      </c>
      <c r="AB1707" s="1" t="s">
        <v>140</v>
      </c>
      <c r="AC1707" s="1" t="s">
        <v>141</v>
      </c>
      <c r="AD1707" s="1" t="s">
        <v>126</v>
      </c>
      <c r="AE1707" s="1">
        <v>52</v>
      </c>
      <c r="AF1707" s="1" t="s">
        <v>88</v>
      </c>
      <c r="AG1707" s="1">
        <v>4.5999999999999996</v>
      </c>
      <c r="AH1707" s="1" t="s">
        <v>954</v>
      </c>
      <c r="AI1707" s="1" t="s">
        <v>90</v>
      </c>
      <c r="AJ1707" s="1" t="s">
        <v>91</v>
      </c>
      <c r="AK1707" s="1" t="s">
        <v>92</v>
      </c>
      <c r="AL1707" s="1" t="s">
        <v>72</v>
      </c>
      <c r="AM1707" s="1" t="s">
        <v>217</v>
      </c>
      <c r="AN1707" s="1">
        <v>1</v>
      </c>
      <c r="AO1707" s="1" t="s">
        <v>8072</v>
      </c>
      <c r="AP1707" s="1" t="s">
        <v>72</v>
      </c>
      <c r="AQ1707" s="1" t="s">
        <v>72</v>
      </c>
      <c r="AR1707" s="1" t="s">
        <v>3444</v>
      </c>
      <c r="AS1707" s="1" t="s">
        <v>878</v>
      </c>
      <c r="AT1707" s="1" t="s">
        <v>72</v>
      </c>
      <c r="AU1707" s="3">
        <v>45824</v>
      </c>
      <c r="AV1707" s="4">
        <v>0.55347222222222225</v>
      </c>
      <c r="AW1707" s="4">
        <v>0.62847222222222221</v>
      </c>
      <c r="AX1707" s="4">
        <f>AW1707-AV1707</f>
        <v>7.4999999999999956E-2</v>
      </c>
      <c r="AY1707" s="4">
        <f t="shared" si="208"/>
        <v>0.51597222222222228</v>
      </c>
      <c r="AZ1707" s="4">
        <f t="shared" si="209"/>
        <v>0.20347222222222222</v>
      </c>
      <c r="BA1707" s="1" t="s">
        <v>8073</v>
      </c>
      <c r="BB1707" s="1" t="s">
        <v>72</v>
      </c>
      <c r="BC1707" s="1" t="s">
        <v>1675</v>
      </c>
      <c r="BD1707" s="1">
        <v>14</v>
      </c>
      <c r="BE1707" s="1" t="s">
        <v>2694</v>
      </c>
      <c r="BF1707" s="1" t="s">
        <v>75</v>
      </c>
      <c r="BG1707" s="1" t="s">
        <v>75</v>
      </c>
      <c r="BH1707" s="1" t="s">
        <v>88</v>
      </c>
      <c r="BI1707" s="1" t="s">
        <v>96</v>
      </c>
      <c r="BJ1707" s="1" t="s">
        <v>72</v>
      </c>
      <c r="BK1707" s="1" t="s">
        <v>7458</v>
      </c>
      <c r="BL1707" s="1" t="s">
        <v>7482</v>
      </c>
      <c r="BM1707" s="1">
        <f>42+7</f>
        <v>49</v>
      </c>
      <c r="BN1707" s="1" t="s">
        <v>75</v>
      </c>
      <c r="BO1707" s="1" t="s">
        <v>75</v>
      </c>
      <c r="BP1707" s="1" t="s">
        <v>75</v>
      </c>
      <c r="BQ1707" s="21" t="s">
        <v>99</v>
      </c>
      <c r="BR1707" s="21" t="s">
        <v>100</v>
      </c>
    </row>
    <row r="1708" spans="1:70" ht="20.45" customHeight="1">
      <c r="A1708" s="1" t="s">
        <v>8074</v>
      </c>
      <c r="B1708" s="1">
        <v>250138</v>
      </c>
      <c r="C1708" s="1" t="s">
        <v>71</v>
      </c>
      <c r="D1708" s="3">
        <v>45824</v>
      </c>
      <c r="E1708" s="4">
        <v>0.56944444444444442</v>
      </c>
      <c r="F1708" s="5">
        <v>45809</v>
      </c>
      <c r="G1708" s="3">
        <v>45824</v>
      </c>
      <c r="H1708" s="4">
        <v>0.79791666666666672</v>
      </c>
      <c r="I1708" s="48">
        <f t="shared" si="206"/>
        <v>0.2284722222222223</v>
      </c>
      <c r="J1708" s="1">
        <v>2</v>
      </c>
      <c r="K1708" s="1" t="s">
        <v>1896</v>
      </c>
      <c r="L1708" s="1" t="s">
        <v>8075</v>
      </c>
      <c r="M1708" s="1" t="s">
        <v>75</v>
      </c>
      <c r="N1708" s="1" t="s">
        <v>3624</v>
      </c>
      <c r="O1708" s="1" t="s">
        <v>77</v>
      </c>
      <c r="P1708" s="1" t="s">
        <v>78</v>
      </c>
      <c r="Q1708" s="1" t="s">
        <v>78</v>
      </c>
      <c r="R1708" s="21" t="s">
        <v>1898</v>
      </c>
      <c r="S1708" s="8" t="s">
        <v>160</v>
      </c>
      <c r="T1708" s="34" t="s">
        <v>72</v>
      </c>
      <c r="U1708" s="8" t="s">
        <v>8076</v>
      </c>
      <c r="V1708" s="1" t="s">
        <v>1900</v>
      </c>
      <c r="W1708" s="1" t="s">
        <v>2143</v>
      </c>
      <c r="X1708" s="1" t="s">
        <v>1868</v>
      </c>
      <c r="Y1708" s="1" t="s">
        <v>2143</v>
      </c>
      <c r="Z1708" s="1" t="s">
        <v>152</v>
      </c>
      <c r="AA1708" s="1" t="s">
        <v>72</v>
      </c>
      <c r="AB1708" s="1" t="s">
        <v>153</v>
      </c>
      <c r="AC1708" s="1" t="s">
        <v>164</v>
      </c>
      <c r="AD1708" s="1" t="s">
        <v>126</v>
      </c>
      <c r="AE1708" s="1">
        <v>59</v>
      </c>
      <c r="AF1708" s="1" t="s">
        <v>88</v>
      </c>
      <c r="AG1708" s="1">
        <v>5.5</v>
      </c>
      <c r="AH1708" s="1" t="s">
        <v>299</v>
      </c>
      <c r="AI1708" s="1" t="s">
        <v>90</v>
      </c>
      <c r="AJ1708" s="1" t="s">
        <v>91</v>
      </c>
      <c r="AK1708" s="1" t="s">
        <v>92</v>
      </c>
      <c r="AL1708" s="1" t="s">
        <v>72</v>
      </c>
      <c r="AM1708" s="1" t="s">
        <v>72</v>
      </c>
      <c r="AN1708" s="1" t="s">
        <v>72</v>
      </c>
      <c r="AO1708" s="1" t="s">
        <v>72</v>
      </c>
      <c r="AP1708" s="1" t="s">
        <v>72</v>
      </c>
      <c r="AQ1708" s="1" t="s">
        <v>72</v>
      </c>
      <c r="AR1708" s="1" t="s">
        <v>72</v>
      </c>
      <c r="AS1708" s="1" t="s">
        <v>72</v>
      </c>
      <c r="AT1708" s="1" t="s">
        <v>72</v>
      </c>
      <c r="AU1708" s="3">
        <v>45824</v>
      </c>
      <c r="AV1708" s="4">
        <v>0.80625000000000002</v>
      </c>
      <c r="AW1708" s="4">
        <v>0.83750000000000002</v>
      </c>
      <c r="AX1708" s="4">
        <f>AW1708-AV1708</f>
        <v>3.125E-2</v>
      </c>
      <c r="AY1708" s="4">
        <f t="shared" si="208"/>
        <v>0.60902777777777772</v>
      </c>
      <c r="AZ1708" s="4">
        <f t="shared" si="209"/>
        <v>0.2680555555555556</v>
      </c>
      <c r="BA1708" s="1" t="s">
        <v>8077</v>
      </c>
      <c r="BB1708" s="1" t="s">
        <v>72</v>
      </c>
      <c r="BC1708" s="1" t="s">
        <v>1794</v>
      </c>
      <c r="BD1708" s="1">
        <v>14</v>
      </c>
      <c r="BE1708" s="1" t="s">
        <v>3446</v>
      </c>
      <c r="BF1708" s="1" t="s">
        <v>88</v>
      </c>
      <c r="BG1708" s="1" t="s">
        <v>88</v>
      </c>
      <c r="BH1708" s="1" t="s">
        <v>88</v>
      </c>
      <c r="BI1708" s="1" t="s">
        <v>79</v>
      </c>
      <c r="BJ1708" s="1" t="s">
        <v>707</v>
      </c>
      <c r="BK1708" s="1" t="s">
        <v>7458</v>
      </c>
      <c r="BL1708" s="1" t="s">
        <v>8069</v>
      </c>
      <c r="BM1708" s="1">
        <f>22+7</f>
        <v>29</v>
      </c>
      <c r="BN1708" s="1" t="s">
        <v>88</v>
      </c>
      <c r="BO1708" s="1" t="s">
        <v>88</v>
      </c>
      <c r="BP1708" s="1" t="s">
        <v>88</v>
      </c>
      <c r="BQ1708" s="1" t="s">
        <v>160</v>
      </c>
      <c r="BR1708" s="1" t="s">
        <v>707</v>
      </c>
    </row>
    <row r="1709" spans="1:70" ht="20.45" customHeight="1">
      <c r="A1709" s="1" t="s">
        <v>8078</v>
      </c>
      <c r="B1709" s="1">
        <v>250139</v>
      </c>
      <c r="C1709" s="1" t="s">
        <v>71</v>
      </c>
      <c r="D1709" s="3">
        <v>45825</v>
      </c>
      <c r="E1709" s="4">
        <v>0.5180555555555556</v>
      </c>
      <c r="F1709" s="5">
        <v>45809</v>
      </c>
      <c r="G1709" s="3">
        <v>45825</v>
      </c>
      <c r="H1709" s="4">
        <v>0.5180555555555556</v>
      </c>
      <c r="I1709" s="48">
        <f t="shared" si="206"/>
        <v>0</v>
      </c>
      <c r="J1709" s="1">
        <v>0</v>
      </c>
      <c r="K1709" s="1" t="s">
        <v>1896</v>
      </c>
      <c r="L1709" s="1" t="s">
        <v>8079</v>
      </c>
      <c r="M1709" s="1" t="s">
        <v>88</v>
      </c>
      <c r="N1709" s="3" t="s">
        <v>72</v>
      </c>
      <c r="O1709" s="1" t="s">
        <v>77</v>
      </c>
      <c r="P1709" s="3" t="s">
        <v>72</v>
      </c>
      <c r="Q1709" s="1" t="s">
        <v>78</v>
      </c>
      <c r="R1709" s="21" t="s">
        <v>1898</v>
      </c>
      <c r="S1709" s="21" t="s">
        <v>99</v>
      </c>
      <c r="T1709" s="1" t="s">
        <v>7428</v>
      </c>
      <c r="U1709" s="3" t="s">
        <v>72</v>
      </c>
      <c r="V1709" s="1" t="s">
        <v>7767</v>
      </c>
      <c r="W1709" s="1" t="s">
        <v>83</v>
      </c>
      <c r="X1709" s="1" t="s">
        <v>123</v>
      </c>
      <c r="Y1709" s="1" t="s">
        <v>83</v>
      </c>
      <c r="Z1709" s="1" t="s">
        <v>7763</v>
      </c>
      <c r="AA1709" s="1" t="s">
        <v>72</v>
      </c>
      <c r="AB1709" s="1" t="s">
        <v>7763</v>
      </c>
      <c r="AC1709" s="1" t="s">
        <v>7763</v>
      </c>
      <c r="AD1709" s="1" t="s">
        <v>87</v>
      </c>
      <c r="AE1709" s="1">
        <v>36</v>
      </c>
      <c r="AF1709" s="1" t="s">
        <v>88</v>
      </c>
      <c r="AG1709" s="1">
        <v>4</v>
      </c>
      <c r="AH1709" s="1" t="s">
        <v>954</v>
      </c>
      <c r="AI1709" s="1" t="s">
        <v>72</v>
      </c>
      <c r="AJ1709" s="1" t="s">
        <v>72</v>
      </c>
      <c r="AK1709" s="1" t="s">
        <v>92</v>
      </c>
      <c r="AL1709" s="1" t="s">
        <v>72</v>
      </c>
      <c r="AM1709" s="1" t="s">
        <v>72</v>
      </c>
      <c r="AN1709" s="1" t="s">
        <v>72</v>
      </c>
      <c r="AO1709" s="1" t="s">
        <v>72</v>
      </c>
      <c r="AP1709" s="1" t="s">
        <v>72</v>
      </c>
      <c r="AQ1709" s="1" t="s">
        <v>72</v>
      </c>
      <c r="AR1709" s="1" t="s">
        <v>72</v>
      </c>
      <c r="AS1709" s="1" t="s">
        <v>72</v>
      </c>
      <c r="AT1709" s="1" t="s">
        <v>72</v>
      </c>
      <c r="AU1709" s="3">
        <v>45825</v>
      </c>
      <c r="AV1709" s="1" t="s">
        <v>72</v>
      </c>
      <c r="AW1709" s="4" t="s">
        <v>72</v>
      </c>
      <c r="AX1709" s="1" t="s">
        <v>72</v>
      </c>
      <c r="AY1709" s="1" t="s">
        <v>72</v>
      </c>
      <c r="AZ1709" s="1" t="s">
        <v>72</v>
      </c>
      <c r="BA1709" s="4" t="s">
        <v>72</v>
      </c>
      <c r="BB1709" s="1" t="s">
        <v>72</v>
      </c>
      <c r="BC1709" s="4" t="s">
        <v>72</v>
      </c>
      <c r="BD1709" s="4" t="s">
        <v>72</v>
      </c>
      <c r="BE1709" s="4" t="s">
        <v>72</v>
      </c>
      <c r="BF1709" s="1" t="s">
        <v>75</v>
      </c>
      <c r="BG1709" s="1" t="s">
        <v>75</v>
      </c>
      <c r="BH1709" s="1" t="s">
        <v>88</v>
      </c>
      <c r="BI1709" s="1" t="s">
        <v>96</v>
      </c>
      <c r="BJ1709" s="1" t="s">
        <v>72</v>
      </c>
      <c r="BK1709" s="4" t="s">
        <v>72</v>
      </c>
      <c r="BL1709" s="4" t="s">
        <v>72</v>
      </c>
      <c r="BM1709" s="4" t="s">
        <v>72</v>
      </c>
      <c r="BN1709" s="4" t="s">
        <v>72</v>
      </c>
      <c r="BO1709" s="4" t="s">
        <v>72</v>
      </c>
      <c r="BP1709" s="4" t="s">
        <v>72</v>
      </c>
      <c r="BQ1709" s="4" t="s">
        <v>7764</v>
      </c>
    </row>
    <row r="1710" spans="1:70" ht="20.45" customHeight="1">
      <c r="A1710" s="1" t="s">
        <v>8080</v>
      </c>
      <c r="B1710" s="1">
        <v>250140</v>
      </c>
      <c r="C1710" s="1" t="s">
        <v>71</v>
      </c>
      <c r="D1710" s="3">
        <v>45825</v>
      </c>
      <c r="E1710" s="4">
        <v>0.52083333333333337</v>
      </c>
      <c r="F1710" s="5">
        <v>45809</v>
      </c>
      <c r="G1710" s="3">
        <v>45825</v>
      </c>
      <c r="H1710" s="4">
        <v>0.52083333333333337</v>
      </c>
      <c r="I1710" s="48">
        <f t="shared" si="206"/>
        <v>0</v>
      </c>
      <c r="J1710" s="1">
        <v>0</v>
      </c>
      <c r="K1710" s="1" t="s">
        <v>1896</v>
      </c>
      <c r="L1710" s="1" t="s">
        <v>8081</v>
      </c>
      <c r="M1710" s="1" t="s">
        <v>88</v>
      </c>
      <c r="N1710" s="3" t="s">
        <v>72</v>
      </c>
      <c r="O1710" s="1" t="s">
        <v>77</v>
      </c>
      <c r="P1710" s="3" t="s">
        <v>72</v>
      </c>
      <c r="Q1710" s="1" t="s">
        <v>78</v>
      </c>
      <c r="R1710" s="21" t="s">
        <v>1898</v>
      </c>
      <c r="S1710" s="21" t="s">
        <v>99</v>
      </c>
      <c r="T1710" s="1" t="s">
        <v>7428</v>
      </c>
      <c r="U1710" s="3" t="s">
        <v>72</v>
      </c>
      <c r="V1710" s="1" t="s">
        <v>7767</v>
      </c>
      <c r="W1710" s="1" t="s">
        <v>83</v>
      </c>
      <c r="X1710" s="1" t="s">
        <v>123</v>
      </c>
      <c r="Y1710" s="1" t="s">
        <v>83</v>
      </c>
      <c r="Z1710" s="1" t="s">
        <v>7763</v>
      </c>
      <c r="AA1710" s="1" t="s">
        <v>72</v>
      </c>
      <c r="AB1710" s="1" t="s">
        <v>7763</v>
      </c>
      <c r="AC1710" s="1" t="s">
        <v>7763</v>
      </c>
      <c r="AD1710" s="1" t="s">
        <v>87</v>
      </c>
      <c r="AE1710" s="1">
        <v>31</v>
      </c>
      <c r="AF1710" s="1" t="s">
        <v>88</v>
      </c>
      <c r="AG1710" s="1">
        <v>4</v>
      </c>
      <c r="AH1710" s="1" t="s">
        <v>954</v>
      </c>
      <c r="AI1710" s="1" t="s">
        <v>72</v>
      </c>
      <c r="AJ1710" s="1" t="s">
        <v>72</v>
      </c>
      <c r="AK1710" s="1" t="s">
        <v>92</v>
      </c>
      <c r="AL1710" s="1" t="s">
        <v>72</v>
      </c>
      <c r="AM1710" s="1" t="s">
        <v>72</v>
      </c>
      <c r="AN1710" s="1" t="s">
        <v>72</v>
      </c>
      <c r="AO1710" s="1" t="s">
        <v>72</v>
      </c>
      <c r="AP1710" s="1" t="s">
        <v>72</v>
      </c>
      <c r="AQ1710" s="1" t="s">
        <v>72</v>
      </c>
      <c r="AR1710" s="1" t="s">
        <v>72</v>
      </c>
      <c r="AS1710" s="1" t="s">
        <v>72</v>
      </c>
      <c r="AT1710" s="1" t="s">
        <v>72</v>
      </c>
      <c r="AU1710" s="3">
        <v>45825</v>
      </c>
      <c r="AV1710" s="1" t="s">
        <v>72</v>
      </c>
      <c r="AW1710" s="4" t="s">
        <v>72</v>
      </c>
      <c r="AX1710" s="1" t="s">
        <v>72</v>
      </c>
      <c r="AY1710" s="1" t="s">
        <v>72</v>
      </c>
      <c r="AZ1710" s="1" t="s">
        <v>72</v>
      </c>
      <c r="BA1710" s="4" t="s">
        <v>72</v>
      </c>
      <c r="BB1710" s="1" t="s">
        <v>72</v>
      </c>
      <c r="BC1710" s="4" t="s">
        <v>72</v>
      </c>
      <c r="BD1710" s="4" t="s">
        <v>72</v>
      </c>
      <c r="BE1710" s="4" t="s">
        <v>72</v>
      </c>
      <c r="BF1710" s="1" t="s">
        <v>75</v>
      </c>
      <c r="BG1710" s="1" t="s">
        <v>75</v>
      </c>
      <c r="BH1710" s="1" t="s">
        <v>88</v>
      </c>
      <c r="BI1710" s="1" t="s">
        <v>96</v>
      </c>
      <c r="BJ1710" s="1" t="s">
        <v>72</v>
      </c>
      <c r="BK1710" s="4" t="s">
        <v>72</v>
      </c>
      <c r="BL1710" s="4" t="s">
        <v>72</v>
      </c>
      <c r="BM1710" s="4" t="s">
        <v>72</v>
      </c>
      <c r="BN1710" s="4" t="s">
        <v>72</v>
      </c>
      <c r="BO1710" s="4" t="s">
        <v>72</v>
      </c>
      <c r="BP1710" s="4" t="s">
        <v>72</v>
      </c>
      <c r="BQ1710" s="4" t="s">
        <v>7764</v>
      </c>
    </row>
    <row r="1711" spans="1:70" ht="20.45" customHeight="1">
      <c r="A1711" s="1" t="s">
        <v>8082</v>
      </c>
      <c r="B1711" s="1">
        <v>250141</v>
      </c>
      <c r="C1711" s="1" t="s">
        <v>71</v>
      </c>
      <c r="D1711" s="3">
        <v>45826</v>
      </c>
      <c r="E1711" s="4">
        <v>0.625</v>
      </c>
      <c r="F1711" s="5">
        <v>45809</v>
      </c>
      <c r="G1711" s="3">
        <v>45826</v>
      </c>
      <c r="H1711" s="4">
        <v>0.69930555555555551</v>
      </c>
      <c r="I1711" s="48">
        <f t="shared" si="206"/>
        <v>7.4305555555555514E-2</v>
      </c>
      <c r="J1711" s="1">
        <v>10</v>
      </c>
      <c r="K1711" s="1" t="s">
        <v>1896</v>
      </c>
      <c r="L1711" s="1" t="s">
        <v>8083</v>
      </c>
      <c r="M1711" s="1" t="s">
        <v>75</v>
      </c>
      <c r="N1711" s="1" t="s">
        <v>6517</v>
      </c>
      <c r="O1711" s="1" t="s">
        <v>77</v>
      </c>
      <c r="P1711" s="1" t="s">
        <v>78</v>
      </c>
      <c r="Q1711" s="1" t="s">
        <v>78</v>
      </c>
      <c r="R1711" s="21" t="s">
        <v>1898</v>
      </c>
      <c r="S1711" s="8" t="s">
        <v>160</v>
      </c>
      <c r="T1711" s="34" t="s">
        <v>72</v>
      </c>
      <c r="U1711" s="8" t="s">
        <v>707</v>
      </c>
      <c r="V1711" s="1" t="s">
        <v>1900</v>
      </c>
      <c r="W1711" s="1" t="s">
        <v>7347</v>
      </c>
      <c r="X1711" s="1" t="s">
        <v>7347</v>
      </c>
      <c r="Y1711" s="1" t="s">
        <v>7348</v>
      </c>
      <c r="Z1711" s="1" t="s">
        <v>6519</v>
      </c>
      <c r="AA1711" s="1" t="s">
        <v>72</v>
      </c>
      <c r="AB1711" s="1" t="s">
        <v>6519</v>
      </c>
      <c r="AC1711" s="1" t="s">
        <v>6519</v>
      </c>
      <c r="AD1711" s="1" t="s">
        <v>87</v>
      </c>
      <c r="AE1711" s="1">
        <v>90</v>
      </c>
      <c r="AF1711" s="1" t="s">
        <v>88</v>
      </c>
      <c r="AG1711" s="1">
        <v>4.5999999999999996</v>
      </c>
      <c r="AH1711" s="1" t="s">
        <v>954</v>
      </c>
      <c r="AI1711" s="1" t="s">
        <v>90</v>
      </c>
      <c r="AJ1711" s="1" t="s">
        <v>91</v>
      </c>
      <c r="AK1711" s="1" t="s">
        <v>92</v>
      </c>
      <c r="AL1711" s="1" t="s">
        <v>72</v>
      </c>
      <c r="AM1711" s="1" t="s">
        <v>72</v>
      </c>
      <c r="AN1711" s="1" t="s">
        <v>72</v>
      </c>
      <c r="AO1711" s="1" t="s">
        <v>72</v>
      </c>
      <c r="AP1711" s="1" t="s">
        <v>72</v>
      </c>
      <c r="AQ1711" s="1" t="s">
        <v>72</v>
      </c>
      <c r="AR1711" s="1" t="s">
        <v>72</v>
      </c>
      <c r="AS1711" s="1" t="s">
        <v>72</v>
      </c>
      <c r="AT1711" s="1" t="s">
        <v>72</v>
      </c>
      <c r="AU1711" s="3">
        <v>45826</v>
      </c>
      <c r="AV1711" s="4">
        <v>0.71180555555555558</v>
      </c>
      <c r="AW1711" s="4">
        <v>0.77569444444444446</v>
      </c>
      <c r="AX1711" s="4">
        <f>AW1711-AV1711</f>
        <v>6.3888888888888884E-2</v>
      </c>
      <c r="AY1711" s="4">
        <f>AW1711-I1711</f>
        <v>0.70138888888888895</v>
      </c>
      <c r="AZ1711" s="4">
        <f>AW1711-E1711</f>
        <v>0.15069444444444446</v>
      </c>
      <c r="BA1711" s="1" t="s">
        <v>8084</v>
      </c>
      <c r="BB1711" s="1" t="s">
        <v>72</v>
      </c>
      <c r="BC1711" s="1" t="s">
        <v>1794</v>
      </c>
      <c r="BD1711" s="1">
        <v>14</v>
      </c>
      <c r="BE1711" s="1" t="s">
        <v>6026</v>
      </c>
      <c r="BF1711" s="1" t="s">
        <v>75</v>
      </c>
      <c r="BG1711" s="1" t="s">
        <v>75</v>
      </c>
      <c r="BH1711" s="1" t="s">
        <v>88</v>
      </c>
      <c r="BI1711" s="1" t="s">
        <v>79</v>
      </c>
      <c r="BJ1711" s="1" t="s">
        <v>707</v>
      </c>
      <c r="BK1711" s="1" t="s">
        <v>7629</v>
      </c>
      <c r="BL1711" s="1" t="s">
        <v>72</v>
      </c>
      <c r="BM1711" s="1">
        <v>73</v>
      </c>
      <c r="BN1711" s="1" t="s">
        <v>88</v>
      </c>
      <c r="BO1711" s="1" t="s">
        <v>88</v>
      </c>
      <c r="BP1711" s="1" t="s">
        <v>88</v>
      </c>
      <c r="BQ1711" s="1" t="s">
        <v>160</v>
      </c>
      <c r="BR1711" s="1" t="s">
        <v>707</v>
      </c>
    </row>
    <row r="1712" spans="1:70" ht="20.45" customHeight="1">
      <c r="A1712" s="1" t="s">
        <v>8085</v>
      </c>
      <c r="B1712" s="1">
        <v>250142</v>
      </c>
      <c r="C1712" s="1" t="s">
        <v>71</v>
      </c>
      <c r="D1712" s="3">
        <v>45828</v>
      </c>
      <c r="E1712" s="4">
        <v>0.51736111111111116</v>
      </c>
      <c r="F1712" s="5">
        <v>45809</v>
      </c>
      <c r="G1712" s="3">
        <v>45828</v>
      </c>
      <c r="H1712" s="4">
        <v>0.60138888888888886</v>
      </c>
      <c r="I1712" s="48">
        <f t="shared" si="206"/>
        <v>8.4027777777777701E-2</v>
      </c>
      <c r="J1712" s="1">
        <v>3</v>
      </c>
      <c r="K1712" s="1" t="s">
        <v>1896</v>
      </c>
      <c r="L1712" s="1" t="s">
        <v>8086</v>
      </c>
      <c r="M1712" s="1" t="s">
        <v>75</v>
      </c>
      <c r="N1712" s="1" t="s">
        <v>1915</v>
      </c>
      <c r="O1712" s="1" t="s">
        <v>77</v>
      </c>
      <c r="P1712" s="1" t="s">
        <v>78</v>
      </c>
      <c r="Q1712" s="1" t="s">
        <v>78</v>
      </c>
      <c r="R1712" s="21" t="s">
        <v>1898</v>
      </c>
      <c r="S1712" s="21" t="s">
        <v>99</v>
      </c>
      <c r="T1712" s="34" t="s">
        <v>72</v>
      </c>
      <c r="U1712" s="3" t="s">
        <v>8087</v>
      </c>
      <c r="V1712" s="1" t="s">
        <v>1900</v>
      </c>
      <c r="W1712" s="1" t="s">
        <v>83</v>
      </c>
      <c r="X1712" s="1" t="s">
        <v>123</v>
      </c>
      <c r="Y1712" s="1" t="s">
        <v>83</v>
      </c>
      <c r="Z1712" s="1" t="s">
        <v>84</v>
      </c>
      <c r="AA1712" s="1" t="s">
        <v>72</v>
      </c>
      <c r="AB1712" s="1" t="s">
        <v>140</v>
      </c>
      <c r="AC1712" s="1" t="s">
        <v>181</v>
      </c>
      <c r="AD1712" s="1" t="s">
        <v>87</v>
      </c>
      <c r="AE1712" s="1">
        <v>52</v>
      </c>
      <c r="AF1712" s="1" t="s">
        <v>88</v>
      </c>
      <c r="AG1712" s="1">
        <v>5.8</v>
      </c>
      <c r="AH1712" s="1" t="s">
        <v>954</v>
      </c>
      <c r="AI1712" s="1" t="s">
        <v>90</v>
      </c>
      <c r="AJ1712" s="1" t="s">
        <v>91</v>
      </c>
      <c r="AK1712" s="1" t="s">
        <v>92</v>
      </c>
      <c r="AL1712" s="1" t="s">
        <v>72</v>
      </c>
      <c r="AM1712" s="1" t="s">
        <v>229</v>
      </c>
      <c r="AN1712" s="1" t="s">
        <v>72</v>
      </c>
      <c r="AO1712" s="1" t="s">
        <v>230</v>
      </c>
      <c r="AP1712" s="1" t="s">
        <v>72</v>
      </c>
      <c r="AQ1712" s="1" t="s">
        <v>72</v>
      </c>
      <c r="AR1712" s="1" t="s">
        <v>3444</v>
      </c>
      <c r="AS1712" s="1" t="s">
        <v>72</v>
      </c>
      <c r="AT1712" s="1" t="s">
        <v>72</v>
      </c>
      <c r="AU1712" s="3">
        <v>45828</v>
      </c>
      <c r="AV1712" s="4">
        <v>0.6166666666666667</v>
      </c>
      <c r="AW1712" s="4">
        <v>0.71458333333333335</v>
      </c>
      <c r="AX1712" s="4">
        <f>AW1712-AV1712</f>
        <v>9.7916666666666652E-2</v>
      </c>
      <c r="AY1712" s="4">
        <f>AW1712-I1712</f>
        <v>0.63055555555555565</v>
      </c>
      <c r="AZ1712" s="4">
        <f>AW1712-E1712</f>
        <v>0.19722222222222219</v>
      </c>
      <c r="BA1712" s="1" t="s">
        <v>8088</v>
      </c>
      <c r="BB1712" s="1" t="s">
        <v>72</v>
      </c>
      <c r="BC1712" s="1" t="s">
        <v>1675</v>
      </c>
      <c r="BD1712" s="1">
        <v>14</v>
      </c>
      <c r="BE1712" s="1" t="s">
        <v>183</v>
      </c>
      <c r="BF1712" s="1" t="s">
        <v>75</v>
      </c>
      <c r="BG1712" s="1" t="s">
        <v>75</v>
      </c>
      <c r="BH1712" s="1" t="s">
        <v>88</v>
      </c>
      <c r="BI1712" s="1" t="s">
        <v>96</v>
      </c>
      <c r="BJ1712" s="1" t="s">
        <v>72</v>
      </c>
      <c r="BK1712" s="1" t="s">
        <v>7458</v>
      </c>
      <c r="BL1712" s="1" t="s">
        <v>8056</v>
      </c>
      <c r="BM1712" s="1">
        <f>49</f>
        <v>49</v>
      </c>
      <c r="BN1712" s="1" t="s">
        <v>75</v>
      </c>
      <c r="BO1712" s="1" t="s">
        <v>75</v>
      </c>
      <c r="BP1712" s="1" t="s">
        <v>75</v>
      </c>
      <c r="BQ1712" s="21" t="s">
        <v>99</v>
      </c>
      <c r="BR1712" s="21" t="s">
        <v>100</v>
      </c>
    </row>
    <row r="1713" spans="1:70" ht="20.45" customHeight="1">
      <c r="A1713" s="1" t="s">
        <v>8089</v>
      </c>
      <c r="B1713" s="1">
        <v>250143</v>
      </c>
      <c r="C1713" s="1" t="s">
        <v>71</v>
      </c>
      <c r="D1713" s="3">
        <v>45829</v>
      </c>
      <c r="E1713" s="4">
        <v>0.625</v>
      </c>
      <c r="F1713" s="5">
        <v>45809</v>
      </c>
      <c r="G1713" s="3">
        <v>45829</v>
      </c>
      <c r="H1713" s="4">
        <v>0.77708333333333335</v>
      </c>
      <c r="I1713" s="48">
        <f t="shared" si="206"/>
        <v>0.15208333333333335</v>
      </c>
      <c r="J1713" s="1">
        <v>10</v>
      </c>
      <c r="K1713" s="1" t="s">
        <v>1896</v>
      </c>
      <c r="L1713" s="1" t="s">
        <v>8090</v>
      </c>
      <c r="M1713" s="1" t="s">
        <v>75</v>
      </c>
      <c r="N1713" s="1" t="s">
        <v>6517</v>
      </c>
      <c r="O1713" s="1" t="s">
        <v>77</v>
      </c>
      <c r="P1713" s="1" t="s">
        <v>78</v>
      </c>
      <c r="Q1713" s="1" t="s">
        <v>78</v>
      </c>
      <c r="R1713" s="21" t="s">
        <v>1898</v>
      </c>
      <c r="S1713" s="8" t="s">
        <v>160</v>
      </c>
      <c r="T1713" s="34" t="s">
        <v>72</v>
      </c>
      <c r="U1713" s="8" t="s">
        <v>847</v>
      </c>
      <c r="V1713" s="1" t="s">
        <v>1900</v>
      </c>
      <c r="W1713" s="1" t="s">
        <v>7347</v>
      </c>
      <c r="X1713" s="1" t="s">
        <v>7347</v>
      </c>
      <c r="Y1713" s="1" t="s">
        <v>7348</v>
      </c>
      <c r="Z1713" s="1" t="s">
        <v>6519</v>
      </c>
      <c r="AA1713" s="1" t="s">
        <v>72</v>
      </c>
      <c r="AB1713" s="1" t="s">
        <v>6519</v>
      </c>
      <c r="AC1713" s="1" t="s">
        <v>6519</v>
      </c>
      <c r="AD1713" s="1" t="s">
        <v>87</v>
      </c>
      <c r="AE1713" s="1">
        <v>82</v>
      </c>
      <c r="AF1713" s="1" t="s">
        <v>88</v>
      </c>
      <c r="AG1713" s="1">
        <v>4.3</v>
      </c>
      <c r="AH1713" s="1" t="s">
        <v>2344</v>
      </c>
      <c r="AI1713" s="1" t="s">
        <v>105</v>
      </c>
      <c r="AJ1713" s="1" t="s">
        <v>91</v>
      </c>
      <c r="AK1713" s="1" t="s">
        <v>92</v>
      </c>
      <c r="AL1713" s="1" t="s">
        <v>72</v>
      </c>
      <c r="AM1713" s="1" t="s">
        <v>72</v>
      </c>
      <c r="AN1713" s="1" t="s">
        <v>72</v>
      </c>
      <c r="AO1713" s="1" t="s">
        <v>72</v>
      </c>
      <c r="AP1713" s="1" t="s">
        <v>72</v>
      </c>
      <c r="AQ1713" s="1" t="s">
        <v>72</v>
      </c>
      <c r="AR1713" s="1" t="s">
        <v>72</v>
      </c>
      <c r="AS1713" s="1" t="s">
        <v>72</v>
      </c>
      <c r="AT1713" s="1" t="s">
        <v>72</v>
      </c>
      <c r="AU1713" s="3">
        <v>45829</v>
      </c>
      <c r="AV1713" s="4">
        <v>0.8</v>
      </c>
      <c r="AW1713" s="4">
        <v>0.90416666666666667</v>
      </c>
      <c r="AX1713" s="4">
        <f>AW1713-AV1713</f>
        <v>0.10416666666666663</v>
      </c>
      <c r="AY1713" s="4">
        <f>AW1713-I1713</f>
        <v>0.75208333333333333</v>
      </c>
      <c r="AZ1713" s="4">
        <f>AW1713-E1713</f>
        <v>0.27916666666666667</v>
      </c>
      <c r="BA1713" s="1" t="s">
        <v>8091</v>
      </c>
      <c r="BB1713" s="1" t="s">
        <v>72</v>
      </c>
      <c r="BC1713" s="1" t="s">
        <v>1794</v>
      </c>
      <c r="BD1713" s="1">
        <v>14</v>
      </c>
      <c r="BE1713" s="1" t="s">
        <v>4063</v>
      </c>
      <c r="BF1713" s="1" t="s">
        <v>75</v>
      </c>
      <c r="BG1713" s="1" t="s">
        <v>75</v>
      </c>
      <c r="BH1713" s="1" t="s">
        <v>88</v>
      </c>
      <c r="BI1713" s="1" t="s">
        <v>79</v>
      </c>
      <c r="BJ1713" s="1" t="s">
        <v>707</v>
      </c>
      <c r="BK1713" s="1" t="s">
        <v>8092</v>
      </c>
      <c r="BL1713" s="1" t="s">
        <v>72</v>
      </c>
      <c r="BM1713" s="1">
        <v>100</v>
      </c>
      <c r="BN1713" s="1" t="s">
        <v>88</v>
      </c>
      <c r="BO1713" s="1" t="s">
        <v>88</v>
      </c>
      <c r="BP1713" s="1" t="s">
        <v>88</v>
      </c>
      <c r="BQ1713" s="1" t="s">
        <v>160</v>
      </c>
      <c r="BR1713" s="1" t="s">
        <v>707</v>
      </c>
    </row>
    <row r="1714" spans="1:70" ht="20.45" customHeight="1">
      <c r="A1714" s="1" t="s">
        <v>8093</v>
      </c>
      <c r="B1714" s="1">
        <v>250144</v>
      </c>
      <c r="C1714" s="1" t="s">
        <v>71</v>
      </c>
      <c r="D1714" s="3">
        <v>45831</v>
      </c>
      <c r="E1714" s="4">
        <v>0.58333333333333337</v>
      </c>
      <c r="F1714" s="5">
        <v>45809</v>
      </c>
      <c r="G1714" s="3">
        <v>45831</v>
      </c>
      <c r="H1714" s="4">
        <v>0.7319444444444444</v>
      </c>
      <c r="I1714" s="48">
        <f t="shared" si="206"/>
        <v>0.14861111111111103</v>
      </c>
      <c r="J1714" s="1">
        <v>18</v>
      </c>
      <c r="K1714" s="1" t="s">
        <v>1896</v>
      </c>
      <c r="L1714" s="1" t="s">
        <v>8094</v>
      </c>
      <c r="M1714" s="1" t="s">
        <v>75</v>
      </c>
      <c r="N1714" s="1" t="s">
        <v>3624</v>
      </c>
      <c r="O1714" s="1" t="s">
        <v>77</v>
      </c>
      <c r="P1714" s="1" t="s">
        <v>78</v>
      </c>
      <c r="Q1714" s="1" t="s">
        <v>78</v>
      </c>
      <c r="R1714" s="21" t="s">
        <v>1898</v>
      </c>
      <c r="S1714" s="21" t="s">
        <v>99</v>
      </c>
      <c r="T1714" s="34" t="s">
        <v>72</v>
      </c>
      <c r="U1714" s="3" t="s">
        <v>1976</v>
      </c>
      <c r="V1714" s="1" t="s">
        <v>1900</v>
      </c>
      <c r="W1714" s="1" t="s">
        <v>813</v>
      </c>
      <c r="X1714" s="1" t="s">
        <v>813</v>
      </c>
      <c r="Y1714" s="1" t="s">
        <v>814</v>
      </c>
      <c r="Z1714" s="1" t="s">
        <v>152</v>
      </c>
      <c r="AA1714" s="1" t="s">
        <v>1370</v>
      </c>
      <c r="AB1714" s="1" t="s">
        <v>153</v>
      </c>
      <c r="AC1714" s="1" t="s">
        <v>154</v>
      </c>
      <c r="AD1714" s="1" t="s">
        <v>126</v>
      </c>
      <c r="AE1714" s="1">
        <v>49</v>
      </c>
      <c r="AF1714" s="1" t="s">
        <v>88</v>
      </c>
      <c r="AG1714" s="1">
        <v>5.4</v>
      </c>
      <c r="AH1714" s="1" t="s">
        <v>2344</v>
      </c>
      <c r="AI1714" s="1" t="s">
        <v>90</v>
      </c>
      <c r="AJ1714" s="1" t="s">
        <v>91</v>
      </c>
      <c r="AK1714" s="1" t="s">
        <v>90</v>
      </c>
      <c r="AL1714" s="1" t="s">
        <v>72</v>
      </c>
      <c r="AM1714" s="1" t="s">
        <v>229</v>
      </c>
      <c r="AN1714" s="1">
        <v>3</v>
      </c>
      <c r="AO1714" s="1" t="s">
        <v>5092</v>
      </c>
      <c r="AP1714" s="1" t="s">
        <v>72</v>
      </c>
      <c r="AQ1714" s="1" t="s">
        <v>72</v>
      </c>
      <c r="AR1714" s="1" t="s">
        <v>2726</v>
      </c>
      <c r="AS1714" s="1" t="s">
        <v>1061</v>
      </c>
      <c r="AT1714" s="1" t="s">
        <v>72</v>
      </c>
      <c r="AU1714" s="3">
        <v>45831</v>
      </c>
      <c r="AV1714" s="4">
        <v>0.74375000000000002</v>
      </c>
      <c r="AW1714" s="4">
        <v>0.81874999999999998</v>
      </c>
      <c r="AX1714" s="4">
        <f>AW1714-AV1714</f>
        <v>7.4999999999999956E-2</v>
      </c>
      <c r="AY1714" s="4">
        <f>AW1714-I1714</f>
        <v>0.67013888888888895</v>
      </c>
      <c r="AZ1714" s="4">
        <f>AW1714-E1714</f>
        <v>0.23541666666666661</v>
      </c>
      <c r="BA1714" s="1" t="s">
        <v>8095</v>
      </c>
      <c r="BB1714" s="1" t="s">
        <v>72</v>
      </c>
      <c r="BC1714" s="1" t="s">
        <v>1794</v>
      </c>
      <c r="BD1714" s="1">
        <v>14</v>
      </c>
      <c r="BE1714" s="1" t="s">
        <v>7811</v>
      </c>
      <c r="BF1714" s="1" t="s">
        <v>75</v>
      </c>
      <c r="BG1714" s="1" t="s">
        <v>3718</v>
      </c>
      <c r="BH1714" s="1" t="s">
        <v>88</v>
      </c>
      <c r="BI1714" s="1" t="s">
        <v>96</v>
      </c>
      <c r="BJ1714" s="1" t="s">
        <v>72</v>
      </c>
      <c r="BK1714" s="1" t="s">
        <v>7458</v>
      </c>
      <c r="BL1714" s="1" t="s">
        <v>8096</v>
      </c>
      <c r="BM1714" s="1">
        <f>52+14</f>
        <v>66</v>
      </c>
      <c r="BN1714" s="1" t="s">
        <v>75</v>
      </c>
      <c r="BO1714" s="1" t="s">
        <v>75</v>
      </c>
      <c r="BP1714" s="1" t="s">
        <v>75</v>
      </c>
      <c r="BQ1714" s="21" t="s">
        <v>99</v>
      </c>
      <c r="BR1714" s="21" t="s">
        <v>100</v>
      </c>
    </row>
    <row r="1715" spans="1:70" ht="20.45" customHeight="1">
      <c r="A1715" s="1" t="s">
        <v>8097</v>
      </c>
      <c r="B1715" s="1">
        <v>250145</v>
      </c>
      <c r="C1715" s="1" t="s">
        <v>71</v>
      </c>
      <c r="D1715" s="3">
        <v>45832</v>
      </c>
      <c r="E1715" s="4">
        <v>0.4777777777777778</v>
      </c>
      <c r="F1715" s="5">
        <v>45809</v>
      </c>
      <c r="G1715" s="3">
        <v>45832</v>
      </c>
      <c r="H1715" s="4">
        <v>0.60069444444444442</v>
      </c>
      <c r="I1715" s="48">
        <f t="shared" si="206"/>
        <v>0.12291666666666662</v>
      </c>
      <c r="J1715" s="1">
        <v>7</v>
      </c>
      <c r="K1715" s="1" t="s">
        <v>1896</v>
      </c>
      <c r="L1715" s="1" t="s">
        <v>8098</v>
      </c>
      <c r="M1715" s="1" t="s">
        <v>75</v>
      </c>
      <c r="N1715" s="1" t="s">
        <v>6545</v>
      </c>
      <c r="O1715" s="1" t="s">
        <v>77</v>
      </c>
      <c r="P1715" s="1" t="s">
        <v>78</v>
      </c>
      <c r="Q1715" s="1" t="s">
        <v>78</v>
      </c>
      <c r="R1715" s="21" t="s">
        <v>1898</v>
      </c>
      <c r="S1715" s="8" t="s">
        <v>160</v>
      </c>
      <c r="T1715" s="34" t="s">
        <v>72</v>
      </c>
      <c r="U1715" s="60" t="s">
        <v>847</v>
      </c>
      <c r="V1715" s="1" t="s">
        <v>1900</v>
      </c>
      <c r="W1715" s="1" t="s">
        <v>813</v>
      </c>
      <c r="X1715" s="1" t="s">
        <v>813</v>
      </c>
      <c r="Y1715" s="1" t="s">
        <v>814</v>
      </c>
      <c r="Z1715" s="1" t="s">
        <v>84</v>
      </c>
      <c r="AA1715" s="1" t="s">
        <v>72</v>
      </c>
      <c r="AB1715" s="1" t="s">
        <v>140</v>
      </c>
      <c r="AC1715" s="1" t="s">
        <v>181</v>
      </c>
      <c r="AD1715" s="1" t="s">
        <v>126</v>
      </c>
      <c r="AE1715" s="1">
        <v>42</v>
      </c>
      <c r="AF1715" s="1" t="s">
        <v>88</v>
      </c>
      <c r="AG1715" s="1">
        <v>5.6</v>
      </c>
      <c r="AH1715" s="1" t="s">
        <v>299</v>
      </c>
      <c r="AI1715" s="1" t="s">
        <v>90</v>
      </c>
      <c r="AJ1715" s="1" t="s">
        <v>91</v>
      </c>
      <c r="AK1715" s="1" t="s">
        <v>92</v>
      </c>
      <c r="AL1715" s="1" t="s">
        <v>72</v>
      </c>
      <c r="AM1715" s="1" t="s">
        <v>72</v>
      </c>
      <c r="AN1715" s="1" t="s">
        <v>72</v>
      </c>
      <c r="AO1715" s="1" t="s">
        <v>72</v>
      </c>
      <c r="AP1715" s="1" t="s">
        <v>72</v>
      </c>
      <c r="AQ1715" s="1" t="s">
        <v>72</v>
      </c>
      <c r="AR1715" s="1" t="s">
        <v>3444</v>
      </c>
      <c r="AS1715" s="1" t="s">
        <v>72</v>
      </c>
      <c r="AT1715" s="1" t="s">
        <v>72</v>
      </c>
      <c r="AU1715" s="3">
        <v>45832</v>
      </c>
      <c r="AV1715" s="4">
        <v>0.61527777777777781</v>
      </c>
      <c r="AW1715" s="4">
        <v>0.70625000000000004</v>
      </c>
      <c r="AX1715" s="4">
        <f>AW1715-AV1715</f>
        <v>9.0972222222222232E-2</v>
      </c>
      <c r="AY1715" s="4">
        <f>AW1715-I1715</f>
        <v>0.58333333333333348</v>
      </c>
      <c r="AZ1715" s="4">
        <f>AW1715-E1715</f>
        <v>0.22847222222222224</v>
      </c>
      <c r="BA1715" s="1" t="s">
        <v>6017</v>
      </c>
      <c r="BB1715" s="1" t="s">
        <v>72</v>
      </c>
      <c r="BC1715" s="1" t="s">
        <v>1675</v>
      </c>
      <c r="BD1715" s="1">
        <v>14</v>
      </c>
      <c r="BE1715" s="1" t="s">
        <v>7811</v>
      </c>
      <c r="BF1715" s="1" t="s">
        <v>75</v>
      </c>
      <c r="BG1715" s="1" t="s">
        <v>75</v>
      </c>
      <c r="BH1715" s="1" t="s">
        <v>88</v>
      </c>
      <c r="BI1715" s="1" t="s">
        <v>79</v>
      </c>
      <c r="BJ1715" s="1" t="s">
        <v>707</v>
      </c>
      <c r="BK1715" s="1" t="s">
        <v>7458</v>
      </c>
      <c r="BL1715" s="1" t="s">
        <v>8011</v>
      </c>
      <c r="BM1715" s="1">
        <v>21</v>
      </c>
      <c r="BN1715" s="1" t="s">
        <v>88</v>
      </c>
      <c r="BO1715" s="1" t="s">
        <v>88</v>
      </c>
      <c r="BP1715" s="1" t="s">
        <v>88</v>
      </c>
      <c r="BQ1715" s="1" t="s">
        <v>160</v>
      </c>
      <c r="BR1715" s="1" t="s">
        <v>707</v>
      </c>
    </row>
    <row r="1716" spans="1:70" ht="20.45" customHeight="1">
      <c r="A1716" s="1">
        <v>250146</v>
      </c>
      <c r="B1716" s="1">
        <v>250146</v>
      </c>
      <c r="C1716" s="1" t="s">
        <v>71</v>
      </c>
      <c r="D1716" s="3">
        <v>45833</v>
      </c>
      <c r="E1716" s="4">
        <v>0.4201388888888889</v>
      </c>
      <c r="F1716" s="5">
        <v>45809</v>
      </c>
      <c r="G1716" s="3">
        <v>45833</v>
      </c>
      <c r="H1716" s="4">
        <v>0.55000000000000004</v>
      </c>
      <c r="I1716" s="48">
        <f t="shared" si="206"/>
        <v>0.12986111111111115</v>
      </c>
      <c r="J1716" s="1">
        <v>1</v>
      </c>
      <c r="K1716" s="1" t="s">
        <v>1896</v>
      </c>
      <c r="L1716" s="1" t="s">
        <v>8099</v>
      </c>
      <c r="M1716" s="1" t="s">
        <v>75</v>
      </c>
      <c r="N1716" s="1" t="s">
        <v>2215</v>
      </c>
      <c r="O1716" s="1" t="s">
        <v>77</v>
      </c>
      <c r="P1716" s="1" t="s">
        <v>172</v>
      </c>
      <c r="Q1716" s="1" t="s">
        <v>172</v>
      </c>
      <c r="R1716" s="21" t="s">
        <v>1927</v>
      </c>
      <c r="S1716" s="8" t="s">
        <v>160</v>
      </c>
      <c r="T1716" s="8" t="s">
        <v>8100</v>
      </c>
      <c r="U1716" s="60" t="s">
        <v>2305</v>
      </c>
      <c r="V1716" s="1" t="s">
        <v>1900</v>
      </c>
      <c r="W1716" s="1" t="s">
        <v>813</v>
      </c>
      <c r="X1716" s="1" t="s">
        <v>813</v>
      </c>
      <c r="Y1716" s="1" t="s">
        <v>814</v>
      </c>
      <c r="Z1716" s="1" t="s">
        <v>291</v>
      </c>
      <c r="AA1716" s="1" t="s">
        <v>72</v>
      </c>
      <c r="AB1716" s="1" t="s">
        <v>292</v>
      </c>
      <c r="AC1716" s="1" t="s">
        <v>292</v>
      </c>
      <c r="AD1716" s="1" t="s">
        <v>126</v>
      </c>
      <c r="AE1716" s="1">
        <v>67</v>
      </c>
      <c r="AF1716" s="1" t="s">
        <v>88</v>
      </c>
      <c r="AG1716" s="1">
        <v>5.0999999999999996</v>
      </c>
      <c r="AH1716" s="1" t="s">
        <v>954</v>
      </c>
      <c r="AI1716" s="1" t="s">
        <v>90</v>
      </c>
      <c r="AJ1716" s="1" t="s">
        <v>91</v>
      </c>
      <c r="AK1716" s="1" t="s">
        <v>216</v>
      </c>
      <c r="AL1716" s="1" t="s">
        <v>72</v>
      </c>
      <c r="AM1716" s="1" t="s">
        <v>72</v>
      </c>
      <c r="AN1716" s="1" t="s">
        <v>72</v>
      </c>
      <c r="AO1716" s="1" t="s">
        <v>72</v>
      </c>
      <c r="AP1716" s="1">
        <v>6</v>
      </c>
      <c r="AQ1716" s="1" t="s">
        <v>8101</v>
      </c>
      <c r="AR1716" s="1" t="s">
        <v>447</v>
      </c>
      <c r="AS1716" s="1" t="s">
        <v>72</v>
      </c>
      <c r="AT1716" s="1" t="s">
        <v>72</v>
      </c>
      <c r="AU1716" s="3">
        <v>45833</v>
      </c>
      <c r="AV1716" s="4">
        <v>0.5625</v>
      </c>
      <c r="AW1716" s="4" t="s">
        <v>72</v>
      </c>
      <c r="AX1716" s="4" t="s">
        <v>72</v>
      </c>
      <c r="AY1716" s="4" t="s">
        <v>72</v>
      </c>
      <c r="AZ1716" s="4" t="s">
        <v>72</v>
      </c>
      <c r="BA1716" s="1" t="s">
        <v>8102</v>
      </c>
      <c r="BB1716" s="1" t="s">
        <v>72</v>
      </c>
      <c r="BC1716" s="1" t="s">
        <v>1675</v>
      </c>
      <c r="BD1716" s="1">
        <v>14</v>
      </c>
      <c r="BE1716" s="1" t="s">
        <v>2694</v>
      </c>
      <c r="BF1716" s="1" t="s">
        <v>75</v>
      </c>
      <c r="BG1716" s="1" t="s">
        <v>75</v>
      </c>
      <c r="BH1716" s="1" t="s">
        <v>88</v>
      </c>
      <c r="BI1716" s="1" t="s">
        <v>79</v>
      </c>
      <c r="BJ1716" s="1" t="s">
        <v>8100</v>
      </c>
      <c r="BK1716" s="1" t="s">
        <v>72</v>
      </c>
      <c r="BL1716" s="1" t="s">
        <v>72</v>
      </c>
      <c r="BM1716" s="1" t="s">
        <v>72</v>
      </c>
      <c r="BN1716" s="1" t="s">
        <v>88</v>
      </c>
      <c r="BO1716" s="1" t="s">
        <v>88</v>
      </c>
      <c r="BP1716" s="1" t="s">
        <v>88</v>
      </c>
      <c r="BQ1716" s="1" t="s">
        <v>160</v>
      </c>
    </row>
    <row r="1717" spans="1:70" ht="20.45" customHeight="1">
      <c r="A1717" s="1" t="s">
        <v>8103</v>
      </c>
      <c r="B1717" s="1">
        <v>250147</v>
      </c>
      <c r="C1717" s="1" t="s">
        <v>71</v>
      </c>
      <c r="D1717" s="3">
        <v>45838</v>
      </c>
      <c r="E1717" s="4">
        <v>0.50486111111111109</v>
      </c>
      <c r="F1717" s="5">
        <v>45809</v>
      </c>
      <c r="G1717" s="3">
        <v>45838</v>
      </c>
      <c r="H1717" s="4">
        <v>0.59444444444444444</v>
      </c>
      <c r="I1717" s="48">
        <f t="shared" si="206"/>
        <v>8.9583333333333348E-2</v>
      </c>
      <c r="J1717" s="1">
        <v>3</v>
      </c>
      <c r="K1717" s="1" t="s">
        <v>1896</v>
      </c>
      <c r="L1717" s="1" t="s">
        <v>8104</v>
      </c>
      <c r="M1717" s="1" t="s">
        <v>75</v>
      </c>
      <c r="N1717" s="1" t="s">
        <v>6545</v>
      </c>
      <c r="O1717" s="1" t="s">
        <v>77</v>
      </c>
      <c r="P1717" s="1" t="s">
        <v>78</v>
      </c>
      <c r="Q1717" s="1" t="s">
        <v>172</v>
      </c>
      <c r="R1717" s="21" t="s">
        <v>1898</v>
      </c>
      <c r="S1717" s="21" t="s">
        <v>99</v>
      </c>
      <c r="T1717" s="34" t="s">
        <v>72</v>
      </c>
      <c r="U1717" s="3" t="s">
        <v>5300</v>
      </c>
      <c r="V1717" s="1" t="s">
        <v>1900</v>
      </c>
      <c r="W1717" s="1" t="s">
        <v>83</v>
      </c>
      <c r="X1717" s="1" t="s">
        <v>123</v>
      </c>
      <c r="Y1717" s="1" t="s">
        <v>83</v>
      </c>
      <c r="Z1717" s="1" t="s">
        <v>84</v>
      </c>
      <c r="AA1717" s="1" t="s">
        <v>72</v>
      </c>
      <c r="AB1717" s="1" t="s">
        <v>940</v>
      </c>
      <c r="AC1717" s="1" t="s">
        <v>940</v>
      </c>
      <c r="AD1717" s="1" t="s">
        <v>87</v>
      </c>
      <c r="AE1717" s="1">
        <v>40</v>
      </c>
      <c r="AF1717" s="1" t="s">
        <v>88</v>
      </c>
      <c r="AG1717" s="1">
        <v>5.6</v>
      </c>
      <c r="AH1717" s="1" t="s">
        <v>954</v>
      </c>
      <c r="AI1717" s="1" t="s">
        <v>90</v>
      </c>
      <c r="AJ1717" s="1" t="s">
        <v>91</v>
      </c>
      <c r="AK1717" s="1" t="s">
        <v>92</v>
      </c>
      <c r="AL1717" s="1" t="s">
        <v>72</v>
      </c>
      <c r="AM1717" s="1" t="s">
        <v>229</v>
      </c>
      <c r="AN1717" s="1" t="s">
        <v>72</v>
      </c>
      <c r="AO1717" s="1" t="s">
        <v>367</v>
      </c>
      <c r="AP1717" s="1" t="s">
        <v>72</v>
      </c>
      <c r="AQ1717" s="1" t="s">
        <v>72</v>
      </c>
      <c r="AR1717" s="1" t="s">
        <v>3444</v>
      </c>
      <c r="AS1717" s="1" t="s">
        <v>72</v>
      </c>
      <c r="AT1717" s="1" t="s">
        <v>72</v>
      </c>
      <c r="AU1717" s="3">
        <v>45838</v>
      </c>
      <c r="AV1717" s="4">
        <v>0.60833333333333328</v>
      </c>
      <c r="AW1717" s="4">
        <v>0.7</v>
      </c>
      <c r="AX1717" s="4">
        <f t="shared" ref="AX1717:AX1724" si="210">AW1717-AV1717</f>
        <v>9.1666666666666674E-2</v>
      </c>
      <c r="AY1717" s="4">
        <f t="shared" ref="AY1717:AY1724" si="211">AW1717-I1717</f>
        <v>0.61041666666666661</v>
      </c>
      <c r="AZ1717" s="4">
        <f t="shared" ref="AZ1717:AZ1724" si="212">AW1717-E1717</f>
        <v>0.19513888888888886</v>
      </c>
      <c r="BA1717" s="1" t="s">
        <v>8105</v>
      </c>
      <c r="BB1717" s="1" t="s">
        <v>72</v>
      </c>
      <c r="BC1717" s="1" t="s">
        <v>1675</v>
      </c>
      <c r="BD1717" s="1">
        <v>14</v>
      </c>
      <c r="BE1717" s="1" t="s">
        <v>183</v>
      </c>
      <c r="BF1717" s="1" t="s">
        <v>88</v>
      </c>
      <c r="BG1717" s="1" t="s">
        <v>88</v>
      </c>
      <c r="BH1717" s="1" t="s">
        <v>88</v>
      </c>
      <c r="BI1717" s="1" t="s">
        <v>96</v>
      </c>
      <c r="BJ1717" s="1" t="s">
        <v>72</v>
      </c>
      <c r="BK1717" s="1" t="s">
        <v>7458</v>
      </c>
      <c r="BL1717" s="1" t="s">
        <v>8106</v>
      </c>
      <c r="BM1717" s="1">
        <v>42</v>
      </c>
      <c r="BN1717" s="1" t="s">
        <v>75</v>
      </c>
      <c r="BO1717" s="1" t="s">
        <v>75</v>
      </c>
      <c r="BP1717" s="1" t="s">
        <v>75</v>
      </c>
      <c r="BQ1717" s="21" t="s">
        <v>99</v>
      </c>
      <c r="BR1717" s="21" t="s">
        <v>100</v>
      </c>
    </row>
    <row r="1718" spans="1:70" ht="20.45" customHeight="1">
      <c r="A1718" s="1" t="s">
        <v>8107</v>
      </c>
      <c r="B1718" s="1">
        <v>250148</v>
      </c>
      <c r="C1718" s="1" t="s">
        <v>71</v>
      </c>
      <c r="D1718" s="3">
        <v>45839</v>
      </c>
      <c r="E1718" s="4">
        <v>0.53125</v>
      </c>
      <c r="F1718" s="5">
        <v>45839</v>
      </c>
      <c r="G1718" s="3">
        <v>45839</v>
      </c>
      <c r="H1718" s="4">
        <v>0.6069444444444444</v>
      </c>
      <c r="I1718" s="48">
        <f t="shared" si="206"/>
        <v>7.5694444444444398E-2</v>
      </c>
      <c r="J1718" s="1">
        <v>1</v>
      </c>
      <c r="K1718" s="1" t="s">
        <v>1896</v>
      </c>
      <c r="L1718" s="1" t="s">
        <v>8108</v>
      </c>
      <c r="M1718" s="1" t="s">
        <v>75</v>
      </c>
      <c r="N1718" s="1" t="s">
        <v>6545</v>
      </c>
      <c r="O1718" s="1" t="s">
        <v>77</v>
      </c>
      <c r="P1718" s="1" t="s">
        <v>78</v>
      </c>
      <c r="Q1718" s="1" t="s">
        <v>78</v>
      </c>
      <c r="R1718" s="21" t="s">
        <v>1898</v>
      </c>
      <c r="S1718" s="21" t="s">
        <v>99</v>
      </c>
      <c r="T1718" s="34" t="s">
        <v>72</v>
      </c>
      <c r="U1718" s="3" t="s">
        <v>8109</v>
      </c>
      <c r="V1718" s="1" t="s">
        <v>1900</v>
      </c>
      <c r="W1718" s="1" t="s">
        <v>813</v>
      </c>
      <c r="X1718" s="1" t="s">
        <v>813</v>
      </c>
      <c r="Y1718" s="1" t="s">
        <v>814</v>
      </c>
      <c r="Z1718" s="1" t="s">
        <v>84</v>
      </c>
      <c r="AA1718" s="1" t="s">
        <v>72</v>
      </c>
      <c r="AB1718" s="1" t="s">
        <v>104</v>
      </c>
      <c r="AC1718" s="1" t="s">
        <v>730</v>
      </c>
      <c r="AD1718" s="1" t="s">
        <v>87</v>
      </c>
      <c r="AE1718" s="1">
        <v>29</v>
      </c>
      <c r="AF1718" s="1" t="s">
        <v>88</v>
      </c>
      <c r="AG1718" s="1">
        <v>4.5999999999999996</v>
      </c>
      <c r="AH1718" s="1" t="s">
        <v>2344</v>
      </c>
      <c r="AI1718" s="1" t="s">
        <v>90</v>
      </c>
      <c r="AJ1718" s="1" t="s">
        <v>91</v>
      </c>
      <c r="AK1718" s="1" t="s">
        <v>92</v>
      </c>
      <c r="AL1718" s="1" t="s">
        <v>72</v>
      </c>
      <c r="AM1718" s="1" t="s">
        <v>254</v>
      </c>
      <c r="AN1718" s="1">
        <v>2</v>
      </c>
      <c r="AO1718" s="25" t="s">
        <v>5556</v>
      </c>
      <c r="AP1718" s="1" t="s">
        <v>72</v>
      </c>
      <c r="AQ1718" s="1" t="s">
        <v>72</v>
      </c>
      <c r="AR1718" s="1" t="s">
        <v>3444</v>
      </c>
      <c r="AS1718" s="1" t="s">
        <v>878</v>
      </c>
      <c r="AT1718" s="1" t="s">
        <v>72</v>
      </c>
      <c r="AU1718" s="3">
        <v>45839</v>
      </c>
      <c r="AV1718" s="4">
        <v>0.65625</v>
      </c>
      <c r="AW1718" s="4">
        <v>0.73819444444444449</v>
      </c>
      <c r="AX1718" s="4">
        <f t="shared" si="210"/>
        <v>8.1944444444444486E-2</v>
      </c>
      <c r="AY1718" s="4">
        <f t="shared" si="211"/>
        <v>0.66250000000000009</v>
      </c>
      <c r="AZ1718" s="4">
        <f t="shared" si="212"/>
        <v>0.20694444444444449</v>
      </c>
      <c r="BA1718" s="1" t="s">
        <v>8110</v>
      </c>
      <c r="BB1718" s="1" t="s">
        <v>72</v>
      </c>
      <c r="BC1718" s="1" t="s">
        <v>1675</v>
      </c>
      <c r="BD1718" s="1">
        <v>14</v>
      </c>
      <c r="BE1718" s="1" t="s">
        <v>183</v>
      </c>
      <c r="BF1718" s="1" t="s">
        <v>75</v>
      </c>
      <c r="BG1718" s="1" t="s">
        <v>75</v>
      </c>
      <c r="BH1718" s="1" t="s">
        <v>88</v>
      </c>
      <c r="BI1718" s="1" t="s">
        <v>96</v>
      </c>
      <c r="BJ1718" s="1" t="s">
        <v>72</v>
      </c>
      <c r="BK1718" s="1" t="s">
        <v>7458</v>
      </c>
      <c r="BL1718" s="1" t="s">
        <v>8106</v>
      </c>
      <c r="BM1718" s="1">
        <f>49+7</f>
        <v>56</v>
      </c>
      <c r="BN1718" s="1" t="s">
        <v>75</v>
      </c>
      <c r="BO1718" s="1" t="s">
        <v>75</v>
      </c>
      <c r="BP1718" s="1" t="s">
        <v>75</v>
      </c>
      <c r="BQ1718" s="21" t="s">
        <v>99</v>
      </c>
      <c r="BR1718" s="21" t="s">
        <v>100</v>
      </c>
    </row>
    <row r="1719" spans="1:70" ht="20.45" customHeight="1">
      <c r="A1719" s="1" t="s">
        <v>8111</v>
      </c>
      <c r="B1719" s="1">
        <v>250149</v>
      </c>
      <c r="C1719" s="1" t="s">
        <v>71</v>
      </c>
      <c r="D1719" s="3">
        <v>45839</v>
      </c>
      <c r="E1719" s="4">
        <v>0.71666666666666667</v>
      </c>
      <c r="F1719" s="5">
        <v>45839</v>
      </c>
      <c r="G1719" s="3">
        <v>45839</v>
      </c>
      <c r="H1719" s="4">
        <v>0.76111111111111107</v>
      </c>
      <c r="I1719" s="48">
        <f t="shared" si="206"/>
        <v>4.4444444444444398E-2</v>
      </c>
      <c r="J1719" s="1">
        <v>1</v>
      </c>
      <c r="K1719" s="1" t="s">
        <v>1896</v>
      </c>
      <c r="L1719" s="1" t="s">
        <v>8112</v>
      </c>
      <c r="M1719" s="1" t="s">
        <v>75</v>
      </c>
      <c r="N1719" s="1" t="s">
        <v>3759</v>
      </c>
      <c r="O1719" s="1" t="s">
        <v>77</v>
      </c>
      <c r="P1719" s="1" t="s">
        <v>78</v>
      </c>
      <c r="Q1719" s="1" t="s">
        <v>78</v>
      </c>
      <c r="R1719" s="21" t="s">
        <v>139</v>
      </c>
      <c r="S1719" s="21" t="s">
        <v>99</v>
      </c>
      <c r="T1719" s="34" t="s">
        <v>72</v>
      </c>
      <c r="U1719" s="3" t="s">
        <v>8113</v>
      </c>
      <c r="V1719" s="1" t="s">
        <v>1900</v>
      </c>
      <c r="W1719" s="1" t="s">
        <v>83</v>
      </c>
      <c r="X1719" s="1" t="s">
        <v>123</v>
      </c>
      <c r="Y1719" s="1" t="s">
        <v>83</v>
      </c>
      <c r="Z1719" s="1" t="s">
        <v>443</v>
      </c>
      <c r="AA1719" s="1" t="s">
        <v>72</v>
      </c>
      <c r="AB1719" s="1" t="s">
        <v>444</v>
      </c>
      <c r="AC1719" s="1" t="s">
        <v>444</v>
      </c>
      <c r="AD1719" s="1" t="s">
        <v>126</v>
      </c>
      <c r="AE1719" s="1">
        <v>55</v>
      </c>
      <c r="AF1719" s="1" t="s">
        <v>88</v>
      </c>
      <c r="AG1719" s="1">
        <v>5.0999999999999996</v>
      </c>
      <c r="AH1719" s="1" t="s">
        <v>299</v>
      </c>
      <c r="AI1719" s="1" t="s">
        <v>90</v>
      </c>
      <c r="AJ1719" s="1" t="s">
        <v>91</v>
      </c>
      <c r="AK1719" s="1" t="s">
        <v>92</v>
      </c>
      <c r="AL1719" s="1" t="s">
        <v>72</v>
      </c>
      <c r="AM1719" s="1" t="s">
        <v>254</v>
      </c>
      <c r="AN1719" s="1" t="s">
        <v>72</v>
      </c>
      <c r="AO1719" s="1" t="s">
        <v>367</v>
      </c>
      <c r="AP1719" s="1" t="s">
        <v>72</v>
      </c>
      <c r="AQ1719" s="1" t="s">
        <v>72</v>
      </c>
      <c r="AR1719" s="1" t="s">
        <v>447</v>
      </c>
      <c r="AS1719" s="1" t="s">
        <v>72</v>
      </c>
      <c r="AT1719" s="1" t="s">
        <v>72</v>
      </c>
      <c r="AU1719" s="3">
        <v>45839</v>
      </c>
      <c r="AV1719" s="4">
        <v>0.77916666666666667</v>
      </c>
      <c r="AW1719" s="4">
        <v>0.85</v>
      </c>
      <c r="AX1719" s="4">
        <f t="shared" si="210"/>
        <v>7.0833333333333304E-2</v>
      </c>
      <c r="AY1719" s="4">
        <f t="shared" si="211"/>
        <v>0.80555555555555558</v>
      </c>
      <c r="AZ1719" s="4">
        <f t="shared" si="212"/>
        <v>0.1333333333333333</v>
      </c>
      <c r="BA1719" s="1" t="s">
        <v>8114</v>
      </c>
      <c r="BB1719" s="1" t="s">
        <v>72</v>
      </c>
      <c r="BC1719" s="1" t="s">
        <v>1794</v>
      </c>
      <c r="BD1719" s="1">
        <v>13</v>
      </c>
      <c r="BE1719" s="1" t="s">
        <v>4063</v>
      </c>
      <c r="BF1719" s="1" t="s">
        <v>75</v>
      </c>
      <c r="BG1719" s="1" t="s">
        <v>75</v>
      </c>
      <c r="BH1719" s="1" t="s">
        <v>88</v>
      </c>
      <c r="BI1719" s="1" t="s">
        <v>96</v>
      </c>
      <c r="BJ1719" s="1" t="s">
        <v>72</v>
      </c>
      <c r="BK1719" s="1" t="s">
        <v>7458</v>
      </c>
      <c r="BL1719" s="1" t="s">
        <v>8115</v>
      </c>
      <c r="BM1719" s="1">
        <v>21</v>
      </c>
      <c r="BN1719" s="1" t="s">
        <v>75</v>
      </c>
      <c r="BO1719" s="1" t="s">
        <v>75</v>
      </c>
      <c r="BP1719" s="1" t="s">
        <v>75</v>
      </c>
      <c r="BQ1719" s="21" t="s">
        <v>99</v>
      </c>
      <c r="BR1719" s="1" t="s">
        <v>918</v>
      </c>
    </row>
    <row r="1720" spans="1:70" ht="20.45" customHeight="1">
      <c r="A1720" s="1" t="s">
        <v>8116</v>
      </c>
      <c r="B1720" s="1">
        <v>250150</v>
      </c>
      <c r="C1720" s="1" t="s">
        <v>71</v>
      </c>
      <c r="D1720" s="3">
        <v>45839</v>
      </c>
      <c r="E1720" s="4">
        <v>0.49305555555555558</v>
      </c>
      <c r="F1720" s="5">
        <v>45839</v>
      </c>
      <c r="G1720" s="3">
        <v>45839</v>
      </c>
      <c r="H1720" s="4">
        <v>0.8666666666666667</v>
      </c>
      <c r="I1720" s="48">
        <f t="shared" si="206"/>
        <v>0.37361111111111112</v>
      </c>
      <c r="J1720" s="1">
        <v>10</v>
      </c>
      <c r="K1720" s="1" t="s">
        <v>1896</v>
      </c>
      <c r="L1720" s="1" t="s">
        <v>8117</v>
      </c>
      <c r="M1720" s="1" t="s">
        <v>75</v>
      </c>
      <c r="N1720" s="1" t="s">
        <v>3624</v>
      </c>
      <c r="O1720" s="1" t="s">
        <v>77</v>
      </c>
      <c r="P1720" s="1" t="s">
        <v>78</v>
      </c>
      <c r="Q1720" s="1" t="s">
        <v>78</v>
      </c>
      <c r="R1720" s="21" t="s">
        <v>1898</v>
      </c>
      <c r="S1720" s="21" t="s">
        <v>99</v>
      </c>
      <c r="T1720" s="34" t="s">
        <v>72</v>
      </c>
      <c r="U1720" s="3" t="s">
        <v>8118</v>
      </c>
      <c r="V1720" s="1" t="s">
        <v>1900</v>
      </c>
      <c r="W1720" s="1" t="s">
        <v>778</v>
      </c>
      <c r="X1720" s="1" t="s">
        <v>779</v>
      </c>
      <c r="Y1720" s="1" t="s">
        <v>780</v>
      </c>
      <c r="Z1720" s="1" t="s">
        <v>152</v>
      </c>
      <c r="AA1720" s="1" t="s">
        <v>72</v>
      </c>
      <c r="AB1720" s="1" t="s">
        <v>153</v>
      </c>
      <c r="AC1720" s="1" t="s">
        <v>164</v>
      </c>
      <c r="AD1720" s="1" t="s">
        <v>126</v>
      </c>
      <c r="AE1720" s="1">
        <v>49</v>
      </c>
      <c r="AF1720" s="1" t="s">
        <v>88</v>
      </c>
      <c r="AG1720" s="1">
        <v>5.3</v>
      </c>
      <c r="AH1720" s="1" t="s">
        <v>954</v>
      </c>
      <c r="AI1720" s="1" t="s">
        <v>90</v>
      </c>
      <c r="AJ1720" s="1" t="s">
        <v>91</v>
      </c>
      <c r="AK1720" s="1" t="s">
        <v>92</v>
      </c>
      <c r="AL1720" s="1" t="s">
        <v>72</v>
      </c>
      <c r="AM1720" s="1" t="s">
        <v>254</v>
      </c>
      <c r="AN1720" s="1">
        <v>2</v>
      </c>
      <c r="AO1720" s="1" t="s">
        <v>7068</v>
      </c>
      <c r="AP1720" s="1" t="s">
        <v>72</v>
      </c>
      <c r="AQ1720" s="1" t="s">
        <v>72</v>
      </c>
      <c r="AR1720" s="1" t="s">
        <v>7897</v>
      </c>
      <c r="AS1720" s="1" t="s">
        <v>72</v>
      </c>
      <c r="AT1720" s="1" t="s">
        <v>72</v>
      </c>
      <c r="AU1720" s="3">
        <v>45839</v>
      </c>
      <c r="AV1720" s="4">
        <v>0.88749999999999996</v>
      </c>
      <c r="AW1720" s="4">
        <v>0.94027777777777777</v>
      </c>
      <c r="AX1720" s="4">
        <f t="shared" si="210"/>
        <v>5.2777777777777812E-2</v>
      </c>
      <c r="AY1720" s="4">
        <f t="shared" si="211"/>
        <v>0.56666666666666665</v>
      </c>
      <c r="AZ1720" s="4">
        <f t="shared" si="212"/>
        <v>0.44722222222222219</v>
      </c>
      <c r="BA1720" s="1" t="s">
        <v>8119</v>
      </c>
      <c r="BB1720" s="1" t="s">
        <v>8120</v>
      </c>
      <c r="BC1720" s="1" t="s">
        <v>1794</v>
      </c>
      <c r="BD1720" s="1">
        <v>14</v>
      </c>
      <c r="BE1720" s="1" t="s">
        <v>4219</v>
      </c>
      <c r="BF1720" s="1" t="s">
        <v>75</v>
      </c>
      <c r="BG1720" s="1" t="s">
        <v>75</v>
      </c>
      <c r="BH1720" s="1" t="s">
        <v>88</v>
      </c>
      <c r="BI1720" s="1" t="s">
        <v>96</v>
      </c>
      <c r="BJ1720" s="1" t="s">
        <v>72</v>
      </c>
      <c r="BK1720" s="1" t="s">
        <v>7458</v>
      </c>
      <c r="BL1720" s="1" t="s">
        <v>8096</v>
      </c>
      <c r="BM1720" s="1">
        <f>52+14</f>
        <v>66</v>
      </c>
      <c r="BN1720" s="1" t="s">
        <v>75</v>
      </c>
      <c r="BO1720" s="1" t="s">
        <v>75</v>
      </c>
      <c r="BP1720" s="1" t="s">
        <v>75</v>
      </c>
      <c r="BQ1720" s="21" t="s">
        <v>99</v>
      </c>
      <c r="BR1720" s="21" t="s">
        <v>100</v>
      </c>
    </row>
    <row r="1721" spans="1:70" ht="20.45" customHeight="1">
      <c r="A1721" s="1" t="s">
        <v>8121</v>
      </c>
      <c r="B1721" s="1">
        <v>250151</v>
      </c>
      <c r="C1721" s="1" t="s">
        <v>71</v>
      </c>
      <c r="D1721" s="3">
        <v>45840</v>
      </c>
      <c r="E1721" s="4">
        <v>0.51388888888888884</v>
      </c>
      <c r="F1721" s="5">
        <v>45839</v>
      </c>
      <c r="G1721" s="3">
        <v>45840</v>
      </c>
      <c r="H1721" s="4">
        <v>0.69513888888888886</v>
      </c>
      <c r="I1721" s="48">
        <f t="shared" si="206"/>
        <v>0.18125000000000002</v>
      </c>
      <c r="J1721" s="1">
        <v>3</v>
      </c>
      <c r="K1721" s="1" t="s">
        <v>1896</v>
      </c>
      <c r="L1721" s="1" t="s">
        <v>8122</v>
      </c>
      <c r="M1721" s="1" t="s">
        <v>75</v>
      </c>
      <c r="N1721" s="1" t="s">
        <v>3608</v>
      </c>
      <c r="O1721" s="1" t="s">
        <v>77</v>
      </c>
      <c r="P1721" s="1" t="s">
        <v>78</v>
      </c>
      <c r="Q1721" s="1" t="s">
        <v>78</v>
      </c>
      <c r="R1721" s="21" t="s">
        <v>1898</v>
      </c>
      <c r="S1721" s="21" t="s">
        <v>99</v>
      </c>
      <c r="T1721" s="34" t="s">
        <v>72</v>
      </c>
      <c r="U1721" s="3" t="s">
        <v>8123</v>
      </c>
      <c r="V1721" s="1" t="s">
        <v>1900</v>
      </c>
      <c r="W1721" s="1" t="s">
        <v>813</v>
      </c>
      <c r="X1721" s="1" t="s">
        <v>813</v>
      </c>
      <c r="Y1721" s="1" t="s">
        <v>814</v>
      </c>
      <c r="Z1721" s="1" t="s">
        <v>152</v>
      </c>
      <c r="AA1721" s="1" t="s">
        <v>3507</v>
      </c>
      <c r="AB1721" s="1" t="s">
        <v>153</v>
      </c>
      <c r="AC1721" s="1" t="s">
        <v>154</v>
      </c>
      <c r="AD1721" s="1" t="s">
        <v>126</v>
      </c>
      <c r="AE1721" s="1">
        <v>54</v>
      </c>
      <c r="AF1721" s="1" t="s">
        <v>88</v>
      </c>
      <c r="AG1721" s="1">
        <v>4.5999999999999996</v>
      </c>
      <c r="AH1721" s="1" t="s">
        <v>299</v>
      </c>
      <c r="AI1721" s="1" t="s">
        <v>90</v>
      </c>
      <c r="AJ1721" s="1" t="s">
        <v>91</v>
      </c>
      <c r="AK1721" s="1" t="s">
        <v>92</v>
      </c>
      <c r="AL1721" s="1" t="s">
        <v>72</v>
      </c>
      <c r="AM1721" s="1" t="s">
        <v>229</v>
      </c>
      <c r="AN1721" s="1">
        <v>2</v>
      </c>
      <c r="AO1721" s="25" t="s">
        <v>8124</v>
      </c>
      <c r="AP1721" s="1" t="s">
        <v>72</v>
      </c>
      <c r="AQ1721" s="1" t="s">
        <v>72</v>
      </c>
      <c r="AR1721" s="1" t="s">
        <v>2726</v>
      </c>
      <c r="AS1721" s="1" t="s">
        <v>5157</v>
      </c>
      <c r="AT1721" s="1" t="s">
        <v>8125</v>
      </c>
      <c r="AU1721" s="3">
        <v>45840</v>
      </c>
      <c r="AV1721" s="4">
        <v>0.70625000000000004</v>
      </c>
      <c r="AW1721" s="4">
        <v>0.75972222222222219</v>
      </c>
      <c r="AX1721" s="4">
        <f t="shared" si="210"/>
        <v>5.3472222222222143E-2</v>
      </c>
      <c r="AY1721" s="4">
        <f t="shared" si="211"/>
        <v>0.57847222222222217</v>
      </c>
      <c r="AZ1721" s="4">
        <f t="shared" si="212"/>
        <v>0.24583333333333335</v>
      </c>
      <c r="BA1721" s="1" t="s">
        <v>8126</v>
      </c>
      <c r="BB1721" s="1" t="s">
        <v>72</v>
      </c>
      <c r="BC1721" s="1" t="s">
        <v>1794</v>
      </c>
      <c r="BD1721" s="1">
        <v>14</v>
      </c>
      <c r="BE1721" s="1" t="s">
        <v>7811</v>
      </c>
      <c r="BF1721" s="1" t="s">
        <v>75</v>
      </c>
      <c r="BG1721" s="1" t="s">
        <v>75</v>
      </c>
      <c r="BH1721" s="1" t="s">
        <v>88</v>
      </c>
      <c r="BI1721" s="1" t="s">
        <v>96</v>
      </c>
      <c r="BJ1721" s="1" t="s">
        <v>72</v>
      </c>
      <c r="BK1721" s="1" t="s">
        <v>7458</v>
      </c>
      <c r="BL1721" s="1" t="s">
        <v>8127</v>
      </c>
      <c r="BM1721" s="1">
        <v>22</v>
      </c>
      <c r="BN1721" s="1" t="s">
        <v>75</v>
      </c>
      <c r="BO1721" s="1" t="s">
        <v>75</v>
      </c>
      <c r="BP1721" s="1" t="s">
        <v>75</v>
      </c>
      <c r="BQ1721" s="21" t="s">
        <v>99</v>
      </c>
      <c r="BR1721" s="21" t="s">
        <v>100</v>
      </c>
    </row>
    <row r="1722" spans="1:70" ht="20.45" customHeight="1">
      <c r="A1722" s="1" t="s">
        <v>8128</v>
      </c>
      <c r="B1722" s="1">
        <v>250152</v>
      </c>
      <c r="C1722" s="1" t="s">
        <v>71</v>
      </c>
      <c r="D1722" s="3">
        <v>45840</v>
      </c>
      <c r="E1722" s="4">
        <v>0.63055555555555554</v>
      </c>
      <c r="F1722" s="5">
        <v>45839</v>
      </c>
      <c r="G1722" s="3">
        <v>45840</v>
      </c>
      <c r="H1722" s="4">
        <v>0.69513888888888886</v>
      </c>
      <c r="I1722" s="48">
        <f t="shared" si="206"/>
        <v>6.4583333333333326E-2</v>
      </c>
      <c r="J1722" s="1">
        <v>10</v>
      </c>
      <c r="K1722" s="1" t="s">
        <v>1896</v>
      </c>
      <c r="L1722" s="1" t="s">
        <v>8129</v>
      </c>
      <c r="M1722" s="1" t="s">
        <v>75</v>
      </c>
      <c r="N1722" s="1" t="s">
        <v>3608</v>
      </c>
      <c r="O1722" s="1" t="s">
        <v>77</v>
      </c>
      <c r="P1722" s="1" t="s">
        <v>78</v>
      </c>
      <c r="Q1722" s="1" t="s">
        <v>78</v>
      </c>
      <c r="R1722" s="21" t="s">
        <v>1898</v>
      </c>
      <c r="S1722" s="21" t="s">
        <v>99</v>
      </c>
      <c r="T1722" s="34" t="s">
        <v>72</v>
      </c>
      <c r="U1722" s="3" t="s">
        <v>8130</v>
      </c>
      <c r="V1722" s="1" t="s">
        <v>1900</v>
      </c>
      <c r="W1722" s="1" t="s">
        <v>813</v>
      </c>
      <c r="X1722" s="1" t="s">
        <v>813</v>
      </c>
      <c r="Y1722" s="1" t="s">
        <v>814</v>
      </c>
      <c r="Z1722" s="1" t="s">
        <v>152</v>
      </c>
      <c r="AA1722" s="1" t="s">
        <v>3803</v>
      </c>
      <c r="AB1722" s="1" t="s">
        <v>153</v>
      </c>
      <c r="AC1722" s="1" t="s">
        <v>164</v>
      </c>
      <c r="AD1722" s="1" t="s">
        <v>126</v>
      </c>
      <c r="AE1722" s="1">
        <v>56</v>
      </c>
      <c r="AF1722" s="1" t="s">
        <v>88</v>
      </c>
      <c r="AG1722" s="1">
        <v>4.5999999999999996</v>
      </c>
      <c r="AH1722" s="1" t="s">
        <v>299</v>
      </c>
      <c r="AI1722" s="1" t="s">
        <v>90</v>
      </c>
      <c r="AJ1722" s="1" t="s">
        <v>91</v>
      </c>
      <c r="AK1722" s="1" t="s">
        <v>92</v>
      </c>
      <c r="AL1722" s="1" t="s">
        <v>72</v>
      </c>
      <c r="AM1722" s="1" t="s">
        <v>244</v>
      </c>
      <c r="AN1722" s="1">
        <v>2</v>
      </c>
      <c r="AO1722" s="25" t="s">
        <v>5320</v>
      </c>
      <c r="AP1722" s="1" t="s">
        <v>72</v>
      </c>
      <c r="AQ1722" s="1" t="s">
        <v>72</v>
      </c>
      <c r="AR1722" s="1" t="s">
        <v>2726</v>
      </c>
      <c r="AS1722" s="1" t="s">
        <v>72</v>
      </c>
      <c r="AT1722" s="1" t="s">
        <v>72</v>
      </c>
      <c r="AU1722" s="3">
        <v>45840</v>
      </c>
      <c r="AV1722" s="4">
        <v>0.70625000000000004</v>
      </c>
      <c r="AW1722" s="4">
        <v>0.76388888888888884</v>
      </c>
      <c r="AX1722" s="4">
        <f t="shared" si="210"/>
        <v>5.7638888888888795E-2</v>
      </c>
      <c r="AY1722" s="4">
        <f t="shared" si="211"/>
        <v>0.69930555555555551</v>
      </c>
      <c r="AZ1722" s="4">
        <f t="shared" si="212"/>
        <v>0.1333333333333333</v>
      </c>
      <c r="BA1722" s="1" t="s">
        <v>8131</v>
      </c>
      <c r="BB1722" s="1" t="s">
        <v>72</v>
      </c>
      <c r="BC1722" s="1" t="s">
        <v>1794</v>
      </c>
      <c r="BD1722" s="1">
        <v>14</v>
      </c>
      <c r="BE1722" s="1" t="s">
        <v>3446</v>
      </c>
      <c r="BF1722" s="1" t="s">
        <v>75</v>
      </c>
      <c r="BG1722" s="1" t="s">
        <v>75</v>
      </c>
      <c r="BH1722" s="1" t="s">
        <v>88</v>
      </c>
      <c r="BI1722" s="1" t="s">
        <v>96</v>
      </c>
      <c r="BJ1722" s="1" t="s">
        <v>72</v>
      </c>
      <c r="BK1722" s="1" t="s">
        <v>7458</v>
      </c>
      <c r="BL1722" s="1" t="s">
        <v>8096</v>
      </c>
      <c r="BM1722" s="1">
        <f>52+7</f>
        <v>59</v>
      </c>
      <c r="BN1722" s="1" t="s">
        <v>75</v>
      </c>
      <c r="BO1722" s="1" t="s">
        <v>75</v>
      </c>
      <c r="BP1722" s="1" t="s">
        <v>75</v>
      </c>
      <c r="BQ1722" s="21" t="s">
        <v>99</v>
      </c>
      <c r="BR1722" s="21" t="s">
        <v>100</v>
      </c>
    </row>
    <row r="1723" spans="1:70" ht="20.45" customHeight="1">
      <c r="A1723" s="1" t="s">
        <v>8132</v>
      </c>
      <c r="B1723" s="1">
        <v>250153</v>
      </c>
      <c r="C1723" s="1" t="s">
        <v>71</v>
      </c>
      <c r="D1723" s="3">
        <v>45842</v>
      </c>
      <c r="E1723" s="4">
        <v>0.4236111111111111</v>
      </c>
      <c r="F1723" s="5">
        <v>45839</v>
      </c>
      <c r="G1723" s="3">
        <v>45842</v>
      </c>
      <c r="H1723" s="4">
        <v>0.74444444444444446</v>
      </c>
      <c r="I1723" s="48">
        <f t="shared" si="206"/>
        <v>0.32083333333333336</v>
      </c>
      <c r="J1723" s="1">
        <v>5</v>
      </c>
      <c r="K1723" s="1" t="s">
        <v>1896</v>
      </c>
      <c r="L1723" s="1" t="s">
        <v>8133</v>
      </c>
      <c r="M1723" s="1" t="s">
        <v>75</v>
      </c>
      <c r="N1723" s="1" t="s">
        <v>3608</v>
      </c>
      <c r="O1723" s="1" t="s">
        <v>77</v>
      </c>
      <c r="P1723" s="1" t="s">
        <v>78</v>
      </c>
      <c r="Q1723" s="1" t="s">
        <v>78</v>
      </c>
      <c r="R1723" s="21" t="s">
        <v>1898</v>
      </c>
      <c r="S1723" s="21" t="s">
        <v>99</v>
      </c>
      <c r="T1723" s="34" t="s">
        <v>72</v>
      </c>
      <c r="U1723" s="21" t="s">
        <v>8134</v>
      </c>
      <c r="V1723" s="1" t="s">
        <v>1900</v>
      </c>
      <c r="W1723" s="1" t="s">
        <v>2143</v>
      </c>
      <c r="X1723" s="1" t="s">
        <v>1868</v>
      </c>
      <c r="Y1723" s="1" t="s">
        <v>2143</v>
      </c>
      <c r="Z1723" s="1" t="s">
        <v>152</v>
      </c>
      <c r="AA1723" s="1" t="s">
        <v>3507</v>
      </c>
      <c r="AB1723" s="1" t="s">
        <v>153</v>
      </c>
      <c r="AC1723" s="1" t="s">
        <v>164</v>
      </c>
      <c r="AD1723" s="1" t="s">
        <v>126</v>
      </c>
      <c r="AE1723" s="1">
        <v>67</v>
      </c>
      <c r="AF1723" s="1" t="s">
        <v>88</v>
      </c>
      <c r="AG1723" s="1">
        <v>4.8</v>
      </c>
      <c r="AH1723" s="1" t="s">
        <v>954</v>
      </c>
      <c r="AI1723" s="1" t="s">
        <v>90</v>
      </c>
      <c r="AJ1723" s="1" t="s">
        <v>91</v>
      </c>
      <c r="AK1723" s="1" t="s">
        <v>216</v>
      </c>
      <c r="AL1723" s="1" t="s">
        <v>72</v>
      </c>
      <c r="AM1723" s="1" t="s">
        <v>72</v>
      </c>
      <c r="AN1723" s="1" t="s">
        <v>72</v>
      </c>
      <c r="AO1723" s="1" t="s">
        <v>72</v>
      </c>
      <c r="AP1723" s="1">
        <v>8</v>
      </c>
      <c r="AQ1723" s="1" t="s">
        <v>8135</v>
      </c>
      <c r="AR1723" s="1" t="s">
        <v>2726</v>
      </c>
      <c r="AS1723" s="1" t="s">
        <v>72</v>
      </c>
      <c r="AT1723" s="1" t="s">
        <v>72</v>
      </c>
      <c r="AU1723" s="3">
        <v>45842</v>
      </c>
      <c r="AV1723" s="4">
        <v>0.76180555555555551</v>
      </c>
      <c r="AW1723" s="4">
        <v>0.79791666666666672</v>
      </c>
      <c r="AX1723" s="4">
        <f t="shared" si="210"/>
        <v>3.6111111111111205E-2</v>
      </c>
      <c r="AY1723" s="4">
        <f t="shared" si="211"/>
        <v>0.47708333333333336</v>
      </c>
      <c r="AZ1723" s="4">
        <f t="shared" si="212"/>
        <v>0.37430555555555561</v>
      </c>
      <c r="BA1723" s="1" t="s">
        <v>8136</v>
      </c>
      <c r="BB1723" s="1" t="s">
        <v>72</v>
      </c>
      <c r="BC1723" s="1" t="s">
        <v>1794</v>
      </c>
      <c r="BD1723" s="1">
        <v>14</v>
      </c>
      <c r="BE1723" s="1" t="s">
        <v>3446</v>
      </c>
      <c r="BF1723" s="1" t="s">
        <v>75</v>
      </c>
      <c r="BG1723" s="1" t="s">
        <v>75</v>
      </c>
      <c r="BH1723" s="1" t="s">
        <v>88</v>
      </c>
      <c r="BI1723" s="1" t="s">
        <v>96</v>
      </c>
      <c r="BJ1723" s="1" t="s">
        <v>72</v>
      </c>
      <c r="BK1723" s="1" t="s">
        <v>7458</v>
      </c>
      <c r="BL1723" s="1" t="s">
        <v>8127</v>
      </c>
      <c r="BM1723" s="1">
        <v>22</v>
      </c>
      <c r="BN1723" s="1" t="s">
        <v>75</v>
      </c>
      <c r="BO1723" s="1" t="s">
        <v>75</v>
      </c>
      <c r="BP1723" s="1" t="s">
        <v>75</v>
      </c>
      <c r="BQ1723" s="21" t="s">
        <v>99</v>
      </c>
      <c r="BR1723" s="21" t="s">
        <v>100</v>
      </c>
    </row>
    <row r="1724" spans="1:70" ht="20.45" customHeight="1">
      <c r="A1724" s="1" t="s">
        <v>8137</v>
      </c>
      <c r="B1724" s="1">
        <v>250154</v>
      </c>
      <c r="C1724" s="1" t="s">
        <v>71</v>
      </c>
      <c r="D1724" s="3">
        <v>45842</v>
      </c>
      <c r="E1724" s="4">
        <v>0.60763888888888884</v>
      </c>
      <c r="F1724" s="5">
        <v>45839</v>
      </c>
      <c r="G1724" s="3">
        <v>45842</v>
      </c>
      <c r="H1724" s="4">
        <v>0.74444444444444446</v>
      </c>
      <c r="I1724" s="48">
        <f t="shared" si="206"/>
        <v>0.13680555555555562</v>
      </c>
      <c r="J1724" s="1">
        <v>5</v>
      </c>
      <c r="K1724" s="1" t="s">
        <v>1896</v>
      </c>
      <c r="L1724" s="1" t="s">
        <v>8138</v>
      </c>
      <c r="M1724" s="1" t="s">
        <v>75</v>
      </c>
      <c r="N1724" s="1" t="s">
        <v>3624</v>
      </c>
      <c r="O1724" s="1" t="s">
        <v>77</v>
      </c>
      <c r="P1724" s="1" t="s">
        <v>78</v>
      </c>
      <c r="Q1724" s="1" t="s">
        <v>78</v>
      </c>
      <c r="R1724" s="21" t="s">
        <v>1898</v>
      </c>
      <c r="S1724" s="21" t="s">
        <v>99</v>
      </c>
      <c r="T1724" s="34" t="s">
        <v>72</v>
      </c>
      <c r="U1724" s="21" t="s">
        <v>4127</v>
      </c>
      <c r="V1724" s="1" t="s">
        <v>1900</v>
      </c>
      <c r="W1724" s="1" t="s">
        <v>2143</v>
      </c>
      <c r="X1724" s="1" t="s">
        <v>1868</v>
      </c>
      <c r="Y1724" s="1" t="s">
        <v>2143</v>
      </c>
      <c r="Z1724" s="1" t="s">
        <v>152</v>
      </c>
      <c r="AA1724" s="1" t="s">
        <v>72</v>
      </c>
      <c r="AB1724" s="1" t="s">
        <v>153</v>
      </c>
      <c r="AC1724" s="1" t="s">
        <v>154</v>
      </c>
      <c r="AD1724" s="1" t="s">
        <v>126</v>
      </c>
      <c r="AE1724" s="1">
        <v>43</v>
      </c>
      <c r="AF1724" s="1" t="s">
        <v>88</v>
      </c>
      <c r="AG1724" s="1">
        <v>4.8</v>
      </c>
      <c r="AH1724" s="1" t="s">
        <v>954</v>
      </c>
      <c r="AI1724" s="1" t="s">
        <v>90</v>
      </c>
      <c r="AJ1724" s="1" t="s">
        <v>91</v>
      </c>
      <c r="AK1724" s="1" t="s">
        <v>92</v>
      </c>
      <c r="AL1724" s="1" t="s">
        <v>72</v>
      </c>
      <c r="AM1724" s="1" t="s">
        <v>72</v>
      </c>
      <c r="AN1724" s="1" t="s">
        <v>72</v>
      </c>
      <c r="AO1724" s="1" t="s">
        <v>72</v>
      </c>
      <c r="AP1724" s="1" t="s">
        <v>72</v>
      </c>
      <c r="AQ1724" s="1" t="s">
        <v>72</v>
      </c>
      <c r="AR1724" s="1" t="s">
        <v>2726</v>
      </c>
      <c r="AS1724" s="1" t="s">
        <v>72</v>
      </c>
      <c r="AT1724" s="1" t="s">
        <v>72</v>
      </c>
      <c r="AU1724" s="3">
        <v>45842</v>
      </c>
      <c r="AV1724" s="4">
        <v>0.76180555555555551</v>
      </c>
      <c r="AW1724" s="4">
        <v>0.8125</v>
      </c>
      <c r="AX1724" s="4">
        <f t="shared" si="210"/>
        <v>5.0694444444444486E-2</v>
      </c>
      <c r="AY1724" s="4">
        <f t="shared" si="211"/>
        <v>0.67569444444444438</v>
      </c>
      <c r="AZ1724" s="4">
        <f t="shared" si="212"/>
        <v>0.20486111111111116</v>
      </c>
      <c r="BA1724" s="1" t="s">
        <v>8139</v>
      </c>
      <c r="BB1724" s="1" t="s">
        <v>8140</v>
      </c>
      <c r="BC1724" s="1" t="s">
        <v>1794</v>
      </c>
      <c r="BD1724" s="1">
        <v>14</v>
      </c>
      <c r="BE1724" s="1" t="s">
        <v>3205</v>
      </c>
      <c r="BF1724" s="1" t="s">
        <v>75</v>
      </c>
      <c r="BG1724" s="1" t="s">
        <v>75</v>
      </c>
      <c r="BH1724" s="1" t="s">
        <v>88</v>
      </c>
      <c r="BI1724" s="1" t="s">
        <v>96</v>
      </c>
      <c r="BJ1724" s="1" t="s">
        <v>72</v>
      </c>
      <c r="BK1724" s="1" t="s">
        <v>7458</v>
      </c>
      <c r="BL1724" s="1" t="s">
        <v>8096</v>
      </c>
      <c r="BM1724" s="1">
        <f>52+7</f>
        <v>59</v>
      </c>
      <c r="BN1724" s="1" t="s">
        <v>75</v>
      </c>
      <c r="BO1724" s="1" t="s">
        <v>75</v>
      </c>
      <c r="BP1724" s="1" t="s">
        <v>75</v>
      </c>
      <c r="BQ1724" s="21" t="s">
        <v>99</v>
      </c>
      <c r="BR1724" s="21" t="s">
        <v>100</v>
      </c>
    </row>
    <row r="1725" spans="1:70" ht="20.45" customHeight="1">
      <c r="A1725" s="1">
        <v>250155</v>
      </c>
      <c r="B1725" s="1">
        <v>250155</v>
      </c>
      <c r="C1725" s="1" t="s">
        <v>71</v>
      </c>
      <c r="D1725" s="3">
        <v>45843</v>
      </c>
      <c r="E1725" s="4">
        <v>0.48958333333333331</v>
      </c>
      <c r="F1725" s="5">
        <v>45839</v>
      </c>
      <c r="G1725" s="3">
        <v>45843</v>
      </c>
      <c r="H1725" s="4">
        <v>0.59305555555555556</v>
      </c>
      <c r="I1725" s="48">
        <f t="shared" si="206"/>
        <v>0.10347222222222224</v>
      </c>
      <c r="J1725" s="1">
        <v>30</v>
      </c>
      <c r="K1725" s="1" t="s">
        <v>1896</v>
      </c>
      <c r="L1725" s="1" t="s">
        <v>8141</v>
      </c>
      <c r="M1725" s="1" t="s">
        <v>75</v>
      </c>
      <c r="N1725" s="1" t="s">
        <v>170</v>
      </c>
      <c r="O1725" s="1" t="s">
        <v>473</v>
      </c>
      <c r="P1725" s="1" t="s">
        <v>172</v>
      </c>
      <c r="Q1725" s="1" t="s">
        <v>172</v>
      </c>
      <c r="R1725" s="21" t="s">
        <v>1927</v>
      </c>
      <c r="S1725" s="8" t="s">
        <v>160</v>
      </c>
      <c r="T1725" s="34" t="s">
        <v>72</v>
      </c>
      <c r="U1725" s="60" t="s">
        <v>2305</v>
      </c>
      <c r="V1725" s="1" t="s">
        <v>1900</v>
      </c>
      <c r="W1725" s="1" t="s">
        <v>813</v>
      </c>
      <c r="X1725" s="1" t="s">
        <v>813</v>
      </c>
      <c r="Y1725" s="1" t="s">
        <v>814</v>
      </c>
      <c r="Z1725" s="1" t="s">
        <v>152</v>
      </c>
      <c r="AA1725" s="1" t="s">
        <v>1370</v>
      </c>
      <c r="AB1725" s="1" t="s">
        <v>153</v>
      </c>
      <c r="AC1725" s="1" t="s">
        <v>154</v>
      </c>
      <c r="AD1725" s="1" t="s">
        <v>126</v>
      </c>
      <c r="AE1725" s="1">
        <v>53</v>
      </c>
      <c r="AF1725" s="1" t="s">
        <v>88</v>
      </c>
      <c r="AG1725" s="1">
        <v>5.0999999999999996</v>
      </c>
      <c r="AH1725" s="1" t="s">
        <v>954</v>
      </c>
      <c r="AI1725" s="1" t="s">
        <v>90</v>
      </c>
      <c r="AJ1725" s="1" t="s">
        <v>91</v>
      </c>
      <c r="AK1725" s="1" t="s">
        <v>216</v>
      </c>
      <c r="AL1725" s="1" t="s">
        <v>72</v>
      </c>
      <c r="AM1725" s="1" t="s">
        <v>72</v>
      </c>
      <c r="AN1725" s="1" t="s">
        <v>72</v>
      </c>
      <c r="AO1725" s="1" t="s">
        <v>72</v>
      </c>
      <c r="AP1725" s="1">
        <v>8</v>
      </c>
      <c r="AQ1725" s="1" t="s">
        <v>8142</v>
      </c>
      <c r="AR1725" s="1" t="s">
        <v>2726</v>
      </c>
      <c r="AS1725" s="1" t="s">
        <v>72</v>
      </c>
      <c r="AT1725" s="1" t="s">
        <v>72</v>
      </c>
      <c r="AU1725" s="3">
        <v>45843</v>
      </c>
      <c r="AV1725" s="4">
        <v>0.60902777777777772</v>
      </c>
      <c r="AW1725" s="4" t="s">
        <v>72</v>
      </c>
      <c r="AX1725" s="4" t="s">
        <v>72</v>
      </c>
      <c r="AY1725" s="4" t="s">
        <v>72</v>
      </c>
      <c r="AZ1725" s="4" t="s">
        <v>72</v>
      </c>
      <c r="BA1725" s="1" t="s">
        <v>8143</v>
      </c>
      <c r="BB1725" s="1" t="s">
        <v>72</v>
      </c>
      <c r="BC1725" s="1" t="s">
        <v>1794</v>
      </c>
      <c r="BD1725" s="1">
        <v>14</v>
      </c>
      <c r="BE1725" s="1" t="s">
        <v>7811</v>
      </c>
      <c r="BF1725" s="1" t="s">
        <v>88</v>
      </c>
      <c r="BG1725" s="1" t="s">
        <v>88</v>
      </c>
      <c r="BH1725" s="1" t="s">
        <v>88</v>
      </c>
      <c r="BI1725" s="1" t="s">
        <v>79</v>
      </c>
      <c r="BJ1725" s="1" t="s">
        <v>8144</v>
      </c>
      <c r="BK1725" s="1" t="s">
        <v>72</v>
      </c>
      <c r="BL1725" s="1" t="s">
        <v>72</v>
      </c>
      <c r="BM1725" s="1" t="s">
        <v>72</v>
      </c>
      <c r="BN1725" s="1" t="s">
        <v>88</v>
      </c>
      <c r="BO1725" s="1" t="s">
        <v>88</v>
      </c>
      <c r="BP1725" s="1" t="s">
        <v>88</v>
      </c>
      <c r="BQ1725" s="1" t="s">
        <v>160</v>
      </c>
    </row>
    <row r="1726" spans="1:70" ht="20.45" customHeight="1">
      <c r="A1726" s="1" t="s">
        <v>8145</v>
      </c>
      <c r="B1726" s="1">
        <v>250156</v>
      </c>
      <c r="C1726" s="1" t="s">
        <v>71</v>
      </c>
      <c r="D1726" s="3">
        <v>45845</v>
      </c>
      <c r="E1726" s="4">
        <v>0.50277777777777777</v>
      </c>
      <c r="F1726" s="5">
        <v>45839</v>
      </c>
      <c r="G1726" s="3">
        <v>45845</v>
      </c>
      <c r="H1726" s="4">
        <v>0.61319444444444449</v>
      </c>
      <c r="I1726" s="48">
        <f t="shared" si="206"/>
        <v>0.11041666666666672</v>
      </c>
      <c r="J1726" s="1">
        <v>3</v>
      </c>
      <c r="K1726" s="1" t="s">
        <v>1896</v>
      </c>
      <c r="L1726" s="1" t="s">
        <v>8146</v>
      </c>
      <c r="M1726" s="1" t="s">
        <v>75</v>
      </c>
      <c r="N1726" s="1" t="s">
        <v>3947</v>
      </c>
      <c r="O1726" s="1" t="s">
        <v>77</v>
      </c>
      <c r="P1726" s="1" t="s">
        <v>78</v>
      </c>
      <c r="Q1726" s="1" t="s">
        <v>78</v>
      </c>
      <c r="R1726" s="21" t="s">
        <v>1898</v>
      </c>
      <c r="S1726" s="8" t="s">
        <v>160</v>
      </c>
      <c r="T1726" s="34" t="s">
        <v>72</v>
      </c>
      <c r="U1726" s="60" t="s">
        <v>8134</v>
      </c>
      <c r="V1726" s="1" t="s">
        <v>1900</v>
      </c>
      <c r="W1726" s="1" t="s">
        <v>813</v>
      </c>
      <c r="X1726" s="1" t="s">
        <v>813</v>
      </c>
      <c r="Y1726" s="1" t="s">
        <v>814</v>
      </c>
      <c r="Z1726" s="1" t="s">
        <v>84</v>
      </c>
      <c r="AA1726" s="1" t="s">
        <v>72</v>
      </c>
      <c r="AB1726" s="1" t="s">
        <v>140</v>
      </c>
      <c r="AC1726" s="1" t="s">
        <v>141</v>
      </c>
      <c r="AD1726" s="1" t="s">
        <v>87</v>
      </c>
      <c r="AE1726" s="1">
        <v>51</v>
      </c>
      <c r="AF1726" s="1" t="s">
        <v>88</v>
      </c>
      <c r="AG1726" s="1">
        <v>5.3</v>
      </c>
      <c r="AH1726" s="1" t="s">
        <v>2344</v>
      </c>
      <c r="AI1726" s="1" t="s">
        <v>90</v>
      </c>
      <c r="AJ1726" s="1" t="s">
        <v>91</v>
      </c>
      <c r="AK1726" s="1" t="s">
        <v>92</v>
      </c>
      <c r="AL1726" s="1" t="s">
        <v>72</v>
      </c>
      <c r="AM1726" s="1" t="s">
        <v>72</v>
      </c>
      <c r="AN1726" s="1" t="s">
        <v>72</v>
      </c>
      <c r="AO1726" s="1" t="s">
        <v>72</v>
      </c>
      <c r="AP1726" s="1" t="s">
        <v>72</v>
      </c>
      <c r="AQ1726" s="1" t="s">
        <v>72</v>
      </c>
      <c r="AR1726" s="1" t="s">
        <v>3444</v>
      </c>
      <c r="AS1726" s="1" t="s">
        <v>72</v>
      </c>
      <c r="AT1726" s="1" t="s">
        <v>72</v>
      </c>
      <c r="AU1726" s="3">
        <v>45845</v>
      </c>
      <c r="AV1726" s="4">
        <v>0.64375000000000004</v>
      </c>
      <c r="AW1726" s="4">
        <v>0.71736111111111112</v>
      </c>
      <c r="AX1726" s="4">
        <f t="shared" ref="AX1726:AX1738" si="213">AW1726-AV1726</f>
        <v>7.3611111111111072E-2</v>
      </c>
      <c r="AY1726" s="4">
        <f t="shared" ref="AY1726:AY1738" si="214">AW1726-I1726</f>
        <v>0.6069444444444444</v>
      </c>
      <c r="AZ1726" s="4">
        <f t="shared" ref="AZ1726:AZ1738" si="215">AW1726-E1726</f>
        <v>0.21458333333333335</v>
      </c>
      <c r="BA1726" s="1" t="s">
        <v>8147</v>
      </c>
      <c r="BB1726" s="1" t="s">
        <v>72</v>
      </c>
      <c r="BC1726" s="1" t="s">
        <v>1675</v>
      </c>
      <c r="BD1726" s="1">
        <v>15</v>
      </c>
      <c r="BE1726" s="1" t="s">
        <v>6026</v>
      </c>
      <c r="BF1726" s="1" t="s">
        <v>75</v>
      </c>
      <c r="BG1726" s="1" t="s">
        <v>75</v>
      </c>
      <c r="BH1726" s="1" t="s">
        <v>88</v>
      </c>
      <c r="BI1726" s="1" t="s">
        <v>79</v>
      </c>
      <c r="BJ1726" s="1" t="s">
        <v>1795</v>
      </c>
      <c r="BK1726" s="1" t="s">
        <v>72</v>
      </c>
      <c r="BL1726" s="1" t="s">
        <v>7857</v>
      </c>
      <c r="BM1726" s="1">
        <v>30</v>
      </c>
      <c r="BN1726" s="1" t="s">
        <v>88</v>
      </c>
      <c r="BO1726" s="1" t="s">
        <v>88</v>
      </c>
      <c r="BP1726" s="1" t="s">
        <v>88</v>
      </c>
      <c r="BQ1726" s="1" t="s">
        <v>160</v>
      </c>
      <c r="BR1726" s="1" t="s">
        <v>768</v>
      </c>
    </row>
    <row r="1727" spans="1:70" ht="20.45" customHeight="1">
      <c r="A1727" s="1" t="s">
        <v>8148</v>
      </c>
      <c r="B1727" s="1">
        <v>250157</v>
      </c>
      <c r="C1727" s="1" t="s">
        <v>71</v>
      </c>
      <c r="D1727" s="3">
        <v>45845</v>
      </c>
      <c r="E1727" s="4">
        <v>0.68263888888888891</v>
      </c>
      <c r="F1727" s="5">
        <v>45839</v>
      </c>
      <c r="G1727" s="3">
        <v>45845</v>
      </c>
      <c r="H1727" s="4">
        <v>0.73750000000000004</v>
      </c>
      <c r="I1727" s="48">
        <f t="shared" si="206"/>
        <v>5.4861111111111138E-2</v>
      </c>
      <c r="J1727" s="1">
        <v>2</v>
      </c>
      <c r="K1727" s="1" t="s">
        <v>1896</v>
      </c>
      <c r="L1727" s="1" t="s">
        <v>8149</v>
      </c>
      <c r="M1727" s="1" t="s">
        <v>75</v>
      </c>
      <c r="N1727" s="1" t="s">
        <v>6545</v>
      </c>
      <c r="O1727" s="1" t="s">
        <v>77</v>
      </c>
      <c r="P1727" s="1" t="s">
        <v>78</v>
      </c>
      <c r="Q1727" s="1" t="s">
        <v>78</v>
      </c>
      <c r="R1727" s="21" t="s">
        <v>1898</v>
      </c>
      <c r="S1727" s="21" t="s">
        <v>99</v>
      </c>
      <c r="T1727" s="34" t="s">
        <v>72</v>
      </c>
      <c r="U1727" s="3" t="s">
        <v>8150</v>
      </c>
      <c r="V1727" s="1" t="s">
        <v>1900</v>
      </c>
      <c r="W1727" s="1" t="s">
        <v>83</v>
      </c>
      <c r="X1727" s="1" t="s">
        <v>7663</v>
      </c>
      <c r="Y1727" s="1" t="s">
        <v>83</v>
      </c>
      <c r="Z1727" s="1" t="s">
        <v>84</v>
      </c>
      <c r="AA1727" s="1" t="s">
        <v>72</v>
      </c>
      <c r="AB1727" s="1" t="s">
        <v>196</v>
      </c>
      <c r="AC1727" s="1" t="s">
        <v>8151</v>
      </c>
      <c r="AD1727" s="1" t="s">
        <v>87</v>
      </c>
      <c r="AE1727" s="1">
        <v>50</v>
      </c>
      <c r="AF1727" s="1" t="s">
        <v>88</v>
      </c>
      <c r="AG1727" s="1">
        <v>5.0999999999999996</v>
      </c>
      <c r="AH1727" s="1" t="s">
        <v>954</v>
      </c>
      <c r="AI1727" s="1" t="s">
        <v>90</v>
      </c>
      <c r="AJ1727" s="1" t="s">
        <v>91</v>
      </c>
      <c r="AK1727" s="1" t="s">
        <v>92</v>
      </c>
      <c r="AL1727" s="1" t="s">
        <v>72</v>
      </c>
      <c r="AM1727" s="1" t="s">
        <v>217</v>
      </c>
      <c r="AN1727" s="1" t="s">
        <v>72</v>
      </c>
      <c r="AO1727" s="1" t="s">
        <v>7244</v>
      </c>
      <c r="AP1727" s="1" t="s">
        <v>72</v>
      </c>
      <c r="AQ1727" s="1" t="s">
        <v>72</v>
      </c>
      <c r="AR1727" s="1" t="s">
        <v>3444</v>
      </c>
      <c r="AS1727" s="1" t="s">
        <v>72</v>
      </c>
      <c r="AT1727" s="1" t="s">
        <v>72</v>
      </c>
      <c r="AU1727" s="3">
        <v>45845</v>
      </c>
      <c r="AV1727" s="4">
        <v>0.75069444444444444</v>
      </c>
      <c r="AW1727" s="4">
        <v>0.85902777777777772</v>
      </c>
      <c r="AX1727" s="4">
        <f t="shared" si="213"/>
        <v>0.10833333333333328</v>
      </c>
      <c r="AY1727" s="4">
        <f t="shared" si="214"/>
        <v>0.80416666666666659</v>
      </c>
      <c r="AZ1727" s="4">
        <f t="shared" si="215"/>
        <v>0.17638888888888882</v>
      </c>
      <c r="BA1727" s="1" t="s">
        <v>8152</v>
      </c>
      <c r="BB1727" s="1" t="s">
        <v>72</v>
      </c>
      <c r="BC1727" s="1" t="s">
        <v>1675</v>
      </c>
      <c r="BD1727" s="1">
        <v>15</v>
      </c>
      <c r="BE1727" s="1" t="s">
        <v>183</v>
      </c>
      <c r="BF1727" s="1" t="s">
        <v>75</v>
      </c>
      <c r="BG1727" s="1" t="s">
        <v>75</v>
      </c>
      <c r="BH1727" s="1" t="s">
        <v>88</v>
      </c>
      <c r="BI1727" s="1" t="s">
        <v>96</v>
      </c>
      <c r="BJ1727" s="1" t="s">
        <v>72</v>
      </c>
      <c r="BK1727" s="1" t="s">
        <v>7458</v>
      </c>
      <c r="BL1727" s="1" t="s">
        <v>8106</v>
      </c>
      <c r="BM1727" s="1">
        <v>49</v>
      </c>
      <c r="BN1727" s="1" t="s">
        <v>75</v>
      </c>
      <c r="BO1727" s="1" t="s">
        <v>75</v>
      </c>
      <c r="BP1727" s="1" t="s">
        <v>75</v>
      </c>
      <c r="BQ1727" s="21" t="s">
        <v>99</v>
      </c>
      <c r="BR1727" s="21" t="s">
        <v>100</v>
      </c>
    </row>
    <row r="1728" spans="1:70" ht="20.45" customHeight="1">
      <c r="A1728" s="1" t="s">
        <v>8153</v>
      </c>
      <c r="B1728" s="1">
        <v>250158</v>
      </c>
      <c r="C1728" s="1" t="s">
        <v>71</v>
      </c>
      <c r="D1728" s="3">
        <v>45846</v>
      </c>
      <c r="E1728" s="4">
        <v>0.44305555555555554</v>
      </c>
      <c r="F1728" s="5">
        <v>45839</v>
      </c>
      <c r="G1728" s="3">
        <v>45846</v>
      </c>
      <c r="H1728" s="4">
        <v>0.55277777777777781</v>
      </c>
      <c r="I1728" s="48">
        <f t="shared" si="206"/>
        <v>0.10972222222222228</v>
      </c>
      <c r="J1728" s="1">
        <v>3</v>
      </c>
      <c r="K1728" s="1" t="s">
        <v>1896</v>
      </c>
      <c r="L1728" s="1" t="s">
        <v>8154</v>
      </c>
      <c r="M1728" s="1" t="s">
        <v>75</v>
      </c>
      <c r="N1728" s="1" t="s">
        <v>3947</v>
      </c>
      <c r="O1728" s="1" t="s">
        <v>77</v>
      </c>
      <c r="P1728" s="1" t="s">
        <v>78</v>
      </c>
      <c r="Q1728" s="1" t="s">
        <v>78</v>
      </c>
      <c r="R1728" s="21" t="s">
        <v>1898</v>
      </c>
      <c r="S1728" s="21" t="s">
        <v>99</v>
      </c>
      <c r="T1728" s="34" t="s">
        <v>72</v>
      </c>
      <c r="U1728" s="3" t="s">
        <v>8155</v>
      </c>
      <c r="V1728" s="1" t="s">
        <v>1900</v>
      </c>
      <c r="W1728" s="1" t="s">
        <v>813</v>
      </c>
      <c r="X1728" s="1" t="s">
        <v>813</v>
      </c>
      <c r="Y1728" s="1" t="s">
        <v>814</v>
      </c>
      <c r="Z1728" s="1" t="s">
        <v>84</v>
      </c>
      <c r="AA1728" s="1" t="s">
        <v>72</v>
      </c>
      <c r="AB1728" s="1" t="s">
        <v>140</v>
      </c>
      <c r="AC1728" s="1" t="s">
        <v>181</v>
      </c>
      <c r="AD1728" s="1" t="s">
        <v>87</v>
      </c>
      <c r="AE1728" s="1">
        <v>54</v>
      </c>
      <c r="AF1728" s="1" t="s">
        <v>88</v>
      </c>
      <c r="AG1728" s="1">
        <v>5.3</v>
      </c>
      <c r="AH1728" s="1" t="s">
        <v>2344</v>
      </c>
      <c r="AI1728" s="1" t="s">
        <v>90</v>
      </c>
      <c r="AJ1728" s="1" t="s">
        <v>91</v>
      </c>
      <c r="AK1728" s="1" t="s">
        <v>92</v>
      </c>
      <c r="AL1728" s="1" t="s">
        <v>72</v>
      </c>
      <c r="AM1728" s="1" t="s">
        <v>217</v>
      </c>
      <c r="AN1728" s="1">
        <v>2</v>
      </c>
      <c r="AO1728" s="25" t="s">
        <v>8156</v>
      </c>
      <c r="AP1728" s="1" t="s">
        <v>72</v>
      </c>
      <c r="AQ1728" s="1" t="s">
        <v>72</v>
      </c>
      <c r="AR1728" s="1" t="s">
        <v>3444</v>
      </c>
      <c r="AS1728" s="1" t="s">
        <v>878</v>
      </c>
      <c r="AT1728" s="1" t="s">
        <v>72</v>
      </c>
      <c r="AU1728" s="3">
        <v>45846</v>
      </c>
      <c r="AV1728" s="4">
        <v>0.57916666666666672</v>
      </c>
      <c r="AW1728" s="4">
        <v>0.64930555555555558</v>
      </c>
      <c r="AX1728" s="4">
        <f t="shared" si="213"/>
        <v>7.0138888888888862E-2</v>
      </c>
      <c r="AY1728" s="4">
        <f t="shared" si="214"/>
        <v>0.5395833333333333</v>
      </c>
      <c r="AZ1728" s="4">
        <f t="shared" si="215"/>
        <v>0.20625000000000004</v>
      </c>
      <c r="BA1728" s="1" t="s">
        <v>8157</v>
      </c>
      <c r="BB1728" s="1" t="s">
        <v>72</v>
      </c>
      <c r="BC1728" s="1" t="s">
        <v>1675</v>
      </c>
      <c r="BD1728" s="1">
        <v>15</v>
      </c>
      <c r="BE1728" s="1" t="s">
        <v>3205</v>
      </c>
      <c r="BF1728" s="1" t="s">
        <v>75</v>
      </c>
      <c r="BG1728" s="1" t="s">
        <v>75</v>
      </c>
      <c r="BH1728" s="1" t="s">
        <v>88</v>
      </c>
      <c r="BI1728" s="1" t="s">
        <v>96</v>
      </c>
      <c r="BJ1728" s="1" t="s">
        <v>72</v>
      </c>
      <c r="BK1728" s="1" t="s">
        <v>7526</v>
      </c>
      <c r="BL1728" s="1" t="s">
        <v>7857</v>
      </c>
      <c r="BM1728" s="1">
        <f>30+7</f>
        <v>37</v>
      </c>
      <c r="BN1728" s="1" t="s">
        <v>75</v>
      </c>
      <c r="BO1728" s="1" t="s">
        <v>75</v>
      </c>
      <c r="BP1728" s="1" t="s">
        <v>75</v>
      </c>
      <c r="BQ1728" s="21" t="s">
        <v>99</v>
      </c>
      <c r="BR1728" s="21" t="s">
        <v>100</v>
      </c>
    </row>
    <row r="1729" spans="1:70" ht="20.45" customHeight="1">
      <c r="A1729" s="1" t="s">
        <v>8158</v>
      </c>
      <c r="B1729" s="1">
        <v>250159</v>
      </c>
      <c r="C1729" s="1" t="s">
        <v>71</v>
      </c>
      <c r="D1729" s="3">
        <v>45847</v>
      </c>
      <c r="E1729" s="4">
        <v>0.42777777777777776</v>
      </c>
      <c r="F1729" s="5">
        <v>45839</v>
      </c>
      <c r="G1729" s="3">
        <v>45847</v>
      </c>
      <c r="H1729" s="4">
        <v>0.625</v>
      </c>
      <c r="I1729" s="48">
        <f t="shared" si="206"/>
        <v>0.19722222222222224</v>
      </c>
      <c r="J1729" s="1">
        <v>5</v>
      </c>
      <c r="K1729" s="1" t="s">
        <v>1896</v>
      </c>
      <c r="L1729" s="1" t="s">
        <v>8159</v>
      </c>
      <c r="M1729" s="1" t="s">
        <v>75</v>
      </c>
      <c r="N1729" s="1" t="s">
        <v>3608</v>
      </c>
      <c r="O1729" s="1" t="s">
        <v>77</v>
      </c>
      <c r="P1729" s="1" t="s">
        <v>78</v>
      </c>
      <c r="Q1729" s="1" t="s">
        <v>78</v>
      </c>
      <c r="R1729" s="21" t="s">
        <v>1898</v>
      </c>
      <c r="S1729" s="8" t="s">
        <v>160</v>
      </c>
      <c r="T1729" s="34" t="s">
        <v>72</v>
      </c>
      <c r="U1729" s="60" t="s">
        <v>8160</v>
      </c>
      <c r="V1729" s="1" t="s">
        <v>1900</v>
      </c>
      <c r="W1729" s="1" t="s">
        <v>813</v>
      </c>
      <c r="X1729" s="1" t="s">
        <v>813</v>
      </c>
      <c r="Y1729" s="1" t="s">
        <v>814</v>
      </c>
      <c r="Z1729" s="1" t="s">
        <v>152</v>
      </c>
      <c r="AA1729" s="1" t="s">
        <v>3507</v>
      </c>
      <c r="AB1729" s="1" t="s">
        <v>153</v>
      </c>
      <c r="AC1729" s="1" t="s">
        <v>164</v>
      </c>
      <c r="AD1729" s="1" t="s">
        <v>126</v>
      </c>
      <c r="AE1729" s="1">
        <v>68</v>
      </c>
      <c r="AF1729" s="1" t="s">
        <v>88</v>
      </c>
      <c r="AG1729" s="1">
        <v>5.0999999999999996</v>
      </c>
      <c r="AH1729" s="1" t="s">
        <v>954</v>
      </c>
      <c r="AI1729" s="1" t="s">
        <v>90</v>
      </c>
      <c r="AJ1729" s="1" t="s">
        <v>91</v>
      </c>
      <c r="AK1729" s="1" t="s">
        <v>92</v>
      </c>
      <c r="AL1729" s="1" t="s">
        <v>72</v>
      </c>
      <c r="AM1729" s="1" t="s">
        <v>72</v>
      </c>
      <c r="AN1729" s="1" t="s">
        <v>72</v>
      </c>
      <c r="AO1729" s="1" t="s">
        <v>72</v>
      </c>
      <c r="AP1729" s="1" t="s">
        <v>72</v>
      </c>
      <c r="AQ1729" s="1" t="s">
        <v>72</v>
      </c>
      <c r="AR1729" s="1" t="s">
        <v>2726</v>
      </c>
      <c r="AS1729" s="1" t="s">
        <v>72</v>
      </c>
      <c r="AT1729" s="1" t="s">
        <v>72</v>
      </c>
      <c r="AU1729" s="3">
        <v>45847</v>
      </c>
      <c r="AV1729" s="4">
        <v>0.64027777777777772</v>
      </c>
      <c r="AW1729" s="4">
        <v>0.70694444444444449</v>
      </c>
      <c r="AX1729" s="4">
        <f t="shared" si="213"/>
        <v>6.6666666666666763E-2</v>
      </c>
      <c r="AY1729" s="4">
        <f t="shared" si="214"/>
        <v>0.50972222222222219</v>
      </c>
      <c r="AZ1729" s="4">
        <f t="shared" si="215"/>
        <v>0.27916666666666673</v>
      </c>
      <c r="BA1729" s="1" t="s">
        <v>8161</v>
      </c>
      <c r="BB1729" s="1" t="s">
        <v>8162</v>
      </c>
      <c r="BC1729" s="1" t="s">
        <v>1794</v>
      </c>
      <c r="BD1729" s="1">
        <v>15</v>
      </c>
      <c r="BE1729" s="1" t="s">
        <v>6026</v>
      </c>
      <c r="BF1729" s="1" t="s">
        <v>75</v>
      </c>
      <c r="BG1729" s="1" t="s">
        <v>75</v>
      </c>
      <c r="BH1729" s="1" t="s">
        <v>88</v>
      </c>
      <c r="BI1729" s="1" t="s">
        <v>79</v>
      </c>
      <c r="BJ1729" s="1" t="s">
        <v>72</v>
      </c>
      <c r="BK1729" s="1" t="s">
        <v>7458</v>
      </c>
      <c r="BL1729" s="1" t="s">
        <v>8163</v>
      </c>
      <c r="BM1729" s="1">
        <v>20</v>
      </c>
      <c r="BN1729" s="1" t="s">
        <v>75</v>
      </c>
      <c r="BO1729" s="1" t="s">
        <v>75</v>
      </c>
      <c r="BP1729" s="1" t="s">
        <v>75</v>
      </c>
      <c r="BQ1729" s="1" t="s">
        <v>160</v>
      </c>
      <c r="BR1729" s="16" t="s">
        <v>768</v>
      </c>
    </row>
    <row r="1730" spans="1:70" ht="20.45" customHeight="1">
      <c r="A1730" s="1" t="s">
        <v>8164</v>
      </c>
      <c r="B1730" s="1">
        <v>250160</v>
      </c>
      <c r="C1730" s="1" t="s">
        <v>71</v>
      </c>
      <c r="D1730" s="3">
        <v>45852</v>
      </c>
      <c r="E1730" s="4">
        <v>0.52222222222222225</v>
      </c>
      <c r="F1730" s="5">
        <v>45839</v>
      </c>
      <c r="G1730" s="3">
        <v>45852</v>
      </c>
      <c r="H1730" s="4">
        <v>0.58680555555555558</v>
      </c>
      <c r="I1730" s="48">
        <f t="shared" si="206"/>
        <v>6.4583333333333326E-2</v>
      </c>
      <c r="J1730" s="1">
        <v>3</v>
      </c>
      <c r="K1730" s="1" t="s">
        <v>1896</v>
      </c>
      <c r="L1730" s="1" t="s">
        <v>8165</v>
      </c>
      <c r="M1730" s="1" t="s">
        <v>75</v>
      </c>
      <c r="N1730" s="1" t="s">
        <v>7510</v>
      </c>
      <c r="O1730" s="1" t="s">
        <v>77</v>
      </c>
      <c r="P1730" s="1" t="s">
        <v>78</v>
      </c>
      <c r="Q1730" s="1" t="s">
        <v>78</v>
      </c>
      <c r="R1730" s="21" t="s">
        <v>1898</v>
      </c>
      <c r="S1730" s="21" t="s">
        <v>160</v>
      </c>
      <c r="T1730" s="34" t="s">
        <v>72</v>
      </c>
      <c r="U1730" s="3" t="s">
        <v>8166</v>
      </c>
      <c r="V1730" s="1" t="s">
        <v>1900</v>
      </c>
      <c r="W1730" s="1" t="s">
        <v>83</v>
      </c>
      <c r="X1730" s="1" t="s">
        <v>123</v>
      </c>
      <c r="Y1730" s="1" t="s">
        <v>83</v>
      </c>
      <c r="Z1730" s="1" t="s">
        <v>7128</v>
      </c>
      <c r="AA1730" s="1" t="s">
        <v>72</v>
      </c>
      <c r="AB1730" s="1" t="s">
        <v>7129</v>
      </c>
      <c r="AC1730" s="1" t="s">
        <v>8167</v>
      </c>
      <c r="AD1730" s="1" t="s">
        <v>87</v>
      </c>
      <c r="AE1730" s="1">
        <v>50</v>
      </c>
      <c r="AF1730" s="1" t="s">
        <v>88</v>
      </c>
      <c r="AG1730" s="1">
        <v>5.4</v>
      </c>
      <c r="AH1730" s="1" t="s">
        <v>299</v>
      </c>
      <c r="AI1730" s="1" t="s">
        <v>90</v>
      </c>
      <c r="AJ1730" s="1" t="s">
        <v>91</v>
      </c>
      <c r="AK1730" s="1" t="s">
        <v>92</v>
      </c>
      <c r="AL1730" s="1" t="s">
        <v>72</v>
      </c>
      <c r="AM1730" s="1" t="s">
        <v>72</v>
      </c>
      <c r="AN1730" s="1" t="s">
        <v>72</v>
      </c>
      <c r="AO1730" s="1" t="s">
        <v>72</v>
      </c>
      <c r="AP1730" s="1" t="s">
        <v>72</v>
      </c>
      <c r="AQ1730" s="1" t="s">
        <v>72</v>
      </c>
      <c r="AR1730" s="1" t="s">
        <v>72</v>
      </c>
      <c r="AS1730" s="1" t="s">
        <v>72</v>
      </c>
      <c r="AT1730" s="1" t="s">
        <v>72</v>
      </c>
      <c r="AU1730" s="3">
        <v>45852</v>
      </c>
      <c r="AV1730" s="4">
        <v>0.61111111111111116</v>
      </c>
      <c r="AW1730" s="4">
        <v>0.69722222222222219</v>
      </c>
      <c r="AX1730" s="4">
        <f t="shared" si="213"/>
        <v>8.6111111111111027E-2</v>
      </c>
      <c r="AY1730" s="4">
        <f t="shared" si="214"/>
        <v>0.63263888888888886</v>
      </c>
      <c r="AZ1730" s="4">
        <f t="shared" si="215"/>
        <v>0.17499999999999993</v>
      </c>
      <c r="BA1730" s="1" t="s">
        <v>8168</v>
      </c>
      <c r="BB1730" s="1" t="s">
        <v>72</v>
      </c>
      <c r="BC1730" s="1" t="s">
        <v>1675</v>
      </c>
      <c r="BD1730" s="1">
        <v>13</v>
      </c>
      <c r="BE1730" s="1" t="s">
        <v>183</v>
      </c>
      <c r="BF1730" s="1" t="s">
        <v>75</v>
      </c>
      <c r="BG1730" s="1" t="s">
        <v>75</v>
      </c>
      <c r="BH1730" s="1" t="s">
        <v>88</v>
      </c>
      <c r="BI1730" s="1" t="s">
        <v>79</v>
      </c>
      <c r="BJ1730" s="1" t="s">
        <v>437</v>
      </c>
      <c r="BK1730" s="1" t="s">
        <v>8169</v>
      </c>
      <c r="BL1730" s="1" t="s">
        <v>8046</v>
      </c>
      <c r="BM1730" s="1">
        <v>49</v>
      </c>
      <c r="BN1730" s="1" t="s">
        <v>88</v>
      </c>
      <c r="BO1730" s="1" t="s">
        <v>88</v>
      </c>
      <c r="BP1730" s="1" t="s">
        <v>88</v>
      </c>
      <c r="BQ1730" s="1" t="s">
        <v>160</v>
      </c>
      <c r="BR1730" s="1" t="s">
        <v>440</v>
      </c>
    </row>
    <row r="1731" spans="1:70" ht="20.45" customHeight="1">
      <c r="A1731" s="1" t="s">
        <v>8170</v>
      </c>
      <c r="B1731" s="1">
        <v>250161</v>
      </c>
      <c r="C1731" s="1" t="s">
        <v>71</v>
      </c>
      <c r="D1731" s="3">
        <v>45852</v>
      </c>
      <c r="E1731" s="4">
        <v>0.53611111111111109</v>
      </c>
      <c r="F1731" s="5">
        <v>45839</v>
      </c>
      <c r="G1731" s="3">
        <v>45852</v>
      </c>
      <c r="H1731" s="4">
        <v>0.66180555555555554</v>
      </c>
      <c r="I1731" s="48">
        <f t="shared" si="206"/>
        <v>0.12569444444444444</v>
      </c>
      <c r="J1731" s="1">
        <v>3</v>
      </c>
      <c r="K1731" s="1" t="s">
        <v>1896</v>
      </c>
      <c r="L1731" s="1" t="s">
        <v>8171</v>
      </c>
      <c r="M1731" s="1" t="s">
        <v>75</v>
      </c>
      <c r="N1731" s="1" t="s">
        <v>6545</v>
      </c>
      <c r="O1731" s="1" t="s">
        <v>77</v>
      </c>
      <c r="P1731" s="1" t="s">
        <v>78</v>
      </c>
      <c r="Q1731" s="1" t="s">
        <v>78</v>
      </c>
      <c r="R1731" s="21" t="s">
        <v>1898</v>
      </c>
      <c r="S1731" s="21" t="s">
        <v>160</v>
      </c>
      <c r="T1731" s="34" t="s">
        <v>72</v>
      </c>
      <c r="U1731" s="3" t="s">
        <v>1958</v>
      </c>
      <c r="V1731" s="1" t="s">
        <v>1900</v>
      </c>
      <c r="W1731" s="1" t="s">
        <v>813</v>
      </c>
      <c r="X1731" s="1" t="s">
        <v>813</v>
      </c>
      <c r="Y1731" s="1" t="s">
        <v>814</v>
      </c>
      <c r="Z1731" s="1" t="s">
        <v>84</v>
      </c>
      <c r="AA1731" s="1" t="s">
        <v>72</v>
      </c>
      <c r="AB1731" s="1" t="s">
        <v>124</v>
      </c>
      <c r="AC1731" s="1" t="s">
        <v>341</v>
      </c>
      <c r="AD1731" s="1" t="s">
        <v>126</v>
      </c>
      <c r="AE1731" s="1">
        <v>56</v>
      </c>
      <c r="AF1731" s="1" t="s">
        <v>88</v>
      </c>
      <c r="AG1731" s="1">
        <v>5.8</v>
      </c>
      <c r="AH1731" s="1" t="s">
        <v>2344</v>
      </c>
      <c r="AI1731" s="1" t="s">
        <v>90</v>
      </c>
      <c r="AJ1731" s="1" t="s">
        <v>91</v>
      </c>
      <c r="AK1731" s="1" t="s">
        <v>92</v>
      </c>
      <c r="AL1731" s="1" t="s">
        <v>72</v>
      </c>
      <c r="AM1731" s="1" t="s">
        <v>217</v>
      </c>
      <c r="AN1731" s="1">
        <v>2</v>
      </c>
      <c r="AO1731" s="25" t="s">
        <v>4808</v>
      </c>
      <c r="AP1731" s="1" t="s">
        <v>72</v>
      </c>
      <c r="AQ1731" s="1" t="s">
        <v>72</v>
      </c>
      <c r="AR1731" s="1" t="s">
        <v>3444</v>
      </c>
      <c r="AS1731" s="1" t="s">
        <v>878</v>
      </c>
      <c r="AT1731" s="1" t="s">
        <v>72</v>
      </c>
      <c r="AU1731" s="3">
        <v>45852</v>
      </c>
      <c r="AV1731" s="4">
        <v>0.67569444444444449</v>
      </c>
      <c r="AW1731" s="4">
        <v>0.7368055555555556</v>
      </c>
      <c r="AX1731" s="4">
        <f t="shared" si="213"/>
        <v>6.1111111111111116E-2</v>
      </c>
      <c r="AY1731" s="4">
        <f t="shared" si="214"/>
        <v>0.61111111111111116</v>
      </c>
      <c r="AZ1731" s="4">
        <f t="shared" si="215"/>
        <v>0.20069444444444451</v>
      </c>
      <c r="BA1731" s="1" t="s">
        <v>8172</v>
      </c>
      <c r="BB1731" s="1" t="s">
        <v>72</v>
      </c>
      <c r="BC1731" s="1" t="s">
        <v>1675</v>
      </c>
      <c r="BD1731" s="1">
        <v>15</v>
      </c>
      <c r="BE1731" s="1" t="s">
        <v>3205</v>
      </c>
      <c r="BF1731" s="1" t="s">
        <v>75</v>
      </c>
      <c r="BG1731" s="1" t="s">
        <v>75</v>
      </c>
      <c r="BH1731" s="1" t="s">
        <v>88</v>
      </c>
      <c r="BI1731" s="1" t="s">
        <v>79</v>
      </c>
      <c r="BJ1731" s="1" t="s">
        <v>437</v>
      </c>
      <c r="BK1731" s="1" t="s">
        <v>7458</v>
      </c>
      <c r="BL1731" s="1" t="s">
        <v>8106</v>
      </c>
      <c r="BM1731" s="1">
        <v>49</v>
      </c>
      <c r="BN1731" s="1" t="s">
        <v>75</v>
      </c>
      <c r="BO1731" s="1" t="s">
        <v>75</v>
      </c>
      <c r="BP1731" s="1" t="s">
        <v>75</v>
      </c>
      <c r="BQ1731" s="1" t="s">
        <v>160</v>
      </c>
      <c r="BR1731" s="1" t="s">
        <v>440</v>
      </c>
    </row>
    <row r="1732" spans="1:70" ht="20.45" customHeight="1">
      <c r="A1732" s="1" t="s">
        <v>8173</v>
      </c>
      <c r="B1732" s="1">
        <v>250162</v>
      </c>
      <c r="C1732" s="1" t="s">
        <v>71</v>
      </c>
      <c r="D1732" s="3">
        <v>45854</v>
      </c>
      <c r="E1732" s="4">
        <v>0.39166666666666666</v>
      </c>
      <c r="F1732" s="5">
        <v>45839</v>
      </c>
      <c r="G1732" s="3">
        <v>45854</v>
      </c>
      <c r="H1732" s="4">
        <v>0.58958333333333335</v>
      </c>
      <c r="I1732" s="48">
        <f t="shared" si="206"/>
        <v>0.19791666666666669</v>
      </c>
      <c r="J1732" s="1">
        <v>3</v>
      </c>
      <c r="K1732" s="1" t="s">
        <v>1896</v>
      </c>
      <c r="L1732" s="1" t="s">
        <v>8174</v>
      </c>
      <c r="M1732" s="1" t="s">
        <v>75</v>
      </c>
      <c r="N1732" s="1" t="s">
        <v>3608</v>
      </c>
      <c r="O1732" s="1" t="s">
        <v>77</v>
      </c>
      <c r="P1732" s="1" t="s">
        <v>78</v>
      </c>
      <c r="Q1732" s="1" t="s">
        <v>78</v>
      </c>
      <c r="R1732" s="21" t="s">
        <v>1898</v>
      </c>
      <c r="S1732" s="21" t="s">
        <v>99</v>
      </c>
      <c r="T1732" s="34" t="s">
        <v>72</v>
      </c>
      <c r="U1732" s="3" t="s">
        <v>7758</v>
      </c>
      <c r="V1732" s="1" t="s">
        <v>1900</v>
      </c>
      <c r="W1732" s="1" t="s">
        <v>813</v>
      </c>
      <c r="X1732" s="1" t="s">
        <v>813</v>
      </c>
      <c r="Y1732" s="1" t="s">
        <v>814</v>
      </c>
      <c r="Z1732" s="1" t="s">
        <v>152</v>
      </c>
      <c r="AA1732" s="1" t="s">
        <v>3507</v>
      </c>
      <c r="AB1732" s="1" t="s">
        <v>153</v>
      </c>
      <c r="AC1732" s="1" t="s">
        <v>164</v>
      </c>
      <c r="AD1732" s="1" t="s">
        <v>126</v>
      </c>
      <c r="AE1732" s="1">
        <v>60</v>
      </c>
      <c r="AF1732" s="1" t="s">
        <v>88</v>
      </c>
      <c r="AG1732" s="1">
        <v>6.2</v>
      </c>
      <c r="AH1732" s="1" t="s">
        <v>299</v>
      </c>
      <c r="AI1732" s="1" t="s">
        <v>90</v>
      </c>
      <c r="AJ1732" s="1" t="s">
        <v>91</v>
      </c>
      <c r="AK1732" s="1" t="s">
        <v>92</v>
      </c>
      <c r="AL1732" s="1" t="s">
        <v>72</v>
      </c>
      <c r="AM1732" s="25" t="s">
        <v>254</v>
      </c>
      <c r="AN1732" s="1">
        <v>2</v>
      </c>
      <c r="AO1732" s="25" t="s">
        <v>8175</v>
      </c>
      <c r="AP1732" s="1" t="s">
        <v>72</v>
      </c>
      <c r="AQ1732" s="1" t="s">
        <v>72</v>
      </c>
      <c r="AR1732" s="1" t="s">
        <v>2726</v>
      </c>
      <c r="AS1732" s="1" t="s">
        <v>5157</v>
      </c>
      <c r="AT1732" s="1" t="s">
        <v>8125</v>
      </c>
      <c r="AU1732" s="3">
        <v>45854</v>
      </c>
      <c r="AV1732" s="4">
        <v>0.61736111111111114</v>
      </c>
      <c r="AW1732" s="4">
        <v>0.65833333333333333</v>
      </c>
      <c r="AX1732" s="4">
        <f t="shared" si="213"/>
        <v>4.0972222222222188E-2</v>
      </c>
      <c r="AY1732" s="4">
        <f t="shared" si="214"/>
        <v>0.46041666666666664</v>
      </c>
      <c r="AZ1732" s="4">
        <f t="shared" si="215"/>
        <v>0.26666666666666666</v>
      </c>
      <c r="BA1732" s="1" t="s">
        <v>7371</v>
      </c>
      <c r="BB1732" s="1" t="s">
        <v>72</v>
      </c>
      <c r="BC1732" s="1" t="s">
        <v>1794</v>
      </c>
      <c r="BD1732" s="1">
        <v>15</v>
      </c>
      <c r="BE1732" s="1" t="s">
        <v>3205</v>
      </c>
      <c r="BF1732" s="1" t="s">
        <v>75</v>
      </c>
      <c r="BG1732" s="1" t="s">
        <v>75</v>
      </c>
      <c r="BH1732" s="1" t="s">
        <v>88</v>
      </c>
      <c r="BI1732" s="1" t="s">
        <v>96</v>
      </c>
      <c r="BJ1732" s="1" t="s">
        <v>72</v>
      </c>
      <c r="BK1732" s="1" t="s">
        <v>8176</v>
      </c>
      <c r="BL1732" s="1" t="s">
        <v>8177</v>
      </c>
      <c r="BM1732" s="1">
        <v>24</v>
      </c>
      <c r="BN1732" s="1" t="s">
        <v>75</v>
      </c>
      <c r="BO1732" s="1" t="s">
        <v>75</v>
      </c>
      <c r="BP1732" s="1" t="s">
        <v>75</v>
      </c>
      <c r="BQ1732" s="21" t="s">
        <v>99</v>
      </c>
      <c r="BR1732" s="21" t="s">
        <v>100</v>
      </c>
    </row>
    <row r="1733" spans="1:70" ht="20.45" customHeight="1">
      <c r="A1733" s="1" t="s">
        <v>8178</v>
      </c>
      <c r="B1733" s="1">
        <v>250163</v>
      </c>
      <c r="C1733" s="1" t="s">
        <v>71</v>
      </c>
      <c r="D1733" s="3">
        <v>45854</v>
      </c>
      <c r="E1733" s="4">
        <v>0.46666666666666667</v>
      </c>
      <c r="F1733" s="5">
        <v>45839</v>
      </c>
      <c r="G1733" s="3">
        <v>45854</v>
      </c>
      <c r="H1733" s="4">
        <v>0.58958333333333335</v>
      </c>
      <c r="I1733" s="48">
        <f t="shared" si="206"/>
        <v>0.12291666666666667</v>
      </c>
      <c r="J1733" s="1">
        <v>2</v>
      </c>
      <c r="K1733" s="1" t="s">
        <v>1896</v>
      </c>
      <c r="L1733" s="1" t="s">
        <v>8179</v>
      </c>
      <c r="M1733" s="1" t="s">
        <v>75</v>
      </c>
      <c r="N1733" s="1" t="s">
        <v>3608</v>
      </c>
      <c r="O1733" s="1" t="s">
        <v>77</v>
      </c>
      <c r="P1733" s="1" t="s">
        <v>78</v>
      </c>
      <c r="Q1733" s="1" t="s">
        <v>78</v>
      </c>
      <c r="R1733" s="21" t="s">
        <v>1898</v>
      </c>
      <c r="S1733" s="21" t="s">
        <v>99</v>
      </c>
      <c r="T1733" s="34" t="s">
        <v>72</v>
      </c>
      <c r="U1733" s="3" t="s">
        <v>8180</v>
      </c>
      <c r="V1733" s="1" t="s">
        <v>1900</v>
      </c>
      <c r="W1733" s="1" t="s">
        <v>813</v>
      </c>
      <c r="X1733" s="1" t="s">
        <v>813</v>
      </c>
      <c r="Y1733" s="1" t="s">
        <v>814</v>
      </c>
      <c r="Z1733" s="1" t="s">
        <v>152</v>
      </c>
      <c r="AA1733" s="1" t="s">
        <v>72</v>
      </c>
      <c r="AB1733" s="1" t="s">
        <v>153</v>
      </c>
      <c r="AC1733" s="1" t="s">
        <v>154</v>
      </c>
      <c r="AD1733" s="1" t="s">
        <v>126</v>
      </c>
      <c r="AE1733" s="1">
        <v>72</v>
      </c>
      <c r="AF1733" s="1" t="s">
        <v>88</v>
      </c>
      <c r="AG1733" s="1">
        <v>6.2</v>
      </c>
      <c r="AH1733" s="1" t="s">
        <v>299</v>
      </c>
      <c r="AI1733" s="1" t="s">
        <v>90</v>
      </c>
      <c r="AJ1733" s="1" t="s">
        <v>91</v>
      </c>
      <c r="AK1733" s="1" t="s">
        <v>216</v>
      </c>
      <c r="AL1733" s="1" t="s">
        <v>72</v>
      </c>
      <c r="AM1733" s="1" t="s">
        <v>229</v>
      </c>
      <c r="AN1733" s="1">
        <v>3</v>
      </c>
      <c r="AO1733" s="25" t="s">
        <v>7190</v>
      </c>
      <c r="AP1733" s="1">
        <v>1</v>
      </c>
      <c r="AQ1733" s="1" t="s">
        <v>8181</v>
      </c>
      <c r="AR1733" s="1" t="s">
        <v>2726</v>
      </c>
      <c r="AS1733" s="1" t="s">
        <v>263</v>
      </c>
      <c r="AT1733" s="1" t="s">
        <v>72</v>
      </c>
      <c r="AU1733" s="3">
        <v>45854</v>
      </c>
      <c r="AV1733" s="4">
        <v>0.62361111111111112</v>
      </c>
      <c r="AW1733" s="4">
        <v>0.67847222222222225</v>
      </c>
      <c r="AX1733" s="4">
        <f t="shared" si="213"/>
        <v>5.4861111111111138E-2</v>
      </c>
      <c r="AY1733" s="4">
        <f t="shared" si="214"/>
        <v>0.55555555555555558</v>
      </c>
      <c r="AZ1733" s="4">
        <f t="shared" si="215"/>
        <v>0.21180555555555558</v>
      </c>
      <c r="BA1733" s="1" t="s">
        <v>1565</v>
      </c>
      <c r="BB1733" s="1" t="s">
        <v>72</v>
      </c>
      <c r="BC1733" s="1" t="s">
        <v>1794</v>
      </c>
      <c r="BD1733" s="1">
        <v>15</v>
      </c>
      <c r="BE1733" s="1" t="s">
        <v>4219</v>
      </c>
      <c r="BF1733" s="1" t="s">
        <v>75</v>
      </c>
      <c r="BG1733" s="1" t="s">
        <v>75</v>
      </c>
      <c r="BH1733" s="1" t="s">
        <v>88</v>
      </c>
      <c r="BI1733" s="1" t="s">
        <v>96</v>
      </c>
      <c r="BJ1733" s="1" t="s">
        <v>72</v>
      </c>
      <c r="BK1733" s="1" t="s">
        <v>6242</v>
      </c>
      <c r="BL1733" s="1" t="s">
        <v>8182</v>
      </c>
      <c r="BM1733" s="1">
        <f>42+7</f>
        <v>49</v>
      </c>
      <c r="BN1733" s="1" t="s">
        <v>75</v>
      </c>
      <c r="BO1733" s="1" t="s">
        <v>75</v>
      </c>
      <c r="BP1733" s="1" t="s">
        <v>75</v>
      </c>
      <c r="BQ1733" s="21" t="s">
        <v>99</v>
      </c>
      <c r="BR1733" s="21" t="s">
        <v>100</v>
      </c>
    </row>
    <row r="1734" spans="1:70" ht="20.45" customHeight="1">
      <c r="A1734" s="1" t="s">
        <v>8183</v>
      </c>
      <c r="B1734" s="1">
        <v>250164</v>
      </c>
      <c r="C1734" s="1" t="s">
        <v>71</v>
      </c>
      <c r="D1734" s="3">
        <v>45856</v>
      </c>
      <c r="E1734" s="4">
        <v>0.46388888888888891</v>
      </c>
      <c r="F1734" s="5">
        <v>45839</v>
      </c>
      <c r="G1734" s="3">
        <v>45856</v>
      </c>
      <c r="H1734" s="4">
        <v>0.58750000000000002</v>
      </c>
      <c r="I1734" s="48">
        <f t="shared" si="206"/>
        <v>0.12361111111111112</v>
      </c>
      <c r="J1734" s="1">
        <v>2</v>
      </c>
      <c r="K1734" s="1" t="s">
        <v>1896</v>
      </c>
      <c r="L1734" s="1" t="s">
        <v>8184</v>
      </c>
      <c r="M1734" s="1" t="s">
        <v>75</v>
      </c>
      <c r="N1734" s="1" t="s">
        <v>3608</v>
      </c>
      <c r="O1734" s="1" t="s">
        <v>77</v>
      </c>
      <c r="P1734" s="1" t="s">
        <v>78</v>
      </c>
      <c r="Q1734" s="1" t="s">
        <v>78</v>
      </c>
      <c r="R1734" s="21" t="s">
        <v>1898</v>
      </c>
      <c r="S1734" s="21" t="s">
        <v>99</v>
      </c>
      <c r="T1734" s="34" t="s">
        <v>72</v>
      </c>
      <c r="U1734" s="3" t="s">
        <v>8185</v>
      </c>
      <c r="V1734" s="1" t="s">
        <v>1900</v>
      </c>
      <c r="W1734" s="1" t="s">
        <v>813</v>
      </c>
      <c r="X1734" s="1" t="s">
        <v>813</v>
      </c>
      <c r="Y1734" s="1" t="s">
        <v>814</v>
      </c>
      <c r="Z1734" s="1" t="s">
        <v>152</v>
      </c>
      <c r="AA1734" s="1" t="s">
        <v>3507</v>
      </c>
      <c r="AB1734" s="1" t="s">
        <v>153</v>
      </c>
      <c r="AC1734" s="1" t="s">
        <v>164</v>
      </c>
      <c r="AD1734" s="1" t="s">
        <v>126</v>
      </c>
      <c r="AE1734" s="1">
        <v>57</v>
      </c>
      <c r="AF1734" s="1" t="s">
        <v>88</v>
      </c>
      <c r="AG1734" s="1">
        <v>4.4000000000000004</v>
      </c>
      <c r="AH1734" s="1" t="s">
        <v>954</v>
      </c>
      <c r="AI1734" s="1" t="s">
        <v>90</v>
      </c>
      <c r="AJ1734" s="1" t="s">
        <v>91</v>
      </c>
      <c r="AK1734" s="1" t="s">
        <v>92</v>
      </c>
      <c r="AL1734" s="1" t="s">
        <v>72</v>
      </c>
      <c r="AM1734" s="1" t="s">
        <v>229</v>
      </c>
      <c r="AN1734" s="1">
        <v>3</v>
      </c>
      <c r="AO1734" s="25" t="s">
        <v>5057</v>
      </c>
      <c r="AP1734" s="1" t="s">
        <v>72</v>
      </c>
      <c r="AQ1734" s="1" t="s">
        <v>72</v>
      </c>
      <c r="AR1734" s="1" t="s">
        <v>2726</v>
      </c>
      <c r="AS1734" s="1" t="s">
        <v>7982</v>
      </c>
      <c r="AT1734" s="1" t="s">
        <v>72</v>
      </c>
      <c r="AU1734" s="3">
        <v>45856</v>
      </c>
      <c r="AV1734" s="4">
        <v>0.60486111111111107</v>
      </c>
      <c r="AW1734" s="4">
        <v>0.65277777777777779</v>
      </c>
      <c r="AX1734" s="4">
        <f t="shared" si="213"/>
        <v>4.7916666666666718E-2</v>
      </c>
      <c r="AY1734" s="4">
        <f t="shared" si="214"/>
        <v>0.52916666666666667</v>
      </c>
      <c r="AZ1734" s="4">
        <f t="shared" si="215"/>
        <v>0.18888888888888888</v>
      </c>
      <c r="BA1734" s="1" t="s">
        <v>8186</v>
      </c>
      <c r="BB1734" s="1" t="s">
        <v>8187</v>
      </c>
      <c r="BC1734" s="1" t="s">
        <v>1794</v>
      </c>
      <c r="BD1734" s="1">
        <v>15</v>
      </c>
      <c r="BE1734" s="1" t="s">
        <v>3446</v>
      </c>
      <c r="BF1734" s="1" t="s">
        <v>75</v>
      </c>
      <c r="BG1734" s="1" t="s">
        <v>75</v>
      </c>
      <c r="BH1734" s="1" t="s">
        <v>88</v>
      </c>
      <c r="BI1734" s="1" t="s">
        <v>96</v>
      </c>
      <c r="BJ1734" s="1" t="s">
        <v>72</v>
      </c>
      <c r="BK1734" s="1" t="s">
        <v>7458</v>
      </c>
      <c r="BL1734" s="1" t="s">
        <v>8188</v>
      </c>
      <c r="BM1734" s="1">
        <f>37+7</f>
        <v>44</v>
      </c>
      <c r="BN1734" s="1" t="s">
        <v>75</v>
      </c>
      <c r="BO1734" s="1" t="s">
        <v>75</v>
      </c>
      <c r="BP1734" s="1" t="s">
        <v>75</v>
      </c>
      <c r="BQ1734" s="21" t="s">
        <v>99</v>
      </c>
      <c r="BR1734" s="21" t="s">
        <v>100</v>
      </c>
    </row>
    <row r="1735" spans="1:70" ht="20.45" customHeight="1">
      <c r="A1735" s="1" t="s">
        <v>8189</v>
      </c>
      <c r="B1735" s="1">
        <v>250165</v>
      </c>
      <c r="C1735" s="1" t="s">
        <v>497</v>
      </c>
      <c r="D1735" s="3">
        <v>45857</v>
      </c>
      <c r="E1735" s="4">
        <v>0.34513888888888888</v>
      </c>
      <c r="F1735" s="5">
        <v>45839</v>
      </c>
      <c r="G1735" s="3">
        <v>45857</v>
      </c>
      <c r="H1735" s="4">
        <v>0.41597222222222224</v>
      </c>
      <c r="I1735" s="48">
        <f t="shared" si="206"/>
        <v>7.0833333333333359E-2</v>
      </c>
      <c r="J1735" s="1">
        <v>3</v>
      </c>
      <c r="K1735" s="1" t="s">
        <v>1896</v>
      </c>
      <c r="L1735" s="1" t="s">
        <v>8190</v>
      </c>
      <c r="M1735" s="1" t="s">
        <v>75</v>
      </c>
      <c r="N1735" s="1" t="s">
        <v>7814</v>
      </c>
      <c r="O1735" s="1" t="s">
        <v>497</v>
      </c>
      <c r="P1735" s="1" t="s">
        <v>78</v>
      </c>
      <c r="Q1735" s="1" t="s">
        <v>172</v>
      </c>
      <c r="R1735" s="21" t="s">
        <v>1898</v>
      </c>
      <c r="S1735" s="21" t="s">
        <v>99</v>
      </c>
      <c r="T1735" s="8" t="s">
        <v>6660</v>
      </c>
      <c r="U1735" s="3" t="s">
        <v>3733</v>
      </c>
      <c r="V1735" s="1" t="s">
        <v>1900</v>
      </c>
      <c r="W1735" s="1" t="s">
        <v>83</v>
      </c>
      <c r="X1735" s="1" t="s">
        <v>123</v>
      </c>
      <c r="Y1735" s="1" t="s">
        <v>83</v>
      </c>
      <c r="Z1735" s="1" t="s">
        <v>443</v>
      </c>
      <c r="AA1735" s="1" t="s">
        <v>72</v>
      </c>
      <c r="AB1735" s="1" t="s">
        <v>444</v>
      </c>
      <c r="AC1735" s="1" t="s">
        <v>444</v>
      </c>
      <c r="AD1735" s="1" t="s">
        <v>126</v>
      </c>
      <c r="AE1735" s="1">
        <v>60</v>
      </c>
      <c r="AF1735" s="1" t="s">
        <v>88</v>
      </c>
      <c r="AG1735" s="1">
        <v>3.3</v>
      </c>
      <c r="AH1735" s="1" t="s">
        <v>954</v>
      </c>
      <c r="AI1735" s="1" t="s">
        <v>90</v>
      </c>
      <c r="AJ1735" s="1" t="s">
        <v>91</v>
      </c>
      <c r="AK1735" s="1" t="s">
        <v>92</v>
      </c>
      <c r="AL1735" s="1" t="s">
        <v>72</v>
      </c>
      <c r="AM1735" s="1" t="s">
        <v>217</v>
      </c>
      <c r="AN1735" s="1" t="s">
        <v>72</v>
      </c>
      <c r="AO1735" s="1" t="s">
        <v>372</v>
      </c>
      <c r="AP1735" s="1" t="s">
        <v>72</v>
      </c>
      <c r="AQ1735" s="1" t="s">
        <v>72</v>
      </c>
      <c r="AR1735" s="1" t="s">
        <v>447</v>
      </c>
      <c r="AS1735" s="1" t="s">
        <v>72</v>
      </c>
      <c r="AT1735" s="1" t="s">
        <v>72</v>
      </c>
      <c r="AU1735" s="3" t="s">
        <v>8191</v>
      </c>
      <c r="AV1735" s="4">
        <v>0.44444444444444442</v>
      </c>
      <c r="AW1735" s="4">
        <v>0.4861111111111111</v>
      </c>
      <c r="AX1735" s="4">
        <f t="shared" si="213"/>
        <v>4.1666666666666685E-2</v>
      </c>
      <c r="AY1735" s="4">
        <f t="shared" si="214"/>
        <v>0.41527777777777775</v>
      </c>
      <c r="AZ1735" s="4">
        <f t="shared" si="215"/>
        <v>0.14097222222222222</v>
      </c>
      <c r="BA1735" s="1" t="s">
        <v>8192</v>
      </c>
      <c r="BB1735" s="1" t="s">
        <v>72</v>
      </c>
      <c r="BC1735" s="1" t="s">
        <v>1794</v>
      </c>
      <c r="BD1735" s="1">
        <v>13</v>
      </c>
      <c r="BE1735" s="1" t="s">
        <v>3446</v>
      </c>
      <c r="BF1735" s="1" t="s">
        <v>88</v>
      </c>
      <c r="BG1735" s="1" t="s">
        <v>88</v>
      </c>
      <c r="BH1735" s="1" t="s">
        <v>88</v>
      </c>
      <c r="BI1735" s="1" t="s">
        <v>96</v>
      </c>
      <c r="BJ1735" s="1" t="s">
        <v>72</v>
      </c>
      <c r="BK1735" s="1" t="s">
        <v>7458</v>
      </c>
      <c r="BL1735" s="1" t="s">
        <v>7817</v>
      </c>
      <c r="BM1735" s="1">
        <v>56</v>
      </c>
      <c r="BN1735" s="1" t="s">
        <v>75</v>
      </c>
      <c r="BO1735" s="1" t="s">
        <v>75</v>
      </c>
      <c r="BP1735" s="1" t="s">
        <v>75</v>
      </c>
      <c r="BQ1735" s="21" t="s">
        <v>99</v>
      </c>
      <c r="BR1735" s="21" t="s">
        <v>100</v>
      </c>
    </row>
    <row r="1736" spans="1:70" ht="20.45" customHeight="1">
      <c r="A1736" s="1" t="s">
        <v>8193</v>
      </c>
      <c r="B1736" s="1">
        <v>250166</v>
      </c>
      <c r="C1736" s="1" t="s">
        <v>71</v>
      </c>
      <c r="D1736" s="3">
        <v>45859</v>
      </c>
      <c r="E1736" s="4">
        <v>0.49305555555555558</v>
      </c>
      <c r="F1736" s="5">
        <v>45839</v>
      </c>
      <c r="G1736" s="3">
        <v>45859</v>
      </c>
      <c r="H1736" s="4">
        <v>0.88055555555555554</v>
      </c>
      <c r="I1736" s="48">
        <f t="shared" si="206"/>
        <v>0.38749999999999996</v>
      </c>
      <c r="J1736" s="1">
        <v>10</v>
      </c>
      <c r="K1736" s="1" t="s">
        <v>1896</v>
      </c>
      <c r="L1736" s="1" t="s">
        <v>8194</v>
      </c>
      <c r="M1736" s="1" t="s">
        <v>75</v>
      </c>
      <c r="N1736" s="1" t="s">
        <v>6545</v>
      </c>
      <c r="O1736" s="1" t="s">
        <v>77</v>
      </c>
      <c r="P1736" s="1" t="s">
        <v>78</v>
      </c>
      <c r="Q1736" s="1" t="s">
        <v>78</v>
      </c>
      <c r="R1736" s="21" t="s">
        <v>1898</v>
      </c>
      <c r="S1736" s="21" t="s">
        <v>99</v>
      </c>
      <c r="T1736" s="34" t="s">
        <v>72</v>
      </c>
      <c r="U1736" s="3" t="s">
        <v>4288</v>
      </c>
      <c r="V1736" s="1" t="s">
        <v>1900</v>
      </c>
      <c r="W1736" s="1" t="s">
        <v>778</v>
      </c>
      <c r="X1736" s="1" t="s">
        <v>779</v>
      </c>
      <c r="Y1736" s="1" t="s">
        <v>780</v>
      </c>
      <c r="Z1736" s="1" t="s">
        <v>84</v>
      </c>
      <c r="AA1736" s="1" t="s">
        <v>72</v>
      </c>
      <c r="AB1736" s="1" t="s">
        <v>140</v>
      </c>
      <c r="AC1736" s="1" t="s">
        <v>141</v>
      </c>
      <c r="AD1736" s="1" t="s">
        <v>126</v>
      </c>
      <c r="AE1736" s="1">
        <v>46</v>
      </c>
      <c r="AF1736" s="1" t="s">
        <v>88</v>
      </c>
      <c r="AG1736" s="1">
        <v>6.1</v>
      </c>
      <c r="AH1736" s="1" t="s">
        <v>954</v>
      </c>
      <c r="AI1736" s="1" t="s">
        <v>90</v>
      </c>
      <c r="AJ1736" s="1" t="s">
        <v>91</v>
      </c>
      <c r="AK1736" s="1" t="s">
        <v>92</v>
      </c>
      <c r="AL1736" s="1" t="s">
        <v>72</v>
      </c>
      <c r="AM1736" s="1" t="s">
        <v>217</v>
      </c>
      <c r="AN1736" s="1" t="s">
        <v>72</v>
      </c>
      <c r="AO1736" s="1" t="s">
        <v>8195</v>
      </c>
      <c r="AP1736" s="1" t="s">
        <v>72</v>
      </c>
      <c r="AQ1736" s="1" t="s">
        <v>72</v>
      </c>
      <c r="AR1736" s="1" t="s">
        <v>220</v>
      </c>
      <c r="AS1736" s="1" t="s">
        <v>72</v>
      </c>
      <c r="AT1736" s="1" t="s">
        <v>72</v>
      </c>
      <c r="AU1736" s="3">
        <v>45859</v>
      </c>
      <c r="AV1736" s="4">
        <v>0.89583333333333337</v>
      </c>
      <c r="AW1736" s="4">
        <v>0.96597222222222223</v>
      </c>
      <c r="AX1736" s="4">
        <f t="shared" si="213"/>
        <v>7.0138888888888862E-2</v>
      </c>
      <c r="AY1736" s="4">
        <f t="shared" si="214"/>
        <v>0.57847222222222228</v>
      </c>
      <c r="AZ1736" s="4">
        <f t="shared" si="215"/>
        <v>0.47291666666666665</v>
      </c>
      <c r="BA1736" s="1" t="s">
        <v>8196</v>
      </c>
      <c r="BB1736" s="1" t="s">
        <v>72</v>
      </c>
      <c r="BC1736" s="1" t="s">
        <v>1675</v>
      </c>
      <c r="BD1736" s="1">
        <v>15</v>
      </c>
      <c r="BE1736" s="1" t="s">
        <v>4063</v>
      </c>
      <c r="BF1736" s="1" t="s">
        <v>75</v>
      </c>
      <c r="BG1736" s="1" t="s">
        <v>75</v>
      </c>
      <c r="BH1736" s="1" t="s">
        <v>88</v>
      </c>
      <c r="BI1736" s="1" t="s">
        <v>96</v>
      </c>
      <c r="BJ1736" s="1" t="s">
        <v>72</v>
      </c>
      <c r="BK1736" s="1" t="s">
        <v>7458</v>
      </c>
      <c r="BL1736" s="1" t="s">
        <v>8106</v>
      </c>
      <c r="BM1736" s="1">
        <f>49+7</f>
        <v>56</v>
      </c>
      <c r="BN1736" s="1" t="s">
        <v>75</v>
      </c>
      <c r="BO1736" s="1" t="s">
        <v>75</v>
      </c>
      <c r="BP1736" s="1" t="s">
        <v>75</v>
      </c>
      <c r="BQ1736" s="21" t="s">
        <v>99</v>
      </c>
      <c r="BR1736" s="21" t="s">
        <v>100</v>
      </c>
    </row>
    <row r="1737" spans="1:70" ht="20.45" customHeight="1">
      <c r="A1737" s="1" t="s">
        <v>8197</v>
      </c>
      <c r="B1737" s="1">
        <v>250167</v>
      </c>
      <c r="C1737" s="1" t="s">
        <v>71</v>
      </c>
      <c r="D1737" s="3">
        <v>45860</v>
      </c>
      <c r="E1737" s="4">
        <v>0.46180555555555558</v>
      </c>
      <c r="F1737" s="5">
        <v>45839</v>
      </c>
      <c r="G1737" s="3">
        <v>45860</v>
      </c>
      <c r="H1737" s="4">
        <v>0.50069444444444444</v>
      </c>
      <c r="I1737" s="48">
        <f t="shared" si="206"/>
        <v>3.8888888888888862E-2</v>
      </c>
      <c r="J1737" s="1">
        <v>5</v>
      </c>
      <c r="K1737" s="1" t="s">
        <v>1896</v>
      </c>
      <c r="L1737" s="1" t="s">
        <v>8198</v>
      </c>
      <c r="M1737" s="1" t="s">
        <v>75</v>
      </c>
      <c r="N1737" s="1" t="s">
        <v>3624</v>
      </c>
      <c r="O1737" s="1" t="s">
        <v>77</v>
      </c>
      <c r="P1737" s="1" t="s">
        <v>78</v>
      </c>
      <c r="Q1737" s="1" t="s">
        <v>78</v>
      </c>
      <c r="R1737" s="21" t="s">
        <v>1898</v>
      </c>
      <c r="S1737" s="21" t="s">
        <v>99</v>
      </c>
      <c r="T1737" s="34" t="s">
        <v>72</v>
      </c>
      <c r="U1737" s="3" t="s">
        <v>8199</v>
      </c>
      <c r="V1737" s="1" t="s">
        <v>1900</v>
      </c>
      <c r="W1737" s="1" t="s">
        <v>83</v>
      </c>
      <c r="X1737" s="1" t="s">
        <v>7663</v>
      </c>
      <c r="Y1737" s="1" t="s">
        <v>83</v>
      </c>
      <c r="Z1737" s="1" t="s">
        <v>152</v>
      </c>
      <c r="AA1737" s="1" t="s">
        <v>72</v>
      </c>
      <c r="AB1737" s="1" t="s">
        <v>153</v>
      </c>
      <c r="AC1737" s="1" t="s">
        <v>154</v>
      </c>
      <c r="AD1737" s="1" t="s">
        <v>126</v>
      </c>
      <c r="AE1737" s="1">
        <v>55</v>
      </c>
      <c r="AF1737" s="1" t="s">
        <v>88</v>
      </c>
      <c r="AG1737" s="1">
        <v>6.5</v>
      </c>
      <c r="AH1737" s="1" t="s">
        <v>299</v>
      </c>
      <c r="AI1737" s="1" t="s">
        <v>90</v>
      </c>
      <c r="AJ1737" s="1" t="s">
        <v>91</v>
      </c>
      <c r="AK1737" s="1" t="s">
        <v>92</v>
      </c>
      <c r="AL1737" s="1" t="s">
        <v>72</v>
      </c>
      <c r="AM1737" s="1" t="s">
        <v>72</v>
      </c>
      <c r="AN1737" s="1" t="s">
        <v>72</v>
      </c>
      <c r="AO1737" s="1" t="s">
        <v>72</v>
      </c>
      <c r="AP1737" s="1" t="s">
        <v>72</v>
      </c>
      <c r="AQ1737" s="1" t="s">
        <v>72</v>
      </c>
      <c r="AR1737" s="1" t="s">
        <v>72</v>
      </c>
      <c r="AS1737" s="1" t="s">
        <v>72</v>
      </c>
      <c r="AT1737" s="1" t="s">
        <v>72</v>
      </c>
      <c r="AU1737" s="3">
        <v>45860</v>
      </c>
      <c r="AV1737" s="4">
        <v>0.5395833333333333</v>
      </c>
      <c r="AW1737" s="4">
        <v>0.59375</v>
      </c>
      <c r="AX1737" s="4">
        <f t="shared" si="213"/>
        <v>5.4166666666666696E-2</v>
      </c>
      <c r="AY1737" s="4">
        <f t="shared" si="214"/>
        <v>0.55486111111111114</v>
      </c>
      <c r="AZ1737" s="4">
        <f t="shared" si="215"/>
        <v>0.13194444444444442</v>
      </c>
      <c r="BA1737" s="1" t="s">
        <v>8200</v>
      </c>
      <c r="BB1737" s="1" t="s">
        <v>72</v>
      </c>
      <c r="BC1737" s="1" t="s">
        <v>1794</v>
      </c>
      <c r="BD1737" s="1">
        <v>15</v>
      </c>
      <c r="BE1737" s="1" t="s">
        <v>4219</v>
      </c>
      <c r="BF1737" s="1" t="s">
        <v>75</v>
      </c>
      <c r="BG1737" s="1" t="s">
        <v>75</v>
      </c>
      <c r="BH1737" s="1" t="s">
        <v>88</v>
      </c>
      <c r="BI1737" s="1" t="s">
        <v>96</v>
      </c>
      <c r="BJ1737" s="1" t="s">
        <v>72</v>
      </c>
      <c r="BK1737" s="1" t="s">
        <v>8176</v>
      </c>
      <c r="BL1737" s="1" t="s">
        <v>8201</v>
      </c>
      <c r="BM1737" s="1">
        <f>56+8</f>
        <v>64</v>
      </c>
      <c r="BN1737" s="1" t="s">
        <v>75</v>
      </c>
      <c r="BO1737" s="1" t="s">
        <v>75</v>
      </c>
      <c r="BP1737" s="1" t="s">
        <v>75</v>
      </c>
      <c r="BQ1737" s="21" t="s">
        <v>99</v>
      </c>
      <c r="BR1737" s="21" t="s">
        <v>100</v>
      </c>
    </row>
    <row r="1738" spans="1:70" ht="20.45" customHeight="1">
      <c r="A1738" s="1" t="s">
        <v>8202</v>
      </c>
      <c r="B1738" s="1">
        <v>250168</v>
      </c>
      <c r="C1738" s="1" t="s">
        <v>71</v>
      </c>
      <c r="D1738" s="3">
        <v>45860</v>
      </c>
      <c r="E1738" s="4">
        <v>0.53680555555555554</v>
      </c>
      <c r="F1738" s="5">
        <v>45839</v>
      </c>
      <c r="G1738" s="3">
        <v>45860</v>
      </c>
      <c r="H1738" s="4">
        <v>0.67569444444444449</v>
      </c>
      <c r="I1738" s="48">
        <f t="shared" si="206"/>
        <v>0.13888888888888895</v>
      </c>
      <c r="J1738" s="1">
        <v>2</v>
      </c>
      <c r="K1738" s="1" t="s">
        <v>1896</v>
      </c>
      <c r="L1738" s="1" t="s">
        <v>8203</v>
      </c>
      <c r="M1738" s="1" t="s">
        <v>75</v>
      </c>
      <c r="N1738" s="1" t="s">
        <v>7510</v>
      </c>
      <c r="O1738" s="1" t="s">
        <v>77</v>
      </c>
      <c r="P1738" s="1" t="s">
        <v>78</v>
      </c>
      <c r="Q1738" s="1" t="s">
        <v>78</v>
      </c>
      <c r="R1738" s="21" t="s">
        <v>1898</v>
      </c>
      <c r="S1738" s="8" t="s">
        <v>160</v>
      </c>
      <c r="T1738" s="34" t="s">
        <v>72</v>
      </c>
      <c r="U1738" s="60" t="s">
        <v>7941</v>
      </c>
      <c r="V1738" s="1" t="s">
        <v>1900</v>
      </c>
      <c r="W1738" s="1" t="s">
        <v>83</v>
      </c>
      <c r="X1738" s="1" t="s">
        <v>123</v>
      </c>
      <c r="Y1738" s="1" t="s">
        <v>83</v>
      </c>
      <c r="Z1738" s="1" t="s">
        <v>7128</v>
      </c>
      <c r="AA1738" s="1" t="s">
        <v>72</v>
      </c>
      <c r="AB1738" s="1" t="s">
        <v>8204</v>
      </c>
      <c r="AC1738" s="1" t="s">
        <v>8167</v>
      </c>
      <c r="AD1738" s="1" t="s">
        <v>126</v>
      </c>
      <c r="AE1738" s="1">
        <v>45</v>
      </c>
      <c r="AF1738" s="1" t="s">
        <v>88</v>
      </c>
      <c r="AG1738" s="1">
        <v>3.7</v>
      </c>
      <c r="AH1738" s="1" t="s">
        <v>954</v>
      </c>
      <c r="AI1738" s="1" t="s">
        <v>90</v>
      </c>
      <c r="AJ1738" s="1" t="s">
        <v>91</v>
      </c>
      <c r="AK1738" s="1" t="s">
        <v>92</v>
      </c>
      <c r="AL1738" s="1" t="s">
        <v>72</v>
      </c>
      <c r="AM1738" s="1" t="s">
        <v>229</v>
      </c>
      <c r="AN1738" s="1" t="s">
        <v>72</v>
      </c>
      <c r="AO1738" s="1" t="s">
        <v>8205</v>
      </c>
      <c r="AP1738" s="1" t="s">
        <v>72</v>
      </c>
      <c r="AQ1738" s="1" t="s">
        <v>72</v>
      </c>
      <c r="AR1738" s="1" t="s">
        <v>447</v>
      </c>
      <c r="AS1738" s="1" t="s">
        <v>72</v>
      </c>
      <c r="AT1738" s="1" t="s">
        <v>72</v>
      </c>
      <c r="AU1738" s="3">
        <v>45860</v>
      </c>
      <c r="AV1738" s="4">
        <v>0.69374999999999998</v>
      </c>
      <c r="AW1738" s="4">
        <v>0.8</v>
      </c>
      <c r="AX1738" s="4">
        <f t="shared" si="213"/>
        <v>0.10625000000000007</v>
      </c>
      <c r="AY1738" s="4">
        <f t="shared" si="214"/>
        <v>0.66111111111111109</v>
      </c>
      <c r="AZ1738" s="4">
        <f t="shared" si="215"/>
        <v>0.26319444444444451</v>
      </c>
      <c r="BA1738" s="1" t="s">
        <v>8206</v>
      </c>
      <c r="BB1738" s="1" t="s">
        <v>8207</v>
      </c>
      <c r="BC1738" s="1" t="s">
        <v>1675</v>
      </c>
      <c r="BD1738" s="1">
        <v>13</v>
      </c>
      <c r="BE1738" s="1" t="s">
        <v>7811</v>
      </c>
      <c r="BF1738" s="1" t="s">
        <v>75</v>
      </c>
      <c r="BG1738" s="1" t="s">
        <v>75</v>
      </c>
      <c r="BH1738" s="1" t="s">
        <v>88</v>
      </c>
      <c r="BI1738" s="1" t="s">
        <v>79</v>
      </c>
      <c r="BJ1738" s="1" t="s">
        <v>1795</v>
      </c>
      <c r="BK1738" s="1" t="s">
        <v>8169</v>
      </c>
      <c r="BL1738" s="1" t="s">
        <v>8046</v>
      </c>
      <c r="BM1738" s="1">
        <f>49+14</f>
        <v>63</v>
      </c>
      <c r="BN1738" s="1" t="s">
        <v>88</v>
      </c>
      <c r="BO1738" s="1" t="s">
        <v>88</v>
      </c>
      <c r="BP1738" s="1" t="s">
        <v>88</v>
      </c>
      <c r="BQ1738" s="1" t="s">
        <v>160</v>
      </c>
      <c r="BR1738" s="1" t="s">
        <v>768</v>
      </c>
    </row>
    <row r="1739" spans="1:70" ht="20.45" customHeight="1">
      <c r="A1739" s="1" t="s">
        <v>8208</v>
      </c>
      <c r="B1739" s="1">
        <v>250169</v>
      </c>
      <c r="C1739" s="1" t="s">
        <v>71</v>
      </c>
      <c r="D1739" s="3">
        <v>45861</v>
      </c>
      <c r="E1739" s="4">
        <v>0.4861111111111111</v>
      </c>
      <c r="F1739" s="5">
        <v>45839</v>
      </c>
      <c r="G1739" s="3">
        <v>45861</v>
      </c>
      <c r="H1739" s="4">
        <v>0.77152777777777781</v>
      </c>
      <c r="I1739" s="48">
        <f t="shared" si="206"/>
        <v>0.28541666666666671</v>
      </c>
      <c r="J1739" s="1">
        <v>5</v>
      </c>
      <c r="K1739" s="1" t="s">
        <v>1896</v>
      </c>
      <c r="L1739" s="1" t="s">
        <v>8209</v>
      </c>
      <c r="M1739" s="1" t="s">
        <v>75</v>
      </c>
      <c r="N1739" s="1" t="s">
        <v>3608</v>
      </c>
      <c r="O1739" s="1" t="s">
        <v>77</v>
      </c>
      <c r="P1739" s="1" t="s">
        <v>78</v>
      </c>
      <c r="Q1739" s="1" t="s">
        <v>172</v>
      </c>
      <c r="R1739" s="21" t="s">
        <v>1898</v>
      </c>
      <c r="S1739" s="8" t="s">
        <v>160</v>
      </c>
      <c r="T1739" s="8" t="s">
        <v>5123</v>
      </c>
      <c r="U1739" s="8" t="s">
        <v>4380</v>
      </c>
      <c r="V1739" s="1" t="s">
        <v>1900</v>
      </c>
      <c r="W1739" s="1" t="s">
        <v>2143</v>
      </c>
      <c r="X1739" s="1" t="s">
        <v>1868</v>
      </c>
      <c r="Y1739" s="1" t="s">
        <v>2143</v>
      </c>
      <c r="Z1739" s="1" t="s">
        <v>152</v>
      </c>
      <c r="AA1739" s="1" t="s">
        <v>3507</v>
      </c>
      <c r="AB1739" s="1" t="s">
        <v>153</v>
      </c>
      <c r="AC1739" s="1" t="s">
        <v>154</v>
      </c>
      <c r="AD1739" s="1" t="s">
        <v>126</v>
      </c>
      <c r="AE1739" s="1">
        <v>76</v>
      </c>
      <c r="AF1739" s="1" t="s">
        <v>88</v>
      </c>
      <c r="AG1739" s="1">
        <v>6.5</v>
      </c>
      <c r="AH1739" s="1" t="s">
        <v>299</v>
      </c>
      <c r="AI1739" s="1" t="s">
        <v>90</v>
      </c>
      <c r="AJ1739" s="1" t="s">
        <v>91</v>
      </c>
      <c r="AK1739" s="1" t="s">
        <v>92</v>
      </c>
      <c r="AL1739" s="1" t="s">
        <v>72</v>
      </c>
      <c r="AM1739" s="1" t="s">
        <v>229</v>
      </c>
      <c r="AN1739" s="1">
        <v>2</v>
      </c>
      <c r="AO1739" s="1" t="s">
        <v>8210</v>
      </c>
      <c r="AP1739" s="1" t="s">
        <v>72</v>
      </c>
      <c r="AQ1739" s="1" t="s">
        <v>72</v>
      </c>
      <c r="AR1739" s="1" t="s">
        <v>2726</v>
      </c>
      <c r="AS1739" s="1" t="s">
        <v>72</v>
      </c>
      <c r="AT1739" s="1" t="s">
        <v>72</v>
      </c>
      <c r="AU1739" s="3">
        <v>45861</v>
      </c>
      <c r="AV1739" s="4">
        <v>0.79236111111111107</v>
      </c>
      <c r="AW1739" s="4" t="s">
        <v>72</v>
      </c>
      <c r="AX1739" s="4" t="s">
        <v>72</v>
      </c>
      <c r="AY1739" s="4" t="s">
        <v>72</v>
      </c>
      <c r="AZ1739" s="4" t="s">
        <v>72</v>
      </c>
      <c r="BA1739" s="1" t="s">
        <v>8211</v>
      </c>
      <c r="BB1739" s="1" t="s">
        <v>72</v>
      </c>
      <c r="BC1739" s="1" t="s">
        <v>1794</v>
      </c>
      <c r="BD1739" s="1">
        <v>15</v>
      </c>
      <c r="BE1739" s="1" t="s">
        <v>3446</v>
      </c>
      <c r="BF1739" s="1" t="s">
        <v>88</v>
      </c>
      <c r="BG1739" s="1" t="s">
        <v>88</v>
      </c>
      <c r="BH1739" s="1" t="s">
        <v>88</v>
      </c>
      <c r="BI1739" s="1" t="s">
        <v>79</v>
      </c>
      <c r="BJ1739" s="1" t="s">
        <v>2154</v>
      </c>
      <c r="BK1739" s="1" t="s">
        <v>6242</v>
      </c>
      <c r="BL1739" s="1" t="s">
        <v>72</v>
      </c>
      <c r="BM1739" s="1">
        <v>6</v>
      </c>
      <c r="BN1739" s="1" t="s">
        <v>88</v>
      </c>
      <c r="BO1739" s="1" t="s">
        <v>88</v>
      </c>
      <c r="BP1739" s="1" t="s">
        <v>88</v>
      </c>
      <c r="BQ1739" s="1" t="s">
        <v>160</v>
      </c>
    </row>
    <row r="1740" spans="1:70" ht="20.45" customHeight="1">
      <c r="A1740" s="1" t="s">
        <v>8212</v>
      </c>
      <c r="B1740" s="1">
        <v>250170</v>
      </c>
      <c r="C1740" s="1" t="s">
        <v>71</v>
      </c>
      <c r="D1740" s="3">
        <v>45861</v>
      </c>
      <c r="E1740" s="4">
        <v>0.54166666666666663</v>
      </c>
      <c r="F1740" s="5">
        <v>45839</v>
      </c>
      <c r="G1740" s="3">
        <v>45861</v>
      </c>
      <c r="H1740" s="4">
        <v>0.77152777777777781</v>
      </c>
      <c r="I1740" s="48">
        <f t="shared" si="206"/>
        <v>0.22986111111111118</v>
      </c>
      <c r="J1740" s="1">
        <v>5</v>
      </c>
      <c r="K1740" s="1" t="s">
        <v>1896</v>
      </c>
      <c r="L1740" s="1" t="s">
        <v>8213</v>
      </c>
      <c r="M1740" s="1" t="s">
        <v>75</v>
      </c>
      <c r="N1740" s="1" t="s">
        <v>3624</v>
      </c>
      <c r="O1740" s="1" t="s">
        <v>77</v>
      </c>
      <c r="P1740" s="1" t="s">
        <v>78</v>
      </c>
      <c r="Q1740" s="1" t="s">
        <v>78</v>
      </c>
      <c r="R1740" s="21" t="s">
        <v>1898</v>
      </c>
      <c r="S1740" s="21" t="s">
        <v>99</v>
      </c>
      <c r="T1740" s="34" t="s">
        <v>72</v>
      </c>
      <c r="U1740" s="3" t="s">
        <v>4164</v>
      </c>
      <c r="V1740" s="1" t="s">
        <v>1900</v>
      </c>
      <c r="W1740" s="1" t="s">
        <v>2143</v>
      </c>
      <c r="X1740" s="1" t="s">
        <v>1868</v>
      </c>
      <c r="Y1740" s="1" t="s">
        <v>2143</v>
      </c>
      <c r="Z1740" s="1" t="s">
        <v>152</v>
      </c>
      <c r="AA1740" s="1" t="s">
        <v>72</v>
      </c>
      <c r="AB1740" s="1" t="s">
        <v>153</v>
      </c>
      <c r="AC1740" s="1" t="s">
        <v>154</v>
      </c>
      <c r="AD1740" s="1" t="s">
        <v>126</v>
      </c>
      <c r="AE1740" s="1">
        <v>59</v>
      </c>
      <c r="AF1740" s="1" t="s">
        <v>88</v>
      </c>
      <c r="AG1740" s="1">
        <v>6.5</v>
      </c>
      <c r="AH1740" s="1" t="s">
        <v>299</v>
      </c>
      <c r="AI1740" s="1" t="s">
        <v>90</v>
      </c>
      <c r="AJ1740" s="1" t="s">
        <v>91</v>
      </c>
      <c r="AK1740" s="1" t="s">
        <v>92</v>
      </c>
      <c r="AL1740" s="1" t="s">
        <v>72</v>
      </c>
      <c r="AM1740" s="1" t="s">
        <v>229</v>
      </c>
      <c r="AN1740" s="1" t="s">
        <v>72</v>
      </c>
      <c r="AO1740" s="1" t="s">
        <v>230</v>
      </c>
      <c r="AP1740" s="1" t="s">
        <v>72</v>
      </c>
      <c r="AQ1740" s="1" t="s">
        <v>72</v>
      </c>
      <c r="AR1740" s="1" t="s">
        <v>72</v>
      </c>
      <c r="AS1740" s="1" t="s">
        <v>72</v>
      </c>
      <c r="AT1740" s="1" t="s">
        <v>72</v>
      </c>
      <c r="AU1740" s="3">
        <v>45861</v>
      </c>
      <c r="AV1740" s="4">
        <v>0.79236111111111107</v>
      </c>
      <c r="AW1740" s="4">
        <v>0.82638888888888884</v>
      </c>
      <c r="AX1740" s="4">
        <f t="shared" ref="AX1740:AX1746" si="216">AW1740-AV1740</f>
        <v>3.4027777777777768E-2</v>
      </c>
      <c r="AY1740" s="4">
        <f t="shared" ref="AY1740:AY1752" si="217">AW1740-I1740</f>
        <v>0.59652777777777766</v>
      </c>
      <c r="AZ1740" s="4">
        <f t="shared" ref="AZ1740:AZ1752" si="218">AW1740-E1740</f>
        <v>0.28472222222222221</v>
      </c>
      <c r="BA1740" s="1" t="s">
        <v>8214</v>
      </c>
      <c r="BB1740" s="1" t="s">
        <v>72</v>
      </c>
      <c r="BC1740" s="1" t="s">
        <v>1794</v>
      </c>
      <c r="BD1740" s="1">
        <v>15</v>
      </c>
      <c r="BE1740" s="1" t="s">
        <v>3446</v>
      </c>
      <c r="BF1740" s="1" t="s">
        <v>75</v>
      </c>
      <c r="BG1740" s="1" t="s">
        <v>75</v>
      </c>
      <c r="BH1740" s="1" t="s">
        <v>88</v>
      </c>
      <c r="BI1740" s="1" t="s">
        <v>96</v>
      </c>
      <c r="BJ1740" s="1" t="s">
        <v>72</v>
      </c>
      <c r="BK1740" s="1" t="s">
        <v>7458</v>
      </c>
      <c r="BL1740" s="1" t="s">
        <v>8215</v>
      </c>
      <c r="BM1740" s="1">
        <f>35+5</f>
        <v>40</v>
      </c>
      <c r="BN1740" s="1" t="s">
        <v>75</v>
      </c>
      <c r="BO1740" s="1" t="s">
        <v>75</v>
      </c>
      <c r="BP1740" s="1" t="s">
        <v>75</v>
      </c>
      <c r="BQ1740" s="21" t="s">
        <v>99</v>
      </c>
      <c r="BR1740" s="21" t="s">
        <v>100</v>
      </c>
    </row>
    <row r="1741" spans="1:70" ht="20.45" customHeight="1">
      <c r="A1741" s="1" t="s">
        <v>8216</v>
      </c>
      <c r="B1741" s="1">
        <v>250171</v>
      </c>
      <c r="C1741" s="1" t="s">
        <v>71</v>
      </c>
      <c r="D1741" s="3">
        <v>45861</v>
      </c>
      <c r="E1741" s="4">
        <v>0.52083333333333337</v>
      </c>
      <c r="F1741" s="5">
        <v>45839</v>
      </c>
      <c r="G1741" s="3">
        <v>45861</v>
      </c>
      <c r="H1741" s="4">
        <v>0.89930555555555558</v>
      </c>
      <c r="I1741" s="48">
        <f t="shared" si="206"/>
        <v>0.37847222222222221</v>
      </c>
      <c r="J1741" s="1">
        <v>10</v>
      </c>
      <c r="K1741" s="1" t="s">
        <v>1896</v>
      </c>
      <c r="L1741" s="1" t="s">
        <v>8217</v>
      </c>
      <c r="M1741" s="1" t="s">
        <v>75</v>
      </c>
      <c r="N1741" s="1" t="s">
        <v>6545</v>
      </c>
      <c r="O1741" s="1" t="s">
        <v>77</v>
      </c>
      <c r="P1741" s="1" t="s">
        <v>78</v>
      </c>
      <c r="Q1741" s="1" t="s">
        <v>78</v>
      </c>
      <c r="R1741" s="21" t="s">
        <v>1898</v>
      </c>
      <c r="S1741" s="21" t="s">
        <v>99</v>
      </c>
      <c r="T1741" s="34" t="s">
        <v>72</v>
      </c>
      <c r="U1741" s="3" t="s">
        <v>4288</v>
      </c>
      <c r="V1741" s="1" t="s">
        <v>1900</v>
      </c>
      <c r="W1741" s="1" t="s">
        <v>778</v>
      </c>
      <c r="X1741" s="1" t="s">
        <v>779</v>
      </c>
      <c r="Y1741" s="1" t="s">
        <v>780</v>
      </c>
      <c r="Z1741" s="1" t="s">
        <v>84</v>
      </c>
      <c r="AA1741" s="1" t="s">
        <v>72</v>
      </c>
      <c r="AB1741" s="1" t="s">
        <v>104</v>
      </c>
      <c r="AC1741" s="1" t="s">
        <v>104</v>
      </c>
      <c r="AD1741" s="1" t="s">
        <v>87</v>
      </c>
      <c r="AE1741" s="1">
        <v>52</v>
      </c>
      <c r="AF1741" s="1" t="s">
        <v>88</v>
      </c>
      <c r="AG1741" s="1">
        <v>5.6</v>
      </c>
      <c r="AH1741" s="1" t="s">
        <v>954</v>
      </c>
      <c r="AI1741" s="1" t="s">
        <v>90</v>
      </c>
      <c r="AJ1741" s="1" t="s">
        <v>91</v>
      </c>
      <c r="AK1741" s="1" t="s">
        <v>92</v>
      </c>
      <c r="AL1741" s="1" t="s">
        <v>72</v>
      </c>
      <c r="AM1741" s="1" t="s">
        <v>229</v>
      </c>
      <c r="AN1741" s="1" t="s">
        <v>72</v>
      </c>
      <c r="AO1741" s="1" t="s">
        <v>4864</v>
      </c>
      <c r="AP1741" s="1" t="s">
        <v>72</v>
      </c>
      <c r="AQ1741" s="1" t="s">
        <v>72</v>
      </c>
      <c r="AR1741" s="1" t="s">
        <v>220</v>
      </c>
      <c r="AS1741" s="1" t="s">
        <v>72</v>
      </c>
      <c r="AT1741" s="1" t="s">
        <v>72</v>
      </c>
      <c r="AU1741" s="3">
        <v>45861</v>
      </c>
      <c r="AV1741" s="4">
        <v>0.91805555555555551</v>
      </c>
      <c r="AW1741" s="4">
        <v>0.99861111111111112</v>
      </c>
      <c r="AX1741" s="4">
        <f t="shared" si="216"/>
        <v>8.0555555555555602E-2</v>
      </c>
      <c r="AY1741" s="4">
        <f t="shared" si="217"/>
        <v>0.62013888888888891</v>
      </c>
      <c r="AZ1741" s="4">
        <f t="shared" si="218"/>
        <v>0.47777777777777775</v>
      </c>
      <c r="BA1741" s="1" t="s">
        <v>8218</v>
      </c>
      <c r="BB1741" s="1" t="s">
        <v>72</v>
      </c>
      <c r="BC1741" s="1" t="s">
        <v>1675</v>
      </c>
      <c r="BD1741" s="1">
        <v>15</v>
      </c>
      <c r="BE1741" s="1" t="s">
        <v>6026</v>
      </c>
      <c r="BF1741" s="1" t="s">
        <v>75</v>
      </c>
      <c r="BG1741" s="1" t="s">
        <v>75</v>
      </c>
      <c r="BH1741" s="1" t="s">
        <v>88</v>
      </c>
      <c r="BI1741" s="1" t="s">
        <v>96</v>
      </c>
      <c r="BJ1741" s="1" t="s">
        <v>72</v>
      </c>
      <c r="BK1741" s="1" t="s">
        <v>7458</v>
      </c>
      <c r="BL1741" s="1" t="s">
        <v>8219</v>
      </c>
      <c r="BM1741" s="1">
        <f>49+7</f>
        <v>56</v>
      </c>
      <c r="BN1741" s="1" t="s">
        <v>75</v>
      </c>
      <c r="BO1741" s="1" t="s">
        <v>75</v>
      </c>
      <c r="BP1741" s="1" t="s">
        <v>75</v>
      </c>
      <c r="BQ1741" s="21" t="s">
        <v>99</v>
      </c>
      <c r="BR1741" s="21" t="s">
        <v>100</v>
      </c>
    </row>
    <row r="1742" spans="1:70" ht="20.45" customHeight="1">
      <c r="A1742" s="1" t="s">
        <v>8220</v>
      </c>
      <c r="B1742" s="1">
        <v>250172</v>
      </c>
      <c r="C1742" s="1" t="s">
        <v>71</v>
      </c>
      <c r="D1742" s="3">
        <v>45862</v>
      </c>
      <c r="E1742" s="4">
        <v>0.59236111111111112</v>
      </c>
      <c r="F1742" s="5">
        <v>45839</v>
      </c>
      <c r="G1742" s="3">
        <v>45862</v>
      </c>
      <c r="H1742" s="4">
        <v>0.62777777777777777</v>
      </c>
      <c r="I1742" s="48">
        <f t="shared" si="206"/>
        <v>3.5416666666666652E-2</v>
      </c>
      <c r="J1742" s="1">
        <v>2</v>
      </c>
      <c r="K1742" s="1" t="s">
        <v>1896</v>
      </c>
      <c r="L1742" s="1" t="s">
        <v>8221</v>
      </c>
      <c r="M1742" s="1" t="s">
        <v>75</v>
      </c>
      <c r="N1742" s="1" t="s">
        <v>6545</v>
      </c>
      <c r="O1742" s="1" t="s">
        <v>77</v>
      </c>
      <c r="P1742" s="1" t="s">
        <v>78</v>
      </c>
      <c r="Q1742" s="1" t="s">
        <v>78</v>
      </c>
      <c r="R1742" s="21" t="s">
        <v>1898</v>
      </c>
      <c r="S1742" s="21" t="s">
        <v>99</v>
      </c>
      <c r="T1742" s="34" t="s">
        <v>72</v>
      </c>
      <c r="U1742" s="3" t="s">
        <v>8222</v>
      </c>
      <c r="V1742" s="1" t="s">
        <v>1900</v>
      </c>
      <c r="W1742" s="1" t="s">
        <v>83</v>
      </c>
      <c r="X1742" s="1" t="s">
        <v>123</v>
      </c>
      <c r="Y1742" s="1" t="s">
        <v>83</v>
      </c>
      <c r="Z1742" s="1" t="s">
        <v>84</v>
      </c>
      <c r="AA1742" s="1" t="s">
        <v>72</v>
      </c>
      <c r="AB1742" s="1" t="s">
        <v>140</v>
      </c>
      <c r="AC1742" s="1" t="s">
        <v>141</v>
      </c>
      <c r="AD1742" s="1" t="s">
        <v>126</v>
      </c>
      <c r="AE1742" s="1">
        <v>50</v>
      </c>
      <c r="AF1742" s="1" t="s">
        <v>88</v>
      </c>
      <c r="AG1742" s="1">
        <v>4.7</v>
      </c>
      <c r="AH1742" s="1" t="s">
        <v>299</v>
      </c>
      <c r="AI1742" s="1" t="s">
        <v>90</v>
      </c>
      <c r="AJ1742" s="1" t="s">
        <v>91</v>
      </c>
      <c r="AK1742" s="1" t="s">
        <v>92</v>
      </c>
      <c r="AL1742" s="1" t="s">
        <v>72</v>
      </c>
      <c r="AM1742" s="1" t="s">
        <v>244</v>
      </c>
      <c r="AN1742" s="1" t="s">
        <v>72</v>
      </c>
      <c r="AO1742" s="1" t="s">
        <v>230</v>
      </c>
      <c r="AP1742" s="1" t="s">
        <v>72</v>
      </c>
      <c r="AQ1742" s="1" t="s">
        <v>72</v>
      </c>
      <c r="AR1742" s="1" t="s">
        <v>3444</v>
      </c>
      <c r="AS1742" s="1" t="s">
        <v>72</v>
      </c>
      <c r="AT1742" s="1" t="s">
        <v>72</v>
      </c>
      <c r="AU1742" s="3">
        <v>45862</v>
      </c>
      <c r="AV1742" s="4">
        <v>0.64444444444444449</v>
      </c>
      <c r="AW1742" s="4">
        <v>0.70833333333333337</v>
      </c>
      <c r="AX1742" s="4">
        <f t="shared" si="216"/>
        <v>6.3888888888888884E-2</v>
      </c>
      <c r="AY1742" s="4">
        <f t="shared" si="217"/>
        <v>0.67291666666666672</v>
      </c>
      <c r="AZ1742" s="4">
        <f t="shared" si="218"/>
        <v>0.11597222222222225</v>
      </c>
      <c r="BA1742" s="4" t="s">
        <v>8223</v>
      </c>
      <c r="BB1742" s="1" t="s">
        <v>72</v>
      </c>
      <c r="BC1742" s="1" t="s">
        <v>1675</v>
      </c>
      <c r="BD1742" s="1">
        <v>15</v>
      </c>
      <c r="BE1742" s="1" t="s">
        <v>3205</v>
      </c>
      <c r="BF1742" s="1" t="s">
        <v>75</v>
      </c>
      <c r="BG1742" s="1" t="s">
        <v>75</v>
      </c>
      <c r="BH1742" s="1" t="s">
        <v>88</v>
      </c>
      <c r="BI1742" s="1" t="s">
        <v>96</v>
      </c>
      <c r="BJ1742" s="1" t="s">
        <v>72</v>
      </c>
      <c r="BK1742" s="1" t="s">
        <v>7458</v>
      </c>
      <c r="BL1742" s="1" t="s">
        <v>8106</v>
      </c>
      <c r="BM1742" s="1">
        <v>49</v>
      </c>
      <c r="BN1742" s="1" t="s">
        <v>75</v>
      </c>
      <c r="BO1742" s="1" t="s">
        <v>75</v>
      </c>
      <c r="BP1742" s="1" t="s">
        <v>75</v>
      </c>
      <c r="BQ1742" s="21" t="s">
        <v>99</v>
      </c>
      <c r="BR1742" s="21" t="s">
        <v>100</v>
      </c>
    </row>
    <row r="1743" spans="1:70" ht="20.45" customHeight="1">
      <c r="A1743" s="1" t="s">
        <v>8224</v>
      </c>
      <c r="B1743" s="1">
        <v>250173</v>
      </c>
      <c r="C1743" s="1" t="s">
        <v>71</v>
      </c>
      <c r="D1743" s="3">
        <v>45863</v>
      </c>
      <c r="E1743" s="4">
        <v>0.44444444444444442</v>
      </c>
      <c r="F1743" s="5">
        <v>45839</v>
      </c>
      <c r="G1743" s="3">
        <v>45863</v>
      </c>
      <c r="H1743" s="4">
        <v>0.6020833333333333</v>
      </c>
      <c r="I1743" s="48">
        <f t="shared" si="206"/>
        <v>0.15763888888888888</v>
      </c>
      <c r="J1743" s="1">
        <v>7</v>
      </c>
      <c r="K1743" s="1" t="s">
        <v>1896</v>
      </c>
      <c r="L1743" s="1" t="s">
        <v>8225</v>
      </c>
      <c r="M1743" s="1" t="s">
        <v>75</v>
      </c>
      <c r="N1743" s="1" t="s">
        <v>3608</v>
      </c>
      <c r="O1743" s="1" t="s">
        <v>77</v>
      </c>
      <c r="P1743" s="1" t="s">
        <v>78</v>
      </c>
      <c r="Q1743" s="1" t="s">
        <v>78</v>
      </c>
      <c r="R1743" s="21" t="s">
        <v>1898</v>
      </c>
      <c r="S1743" s="21" t="s">
        <v>99</v>
      </c>
      <c r="T1743" s="34" t="s">
        <v>72</v>
      </c>
      <c r="U1743" s="34" t="s">
        <v>8180</v>
      </c>
      <c r="V1743" s="1" t="s">
        <v>1900</v>
      </c>
      <c r="W1743" s="1" t="s">
        <v>813</v>
      </c>
      <c r="X1743" s="1" t="s">
        <v>813</v>
      </c>
      <c r="Y1743" s="1" t="s">
        <v>814</v>
      </c>
      <c r="Z1743" s="1" t="s">
        <v>152</v>
      </c>
      <c r="AA1743" s="1" t="s">
        <v>3507</v>
      </c>
      <c r="AB1743" s="1" t="s">
        <v>153</v>
      </c>
      <c r="AC1743" s="1" t="s">
        <v>154</v>
      </c>
      <c r="AD1743" s="1" t="s">
        <v>126</v>
      </c>
      <c r="AE1743" s="1">
        <v>46</v>
      </c>
      <c r="AF1743" s="1" t="s">
        <v>88</v>
      </c>
      <c r="AG1743" s="1">
        <v>5.6</v>
      </c>
      <c r="AH1743" s="1" t="s">
        <v>954</v>
      </c>
      <c r="AI1743" s="1" t="s">
        <v>90</v>
      </c>
      <c r="AJ1743" s="1" t="s">
        <v>91</v>
      </c>
      <c r="AK1743" s="1" t="s">
        <v>92</v>
      </c>
      <c r="AL1743" s="1" t="s">
        <v>72</v>
      </c>
      <c r="AM1743" s="1" t="s">
        <v>244</v>
      </c>
      <c r="AN1743" s="1">
        <v>2</v>
      </c>
      <c r="AO1743" s="25" t="s">
        <v>8226</v>
      </c>
      <c r="AP1743" s="1" t="s">
        <v>72</v>
      </c>
      <c r="AQ1743" s="1" t="s">
        <v>72</v>
      </c>
      <c r="AR1743" s="1" t="s">
        <v>2726</v>
      </c>
      <c r="AS1743" s="1" t="s">
        <v>7982</v>
      </c>
      <c r="AT1743" s="1" t="s">
        <v>72</v>
      </c>
      <c r="AU1743" s="3">
        <v>45802</v>
      </c>
      <c r="AV1743" s="4">
        <v>0.63263888888888886</v>
      </c>
      <c r="AW1743" s="4">
        <v>0.6958333333333333</v>
      </c>
      <c r="AX1743" s="4">
        <f t="shared" si="216"/>
        <v>6.3194444444444442E-2</v>
      </c>
      <c r="AY1743" s="4">
        <f t="shared" si="217"/>
        <v>0.53819444444444442</v>
      </c>
      <c r="AZ1743" s="4">
        <f t="shared" si="218"/>
        <v>0.25138888888888888</v>
      </c>
      <c r="BA1743" s="1" t="s">
        <v>8227</v>
      </c>
      <c r="BB1743" s="1" t="s">
        <v>8228</v>
      </c>
      <c r="BC1743" s="1" t="s">
        <v>1794</v>
      </c>
      <c r="BD1743" s="1">
        <v>15</v>
      </c>
      <c r="BE1743" s="1" t="s">
        <v>6026</v>
      </c>
      <c r="BF1743" s="1" t="s">
        <v>88</v>
      </c>
      <c r="BG1743" s="1" t="s">
        <v>88</v>
      </c>
      <c r="BH1743" s="1" t="s">
        <v>88</v>
      </c>
      <c r="BI1743" s="1" t="s">
        <v>96</v>
      </c>
      <c r="BJ1743" s="1" t="s">
        <v>72</v>
      </c>
      <c r="BK1743" s="1" t="s">
        <v>7629</v>
      </c>
      <c r="BL1743" s="1" t="s">
        <v>8229</v>
      </c>
      <c r="BM1743" s="1">
        <v>25</v>
      </c>
      <c r="BN1743" s="1" t="s">
        <v>75</v>
      </c>
      <c r="BO1743" s="1" t="s">
        <v>75</v>
      </c>
      <c r="BP1743" s="1" t="s">
        <v>75</v>
      </c>
      <c r="BQ1743" s="21" t="s">
        <v>99</v>
      </c>
      <c r="BR1743" s="21" t="s">
        <v>100</v>
      </c>
    </row>
    <row r="1744" spans="1:70" ht="20.45" customHeight="1">
      <c r="A1744" s="1" t="s">
        <v>8230</v>
      </c>
      <c r="B1744" s="1">
        <v>250174</v>
      </c>
      <c r="C1744" s="1" t="s">
        <v>71</v>
      </c>
      <c r="D1744" s="3">
        <v>45864</v>
      </c>
      <c r="E1744" s="4">
        <v>0.47499999999999998</v>
      </c>
      <c r="F1744" s="5">
        <v>45839</v>
      </c>
      <c r="G1744" s="3">
        <v>45803</v>
      </c>
      <c r="H1744" s="4">
        <v>0.58402777777777781</v>
      </c>
      <c r="I1744" s="48">
        <f t="shared" si="206"/>
        <v>0.10902777777777783</v>
      </c>
      <c r="J1744" s="1">
        <v>2</v>
      </c>
      <c r="K1744" s="1" t="s">
        <v>1896</v>
      </c>
      <c r="L1744" s="1" t="s">
        <v>8231</v>
      </c>
      <c r="M1744" s="1" t="s">
        <v>75</v>
      </c>
      <c r="N1744" s="1" t="s">
        <v>3624</v>
      </c>
      <c r="O1744" s="1" t="s">
        <v>77</v>
      </c>
      <c r="P1744" s="1" t="s">
        <v>78</v>
      </c>
      <c r="Q1744" s="1" t="s">
        <v>78</v>
      </c>
      <c r="R1744" s="21" t="s">
        <v>1898</v>
      </c>
      <c r="S1744" s="21" t="s">
        <v>99</v>
      </c>
      <c r="T1744" s="34" t="s">
        <v>72</v>
      </c>
      <c r="U1744" s="3" t="s">
        <v>4368</v>
      </c>
      <c r="V1744" s="1" t="s">
        <v>1900</v>
      </c>
      <c r="W1744" s="1" t="s">
        <v>813</v>
      </c>
      <c r="X1744" s="1" t="s">
        <v>813</v>
      </c>
      <c r="Y1744" s="1" t="s">
        <v>814</v>
      </c>
      <c r="Z1744" s="1" t="s">
        <v>152</v>
      </c>
      <c r="AA1744" s="1" t="s">
        <v>72</v>
      </c>
      <c r="AB1744" s="1" t="s">
        <v>153</v>
      </c>
      <c r="AC1744" s="1" t="s">
        <v>164</v>
      </c>
      <c r="AD1744" s="1" t="s">
        <v>126</v>
      </c>
      <c r="AE1744" s="1">
        <v>33</v>
      </c>
      <c r="AF1744" s="1" t="s">
        <v>88</v>
      </c>
      <c r="AG1744" s="1">
        <v>6.2</v>
      </c>
      <c r="AH1744" s="1" t="s">
        <v>2344</v>
      </c>
      <c r="AI1744" s="1" t="s">
        <v>90</v>
      </c>
      <c r="AJ1744" s="1" t="s">
        <v>91</v>
      </c>
      <c r="AK1744" s="1" t="s">
        <v>216</v>
      </c>
      <c r="AL1744" s="1" t="s">
        <v>72</v>
      </c>
      <c r="AM1744" s="1" t="s">
        <v>244</v>
      </c>
      <c r="AN1744" s="1">
        <v>2</v>
      </c>
      <c r="AO1744" s="25" t="s">
        <v>5057</v>
      </c>
      <c r="AP1744" s="1">
        <v>11</v>
      </c>
      <c r="AQ1744" s="1" t="s">
        <v>8232</v>
      </c>
      <c r="AR1744" s="1" t="s">
        <v>2726</v>
      </c>
      <c r="AS1744" s="1" t="s">
        <v>5157</v>
      </c>
      <c r="AT1744" s="1" t="s">
        <v>72</v>
      </c>
      <c r="AU1744" s="3">
        <v>45864</v>
      </c>
      <c r="AV1744" s="4">
        <v>0.68333333333333335</v>
      </c>
      <c r="AW1744" s="4">
        <v>0.65277777777777779</v>
      </c>
      <c r="AX1744" s="4">
        <f t="shared" si="216"/>
        <v>-3.0555555555555558E-2</v>
      </c>
      <c r="AY1744" s="4">
        <f t="shared" si="217"/>
        <v>0.54374999999999996</v>
      </c>
      <c r="AZ1744" s="4">
        <f t="shared" si="218"/>
        <v>0.17777777777777781</v>
      </c>
      <c r="BA1744" s="1" t="s">
        <v>8233</v>
      </c>
      <c r="BB1744" s="1" t="s">
        <v>72</v>
      </c>
      <c r="BC1744" s="1" t="s">
        <v>1794</v>
      </c>
      <c r="BD1744" s="1">
        <v>15</v>
      </c>
      <c r="BE1744" s="1" t="s">
        <v>4063</v>
      </c>
      <c r="BF1744" s="1" t="s">
        <v>75</v>
      </c>
      <c r="BG1744" s="1" t="s">
        <v>75</v>
      </c>
      <c r="BH1744" s="1" t="s">
        <v>88</v>
      </c>
      <c r="BI1744" s="1" t="s">
        <v>96</v>
      </c>
      <c r="BJ1744" s="1" t="s">
        <v>72</v>
      </c>
      <c r="BK1744" s="1" t="s">
        <v>7629</v>
      </c>
      <c r="BL1744" s="1" t="s">
        <v>8229</v>
      </c>
      <c r="BM1744" s="1">
        <v>25</v>
      </c>
      <c r="BN1744" s="1" t="s">
        <v>75</v>
      </c>
      <c r="BO1744" s="1" t="s">
        <v>75</v>
      </c>
      <c r="BP1744" s="1" t="s">
        <v>75</v>
      </c>
      <c r="BQ1744" s="21" t="s">
        <v>99</v>
      </c>
      <c r="BR1744" s="21" t="s">
        <v>100</v>
      </c>
    </row>
    <row r="1745" spans="1:70" ht="20.45" customHeight="1">
      <c r="A1745" s="1" t="s">
        <v>8234</v>
      </c>
      <c r="B1745" s="1">
        <v>250175</v>
      </c>
      <c r="C1745" s="1" t="s">
        <v>71</v>
      </c>
      <c r="D1745" s="3">
        <v>45866</v>
      </c>
      <c r="E1745" s="4">
        <v>0.41666666666666669</v>
      </c>
      <c r="F1745" s="5">
        <v>45839</v>
      </c>
      <c r="G1745" s="3">
        <v>45866</v>
      </c>
      <c r="H1745" s="4">
        <v>0.5541666666666667</v>
      </c>
      <c r="I1745" s="48">
        <f t="shared" si="206"/>
        <v>0.13750000000000001</v>
      </c>
      <c r="J1745" s="1">
        <v>4</v>
      </c>
      <c r="K1745" s="1" t="s">
        <v>1896</v>
      </c>
      <c r="L1745" s="1" t="s">
        <v>8235</v>
      </c>
      <c r="M1745" s="1" t="s">
        <v>75</v>
      </c>
      <c r="N1745" s="1" t="s">
        <v>3947</v>
      </c>
      <c r="O1745" s="1" t="s">
        <v>77</v>
      </c>
      <c r="P1745" s="1" t="s">
        <v>78</v>
      </c>
      <c r="Q1745" s="1" t="s">
        <v>78</v>
      </c>
      <c r="R1745" s="21" t="s">
        <v>1898</v>
      </c>
      <c r="S1745" s="21" t="s">
        <v>99</v>
      </c>
      <c r="T1745" s="34" t="s">
        <v>72</v>
      </c>
      <c r="U1745" s="3" t="s">
        <v>3271</v>
      </c>
      <c r="V1745" s="1" t="s">
        <v>1900</v>
      </c>
      <c r="W1745" s="1" t="s">
        <v>813</v>
      </c>
      <c r="X1745" s="1" t="s">
        <v>813</v>
      </c>
      <c r="Y1745" s="1" t="s">
        <v>814</v>
      </c>
      <c r="Z1745" s="1" t="s">
        <v>84</v>
      </c>
      <c r="AA1745" s="1" t="s">
        <v>72</v>
      </c>
      <c r="AB1745" s="1" t="s">
        <v>8236</v>
      </c>
      <c r="AC1745" s="1" t="s">
        <v>7524</v>
      </c>
      <c r="AD1745" s="1" t="s">
        <v>87</v>
      </c>
      <c r="AE1745" s="1">
        <v>56</v>
      </c>
      <c r="AF1745" s="1" t="s">
        <v>88</v>
      </c>
      <c r="AG1745" s="1">
        <v>4.8</v>
      </c>
      <c r="AH1745" s="1" t="s">
        <v>954</v>
      </c>
      <c r="AI1745" s="1" t="s">
        <v>90</v>
      </c>
      <c r="AJ1745" s="1" t="s">
        <v>91</v>
      </c>
      <c r="AK1745" s="1" t="s">
        <v>92</v>
      </c>
      <c r="AL1745" s="1" t="s">
        <v>72</v>
      </c>
      <c r="AM1745" s="1" t="s">
        <v>217</v>
      </c>
      <c r="AN1745" s="1">
        <v>2</v>
      </c>
      <c r="AO1745" s="25" t="s">
        <v>4808</v>
      </c>
      <c r="AP1745" s="1" t="s">
        <v>72</v>
      </c>
      <c r="AQ1745" s="1" t="s">
        <v>72</v>
      </c>
      <c r="AR1745" s="1" t="s">
        <v>3444</v>
      </c>
      <c r="AS1745" s="1" t="s">
        <v>878</v>
      </c>
      <c r="AT1745" s="1" t="s">
        <v>72</v>
      </c>
      <c r="AU1745" s="3">
        <v>45866</v>
      </c>
      <c r="AV1745" s="4">
        <v>0.6069444444444444</v>
      </c>
      <c r="AW1745" s="4">
        <v>0.70833333333333337</v>
      </c>
      <c r="AX1745" s="4">
        <f t="shared" si="216"/>
        <v>0.10138888888888897</v>
      </c>
      <c r="AY1745" s="4">
        <f t="shared" si="217"/>
        <v>0.5708333333333333</v>
      </c>
      <c r="AZ1745" s="4">
        <f t="shared" si="218"/>
        <v>0.29166666666666669</v>
      </c>
      <c r="BA1745" s="1" t="s">
        <v>8237</v>
      </c>
      <c r="BB1745" s="1" t="s">
        <v>72</v>
      </c>
      <c r="BC1745" s="1" t="s">
        <v>1675</v>
      </c>
      <c r="BD1745" s="1">
        <v>15</v>
      </c>
      <c r="BE1745" s="1" t="s">
        <v>6026</v>
      </c>
      <c r="BF1745" s="1" t="s">
        <v>75</v>
      </c>
      <c r="BG1745" s="1" t="s">
        <v>75</v>
      </c>
      <c r="BH1745" s="1" t="s">
        <v>88</v>
      </c>
      <c r="BI1745" s="1" t="s">
        <v>96</v>
      </c>
      <c r="BJ1745" s="1" t="s">
        <v>72</v>
      </c>
      <c r="BK1745" s="1" t="s">
        <v>7526</v>
      </c>
      <c r="BL1745" s="1" t="s">
        <v>7527</v>
      </c>
      <c r="BM1745" s="1">
        <v>30</v>
      </c>
      <c r="BN1745" s="1" t="s">
        <v>75</v>
      </c>
      <c r="BO1745" s="1" t="s">
        <v>75</v>
      </c>
      <c r="BP1745" s="1" t="s">
        <v>75</v>
      </c>
      <c r="BQ1745" s="21" t="s">
        <v>99</v>
      </c>
      <c r="BR1745" s="21" t="s">
        <v>100</v>
      </c>
    </row>
    <row r="1746" spans="1:70" ht="20.45" customHeight="1">
      <c r="A1746" s="1" t="s">
        <v>8238</v>
      </c>
      <c r="B1746" s="1">
        <v>250176</v>
      </c>
      <c r="C1746" s="1" t="s">
        <v>71</v>
      </c>
      <c r="D1746" s="3">
        <v>45868</v>
      </c>
      <c r="E1746" s="4">
        <v>0.52916666666666667</v>
      </c>
      <c r="F1746" s="5">
        <v>45839</v>
      </c>
      <c r="G1746" s="3">
        <v>45868</v>
      </c>
      <c r="H1746" s="4">
        <v>0.67083333333333328</v>
      </c>
      <c r="I1746" s="48">
        <f t="shared" si="206"/>
        <v>0.14166666666666661</v>
      </c>
      <c r="J1746" s="1">
        <v>3</v>
      </c>
      <c r="K1746" s="1" t="s">
        <v>1896</v>
      </c>
      <c r="L1746" s="1" t="s">
        <v>8239</v>
      </c>
      <c r="M1746" s="1" t="s">
        <v>75</v>
      </c>
      <c r="N1746" s="1" t="s">
        <v>3473</v>
      </c>
      <c r="O1746" s="1" t="s">
        <v>77</v>
      </c>
      <c r="P1746" s="1" t="s">
        <v>78</v>
      </c>
      <c r="Q1746" s="1" t="s">
        <v>78</v>
      </c>
      <c r="R1746" s="21" t="s">
        <v>1898</v>
      </c>
      <c r="S1746" s="21" t="s">
        <v>99</v>
      </c>
      <c r="T1746" s="34" t="s">
        <v>72</v>
      </c>
      <c r="U1746" s="34" t="s">
        <v>7677</v>
      </c>
      <c r="V1746" s="1" t="s">
        <v>1900</v>
      </c>
      <c r="W1746" s="1" t="s">
        <v>8240</v>
      </c>
      <c r="X1746" s="1" t="s">
        <v>8241</v>
      </c>
      <c r="Y1746" s="1" t="s">
        <v>8242</v>
      </c>
      <c r="Z1746" s="1" t="s">
        <v>152</v>
      </c>
      <c r="AA1746" s="1" t="s">
        <v>72</v>
      </c>
      <c r="AB1746" s="1" t="s">
        <v>153</v>
      </c>
      <c r="AC1746" s="1" t="s">
        <v>164</v>
      </c>
      <c r="AD1746" s="1" t="s">
        <v>126</v>
      </c>
      <c r="AE1746" s="1">
        <v>33</v>
      </c>
      <c r="AF1746" s="1" t="s">
        <v>88</v>
      </c>
      <c r="AG1746" s="1">
        <v>4.9000000000000004</v>
      </c>
      <c r="AH1746" s="1" t="s">
        <v>954</v>
      </c>
      <c r="AI1746" s="1" t="s">
        <v>105</v>
      </c>
      <c r="AJ1746" s="1" t="s">
        <v>91</v>
      </c>
      <c r="AK1746" s="1" t="s">
        <v>92</v>
      </c>
      <c r="AL1746" s="1" t="s">
        <v>72</v>
      </c>
      <c r="AM1746" s="1" t="s">
        <v>72</v>
      </c>
      <c r="AN1746" s="1" t="s">
        <v>72</v>
      </c>
      <c r="AO1746" s="1" t="s">
        <v>72</v>
      </c>
      <c r="AP1746" s="1" t="s">
        <v>72</v>
      </c>
      <c r="AQ1746" s="1" t="s">
        <v>72</v>
      </c>
      <c r="AR1746" s="1" t="s">
        <v>72</v>
      </c>
      <c r="AS1746" s="1" t="s">
        <v>72</v>
      </c>
      <c r="AT1746" s="1" t="s">
        <v>72</v>
      </c>
      <c r="AU1746" s="3">
        <v>45868</v>
      </c>
      <c r="AV1746" s="4">
        <v>0.69236111111111109</v>
      </c>
      <c r="AW1746" s="4">
        <v>0.72638888888888886</v>
      </c>
      <c r="AX1746" s="4">
        <f t="shared" si="216"/>
        <v>3.4027777777777768E-2</v>
      </c>
      <c r="AY1746" s="4">
        <f t="shared" si="217"/>
        <v>0.58472222222222225</v>
      </c>
      <c r="AZ1746" s="4">
        <f t="shared" si="218"/>
        <v>0.19722222222222219</v>
      </c>
      <c r="BA1746" s="1" t="s">
        <v>8243</v>
      </c>
      <c r="BB1746" s="1" t="s">
        <v>72</v>
      </c>
      <c r="BC1746" s="1" t="s">
        <v>1794</v>
      </c>
      <c r="BD1746" s="1">
        <v>15</v>
      </c>
      <c r="BE1746" s="1" t="s">
        <v>7811</v>
      </c>
      <c r="BF1746" s="1" t="s">
        <v>75</v>
      </c>
      <c r="BG1746" s="1" t="s">
        <v>75</v>
      </c>
      <c r="BH1746" s="1" t="s">
        <v>88</v>
      </c>
      <c r="BI1746" s="1" t="s">
        <v>96</v>
      </c>
      <c r="BJ1746" s="1" t="s">
        <v>72</v>
      </c>
      <c r="BK1746" s="1" t="s">
        <v>3985</v>
      </c>
      <c r="BL1746" s="1" t="s">
        <v>8244</v>
      </c>
      <c r="BM1746" s="1">
        <f>30+6</f>
        <v>36</v>
      </c>
      <c r="BN1746" s="1" t="s">
        <v>75</v>
      </c>
      <c r="BO1746" s="1" t="s">
        <v>75</v>
      </c>
      <c r="BP1746" s="1" t="s">
        <v>75</v>
      </c>
      <c r="BQ1746" s="21" t="s">
        <v>99</v>
      </c>
      <c r="BR1746" s="21" t="s">
        <v>100</v>
      </c>
    </row>
    <row r="1747" spans="1:70" ht="20.45" customHeight="1">
      <c r="A1747" s="1" t="s">
        <v>8245</v>
      </c>
      <c r="B1747" s="1">
        <v>250177</v>
      </c>
      <c r="C1747" s="1" t="s">
        <v>497</v>
      </c>
      <c r="D1747" s="3">
        <v>45868</v>
      </c>
      <c r="E1747" s="4">
        <v>0.53749999999999998</v>
      </c>
      <c r="F1747" s="5">
        <v>45839</v>
      </c>
      <c r="G1747" s="3">
        <v>45868</v>
      </c>
      <c r="H1747" s="4">
        <v>0.71250000000000002</v>
      </c>
      <c r="I1747" s="48">
        <f t="shared" si="206"/>
        <v>0.17500000000000004</v>
      </c>
      <c r="J1747" s="1">
        <v>3</v>
      </c>
      <c r="K1747" s="1" t="s">
        <v>1896</v>
      </c>
      <c r="L1747" s="1" t="s">
        <v>8246</v>
      </c>
      <c r="M1747" s="1" t="s">
        <v>75</v>
      </c>
      <c r="N1747" s="1" t="s">
        <v>7781</v>
      </c>
      <c r="O1747" s="1" t="s">
        <v>497</v>
      </c>
      <c r="P1747" s="1" t="s">
        <v>78</v>
      </c>
      <c r="Q1747" s="1" t="s">
        <v>78</v>
      </c>
      <c r="R1747" s="21" t="s">
        <v>1898</v>
      </c>
      <c r="S1747" s="21" t="s">
        <v>99</v>
      </c>
      <c r="T1747" s="1" t="s">
        <v>7428</v>
      </c>
      <c r="U1747" s="3" t="s">
        <v>4294</v>
      </c>
      <c r="V1747" s="1" t="s">
        <v>1900</v>
      </c>
      <c r="W1747" s="1" t="s">
        <v>813</v>
      </c>
      <c r="X1747" s="1" t="s">
        <v>813</v>
      </c>
      <c r="Y1747" s="1" t="s">
        <v>814</v>
      </c>
      <c r="Z1747" s="1" t="s">
        <v>84</v>
      </c>
      <c r="AA1747" s="1" t="s">
        <v>72</v>
      </c>
      <c r="AB1747" s="1" t="s">
        <v>124</v>
      </c>
      <c r="AC1747" s="1" t="s">
        <v>341</v>
      </c>
      <c r="AD1747" s="1" t="s">
        <v>87</v>
      </c>
      <c r="AE1747" s="1">
        <v>65</v>
      </c>
      <c r="AF1747" s="1" t="s">
        <v>88</v>
      </c>
      <c r="AG1747" s="1">
        <v>5.5</v>
      </c>
      <c r="AH1747" s="1" t="s">
        <v>299</v>
      </c>
      <c r="AI1747" s="1" t="s">
        <v>90</v>
      </c>
      <c r="AJ1747" s="1" t="s">
        <v>91</v>
      </c>
      <c r="AK1747" s="1" t="s">
        <v>92</v>
      </c>
      <c r="AL1747" s="1" t="s">
        <v>72</v>
      </c>
      <c r="AM1747" s="1" t="s">
        <v>217</v>
      </c>
      <c r="AN1747" s="1">
        <v>1</v>
      </c>
      <c r="AO1747" s="25" t="s">
        <v>4808</v>
      </c>
      <c r="AP1747" s="1" t="s">
        <v>72</v>
      </c>
      <c r="AQ1747" s="1" t="s">
        <v>72</v>
      </c>
      <c r="AR1747" s="1" t="s">
        <v>3444</v>
      </c>
      <c r="AS1747" s="1" t="s">
        <v>878</v>
      </c>
      <c r="AT1747" s="1" t="s">
        <v>72</v>
      </c>
      <c r="AU1747" s="3">
        <v>45868</v>
      </c>
      <c r="AV1747" s="4">
        <v>0.73124999999999996</v>
      </c>
      <c r="AW1747" s="4">
        <v>0.82638888888888884</v>
      </c>
      <c r="AX1747" s="4">
        <f>AW1747-AV1747</f>
        <v>9.5138888888888884E-2</v>
      </c>
      <c r="AY1747" s="4">
        <f t="shared" si="217"/>
        <v>0.6513888888888888</v>
      </c>
      <c r="AZ1747" s="4">
        <f t="shared" si="218"/>
        <v>0.28888888888888886</v>
      </c>
      <c r="BA1747" s="1" t="s">
        <v>8247</v>
      </c>
      <c r="BB1747" s="1" t="s">
        <v>72</v>
      </c>
      <c r="BC1747" s="1" t="s">
        <v>1675</v>
      </c>
      <c r="BD1747" s="1">
        <v>15</v>
      </c>
      <c r="BE1747" s="1" t="s">
        <v>6026</v>
      </c>
      <c r="BF1747" s="1" t="s">
        <v>75</v>
      </c>
      <c r="BG1747" s="1" t="s">
        <v>75</v>
      </c>
      <c r="BH1747" s="1" t="s">
        <v>88</v>
      </c>
      <c r="BI1747" s="1" t="s">
        <v>96</v>
      </c>
      <c r="BJ1747" s="1" t="s">
        <v>72</v>
      </c>
      <c r="BK1747" s="1" t="s">
        <v>7458</v>
      </c>
      <c r="BL1747" s="1" t="s">
        <v>8248</v>
      </c>
      <c r="BM1747" s="1">
        <f>7*7</f>
        <v>49</v>
      </c>
      <c r="BN1747" s="1" t="s">
        <v>75</v>
      </c>
      <c r="BO1747" s="1" t="s">
        <v>75</v>
      </c>
      <c r="BP1747" s="1" t="s">
        <v>75</v>
      </c>
      <c r="BQ1747" s="21" t="s">
        <v>99</v>
      </c>
      <c r="BR1747" s="21" t="s">
        <v>100</v>
      </c>
    </row>
    <row r="1748" spans="1:70" ht="20.45" customHeight="1">
      <c r="A1748" s="1" t="s">
        <v>8249</v>
      </c>
      <c r="B1748" s="1">
        <v>250178</v>
      </c>
      <c r="C1748" s="1" t="s">
        <v>71</v>
      </c>
      <c r="D1748" s="3">
        <v>45868</v>
      </c>
      <c r="E1748" s="4">
        <v>0.625</v>
      </c>
      <c r="F1748" s="5">
        <v>45839</v>
      </c>
      <c r="G1748" s="3">
        <v>45868</v>
      </c>
      <c r="H1748" s="4">
        <v>0.71250000000000002</v>
      </c>
      <c r="I1748" s="48">
        <f t="shared" si="206"/>
        <v>8.7500000000000022E-2</v>
      </c>
      <c r="J1748" s="1">
        <v>0</v>
      </c>
      <c r="K1748" s="1" t="s">
        <v>1896</v>
      </c>
      <c r="L1748" s="1" t="s">
        <v>8250</v>
      </c>
      <c r="M1748" s="1" t="s">
        <v>75</v>
      </c>
      <c r="N1748" s="1" t="s">
        <v>7510</v>
      </c>
      <c r="O1748" s="1" t="s">
        <v>77</v>
      </c>
      <c r="P1748" s="1" t="s">
        <v>78</v>
      </c>
      <c r="Q1748" s="1" t="s">
        <v>78</v>
      </c>
      <c r="R1748" s="21" t="s">
        <v>1898</v>
      </c>
      <c r="S1748" s="21" t="s">
        <v>99</v>
      </c>
      <c r="T1748" s="34" t="s">
        <v>72</v>
      </c>
      <c r="U1748" s="3" t="s">
        <v>6832</v>
      </c>
      <c r="V1748" s="1" t="s">
        <v>1900</v>
      </c>
      <c r="W1748" s="1" t="s">
        <v>813</v>
      </c>
      <c r="X1748" s="1" t="s">
        <v>813</v>
      </c>
      <c r="Y1748" s="1" t="s">
        <v>814</v>
      </c>
      <c r="Z1748" s="1" t="s">
        <v>7128</v>
      </c>
      <c r="AA1748" s="1" t="s">
        <v>72</v>
      </c>
      <c r="AB1748" s="1" t="s">
        <v>7129</v>
      </c>
      <c r="AC1748" s="1" t="s">
        <v>8251</v>
      </c>
      <c r="AD1748" s="1" t="s">
        <v>126</v>
      </c>
      <c r="AE1748" s="1">
        <v>38</v>
      </c>
      <c r="AF1748" s="1" t="s">
        <v>88</v>
      </c>
      <c r="AG1748" s="1">
        <v>5.5</v>
      </c>
      <c r="AH1748" s="1" t="s">
        <v>299</v>
      </c>
      <c r="AI1748" s="1" t="s">
        <v>90</v>
      </c>
      <c r="AJ1748" s="1" t="s">
        <v>91</v>
      </c>
      <c r="AK1748" s="1" t="s">
        <v>92</v>
      </c>
      <c r="AL1748" s="1" t="s">
        <v>72</v>
      </c>
      <c r="AM1748" s="1" t="s">
        <v>217</v>
      </c>
      <c r="AN1748" s="1">
        <v>2</v>
      </c>
      <c r="AO1748" s="25" t="s">
        <v>8252</v>
      </c>
      <c r="AP1748" s="1" t="s">
        <v>72</v>
      </c>
      <c r="AQ1748" s="1" t="s">
        <v>72</v>
      </c>
      <c r="AR1748" s="1" t="s">
        <v>447</v>
      </c>
      <c r="AS1748" s="1" t="s">
        <v>263</v>
      </c>
      <c r="AT1748" s="1" t="s">
        <v>5100</v>
      </c>
      <c r="AU1748" s="3">
        <v>45868</v>
      </c>
      <c r="AV1748" s="4">
        <v>0.73819444444444449</v>
      </c>
      <c r="AW1748" s="4">
        <v>0.8520833333333333</v>
      </c>
      <c r="AX1748" s="4">
        <f t="shared" ref="AX1748:AX1751" si="219">AW1748-AV1748</f>
        <v>0.11388888888888882</v>
      </c>
      <c r="AY1748" s="4">
        <f t="shared" si="217"/>
        <v>0.76458333333333328</v>
      </c>
      <c r="AZ1748" s="4">
        <f t="shared" si="218"/>
        <v>0.2270833333333333</v>
      </c>
      <c r="BA1748" s="1" t="s">
        <v>8253</v>
      </c>
      <c r="BB1748" s="1" t="s">
        <v>72</v>
      </c>
      <c r="BC1748" s="1" t="s">
        <v>1675</v>
      </c>
      <c r="BD1748" s="1">
        <v>13</v>
      </c>
      <c r="BE1748" s="1" t="s">
        <v>4219</v>
      </c>
      <c r="BF1748" s="1" t="s">
        <v>75</v>
      </c>
      <c r="BG1748" s="1" t="s">
        <v>75</v>
      </c>
      <c r="BH1748" s="1" t="s">
        <v>88</v>
      </c>
      <c r="BI1748" s="1" t="s">
        <v>96</v>
      </c>
      <c r="BJ1748" s="1" t="s">
        <v>72</v>
      </c>
      <c r="BK1748" s="1" t="s">
        <v>7543</v>
      </c>
      <c r="BL1748" s="1" t="s">
        <v>8254</v>
      </c>
      <c r="BM1748" s="1">
        <f>42+7</f>
        <v>49</v>
      </c>
      <c r="BN1748" s="1" t="s">
        <v>75</v>
      </c>
      <c r="BO1748" s="1" t="s">
        <v>75</v>
      </c>
      <c r="BP1748" s="1" t="s">
        <v>75</v>
      </c>
      <c r="BQ1748" s="21" t="s">
        <v>99</v>
      </c>
      <c r="BR1748" s="21" t="s">
        <v>100</v>
      </c>
    </row>
    <row r="1749" spans="1:70" ht="20.45" customHeight="1">
      <c r="A1749" s="1" t="s">
        <v>8255</v>
      </c>
      <c r="B1749" s="1">
        <v>250179</v>
      </c>
      <c r="C1749" s="1" t="s">
        <v>71</v>
      </c>
      <c r="D1749" s="3">
        <v>45868</v>
      </c>
      <c r="E1749" s="4">
        <v>0.63680555555555551</v>
      </c>
      <c r="F1749" s="5">
        <v>45839</v>
      </c>
      <c r="G1749" s="3">
        <v>45868</v>
      </c>
      <c r="H1749" s="4">
        <v>0.71250000000000002</v>
      </c>
      <c r="I1749" s="48">
        <f t="shared" si="206"/>
        <v>7.5694444444444509E-2</v>
      </c>
      <c r="J1749" s="1">
        <v>8</v>
      </c>
      <c r="K1749" s="1" t="s">
        <v>1896</v>
      </c>
      <c r="L1749" s="1" t="s">
        <v>8256</v>
      </c>
      <c r="M1749" s="1" t="s">
        <v>75</v>
      </c>
      <c r="N1749" s="1" t="s">
        <v>3624</v>
      </c>
      <c r="O1749" s="1" t="s">
        <v>77</v>
      </c>
      <c r="P1749" s="1" t="s">
        <v>78</v>
      </c>
      <c r="Q1749" s="1" t="s">
        <v>78</v>
      </c>
      <c r="R1749" s="21" t="s">
        <v>1898</v>
      </c>
      <c r="S1749" s="21" t="s">
        <v>99</v>
      </c>
      <c r="T1749" s="34" t="s">
        <v>72</v>
      </c>
      <c r="U1749" s="3" t="s">
        <v>8257</v>
      </c>
      <c r="V1749" s="1" t="s">
        <v>1900</v>
      </c>
      <c r="W1749" s="1" t="s">
        <v>813</v>
      </c>
      <c r="X1749" s="1" t="s">
        <v>813</v>
      </c>
      <c r="Y1749" s="1" t="s">
        <v>814</v>
      </c>
      <c r="Z1749" s="1" t="s">
        <v>152</v>
      </c>
      <c r="AA1749" s="1" t="s">
        <v>72</v>
      </c>
      <c r="AB1749" s="1" t="s">
        <v>153</v>
      </c>
      <c r="AC1749" s="1" t="s">
        <v>164</v>
      </c>
      <c r="AD1749" s="1" t="s">
        <v>126</v>
      </c>
      <c r="AE1749" s="1">
        <v>49</v>
      </c>
      <c r="AF1749" s="1" t="s">
        <v>88</v>
      </c>
      <c r="AG1749" s="1">
        <v>5.5</v>
      </c>
      <c r="AH1749" s="1" t="s">
        <v>299</v>
      </c>
      <c r="AI1749" s="1" t="s">
        <v>90</v>
      </c>
      <c r="AJ1749" s="1" t="s">
        <v>91</v>
      </c>
      <c r="AK1749" s="1" t="s">
        <v>92</v>
      </c>
      <c r="AL1749" s="1" t="s">
        <v>72</v>
      </c>
      <c r="AM1749" s="1" t="s">
        <v>254</v>
      </c>
      <c r="AN1749" s="1">
        <v>3</v>
      </c>
      <c r="AO1749" s="25" t="s">
        <v>2182</v>
      </c>
      <c r="AP1749" s="1" t="s">
        <v>72</v>
      </c>
      <c r="AQ1749" s="1" t="s">
        <v>72</v>
      </c>
      <c r="AR1749" s="1" t="s">
        <v>2726</v>
      </c>
      <c r="AS1749" s="1" t="s">
        <v>1061</v>
      </c>
      <c r="AT1749" s="1" t="s">
        <v>72</v>
      </c>
      <c r="AU1749" s="3">
        <v>45868</v>
      </c>
      <c r="AV1749" s="4">
        <v>0.73819444444444449</v>
      </c>
      <c r="AW1749" s="4">
        <v>0.84027777777777779</v>
      </c>
      <c r="AX1749" s="4">
        <f t="shared" si="219"/>
        <v>0.1020833333333333</v>
      </c>
      <c r="AY1749" s="4">
        <f t="shared" si="217"/>
        <v>0.76458333333333328</v>
      </c>
      <c r="AZ1749" s="4">
        <f t="shared" si="218"/>
        <v>0.20347222222222228</v>
      </c>
      <c r="BA1749" s="1" t="s">
        <v>8258</v>
      </c>
      <c r="BB1749" s="1" t="s">
        <v>72</v>
      </c>
      <c r="BC1749" s="1" t="s">
        <v>1794</v>
      </c>
      <c r="BD1749" s="1">
        <v>15</v>
      </c>
      <c r="BE1749" s="1" t="s">
        <v>4063</v>
      </c>
      <c r="BF1749" s="1" t="s">
        <v>75</v>
      </c>
      <c r="BG1749" s="1" t="s">
        <v>75</v>
      </c>
      <c r="BH1749" s="1" t="s">
        <v>88</v>
      </c>
      <c r="BI1749" s="1" t="s">
        <v>96</v>
      </c>
      <c r="BJ1749" s="1" t="s">
        <v>72</v>
      </c>
      <c r="BK1749" s="1" t="s">
        <v>7458</v>
      </c>
      <c r="BL1749" s="1" t="s">
        <v>8259</v>
      </c>
      <c r="BM1749" s="1">
        <f>63+7</f>
        <v>70</v>
      </c>
      <c r="BN1749" s="1" t="s">
        <v>75</v>
      </c>
      <c r="BO1749" s="1" t="s">
        <v>75</v>
      </c>
      <c r="BP1749" s="1" t="s">
        <v>75</v>
      </c>
      <c r="BQ1749" s="21" t="s">
        <v>99</v>
      </c>
      <c r="BR1749" s="21" t="s">
        <v>100</v>
      </c>
    </row>
    <row r="1750" spans="1:70" ht="20.45" customHeight="1">
      <c r="A1750" s="1" t="s">
        <v>8260</v>
      </c>
      <c r="B1750" s="1">
        <v>250180</v>
      </c>
      <c r="C1750" s="1" t="s">
        <v>71</v>
      </c>
      <c r="D1750" s="3">
        <v>45868</v>
      </c>
      <c r="E1750" s="4">
        <v>0.5</v>
      </c>
      <c r="F1750" s="5">
        <v>45839</v>
      </c>
      <c r="G1750" s="3">
        <v>45868</v>
      </c>
      <c r="H1750" s="4">
        <v>0.81736111111111109</v>
      </c>
      <c r="I1750" s="48">
        <f t="shared" si="206"/>
        <v>0.31736111111111109</v>
      </c>
      <c r="J1750" s="1">
        <v>10</v>
      </c>
      <c r="K1750" s="1" t="s">
        <v>1896</v>
      </c>
      <c r="L1750" s="1" t="s">
        <v>8261</v>
      </c>
      <c r="M1750" s="1" t="s">
        <v>75</v>
      </c>
      <c r="N1750" s="1" t="s">
        <v>3624</v>
      </c>
      <c r="O1750" s="1" t="s">
        <v>77</v>
      </c>
      <c r="P1750" s="1" t="s">
        <v>78</v>
      </c>
      <c r="Q1750" s="1" t="s">
        <v>78</v>
      </c>
      <c r="R1750" s="21" t="s">
        <v>1898</v>
      </c>
      <c r="S1750" s="21" t="s">
        <v>99</v>
      </c>
      <c r="T1750" s="34" t="s">
        <v>72</v>
      </c>
      <c r="U1750" s="3" t="s">
        <v>4983</v>
      </c>
      <c r="V1750" s="1" t="s">
        <v>1900</v>
      </c>
      <c r="W1750" s="1" t="s">
        <v>778</v>
      </c>
      <c r="X1750" s="1" t="s">
        <v>779</v>
      </c>
      <c r="Y1750" s="1" t="s">
        <v>780</v>
      </c>
      <c r="Z1750" s="1" t="s">
        <v>152</v>
      </c>
      <c r="AA1750" s="1" t="s">
        <v>72</v>
      </c>
      <c r="AB1750" s="1" t="s">
        <v>153</v>
      </c>
      <c r="AC1750" s="1" t="s">
        <v>154</v>
      </c>
      <c r="AD1750" s="1" t="s">
        <v>126</v>
      </c>
      <c r="AE1750" s="1">
        <v>61</v>
      </c>
      <c r="AF1750" s="1" t="s">
        <v>88</v>
      </c>
      <c r="AG1750" s="1">
        <v>6.5</v>
      </c>
      <c r="AH1750" s="1" t="s">
        <v>2344</v>
      </c>
      <c r="AI1750" s="1" t="s">
        <v>90</v>
      </c>
      <c r="AJ1750" s="1" t="s">
        <v>91</v>
      </c>
      <c r="AK1750" s="1" t="s">
        <v>92</v>
      </c>
      <c r="AL1750" s="1" t="s">
        <v>72</v>
      </c>
      <c r="AM1750" s="1" t="s">
        <v>254</v>
      </c>
      <c r="AN1750" s="1">
        <v>1</v>
      </c>
      <c r="AO1750" s="1" t="s">
        <v>7463</v>
      </c>
      <c r="AP1750" s="1" t="s">
        <v>72</v>
      </c>
      <c r="AQ1750" s="1" t="s">
        <v>72</v>
      </c>
      <c r="AR1750" s="1" t="s">
        <v>7809</v>
      </c>
      <c r="AS1750" s="1" t="s">
        <v>72</v>
      </c>
      <c r="AT1750" s="1" t="s">
        <v>72</v>
      </c>
      <c r="AU1750" s="3">
        <v>45868</v>
      </c>
      <c r="AV1750" s="4">
        <v>0.8354166666666667</v>
      </c>
      <c r="AW1750" s="4">
        <v>0.90277777777777779</v>
      </c>
      <c r="AX1750" s="4">
        <f t="shared" si="219"/>
        <v>6.7361111111111094E-2</v>
      </c>
      <c r="AY1750" s="4">
        <f t="shared" si="217"/>
        <v>0.5854166666666667</v>
      </c>
      <c r="AZ1750" s="4">
        <f t="shared" si="218"/>
        <v>0.40277777777777779</v>
      </c>
      <c r="BA1750" s="1" t="s">
        <v>8262</v>
      </c>
      <c r="BB1750" s="1" t="s">
        <v>72</v>
      </c>
      <c r="BC1750" s="1" t="s">
        <v>1794</v>
      </c>
      <c r="BD1750" s="1">
        <v>15</v>
      </c>
      <c r="BE1750" s="1" t="s">
        <v>3205</v>
      </c>
      <c r="BF1750" s="1" t="s">
        <v>75</v>
      </c>
      <c r="BG1750" s="1" t="s">
        <v>75</v>
      </c>
      <c r="BH1750" s="1" t="s">
        <v>88</v>
      </c>
      <c r="BI1750" s="1" t="s">
        <v>96</v>
      </c>
      <c r="BJ1750" s="1" t="s">
        <v>72</v>
      </c>
      <c r="BK1750" s="1" t="s">
        <v>7458</v>
      </c>
      <c r="BL1750" s="1" t="s">
        <v>8263</v>
      </c>
      <c r="BM1750" s="1">
        <f>49+7</f>
        <v>56</v>
      </c>
      <c r="BN1750" s="1" t="s">
        <v>75</v>
      </c>
      <c r="BO1750" s="1" t="s">
        <v>75</v>
      </c>
      <c r="BP1750" s="1" t="s">
        <v>75</v>
      </c>
      <c r="BQ1750" s="21" t="s">
        <v>99</v>
      </c>
      <c r="BR1750" s="21" t="s">
        <v>100</v>
      </c>
    </row>
    <row r="1751" spans="1:70" ht="20.45" customHeight="1">
      <c r="A1751" s="1" t="s">
        <v>8264</v>
      </c>
      <c r="B1751" s="1">
        <v>250181</v>
      </c>
      <c r="C1751" s="1" t="s">
        <v>71</v>
      </c>
      <c r="D1751" s="3">
        <v>45869</v>
      </c>
      <c r="E1751" s="4">
        <v>0.56736111111111109</v>
      </c>
      <c r="F1751" s="5">
        <v>45839</v>
      </c>
      <c r="G1751" s="3">
        <v>45869</v>
      </c>
      <c r="H1751" s="4">
        <v>0.64097222222222228</v>
      </c>
      <c r="I1751" s="48">
        <f t="shared" si="206"/>
        <v>7.3611111111111183E-2</v>
      </c>
      <c r="J1751" s="1">
        <v>3</v>
      </c>
      <c r="K1751" s="1" t="s">
        <v>1896</v>
      </c>
      <c r="L1751" s="1" t="s">
        <v>8265</v>
      </c>
      <c r="M1751" s="1" t="s">
        <v>75</v>
      </c>
      <c r="N1751" s="1" t="s">
        <v>3624</v>
      </c>
      <c r="O1751" s="1" t="s">
        <v>77</v>
      </c>
      <c r="P1751" s="1" t="s">
        <v>78</v>
      </c>
      <c r="Q1751" s="1" t="s">
        <v>78</v>
      </c>
      <c r="R1751" s="21" t="s">
        <v>1898</v>
      </c>
      <c r="S1751" s="21" t="s">
        <v>99</v>
      </c>
      <c r="T1751" s="34" t="s">
        <v>72</v>
      </c>
      <c r="U1751" s="3" t="s">
        <v>8266</v>
      </c>
      <c r="V1751" s="1" t="s">
        <v>1900</v>
      </c>
      <c r="W1751" s="1" t="s">
        <v>813</v>
      </c>
      <c r="X1751" s="1" t="s">
        <v>813</v>
      </c>
      <c r="Y1751" s="1" t="s">
        <v>814</v>
      </c>
      <c r="Z1751" s="1" t="s">
        <v>152</v>
      </c>
      <c r="AA1751" s="1" t="s">
        <v>72</v>
      </c>
      <c r="AB1751" s="1" t="s">
        <v>153</v>
      </c>
      <c r="AC1751" s="1" t="s">
        <v>154</v>
      </c>
      <c r="AD1751" s="1" t="s">
        <v>126</v>
      </c>
      <c r="AE1751" s="1">
        <v>75</v>
      </c>
      <c r="AF1751" s="1" t="s">
        <v>88</v>
      </c>
      <c r="AG1751" s="1">
        <v>4.8</v>
      </c>
      <c r="AH1751" s="1" t="s">
        <v>2344</v>
      </c>
      <c r="AI1751" s="1" t="s">
        <v>90</v>
      </c>
      <c r="AJ1751" s="1" t="s">
        <v>91</v>
      </c>
      <c r="AK1751" s="1" t="s">
        <v>92</v>
      </c>
      <c r="AL1751" s="1" t="s">
        <v>72</v>
      </c>
      <c r="AM1751" s="1" t="s">
        <v>254</v>
      </c>
      <c r="AN1751" s="1">
        <v>2</v>
      </c>
      <c r="AO1751" s="25" t="s">
        <v>8267</v>
      </c>
      <c r="AP1751" s="1" t="s">
        <v>72</v>
      </c>
      <c r="AQ1751" s="1" t="s">
        <v>72</v>
      </c>
      <c r="AR1751" s="1" t="s">
        <v>2726</v>
      </c>
      <c r="AS1751" s="1" t="s">
        <v>1061</v>
      </c>
      <c r="AT1751" s="1" t="s">
        <v>8268</v>
      </c>
      <c r="AU1751" s="3">
        <v>45869</v>
      </c>
      <c r="AV1751" s="4">
        <v>0.65972222222222221</v>
      </c>
      <c r="AW1751" s="4">
        <v>0.7</v>
      </c>
      <c r="AX1751" s="4">
        <f t="shared" si="219"/>
        <v>4.0277777777777746E-2</v>
      </c>
      <c r="AY1751" s="4">
        <f t="shared" si="217"/>
        <v>0.62638888888888877</v>
      </c>
      <c r="AZ1751" s="4">
        <f t="shared" si="218"/>
        <v>0.13263888888888886</v>
      </c>
      <c r="BA1751" s="1" t="s">
        <v>8269</v>
      </c>
      <c r="BB1751" s="1" t="s">
        <v>72</v>
      </c>
      <c r="BC1751" s="1" t="s">
        <v>1794</v>
      </c>
      <c r="BD1751" s="1">
        <v>15</v>
      </c>
      <c r="BE1751" s="1" t="s">
        <v>2694</v>
      </c>
      <c r="BF1751" s="1" t="s">
        <v>75</v>
      </c>
      <c r="BG1751" s="1" t="s">
        <v>75</v>
      </c>
      <c r="BH1751" s="1" t="s">
        <v>88</v>
      </c>
      <c r="BI1751" s="1" t="s">
        <v>96</v>
      </c>
      <c r="BJ1751" s="1" t="s">
        <v>72</v>
      </c>
      <c r="BK1751" s="1" t="s">
        <v>7458</v>
      </c>
      <c r="BL1751" s="1" t="s">
        <v>8263</v>
      </c>
      <c r="BM1751" s="1">
        <f>49+7</f>
        <v>56</v>
      </c>
      <c r="BN1751" s="1" t="s">
        <v>75</v>
      </c>
      <c r="BO1751" s="1" t="s">
        <v>75</v>
      </c>
      <c r="BP1751" s="1" t="s">
        <v>75</v>
      </c>
      <c r="BQ1751" s="21" t="s">
        <v>99</v>
      </c>
      <c r="BR1751" s="21" t="s">
        <v>100</v>
      </c>
    </row>
    <row r="1752" spans="1:70" ht="20.45" customHeight="1">
      <c r="A1752" s="1" t="s">
        <v>8270</v>
      </c>
      <c r="B1752" s="1">
        <v>250182</v>
      </c>
      <c r="C1752" s="1" t="s">
        <v>497</v>
      </c>
      <c r="D1752" s="3">
        <v>45869</v>
      </c>
      <c r="E1752" s="4">
        <v>0.51041666666666663</v>
      </c>
      <c r="F1752" s="5">
        <v>45839</v>
      </c>
      <c r="G1752" s="3">
        <v>45869</v>
      </c>
      <c r="H1752" s="4">
        <v>0.85</v>
      </c>
      <c r="I1752" s="48">
        <f t="shared" si="206"/>
        <v>0.33958333333333335</v>
      </c>
      <c r="J1752" s="1">
        <v>15</v>
      </c>
      <c r="K1752" s="1" t="s">
        <v>1896</v>
      </c>
      <c r="L1752" s="1" t="s">
        <v>8271</v>
      </c>
      <c r="M1752" s="1" t="s">
        <v>75</v>
      </c>
      <c r="N1752" s="1" t="s">
        <v>7781</v>
      </c>
      <c r="O1752" s="1" t="s">
        <v>497</v>
      </c>
      <c r="P1752" s="1" t="s">
        <v>78</v>
      </c>
      <c r="Q1752" s="1" t="s">
        <v>78</v>
      </c>
      <c r="R1752" s="21" t="s">
        <v>1898</v>
      </c>
      <c r="S1752" s="21" t="s">
        <v>99</v>
      </c>
      <c r="T1752" s="1" t="s">
        <v>7428</v>
      </c>
      <c r="U1752" s="3" t="s">
        <v>8272</v>
      </c>
      <c r="V1752" s="1" t="s">
        <v>1900</v>
      </c>
      <c r="W1752" s="1" t="s">
        <v>778</v>
      </c>
      <c r="X1752" s="1" t="s">
        <v>779</v>
      </c>
      <c r="Y1752" s="1" t="s">
        <v>780</v>
      </c>
      <c r="Z1752" s="1" t="s">
        <v>84</v>
      </c>
      <c r="AA1752" s="1" t="s">
        <v>72</v>
      </c>
      <c r="AB1752" s="1" t="s">
        <v>140</v>
      </c>
      <c r="AC1752" s="1" t="s">
        <v>181</v>
      </c>
      <c r="AD1752" s="1" t="s">
        <v>126</v>
      </c>
      <c r="AE1752" s="1">
        <v>59</v>
      </c>
      <c r="AF1752" s="1" t="s">
        <v>88</v>
      </c>
      <c r="AG1752" s="1">
        <v>5.7</v>
      </c>
      <c r="AH1752" s="1" t="s">
        <v>954</v>
      </c>
      <c r="AI1752" s="1" t="s">
        <v>90</v>
      </c>
      <c r="AJ1752" s="1" t="s">
        <v>91</v>
      </c>
      <c r="AK1752" s="1" t="s">
        <v>92</v>
      </c>
      <c r="AL1752" s="1" t="s">
        <v>72</v>
      </c>
      <c r="AM1752" s="1" t="s">
        <v>217</v>
      </c>
      <c r="AN1752" s="1" t="s">
        <v>72</v>
      </c>
      <c r="AO1752" s="1" t="s">
        <v>7174</v>
      </c>
      <c r="AP1752" s="1" t="s">
        <v>72</v>
      </c>
      <c r="AQ1752" s="1" t="s">
        <v>72</v>
      </c>
      <c r="AR1752" s="1" t="s">
        <v>220</v>
      </c>
      <c r="AS1752" s="1" t="s">
        <v>72</v>
      </c>
      <c r="AT1752" s="1" t="s">
        <v>72</v>
      </c>
      <c r="AU1752" s="3">
        <v>45869</v>
      </c>
      <c r="AV1752" s="4">
        <v>0.86597222222222225</v>
      </c>
      <c r="AW1752" s="4">
        <v>0.96527777777777779</v>
      </c>
      <c r="AX1752" s="4">
        <f>AW1752-AV1752</f>
        <v>9.9305555555555536E-2</v>
      </c>
      <c r="AY1752" s="4">
        <f t="shared" si="217"/>
        <v>0.62569444444444444</v>
      </c>
      <c r="AZ1752" s="4">
        <f t="shared" si="218"/>
        <v>0.45486111111111116</v>
      </c>
      <c r="BA1752" s="1" t="s">
        <v>8273</v>
      </c>
      <c r="BB1752" s="1" t="s">
        <v>72</v>
      </c>
      <c r="BC1752" s="1" t="s">
        <v>1675</v>
      </c>
      <c r="BD1752" s="1">
        <v>15</v>
      </c>
      <c r="BE1752" s="1" t="s">
        <v>4219</v>
      </c>
      <c r="BF1752" s="1" t="s">
        <v>75</v>
      </c>
      <c r="BG1752" s="1" t="s">
        <v>75</v>
      </c>
      <c r="BH1752" s="1" t="s">
        <v>88</v>
      </c>
      <c r="BI1752" s="1" t="s">
        <v>96</v>
      </c>
      <c r="BJ1752" s="1" t="s">
        <v>72</v>
      </c>
      <c r="BK1752" s="1" t="s">
        <v>7458</v>
      </c>
      <c r="BL1752" s="1" t="s">
        <v>8248</v>
      </c>
      <c r="BM1752" s="1">
        <f>7*7</f>
        <v>49</v>
      </c>
      <c r="BN1752" s="1" t="s">
        <v>75</v>
      </c>
      <c r="BO1752" s="1" t="s">
        <v>75</v>
      </c>
      <c r="BP1752" s="1" t="s">
        <v>75</v>
      </c>
      <c r="BQ1752" s="21" t="s">
        <v>99</v>
      </c>
      <c r="BR1752" s="21" t="s">
        <v>100</v>
      </c>
    </row>
    <row r="1753" spans="1:70" ht="20.45" customHeight="1">
      <c r="A1753" s="1">
        <v>250183</v>
      </c>
      <c r="B1753" s="1">
        <v>250183</v>
      </c>
      <c r="C1753" s="1" t="s">
        <v>71</v>
      </c>
      <c r="D1753" s="3">
        <v>45870</v>
      </c>
      <c r="E1753" s="4">
        <v>0.42638888888888887</v>
      </c>
      <c r="F1753" s="5">
        <v>45870</v>
      </c>
      <c r="G1753" s="3">
        <v>45870</v>
      </c>
      <c r="H1753" s="4">
        <v>0.60763888888888884</v>
      </c>
      <c r="I1753" s="48">
        <f t="shared" si="206"/>
        <v>0.18124999999999997</v>
      </c>
      <c r="J1753" s="1">
        <v>2</v>
      </c>
      <c r="K1753" s="1" t="s">
        <v>1896</v>
      </c>
      <c r="L1753" s="1" t="s">
        <v>8274</v>
      </c>
      <c r="M1753" s="1" t="s">
        <v>75</v>
      </c>
      <c r="N1753" s="1" t="s">
        <v>2215</v>
      </c>
      <c r="O1753" s="1" t="s">
        <v>77</v>
      </c>
      <c r="P1753" s="1" t="s">
        <v>172</v>
      </c>
      <c r="Q1753" s="1" t="s">
        <v>172</v>
      </c>
      <c r="R1753" s="21" t="s">
        <v>1927</v>
      </c>
      <c r="S1753" s="8" t="s">
        <v>160</v>
      </c>
      <c r="T1753" s="8" t="s">
        <v>7588</v>
      </c>
      <c r="U1753" s="60" t="s">
        <v>72</v>
      </c>
      <c r="V1753" s="1" t="s">
        <v>1900</v>
      </c>
      <c r="W1753" s="1" t="s">
        <v>813</v>
      </c>
      <c r="X1753" s="1" t="s">
        <v>813</v>
      </c>
      <c r="Y1753" s="1" t="s">
        <v>814</v>
      </c>
      <c r="Z1753" s="1" t="s">
        <v>84</v>
      </c>
      <c r="AA1753" s="1" t="s">
        <v>72</v>
      </c>
      <c r="AB1753" s="1" t="s">
        <v>140</v>
      </c>
      <c r="AC1753" s="1" t="s">
        <v>141</v>
      </c>
      <c r="AD1753" s="1" t="s">
        <v>126</v>
      </c>
      <c r="AE1753" s="1">
        <v>56</v>
      </c>
      <c r="AF1753" s="1" t="s">
        <v>88</v>
      </c>
      <c r="AG1753" s="1">
        <v>6.1</v>
      </c>
      <c r="AH1753" s="1" t="s">
        <v>299</v>
      </c>
      <c r="AI1753" s="1" t="s">
        <v>90</v>
      </c>
      <c r="AJ1753" s="1" t="s">
        <v>91</v>
      </c>
      <c r="AK1753" s="1" t="s">
        <v>92</v>
      </c>
      <c r="AL1753" s="1" t="s">
        <v>72</v>
      </c>
      <c r="AM1753" s="1" t="s">
        <v>72</v>
      </c>
      <c r="AN1753" s="1" t="s">
        <v>72</v>
      </c>
      <c r="AO1753" s="1" t="s">
        <v>72</v>
      </c>
      <c r="AP1753" s="1" t="s">
        <v>72</v>
      </c>
      <c r="AQ1753" s="1" t="s">
        <v>72</v>
      </c>
      <c r="AR1753" s="1" t="s">
        <v>72</v>
      </c>
      <c r="AS1753" s="1" t="s">
        <v>72</v>
      </c>
      <c r="AT1753" s="1" t="s">
        <v>72</v>
      </c>
      <c r="AU1753" s="3">
        <v>45870</v>
      </c>
      <c r="AV1753" s="4">
        <v>0.62361111111111112</v>
      </c>
      <c r="AW1753" s="4" t="s">
        <v>72</v>
      </c>
      <c r="AX1753" s="4" t="s">
        <v>72</v>
      </c>
      <c r="AY1753" s="4" t="s">
        <v>72</v>
      </c>
      <c r="AZ1753" s="4" t="s">
        <v>72</v>
      </c>
      <c r="BA1753" s="1" t="s">
        <v>8275</v>
      </c>
      <c r="BB1753" s="1" t="s">
        <v>72</v>
      </c>
      <c r="BC1753" s="1" t="s">
        <v>1794</v>
      </c>
      <c r="BD1753" s="1">
        <v>15</v>
      </c>
      <c r="BE1753" s="1" t="s">
        <v>2694</v>
      </c>
      <c r="BF1753" s="1" t="s">
        <v>88</v>
      </c>
      <c r="BG1753" s="1" t="s">
        <v>88</v>
      </c>
      <c r="BH1753" s="1" t="s">
        <v>88</v>
      </c>
      <c r="BI1753" s="1" t="s">
        <v>79</v>
      </c>
      <c r="BJ1753" s="1" t="s">
        <v>72</v>
      </c>
      <c r="BK1753" s="1" t="s">
        <v>72</v>
      </c>
      <c r="BL1753" s="1" t="s">
        <v>72</v>
      </c>
      <c r="BM1753" s="1" t="s">
        <v>72</v>
      </c>
      <c r="BN1753" s="1" t="s">
        <v>88</v>
      </c>
      <c r="BO1753" s="1" t="s">
        <v>88</v>
      </c>
      <c r="BP1753" s="1" t="s">
        <v>88</v>
      </c>
      <c r="BQ1753" s="1" t="s">
        <v>160</v>
      </c>
    </row>
    <row r="1754" spans="1:70" ht="20.45" customHeight="1">
      <c r="A1754" s="1" t="s">
        <v>8276</v>
      </c>
      <c r="B1754" s="1">
        <v>250184</v>
      </c>
      <c r="C1754" s="1" t="s">
        <v>497</v>
      </c>
      <c r="D1754" s="3">
        <v>45870</v>
      </c>
      <c r="E1754" s="4">
        <v>0.68541666666666667</v>
      </c>
      <c r="F1754" s="5">
        <v>45870</v>
      </c>
      <c r="G1754" s="3">
        <v>45870</v>
      </c>
      <c r="H1754" s="4">
        <v>0.74097222222222225</v>
      </c>
      <c r="I1754" s="48">
        <f t="shared" si="206"/>
        <v>5.555555555555558E-2</v>
      </c>
      <c r="J1754" s="1">
        <v>3</v>
      </c>
      <c r="K1754" s="1" t="s">
        <v>1896</v>
      </c>
      <c r="L1754" s="1" t="s">
        <v>8277</v>
      </c>
      <c r="M1754" s="1" t="s">
        <v>75</v>
      </c>
      <c r="N1754" s="1" t="s">
        <v>7814</v>
      </c>
      <c r="O1754" s="1" t="s">
        <v>497</v>
      </c>
      <c r="P1754" s="1" t="s">
        <v>78</v>
      </c>
      <c r="Q1754" s="1" t="s">
        <v>78</v>
      </c>
      <c r="R1754" s="21" t="s">
        <v>1898</v>
      </c>
      <c r="S1754" s="21" t="s">
        <v>99</v>
      </c>
      <c r="T1754" s="34" t="s">
        <v>72</v>
      </c>
      <c r="U1754" s="3" t="s">
        <v>8278</v>
      </c>
      <c r="V1754" s="1" t="s">
        <v>1900</v>
      </c>
      <c r="W1754" s="1" t="s">
        <v>83</v>
      </c>
      <c r="X1754" s="1" t="s">
        <v>123</v>
      </c>
      <c r="Y1754" s="1" t="s">
        <v>83</v>
      </c>
      <c r="Z1754" s="1" t="s">
        <v>443</v>
      </c>
      <c r="AA1754" s="1" t="s">
        <v>72</v>
      </c>
      <c r="AB1754" s="1" t="s">
        <v>444</v>
      </c>
      <c r="AC1754" s="1" t="s">
        <v>444</v>
      </c>
      <c r="AD1754" s="1" t="s">
        <v>126</v>
      </c>
      <c r="AE1754" s="1">
        <v>60</v>
      </c>
      <c r="AF1754" s="1" t="s">
        <v>88</v>
      </c>
      <c r="AG1754" s="1">
        <v>4.0999999999999996</v>
      </c>
      <c r="AH1754" s="1" t="s">
        <v>954</v>
      </c>
      <c r="AI1754" s="1" t="s">
        <v>90</v>
      </c>
      <c r="AJ1754" s="1" t="s">
        <v>91</v>
      </c>
      <c r="AK1754" s="1" t="s">
        <v>92</v>
      </c>
      <c r="AL1754" s="1" t="s">
        <v>72</v>
      </c>
      <c r="AM1754" s="1" t="s">
        <v>229</v>
      </c>
      <c r="AN1754" s="1">
        <v>3</v>
      </c>
      <c r="AO1754" s="1" t="s">
        <v>255</v>
      </c>
      <c r="AP1754" s="1" t="s">
        <v>72</v>
      </c>
      <c r="AQ1754" s="1" t="s">
        <v>72</v>
      </c>
      <c r="AR1754" s="1" t="s">
        <v>447</v>
      </c>
      <c r="AS1754" s="1" t="s">
        <v>72</v>
      </c>
      <c r="AT1754" s="1" t="s">
        <v>72</v>
      </c>
      <c r="AU1754" s="3">
        <v>45870</v>
      </c>
      <c r="AV1754" s="4">
        <v>0.7631944444444444</v>
      </c>
      <c r="AW1754" s="4">
        <v>0.8041666666666667</v>
      </c>
      <c r="AX1754" s="4">
        <f t="shared" ref="AX1754:AX1755" si="220">AW1754-AV1754</f>
        <v>4.0972222222222299E-2</v>
      </c>
      <c r="AY1754" s="4">
        <f t="shared" ref="AY1754:AY1771" si="221">AW1754-I1754</f>
        <v>0.74861111111111112</v>
      </c>
      <c r="AZ1754" s="4">
        <f t="shared" ref="AZ1754:AZ1771" si="222">AW1754-E1754</f>
        <v>0.11875000000000002</v>
      </c>
      <c r="BA1754" s="1" t="s">
        <v>8279</v>
      </c>
      <c r="BB1754" s="1" t="s">
        <v>72</v>
      </c>
      <c r="BC1754" s="1" t="s">
        <v>1794</v>
      </c>
      <c r="BD1754" s="1">
        <v>13</v>
      </c>
      <c r="BE1754" s="1" t="s">
        <v>2694</v>
      </c>
      <c r="BF1754" s="1" t="s">
        <v>75</v>
      </c>
      <c r="BG1754" s="1" t="s">
        <v>75</v>
      </c>
      <c r="BH1754" s="1" t="s">
        <v>88</v>
      </c>
      <c r="BI1754" s="1" t="s">
        <v>96</v>
      </c>
      <c r="BJ1754" s="1" t="s">
        <v>72</v>
      </c>
      <c r="BK1754" s="1" t="s">
        <v>7458</v>
      </c>
      <c r="BL1754" s="1" t="s">
        <v>7817</v>
      </c>
      <c r="BM1754" s="1">
        <v>56</v>
      </c>
      <c r="BN1754" s="1" t="s">
        <v>75</v>
      </c>
      <c r="BO1754" s="1" t="s">
        <v>75</v>
      </c>
      <c r="BP1754" s="1" t="s">
        <v>75</v>
      </c>
      <c r="BQ1754" s="21" t="s">
        <v>99</v>
      </c>
      <c r="BR1754" s="21" t="s">
        <v>100</v>
      </c>
    </row>
    <row r="1755" spans="1:70" ht="20.45" customHeight="1">
      <c r="A1755" s="1" t="s">
        <v>8280</v>
      </c>
      <c r="B1755" s="1">
        <v>250185</v>
      </c>
      <c r="C1755" s="1" t="s">
        <v>71</v>
      </c>
      <c r="D1755" s="3">
        <v>45870</v>
      </c>
      <c r="E1755" s="4">
        <v>0.69652777777777775</v>
      </c>
      <c r="F1755" s="5">
        <v>45870</v>
      </c>
      <c r="G1755" s="3">
        <v>45870</v>
      </c>
      <c r="H1755" s="4">
        <v>0.74097222222222225</v>
      </c>
      <c r="I1755" s="48">
        <f t="shared" si="206"/>
        <v>4.4444444444444509E-2</v>
      </c>
      <c r="J1755" s="1">
        <v>2</v>
      </c>
      <c r="K1755" s="1" t="s">
        <v>1896</v>
      </c>
      <c r="L1755" s="1" t="s">
        <v>8281</v>
      </c>
      <c r="M1755" s="1" t="s">
        <v>75</v>
      </c>
      <c r="N1755" s="1" t="s">
        <v>7510</v>
      </c>
      <c r="O1755" s="1" t="s">
        <v>77</v>
      </c>
      <c r="P1755" s="1" t="s">
        <v>78</v>
      </c>
      <c r="Q1755" s="1" t="s">
        <v>78</v>
      </c>
      <c r="R1755" s="21" t="s">
        <v>1898</v>
      </c>
      <c r="S1755" s="21" t="s">
        <v>99</v>
      </c>
      <c r="T1755" s="34" t="s">
        <v>72</v>
      </c>
      <c r="U1755" s="3" t="s">
        <v>8282</v>
      </c>
      <c r="V1755" s="1" t="s">
        <v>1900</v>
      </c>
      <c r="W1755" s="1" t="s">
        <v>83</v>
      </c>
      <c r="X1755" s="1" t="s">
        <v>123</v>
      </c>
      <c r="Y1755" s="1" t="s">
        <v>83</v>
      </c>
      <c r="Z1755" s="1" t="s">
        <v>7128</v>
      </c>
      <c r="AA1755" s="1" t="s">
        <v>72</v>
      </c>
      <c r="AB1755" s="1" t="s">
        <v>7129</v>
      </c>
      <c r="AC1755" s="1" t="s">
        <v>8251</v>
      </c>
      <c r="AD1755" s="1" t="s">
        <v>126</v>
      </c>
      <c r="AE1755" s="1">
        <v>40</v>
      </c>
      <c r="AF1755" s="1" t="s">
        <v>88</v>
      </c>
      <c r="AG1755" s="1">
        <v>4.0999999999999996</v>
      </c>
      <c r="AH1755" s="1" t="s">
        <v>954</v>
      </c>
      <c r="AI1755" s="1" t="s">
        <v>90</v>
      </c>
      <c r="AJ1755" s="1" t="s">
        <v>91</v>
      </c>
      <c r="AK1755" s="1" t="s">
        <v>92</v>
      </c>
      <c r="AL1755" s="1" t="s">
        <v>72</v>
      </c>
      <c r="AM1755" s="1" t="s">
        <v>254</v>
      </c>
      <c r="AN1755" s="1">
        <v>2</v>
      </c>
      <c r="AO1755" s="1" t="s">
        <v>300</v>
      </c>
      <c r="AP1755" s="1" t="s">
        <v>72</v>
      </c>
      <c r="AQ1755" s="1" t="s">
        <v>72</v>
      </c>
      <c r="AR1755" s="1" t="s">
        <v>447</v>
      </c>
      <c r="AS1755" s="1" t="s">
        <v>72</v>
      </c>
      <c r="AT1755" s="1" t="s">
        <v>72</v>
      </c>
      <c r="AU1755" s="3">
        <v>45870</v>
      </c>
      <c r="AV1755" s="4">
        <v>0.7631944444444444</v>
      </c>
      <c r="AW1755" s="4">
        <v>0.85486111111111107</v>
      </c>
      <c r="AX1755" s="4">
        <f t="shared" si="220"/>
        <v>9.1666666666666674E-2</v>
      </c>
      <c r="AY1755" s="4">
        <f t="shared" si="221"/>
        <v>0.81041666666666656</v>
      </c>
      <c r="AZ1755" s="4">
        <f t="shared" si="222"/>
        <v>0.15833333333333333</v>
      </c>
      <c r="BA1755" s="1" t="s">
        <v>8283</v>
      </c>
      <c r="BB1755" s="1" t="s">
        <v>72</v>
      </c>
      <c r="BC1755" s="1" t="s">
        <v>1675</v>
      </c>
      <c r="BD1755" s="1">
        <v>13</v>
      </c>
      <c r="BE1755" s="1" t="s">
        <v>2694</v>
      </c>
      <c r="BF1755" s="1" t="s">
        <v>75</v>
      </c>
      <c r="BG1755" s="1" t="s">
        <v>75</v>
      </c>
      <c r="BH1755" s="1" t="s">
        <v>88</v>
      </c>
      <c r="BI1755" s="1" t="s">
        <v>96</v>
      </c>
      <c r="BJ1755" s="1" t="s">
        <v>72</v>
      </c>
      <c r="BK1755" s="1" t="s">
        <v>7543</v>
      </c>
      <c r="BL1755" s="1" t="s">
        <v>8284</v>
      </c>
      <c r="BM1755" s="1">
        <f>49+7</f>
        <v>56</v>
      </c>
      <c r="BN1755" s="1" t="s">
        <v>75</v>
      </c>
      <c r="BO1755" s="1" t="s">
        <v>75</v>
      </c>
      <c r="BP1755" s="1" t="s">
        <v>75</v>
      </c>
      <c r="BQ1755" s="21" t="s">
        <v>99</v>
      </c>
      <c r="BR1755" s="21" t="s">
        <v>100</v>
      </c>
    </row>
    <row r="1756" spans="1:70" ht="20.45" customHeight="1">
      <c r="A1756" s="1" t="s">
        <v>8285</v>
      </c>
      <c r="B1756" s="1">
        <v>250186</v>
      </c>
      <c r="C1756" s="1" t="s">
        <v>497</v>
      </c>
      <c r="D1756" s="3">
        <v>45870</v>
      </c>
      <c r="E1756" s="4">
        <v>0.50694444444444442</v>
      </c>
      <c r="F1756" s="5">
        <v>45870</v>
      </c>
      <c r="G1756" s="3">
        <v>45870</v>
      </c>
      <c r="H1756" s="4">
        <v>0.85624999999999996</v>
      </c>
      <c r="I1756" s="48">
        <f t="shared" si="206"/>
        <v>0.34930555555555554</v>
      </c>
      <c r="J1756" s="1">
        <v>10</v>
      </c>
      <c r="K1756" s="1" t="s">
        <v>1896</v>
      </c>
      <c r="L1756" s="1" t="s">
        <v>8286</v>
      </c>
      <c r="M1756" s="1" t="s">
        <v>75</v>
      </c>
      <c r="N1756" s="1" t="s">
        <v>7781</v>
      </c>
      <c r="O1756" s="1" t="s">
        <v>497</v>
      </c>
      <c r="P1756" s="1" t="s">
        <v>78</v>
      </c>
      <c r="Q1756" s="1" t="s">
        <v>78</v>
      </c>
      <c r="R1756" s="21" t="s">
        <v>1898</v>
      </c>
      <c r="S1756" s="21" t="s">
        <v>99</v>
      </c>
      <c r="T1756" s="1" t="s">
        <v>7428</v>
      </c>
      <c r="U1756" s="3" t="s">
        <v>8287</v>
      </c>
      <c r="V1756" s="1" t="s">
        <v>1900</v>
      </c>
      <c r="W1756" s="1" t="s">
        <v>778</v>
      </c>
      <c r="X1756" s="1" t="s">
        <v>779</v>
      </c>
      <c r="Y1756" s="1" t="s">
        <v>780</v>
      </c>
      <c r="Z1756" s="1" t="s">
        <v>84</v>
      </c>
      <c r="AA1756" s="1" t="s">
        <v>72</v>
      </c>
      <c r="AB1756" s="1" t="s">
        <v>140</v>
      </c>
      <c r="AC1756" s="1" t="s">
        <v>141</v>
      </c>
      <c r="AD1756" s="1" t="s">
        <v>126</v>
      </c>
      <c r="AE1756" s="1">
        <v>66</v>
      </c>
      <c r="AF1756" s="1" t="s">
        <v>88</v>
      </c>
      <c r="AG1756" s="1">
        <v>5.9</v>
      </c>
      <c r="AH1756" s="1" t="s">
        <v>299</v>
      </c>
      <c r="AI1756" s="1" t="s">
        <v>90</v>
      </c>
      <c r="AJ1756" s="1" t="s">
        <v>91</v>
      </c>
      <c r="AK1756" s="1" t="s">
        <v>92</v>
      </c>
      <c r="AL1756" s="1" t="s">
        <v>72</v>
      </c>
      <c r="AM1756" s="1" t="s">
        <v>229</v>
      </c>
      <c r="AN1756" s="1" t="s">
        <v>72</v>
      </c>
      <c r="AO1756" s="1" t="s">
        <v>4864</v>
      </c>
      <c r="AP1756" s="1" t="s">
        <v>72</v>
      </c>
      <c r="AQ1756" s="1" t="s">
        <v>72</v>
      </c>
      <c r="AR1756" s="1" t="s">
        <v>220</v>
      </c>
      <c r="AS1756" s="1" t="s">
        <v>72</v>
      </c>
      <c r="AT1756" s="1" t="s">
        <v>72</v>
      </c>
      <c r="AU1756" s="3">
        <v>45870</v>
      </c>
      <c r="AV1756" s="4">
        <v>0.87430555555555556</v>
      </c>
      <c r="AW1756" s="4">
        <v>0.96180555555555558</v>
      </c>
      <c r="AX1756" s="4">
        <f>AW1756-AV1756</f>
        <v>8.7500000000000022E-2</v>
      </c>
      <c r="AY1756" s="4">
        <f t="shared" si="221"/>
        <v>0.61250000000000004</v>
      </c>
      <c r="AZ1756" s="4">
        <f t="shared" si="222"/>
        <v>0.45486111111111116</v>
      </c>
      <c r="BA1756" s="1" t="s">
        <v>8288</v>
      </c>
      <c r="BB1756" s="1" t="s">
        <v>72</v>
      </c>
      <c r="BC1756" s="1" t="s">
        <v>1675</v>
      </c>
      <c r="BD1756" s="1">
        <v>15</v>
      </c>
      <c r="BE1756" s="1" t="s">
        <v>183</v>
      </c>
      <c r="BF1756" s="1" t="s">
        <v>75</v>
      </c>
      <c r="BG1756" s="1" t="s">
        <v>75</v>
      </c>
      <c r="BH1756" s="1" t="s">
        <v>88</v>
      </c>
      <c r="BI1756" s="1" t="s">
        <v>96</v>
      </c>
      <c r="BJ1756" s="1" t="s">
        <v>72</v>
      </c>
      <c r="BK1756" s="1" t="s">
        <v>7458</v>
      </c>
      <c r="BL1756" s="1" t="s">
        <v>8248</v>
      </c>
      <c r="BM1756" s="1">
        <f>7*7</f>
        <v>49</v>
      </c>
      <c r="BN1756" s="1" t="s">
        <v>75</v>
      </c>
      <c r="BO1756" s="1" t="s">
        <v>75</v>
      </c>
      <c r="BP1756" s="1" t="s">
        <v>75</v>
      </c>
      <c r="BQ1756" s="21" t="s">
        <v>99</v>
      </c>
      <c r="BR1756" s="21" t="s">
        <v>100</v>
      </c>
    </row>
    <row r="1757" spans="1:70" ht="20.45" customHeight="1">
      <c r="A1757" s="1" t="s">
        <v>8289</v>
      </c>
      <c r="B1757" s="1">
        <v>250187</v>
      </c>
      <c r="C1757" s="1" t="s">
        <v>71</v>
      </c>
      <c r="D1757" s="3">
        <v>45871</v>
      </c>
      <c r="E1757" s="4">
        <v>0.40138888888888891</v>
      </c>
      <c r="F1757" s="5">
        <v>45870</v>
      </c>
      <c r="G1757" s="3">
        <v>45871</v>
      </c>
      <c r="H1757" s="4">
        <v>0.64166666666666672</v>
      </c>
      <c r="I1757" s="48">
        <f t="shared" si="206"/>
        <v>0.24027777777777781</v>
      </c>
      <c r="J1757" s="1">
        <v>2</v>
      </c>
      <c r="K1757" s="1" t="s">
        <v>1896</v>
      </c>
      <c r="L1757" s="1" t="s">
        <v>8290</v>
      </c>
      <c r="M1757" s="1" t="s">
        <v>75</v>
      </c>
      <c r="N1757" s="1" t="s">
        <v>7510</v>
      </c>
      <c r="O1757" s="1" t="s">
        <v>77</v>
      </c>
      <c r="P1757" s="1" t="s">
        <v>78</v>
      </c>
      <c r="Q1757" s="1" t="s">
        <v>78</v>
      </c>
      <c r="R1757" s="21" t="s">
        <v>1898</v>
      </c>
      <c r="S1757" s="21" t="s">
        <v>99</v>
      </c>
      <c r="T1757" s="34" t="s">
        <v>72</v>
      </c>
      <c r="U1757" s="3" t="s">
        <v>8123</v>
      </c>
      <c r="V1757" s="1" t="s">
        <v>1900</v>
      </c>
      <c r="W1757" s="1" t="s">
        <v>83</v>
      </c>
      <c r="X1757" s="1" t="s">
        <v>123</v>
      </c>
      <c r="Y1757" s="1" t="s">
        <v>83</v>
      </c>
      <c r="Z1757" s="1" t="s">
        <v>7128</v>
      </c>
      <c r="AA1757" s="1" t="s">
        <v>72</v>
      </c>
      <c r="AB1757" s="1" t="s">
        <v>7129</v>
      </c>
      <c r="AC1757" s="1" t="s">
        <v>8291</v>
      </c>
      <c r="AD1757" s="1" t="s">
        <v>87</v>
      </c>
      <c r="AE1757" s="1">
        <v>79</v>
      </c>
      <c r="AF1757" s="1" t="s">
        <v>88</v>
      </c>
      <c r="AG1757" s="1">
        <v>6.8</v>
      </c>
      <c r="AH1757" s="1" t="s">
        <v>2344</v>
      </c>
      <c r="AI1757" s="1" t="s">
        <v>90</v>
      </c>
      <c r="AJ1757" s="1" t="s">
        <v>91</v>
      </c>
      <c r="AK1757" s="1" t="s">
        <v>92</v>
      </c>
      <c r="AL1757" s="1" t="s">
        <v>72</v>
      </c>
      <c r="AM1757" s="1" t="s">
        <v>254</v>
      </c>
      <c r="AN1757" s="1">
        <v>2</v>
      </c>
      <c r="AO1757" s="1" t="s">
        <v>300</v>
      </c>
      <c r="AP1757" s="1" t="s">
        <v>72</v>
      </c>
      <c r="AQ1757" s="1" t="s">
        <v>72</v>
      </c>
      <c r="AR1757" s="1" t="s">
        <v>447</v>
      </c>
      <c r="AS1757" s="1" t="s">
        <v>72</v>
      </c>
      <c r="AT1757" s="1" t="s">
        <v>72</v>
      </c>
      <c r="AU1757" s="3">
        <v>45871</v>
      </c>
      <c r="AV1757" s="4">
        <v>0.65763888888888888</v>
      </c>
      <c r="AW1757" s="4">
        <v>0.73958333333333337</v>
      </c>
      <c r="AX1757" s="4">
        <f t="shared" ref="AX1757:AX1762" si="223">AW1757-AV1757</f>
        <v>8.1944444444444486E-2</v>
      </c>
      <c r="AY1757" s="4">
        <f t="shared" si="221"/>
        <v>0.49930555555555556</v>
      </c>
      <c r="AZ1757" s="4">
        <f t="shared" si="222"/>
        <v>0.33819444444444446</v>
      </c>
      <c r="BA1757" s="1" t="s">
        <v>8292</v>
      </c>
      <c r="BB1757" s="1" t="s">
        <v>72</v>
      </c>
      <c r="BC1757" s="1" t="s">
        <v>1675</v>
      </c>
      <c r="BD1757" s="1">
        <v>13</v>
      </c>
      <c r="BE1757" s="1" t="s">
        <v>7811</v>
      </c>
      <c r="BF1757" s="1" t="s">
        <v>75</v>
      </c>
      <c r="BG1757" s="1" t="s">
        <v>75</v>
      </c>
      <c r="BH1757" s="1" t="s">
        <v>88</v>
      </c>
      <c r="BI1757" s="1" t="s">
        <v>96</v>
      </c>
      <c r="BJ1757" s="1" t="s">
        <v>72</v>
      </c>
      <c r="BK1757" s="1" t="s">
        <v>8293</v>
      </c>
      <c r="BL1757" s="1" t="s">
        <v>8294</v>
      </c>
      <c r="BM1757" s="1">
        <v>35</v>
      </c>
      <c r="BN1757" s="1" t="s">
        <v>75</v>
      </c>
      <c r="BO1757" s="1" t="s">
        <v>75</v>
      </c>
      <c r="BP1757" s="1" t="s">
        <v>75</v>
      </c>
      <c r="BQ1757" s="21" t="s">
        <v>99</v>
      </c>
      <c r="BR1757" s="21" t="s">
        <v>100</v>
      </c>
    </row>
    <row r="1758" spans="1:70" ht="20.45" customHeight="1">
      <c r="A1758" s="1" t="s">
        <v>8295</v>
      </c>
      <c r="B1758" s="1">
        <v>250188</v>
      </c>
      <c r="C1758" s="1" t="s">
        <v>71</v>
      </c>
      <c r="D1758" s="3">
        <v>45873</v>
      </c>
      <c r="E1758" s="4">
        <v>0.46736111111111112</v>
      </c>
      <c r="F1758" s="5">
        <v>45870</v>
      </c>
      <c r="G1758" s="3">
        <v>45873</v>
      </c>
      <c r="H1758" s="4">
        <v>0.58333333333333337</v>
      </c>
      <c r="I1758" s="48">
        <f t="shared" si="206"/>
        <v>0.11597222222222225</v>
      </c>
      <c r="J1758" s="1">
        <v>2</v>
      </c>
      <c r="K1758" s="1" t="s">
        <v>1896</v>
      </c>
      <c r="L1758" s="1" t="s">
        <v>8296</v>
      </c>
      <c r="M1758" s="1" t="s">
        <v>75</v>
      </c>
      <c r="N1758" s="1" t="s">
        <v>3608</v>
      </c>
      <c r="O1758" s="1" t="s">
        <v>77</v>
      </c>
      <c r="P1758" s="1" t="s">
        <v>78</v>
      </c>
      <c r="Q1758" s="1" t="s">
        <v>78</v>
      </c>
      <c r="R1758" s="21" t="s">
        <v>1898</v>
      </c>
      <c r="S1758" s="21" t="s">
        <v>99</v>
      </c>
      <c r="T1758" s="34" t="s">
        <v>72</v>
      </c>
      <c r="U1758" s="3" t="s">
        <v>3121</v>
      </c>
      <c r="V1758" s="1" t="s">
        <v>1900</v>
      </c>
      <c r="W1758" s="1" t="s">
        <v>813</v>
      </c>
      <c r="X1758" s="1" t="s">
        <v>813</v>
      </c>
      <c r="Y1758" s="1" t="s">
        <v>814</v>
      </c>
      <c r="Z1758" s="1" t="s">
        <v>152</v>
      </c>
      <c r="AA1758" s="1" t="s">
        <v>3803</v>
      </c>
      <c r="AB1758" s="1" t="s">
        <v>153</v>
      </c>
      <c r="AC1758" s="1" t="s">
        <v>164</v>
      </c>
      <c r="AD1758" s="1" t="s">
        <v>126</v>
      </c>
      <c r="AE1758" s="1">
        <v>47</v>
      </c>
      <c r="AF1758" s="1" t="s">
        <v>88</v>
      </c>
      <c r="AG1758" s="1">
        <v>5.8</v>
      </c>
      <c r="AH1758" s="1" t="s">
        <v>2344</v>
      </c>
      <c r="AI1758" s="1" t="s">
        <v>90</v>
      </c>
      <c r="AJ1758" s="1" t="s">
        <v>91</v>
      </c>
      <c r="AK1758" s="1" t="s">
        <v>216</v>
      </c>
      <c r="AL1758" s="1" t="s">
        <v>72</v>
      </c>
      <c r="AM1758" s="1" t="s">
        <v>254</v>
      </c>
      <c r="AN1758" s="1">
        <v>2</v>
      </c>
      <c r="AO1758" s="25" t="s">
        <v>5198</v>
      </c>
      <c r="AP1758" s="1">
        <v>11</v>
      </c>
      <c r="AQ1758" s="1" t="s">
        <v>8232</v>
      </c>
      <c r="AR1758" s="1" t="s">
        <v>2726</v>
      </c>
      <c r="AS1758" s="1" t="s">
        <v>5157</v>
      </c>
      <c r="AT1758" s="1" t="s">
        <v>72</v>
      </c>
      <c r="AU1758" s="3">
        <v>45873</v>
      </c>
      <c r="AV1758" s="4">
        <v>0.60416666666666663</v>
      </c>
      <c r="AW1758" s="4">
        <v>0.65972222222222221</v>
      </c>
      <c r="AX1758" s="4">
        <f t="shared" si="223"/>
        <v>5.555555555555558E-2</v>
      </c>
      <c r="AY1758" s="4">
        <f t="shared" si="221"/>
        <v>0.54374999999999996</v>
      </c>
      <c r="AZ1758" s="4">
        <f t="shared" si="222"/>
        <v>0.19236111111111109</v>
      </c>
      <c r="BA1758" s="1" t="s">
        <v>8297</v>
      </c>
      <c r="BB1758" s="1" t="s">
        <v>72</v>
      </c>
      <c r="BC1758" s="1" t="s">
        <v>1794</v>
      </c>
      <c r="BD1758" s="1">
        <v>15</v>
      </c>
      <c r="BE1758" s="1" t="s">
        <v>2694</v>
      </c>
      <c r="BF1758" s="1" t="s">
        <v>75</v>
      </c>
      <c r="BG1758" s="1" t="s">
        <v>75</v>
      </c>
      <c r="BH1758" s="1" t="s">
        <v>88</v>
      </c>
      <c r="BI1758" s="1" t="s">
        <v>96</v>
      </c>
      <c r="BJ1758" s="1" t="s">
        <v>72</v>
      </c>
      <c r="BK1758" s="1" t="s">
        <v>7458</v>
      </c>
      <c r="BL1758" s="1" t="s">
        <v>8298</v>
      </c>
      <c r="BM1758" s="1">
        <f>35+7</f>
        <v>42</v>
      </c>
      <c r="BN1758" s="1" t="s">
        <v>75</v>
      </c>
      <c r="BO1758" s="1" t="s">
        <v>75</v>
      </c>
      <c r="BP1758" s="1" t="s">
        <v>75</v>
      </c>
      <c r="BQ1758" s="21" t="s">
        <v>99</v>
      </c>
      <c r="BR1758" s="21" t="s">
        <v>100</v>
      </c>
    </row>
    <row r="1759" spans="1:70" ht="20.45" customHeight="1">
      <c r="A1759" s="1" t="s">
        <v>8299</v>
      </c>
      <c r="B1759" s="1">
        <v>250189</v>
      </c>
      <c r="C1759" s="1" t="s">
        <v>71</v>
      </c>
      <c r="D1759" s="3">
        <v>45873</v>
      </c>
      <c r="E1759" s="4">
        <v>0.50694444444444442</v>
      </c>
      <c r="F1759" s="5">
        <v>45870</v>
      </c>
      <c r="G1759" s="3">
        <v>45873</v>
      </c>
      <c r="H1759" s="4">
        <v>0.90069444444444446</v>
      </c>
      <c r="I1759" s="48">
        <f t="shared" ref="I1759:I1823" si="224">H1759-E1759</f>
        <v>0.39375000000000004</v>
      </c>
      <c r="J1759" s="1">
        <v>10</v>
      </c>
      <c r="K1759" s="1" t="s">
        <v>1896</v>
      </c>
      <c r="L1759" s="1" t="s">
        <v>8300</v>
      </c>
      <c r="M1759" s="1" t="s">
        <v>75</v>
      </c>
      <c r="N1759" s="1" t="s">
        <v>1915</v>
      </c>
      <c r="O1759" s="1" t="s">
        <v>77</v>
      </c>
      <c r="P1759" s="1" t="s">
        <v>78</v>
      </c>
      <c r="Q1759" s="1" t="s">
        <v>78</v>
      </c>
      <c r="R1759" s="21" t="s">
        <v>1898</v>
      </c>
      <c r="S1759" s="21" t="s">
        <v>99</v>
      </c>
      <c r="T1759" s="34" t="s">
        <v>72</v>
      </c>
      <c r="U1759" s="3" t="s">
        <v>2007</v>
      </c>
      <c r="V1759" s="1" t="s">
        <v>1900</v>
      </c>
      <c r="W1759" s="1" t="s">
        <v>778</v>
      </c>
      <c r="X1759" s="1" t="s">
        <v>779</v>
      </c>
      <c r="Y1759" s="1" t="s">
        <v>780</v>
      </c>
      <c r="Z1759" s="1" t="s">
        <v>84</v>
      </c>
      <c r="AA1759" s="1" t="s">
        <v>72</v>
      </c>
      <c r="AB1759" s="1" t="s">
        <v>140</v>
      </c>
      <c r="AC1759" s="1" t="s">
        <v>181</v>
      </c>
      <c r="AD1759" s="1" t="s">
        <v>87</v>
      </c>
      <c r="AE1759" s="1">
        <v>59</v>
      </c>
      <c r="AF1759" s="1" t="s">
        <v>88</v>
      </c>
      <c r="AG1759" s="1">
        <v>5.2</v>
      </c>
      <c r="AH1759" s="1" t="s">
        <v>954</v>
      </c>
      <c r="AI1759" s="1" t="s">
        <v>90</v>
      </c>
      <c r="AJ1759" s="1" t="s">
        <v>91</v>
      </c>
      <c r="AK1759" s="1" t="s">
        <v>92</v>
      </c>
      <c r="AL1759" s="1" t="s">
        <v>72</v>
      </c>
      <c r="AM1759" s="1" t="s">
        <v>254</v>
      </c>
      <c r="AN1759" s="1" t="s">
        <v>72</v>
      </c>
      <c r="AO1759" s="1" t="s">
        <v>4842</v>
      </c>
      <c r="AP1759" s="1" t="s">
        <v>72</v>
      </c>
      <c r="AQ1759" s="1" t="s">
        <v>72</v>
      </c>
      <c r="AR1759" s="1" t="s">
        <v>220</v>
      </c>
      <c r="AS1759" s="1" t="s">
        <v>72</v>
      </c>
      <c r="AT1759" s="1" t="s">
        <v>72</v>
      </c>
      <c r="AU1759" s="3">
        <v>45873</v>
      </c>
      <c r="AV1759" s="4">
        <v>0.91805555555555551</v>
      </c>
      <c r="AW1759" s="4">
        <v>0.99027777777777781</v>
      </c>
      <c r="AX1759" s="4">
        <f t="shared" si="223"/>
        <v>7.2222222222222299E-2</v>
      </c>
      <c r="AY1759" s="4">
        <f t="shared" si="221"/>
        <v>0.59652777777777777</v>
      </c>
      <c r="AZ1759" s="4">
        <f t="shared" si="222"/>
        <v>0.48333333333333339</v>
      </c>
      <c r="BA1759" s="1" t="s">
        <v>8301</v>
      </c>
      <c r="BB1759" s="1" t="s">
        <v>72</v>
      </c>
      <c r="BC1759" s="1" t="s">
        <v>1675</v>
      </c>
      <c r="BD1759" s="1">
        <v>15</v>
      </c>
      <c r="BE1759" s="1" t="s">
        <v>2294</v>
      </c>
      <c r="BF1759" s="1" t="s">
        <v>88</v>
      </c>
      <c r="BG1759" s="1" t="s">
        <v>88</v>
      </c>
      <c r="BH1759" s="1" t="s">
        <v>88</v>
      </c>
      <c r="BI1759" s="1" t="s">
        <v>96</v>
      </c>
      <c r="BJ1759" s="1" t="s">
        <v>72</v>
      </c>
      <c r="BK1759" s="1" t="s">
        <v>7458</v>
      </c>
      <c r="BL1759" s="1" t="s">
        <v>7605</v>
      </c>
      <c r="BM1759" s="1">
        <f>35+8</f>
        <v>43</v>
      </c>
      <c r="BN1759" s="1" t="s">
        <v>75</v>
      </c>
      <c r="BO1759" s="1" t="s">
        <v>75</v>
      </c>
      <c r="BP1759" s="1" t="s">
        <v>75</v>
      </c>
      <c r="BQ1759" s="21" t="s">
        <v>99</v>
      </c>
      <c r="BR1759" s="21" t="s">
        <v>100</v>
      </c>
    </row>
    <row r="1760" spans="1:70" ht="20.45" customHeight="1">
      <c r="A1760" s="1" t="s">
        <v>8302</v>
      </c>
      <c r="B1760" s="1">
        <v>250190</v>
      </c>
      <c r="C1760" s="1" t="s">
        <v>71</v>
      </c>
      <c r="D1760" s="3">
        <v>45874</v>
      </c>
      <c r="E1760" s="4">
        <v>0.57291666666666663</v>
      </c>
      <c r="F1760" s="5">
        <v>45870</v>
      </c>
      <c r="G1760" s="3">
        <v>45874</v>
      </c>
      <c r="H1760" s="4">
        <v>0.68263888888888891</v>
      </c>
      <c r="I1760" s="48">
        <f t="shared" si="224"/>
        <v>0.10972222222222228</v>
      </c>
      <c r="J1760" s="1">
        <v>2</v>
      </c>
      <c r="K1760" s="1" t="s">
        <v>1896</v>
      </c>
      <c r="L1760" s="1" t="s">
        <v>8303</v>
      </c>
      <c r="M1760" s="1" t="s">
        <v>75</v>
      </c>
      <c r="N1760" s="1" t="s">
        <v>3624</v>
      </c>
      <c r="O1760" s="1" t="s">
        <v>77</v>
      </c>
      <c r="P1760" s="1" t="s">
        <v>78</v>
      </c>
      <c r="Q1760" s="1" t="s">
        <v>78</v>
      </c>
      <c r="R1760" s="21" t="s">
        <v>1898</v>
      </c>
      <c r="S1760" s="21" t="s">
        <v>99</v>
      </c>
      <c r="T1760" s="34" t="s">
        <v>72</v>
      </c>
      <c r="U1760" s="3" t="s">
        <v>7782</v>
      </c>
      <c r="V1760" s="1" t="s">
        <v>1900</v>
      </c>
      <c r="W1760" s="1" t="s">
        <v>813</v>
      </c>
      <c r="X1760" s="1" t="s">
        <v>813</v>
      </c>
      <c r="Y1760" s="1" t="s">
        <v>814</v>
      </c>
      <c r="Z1760" s="1" t="s">
        <v>152</v>
      </c>
      <c r="AA1760" s="1" t="s">
        <v>72</v>
      </c>
      <c r="AB1760" s="1" t="s">
        <v>153</v>
      </c>
      <c r="AC1760" s="1" t="s">
        <v>164</v>
      </c>
      <c r="AD1760" s="1" t="s">
        <v>126</v>
      </c>
      <c r="AE1760" s="1">
        <v>50</v>
      </c>
      <c r="AF1760" s="1" t="s">
        <v>88</v>
      </c>
      <c r="AG1760" s="1">
        <v>6.1</v>
      </c>
      <c r="AH1760" s="1" t="s">
        <v>2344</v>
      </c>
      <c r="AI1760" s="1" t="s">
        <v>90</v>
      </c>
      <c r="AJ1760" s="1" t="s">
        <v>91</v>
      </c>
      <c r="AK1760" s="1" t="s">
        <v>216</v>
      </c>
      <c r="AL1760" s="1" t="s">
        <v>72</v>
      </c>
      <c r="AM1760" s="1" t="s">
        <v>254</v>
      </c>
      <c r="AN1760" s="1">
        <v>2</v>
      </c>
      <c r="AO1760" s="25" t="s">
        <v>8124</v>
      </c>
      <c r="AP1760" s="1">
        <v>8</v>
      </c>
      <c r="AQ1760" s="1" t="s">
        <v>1411</v>
      </c>
      <c r="AR1760" s="1" t="s">
        <v>2726</v>
      </c>
      <c r="AS1760" s="1" t="s">
        <v>7982</v>
      </c>
      <c r="AT1760" s="1" t="s">
        <v>72</v>
      </c>
      <c r="AU1760" s="3">
        <v>45874</v>
      </c>
      <c r="AV1760" s="4">
        <v>0.69861111111111107</v>
      </c>
      <c r="AW1760" s="4">
        <v>0.74513888888888891</v>
      </c>
      <c r="AX1760" s="4">
        <f t="shared" si="223"/>
        <v>4.6527777777777835E-2</v>
      </c>
      <c r="AY1760" s="4">
        <f t="shared" si="221"/>
        <v>0.63541666666666663</v>
      </c>
      <c r="AZ1760" s="4">
        <f t="shared" si="222"/>
        <v>0.17222222222222228</v>
      </c>
      <c r="BA1760" s="1" t="s">
        <v>8304</v>
      </c>
      <c r="BB1760" s="1" t="s">
        <v>8305</v>
      </c>
      <c r="BC1760" s="1" t="s">
        <v>1794</v>
      </c>
      <c r="BD1760" s="1">
        <v>15</v>
      </c>
      <c r="BE1760" s="1" t="s">
        <v>6026</v>
      </c>
      <c r="BF1760" s="1" t="s">
        <v>75</v>
      </c>
      <c r="BG1760" s="1" t="s">
        <v>75</v>
      </c>
      <c r="BH1760" s="1" t="s">
        <v>88</v>
      </c>
      <c r="BI1760" s="1" t="s">
        <v>96</v>
      </c>
      <c r="BJ1760" s="1" t="s">
        <v>72</v>
      </c>
      <c r="BK1760" s="1" t="s">
        <v>7458</v>
      </c>
      <c r="BL1760" s="1" t="s">
        <v>8306</v>
      </c>
      <c r="BM1760" s="1">
        <f>35+7</f>
        <v>42</v>
      </c>
      <c r="BN1760" s="1" t="s">
        <v>75</v>
      </c>
      <c r="BO1760" s="1" t="s">
        <v>75</v>
      </c>
      <c r="BP1760" s="1" t="s">
        <v>75</v>
      </c>
      <c r="BQ1760" s="21" t="s">
        <v>99</v>
      </c>
      <c r="BR1760" s="21" t="s">
        <v>100</v>
      </c>
    </row>
    <row r="1761" spans="1:70" ht="20.45" customHeight="1">
      <c r="A1761" s="1" t="s">
        <v>8307</v>
      </c>
      <c r="B1761" s="1">
        <v>250191</v>
      </c>
      <c r="C1761" s="1" t="s">
        <v>71</v>
      </c>
      <c r="D1761" s="3">
        <v>45875</v>
      </c>
      <c r="E1761" s="4">
        <v>0.54166666666666663</v>
      </c>
      <c r="F1761" s="5">
        <v>45870</v>
      </c>
      <c r="G1761" s="3">
        <v>45875</v>
      </c>
      <c r="H1761" s="4">
        <v>0.72638888888888886</v>
      </c>
      <c r="I1761" s="48">
        <f t="shared" si="224"/>
        <v>0.18472222222222223</v>
      </c>
      <c r="J1761" s="1">
        <v>15</v>
      </c>
      <c r="K1761" s="1" t="s">
        <v>1896</v>
      </c>
      <c r="L1761" s="1" t="s">
        <v>8308</v>
      </c>
      <c r="M1761" s="1" t="s">
        <v>75</v>
      </c>
      <c r="N1761" s="1" t="s">
        <v>3759</v>
      </c>
      <c r="O1761" s="1" t="s">
        <v>77</v>
      </c>
      <c r="P1761" s="1" t="s">
        <v>78</v>
      </c>
      <c r="Q1761" s="1" t="s">
        <v>78</v>
      </c>
      <c r="R1761" s="21" t="s">
        <v>1898</v>
      </c>
      <c r="S1761" s="21" t="s">
        <v>99</v>
      </c>
      <c r="T1761" s="34" t="s">
        <v>72</v>
      </c>
      <c r="U1761" s="34" t="s">
        <v>2979</v>
      </c>
      <c r="V1761" s="1" t="s">
        <v>1900</v>
      </c>
      <c r="W1761" s="1" t="s">
        <v>8240</v>
      </c>
      <c r="X1761" s="1" t="s">
        <v>8241</v>
      </c>
      <c r="Y1761" s="1" t="s">
        <v>8242</v>
      </c>
      <c r="Z1761" s="1" t="s">
        <v>443</v>
      </c>
      <c r="AA1761" s="1" t="s">
        <v>72</v>
      </c>
      <c r="AB1761" s="1" t="s">
        <v>8309</v>
      </c>
      <c r="AC1761" s="1" t="s">
        <v>8309</v>
      </c>
      <c r="AD1761" s="1" t="s">
        <v>87</v>
      </c>
      <c r="AE1761" s="1">
        <v>73</v>
      </c>
      <c r="AF1761" s="1" t="s">
        <v>88</v>
      </c>
      <c r="AG1761" s="1">
        <v>4.5999999999999996</v>
      </c>
      <c r="AH1761" s="1" t="s">
        <v>954</v>
      </c>
      <c r="AI1761" s="1" t="s">
        <v>90</v>
      </c>
      <c r="AJ1761" s="1" t="s">
        <v>91</v>
      </c>
      <c r="AK1761" s="1" t="s">
        <v>92</v>
      </c>
      <c r="AL1761" s="1" t="s">
        <v>72</v>
      </c>
      <c r="AM1761" s="1" t="s">
        <v>72</v>
      </c>
      <c r="AN1761" s="1" t="s">
        <v>72</v>
      </c>
      <c r="AO1761" s="1" t="s">
        <v>72</v>
      </c>
      <c r="AP1761" s="1" t="s">
        <v>72</v>
      </c>
      <c r="AQ1761" s="1" t="s">
        <v>72</v>
      </c>
      <c r="AR1761" s="1" t="s">
        <v>72</v>
      </c>
      <c r="AS1761" s="1" t="s">
        <v>72</v>
      </c>
      <c r="AT1761" s="1" t="s">
        <v>72</v>
      </c>
      <c r="AU1761" s="3">
        <v>45875</v>
      </c>
      <c r="AV1761" s="4">
        <v>0.76249999999999996</v>
      </c>
      <c r="AW1761" s="4">
        <v>0.80763888888888891</v>
      </c>
      <c r="AX1761" s="4">
        <f t="shared" si="223"/>
        <v>4.5138888888888951E-2</v>
      </c>
      <c r="AY1761" s="4">
        <f t="shared" si="221"/>
        <v>0.62291666666666667</v>
      </c>
      <c r="AZ1761" s="4">
        <f t="shared" si="222"/>
        <v>0.26597222222222228</v>
      </c>
      <c r="BA1761" s="1" t="s">
        <v>8310</v>
      </c>
      <c r="BB1761" s="1" t="s">
        <v>72</v>
      </c>
      <c r="BC1761" s="1" t="s">
        <v>1794</v>
      </c>
      <c r="BD1761" s="1">
        <v>13</v>
      </c>
      <c r="BE1761" s="1" t="s">
        <v>6026</v>
      </c>
      <c r="BF1761" s="1" t="s">
        <v>88</v>
      </c>
      <c r="BG1761" s="1" t="s">
        <v>88</v>
      </c>
      <c r="BH1761" s="1" t="s">
        <v>88</v>
      </c>
      <c r="BI1761" s="1" t="s">
        <v>96</v>
      </c>
      <c r="BJ1761" s="1" t="s">
        <v>72</v>
      </c>
      <c r="BK1761" s="1" t="s">
        <v>6242</v>
      </c>
      <c r="BL1761" s="1" t="s">
        <v>8311</v>
      </c>
      <c r="BM1761" s="1">
        <v>24</v>
      </c>
      <c r="BN1761" s="1" t="s">
        <v>75</v>
      </c>
      <c r="BO1761" s="1" t="s">
        <v>75</v>
      </c>
      <c r="BP1761" s="1" t="s">
        <v>75</v>
      </c>
      <c r="BQ1761" s="21" t="s">
        <v>99</v>
      </c>
      <c r="BR1761" s="1" t="s">
        <v>918</v>
      </c>
    </row>
    <row r="1762" spans="1:70" ht="20.45" customHeight="1">
      <c r="A1762" s="1" t="s">
        <v>8312</v>
      </c>
      <c r="B1762" s="1">
        <v>250192</v>
      </c>
      <c r="C1762" s="1" t="s">
        <v>71</v>
      </c>
      <c r="D1762" s="3">
        <v>45875</v>
      </c>
      <c r="E1762" s="4">
        <v>0.55208333333333337</v>
      </c>
      <c r="F1762" s="5">
        <v>45870</v>
      </c>
      <c r="G1762" s="3">
        <v>45875</v>
      </c>
      <c r="H1762" s="4">
        <v>0.81041666666666667</v>
      </c>
      <c r="I1762" s="48">
        <f t="shared" si="224"/>
        <v>0.2583333333333333</v>
      </c>
      <c r="J1762" s="1">
        <v>5</v>
      </c>
      <c r="K1762" s="1" t="s">
        <v>1896</v>
      </c>
      <c r="L1762" s="1" t="s">
        <v>8313</v>
      </c>
      <c r="M1762" s="1" t="s">
        <v>75</v>
      </c>
      <c r="N1762" s="1" t="s">
        <v>6917</v>
      </c>
      <c r="O1762" s="1" t="s">
        <v>77</v>
      </c>
      <c r="P1762" s="1" t="s">
        <v>78</v>
      </c>
      <c r="Q1762" s="1" t="s">
        <v>78</v>
      </c>
      <c r="R1762" s="21" t="s">
        <v>1898</v>
      </c>
      <c r="S1762" s="8" t="s">
        <v>160</v>
      </c>
      <c r="T1762" s="34" t="s">
        <v>72</v>
      </c>
      <c r="U1762" s="60" t="s">
        <v>847</v>
      </c>
      <c r="V1762" s="1" t="s">
        <v>1900</v>
      </c>
      <c r="W1762" s="1" t="s">
        <v>2143</v>
      </c>
      <c r="X1762" s="1" t="s">
        <v>1868</v>
      </c>
      <c r="Y1762" s="1" t="s">
        <v>2143</v>
      </c>
      <c r="Z1762" s="1" t="s">
        <v>291</v>
      </c>
      <c r="AA1762" s="1" t="s">
        <v>72</v>
      </c>
      <c r="AB1762" s="1" t="s">
        <v>292</v>
      </c>
      <c r="AC1762" s="1" t="s">
        <v>3420</v>
      </c>
      <c r="AD1762" s="1" t="s">
        <v>126</v>
      </c>
      <c r="AE1762" s="1">
        <v>56</v>
      </c>
      <c r="AF1762" s="1" t="s">
        <v>88</v>
      </c>
      <c r="AG1762" s="1">
        <v>7.1</v>
      </c>
      <c r="AH1762" s="1" t="s">
        <v>2344</v>
      </c>
      <c r="AI1762" s="1" t="s">
        <v>90</v>
      </c>
      <c r="AJ1762" s="1" t="s">
        <v>91</v>
      </c>
      <c r="AK1762" s="1" t="s">
        <v>216</v>
      </c>
      <c r="AL1762" s="1" t="s">
        <v>72</v>
      </c>
      <c r="AM1762" s="1" t="s">
        <v>254</v>
      </c>
      <c r="AN1762" s="1" t="s">
        <v>72</v>
      </c>
      <c r="AO1762" s="1" t="s">
        <v>72</v>
      </c>
      <c r="AP1762" s="1">
        <v>6</v>
      </c>
      <c r="AQ1762" s="1" t="s">
        <v>4014</v>
      </c>
      <c r="AR1762" s="1" t="s">
        <v>72</v>
      </c>
      <c r="AS1762" s="1" t="s">
        <v>72</v>
      </c>
      <c r="AT1762" s="1" t="s">
        <v>72</v>
      </c>
      <c r="AU1762" s="3">
        <v>45875</v>
      </c>
      <c r="AV1762" s="4">
        <v>0.82777777777777772</v>
      </c>
      <c r="AW1762" s="4">
        <v>0.8618055555555556</v>
      </c>
      <c r="AX1762" s="4">
        <f t="shared" si="223"/>
        <v>3.4027777777777879E-2</v>
      </c>
      <c r="AY1762" s="4">
        <f t="shared" si="221"/>
        <v>0.6034722222222223</v>
      </c>
      <c r="AZ1762" s="4">
        <f t="shared" si="222"/>
        <v>0.30972222222222223</v>
      </c>
      <c r="BA1762" s="1" t="s">
        <v>8314</v>
      </c>
      <c r="BB1762" s="1" t="s">
        <v>72</v>
      </c>
      <c r="BC1762" s="1" t="s">
        <v>1794</v>
      </c>
      <c r="BD1762" s="1">
        <v>14</v>
      </c>
      <c r="BE1762" s="1" t="s">
        <v>3446</v>
      </c>
      <c r="BF1762" s="1" t="s">
        <v>75</v>
      </c>
      <c r="BG1762" s="1" t="s">
        <v>75</v>
      </c>
      <c r="BH1762" s="1" t="s">
        <v>88</v>
      </c>
      <c r="BI1762" s="1" t="s">
        <v>79</v>
      </c>
      <c r="BJ1762" s="1" t="s">
        <v>707</v>
      </c>
      <c r="BK1762" s="1" t="s">
        <v>7458</v>
      </c>
      <c r="BL1762" s="1" t="s">
        <v>8315</v>
      </c>
      <c r="BM1762" s="1">
        <f>35+7</f>
        <v>42</v>
      </c>
      <c r="BN1762" s="1" t="s">
        <v>88</v>
      </c>
      <c r="BO1762" s="1" t="s">
        <v>88</v>
      </c>
      <c r="BP1762" s="1" t="s">
        <v>88</v>
      </c>
      <c r="BQ1762" s="1" t="s">
        <v>160</v>
      </c>
      <c r="BR1762" s="1" t="s">
        <v>707</v>
      </c>
    </row>
    <row r="1763" spans="1:70" ht="20.45" customHeight="1">
      <c r="A1763" s="1" t="s">
        <v>8316</v>
      </c>
      <c r="B1763" s="1">
        <v>250193</v>
      </c>
      <c r="C1763" s="1" t="s">
        <v>497</v>
      </c>
      <c r="D1763" s="3">
        <v>45876</v>
      </c>
      <c r="E1763" s="4">
        <v>0.58194444444444449</v>
      </c>
      <c r="F1763" s="5">
        <v>45870</v>
      </c>
      <c r="G1763" s="3">
        <v>45876</v>
      </c>
      <c r="H1763" s="4">
        <v>0.6694444444444444</v>
      </c>
      <c r="I1763" s="48">
        <f t="shared" si="224"/>
        <v>8.7499999999999911E-2</v>
      </c>
      <c r="J1763" s="1">
        <v>4</v>
      </c>
      <c r="K1763" s="1" t="s">
        <v>1896</v>
      </c>
      <c r="L1763" s="1" t="s">
        <v>8317</v>
      </c>
      <c r="M1763" s="1" t="s">
        <v>75</v>
      </c>
      <c r="N1763" s="1" t="s">
        <v>7781</v>
      </c>
      <c r="O1763" s="1" t="s">
        <v>497</v>
      </c>
      <c r="P1763" s="1" t="s">
        <v>78</v>
      </c>
      <c r="Q1763" s="1" t="s">
        <v>78</v>
      </c>
      <c r="R1763" s="21" t="s">
        <v>1898</v>
      </c>
      <c r="S1763" s="21" t="s">
        <v>99</v>
      </c>
      <c r="T1763" s="1" t="s">
        <v>7428</v>
      </c>
      <c r="U1763" s="3" t="s">
        <v>3398</v>
      </c>
      <c r="V1763" s="1" t="s">
        <v>1900</v>
      </c>
      <c r="W1763" s="1" t="s">
        <v>83</v>
      </c>
      <c r="X1763" s="1" t="s">
        <v>123</v>
      </c>
      <c r="Y1763" s="1" t="s">
        <v>83</v>
      </c>
      <c r="Z1763" s="1" t="s">
        <v>84</v>
      </c>
      <c r="AA1763" s="1" t="s">
        <v>72</v>
      </c>
      <c r="AB1763" s="1" t="s">
        <v>104</v>
      </c>
      <c r="AC1763" s="1" t="s">
        <v>104</v>
      </c>
      <c r="AD1763" s="1" t="s">
        <v>87</v>
      </c>
      <c r="AE1763" s="1">
        <v>50</v>
      </c>
      <c r="AF1763" s="1" t="s">
        <v>88</v>
      </c>
      <c r="AG1763" s="1">
        <v>4.3</v>
      </c>
      <c r="AH1763" s="1" t="s">
        <v>954</v>
      </c>
      <c r="AI1763" s="1" t="s">
        <v>90</v>
      </c>
      <c r="AJ1763" s="1" t="s">
        <v>91</v>
      </c>
      <c r="AK1763" s="1" t="s">
        <v>92</v>
      </c>
      <c r="AL1763" s="1" t="s">
        <v>72</v>
      </c>
      <c r="AM1763" s="1" t="s">
        <v>72</v>
      </c>
      <c r="AN1763" s="1" t="s">
        <v>72</v>
      </c>
      <c r="AO1763" s="1" t="s">
        <v>72</v>
      </c>
      <c r="AP1763" s="1" t="s">
        <v>72</v>
      </c>
      <c r="AQ1763" s="1" t="s">
        <v>72</v>
      </c>
      <c r="AR1763" s="1" t="s">
        <v>3444</v>
      </c>
      <c r="AS1763" s="1" t="s">
        <v>72</v>
      </c>
      <c r="AT1763" s="1" t="s">
        <v>72</v>
      </c>
      <c r="AU1763" s="3">
        <v>45876</v>
      </c>
      <c r="AV1763" s="4">
        <v>0.68055555555555558</v>
      </c>
      <c r="AW1763" s="4">
        <v>0.75277777777777777</v>
      </c>
      <c r="AX1763" s="4">
        <f>AW1763-AV1763</f>
        <v>7.2222222222222188E-2</v>
      </c>
      <c r="AY1763" s="4">
        <f t="shared" si="221"/>
        <v>0.66527777777777786</v>
      </c>
      <c r="AZ1763" s="4">
        <f t="shared" si="222"/>
        <v>0.17083333333333328</v>
      </c>
      <c r="BA1763" s="1" t="s">
        <v>8318</v>
      </c>
      <c r="BB1763" s="1" t="s">
        <v>72</v>
      </c>
      <c r="BC1763" s="1" t="s">
        <v>1675</v>
      </c>
      <c r="BD1763" s="1">
        <v>14</v>
      </c>
      <c r="BE1763" s="1" t="s">
        <v>2694</v>
      </c>
      <c r="BF1763" s="1" t="s">
        <v>75</v>
      </c>
      <c r="BG1763" s="1" t="s">
        <v>75</v>
      </c>
      <c r="BH1763" s="1" t="s">
        <v>88</v>
      </c>
      <c r="BI1763" s="1" t="s">
        <v>96</v>
      </c>
      <c r="BJ1763" s="1" t="s">
        <v>72</v>
      </c>
      <c r="BK1763" s="1" t="s">
        <v>7458</v>
      </c>
      <c r="BL1763" s="1" t="s">
        <v>8248</v>
      </c>
      <c r="BM1763" s="1">
        <f>7*7</f>
        <v>49</v>
      </c>
      <c r="BN1763" s="1" t="s">
        <v>75</v>
      </c>
      <c r="BO1763" s="1" t="s">
        <v>75</v>
      </c>
      <c r="BP1763" s="1" t="s">
        <v>75</v>
      </c>
      <c r="BQ1763" s="21" t="s">
        <v>99</v>
      </c>
      <c r="BR1763" s="21" t="s">
        <v>100</v>
      </c>
    </row>
    <row r="1764" spans="1:70" ht="20.45" customHeight="1">
      <c r="A1764" s="1" t="s">
        <v>8319</v>
      </c>
      <c r="B1764" s="1">
        <v>250194</v>
      </c>
      <c r="C1764" s="1" t="s">
        <v>497</v>
      </c>
      <c r="D1764" s="3">
        <v>45878</v>
      </c>
      <c r="E1764" s="4">
        <v>0.54722222222222228</v>
      </c>
      <c r="F1764" s="5">
        <v>45870</v>
      </c>
      <c r="G1764" s="3">
        <v>45878</v>
      </c>
      <c r="H1764" s="4">
        <v>0.63611111111111107</v>
      </c>
      <c r="I1764" s="48">
        <f t="shared" si="224"/>
        <v>8.8888888888888795E-2</v>
      </c>
      <c r="J1764" s="1">
        <v>2</v>
      </c>
      <c r="K1764" s="1" t="s">
        <v>1896</v>
      </c>
      <c r="L1764" s="1" t="s">
        <v>8320</v>
      </c>
      <c r="M1764" s="1" t="s">
        <v>75</v>
      </c>
      <c r="N1764" s="1" t="s">
        <v>7814</v>
      </c>
      <c r="O1764" s="1" t="s">
        <v>497</v>
      </c>
      <c r="P1764" s="1" t="s">
        <v>78</v>
      </c>
      <c r="Q1764" s="1" t="s">
        <v>78</v>
      </c>
      <c r="R1764" s="21" t="s">
        <v>1898</v>
      </c>
      <c r="S1764" s="21" t="s">
        <v>160</v>
      </c>
      <c r="T1764" s="34" t="s">
        <v>72</v>
      </c>
      <c r="U1764" s="3" t="s">
        <v>8321</v>
      </c>
      <c r="V1764" s="1" t="s">
        <v>1900</v>
      </c>
      <c r="W1764" s="1" t="s">
        <v>83</v>
      </c>
      <c r="X1764" s="1" t="s">
        <v>123</v>
      </c>
      <c r="Y1764" s="1" t="s">
        <v>83</v>
      </c>
      <c r="Z1764" s="1" t="s">
        <v>443</v>
      </c>
      <c r="AA1764" s="1" t="s">
        <v>72</v>
      </c>
      <c r="AB1764" s="1" t="s">
        <v>444</v>
      </c>
      <c r="AC1764" s="1" t="s">
        <v>444</v>
      </c>
      <c r="AD1764" s="1" t="s">
        <v>87</v>
      </c>
      <c r="AE1764" s="1">
        <v>50</v>
      </c>
      <c r="AF1764" s="1" t="s">
        <v>88</v>
      </c>
      <c r="AG1764" s="1">
        <v>4</v>
      </c>
      <c r="AH1764" s="1" t="s">
        <v>954</v>
      </c>
      <c r="AI1764" s="1" t="s">
        <v>90</v>
      </c>
      <c r="AJ1764" s="1" t="s">
        <v>91</v>
      </c>
      <c r="AK1764" s="1" t="s">
        <v>92</v>
      </c>
      <c r="AL1764" s="1" t="s">
        <v>72</v>
      </c>
      <c r="AM1764" s="1" t="s">
        <v>254</v>
      </c>
      <c r="AN1764" s="1" t="s">
        <v>72</v>
      </c>
      <c r="AO1764" s="1" t="s">
        <v>300</v>
      </c>
      <c r="AP1764" s="1" t="s">
        <v>72</v>
      </c>
      <c r="AQ1764" s="1" t="s">
        <v>72</v>
      </c>
      <c r="AR1764" s="1" t="s">
        <v>72</v>
      </c>
      <c r="AS1764" s="1" t="s">
        <v>72</v>
      </c>
      <c r="AT1764" s="1" t="s">
        <v>72</v>
      </c>
      <c r="AU1764" s="3">
        <v>45878</v>
      </c>
      <c r="AV1764" s="4">
        <v>0.65972222222222221</v>
      </c>
      <c r="AW1764" s="4">
        <v>0.70347222222222228</v>
      </c>
      <c r="AX1764" s="4">
        <f t="shared" ref="AX1764:AX1775" si="225">AW1764-AV1764</f>
        <v>4.3750000000000067E-2</v>
      </c>
      <c r="AY1764" s="4">
        <f t="shared" si="221"/>
        <v>0.61458333333333348</v>
      </c>
      <c r="AZ1764" s="4">
        <f t="shared" si="222"/>
        <v>0.15625</v>
      </c>
      <c r="BA1764" s="1" t="s">
        <v>8322</v>
      </c>
      <c r="BB1764" s="1" t="s">
        <v>72</v>
      </c>
      <c r="BC1764" s="1" t="s">
        <v>1794</v>
      </c>
      <c r="BD1764" s="1">
        <v>13</v>
      </c>
      <c r="BE1764" s="1" t="s">
        <v>6026</v>
      </c>
      <c r="BF1764" s="1" t="s">
        <v>75</v>
      </c>
      <c r="BG1764" s="1" t="s">
        <v>75</v>
      </c>
      <c r="BH1764" s="1" t="s">
        <v>88</v>
      </c>
      <c r="BI1764" s="1" t="s">
        <v>79</v>
      </c>
      <c r="BJ1764" s="1" t="s">
        <v>437</v>
      </c>
      <c r="BK1764" s="1" t="s">
        <v>7458</v>
      </c>
      <c r="BL1764" s="1" t="s">
        <v>7817</v>
      </c>
      <c r="BM1764" s="1">
        <v>56</v>
      </c>
      <c r="BN1764" s="1" t="s">
        <v>75</v>
      </c>
      <c r="BO1764" s="1" t="s">
        <v>75</v>
      </c>
      <c r="BP1764" s="1" t="s">
        <v>75</v>
      </c>
      <c r="BQ1764" s="1" t="s">
        <v>160</v>
      </c>
      <c r="BR1764" s="1" t="s">
        <v>440</v>
      </c>
    </row>
    <row r="1765" spans="1:70" ht="20.45" customHeight="1">
      <c r="A1765" s="1" t="s">
        <v>8323</v>
      </c>
      <c r="B1765" s="1">
        <v>250195</v>
      </c>
      <c r="C1765" s="1" t="s">
        <v>497</v>
      </c>
      <c r="D1765" s="3">
        <v>45880</v>
      </c>
      <c r="E1765" s="4">
        <v>0.67013888888888884</v>
      </c>
      <c r="F1765" s="5">
        <v>45870</v>
      </c>
      <c r="G1765" s="3">
        <v>45911</v>
      </c>
      <c r="H1765" s="4">
        <v>0.73124999999999996</v>
      </c>
      <c r="I1765" s="48">
        <f t="shared" si="224"/>
        <v>6.1111111111111116E-2</v>
      </c>
      <c r="J1765" s="1">
        <v>2</v>
      </c>
      <c r="K1765" s="1" t="s">
        <v>1896</v>
      </c>
      <c r="L1765" s="1" t="s">
        <v>8324</v>
      </c>
      <c r="M1765" s="1" t="s">
        <v>75</v>
      </c>
      <c r="N1765" s="1" t="s">
        <v>7814</v>
      </c>
      <c r="O1765" s="1" t="s">
        <v>497</v>
      </c>
      <c r="P1765" s="1" t="s">
        <v>78</v>
      </c>
      <c r="Q1765" s="1" t="s">
        <v>78</v>
      </c>
      <c r="R1765" s="21" t="s">
        <v>1898</v>
      </c>
      <c r="S1765" s="21" t="s">
        <v>99</v>
      </c>
      <c r="T1765" s="34" t="s">
        <v>72</v>
      </c>
      <c r="U1765" s="3" t="s">
        <v>8325</v>
      </c>
      <c r="V1765" s="1" t="s">
        <v>1900</v>
      </c>
      <c r="W1765" s="1" t="s">
        <v>83</v>
      </c>
      <c r="X1765" s="1" t="s">
        <v>123</v>
      </c>
      <c r="Y1765" s="1" t="s">
        <v>83</v>
      </c>
      <c r="Z1765" s="1" t="s">
        <v>443</v>
      </c>
      <c r="AA1765" s="1" t="s">
        <v>72</v>
      </c>
      <c r="AB1765" s="1" t="s">
        <v>444</v>
      </c>
      <c r="AC1765" s="1" t="s">
        <v>749</v>
      </c>
      <c r="AD1765" s="1" t="s">
        <v>87</v>
      </c>
      <c r="AE1765" s="1">
        <v>70</v>
      </c>
      <c r="AF1765" s="1" t="s">
        <v>88</v>
      </c>
      <c r="AG1765" s="1">
        <v>5.6</v>
      </c>
      <c r="AH1765" s="1" t="s">
        <v>954</v>
      </c>
      <c r="AI1765" s="1" t="s">
        <v>90</v>
      </c>
      <c r="AJ1765" s="1" t="s">
        <v>91</v>
      </c>
      <c r="AK1765" s="1" t="s">
        <v>92</v>
      </c>
      <c r="AL1765" s="1" t="s">
        <v>72</v>
      </c>
      <c r="AM1765" s="1" t="s">
        <v>254</v>
      </c>
      <c r="AN1765" s="1" t="s">
        <v>72</v>
      </c>
      <c r="AO1765" s="1" t="s">
        <v>300</v>
      </c>
      <c r="AP1765" s="1" t="s">
        <v>72</v>
      </c>
      <c r="AQ1765" s="1" t="s">
        <v>72</v>
      </c>
      <c r="AR1765" s="1" t="s">
        <v>447</v>
      </c>
      <c r="AS1765" s="1" t="s">
        <v>72</v>
      </c>
      <c r="AT1765" s="1" t="s">
        <v>72</v>
      </c>
      <c r="AU1765" s="3">
        <v>45880</v>
      </c>
      <c r="AV1765" s="4">
        <v>0.7416666666666667</v>
      </c>
      <c r="AW1765" s="4">
        <v>0.7993055555555556</v>
      </c>
      <c r="AX1765" s="4">
        <f t="shared" si="225"/>
        <v>5.7638888888888906E-2</v>
      </c>
      <c r="AY1765" s="4">
        <f t="shared" si="221"/>
        <v>0.73819444444444449</v>
      </c>
      <c r="AZ1765" s="4">
        <f t="shared" si="222"/>
        <v>0.12916666666666676</v>
      </c>
      <c r="BA1765" s="1" t="s">
        <v>8326</v>
      </c>
      <c r="BB1765" s="1" t="s">
        <v>72</v>
      </c>
      <c r="BC1765" s="1" t="s">
        <v>1794</v>
      </c>
      <c r="BD1765" s="1">
        <v>13</v>
      </c>
      <c r="BE1765" s="1" t="s">
        <v>6026</v>
      </c>
      <c r="BF1765" s="1" t="s">
        <v>75</v>
      </c>
      <c r="BG1765" s="1" t="s">
        <v>75</v>
      </c>
      <c r="BH1765" s="1" t="s">
        <v>88</v>
      </c>
      <c r="BI1765" s="1" t="s">
        <v>96</v>
      </c>
      <c r="BJ1765" s="1" t="s">
        <v>72</v>
      </c>
      <c r="BK1765" s="1" t="s">
        <v>7458</v>
      </c>
      <c r="BL1765" s="1" t="s">
        <v>7817</v>
      </c>
      <c r="BM1765" s="1">
        <v>56</v>
      </c>
      <c r="BN1765" s="1" t="s">
        <v>75</v>
      </c>
      <c r="BO1765" s="1" t="s">
        <v>75</v>
      </c>
      <c r="BP1765" s="1" t="s">
        <v>75</v>
      </c>
      <c r="BQ1765" s="21" t="s">
        <v>99</v>
      </c>
      <c r="BR1765" s="21" t="s">
        <v>100</v>
      </c>
    </row>
    <row r="1766" spans="1:70" ht="20.45" customHeight="1">
      <c r="A1766" s="1" t="s">
        <v>8327</v>
      </c>
      <c r="B1766" s="1">
        <v>250196</v>
      </c>
      <c r="C1766" s="1" t="s">
        <v>71</v>
      </c>
      <c r="D1766" s="3">
        <v>45881</v>
      </c>
      <c r="E1766" s="4">
        <v>0.56111111111111112</v>
      </c>
      <c r="F1766" s="5">
        <v>45870</v>
      </c>
      <c r="G1766" s="3">
        <v>45881</v>
      </c>
      <c r="H1766" s="4">
        <v>0.67638888888888893</v>
      </c>
      <c r="I1766" s="48">
        <f t="shared" si="224"/>
        <v>0.11527777777777781</v>
      </c>
      <c r="J1766" s="1">
        <v>2</v>
      </c>
      <c r="K1766" s="1" t="s">
        <v>1896</v>
      </c>
      <c r="L1766" s="1" t="s">
        <v>8328</v>
      </c>
      <c r="M1766" s="1" t="s">
        <v>75</v>
      </c>
      <c r="N1766" s="1" t="s">
        <v>7510</v>
      </c>
      <c r="O1766" s="1" t="s">
        <v>77</v>
      </c>
      <c r="P1766" s="1" t="s">
        <v>78</v>
      </c>
      <c r="Q1766" s="1" t="s">
        <v>78</v>
      </c>
      <c r="R1766" s="21" t="s">
        <v>1898</v>
      </c>
      <c r="S1766" s="8" t="s">
        <v>160</v>
      </c>
      <c r="T1766" s="34" t="s">
        <v>72</v>
      </c>
      <c r="U1766" s="60" t="s">
        <v>8329</v>
      </c>
      <c r="V1766" s="1" t="s">
        <v>1900</v>
      </c>
      <c r="W1766" s="1" t="s">
        <v>83</v>
      </c>
      <c r="X1766" s="1" t="s">
        <v>123</v>
      </c>
      <c r="Y1766" s="1" t="s">
        <v>83</v>
      </c>
      <c r="Z1766" s="1" t="s">
        <v>7128</v>
      </c>
      <c r="AA1766" s="1" t="s">
        <v>72</v>
      </c>
      <c r="AB1766" s="1" t="s">
        <v>7129</v>
      </c>
      <c r="AC1766" s="1" t="s">
        <v>8330</v>
      </c>
      <c r="AD1766" s="1" t="s">
        <v>87</v>
      </c>
      <c r="AE1766" s="1">
        <v>59</v>
      </c>
      <c r="AF1766" s="1" t="s">
        <v>88</v>
      </c>
      <c r="AG1766" s="1">
        <v>5.8</v>
      </c>
      <c r="AH1766" s="1" t="s">
        <v>299</v>
      </c>
      <c r="AI1766" s="1" t="s">
        <v>90</v>
      </c>
      <c r="AJ1766" s="1" t="s">
        <v>91</v>
      </c>
      <c r="AK1766" s="1" t="s">
        <v>92</v>
      </c>
      <c r="AL1766" s="1" t="s">
        <v>72</v>
      </c>
      <c r="AM1766" s="1" t="s">
        <v>229</v>
      </c>
      <c r="AN1766" s="1" t="s">
        <v>72</v>
      </c>
      <c r="AO1766" s="1" t="s">
        <v>1043</v>
      </c>
      <c r="AP1766" s="1" t="s">
        <v>72</v>
      </c>
      <c r="AQ1766" s="1" t="s">
        <v>72</v>
      </c>
      <c r="AR1766" s="1" t="s">
        <v>447</v>
      </c>
      <c r="AS1766" s="1" t="s">
        <v>72</v>
      </c>
      <c r="AT1766" s="1" t="s">
        <v>72</v>
      </c>
      <c r="AU1766" s="3">
        <v>45881</v>
      </c>
      <c r="AV1766" s="4">
        <v>0.70208333333333328</v>
      </c>
      <c r="AW1766" s="4">
        <v>0.80763888888888891</v>
      </c>
      <c r="AX1766" s="4">
        <f t="shared" si="225"/>
        <v>0.10555555555555562</v>
      </c>
      <c r="AY1766" s="4">
        <f t="shared" si="221"/>
        <v>0.69236111111111109</v>
      </c>
      <c r="AZ1766" s="4">
        <f t="shared" si="222"/>
        <v>0.24652777777777779</v>
      </c>
      <c r="BA1766" s="1" t="s">
        <v>8331</v>
      </c>
      <c r="BB1766" s="1" t="s">
        <v>8332</v>
      </c>
      <c r="BC1766" s="1" t="s">
        <v>1794</v>
      </c>
      <c r="BD1766" s="1">
        <v>13</v>
      </c>
      <c r="BE1766" s="1" t="s">
        <v>4219</v>
      </c>
      <c r="BF1766" s="1" t="s">
        <v>75</v>
      </c>
      <c r="BG1766" s="1" t="s">
        <v>3718</v>
      </c>
      <c r="BH1766" s="1" t="s">
        <v>88</v>
      </c>
      <c r="BI1766" s="1" t="s">
        <v>79</v>
      </c>
      <c r="BJ1766" s="1" t="s">
        <v>72</v>
      </c>
      <c r="BK1766" s="1" t="s">
        <v>8169</v>
      </c>
      <c r="BL1766" s="1" t="s">
        <v>8046</v>
      </c>
      <c r="BM1766" s="1">
        <f>49+7</f>
        <v>56</v>
      </c>
      <c r="BN1766" s="1" t="s">
        <v>88</v>
      </c>
      <c r="BO1766" s="1" t="s">
        <v>88</v>
      </c>
      <c r="BP1766" s="1" t="s">
        <v>88</v>
      </c>
      <c r="BQ1766" s="1" t="s">
        <v>160</v>
      </c>
      <c r="BR1766" s="1" t="s">
        <v>440</v>
      </c>
    </row>
    <row r="1767" spans="1:70" ht="20.45" customHeight="1">
      <c r="A1767" s="1" t="s">
        <v>8333</v>
      </c>
      <c r="B1767" s="1">
        <v>250197</v>
      </c>
      <c r="C1767" s="1" t="s">
        <v>497</v>
      </c>
      <c r="D1767" s="3">
        <v>45881</v>
      </c>
      <c r="E1767" s="4">
        <v>0.52777777777777779</v>
      </c>
      <c r="F1767" s="5">
        <v>45870</v>
      </c>
      <c r="G1767" s="3">
        <v>45881</v>
      </c>
      <c r="H1767" s="4">
        <v>0.67638888888888893</v>
      </c>
      <c r="I1767" s="48">
        <f t="shared" si="224"/>
        <v>0.14861111111111114</v>
      </c>
      <c r="J1767" s="1">
        <v>2</v>
      </c>
      <c r="K1767" s="1" t="s">
        <v>1896</v>
      </c>
      <c r="L1767" s="1" t="s">
        <v>8334</v>
      </c>
      <c r="M1767" s="1" t="s">
        <v>75</v>
      </c>
      <c r="N1767" s="1" t="s">
        <v>7781</v>
      </c>
      <c r="O1767" s="1" t="s">
        <v>497</v>
      </c>
      <c r="P1767" s="1" t="s">
        <v>78</v>
      </c>
      <c r="Q1767" s="1" t="s">
        <v>78</v>
      </c>
      <c r="R1767" s="21" t="s">
        <v>1898</v>
      </c>
      <c r="S1767" s="21" t="s">
        <v>99</v>
      </c>
      <c r="T1767" s="1" t="s">
        <v>7428</v>
      </c>
      <c r="U1767" s="3" t="s">
        <v>4107</v>
      </c>
      <c r="V1767" s="1" t="s">
        <v>1900</v>
      </c>
      <c r="W1767" s="1" t="s">
        <v>813</v>
      </c>
      <c r="X1767" s="1" t="s">
        <v>813</v>
      </c>
      <c r="Y1767" s="1" t="s">
        <v>814</v>
      </c>
      <c r="Z1767" s="1" t="s">
        <v>84</v>
      </c>
      <c r="AA1767" s="1" t="s">
        <v>72</v>
      </c>
      <c r="AB1767" s="1" t="s">
        <v>140</v>
      </c>
      <c r="AC1767" s="1" t="s">
        <v>141</v>
      </c>
      <c r="AD1767" s="1" t="s">
        <v>126</v>
      </c>
      <c r="AE1767" s="1">
        <v>61</v>
      </c>
      <c r="AF1767" s="1" t="s">
        <v>88</v>
      </c>
      <c r="AG1767" s="1">
        <v>5.3</v>
      </c>
      <c r="AH1767" s="1" t="s">
        <v>2344</v>
      </c>
      <c r="AI1767" s="1" t="s">
        <v>90</v>
      </c>
      <c r="AJ1767" s="1" t="s">
        <v>91</v>
      </c>
      <c r="AK1767" s="1" t="s">
        <v>92</v>
      </c>
      <c r="AL1767" s="1" t="s">
        <v>72</v>
      </c>
      <c r="AM1767" s="1" t="s">
        <v>217</v>
      </c>
      <c r="AN1767" s="1">
        <v>2</v>
      </c>
      <c r="AO1767" s="25" t="s">
        <v>8156</v>
      </c>
      <c r="AP1767" s="1" t="s">
        <v>72</v>
      </c>
      <c r="AQ1767" s="1" t="s">
        <v>72</v>
      </c>
      <c r="AR1767" s="1" t="s">
        <v>3444</v>
      </c>
      <c r="AS1767" s="70" t="s">
        <v>8335</v>
      </c>
      <c r="AT1767" s="1" t="s">
        <v>219</v>
      </c>
      <c r="AU1767" s="3">
        <v>45881</v>
      </c>
      <c r="AV1767" s="4">
        <v>0.69027777777777777</v>
      </c>
      <c r="AW1767" s="24">
        <v>0.77777777777777779</v>
      </c>
      <c r="AX1767" s="4">
        <f t="shared" si="225"/>
        <v>8.7500000000000022E-2</v>
      </c>
      <c r="AY1767" s="4">
        <f t="shared" si="221"/>
        <v>0.62916666666666665</v>
      </c>
      <c r="AZ1767" s="4">
        <f t="shared" si="222"/>
        <v>0.25</v>
      </c>
      <c r="BA1767" s="1" t="s">
        <v>8336</v>
      </c>
      <c r="BB1767" s="1" t="s">
        <v>72</v>
      </c>
      <c r="BC1767" s="1" t="s">
        <v>1675</v>
      </c>
      <c r="BD1767" s="1">
        <v>14</v>
      </c>
      <c r="BE1767" s="1" t="s">
        <v>4063</v>
      </c>
      <c r="BF1767" s="1" t="s">
        <v>75</v>
      </c>
      <c r="BG1767" s="1" t="s">
        <v>75</v>
      </c>
      <c r="BH1767" s="1" t="s">
        <v>88</v>
      </c>
      <c r="BI1767" s="1" t="s">
        <v>96</v>
      </c>
      <c r="BJ1767" s="1" t="s">
        <v>72</v>
      </c>
      <c r="BK1767" s="1" t="s">
        <v>7458</v>
      </c>
      <c r="BL1767" s="1" t="s">
        <v>8248</v>
      </c>
      <c r="BM1767" s="1">
        <f>7*7</f>
        <v>49</v>
      </c>
      <c r="BN1767" s="1" t="s">
        <v>75</v>
      </c>
      <c r="BO1767" s="1" t="s">
        <v>75</v>
      </c>
      <c r="BP1767" s="1" t="s">
        <v>75</v>
      </c>
      <c r="BQ1767" s="21" t="s">
        <v>99</v>
      </c>
      <c r="BR1767" s="21" t="s">
        <v>100</v>
      </c>
    </row>
    <row r="1768" spans="1:70" ht="20.45" customHeight="1">
      <c r="A1768" s="1" t="s">
        <v>8337</v>
      </c>
      <c r="B1768" s="1">
        <v>250198</v>
      </c>
      <c r="C1768" s="1" t="s">
        <v>497</v>
      </c>
      <c r="D1768" s="3">
        <v>45881</v>
      </c>
      <c r="E1768" s="4">
        <v>0.51388888888888884</v>
      </c>
      <c r="F1768" s="5">
        <v>45870</v>
      </c>
      <c r="G1768" s="3">
        <v>45881</v>
      </c>
      <c r="H1768" s="4">
        <v>0.86597222222222225</v>
      </c>
      <c r="I1768" s="48">
        <f t="shared" si="224"/>
        <v>0.35208333333333341</v>
      </c>
      <c r="J1768" s="1">
        <v>10</v>
      </c>
      <c r="K1768" s="1" t="s">
        <v>1896</v>
      </c>
      <c r="L1768" s="1" t="s">
        <v>8338</v>
      </c>
      <c r="M1768" s="1" t="s">
        <v>75</v>
      </c>
      <c r="N1768" s="1" t="s">
        <v>7781</v>
      </c>
      <c r="O1768" s="1" t="s">
        <v>497</v>
      </c>
      <c r="P1768" s="1" t="s">
        <v>78</v>
      </c>
      <c r="Q1768" s="1" t="s">
        <v>78</v>
      </c>
      <c r="R1768" s="21" t="s">
        <v>1898</v>
      </c>
      <c r="S1768" s="21" t="s">
        <v>99</v>
      </c>
      <c r="T1768" s="1" t="s">
        <v>7428</v>
      </c>
      <c r="U1768" s="3" t="s">
        <v>4145</v>
      </c>
      <c r="V1768" s="1" t="s">
        <v>1900</v>
      </c>
      <c r="W1768" s="1" t="s">
        <v>778</v>
      </c>
      <c r="X1768" s="1" t="s">
        <v>779</v>
      </c>
      <c r="Y1768" s="1" t="s">
        <v>780</v>
      </c>
      <c r="Z1768" s="1" t="s">
        <v>84</v>
      </c>
      <c r="AA1768" s="1" t="s">
        <v>72</v>
      </c>
      <c r="AB1768" s="1" t="s">
        <v>140</v>
      </c>
      <c r="AC1768" s="1" t="s">
        <v>181</v>
      </c>
      <c r="AD1768" s="1" t="s">
        <v>126</v>
      </c>
      <c r="AE1768" s="1">
        <v>65</v>
      </c>
      <c r="AF1768" s="1" t="s">
        <v>88</v>
      </c>
      <c r="AG1768" s="1">
        <v>4.9000000000000004</v>
      </c>
      <c r="AH1768" s="1" t="s">
        <v>954</v>
      </c>
      <c r="AI1768" s="1" t="s">
        <v>90</v>
      </c>
      <c r="AJ1768" s="1" t="s">
        <v>91</v>
      </c>
      <c r="AK1768" s="1" t="s">
        <v>92</v>
      </c>
      <c r="AL1768" s="1" t="s">
        <v>72</v>
      </c>
      <c r="AM1768" s="1" t="s">
        <v>254</v>
      </c>
      <c r="AN1768" s="1" t="s">
        <v>72</v>
      </c>
      <c r="AO1768" s="1" t="s">
        <v>4842</v>
      </c>
      <c r="AP1768" s="1" t="s">
        <v>72</v>
      </c>
      <c r="AQ1768" s="1" t="s">
        <v>72</v>
      </c>
      <c r="AR1768" s="1" t="s">
        <v>220</v>
      </c>
      <c r="AS1768" s="1" t="s">
        <v>72</v>
      </c>
      <c r="AT1768" s="1" t="s">
        <v>72</v>
      </c>
      <c r="AU1768" s="3">
        <v>45881</v>
      </c>
      <c r="AV1768" s="4">
        <v>0.88472222222222219</v>
      </c>
      <c r="AW1768" s="4">
        <v>0.97430555555555554</v>
      </c>
      <c r="AX1768" s="4">
        <f t="shared" si="225"/>
        <v>8.9583333333333348E-2</v>
      </c>
      <c r="AY1768" s="4">
        <f t="shared" si="221"/>
        <v>0.62222222222222212</v>
      </c>
      <c r="AZ1768" s="4">
        <f t="shared" si="222"/>
        <v>0.4604166666666667</v>
      </c>
      <c r="BA1768" s="1" t="s">
        <v>2536</v>
      </c>
      <c r="BB1768" s="1" t="s">
        <v>72</v>
      </c>
      <c r="BC1768" s="1" t="s">
        <v>1675</v>
      </c>
      <c r="BD1768" s="1">
        <v>14</v>
      </c>
      <c r="BE1768" s="1" t="s">
        <v>6026</v>
      </c>
      <c r="BF1768" s="1" t="s">
        <v>75</v>
      </c>
      <c r="BG1768" s="1" t="s">
        <v>75</v>
      </c>
      <c r="BH1768" s="1" t="s">
        <v>88</v>
      </c>
      <c r="BI1768" s="1" t="s">
        <v>96</v>
      </c>
      <c r="BJ1768" s="1" t="s">
        <v>72</v>
      </c>
      <c r="BK1768" s="1" t="s">
        <v>7458</v>
      </c>
      <c r="BL1768" s="1" t="s">
        <v>8248</v>
      </c>
      <c r="BM1768" s="1">
        <f>7*7</f>
        <v>49</v>
      </c>
      <c r="BN1768" s="1" t="s">
        <v>75</v>
      </c>
      <c r="BO1768" s="1" t="s">
        <v>75</v>
      </c>
      <c r="BP1768" s="1" t="s">
        <v>75</v>
      </c>
      <c r="BQ1768" s="21" t="s">
        <v>99</v>
      </c>
      <c r="BR1768" s="21" t="s">
        <v>100</v>
      </c>
    </row>
    <row r="1769" spans="1:70" ht="20.45" customHeight="1">
      <c r="A1769" s="1" t="s">
        <v>8339</v>
      </c>
      <c r="B1769" s="1">
        <v>250199</v>
      </c>
      <c r="C1769" s="1" t="s">
        <v>71</v>
      </c>
      <c r="D1769" s="3">
        <v>45882</v>
      </c>
      <c r="E1769" s="4">
        <v>0.54027777777777775</v>
      </c>
      <c r="F1769" s="5">
        <v>45870</v>
      </c>
      <c r="G1769" s="3">
        <v>45882</v>
      </c>
      <c r="H1769" s="4">
        <v>0.76597222222222228</v>
      </c>
      <c r="I1769" s="48">
        <f t="shared" si="224"/>
        <v>0.22569444444444453</v>
      </c>
      <c r="J1769" s="1">
        <v>2</v>
      </c>
      <c r="K1769" s="1" t="s">
        <v>1896</v>
      </c>
      <c r="L1769" s="1" t="s">
        <v>8340</v>
      </c>
      <c r="M1769" s="1" t="s">
        <v>75</v>
      </c>
      <c r="N1769" s="1" t="s">
        <v>3624</v>
      </c>
      <c r="O1769" s="1" t="s">
        <v>77</v>
      </c>
      <c r="P1769" s="1" t="s">
        <v>78</v>
      </c>
      <c r="Q1769" s="1" t="s">
        <v>78</v>
      </c>
      <c r="R1769" s="21" t="s">
        <v>1898</v>
      </c>
      <c r="S1769" s="8" t="s">
        <v>160</v>
      </c>
      <c r="T1769" s="34" t="s">
        <v>72</v>
      </c>
      <c r="U1769" s="60" t="s">
        <v>8341</v>
      </c>
      <c r="V1769" s="1" t="s">
        <v>1900</v>
      </c>
      <c r="W1769" s="1" t="s">
        <v>2143</v>
      </c>
      <c r="X1769" s="1" t="s">
        <v>1868</v>
      </c>
      <c r="Y1769" s="1" t="s">
        <v>2143</v>
      </c>
      <c r="Z1769" s="1" t="s">
        <v>152</v>
      </c>
      <c r="AA1769" s="1" t="s">
        <v>72</v>
      </c>
      <c r="AB1769" s="1" t="s">
        <v>153</v>
      </c>
      <c r="AC1769" s="1" t="s">
        <v>154</v>
      </c>
      <c r="AD1769" s="1" t="s">
        <v>126</v>
      </c>
      <c r="AE1769" s="1">
        <v>67</v>
      </c>
      <c r="AF1769" s="1" t="s">
        <v>88</v>
      </c>
      <c r="AG1769" s="1">
        <v>6.1</v>
      </c>
      <c r="AH1769" s="1" t="s">
        <v>954</v>
      </c>
      <c r="AI1769" s="1" t="s">
        <v>90</v>
      </c>
      <c r="AJ1769" s="1" t="s">
        <v>91</v>
      </c>
      <c r="AK1769" s="1" t="s">
        <v>216</v>
      </c>
      <c r="AL1769" s="1" t="s">
        <v>72</v>
      </c>
      <c r="AM1769" s="1" t="s">
        <v>72</v>
      </c>
      <c r="AN1769" s="1" t="s">
        <v>72</v>
      </c>
      <c r="AO1769" s="1" t="s">
        <v>72</v>
      </c>
      <c r="AP1769" s="1">
        <v>8</v>
      </c>
      <c r="AQ1769" s="1" t="s">
        <v>1033</v>
      </c>
      <c r="AR1769" s="1" t="s">
        <v>72</v>
      </c>
      <c r="AS1769" s="1" t="s">
        <v>72</v>
      </c>
      <c r="AT1769" s="1" t="s">
        <v>72</v>
      </c>
      <c r="AU1769" s="3">
        <v>45882</v>
      </c>
      <c r="AV1769" s="4">
        <v>0.79236111111111107</v>
      </c>
      <c r="AW1769" s="4">
        <v>0.83333333333333337</v>
      </c>
      <c r="AX1769" s="4">
        <f t="shared" si="225"/>
        <v>4.0972222222222299E-2</v>
      </c>
      <c r="AY1769" s="4">
        <f t="shared" si="221"/>
        <v>0.60763888888888884</v>
      </c>
      <c r="AZ1769" s="4">
        <f t="shared" si="222"/>
        <v>0.29305555555555562</v>
      </c>
      <c r="BA1769" s="1" t="s">
        <v>8342</v>
      </c>
      <c r="BB1769" s="1" t="s">
        <v>8343</v>
      </c>
      <c r="BC1769" s="1" t="s">
        <v>1794</v>
      </c>
      <c r="BD1769" s="1">
        <v>14</v>
      </c>
      <c r="BE1769" s="1" t="s">
        <v>4063</v>
      </c>
      <c r="BF1769" s="1" t="s">
        <v>75</v>
      </c>
      <c r="BG1769" s="1" t="s">
        <v>75</v>
      </c>
      <c r="BH1769" s="1" t="s">
        <v>88</v>
      </c>
      <c r="BI1769" s="1" t="s">
        <v>79</v>
      </c>
      <c r="BJ1769" s="1" t="s">
        <v>707</v>
      </c>
      <c r="BK1769" s="1" t="s">
        <v>7629</v>
      </c>
      <c r="BL1769" s="1" t="s">
        <v>8344</v>
      </c>
      <c r="BM1769" s="1">
        <v>17</v>
      </c>
      <c r="BN1769" s="1" t="s">
        <v>88</v>
      </c>
      <c r="BO1769" s="1" t="s">
        <v>88</v>
      </c>
      <c r="BP1769" s="1" t="s">
        <v>88</v>
      </c>
      <c r="BQ1769" s="1" t="s">
        <v>160</v>
      </c>
      <c r="BR1769" s="1" t="s">
        <v>707</v>
      </c>
    </row>
    <row r="1770" spans="1:70" ht="20.45" customHeight="1">
      <c r="A1770" s="1" t="s">
        <v>8345</v>
      </c>
      <c r="B1770" s="1">
        <v>250200</v>
      </c>
      <c r="C1770" s="1" t="s">
        <v>71</v>
      </c>
      <c r="D1770" s="3">
        <v>45882</v>
      </c>
      <c r="E1770" s="4">
        <v>0.58194444444444449</v>
      </c>
      <c r="F1770" s="5">
        <v>45870</v>
      </c>
      <c r="G1770" s="3">
        <v>45882</v>
      </c>
      <c r="H1770" s="4">
        <v>0.76597222222222228</v>
      </c>
      <c r="I1770" s="48">
        <f t="shared" si="224"/>
        <v>0.18402777777777779</v>
      </c>
      <c r="J1770" s="1">
        <v>7</v>
      </c>
      <c r="K1770" s="1" t="s">
        <v>1896</v>
      </c>
      <c r="L1770" s="1" t="s">
        <v>8346</v>
      </c>
      <c r="M1770" s="1" t="s">
        <v>75</v>
      </c>
      <c r="N1770" s="1" t="s">
        <v>3624</v>
      </c>
      <c r="O1770" s="1" t="s">
        <v>77</v>
      </c>
      <c r="P1770" s="1" t="s">
        <v>78</v>
      </c>
      <c r="Q1770" s="1" t="s">
        <v>78</v>
      </c>
      <c r="R1770" s="21" t="s">
        <v>1898</v>
      </c>
      <c r="S1770" s="8" t="s">
        <v>160</v>
      </c>
      <c r="T1770" s="34" t="s">
        <v>72</v>
      </c>
      <c r="U1770" s="60" t="s">
        <v>8347</v>
      </c>
      <c r="V1770" s="1" t="s">
        <v>1900</v>
      </c>
      <c r="W1770" s="1" t="s">
        <v>2143</v>
      </c>
      <c r="X1770" s="1" t="s">
        <v>1868</v>
      </c>
      <c r="Y1770" s="1" t="s">
        <v>2143</v>
      </c>
      <c r="Z1770" s="1" t="s">
        <v>152</v>
      </c>
      <c r="AA1770" s="1" t="s">
        <v>72</v>
      </c>
      <c r="AB1770" s="1" t="s">
        <v>153</v>
      </c>
      <c r="AC1770" s="1" t="s">
        <v>154</v>
      </c>
      <c r="AD1770" s="1" t="s">
        <v>126</v>
      </c>
      <c r="AE1770" s="1">
        <v>74</v>
      </c>
      <c r="AF1770" s="1" t="s">
        <v>88</v>
      </c>
      <c r="AG1770" s="1">
        <v>6.1</v>
      </c>
      <c r="AH1770" s="1" t="s">
        <v>954</v>
      </c>
      <c r="AI1770" s="1" t="s">
        <v>90</v>
      </c>
      <c r="AJ1770" s="1" t="s">
        <v>91</v>
      </c>
      <c r="AK1770" s="1" t="s">
        <v>92</v>
      </c>
      <c r="AL1770" s="1" t="s">
        <v>72</v>
      </c>
      <c r="AM1770" s="1" t="s">
        <v>72</v>
      </c>
      <c r="AN1770" s="1" t="s">
        <v>72</v>
      </c>
      <c r="AO1770" s="1" t="s">
        <v>72</v>
      </c>
      <c r="AP1770" s="1" t="s">
        <v>72</v>
      </c>
      <c r="AQ1770" s="1" t="s">
        <v>72</v>
      </c>
      <c r="AR1770" s="1" t="s">
        <v>72</v>
      </c>
      <c r="AS1770" s="1" t="s">
        <v>72</v>
      </c>
      <c r="AT1770" s="1" t="s">
        <v>72</v>
      </c>
      <c r="AU1770" s="3">
        <v>45882</v>
      </c>
      <c r="AV1770" s="4">
        <v>0.78611111111111109</v>
      </c>
      <c r="AW1770" s="4">
        <v>0.82638888888888884</v>
      </c>
      <c r="AX1770" s="4">
        <f t="shared" si="225"/>
        <v>4.0277777777777746E-2</v>
      </c>
      <c r="AY1770" s="4">
        <f t="shared" si="221"/>
        <v>0.64236111111111105</v>
      </c>
      <c r="AZ1770" s="4">
        <f t="shared" si="222"/>
        <v>0.24444444444444435</v>
      </c>
      <c r="BA1770" s="1" t="s">
        <v>8348</v>
      </c>
      <c r="BB1770" s="1" t="s">
        <v>8349</v>
      </c>
      <c r="BC1770" s="1" t="s">
        <v>1794</v>
      </c>
      <c r="BD1770" s="1">
        <v>14</v>
      </c>
      <c r="BE1770" s="1" t="s">
        <v>4219</v>
      </c>
      <c r="BF1770" s="1" t="s">
        <v>75</v>
      </c>
      <c r="BG1770" s="1" t="s">
        <v>75</v>
      </c>
      <c r="BH1770" s="1" t="s">
        <v>88</v>
      </c>
      <c r="BI1770" s="1" t="s">
        <v>79</v>
      </c>
      <c r="BJ1770" s="1" t="s">
        <v>707</v>
      </c>
      <c r="BK1770" s="1" t="s">
        <v>7458</v>
      </c>
      <c r="BL1770" s="1" t="s">
        <v>8350</v>
      </c>
      <c r="BM1770" s="1">
        <v>21</v>
      </c>
      <c r="BN1770" s="1" t="s">
        <v>88</v>
      </c>
      <c r="BO1770" s="1" t="s">
        <v>88</v>
      </c>
      <c r="BP1770" s="1" t="s">
        <v>88</v>
      </c>
      <c r="BQ1770" s="1" t="s">
        <v>160</v>
      </c>
      <c r="BR1770" s="1" t="s">
        <v>707</v>
      </c>
    </row>
    <row r="1771" spans="1:70" ht="20.45" customHeight="1">
      <c r="A1771" s="1" t="s">
        <v>8351</v>
      </c>
      <c r="B1771" s="1">
        <v>250201</v>
      </c>
      <c r="C1771" s="1" t="s">
        <v>71</v>
      </c>
      <c r="D1771" s="3">
        <v>45883</v>
      </c>
      <c r="E1771" s="4">
        <v>0.45416666666666666</v>
      </c>
      <c r="F1771" s="5">
        <v>45870</v>
      </c>
      <c r="G1771" s="3">
        <v>45883</v>
      </c>
      <c r="H1771" s="4">
        <v>0.59305555555555556</v>
      </c>
      <c r="I1771" s="48">
        <f t="shared" si="224"/>
        <v>0.1388888888888889</v>
      </c>
      <c r="J1771" s="1">
        <v>2</v>
      </c>
      <c r="K1771" s="1" t="s">
        <v>1896</v>
      </c>
      <c r="L1771" s="1" t="s">
        <v>8352</v>
      </c>
      <c r="M1771" s="1" t="s">
        <v>75</v>
      </c>
      <c r="N1771" s="1" t="s">
        <v>3947</v>
      </c>
      <c r="O1771" s="1" t="s">
        <v>77</v>
      </c>
      <c r="P1771" s="1" t="s">
        <v>78</v>
      </c>
      <c r="Q1771" s="1" t="s">
        <v>78</v>
      </c>
      <c r="R1771" s="21" t="s">
        <v>1898</v>
      </c>
      <c r="S1771" s="21" t="s">
        <v>99</v>
      </c>
      <c r="T1771" s="34" t="s">
        <v>72</v>
      </c>
      <c r="U1771" s="3" t="s">
        <v>4263</v>
      </c>
      <c r="V1771" s="1" t="s">
        <v>1900</v>
      </c>
      <c r="W1771" s="1" t="s">
        <v>813</v>
      </c>
      <c r="X1771" s="1" t="s">
        <v>813</v>
      </c>
      <c r="Y1771" s="1" t="s">
        <v>814</v>
      </c>
      <c r="Z1771" s="1" t="s">
        <v>84</v>
      </c>
      <c r="AA1771" s="1" t="s">
        <v>72</v>
      </c>
      <c r="AB1771" s="1" t="s">
        <v>140</v>
      </c>
      <c r="AC1771" s="1" t="s">
        <v>141</v>
      </c>
      <c r="AD1771" s="1" t="s">
        <v>87</v>
      </c>
      <c r="AE1771" s="1">
        <v>72</v>
      </c>
      <c r="AF1771" s="1" t="s">
        <v>88</v>
      </c>
      <c r="AG1771" s="1">
        <v>5.8</v>
      </c>
      <c r="AH1771" s="1" t="s">
        <v>2344</v>
      </c>
      <c r="AI1771" s="1" t="s">
        <v>90</v>
      </c>
      <c r="AJ1771" s="1" t="s">
        <v>91</v>
      </c>
      <c r="AK1771" s="1" t="s">
        <v>92</v>
      </c>
      <c r="AL1771" s="1" t="s">
        <v>72</v>
      </c>
      <c r="AM1771" s="1" t="s">
        <v>244</v>
      </c>
      <c r="AN1771" s="1">
        <v>2</v>
      </c>
      <c r="AO1771" s="25" t="s">
        <v>5057</v>
      </c>
      <c r="AP1771" s="1" t="s">
        <v>72</v>
      </c>
      <c r="AQ1771" s="1" t="s">
        <v>72</v>
      </c>
      <c r="AR1771" s="1" t="s">
        <v>3444</v>
      </c>
      <c r="AS1771" s="1" t="s">
        <v>72</v>
      </c>
      <c r="AT1771" s="1" t="s">
        <v>72</v>
      </c>
      <c r="AU1771" s="3">
        <v>45883</v>
      </c>
      <c r="AV1771" s="4">
        <v>0.61041666666666672</v>
      </c>
      <c r="AW1771" s="4">
        <v>0.67291666666666672</v>
      </c>
      <c r="AX1771" s="4">
        <f t="shared" si="225"/>
        <v>6.25E-2</v>
      </c>
      <c r="AY1771" s="4">
        <f t="shared" si="221"/>
        <v>0.53402777777777777</v>
      </c>
      <c r="AZ1771" s="4">
        <f t="shared" si="222"/>
        <v>0.21875000000000006</v>
      </c>
      <c r="BA1771" s="1" t="s">
        <v>8353</v>
      </c>
      <c r="BB1771" s="1" t="s">
        <v>72</v>
      </c>
      <c r="BC1771" s="1" t="s">
        <v>1675</v>
      </c>
      <c r="BD1771" s="1">
        <v>14</v>
      </c>
      <c r="BE1771" s="1" t="s">
        <v>3446</v>
      </c>
      <c r="BF1771" s="1" t="s">
        <v>75</v>
      </c>
      <c r="BG1771" s="1" t="s">
        <v>75</v>
      </c>
      <c r="BH1771" s="1" t="s">
        <v>88</v>
      </c>
      <c r="BI1771" s="1" t="s">
        <v>96</v>
      </c>
      <c r="BJ1771" s="1" t="s">
        <v>72</v>
      </c>
      <c r="BK1771" s="1" t="s">
        <v>7879</v>
      </c>
      <c r="BL1771" s="1" t="s">
        <v>7884</v>
      </c>
      <c r="BM1771" s="1">
        <v>28</v>
      </c>
      <c r="BN1771" s="1" t="s">
        <v>75</v>
      </c>
      <c r="BO1771" s="1" t="s">
        <v>75</v>
      </c>
      <c r="BP1771" s="1" t="s">
        <v>75</v>
      </c>
      <c r="BQ1771" s="21" t="s">
        <v>99</v>
      </c>
      <c r="BR1771" s="21" t="s">
        <v>100</v>
      </c>
    </row>
    <row r="1772" spans="1:70" ht="20.45" customHeight="1">
      <c r="A1772" s="1" t="s">
        <v>8354</v>
      </c>
      <c r="B1772" s="1">
        <v>250202</v>
      </c>
      <c r="C1772" s="1" t="s">
        <v>71</v>
      </c>
      <c r="D1772" s="3">
        <v>45883</v>
      </c>
      <c r="E1772" s="4">
        <v>0.52986111111111112</v>
      </c>
      <c r="F1772" s="5">
        <v>45870</v>
      </c>
      <c r="G1772" s="3">
        <v>45883</v>
      </c>
      <c r="H1772" s="4">
        <v>0.60277777777777775</v>
      </c>
      <c r="I1772" s="48">
        <f t="shared" si="224"/>
        <v>7.291666666666663E-2</v>
      </c>
      <c r="J1772" s="1">
        <v>3</v>
      </c>
      <c r="K1772" s="1" t="s">
        <v>1896</v>
      </c>
      <c r="L1772" s="1" t="s">
        <v>8355</v>
      </c>
      <c r="M1772" s="1" t="s">
        <v>75</v>
      </c>
      <c r="N1772" s="1" t="s">
        <v>1915</v>
      </c>
      <c r="O1772" s="1" t="s">
        <v>77</v>
      </c>
      <c r="P1772" s="1" t="s">
        <v>78</v>
      </c>
      <c r="Q1772" s="8" t="s">
        <v>172</v>
      </c>
      <c r="R1772" s="8" t="s">
        <v>1898</v>
      </c>
      <c r="S1772" s="8" t="s">
        <v>160</v>
      </c>
      <c r="T1772" s="8" t="s">
        <v>8356</v>
      </c>
      <c r="U1772" s="60" t="s">
        <v>8357</v>
      </c>
      <c r="V1772" s="1" t="s">
        <v>1900</v>
      </c>
      <c r="W1772" s="1" t="s">
        <v>83</v>
      </c>
      <c r="X1772" s="1" t="s">
        <v>123</v>
      </c>
      <c r="Y1772" s="1" t="s">
        <v>83</v>
      </c>
      <c r="Z1772" s="1" t="s">
        <v>84</v>
      </c>
      <c r="AA1772" s="1" t="s">
        <v>72</v>
      </c>
      <c r="AB1772" s="1" t="s">
        <v>104</v>
      </c>
      <c r="AC1772" s="1" t="s">
        <v>7283</v>
      </c>
      <c r="AD1772" s="1" t="s">
        <v>126</v>
      </c>
      <c r="AE1772" s="1">
        <v>50</v>
      </c>
      <c r="AF1772" s="1" t="s">
        <v>88</v>
      </c>
      <c r="AG1772" s="1">
        <v>5.0999999999999996</v>
      </c>
      <c r="AH1772" s="1" t="s">
        <v>299</v>
      </c>
      <c r="AI1772" s="1" t="s">
        <v>90</v>
      </c>
      <c r="AJ1772" s="1" t="s">
        <v>91</v>
      </c>
      <c r="AK1772" s="1" t="s">
        <v>92</v>
      </c>
      <c r="AL1772" s="1" t="s">
        <v>72</v>
      </c>
      <c r="AM1772" s="1" t="s">
        <v>229</v>
      </c>
      <c r="AN1772" s="1" t="s">
        <v>72</v>
      </c>
      <c r="AO1772" s="1" t="s">
        <v>1043</v>
      </c>
      <c r="AP1772" s="1" t="s">
        <v>72</v>
      </c>
      <c r="AQ1772" s="1" t="s">
        <v>72</v>
      </c>
      <c r="AR1772" s="1" t="s">
        <v>3444</v>
      </c>
      <c r="AS1772" s="1" t="s">
        <v>72</v>
      </c>
      <c r="AT1772" s="1" t="s">
        <v>72</v>
      </c>
      <c r="AU1772" s="3">
        <v>45883</v>
      </c>
      <c r="AV1772" s="4">
        <v>0.61805555555555558</v>
      </c>
      <c r="AW1772" s="4" t="s">
        <v>72</v>
      </c>
      <c r="AX1772" s="4" t="s">
        <v>72</v>
      </c>
      <c r="AY1772" s="4" t="s">
        <v>72</v>
      </c>
      <c r="AZ1772" s="4" t="s">
        <v>72</v>
      </c>
      <c r="BA1772" s="1" t="s">
        <v>8358</v>
      </c>
      <c r="BB1772" s="1" t="s">
        <v>72</v>
      </c>
      <c r="BC1772" s="1" t="s">
        <v>1675</v>
      </c>
      <c r="BD1772" s="1">
        <v>14</v>
      </c>
      <c r="BE1772" s="1" t="s">
        <v>2694</v>
      </c>
      <c r="BF1772" s="1" t="s">
        <v>88</v>
      </c>
      <c r="BG1772" s="1" t="s">
        <v>88</v>
      </c>
      <c r="BH1772" s="1" t="s">
        <v>88</v>
      </c>
      <c r="BI1772" s="1" t="s">
        <v>79</v>
      </c>
      <c r="BJ1772" s="1" t="s">
        <v>8359</v>
      </c>
      <c r="BK1772" s="1" t="s">
        <v>7458</v>
      </c>
      <c r="BL1772" s="1" t="s">
        <v>72</v>
      </c>
      <c r="BM1772" s="1">
        <f>7+7</f>
        <v>14</v>
      </c>
      <c r="BN1772" s="1" t="s">
        <v>88</v>
      </c>
      <c r="BO1772" s="1" t="s">
        <v>88</v>
      </c>
      <c r="BP1772" s="1" t="s">
        <v>88</v>
      </c>
      <c r="BQ1772" s="1" t="s">
        <v>160</v>
      </c>
      <c r="BR1772" s="1" t="s">
        <v>8360</v>
      </c>
    </row>
    <row r="1773" spans="1:70" ht="20.45" customHeight="1">
      <c r="A1773" s="1" t="s">
        <v>8361</v>
      </c>
      <c r="B1773" s="1">
        <v>250203</v>
      </c>
      <c r="C1773" s="1" t="s">
        <v>71</v>
      </c>
      <c r="D1773" s="3">
        <v>45884</v>
      </c>
      <c r="E1773" s="4">
        <v>0.53819444444444442</v>
      </c>
      <c r="F1773" s="5">
        <v>45870</v>
      </c>
      <c r="G1773" s="3">
        <v>45884</v>
      </c>
      <c r="H1773" s="4">
        <v>0.60347222222222219</v>
      </c>
      <c r="I1773" s="48">
        <f t="shared" si="224"/>
        <v>6.5277777777777768E-2</v>
      </c>
      <c r="J1773" s="1">
        <v>4</v>
      </c>
      <c r="K1773" s="1" t="s">
        <v>1896</v>
      </c>
      <c r="L1773" s="1" t="s">
        <v>8362</v>
      </c>
      <c r="M1773" s="1" t="s">
        <v>75</v>
      </c>
      <c r="N1773" s="1" t="s">
        <v>5598</v>
      </c>
      <c r="O1773" s="1" t="s">
        <v>77</v>
      </c>
      <c r="P1773" s="1" t="s">
        <v>78</v>
      </c>
      <c r="Q1773" s="1" t="s">
        <v>78</v>
      </c>
      <c r="R1773" s="21" t="s">
        <v>1898</v>
      </c>
      <c r="S1773" s="21" t="s">
        <v>99</v>
      </c>
      <c r="T1773" s="34" t="s">
        <v>72</v>
      </c>
      <c r="U1773" s="3" t="s">
        <v>6477</v>
      </c>
      <c r="V1773" s="1" t="s">
        <v>1900</v>
      </c>
      <c r="W1773" s="1" t="s">
        <v>83</v>
      </c>
      <c r="X1773" s="1" t="s">
        <v>123</v>
      </c>
      <c r="Y1773" s="1" t="s">
        <v>83</v>
      </c>
      <c r="Z1773" s="1" t="s">
        <v>5066</v>
      </c>
      <c r="AA1773" s="1" t="s">
        <v>72</v>
      </c>
      <c r="AB1773" s="1" t="s">
        <v>5066</v>
      </c>
      <c r="AC1773" s="1" t="s">
        <v>8363</v>
      </c>
      <c r="AD1773" s="1" t="s">
        <v>126</v>
      </c>
      <c r="AE1773" s="1">
        <v>25</v>
      </c>
      <c r="AF1773" s="1" t="s">
        <v>88</v>
      </c>
      <c r="AG1773" s="1">
        <v>6.2</v>
      </c>
      <c r="AH1773" s="1" t="s">
        <v>299</v>
      </c>
      <c r="AI1773" s="1" t="s">
        <v>90</v>
      </c>
      <c r="AJ1773" s="1" t="s">
        <v>91</v>
      </c>
      <c r="AK1773" s="1" t="s">
        <v>92</v>
      </c>
      <c r="AL1773" s="1" t="s">
        <v>72</v>
      </c>
      <c r="AM1773" s="1" t="s">
        <v>229</v>
      </c>
      <c r="AN1773" s="1" t="s">
        <v>72</v>
      </c>
      <c r="AO1773" s="1" t="s">
        <v>1043</v>
      </c>
      <c r="AP1773" s="1" t="s">
        <v>72</v>
      </c>
      <c r="AQ1773" s="1" t="s">
        <v>72</v>
      </c>
      <c r="AR1773" s="1" t="s">
        <v>3444</v>
      </c>
      <c r="AS1773" s="1" t="s">
        <v>72</v>
      </c>
      <c r="AT1773" s="1" t="s">
        <v>72</v>
      </c>
      <c r="AU1773" s="3">
        <v>45884</v>
      </c>
      <c r="AV1773" s="4">
        <v>0.63611111111111107</v>
      </c>
      <c r="AW1773" s="4">
        <v>0.72222222222222221</v>
      </c>
      <c r="AX1773" s="4">
        <f t="shared" si="225"/>
        <v>8.6111111111111138E-2</v>
      </c>
      <c r="AY1773" s="4">
        <f>AW1773-I1773</f>
        <v>0.65694444444444444</v>
      </c>
      <c r="AZ1773" s="4">
        <f>AW1773-E1773</f>
        <v>0.18402777777777779</v>
      </c>
      <c r="BA1773" s="1" t="s">
        <v>8364</v>
      </c>
      <c r="BB1773" s="1" t="s">
        <v>72</v>
      </c>
      <c r="BC1773" s="1" t="s">
        <v>1675</v>
      </c>
      <c r="BD1773" s="1">
        <v>14</v>
      </c>
      <c r="BE1773" s="1" t="s">
        <v>6026</v>
      </c>
      <c r="BF1773" s="1" t="s">
        <v>75</v>
      </c>
      <c r="BG1773" s="1" t="s">
        <v>75</v>
      </c>
      <c r="BH1773" s="1" t="s">
        <v>88</v>
      </c>
      <c r="BI1773" s="1" t="s">
        <v>96</v>
      </c>
      <c r="BJ1773" s="1" t="s">
        <v>72</v>
      </c>
      <c r="BK1773" s="1" t="s">
        <v>7458</v>
      </c>
      <c r="BL1773" s="1" t="s">
        <v>8365</v>
      </c>
      <c r="BM1773" s="1">
        <f>49+7</f>
        <v>56</v>
      </c>
      <c r="BN1773" s="1" t="s">
        <v>75</v>
      </c>
      <c r="BO1773" s="1" t="s">
        <v>75</v>
      </c>
      <c r="BP1773" s="1" t="s">
        <v>75</v>
      </c>
      <c r="BQ1773" s="21" t="s">
        <v>99</v>
      </c>
      <c r="BR1773" s="21" t="s">
        <v>100</v>
      </c>
    </row>
    <row r="1774" spans="1:70" ht="20.45" customHeight="1">
      <c r="A1774" s="1" t="s">
        <v>8366</v>
      </c>
      <c r="B1774" s="1">
        <v>250204</v>
      </c>
      <c r="C1774" s="1" t="s">
        <v>71</v>
      </c>
      <c r="D1774" s="3">
        <v>45887</v>
      </c>
      <c r="E1774" s="4">
        <v>0.41805555555555557</v>
      </c>
      <c r="F1774" s="5">
        <v>45870</v>
      </c>
      <c r="G1774" s="3">
        <v>45887</v>
      </c>
      <c r="H1774" s="4">
        <v>0.65069444444444446</v>
      </c>
      <c r="I1774" s="48">
        <f t="shared" si="224"/>
        <v>0.2326388888888889</v>
      </c>
      <c r="J1774" s="1">
        <v>2</v>
      </c>
      <c r="K1774" s="1" t="s">
        <v>1896</v>
      </c>
      <c r="L1774" s="1" t="s">
        <v>8367</v>
      </c>
      <c r="M1774" s="1" t="s">
        <v>75</v>
      </c>
      <c r="N1774" s="1" t="s">
        <v>3947</v>
      </c>
      <c r="O1774" s="1" t="s">
        <v>77</v>
      </c>
      <c r="P1774" s="1" t="s">
        <v>78</v>
      </c>
      <c r="Q1774" s="1" t="s">
        <v>78</v>
      </c>
      <c r="R1774" s="21" t="s">
        <v>1898</v>
      </c>
      <c r="S1774" s="21" t="s">
        <v>99</v>
      </c>
      <c r="T1774" s="34" t="s">
        <v>72</v>
      </c>
      <c r="U1774" s="3" t="s">
        <v>2203</v>
      </c>
      <c r="V1774" s="1" t="s">
        <v>1900</v>
      </c>
      <c r="W1774" s="1" t="s">
        <v>813</v>
      </c>
      <c r="X1774" s="1" t="s">
        <v>813</v>
      </c>
      <c r="Y1774" s="1" t="s">
        <v>814</v>
      </c>
      <c r="Z1774" s="1" t="s">
        <v>84</v>
      </c>
      <c r="AA1774" s="1" t="s">
        <v>72</v>
      </c>
      <c r="AB1774" s="1" t="s">
        <v>124</v>
      </c>
      <c r="AC1774" s="1" t="s">
        <v>2067</v>
      </c>
      <c r="AD1774" s="1" t="s">
        <v>87</v>
      </c>
      <c r="AE1774" s="1">
        <v>49</v>
      </c>
      <c r="AF1774" s="1" t="s">
        <v>88</v>
      </c>
      <c r="AG1774" s="1">
        <v>6.3</v>
      </c>
      <c r="AH1774" s="1" t="s">
        <v>954</v>
      </c>
      <c r="AI1774" s="1" t="s">
        <v>90</v>
      </c>
      <c r="AJ1774" s="1" t="s">
        <v>91</v>
      </c>
      <c r="AK1774" s="1" t="s">
        <v>92</v>
      </c>
      <c r="AL1774" s="1" t="s">
        <v>72</v>
      </c>
      <c r="AM1774" s="1" t="s">
        <v>217</v>
      </c>
      <c r="AN1774" s="1">
        <v>1</v>
      </c>
      <c r="AO1774" s="25" t="s">
        <v>5578</v>
      </c>
      <c r="AP1774" s="1" t="s">
        <v>72</v>
      </c>
      <c r="AQ1774" s="1" t="s">
        <v>72</v>
      </c>
      <c r="AR1774" s="1" t="s">
        <v>3444</v>
      </c>
      <c r="AS1774" s="1" t="s">
        <v>263</v>
      </c>
      <c r="AT1774" s="1" t="s">
        <v>8368</v>
      </c>
      <c r="AU1774" s="3">
        <v>45887</v>
      </c>
      <c r="AV1774" s="4">
        <v>0.67361111111111116</v>
      </c>
      <c r="AW1774" s="4">
        <v>0.76944444444444449</v>
      </c>
      <c r="AX1774" s="4">
        <f t="shared" si="225"/>
        <v>9.5833333333333326E-2</v>
      </c>
      <c r="AY1774" s="4">
        <f>AW1774-I1774</f>
        <v>0.53680555555555554</v>
      </c>
      <c r="AZ1774" s="4">
        <f>AW1774-E1774</f>
        <v>0.35138888888888892</v>
      </c>
      <c r="BA1774" s="1" t="s">
        <v>8369</v>
      </c>
      <c r="BB1774" s="1" t="s">
        <v>72</v>
      </c>
      <c r="BC1774" s="1" t="s">
        <v>1675</v>
      </c>
      <c r="BD1774" s="1">
        <v>14</v>
      </c>
      <c r="BE1774" s="1" t="s">
        <v>183</v>
      </c>
      <c r="BF1774" s="1" t="s">
        <v>75</v>
      </c>
      <c r="BG1774" s="1" t="s">
        <v>75</v>
      </c>
      <c r="BH1774" s="1" t="s">
        <v>88</v>
      </c>
      <c r="BI1774" s="1" t="s">
        <v>96</v>
      </c>
      <c r="BJ1774" s="1" t="s">
        <v>72</v>
      </c>
      <c r="BK1774" s="1" t="s">
        <v>7526</v>
      </c>
      <c r="BL1774" s="1" t="s">
        <v>7857</v>
      </c>
      <c r="BM1774" s="1">
        <v>24</v>
      </c>
      <c r="BN1774" s="1" t="s">
        <v>75</v>
      </c>
      <c r="BO1774" s="1" t="s">
        <v>75</v>
      </c>
      <c r="BP1774" s="1" t="s">
        <v>75</v>
      </c>
      <c r="BQ1774" s="21" t="s">
        <v>99</v>
      </c>
      <c r="BR1774" s="21" t="s">
        <v>100</v>
      </c>
    </row>
    <row r="1775" spans="1:70" ht="20.45" customHeight="1">
      <c r="A1775" s="1" t="s">
        <v>8370</v>
      </c>
      <c r="B1775" s="1">
        <v>250205</v>
      </c>
      <c r="C1775" s="1" t="s">
        <v>71</v>
      </c>
      <c r="D1775" s="3">
        <v>45887</v>
      </c>
      <c r="E1775" s="4">
        <v>0.62152777777777779</v>
      </c>
      <c r="F1775" s="5">
        <v>45870</v>
      </c>
      <c r="G1775" s="3">
        <v>45887</v>
      </c>
      <c r="H1775" s="4">
        <v>0.79374999999999996</v>
      </c>
      <c r="I1775" s="48">
        <f t="shared" si="224"/>
        <v>0.17222222222222217</v>
      </c>
      <c r="J1775" s="1">
        <v>5</v>
      </c>
      <c r="K1775" s="1" t="s">
        <v>1896</v>
      </c>
      <c r="L1775" s="1" t="s">
        <v>8371</v>
      </c>
      <c r="M1775" s="1" t="s">
        <v>75</v>
      </c>
      <c r="N1775" s="1" t="s">
        <v>6917</v>
      </c>
      <c r="O1775" s="1" t="s">
        <v>77</v>
      </c>
      <c r="P1775" s="1" t="s">
        <v>78</v>
      </c>
      <c r="Q1775" s="1" t="s">
        <v>78</v>
      </c>
      <c r="R1775" s="21" t="s">
        <v>1898</v>
      </c>
      <c r="S1775" s="21" t="s">
        <v>99</v>
      </c>
      <c r="T1775" s="34" t="s">
        <v>72</v>
      </c>
      <c r="U1775" s="34" t="s">
        <v>8372</v>
      </c>
      <c r="V1775" s="1" t="s">
        <v>1900</v>
      </c>
      <c r="W1775" s="1" t="s">
        <v>2143</v>
      </c>
      <c r="X1775" s="1" t="s">
        <v>1868</v>
      </c>
      <c r="Y1775" s="1" t="s">
        <v>2143</v>
      </c>
      <c r="Z1775" s="1" t="s">
        <v>291</v>
      </c>
      <c r="AA1775" s="1" t="s">
        <v>72</v>
      </c>
      <c r="AB1775" s="1" t="s">
        <v>292</v>
      </c>
      <c r="AC1775" s="1" t="s">
        <v>1222</v>
      </c>
      <c r="AD1775" s="1" t="s">
        <v>126</v>
      </c>
      <c r="AE1775" s="1">
        <v>78</v>
      </c>
      <c r="AF1775" s="1" t="s">
        <v>88</v>
      </c>
      <c r="AG1775" s="1">
        <v>7.1</v>
      </c>
      <c r="AH1775" s="1" t="s">
        <v>2344</v>
      </c>
      <c r="AI1775" s="1" t="s">
        <v>90</v>
      </c>
      <c r="AJ1775" s="1" t="s">
        <v>91</v>
      </c>
      <c r="AK1775" s="1" t="s">
        <v>216</v>
      </c>
      <c r="AL1775" s="1" t="s">
        <v>72</v>
      </c>
      <c r="AM1775" s="1" t="s">
        <v>72</v>
      </c>
      <c r="AN1775" s="1" t="s">
        <v>72</v>
      </c>
      <c r="AO1775" s="1" t="s">
        <v>72</v>
      </c>
      <c r="AP1775" s="1">
        <v>3</v>
      </c>
      <c r="AQ1775" s="1" t="s">
        <v>4014</v>
      </c>
      <c r="AR1775" s="1" t="s">
        <v>2726</v>
      </c>
      <c r="AS1775" s="1" t="s">
        <v>72</v>
      </c>
      <c r="AT1775" s="1" t="s">
        <v>72</v>
      </c>
      <c r="AU1775" s="3">
        <v>45887</v>
      </c>
      <c r="AV1775" s="4">
        <v>0.81111111111111112</v>
      </c>
      <c r="AW1775" s="4">
        <v>0.89513888888888893</v>
      </c>
      <c r="AX1775" s="4">
        <f t="shared" si="225"/>
        <v>8.4027777777777812E-2</v>
      </c>
      <c r="AY1775" s="4">
        <f>AW1775-I1775</f>
        <v>0.72291666666666676</v>
      </c>
      <c r="AZ1775" s="4">
        <f>AW1775-E1775</f>
        <v>0.27361111111111114</v>
      </c>
      <c r="BA1775" s="1" t="s">
        <v>8373</v>
      </c>
      <c r="BB1775" s="1" t="s">
        <v>8374</v>
      </c>
      <c r="BC1775" s="1" t="s">
        <v>1675</v>
      </c>
      <c r="BD1775" s="1">
        <v>14</v>
      </c>
      <c r="BE1775" s="1" t="s">
        <v>183</v>
      </c>
      <c r="BF1775" s="1" t="s">
        <v>75</v>
      </c>
      <c r="BG1775" s="1" t="s">
        <v>75</v>
      </c>
      <c r="BH1775" s="1" t="s">
        <v>88</v>
      </c>
      <c r="BI1775" s="1" t="s">
        <v>96</v>
      </c>
      <c r="BJ1775" s="1" t="s">
        <v>72</v>
      </c>
      <c r="BK1775" s="1" t="s">
        <v>7879</v>
      </c>
      <c r="BL1775" s="1" t="s">
        <v>8315</v>
      </c>
      <c r="BM1775" s="1">
        <v>35</v>
      </c>
      <c r="BN1775" s="1" t="s">
        <v>75</v>
      </c>
      <c r="BO1775" s="1" t="s">
        <v>75</v>
      </c>
      <c r="BP1775" s="1" t="s">
        <v>75</v>
      </c>
      <c r="BQ1775" s="21" t="s">
        <v>99</v>
      </c>
      <c r="BR1775" s="21" t="s">
        <v>100</v>
      </c>
    </row>
    <row r="1776" spans="1:70" ht="20.45" customHeight="1">
      <c r="A1776" s="1">
        <v>250206</v>
      </c>
      <c r="B1776" s="1">
        <v>250206</v>
      </c>
      <c r="C1776" s="1" t="s">
        <v>71</v>
      </c>
      <c r="D1776" s="3">
        <v>45888</v>
      </c>
      <c r="E1776" s="4">
        <v>0.52777777777777779</v>
      </c>
      <c r="F1776" s="5">
        <v>45870</v>
      </c>
      <c r="G1776" s="3">
        <v>45888</v>
      </c>
      <c r="H1776" s="4">
        <v>0.72986111111111107</v>
      </c>
      <c r="I1776" s="48">
        <f t="shared" si="224"/>
        <v>0.20208333333333328</v>
      </c>
      <c r="J1776" s="1">
        <v>10</v>
      </c>
      <c r="K1776" s="1" t="s">
        <v>1896</v>
      </c>
      <c r="L1776" s="1" t="s">
        <v>8375</v>
      </c>
      <c r="M1776" s="1" t="s">
        <v>75</v>
      </c>
      <c r="N1776" s="1" t="s">
        <v>2215</v>
      </c>
      <c r="O1776" s="1" t="s">
        <v>77</v>
      </c>
      <c r="P1776" s="1" t="s">
        <v>172</v>
      </c>
      <c r="Q1776" s="1" t="s">
        <v>78</v>
      </c>
      <c r="R1776" s="21" t="s">
        <v>1927</v>
      </c>
      <c r="S1776" s="8" t="s">
        <v>160</v>
      </c>
      <c r="T1776" s="8" t="s">
        <v>8376</v>
      </c>
      <c r="U1776" s="60" t="s">
        <v>72</v>
      </c>
      <c r="V1776" s="1" t="s">
        <v>1900</v>
      </c>
      <c r="W1776" s="1" t="s">
        <v>8240</v>
      </c>
      <c r="X1776" s="1" t="s">
        <v>8241</v>
      </c>
      <c r="Y1776" s="1" t="s">
        <v>8242</v>
      </c>
      <c r="Z1776" s="1" t="s">
        <v>152</v>
      </c>
      <c r="AA1776" s="1" t="s">
        <v>72</v>
      </c>
      <c r="AB1776" s="1" t="s">
        <v>153</v>
      </c>
      <c r="AC1776" s="1" t="s">
        <v>164</v>
      </c>
      <c r="AD1776" s="1" t="s">
        <v>126</v>
      </c>
      <c r="AE1776" s="1">
        <v>56</v>
      </c>
      <c r="AF1776" s="1" t="s">
        <v>88</v>
      </c>
      <c r="AG1776" s="1">
        <v>4.5999999999999996</v>
      </c>
      <c r="AH1776" s="1" t="s">
        <v>954</v>
      </c>
      <c r="AI1776" s="1" t="s">
        <v>90</v>
      </c>
      <c r="AJ1776" s="1" t="s">
        <v>91</v>
      </c>
      <c r="AK1776" s="1" t="s">
        <v>92</v>
      </c>
      <c r="AL1776" s="1" t="s">
        <v>72</v>
      </c>
      <c r="AM1776" s="1" t="s">
        <v>72</v>
      </c>
      <c r="AN1776" s="1" t="s">
        <v>72</v>
      </c>
      <c r="AO1776" s="1" t="s">
        <v>72</v>
      </c>
      <c r="AP1776" s="1" t="s">
        <v>72</v>
      </c>
      <c r="AQ1776" s="1" t="s">
        <v>72</v>
      </c>
      <c r="AR1776" s="1" t="s">
        <v>72</v>
      </c>
      <c r="AS1776" s="1" t="s">
        <v>72</v>
      </c>
      <c r="AT1776" s="1" t="s">
        <v>72</v>
      </c>
      <c r="AU1776" s="3">
        <v>45888</v>
      </c>
      <c r="AV1776" s="4">
        <v>0.74652777777777779</v>
      </c>
      <c r="AW1776" s="4" t="s">
        <v>72</v>
      </c>
      <c r="AX1776" s="4" t="s">
        <v>72</v>
      </c>
      <c r="AY1776" s="4" t="s">
        <v>72</v>
      </c>
      <c r="AZ1776" s="4" t="s">
        <v>72</v>
      </c>
      <c r="BA1776" s="1" t="s">
        <v>8377</v>
      </c>
      <c r="BB1776" s="1" t="s">
        <v>72</v>
      </c>
      <c r="BC1776" s="1" t="s">
        <v>1794</v>
      </c>
      <c r="BD1776" s="1">
        <v>14</v>
      </c>
      <c r="BE1776" s="1" t="s">
        <v>7811</v>
      </c>
      <c r="BF1776" s="1" t="s">
        <v>88</v>
      </c>
      <c r="BG1776" s="1" t="s">
        <v>88</v>
      </c>
      <c r="BH1776" s="1" t="s">
        <v>88</v>
      </c>
      <c r="BI1776" s="1" t="s">
        <v>79</v>
      </c>
      <c r="BJ1776" s="1" t="s">
        <v>72</v>
      </c>
      <c r="BK1776" s="1" t="s">
        <v>72</v>
      </c>
      <c r="BL1776" s="1" t="s">
        <v>72</v>
      </c>
      <c r="BM1776" s="1" t="s">
        <v>72</v>
      </c>
      <c r="BN1776" s="1" t="s">
        <v>88</v>
      </c>
      <c r="BO1776" s="1" t="s">
        <v>88</v>
      </c>
      <c r="BP1776" s="1" t="s">
        <v>88</v>
      </c>
      <c r="BQ1776" s="1" t="s">
        <v>160</v>
      </c>
    </row>
    <row r="1777" spans="1:70" ht="20.45" customHeight="1">
      <c r="A1777" s="1" t="s">
        <v>8378</v>
      </c>
      <c r="B1777" s="1">
        <v>250207</v>
      </c>
      <c r="C1777" s="1" t="s">
        <v>71</v>
      </c>
      <c r="D1777" s="3">
        <v>45888</v>
      </c>
      <c r="E1777" s="4">
        <v>0.52777777777777779</v>
      </c>
      <c r="F1777" s="5">
        <v>45870</v>
      </c>
      <c r="G1777" s="3">
        <v>45888</v>
      </c>
      <c r="H1777" s="4">
        <v>0.89722222222222225</v>
      </c>
      <c r="I1777" s="48">
        <f t="shared" si="224"/>
        <v>0.36944444444444446</v>
      </c>
      <c r="J1777" s="1">
        <v>10</v>
      </c>
      <c r="K1777" s="1" t="s">
        <v>1896</v>
      </c>
      <c r="L1777" s="1" t="s">
        <v>8379</v>
      </c>
      <c r="M1777" s="1" t="s">
        <v>75</v>
      </c>
      <c r="N1777" s="1" t="s">
        <v>6545</v>
      </c>
      <c r="O1777" s="1" t="s">
        <v>77</v>
      </c>
      <c r="P1777" s="1" t="s">
        <v>78</v>
      </c>
      <c r="Q1777" s="1" t="s">
        <v>172</v>
      </c>
      <c r="R1777" s="21" t="s">
        <v>1898</v>
      </c>
      <c r="S1777" s="21" t="s">
        <v>99</v>
      </c>
      <c r="T1777" s="1" t="s">
        <v>6660</v>
      </c>
      <c r="U1777" s="3" t="s">
        <v>8380</v>
      </c>
      <c r="V1777" s="1" t="s">
        <v>1900</v>
      </c>
      <c r="W1777" s="1" t="s">
        <v>778</v>
      </c>
      <c r="X1777" s="1" t="s">
        <v>779</v>
      </c>
      <c r="Y1777" s="1" t="s">
        <v>780</v>
      </c>
      <c r="Z1777" s="1" t="s">
        <v>84</v>
      </c>
      <c r="AA1777" s="1" t="s">
        <v>72</v>
      </c>
      <c r="AB1777" s="1" t="s">
        <v>104</v>
      </c>
      <c r="AC1777" s="1" t="s">
        <v>104</v>
      </c>
      <c r="AD1777" s="1" t="s">
        <v>126</v>
      </c>
      <c r="AE1777" s="1">
        <v>69</v>
      </c>
      <c r="AF1777" s="1" t="s">
        <v>88</v>
      </c>
      <c r="AG1777" s="1">
        <v>5.4</v>
      </c>
      <c r="AH1777" s="1" t="s">
        <v>299</v>
      </c>
      <c r="AI1777" s="1" t="s">
        <v>90</v>
      </c>
      <c r="AJ1777" s="1" t="s">
        <v>91</v>
      </c>
      <c r="AK1777" s="1" t="s">
        <v>92</v>
      </c>
      <c r="AL1777" s="1" t="s">
        <v>72</v>
      </c>
      <c r="AM1777" s="1" t="s">
        <v>217</v>
      </c>
      <c r="AN1777" s="1" t="s">
        <v>72</v>
      </c>
      <c r="AO1777" s="1" t="s">
        <v>7174</v>
      </c>
      <c r="AP1777" s="1" t="s">
        <v>72</v>
      </c>
      <c r="AQ1777" s="1" t="s">
        <v>72</v>
      </c>
      <c r="AR1777" s="1" t="s">
        <v>220</v>
      </c>
      <c r="AS1777" s="1" t="s">
        <v>72</v>
      </c>
      <c r="AT1777" s="1" t="s">
        <v>72</v>
      </c>
      <c r="AU1777" s="3">
        <v>45889</v>
      </c>
      <c r="AV1777" s="4">
        <v>0.30694444444444446</v>
      </c>
      <c r="AW1777" s="4">
        <v>0.38194444444444442</v>
      </c>
      <c r="AX1777" s="4">
        <f t="shared" ref="AX1777:AX1778" si="226">AW1777-AV1777</f>
        <v>7.4999999999999956E-2</v>
      </c>
      <c r="AY1777" s="4">
        <f>AW1777-I1777</f>
        <v>1.2499999999999956E-2</v>
      </c>
      <c r="AZ1777" s="4">
        <f>AW1777-E1777</f>
        <v>-0.14583333333333337</v>
      </c>
      <c r="BA1777" s="1" t="s">
        <v>8381</v>
      </c>
      <c r="BB1777" s="1" t="s">
        <v>72</v>
      </c>
      <c r="BC1777" s="1" t="s">
        <v>1675</v>
      </c>
      <c r="BD1777" s="1">
        <v>14</v>
      </c>
      <c r="BE1777" s="1" t="s">
        <v>3205</v>
      </c>
      <c r="BF1777" s="1" t="s">
        <v>88</v>
      </c>
      <c r="BG1777" s="1" t="s">
        <v>88</v>
      </c>
      <c r="BH1777" s="1" t="s">
        <v>88</v>
      </c>
      <c r="BI1777" s="1" t="s">
        <v>96</v>
      </c>
      <c r="BJ1777" s="1" t="s">
        <v>72</v>
      </c>
      <c r="BK1777" s="1" t="s">
        <v>7458</v>
      </c>
      <c r="BL1777" s="1" t="s">
        <v>8382</v>
      </c>
      <c r="BM1777" s="1">
        <v>70</v>
      </c>
      <c r="BN1777" s="1" t="s">
        <v>75</v>
      </c>
      <c r="BO1777" s="1" t="s">
        <v>75</v>
      </c>
      <c r="BP1777" s="1" t="s">
        <v>75</v>
      </c>
      <c r="BQ1777" s="21" t="s">
        <v>99</v>
      </c>
      <c r="BR1777" s="21" t="s">
        <v>100</v>
      </c>
    </row>
    <row r="1778" spans="1:70" ht="20.45" customHeight="1">
      <c r="A1778" s="1" t="s">
        <v>8383</v>
      </c>
      <c r="B1778" s="1">
        <v>250208</v>
      </c>
      <c r="C1778" s="1" t="s">
        <v>71</v>
      </c>
      <c r="D1778" s="3">
        <v>45889</v>
      </c>
      <c r="E1778" s="4">
        <v>0.4375</v>
      </c>
      <c r="F1778" s="5">
        <v>45870</v>
      </c>
      <c r="G1778" s="3">
        <v>45889</v>
      </c>
      <c r="H1778" s="4">
        <v>0.62777777777777777</v>
      </c>
      <c r="I1778" s="48">
        <f t="shared" si="224"/>
        <v>0.19027777777777777</v>
      </c>
      <c r="J1778" s="1">
        <v>2</v>
      </c>
      <c r="K1778" s="1" t="s">
        <v>1896</v>
      </c>
      <c r="L1778" s="1" t="s">
        <v>8384</v>
      </c>
      <c r="M1778" s="1" t="s">
        <v>75</v>
      </c>
      <c r="N1778" s="1" t="s">
        <v>3947</v>
      </c>
      <c r="O1778" s="1" t="s">
        <v>77</v>
      </c>
      <c r="P1778" s="1" t="s">
        <v>78</v>
      </c>
      <c r="Q1778" s="1" t="s">
        <v>78</v>
      </c>
      <c r="R1778" s="21" t="s">
        <v>1898</v>
      </c>
      <c r="S1778" s="21" t="s">
        <v>99</v>
      </c>
      <c r="T1778" s="34" t="s">
        <v>72</v>
      </c>
      <c r="U1778" s="3" t="s">
        <v>6724</v>
      </c>
      <c r="V1778" s="1" t="s">
        <v>1900</v>
      </c>
      <c r="W1778" s="1" t="s">
        <v>813</v>
      </c>
      <c r="X1778" s="1" t="s">
        <v>813</v>
      </c>
      <c r="Y1778" s="1" t="s">
        <v>814</v>
      </c>
      <c r="Z1778" s="1" t="s">
        <v>84</v>
      </c>
      <c r="AA1778" s="1" t="s">
        <v>72</v>
      </c>
      <c r="AB1778" s="1" t="s">
        <v>104</v>
      </c>
      <c r="AC1778" s="1" t="s">
        <v>104</v>
      </c>
      <c r="AD1778" s="1" t="s">
        <v>87</v>
      </c>
      <c r="AE1778" s="1">
        <v>57</v>
      </c>
      <c r="AF1778" s="1" t="s">
        <v>88</v>
      </c>
      <c r="AG1778" s="1">
        <v>3.8</v>
      </c>
      <c r="AH1778" s="1" t="s">
        <v>954</v>
      </c>
      <c r="AI1778" s="1" t="s">
        <v>90</v>
      </c>
      <c r="AJ1778" s="1" t="s">
        <v>91</v>
      </c>
      <c r="AK1778" s="1" t="s">
        <v>92</v>
      </c>
      <c r="AL1778" s="1" t="s">
        <v>72</v>
      </c>
      <c r="AM1778" s="1" t="s">
        <v>217</v>
      </c>
      <c r="AN1778" s="1">
        <v>2</v>
      </c>
      <c r="AO1778" s="25" t="s">
        <v>8385</v>
      </c>
      <c r="AP1778" s="1" t="s">
        <v>72</v>
      </c>
      <c r="AQ1778" s="1" t="s">
        <v>72</v>
      </c>
      <c r="AR1778" s="1" t="s">
        <v>3444</v>
      </c>
      <c r="AS1778" s="70" t="s">
        <v>8335</v>
      </c>
      <c r="AT1778" s="1" t="s">
        <v>219</v>
      </c>
      <c r="AU1778" s="3">
        <v>45889</v>
      </c>
      <c r="AV1778" s="4">
        <v>0.65972222222222221</v>
      </c>
      <c r="AW1778" s="4">
        <v>0.74097222222222225</v>
      </c>
      <c r="AX1778" s="4">
        <f t="shared" si="226"/>
        <v>8.1250000000000044E-2</v>
      </c>
      <c r="AY1778" s="4">
        <f>AW1778-I1778</f>
        <v>0.55069444444444449</v>
      </c>
      <c r="AZ1778" s="4">
        <f>AW1778-E1778</f>
        <v>0.30347222222222225</v>
      </c>
      <c r="BA1778" s="1" t="s">
        <v>8386</v>
      </c>
      <c r="BB1778" s="1" t="s">
        <v>72</v>
      </c>
      <c r="BC1778" s="1" t="s">
        <v>1675</v>
      </c>
      <c r="BD1778" s="1">
        <v>14</v>
      </c>
      <c r="BE1778" s="1" t="s">
        <v>2694</v>
      </c>
      <c r="BF1778" s="1" t="s">
        <v>75</v>
      </c>
      <c r="BG1778" s="1" t="s">
        <v>75</v>
      </c>
      <c r="BH1778" s="1" t="s">
        <v>88</v>
      </c>
      <c r="BI1778" s="1" t="s">
        <v>96</v>
      </c>
      <c r="BJ1778" s="1" t="s">
        <v>72</v>
      </c>
      <c r="BK1778" s="1" t="s">
        <v>7879</v>
      </c>
      <c r="BL1778" s="1" t="s">
        <v>7857</v>
      </c>
      <c r="BM1778" s="1">
        <v>31</v>
      </c>
      <c r="BN1778" s="1" t="s">
        <v>75</v>
      </c>
      <c r="BO1778" s="1" t="s">
        <v>75</v>
      </c>
      <c r="BP1778" s="1" t="s">
        <v>75</v>
      </c>
      <c r="BQ1778" s="21" t="s">
        <v>99</v>
      </c>
      <c r="BR1778" s="21" t="s">
        <v>100</v>
      </c>
    </row>
    <row r="1779" spans="1:70" ht="20.45" customHeight="1">
      <c r="A1779" s="1">
        <v>250209</v>
      </c>
      <c r="B1779" s="1">
        <v>250209</v>
      </c>
      <c r="C1779" s="1" t="s">
        <v>71</v>
      </c>
      <c r="D1779" s="3">
        <v>45890</v>
      </c>
      <c r="E1779" s="4">
        <v>0.58333333333333337</v>
      </c>
      <c r="F1779" s="5">
        <v>45870</v>
      </c>
      <c r="G1779" s="3">
        <v>45890</v>
      </c>
      <c r="H1779" s="4">
        <v>0.71736111111111112</v>
      </c>
      <c r="I1779" s="48">
        <f t="shared" si="224"/>
        <v>0.13402777777777775</v>
      </c>
      <c r="J1779" s="1">
        <v>5</v>
      </c>
      <c r="K1779" s="1" t="s">
        <v>1896</v>
      </c>
      <c r="L1779" s="1" t="s">
        <v>8387</v>
      </c>
      <c r="M1779" s="1" t="s">
        <v>75</v>
      </c>
      <c r="N1779" s="1" t="s">
        <v>2215</v>
      </c>
      <c r="O1779" s="1" t="s">
        <v>77</v>
      </c>
      <c r="P1779" s="1" t="s">
        <v>172</v>
      </c>
      <c r="Q1779" s="1" t="s">
        <v>78</v>
      </c>
      <c r="R1779" s="21" t="s">
        <v>1927</v>
      </c>
      <c r="S1779" s="8" t="s">
        <v>160</v>
      </c>
      <c r="T1779" s="8" t="s">
        <v>8388</v>
      </c>
      <c r="U1779" s="60" t="s">
        <v>72</v>
      </c>
      <c r="V1779" s="1" t="s">
        <v>1900</v>
      </c>
      <c r="W1779" s="1" t="s">
        <v>8240</v>
      </c>
      <c r="X1779" s="1" t="s">
        <v>8241</v>
      </c>
      <c r="Y1779" s="1" t="s">
        <v>8242</v>
      </c>
      <c r="Z1779" s="1" t="s">
        <v>84</v>
      </c>
      <c r="AA1779" s="1" t="s">
        <v>72</v>
      </c>
      <c r="AB1779" s="1" t="s">
        <v>140</v>
      </c>
      <c r="AC1779" s="1" t="s">
        <v>8389</v>
      </c>
      <c r="AD1779" s="1" t="s">
        <v>87</v>
      </c>
      <c r="AE1779" s="1">
        <v>43</v>
      </c>
      <c r="AF1779" s="1" t="s">
        <v>88</v>
      </c>
      <c r="AG1779" s="1">
        <v>5.5</v>
      </c>
      <c r="AH1779" s="1" t="s">
        <v>299</v>
      </c>
      <c r="AI1779" s="1" t="s">
        <v>90</v>
      </c>
      <c r="AJ1779" s="1" t="s">
        <v>91</v>
      </c>
      <c r="AK1779" s="1" t="s">
        <v>92</v>
      </c>
      <c r="AL1779" s="1" t="s">
        <v>72</v>
      </c>
      <c r="AM1779" s="1" t="s">
        <v>72</v>
      </c>
      <c r="AN1779" s="1" t="s">
        <v>72</v>
      </c>
      <c r="AO1779" s="1" t="s">
        <v>72</v>
      </c>
      <c r="AP1779" s="1" t="s">
        <v>72</v>
      </c>
      <c r="AQ1779" s="1" t="s">
        <v>72</v>
      </c>
      <c r="AR1779" s="1" t="s">
        <v>72</v>
      </c>
      <c r="AS1779" s="1" t="s">
        <v>72</v>
      </c>
      <c r="AT1779" s="1" t="s">
        <v>72</v>
      </c>
      <c r="AU1779" s="3">
        <v>45890</v>
      </c>
      <c r="AV1779" s="4">
        <v>0.73402777777777772</v>
      </c>
      <c r="AW1779" s="4" t="s">
        <v>72</v>
      </c>
      <c r="AX1779" s="4" t="s">
        <v>72</v>
      </c>
      <c r="AY1779" s="4" t="s">
        <v>72</v>
      </c>
      <c r="AZ1779" s="4" t="s">
        <v>72</v>
      </c>
      <c r="BA1779" s="1" t="s">
        <v>8390</v>
      </c>
      <c r="BB1779" s="1" t="s">
        <v>72</v>
      </c>
      <c r="BC1779" s="1" t="s">
        <v>1794</v>
      </c>
      <c r="BD1779" s="1">
        <v>14</v>
      </c>
      <c r="BE1779" s="1" t="s">
        <v>4219</v>
      </c>
      <c r="BF1779" s="1" t="s">
        <v>75</v>
      </c>
      <c r="BG1779" s="1" t="s">
        <v>75</v>
      </c>
      <c r="BH1779" s="1" t="s">
        <v>88</v>
      </c>
      <c r="BI1779" s="1" t="s">
        <v>79</v>
      </c>
      <c r="BJ1779" s="1" t="s">
        <v>72</v>
      </c>
      <c r="BK1779" s="1" t="s">
        <v>72</v>
      </c>
      <c r="BL1779" s="1" t="s">
        <v>72</v>
      </c>
      <c r="BM1779" s="1" t="s">
        <v>72</v>
      </c>
      <c r="BN1779" s="1" t="s">
        <v>88</v>
      </c>
      <c r="BO1779" s="1" t="s">
        <v>88</v>
      </c>
      <c r="BP1779" s="1" t="s">
        <v>88</v>
      </c>
      <c r="BQ1779" s="1" t="s">
        <v>160</v>
      </c>
    </row>
    <row r="1780" spans="1:70" ht="20.45" customHeight="1">
      <c r="A1780" s="1" t="s">
        <v>8391</v>
      </c>
      <c r="B1780" s="1">
        <v>250210</v>
      </c>
      <c r="C1780" s="1" t="s">
        <v>71</v>
      </c>
      <c r="D1780" s="3">
        <v>45891</v>
      </c>
      <c r="E1780" s="4">
        <v>0.40625</v>
      </c>
      <c r="F1780" s="5">
        <v>45870</v>
      </c>
      <c r="G1780" s="3">
        <v>45891</v>
      </c>
      <c r="H1780" s="4">
        <v>0.61458333333333337</v>
      </c>
      <c r="I1780" s="48">
        <f t="shared" si="224"/>
        <v>0.20833333333333337</v>
      </c>
      <c r="J1780" s="1">
        <v>15</v>
      </c>
      <c r="K1780" s="1" t="s">
        <v>1896</v>
      </c>
      <c r="L1780" s="1" t="s">
        <v>8392</v>
      </c>
      <c r="M1780" s="1" t="s">
        <v>75</v>
      </c>
      <c r="N1780" s="1" t="s">
        <v>3624</v>
      </c>
      <c r="O1780" s="1" t="s">
        <v>77</v>
      </c>
      <c r="P1780" s="1" t="s">
        <v>78</v>
      </c>
      <c r="Q1780" s="1" t="s">
        <v>78</v>
      </c>
      <c r="R1780" s="21" t="s">
        <v>1898</v>
      </c>
      <c r="S1780" s="8" t="s">
        <v>160</v>
      </c>
      <c r="T1780" s="34" t="s">
        <v>72</v>
      </c>
      <c r="U1780" s="60" t="s">
        <v>8393</v>
      </c>
      <c r="V1780" s="1" t="s">
        <v>1900</v>
      </c>
      <c r="W1780" s="1" t="s">
        <v>2143</v>
      </c>
      <c r="X1780" s="1" t="s">
        <v>1868</v>
      </c>
      <c r="Y1780" s="1" t="s">
        <v>2143</v>
      </c>
      <c r="Z1780" s="1" t="s">
        <v>152</v>
      </c>
      <c r="AA1780" s="1" t="s">
        <v>3803</v>
      </c>
      <c r="AB1780" s="1" t="s">
        <v>153</v>
      </c>
      <c r="AC1780" s="1" t="s">
        <v>8394</v>
      </c>
      <c r="AD1780" s="1" t="s">
        <v>126</v>
      </c>
      <c r="AE1780" s="1">
        <v>52</v>
      </c>
      <c r="AF1780" s="1" t="s">
        <v>88</v>
      </c>
      <c r="AG1780" s="1">
        <v>6.5</v>
      </c>
      <c r="AH1780" s="1" t="s">
        <v>2344</v>
      </c>
      <c r="AI1780" s="1" t="s">
        <v>90</v>
      </c>
      <c r="AJ1780" s="1" t="s">
        <v>7923</v>
      </c>
      <c r="AK1780" s="1" t="s">
        <v>216</v>
      </c>
      <c r="AL1780" s="1" t="s">
        <v>72</v>
      </c>
      <c r="AM1780" s="1" t="s">
        <v>72</v>
      </c>
      <c r="AN1780" s="1" t="s">
        <v>72</v>
      </c>
      <c r="AO1780" s="1" t="s">
        <v>72</v>
      </c>
      <c r="AP1780" s="1">
        <v>6</v>
      </c>
      <c r="AQ1780" s="1" t="s">
        <v>7106</v>
      </c>
      <c r="AR1780" s="1" t="s">
        <v>72</v>
      </c>
      <c r="AS1780" s="1" t="s">
        <v>72</v>
      </c>
      <c r="AT1780" s="1" t="s">
        <v>72</v>
      </c>
      <c r="AU1780" s="3">
        <v>45891</v>
      </c>
      <c r="AV1780" s="4">
        <v>0.6333333333333333</v>
      </c>
      <c r="AW1780" s="4">
        <v>0.68611111111111112</v>
      </c>
      <c r="AX1780" s="4">
        <f t="shared" ref="AX1780:AX1790" si="227">AW1780-AV1780</f>
        <v>5.2777777777777812E-2</v>
      </c>
      <c r="AY1780" s="4">
        <f t="shared" ref="AY1780:AY1790" si="228">AW1780-I1780</f>
        <v>0.47777777777777775</v>
      </c>
      <c r="AZ1780" s="4">
        <f t="shared" ref="AZ1780:AZ1790" si="229">AW1780-E1780</f>
        <v>0.27986111111111112</v>
      </c>
      <c r="BA1780" s="1" t="s">
        <v>8395</v>
      </c>
      <c r="BB1780" s="1" t="s">
        <v>8396</v>
      </c>
      <c r="BC1780" s="1" t="s">
        <v>1794</v>
      </c>
      <c r="BD1780" s="1">
        <v>14</v>
      </c>
      <c r="BE1780" s="1" t="s">
        <v>3446</v>
      </c>
      <c r="BF1780" s="1" t="s">
        <v>75</v>
      </c>
      <c r="BG1780" s="1" t="s">
        <v>75</v>
      </c>
      <c r="BH1780" s="1" t="s">
        <v>88</v>
      </c>
      <c r="BI1780" s="1" t="s">
        <v>79</v>
      </c>
      <c r="BJ1780" s="1" t="s">
        <v>8397</v>
      </c>
      <c r="BK1780" s="1" t="s">
        <v>7458</v>
      </c>
      <c r="BL1780" s="1" t="s">
        <v>8398</v>
      </c>
      <c r="BM1780" s="1">
        <f>35+7</f>
        <v>42</v>
      </c>
      <c r="BN1780" s="1" t="s">
        <v>88</v>
      </c>
      <c r="BO1780" s="1" t="s">
        <v>88</v>
      </c>
      <c r="BP1780" s="1" t="s">
        <v>88</v>
      </c>
      <c r="BQ1780" s="1" t="s">
        <v>160</v>
      </c>
      <c r="BR1780" s="1" t="s">
        <v>8397</v>
      </c>
    </row>
    <row r="1781" spans="1:70" ht="20.45" customHeight="1">
      <c r="A1781" s="1" t="s">
        <v>8399</v>
      </c>
      <c r="B1781" s="1">
        <v>250211</v>
      </c>
      <c r="C1781" s="1" t="s">
        <v>71</v>
      </c>
      <c r="D1781" s="3">
        <v>45891</v>
      </c>
      <c r="E1781" s="4">
        <v>0.49305555555555558</v>
      </c>
      <c r="F1781" s="5">
        <v>45870</v>
      </c>
      <c r="G1781" s="3">
        <v>45891</v>
      </c>
      <c r="H1781" s="4">
        <v>0.87361111111111112</v>
      </c>
      <c r="I1781" s="48">
        <f t="shared" si="224"/>
        <v>0.38055555555555554</v>
      </c>
      <c r="J1781" s="1">
        <v>10</v>
      </c>
      <c r="K1781" s="1" t="s">
        <v>1896</v>
      </c>
      <c r="L1781" s="1" t="s">
        <v>8400</v>
      </c>
      <c r="M1781" s="1" t="s">
        <v>75</v>
      </c>
      <c r="N1781" s="1" t="s">
        <v>1915</v>
      </c>
      <c r="O1781" s="1" t="s">
        <v>77</v>
      </c>
      <c r="P1781" s="1" t="s">
        <v>78</v>
      </c>
      <c r="Q1781" s="1" t="s">
        <v>78</v>
      </c>
      <c r="R1781" s="21" t="s">
        <v>1898</v>
      </c>
      <c r="S1781" s="21" t="s">
        <v>99</v>
      </c>
      <c r="T1781" s="34" t="s">
        <v>72</v>
      </c>
      <c r="U1781" s="3" t="s">
        <v>3044</v>
      </c>
      <c r="V1781" s="1" t="s">
        <v>1900</v>
      </c>
      <c r="W1781" s="1" t="s">
        <v>778</v>
      </c>
      <c r="X1781" s="1" t="s">
        <v>779</v>
      </c>
      <c r="Y1781" s="1" t="s">
        <v>780</v>
      </c>
      <c r="Z1781" s="1" t="s">
        <v>84</v>
      </c>
      <c r="AA1781" s="1" t="s">
        <v>72</v>
      </c>
      <c r="AB1781" s="1" t="s">
        <v>140</v>
      </c>
      <c r="AC1781" s="1" t="s">
        <v>181</v>
      </c>
      <c r="AD1781" s="1" t="s">
        <v>126</v>
      </c>
      <c r="AE1781" s="1">
        <v>44</v>
      </c>
      <c r="AF1781" s="1" t="s">
        <v>88</v>
      </c>
      <c r="AG1781" s="1">
        <v>5.4</v>
      </c>
      <c r="AH1781" s="1" t="s">
        <v>299</v>
      </c>
      <c r="AI1781" s="1" t="s">
        <v>90</v>
      </c>
      <c r="AJ1781" s="1" t="s">
        <v>91</v>
      </c>
      <c r="AK1781" s="1" t="s">
        <v>216</v>
      </c>
      <c r="AL1781" s="1" t="s">
        <v>72</v>
      </c>
      <c r="AM1781" s="1" t="s">
        <v>72</v>
      </c>
      <c r="AN1781" s="1" t="s">
        <v>72</v>
      </c>
      <c r="AO1781" s="1" t="s">
        <v>72</v>
      </c>
      <c r="AP1781" s="1">
        <v>4</v>
      </c>
      <c r="AQ1781" s="1" t="s">
        <v>8401</v>
      </c>
      <c r="AR1781" s="1" t="s">
        <v>220</v>
      </c>
      <c r="AS1781" s="1" t="s">
        <v>72</v>
      </c>
      <c r="AT1781" s="1" t="s">
        <v>72</v>
      </c>
      <c r="AU1781" s="3">
        <v>45891</v>
      </c>
      <c r="AV1781" s="4">
        <v>0.89097222222222228</v>
      </c>
      <c r="AW1781" s="4">
        <v>0.96250000000000002</v>
      </c>
      <c r="AX1781" s="4">
        <f t="shared" si="227"/>
        <v>7.1527777777777746E-2</v>
      </c>
      <c r="AY1781" s="4">
        <f t="shared" si="228"/>
        <v>0.58194444444444449</v>
      </c>
      <c r="AZ1781" s="4">
        <f t="shared" si="229"/>
        <v>0.46944444444444444</v>
      </c>
      <c r="BA1781" s="1" t="s">
        <v>8402</v>
      </c>
      <c r="BB1781" s="1" t="s">
        <v>8403</v>
      </c>
      <c r="BC1781" s="1" t="s">
        <v>1675</v>
      </c>
      <c r="BD1781" s="1">
        <v>14</v>
      </c>
      <c r="BE1781" s="1" t="s">
        <v>4219</v>
      </c>
      <c r="BF1781" s="1" t="s">
        <v>75</v>
      </c>
      <c r="BG1781" s="1" t="s">
        <v>75</v>
      </c>
      <c r="BH1781" s="1" t="s">
        <v>88</v>
      </c>
      <c r="BI1781" s="1" t="s">
        <v>96</v>
      </c>
      <c r="BJ1781" s="1" t="s">
        <v>72</v>
      </c>
      <c r="BK1781" s="1" t="s">
        <v>7458</v>
      </c>
      <c r="BL1781" s="1" t="s">
        <v>7605</v>
      </c>
      <c r="BM1781" s="1">
        <f>35+7</f>
        <v>42</v>
      </c>
      <c r="BN1781" s="1" t="s">
        <v>75</v>
      </c>
      <c r="BO1781" s="1" t="s">
        <v>75</v>
      </c>
      <c r="BP1781" s="1" t="s">
        <v>75</v>
      </c>
      <c r="BQ1781" s="21" t="s">
        <v>99</v>
      </c>
      <c r="BR1781" s="21" t="s">
        <v>100</v>
      </c>
    </row>
    <row r="1782" spans="1:70" ht="20.45" customHeight="1">
      <c r="A1782" s="1" t="s">
        <v>8404</v>
      </c>
      <c r="B1782" s="1">
        <v>250212</v>
      </c>
      <c r="C1782" s="1" t="s">
        <v>71</v>
      </c>
      <c r="D1782" s="3">
        <v>45894</v>
      </c>
      <c r="E1782" s="4">
        <v>0.44930555555555557</v>
      </c>
      <c r="F1782" s="5">
        <v>45870</v>
      </c>
      <c r="G1782" s="3">
        <v>45802</v>
      </c>
      <c r="H1782" s="4">
        <v>0.67986111111111114</v>
      </c>
      <c r="I1782" s="48">
        <f t="shared" si="224"/>
        <v>0.23055555555555557</v>
      </c>
      <c r="J1782" s="1">
        <v>2</v>
      </c>
      <c r="K1782" s="1" t="s">
        <v>1896</v>
      </c>
      <c r="L1782" s="1" t="s">
        <v>8405</v>
      </c>
      <c r="M1782" s="1" t="s">
        <v>75</v>
      </c>
      <c r="N1782" s="1" t="s">
        <v>3759</v>
      </c>
      <c r="O1782" s="1" t="s">
        <v>77</v>
      </c>
      <c r="P1782" s="1" t="s">
        <v>78</v>
      </c>
      <c r="Q1782" s="1" t="s">
        <v>78</v>
      </c>
      <c r="R1782" s="21" t="s">
        <v>1898</v>
      </c>
      <c r="S1782" s="21" t="s">
        <v>99</v>
      </c>
      <c r="T1782" s="34" t="s">
        <v>72</v>
      </c>
      <c r="U1782" s="3" t="s">
        <v>8406</v>
      </c>
      <c r="V1782" s="1" t="s">
        <v>1900</v>
      </c>
      <c r="W1782" s="1" t="s">
        <v>83</v>
      </c>
      <c r="X1782" s="1" t="s">
        <v>123</v>
      </c>
      <c r="Y1782" s="1" t="s">
        <v>83</v>
      </c>
      <c r="Z1782" s="1" t="s">
        <v>443</v>
      </c>
      <c r="AA1782" s="1" t="s">
        <v>444</v>
      </c>
      <c r="AB1782" s="1" t="s">
        <v>445</v>
      </c>
      <c r="AC1782" s="1" t="s">
        <v>749</v>
      </c>
      <c r="AD1782" s="1" t="s">
        <v>126</v>
      </c>
      <c r="AE1782" s="1">
        <v>55</v>
      </c>
      <c r="AF1782" s="1" t="s">
        <v>88</v>
      </c>
      <c r="AG1782" s="1">
        <v>6.1</v>
      </c>
      <c r="AH1782" s="1" t="s">
        <v>954</v>
      </c>
      <c r="AI1782" s="1" t="s">
        <v>90</v>
      </c>
      <c r="AJ1782" s="1" t="s">
        <v>91</v>
      </c>
      <c r="AK1782" s="1" t="s">
        <v>92</v>
      </c>
      <c r="AL1782" s="1" t="s">
        <v>72</v>
      </c>
      <c r="AM1782" s="1" t="s">
        <v>254</v>
      </c>
      <c r="AN1782" s="1" t="s">
        <v>72</v>
      </c>
      <c r="AO1782" s="1" t="s">
        <v>255</v>
      </c>
      <c r="AP1782" s="1" t="s">
        <v>72</v>
      </c>
      <c r="AQ1782" s="1" t="s">
        <v>72</v>
      </c>
      <c r="AR1782" s="1" t="s">
        <v>447</v>
      </c>
      <c r="AS1782" s="1" t="s">
        <v>72</v>
      </c>
      <c r="AT1782" s="1" t="s">
        <v>72</v>
      </c>
      <c r="AU1782" s="3">
        <v>45894</v>
      </c>
      <c r="AV1782" s="4">
        <v>0.69861111111111107</v>
      </c>
      <c r="AW1782" s="4">
        <v>0.78263888888888888</v>
      </c>
      <c r="AX1782" s="4">
        <f t="shared" si="227"/>
        <v>8.4027777777777812E-2</v>
      </c>
      <c r="AY1782" s="4">
        <f t="shared" si="228"/>
        <v>0.55208333333333326</v>
      </c>
      <c r="AZ1782" s="4">
        <f t="shared" si="229"/>
        <v>0.33333333333333331</v>
      </c>
      <c r="BA1782" s="1" t="s">
        <v>8407</v>
      </c>
      <c r="BB1782" s="1" t="s">
        <v>72</v>
      </c>
      <c r="BC1782" s="1" t="s">
        <v>1794</v>
      </c>
      <c r="BD1782" s="1">
        <v>13</v>
      </c>
      <c r="BE1782" s="1" t="s">
        <v>4063</v>
      </c>
      <c r="BF1782" s="1" t="s">
        <v>75</v>
      </c>
      <c r="BG1782" s="1" t="s">
        <v>75</v>
      </c>
      <c r="BH1782" s="1" t="s">
        <v>88</v>
      </c>
      <c r="BI1782" s="1" t="s">
        <v>96</v>
      </c>
      <c r="BJ1782" s="1" t="s">
        <v>72</v>
      </c>
      <c r="BK1782" s="1" t="s">
        <v>7458</v>
      </c>
      <c r="BL1782" s="1" t="s">
        <v>8408</v>
      </c>
      <c r="BM1782" s="1">
        <f>35+7</f>
        <v>42</v>
      </c>
      <c r="BN1782" s="1" t="s">
        <v>75</v>
      </c>
      <c r="BO1782" s="1" t="s">
        <v>75</v>
      </c>
      <c r="BP1782" s="1" t="s">
        <v>75</v>
      </c>
      <c r="BQ1782" s="21" t="s">
        <v>99</v>
      </c>
      <c r="BR1782" s="1" t="s">
        <v>918</v>
      </c>
    </row>
    <row r="1783" spans="1:70" ht="20.45" customHeight="1">
      <c r="A1783" s="1" t="s">
        <v>8409</v>
      </c>
      <c r="B1783" s="1">
        <v>250213</v>
      </c>
      <c r="C1783" s="1" t="s">
        <v>71</v>
      </c>
      <c r="D1783" s="3">
        <v>45894</v>
      </c>
      <c r="E1783" s="4">
        <v>0.56458333333333333</v>
      </c>
      <c r="F1783" s="5">
        <v>45870</v>
      </c>
      <c r="G1783" s="3">
        <v>45894</v>
      </c>
      <c r="H1783" s="4">
        <v>0.67986111111111114</v>
      </c>
      <c r="I1783" s="48">
        <f t="shared" si="224"/>
        <v>0.11527777777777781</v>
      </c>
      <c r="J1783" s="1">
        <v>2</v>
      </c>
      <c r="K1783" s="1" t="s">
        <v>1896</v>
      </c>
      <c r="L1783" s="1" t="s">
        <v>8410</v>
      </c>
      <c r="M1783" s="1" t="s">
        <v>75</v>
      </c>
      <c r="N1783" s="1" t="s">
        <v>5598</v>
      </c>
      <c r="O1783" s="1" t="s">
        <v>77</v>
      </c>
      <c r="P1783" s="1" t="s">
        <v>78</v>
      </c>
      <c r="Q1783" s="1" t="s">
        <v>78</v>
      </c>
      <c r="R1783" s="21" t="s">
        <v>1898</v>
      </c>
      <c r="S1783" s="21" t="s">
        <v>99</v>
      </c>
      <c r="T1783" s="34" t="s">
        <v>72</v>
      </c>
      <c r="U1783" s="3" t="s">
        <v>2666</v>
      </c>
      <c r="V1783" s="1" t="s">
        <v>1900</v>
      </c>
      <c r="W1783" s="1" t="s">
        <v>83</v>
      </c>
      <c r="X1783" s="1" t="s">
        <v>123</v>
      </c>
      <c r="Y1783" s="1" t="s">
        <v>83</v>
      </c>
      <c r="Z1783" s="1" t="s">
        <v>5066</v>
      </c>
      <c r="AA1783" s="1" t="s">
        <v>72</v>
      </c>
      <c r="AB1783" s="1" t="s">
        <v>5066</v>
      </c>
      <c r="AC1783" s="1" t="s">
        <v>8363</v>
      </c>
      <c r="AD1783" s="1" t="s">
        <v>87</v>
      </c>
      <c r="AE1783" s="1">
        <v>40</v>
      </c>
      <c r="AF1783" s="1" t="s">
        <v>88</v>
      </c>
      <c r="AG1783" s="1">
        <v>6.1</v>
      </c>
      <c r="AH1783" s="1" t="s">
        <v>954</v>
      </c>
      <c r="AI1783" s="1" t="s">
        <v>90</v>
      </c>
      <c r="AJ1783" s="1" t="s">
        <v>91</v>
      </c>
      <c r="AK1783" s="1" t="s">
        <v>92</v>
      </c>
      <c r="AL1783" s="1" t="s">
        <v>72</v>
      </c>
      <c r="AM1783" s="1" t="s">
        <v>229</v>
      </c>
      <c r="AN1783" s="1" t="s">
        <v>72</v>
      </c>
      <c r="AO1783" s="1" t="s">
        <v>230</v>
      </c>
      <c r="AP1783" s="1" t="s">
        <v>72</v>
      </c>
      <c r="AQ1783" s="1" t="s">
        <v>72</v>
      </c>
      <c r="AR1783" s="1" t="s">
        <v>447</v>
      </c>
      <c r="AS1783" s="1" t="s">
        <v>72</v>
      </c>
      <c r="AT1783" s="1" t="s">
        <v>72</v>
      </c>
      <c r="AU1783" s="3">
        <v>45894</v>
      </c>
      <c r="AV1783" s="4">
        <v>0.69791666666666663</v>
      </c>
      <c r="AW1783" s="4">
        <v>0.79513888888888884</v>
      </c>
      <c r="AX1783" s="4">
        <f t="shared" si="227"/>
        <v>9.722222222222221E-2</v>
      </c>
      <c r="AY1783" s="4">
        <f t="shared" si="228"/>
        <v>0.67986111111111103</v>
      </c>
      <c r="AZ1783" s="4">
        <f t="shared" si="229"/>
        <v>0.23055555555555551</v>
      </c>
      <c r="BA1783" s="1" t="s">
        <v>8411</v>
      </c>
      <c r="BB1783" s="1" t="s">
        <v>72</v>
      </c>
      <c r="BC1783" s="1" t="s">
        <v>1675</v>
      </c>
      <c r="BD1783" s="1">
        <v>14</v>
      </c>
      <c r="BE1783" s="1" t="s">
        <v>3205</v>
      </c>
      <c r="BF1783" s="1" t="s">
        <v>75</v>
      </c>
      <c r="BG1783" s="1" t="s">
        <v>75</v>
      </c>
      <c r="BH1783" s="1" t="s">
        <v>88</v>
      </c>
      <c r="BI1783" s="1" t="s">
        <v>96</v>
      </c>
      <c r="BJ1783" s="1" t="s">
        <v>72</v>
      </c>
      <c r="BK1783" s="1" t="s">
        <v>7458</v>
      </c>
      <c r="BL1783" s="1" t="s">
        <v>8412</v>
      </c>
      <c r="BM1783" s="1">
        <f>49+7</f>
        <v>56</v>
      </c>
      <c r="BN1783" s="1" t="s">
        <v>75</v>
      </c>
      <c r="BO1783" s="1" t="s">
        <v>75</v>
      </c>
      <c r="BP1783" s="1" t="s">
        <v>75</v>
      </c>
      <c r="BQ1783" s="21" t="s">
        <v>99</v>
      </c>
      <c r="BR1783" s="21" t="s">
        <v>100</v>
      </c>
    </row>
    <row r="1784" spans="1:70" ht="20.45" customHeight="1">
      <c r="A1784" s="1" t="s">
        <v>8413</v>
      </c>
      <c r="B1784" s="1">
        <v>250214</v>
      </c>
      <c r="C1784" s="1" t="s">
        <v>71</v>
      </c>
      <c r="D1784" s="3">
        <v>45894</v>
      </c>
      <c r="E1784" s="4">
        <v>0.39930555555555558</v>
      </c>
      <c r="F1784" s="5">
        <v>45870</v>
      </c>
      <c r="G1784" s="3">
        <v>45894</v>
      </c>
      <c r="H1784" s="73">
        <v>0.84513888888888888</v>
      </c>
      <c r="I1784" s="48">
        <f t="shared" si="224"/>
        <v>0.4458333333333333</v>
      </c>
      <c r="J1784" s="1">
        <v>10</v>
      </c>
      <c r="K1784" s="1" t="s">
        <v>1896</v>
      </c>
      <c r="L1784" s="1" t="s">
        <v>8414</v>
      </c>
      <c r="M1784" s="1" t="s">
        <v>75</v>
      </c>
      <c r="N1784" s="1" t="s">
        <v>3624</v>
      </c>
      <c r="O1784" s="1" t="s">
        <v>77</v>
      </c>
      <c r="P1784" s="1" t="s">
        <v>78</v>
      </c>
      <c r="Q1784" s="1" t="s">
        <v>78</v>
      </c>
      <c r="R1784" s="21" t="s">
        <v>1898</v>
      </c>
      <c r="S1784" s="21" t="s">
        <v>99</v>
      </c>
      <c r="T1784" s="34" t="s">
        <v>72</v>
      </c>
      <c r="U1784" s="34" t="s">
        <v>8180</v>
      </c>
      <c r="V1784" s="1" t="s">
        <v>1900</v>
      </c>
      <c r="W1784" s="1" t="s">
        <v>2143</v>
      </c>
      <c r="X1784" s="1" t="s">
        <v>1868</v>
      </c>
      <c r="Y1784" s="1" t="s">
        <v>2143</v>
      </c>
      <c r="Z1784" s="1" t="s">
        <v>152</v>
      </c>
      <c r="AA1784" s="1" t="s">
        <v>3507</v>
      </c>
      <c r="AB1784" s="1" t="s">
        <v>153</v>
      </c>
      <c r="AC1784" s="1" t="s">
        <v>164</v>
      </c>
      <c r="AD1784" s="1" t="s">
        <v>126</v>
      </c>
      <c r="AE1784" s="1">
        <v>87</v>
      </c>
      <c r="AF1784" s="1" t="s">
        <v>88</v>
      </c>
      <c r="AG1784" s="1">
        <v>7.2</v>
      </c>
      <c r="AH1784" s="1" t="s">
        <v>2344</v>
      </c>
      <c r="AI1784" s="1" t="s">
        <v>90</v>
      </c>
      <c r="AJ1784" s="1" t="s">
        <v>91</v>
      </c>
      <c r="AK1784" s="1" t="s">
        <v>92</v>
      </c>
      <c r="AL1784" s="1" t="s">
        <v>72</v>
      </c>
      <c r="AM1784" s="1" t="s">
        <v>72</v>
      </c>
      <c r="AN1784" s="1" t="s">
        <v>72</v>
      </c>
      <c r="AO1784" s="1" t="s">
        <v>72</v>
      </c>
      <c r="AP1784" s="1" t="s">
        <v>72</v>
      </c>
      <c r="AQ1784" s="1" t="s">
        <v>72</v>
      </c>
      <c r="AR1784" s="1" t="s">
        <v>72</v>
      </c>
      <c r="AS1784" s="1" t="s">
        <v>72</v>
      </c>
      <c r="AT1784" s="1" t="s">
        <v>72</v>
      </c>
      <c r="AU1784" s="3">
        <v>45894</v>
      </c>
      <c r="AV1784" s="4">
        <v>0.86319444444444449</v>
      </c>
      <c r="AW1784" s="4">
        <v>0.90416666666666667</v>
      </c>
      <c r="AX1784" s="4">
        <f t="shared" si="227"/>
        <v>4.0972222222222188E-2</v>
      </c>
      <c r="AY1784" s="4">
        <f t="shared" si="228"/>
        <v>0.45833333333333337</v>
      </c>
      <c r="AZ1784" s="4">
        <f t="shared" si="229"/>
        <v>0.50486111111111109</v>
      </c>
      <c r="BA1784" s="1" t="s">
        <v>8415</v>
      </c>
      <c r="BB1784" s="1" t="s">
        <v>72</v>
      </c>
      <c r="BC1784" s="1" t="s">
        <v>1794</v>
      </c>
      <c r="BD1784" s="1">
        <v>14</v>
      </c>
      <c r="BE1784" s="1" t="s">
        <v>7811</v>
      </c>
      <c r="BF1784" s="1" t="s">
        <v>75</v>
      </c>
      <c r="BG1784" s="1" t="s">
        <v>75</v>
      </c>
      <c r="BH1784" s="1" t="s">
        <v>88</v>
      </c>
      <c r="BI1784" s="1" t="s">
        <v>96</v>
      </c>
      <c r="BJ1784" s="1" t="s">
        <v>72</v>
      </c>
      <c r="BK1784" s="1" t="s">
        <v>7458</v>
      </c>
      <c r="BL1784" s="1" t="s">
        <v>8350</v>
      </c>
      <c r="BM1784" s="1">
        <v>21</v>
      </c>
      <c r="BN1784" s="1" t="s">
        <v>75</v>
      </c>
      <c r="BO1784" s="1" t="s">
        <v>75</v>
      </c>
      <c r="BP1784" s="1" t="s">
        <v>75</v>
      </c>
      <c r="BQ1784" s="21" t="s">
        <v>99</v>
      </c>
      <c r="BR1784" s="21" t="s">
        <v>100</v>
      </c>
    </row>
    <row r="1785" spans="1:70" ht="20.45" customHeight="1">
      <c r="A1785" s="1" t="s">
        <v>8416</v>
      </c>
      <c r="B1785" s="1">
        <v>250215</v>
      </c>
      <c r="C1785" s="1" t="s">
        <v>71</v>
      </c>
      <c r="D1785" s="3">
        <v>45898</v>
      </c>
      <c r="E1785" s="4">
        <v>0.67361111111111116</v>
      </c>
      <c r="F1785" s="5">
        <v>45870</v>
      </c>
      <c r="G1785" s="3">
        <v>45898</v>
      </c>
      <c r="H1785" s="4">
        <v>0.70208333333333328</v>
      </c>
      <c r="I1785" s="48">
        <f t="shared" si="224"/>
        <v>2.8472222222222121E-2</v>
      </c>
      <c r="J1785" s="1">
        <v>10</v>
      </c>
      <c r="K1785" s="1" t="s">
        <v>1896</v>
      </c>
      <c r="L1785" s="1" t="s">
        <v>8417</v>
      </c>
      <c r="M1785" s="1" t="s">
        <v>75</v>
      </c>
      <c r="N1785" s="1" t="s">
        <v>6517</v>
      </c>
      <c r="O1785" s="1" t="s">
        <v>77</v>
      </c>
      <c r="P1785" s="1" t="s">
        <v>78</v>
      </c>
      <c r="Q1785" s="1" t="s">
        <v>78</v>
      </c>
      <c r="R1785" s="21" t="s">
        <v>1898</v>
      </c>
      <c r="S1785" s="8" t="s">
        <v>160</v>
      </c>
      <c r="T1785" s="34" t="s">
        <v>72</v>
      </c>
      <c r="U1785" s="8" t="s">
        <v>8418</v>
      </c>
      <c r="V1785" s="1" t="s">
        <v>1900</v>
      </c>
      <c r="W1785" s="1" t="s">
        <v>7347</v>
      </c>
      <c r="X1785" s="1" t="s">
        <v>7347</v>
      </c>
      <c r="Y1785" s="1" t="s">
        <v>7348</v>
      </c>
      <c r="Z1785" s="1" t="s">
        <v>6519</v>
      </c>
      <c r="AA1785" s="1" t="s">
        <v>72</v>
      </c>
      <c r="AB1785" s="1" t="s">
        <v>6519</v>
      </c>
      <c r="AC1785" s="1" t="s">
        <v>6519</v>
      </c>
      <c r="AD1785" s="1" t="s">
        <v>87</v>
      </c>
      <c r="AE1785" s="1">
        <v>77</v>
      </c>
      <c r="AF1785" s="1" t="s">
        <v>88</v>
      </c>
      <c r="AG1785" s="1">
        <v>2.2999999999999998</v>
      </c>
      <c r="AH1785" s="1" t="s">
        <v>954</v>
      </c>
      <c r="AI1785" s="1" t="s">
        <v>90</v>
      </c>
      <c r="AJ1785" s="1" t="s">
        <v>91</v>
      </c>
      <c r="AK1785" s="1" t="s">
        <v>92</v>
      </c>
      <c r="AL1785" s="1" t="s">
        <v>72</v>
      </c>
      <c r="AM1785" s="1" t="s">
        <v>72</v>
      </c>
      <c r="AN1785" s="1" t="s">
        <v>72</v>
      </c>
      <c r="AO1785" s="1" t="s">
        <v>230</v>
      </c>
      <c r="AP1785" s="1" t="s">
        <v>72</v>
      </c>
      <c r="AQ1785" s="1" t="s">
        <v>72</v>
      </c>
      <c r="AR1785" s="1" t="s">
        <v>447</v>
      </c>
      <c r="AS1785" s="1" t="s">
        <v>72</v>
      </c>
      <c r="AT1785" s="1" t="s">
        <v>72</v>
      </c>
      <c r="AU1785" s="3">
        <v>45898</v>
      </c>
      <c r="AV1785" s="4">
        <v>0.7104166666666667</v>
      </c>
      <c r="AW1785" s="4">
        <v>0.7631944444444444</v>
      </c>
      <c r="AX1785" s="4">
        <f t="shared" si="227"/>
        <v>5.2777777777777701E-2</v>
      </c>
      <c r="AY1785" s="4">
        <f t="shared" si="228"/>
        <v>0.73472222222222228</v>
      </c>
      <c r="AZ1785" s="4">
        <f t="shared" si="229"/>
        <v>8.9583333333333237E-2</v>
      </c>
      <c r="BA1785" s="1" t="s">
        <v>8419</v>
      </c>
      <c r="BB1785" s="1" t="s">
        <v>72</v>
      </c>
      <c r="BC1785" s="1" t="s">
        <v>1794</v>
      </c>
      <c r="BD1785" s="1">
        <v>15</v>
      </c>
      <c r="BE1785" s="1" t="s">
        <v>3205</v>
      </c>
      <c r="BF1785" s="1" t="s">
        <v>75</v>
      </c>
      <c r="BG1785" s="1" t="s">
        <v>75</v>
      </c>
      <c r="BH1785" s="1" t="s">
        <v>88</v>
      </c>
      <c r="BI1785" s="1" t="s">
        <v>96</v>
      </c>
      <c r="BJ1785" s="1" t="s">
        <v>72</v>
      </c>
      <c r="BK1785" s="1" t="s">
        <v>3962</v>
      </c>
      <c r="BL1785" s="1" t="s">
        <v>8420</v>
      </c>
      <c r="BM1785" s="1">
        <f>80+7</f>
        <v>87</v>
      </c>
      <c r="BN1785" s="1" t="s">
        <v>75</v>
      </c>
      <c r="BO1785" s="1" t="s">
        <v>75</v>
      </c>
      <c r="BP1785" s="1" t="s">
        <v>75</v>
      </c>
      <c r="BQ1785" s="21" t="s">
        <v>99</v>
      </c>
      <c r="BR1785" s="21" t="s">
        <v>100</v>
      </c>
    </row>
    <row r="1786" spans="1:70" ht="20.45" customHeight="1">
      <c r="A1786" s="1" t="s">
        <v>8421</v>
      </c>
      <c r="B1786" s="1">
        <v>250216</v>
      </c>
      <c r="C1786" s="1" t="s">
        <v>71</v>
      </c>
      <c r="D1786" s="3">
        <v>45899</v>
      </c>
      <c r="E1786" s="4">
        <v>0.54166666666666663</v>
      </c>
      <c r="F1786" s="5">
        <v>45870</v>
      </c>
      <c r="G1786" s="3">
        <v>45899</v>
      </c>
      <c r="H1786" s="4">
        <v>0.63124999999999998</v>
      </c>
      <c r="I1786" s="48">
        <f t="shared" si="224"/>
        <v>8.9583333333333348E-2</v>
      </c>
      <c r="J1786" s="1">
        <v>20</v>
      </c>
      <c r="K1786" s="1" t="s">
        <v>1896</v>
      </c>
      <c r="L1786" s="1" t="s">
        <v>8422</v>
      </c>
      <c r="M1786" s="1" t="s">
        <v>75</v>
      </c>
      <c r="N1786" s="1" t="s">
        <v>6517</v>
      </c>
      <c r="O1786" s="1" t="s">
        <v>77</v>
      </c>
      <c r="P1786" s="1" t="s">
        <v>78</v>
      </c>
      <c r="Q1786" s="1" t="s">
        <v>78</v>
      </c>
      <c r="R1786" s="21" t="s">
        <v>1898</v>
      </c>
      <c r="S1786" s="8" t="s">
        <v>160</v>
      </c>
      <c r="T1786" s="34" t="s">
        <v>72</v>
      </c>
      <c r="U1786" s="8" t="s">
        <v>8423</v>
      </c>
      <c r="V1786" s="1" t="s">
        <v>1900</v>
      </c>
      <c r="W1786" s="1" t="s">
        <v>7347</v>
      </c>
      <c r="X1786" s="1" t="s">
        <v>7347</v>
      </c>
      <c r="Y1786" s="1" t="s">
        <v>7348</v>
      </c>
      <c r="Z1786" s="1" t="s">
        <v>6519</v>
      </c>
      <c r="AA1786" s="1" t="s">
        <v>72</v>
      </c>
      <c r="AB1786" s="1" t="s">
        <v>6519</v>
      </c>
      <c r="AC1786" s="1" t="s">
        <v>6519</v>
      </c>
      <c r="AD1786" s="1" t="s">
        <v>87</v>
      </c>
      <c r="AE1786" s="1">
        <v>53</v>
      </c>
      <c r="AF1786" s="1" t="s">
        <v>88</v>
      </c>
      <c r="AG1786" s="1">
        <v>3.2</v>
      </c>
      <c r="AH1786" s="1" t="s">
        <v>954</v>
      </c>
      <c r="AI1786" s="1" t="s">
        <v>90</v>
      </c>
      <c r="AJ1786" s="1" t="s">
        <v>91</v>
      </c>
      <c r="AK1786" s="1" t="s">
        <v>92</v>
      </c>
      <c r="AL1786" s="1" t="s">
        <v>72</v>
      </c>
      <c r="AM1786" s="1" t="s">
        <v>72</v>
      </c>
      <c r="AN1786" s="1" t="s">
        <v>72</v>
      </c>
      <c r="AO1786" s="1" t="s">
        <v>230</v>
      </c>
      <c r="AP1786" s="1" t="s">
        <v>72</v>
      </c>
      <c r="AQ1786" s="1" t="s">
        <v>72</v>
      </c>
      <c r="AR1786" s="1" t="s">
        <v>447</v>
      </c>
      <c r="AS1786" s="1" t="s">
        <v>72</v>
      </c>
      <c r="AT1786" s="1" t="s">
        <v>72</v>
      </c>
      <c r="AU1786" s="3">
        <v>45899</v>
      </c>
      <c r="AV1786" s="4">
        <v>0.64583333333333337</v>
      </c>
      <c r="AW1786" s="4">
        <v>0.67708333333333337</v>
      </c>
      <c r="AX1786" s="4">
        <f t="shared" si="227"/>
        <v>3.125E-2</v>
      </c>
      <c r="AY1786" s="4">
        <f t="shared" si="228"/>
        <v>0.58750000000000002</v>
      </c>
      <c r="AZ1786" s="4">
        <f t="shared" si="229"/>
        <v>0.13541666666666674</v>
      </c>
      <c r="BA1786" s="1" t="s">
        <v>8424</v>
      </c>
      <c r="BB1786" s="1" t="s">
        <v>72</v>
      </c>
      <c r="BC1786" s="1" t="s">
        <v>1794</v>
      </c>
      <c r="BD1786" s="1">
        <v>14</v>
      </c>
      <c r="BE1786" s="1" t="s">
        <v>3446</v>
      </c>
      <c r="BF1786" s="1" t="s">
        <v>75</v>
      </c>
      <c r="BG1786" s="1" t="s">
        <v>75</v>
      </c>
      <c r="BH1786" s="1" t="s">
        <v>88</v>
      </c>
      <c r="BI1786" s="1" t="s">
        <v>79</v>
      </c>
      <c r="BJ1786" s="1" t="s">
        <v>707</v>
      </c>
      <c r="BK1786" s="1" t="s">
        <v>3962</v>
      </c>
      <c r="BL1786" s="1" t="s">
        <v>8425</v>
      </c>
      <c r="BM1786" s="1">
        <v>28</v>
      </c>
      <c r="BN1786" s="1" t="s">
        <v>88</v>
      </c>
      <c r="BO1786" s="1" t="s">
        <v>88</v>
      </c>
      <c r="BP1786" s="1" t="s">
        <v>88</v>
      </c>
      <c r="BQ1786" s="1" t="s">
        <v>160</v>
      </c>
      <c r="BR1786" s="1" t="s">
        <v>707</v>
      </c>
    </row>
    <row r="1787" spans="1:70" ht="20.45" customHeight="1">
      <c r="A1787" s="1" t="s">
        <v>8426</v>
      </c>
      <c r="B1787" s="1">
        <v>250217</v>
      </c>
      <c r="C1787" s="1" t="s">
        <v>71</v>
      </c>
      <c r="D1787" s="3">
        <v>45901</v>
      </c>
      <c r="E1787" s="4">
        <v>0.50694444444444442</v>
      </c>
      <c r="F1787" s="5">
        <v>45901</v>
      </c>
      <c r="G1787" s="3">
        <v>45901</v>
      </c>
      <c r="H1787" s="4">
        <v>0.63541666666666663</v>
      </c>
      <c r="I1787" s="48">
        <f t="shared" si="224"/>
        <v>0.12847222222222221</v>
      </c>
      <c r="J1787" s="1">
        <v>3</v>
      </c>
      <c r="K1787" s="1" t="s">
        <v>1896</v>
      </c>
      <c r="L1787" s="1" t="s">
        <v>8427</v>
      </c>
      <c r="M1787" s="1" t="s">
        <v>75</v>
      </c>
      <c r="N1787" s="1" t="s">
        <v>7510</v>
      </c>
      <c r="O1787" s="1" t="s">
        <v>77</v>
      </c>
      <c r="P1787" s="1" t="s">
        <v>78</v>
      </c>
      <c r="Q1787" s="1" t="s">
        <v>78</v>
      </c>
      <c r="R1787" s="21" t="s">
        <v>1898</v>
      </c>
      <c r="S1787" s="21" t="s">
        <v>160</v>
      </c>
      <c r="T1787" s="34" t="s">
        <v>72</v>
      </c>
      <c r="U1787" s="3" t="s">
        <v>8428</v>
      </c>
      <c r="V1787" s="1" t="s">
        <v>1900</v>
      </c>
      <c r="W1787" s="1" t="s">
        <v>83</v>
      </c>
      <c r="X1787" s="1" t="s">
        <v>123</v>
      </c>
      <c r="Y1787" s="1" t="s">
        <v>83</v>
      </c>
      <c r="Z1787" s="1" t="s">
        <v>7128</v>
      </c>
      <c r="AA1787" s="1" t="s">
        <v>72</v>
      </c>
      <c r="AB1787" s="1" t="s">
        <v>7387</v>
      </c>
      <c r="AC1787" s="1" t="s">
        <v>7387</v>
      </c>
      <c r="AD1787" s="1" t="s">
        <v>87</v>
      </c>
      <c r="AE1787" s="1">
        <v>60</v>
      </c>
      <c r="AF1787" s="1" t="s">
        <v>88</v>
      </c>
      <c r="AG1787" s="1">
        <v>6.3</v>
      </c>
      <c r="AH1787" s="1" t="s">
        <v>954</v>
      </c>
      <c r="AI1787" s="1" t="s">
        <v>90</v>
      </c>
      <c r="AJ1787" s="1" t="s">
        <v>91</v>
      </c>
      <c r="AK1787" s="1" t="s">
        <v>92</v>
      </c>
      <c r="AL1787" s="1" t="s">
        <v>72</v>
      </c>
      <c r="AM1787" s="1" t="s">
        <v>229</v>
      </c>
      <c r="AN1787" s="1" t="s">
        <v>72</v>
      </c>
      <c r="AO1787" s="1" t="s">
        <v>230</v>
      </c>
      <c r="AP1787" s="1" t="s">
        <v>72</v>
      </c>
      <c r="AQ1787" s="1" t="s">
        <v>72</v>
      </c>
      <c r="AR1787" s="1" t="s">
        <v>447</v>
      </c>
      <c r="AS1787" s="1" t="s">
        <v>72</v>
      </c>
      <c r="AT1787" s="1" t="s">
        <v>72</v>
      </c>
      <c r="AU1787" s="3">
        <v>45901</v>
      </c>
      <c r="AV1787" s="4">
        <v>0.65277777777777779</v>
      </c>
      <c r="AW1787" s="4">
        <v>0.72569444444444442</v>
      </c>
      <c r="AX1787" s="4">
        <f t="shared" si="227"/>
        <v>7.291666666666663E-2</v>
      </c>
      <c r="AY1787" s="4">
        <f t="shared" si="228"/>
        <v>0.59722222222222221</v>
      </c>
      <c r="AZ1787" s="4">
        <f t="shared" si="229"/>
        <v>0.21875</v>
      </c>
      <c r="BA1787" s="1" t="s">
        <v>8429</v>
      </c>
      <c r="BB1787" s="1" t="s">
        <v>72</v>
      </c>
      <c r="BC1787" s="1" t="s">
        <v>1794</v>
      </c>
      <c r="BD1787" s="1">
        <v>13</v>
      </c>
      <c r="BE1787" s="1" t="s">
        <v>2694</v>
      </c>
      <c r="BF1787" s="1" t="s">
        <v>75</v>
      </c>
      <c r="BG1787" s="1" t="s">
        <v>3718</v>
      </c>
      <c r="BH1787" s="1" t="s">
        <v>88</v>
      </c>
      <c r="BI1787" s="1" t="s">
        <v>79</v>
      </c>
      <c r="BJ1787" s="1" t="s">
        <v>707</v>
      </c>
      <c r="BK1787" s="1" t="s">
        <v>8169</v>
      </c>
      <c r="BL1787" s="1" t="s">
        <v>8046</v>
      </c>
      <c r="BM1787" s="1">
        <f>49+7</f>
        <v>56</v>
      </c>
      <c r="BN1787" s="1" t="s">
        <v>88</v>
      </c>
      <c r="BO1787" s="1" t="s">
        <v>88</v>
      </c>
      <c r="BP1787" s="1" t="s">
        <v>88</v>
      </c>
      <c r="BQ1787" s="1" t="s">
        <v>160</v>
      </c>
      <c r="BR1787" s="1" t="s">
        <v>707</v>
      </c>
    </row>
    <row r="1788" spans="1:70" ht="20.45" customHeight="1">
      <c r="A1788" s="1" t="s">
        <v>8430</v>
      </c>
      <c r="B1788" s="1">
        <v>250218</v>
      </c>
      <c r="C1788" s="1" t="s">
        <v>71</v>
      </c>
      <c r="D1788" s="3">
        <v>45901</v>
      </c>
      <c r="E1788" s="4">
        <v>0.6020833333333333</v>
      </c>
      <c r="F1788" s="5">
        <v>45901</v>
      </c>
      <c r="G1788" s="3">
        <v>45901</v>
      </c>
      <c r="H1788" s="4">
        <v>0.72638888888888886</v>
      </c>
      <c r="I1788" s="48">
        <f t="shared" si="224"/>
        <v>0.12430555555555556</v>
      </c>
      <c r="J1788" s="1">
        <v>3</v>
      </c>
      <c r="K1788" s="1" t="s">
        <v>1896</v>
      </c>
      <c r="L1788" s="1" t="s">
        <v>8431</v>
      </c>
      <c r="M1788" s="1" t="s">
        <v>75</v>
      </c>
      <c r="N1788" s="1" t="s">
        <v>6545</v>
      </c>
      <c r="O1788" s="1" t="s">
        <v>77</v>
      </c>
      <c r="P1788" s="1" t="s">
        <v>78</v>
      </c>
      <c r="Q1788" s="1" t="s">
        <v>78</v>
      </c>
      <c r="R1788" s="21" t="s">
        <v>1898</v>
      </c>
      <c r="S1788" s="21" t="s">
        <v>99</v>
      </c>
      <c r="T1788" s="34" t="s">
        <v>72</v>
      </c>
      <c r="U1788" s="3" t="s">
        <v>1826</v>
      </c>
      <c r="V1788" s="1" t="s">
        <v>1900</v>
      </c>
      <c r="W1788" s="1" t="s">
        <v>83</v>
      </c>
      <c r="X1788" s="1" t="s">
        <v>123</v>
      </c>
      <c r="Y1788" s="1" t="s">
        <v>83</v>
      </c>
      <c r="Z1788" s="1" t="s">
        <v>84</v>
      </c>
      <c r="AA1788" s="1" t="s">
        <v>72</v>
      </c>
      <c r="AB1788" s="1" t="s">
        <v>104</v>
      </c>
      <c r="AC1788" s="1" t="s">
        <v>7283</v>
      </c>
      <c r="AD1788" s="1" t="s">
        <v>87</v>
      </c>
      <c r="AE1788" s="1">
        <v>40</v>
      </c>
      <c r="AF1788" s="1" t="s">
        <v>88</v>
      </c>
      <c r="AG1788" s="1">
        <v>6.2</v>
      </c>
      <c r="AH1788" s="1" t="s">
        <v>954</v>
      </c>
      <c r="AI1788" s="1" t="s">
        <v>90</v>
      </c>
      <c r="AJ1788" s="1" t="s">
        <v>91</v>
      </c>
      <c r="AK1788" s="1" t="s">
        <v>92</v>
      </c>
      <c r="AL1788" s="1" t="s">
        <v>72</v>
      </c>
      <c r="AM1788" s="1" t="s">
        <v>229</v>
      </c>
      <c r="AN1788" s="1" t="s">
        <v>72</v>
      </c>
      <c r="AO1788" s="1" t="s">
        <v>4259</v>
      </c>
      <c r="AP1788" s="1" t="s">
        <v>72</v>
      </c>
      <c r="AQ1788" s="1" t="s">
        <v>72</v>
      </c>
      <c r="AR1788" s="1" t="s">
        <v>3444</v>
      </c>
      <c r="AS1788" s="1" t="s">
        <v>72</v>
      </c>
      <c r="AT1788" s="1" t="s">
        <v>72</v>
      </c>
      <c r="AU1788" s="3">
        <v>45901</v>
      </c>
      <c r="AV1788" s="4">
        <v>0.75277777777777777</v>
      </c>
      <c r="AW1788" s="4">
        <v>0.88194444444444442</v>
      </c>
      <c r="AX1788" s="4">
        <f t="shared" si="227"/>
        <v>0.12916666666666665</v>
      </c>
      <c r="AY1788" s="4">
        <f t="shared" si="228"/>
        <v>0.75763888888888886</v>
      </c>
      <c r="AZ1788" s="4">
        <f t="shared" si="229"/>
        <v>0.27986111111111112</v>
      </c>
      <c r="BA1788" s="1" t="s">
        <v>8432</v>
      </c>
      <c r="BB1788" s="1" t="s">
        <v>72</v>
      </c>
      <c r="BC1788" s="1" t="s">
        <v>1675</v>
      </c>
      <c r="BD1788" s="1">
        <v>15</v>
      </c>
      <c r="BE1788" s="1" t="s">
        <v>8433</v>
      </c>
      <c r="BF1788" s="1" t="s">
        <v>75</v>
      </c>
      <c r="BG1788" s="1" t="s">
        <v>75</v>
      </c>
      <c r="BH1788" s="1" t="s">
        <v>88</v>
      </c>
      <c r="BI1788" s="1" t="s">
        <v>96</v>
      </c>
      <c r="BJ1788" s="1" t="s">
        <v>72</v>
      </c>
      <c r="BK1788" s="1" t="s">
        <v>7458</v>
      </c>
      <c r="BL1788" s="1" t="s">
        <v>8382</v>
      </c>
      <c r="BM1788" s="1">
        <v>77</v>
      </c>
      <c r="BN1788" s="1" t="s">
        <v>75</v>
      </c>
      <c r="BO1788" s="1" t="s">
        <v>75</v>
      </c>
      <c r="BP1788" s="1" t="s">
        <v>75</v>
      </c>
      <c r="BQ1788" s="21" t="s">
        <v>99</v>
      </c>
      <c r="BR1788" s="21" t="s">
        <v>100</v>
      </c>
    </row>
    <row r="1789" spans="1:70" ht="20.45" customHeight="1">
      <c r="A1789" s="1" t="s">
        <v>8434</v>
      </c>
      <c r="B1789" s="1">
        <v>250219</v>
      </c>
      <c r="C1789" s="1" t="s">
        <v>71</v>
      </c>
      <c r="D1789" s="3">
        <v>45901</v>
      </c>
      <c r="E1789" s="4">
        <v>0.68680555555555556</v>
      </c>
      <c r="F1789" s="5">
        <v>45901</v>
      </c>
      <c r="G1789" s="3">
        <v>45901</v>
      </c>
      <c r="H1789" s="4">
        <v>0.72638888888888886</v>
      </c>
      <c r="I1789" s="48">
        <f t="shared" si="224"/>
        <v>3.9583333333333304E-2</v>
      </c>
      <c r="J1789" s="1">
        <v>2</v>
      </c>
      <c r="K1789" s="1" t="s">
        <v>1896</v>
      </c>
      <c r="L1789" s="1" t="s">
        <v>8435</v>
      </c>
      <c r="M1789" s="1" t="s">
        <v>75</v>
      </c>
      <c r="N1789" s="1" t="s">
        <v>3759</v>
      </c>
      <c r="O1789" s="1" t="s">
        <v>77</v>
      </c>
      <c r="P1789" s="1" t="s">
        <v>78</v>
      </c>
      <c r="Q1789" s="1" t="s">
        <v>172</v>
      </c>
      <c r="R1789" s="21" t="s">
        <v>1898</v>
      </c>
      <c r="S1789" s="21" t="s">
        <v>160</v>
      </c>
      <c r="T1789" s="34" t="s">
        <v>72</v>
      </c>
      <c r="U1789" s="3" t="s">
        <v>8436</v>
      </c>
      <c r="V1789" s="1" t="s">
        <v>1900</v>
      </c>
      <c r="W1789" s="1" t="s">
        <v>83</v>
      </c>
      <c r="X1789" s="1" t="s">
        <v>123</v>
      </c>
      <c r="Y1789" s="1" t="s">
        <v>83</v>
      </c>
      <c r="Z1789" s="1" t="s">
        <v>443</v>
      </c>
      <c r="AA1789" s="1" t="s">
        <v>72</v>
      </c>
      <c r="AB1789" s="1" t="s">
        <v>444</v>
      </c>
      <c r="AC1789" s="1" t="s">
        <v>749</v>
      </c>
      <c r="AD1789" s="1" t="s">
        <v>126</v>
      </c>
      <c r="AE1789" s="1">
        <v>60</v>
      </c>
      <c r="AF1789" s="1" t="s">
        <v>88</v>
      </c>
      <c r="AG1789" s="1">
        <v>6.2</v>
      </c>
      <c r="AH1789" s="1" t="s">
        <v>954</v>
      </c>
      <c r="AI1789" s="1" t="s">
        <v>90</v>
      </c>
      <c r="AJ1789" s="1" t="s">
        <v>91</v>
      </c>
      <c r="AK1789" s="1" t="s">
        <v>92</v>
      </c>
      <c r="AL1789" s="1" t="s">
        <v>72</v>
      </c>
      <c r="AM1789" s="1" t="s">
        <v>254</v>
      </c>
      <c r="AN1789" s="1" t="s">
        <v>72</v>
      </c>
      <c r="AO1789" s="1" t="s">
        <v>1923</v>
      </c>
      <c r="AP1789" s="1" t="s">
        <v>72</v>
      </c>
      <c r="AQ1789" s="1" t="s">
        <v>72</v>
      </c>
      <c r="AR1789" s="1" t="s">
        <v>447</v>
      </c>
      <c r="AS1789" s="1" t="s">
        <v>72</v>
      </c>
      <c r="AT1789" s="1" t="s">
        <v>72</v>
      </c>
      <c r="AU1789" s="3">
        <v>45901</v>
      </c>
      <c r="AV1789" s="4">
        <v>0.75208333333333333</v>
      </c>
      <c r="AW1789" s="4">
        <v>0.82499999999999996</v>
      </c>
      <c r="AX1789" s="4">
        <f t="shared" si="227"/>
        <v>7.291666666666663E-2</v>
      </c>
      <c r="AY1789" s="4">
        <f t="shared" si="228"/>
        <v>0.78541666666666665</v>
      </c>
      <c r="AZ1789" s="4">
        <f t="shared" si="229"/>
        <v>0.1381944444444444</v>
      </c>
      <c r="BA1789" s="1" t="s">
        <v>8437</v>
      </c>
      <c r="BB1789" s="1" t="s">
        <v>72</v>
      </c>
      <c r="BC1789" s="1" t="s">
        <v>1794</v>
      </c>
      <c r="BD1789" s="1">
        <v>13</v>
      </c>
      <c r="BE1789" s="1" t="s">
        <v>7811</v>
      </c>
      <c r="BF1789" s="1" t="s">
        <v>88</v>
      </c>
      <c r="BG1789" s="1" t="s">
        <v>88</v>
      </c>
      <c r="BH1789" s="1" t="s">
        <v>88</v>
      </c>
      <c r="BI1789" s="1" t="s">
        <v>79</v>
      </c>
      <c r="BJ1789" s="1" t="s">
        <v>437</v>
      </c>
      <c r="BK1789" s="1" t="s">
        <v>7458</v>
      </c>
      <c r="BL1789" s="1" t="s">
        <v>8438</v>
      </c>
      <c r="BM1789" s="1">
        <v>35</v>
      </c>
      <c r="BN1789" s="1" t="s">
        <v>75</v>
      </c>
      <c r="BO1789" s="1" t="s">
        <v>75</v>
      </c>
      <c r="BP1789" s="1" t="s">
        <v>75</v>
      </c>
      <c r="BQ1789" s="1" t="s">
        <v>160</v>
      </c>
      <c r="BR1789" s="1" t="s">
        <v>440</v>
      </c>
    </row>
    <row r="1790" spans="1:70" ht="20.45" customHeight="1">
      <c r="A1790" s="1" t="s">
        <v>8439</v>
      </c>
      <c r="B1790" s="1">
        <v>250220</v>
      </c>
      <c r="C1790" s="1" t="s">
        <v>71</v>
      </c>
      <c r="D1790" s="3">
        <v>45901</v>
      </c>
      <c r="E1790" s="4">
        <v>0.67708333333333337</v>
      </c>
      <c r="F1790" s="5">
        <v>45901</v>
      </c>
      <c r="G1790" s="3">
        <v>45901</v>
      </c>
      <c r="H1790" s="4">
        <v>0.875</v>
      </c>
      <c r="I1790" s="48">
        <f t="shared" si="224"/>
        <v>0.19791666666666663</v>
      </c>
      <c r="J1790" s="1">
        <v>1</v>
      </c>
      <c r="K1790" s="1" t="s">
        <v>1896</v>
      </c>
      <c r="L1790" s="1" t="s">
        <v>8440</v>
      </c>
      <c r="M1790" s="1" t="s">
        <v>75</v>
      </c>
      <c r="N1790" s="1" t="s">
        <v>3624</v>
      </c>
      <c r="O1790" s="1" t="s">
        <v>77</v>
      </c>
      <c r="P1790" s="1" t="s">
        <v>78</v>
      </c>
      <c r="Q1790" s="1" t="s">
        <v>78</v>
      </c>
      <c r="R1790" s="21" t="s">
        <v>1898</v>
      </c>
      <c r="S1790" s="21" t="s">
        <v>99</v>
      </c>
      <c r="T1790" s="34" t="s">
        <v>72</v>
      </c>
      <c r="U1790" s="34" t="s">
        <v>8123</v>
      </c>
      <c r="V1790" s="1" t="s">
        <v>1900</v>
      </c>
      <c r="W1790" s="1" t="s">
        <v>2143</v>
      </c>
      <c r="X1790" s="1" t="s">
        <v>1868</v>
      </c>
      <c r="Y1790" s="1" t="s">
        <v>2143</v>
      </c>
      <c r="Z1790" s="1" t="s">
        <v>152</v>
      </c>
      <c r="AA1790" s="1" t="s">
        <v>72</v>
      </c>
      <c r="AB1790" s="1" t="s">
        <v>153</v>
      </c>
      <c r="AC1790" s="1" t="s">
        <v>154</v>
      </c>
      <c r="AD1790" s="1" t="s">
        <v>126</v>
      </c>
      <c r="AE1790" s="1">
        <v>60</v>
      </c>
      <c r="AF1790" s="1" t="s">
        <v>88</v>
      </c>
      <c r="AG1790" s="1">
        <v>6.8</v>
      </c>
      <c r="AH1790" s="1" t="s">
        <v>2344</v>
      </c>
      <c r="AI1790" s="1" t="s">
        <v>90</v>
      </c>
      <c r="AJ1790" s="1" t="s">
        <v>91</v>
      </c>
      <c r="AK1790" s="1" t="s">
        <v>92</v>
      </c>
      <c r="AL1790" s="1" t="s">
        <v>72</v>
      </c>
      <c r="AM1790" s="1" t="s">
        <v>72</v>
      </c>
      <c r="AN1790" s="1" t="s">
        <v>72</v>
      </c>
      <c r="AO1790" s="1" t="s">
        <v>72</v>
      </c>
      <c r="AP1790" s="1" t="s">
        <v>72</v>
      </c>
      <c r="AQ1790" s="1" t="s">
        <v>72</v>
      </c>
      <c r="AR1790" s="1" t="s">
        <v>2726</v>
      </c>
      <c r="AS1790" s="1" t="s">
        <v>72</v>
      </c>
      <c r="AT1790" s="1" t="s">
        <v>72</v>
      </c>
      <c r="AU1790" s="3">
        <v>45902</v>
      </c>
      <c r="AV1790" s="4">
        <v>0.31388888888888888</v>
      </c>
      <c r="AW1790" s="4">
        <v>0.3527777777777778</v>
      </c>
      <c r="AX1790" s="4">
        <f t="shared" si="227"/>
        <v>3.8888888888888917E-2</v>
      </c>
      <c r="AY1790" s="4">
        <f t="shared" si="228"/>
        <v>0.15486111111111117</v>
      </c>
      <c r="AZ1790" s="4">
        <f t="shared" si="229"/>
        <v>-0.32430555555555557</v>
      </c>
      <c r="BA1790" s="1" t="s">
        <v>8441</v>
      </c>
      <c r="BB1790" s="1" t="s">
        <v>72</v>
      </c>
      <c r="BC1790" s="1" t="s">
        <v>1794</v>
      </c>
      <c r="BD1790" s="1">
        <v>15</v>
      </c>
      <c r="BE1790" s="1" t="s">
        <v>4063</v>
      </c>
      <c r="BF1790" s="1" t="s">
        <v>75</v>
      </c>
      <c r="BG1790" s="1" t="s">
        <v>75</v>
      </c>
      <c r="BH1790" s="1" t="s">
        <v>88</v>
      </c>
      <c r="BI1790" s="1" t="s">
        <v>96</v>
      </c>
      <c r="BJ1790" s="1" t="s">
        <v>72</v>
      </c>
      <c r="BK1790" s="1" t="s">
        <v>7458</v>
      </c>
      <c r="BL1790" s="1" t="s">
        <v>8442</v>
      </c>
      <c r="BM1790" s="1">
        <v>21</v>
      </c>
      <c r="BN1790" s="1" t="s">
        <v>75</v>
      </c>
      <c r="BO1790" s="1" t="s">
        <v>75</v>
      </c>
      <c r="BP1790" s="1" t="s">
        <v>75</v>
      </c>
      <c r="BQ1790" s="21" t="s">
        <v>99</v>
      </c>
      <c r="BR1790" s="21" t="s">
        <v>100</v>
      </c>
    </row>
    <row r="1791" spans="1:70" ht="20.45" customHeight="1">
      <c r="A1791" s="1" t="s">
        <v>8443</v>
      </c>
      <c r="B1791" s="1">
        <v>250221</v>
      </c>
      <c r="C1791" s="1" t="s">
        <v>71</v>
      </c>
      <c r="D1791" s="3">
        <v>45902</v>
      </c>
      <c r="E1791" s="4">
        <v>0.37569444444444444</v>
      </c>
      <c r="F1791" s="5">
        <v>45901</v>
      </c>
      <c r="G1791" s="3">
        <v>45902</v>
      </c>
      <c r="H1791" s="4">
        <v>0.41666666666666669</v>
      </c>
      <c r="I1791" s="48">
        <f t="shared" si="224"/>
        <v>4.0972222222222243E-2</v>
      </c>
      <c r="J1791" s="1">
        <v>0</v>
      </c>
      <c r="K1791" s="1" t="s">
        <v>1896</v>
      </c>
      <c r="L1791" s="1" t="s">
        <v>8444</v>
      </c>
      <c r="M1791" s="1" t="s">
        <v>75</v>
      </c>
      <c r="N1791" s="3" t="s">
        <v>72</v>
      </c>
      <c r="O1791" s="1" t="s">
        <v>77</v>
      </c>
      <c r="P1791" s="3" t="s">
        <v>72</v>
      </c>
      <c r="Q1791" s="1" t="s">
        <v>78</v>
      </c>
      <c r="R1791" s="21" t="s">
        <v>1898</v>
      </c>
      <c r="S1791" s="21" t="s">
        <v>160</v>
      </c>
      <c r="T1791" s="34" t="s">
        <v>72</v>
      </c>
      <c r="U1791" s="3" t="s">
        <v>72</v>
      </c>
      <c r="V1791" s="1" t="s">
        <v>1900</v>
      </c>
      <c r="W1791" s="1" t="s">
        <v>83</v>
      </c>
      <c r="X1791" s="1" t="s">
        <v>123</v>
      </c>
      <c r="Y1791" s="1" t="s">
        <v>83</v>
      </c>
      <c r="Z1791" s="1" t="s">
        <v>8445</v>
      </c>
      <c r="AA1791" s="1" t="s">
        <v>72</v>
      </c>
      <c r="AB1791" s="1" t="s">
        <v>7763</v>
      </c>
      <c r="AC1791" s="1" t="s">
        <v>7763</v>
      </c>
      <c r="AD1791" s="1" t="s">
        <v>87</v>
      </c>
      <c r="AE1791" s="1">
        <v>36</v>
      </c>
      <c r="AF1791" s="1" t="s">
        <v>88</v>
      </c>
      <c r="AG1791" s="1">
        <v>4</v>
      </c>
      <c r="AH1791" s="1" t="s">
        <v>954</v>
      </c>
      <c r="AI1791" s="1" t="s">
        <v>72</v>
      </c>
      <c r="AJ1791" s="1" t="s">
        <v>72</v>
      </c>
      <c r="AK1791" s="1" t="s">
        <v>92</v>
      </c>
      <c r="AL1791" s="1" t="s">
        <v>72</v>
      </c>
      <c r="AM1791" s="1" t="s">
        <v>72</v>
      </c>
      <c r="AN1791" s="1" t="s">
        <v>72</v>
      </c>
      <c r="AO1791" s="1" t="s">
        <v>72</v>
      </c>
      <c r="AP1791" s="1" t="s">
        <v>72</v>
      </c>
      <c r="AQ1791" s="1" t="s">
        <v>72</v>
      </c>
      <c r="AR1791" s="1" t="s">
        <v>72</v>
      </c>
      <c r="AS1791" s="1" t="s">
        <v>72</v>
      </c>
      <c r="AT1791" s="1" t="s">
        <v>72</v>
      </c>
      <c r="AU1791" s="3">
        <v>45902</v>
      </c>
      <c r="AV1791" s="1" t="s">
        <v>72</v>
      </c>
      <c r="AW1791" s="4" t="s">
        <v>72</v>
      </c>
      <c r="AX1791" s="1" t="s">
        <v>72</v>
      </c>
      <c r="AY1791" s="1" t="s">
        <v>72</v>
      </c>
      <c r="AZ1791" s="1" t="s">
        <v>72</v>
      </c>
      <c r="BA1791" s="1" t="s">
        <v>72</v>
      </c>
      <c r="BB1791" s="1" t="s">
        <v>72</v>
      </c>
      <c r="BC1791" s="4" t="s">
        <v>72</v>
      </c>
      <c r="BD1791" s="4" t="s">
        <v>72</v>
      </c>
      <c r="BE1791" s="1" t="s">
        <v>72</v>
      </c>
      <c r="BF1791" s="1" t="s">
        <v>75</v>
      </c>
      <c r="BG1791" s="1" t="s">
        <v>75</v>
      </c>
      <c r="BH1791" s="1" t="s">
        <v>88</v>
      </c>
      <c r="BI1791" s="1" t="s">
        <v>96</v>
      </c>
      <c r="BJ1791" s="1" t="s">
        <v>72</v>
      </c>
      <c r="BK1791" s="1" t="s">
        <v>72</v>
      </c>
      <c r="BL1791" s="1" t="s">
        <v>72</v>
      </c>
      <c r="BM1791" s="1" t="s">
        <v>72</v>
      </c>
      <c r="BN1791" s="4" t="s">
        <v>72</v>
      </c>
      <c r="BO1791" s="4" t="s">
        <v>72</v>
      </c>
      <c r="BP1791" s="4" t="s">
        <v>72</v>
      </c>
      <c r="BQ1791" s="4" t="s">
        <v>7764</v>
      </c>
    </row>
    <row r="1792" spans="1:70" ht="20.45" customHeight="1">
      <c r="A1792" s="1" t="s">
        <v>8446</v>
      </c>
      <c r="B1792" s="1">
        <v>250222</v>
      </c>
      <c r="C1792" s="1" t="s">
        <v>71</v>
      </c>
      <c r="D1792" s="3">
        <v>45902</v>
      </c>
      <c r="E1792" s="4">
        <v>0.53819444444444442</v>
      </c>
      <c r="F1792" s="5">
        <v>45901</v>
      </c>
      <c r="G1792" s="3">
        <v>45902</v>
      </c>
      <c r="H1792" s="4">
        <v>0.70347222222222228</v>
      </c>
      <c r="I1792" s="48">
        <f t="shared" si="224"/>
        <v>0.16527777777777786</v>
      </c>
      <c r="J1792" s="1">
        <v>3</v>
      </c>
      <c r="K1792" s="1" t="s">
        <v>1896</v>
      </c>
      <c r="L1792" s="1" t="s">
        <v>8447</v>
      </c>
      <c r="M1792" s="1" t="s">
        <v>75</v>
      </c>
      <c r="N1792" s="1" t="s">
        <v>3947</v>
      </c>
      <c r="O1792" s="1" t="s">
        <v>77</v>
      </c>
      <c r="P1792" s="1" t="s">
        <v>78</v>
      </c>
      <c r="Q1792" s="1" t="s">
        <v>78</v>
      </c>
      <c r="R1792" s="21" t="s">
        <v>1898</v>
      </c>
      <c r="S1792" s="21" t="s">
        <v>99</v>
      </c>
      <c r="T1792" s="34" t="s">
        <v>72</v>
      </c>
      <c r="U1792" s="3" t="s">
        <v>3398</v>
      </c>
      <c r="V1792" s="1" t="s">
        <v>1900</v>
      </c>
      <c r="W1792" s="1" t="s">
        <v>813</v>
      </c>
      <c r="X1792" s="1" t="s">
        <v>813</v>
      </c>
      <c r="Y1792" s="1" t="s">
        <v>814</v>
      </c>
      <c r="Z1792" s="1" t="s">
        <v>84</v>
      </c>
      <c r="AA1792" s="1" t="s">
        <v>72</v>
      </c>
      <c r="AB1792" s="1" t="s">
        <v>104</v>
      </c>
      <c r="AC1792" s="1" t="s">
        <v>7283</v>
      </c>
      <c r="AD1792" s="1" t="s">
        <v>126</v>
      </c>
      <c r="AE1792" s="1">
        <v>41</v>
      </c>
      <c r="AF1792" s="1" t="s">
        <v>88</v>
      </c>
      <c r="AG1792" s="1">
        <v>5.6</v>
      </c>
      <c r="AH1792" s="1" t="s">
        <v>954</v>
      </c>
      <c r="AI1792" s="1" t="s">
        <v>90</v>
      </c>
      <c r="AJ1792" s="1" t="s">
        <v>91</v>
      </c>
      <c r="AK1792" s="1" t="s">
        <v>92</v>
      </c>
      <c r="AL1792" s="1" t="s">
        <v>72</v>
      </c>
      <c r="AM1792" s="1" t="s">
        <v>217</v>
      </c>
      <c r="AN1792" s="1">
        <v>2</v>
      </c>
      <c r="AO1792" s="25" t="s">
        <v>8385</v>
      </c>
      <c r="AP1792" s="1" t="s">
        <v>72</v>
      </c>
      <c r="AQ1792" s="1" t="s">
        <v>72</v>
      </c>
      <c r="AR1792" s="1" t="s">
        <v>3444</v>
      </c>
      <c r="AS1792" s="1" t="s">
        <v>878</v>
      </c>
      <c r="AT1792" s="1" t="s">
        <v>72</v>
      </c>
      <c r="AU1792" s="3">
        <v>45902</v>
      </c>
      <c r="AV1792" s="4">
        <v>0.71180555555555558</v>
      </c>
      <c r="AW1792" s="4">
        <v>0.77847222222222223</v>
      </c>
      <c r="AX1792" s="4">
        <f t="shared" ref="AX1792:AX1794" si="230">AW1792-AV1792</f>
        <v>6.6666666666666652E-2</v>
      </c>
      <c r="AY1792" s="4">
        <f>AW1792-I1792</f>
        <v>0.61319444444444438</v>
      </c>
      <c r="AZ1792" s="4">
        <f>AW1792-E1792</f>
        <v>0.24027777777777781</v>
      </c>
      <c r="BA1792" s="1" t="s">
        <v>8448</v>
      </c>
      <c r="BB1792" s="1" t="s">
        <v>72</v>
      </c>
      <c r="BC1792" s="1" t="s">
        <v>1675</v>
      </c>
      <c r="BD1792" s="1">
        <v>15</v>
      </c>
      <c r="BE1792" s="1" t="s">
        <v>2694</v>
      </c>
      <c r="BF1792" s="1" t="s">
        <v>75</v>
      </c>
      <c r="BG1792" s="1" t="s">
        <v>75</v>
      </c>
      <c r="BH1792" s="1" t="s">
        <v>88</v>
      </c>
      <c r="BI1792" s="1" t="s">
        <v>96</v>
      </c>
      <c r="BJ1792" s="1" t="s">
        <v>72</v>
      </c>
      <c r="BK1792" s="1" t="s">
        <v>7879</v>
      </c>
      <c r="BL1792" s="1" t="s">
        <v>7880</v>
      </c>
      <c r="BM1792" s="1">
        <v>35</v>
      </c>
      <c r="BN1792" s="1" t="s">
        <v>75</v>
      </c>
      <c r="BO1792" s="1" t="s">
        <v>75</v>
      </c>
      <c r="BP1792" s="1" t="s">
        <v>75</v>
      </c>
      <c r="BQ1792" s="21" t="s">
        <v>99</v>
      </c>
      <c r="BR1792" s="21" t="s">
        <v>100</v>
      </c>
    </row>
    <row r="1793" spans="1:70" ht="20.45" customHeight="1">
      <c r="A1793" s="1" t="s">
        <v>8449</v>
      </c>
      <c r="B1793" s="1">
        <v>250223</v>
      </c>
      <c r="C1793" s="1" t="s">
        <v>71</v>
      </c>
      <c r="D1793" s="3">
        <v>45903</v>
      </c>
      <c r="E1793" s="4">
        <v>0.41180555555555554</v>
      </c>
      <c r="F1793" s="5">
        <v>45901</v>
      </c>
      <c r="G1793" s="3">
        <v>45903</v>
      </c>
      <c r="H1793" s="4">
        <v>0.6333333333333333</v>
      </c>
      <c r="I1793" s="48">
        <f t="shared" si="224"/>
        <v>0.22152777777777777</v>
      </c>
      <c r="J1793" s="1">
        <v>12</v>
      </c>
      <c r="K1793" s="1" t="s">
        <v>1896</v>
      </c>
      <c r="L1793" s="1" t="s">
        <v>8450</v>
      </c>
      <c r="M1793" s="1" t="s">
        <v>75</v>
      </c>
      <c r="N1793" s="1" t="s">
        <v>7510</v>
      </c>
      <c r="O1793" s="1" t="s">
        <v>77</v>
      </c>
      <c r="P1793" s="1" t="s">
        <v>78</v>
      </c>
      <c r="Q1793" s="1" t="s">
        <v>78</v>
      </c>
      <c r="R1793" s="21" t="s">
        <v>1898</v>
      </c>
      <c r="S1793" s="21" t="s">
        <v>99</v>
      </c>
      <c r="T1793" s="34" t="s">
        <v>72</v>
      </c>
      <c r="U1793" s="3" t="s">
        <v>8451</v>
      </c>
      <c r="V1793" s="1" t="s">
        <v>1900</v>
      </c>
      <c r="W1793" s="1" t="s">
        <v>83</v>
      </c>
      <c r="X1793" s="1" t="s">
        <v>123</v>
      </c>
      <c r="Y1793" s="1" t="s">
        <v>83</v>
      </c>
      <c r="Z1793" s="1" t="s">
        <v>7128</v>
      </c>
      <c r="AA1793" s="1" t="s">
        <v>72</v>
      </c>
      <c r="AB1793" s="1" t="s">
        <v>7129</v>
      </c>
      <c r="AC1793" s="1" t="s">
        <v>7206</v>
      </c>
      <c r="AD1793" s="1" t="s">
        <v>126</v>
      </c>
      <c r="AE1793" s="1">
        <v>70</v>
      </c>
      <c r="AF1793" s="1" t="s">
        <v>88</v>
      </c>
      <c r="AG1793" s="1">
        <v>6.8</v>
      </c>
      <c r="AH1793" s="1" t="s">
        <v>2344</v>
      </c>
      <c r="AI1793" s="1" t="s">
        <v>90</v>
      </c>
      <c r="AJ1793" s="1" t="s">
        <v>91</v>
      </c>
      <c r="AK1793" s="1" t="s">
        <v>92</v>
      </c>
      <c r="AL1793" s="1" t="s">
        <v>72</v>
      </c>
      <c r="AM1793" s="1" t="s">
        <v>229</v>
      </c>
      <c r="AN1793" s="1" t="s">
        <v>72</v>
      </c>
      <c r="AO1793" s="1" t="s">
        <v>1043</v>
      </c>
      <c r="AP1793" s="1" t="s">
        <v>72</v>
      </c>
      <c r="AQ1793" s="1" t="s">
        <v>72</v>
      </c>
      <c r="AR1793" s="1" t="s">
        <v>447</v>
      </c>
      <c r="AS1793" s="1" t="s">
        <v>72</v>
      </c>
      <c r="AT1793" s="1" t="s">
        <v>72</v>
      </c>
      <c r="AU1793" s="3">
        <v>45903</v>
      </c>
      <c r="AV1793" s="4">
        <v>0.65555555555555556</v>
      </c>
      <c r="AW1793" s="4">
        <v>0.75694444444444442</v>
      </c>
      <c r="AX1793" s="4">
        <f t="shared" si="230"/>
        <v>0.10138888888888886</v>
      </c>
      <c r="AY1793" s="4">
        <f>AW1793-I1793</f>
        <v>0.53541666666666665</v>
      </c>
      <c r="AZ1793" s="4">
        <f>AW1793-E1793</f>
        <v>0.34513888888888888</v>
      </c>
      <c r="BA1793" s="1" t="s">
        <v>8452</v>
      </c>
      <c r="BB1793" s="1" t="s">
        <v>8453</v>
      </c>
      <c r="BC1793" s="1" t="s">
        <v>1675</v>
      </c>
      <c r="BD1793" s="1">
        <v>13</v>
      </c>
      <c r="BE1793" s="1" t="s">
        <v>4219</v>
      </c>
      <c r="BF1793" s="1" t="s">
        <v>75</v>
      </c>
      <c r="BG1793" s="1" t="s">
        <v>75</v>
      </c>
      <c r="BH1793" s="1" t="s">
        <v>88</v>
      </c>
      <c r="BI1793" s="1" t="s">
        <v>96</v>
      </c>
      <c r="BJ1793" s="1" t="s">
        <v>72</v>
      </c>
      <c r="BK1793" s="1" t="s">
        <v>8169</v>
      </c>
      <c r="BL1793" s="1" t="s">
        <v>8454</v>
      </c>
      <c r="BM1793" s="1">
        <v>42</v>
      </c>
      <c r="BN1793" s="1" t="s">
        <v>75</v>
      </c>
      <c r="BO1793" s="1" t="s">
        <v>75</v>
      </c>
      <c r="BP1793" s="1" t="s">
        <v>75</v>
      </c>
      <c r="BQ1793" s="21" t="s">
        <v>99</v>
      </c>
      <c r="BR1793" s="21" t="s">
        <v>100</v>
      </c>
    </row>
    <row r="1794" spans="1:70" ht="20.45" customHeight="1">
      <c r="A1794" s="1" t="s">
        <v>8455</v>
      </c>
      <c r="B1794" s="1">
        <v>250224</v>
      </c>
      <c r="C1794" s="1" t="s">
        <v>71</v>
      </c>
      <c r="D1794" s="3">
        <v>45903</v>
      </c>
      <c r="E1794" s="4">
        <v>0.51041666666666663</v>
      </c>
      <c r="F1794" s="5">
        <v>45901</v>
      </c>
      <c r="G1794" s="3">
        <v>45903</v>
      </c>
      <c r="H1794" s="4">
        <v>0.75486111111111109</v>
      </c>
      <c r="I1794" s="48">
        <f t="shared" si="224"/>
        <v>0.24444444444444446</v>
      </c>
      <c r="J1794" s="1">
        <v>10</v>
      </c>
      <c r="K1794" s="1" t="s">
        <v>1896</v>
      </c>
      <c r="L1794" s="1" t="s">
        <v>8456</v>
      </c>
      <c r="M1794" s="1" t="s">
        <v>75</v>
      </c>
      <c r="N1794" s="1" t="s">
        <v>6917</v>
      </c>
      <c r="O1794" s="1" t="s">
        <v>77</v>
      </c>
      <c r="P1794" s="1" t="s">
        <v>78</v>
      </c>
      <c r="Q1794" s="1" t="s">
        <v>78</v>
      </c>
      <c r="R1794" s="21" t="s">
        <v>1898</v>
      </c>
      <c r="S1794" s="21" t="s">
        <v>99</v>
      </c>
      <c r="T1794" s="34" t="s">
        <v>72</v>
      </c>
      <c r="U1794" s="34" t="s">
        <v>8457</v>
      </c>
      <c r="V1794" s="1" t="s">
        <v>1900</v>
      </c>
      <c r="W1794" s="1" t="s">
        <v>8240</v>
      </c>
      <c r="X1794" s="1" t="s">
        <v>8241</v>
      </c>
      <c r="Y1794" s="1" t="s">
        <v>8242</v>
      </c>
      <c r="Z1794" s="1" t="s">
        <v>291</v>
      </c>
      <c r="AA1794" s="1" t="s">
        <v>72</v>
      </c>
      <c r="AB1794" s="1" t="s">
        <v>292</v>
      </c>
      <c r="AC1794" s="1" t="s">
        <v>292</v>
      </c>
      <c r="AD1794" s="1" t="s">
        <v>126</v>
      </c>
      <c r="AE1794" s="1">
        <v>55</v>
      </c>
      <c r="AF1794" s="1" t="s">
        <v>88</v>
      </c>
      <c r="AG1794" s="1">
        <v>6.1</v>
      </c>
      <c r="AH1794" s="1" t="s">
        <v>954</v>
      </c>
      <c r="AI1794" s="1" t="s">
        <v>90</v>
      </c>
      <c r="AJ1794" s="1" t="s">
        <v>91</v>
      </c>
      <c r="AK1794" s="1" t="s">
        <v>92</v>
      </c>
      <c r="AL1794" s="1" t="s">
        <v>72</v>
      </c>
      <c r="AM1794" s="1" t="s">
        <v>72</v>
      </c>
      <c r="AN1794" s="1" t="s">
        <v>72</v>
      </c>
      <c r="AO1794" s="1" t="s">
        <v>72</v>
      </c>
      <c r="AP1794" s="1" t="s">
        <v>72</v>
      </c>
      <c r="AQ1794" s="1" t="s">
        <v>72</v>
      </c>
      <c r="AR1794" s="1" t="s">
        <v>72</v>
      </c>
      <c r="AS1794" s="1" t="s">
        <v>72</v>
      </c>
      <c r="AT1794" s="1" t="s">
        <v>72</v>
      </c>
      <c r="AU1794" s="3">
        <v>45903</v>
      </c>
      <c r="AV1794" s="4">
        <v>0.77083333333333337</v>
      </c>
      <c r="AW1794" s="4">
        <v>0.80625000000000002</v>
      </c>
      <c r="AX1794" s="4">
        <f t="shared" si="230"/>
        <v>3.5416666666666652E-2</v>
      </c>
      <c r="AY1794" s="4">
        <f>AW1794-I1794</f>
        <v>0.56180555555555556</v>
      </c>
      <c r="AZ1794" s="4">
        <f>AW1794-E1794</f>
        <v>0.29583333333333339</v>
      </c>
      <c r="BA1794" s="1" t="s">
        <v>8458</v>
      </c>
      <c r="BB1794" s="1" t="s">
        <v>72</v>
      </c>
      <c r="BC1794" s="1" t="s">
        <v>1794</v>
      </c>
      <c r="BD1794" s="1">
        <v>15</v>
      </c>
      <c r="BE1794" s="1" t="s">
        <v>183</v>
      </c>
      <c r="BF1794" s="1" t="s">
        <v>75</v>
      </c>
      <c r="BG1794" s="1" t="s">
        <v>75</v>
      </c>
      <c r="BH1794" s="1" t="s">
        <v>88</v>
      </c>
      <c r="BI1794" s="1" t="s">
        <v>96</v>
      </c>
      <c r="BJ1794" s="1" t="s">
        <v>72</v>
      </c>
      <c r="BK1794" s="1" t="s">
        <v>8459</v>
      </c>
      <c r="BL1794" s="1" t="s">
        <v>8460</v>
      </c>
      <c r="BM1794" s="1">
        <v>21</v>
      </c>
      <c r="BN1794" s="1" t="s">
        <v>75</v>
      </c>
      <c r="BO1794" s="1" t="s">
        <v>75</v>
      </c>
      <c r="BP1794" s="1" t="s">
        <v>75</v>
      </c>
      <c r="BQ1794" s="21" t="s">
        <v>99</v>
      </c>
      <c r="BR1794" s="21" t="s">
        <v>100</v>
      </c>
    </row>
    <row r="1795" spans="1:70" ht="20.45" customHeight="1">
      <c r="A1795" s="1">
        <v>250225</v>
      </c>
      <c r="B1795" s="1">
        <v>250225</v>
      </c>
      <c r="C1795" s="1" t="s">
        <v>71</v>
      </c>
      <c r="D1795" s="3">
        <v>45903</v>
      </c>
      <c r="E1795" s="4">
        <v>0.43055555555555558</v>
      </c>
      <c r="F1795" s="5">
        <v>45901</v>
      </c>
      <c r="G1795" s="3">
        <v>45903</v>
      </c>
      <c r="H1795" s="4">
        <v>0.82708333333333328</v>
      </c>
      <c r="I1795" s="48">
        <f t="shared" si="224"/>
        <v>0.3965277777777777</v>
      </c>
      <c r="J1795" s="1">
        <v>2</v>
      </c>
      <c r="K1795" s="1" t="s">
        <v>1896</v>
      </c>
      <c r="L1795" s="1" t="s">
        <v>8461</v>
      </c>
      <c r="M1795" s="1" t="s">
        <v>75</v>
      </c>
      <c r="N1795" s="1" t="s">
        <v>2215</v>
      </c>
      <c r="O1795" s="1" t="s">
        <v>77</v>
      </c>
      <c r="P1795" s="1" t="s">
        <v>172</v>
      </c>
      <c r="Q1795" s="1" t="s">
        <v>4162</v>
      </c>
      <c r="R1795" s="21" t="s">
        <v>1927</v>
      </c>
      <c r="S1795" s="8" t="s">
        <v>160</v>
      </c>
      <c r="T1795" s="8" t="s">
        <v>8462</v>
      </c>
      <c r="U1795" s="60" t="s">
        <v>72</v>
      </c>
      <c r="V1795" s="1" t="s">
        <v>1900</v>
      </c>
      <c r="W1795" s="1" t="s">
        <v>2143</v>
      </c>
      <c r="X1795" s="1" t="s">
        <v>1868</v>
      </c>
      <c r="Y1795" s="1" t="s">
        <v>2143</v>
      </c>
      <c r="Z1795" s="1" t="s">
        <v>152</v>
      </c>
      <c r="AA1795" s="1" t="s">
        <v>72</v>
      </c>
      <c r="AB1795" s="1" t="s">
        <v>153</v>
      </c>
      <c r="AC1795" s="1" t="s">
        <v>154</v>
      </c>
      <c r="AD1795" s="1" t="s">
        <v>126</v>
      </c>
      <c r="AE1795" s="1">
        <v>47</v>
      </c>
      <c r="AF1795" s="1" t="s">
        <v>88</v>
      </c>
      <c r="AG1795" s="1">
        <v>5.5</v>
      </c>
      <c r="AH1795" s="1" t="s">
        <v>299</v>
      </c>
      <c r="AI1795" s="1" t="s">
        <v>90</v>
      </c>
      <c r="AJ1795" s="1" t="s">
        <v>91</v>
      </c>
      <c r="AK1795" s="1" t="s">
        <v>92</v>
      </c>
      <c r="AL1795" s="1" t="s">
        <v>72</v>
      </c>
      <c r="AM1795" s="1" t="s">
        <v>72</v>
      </c>
      <c r="AN1795" s="1" t="s">
        <v>72</v>
      </c>
      <c r="AO1795" s="1" t="s">
        <v>72</v>
      </c>
      <c r="AP1795" s="1" t="s">
        <v>72</v>
      </c>
      <c r="AQ1795" s="1" t="s">
        <v>72</v>
      </c>
      <c r="AR1795" s="1" t="s">
        <v>72</v>
      </c>
      <c r="AS1795" s="1" t="s">
        <v>72</v>
      </c>
      <c r="AT1795" s="1" t="s">
        <v>72</v>
      </c>
      <c r="AU1795" s="3">
        <v>45903</v>
      </c>
      <c r="AV1795" s="4">
        <v>0.84722222222222221</v>
      </c>
      <c r="AW1795" s="4" t="s">
        <v>72</v>
      </c>
      <c r="AX1795" s="4" t="s">
        <v>72</v>
      </c>
      <c r="AY1795" s="4" t="s">
        <v>72</v>
      </c>
      <c r="AZ1795" s="4" t="s">
        <v>72</v>
      </c>
      <c r="BA1795" s="1" t="s">
        <v>8463</v>
      </c>
      <c r="BB1795" s="1" t="s">
        <v>72</v>
      </c>
      <c r="BC1795" s="1" t="s">
        <v>1794</v>
      </c>
      <c r="BD1795" s="1">
        <v>15</v>
      </c>
      <c r="BE1795" s="1" t="s">
        <v>4063</v>
      </c>
      <c r="BF1795" s="1" t="s">
        <v>88</v>
      </c>
      <c r="BG1795" s="1" t="s">
        <v>88</v>
      </c>
      <c r="BH1795" s="1" t="s">
        <v>88</v>
      </c>
      <c r="BI1795" s="1" t="s">
        <v>79</v>
      </c>
      <c r="BJ1795" s="1" t="s">
        <v>72</v>
      </c>
      <c r="BK1795" s="1" t="s">
        <v>72</v>
      </c>
      <c r="BL1795" s="1" t="s">
        <v>72</v>
      </c>
      <c r="BM1795" s="1" t="s">
        <v>72</v>
      </c>
      <c r="BN1795" s="1" t="s">
        <v>88</v>
      </c>
      <c r="BO1795" s="1" t="s">
        <v>88</v>
      </c>
      <c r="BP1795" s="1" t="s">
        <v>88</v>
      </c>
      <c r="BQ1795" s="1" t="s">
        <v>160</v>
      </c>
    </row>
    <row r="1796" spans="1:70" ht="20.45" customHeight="1">
      <c r="A1796" s="1">
        <v>220226</v>
      </c>
      <c r="B1796" s="1">
        <v>250226</v>
      </c>
      <c r="C1796" s="1" t="s">
        <v>71</v>
      </c>
      <c r="D1796" s="3">
        <v>45903</v>
      </c>
      <c r="E1796" s="4">
        <v>0.51388888888888884</v>
      </c>
      <c r="F1796" s="5">
        <v>45901</v>
      </c>
      <c r="G1796" s="3">
        <v>45903</v>
      </c>
      <c r="H1796" s="4">
        <v>0.82708333333333328</v>
      </c>
      <c r="I1796" s="48">
        <f t="shared" si="224"/>
        <v>0.31319444444444444</v>
      </c>
      <c r="J1796" s="1">
        <v>5</v>
      </c>
      <c r="K1796" s="1" t="s">
        <v>1896</v>
      </c>
      <c r="L1796" s="1" t="s">
        <v>8464</v>
      </c>
      <c r="M1796" s="1" t="s">
        <v>75</v>
      </c>
      <c r="N1796" s="1" t="s">
        <v>2215</v>
      </c>
      <c r="O1796" s="1" t="s">
        <v>77</v>
      </c>
      <c r="P1796" s="1" t="s">
        <v>172</v>
      </c>
      <c r="Q1796" s="1" t="s">
        <v>78</v>
      </c>
      <c r="R1796" s="21" t="s">
        <v>1927</v>
      </c>
      <c r="S1796" s="8" t="s">
        <v>160</v>
      </c>
      <c r="T1796" s="8" t="s">
        <v>8462</v>
      </c>
      <c r="U1796" s="60" t="s">
        <v>72</v>
      </c>
      <c r="V1796" s="1" t="s">
        <v>1900</v>
      </c>
      <c r="W1796" s="1" t="s">
        <v>2143</v>
      </c>
      <c r="X1796" s="1" t="s">
        <v>1868</v>
      </c>
      <c r="Y1796" s="1" t="s">
        <v>2143</v>
      </c>
      <c r="Z1796" s="1" t="s">
        <v>152</v>
      </c>
      <c r="AA1796" s="1" t="s">
        <v>72</v>
      </c>
      <c r="AB1796" s="1" t="s">
        <v>153</v>
      </c>
      <c r="AC1796" s="1" t="s">
        <v>164</v>
      </c>
      <c r="AD1796" s="1" t="s">
        <v>126</v>
      </c>
      <c r="AE1796" s="1">
        <v>77</v>
      </c>
      <c r="AF1796" s="1" t="s">
        <v>88</v>
      </c>
      <c r="AG1796" s="1">
        <v>5.5</v>
      </c>
      <c r="AH1796" s="1" t="s">
        <v>299</v>
      </c>
      <c r="AI1796" s="1" t="s">
        <v>90</v>
      </c>
      <c r="AJ1796" s="1" t="s">
        <v>91</v>
      </c>
      <c r="AK1796" s="1" t="s">
        <v>92</v>
      </c>
      <c r="AL1796" s="1" t="s">
        <v>72</v>
      </c>
      <c r="AM1796" s="1" t="s">
        <v>72</v>
      </c>
      <c r="AN1796" s="1" t="s">
        <v>72</v>
      </c>
      <c r="AO1796" s="1" t="s">
        <v>72</v>
      </c>
      <c r="AP1796" s="1" t="s">
        <v>72</v>
      </c>
      <c r="AQ1796" s="1" t="s">
        <v>72</v>
      </c>
      <c r="AR1796" s="1" t="s">
        <v>2726</v>
      </c>
      <c r="AS1796" s="1" t="s">
        <v>72</v>
      </c>
      <c r="AT1796" s="1" t="s">
        <v>72</v>
      </c>
      <c r="AU1796" s="3">
        <v>45903</v>
      </c>
      <c r="AV1796" s="1" t="s">
        <v>72</v>
      </c>
      <c r="AW1796" s="4" t="s">
        <v>72</v>
      </c>
      <c r="AX1796" s="1" t="s">
        <v>72</v>
      </c>
      <c r="AY1796" s="1" t="s">
        <v>72</v>
      </c>
      <c r="AZ1796" s="1" t="s">
        <v>72</v>
      </c>
      <c r="BA1796" s="1" t="s">
        <v>72</v>
      </c>
      <c r="BB1796" s="1" t="s">
        <v>72</v>
      </c>
      <c r="BC1796" s="1" t="s">
        <v>1794</v>
      </c>
      <c r="BD1796" s="1">
        <v>15</v>
      </c>
      <c r="BE1796" s="1" t="s">
        <v>72</v>
      </c>
      <c r="BF1796" s="1" t="s">
        <v>88</v>
      </c>
      <c r="BG1796" s="1" t="s">
        <v>88</v>
      </c>
      <c r="BH1796" s="1" t="s">
        <v>88</v>
      </c>
      <c r="BI1796" s="1" t="s">
        <v>79</v>
      </c>
      <c r="BJ1796" s="1" t="s">
        <v>72</v>
      </c>
      <c r="BK1796" s="1" t="s">
        <v>72</v>
      </c>
      <c r="BL1796" s="1" t="s">
        <v>72</v>
      </c>
      <c r="BM1796" s="1" t="s">
        <v>72</v>
      </c>
      <c r="BN1796" s="1" t="s">
        <v>88</v>
      </c>
      <c r="BO1796" s="1" t="s">
        <v>88</v>
      </c>
      <c r="BP1796" s="1" t="s">
        <v>88</v>
      </c>
      <c r="BQ1796" s="1" t="s">
        <v>160</v>
      </c>
    </row>
    <row r="1797" spans="1:70" ht="20.45" customHeight="1">
      <c r="A1797" s="1" t="s">
        <v>8465</v>
      </c>
      <c r="B1797" s="1">
        <v>250227</v>
      </c>
      <c r="C1797" s="1" t="s">
        <v>71</v>
      </c>
      <c r="D1797" s="3">
        <v>45903</v>
      </c>
      <c r="E1797" s="4">
        <v>0.61111111111111116</v>
      </c>
      <c r="F1797" s="5">
        <v>45901</v>
      </c>
      <c r="G1797" s="3">
        <v>45903</v>
      </c>
      <c r="H1797" s="4">
        <v>0.82708333333333328</v>
      </c>
      <c r="I1797" s="48">
        <f t="shared" si="224"/>
        <v>0.21597222222222212</v>
      </c>
      <c r="J1797" s="1">
        <v>5</v>
      </c>
      <c r="K1797" s="1" t="s">
        <v>1896</v>
      </c>
      <c r="L1797" s="1" t="s">
        <v>8466</v>
      </c>
      <c r="M1797" s="1" t="s">
        <v>75</v>
      </c>
      <c r="N1797" s="1" t="s">
        <v>3624</v>
      </c>
      <c r="O1797" s="1" t="s">
        <v>77</v>
      </c>
      <c r="P1797" s="1" t="s">
        <v>78</v>
      </c>
      <c r="Q1797" s="1" t="s">
        <v>78</v>
      </c>
      <c r="R1797" s="21" t="s">
        <v>1898</v>
      </c>
      <c r="S1797" s="21" t="s">
        <v>99</v>
      </c>
      <c r="T1797" s="34" t="s">
        <v>72</v>
      </c>
      <c r="U1797" s="3" t="s">
        <v>4164</v>
      </c>
      <c r="V1797" s="1" t="s">
        <v>1900</v>
      </c>
      <c r="W1797" s="1" t="s">
        <v>2143</v>
      </c>
      <c r="X1797" s="1" t="s">
        <v>1868</v>
      </c>
      <c r="Y1797" s="1" t="s">
        <v>2143</v>
      </c>
      <c r="Z1797" s="1" t="s">
        <v>152</v>
      </c>
      <c r="AA1797" s="1" t="s">
        <v>72</v>
      </c>
      <c r="AB1797" s="1" t="s">
        <v>153</v>
      </c>
      <c r="AC1797" s="1" t="s">
        <v>154</v>
      </c>
      <c r="AD1797" s="1" t="s">
        <v>126</v>
      </c>
      <c r="AE1797" s="1">
        <v>37</v>
      </c>
      <c r="AF1797" s="1" t="s">
        <v>88</v>
      </c>
      <c r="AG1797" s="1">
        <v>5.5</v>
      </c>
      <c r="AH1797" s="1" t="s">
        <v>299</v>
      </c>
      <c r="AI1797" s="1" t="s">
        <v>90</v>
      </c>
      <c r="AJ1797" s="1" t="s">
        <v>91</v>
      </c>
      <c r="AK1797" s="1" t="s">
        <v>92</v>
      </c>
      <c r="AL1797" s="1" t="s">
        <v>72</v>
      </c>
      <c r="AM1797" s="1" t="s">
        <v>72</v>
      </c>
      <c r="AN1797" s="1" t="s">
        <v>72</v>
      </c>
      <c r="AO1797" s="1" t="s">
        <v>72</v>
      </c>
      <c r="AP1797" s="1" t="s">
        <v>72</v>
      </c>
      <c r="AQ1797" s="1" t="s">
        <v>72</v>
      </c>
      <c r="AR1797" s="1" t="s">
        <v>72</v>
      </c>
      <c r="AS1797" s="1" t="s">
        <v>72</v>
      </c>
      <c r="AT1797" s="1" t="s">
        <v>72</v>
      </c>
      <c r="AU1797" s="3">
        <v>45903</v>
      </c>
      <c r="AV1797" s="4">
        <v>0.84791666666666665</v>
      </c>
      <c r="AW1797" s="4">
        <v>0.87638888888888888</v>
      </c>
      <c r="AX1797" s="4">
        <f t="shared" ref="AX1797:AX1803" si="231">AW1797-AV1797</f>
        <v>2.8472222222222232E-2</v>
      </c>
      <c r="AY1797" s="4">
        <f t="shared" ref="AY1797:AY1803" si="232">AW1797-I1797</f>
        <v>0.66041666666666676</v>
      </c>
      <c r="AZ1797" s="4">
        <f t="shared" ref="AZ1797:AZ1803" si="233">AW1797-E1797</f>
        <v>0.26527777777777772</v>
      </c>
      <c r="BA1797" s="1" t="s">
        <v>8467</v>
      </c>
      <c r="BB1797" s="1" t="s">
        <v>72</v>
      </c>
      <c r="BC1797" s="1" t="s">
        <v>1794</v>
      </c>
      <c r="BD1797" s="1">
        <v>15</v>
      </c>
      <c r="BE1797" s="1" t="s">
        <v>3446</v>
      </c>
      <c r="BF1797" s="1" t="s">
        <v>75</v>
      </c>
      <c r="BG1797" s="1" t="s">
        <v>75</v>
      </c>
      <c r="BH1797" s="1" t="s">
        <v>88</v>
      </c>
      <c r="BI1797" s="1" t="s">
        <v>96</v>
      </c>
      <c r="BJ1797" s="1" t="s">
        <v>72</v>
      </c>
      <c r="BK1797" s="1" t="s">
        <v>7909</v>
      </c>
      <c r="BL1797" s="1" t="s">
        <v>8468</v>
      </c>
      <c r="BM1797" s="1">
        <v>14</v>
      </c>
      <c r="BN1797" s="1" t="s">
        <v>75</v>
      </c>
      <c r="BO1797" s="1" t="s">
        <v>75</v>
      </c>
      <c r="BP1797" s="1" t="s">
        <v>75</v>
      </c>
      <c r="BQ1797" s="21" t="s">
        <v>99</v>
      </c>
      <c r="BR1797" s="21" t="s">
        <v>100</v>
      </c>
    </row>
    <row r="1798" spans="1:70" ht="20.45" customHeight="1">
      <c r="A1798" s="1" t="s">
        <v>8469</v>
      </c>
      <c r="B1798" s="1">
        <v>250228</v>
      </c>
      <c r="C1798" s="1" t="s">
        <v>71</v>
      </c>
      <c r="D1798" s="3">
        <v>45903</v>
      </c>
      <c r="E1798" s="4">
        <v>0.52777777777777779</v>
      </c>
      <c r="F1798" s="5">
        <v>45901</v>
      </c>
      <c r="G1798" s="3">
        <v>45903</v>
      </c>
      <c r="H1798" s="4">
        <v>0.98958333333333337</v>
      </c>
      <c r="I1798" s="48">
        <f t="shared" si="224"/>
        <v>0.46180555555555558</v>
      </c>
      <c r="J1798" s="1">
        <v>10</v>
      </c>
      <c r="K1798" s="1" t="s">
        <v>1896</v>
      </c>
      <c r="L1798" s="1" t="s">
        <v>8470</v>
      </c>
      <c r="M1798" s="1" t="s">
        <v>75</v>
      </c>
      <c r="N1798" s="1" t="s">
        <v>6545</v>
      </c>
      <c r="O1798" s="1" t="s">
        <v>77</v>
      </c>
      <c r="P1798" s="1" t="s">
        <v>78</v>
      </c>
      <c r="Q1798" s="1" t="s">
        <v>78</v>
      </c>
      <c r="R1798" s="21" t="s">
        <v>1898</v>
      </c>
      <c r="S1798" s="21" t="s">
        <v>99</v>
      </c>
      <c r="T1798" s="34" t="s">
        <v>72</v>
      </c>
      <c r="U1798" s="3" t="s">
        <v>6477</v>
      </c>
      <c r="V1798" s="1" t="s">
        <v>1900</v>
      </c>
      <c r="W1798" s="1" t="s">
        <v>778</v>
      </c>
      <c r="X1798" s="1" t="s">
        <v>779</v>
      </c>
      <c r="Y1798" s="1" t="s">
        <v>780</v>
      </c>
      <c r="Z1798" s="1" t="s">
        <v>84</v>
      </c>
      <c r="AA1798" s="1" t="s">
        <v>72</v>
      </c>
      <c r="AB1798" s="1" t="s">
        <v>140</v>
      </c>
      <c r="AC1798" s="1" t="s">
        <v>141</v>
      </c>
      <c r="AD1798" s="1" t="s">
        <v>126</v>
      </c>
      <c r="AE1798" s="1">
        <v>74</v>
      </c>
      <c r="AF1798" s="1" t="s">
        <v>88</v>
      </c>
      <c r="AG1798" s="1">
        <v>6.8</v>
      </c>
      <c r="AH1798" s="1" t="s">
        <v>2344</v>
      </c>
      <c r="AI1798" s="1" t="s">
        <v>90</v>
      </c>
      <c r="AJ1798" s="1" t="s">
        <v>91</v>
      </c>
      <c r="AK1798" s="1" t="s">
        <v>1217</v>
      </c>
      <c r="AL1798" s="1" t="s">
        <v>72</v>
      </c>
      <c r="AM1798" s="1" t="s">
        <v>72</v>
      </c>
      <c r="AN1798" s="1" t="s">
        <v>72</v>
      </c>
      <c r="AO1798" s="1" t="s">
        <v>72</v>
      </c>
      <c r="AP1798" s="1" t="s">
        <v>72</v>
      </c>
      <c r="AQ1798" s="1" t="s">
        <v>72</v>
      </c>
      <c r="AR1798" s="1" t="s">
        <v>220</v>
      </c>
      <c r="AS1798" s="1" t="s">
        <v>72</v>
      </c>
      <c r="AT1798" s="1" t="s">
        <v>72</v>
      </c>
      <c r="AU1798" s="3">
        <v>45904</v>
      </c>
      <c r="AV1798" s="4">
        <v>0.30555555555555558</v>
      </c>
      <c r="AW1798" s="4">
        <v>0.40625</v>
      </c>
      <c r="AX1798" s="4">
        <f t="shared" si="231"/>
        <v>0.10069444444444442</v>
      </c>
      <c r="AY1798" s="4">
        <f t="shared" si="232"/>
        <v>-5.555555555555558E-2</v>
      </c>
      <c r="AZ1798" s="4">
        <f t="shared" si="233"/>
        <v>-0.12152777777777779</v>
      </c>
      <c r="BA1798" s="1" t="s">
        <v>3252</v>
      </c>
      <c r="BB1798" s="1" t="s">
        <v>72</v>
      </c>
      <c r="BC1798" s="1" t="s">
        <v>1675</v>
      </c>
      <c r="BD1798" s="1">
        <v>15</v>
      </c>
      <c r="BE1798" s="1" t="s">
        <v>2694</v>
      </c>
      <c r="BF1798" s="1" t="s">
        <v>75</v>
      </c>
      <c r="BG1798" s="1" t="s">
        <v>75</v>
      </c>
      <c r="BH1798" s="1" t="s">
        <v>88</v>
      </c>
      <c r="BI1798" s="1" t="s">
        <v>96</v>
      </c>
      <c r="BJ1798" s="1" t="s">
        <v>72</v>
      </c>
      <c r="BK1798" s="1" t="s">
        <v>7458</v>
      </c>
      <c r="BL1798" s="1" t="s">
        <v>8382</v>
      </c>
      <c r="BM1798" s="1">
        <v>77</v>
      </c>
      <c r="BN1798" s="1" t="s">
        <v>75</v>
      </c>
      <c r="BO1798" s="1" t="s">
        <v>75</v>
      </c>
      <c r="BP1798" s="1" t="s">
        <v>75</v>
      </c>
      <c r="BQ1798" s="21" t="s">
        <v>99</v>
      </c>
      <c r="BR1798" s="21" t="s">
        <v>100</v>
      </c>
    </row>
    <row r="1799" spans="1:70" ht="20.45" customHeight="1">
      <c r="A1799" s="1" t="s">
        <v>8471</v>
      </c>
      <c r="B1799" s="1">
        <v>250229</v>
      </c>
      <c r="C1799" s="1" t="s">
        <v>71</v>
      </c>
      <c r="D1799" s="3">
        <v>45904</v>
      </c>
      <c r="E1799" s="4">
        <v>0.51041666666666663</v>
      </c>
      <c r="F1799" s="5">
        <v>45901</v>
      </c>
      <c r="G1799" s="3">
        <v>45904</v>
      </c>
      <c r="H1799" s="4">
        <v>0.7104166666666667</v>
      </c>
      <c r="I1799" s="48">
        <f t="shared" si="224"/>
        <v>0.20000000000000007</v>
      </c>
      <c r="J1799" s="1">
        <v>2</v>
      </c>
      <c r="K1799" s="1" t="s">
        <v>1896</v>
      </c>
      <c r="L1799" s="1" t="s">
        <v>8472</v>
      </c>
      <c r="M1799" s="1" t="s">
        <v>75</v>
      </c>
      <c r="N1799" s="1" t="s">
        <v>1915</v>
      </c>
      <c r="O1799" s="1" t="s">
        <v>77</v>
      </c>
      <c r="P1799" s="1" t="s">
        <v>78</v>
      </c>
      <c r="Q1799" s="1" t="s">
        <v>78</v>
      </c>
      <c r="R1799" s="21" t="s">
        <v>1898</v>
      </c>
      <c r="S1799" s="21" t="s">
        <v>99</v>
      </c>
      <c r="T1799" s="34" t="s">
        <v>72</v>
      </c>
      <c r="U1799" s="3" t="s">
        <v>8473</v>
      </c>
      <c r="V1799" s="1" t="s">
        <v>1900</v>
      </c>
      <c r="W1799" s="1" t="s">
        <v>813</v>
      </c>
      <c r="X1799" s="1" t="s">
        <v>813</v>
      </c>
      <c r="Y1799" s="1" t="s">
        <v>814</v>
      </c>
      <c r="Z1799" s="1" t="s">
        <v>84</v>
      </c>
      <c r="AA1799" s="1" t="s">
        <v>72</v>
      </c>
      <c r="AB1799" s="1" t="s">
        <v>140</v>
      </c>
      <c r="AC1799" s="1" t="s">
        <v>141</v>
      </c>
      <c r="AD1799" s="1" t="s">
        <v>87</v>
      </c>
      <c r="AE1799" s="1">
        <v>45</v>
      </c>
      <c r="AF1799" s="1" t="s">
        <v>88</v>
      </c>
      <c r="AG1799" s="1">
        <v>6.6</v>
      </c>
      <c r="AH1799" s="1" t="s">
        <v>954</v>
      </c>
      <c r="AI1799" s="1" t="s">
        <v>90</v>
      </c>
      <c r="AJ1799" s="1" t="s">
        <v>91</v>
      </c>
      <c r="AK1799" s="1" t="s">
        <v>92</v>
      </c>
      <c r="AL1799" s="1" t="s">
        <v>72</v>
      </c>
      <c r="AM1799" s="1" t="s">
        <v>217</v>
      </c>
      <c r="AN1799" s="1">
        <v>2</v>
      </c>
      <c r="AO1799" s="25" t="s">
        <v>7111</v>
      </c>
      <c r="AP1799" s="1" t="s">
        <v>72</v>
      </c>
      <c r="AQ1799" s="1" t="s">
        <v>72</v>
      </c>
      <c r="AR1799" s="1" t="s">
        <v>3444</v>
      </c>
      <c r="AS1799" s="1" t="s">
        <v>878</v>
      </c>
      <c r="AT1799" s="1" t="s">
        <v>72</v>
      </c>
      <c r="AU1799" s="3">
        <v>45904</v>
      </c>
      <c r="AV1799" s="4">
        <v>0.72291666666666665</v>
      </c>
      <c r="AW1799" s="4">
        <v>0.80555555555555558</v>
      </c>
      <c r="AX1799" s="4">
        <f t="shared" si="231"/>
        <v>8.2638888888888928E-2</v>
      </c>
      <c r="AY1799" s="4">
        <f t="shared" si="232"/>
        <v>0.60555555555555551</v>
      </c>
      <c r="AZ1799" s="4">
        <f t="shared" si="233"/>
        <v>0.29513888888888895</v>
      </c>
      <c r="BA1799" s="1" t="s">
        <v>8474</v>
      </c>
      <c r="BB1799" s="1" t="s">
        <v>72</v>
      </c>
      <c r="BC1799" s="1" t="s">
        <v>1675</v>
      </c>
      <c r="BD1799" s="1">
        <v>15</v>
      </c>
      <c r="BE1799" s="1" t="s">
        <v>4063</v>
      </c>
      <c r="BF1799" s="1" t="s">
        <v>75</v>
      </c>
      <c r="BG1799" s="1" t="s">
        <v>75</v>
      </c>
      <c r="BH1799" s="1" t="s">
        <v>88</v>
      </c>
      <c r="BI1799" s="1" t="s">
        <v>96</v>
      </c>
      <c r="BJ1799" s="1" t="s">
        <v>72</v>
      </c>
      <c r="BK1799" s="1" t="s">
        <v>7458</v>
      </c>
      <c r="BL1799" s="1" t="s">
        <v>7605</v>
      </c>
      <c r="BM1799" s="1">
        <f>35+14</f>
        <v>49</v>
      </c>
      <c r="BN1799" s="1" t="s">
        <v>75</v>
      </c>
      <c r="BO1799" s="1" t="s">
        <v>75</v>
      </c>
      <c r="BP1799" s="1" t="s">
        <v>75</v>
      </c>
      <c r="BQ1799" s="21" t="s">
        <v>99</v>
      </c>
      <c r="BR1799" s="21" t="s">
        <v>100</v>
      </c>
    </row>
    <row r="1800" spans="1:70" ht="20.45" customHeight="1">
      <c r="A1800" s="1" t="s">
        <v>8475</v>
      </c>
      <c r="B1800" s="1">
        <v>250230</v>
      </c>
      <c r="C1800" s="1" t="s">
        <v>71</v>
      </c>
      <c r="D1800" s="3">
        <v>45905</v>
      </c>
      <c r="E1800" s="4">
        <v>0.5</v>
      </c>
      <c r="F1800" s="5">
        <v>45901</v>
      </c>
      <c r="G1800" s="3">
        <v>45905</v>
      </c>
      <c r="H1800" s="4">
        <v>0.81944444444444442</v>
      </c>
      <c r="I1800" s="48">
        <f t="shared" si="224"/>
        <v>0.31944444444444442</v>
      </c>
      <c r="J1800" s="1">
        <v>10</v>
      </c>
      <c r="K1800" s="1" t="s">
        <v>1896</v>
      </c>
      <c r="L1800" s="1" t="s">
        <v>8476</v>
      </c>
      <c r="M1800" s="1" t="s">
        <v>75</v>
      </c>
      <c r="N1800" s="1" t="s">
        <v>1915</v>
      </c>
      <c r="O1800" s="1" t="s">
        <v>77</v>
      </c>
      <c r="P1800" s="1" t="s">
        <v>78</v>
      </c>
      <c r="Q1800" s="1" t="s">
        <v>78</v>
      </c>
      <c r="R1800" s="21" t="s">
        <v>1898</v>
      </c>
      <c r="S1800" s="21" t="s">
        <v>99</v>
      </c>
      <c r="T1800" s="34" t="s">
        <v>72</v>
      </c>
      <c r="U1800" s="3" t="s">
        <v>8287</v>
      </c>
      <c r="V1800" s="1" t="s">
        <v>1900</v>
      </c>
      <c r="W1800" s="1" t="s">
        <v>778</v>
      </c>
      <c r="X1800" s="1" t="s">
        <v>779</v>
      </c>
      <c r="Y1800" s="1" t="s">
        <v>780</v>
      </c>
      <c r="Z1800" s="1" t="s">
        <v>84</v>
      </c>
      <c r="AA1800" s="1" t="s">
        <v>72</v>
      </c>
      <c r="AB1800" s="1" t="s">
        <v>140</v>
      </c>
      <c r="AC1800" s="1" t="s">
        <v>181</v>
      </c>
      <c r="AD1800" s="1" t="s">
        <v>87</v>
      </c>
      <c r="AE1800" s="1">
        <v>51</v>
      </c>
      <c r="AF1800" s="1" t="s">
        <v>88</v>
      </c>
      <c r="AG1800" s="1">
        <v>6.2</v>
      </c>
      <c r="AH1800" s="1" t="s">
        <v>954</v>
      </c>
      <c r="AI1800" s="1" t="s">
        <v>90</v>
      </c>
      <c r="AJ1800" s="1" t="s">
        <v>91</v>
      </c>
      <c r="AK1800" s="1" t="s">
        <v>92</v>
      </c>
      <c r="AL1800" s="1" t="s">
        <v>72</v>
      </c>
      <c r="AM1800" s="1" t="s">
        <v>217</v>
      </c>
      <c r="AN1800" s="1" t="s">
        <v>72</v>
      </c>
      <c r="AO1800" s="1" t="s">
        <v>8477</v>
      </c>
      <c r="AP1800" s="1" t="s">
        <v>72</v>
      </c>
      <c r="AQ1800" s="1" t="s">
        <v>72</v>
      </c>
      <c r="AR1800" s="1" t="s">
        <v>220</v>
      </c>
      <c r="AS1800" s="1" t="s">
        <v>72</v>
      </c>
      <c r="AT1800" s="1" t="s">
        <v>72</v>
      </c>
      <c r="AU1800" s="3">
        <v>45905</v>
      </c>
      <c r="AV1800" s="4">
        <v>0.83194444444444449</v>
      </c>
      <c r="AW1800" s="4">
        <v>0.90277777777777779</v>
      </c>
      <c r="AX1800" s="4">
        <f t="shared" si="231"/>
        <v>7.0833333333333304E-2</v>
      </c>
      <c r="AY1800" s="4">
        <f t="shared" si="232"/>
        <v>0.58333333333333337</v>
      </c>
      <c r="AZ1800" s="4">
        <f t="shared" si="233"/>
        <v>0.40277777777777779</v>
      </c>
      <c r="BA1800" s="1" t="s">
        <v>8478</v>
      </c>
      <c r="BB1800" s="1" t="s">
        <v>72</v>
      </c>
      <c r="BC1800" s="1" t="s">
        <v>1675</v>
      </c>
      <c r="BD1800" s="1">
        <v>15</v>
      </c>
      <c r="BE1800" s="1" t="s">
        <v>183</v>
      </c>
      <c r="BF1800" s="1" t="s">
        <v>75</v>
      </c>
      <c r="BG1800" s="1" t="s">
        <v>75</v>
      </c>
      <c r="BH1800" s="1" t="s">
        <v>88</v>
      </c>
      <c r="BI1800" s="1" t="s">
        <v>96</v>
      </c>
      <c r="BJ1800" s="1" t="s">
        <v>72</v>
      </c>
      <c r="BK1800" s="1" t="s">
        <v>7458</v>
      </c>
      <c r="BL1800" s="1" t="s">
        <v>7605</v>
      </c>
      <c r="BM1800" s="1">
        <f>35+7</f>
        <v>42</v>
      </c>
      <c r="BN1800" s="1" t="s">
        <v>75</v>
      </c>
      <c r="BO1800" s="1" t="s">
        <v>75</v>
      </c>
      <c r="BP1800" s="1" t="s">
        <v>75</v>
      </c>
      <c r="BQ1800" s="21" t="s">
        <v>99</v>
      </c>
      <c r="BR1800" s="21" t="s">
        <v>100</v>
      </c>
    </row>
    <row r="1801" spans="1:70" ht="20.45" customHeight="1">
      <c r="A1801" s="1" t="s">
        <v>8479</v>
      </c>
      <c r="B1801" s="1">
        <v>250231</v>
      </c>
      <c r="C1801" s="1" t="s">
        <v>71</v>
      </c>
      <c r="D1801" s="3">
        <v>45906</v>
      </c>
      <c r="E1801" s="4">
        <v>0.33541666666666664</v>
      </c>
      <c r="F1801" s="5">
        <v>45901</v>
      </c>
      <c r="G1801" s="3">
        <v>45906</v>
      </c>
      <c r="H1801" s="4">
        <v>0.625</v>
      </c>
      <c r="I1801" s="48">
        <f t="shared" si="224"/>
        <v>0.28958333333333336</v>
      </c>
      <c r="J1801" s="1">
        <v>2</v>
      </c>
      <c r="K1801" s="1" t="s">
        <v>1896</v>
      </c>
      <c r="L1801" s="1" t="s">
        <v>8480</v>
      </c>
      <c r="M1801" s="1" t="s">
        <v>75</v>
      </c>
      <c r="N1801" s="1" t="s">
        <v>3759</v>
      </c>
      <c r="O1801" s="1" t="s">
        <v>77</v>
      </c>
      <c r="P1801" s="1" t="s">
        <v>78</v>
      </c>
      <c r="Q1801" s="1" t="s">
        <v>78</v>
      </c>
      <c r="R1801" s="21" t="s">
        <v>1898</v>
      </c>
      <c r="S1801" s="21" t="s">
        <v>160</v>
      </c>
      <c r="T1801" s="34" t="s">
        <v>72</v>
      </c>
      <c r="U1801" s="25" t="s">
        <v>8481</v>
      </c>
      <c r="V1801" s="1" t="s">
        <v>1900</v>
      </c>
      <c r="W1801" s="1" t="s">
        <v>83</v>
      </c>
      <c r="X1801" s="1" t="s">
        <v>123</v>
      </c>
      <c r="Y1801" s="1" t="s">
        <v>83</v>
      </c>
      <c r="Z1801" s="1" t="s">
        <v>443</v>
      </c>
      <c r="AA1801" s="1" t="s">
        <v>72</v>
      </c>
      <c r="AB1801" s="1" t="s">
        <v>444</v>
      </c>
      <c r="AC1801" s="1" t="s">
        <v>444</v>
      </c>
      <c r="AD1801" s="1" t="s">
        <v>126</v>
      </c>
      <c r="AE1801" s="1">
        <v>54</v>
      </c>
      <c r="AF1801" s="1" t="s">
        <v>88</v>
      </c>
      <c r="AG1801" s="1">
        <v>6.4</v>
      </c>
      <c r="AH1801" s="1" t="s">
        <v>2344</v>
      </c>
      <c r="AI1801" s="1" t="s">
        <v>90</v>
      </c>
      <c r="AJ1801" s="1" t="s">
        <v>91</v>
      </c>
      <c r="AK1801" s="1" t="s">
        <v>92</v>
      </c>
      <c r="AL1801" s="1" t="s">
        <v>72</v>
      </c>
      <c r="AM1801" s="1" t="s">
        <v>229</v>
      </c>
      <c r="AN1801" s="1" t="s">
        <v>72</v>
      </c>
      <c r="AO1801" s="1" t="s">
        <v>750</v>
      </c>
      <c r="AP1801" s="1" t="s">
        <v>72</v>
      </c>
      <c r="AQ1801" s="1" t="s">
        <v>72</v>
      </c>
      <c r="AR1801" s="1" t="s">
        <v>447</v>
      </c>
      <c r="AS1801" s="1" t="s">
        <v>72</v>
      </c>
      <c r="AT1801" s="1" t="s">
        <v>72</v>
      </c>
      <c r="AU1801" s="3">
        <v>45906</v>
      </c>
      <c r="AV1801" s="4">
        <v>0.64583333333333337</v>
      </c>
      <c r="AW1801" s="4">
        <v>0.71597222222222223</v>
      </c>
      <c r="AX1801" s="4">
        <f t="shared" si="231"/>
        <v>7.0138888888888862E-2</v>
      </c>
      <c r="AY1801" s="4">
        <f t="shared" si="232"/>
        <v>0.42638888888888887</v>
      </c>
      <c r="AZ1801" s="4">
        <f t="shared" si="233"/>
        <v>0.38055555555555559</v>
      </c>
      <c r="BA1801" s="1" t="s">
        <v>8482</v>
      </c>
      <c r="BB1801" s="1" t="s">
        <v>72</v>
      </c>
      <c r="BC1801" s="1" t="s">
        <v>1794</v>
      </c>
      <c r="BD1801" s="1">
        <v>13</v>
      </c>
      <c r="BE1801" s="1" t="s">
        <v>4063</v>
      </c>
      <c r="BF1801" s="1" t="s">
        <v>75</v>
      </c>
      <c r="BG1801" s="1" t="s">
        <v>75</v>
      </c>
      <c r="BH1801" s="1" t="s">
        <v>88</v>
      </c>
      <c r="BI1801" s="1" t="s">
        <v>79</v>
      </c>
      <c r="BJ1801" s="1" t="s">
        <v>437</v>
      </c>
      <c r="BK1801" s="1" t="s">
        <v>7458</v>
      </c>
      <c r="BL1801" s="1" t="s">
        <v>8438</v>
      </c>
      <c r="BM1801" s="1">
        <f>35+14</f>
        <v>49</v>
      </c>
      <c r="BN1801" s="1" t="s">
        <v>75</v>
      </c>
      <c r="BO1801" s="1" t="s">
        <v>75</v>
      </c>
      <c r="BP1801" s="1" t="s">
        <v>75</v>
      </c>
      <c r="BQ1801" s="1" t="s">
        <v>160</v>
      </c>
      <c r="BR1801" s="1" t="s">
        <v>440</v>
      </c>
    </row>
    <row r="1802" spans="1:70" ht="20.45" customHeight="1">
      <c r="A1802" s="1" t="s">
        <v>8483</v>
      </c>
      <c r="B1802" s="1">
        <v>250232</v>
      </c>
      <c r="C1802" s="1" t="s">
        <v>71</v>
      </c>
      <c r="D1802" s="3">
        <v>45906</v>
      </c>
      <c r="E1802" s="4">
        <v>0.4909722222222222</v>
      </c>
      <c r="F1802" s="5">
        <v>45901</v>
      </c>
      <c r="G1802" s="3">
        <v>45906</v>
      </c>
      <c r="H1802" s="4">
        <v>0.625</v>
      </c>
      <c r="I1802" s="48">
        <f t="shared" si="224"/>
        <v>0.1340277777777778</v>
      </c>
      <c r="J1802" s="1">
        <v>3</v>
      </c>
      <c r="K1802" s="1" t="s">
        <v>1896</v>
      </c>
      <c r="L1802" s="1" t="s">
        <v>8484</v>
      </c>
      <c r="M1802" s="1" t="s">
        <v>75</v>
      </c>
      <c r="N1802" s="1" t="s">
        <v>7510</v>
      </c>
      <c r="O1802" s="1" t="s">
        <v>77</v>
      </c>
      <c r="P1802" s="1" t="s">
        <v>78</v>
      </c>
      <c r="Q1802" s="1" t="s">
        <v>78</v>
      </c>
      <c r="R1802" s="21" t="s">
        <v>1898</v>
      </c>
      <c r="S1802" s="21" t="s">
        <v>99</v>
      </c>
      <c r="T1802" s="34" t="s">
        <v>72</v>
      </c>
      <c r="U1802" s="3" t="s">
        <v>7081</v>
      </c>
      <c r="V1802" s="1" t="s">
        <v>1900</v>
      </c>
      <c r="W1802" s="1" t="s">
        <v>83</v>
      </c>
      <c r="X1802" s="1" t="s">
        <v>123</v>
      </c>
      <c r="Y1802" s="1" t="s">
        <v>83</v>
      </c>
      <c r="Z1802" s="1" t="s">
        <v>7128</v>
      </c>
      <c r="AA1802" s="1" t="s">
        <v>72</v>
      </c>
      <c r="AB1802" s="1" t="s">
        <v>7129</v>
      </c>
      <c r="AC1802" s="1" t="s">
        <v>8167</v>
      </c>
      <c r="AD1802" s="1" t="s">
        <v>126</v>
      </c>
      <c r="AE1802" s="1">
        <v>70</v>
      </c>
      <c r="AF1802" s="1" t="s">
        <v>88</v>
      </c>
      <c r="AG1802" s="1">
        <v>6.4</v>
      </c>
      <c r="AH1802" s="1" t="s">
        <v>2344</v>
      </c>
      <c r="AI1802" s="1" t="s">
        <v>90</v>
      </c>
      <c r="AJ1802" s="1" t="s">
        <v>91</v>
      </c>
      <c r="AK1802" s="1" t="s">
        <v>92</v>
      </c>
      <c r="AL1802" s="1" t="s">
        <v>72</v>
      </c>
      <c r="AM1802" s="1" t="s">
        <v>229</v>
      </c>
      <c r="AN1802" s="1" t="s">
        <v>72</v>
      </c>
      <c r="AO1802" s="1" t="s">
        <v>1043</v>
      </c>
      <c r="AP1802" s="1" t="s">
        <v>72</v>
      </c>
      <c r="AQ1802" s="1" t="s">
        <v>72</v>
      </c>
      <c r="AR1802" s="1" t="s">
        <v>447</v>
      </c>
      <c r="AS1802" s="1" t="s">
        <v>72</v>
      </c>
      <c r="AT1802" s="1" t="s">
        <v>72</v>
      </c>
      <c r="AU1802" s="3">
        <v>45906</v>
      </c>
      <c r="AV1802" s="4">
        <v>0.64583333333333337</v>
      </c>
      <c r="AW1802" s="4">
        <v>0.71736111111111112</v>
      </c>
      <c r="AX1802" s="4">
        <f t="shared" si="231"/>
        <v>7.1527777777777746E-2</v>
      </c>
      <c r="AY1802" s="4">
        <f t="shared" si="232"/>
        <v>0.58333333333333326</v>
      </c>
      <c r="AZ1802" s="4">
        <f t="shared" si="233"/>
        <v>0.22638888888888892</v>
      </c>
      <c r="BA1802" s="1" t="s">
        <v>8485</v>
      </c>
      <c r="BB1802" s="1" t="s">
        <v>72</v>
      </c>
      <c r="BC1802" s="1" t="s">
        <v>1675</v>
      </c>
      <c r="BD1802" s="1">
        <v>13</v>
      </c>
      <c r="BE1802" s="1" t="s">
        <v>183</v>
      </c>
      <c r="BF1802" s="1" t="s">
        <v>75</v>
      </c>
      <c r="BG1802" s="1" t="s">
        <v>75</v>
      </c>
      <c r="BH1802" s="1" t="s">
        <v>88</v>
      </c>
      <c r="BI1802" s="1" t="s">
        <v>96</v>
      </c>
      <c r="BJ1802" s="1" t="s">
        <v>72</v>
      </c>
      <c r="BK1802" s="1" t="s">
        <v>7543</v>
      </c>
      <c r="BL1802" s="1" t="s">
        <v>8486</v>
      </c>
      <c r="BM1802" s="1">
        <f>35+14</f>
        <v>49</v>
      </c>
      <c r="BN1802" s="1" t="s">
        <v>75</v>
      </c>
      <c r="BO1802" s="1" t="s">
        <v>75</v>
      </c>
      <c r="BP1802" s="1" t="s">
        <v>75</v>
      </c>
      <c r="BQ1802" s="21" t="s">
        <v>99</v>
      </c>
      <c r="BR1802" s="21" t="s">
        <v>100</v>
      </c>
    </row>
    <row r="1803" spans="1:70" ht="20.45" customHeight="1">
      <c r="A1803" s="1" t="s">
        <v>8487</v>
      </c>
      <c r="B1803" s="1">
        <v>250233</v>
      </c>
      <c r="C1803" s="1" t="s">
        <v>71</v>
      </c>
      <c r="D1803" s="3">
        <v>45908</v>
      </c>
      <c r="E1803" s="4">
        <v>0.62152777777777779</v>
      </c>
      <c r="F1803" s="5">
        <v>45901</v>
      </c>
      <c r="G1803" s="3">
        <v>45908</v>
      </c>
      <c r="H1803" s="4">
        <v>0.71875</v>
      </c>
      <c r="I1803" s="48">
        <f t="shared" si="224"/>
        <v>9.722222222222221E-2</v>
      </c>
      <c r="J1803" s="1">
        <v>6</v>
      </c>
      <c r="K1803" s="1" t="s">
        <v>1896</v>
      </c>
      <c r="L1803" s="1" t="s">
        <v>8488</v>
      </c>
      <c r="M1803" s="1" t="s">
        <v>75</v>
      </c>
      <c r="N1803" s="1" t="s">
        <v>3624</v>
      </c>
      <c r="O1803" s="1" t="s">
        <v>77</v>
      </c>
      <c r="P1803" s="1" t="s">
        <v>78</v>
      </c>
      <c r="Q1803" s="1" t="s">
        <v>172</v>
      </c>
      <c r="R1803" s="21" t="s">
        <v>139</v>
      </c>
      <c r="S1803" s="8" t="s">
        <v>160</v>
      </c>
      <c r="T1803" s="34" t="s">
        <v>72</v>
      </c>
      <c r="U1803" s="60" t="s">
        <v>847</v>
      </c>
      <c r="V1803" s="1" t="s">
        <v>1900</v>
      </c>
      <c r="W1803" s="1" t="s">
        <v>813</v>
      </c>
      <c r="X1803" s="1" t="s">
        <v>813</v>
      </c>
      <c r="Y1803" s="1" t="s">
        <v>814</v>
      </c>
      <c r="Z1803" s="1" t="s">
        <v>152</v>
      </c>
      <c r="AA1803" s="1" t="s">
        <v>72</v>
      </c>
      <c r="AB1803" s="1" t="s">
        <v>153</v>
      </c>
      <c r="AC1803" s="1" t="s">
        <v>154</v>
      </c>
      <c r="AD1803" s="1" t="s">
        <v>126</v>
      </c>
      <c r="AE1803" s="1">
        <v>64</v>
      </c>
      <c r="AF1803" s="1" t="s">
        <v>88</v>
      </c>
      <c r="AG1803" s="1">
        <v>4.5</v>
      </c>
      <c r="AH1803" s="1" t="s">
        <v>954</v>
      </c>
      <c r="AI1803" s="1" t="s">
        <v>90</v>
      </c>
      <c r="AJ1803" s="1" t="s">
        <v>91</v>
      </c>
      <c r="AK1803" s="1" t="s">
        <v>92</v>
      </c>
      <c r="AL1803" s="1" t="s">
        <v>72</v>
      </c>
      <c r="AM1803" s="1" t="s">
        <v>72</v>
      </c>
      <c r="AN1803" s="1" t="s">
        <v>72</v>
      </c>
      <c r="AO1803" s="1" t="s">
        <v>72</v>
      </c>
      <c r="AP1803" s="1" t="s">
        <v>72</v>
      </c>
      <c r="AQ1803" s="1" t="s">
        <v>72</v>
      </c>
      <c r="AR1803" s="1" t="s">
        <v>2726</v>
      </c>
      <c r="AS1803" s="1" t="s">
        <v>72</v>
      </c>
      <c r="AT1803" s="1" t="s">
        <v>72</v>
      </c>
      <c r="AU1803" s="3">
        <v>45908</v>
      </c>
      <c r="AV1803" s="4">
        <v>0.72916666666666663</v>
      </c>
      <c r="AW1803" s="4">
        <v>0.76388888888888884</v>
      </c>
      <c r="AX1803" s="4">
        <f t="shared" si="231"/>
        <v>3.472222222222221E-2</v>
      </c>
      <c r="AY1803" s="4">
        <f t="shared" si="232"/>
        <v>0.66666666666666663</v>
      </c>
      <c r="AZ1803" s="4">
        <f t="shared" si="233"/>
        <v>0.14236111111111105</v>
      </c>
      <c r="BA1803" s="1" t="s">
        <v>8489</v>
      </c>
      <c r="BB1803" s="1" t="s">
        <v>72</v>
      </c>
      <c r="BC1803" s="1" t="s">
        <v>1794</v>
      </c>
      <c r="BD1803" s="1">
        <v>15</v>
      </c>
      <c r="BE1803" s="1" t="s">
        <v>4219</v>
      </c>
      <c r="BF1803" s="1" t="s">
        <v>88</v>
      </c>
      <c r="BG1803" s="1" t="s">
        <v>88</v>
      </c>
      <c r="BH1803" s="1" t="s">
        <v>88</v>
      </c>
      <c r="BI1803" s="1" t="s">
        <v>79</v>
      </c>
      <c r="BJ1803" s="1" t="s">
        <v>72</v>
      </c>
      <c r="BK1803" s="1" t="s">
        <v>6242</v>
      </c>
      <c r="BL1803" s="1" t="s">
        <v>8490</v>
      </c>
      <c r="BM1803" s="1">
        <f>30+6</f>
        <v>36</v>
      </c>
      <c r="BN1803" s="1" t="s">
        <v>88</v>
      </c>
      <c r="BO1803" s="1" t="s">
        <v>88</v>
      </c>
      <c r="BP1803" s="1" t="s">
        <v>88</v>
      </c>
      <c r="BQ1803" s="1" t="s">
        <v>160</v>
      </c>
      <c r="BR1803" s="1" t="s">
        <v>707</v>
      </c>
    </row>
    <row r="1804" spans="1:70" ht="20.45" customHeight="1">
      <c r="A1804" s="1" t="s">
        <v>8491</v>
      </c>
      <c r="B1804" s="1">
        <v>250234</v>
      </c>
      <c r="C1804" s="1" t="s">
        <v>71</v>
      </c>
      <c r="D1804" s="3">
        <v>45910</v>
      </c>
      <c r="E1804" s="4">
        <v>0.56597222222222221</v>
      </c>
      <c r="F1804" s="5">
        <v>45901</v>
      </c>
      <c r="G1804" s="3">
        <v>45910</v>
      </c>
      <c r="H1804" s="4">
        <v>0.7</v>
      </c>
      <c r="I1804" s="48">
        <f t="shared" si="224"/>
        <v>0.13402777777777775</v>
      </c>
      <c r="J1804" s="1">
        <v>0</v>
      </c>
      <c r="K1804" s="1" t="s">
        <v>1896</v>
      </c>
      <c r="L1804" s="1" t="s">
        <v>8492</v>
      </c>
      <c r="M1804" s="1" t="s">
        <v>75</v>
      </c>
      <c r="N1804" s="1" t="s">
        <v>6917</v>
      </c>
      <c r="O1804" s="1" t="s">
        <v>77</v>
      </c>
      <c r="P1804" s="1" t="s">
        <v>78</v>
      </c>
      <c r="Q1804" s="1" t="s">
        <v>78</v>
      </c>
      <c r="R1804" s="21" t="s">
        <v>1898</v>
      </c>
      <c r="S1804" s="21" t="s">
        <v>99</v>
      </c>
      <c r="T1804" s="34" t="s">
        <v>72</v>
      </c>
      <c r="U1804" s="3" t="s">
        <v>6905</v>
      </c>
      <c r="V1804" s="1" t="s">
        <v>1900</v>
      </c>
      <c r="W1804" s="1" t="s">
        <v>2143</v>
      </c>
      <c r="X1804" s="1" t="s">
        <v>1868</v>
      </c>
      <c r="Y1804" s="1" t="s">
        <v>2143</v>
      </c>
      <c r="Z1804" s="1" t="s">
        <v>291</v>
      </c>
      <c r="AA1804" s="1" t="s">
        <v>72</v>
      </c>
      <c r="AB1804" s="1" t="s">
        <v>292</v>
      </c>
      <c r="AC1804" s="1" t="s">
        <v>3420</v>
      </c>
      <c r="AD1804" s="1" t="s">
        <v>126</v>
      </c>
      <c r="AE1804" s="1">
        <v>36</v>
      </c>
      <c r="AF1804" s="1" t="s">
        <v>88</v>
      </c>
      <c r="AG1804" s="1">
        <v>5.6</v>
      </c>
      <c r="AH1804" s="1" t="s">
        <v>954</v>
      </c>
      <c r="AI1804" s="1" t="s">
        <v>90</v>
      </c>
      <c r="AJ1804" s="1" t="s">
        <v>91</v>
      </c>
      <c r="AK1804" s="1" t="s">
        <v>216</v>
      </c>
      <c r="AL1804" s="1" t="s">
        <v>72</v>
      </c>
      <c r="AM1804" s="1" t="s">
        <v>254</v>
      </c>
      <c r="AN1804" s="1" t="s">
        <v>72</v>
      </c>
      <c r="AO1804" s="1" t="s">
        <v>72</v>
      </c>
      <c r="AP1804" s="1">
        <v>6</v>
      </c>
      <c r="AQ1804" s="1" t="s">
        <v>4014</v>
      </c>
      <c r="AR1804" s="1" t="s">
        <v>72</v>
      </c>
      <c r="AS1804" s="1" t="s">
        <v>72</v>
      </c>
      <c r="AT1804" s="1" t="s">
        <v>72</v>
      </c>
      <c r="AU1804" s="3">
        <v>45910</v>
      </c>
      <c r="AV1804" s="1" t="s">
        <v>72</v>
      </c>
      <c r="AW1804" s="4" t="s">
        <v>72</v>
      </c>
      <c r="AX1804" s="1" t="s">
        <v>72</v>
      </c>
      <c r="AY1804" s="1" t="s">
        <v>72</v>
      </c>
      <c r="AZ1804" s="1" t="s">
        <v>72</v>
      </c>
      <c r="BA1804" s="4" t="s">
        <v>72</v>
      </c>
      <c r="BB1804" s="1" t="s">
        <v>72</v>
      </c>
      <c r="BC1804" s="4" t="s">
        <v>72</v>
      </c>
      <c r="BD1804" s="4" t="s">
        <v>72</v>
      </c>
      <c r="BE1804" s="4" t="s">
        <v>72</v>
      </c>
      <c r="BF1804" s="4" t="s">
        <v>72</v>
      </c>
      <c r="BG1804" s="4" t="s">
        <v>72</v>
      </c>
      <c r="BH1804" s="1" t="s">
        <v>88</v>
      </c>
      <c r="BI1804" s="4" t="s">
        <v>72</v>
      </c>
      <c r="BJ1804" s="1" t="s">
        <v>72</v>
      </c>
      <c r="BK1804" s="4" t="s">
        <v>72</v>
      </c>
      <c r="BL1804" s="4" t="s">
        <v>72</v>
      </c>
      <c r="BM1804" s="4" t="s">
        <v>72</v>
      </c>
      <c r="BN1804" s="4" t="s">
        <v>72</v>
      </c>
      <c r="BO1804" s="4" t="s">
        <v>72</v>
      </c>
      <c r="BP1804" s="4" t="s">
        <v>72</v>
      </c>
      <c r="BQ1804" s="21" t="s">
        <v>99</v>
      </c>
      <c r="BR1804" s="1" t="s">
        <v>8023</v>
      </c>
    </row>
    <row r="1805" spans="1:70" ht="20.45" customHeight="1">
      <c r="A1805" s="1" t="s">
        <v>8493</v>
      </c>
      <c r="B1805" s="1">
        <v>250234</v>
      </c>
      <c r="C1805" s="1" t="s">
        <v>71</v>
      </c>
      <c r="D1805" s="3">
        <v>45910</v>
      </c>
      <c r="E1805" s="4">
        <v>0.56597222222222221</v>
      </c>
      <c r="F1805" s="5">
        <v>45901</v>
      </c>
      <c r="G1805" s="3">
        <v>45910</v>
      </c>
      <c r="H1805" s="4">
        <v>0.7</v>
      </c>
      <c r="I1805" s="48">
        <f t="shared" si="224"/>
        <v>0.13402777777777775</v>
      </c>
      <c r="J1805" s="1">
        <v>0</v>
      </c>
      <c r="K1805" s="1" t="s">
        <v>1896</v>
      </c>
      <c r="L1805" s="1" t="s">
        <v>8492</v>
      </c>
      <c r="M1805" s="1" t="s">
        <v>75</v>
      </c>
      <c r="N1805" s="1" t="s">
        <v>6917</v>
      </c>
      <c r="O1805" s="1" t="s">
        <v>77</v>
      </c>
      <c r="P1805" s="1" t="s">
        <v>78</v>
      </c>
      <c r="Q1805" s="1" t="s">
        <v>78</v>
      </c>
      <c r="R1805" s="21" t="s">
        <v>1898</v>
      </c>
      <c r="S1805" s="21" t="s">
        <v>99</v>
      </c>
      <c r="T1805" s="34" t="s">
        <v>72</v>
      </c>
      <c r="U1805" s="3" t="s">
        <v>6905</v>
      </c>
      <c r="V1805" s="1" t="s">
        <v>1900</v>
      </c>
      <c r="W1805" s="1" t="s">
        <v>2143</v>
      </c>
      <c r="X1805" s="1" t="s">
        <v>1868</v>
      </c>
      <c r="Y1805" s="1" t="s">
        <v>2143</v>
      </c>
      <c r="Z1805" s="1" t="s">
        <v>291</v>
      </c>
      <c r="AA1805" s="1" t="s">
        <v>72</v>
      </c>
      <c r="AB1805" s="1" t="s">
        <v>292</v>
      </c>
      <c r="AC1805" s="1" t="s">
        <v>3420</v>
      </c>
      <c r="AD1805" s="1" t="s">
        <v>126</v>
      </c>
      <c r="AE1805" s="1">
        <v>36</v>
      </c>
      <c r="AF1805" s="1" t="s">
        <v>88</v>
      </c>
      <c r="AG1805" s="1">
        <v>5.6</v>
      </c>
      <c r="AH1805" s="1" t="s">
        <v>954</v>
      </c>
      <c r="AI1805" s="1" t="s">
        <v>90</v>
      </c>
      <c r="AJ1805" s="1" t="s">
        <v>91</v>
      </c>
      <c r="AK1805" s="1" t="s">
        <v>216</v>
      </c>
      <c r="AL1805" s="1" t="s">
        <v>72</v>
      </c>
      <c r="AM1805" s="1" t="s">
        <v>254</v>
      </c>
      <c r="AN1805" s="1" t="s">
        <v>72</v>
      </c>
      <c r="AO1805" s="1" t="s">
        <v>72</v>
      </c>
      <c r="AP1805" s="1">
        <v>6</v>
      </c>
      <c r="AQ1805" s="1" t="s">
        <v>4014</v>
      </c>
      <c r="AR1805" s="1" t="s">
        <v>72</v>
      </c>
      <c r="AS1805" s="1" t="s">
        <v>72</v>
      </c>
      <c r="AT1805" s="1" t="s">
        <v>72</v>
      </c>
      <c r="AU1805" s="3">
        <v>45910</v>
      </c>
      <c r="AV1805" s="4">
        <v>0.72222222222222221</v>
      </c>
      <c r="AW1805" s="4">
        <v>0.77986111111111112</v>
      </c>
      <c r="AX1805" s="4">
        <f t="shared" ref="AX1805:AX1817" si="234">AW1805-AV1805</f>
        <v>5.7638888888888906E-2</v>
      </c>
      <c r="AY1805" s="4">
        <f t="shared" ref="AY1805:AY1817" si="235">AW1805-I1805</f>
        <v>0.64583333333333337</v>
      </c>
      <c r="AZ1805" s="4">
        <f t="shared" ref="AZ1805:AZ1817" si="236">AW1805-E1805</f>
        <v>0.21388888888888891</v>
      </c>
      <c r="BA1805" s="1" t="s">
        <v>8494</v>
      </c>
      <c r="BB1805" s="1" t="s">
        <v>8495</v>
      </c>
      <c r="BC1805" s="1" t="s">
        <v>1794</v>
      </c>
      <c r="BD1805" s="1">
        <v>15</v>
      </c>
      <c r="BE1805" s="1" t="s">
        <v>3446</v>
      </c>
      <c r="BF1805" s="1" t="s">
        <v>75</v>
      </c>
      <c r="BG1805" s="1" t="s">
        <v>75</v>
      </c>
      <c r="BH1805" s="1" t="s">
        <v>88</v>
      </c>
      <c r="BI1805" s="1" t="s">
        <v>96</v>
      </c>
      <c r="BJ1805" s="1" t="s">
        <v>72</v>
      </c>
      <c r="BK1805" s="1" t="s">
        <v>7458</v>
      </c>
      <c r="BL1805" s="1" t="s">
        <v>8496</v>
      </c>
      <c r="BM1805" s="1">
        <f>56+7</f>
        <v>63</v>
      </c>
      <c r="BN1805" s="1" t="s">
        <v>75</v>
      </c>
      <c r="BO1805" s="1" t="s">
        <v>75</v>
      </c>
      <c r="BP1805" s="1" t="s">
        <v>75</v>
      </c>
      <c r="BQ1805" s="21" t="s">
        <v>99</v>
      </c>
      <c r="BR1805" s="21" t="s">
        <v>100</v>
      </c>
    </row>
    <row r="1806" spans="1:70" ht="20.45" customHeight="1">
      <c r="A1806" s="1" t="s">
        <v>8497</v>
      </c>
      <c r="B1806" s="1">
        <v>250235</v>
      </c>
      <c r="C1806" s="1" t="s">
        <v>71</v>
      </c>
      <c r="D1806" s="3">
        <v>45910</v>
      </c>
      <c r="E1806" s="4">
        <v>0.58333333333333337</v>
      </c>
      <c r="F1806" s="5">
        <v>45901</v>
      </c>
      <c r="G1806" s="3">
        <v>45910</v>
      </c>
      <c r="H1806" s="4">
        <v>0.73055555555555551</v>
      </c>
      <c r="I1806" s="48">
        <f t="shared" si="224"/>
        <v>0.14722222222222214</v>
      </c>
      <c r="J1806" s="1">
        <v>10</v>
      </c>
      <c r="K1806" s="1" t="s">
        <v>1896</v>
      </c>
      <c r="L1806" s="1" t="s">
        <v>8498</v>
      </c>
      <c r="M1806" s="1" t="s">
        <v>75</v>
      </c>
      <c r="N1806" s="1" t="s">
        <v>6917</v>
      </c>
      <c r="O1806" s="1" t="s">
        <v>77</v>
      </c>
      <c r="P1806" s="1" t="s">
        <v>78</v>
      </c>
      <c r="Q1806" s="1" t="s">
        <v>78</v>
      </c>
      <c r="R1806" s="21" t="s">
        <v>1898</v>
      </c>
      <c r="S1806" s="8" t="s">
        <v>160</v>
      </c>
      <c r="T1806" s="34" t="s">
        <v>72</v>
      </c>
      <c r="U1806" s="60" t="s">
        <v>8499</v>
      </c>
      <c r="V1806" s="1" t="s">
        <v>1900</v>
      </c>
      <c r="W1806" s="1" t="s">
        <v>8240</v>
      </c>
      <c r="X1806" s="1" t="s">
        <v>8241</v>
      </c>
      <c r="Y1806" s="1" t="s">
        <v>8242</v>
      </c>
      <c r="Z1806" s="1" t="s">
        <v>291</v>
      </c>
      <c r="AA1806" s="1" t="s">
        <v>72</v>
      </c>
      <c r="AB1806" s="1" t="s">
        <v>292</v>
      </c>
      <c r="AC1806" s="1" t="s">
        <v>8500</v>
      </c>
      <c r="AD1806" s="1" t="s">
        <v>126</v>
      </c>
      <c r="AE1806" s="1">
        <v>33</v>
      </c>
      <c r="AF1806" s="1" t="s">
        <v>88</v>
      </c>
      <c r="AG1806" s="1">
        <v>6.3</v>
      </c>
      <c r="AH1806" s="1" t="s">
        <v>954</v>
      </c>
      <c r="AI1806" s="1" t="s">
        <v>90</v>
      </c>
      <c r="AJ1806" s="1" t="s">
        <v>91</v>
      </c>
      <c r="AK1806" s="1" t="s">
        <v>92</v>
      </c>
      <c r="AL1806" s="1" t="s">
        <v>72</v>
      </c>
      <c r="AM1806" s="1" t="s">
        <v>72</v>
      </c>
      <c r="AN1806" s="1" t="s">
        <v>72</v>
      </c>
      <c r="AO1806" s="1" t="s">
        <v>72</v>
      </c>
      <c r="AP1806" s="1" t="s">
        <v>72</v>
      </c>
      <c r="AQ1806" s="1" t="s">
        <v>72</v>
      </c>
      <c r="AR1806" s="1" t="s">
        <v>72</v>
      </c>
      <c r="AS1806" s="1" t="s">
        <v>72</v>
      </c>
      <c r="AT1806" s="1" t="s">
        <v>72</v>
      </c>
      <c r="AU1806" s="3">
        <v>45910</v>
      </c>
      <c r="AV1806" s="4">
        <v>0.74305555555555558</v>
      </c>
      <c r="AW1806" s="4">
        <v>0.79513888888888884</v>
      </c>
      <c r="AX1806" s="4">
        <f t="shared" si="234"/>
        <v>5.2083333333333259E-2</v>
      </c>
      <c r="AY1806" s="4">
        <f t="shared" si="235"/>
        <v>0.6479166666666667</v>
      </c>
      <c r="AZ1806" s="4">
        <f t="shared" si="236"/>
        <v>0.21180555555555547</v>
      </c>
      <c r="BA1806" s="1" t="s">
        <v>8501</v>
      </c>
      <c r="BB1806" s="1" t="s">
        <v>72</v>
      </c>
      <c r="BC1806" s="1" t="s">
        <v>1794</v>
      </c>
      <c r="BD1806" s="1">
        <v>15</v>
      </c>
      <c r="BE1806" s="1" t="s">
        <v>7811</v>
      </c>
      <c r="BF1806" s="1" t="s">
        <v>75</v>
      </c>
      <c r="BG1806" s="1" t="s">
        <v>75</v>
      </c>
      <c r="BH1806" s="1" t="s">
        <v>88</v>
      </c>
      <c r="BI1806" s="1" t="s">
        <v>79</v>
      </c>
      <c r="BJ1806" s="1" t="s">
        <v>707</v>
      </c>
      <c r="BK1806" s="1" t="s">
        <v>7879</v>
      </c>
      <c r="BL1806" s="1" t="s">
        <v>8460</v>
      </c>
      <c r="BM1806" s="1">
        <v>21</v>
      </c>
      <c r="BN1806" s="1" t="s">
        <v>88</v>
      </c>
      <c r="BO1806" s="1" t="s">
        <v>88</v>
      </c>
      <c r="BP1806" s="1" t="s">
        <v>88</v>
      </c>
      <c r="BQ1806" s="1" t="s">
        <v>160</v>
      </c>
      <c r="BR1806" s="1" t="s">
        <v>707</v>
      </c>
    </row>
    <row r="1807" spans="1:70" ht="20.45" customHeight="1">
      <c r="A1807" s="1" t="s">
        <v>8502</v>
      </c>
      <c r="B1807" s="1">
        <v>250236</v>
      </c>
      <c r="C1807" s="1" t="s">
        <v>71</v>
      </c>
      <c r="D1807" s="3">
        <v>45910</v>
      </c>
      <c r="E1807" s="4">
        <v>0.59513888888888888</v>
      </c>
      <c r="F1807" s="5">
        <v>45901</v>
      </c>
      <c r="G1807" s="3">
        <v>45910</v>
      </c>
      <c r="H1807" s="4">
        <v>0.7944444444444444</v>
      </c>
      <c r="I1807" s="48">
        <f t="shared" si="224"/>
        <v>0.19930555555555551</v>
      </c>
      <c r="J1807" s="1">
        <v>3</v>
      </c>
      <c r="K1807" s="1" t="s">
        <v>1896</v>
      </c>
      <c r="L1807" s="1" t="s">
        <v>8503</v>
      </c>
      <c r="M1807" s="1" t="s">
        <v>75</v>
      </c>
      <c r="N1807" s="1" t="s">
        <v>3624</v>
      </c>
      <c r="O1807" s="1" t="s">
        <v>77</v>
      </c>
      <c r="P1807" s="1" t="s">
        <v>78</v>
      </c>
      <c r="Q1807" s="1" t="s">
        <v>78</v>
      </c>
      <c r="R1807" s="21" t="s">
        <v>1927</v>
      </c>
      <c r="S1807" s="21" t="s">
        <v>99</v>
      </c>
      <c r="T1807" s="34" t="s">
        <v>72</v>
      </c>
      <c r="U1807" s="3" t="s">
        <v>4380</v>
      </c>
      <c r="V1807" s="1" t="s">
        <v>1900</v>
      </c>
      <c r="W1807" s="1" t="s">
        <v>83</v>
      </c>
      <c r="X1807" s="1" t="s">
        <v>123</v>
      </c>
      <c r="Y1807" s="1" t="s">
        <v>83</v>
      </c>
      <c r="Z1807" s="1" t="s">
        <v>152</v>
      </c>
      <c r="AA1807" s="1" t="s">
        <v>72</v>
      </c>
      <c r="AB1807" s="1" t="s">
        <v>153</v>
      </c>
      <c r="AC1807" s="1" t="s">
        <v>164</v>
      </c>
      <c r="AD1807" s="1" t="s">
        <v>126</v>
      </c>
      <c r="AE1807" s="1">
        <v>38</v>
      </c>
      <c r="AF1807" s="1" t="s">
        <v>88</v>
      </c>
      <c r="AG1807" s="1">
        <v>6.4</v>
      </c>
      <c r="AH1807" s="1" t="s">
        <v>2344</v>
      </c>
      <c r="AI1807" s="1" t="s">
        <v>90</v>
      </c>
      <c r="AJ1807" s="1" t="s">
        <v>91</v>
      </c>
      <c r="AK1807" s="1" t="s">
        <v>92</v>
      </c>
      <c r="AL1807" s="1" t="s">
        <v>72</v>
      </c>
      <c r="AM1807" s="1" t="s">
        <v>72</v>
      </c>
      <c r="AN1807" s="1" t="s">
        <v>72</v>
      </c>
      <c r="AO1807" s="1" t="s">
        <v>72</v>
      </c>
      <c r="AP1807" s="1" t="s">
        <v>72</v>
      </c>
      <c r="AQ1807" s="1" t="s">
        <v>72</v>
      </c>
      <c r="AR1807" s="1" t="s">
        <v>72</v>
      </c>
      <c r="AS1807" s="1" t="s">
        <v>72</v>
      </c>
      <c r="AT1807" s="1" t="s">
        <v>72</v>
      </c>
      <c r="AU1807" s="3">
        <v>45910</v>
      </c>
      <c r="AV1807" s="4">
        <v>0.80555555555555558</v>
      </c>
      <c r="AW1807" s="4">
        <v>0.8881944444444444</v>
      </c>
      <c r="AX1807" s="4">
        <f t="shared" si="234"/>
        <v>8.2638888888888817E-2</v>
      </c>
      <c r="AY1807" s="4">
        <f t="shared" si="235"/>
        <v>0.68888888888888888</v>
      </c>
      <c r="AZ1807" s="4">
        <f t="shared" si="236"/>
        <v>0.29305555555555551</v>
      </c>
      <c r="BA1807" s="1" t="s">
        <v>8504</v>
      </c>
      <c r="BB1807" s="1" t="s">
        <v>72</v>
      </c>
      <c r="BC1807" s="1" t="s">
        <v>1794</v>
      </c>
      <c r="BD1807" s="1">
        <v>15</v>
      </c>
      <c r="BE1807" s="1" t="s">
        <v>4063</v>
      </c>
      <c r="BF1807" s="1" t="s">
        <v>88</v>
      </c>
      <c r="BG1807" s="1" t="s">
        <v>88</v>
      </c>
      <c r="BH1807" s="1" t="s">
        <v>88</v>
      </c>
      <c r="BI1807" s="1" t="s">
        <v>96</v>
      </c>
      <c r="BJ1807" s="1" t="s">
        <v>72</v>
      </c>
      <c r="BK1807" s="1" t="s">
        <v>7458</v>
      </c>
      <c r="BL1807" s="1" t="s">
        <v>8505</v>
      </c>
      <c r="BM1807" s="1">
        <f>56+7</f>
        <v>63</v>
      </c>
      <c r="BN1807" s="1" t="s">
        <v>75</v>
      </c>
      <c r="BO1807" s="1" t="s">
        <v>75</v>
      </c>
      <c r="BP1807" s="1" t="s">
        <v>75</v>
      </c>
      <c r="BQ1807" s="21" t="s">
        <v>99</v>
      </c>
      <c r="BR1807" s="21" t="s">
        <v>100</v>
      </c>
    </row>
    <row r="1808" spans="1:70" ht="20.45" customHeight="1">
      <c r="A1808" s="1" t="s">
        <v>8506</v>
      </c>
      <c r="B1808" s="1">
        <v>250237</v>
      </c>
      <c r="C1808" s="1" t="s">
        <v>71</v>
      </c>
      <c r="D1808" s="3">
        <v>45911</v>
      </c>
      <c r="E1808" s="4">
        <v>0.69097222222222221</v>
      </c>
      <c r="F1808" s="5">
        <v>45901</v>
      </c>
      <c r="G1808" s="3">
        <v>45911</v>
      </c>
      <c r="H1808" s="4">
        <v>0.7368055555555556</v>
      </c>
      <c r="I1808" s="48">
        <f t="shared" si="224"/>
        <v>4.5833333333333393E-2</v>
      </c>
      <c r="J1808" s="1">
        <v>5</v>
      </c>
      <c r="K1808" s="1" t="s">
        <v>1896</v>
      </c>
      <c r="L1808" s="1" t="s">
        <v>8507</v>
      </c>
      <c r="M1808" s="1" t="s">
        <v>75</v>
      </c>
      <c r="N1808" s="1" t="s">
        <v>1915</v>
      </c>
      <c r="O1808" s="1" t="s">
        <v>77</v>
      </c>
      <c r="P1808" s="1" t="s">
        <v>78</v>
      </c>
      <c r="Q1808" s="1" t="s">
        <v>78</v>
      </c>
      <c r="R1808" s="21" t="s">
        <v>1898</v>
      </c>
      <c r="S1808" s="21" t="s">
        <v>99</v>
      </c>
      <c r="T1808" s="34" t="s">
        <v>72</v>
      </c>
      <c r="U1808" s="34" t="s">
        <v>6356</v>
      </c>
      <c r="V1808" s="1" t="s">
        <v>1900</v>
      </c>
      <c r="W1808" s="1" t="s">
        <v>83</v>
      </c>
      <c r="X1808" s="1" t="s">
        <v>123</v>
      </c>
      <c r="Y1808" s="1" t="s">
        <v>83</v>
      </c>
      <c r="Z1808" s="1" t="s">
        <v>84</v>
      </c>
      <c r="AA1808" s="1" t="s">
        <v>72</v>
      </c>
      <c r="AB1808" s="1" t="s">
        <v>940</v>
      </c>
      <c r="AC1808" s="1" t="s">
        <v>8508</v>
      </c>
      <c r="AD1808" s="1" t="s">
        <v>126</v>
      </c>
      <c r="AE1808" s="1">
        <v>80</v>
      </c>
      <c r="AF1808" s="1" t="s">
        <v>88</v>
      </c>
      <c r="AG1808" s="1">
        <v>6.5</v>
      </c>
      <c r="AH1808" s="1" t="s">
        <v>954</v>
      </c>
      <c r="AI1808" s="1" t="s">
        <v>90</v>
      </c>
      <c r="AJ1808" s="1" t="s">
        <v>91</v>
      </c>
      <c r="AK1808" s="1" t="s">
        <v>92</v>
      </c>
      <c r="AL1808" s="1" t="s">
        <v>72</v>
      </c>
      <c r="AM1808" s="1" t="s">
        <v>254</v>
      </c>
      <c r="AN1808" s="1" t="s">
        <v>72</v>
      </c>
      <c r="AO1808" s="1" t="s">
        <v>750</v>
      </c>
      <c r="AP1808" s="1" t="s">
        <v>72</v>
      </c>
      <c r="AQ1808" s="1" t="s">
        <v>72</v>
      </c>
      <c r="AR1808" s="1" t="s">
        <v>3444</v>
      </c>
      <c r="AS1808" s="1" t="s">
        <v>72</v>
      </c>
      <c r="AT1808" s="1" t="s">
        <v>72</v>
      </c>
      <c r="AU1808" s="3">
        <v>45911</v>
      </c>
      <c r="AV1808" s="4">
        <v>0.76041666666666663</v>
      </c>
      <c r="AW1808" s="4">
        <v>0.85763888888888884</v>
      </c>
      <c r="AX1808" s="4">
        <f t="shared" si="234"/>
        <v>9.722222222222221E-2</v>
      </c>
      <c r="AY1808" s="4">
        <f t="shared" si="235"/>
        <v>0.81180555555555545</v>
      </c>
      <c r="AZ1808" s="4">
        <f t="shared" si="236"/>
        <v>0.16666666666666663</v>
      </c>
      <c r="BA1808" s="1" t="s">
        <v>8509</v>
      </c>
      <c r="BB1808" s="1" t="s">
        <v>72</v>
      </c>
      <c r="BC1808" s="1" t="s">
        <v>1675</v>
      </c>
      <c r="BD1808" s="1">
        <v>15</v>
      </c>
      <c r="BE1808" s="1" t="s">
        <v>8433</v>
      </c>
      <c r="BF1808" s="1" t="s">
        <v>75</v>
      </c>
      <c r="BG1808" s="1" t="s">
        <v>75</v>
      </c>
      <c r="BH1808" s="1" t="s">
        <v>88</v>
      </c>
      <c r="BI1808" s="1" t="s">
        <v>96</v>
      </c>
      <c r="BJ1808" s="1" t="s">
        <v>72</v>
      </c>
      <c r="BK1808" s="1" t="s">
        <v>7458</v>
      </c>
      <c r="BL1808" s="1" t="s">
        <v>7605</v>
      </c>
      <c r="BM1808" s="1">
        <f>35+7</f>
        <v>42</v>
      </c>
      <c r="BN1808" s="1" t="s">
        <v>75</v>
      </c>
      <c r="BO1808" s="1" t="s">
        <v>75</v>
      </c>
      <c r="BP1808" s="1" t="s">
        <v>75</v>
      </c>
      <c r="BQ1808" s="21" t="s">
        <v>99</v>
      </c>
      <c r="BR1808" s="21" t="s">
        <v>100</v>
      </c>
    </row>
    <row r="1809" spans="1:70" ht="20.45" customHeight="1">
      <c r="A1809" s="1" t="s">
        <v>8510</v>
      </c>
      <c r="B1809" s="1">
        <v>250238</v>
      </c>
      <c r="C1809" s="1" t="s">
        <v>71</v>
      </c>
      <c r="D1809" s="3">
        <v>45912</v>
      </c>
      <c r="E1809" s="4">
        <v>0.66666666666666663</v>
      </c>
      <c r="F1809" s="5">
        <v>45901</v>
      </c>
      <c r="G1809" s="3">
        <v>45912</v>
      </c>
      <c r="H1809" s="4">
        <v>0.81944444444444442</v>
      </c>
      <c r="I1809" s="48">
        <f t="shared" si="224"/>
        <v>0.15277777777777779</v>
      </c>
      <c r="J1809" s="1">
        <v>10</v>
      </c>
      <c r="K1809" s="1" t="s">
        <v>1896</v>
      </c>
      <c r="L1809" s="1" t="s">
        <v>8511</v>
      </c>
      <c r="M1809" s="1" t="s">
        <v>75</v>
      </c>
      <c r="N1809" s="1" t="s">
        <v>1915</v>
      </c>
      <c r="O1809" s="1" t="s">
        <v>77</v>
      </c>
      <c r="P1809" s="1" t="s">
        <v>78</v>
      </c>
      <c r="Q1809" s="1" t="s">
        <v>78</v>
      </c>
      <c r="R1809" s="21" t="s">
        <v>1898</v>
      </c>
      <c r="S1809" s="21" t="s">
        <v>99</v>
      </c>
      <c r="T1809" s="34" t="s">
        <v>72</v>
      </c>
      <c r="U1809" s="34" t="s">
        <v>8512</v>
      </c>
      <c r="V1809" s="1" t="s">
        <v>1900</v>
      </c>
      <c r="W1809" s="1" t="s">
        <v>8240</v>
      </c>
      <c r="X1809" s="1" t="s">
        <v>8241</v>
      </c>
      <c r="Y1809" s="1" t="s">
        <v>8242</v>
      </c>
      <c r="Z1809" s="1" t="s">
        <v>84</v>
      </c>
      <c r="AA1809" s="1" t="s">
        <v>72</v>
      </c>
      <c r="AB1809" s="1" t="s">
        <v>124</v>
      </c>
      <c r="AC1809" s="1" t="s">
        <v>8513</v>
      </c>
      <c r="AD1809" s="1" t="s">
        <v>87</v>
      </c>
      <c r="AE1809" s="1">
        <v>80</v>
      </c>
      <c r="AF1809" s="1" t="s">
        <v>88</v>
      </c>
      <c r="AG1809" s="1">
        <v>5.5</v>
      </c>
      <c r="AH1809" s="1" t="s">
        <v>954</v>
      </c>
      <c r="AI1809" s="1" t="s">
        <v>90</v>
      </c>
      <c r="AJ1809" s="1" t="s">
        <v>91</v>
      </c>
      <c r="AK1809" s="1" t="s">
        <v>92</v>
      </c>
      <c r="AL1809" s="1" t="s">
        <v>72</v>
      </c>
      <c r="AM1809" s="1" t="s">
        <v>72</v>
      </c>
      <c r="AN1809" s="1" t="s">
        <v>72</v>
      </c>
      <c r="AO1809" s="1" t="s">
        <v>72</v>
      </c>
      <c r="AP1809" s="1" t="s">
        <v>72</v>
      </c>
      <c r="AQ1809" s="1" t="s">
        <v>72</v>
      </c>
      <c r="AR1809" s="1" t="s">
        <v>72</v>
      </c>
      <c r="AS1809" s="1" t="s">
        <v>72</v>
      </c>
      <c r="AT1809" s="1" t="s">
        <v>72</v>
      </c>
      <c r="AU1809" s="3">
        <v>45912</v>
      </c>
      <c r="AV1809" s="4">
        <v>0.83333333333333337</v>
      </c>
      <c r="AW1809" s="4">
        <v>0.88958333333333328</v>
      </c>
      <c r="AX1809" s="4">
        <f t="shared" si="234"/>
        <v>5.6249999999999911E-2</v>
      </c>
      <c r="AY1809" s="4">
        <f t="shared" si="235"/>
        <v>0.73680555555555549</v>
      </c>
      <c r="AZ1809" s="4">
        <f t="shared" si="236"/>
        <v>0.22291666666666665</v>
      </c>
      <c r="BA1809" s="1" t="s">
        <v>8514</v>
      </c>
      <c r="BB1809" s="1" t="s">
        <v>72</v>
      </c>
      <c r="BC1809" s="1" t="s">
        <v>1675</v>
      </c>
      <c r="BD1809" s="1">
        <v>15</v>
      </c>
      <c r="BE1809" s="1" t="s">
        <v>183</v>
      </c>
      <c r="BF1809" s="1" t="s">
        <v>88</v>
      </c>
      <c r="BG1809" s="1" t="s">
        <v>88</v>
      </c>
      <c r="BH1809" s="1" t="s">
        <v>88</v>
      </c>
      <c r="BI1809" s="1" t="s">
        <v>96</v>
      </c>
      <c r="BJ1809" s="1" t="s">
        <v>72</v>
      </c>
      <c r="BK1809" s="1" t="s">
        <v>7458</v>
      </c>
      <c r="BL1809" s="1" t="s">
        <v>7605</v>
      </c>
      <c r="BM1809" s="1">
        <f>35</f>
        <v>35</v>
      </c>
      <c r="BN1809" s="1" t="s">
        <v>75</v>
      </c>
      <c r="BO1809" s="1" t="s">
        <v>75</v>
      </c>
      <c r="BP1809" s="1" t="s">
        <v>75</v>
      </c>
      <c r="BQ1809" s="21" t="s">
        <v>99</v>
      </c>
      <c r="BR1809" s="21" t="s">
        <v>100</v>
      </c>
    </row>
    <row r="1810" spans="1:70" ht="20.45" customHeight="1">
      <c r="A1810" s="1" t="s">
        <v>8515</v>
      </c>
      <c r="B1810" s="1">
        <v>250239</v>
      </c>
      <c r="C1810" s="1" t="s">
        <v>71</v>
      </c>
      <c r="D1810" s="3">
        <v>45912</v>
      </c>
      <c r="E1810" s="4">
        <v>0.51388888888888884</v>
      </c>
      <c r="F1810" s="5">
        <v>45901</v>
      </c>
      <c r="G1810" s="3">
        <v>45912</v>
      </c>
      <c r="H1810" s="4">
        <v>0.88888888888888884</v>
      </c>
      <c r="I1810" s="48">
        <f t="shared" si="224"/>
        <v>0.375</v>
      </c>
      <c r="J1810" s="1">
        <v>10</v>
      </c>
      <c r="K1810" s="1" t="s">
        <v>1896</v>
      </c>
      <c r="L1810" s="1" t="s">
        <v>8516</v>
      </c>
      <c r="M1810" s="1" t="s">
        <v>75</v>
      </c>
      <c r="N1810" s="1" t="s">
        <v>1915</v>
      </c>
      <c r="O1810" s="1" t="s">
        <v>77</v>
      </c>
      <c r="P1810" s="1" t="s">
        <v>78</v>
      </c>
      <c r="Q1810" s="1" t="s">
        <v>78</v>
      </c>
      <c r="R1810" s="21" t="s">
        <v>1898</v>
      </c>
      <c r="S1810" s="21" t="s">
        <v>99</v>
      </c>
      <c r="T1810" s="34" t="s">
        <v>72</v>
      </c>
      <c r="U1810" s="3" t="s">
        <v>8517</v>
      </c>
      <c r="V1810" s="1" t="s">
        <v>1900</v>
      </c>
      <c r="W1810" s="1" t="s">
        <v>778</v>
      </c>
      <c r="X1810" s="1" t="s">
        <v>779</v>
      </c>
      <c r="Y1810" s="1" t="s">
        <v>780</v>
      </c>
      <c r="Z1810" s="1" t="s">
        <v>84</v>
      </c>
      <c r="AA1810" s="1" t="s">
        <v>72</v>
      </c>
      <c r="AB1810" s="1" t="s">
        <v>140</v>
      </c>
      <c r="AC1810" s="1" t="s">
        <v>141</v>
      </c>
      <c r="AD1810" s="1" t="s">
        <v>126</v>
      </c>
      <c r="AE1810" s="1">
        <v>49</v>
      </c>
      <c r="AF1810" s="1" t="s">
        <v>88</v>
      </c>
      <c r="AG1810" s="1">
        <v>4.9000000000000004</v>
      </c>
      <c r="AH1810" s="1" t="s">
        <v>299</v>
      </c>
      <c r="AI1810" s="1" t="s">
        <v>90</v>
      </c>
      <c r="AJ1810" s="1" t="s">
        <v>91</v>
      </c>
      <c r="AK1810" s="1" t="s">
        <v>92</v>
      </c>
      <c r="AL1810" s="1" t="s">
        <v>72</v>
      </c>
      <c r="AM1810" s="1" t="s">
        <v>217</v>
      </c>
      <c r="AN1810" s="1" t="s">
        <v>72</v>
      </c>
      <c r="AO1810" s="1" t="s">
        <v>7174</v>
      </c>
      <c r="AP1810" s="1" t="s">
        <v>72</v>
      </c>
      <c r="AQ1810" s="1" t="s">
        <v>72</v>
      </c>
      <c r="AR1810" s="1" t="s">
        <v>220</v>
      </c>
      <c r="AS1810" s="1" t="s">
        <v>72</v>
      </c>
      <c r="AT1810" s="1" t="s">
        <v>72</v>
      </c>
      <c r="AU1810" s="3">
        <v>45913</v>
      </c>
      <c r="AV1810" s="4">
        <v>0.30138888888888887</v>
      </c>
      <c r="AW1810" s="4">
        <v>0.38124999999999998</v>
      </c>
      <c r="AX1810" s="4">
        <f t="shared" si="234"/>
        <v>7.9861111111111105E-2</v>
      </c>
      <c r="AY1810" s="4">
        <f t="shared" si="235"/>
        <v>6.2499999999999778E-3</v>
      </c>
      <c r="AZ1810" s="4">
        <f t="shared" si="236"/>
        <v>-0.13263888888888886</v>
      </c>
      <c r="BA1810" s="1" t="s">
        <v>8518</v>
      </c>
      <c r="BB1810" s="1" t="s">
        <v>72</v>
      </c>
      <c r="BC1810" s="1" t="s">
        <v>1675</v>
      </c>
      <c r="BD1810" s="1">
        <v>15</v>
      </c>
      <c r="BE1810" s="1" t="s">
        <v>4063</v>
      </c>
      <c r="BF1810" s="1" t="s">
        <v>75</v>
      </c>
      <c r="BG1810" s="1" t="s">
        <v>75</v>
      </c>
      <c r="BH1810" s="1" t="s">
        <v>88</v>
      </c>
      <c r="BI1810" s="1" t="s">
        <v>96</v>
      </c>
      <c r="BJ1810" s="1" t="s">
        <v>72</v>
      </c>
      <c r="BK1810" s="1" t="s">
        <v>7458</v>
      </c>
      <c r="BL1810" s="1" t="s">
        <v>7605</v>
      </c>
      <c r="BM1810" s="1">
        <f>35+14</f>
        <v>49</v>
      </c>
      <c r="BN1810" s="1" t="s">
        <v>75</v>
      </c>
      <c r="BO1810" s="1" t="s">
        <v>75</v>
      </c>
      <c r="BP1810" s="1" t="s">
        <v>75</v>
      </c>
      <c r="BQ1810" s="21" t="s">
        <v>99</v>
      </c>
      <c r="BR1810" s="21" t="s">
        <v>100</v>
      </c>
    </row>
    <row r="1811" spans="1:70" ht="20.45" customHeight="1">
      <c r="A1811" s="1" t="s">
        <v>8519</v>
      </c>
      <c r="B1811" s="1">
        <v>250240</v>
      </c>
      <c r="C1811" s="1" t="s">
        <v>71</v>
      </c>
      <c r="D1811" s="3">
        <v>45915</v>
      </c>
      <c r="E1811" s="4">
        <v>0.46111111111111114</v>
      </c>
      <c r="F1811" s="5">
        <v>45901</v>
      </c>
      <c r="G1811" s="3">
        <v>45915</v>
      </c>
      <c r="H1811" s="4">
        <v>0.61250000000000004</v>
      </c>
      <c r="I1811" s="48">
        <f t="shared" si="224"/>
        <v>0.15138888888888891</v>
      </c>
      <c r="J1811" s="1">
        <v>10</v>
      </c>
      <c r="K1811" s="1" t="s">
        <v>1896</v>
      </c>
      <c r="L1811" s="1" t="s">
        <v>8520</v>
      </c>
      <c r="M1811" s="1" t="s">
        <v>75</v>
      </c>
      <c r="N1811" s="1" t="s">
        <v>3947</v>
      </c>
      <c r="O1811" s="1" t="s">
        <v>77</v>
      </c>
      <c r="P1811" s="1" t="s">
        <v>78</v>
      </c>
      <c r="Q1811" s="1" t="s">
        <v>78</v>
      </c>
      <c r="R1811" s="21" t="s">
        <v>1898</v>
      </c>
      <c r="S1811" s="21" t="s">
        <v>99</v>
      </c>
      <c r="T1811" s="34" t="s">
        <v>72</v>
      </c>
      <c r="U1811" s="34" t="s">
        <v>3052</v>
      </c>
      <c r="V1811" s="1" t="s">
        <v>1900</v>
      </c>
      <c r="W1811" s="1" t="s">
        <v>813</v>
      </c>
      <c r="X1811" s="1" t="s">
        <v>813</v>
      </c>
      <c r="Y1811" s="1" t="s">
        <v>814</v>
      </c>
      <c r="Z1811" s="1" t="s">
        <v>84</v>
      </c>
      <c r="AA1811" s="1" t="s">
        <v>72</v>
      </c>
      <c r="AB1811" s="1" t="s">
        <v>140</v>
      </c>
      <c r="AC1811" s="1" t="s">
        <v>181</v>
      </c>
      <c r="AD1811" s="1" t="s">
        <v>126</v>
      </c>
      <c r="AE1811" s="1">
        <v>77</v>
      </c>
      <c r="AF1811" s="1" t="s">
        <v>88</v>
      </c>
      <c r="AG1811" s="1">
        <v>4.5999999999999996</v>
      </c>
      <c r="AH1811" s="1" t="s">
        <v>954</v>
      </c>
      <c r="AI1811" s="1" t="s">
        <v>90</v>
      </c>
      <c r="AJ1811" s="1" t="s">
        <v>91</v>
      </c>
      <c r="AK1811" s="1" t="s">
        <v>92</v>
      </c>
      <c r="AL1811" s="1" t="s">
        <v>72</v>
      </c>
      <c r="AM1811" s="1" t="s">
        <v>244</v>
      </c>
      <c r="AN1811" s="1">
        <v>1</v>
      </c>
      <c r="AO1811" s="25" t="s">
        <v>5057</v>
      </c>
      <c r="AP1811" s="1" t="s">
        <v>72</v>
      </c>
      <c r="AQ1811" s="1" t="s">
        <v>72</v>
      </c>
      <c r="AR1811" s="1" t="s">
        <v>1171</v>
      </c>
      <c r="AS1811" s="1" t="s">
        <v>72</v>
      </c>
      <c r="AT1811" s="1" t="s">
        <v>72</v>
      </c>
      <c r="AU1811" s="3">
        <v>45915</v>
      </c>
      <c r="AV1811" s="4">
        <v>0.63263888888888886</v>
      </c>
      <c r="AW1811" s="4">
        <v>0.70277777777777772</v>
      </c>
      <c r="AX1811" s="4">
        <f t="shared" si="234"/>
        <v>7.0138888888888862E-2</v>
      </c>
      <c r="AY1811" s="4">
        <f t="shared" si="235"/>
        <v>0.55138888888888882</v>
      </c>
      <c r="AZ1811" s="4">
        <f t="shared" si="236"/>
        <v>0.24166666666666659</v>
      </c>
      <c r="BA1811" s="1" t="s">
        <v>8521</v>
      </c>
      <c r="BB1811" s="1" t="s">
        <v>72</v>
      </c>
      <c r="BC1811" s="1" t="s">
        <v>1675</v>
      </c>
      <c r="BD1811" s="1">
        <v>15</v>
      </c>
      <c r="BE1811" s="1" t="s">
        <v>8433</v>
      </c>
      <c r="BF1811" s="1" t="s">
        <v>75</v>
      </c>
      <c r="BG1811" s="1" t="s">
        <v>75</v>
      </c>
      <c r="BH1811" s="1" t="s">
        <v>88</v>
      </c>
      <c r="BI1811" s="1" t="s">
        <v>96</v>
      </c>
      <c r="BJ1811" s="1" t="s">
        <v>72</v>
      </c>
      <c r="BK1811" s="1" t="s">
        <v>7526</v>
      </c>
      <c r="BL1811" s="1" t="s">
        <v>7527</v>
      </c>
      <c r="BM1811" s="1">
        <f>30+6</f>
        <v>36</v>
      </c>
      <c r="BN1811" s="1" t="s">
        <v>75</v>
      </c>
      <c r="BO1811" s="1" t="s">
        <v>75</v>
      </c>
      <c r="BP1811" s="1" t="s">
        <v>75</v>
      </c>
      <c r="BQ1811" s="21" t="s">
        <v>99</v>
      </c>
      <c r="BR1811" s="21" t="s">
        <v>100</v>
      </c>
    </row>
    <row r="1812" spans="1:70" ht="20.45" customHeight="1">
      <c r="A1812" s="1" t="s">
        <v>8522</v>
      </c>
      <c r="B1812" s="1">
        <v>250241</v>
      </c>
      <c r="C1812" s="1" t="s">
        <v>71</v>
      </c>
      <c r="D1812" s="3">
        <v>45916</v>
      </c>
      <c r="E1812" s="4">
        <v>0.43333333333333335</v>
      </c>
      <c r="F1812" s="5">
        <v>45901</v>
      </c>
      <c r="G1812" s="3">
        <v>45916</v>
      </c>
      <c r="H1812" s="4">
        <v>0.58611111111111114</v>
      </c>
      <c r="I1812" s="48">
        <f t="shared" si="224"/>
        <v>0.15277777777777779</v>
      </c>
      <c r="J1812" s="1">
        <v>3</v>
      </c>
      <c r="K1812" s="1" t="s">
        <v>1896</v>
      </c>
      <c r="L1812" s="1" t="s">
        <v>8523</v>
      </c>
      <c r="M1812" s="1" t="s">
        <v>75</v>
      </c>
      <c r="N1812" s="1" t="s">
        <v>1915</v>
      </c>
      <c r="O1812" s="1" t="s">
        <v>77</v>
      </c>
      <c r="P1812" s="1" t="s">
        <v>78</v>
      </c>
      <c r="Q1812" s="1" t="s">
        <v>78</v>
      </c>
      <c r="R1812" s="21" t="s">
        <v>1898</v>
      </c>
      <c r="S1812" s="21" t="s">
        <v>99</v>
      </c>
      <c r="T1812" s="34" t="s">
        <v>72</v>
      </c>
      <c r="U1812" s="3" t="s">
        <v>6832</v>
      </c>
      <c r="V1812" s="1" t="s">
        <v>1900</v>
      </c>
      <c r="W1812" s="1" t="s">
        <v>813</v>
      </c>
      <c r="X1812" s="1" t="s">
        <v>813</v>
      </c>
      <c r="Y1812" s="1" t="s">
        <v>814</v>
      </c>
      <c r="Z1812" s="1" t="s">
        <v>84</v>
      </c>
      <c r="AA1812" s="1" t="s">
        <v>72</v>
      </c>
      <c r="AB1812" s="1" t="s">
        <v>124</v>
      </c>
      <c r="AC1812" s="1" t="s">
        <v>2067</v>
      </c>
      <c r="AD1812" s="1" t="s">
        <v>126</v>
      </c>
      <c r="AE1812" s="1">
        <v>60</v>
      </c>
      <c r="AF1812" s="1" t="s">
        <v>88</v>
      </c>
      <c r="AG1812" s="1">
        <v>5.2</v>
      </c>
      <c r="AH1812" s="1" t="s">
        <v>299</v>
      </c>
      <c r="AI1812" s="1" t="s">
        <v>90</v>
      </c>
      <c r="AJ1812" s="1" t="s">
        <v>91</v>
      </c>
      <c r="AK1812" s="1" t="s">
        <v>92</v>
      </c>
      <c r="AL1812" s="1" t="s">
        <v>72</v>
      </c>
      <c r="AM1812" s="1" t="s">
        <v>217</v>
      </c>
      <c r="AN1812" s="1">
        <v>2</v>
      </c>
      <c r="AO1812" s="25" t="s">
        <v>7111</v>
      </c>
      <c r="AP1812" s="1" t="s">
        <v>72</v>
      </c>
      <c r="AQ1812" s="1" t="s">
        <v>72</v>
      </c>
      <c r="AR1812" s="1" t="s">
        <v>3444</v>
      </c>
      <c r="AS1812" s="1" t="s">
        <v>878</v>
      </c>
      <c r="AT1812" s="1" t="s">
        <v>72</v>
      </c>
      <c r="AU1812" s="3">
        <v>45916</v>
      </c>
      <c r="AV1812" s="4">
        <v>0.62569444444444444</v>
      </c>
      <c r="AW1812" s="4">
        <v>0.70694444444444449</v>
      </c>
      <c r="AX1812" s="4">
        <f t="shared" si="234"/>
        <v>8.1250000000000044E-2</v>
      </c>
      <c r="AY1812" s="4">
        <f t="shared" si="235"/>
        <v>0.5541666666666667</v>
      </c>
      <c r="AZ1812" s="4">
        <f t="shared" si="236"/>
        <v>0.27361111111111114</v>
      </c>
      <c r="BA1812" s="1" t="s">
        <v>8524</v>
      </c>
      <c r="BB1812" s="1" t="s">
        <v>72</v>
      </c>
      <c r="BC1812" s="1" t="s">
        <v>1675</v>
      </c>
      <c r="BD1812" s="1">
        <v>15</v>
      </c>
      <c r="BE1812" s="1" t="s">
        <v>7811</v>
      </c>
      <c r="BF1812" s="1" t="s">
        <v>75</v>
      </c>
      <c r="BG1812" s="1" t="s">
        <v>75</v>
      </c>
      <c r="BH1812" s="1" t="s">
        <v>88</v>
      </c>
      <c r="BI1812" s="1" t="s">
        <v>96</v>
      </c>
      <c r="BJ1812" s="1" t="s">
        <v>72</v>
      </c>
      <c r="BK1812" s="1" t="s">
        <v>7458</v>
      </c>
      <c r="BL1812" s="1" t="s">
        <v>7605</v>
      </c>
      <c r="BM1812" s="1">
        <f>35</f>
        <v>35</v>
      </c>
      <c r="BN1812" s="1" t="s">
        <v>75</v>
      </c>
      <c r="BO1812" s="1" t="s">
        <v>75</v>
      </c>
      <c r="BP1812" s="1" t="s">
        <v>75</v>
      </c>
      <c r="BQ1812" s="21" t="s">
        <v>99</v>
      </c>
      <c r="BR1812" s="21" t="s">
        <v>100</v>
      </c>
    </row>
    <row r="1813" spans="1:70" ht="20.45" customHeight="1">
      <c r="A1813" s="1" t="s">
        <v>8525</v>
      </c>
      <c r="B1813" s="1">
        <v>250242</v>
      </c>
      <c r="C1813" s="1" t="s">
        <v>71</v>
      </c>
      <c r="D1813" s="3">
        <v>45916</v>
      </c>
      <c r="E1813" s="4">
        <v>0.52777777777777779</v>
      </c>
      <c r="F1813" s="5">
        <v>45901</v>
      </c>
      <c r="G1813" s="3">
        <v>45916</v>
      </c>
      <c r="H1813" s="4">
        <v>0.85138888888888886</v>
      </c>
      <c r="I1813" s="48">
        <f t="shared" si="224"/>
        <v>0.32361111111111107</v>
      </c>
      <c r="J1813" s="1">
        <v>10</v>
      </c>
      <c r="K1813" s="1" t="s">
        <v>1896</v>
      </c>
      <c r="L1813" s="1" t="s">
        <v>8526</v>
      </c>
      <c r="M1813" s="1" t="s">
        <v>75</v>
      </c>
      <c r="N1813" s="1" t="s">
        <v>1915</v>
      </c>
      <c r="O1813" s="1" t="s">
        <v>77</v>
      </c>
      <c r="P1813" s="1" t="s">
        <v>78</v>
      </c>
      <c r="Q1813" s="1" t="s">
        <v>78</v>
      </c>
      <c r="R1813" s="21" t="s">
        <v>1898</v>
      </c>
      <c r="S1813" s="21" t="s">
        <v>160</v>
      </c>
      <c r="T1813" s="34" t="s">
        <v>72</v>
      </c>
      <c r="U1813" s="3" t="s">
        <v>8527</v>
      </c>
      <c r="V1813" s="1" t="s">
        <v>1900</v>
      </c>
      <c r="W1813" s="1" t="s">
        <v>778</v>
      </c>
      <c r="X1813" s="1" t="s">
        <v>779</v>
      </c>
      <c r="Y1813" s="1" t="s">
        <v>780</v>
      </c>
      <c r="Z1813" s="1" t="s">
        <v>84</v>
      </c>
      <c r="AA1813" s="1" t="s">
        <v>72</v>
      </c>
      <c r="AB1813" s="1" t="s">
        <v>140</v>
      </c>
      <c r="AC1813" s="1" t="s">
        <v>141</v>
      </c>
      <c r="AD1813" s="1" t="s">
        <v>126</v>
      </c>
      <c r="AE1813" s="1">
        <v>49</v>
      </c>
      <c r="AF1813" s="1" t="s">
        <v>88</v>
      </c>
      <c r="AG1813" s="1">
        <v>6.5</v>
      </c>
      <c r="AH1813" s="1" t="s">
        <v>299</v>
      </c>
      <c r="AI1813" s="1" t="s">
        <v>90</v>
      </c>
      <c r="AJ1813" s="1" t="s">
        <v>91</v>
      </c>
      <c r="AK1813" s="1" t="s">
        <v>92</v>
      </c>
      <c r="AL1813" s="1" t="s">
        <v>72</v>
      </c>
      <c r="AM1813" s="1" t="s">
        <v>217</v>
      </c>
      <c r="AN1813" s="1" t="s">
        <v>72</v>
      </c>
      <c r="AO1813" s="1" t="s">
        <v>6250</v>
      </c>
      <c r="AP1813" s="1" t="s">
        <v>72</v>
      </c>
      <c r="AQ1813" s="1" t="s">
        <v>72</v>
      </c>
      <c r="AR1813" s="1" t="s">
        <v>220</v>
      </c>
      <c r="AS1813" s="1" t="s">
        <v>72</v>
      </c>
      <c r="AT1813" s="1" t="s">
        <v>72</v>
      </c>
      <c r="AU1813" s="3">
        <v>45917</v>
      </c>
      <c r="AV1813" s="4">
        <v>0.2951388888888889</v>
      </c>
      <c r="AW1813" s="4">
        <v>0.36458333333333331</v>
      </c>
      <c r="AX1813" s="4">
        <f t="shared" si="234"/>
        <v>6.944444444444442E-2</v>
      </c>
      <c r="AY1813" s="4">
        <f t="shared" si="235"/>
        <v>4.0972222222222243E-2</v>
      </c>
      <c r="AZ1813" s="4">
        <f t="shared" si="236"/>
        <v>-0.16319444444444448</v>
      </c>
      <c r="BA1813" s="1" t="s">
        <v>8528</v>
      </c>
      <c r="BB1813" s="1" t="s">
        <v>72</v>
      </c>
      <c r="BC1813" s="1" t="s">
        <v>1675</v>
      </c>
      <c r="BD1813" s="1">
        <v>15</v>
      </c>
      <c r="BE1813" s="1" t="s">
        <v>3205</v>
      </c>
      <c r="BF1813" s="1" t="s">
        <v>75</v>
      </c>
      <c r="BG1813" s="1" t="s">
        <v>75</v>
      </c>
      <c r="BH1813" s="1" t="s">
        <v>88</v>
      </c>
      <c r="BI1813" s="1" t="s">
        <v>79</v>
      </c>
      <c r="BJ1813" s="1" t="s">
        <v>72</v>
      </c>
      <c r="BK1813" s="1" t="s">
        <v>7458</v>
      </c>
      <c r="BL1813" s="1" t="s">
        <v>7605</v>
      </c>
      <c r="BM1813" s="1">
        <f>35</f>
        <v>35</v>
      </c>
      <c r="BN1813" s="1" t="s">
        <v>75</v>
      </c>
      <c r="BO1813" s="1" t="s">
        <v>75</v>
      </c>
      <c r="BP1813" s="1" t="s">
        <v>75</v>
      </c>
      <c r="BQ1813" s="1" t="s">
        <v>160</v>
      </c>
      <c r="BR1813" s="1" t="s">
        <v>440</v>
      </c>
    </row>
    <row r="1814" spans="1:70" ht="20.45" customHeight="1">
      <c r="A1814" s="1" t="s">
        <v>8529</v>
      </c>
      <c r="B1814" s="1">
        <v>250243</v>
      </c>
      <c r="C1814" s="1" t="s">
        <v>71</v>
      </c>
      <c r="D1814" s="3">
        <v>45917</v>
      </c>
      <c r="E1814" s="4">
        <v>0.63541666666666663</v>
      </c>
      <c r="F1814" s="5">
        <v>45901</v>
      </c>
      <c r="G1814" s="3">
        <v>45917</v>
      </c>
      <c r="H1814" s="4">
        <v>0.78611111111111109</v>
      </c>
      <c r="I1814" s="48">
        <f t="shared" si="224"/>
        <v>0.15069444444444446</v>
      </c>
      <c r="J1814" s="1">
        <v>5</v>
      </c>
      <c r="K1814" s="1" t="s">
        <v>1896</v>
      </c>
      <c r="L1814" s="1" t="s">
        <v>8530</v>
      </c>
      <c r="M1814" s="1" t="s">
        <v>75</v>
      </c>
      <c r="N1814" s="1" t="s">
        <v>3624</v>
      </c>
      <c r="O1814" s="1" t="s">
        <v>77</v>
      </c>
      <c r="P1814" s="1" t="s">
        <v>78</v>
      </c>
      <c r="Q1814" s="1" t="s">
        <v>172</v>
      </c>
      <c r="R1814" s="21" t="s">
        <v>139</v>
      </c>
      <c r="S1814" s="8" t="s">
        <v>160</v>
      </c>
      <c r="T1814" s="34" t="s">
        <v>72</v>
      </c>
      <c r="U1814" s="60" t="s">
        <v>847</v>
      </c>
      <c r="V1814" s="1" t="s">
        <v>1900</v>
      </c>
      <c r="W1814" s="1" t="s">
        <v>2143</v>
      </c>
      <c r="X1814" s="1" t="s">
        <v>1868</v>
      </c>
      <c r="Y1814" s="1" t="s">
        <v>2143</v>
      </c>
      <c r="Z1814" s="1" t="s">
        <v>152</v>
      </c>
      <c r="AA1814" s="1" t="s">
        <v>3803</v>
      </c>
      <c r="AB1814" s="1" t="s">
        <v>153</v>
      </c>
      <c r="AC1814" s="1" t="s">
        <v>164</v>
      </c>
      <c r="AD1814" s="1" t="s">
        <v>126</v>
      </c>
      <c r="AE1814" s="1">
        <v>62</v>
      </c>
      <c r="AF1814" s="1" t="s">
        <v>88</v>
      </c>
      <c r="AG1814" s="1">
        <v>6.1</v>
      </c>
      <c r="AH1814" s="1" t="s">
        <v>299</v>
      </c>
      <c r="AI1814" s="1" t="s">
        <v>90</v>
      </c>
      <c r="AJ1814" s="1" t="s">
        <v>91</v>
      </c>
      <c r="AK1814" s="1" t="s">
        <v>216</v>
      </c>
      <c r="AL1814" s="1" t="s">
        <v>72</v>
      </c>
      <c r="AM1814" s="1" t="s">
        <v>72</v>
      </c>
      <c r="AN1814" s="1" t="s">
        <v>72</v>
      </c>
      <c r="AO1814" s="1" t="s">
        <v>8210</v>
      </c>
      <c r="AP1814" s="1">
        <v>8</v>
      </c>
      <c r="AQ1814" s="1" t="s">
        <v>8531</v>
      </c>
      <c r="AR1814" s="1" t="s">
        <v>72</v>
      </c>
      <c r="AS1814" s="1" t="s">
        <v>72</v>
      </c>
      <c r="AT1814" s="1" t="s">
        <v>72</v>
      </c>
      <c r="AU1814" s="3">
        <v>45917</v>
      </c>
      <c r="AV1814" s="4">
        <v>0.79722222222222228</v>
      </c>
      <c r="AW1814" s="4">
        <v>0.84444444444444444</v>
      </c>
      <c r="AX1814" s="4">
        <f t="shared" si="234"/>
        <v>4.7222222222222165E-2</v>
      </c>
      <c r="AY1814" s="4">
        <f t="shared" si="235"/>
        <v>0.69374999999999998</v>
      </c>
      <c r="AZ1814" s="4">
        <f t="shared" si="236"/>
        <v>0.20902777777777781</v>
      </c>
      <c r="BA1814" s="1" t="s">
        <v>8532</v>
      </c>
      <c r="BB1814" s="1" t="s">
        <v>72</v>
      </c>
      <c r="BC1814" s="1" t="s">
        <v>1794</v>
      </c>
      <c r="BD1814" s="1">
        <v>15</v>
      </c>
      <c r="BE1814" s="1" t="s">
        <v>4063</v>
      </c>
      <c r="BF1814" s="1" t="s">
        <v>88</v>
      </c>
      <c r="BG1814" s="1" t="s">
        <v>88</v>
      </c>
      <c r="BH1814" s="1" t="s">
        <v>88</v>
      </c>
      <c r="BI1814" s="1" t="s">
        <v>79</v>
      </c>
      <c r="BJ1814" s="1" t="s">
        <v>707</v>
      </c>
      <c r="BK1814" s="1" t="s">
        <v>7629</v>
      </c>
      <c r="BL1814" s="1" t="s">
        <v>8533</v>
      </c>
      <c r="BM1814" s="1">
        <v>17</v>
      </c>
      <c r="BN1814" s="1" t="s">
        <v>88</v>
      </c>
      <c r="BO1814" s="1" t="s">
        <v>88</v>
      </c>
      <c r="BP1814" s="1" t="s">
        <v>88</v>
      </c>
      <c r="BQ1814" s="1" t="s">
        <v>160</v>
      </c>
      <c r="BR1814" s="1" t="s">
        <v>707</v>
      </c>
    </row>
    <row r="1815" spans="1:70" ht="20.45" customHeight="1">
      <c r="A1815" s="1" t="s">
        <v>8534</v>
      </c>
      <c r="B1815" s="1">
        <v>250244</v>
      </c>
      <c r="C1815" s="1" t="s">
        <v>71</v>
      </c>
      <c r="D1815" s="3">
        <v>45918</v>
      </c>
      <c r="E1815" s="4">
        <v>0.46875</v>
      </c>
      <c r="F1815" s="5">
        <v>45901</v>
      </c>
      <c r="G1815" s="3">
        <v>45918</v>
      </c>
      <c r="H1815" s="4">
        <v>0.67777777777777781</v>
      </c>
      <c r="I1815" s="48">
        <f t="shared" si="224"/>
        <v>0.20902777777777781</v>
      </c>
      <c r="J1815" s="1">
        <v>3</v>
      </c>
      <c r="K1815" s="1" t="s">
        <v>1896</v>
      </c>
      <c r="L1815" s="1" t="s">
        <v>8535</v>
      </c>
      <c r="M1815" s="1" t="s">
        <v>75</v>
      </c>
      <c r="N1815" s="1" t="s">
        <v>1915</v>
      </c>
      <c r="O1815" s="1" t="s">
        <v>77</v>
      </c>
      <c r="P1815" s="1" t="s">
        <v>78</v>
      </c>
      <c r="Q1815" s="1" t="s">
        <v>78</v>
      </c>
      <c r="R1815" s="21" t="s">
        <v>1898</v>
      </c>
      <c r="S1815" s="21" t="s">
        <v>99</v>
      </c>
      <c r="T1815" s="34" t="s">
        <v>72</v>
      </c>
      <c r="U1815" s="3" t="s">
        <v>8536</v>
      </c>
      <c r="V1815" s="1" t="s">
        <v>1900</v>
      </c>
      <c r="W1815" s="1" t="s">
        <v>813</v>
      </c>
      <c r="X1815" s="1" t="s">
        <v>813</v>
      </c>
      <c r="Y1815" s="1" t="s">
        <v>814</v>
      </c>
      <c r="Z1815" s="1" t="s">
        <v>84</v>
      </c>
      <c r="AA1815" s="1" t="s">
        <v>72</v>
      </c>
      <c r="AB1815" s="1" t="s">
        <v>124</v>
      </c>
      <c r="AC1815" s="1" t="s">
        <v>8537</v>
      </c>
      <c r="AD1815" s="1" t="s">
        <v>87</v>
      </c>
      <c r="AE1815" s="1">
        <v>55</v>
      </c>
      <c r="AF1815" s="1" t="s">
        <v>88</v>
      </c>
      <c r="AG1815" s="1">
        <v>5.8</v>
      </c>
      <c r="AH1815" s="1" t="s">
        <v>2344</v>
      </c>
      <c r="AI1815" s="1" t="s">
        <v>90</v>
      </c>
      <c r="AJ1815" s="1" t="s">
        <v>91</v>
      </c>
      <c r="AK1815" s="1" t="s">
        <v>92</v>
      </c>
      <c r="AL1815" s="1" t="s">
        <v>72</v>
      </c>
      <c r="AM1815" s="1" t="s">
        <v>217</v>
      </c>
      <c r="AN1815" s="1">
        <v>2</v>
      </c>
      <c r="AO1815" s="25" t="s">
        <v>5253</v>
      </c>
      <c r="AP1815" s="1" t="s">
        <v>72</v>
      </c>
      <c r="AQ1815" s="1" t="s">
        <v>72</v>
      </c>
      <c r="AR1815" s="1" t="s">
        <v>3444</v>
      </c>
      <c r="AS1815" s="1" t="s">
        <v>72</v>
      </c>
      <c r="AT1815" s="1" t="s">
        <v>72</v>
      </c>
      <c r="AU1815" s="3">
        <v>45918</v>
      </c>
      <c r="AV1815" s="4">
        <v>0.69722222222222219</v>
      </c>
      <c r="AW1815" s="4">
        <v>0.77777777777777779</v>
      </c>
      <c r="AX1815" s="4">
        <f t="shared" si="234"/>
        <v>8.0555555555555602E-2</v>
      </c>
      <c r="AY1815" s="4">
        <f t="shared" si="235"/>
        <v>0.56874999999999998</v>
      </c>
      <c r="AZ1815" s="4">
        <f t="shared" si="236"/>
        <v>0.30902777777777779</v>
      </c>
      <c r="BA1815" s="1" t="s">
        <v>8538</v>
      </c>
      <c r="BB1815" s="1" t="s">
        <v>72</v>
      </c>
      <c r="BC1815" s="1" t="s">
        <v>1675</v>
      </c>
      <c r="BD1815" s="1">
        <v>15</v>
      </c>
      <c r="BE1815" s="1" t="s">
        <v>8433</v>
      </c>
      <c r="BF1815" s="1" t="s">
        <v>75</v>
      </c>
      <c r="BG1815" s="1" t="s">
        <v>75</v>
      </c>
      <c r="BH1815" s="1" t="s">
        <v>88</v>
      </c>
      <c r="BI1815" s="1" t="s">
        <v>96</v>
      </c>
      <c r="BJ1815" s="1" t="s">
        <v>72</v>
      </c>
      <c r="BK1815" s="1" t="s">
        <v>7458</v>
      </c>
      <c r="BL1815" s="1" t="s">
        <v>7605</v>
      </c>
      <c r="BM1815" s="1">
        <f>35+14</f>
        <v>49</v>
      </c>
      <c r="BN1815" s="1" t="s">
        <v>75</v>
      </c>
      <c r="BO1815" s="1" t="s">
        <v>75</v>
      </c>
      <c r="BP1815" s="1" t="s">
        <v>75</v>
      </c>
      <c r="BQ1815" s="21" t="s">
        <v>99</v>
      </c>
      <c r="BR1815" s="21" t="s">
        <v>100</v>
      </c>
    </row>
    <row r="1816" spans="1:70" ht="20.45" customHeight="1">
      <c r="A1816" s="1" t="s">
        <v>8539</v>
      </c>
      <c r="B1816" s="1">
        <v>250245</v>
      </c>
      <c r="C1816" s="1" t="s">
        <v>71</v>
      </c>
      <c r="D1816" s="3">
        <v>45918</v>
      </c>
      <c r="E1816" s="4">
        <v>0.46527777777777779</v>
      </c>
      <c r="F1816" s="5">
        <v>45901</v>
      </c>
      <c r="G1816" s="3">
        <v>45918</v>
      </c>
      <c r="H1816" s="4">
        <v>0.87986111111111109</v>
      </c>
      <c r="I1816" s="48">
        <f t="shared" si="224"/>
        <v>0.4145833333333333</v>
      </c>
      <c r="J1816" s="1">
        <v>10</v>
      </c>
      <c r="K1816" s="1" t="s">
        <v>1896</v>
      </c>
      <c r="L1816" s="1" t="s">
        <v>8540</v>
      </c>
      <c r="M1816" s="1" t="s">
        <v>75</v>
      </c>
      <c r="N1816" s="1" t="s">
        <v>3759</v>
      </c>
      <c r="O1816" s="1" t="s">
        <v>77</v>
      </c>
      <c r="P1816" s="1" t="s">
        <v>78</v>
      </c>
      <c r="Q1816" s="1" t="s">
        <v>78</v>
      </c>
      <c r="R1816" s="21" t="s">
        <v>1898</v>
      </c>
      <c r="S1816" s="8" t="s">
        <v>160</v>
      </c>
      <c r="T1816" s="34" t="s">
        <v>72</v>
      </c>
      <c r="U1816" s="60" t="s">
        <v>847</v>
      </c>
      <c r="V1816" s="1" t="s">
        <v>1900</v>
      </c>
      <c r="W1816" s="1" t="s">
        <v>778</v>
      </c>
      <c r="X1816" s="1" t="s">
        <v>779</v>
      </c>
      <c r="Y1816" s="1" t="s">
        <v>780</v>
      </c>
      <c r="Z1816" s="1" t="s">
        <v>443</v>
      </c>
      <c r="AA1816" s="1" t="s">
        <v>72</v>
      </c>
      <c r="AB1816" s="1" t="s">
        <v>444</v>
      </c>
      <c r="AC1816" s="1" t="s">
        <v>444</v>
      </c>
      <c r="AD1816" s="1" t="s">
        <v>126</v>
      </c>
      <c r="AE1816" s="1">
        <v>42</v>
      </c>
      <c r="AF1816" s="1" t="s">
        <v>88</v>
      </c>
      <c r="AG1816" s="1">
        <v>6.6</v>
      </c>
      <c r="AH1816" s="1" t="s">
        <v>954</v>
      </c>
      <c r="AI1816" s="1" t="s">
        <v>90</v>
      </c>
      <c r="AJ1816" s="1" t="s">
        <v>91</v>
      </c>
      <c r="AK1816" s="1" t="s">
        <v>92</v>
      </c>
      <c r="AL1816" s="1" t="s">
        <v>72</v>
      </c>
      <c r="AM1816" s="1" t="s">
        <v>72</v>
      </c>
      <c r="AN1816" s="1" t="s">
        <v>72</v>
      </c>
      <c r="AO1816" s="1" t="s">
        <v>72</v>
      </c>
      <c r="AP1816" s="1" t="s">
        <v>72</v>
      </c>
      <c r="AQ1816" s="1" t="s">
        <v>72</v>
      </c>
      <c r="AR1816" s="1" t="s">
        <v>72</v>
      </c>
      <c r="AS1816" s="1" t="s">
        <v>72</v>
      </c>
      <c r="AT1816" s="1" t="s">
        <v>72</v>
      </c>
      <c r="AU1816" s="3">
        <v>45919</v>
      </c>
      <c r="AV1816" s="4">
        <v>0.31111111111111112</v>
      </c>
      <c r="AW1816" s="4">
        <v>0.37847222222222221</v>
      </c>
      <c r="AX1816" s="4">
        <f t="shared" si="234"/>
        <v>6.7361111111111094E-2</v>
      </c>
      <c r="AY1816" s="4">
        <f t="shared" si="235"/>
        <v>-3.6111111111111094E-2</v>
      </c>
      <c r="AZ1816" s="4">
        <f t="shared" si="236"/>
        <v>-8.680555555555558E-2</v>
      </c>
      <c r="BA1816" s="1" t="s">
        <v>8541</v>
      </c>
      <c r="BB1816" s="1" t="s">
        <v>72</v>
      </c>
      <c r="BC1816" s="1" t="s">
        <v>1794</v>
      </c>
      <c r="BD1816" s="1">
        <v>13</v>
      </c>
      <c r="BE1816" s="1" t="s">
        <v>4219</v>
      </c>
      <c r="BF1816" s="1" t="s">
        <v>75</v>
      </c>
      <c r="BG1816" s="1" t="s">
        <v>75</v>
      </c>
      <c r="BH1816" s="1" t="s">
        <v>88</v>
      </c>
      <c r="BI1816" s="1" t="s">
        <v>79</v>
      </c>
      <c r="BJ1816" s="1" t="s">
        <v>707</v>
      </c>
      <c r="BK1816" s="1" t="s">
        <v>7458</v>
      </c>
      <c r="BL1816" s="1" t="s">
        <v>8542</v>
      </c>
      <c r="BM1816" s="1">
        <f>35+14</f>
        <v>49</v>
      </c>
      <c r="BN1816" s="1" t="s">
        <v>75</v>
      </c>
      <c r="BO1816" s="1" t="s">
        <v>75</v>
      </c>
      <c r="BP1816" s="1" t="s">
        <v>75</v>
      </c>
      <c r="BQ1816" s="1" t="s">
        <v>160</v>
      </c>
      <c r="BR1816" s="1" t="s">
        <v>707</v>
      </c>
    </row>
    <row r="1817" spans="1:70" ht="20.45" customHeight="1">
      <c r="A1817" s="1" t="s">
        <v>8543</v>
      </c>
      <c r="B1817" s="1">
        <v>250246</v>
      </c>
      <c r="C1817" s="1" t="s">
        <v>71</v>
      </c>
      <c r="D1817" s="3">
        <v>45922</v>
      </c>
      <c r="E1817" s="4">
        <v>0.5</v>
      </c>
      <c r="F1817" s="5">
        <v>45901</v>
      </c>
      <c r="G1817" s="3">
        <v>45922</v>
      </c>
      <c r="H1817" s="4">
        <v>0.72638888888888886</v>
      </c>
      <c r="I1817" s="48">
        <f t="shared" si="224"/>
        <v>0.22638888888888886</v>
      </c>
      <c r="J1817" s="1">
        <v>0</v>
      </c>
      <c r="K1817" s="1" t="s">
        <v>1896</v>
      </c>
      <c r="L1817" s="1" t="s">
        <v>8544</v>
      </c>
      <c r="M1817" s="1" t="s">
        <v>75</v>
      </c>
      <c r="N1817" s="1" t="s">
        <v>4111</v>
      </c>
      <c r="O1817" s="1" t="s">
        <v>77</v>
      </c>
      <c r="P1817" s="1" t="s">
        <v>78</v>
      </c>
      <c r="Q1817" s="1" t="s">
        <v>78</v>
      </c>
      <c r="R1817" s="21" t="s">
        <v>1898</v>
      </c>
      <c r="S1817" s="21" t="s">
        <v>99</v>
      </c>
      <c r="T1817" s="34" t="s">
        <v>72</v>
      </c>
      <c r="U1817" s="34" t="s">
        <v>4145</v>
      </c>
      <c r="V1817" s="1" t="s">
        <v>1900</v>
      </c>
      <c r="W1817" s="1" t="s">
        <v>8240</v>
      </c>
      <c r="X1817" s="1" t="s">
        <v>8241</v>
      </c>
      <c r="Y1817" s="1" t="s">
        <v>8242</v>
      </c>
      <c r="Z1817" s="1" t="s">
        <v>84</v>
      </c>
      <c r="AA1817" s="1" t="s">
        <v>72</v>
      </c>
      <c r="AB1817" s="1" t="s">
        <v>140</v>
      </c>
      <c r="AC1817" s="1" t="s">
        <v>181</v>
      </c>
      <c r="AD1817" s="1" t="s">
        <v>87</v>
      </c>
      <c r="AE1817" s="1">
        <v>42</v>
      </c>
      <c r="AF1817" s="1" t="s">
        <v>88</v>
      </c>
      <c r="AG1817" s="1">
        <v>5.5</v>
      </c>
      <c r="AH1817" s="1" t="s">
        <v>954</v>
      </c>
      <c r="AI1817" s="1" t="s">
        <v>105</v>
      </c>
      <c r="AJ1817" s="1" t="s">
        <v>91</v>
      </c>
      <c r="AK1817" s="1" t="s">
        <v>90</v>
      </c>
      <c r="AL1817" s="1" t="s">
        <v>72</v>
      </c>
      <c r="AM1817" s="1" t="s">
        <v>72</v>
      </c>
      <c r="AN1817" s="1" t="s">
        <v>72</v>
      </c>
      <c r="AO1817" s="1" t="s">
        <v>72</v>
      </c>
      <c r="AP1817" s="1" t="s">
        <v>72</v>
      </c>
      <c r="AQ1817" s="1" t="s">
        <v>72</v>
      </c>
      <c r="AR1817" s="1" t="s">
        <v>72</v>
      </c>
      <c r="AS1817" s="1" t="s">
        <v>72</v>
      </c>
      <c r="AT1817" s="1" t="s">
        <v>72</v>
      </c>
      <c r="AU1817" s="3">
        <v>45922</v>
      </c>
      <c r="AV1817" s="4">
        <v>0.73819444444444449</v>
      </c>
      <c r="AW1817" s="4">
        <v>0.76458333333333328</v>
      </c>
      <c r="AX1817" s="4">
        <f t="shared" si="234"/>
        <v>2.6388888888888795E-2</v>
      </c>
      <c r="AY1817" s="4">
        <f t="shared" si="235"/>
        <v>0.53819444444444442</v>
      </c>
      <c r="AZ1817" s="4">
        <f t="shared" si="236"/>
        <v>0.26458333333333328</v>
      </c>
      <c r="BA1817" s="1" t="s">
        <v>8545</v>
      </c>
      <c r="BB1817" s="1" t="s">
        <v>72</v>
      </c>
      <c r="BC1817" s="1" t="s">
        <v>1794</v>
      </c>
      <c r="BD1817" s="1">
        <v>15</v>
      </c>
      <c r="BE1817" s="1" t="s">
        <v>2694</v>
      </c>
      <c r="BF1817" s="1" t="s">
        <v>75</v>
      </c>
      <c r="BG1817" s="1" t="s">
        <v>75</v>
      </c>
      <c r="BH1817" s="1" t="s">
        <v>88</v>
      </c>
      <c r="BI1817" s="1" t="s">
        <v>96</v>
      </c>
      <c r="BJ1817" s="1" t="s">
        <v>72</v>
      </c>
      <c r="BK1817" s="1" t="s">
        <v>6242</v>
      </c>
      <c r="BL1817" s="1" t="s">
        <v>8546</v>
      </c>
      <c r="BM1817" s="1">
        <v>18</v>
      </c>
      <c r="BN1817" s="1" t="s">
        <v>75</v>
      </c>
      <c r="BO1817" s="1" t="s">
        <v>75</v>
      </c>
      <c r="BP1817" s="1" t="s">
        <v>75</v>
      </c>
      <c r="BQ1817" s="21" t="s">
        <v>99</v>
      </c>
      <c r="BR1817" s="21" t="s">
        <v>100</v>
      </c>
    </row>
    <row r="1818" spans="1:70" ht="20.45" customHeight="1">
      <c r="A1818" s="1" t="s">
        <v>8547</v>
      </c>
      <c r="B1818" s="1">
        <v>250247</v>
      </c>
      <c r="C1818" s="1" t="s">
        <v>71</v>
      </c>
      <c r="D1818" s="3">
        <v>45922</v>
      </c>
      <c r="E1818" s="4">
        <v>0.65277777777777779</v>
      </c>
      <c r="F1818" s="5">
        <v>45901</v>
      </c>
      <c r="G1818" s="3">
        <v>45922</v>
      </c>
      <c r="H1818" s="4">
        <v>0.72638888888888886</v>
      </c>
      <c r="I1818" s="48">
        <f t="shared" si="224"/>
        <v>7.3611111111111072E-2</v>
      </c>
      <c r="J1818" s="1">
        <v>8</v>
      </c>
      <c r="K1818" s="1" t="s">
        <v>1896</v>
      </c>
      <c r="L1818" s="1" t="s">
        <v>8548</v>
      </c>
      <c r="M1818" s="1" t="s">
        <v>75</v>
      </c>
      <c r="N1818" s="1" t="s">
        <v>6917</v>
      </c>
      <c r="O1818" s="1" t="s">
        <v>77</v>
      </c>
      <c r="P1818" s="1" t="s">
        <v>78</v>
      </c>
      <c r="Q1818" s="1" t="s">
        <v>78</v>
      </c>
      <c r="R1818" s="21" t="s">
        <v>1898</v>
      </c>
      <c r="S1818" s="21" t="s">
        <v>99</v>
      </c>
      <c r="T1818" s="34" t="s">
        <v>72</v>
      </c>
      <c r="U1818" s="34" t="s">
        <v>8549</v>
      </c>
      <c r="V1818" s="1" t="s">
        <v>1900</v>
      </c>
      <c r="W1818" s="1" t="s">
        <v>8240</v>
      </c>
      <c r="X1818" s="1" t="s">
        <v>8241</v>
      </c>
      <c r="Y1818" s="1" t="s">
        <v>8242</v>
      </c>
      <c r="Z1818" s="1" t="s">
        <v>291</v>
      </c>
      <c r="AA1818" s="1" t="s">
        <v>72</v>
      </c>
      <c r="AB1818" s="1" t="s">
        <v>292</v>
      </c>
      <c r="AC1818" s="1" t="s">
        <v>8550</v>
      </c>
      <c r="AD1818" s="1" t="s">
        <v>126</v>
      </c>
      <c r="AE1818" s="1">
        <v>35</v>
      </c>
      <c r="AF1818" s="1" t="s">
        <v>88</v>
      </c>
      <c r="AG1818" s="1">
        <v>5.5</v>
      </c>
      <c r="AH1818" s="1" t="s">
        <v>954</v>
      </c>
      <c r="AI1818" s="1" t="s">
        <v>90</v>
      </c>
      <c r="AJ1818" s="1" t="s">
        <v>91</v>
      </c>
      <c r="AK1818" s="1" t="s">
        <v>92</v>
      </c>
      <c r="AL1818" s="1" t="s">
        <v>72</v>
      </c>
      <c r="AM1818" s="1" t="s">
        <v>72</v>
      </c>
      <c r="AN1818" s="1" t="s">
        <v>72</v>
      </c>
      <c r="AO1818" s="1" t="s">
        <v>72</v>
      </c>
      <c r="AP1818" s="1" t="s">
        <v>72</v>
      </c>
      <c r="AQ1818" s="1" t="s">
        <v>72</v>
      </c>
      <c r="AR1818" s="1" t="s">
        <v>72</v>
      </c>
      <c r="AS1818" s="1" t="s">
        <v>72</v>
      </c>
      <c r="AT1818" s="1" t="s">
        <v>72</v>
      </c>
      <c r="AU1818" s="3">
        <v>45922</v>
      </c>
      <c r="AV1818" s="1" t="s">
        <v>72</v>
      </c>
      <c r="AW1818" s="4" t="s">
        <v>72</v>
      </c>
      <c r="AX1818" s="1" t="s">
        <v>72</v>
      </c>
      <c r="AY1818" s="1" t="s">
        <v>72</v>
      </c>
      <c r="AZ1818" s="1" t="s">
        <v>72</v>
      </c>
      <c r="BA1818" s="4" t="s">
        <v>72</v>
      </c>
      <c r="BB1818" s="1" t="s">
        <v>72</v>
      </c>
      <c r="BC1818" s="4" t="s">
        <v>72</v>
      </c>
      <c r="BD1818" s="4" t="s">
        <v>72</v>
      </c>
      <c r="BE1818" s="4" t="s">
        <v>72</v>
      </c>
      <c r="BF1818" s="4" t="s">
        <v>72</v>
      </c>
      <c r="BG1818" s="4" t="s">
        <v>72</v>
      </c>
      <c r="BH1818" s="1" t="s">
        <v>88</v>
      </c>
      <c r="BI1818" s="4" t="s">
        <v>72</v>
      </c>
      <c r="BJ1818" s="1" t="s">
        <v>72</v>
      </c>
      <c r="BK1818" s="4" t="s">
        <v>72</v>
      </c>
      <c r="BL1818" s="4" t="s">
        <v>72</v>
      </c>
      <c r="BM1818" s="4" t="s">
        <v>72</v>
      </c>
      <c r="BN1818" s="4" t="s">
        <v>72</v>
      </c>
      <c r="BO1818" s="4" t="s">
        <v>72</v>
      </c>
      <c r="BP1818" s="4" t="s">
        <v>72</v>
      </c>
      <c r="BQ1818" s="21" t="s">
        <v>99</v>
      </c>
      <c r="BR1818" s="1" t="s">
        <v>8023</v>
      </c>
    </row>
    <row r="1819" spans="1:70" ht="20.45" customHeight="1">
      <c r="A1819" s="1" t="s">
        <v>8551</v>
      </c>
      <c r="B1819" s="1">
        <v>250247</v>
      </c>
      <c r="C1819" s="1" t="s">
        <v>71</v>
      </c>
      <c r="D1819" s="3">
        <v>45922</v>
      </c>
      <c r="E1819" s="4">
        <v>0.65277777777777779</v>
      </c>
      <c r="F1819" s="5">
        <v>45901</v>
      </c>
      <c r="G1819" s="3">
        <v>45922</v>
      </c>
      <c r="H1819" s="4">
        <v>0.72638888888888886</v>
      </c>
      <c r="I1819" s="48">
        <f t="shared" si="224"/>
        <v>7.3611111111111072E-2</v>
      </c>
      <c r="J1819" s="1">
        <v>8</v>
      </c>
      <c r="K1819" s="1" t="s">
        <v>1896</v>
      </c>
      <c r="L1819" s="1" t="s">
        <v>8548</v>
      </c>
      <c r="M1819" s="1" t="s">
        <v>75</v>
      </c>
      <c r="N1819" s="1" t="s">
        <v>6917</v>
      </c>
      <c r="O1819" s="1" t="s">
        <v>77</v>
      </c>
      <c r="P1819" s="1" t="s">
        <v>78</v>
      </c>
      <c r="Q1819" s="1" t="s">
        <v>78</v>
      </c>
      <c r="R1819" s="21" t="s">
        <v>1898</v>
      </c>
      <c r="S1819" s="21" t="s">
        <v>99</v>
      </c>
      <c r="T1819" s="34" t="s">
        <v>72</v>
      </c>
      <c r="U1819" s="34" t="s">
        <v>8549</v>
      </c>
      <c r="V1819" s="1" t="s">
        <v>1900</v>
      </c>
      <c r="W1819" s="1" t="s">
        <v>8240</v>
      </c>
      <c r="X1819" s="1" t="s">
        <v>8241</v>
      </c>
      <c r="Y1819" s="1" t="s">
        <v>8242</v>
      </c>
      <c r="Z1819" s="1" t="s">
        <v>291</v>
      </c>
      <c r="AA1819" s="1" t="s">
        <v>72</v>
      </c>
      <c r="AB1819" s="1" t="s">
        <v>292</v>
      </c>
      <c r="AC1819" s="1" t="s">
        <v>8550</v>
      </c>
      <c r="AD1819" s="1" t="s">
        <v>126</v>
      </c>
      <c r="AE1819" s="1">
        <v>35</v>
      </c>
      <c r="AF1819" s="1" t="s">
        <v>88</v>
      </c>
      <c r="AG1819" s="1">
        <v>5.5</v>
      </c>
      <c r="AH1819" s="1" t="s">
        <v>954</v>
      </c>
      <c r="AI1819" s="1" t="s">
        <v>90</v>
      </c>
      <c r="AJ1819" s="1" t="s">
        <v>91</v>
      </c>
      <c r="AK1819" s="1" t="s">
        <v>92</v>
      </c>
      <c r="AL1819" s="1" t="s">
        <v>72</v>
      </c>
      <c r="AM1819" s="1" t="s">
        <v>72</v>
      </c>
      <c r="AN1819" s="1" t="s">
        <v>72</v>
      </c>
      <c r="AO1819" s="1" t="s">
        <v>72</v>
      </c>
      <c r="AP1819" s="1" t="s">
        <v>72</v>
      </c>
      <c r="AQ1819" s="1" t="s">
        <v>72</v>
      </c>
      <c r="AR1819" s="1" t="s">
        <v>72</v>
      </c>
      <c r="AS1819" s="1" t="s">
        <v>72</v>
      </c>
      <c r="AT1819" s="1" t="s">
        <v>72</v>
      </c>
      <c r="AU1819" s="3">
        <v>45922</v>
      </c>
      <c r="AV1819" s="4">
        <v>0.7416666666666667</v>
      </c>
      <c r="AW1819" s="4">
        <v>0.82152777777777775</v>
      </c>
      <c r="AX1819" s="4">
        <f t="shared" ref="AX1819:AX1837" si="237">AW1819-AV1819</f>
        <v>7.9861111111111049E-2</v>
      </c>
      <c r="AY1819" s="4">
        <f t="shared" ref="AY1819:AY1837" si="238">AW1819-I1819</f>
        <v>0.74791666666666667</v>
      </c>
      <c r="AZ1819" s="4">
        <f t="shared" ref="AZ1819:AZ1837" si="239">AW1819-E1819</f>
        <v>0.16874999999999996</v>
      </c>
      <c r="BA1819" s="1" t="s">
        <v>8552</v>
      </c>
      <c r="BB1819" s="1" t="s">
        <v>72</v>
      </c>
      <c r="BC1819" s="1" t="s">
        <v>1675</v>
      </c>
      <c r="BD1819" s="1">
        <v>15</v>
      </c>
      <c r="BE1819" s="1" t="s">
        <v>2694</v>
      </c>
      <c r="BF1819" s="1" t="s">
        <v>75</v>
      </c>
      <c r="BG1819" s="1" t="s">
        <v>75</v>
      </c>
      <c r="BH1819" s="1" t="s">
        <v>88</v>
      </c>
      <c r="BI1819" s="1" t="s">
        <v>96</v>
      </c>
      <c r="BJ1819" s="1" t="s">
        <v>72</v>
      </c>
      <c r="BK1819" s="1" t="s">
        <v>7879</v>
      </c>
      <c r="BL1819" s="1" t="s">
        <v>8460</v>
      </c>
      <c r="BM1819" s="1">
        <v>21</v>
      </c>
      <c r="BN1819" s="1" t="s">
        <v>75</v>
      </c>
      <c r="BO1819" s="1" t="s">
        <v>75</v>
      </c>
      <c r="BP1819" s="1" t="s">
        <v>75</v>
      </c>
      <c r="BQ1819" s="21" t="s">
        <v>99</v>
      </c>
      <c r="BR1819" s="21" t="s">
        <v>100</v>
      </c>
    </row>
    <row r="1820" spans="1:70" ht="20.45" customHeight="1">
      <c r="A1820" s="1" t="s">
        <v>8553</v>
      </c>
      <c r="B1820" s="1">
        <v>250248</v>
      </c>
      <c r="C1820" s="1" t="s">
        <v>71</v>
      </c>
      <c r="D1820" s="3">
        <v>45922</v>
      </c>
      <c r="E1820" s="4">
        <v>0.46875</v>
      </c>
      <c r="F1820" s="5">
        <v>45901</v>
      </c>
      <c r="G1820" s="3">
        <v>45922</v>
      </c>
      <c r="H1820" s="4">
        <v>0.7416666666666667</v>
      </c>
      <c r="I1820" s="48">
        <f t="shared" si="224"/>
        <v>0.2729166666666667</v>
      </c>
      <c r="J1820" s="1">
        <v>15</v>
      </c>
      <c r="K1820" s="1" t="s">
        <v>1896</v>
      </c>
      <c r="L1820" s="1" t="s">
        <v>8554</v>
      </c>
      <c r="M1820" s="1" t="s">
        <v>75</v>
      </c>
      <c r="N1820" s="1" t="s">
        <v>3624</v>
      </c>
      <c r="O1820" s="1" t="s">
        <v>77</v>
      </c>
      <c r="P1820" s="1" t="s">
        <v>78</v>
      </c>
      <c r="Q1820" s="1" t="s">
        <v>78</v>
      </c>
      <c r="R1820" s="21" t="s">
        <v>1898</v>
      </c>
      <c r="S1820" s="8" t="s">
        <v>160</v>
      </c>
      <c r="T1820" s="34" t="s">
        <v>72</v>
      </c>
      <c r="U1820" s="60" t="s">
        <v>8555</v>
      </c>
      <c r="V1820" s="1" t="s">
        <v>1900</v>
      </c>
      <c r="W1820" s="1" t="s">
        <v>2143</v>
      </c>
      <c r="X1820" s="1" t="s">
        <v>1868</v>
      </c>
      <c r="Y1820" s="1" t="s">
        <v>2143</v>
      </c>
      <c r="Z1820" s="1" t="s">
        <v>152</v>
      </c>
      <c r="AA1820" s="1" t="s">
        <v>3507</v>
      </c>
      <c r="AB1820" s="1" t="s">
        <v>153</v>
      </c>
      <c r="AC1820" s="1" t="s">
        <v>154</v>
      </c>
      <c r="AD1820" s="1" t="s">
        <v>126</v>
      </c>
      <c r="AE1820" s="1">
        <v>59</v>
      </c>
      <c r="AF1820" s="1" t="s">
        <v>88</v>
      </c>
      <c r="AG1820" s="1">
        <v>6.1</v>
      </c>
      <c r="AH1820" s="1" t="s">
        <v>954</v>
      </c>
      <c r="AI1820" s="1" t="s">
        <v>90</v>
      </c>
      <c r="AJ1820" s="1" t="s">
        <v>91</v>
      </c>
      <c r="AK1820" s="1" t="s">
        <v>216</v>
      </c>
      <c r="AL1820" s="1" t="s">
        <v>72</v>
      </c>
      <c r="AM1820" s="1" t="s">
        <v>229</v>
      </c>
      <c r="AN1820" s="1" t="s">
        <v>72</v>
      </c>
      <c r="AO1820" s="1" t="s">
        <v>1043</v>
      </c>
      <c r="AP1820" s="1">
        <v>8</v>
      </c>
      <c r="AQ1820" s="1" t="s">
        <v>8531</v>
      </c>
      <c r="AR1820" s="1" t="s">
        <v>72</v>
      </c>
      <c r="AS1820" s="1" t="s">
        <v>72</v>
      </c>
      <c r="AT1820" s="1" t="s">
        <v>72</v>
      </c>
      <c r="AU1820" s="3">
        <v>45922</v>
      </c>
      <c r="AV1820" s="4">
        <v>0.76458333333333328</v>
      </c>
      <c r="AW1820" s="4" t="s">
        <v>72</v>
      </c>
      <c r="AX1820" s="4" t="e">
        <f t="shared" si="237"/>
        <v>#VALUE!</v>
      </c>
      <c r="AY1820" s="4" t="e">
        <f t="shared" si="238"/>
        <v>#VALUE!</v>
      </c>
      <c r="AZ1820" s="4" t="e">
        <f t="shared" si="239"/>
        <v>#VALUE!</v>
      </c>
      <c r="BA1820" s="1" t="s">
        <v>8556</v>
      </c>
      <c r="BB1820" s="1" t="s">
        <v>72</v>
      </c>
      <c r="BC1820" s="1" t="s">
        <v>1794</v>
      </c>
      <c r="BD1820" s="1">
        <v>15</v>
      </c>
      <c r="BE1820" s="1" t="s">
        <v>4219</v>
      </c>
      <c r="BF1820" s="1" t="s">
        <v>75</v>
      </c>
      <c r="BG1820" s="1" t="s">
        <v>75</v>
      </c>
      <c r="BH1820" s="1" t="s">
        <v>88</v>
      </c>
      <c r="BI1820" s="1" t="s">
        <v>79</v>
      </c>
      <c r="BJ1820" s="1" t="s">
        <v>2154</v>
      </c>
      <c r="BK1820" s="1" t="s">
        <v>72</v>
      </c>
      <c r="BL1820" s="1" t="s">
        <v>72</v>
      </c>
      <c r="BM1820" s="1" t="s">
        <v>72</v>
      </c>
      <c r="BN1820" s="1" t="s">
        <v>88</v>
      </c>
      <c r="BO1820" s="1" t="s">
        <v>88</v>
      </c>
      <c r="BP1820" s="1" t="s">
        <v>88</v>
      </c>
      <c r="BQ1820" s="1" t="s">
        <v>160</v>
      </c>
    </row>
    <row r="1821" spans="1:70" ht="20.45" customHeight="1">
      <c r="A1821" s="1" t="s">
        <v>8557</v>
      </c>
      <c r="B1821" s="1">
        <v>250249</v>
      </c>
      <c r="C1821" s="1" t="s">
        <v>71</v>
      </c>
      <c r="D1821" s="3">
        <v>45922</v>
      </c>
      <c r="E1821" s="4">
        <v>0.60416666666666663</v>
      </c>
      <c r="F1821" s="5">
        <v>45901</v>
      </c>
      <c r="G1821" s="3">
        <v>45922</v>
      </c>
      <c r="H1821" s="4">
        <v>0.7416666666666667</v>
      </c>
      <c r="I1821" s="48">
        <f t="shared" si="224"/>
        <v>0.13750000000000007</v>
      </c>
      <c r="J1821" s="1">
        <v>15</v>
      </c>
      <c r="K1821" s="1" t="s">
        <v>1896</v>
      </c>
      <c r="L1821" s="1" t="s">
        <v>8558</v>
      </c>
      <c r="M1821" s="1" t="s">
        <v>75</v>
      </c>
      <c r="N1821" s="1" t="s">
        <v>3624</v>
      </c>
      <c r="O1821" s="1" t="s">
        <v>77</v>
      </c>
      <c r="P1821" s="1" t="s">
        <v>78</v>
      </c>
      <c r="Q1821" s="1" t="s">
        <v>78</v>
      </c>
      <c r="R1821" s="21" t="s">
        <v>1898</v>
      </c>
      <c r="S1821" s="21" t="s">
        <v>99</v>
      </c>
      <c r="T1821" s="34" t="s">
        <v>72</v>
      </c>
      <c r="U1821" s="3" t="s">
        <v>8321</v>
      </c>
      <c r="V1821" s="1" t="s">
        <v>1900</v>
      </c>
      <c r="W1821" s="1" t="s">
        <v>2143</v>
      </c>
      <c r="X1821" s="1" t="s">
        <v>1868</v>
      </c>
      <c r="Y1821" s="1" t="s">
        <v>2143</v>
      </c>
      <c r="Z1821" s="1" t="s">
        <v>152</v>
      </c>
      <c r="AA1821" s="1" t="s">
        <v>3507</v>
      </c>
      <c r="AB1821" s="1" t="s">
        <v>153</v>
      </c>
      <c r="AC1821" s="1" t="s">
        <v>154</v>
      </c>
      <c r="AD1821" s="1" t="s">
        <v>126</v>
      </c>
      <c r="AE1821" s="1">
        <v>58</v>
      </c>
      <c r="AF1821" s="1" t="s">
        <v>88</v>
      </c>
      <c r="AG1821" s="1">
        <v>6.1</v>
      </c>
      <c r="AH1821" s="1" t="s">
        <v>954</v>
      </c>
      <c r="AI1821" s="1" t="s">
        <v>90</v>
      </c>
      <c r="AJ1821" s="1" t="s">
        <v>1527</v>
      </c>
      <c r="AK1821" s="1" t="s">
        <v>92</v>
      </c>
      <c r="AL1821" s="1" t="s">
        <v>72</v>
      </c>
      <c r="AM1821" s="1" t="s">
        <v>229</v>
      </c>
      <c r="AN1821" s="1" t="s">
        <v>72</v>
      </c>
      <c r="AO1821" s="1" t="s">
        <v>255</v>
      </c>
      <c r="AP1821" s="1" t="s">
        <v>72</v>
      </c>
      <c r="AQ1821" s="1" t="s">
        <v>72</v>
      </c>
      <c r="AR1821" s="1" t="s">
        <v>72</v>
      </c>
      <c r="AS1821" s="1" t="s">
        <v>72</v>
      </c>
      <c r="AT1821" s="1" t="s">
        <v>72</v>
      </c>
      <c r="AU1821" s="3">
        <v>45922</v>
      </c>
      <c r="AV1821" s="4">
        <v>0.76736111111111116</v>
      </c>
      <c r="AW1821" s="4">
        <v>0.80555555555555558</v>
      </c>
      <c r="AX1821" s="4">
        <f t="shared" si="237"/>
        <v>3.819444444444442E-2</v>
      </c>
      <c r="AY1821" s="4">
        <f t="shared" si="238"/>
        <v>0.66805555555555551</v>
      </c>
      <c r="AZ1821" s="4">
        <f t="shared" si="239"/>
        <v>0.20138888888888895</v>
      </c>
      <c r="BA1821" s="1" t="s">
        <v>8559</v>
      </c>
      <c r="BB1821" s="1" t="s">
        <v>8560</v>
      </c>
      <c r="BC1821" s="1" t="s">
        <v>1794</v>
      </c>
      <c r="BD1821" s="1">
        <v>15</v>
      </c>
      <c r="BE1821" s="1" t="s">
        <v>3446</v>
      </c>
      <c r="BF1821" s="1" t="s">
        <v>75</v>
      </c>
      <c r="BG1821" s="1" t="s">
        <v>75</v>
      </c>
      <c r="BH1821" s="1" t="s">
        <v>88</v>
      </c>
      <c r="BI1821" s="1" t="s">
        <v>96</v>
      </c>
      <c r="BJ1821" s="1" t="s">
        <v>72</v>
      </c>
      <c r="BK1821" s="1" t="s">
        <v>7458</v>
      </c>
      <c r="BL1821" s="1" t="s">
        <v>8561</v>
      </c>
      <c r="BM1821" s="1">
        <f>49+7</f>
        <v>56</v>
      </c>
      <c r="BN1821" s="1" t="s">
        <v>75</v>
      </c>
      <c r="BO1821" s="1" t="s">
        <v>75</v>
      </c>
      <c r="BP1821" s="1" t="s">
        <v>75</v>
      </c>
      <c r="BQ1821" s="21" t="s">
        <v>99</v>
      </c>
      <c r="BR1821" s="21" t="s">
        <v>100</v>
      </c>
    </row>
    <row r="1822" spans="1:70" ht="20.45" customHeight="1">
      <c r="A1822" s="1" t="s">
        <v>8562</v>
      </c>
      <c r="B1822" s="1">
        <v>250250</v>
      </c>
      <c r="C1822" s="1" t="s">
        <v>71</v>
      </c>
      <c r="D1822" s="3">
        <v>45923</v>
      </c>
      <c r="E1822" s="4">
        <v>0.45694444444444443</v>
      </c>
      <c r="F1822" s="5">
        <v>45901</v>
      </c>
      <c r="G1822" s="3">
        <v>45923</v>
      </c>
      <c r="H1822" s="4">
        <v>0.62916666666666665</v>
      </c>
      <c r="I1822" s="48">
        <f t="shared" si="224"/>
        <v>0.17222222222222222</v>
      </c>
      <c r="J1822" s="1">
        <v>7</v>
      </c>
      <c r="K1822" s="1" t="s">
        <v>1896</v>
      </c>
      <c r="L1822" s="1" t="s">
        <v>8563</v>
      </c>
      <c r="M1822" s="1" t="s">
        <v>75</v>
      </c>
      <c r="N1822" s="1" t="s">
        <v>1915</v>
      </c>
      <c r="O1822" s="1" t="s">
        <v>77</v>
      </c>
      <c r="P1822" s="1" t="s">
        <v>78</v>
      </c>
      <c r="Q1822" s="1" t="s">
        <v>78</v>
      </c>
      <c r="R1822" s="21" t="s">
        <v>1898</v>
      </c>
      <c r="S1822" s="21" t="s">
        <v>99</v>
      </c>
      <c r="T1822" s="34" t="s">
        <v>72</v>
      </c>
      <c r="U1822" s="3" t="s">
        <v>8564</v>
      </c>
      <c r="V1822" s="1" t="s">
        <v>1900</v>
      </c>
      <c r="W1822" s="1" t="s">
        <v>813</v>
      </c>
      <c r="X1822" s="1" t="s">
        <v>813</v>
      </c>
      <c r="Y1822" s="1" t="s">
        <v>814</v>
      </c>
      <c r="Z1822" s="1" t="s">
        <v>84</v>
      </c>
      <c r="AA1822" s="1" t="s">
        <v>72</v>
      </c>
      <c r="AB1822" s="1" t="s">
        <v>124</v>
      </c>
      <c r="AC1822" s="1" t="s">
        <v>3814</v>
      </c>
      <c r="AD1822" s="1" t="s">
        <v>126</v>
      </c>
      <c r="AE1822" s="1">
        <v>66</v>
      </c>
      <c r="AF1822" s="1" t="s">
        <v>88</v>
      </c>
      <c r="AG1822" s="1">
        <v>6.7</v>
      </c>
      <c r="AH1822" s="1" t="s">
        <v>954</v>
      </c>
      <c r="AI1822" s="1" t="s">
        <v>90</v>
      </c>
      <c r="AJ1822" s="1" t="s">
        <v>91</v>
      </c>
      <c r="AK1822" s="1" t="s">
        <v>92</v>
      </c>
      <c r="AL1822" s="1" t="s">
        <v>72</v>
      </c>
      <c r="AM1822" s="1" t="s">
        <v>217</v>
      </c>
      <c r="AN1822" s="1">
        <v>1</v>
      </c>
      <c r="AO1822" s="25" t="s">
        <v>4808</v>
      </c>
      <c r="AP1822" s="1" t="s">
        <v>72</v>
      </c>
      <c r="AQ1822" s="1" t="s">
        <v>72</v>
      </c>
      <c r="AR1822" s="1" t="s">
        <v>3444</v>
      </c>
      <c r="AS1822" s="1" t="s">
        <v>1061</v>
      </c>
      <c r="AT1822" s="1" t="s">
        <v>8368</v>
      </c>
      <c r="AU1822" s="3">
        <v>45923</v>
      </c>
      <c r="AV1822" s="4">
        <v>0.68055555555555558</v>
      </c>
      <c r="AW1822" s="4">
        <v>0.72222222222222221</v>
      </c>
      <c r="AX1822" s="4">
        <f t="shared" si="237"/>
        <v>4.166666666666663E-2</v>
      </c>
      <c r="AY1822" s="4">
        <f t="shared" si="238"/>
        <v>0.55000000000000004</v>
      </c>
      <c r="AZ1822" s="4">
        <f t="shared" si="239"/>
        <v>0.26527777777777778</v>
      </c>
      <c r="BA1822" s="1" t="s">
        <v>8565</v>
      </c>
      <c r="BB1822" s="1" t="s">
        <v>72</v>
      </c>
      <c r="BC1822" s="1" t="s">
        <v>1675</v>
      </c>
      <c r="BD1822" s="1">
        <v>15</v>
      </c>
      <c r="BE1822" s="1" t="s">
        <v>8433</v>
      </c>
      <c r="BF1822" s="1" t="s">
        <v>75</v>
      </c>
      <c r="BG1822" s="1" t="s">
        <v>75</v>
      </c>
      <c r="BH1822" s="1" t="s">
        <v>88</v>
      </c>
      <c r="BI1822" s="1" t="s">
        <v>96</v>
      </c>
      <c r="BJ1822" s="1" t="s">
        <v>72</v>
      </c>
      <c r="BK1822" s="1" t="s">
        <v>6242</v>
      </c>
      <c r="BL1822" s="1" t="s">
        <v>7954</v>
      </c>
      <c r="BM1822" s="1">
        <v>30</v>
      </c>
      <c r="BN1822" s="1" t="s">
        <v>75</v>
      </c>
      <c r="BO1822" s="1" t="s">
        <v>75</v>
      </c>
      <c r="BP1822" s="1" t="s">
        <v>75</v>
      </c>
      <c r="BQ1822" s="21" t="s">
        <v>99</v>
      </c>
      <c r="BR1822" s="21" t="s">
        <v>100</v>
      </c>
    </row>
    <row r="1823" spans="1:70" ht="20.45" customHeight="1">
      <c r="A1823" s="1" t="s">
        <v>8566</v>
      </c>
      <c r="B1823" s="1">
        <v>250251</v>
      </c>
      <c r="C1823" s="1" t="s">
        <v>71</v>
      </c>
      <c r="D1823" s="3">
        <v>45923</v>
      </c>
      <c r="E1823" s="4">
        <v>0.52986111111111112</v>
      </c>
      <c r="F1823" s="5">
        <v>45901</v>
      </c>
      <c r="G1823" s="3">
        <v>45923</v>
      </c>
      <c r="H1823" s="4">
        <v>0.65277777777777779</v>
      </c>
      <c r="I1823" s="48">
        <f t="shared" si="224"/>
        <v>0.12291666666666667</v>
      </c>
      <c r="J1823" s="1">
        <v>2</v>
      </c>
      <c r="K1823" s="1" t="s">
        <v>1896</v>
      </c>
      <c r="L1823" s="1" t="s">
        <v>8567</v>
      </c>
      <c r="M1823" s="1" t="s">
        <v>75</v>
      </c>
      <c r="N1823" s="1" t="s">
        <v>8003</v>
      </c>
      <c r="O1823" s="1" t="s">
        <v>77</v>
      </c>
      <c r="P1823" s="1" t="s">
        <v>78</v>
      </c>
      <c r="Q1823" s="1" t="s">
        <v>172</v>
      </c>
      <c r="R1823" s="21" t="s">
        <v>1898</v>
      </c>
      <c r="S1823" s="21" t="s">
        <v>99</v>
      </c>
      <c r="T1823" s="34" t="s">
        <v>72</v>
      </c>
      <c r="U1823" s="34" t="s">
        <v>7540</v>
      </c>
      <c r="V1823" s="1" t="s">
        <v>1900</v>
      </c>
      <c r="W1823" s="1" t="s">
        <v>83</v>
      </c>
      <c r="X1823" s="1" t="s">
        <v>123</v>
      </c>
      <c r="Y1823" s="1" t="s">
        <v>83</v>
      </c>
      <c r="Z1823" s="1" t="s">
        <v>291</v>
      </c>
      <c r="AA1823" s="1" t="s">
        <v>72</v>
      </c>
      <c r="AB1823" s="1" t="s">
        <v>292</v>
      </c>
      <c r="AC1823" s="1" t="s">
        <v>3420</v>
      </c>
      <c r="AD1823" s="1" t="s">
        <v>126</v>
      </c>
      <c r="AE1823" s="1">
        <v>43</v>
      </c>
      <c r="AF1823" s="1" t="s">
        <v>88</v>
      </c>
      <c r="AG1823" s="1">
        <v>5.3</v>
      </c>
      <c r="AH1823" s="1" t="s">
        <v>299</v>
      </c>
      <c r="AI1823" s="1" t="s">
        <v>90</v>
      </c>
      <c r="AJ1823" s="1" t="s">
        <v>91</v>
      </c>
      <c r="AK1823" s="1" t="s">
        <v>92</v>
      </c>
      <c r="AL1823" s="1" t="s">
        <v>72</v>
      </c>
      <c r="AM1823" s="1" t="s">
        <v>229</v>
      </c>
      <c r="AN1823" s="1" t="s">
        <v>72</v>
      </c>
      <c r="AO1823" s="1" t="s">
        <v>4803</v>
      </c>
      <c r="AP1823" s="1" t="s">
        <v>72</v>
      </c>
      <c r="AQ1823" s="1" t="s">
        <v>72</v>
      </c>
      <c r="AR1823" s="1" t="s">
        <v>8568</v>
      </c>
      <c r="AS1823" s="1" t="s">
        <v>72</v>
      </c>
      <c r="AT1823" s="1" t="s">
        <v>72</v>
      </c>
      <c r="AU1823" s="3">
        <v>45923</v>
      </c>
      <c r="AV1823" s="4">
        <v>0.67083333333333328</v>
      </c>
      <c r="AW1823" s="4">
        <v>0.75138888888888888</v>
      </c>
      <c r="AX1823" s="4">
        <f t="shared" si="237"/>
        <v>8.0555555555555602E-2</v>
      </c>
      <c r="AY1823" s="4">
        <f t="shared" si="238"/>
        <v>0.62847222222222221</v>
      </c>
      <c r="AZ1823" s="4">
        <f t="shared" si="239"/>
        <v>0.22152777777777777</v>
      </c>
      <c r="BA1823" s="1" t="s">
        <v>8569</v>
      </c>
      <c r="BB1823" s="1" t="s">
        <v>72</v>
      </c>
      <c r="BC1823" s="1" t="s">
        <v>1675</v>
      </c>
      <c r="BD1823" s="1">
        <v>15</v>
      </c>
      <c r="BE1823" s="1" t="s">
        <v>183</v>
      </c>
      <c r="BF1823" s="1" t="s">
        <v>88</v>
      </c>
      <c r="BG1823" s="1" t="s">
        <v>88</v>
      </c>
      <c r="BH1823" s="1" t="s">
        <v>88</v>
      </c>
      <c r="BI1823" s="1" t="s">
        <v>96</v>
      </c>
      <c r="BJ1823" s="1" t="s">
        <v>72</v>
      </c>
      <c r="BK1823" s="1" t="s">
        <v>3962</v>
      </c>
      <c r="BL1823" s="1" t="s">
        <v>8570</v>
      </c>
      <c r="BM1823" s="1">
        <f>63+7</f>
        <v>70</v>
      </c>
      <c r="BN1823" s="1" t="s">
        <v>75</v>
      </c>
      <c r="BO1823" s="1" t="s">
        <v>75</v>
      </c>
      <c r="BP1823" s="1" t="s">
        <v>75</v>
      </c>
      <c r="BQ1823" s="21" t="s">
        <v>99</v>
      </c>
      <c r="BR1823" s="21" t="s">
        <v>100</v>
      </c>
    </row>
    <row r="1824" spans="1:70" ht="20.45" customHeight="1">
      <c r="A1824" s="1" t="s">
        <v>8571</v>
      </c>
      <c r="B1824" s="1">
        <v>250252</v>
      </c>
      <c r="C1824" s="1" t="s">
        <v>71</v>
      </c>
      <c r="D1824" s="3">
        <v>45924</v>
      </c>
      <c r="E1824" s="4">
        <v>0.59375</v>
      </c>
      <c r="F1824" s="5">
        <v>45901</v>
      </c>
      <c r="G1824" s="3">
        <v>45924</v>
      </c>
      <c r="H1824" s="4">
        <v>0.74027777777777781</v>
      </c>
      <c r="I1824" s="48">
        <f t="shared" ref="I1824:I1887" si="240">H1824-E1824</f>
        <v>0.14652777777777781</v>
      </c>
      <c r="J1824" s="1">
        <v>1</v>
      </c>
      <c r="K1824" s="1" t="s">
        <v>1896</v>
      </c>
      <c r="L1824" s="1" t="s">
        <v>8572</v>
      </c>
      <c r="M1824" s="1" t="s">
        <v>75</v>
      </c>
      <c r="N1824" s="1" t="s">
        <v>3624</v>
      </c>
      <c r="O1824" s="1" t="s">
        <v>77</v>
      </c>
      <c r="P1824" s="1" t="s">
        <v>78</v>
      </c>
      <c r="Q1824" s="1" t="s">
        <v>78</v>
      </c>
      <c r="R1824" s="21" t="s">
        <v>1898</v>
      </c>
      <c r="S1824" s="21" t="s">
        <v>99</v>
      </c>
      <c r="T1824" s="34" t="s">
        <v>72</v>
      </c>
      <c r="U1824" s="3" t="s">
        <v>2186</v>
      </c>
      <c r="V1824" s="1" t="s">
        <v>1900</v>
      </c>
      <c r="W1824" s="1" t="s">
        <v>813</v>
      </c>
      <c r="X1824" s="1" t="s">
        <v>813</v>
      </c>
      <c r="Y1824" s="1" t="s">
        <v>814</v>
      </c>
      <c r="Z1824" s="1" t="s">
        <v>152</v>
      </c>
      <c r="AA1824" s="1" t="s">
        <v>72</v>
      </c>
      <c r="AB1824" s="1" t="s">
        <v>153</v>
      </c>
      <c r="AC1824" s="1" t="s">
        <v>154</v>
      </c>
      <c r="AD1824" s="1" t="s">
        <v>126</v>
      </c>
      <c r="AE1824" s="1">
        <v>42</v>
      </c>
      <c r="AF1824" s="1" t="s">
        <v>88</v>
      </c>
      <c r="AG1824" s="1">
        <v>5.3</v>
      </c>
      <c r="AH1824" s="1" t="s">
        <v>954</v>
      </c>
      <c r="AI1824" s="1" t="s">
        <v>90</v>
      </c>
      <c r="AJ1824" s="1" t="s">
        <v>91</v>
      </c>
      <c r="AK1824" s="1" t="s">
        <v>216</v>
      </c>
      <c r="AL1824" s="1" t="s">
        <v>72</v>
      </c>
      <c r="AM1824" s="1" t="s">
        <v>254</v>
      </c>
      <c r="AN1824" s="1">
        <v>2</v>
      </c>
      <c r="AO1824" s="25" t="s">
        <v>8267</v>
      </c>
      <c r="AP1824" s="1">
        <v>8</v>
      </c>
      <c r="AQ1824" s="1" t="s">
        <v>8573</v>
      </c>
      <c r="AR1824" s="1" t="s">
        <v>2726</v>
      </c>
      <c r="AS1824" s="1" t="s">
        <v>1061</v>
      </c>
      <c r="AT1824" s="1" t="s">
        <v>72</v>
      </c>
      <c r="AU1824" s="3">
        <v>45924</v>
      </c>
      <c r="AV1824" s="4">
        <v>0.75277777777777777</v>
      </c>
      <c r="AW1824" s="4">
        <v>0.79027777777777775</v>
      </c>
      <c r="AX1824" s="4">
        <f t="shared" si="237"/>
        <v>3.7499999999999978E-2</v>
      </c>
      <c r="AY1824" s="4">
        <f t="shared" si="238"/>
        <v>0.64374999999999993</v>
      </c>
      <c r="AZ1824" s="4">
        <f t="shared" si="239"/>
        <v>0.19652777777777775</v>
      </c>
      <c r="BA1824" s="1" t="s">
        <v>8574</v>
      </c>
      <c r="BB1824" s="1" t="s">
        <v>72</v>
      </c>
      <c r="BC1824" s="1" t="s">
        <v>1794</v>
      </c>
      <c r="BD1824" s="1">
        <v>15</v>
      </c>
      <c r="BE1824" s="1" t="s">
        <v>3446</v>
      </c>
      <c r="BF1824" s="1" t="s">
        <v>75</v>
      </c>
      <c r="BG1824" s="1" t="s">
        <v>75</v>
      </c>
      <c r="BH1824" s="1" t="s">
        <v>88</v>
      </c>
      <c r="BI1824" s="1" t="s">
        <v>96</v>
      </c>
      <c r="BJ1824" s="1" t="s">
        <v>72</v>
      </c>
      <c r="BK1824" s="1" t="s">
        <v>7458</v>
      </c>
      <c r="BL1824" s="1" t="s">
        <v>8575</v>
      </c>
      <c r="BM1824" s="1">
        <f>35+7</f>
        <v>42</v>
      </c>
      <c r="BN1824" s="1" t="s">
        <v>75</v>
      </c>
      <c r="BO1824" s="1" t="s">
        <v>75</v>
      </c>
      <c r="BP1824" s="1" t="s">
        <v>75</v>
      </c>
      <c r="BQ1824" s="21" t="s">
        <v>99</v>
      </c>
      <c r="BR1824" s="21" t="s">
        <v>100</v>
      </c>
    </row>
    <row r="1825" spans="1:70" ht="20.45" customHeight="1">
      <c r="A1825" s="1" t="s">
        <v>8576</v>
      </c>
      <c r="B1825" s="1">
        <v>250253</v>
      </c>
      <c r="C1825" s="1" t="s">
        <v>71</v>
      </c>
      <c r="D1825" s="3">
        <v>45925</v>
      </c>
      <c r="E1825" s="4">
        <v>0.47916666666666669</v>
      </c>
      <c r="F1825" s="5">
        <v>45901</v>
      </c>
      <c r="G1825" s="3">
        <v>45925</v>
      </c>
      <c r="H1825" s="4">
        <v>0.625</v>
      </c>
      <c r="I1825" s="48">
        <f t="shared" si="240"/>
        <v>0.14583333333333331</v>
      </c>
      <c r="J1825" s="1">
        <v>15</v>
      </c>
      <c r="K1825" s="1" t="s">
        <v>1896</v>
      </c>
      <c r="L1825" s="1" t="s">
        <v>8577</v>
      </c>
      <c r="M1825" s="1" t="s">
        <v>75</v>
      </c>
      <c r="N1825" s="1" t="s">
        <v>3947</v>
      </c>
      <c r="O1825" s="1" t="s">
        <v>77</v>
      </c>
      <c r="P1825" s="1" t="s">
        <v>78</v>
      </c>
      <c r="Q1825" s="1" t="s">
        <v>78</v>
      </c>
      <c r="R1825" s="21" t="s">
        <v>1898</v>
      </c>
      <c r="S1825" s="21" t="s">
        <v>99</v>
      </c>
      <c r="T1825" s="34" t="s">
        <v>72</v>
      </c>
      <c r="U1825" s="3" t="s">
        <v>6477</v>
      </c>
      <c r="V1825" s="1" t="s">
        <v>1900</v>
      </c>
      <c r="W1825" s="1" t="s">
        <v>813</v>
      </c>
      <c r="X1825" s="1" t="s">
        <v>813</v>
      </c>
      <c r="Y1825" s="1" t="s">
        <v>814</v>
      </c>
      <c r="Z1825" s="1" t="s">
        <v>84</v>
      </c>
      <c r="AA1825" s="1" t="s">
        <v>72</v>
      </c>
      <c r="AB1825" s="1" t="s">
        <v>323</v>
      </c>
      <c r="AC1825" s="1" t="s">
        <v>8578</v>
      </c>
      <c r="AD1825" s="1" t="s">
        <v>87</v>
      </c>
      <c r="AE1825" s="1">
        <v>61</v>
      </c>
      <c r="AF1825" s="1" t="s">
        <v>88</v>
      </c>
      <c r="AG1825" s="1">
        <v>5.3</v>
      </c>
      <c r="AH1825" s="1" t="s">
        <v>954</v>
      </c>
      <c r="AI1825" s="1" t="s">
        <v>90</v>
      </c>
      <c r="AJ1825" s="1" t="s">
        <v>91</v>
      </c>
      <c r="AK1825" s="1" t="s">
        <v>92</v>
      </c>
      <c r="AL1825" s="1" t="s">
        <v>72</v>
      </c>
      <c r="AM1825" s="1" t="s">
        <v>229</v>
      </c>
      <c r="AN1825" s="1">
        <v>2</v>
      </c>
      <c r="AO1825" s="25" t="s">
        <v>5057</v>
      </c>
      <c r="AP1825" s="1" t="s">
        <v>72</v>
      </c>
      <c r="AQ1825" s="1" t="s">
        <v>72</v>
      </c>
      <c r="AR1825" s="1" t="s">
        <v>3444</v>
      </c>
      <c r="AS1825" s="1" t="s">
        <v>72</v>
      </c>
      <c r="AT1825" s="1" t="s">
        <v>72</v>
      </c>
      <c r="AU1825" s="3">
        <v>45925</v>
      </c>
      <c r="AV1825" s="4">
        <v>0.63611111111111107</v>
      </c>
      <c r="AW1825" s="4">
        <v>0.72499999999999998</v>
      </c>
      <c r="AX1825" s="4">
        <f t="shared" si="237"/>
        <v>8.8888888888888906E-2</v>
      </c>
      <c r="AY1825" s="4">
        <f t="shared" si="238"/>
        <v>0.57916666666666661</v>
      </c>
      <c r="AZ1825" s="4">
        <f t="shared" si="239"/>
        <v>0.24583333333333329</v>
      </c>
      <c r="BA1825" s="1" t="s">
        <v>8579</v>
      </c>
      <c r="BB1825" s="1" t="s">
        <v>72</v>
      </c>
      <c r="BC1825" s="1" t="s">
        <v>1675</v>
      </c>
      <c r="BD1825" s="1">
        <v>15</v>
      </c>
      <c r="BE1825" s="1" t="s">
        <v>8433</v>
      </c>
      <c r="BF1825" s="1" t="s">
        <v>75</v>
      </c>
      <c r="BG1825" s="1" t="s">
        <v>75</v>
      </c>
      <c r="BH1825" s="1" t="s">
        <v>88</v>
      </c>
      <c r="BI1825" s="1" t="s">
        <v>96</v>
      </c>
      <c r="BJ1825" s="1" t="s">
        <v>72</v>
      </c>
      <c r="BK1825" s="1" t="s">
        <v>7879</v>
      </c>
      <c r="BL1825" s="1" t="s">
        <v>7880</v>
      </c>
      <c r="BM1825" s="1">
        <v>35</v>
      </c>
      <c r="BN1825" s="1" t="s">
        <v>75</v>
      </c>
      <c r="BO1825" s="1" t="s">
        <v>75</v>
      </c>
      <c r="BP1825" s="1" t="s">
        <v>75</v>
      </c>
      <c r="BQ1825" s="21" t="s">
        <v>99</v>
      </c>
      <c r="BR1825" s="21" t="s">
        <v>100</v>
      </c>
    </row>
    <row r="1826" spans="1:70" ht="20.45" customHeight="1">
      <c r="A1826" s="1" t="s">
        <v>8580</v>
      </c>
      <c r="B1826" s="1">
        <v>250254</v>
      </c>
      <c r="C1826" s="1" t="s">
        <v>71</v>
      </c>
      <c r="D1826" s="3">
        <v>45926</v>
      </c>
      <c r="E1826" s="4">
        <v>0.48958333333333331</v>
      </c>
      <c r="F1826" s="5">
        <v>45901</v>
      </c>
      <c r="G1826" s="3">
        <v>45926</v>
      </c>
      <c r="H1826" s="4">
        <v>0.70694444444444449</v>
      </c>
      <c r="I1826" s="48">
        <f t="shared" si="240"/>
        <v>0.21736111111111117</v>
      </c>
      <c r="J1826" s="1">
        <v>15</v>
      </c>
      <c r="K1826" s="1" t="s">
        <v>1896</v>
      </c>
      <c r="L1826" s="1" t="s">
        <v>8581</v>
      </c>
      <c r="M1826" s="1" t="s">
        <v>75</v>
      </c>
      <c r="N1826" s="1" t="s">
        <v>8003</v>
      </c>
      <c r="O1826" s="1" t="s">
        <v>77</v>
      </c>
      <c r="P1826" s="1" t="s">
        <v>78</v>
      </c>
      <c r="Q1826" s="1" t="s">
        <v>78</v>
      </c>
      <c r="R1826" s="21" t="s">
        <v>1898</v>
      </c>
      <c r="S1826" s="8" t="s">
        <v>160</v>
      </c>
      <c r="T1826" s="34" t="s">
        <v>72</v>
      </c>
      <c r="U1826" s="60" t="s">
        <v>847</v>
      </c>
      <c r="V1826" s="1" t="s">
        <v>1900</v>
      </c>
      <c r="W1826" s="1" t="s">
        <v>2143</v>
      </c>
      <c r="X1826" s="1" t="s">
        <v>1868</v>
      </c>
      <c r="Y1826" s="1" t="s">
        <v>2143</v>
      </c>
      <c r="Z1826" s="1" t="s">
        <v>291</v>
      </c>
      <c r="AA1826" s="1" t="s">
        <v>72</v>
      </c>
      <c r="AB1826" s="1" t="s">
        <v>292</v>
      </c>
      <c r="AC1826" s="1" t="s">
        <v>3296</v>
      </c>
      <c r="AD1826" s="1" t="s">
        <v>126</v>
      </c>
      <c r="AE1826" s="1">
        <v>46</v>
      </c>
      <c r="AF1826" s="1" t="s">
        <v>88</v>
      </c>
      <c r="AG1826" s="1">
        <v>6.5</v>
      </c>
      <c r="AH1826" s="1" t="s">
        <v>954</v>
      </c>
      <c r="AI1826" s="1" t="s">
        <v>90</v>
      </c>
      <c r="AJ1826" s="1" t="s">
        <v>1527</v>
      </c>
      <c r="AK1826" s="1" t="s">
        <v>216</v>
      </c>
      <c r="AL1826" s="1" t="s">
        <v>72</v>
      </c>
      <c r="AM1826" s="1" t="s">
        <v>254</v>
      </c>
      <c r="AN1826" s="1" t="s">
        <v>3184</v>
      </c>
      <c r="AO1826" s="1" t="s">
        <v>72</v>
      </c>
      <c r="AP1826" s="1">
        <v>6</v>
      </c>
      <c r="AQ1826" s="1" t="s">
        <v>4014</v>
      </c>
      <c r="AR1826" s="1" t="s">
        <v>7537</v>
      </c>
      <c r="AS1826" s="1" t="s">
        <v>72</v>
      </c>
      <c r="AT1826" s="1" t="s">
        <v>72</v>
      </c>
      <c r="AU1826" s="3">
        <v>45926</v>
      </c>
      <c r="AV1826" s="4">
        <v>0.71875</v>
      </c>
      <c r="AW1826" s="4">
        <v>0.78055555555555556</v>
      </c>
      <c r="AX1826" s="4">
        <f t="shared" si="237"/>
        <v>6.1805555555555558E-2</v>
      </c>
      <c r="AY1826" s="4">
        <f t="shared" si="238"/>
        <v>0.56319444444444433</v>
      </c>
      <c r="AZ1826" s="4">
        <f t="shared" si="239"/>
        <v>0.29097222222222224</v>
      </c>
      <c r="BA1826" s="1" t="s">
        <v>8582</v>
      </c>
      <c r="BB1826" s="1" t="s">
        <v>72</v>
      </c>
      <c r="BC1826" s="1" t="s">
        <v>1675</v>
      </c>
      <c r="BD1826" s="1">
        <v>15</v>
      </c>
      <c r="BE1826" s="1" t="s">
        <v>3205</v>
      </c>
      <c r="BF1826" s="1" t="s">
        <v>75</v>
      </c>
      <c r="BG1826" s="1" t="s">
        <v>75</v>
      </c>
      <c r="BH1826" s="1" t="s">
        <v>88</v>
      </c>
      <c r="BI1826" s="1" t="s">
        <v>79</v>
      </c>
      <c r="BJ1826" s="1" t="s">
        <v>707</v>
      </c>
      <c r="BK1826" s="1" t="s">
        <v>3962</v>
      </c>
      <c r="BL1826" s="1" t="s">
        <v>8570</v>
      </c>
      <c r="BM1826" s="1">
        <f>63+14</f>
        <v>77</v>
      </c>
      <c r="BN1826" s="1" t="s">
        <v>88</v>
      </c>
      <c r="BO1826" s="1" t="s">
        <v>88</v>
      </c>
      <c r="BP1826" s="1" t="s">
        <v>88</v>
      </c>
      <c r="BQ1826" s="1" t="s">
        <v>160</v>
      </c>
      <c r="BR1826" s="1" t="s">
        <v>707</v>
      </c>
    </row>
    <row r="1827" spans="1:70" ht="20.45" customHeight="1">
      <c r="A1827" s="1" t="s">
        <v>8583</v>
      </c>
      <c r="B1827" s="1">
        <v>250255</v>
      </c>
      <c r="C1827" s="1" t="s">
        <v>71</v>
      </c>
      <c r="D1827" s="3">
        <v>45927</v>
      </c>
      <c r="E1827" s="4">
        <v>0.39166666666666666</v>
      </c>
      <c r="F1827" s="5">
        <v>45901</v>
      </c>
      <c r="G1827" s="3">
        <v>45927</v>
      </c>
      <c r="H1827" s="4">
        <v>0.58750000000000002</v>
      </c>
      <c r="I1827" s="48">
        <f t="shared" si="240"/>
        <v>0.19583333333333336</v>
      </c>
      <c r="J1827" s="1">
        <v>2</v>
      </c>
      <c r="K1827" s="1" t="s">
        <v>1896</v>
      </c>
      <c r="L1827" s="1" t="s">
        <v>8584</v>
      </c>
      <c r="M1827" s="1" t="s">
        <v>75</v>
      </c>
      <c r="N1827" s="1" t="s">
        <v>1915</v>
      </c>
      <c r="O1827" s="1" t="s">
        <v>77</v>
      </c>
      <c r="P1827" s="1" t="s">
        <v>78</v>
      </c>
      <c r="Q1827" s="1" t="s">
        <v>78</v>
      </c>
      <c r="R1827" s="21" t="s">
        <v>1898</v>
      </c>
      <c r="S1827" s="21" t="s">
        <v>99</v>
      </c>
      <c r="T1827" s="34" t="s">
        <v>72</v>
      </c>
      <c r="U1827" s="3" t="s">
        <v>3647</v>
      </c>
      <c r="V1827" s="1" t="s">
        <v>1900</v>
      </c>
      <c r="W1827" s="1" t="s">
        <v>813</v>
      </c>
      <c r="X1827" s="1" t="s">
        <v>813</v>
      </c>
      <c r="Y1827" s="1" t="s">
        <v>814</v>
      </c>
      <c r="Z1827" s="1" t="s">
        <v>84</v>
      </c>
      <c r="AA1827" s="1" t="s">
        <v>72</v>
      </c>
      <c r="AB1827" s="1" t="s">
        <v>656</v>
      </c>
      <c r="AC1827" s="1" t="s">
        <v>656</v>
      </c>
      <c r="AD1827" s="1" t="s">
        <v>126</v>
      </c>
      <c r="AE1827" s="1">
        <v>65</v>
      </c>
      <c r="AF1827" s="1" t="s">
        <v>88</v>
      </c>
      <c r="AG1827" s="1">
        <v>4.0999999999999996</v>
      </c>
      <c r="AH1827" s="1" t="s">
        <v>954</v>
      </c>
      <c r="AI1827" s="1" t="s">
        <v>90</v>
      </c>
      <c r="AJ1827" s="1" t="s">
        <v>91</v>
      </c>
      <c r="AK1827" s="1" t="s">
        <v>92</v>
      </c>
      <c r="AL1827" s="1" t="s">
        <v>72</v>
      </c>
      <c r="AM1827" s="1" t="s">
        <v>217</v>
      </c>
      <c r="AN1827" s="1">
        <v>2</v>
      </c>
      <c r="AO1827" s="25" t="s">
        <v>5578</v>
      </c>
      <c r="AP1827" s="1" t="s">
        <v>72</v>
      </c>
      <c r="AQ1827" s="1" t="s">
        <v>72</v>
      </c>
      <c r="AR1827" s="1" t="s">
        <v>3444</v>
      </c>
      <c r="AS1827" s="1" t="s">
        <v>878</v>
      </c>
      <c r="AT1827" s="1" t="s">
        <v>72</v>
      </c>
      <c r="AU1827" s="3">
        <v>45927</v>
      </c>
      <c r="AV1827" s="4">
        <v>0.62083333333333335</v>
      </c>
      <c r="AW1827" s="4">
        <v>0.73888888888888893</v>
      </c>
      <c r="AX1827" s="4">
        <f t="shared" si="237"/>
        <v>0.11805555555555558</v>
      </c>
      <c r="AY1827" s="4">
        <f t="shared" si="238"/>
        <v>0.54305555555555562</v>
      </c>
      <c r="AZ1827" s="4">
        <f t="shared" si="239"/>
        <v>0.34722222222222227</v>
      </c>
      <c r="BA1827" s="1" t="s">
        <v>8585</v>
      </c>
      <c r="BB1827" s="1" t="s">
        <v>72</v>
      </c>
      <c r="BC1827" s="1" t="s">
        <v>1675</v>
      </c>
      <c r="BD1827" s="1">
        <v>15</v>
      </c>
      <c r="BE1827" s="1" t="s">
        <v>4063</v>
      </c>
      <c r="BF1827" s="1" t="s">
        <v>75</v>
      </c>
      <c r="BG1827" s="1" t="s">
        <v>75</v>
      </c>
      <c r="BH1827" s="1" t="s">
        <v>88</v>
      </c>
      <c r="BI1827" s="1" t="s">
        <v>96</v>
      </c>
      <c r="BJ1827" s="1" t="s">
        <v>72</v>
      </c>
      <c r="BK1827" s="1" t="s">
        <v>7458</v>
      </c>
      <c r="BL1827" s="1" t="s">
        <v>7605</v>
      </c>
      <c r="BM1827" s="1">
        <v>35</v>
      </c>
      <c r="BN1827" s="1" t="s">
        <v>75</v>
      </c>
      <c r="BO1827" s="1" t="s">
        <v>75</v>
      </c>
      <c r="BP1827" s="1" t="s">
        <v>75</v>
      </c>
      <c r="BQ1827" s="21" t="s">
        <v>99</v>
      </c>
      <c r="BR1827" s="21" t="s">
        <v>100</v>
      </c>
    </row>
    <row r="1828" spans="1:70" ht="20.45" customHeight="1">
      <c r="A1828" s="1" t="s">
        <v>8586</v>
      </c>
      <c r="B1828" s="1">
        <v>250256</v>
      </c>
      <c r="C1828" s="1" t="s">
        <v>71</v>
      </c>
      <c r="D1828" s="3">
        <v>45929</v>
      </c>
      <c r="E1828" s="4">
        <v>0.4548611111111111</v>
      </c>
      <c r="F1828" s="5">
        <v>45901</v>
      </c>
      <c r="G1828" s="3">
        <v>45929</v>
      </c>
      <c r="H1828" s="4">
        <v>0.59027777777777779</v>
      </c>
      <c r="I1828" s="48">
        <f t="shared" si="240"/>
        <v>0.13541666666666669</v>
      </c>
      <c r="J1828" s="1">
        <v>11</v>
      </c>
      <c r="K1828" s="1" t="s">
        <v>1896</v>
      </c>
      <c r="L1828" s="1" t="s">
        <v>8587</v>
      </c>
      <c r="M1828" s="1" t="s">
        <v>75</v>
      </c>
      <c r="N1828" s="1" t="s">
        <v>1915</v>
      </c>
      <c r="O1828" s="1" t="s">
        <v>77</v>
      </c>
      <c r="P1828" s="1" t="s">
        <v>78</v>
      </c>
      <c r="Q1828" s="1" t="s">
        <v>78</v>
      </c>
      <c r="R1828" s="21" t="s">
        <v>1898</v>
      </c>
      <c r="S1828" s="21" t="s">
        <v>99</v>
      </c>
      <c r="T1828" s="34" t="s">
        <v>72</v>
      </c>
      <c r="U1828" s="3" t="s">
        <v>8588</v>
      </c>
      <c r="V1828" s="1" t="s">
        <v>1900</v>
      </c>
      <c r="W1828" s="1" t="s">
        <v>813</v>
      </c>
      <c r="X1828" s="1" t="s">
        <v>813</v>
      </c>
      <c r="Y1828" s="1" t="s">
        <v>814</v>
      </c>
      <c r="Z1828" s="1" t="s">
        <v>84</v>
      </c>
      <c r="AA1828" s="1" t="s">
        <v>72</v>
      </c>
      <c r="AB1828" s="1" t="s">
        <v>140</v>
      </c>
      <c r="AC1828" s="1" t="s">
        <v>181</v>
      </c>
      <c r="AD1828" s="1" t="s">
        <v>126</v>
      </c>
      <c r="AE1828" s="1">
        <v>60</v>
      </c>
      <c r="AF1828" s="1" t="s">
        <v>88</v>
      </c>
      <c r="AG1828" s="1">
        <v>5.2</v>
      </c>
      <c r="AH1828" s="1" t="s">
        <v>954</v>
      </c>
      <c r="AI1828" s="1" t="s">
        <v>90</v>
      </c>
      <c r="AJ1828" s="1" t="s">
        <v>91</v>
      </c>
      <c r="AK1828" s="1" t="s">
        <v>92</v>
      </c>
      <c r="AL1828" s="1" t="s">
        <v>72</v>
      </c>
      <c r="AM1828" s="1" t="s">
        <v>217</v>
      </c>
      <c r="AN1828" s="1">
        <v>1</v>
      </c>
      <c r="AO1828" s="25" t="s">
        <v>5523</v>
      </c>
      <c r="AP1828" s="1" t="s">
        <v>72</v>
      </c>
      <c r="AQ1828" s="1" t="s">
        <v>72</v>
      </c>
      <c r="AR1828" s="1" t="s">
        <v>3444</v>
      </c>
      <c r="AS1828" s="1" t="s">
        <v>878</v>
      </c>
      <c r="AT1828" s="1" t="s">
        <v>72</v>
      </c>
      <c r="AU1828" s="3">
        <v>45929</v>
      </c>
      <c r="AV1828" s="4">
        <v>0.63124999999999998</v>
      </c>
      <c r="AW1828" s="4">
        <v>0.71180555555555558</v>
      </c>
      <c r="AX1828" s="4">
        <f t="shared" si="237"/>
        <v>8.0555555555555602E-2</v>
      </c>
      <c r="AY1828" s="4">
        <f t="shared" si="238"/>
        <v>0.57638888888888884</v>
      </c>
      <c r="AZ1828" s="4">
        <f t="shared" si="239"/>
        <v>0.25694444444444448</v>
      </c>
      <c r="BA1828" s="1" t="s">
        <v>8589</v>
      </c>
      <c r="BB1828" s="1" t="s">
        <v>72</v>
      </c>
      <c r="BC1828" s="1" t="s">
        <v>1675</v>
      </c>
      <c r="BD1828" s="1">
        <v>15</v>
      </c>
      <c r="BE1828" s="1" t="s">
        <v>3446</v>
      </c>
      <c r="BF1828" s="1" t="s">
        <v>75</v>
      </c>
      <c r="BG1828" s="1" t="s">
        <v>75</v>
      </c>
      <c r="BH1828" s="1" t="s">
        <v>88</v>
      </c>
      <c r="BI1828" s="1" t="s">
        <v>96</v>
      </c>
      <c r="BJ1828" s="1" t="s">
        <v>72</v>
      </c>
      <c r="BK1828" s="1" t="s">
        <v>7458</v>
      </c>
      <c r="BL1828" s="1" t="s">
        <v>7605</v>
      </c>
      <c r="BM1828" s="1">
        <f>35+7</f>
        <v>42</v>
      </c>
      <c r="BN1828" s="1" t="s">
        <v>75</v>
      </c>
      <c r="BO1828" s="1" t="s">
        <v>75</v>
      </c>
      <c r="BP1828" s="1" t="s">
        <v>75</v>
      </c>
      <c r="BQ1828" s="21" t="s">
        <v>99</v>
      </c>
      <c r="BR1828" s="21" t="s">
        <v>100</v>
      </c>
    </row>
    <row r="1829" spans="1:70" ht="20.45" customHeight="1">
      <c r="A1829" s="1" t="s">
        <v>8590</v>
      </c>
      <c r="B1829" s="1">
        <v>250256</v>
      </c>
      <c r="C1829" s="1" t="s">
        <v>71</v>
      </c>
      <c r="D1829" s="3">
        <v>45929</v>
      </c>
      <c r="E1829" s="4">
        <v>0.4548611111111111</v>
      </c>
      <c r="F1829" s="5">
        <v>45901</v>
      </c>
      <c r="G1829" s="3">
        <v>45929</v>
      </c>
      <c r="H1829" s="4">
        <v>0.59027777777777779</v>
      </c>
      <c r="I1829" s="48">
        <f t="shared" si="240"/>
        <v>0.13541666666666669</v>
      </c>
      <c r="J1829" s="1">
        <v>11</v>
      </c>
      <c r="K1829" s="1" t="s">
        <v>1896</v>
      </c>
      <c r="L1829" s="1" t="s">
        <v>8587</v>
      </c>
      <c r="M1829" s="1" t="s">
        <v>75</v>
      </c>
      <c r="N1829" s="1" t="s">
        <v>1915</v>
      </c>
      <c r="O1829" s="1" t="s">
        <v>77</v>
      </c>
      <c r="P1829" s="1" t="s">
        <v>78</v>
      </c>
      <c r="Q1829" s="1" t="s">
        <v>78</v>
      </c>
      <c r="R1829" s="21" t="s">
        <v>1898</v>
      </c>
      <c r="S1829" s="21" t="s">
        <v>99</v>
      </c>
      <c r="T1829" s="34" t="s">
        <v>72</v>
      </c>
      <c r="U1829" s="3" t="s">
        <v>8588</v>
      </c>
      <c r="V1829" s="1" t="s">
        <v>1900</v>
      </c>
      <c r="W1829" s="1" t="s">
        <v>813</v>
      </c>
      <c r="X1829" s="1" t="s">
        <v>813</v>
      </c>
      <c r="Y1829" s="1" t="s">
        <v>814</v>
      </c>
      <c r="Z1829" s="1" t="s">
        <v>84</v>
      </c>
      <c r="AA1829" s="1" t="s">
        <v>72</v>
      </c>
      <c r="AB1829" s="1" t="s">
        <v>140</v>
      </c>
      <c r="AC1829" s="1" t="s">
        <v>181</v>
      </c>
      <c r="AD1829" s="1" t="s">
        <v>126</v>
      </c>
      <c r="AE1829" s="1">
        <v>60</v>
      </c>
      <c r="AF1829" s="1" t="s">
        <v>88</v>
      </c>
      <c r="AG1829" s="1">
        <v>5.2</v>
      </c>
      <c r="AH1829" s="1" t="s">
        <v>954</v>
      </c>
      <c r="AI1829" s="1" t="s">
        <v>90</v>
      </c>
      <c r="AJ1829" s="1" t="s">
        <v>91</v>
      </c>
      <c r="AK1829" s="1" t="s">
        <v>92</v>
      </c>
      <c r="AL1829" s="1" t="s">
        <v>72</v>
      </c>
      <c r="AM1829" s="1" t="s">
        <v>217</v>
      </c>
      <c r="AN1829" s="1">
        <v>1</v>
      </c>
      <c r="AO1829" s="25" t="s">
        <v>5523</v>
      </c>
      <c r="AP1829" s="1" t="s">
        <v>72</v>
      </c>
      <c r="AQ1829" s="1" t="s">
        <v>72</v>
      </c>
      <c r="AR1829" s="1" t="s">
        <v>3444</v>
      </c>
      <c r="AS1829" s="1" t="s">
        <v>878</v>
      </c>
      <c r="AT1829" s="1" t="s">
        <v>72</v>
      </c>
      <c r="AU1829" s="3">
        <v>45929</v>
      </c>
      <c r="AV1829" s="4">
        <v>0.63124999999999998</v>
      </c>
      <c r="AW1829" s="4">
        <v>0.71180555555555558</v>
      </c>
      <c r="AX1829" s="4">
        <f t="shared" si="237"/>
        <v>8.0555555555555602E-2</v>
      </c>
      <c r="AY1829" s="4">
        <f t="shared" si="238"/>
        <v>0.57638888888888884</v>
      </c>
      <c r="AZ1829" s="4">
        <f t="shared" si="239"/>
        <v>0.25694444444444448</v>
      </c>
      <c r="BA1829" s="1" t="s">
        <v>8589</v>
      </c>
      <c r="BB1829" s="1" t="s">
        <v>72</v>
      </c>
      <c r="BC1829" s="1" t="s">
        <v>1675</v>
      </c>
      <c r="BD1829" s="1">
        <v>15</v>
      </c>
      <c r="BE1829" s="1" t="s">
        <v>3446</v>
      </c>
      <c r="BF1829" s="1" t="s">
        <v>75</v>
      </c>
      <c r="BG1829" s="1" t="s">
        <v>75</v>
      </c>
      <c r="BH1829" s="1" t="s">
        <v>88</v>
      </c>
      <c r="BI1829" s="1" t="s">
        <v>96</v>
      </c>
      <c r="BJ1829" s="1" t="s">
        <v>72</v>
      </c>
      <c r="BK1829" s="1" t="s">
        <v>8591</v>
      </c>
      <c r="BL1829" s="1" t="s">
        <v>7884</v>
      </c>
      <c r="BM1829" s="1">
        <v>21</v>
      </c>
      <c r="BN1829" s="1" t="s">
        <v>75</v>
      </c>
      <c r="BO1829" s="1" t="s">
        <v>75</v>
      </c>
      <c r="BP1829" s="1" t="s">
        <v>75</v>
      </c>
      <c r="BQ1829" s="21" t="s">
        <v>99</v>
      </c>
      <c r="BR1829" s="21" t="s">
        <v>100</v>
      </c>
    </row>
    <row r="1830" spans="1:70" ht="20.45" customHeight="1">
      <c r="A1830" s="1" t="s">
        <v>8592</v>
      </c>
      <c r="B1830" s="1">
        <v>250257</v>
      </c>
      <c r="C1830" s="1" t="s">
        <v>71</v>
      </c>
      <c r="D1830" s="3">
        <v>45930</v>
      </c>
      <c r="E1830" s="4">
        <v>0.82291666666666663</v>
      </c>
      <c r="F1830" s="5">
        <v>45901</v>
      </c>
      <c r="G1830" s="3">
        <v>45930</v>
      </c>
      <c r="H1830" s="4">
        <v>0.97222222222222221</v>
      </c>
      <c r="I1830" s="48">
        <f t="shared" si="240"/>
        <v>0.14930555555555558</v>
      </c>
      <c r="J1830" s="1">
        <v>10</v>
      </c>
      <c r="K1830" s="1" t="s">
        <v>1896</v>
      </c>
      <c r="L1830" s="1" t="s">
        <v>8593</v>
      </c>
      <c r="M1830" s="1" t="s">
        <v>75</v>
      </c>
      <c r="N1830" s="1" t="s">
        <v>8003</v>
      </c>
      <c r="O1830" s="1" t="s">
        <v>77</v>
      </c>
      <c r="P1830" s="1" t="s">
        <v>78</v>
      </c>
      <c r="Q1830" s="1" t="s">
        <v>78</v>
      </c>
      <c r="R1830" s="21" t="s">
        <v>1898</v>
      </c>
      <c r="S1830" s="8" t="s">
        <v>160</v>
      </c>
      <c r="T1830" s="34" t="s">
        <v>72</v>
      </c>
      <c r="U1830" s="60" t="s">
        <v>8594</v>
      </c>
      <c r="V1830" s="1" t="s">
        <v>1900</v>
      </c>
      <c r="W1830" s="1" t="s">
        <v>8240</v>
      </c>
      <c r="X1830" s="1" t="s">
        <v>8241</v>
      </c>
      <c r="Y1830" s="1" t="s">
        <v>8242</v>
      </c>
      <c r="Z1830" s="1" t="s">
        <v>291</v>
      </c>
      <c r="AA1830" s="1" t="s">
        <v>72</v>
      </c>
      <c r="AB1830" s="1" t="s">
        <v>292</v>
      </c>
      <c r="AC1830" s="1" t="s">
        <v>292</v>
      </c>
      <c r="AD1830" s="1" t="s">
        <v>126</v>
      </c>
      <c r="AE1830" s="1">
        <v>50</v>
      </c>
      <c r="AF1830" s="1" t="s">
        <v>88</v>
      </c>
      <c r="AG1830" s="1">
        <v>6.8</v>
      </c>
      <c r="AH1830" s="1" t="s">
        <v>2344</v>
      </c>
      <c r="AI1830" s="1" t="s">
        <v>90</v>
      </c>
      <c r="AJ1830" s="1" t="s">
        <v>91</v>
      </c>
      <c r="AK1830" s="1" t="s">
        <v>92</v>
      </c>
      <c r="AL1830" s="1" t="s">
        <v>72</v>
      </c>
      <c r="AM1830" s="1" t="s">
        <v>72</v>
      </c>
      <c r="AN1830" s="1" t="s">
        <v>72</v>
      </c>
      <c r="AO1830" s="1" t="s">
        <v>72</v>
      </c>
      <c r="AP1830" s="1" t="s">
        <v>72</v>
      </c>
      <c r="AQ1830" s="1" t="s">
        <v>72</v>
      </c>
      <c r="AR1830" s="1" t="s">
        <v>72</v>
      </c>
      <c r="AS1830" s="1" t="s">
        <v>72</v>
      </c>
      <c r="AT1830" s="1" t="s">
        <v>72</v>
      </c>
      <c r="AU1830" s="3">
        <v>45931</v>
      </c>
      <c r="AV1830" s="4">
        <v>0.30555555555555558</v>
      </c>
      <c r="AW1830" s="4">
        <v>0.37013888888888891</v>
      </c>
      <c r="AX1830" s="4">
        <f t="shared" si="237"/>
        <v>6.4583333333333326E-2</v>
      </c>
      <c r="AY1830" s="4">
        <f t="shared" si="238"/>
        <v>0.22083333333333333</v>
      </c>
      <c r="AZ1830" s="4">
        <f t="shared" si="239"/>
        <v>-0.45277777777777772</v>
      </c>
      <c r="BA1830" s="1" t="s">
        <v>8595</v>
      </c>
      <c r="BB1830" s="1" t="s">
        <v>72</v>
      </c>
      <c r="BC1830" s="1" t="s">
        <v>1675</v>
      </c>
      <c r="BD1830" s="1">
        <v>15</v>
      </c>
      <c r="BE1830" s="1" t="s">
        <v>3205</v>
      </c>
      <c r="BF1830" s="1" t="s">
        <v>75</v>
      </c>
      <c r="BG1830" s="1" t="s">
        <v>75</v>
      </c>
      <c r="BH1830" s="1" t="s">
        <v>88</v>
      </c>
      <c r="BI1830" s="1" t="s">
        <v>79</v>
      </c>
      <c r="BJ1830" s="1" t="s">
        <v>707</v>
      </c>
      <c r="BK1830" s="1" t="s">
        <v>3962</v>
      </c>
      <c r="BL1830" s="1" t="s">
        <v>8596</v>
      </c>
      <c r="BM1830" s="1">
        <v>35</v>
      </c>
      <c r="BN1830" s="1" t="s">
        <v>88</v>
      </c>
      <c r="BO1830" s="1" t="s">
        <v>88</v>
      </c>
      <c r="BP1830" s="1" t="s">
        <v>88</v>
      </c>
      <c r="BQ1830" s="1" t="s">
        <v>160</v>
      </c>
      <c r="BR1830" s="1" t="s">
        <v>707</v>
      </c>
    </row>
    <row r="1831" spans="1:70" ht="20.45" customHeight="1">
      <c r="A1831" s="1" t="s">
        <v>8597</v>
      </c>
      <c r="B1831" s="1">
        <v>250258</v>
      </c>
      <c r="C1831" s="1" t="s">
        <v>71</v>
      </c>
      <c r="D1831" s="3">
        <v>45936</v>
      </c>
      <c r="E1831" s="4">
        <v>0.35625000000000001</v>
      </c>
      <c r="F1831" s="5">
        <v>45931</v>
      </c>
      <c r="G1831" s="3">
        <v>45936</v>
      </c>
      <c r="H1831" s="4">
        <v>0.57847222222222228</v>
      </c>
      <c r="I1831" s="48">
        <f t="shared" si="240"/>
        <v>0.22222222222222227</v>
      </c>
      <c r="J1831" s="1">
        <v>2</v>
      </c>
      <c r="K1831" s="1" t="s">
        <v>1896</v>
      </c>
      <c r="L1831" s="1" t="s">
        <v>8598</v>
      </c>
      <c r="M1831" s="1" t="s">
        <v>75</v>
      </c>
      <c r="N1831" s="1" t="s">
        <v>3624</v>
      </c>
      <c r="O1831" s="1" t="s">
        <v>77</v>
      </c>
      <c r="P1831" s="1" t="s">
        <v>78</v>
      </c>
      <c r="Q1831" s="1" t="s">
        <v>78</v>
      </c>
      <c r="R1831" s="21" t="s">
        <v>1898</v>
      </c>
      <c r="S1831" s="21" t="s">
        <v>99</v>
      </c>
      <c r="T1831" s="34" t="s">
        <v>72</v>
      </c>
      <c r="U1831" s="34" t="s">
        <v>7782</v>
      </c>
      <c r="V1831" s="1" t="s">
        <v>1900</v>
      </c>
      <c r="W1831" s="1" t="s">
        <v>83</v>
      </c>
      <c r="X1831" s="1" t="s">
        <v>123</v>
      </c>
      <c r="Y1831" s="1" t="s">
        <v>83</v>
      </c>
      <c r="Z1831" s="1" t="s">
        <v>152</v>
      </c>
      <c r="AA1831" s="1" t="s">
        <v>72</v>
      </c>
      <c r="AB1831" s="1" t="s">
        <v>153</v>
      </c>
      <c r="AC1831" s="1" t="s">
        <v>154</v>
      </c>
      <c r="AD1831" s="1" t="s">
        <v>126</v>
      </c>
      <c r="AE1831" s="1">
        <v>53</v>
      </c>
      <c r="AF1831" s="1" t="s">
        <v>88</v>
      </c>
      <c r="AG1831" s="1">
        <v>5.4</v>
      </c>
      <c r="AH1831" s="1" t="s">
        <v>299</v>
      </c>
      <c r="AI1831" s="1" t="s">
        <v>90</v>
      </c>
      <c r="AJ1831" s="1" t="s">
        <v>91</v>
      </c>
      <c r="AK1831" s="1" t="s">
        <v>92</v>
      </c>
      <c r="AL1831" s="1" t="s">
        <v>72</v>
      </c>
      <c r="AM1831" s="1" t="s">
        <v>72</v>
      </c>
      <c r="AN1831" s="1" t="s">
        <v>72</v>
      </c>
      <c r="AO1831" s="1" t="s">
        <v>72</v>
      </c>
      <c r="AP1831" s="1" t="s">
        <v>72</v>
      </c>
      <c r="AQ1831" s="1" t="s">
        <v>72</v>
      </c>
      <c r="AR1831" s="1" t="s">
        <v>72</v>
      </c>
      <c r="AS1831" s="1" t="s">
        <v>72</v>
      </c>
      <c r="AT1831" s="1" t="s">
        <v>72</v>
      </c>
      <c r="AU1831" s="3">
        <v>45936</v>
      </c>
      <c r="AV1831" s="4">
        <v>0.63749999999999996</v>
      </c>
      <c r="AW1831" s="4">
        <v>0.71180555555555558</v>
      </c>
      <c r="AX1831" s="4">
        <f t="shared" si="237"/>
        <v>7.4305555555555625E-2</v>
      </c>
      <c r="AY1831" s="4">
        <f t="shared" si="238"/>
        <v>0.48958333333333331</v>
      </c>
      <c r="AZ1831" s="4">
        <f t="shared" si="239"/>
        <v>0.35555555555555557</v>
      </c>
      <c r="BA1831" s="1" t="s">
        <v>8599</v>
      </c>
      <c r="BB1831" s="1" t="s">
        <v>72</v>
      </c>
      <c r="BC1831" s="1" t="s">
        <v>1794</v>
      </c>
      <c r="BD1831" s="1">
        <v>14</v>
      </c>
      <c r="BE1831" s="1" t="s">
        <v>6026</v>
      </c>
      <c r="BF1831" s="1" t="s">
        <v>75</v>
      </c>
      <c r="BG1831" s="1" t="s">
        <v>75</v>
      </c>
      <c r="BH1831" s="1" t="s">
        <v>88</v>
      </c>
      <c r="BI1831" s="1" t="s">
        <v>96</v>
      </c>
      <c r="BJ1831" s="1" t="s">
        <v>72</v>
      </c>
      <c r="BK1831" s="1" t="s">
        <v>7458</v>
      </c>
      <c r="BL1831" s="1" t="s">
        <v>8600</v>
      </c>
      <c r="BM1831" s="1">
        <f>47+36</f>
        <v>83</v>
      </c>
      <c r="BN1831" s="1" t="s">
        <v>75</v>
      </c>
      <c r="BO1831" s="1" t="s">
        <v>75</v>
      </c>
      <c r="BP1831" s="1" t="s">
        <v>75</v>
      </c>
      <c r="BQ1831" s="21" t="s">
        <v>99</v>
      </c>
      <c r="BR1831" s="21" t="s">
        <v>100</v>
      </c>
    </row>
    <row r="1832" spans="1:70" ht="20.45" customHeight="1">
      <c r="A1832" s="1" t="s">
        <v>8601</v>
      </c>
      <c r="B1832" s="1">
        <v>250259</v>
      </c>
      <c r="C1832" s="1" t="s">
        <v>71</v>
      </c>
      <c r="D1832" s="3">
        <v>45936</v>
      </c>
      <c r="E1832" s="4">
        <v>0.48749999999999999</v>
      </c>
      <c r="F1832" s="5">
        <v>45931</v>
      </c>
      <c r="G1832" s="3">
        <v>45936</v>
      </c>
      <c r="H1832" s="4">
        <v>0.57847222222222228</v>
      </c>
      <c r="I1832" s="48">
        <f t="shared" si="240"/>
        <v>9.0972222222222288E-2</v>
      </c>
      <c r="J1832" s="1">
        <v>3</v>
      </c>
      <c r="K1832" s="1" t="s">
        <v>1896</v>
      </c>
      <c r="L1832" s="1" t="s">
        <v>8602</v>
      </c>
      <c r="M1832" s="1" t="s">
        <v>75</v>
      </c>
      <c r="N1832" s="1" t="s">
        <v>7510</v>
      </c>
      <c r="O1832" s="1" t="s">
        <v>77</v>
      </c>
      <c r="P1832" s="1" t="s">
        <v>78</v>
      </c>
      <c r="Q1832" s="1" t="s">
        <v>78</v>
      </c>
      <c r="R1832" s="21" t="s">
        <v>1898</v>
      </c>
      <c r="S1832" s="21" t="s">
        <v>160</v>
      </c>
      <c r="T1832" s="34" t="s">
        <v>72</v>
      </c>
      <c r="U1832" s="34" t="s">
        <v>8603</v>
      </c>
      <c r="V1832" s="1" t="s">
        <v>1900</v>
      </c>
      <c r="W1832" s="1" t="s">
        <v>83</v>
      </c>
      <c r="X1832" s="1" t="s">
        <v>123</v>
      </c>
      <c r="Y1832" s="1" t="s">
        <v>83</v>
      </c>
      <c r="Z1832" s="1" t="s">
        <v>7128</v>
      </c>
      <c r="AA1832" s="1" t="s">
        <v>72</v>
      </c>
      <c r="AB1832" s="1" t="s">
        <v>8604</v>
      </c>
      <c r="AC1832" s="1" t="s">
        <v>7519</v>
      </c>
      <c r="AD1832" s="1" t="s">
        <v>126</v>
      </c>
      <c r="AE1832" s="1">
        <v>58</v>
      </c>
      <c r="AF1832" s="1" t="s">
        <v>88</v>
      </c>
      <c r="AG1832" s="1">
        <v>5.4</v>
      </c>
      <c r="AH1832" s="1" t="s">
        <v>299</v>
      </c>
      <c r="AI1832" s="1" t="s">
        <v>90</v>
      </c>
      <c r="AJ1832" s="1" t="s">
        <v>91</v>
      </c>
      <c r="AK1832" s="1" t="s">
        <v>92</v>
      </c>
      <c r="AL1832" s="1" t="s">
        <v>72</v>
      </c>
      <c r="AM1832" s="1" t="s">
        <v>72</v>
      </c>
      <c r="AN1832" s="1" t="s">
        <v>72</v>
      </c>
      <c r="AO1832" s="1" t="s">
        <v>72</v>
      </c>
      <c r="AP1832" s="1" t="s">
        <v>72</v>
      </c>
      <c r="AQ1832" s="1" t="s">
        <v>72</v>
      </c>
      <c r="AR1832" s="1" t="s">
        <v>72</v>
      </c>
      <c r="AS1832" s="1" t="s">
        <v>72</v>
      </c>
      <c r="AT1832" s="1" t="s">
        <v>72</v>
      </c>
      <c r="AU1832" s="3">
        <v>45936</v>
      </c>
      <c r="AV1832" s="4">
        <v>0.625</v>
      </c>
      <c r="AW1832" s="4">
        <v>0.72291666666666665</v>
      </c>
      <c r="AX1832" s="4">
        <f t="shared" si="237"/>
        <v>9.7916666666666652E-2</v>
      </c>
      <c r="AY1832" s="4">
        <f t="shared" si="238"/>
        <v>0.63194444444444442</v>
      </c>
      <c r="AZ1832" s="4">
        <f t="shared" si="239"/>
        <v>0.23541666666666666</v>
      </c>
      <c r="BA1832" s="1" t="s">
        <v>8605</v>
      </c>
      <c r="BB1832" s="1" t="s">
        <v>72</v>
      </c>
      <c r="BC1832" s="1" t="s">
        <v>1675</v>
      </c>
      <c r="BD1832" s="1">
        <v>13</v>
      </c>
      <c r="BE1832" s="1" t="s">
        <v>7811</v>
      </c>
      <c r="BF1832" s="1" t="s">
        <v>75</v>
      </c>
      <c r="BG1832" s="1" t="s">
        <v>75</v>
      </c>
      <c r="BH1832" s="1" t="s">
        <v>88</v>
      </c>
      <c r="BI1832" s="1" t="s">
        <v>79</v>
      </c>
      <c r="BJ1832" s="1" t="s">
        <v>437</v>
      </c>
      <c r="BK1832" s="1" t="s">
        <v>7543</v>
      </c>
      <c r="BL1832" s="1" t="s">
        <v>8606</v>
      </c>
      <c r="BM1832" s="1">
        <f>42+7</f>
        <v>49</v>
      </c>
      <c r="BN1832" s="1" t="s">
        <v>88</v>
      </c>
      <c r="BO1832" s="1" t="s">
        <v>88</v>
      </c>
      <c r="BP1832" s="1" t="s">
        <v>88</v>
      </c>
      <c r="BQ1832" s="1" t="s">
        <v>160</v>
      </c>
      <c r="BR1832" s="1" t="s">
        <v>440</v>
      </c>
    </row>
    <row r="1833" spans="1:70" ht="20.45" customHeight="1">
      <c r="A1833" s="1" t="s">
        <v>8607</v>
      </c>
      <c r="B1833" s="1">
        <v>250260</v>
      </c>
      <c r="C1833" s="1" t="s">
        <v>71</v>
      </c>
      <c r="D1833" s="3">
        <v>45936</v>
      </c>
      <c r="E1833" s="4">
        <v>0.47916666666666669</v>
      </c>
      <c r="F1833" s="5">
        <v>45931</v>
      </c>
      <c r="G1833" s="3">
        <v>45936</v>
      </c>
      <c r="H1833" s="4">
        <v>0.66180555555555554</v>
      </c>
      <c r="I1833" s="48">
        <f t="shared" si="240"/>
        <v>0.18263888888888885</v>
      </c>
      <c r="J1833" s="1">
        <v>15</v>
      </c>
      <c r="K1833" s="1" t="s">
        <v>1896</v>
      </c>
      <c r="L1833" s="1" t="s">
        <v>8608</v>
      </c>
      <c r="M1833" s="1" t="s">
        <v>75</v>
      </c>
      <c r="N1833" s="1" t="s">
        <v>6917</v>
      </c>
      <c r="O1833" s="1" t="s">
        <v>77</v>
      </c>
      <c r="P1833" s="1" t="s">
        <v>78</v>
      </c>
      <c r="Q1833" s="1" t="s">
        <v>78</v>
      </c>
      <c r="R1833" s="21" t="s">
        <v>1898</v>
      </c>
      <c r="S1833" s="8" t="s">
        <v>160</v>
      </c>
      <c r="T1833" s="34" t="s">
        <v>72</v>
      </c>
      <c r="U1833" s="60" t="s">
        <v>847</v>
      </c>
      <c r="V1833" s="1" t="s">
        <v>1900</v>
      </c>
      <c r="W1833" s="1" t="s">
        <v>2143</v>
      </c>
      <c r="X1833" s="1" t="s">
        <v>1868</v>
      </c>
      <c r="Y1833" s="1" t="s">
        <v>2143</v>
      </c>
      <c r="Z1833" s="1" t="s">
        <v>291</v>
      </c>
      <c r="AA1833" s="1" t="s">
        <v>72</v>
      </c>
      <c r="AB1833" s="1" t="s">
        <v>292</v>
      </c>
      <c r="AC1833" s="1" t="s">
        <v>3296</v>
      </c>
      <c r="AD1833" s="1" t="s">
        <v>126</v>
      </c>
      <c r="AE1833" s="1">
        <v>46</v>
      </c>
      <c r="AF1833" s="1" t="s">
        <v>88</v>
      </c>
      <c r="AG1833" s="1">
        <v>6.3</v>
      </c>
      <c r="AH1833" s="1" t="s">
        <v>2344</v>
      </c>
      <c r="AI1833" s="1" t="s">
        <v>90</v>
      </c>
      <c r="AJ1833" s="1" t="s">
        <v>91</v>
      </c>
      <c r="AK1833" s="1" t="s">
        <v>216</v>
      </c>
      <c r="AL1833" s="1" t="s">
        <v>72</v>
      </c>
      <c r="AM1833" s="1" t="s">
        <v>72</v>
      </c>
      <c r="AN1833" s="1" t="s">
        <v>72</v>
      </c>
      <c r="AO1833" s="1" t="s">
        <v>72</v>
      </c>
      <c r="AP1833" s="1">
        <v>6</v>
      </c>
      <c r="AQ1833" s="1" t="s">
        <v>4014</v>
      </c>
      <c r="AR1833" s="1" t="s">
        <v>447</v>
      </c>
      <c r="AS1833" s="1" t="s">
        <v>72</v>
      </c>
      <c r="AT1833" s="1" t="s">
        <v>72</v>
      </c>
      <c r="AU1833" s="3">
        <v>45936</v>
      </c>
      <c r="AV1833" s="4">
        <v>0.69305555555555554</v>
      </c>
      <c r="AW1833" s="4">
        <v>0.83402777777777781</v>
      </c>
      <c r="AX1833" s="4">
        <f t="shared" si="237"/>
        <v>0.14097222222222228</v>
      </c>
      <c r="AY1833" s="4">
        <f t="shared" si="238"/>
        <v>0.65138888888888902</v>
      </c>
      <c r="AZ1833" s="4">
        <f t="shared" si="239"/>
        <v>0.35486111111111113</v>
      </c>
      <c r="BA1833" s="1" t="s">
        <v>8609</v>
      </c>
      <c r="BB1833" s="1" t="s">
        <v>72</v>
      </c>
      <c r="BC1833" s="1" t="s">
        <v>1675</v>
      </c>
      <c r="BD1833" s="1">
        <v>14</v>
      </c>
      <c r="BE1833" s="1" t="s">
        <v>4063</v>
      </c>
      <c r="BF1833" s="1" t="s">
        <v>75</v>
      </c>
      <c r="BG1833" s="1" t="s">
        <v>75</v>
      </c>
      <c r="BH1833" s="1" t="s">
        <v>88</v>
      </c>
      <c r="BI1833" s="1" t="s">
        <v>79</v>
      </c>
      <c r="BJ1833" s="1" t="s">
        <v>707</v>
      </c>
      <c r="BK1833" s="1" t="s">
        <v>7879</v>
      </c>
      <c r="BL1833" s="1" t="s">
        <v>8315</v>
      </c>
      <c r="BM1833" s="1">
        <v>35</v>
      </c>
      <c r="BN1833" s="1" t="s">
        <v>88</v>
      </c>
      <c r="BO1833" s="1" t="s">
        <v>88</v>
      </c>
      <c r="BP1833" s="1" t="s">
        <v>88</v>
      </c>
      <c r="BQ1833" s="1" t="s">
        <v>160</v>
      </c>
      <c r="BR1833" s="1" t="s">
        <v>707</v>
      </c>
    </row>
    <row r="1834" spans="1:70" ht="20.45" customHeight="1">
      <c r="A1834" s="1" t="s">
        <v>8610</v>
      </c>
      <c r="B1834" s="1">
        <v>250261</v>
      </c>
      <c r="C1834" s="1" t="s">
        <v>71</v>
      </c>
      <c r="D1834" s="3">
        <v>45937</v>
      </c>
      <c r="E1834" s="4">
        <v>0.50694444444444442</v>
      </c>
      <c r="F1834" s="5">
        <v>45931</v>
      </c>
      <c r="G1834" s="3">
        <v>45937</v>
      </c>
      <c r="H1834" s="4">
        <v>0.85347222222222219</v>
      </c>
      <c r="I1834" s="48">
        <f t="shared" si="240"/>
        <v>0.34652777777777777</v>
      </c>
      <c r="J1834" s="1">
        <v>10</v>
      </c>
      <c r="K1834" s="1" t="s">
        <v>1896</v>
      </c>
      <c r="L1834" s="1" t="s">
        <v>8611</v>
      </c>
      <c r="M1834" s="1" t="s">
        <v>75</v>
      </c>
      <c r="N1834" s="1" t="s">
        <v>1915</v>
      </c>
      <c r="O1834" s="1" t="s">
        <v>77</v>
      </c>
      <c r="P1834" s="1" t="s">
        <v>78</v>
      </c>
      <c r="Q1834" s="1" t="s">
        <v>78</v>
      </c>
      <c r="R1834" s="21" t="s">
        <v>1898</v>
      </c>
      <c r="S1834" s="21" t="s">
        <v>99</v>
      </c>
      <c r="T1834" s="34" t="s">
        <v>72</v>
      </c>
      <c r="U1834" s="34" t="s">
        <v>4145</v>
      </c>
      <c r="V1834" s="1" t="s">
        <v>1900</v>
      </c>
      <c r="W1834" s="1" t="s">
        <v>778</v>
      </c>
      <c r="X1834" s="1" t="s">
        <v>779</v>
      </c>
      <c r="Y1834" s="1" t="s">
        <v>780</v>
      </c>
      <c r="Z1834" s="1" t="s">
        <v>84</v>
      </c>
      <c r="AA1834" s="1" t="s">
        <v>72</v>
      </c>
      <c r="AB1834" s="1" t="s">
        <v>140</v>
      </c>
      <c r="AC1834" s="1" t="s">
        <v>141</v>
      </c>
      <c r="AD1834" s="1" t="s">
        <v>87</v>
      </c>
      <c r="AE1834" s="1">
        <v>59</v>
      </c>
      <c r="AF1834" s="1" t="s">
        <v>88</v>
      </c>
      <c r="AG1834" s="1">
        <v>4.9000000000000004</v>
      </c>
      <c r="AH1834" s="1" t="s">
        <v>954</v>
      </c>
      <c r="AI1834" s="1" t="s">
        <v>90</v>
      </c>
      <c r="AJ1834" s="1" t="s">
        <v>91</v>
      </c>
      <c r="AK1834" s="1" t="s">
        <v>92</v>
      </c>
      <c r="AL1834" s="1" t="s">
        <v>72</v>
      </c>
      <c r="AM1834" s="1" t="s">
        <v>72</v>
      </c>
      <c r="AN1834" s="1" t="s">
        <v>72</v>
      </c>
      <c r="AO1834" s="1" t="s">
        <v>72</v>
      </c>
      <c r="AP1834" s="1" t="s">
        <v>72</v>
      </c>
      <c r="AQ1834" s="1" t="s">
        <v>72</v>
      </c>
      <c r="AR1834" s="1" t="s">
        <v>72</v>
      </c>
      <c r="AS1834" s="1" t="s">
        <v>72</v>
      </c>
      <c r="AT1834" s="1" t="s">
        <v>72</v>
      </c>
      <c r="AU1834" s="3">
        <v>45937</v>
      </c>
      <c r="AV1834" s="4">
        <v>0.89236111111111116</v>
      </c>
      <c r="AW1834" s="4">
        <v>0.97152777777777777</v>
      </c>
      <c r="AX1834" s="4">
        <f t="shared" si="237"/>
        <v>7.9166666666666607E-2</v>
      </c>
      <c r="AY1834" s="4">
        <f t="shared" si="238"/>
        <v>0.625</v>
      </c>
      <c r="AZ1834" s="4">
        <f t="shared" si="239"/>
        <v>0.46458333333333335</v>
      </c>
      <c r="BA1834" s="1" t="s">
        <v>8612</v>
      </c>
      <c r="BB1834" s="1" t="s">
        <v>72</v>
      </c>
      <c r="BC1834" s="1" t="s">
        <v>1675</v>
      </c>
      <c r="BD1834" s="1">
        <v>14</v>
      </c>
      <c r="BE1834" s="1" t="s">
        <v>4219</v>
      </c>
      <c r="BF1834" s="1" t="s">
        <v>75</v>
      </c>
      <c r="BG1834" s="1" t="s">
        <v>75</v>
      </c>
      <c r="BH1834" s="1" t="s">
        <v>88</v>
      </c>
      <c r="BI1834" s="1" t="s">
        <v>96</v>
      </c>
      <c r="BJ1834" s="1" t="s">
        <v>72</v>
      </c>
      <c r="BK1834" s="1" t="s">
        <v>7458</v>
      </c>
      <c r="BL1834" s="1" t="s">
        <v>7605</v>
      </c>
      <c r="BM1834" s="1">
        <f>35</f>
        <v>35</v>
      </c>
      <c r="BN1834" s="1" t="s">
        <v>75</v>
      </c>
      <c r="BO1834" s="1" t="s">
        <v>75</v>
      </c>
      <c r="BP1834" s="1" t="s">
        <v>75</v>
      </c>
      <c r="BQ1834" s="21" t="s">
        <v>99</v>
      </c>
      <c r="BR1834" s="21" t="s">
        <v>100</v>
      </c>
    </row>
    <row r="1835" spans="1:70" ht="20.45" customHeight="1">
      <c r="A1835" s="1" t="s">
        <v>8613</v>
      </c>
      <c r="B1835" s="1">
        <v>250262</v>
      </c>
      <c r="C1835" s="1" t="s">
        <v>497</v>
      </c>
      <c r="D1835" s="3">
        <v>45938</v>
      </c>
      <c r="E1835" s="4">
        <v>0.50763888888888886</v>
      </c>
      <c r="F1835" s="5">
        <v>45931</v>
      </c>
      <c r="G1835" s="3">
        <v>45938</v>
      </c>
      <c r="H1835" s="4">
        <v>0.61250000000000004</v>
      </c>
      <c r="I1835" s="48">
        <f t="shared" si="240"/>
        <v>0.10486111111111118</v>
      </c>
      <c r="J1835" s="1">
        <v>3</v>
      </c>
      <c r="K1835" s="1" t="s">
        <v>1896</v>
      </c>
      <c r="L1835" s="1" t="s">
        <v>8614</v>
      </c>
      <c r="M1835" s="1" t="s">
        <v>75</v>
      </c>
      <c r="N1835" s="1" t="s">
        <v>8615</v>
      </c>
      <c r="O1835" s="1" t="s">
        <v>497</v>
      </c>
      <c r="P1835" s="1" t="s">
        <v>78</v>
      </c>
      <c r="Q1835" s="1" t="s">
        <v>78</v>
      </c>
      <c r="R1835" s="21" t="s">
        <v>1898</v>
      </c>
      <c r="S1835" s="21" t="s">
        <v>99</v>
      </c>
      <c r="T1835" s="34" t="s">
        <v>72</v>
      </c>
      <c r="U1835" s="34" t="s">
        <v>5642</v>
      </c>
      <c r="V1835" s="1" t="s">
        <v>1900</v>
      </c>
      <c r="W1835" s="1" t="s">
        <v>813</v>
      </c>
      <c r="X1835" s="1" t="s">
        <v>813</v>
      </c>
      <c r="Y1835" s="1" t="s">
        <v>814</v>
      </c>
      <c r="Z1835" s="1" t="s">
        <v>84</v>
      </c>
      <c r="AA1835" s="1" t="s">
        <v>72</v>
      </c>
      <c r="AB1835" s="1" t="s">
        <v>140</v>
      </c>
      <c r="AC1835" s="1" t="s">
        <v>141</v>
      </c>
      <c r="AD1835" s="1" t="s">
        <v>87</v>
      </c>
      <c r="AE1835" s="1">
        <v>40</v>
      </c>
      <c r="AF1835" s="1" t="s">
        <v>88</v>
      </c>
      <c r="AG1835" s="1">
        <v>4</v>
      </c>
      <c r="AH1835" s="1" t="s">
        <v>954</v>
      </c>
      <c r="AI1835" s="1" t="s">
        <v>90</v>
      </c>
      <c r="AJ1835" s="1" t="s">
        <v>91</v>
      </c>
      <c r="AK1835" s="1" t="s">
        <v>92</v>
      </c>
      <c r="AL1835" s="1" t="s">
        <v>72</v>
      </c>
      <c r="AM1835" s="1" t="s">
        <v>217</v>
      </c>
      <c r="AN1835" s="1">
        <v>1</v>
      </c>
      <c r="AO1835" s="25" t="s">
        <v>4808</v>
      </c>
      <c r="AP1835" s="1" t="s">
        <v>72</v>
      </c>
      <c r="AQ1835" s="1" t="s">
        <v>72</v>
      </c>
      <c r="AR1835" s="1" t="s">
        <v>3444</v>
      </c>
      <c r="AS1835" s="1" t="s">
        <v>878</v>
      </c>
      <c r="AT1835" s="1" t="s">
        <v>72</v>
      </c>
      <c r="AU1835" s="3">
        <v>45938</v>
      </c>
      <c r="AV1835" s="4">
        <v>0.64097222222222228</v>
      </c>
      <c r="AW1835" s="4">
        <v>0.72569444444444442</v>
      </c>
      <c r="AX1835" s="4">
        <f t="shared" si="237"/>
        <v>8.4722222222222143E-2</v>
      </c>
      <c r="AY1835" s="4">
        <f t="shared" si="238"/>
        <v>0.62083333333333324</v>
      </c>
      <c r="AZ1835" s="4">
        <f t="shared" si="239"/>
        <v>0.21805555555555556</v>
      </c>
      <c r="BA1835" s="1" t="s">
        <v>8616</v>
      </c>
      <c r="BB1835" s="1" t="s">
        <v>72</v>
      </c>
      <c r="BC1835" s="1" t="s">
        <v>1675</v>
      </c>
      <c r="BD1835" s="1">
        <v>14</v>
      </c>
      <c r="BE1835" s="1" t="s">
        <v>6026</v>
      </c>
      <c r="BF1835" s="1" t="s">
        <v>75</v>
      </c>
      <c r="BG1835" s="1" t="s">
        <v>75</v>
      </c>
      <c r="BH1835" s="1" t="s">
        <v>88</v>
      </c>
      <c r="BI1835" s="1" t="s">
        <v>96</v>
      </c>
      <c r="BJ1835" s="1" t="s">
        <v>72</v>
      </c>
      <c r="BK1835" s="1" t="s">
        <v>7458</v>
      </c>
      <c r="BL1835" s="1" t="s">
        <v>8617</v>
      </c>
      <c r="BM1835" s="1">
        <f>7*7</f>
        <v>49</v>
      </c>
      <c r="BN1835" s="1" t="s">
        <v>75</v>
      </c>
      <c r="BO1835" s="1" t="s">
        <v>75</v>
      </c>
      <c r="BP1835" s="1" t="s">
        <v>75</v>
      </c>
      <c r="BQ1835" s="21" t="s">
        <v>99</v>
      </c>
      <c r="BR1835" s="21" t="s">
        <v>100</v>
      </c>
    </row>
    <row r="1836" spans="1:70" ht="20.45" customHeight="1">
      <c r="A1836" s="1" t="s">
        <v>8618</v>
      </c>
      <c r="B1836" s="1">
        <v>250263</v>
      </c>
      <c r="C1836" s="1" t="s">
        <v>71</v>
      </c>
      <c r="D1836" s="3">
        <v>45938</v>
      </c>
      <c r="E1836" s="4">
        <v>0.52777777777777779</v>
      </c>
      <c r="F1836" s="5">
        <v>45931</v>
      </c>
      <c r="G1836" s="3">
        <v>45938</v>
      </c>
      <c r="H1836" s="4">
        <v>0.79652777777777772</v>
      </c>
      <c r="I1836" s="48">
        <f t="shared" si="240"/>
        <v>0.26874999999999993</v>
      </c>
      <c r="J1836" s="1">
        <v>5</v>
      </c>
      <c r="K1836" s="1" t="s">
        <v>1896</v>
      </c>
      <c r="L1836" s="1" t="s">
        <v>8619</v>
      </c>
      <c r="M1836" s="1" t="s">
        <v>75</v>
      </c>
      <c r="N1836" s="1" t="s">
        <v>3624</v>
      </c>
      <c r="O1836" s="1" t="s">
        <v>77</v>
      </c>
      <c r="P1836" s="1" t="s">
        <v>78</v>
      </c>
      <c r="Q1836" s="1" t="s">
        <v>78</v>
      </c>
      <c r="R1836" s="21" t="s">
        <v>1898</v>
      </c>
      <c r="S1836" s="21" t="s">
        <v>160</v>
      </c>
      <c r="T1836" s="34" t="s">
        <v>72</v>
      </c>
      <c r="U1836" s="34" t="s">
        <v>4983</v>
      </c>
      <c r="V1836" s="1" t="s">
        <v>1900</v>
      </c>
      <c r="W1836" s="1" t="s">
        <v>2143</v>
      </c>
      <c r="X1836" s="1" t="s">
        <v>1868</v>
      </c>
      <c r="Y1836" s="1" t="s">
        <v>2143</v>
      </c>
      <c r="Z1836" s="1" t="s">
        <v>152</v>
      </c>
      <c r="AA1836" s="1" t="s">
        <v>72</v>
      </c>
      <c r="AB1836" s="1" t="s">
        <v>153</v>
      </c>
      <c r="AC1836" s="1" t="s">
        <v>164</v>
      </c>
      <c r="AD1836" s="1" t="s">
        <v>126</v>
      </c>
      <c r="AE1836" s="1">
        <v>77</v>
      </c>
      <c r="AF1836" s="1" t="s">
        <v>88</v>
      </c>
      <c r="AG1836" s="1">
        <v>5.5</v>
      </c>
      <c r="AH1836" s="1" t="s">
        <v>2344</v>
      </c>
      <c r="AI1836" s="1" t="s">
        <v>90</v>
      </c>
      <c r="AJ1836" s="1" t="s">
        <v>91</v>
      </c>
      <c r="AK1836" s="1" t="s">
        <v>90</v>
      </c>
      <c r="AL1836" s="1" t="s">
        <v>72</v>
      </c>
      <c r="AM1836" s="1" t="s">
        <v>72</v>
      </c>
      <c r="AN1836" s="1" t="s">
        <v>72</v>
      </c>
      <c r="AO1836" s="1" t="s">
        <v>72</v>
      </c>
      <c r="AP1836" s="1" t="s">
        <v>72</v>
      </c>
      <c r="AQ1836" s="1" t="s">
        <v>72</v>
      </c>
      <c r="AR1836" s="1" t="s">
        <v>72</v>
      </c>
      <c r="AS1836" s="1" t="s">
        <v>72</v>
      </c>
      <c r="AT1836" s="1" t="s">
        <v>72</v>
      </c>
      <c r="AU1836" s="3">
        <v>45938</v>
      </c>
      <c r="AV1836" s="4">
        <v>0.81458333333333333</v>
      </c>
      <c r="AW1836" s="4">
        <v>0.89236111111111116</v>
      </c>
      <c r="AX1836" s="4">
        <f t="shared" si="237"/>
        <v>7.7777777777777835E-2</v>
      </c>
      <c r="AY1836" s="4">
        <f t="shared" si="238"/>
        <v>0.62361111111111123</v>
      </c>
      <c r="AZ1836" s="4">
        <f t="shared" si="239"/>
        <v>0.36458333333333337</v>
      </c>
      <c r="BA1836" s="1" t="s">
        <v>8620</v>
      </c>
      <c r="BB1836" s="1" t="s">
        <v>72</v>
      </c>
      <c r="BC1836" s="1" t="s">
        <v>1794</v>
      </c>
      <c r="BD1836" s="1">
        <v>14</v>
      </c>
      <c r="BE1836" s="1" t="s">
        <v>6026</v>
      </c>
      <c r="BF1836" s="1" t="s">
        <v>75</v>
      </c>
      <c r="BG1836" s="1" t="s">
        <v>75</v>
      </c>
      <c r="BH1836" s="1" t="s">
        <v>88</v>
      </c>
      <c r="BI1836" s="1" t="s">
        <v>79</v>
      </c>
      <c r="BJ1836" s="1" t="s">
        <v>437</v>
      </c>
      <c r="BK1836" s="1" t="s">
        <v>7458</v>
      </c>
      <c r="BL1836" s="1" t="s">
        <v>8621</v>
      </c>
      <c r="BM1836" s="1">
        <f>35+7</f>
        <v>42</v>
      </c>
      <c r="BN1836" s="1" t="s">
        <v>88</v>
      </c>
      <c r="BO1836" s="1" t="s">
        <v>88</v>
      </c>
      <c r="BP1836" s="1" t="s">
        <v>88</v>
      </c>
      <c r="BQ1836" s="1" t="s">
        <v>160</v>
      </c>
      <c r="BR1836" s="1" t="s">
        <v>440</v>
      </c>
    </row>
    <row r="1837" spans="1:70" ht="20.45" customHeight="1">
      <c r="A1837" s="1" t="s">
        <v>8622</v>
      </c>
      <c r="B1837" s="1">
        <v>250264</v>
      </c>
      <c r="C1837" s="1" t="s">
        <v>497</v>
      </c>
      <c r="D1837" s="3">
        <v>45940</v>
      </c>
      <c r="E1837" s="4">
        <v>0.53472222222222221</v>
      </c>
      <c r="F1837" s="5">
        <v>45931</v>
      </c>
      <c r="G1837" s="3">
        <v>45940</v>
      </c>
      <c r="H1837" s="4">
        <v>0.68472222222222223</v>
      </c>
      <c r="I1837" s="48">
        <f t="shared" si="240"/>
        <v>0.15000000000000002</v>
      </c>
      <c r="J1837" s="1">
        <v>4</v>
      </c>
      <c r="K1837" s="1" t="s">
        <v>1896</v>
      </c>
      <c r="L1837" s="1" t="s">
        <v>8623</v>
      </c>
      <c r="M1837" s="1" t="s">
        <v>75</v>
      </c>
      <c r="N1837" s="1" t="s">
        <v>8615</v>
      </c>
      <c r="O1837" s="1" t="s">
        <v>497</v>
      </c>
      <c r="P1837" s="1" t="s">
        <v>78</v>
      </c>
      <c r="Q1837" s="1" t="s">
        <v>78</v>
      </c>
      <c r="R1837" s="21" t="s">
        <v>1898</v>
      </c>
      <c r="S1837" s="21" t="s">
        <v>99</v>
      </c>
      <c r="T1837" s="34" t="s">
        <v>72</v>
      </c>
      <c r="U1837" s="3" t="s">
        <v>8549</v>
      </c>
      <c r="V1837" s="1" t="s">
        <v>1900</v>
      </c>
      <c r="W1837" s="1" t="s">
        <v>813</v>
      </c>
      <c r="X1837" s="1" t="s">
        <v>813</v>
      </c>
      <c r="Y1837" s="1" t="s">
        <v>814</v>
      </c>
      <c r="Z1837" s="1" t="s">
        <v>84</v>
      </c>
      <c r="AA1837" s="1" t="s">
        <v>72</v>
      </c>
      <c r="AB1837" s="1" t="s">
        <v>124</v>
      </c>
      <c r="AC1837" s="1" t="s">
        <v>341</v>
      </c>
      <c r="AD1837" s="1" t="s">
        <v>87</v>
      </c>
      <c r="AE1837" s="1">
        <v>60</v>
      </c>
      <c r="AF1837" s="1" t="s">
        <v>88</v>
      </c>
      <c r="AG1837" s="1">
        <v>5</v>
      </c>
      <c r="AH1837" s="1" t="s">
        <v>954</v>
      </c>
      <c r="AI1837" s="1" t="s">
        <v>90</v>
      </c>
      <c r="AJ1837" s="1" t="s">
        <v>91</v>
      </c>
      <c r="AK1837" s="1" t="s">
        <v>92</v>
      </c>
      <c r="AL1837" s="1" t="s">
        <v>72</v>
      </c>
      <c r="AM1837" s="1" t="s">
        <v>217</v>
      </c>
      <c r="AN1837" s="1">
        <v>1</v>
      </c>
      <c r="AO1837" s="25" t="s">
        <v>5253</v>
      </c>
      <c r="AP1837" s="1" t="s">
        <v>72</v>
      </c>
      <c r="AQ1837" s="1" t="s">
        <v>72</v>
      </c>
      <c r="AR1837" s="1" t="s">
        <v>3444</v>
      </c>
      <c r="AS1837" s="1" t="s">
        <v>878</v>
      </c>
      <c r="AT1837" s="1" t="s">
        <v>72</v>
      </c>
      <c r="AU1837" s="3">
        <v>45940</v>
      </c>
      <c r="AV1837" s="4">
        <v>0.7</v>
      </c>
      <c r="AW1837" s="4">
        <v>0.76041666666666663</v>
      </c>
      <c r="AX1837" s="4">
        <f t="shared" si="237"/>
        <v>6.0416666666666674E-2</v>
      </c>
      <c r="AY1837" s="4">
        <f t="shared" si="238"/>
        <v>0.61041666666666661</v>
      </c>
      <c r="AZ1837" s="4">
        <f t="shared" si="239"/>
        <v>0.22569444444444442</v>
      </c>
      <c r="BA1837" s="1" t="s">
        <v>8624</v>
      </c>
      <c r="BB1837" s="1" t="s">
        <v>72</v>
      </c>
      <c r="BC1837" s="1" t="s">
        <v>1675</v>
      </c>
      <c r="BD1837" s="1">
        <v>14</v>
      </c>
      <c r="BE1837" s="1" t="s">
        <v>2694</v>
      </c>
      <c r="BF1837" s="1" t="s">
        <v>75</v>
      </c>
      <c r="BG1837" s="1" t="s">
        <v>75</v>
      </c>
      <c r="BH1837" s="1" t="s">
        <v>88</v>
      </c>
      <c r="BI1837" s="1" t="s">
        <v>96</v>
      </c>
      <c r="BJ1837" s="1" t="s">
        <v>72</v>
      </c>
      <c r="BK1837" s="1" t="s">
        <v>7458</v>
      </c>
      <c r="BL1837" s="1" t="s">
        <v>8617</v>
      </c>
      <c r="BM1837" s="1">
        <f>7*7</f>
        <v>49</v>
      </c>
      <c r="BN1837" s="1" t="s">
        <v>75</v>
      </c>
      <c r="BO1837" s="1" t="s">
        <v>75</v>
      </c>
      <c r="BP1837" s="1" t="s">
        <v>75</v>
      </c>
      <c r="BQ1837" s="21" t="s">
        <v>99</v>
      </c>
      <c r="BR1837" s="21" t="s">
        <v>100</v>
      </c>
    </row>
    <row r="1838" spans="1:70" ht="20.45" customHeight="1">
      <c r="A1838" s="1" t="s">
        <v>8625</v>
      </c>
      <c r="B1838" s="1">
        <v>250265</v>
      </c>
      <c r="C1838" s="1" t="s">
        <v>71</v>
      </c>
      <c r="D1838" s="3">
        <v>45940</v>
      </c>
      <c r="E1838" s="4">
        <v>0.71111111111111114</v>
      </c>
      <c r="F1838" s="5">
        <v>45931</v>
      </c>
      <c r="G1838" s="3">
        <v>45940</v>
      </c>
      <c r="H1838" s="4">
        <v>0.79374999999999996</v>
      </c>
      <c r="I1838" s="48">
        <f t="shared" si="240"/>
        <v>8.2638888888888817E-2</v>
      </c>
      <c r="J1838" s="1">
        <v>1</v>
      </c>
      <c r="K1838" s="1" t="s">
        <v>1896</v>
      </c>
      <c r="L1838" s="1" t="s">
        <v>8626</v>
      </c>
      <c r="M1838" s="1" t="s">
        <v>75</v>
      </c>
      <c r="N1838" s="1" t="s">
        <v>3624</v>
      </c>
      <c r="O1838" s="1" t="s">
        <v>77</v>
      </c>
      <c r="P1838" s="1" t="s">
        <v>78</v>
      </c>
      <c r="Q1838" s="1" t="s">
        <v>78</v>
      </c>
      <c r="R1838" s="21" t="s">
        <v>1898</v>
      </c>
      <c r="S1838" s="8" t="s">
        <v>160</v>
      </c>
      <c r="T1838" s="8" t="s">
        <v>8356</v>
      </c>
      <c r="U1838" s="34" t="s">
        <v>6121</v>
      </c>
      <c r="V1838" s="1" t="s">
        <v>1900</v>
      </c>
      <c r="W1838" s="1" t="s">
        <v>813</v>
      </c>
      <c r="X1838" s="1" t="s">
        <v>813</v>
      </c>
      <c r="Y1838" s="1" t="s">
        <v>814</v>
      </c>
      <c r="Z1838" s="1" t="s">
        <v>152</v>
      </c>
      <c r="AA1838" s="1" t="s">
        <v>4344</v>
      </c>
      <c r="AB1838" s="1" t="s">
        <v>153</v>
      </c>
      <c r="AC1838" s="1" t="s">
        <v>154</v>
      </c>
      <c r="AD1838" s="1" t="s">
        <v>126</v>
      </c>
      <c r="AE1838" s="1">
        <v>76</v>
      </c>
      <c r="AF1838" s="1" t="s">
        <v>88</v>
      </c>
      <c r="AG1838" s="1">
        <v>4.8</v>
      </c>
      <c r="AH1838" s="1" t="s">
        <v>2344</v>
      </c>
      <c r="AI1838" s="1" t="s">
        <v>90</v>
      </c>
      <c r="AJ1838" s="1" t="s">
        <v>91</v>
      </c>
      <c r="AK1838" s="1" t="s">
        <v>216</v>
      </c>
      <c r="AL1838" s="1" t="s">
        <v>72</v>
      </c>
      <c r="AM1838" s="1" t="s">
        <v>72</v>
      </c>
      <c r="AN1838" s="1" t="s">
        <v>72</v>
      </c>
      <c r="AO1838" s="1" t="s">
        <v>72</v>
      </c>
      <c r="AP1838" s="1">
        <v>6</v>
      </c>
      <c r="AQ1838" s="1" t="s">
        <v>8627</v>
      </c>
      <c r="AR1838" s="1" t="s">
        <v>2726</v>
      </c>
      <c r="AS1838" s="1" t="s">
        <v>72</v>
      </c>
      <c r="AT1838" s="1" t="s">
        <v>72</v>
      </c>
      <c r="AU1838" s="3">
        <v>45940</v>
      </c>
      <c r="AV1838" s="4">
        <v>0.81180555555555556</v>
      </c>
      <c r="AW1838" s="4" t="s">
        <v>72</v>
      </c>
      <c r="AX1838" s="4" t="s">
        <v>72</v>
      </c>
      <c r="AY1838" s="4" t="s">
        <v>72</v>
      </c>
      <c r="AZ1838" s="4" t="s">
        <v>72</v>
      </c>
      <c r="BA1838" s="1" t="s">
        <v>8628</v>
      </c>
      <c r="BB1838" s="1" t="s">
        <v>72</v>
      </c>
      <c r="BC1838" s="1" t="s">
        <v>1794</v>
      </c>
      <c r="BD1838" s="1">
        <v>14</v>
      </c>
      <c r="BE1838" s="1" t="s">
        <v>6026</v>
      </c>
      <c r="BF1838" s="1" t="s">
        <v>75</v>
      </c>
      <c r="BG1838" s="1" t="s">
        <v>75</v>
      </c>
      <c r="BH1838" s="1" t="s">
        <v>88</v>
      </c>
      <c r="BI1838" s="1" t="s">
        <v>79</v>
      </c>
      <c r="BJ1838" s="1" t="s">
        <v>2154</v>
      </c>
      <c r="BK1838" s="38" t="s">
        <v>72</v>
      </c>
      <c r="BL1838" s="1" t="s">
        <v>72</v>
      </c>
      <c r="BM1838" s="1" t="s">
        <v>72</v>
      </c>
      <c r="BN1838" s="1" t="s">
        <v>88</v>
      </c>
      <c r="BO1838" s="1" t="s">
        <v>88</v>
      </c>
      <c r="BP1838" s="1" t="s">
        <v>88</v>
      </c>
      <c r="BQ1838" s="1" t="s">
        <v>160</v>
      </c>
    </row>
    <row r="1839" spans="1:70" ht="20.45" customHeight="1">
      <c r="A1839" s="1" t="s">
        <v>8629</v>
      </c>
      <c r="B1839" s="1">
        <v>250266</v>
      </c>
      <c r="C1839" s="1" t="s">
        <v>71</v>
      </c>
      <c r="D1839" s="3">
        <v>45941</v>
      </c>
      <c r="E1839" s="4">
        <v>0.53472222222222221</v>
      </c>
      <c r="F1839" s="5">
        <v>45931</v>
      </c>
      <c r="G1839" s="3">
        <v>45941</v>
      </c>
      <c r="H1839" s="4">
        <v>0.9</v>
      </c>
      <c r="I1839" s="48">
        <f t="shared" si="240"/>
        <v>0.36527777777777781</v>
      </c>
      <c r="J1839" s="1">
        <v>10</v>
      </c>
      <c r="K1839" s="1" t="s">
        <v>1896</v>
      </c>
      <c r="L1839" s="1" t="s">
        <v>8630</v>
      </c>
      <c r="M1839" s="1" t="s">
        <v>75</v>
      </c>
      <c r="N1839" s="1" t="s">
        <v>1915</v>
      </c>
      <c r="O1839" s="1" t="s">
        <v>77</v>
      </c>
      <c r="P1839" s="1" t="s">
        <v>78</v>
      </c>
      <c r="Q1839" s="1" t="s">
        <v>78</v>
      </c>
      <c r="R1839" s="21" t="s">
        <v>1898</v>
      </c>
      <c r="S1839" s="21" t="s">
        <v>99</v>
      </c>
      <c r="T1839" s="34" t="s">
        <v>72</v>
      </c>
      <c r="U1839" s="34" t="s">
        <v>8631</v>
      </c>
      <c r="V1839" s="1" t="s">
        <v>1900</v>
      </c>
      <c r="W1839" s="1" t="s">
        <v>778</v>
      </c>
      <c r="X1839" s="1" t="s">
        <v>779</v>
      </c>
      <c r="Y1839" s="1" t="s">
        <v>780</v>
      </c>
      <c r="Z1839" s="1" t="s">
        <v>84</v>
      </c>
      <c r="AA1839" s="1" t="s">
        <v>72</v>
      </c>
      <c r="AB1839" s="1" t="s">
        <v>104</v>
      </c>
      <c r="AC1839" s="1" t="s">
        <v>104</v>
      </c>
      <c r="AD1839" s="1" t="s">
        <v>87</v>
      </c>
      <c r="AE1839" s="1">
        <v>46</v>
      </c>
      <c r="AF1839" s="1" t="s">
        <v>88</v>
      </c>
      <c r="AG1839" s="1">
        <v>6.1</v>
      </c>
      <c r="AH1839" s="1" t="s">
        <v>2344</v>
      </c>
      <c r="AI1839" s="1" t="s">
        <v>90</v>
      </c>
      <c r="AJ1839" s="1" t="s">
        <v>91</v>
      </c>
      <c r="AK1839" s="1" t="s">
        <v>92</v>
      </c>
      <c r="AL1839" s="1" t="s">
        <v>72</v>
      </c>
      <c r="AM1839" s="1" t="s">
        <v>72</v>
      </c>
      <c r="AN1839" s="1" t="s">
        <v>72</v>
      </c>
      <c r="AO1839" s="1" t="s">
        <v>72</v>
      </c>
      <c r="AP1839" s="1" t="s">
        <v>72</v>
      </c>
      <c r="AQ1839" s="1" t="s">
        <v>72</v>
      </c>
      <c r="AR1839" s="1" t="s">
        <v>72</v>
      </c>
      <c r="AS1839" s="1" t="s">
        <v>72</v>
      </c>
      <c r="AT1839" s="1" t="s">
        <v>72</v>
      </c>
      <c r="AU1839" s="3">
        <v>45942</v>
      </c>
      <c r="AV1839" s="4">
        <v>0.27083333333333331</v>
      </c>
      <c r="AW1839" s="4">
        <v>0.35486111111111113</v>
      </c>
      <c r="AX1839" s="4">
        <f t="shared" ref="AX1839" si="241">AW1839-AV1839</f>
        <v>8.4027777777777812E-2</v>
      </c>
      <c r="AY1839" s="4">
        <f>AW1839-I1839</f>
        <v>-1.0416666666666685E-2</v>
      </c>
      <c r="AZ1839" s="4">
        <f>AW1839-E1839</f>
        <v>-0.17986111111111108</v>
      </c>
      <c r="BA1839" s="1" t="s">
        <v>1940</v>
      </c>
      <c r="BB1839" s="1" t="s">
        <v>72</v>
      </c>
      <c r="BC1839" s="1" t="s">
        <v>1675</v>
      </c>
      <c r="BD1839" s="1">
        <v>14</v>
      </c>
      <c r="BE1839" s="1" t="s">
        <v>3446</v>
      </c>
      <c r="BF1839" s="1" t="s">
        <v>75</v>
      </c>
      <c r="BG1839" s="1" t="s">
        <v>75</v>
      </c>
      <c r="BH1839" s="1" t="s">
        <v>88</v>
      </c>
      <c r="BI1839" s="1" t="s">
        <v>96</v>
      </c>
      <c r="BJ1839" s="1" t="s">
        <v>72</v>
      </c>
      <c r="BK1839" s="1" t="s">
        <v>7458</v>
      </c>
      <c r="BL1839" s="1" t="s">
        <v>7605</v>
      </c>
      <c r="BM1839" s="1">
        <f>35+7</f>
        <v>42</v>
      </c>
      <c r="BN1839" s="1" t="s">
        <v>75</v>
      </c>
      <c r="BO1839" s="1" t="s">
        <v>75</v>
      </c>
      <c r="BP1839" s="1" t="s">
        <v>75</v>
      </c>
      <c r="BQ1839" s="21" t="s">
        <v>99</v>
      </c>
      <c r="BR1839" s="21" t="s">
        <v>100</v>
      </c>
    </row>
    <row r="1840" spans="1:70" ht="20.45" customHeight="1">
      <c r="A1840" s="1" t="s">
        <v>8632</v>
      </c>
      <c r="B1840" s="1">
        <v>250267</v>
      </c>
      <c r="C1840" s="1" t="s">
        <v>71</v>
      </c>
      <c r="D1840" s="3">
        <v>45943</v>
      </c>
      <c r="E1840" s="4">
        <v>0.40555555555555556</v>
      </c>
      <c r="F1840" s="5">
        <v>45931</v>
      </c>
      <c r="G1840" s="3">
        <v>45943</v>
      </c>
      <c r="H1840" s="4">
        <v>0.58750000000000002</v>
      </c>
      <c r="I1840" s="48">
        <f t="shared" si="240"/>
        <v>0.18194444444444446</v>
      </c>
      <c r="J1840" s="1">
        <v>2</v>
      </c>
      <c r="K1840" s="1" t="s">
        <v>1896</v>
      </c>
      <c r="L1840" s="1" t="s">
        <v>8633</v>
      </c>
      <c r="M1840" s="1" t="s">
        <v>75</v>
      </c>
      <c r="N1840" s="1" t="s">
        <v>3947</v>
      </c>
      <c r="O1840" s="1" t="s">
        <v>77</v>
      </c>
      <c r="P1840" s="1" t="s">
        <v>78</v>
      </c>
      <c r="Q1840" s="1" t="s">
        <v>78</v>
      </c>
      <c r="R1840" s="21" t="s">
        <v>1898</v>
      </c>
      <c r="S1840" s="8" t="s">
        <v>160</v>
      </c>
      <c r="T1840" s="8" t="s">
        <v>7588</v>
      </c>
      <c r="U1840" s="3" t="s">
        <v>2979</v>
      </c>
      <c r="V1840" s="1" t="s">
        <v>1900</v>
      </c>
      <c r="W1840" s="1" t="s">
        <v>813</v>
      </c>
      <c r="X1840" s="1" t="s">
        <v>813</v>
      </c>
      <c r="Y1840" s="1" t="s">
        <v>814</v>
      </c>
      <c r="Z1840" s="1" t="s">
        <v>84</v>
      </c>
      <c r="AA1840" s="1" t="s">
        <v>72</v>
      </c>
      <c r="AB1840" s="1" t="s">
        <v>140</v>
      </c>
      <c r="AC1840" s="1" t="s">
        <v>141</v>
      </c>
      <c r="AD1840" s="1" t="s">
        <v>126</v>
      </c>
      <c r="AE1840" s="1">
        <v>60</v>
      </c>
      <c r="AF1840" s="1" t="s">
        <v>88</v>
      </c>
      <c r="AG1840" s="1">
        <v>5.0999999999999996</v>
      </c>
      <c r="AH1840" s="1" t="s">
        <v>954</v>
      </c>
      <c r="AI1840" s="1" t="s">
        <v>90</v>
      </c>
      <c r="AJ1840" s="1" t="s">
        <v>91</v>
      </c>
      <c r="AK1840" s="1" t="s">
        <v>92</v>
      </c>
      <c r="AL1840" s="1" t="s">
        <v>72</v>
      </c>
      <c r="AM1840" s="1" t="s">
        <v>72</v>
      </c>
      <c r="AN1840" s="1" t="s">
        <v>72</v>
      </c>
      <c r="AO1840" s="1" t="s">
        <v>72</v>
      </c>
      <c r="AP1840" s="1" t="s">
        <v>72</v>
      </c>
      <c r="AQ1840" s="1" t="s">
        <v>72</v>
      </c>
      <c r="AR1840" s="1" t="s">
        <v>3444</v>
      </c>
      <c r="AS1840" s="1" t="s">
        <v>72</v>
      </c>
      <c r="AT1840" s="1" t="s">
        <v>72</v>
      </c>
      <c r="AU1840" s="3">
        <v>45943</v>
      </c>
      <c r="AV1840" s="4">
        <v>0.61041666666666672</v>
      </c>
      <c r="AW1840" s="4" t="s">
        <v>72</v>
      </c>
      <c r="AX1840" s="4" t="s">
        <v>72</v>
      </c>
      <c r="AY1840" s="4" t="s">
        <v>72</v>
      </c>
      <c r="AZ1840" s="4" t="s">
        <v>72</v>
      </c>
      <c r="BA1840" s="1" t="s">
        <v>8634</v>
      </c>
      <c r="BB1840" s="1" t="s">
        <v>72</v>
      </c>
      <c r="BC1840" s="1" t="s">
        <v>1794</v>
      </c>
      <c r="BD1840" s="1">
        <v>14</v>
      </c>
      <c r="BE1840" s="1" t="s">
        <v>4219</v>
      </c>
      <c r="BF1840" s="1" t="s">
        <v>75</v>
      </c>
      <c r="BG1840" s="1" t="s">
        <v>75</v>
      </c>
      <c r="BH1840" s="1" t="s">
        <v>88</v>
      </c>
      <c r="BI1840" s="1" t="s">
        <v>79</v>
      </c>
      <c r="BJ1840" s="1" t="s">
        <v>2135</v>
      </c>
      <c r="BK1840" s="1" t="s">
        <v>7440</v>
      </c>
      <c r="BL1840" s="1" t="s">
        <v>72</v>
      </c>
      <c r="BM1840" s="1">
        <f>7+(7*4)</f>
        <v>35</v>
      </c>
      <c r="BN1840" s="1" t="s">
        <v>88</v>
      </c>
      <c r="BO1840" s="1" t="s">
        <v>88</v>
      </c>
      <c r="BP1840" s="1" t="s">
        <v>88</v>
      </c>
      <c r="BQ1840" s="1" t="s">
        <v>160</v>
      </c>
    </row>
    <row r="1841" spans="1:70" ht="20.45" customHeight="1">
      <c r="A1841" s="1" t="s">
        <v>8635</v>
      </c>
      <c r="B1841" s="1">
        <v>250268</v>
      </c>
      <c r="C1841" s="1" t="s">
        <v>71</v>
      </c>
      <c r="D1841" s="3">
        <v>45943</v>
      </c>
      <c r="E1841" s="4">
        <v>0.57986111111111116</v>
      </c>
      <c r="F1841" s="5">
        <v>45931</v>
      </c>
      <c r="G1841" s="3">
        <v>45943</v>
      </c>
      <c r="H1841" s="4">
        <v>0.65069444444444446</v>
      </c>
      <c r="I1841" s="48">
        <f t="shared" si="240"/>
        <v>7.0833333333333304E-2</v>
      </c>
      <c r="J1841" s="1">
        <v>5</v>
      </c>
      <c r="K1841" s="1" t="s">
        <v>1896</v>
      </c>
      <c r="L1841" s="1" t="s">
        <v>8636</v>
      </c>
      <c r="M1841" s="1" t="s">
        <v>75</v>
      </c>
      <c r="N1841" s="1" t="s">
        <v>4111</v>
      </c>
      <c r="O1841" s="1" t="s">
        <v>77</v>
      </c>
      <c r="P1841" s="1" t="s">
        <v>78</v>
      </c>
      <c r="Q1841" s="1" t="s">
        <v>78</v>
      </c>
      <c r="R1841" s="21" t="s">
        <v>139</v>
      </c>
      <c r="S1841" s="8" t="s">
        <v>160</v>
      </c>
      <c r="T1841" s="8" t="s">
        <v>8356</v>
      </c>
      <c r="U1841" s="34" t="s">
        <v>4897</v>
      </c>
      <c r="V1841" s="1" t="s">
        <v>1900</v>
      </c>
      <c r="W1841" s="1" t="s">
        <v>8240</v>
      </c>
      <c r="X1841" s="1" t="s">
        <v>8241</v>
      </c>
      <c r="Y1841" s="1" t="s">
        <v>8242</v>
      </c>
      <c r="Z1841" s="1" t="s">
        <v>84</v>
      </c>
      <c r="AA1841" s="1" t="s">
        <v>72</v>
      </c>
      <c r="AB1841" s="1" t="s">
        <v>8637</v>
      </c>
      <c r="AC1841" s="1" t="s">
        <v>8637</v>
      </c>
      <c r="AD1841" s="1" t="s">
        <v>87</v>
      </c>
      <c r="AE1841" s="1">
        <v>50</v>
      </c>
      <c r="AF1841" s="1" t="s">
        <v>88</v>
      </c>
      <c r="AG1841" s="1">
        <v>6.3</v>
      </c>
      <c r="AH1841" s="1" t="s">
        <v>2344</v>
      </c>
      <c r="AI1841" s="1" t="s">
        <v>105</v>
      </c>
      <c r="AJ1841" s="1" t="s">
        <v>91</v>
      </c>
      <c r="AK1841" s="1" t="s">
        <v>92</v>
      </c>
      <c r="AL1841" s="1" t="s">
        <v>72</v>
      </c>
      <c r="AM1841" s="1" t="s">
        <v>72</v>
      </c>
      <c r="AN1841" s="1" t="s">
        <v>72</v>
      </c>
      <c r="AO1841" s="1" t="s">
        <v>72</v>
      </c>
      <c r="AP1841" s="1" t="s">
        <v>72</v>
      </c>
      <c r="AQ1841" s="1" t="s">
        <v>72</v>
      </c>
      <c r="AR1841" s="1" t="s">
        <v>72</v>
      </c>
      <c r="AS1841" s="1" t="s">
        <v>72</v>
      </c>
      <c r="AT1841" s="1" t="s">
        <v>72</v>
      </c>
      <c r="AU1841" s="3">
        <v>45943</v>
      </c>
      <c r="AV1841" s="4">
        <v>0.6875</v>
      </c>
      <c r="AW1841" s="4" t="s">
        <v>72</v>
      </c>
      <c r="AX1841" s="4" t="s">
        <v>72</v>
      </c>
      <c r="AY1841" s="4" t="s">
        <v>72</v>
      </c>
      <c r="AZ1841" s="4" t="s">
        <v>72</v>
      </c>
      <c r="BA1841" s="1" t="s">
        <v>5901</v>
      </c>
      <c r="BB1841" s="1" t="s">
        <v>72</v>
      </c>
      <c r="BC1841" s="1" t="s">
        <v>1794</v>
      </c>
      <c r="BD1841" s="1">
        <v>14</v>
      </c>
      <c r="BE1841" s="1" t="s">
        <v>6026</v>
      </c>
      <c r="BF1841" s="1" t="s">
        <v>75</v>
      </c>
      <c r="BG1841" s="1" t="s">
        <v>75</v>
      </c>
      <c r="BH1841" s="1" t="s">
        <v>88</v>
      </c>
      <c r="BI1841" s="1" t="s">
        <v>79</v>
      </c>
      <c r="BJ1841" s="1" t="s">
        <v>8638</v>
      </c>
      <c r="BK1841" s="1" t="s">
        <v>8639</v>
      </c>
      <c r="BL1841" s="1" t="s">
        <v>72</v>
      </c>
      <c r="BM1841" s="1">
        <v>3</v>
      </c>
      <c r="BN1841" s="1" t="s">
        <v>88</v>
      </c>
      <c r="BO1841" s="1" t="s">
        <v>88</v>
      </c>
      <c r="BP1841" s="1" t="s">
        <v>88</v>
      </c>
      <c r="BQ1841" s="1" t="s">
        <v>160</v>
      </c>
    </row>
    <row r="1842" spans="1:70" ht="20.45" customHeight="1">
      <c r="A1842" s="1" t="s">
        <v>8640</v>
      </c>
      <c r="B1842" s="1">
        <v>250269</v>
      </c>
      <c r="C1842" s="1" t="s">
        <v>71</v>
      </c>
      <c r="D1842" s="3">
        <v>45944</v>
      </c>
      <c r="E1842" s="4">
        <v>0.40972222222222221</v>
      </c>
      <c r="F1842" s="5">
        <v>45931</v>
      </c>
      <c r="G1842" s="3">
        <v>45944</v>
      </c>
      <c r="H1842" s="4">
        <v>0.57291666666666663</v>
      </c>
      <c r="I1842" s="48">
        <f t="shared" si="240"/>
        <v>0.16319444444444442</v>
      </c>
      <c r="J1842" s="1">
        <v>2</v>
      </c>
      <c r="K1842" s="1" t="s">
        <v>1896</v>
      </c>
      <c r="L1842" s="1" t="s">
        <v>8641</v>
      </c>
      <c r="M1842" s="1" t="s">
        <v>75</v>
      </c>
      <c r="N1842" s="1" t="s">
        <v>3947</v>
      </c>
      <c r="O1842" s="1" t="s">
        <v>77</v>
      </c>
      <c r="P1842" s="1" t="s">
        <v>78</v>
      </c>
      <c r="Q1842" s="1" t="s">
        <v>78</v>
      </c>
      <c r="R1842" s="21" t="s">
        <v>139</v>
      </c>
      <c r="S1842" s="21" t="s">
        <v>99</v>
      </c>
      <c r="T1842" s="1" t="s">
        <v>8642</v>
      </c>
      <c r="U1842" s="34" t="s">
        <v>8643</v>
      </c>
      <c r="V1842" s="1" t="s">
        <v>1900</v>
      </c>
      <c r="W1842" s="1" t="s">
        <v>813</v>
      </c>
      <c r="X1842" s="1" t="s">
        <v>813</v>
      </c>
      <c r="Y1842" s="1" t="s">
        <v>814</v>
      </c>
      <c r="Z1842" s="1" t="s">
        <v>84</v>
      </c>
      <c r="AA1842" s="1" t="s">
        <v>72</v>
      </c>
      <c r="AB1842" s="1" t="s">
        <v>104</v>
      </c>
      <c r="AC1842" s="1" t="s">
        <v>7283</v>
      </c>
      <c r="AD1842" s="1" t="s">
        <v>126</v>
      </c>
      <c r="AE1842" s="1">
        <v>55</v>
      </c>
      <c r="AF1842" s="1" t="s">
        <v>88</v>
      </c>
      <c r="AG1842" s="1">
        <v>5.5</v>
      </c>
      <c r="AH1842" s="1" t="s">
        <v>299</v>
      </c>
      <c r="AI1842" s="1" t="s">
        <v>90</v>
      </c>
      <c r="AJ1842" s="1" t="s">
        <v>91</v>
      </c>
      <c r="AK1842" s="1" t="s">
        <v>92</v>
      </c>
      <c r="AL1842" s="1" t="s">
        <v>72</v>
      </c>
      <c r="AM1842" s="1" t="s">
        <v>254</v>
      </c>
      <c r="AN1842" s="1">
        <v>2</v>
      </c>
      <c r="AO1842" s="25" t="s">
        <v>5495</v>
      </c>
      <c r="AP1842" s="1" t="s">
        <v>72</v>
      </c>
      <c r="AQ1842" s="1" t="s">
        <v>72</v>
      </c>
      <c r="AR1842" s="1" t="s">
        <v>3444</v>
      </c>
      <c r="AS1842" s="1" t="s">
        <v>878</v>
      </c>
      <c r="AT1842" s="1" t="s">
        <v>72</v>
      </c>
      <c r="AU1842" s="3">
        <v>45944</v>
      </c>
      <c r="AV1842" s="4">
        <v>0.66041666666666665</v>
      </c>
      <c r="AW1842" s="4">
        <v>0.73124999999999996</v>
      </c>
      <c r="AX1842" s="4">
        <f t="shared" ref="AX1842:AX1854" si="242">AW1842-AV1842</f>
        <v>7.0833333333333304E-2</v>
      </c>
      <c r="AY1842" s="4">
        <f t="shared" ref="AY1842:AY1854" si="243">AW1842-I1842</f>
        <v>0.56805555555555554</v>
      </c>
      <c r="AZ1842" s="4">
        <f t="shared" ref="AZ1842:AZ1854" si="244">AW1842-E1842</f>
        <v>0.32152777777777775</v>
      </c>
      <c r="BA1842" s="1" t="s">
        <v>8644</v>
      </c>
      <c r="BB1842" s="1" t="s">
        <v>72</v>
      </c>
      <c r="BC1842" s="1" t="s">
        <v>1675</v>
      </c>
      <c r="BD1842" s="1">
        <v>14</v>
      </c>
      <c r="BE1842" s="1" t="s">
        <v>4063</v>
      </c>
      <c r="BF1842" s="1" t="s">
        <v>75</v>
      </c>
      <c r="BG1842" s="1" t="s">
        <v>75</v>
      </c>
      <c r="BH1842" s="1" t="s">
        <v>88</v>
      </c>
      <c r="BI1842" s="1" t="s">
        <v>96</v>
      </c>
      <c r="BJ1842" s="1" t="s">
        <v>72</v>
      </c>
      <c r="BK1842" s="1" t="s">
        <v>7526</v>
      </c>
      <c r="BL1842" s="1" t="s">
        <v>7857</v>
      </c>
      <c r="BM1842" s="1">
        <f>30+(6*6)</f>
        <v>66</v>
      </c>
      <c r="BN1842" s="1" t="s">
        <v>75</v>
      </c>
      <c r="BO1842" s="1" t="s">
        <v>75</v>
      </c>
      <c r="BP1842" s="1" t="s">
        <v>75</v>
      </c>
      <c r="BQ1842" s="21" t="s">
        <v>99</v>
      </c>
      <c r="BR1842" s="21" t="s">
        <v>100</v>
      </c>
    </row>
    <row r="1843" spans="1:70" ht="20.45" customHeight="1">
      <c r="A1843" s="1" t="s">
        <v>8645</v>
      </c>
      <c r="B1843" s="1">
        <v>250270</v>
      </c>
      <c r="C1843" s="1" t="s">
        <v>71</v>
      </c>
      <c r="D1843" s="3">
        <v>45944</v>
      </c>
      <c r="E1843" s="4">
        <v>0.55347222222222225</v>
      </c>
      <c r="F1843" s="5">
        <v>45931</v>
      </c>
      <c r="G1843" s="3">
        <v>45944</v>
      </c>
      <c r="H1843" s="4">
        <v>0.63263888888888886</v>
      </c>
      <c r="I1843" s="48">
        <f t="shared" si="240"/>
        <v>7.9166666666666607E-2</v>
      </c>
      <c r="J1843" s="1">
        <v>3</v>
      </c>
      <c r="K1843" s="1" t="s">
        <v>1896</v>
      </c>
      <c r="L1843" s="1" t="s">
        <v>8646</v>
      </c>
      <c r="M1843" s="1" t="s">
        <v>75</v>
      </c>
      <c r="N1843" s="1" t="s">
        <v>7510</v>
      </c>
      <c r="O1843" s="1" t="s">
        <v>77</v>
      </c>
      <c r="P1843" s="1" t="s">
        <v>78</v>
      </c>
      <c r="Q1843" s="1" t="s">
        <v>172</v>
      </c>
      <c r="R1843" s="21" t="s">
        <v>139</v>
      </c>
      <c r="S1843" s="21" t="s">
        <v>160</v>
      </c>
      <c r="T1843" s="8" t="s">
        <v>7511</v>
      </c>
      <c r="U1843" s="34" t="s">
        <v>8647</v>
      </c>
      <c r="V1843" s="1" t="s">
        <v>1900</v>
      </c>
      <c r="W1843" s="1" t="s">
        <v>83</v>
      </c>
      <c r="X1843" s="1" t="s">
        <v>123</v>
      </c>
      <c r="Y1843" s="1" t="s">
        <v>83</v>
      </c>
      <c r="Z1843" s="1" t="s">
        <v>7128</v>
      </c>
      <c r="AA1843" s="1" t="s">
        <v>72</v>
      </c>
      <c r="AB1843" s="1" t="s">
        <v>8604</v>
      </c>
      <c r="AC1843" s="1" t="s">
        <v>7206</v>
      </c>
      <c r="AD1843" s="1" t="s">
        <v>87</v>
      </c>
      <c r="AE1843" s="1">
        <v>65</v>
      </c>
      <c r="AF1843" s="1" t="s">
        <v>88</v>
      </c>
      <c r="AG1843" s="1">
        <v>6.4</v>
      </c>
      <c r="AH1843" s="1" t="s">
        <v>954</v>
      </c>
      <c r="AI1843" s="1" t="s">
        <v>90</v>
      </c>
      <c r="AJ1843" s="1" t="s">
        <v>91</v>
      </c>
      <c r="AK1843" s="1" t="s">
        <v>92</v>
      </c>
      <c r="AL1843" s="1" t="s">
        <v>72</v>
      </c>
      <c r="AM1843" s="1" t="s">
        <v>229</v>
      </c>
      <c r="AN1843" s="1" t="s">
        <v>72</v>
      </c>
      <c r="AO1843" s="1" t="s">
        <v>367</v>
      </c>
      <c r="AP1843" s="1" t="s">
        <v>72</v>
      </c>
      <c r="AQ1843" s="1" t="s">
        <v>72</v>
      </c>
      <c r="AR1843" s="1" t="s">
        <v>447</v>
      </c>
      <c r="AS1843" s="1" t="s">
        <v>72</v>
      </c>
      <c r="AT1843" s="1" t="s">
        <v>72</v>
      </c>
      <c r="AU1843" s="3">
        <v>45944</v>
      </c>
      <c r="AV1843" s="4">
        <v>0.65416666666666667</v>
      </c>
      <c r="AW1843" s="4">
        <v>0.70625000000000004</v>
      </c>
      <c r="AX1843" s="4">
        <f t="shared" si="242"/>
        <v>5.208333333333337E-2</v>
      </c>
      <c r="AY1843" s="4">
        <f t="shared" si="243"/>
        <v>0.62708333333333344</v>
      </c>
      <c r="AZ1843" s="4">
        <f t="shared" si="244"/>
        <v>0.15277777777777779</v>
      </c>
      <c r="BA1843" s="1" t="s">
        <v>8648</v>
      </c>
      <c r="BB1843" s="1" t="s">
        <v>72</v>
      </c>
      <c r="BC1843" s="1" t="s">
        <v>1794</v>
      </c>
      <c r="BD1843" s="1">
        <v>13</v>
      </c>
      <c r="BE1843" s="1" t="s">
        <v>3446</v>
      </c>
      <c r="BF1843" s="1" t="s">
        <v>88</v>
      </c>
      <c r="BG1843" s="1" t="s">
        <v>88</v>
      </c>
      <c r="BH1843" s="1" t="s">
        <v>88</v>
      </c>
      <c r="BI1843" s="1" t="s">
        <v>79</v>
      </c>
      <c r="BJ1843" s="1" t="s">
        <v>437</v>
      </c>
      <c r="BK1843" s="1" t="s">
        <v>8169</v>
      </c>
      <c r="BL1843" s="1" t="s">
        <v>8649</v>
      </c>
      <c r="BM1843" s="1">
        <f>49+7</f>
        <v>56</v>
      </c>
      <c r="BN1843" s="1" t="s">
        <v>88</v>
      </c>
      <c r="BO1843" s="1" t="s">
        <v>88</v>
      </c>
      <c r="BP1843" s="1" t="s">
        <v>88</v>
      </c>
      <c r="BQ1843" s="1" t="s">
        <v>160</v>
      </c>
      <c r="BR1843" s="1" t="s">
        <v>440</v>
      </c>
    </row>
    <row r="1844" spans="1:70" ht="20.45" customHeight="1">
      <c r="A1844" s="1" t="s">
        <v>8650</v>
      </c>
      <c r="B1844" s="1">
        <v>250271</v>
      </c>
      <c r="C1844" s="1" t="s">
        <v>71</v>
      </c>
      <c r="D1844" s="3">
        <v>45944</v>
      </c>
      <c r="E1844" s="4">
        <v>0.56944444444444442</v>
      </c>
      <c r="F1844" s="5">
        <v>45931</v>
      </c>
      <c r="G1844" s="3">
        <v>45944</v>
      </c>
      <c r="H1844" s="4">
        <v>0.65416666666666667</v>
      </c>
      <c r="I1844" s="48">
        <f t="shared" si="240"/>
        <v>8.4722222222222254E-2</v>
      </c>
      <c r="J1844" s="1">
        <v>10</v>
      </c>
      <c r="K1844" s="1" t="s">
        <v>1896</v>
      </c>
      <c r="L1844" s="1" t="s">
        <v>8651</v>
      </c>
      <c r="M1844" s="1" t="s">
        <v>75</v>
      </c>
      <c r="N1844" s="1" t="s">
        <v>3624</v>
      </c>
      <c r="O1844" s="1" t="s">
        <v>77</v>
      </c>
      <c r="P1844" s="1" t="s">
        <v>78</v>
      </c>
      <c r="Q1844" s="1" t="s">
        <v>172</v>
      </c>
      <c r="R1844" s="21" t="s">
        <v>139</v>
      </c>
      <c r="S1844" s="8" t="s">
        <v>160</v>
      </c>
      <c r="T1844" s="34" t="s">
        <v>72</v>
      </c>
      <c r="U1844" s="34" t="s">
        <v>8652</v>
      </c>
      <c r="V1844" s="1" t="s">
        <v>1900</v>
      </c>
      <c r="W1844" s="1" t="s">
        <v>8240</v>
      </c>
      <c r="X1844" s="1" t="s">
        <v>8241</v>
      </c>
      <c r="Y1844" s="1" t="s">
        <v>8242</v>
      </c>
      <c r="Z1844" s="1" t="s">
        <v>152</v>
      </c>
      <c r="AA1844" s="1" t="s">
        <v>72</v>
      </c>
      <c r="AB1844" s="1" t="s">
        <v>153</v>
      </c>
      <c r="AC1844" s="1" t="s">
        <v>164</v>
      </c>
      <c r="AD1844" s="1" t="s">
        <v>126</v>
      </c>
      <c r="AE1844" s="1">
        <v>53</v>
      </c>
      <c r="AF1844" s="1" t="s">
        <v>88</v>
      </c>
      <c r="AG1844" s="1">
        <v>3.5</v>
      </c>
      <c r="AH1844" s="1" t="s">
        <v>954</v>
      </c>
      <c r="AI1844" s="1" t="s">
        <v>90</v>
      </c>
      <c r="AJ1844" s="1" t="s">
        <v>91</v>
      </c>
      <c r="AK1844" s="1" t="s">
        <v>216</v>
      </c>
      <c r="AL1844" s="1" t="s">
        <v>72</v>
      </c>
      <c r="AM1844" s="1" t="s">
        <v>72</v>
      </c>
      <c r="AN1844" s="1" t="s">
        <v>72</v>
      </c>
      <c r="AO1844" s="1" t="s">
        <v>72</v>
      </c>
      <c r="AP1844" s="1">
        <v>13</v>
      </c>
      <c r="AQ1844" s="1" t="s">
        <v>8653</v>
      </c>
      <c r="AR1844" s="1" t="s">
        <v>8654</v>
      </c>
      <c r="AS1844" s="1" t="s">
        <v>72</v>
      </c>
      <c r="AT1844" s="1" t="s">
        <v>72</v>
      </c>
      <c r="AU1844" s="3">
        <v>45944</v>
      </c>
      <c r="AV1844" s="4">
        <v>0.66666666666666663</v>
      </c>
      <c r="AW1844" s="4">
        <v>0.74444444444444446</v>
      </c>
      <c r="AX1844" s="4">
        <f t="shared" si="242"/>
        <v>7.7777777777777835E-2</v>
      </c>
      <c r="AY1844" s="4">
        <f t="shared" si="243"/>
        <v>0.65972222222222221</v>
      </c>
      <c r="AZ1844" s="4">
        <f t="shared" si="244"/>
        <v>0.17500000000000004</v>
      </c>
      <c r="BA1844" s="1" t="s">
        <v>8655</v>
      </c>
      <c r="BB1844" s="1" t="s">
        <v>72</v>
      </c>
      <c r="BC1844" s="1" t="s">
        <v>1794</v>
      </c>
      <c r="BD1844" s="1">
        <v>14</v>
      </c>
      <c r="BE1844" s="1" t="s">
        <v>7811</v>
      </c>
      <c r="BF1844" s="1" t="s">
        <v>88</v>
      </c>
      <c r="BG1844" s="1" t="s">
        <v>88</v>
      </c>
      <c r="BH1844" s="1" t="s">
        <v>88</v>
      </c>
      <c r="BI1844" s="1" t="s">
        <v>79</v>
      </c>
      <c r="BJ1844" s="1" t="s">
        <v>437</v>
      </c>
      <c r="BK1844" s="1" t="s">
        <v>7458</v>
      </c>
      <c r="BL1844" s="1" t="s">
        <v>8656</v>
      </c>
      <c r="BM1844" s="1">
        <f>42+7</f>
        <v>49</v>
      </c>
      <c r="BN1844" s="1" t="s">
        <v>88</v>
      </c>
      <c r="BO1844" s="1" t="s">
        <v>88</v>
      </c>
      <c r="BP1844" s="1" t="s">
        <v>88</v>
      </c>
      <c r="BQ1844" s="1" t="s">
        <v>160</v>
      </c>
      <c r="BR1844" s="1" t="s">
        <v>440</v>
      </c>
    </row>
    <row r="1845" spans="1:70" ht="20.45" customHeight="1">
      <c r="A1845" s="1" t="s">
        <v>8657</v>
      </c>
      <c r="B1845" s="1">
        <v>250272</v>
      </c>
      <c r="C1845" s="1" t="s">
        <v>71</v>
      </c>
      <c r="D1845" s="3">
        <v>45945</v>
      </c>
      <c r="E1845" s="4">
        <v>0.4375</v>
      </c>
      <c r="F1845" s="5">
        <v>45931</v>
      </c>
      <c r="G1845" s="3">
        <v>45945</v>
      </c>
      <c r="H1845" s="4">
        <v>0.60555555555555551</v>
      </c>
      <c r="I1845" s="48">
        <f t="shared" si="240"/>
        <v>0.16805555555555551</v>
      </c>
      <c r="J1845" s="1">
        <v>42</v>
      </c>
      <c r="K1845" s="1" t="s">
        <v>1896</v>
      </c>
      <c r="L1845" s="1" t="s">
        <v>8658</v>
      </c>
      <c r="M1845" s="1" t="s">
        <v>75</v>
      </c>
      <c r="N1845" s="1" t="s">
        <v>1915</v>
      </c>
      <c r="O1845" s="1" t="s">
        <v>77</v>
      </c>
      <c r="P1845" s="1" t="s">
        <v>78</v>
      </c>
      <c r="Q1845" s="1" t="s">
        <v>78</v>
      </c>
      <c r="R1845" s="21" t="s">
        <v>1898</v>
      </c>
      <c r="S1845" s="21" t="s">
        <v>160</v>
      </c>
      <c r="T1845" s="21" t="s">
        <v>7511</v>
      </c>
      <c r="U1845" s="34" t="s">
        <v>8659</v>
      </c>
      <c r="V1845" s="1" t="s">
        <v>1900</v>
      </c>
      <c r="W1845" s="1" t="s">
        <v>813</v>
      </c>
      <c r="X1845" s="1" t="s">
        <v>813</v>
      </c>
      <c r="Y1845" s="1" t="s">
        <v>814</v>
      </c>
      <c r="Z1845" s="1" t="s">
        <v>84</v>
      </c>
      <c r="AA1845" s="1" t="s">
        <v>72</v>
      </c>
      <c r="AB1845" s="1" t="s">
        <v>214</v>
      </c>
      <c r="AC1845" s="1" t="s">
        <v>583</v>
      </c>
      <c r="AD1845" s="1" t="s">
        <v>126</v>
      </c>
      <c r="AE1845" s="1">
        <v>65</v>
      </c>
      <c r="AF1845" s="1" t="s">
        <v>88</v>
      </c>
      <c r="AG1845" s="1">
        <v>5.3</v>
      </c>
      <c r="AH1845" s="1" t="s">
        <v>2344</v>
      </c>
      <c r="AI1845" s="1" t="s">
        <v>90</v>
      </c>
      <c r="AJ1845" s="1" t="s">
        <v>91</v>
      </c>
      <c r="AK1845" s="1" t="s">
        <v>90</v>
      </c>
      <c r="AL1845" s="1" t="s">
        <v>72</v>
      </c>
      <c r="AM1845" s="1" t="s">
        <v>229</v>
      </c>
      <c r="AN1845" s="1">
        <v>2</v>
      </c>
      <c r="AO1845" s="25" t="s">
        <v>5057</v>
      </c>
      <c r="AP1845" s="1" t="s">
        <v>72</v>
      </c>
      <c r="AQ1845" s="1" t="s">
        <v>72</v>
      </c>
      <c r="AR1845" s="1" t="s">
        <v>3444</v>
      </c>
      <c r="AS1845" s="1" t="s">
        <v>72</v>
      </c>
      <c r="AT1845" s="1" t="s">
        <v>72</v>
      </c>
      <c r="AU1845" s="3">
        <v>45945</v>
      </c>
      <c r="AV1845" s="4">
        <v>0.61944444444444446</v>
      </c>
      <c r="AW1845" s="4">
        <v>0.69513888888888886</v>
      </c>
      <c r="AX1845" s="4">
        <f t="shared" si="242"/>
        <v>7.5694444444444398E-2</v>
      </c>
      <c r="AY1845" s="4">
        <f t="shared" si="243"/>
        <v>0.52708333333333335</v>
      </c>
      <c r="AZ1845" s="4">
        <f t="shared" si="244"/>
        <v>0.25763888888888886</v>
      </c>
      <c r="BA1845" s="1" t="s">
        <v>3343</v>
      </c>
      <c r="BB1845" s="1" t="s">
        <v>72</v>
      </c>
      <c r="BC1845" s="1" t="s">
        <v>1675</v>
      </c>
      <c r="BD1845" s="1">
        <v>15</v>
      </c>
      <c r="BE1845" s="1" t="s">
        <v>3446</v>
      </c>
      <c r="BF1845" s="1" t="s">
        <v>75</v>
      </c>
      <c r="BG1845" s="1" t="s">
        <v>75</v>
      </c>
      <c r="BH1845" s="1" t="s">
        <v>88</v>
      </c>
      <c r="BI1845" s="1" t="s">
        <v>96</v>
      </c>
      <c r="BJ1845" s="1" t="s">
        <v>72</v>
      </c>
      <c r="BK1845" s="1" t="s">
        <v>8660</v>
      </c>
      <c r="BL1845" s="1" t="s">
        <v>7605</v>
      </c>
      <c r="BM1845" s="1">
        <f>28+14</f>
        <v>42</v>
      </c>
      <c r="BN1845" s="1" t="s">
        <v>75</v>
      </c>
      <c r="BO1845" s="1" t="s">
        <v>75</v>
      </c>
      <c r="BP1845" s="1" t="s">
        <v>75</v>
      </c>
      <c r="BQ1845" s="21" t="s">
        <v>99</v>
      </c>
      <c r="BR1845" s="21" t="s">
        <v>100</v>
      </c>
    </row>
    <row r="1846" spans="1:70" ht="20.45" customHeight="1">
      <c r="A1846" s="1" t="s">
        <v>8661</v>
      </c>
      <c r="B1846" s="1">
        <v>250272</v>
      </c>
      <c r="C1846" s="1" t="s">
        <v>71</v>
      </c>
      <c r="D1846" s="3">
        <v>45945</v>
      </c>
      <c r="E1846" s="4">
        <v>0.4375</v>
      </c>
      <c r="F1846" s="5">
        <v>45931</v>
      </c>
      <c r="G1846" s="3">
        <v>45945</v>
      </c>
      <c r="H1846" s="4">
        <v>0.60555555555555551</v>
      </c>
      <c r="I1846" s="48">
        <f t="shared" si="240"/>
        <v>0.16805555555555551</v>
      </c>
      <c r="J1846" s="1">
        <v>42</v>
      </c>
      <c r="K1846" s="1" t="s">
        <v>1896</v>
      </c>
      <c r="L1846" s="1" t="s">
        <v>8658</v>
      </c>
      <c r="M1846" s="1" t="s">
        <v>75</v>
      </c>
      <c r="N1846" s="1" t="s">
        <v>3947</v>
      </c>
      <c r="O1846" s="1" t="s">
        <v>77</v>
      </c>
      <c r="P1846" s="1" t="s">
        <v>78</v>
      </c>
      <c r="Q1846" s="1" t="s">
        <v>78</v>
      </c>
      <c r="R1846" s="21" t="s">
        <v>1898</v>
      </c>
      <c r="S1846" s="21" t="s">
        <v>99</v>
      </c>
      <c r="T1846" s="34" t="s">
        <v>72</v>
      </c>
      <c r="U1846" s="3" t="s">
        <v>72</v>
      </c>
      <c r="V1846" s="1" t="s">
        <v>1900</v>
      </c>
      <c r="W1846" s="1" t="s">
        <v>813</v>
      </c>
      <c r="X1846" s="1" t="s">
        <v>813</v>
      </c>
      <c r="Y1846" s="1" t="s">
        <v>814</v>
      </c>
      <c r="Z1846" s="1" t="s">
        <v>84</v>
      </c>
      <c r="AA1846" s="1" t="s">
        <v>72</v>
      </c>
      <c r="AB1846" s="1" t="s">
        <v>214</v>
      </c>
      <c r="AC1846" s="1" t="s">
        <v>583</v>
      </c>
      <c r="AD1846" s="1" t="s">
        <v>126</v>
      </c>
      <c r="AE1846" s="1">
        <v>65</v>
      </c>
      <c r="AF1846" s="1" t="s">
        <v>88</v>
      </c>
      <c r="AG1846" s="1">
        <v>5.3</v>
      </c>
      <c r="AH1846" s="1" t="s">
        <v>2344</v>
      </c>
      <c r="AI1846" s="1" t="s">
        <v>90</v>
      </c>
      <c r="AJ1846" s="1" t="s">
        <v>91</v>
      </c>
      <c r="AK1846" s="1" t="s">
        <v>90</v>
      </c>
      <c r="AL1846" s="1" t="s">
        <v>72</v>
      </c>
      <c r="AM1846" s="1" t="s">
        <v>229</v>
      </c>
      <c r="AN1846" s="1">
        <v>2</v>
      </c>
      <c r="AO1846" s="25" t="s">
        <v>5057</v>
      </c>
      <c r="AP1846" s="1" t="s">
        <v>72</v>
      </c>
      <c r="AQ1846" s="1" t="s">
        <v>72</v>
      </c>
      <c r="AR1846" s="1" t="s">
        <v>3444</v>
      </c>
      <c r="AS1846" s="1" t="s">
        <v>72</v>
      </c>
      <c r="AT1846" s="1" t="s">
        <v>72</v>
      </c>
      <c r="AU1846" s="3">
        <v>45945</v>
      </c>
      <c r="AV1846" s="4">
        <v>0.61944444444444446</v>
      </c>
      <c r="AW1846" s="4">
        <v>0.69513888888888886</v>
      </c>
      <c r="AX1846" s="4">
        <f t="shared" si="242"/>
        <v>7.5694444444444398E-2</v>
      </c>
      <c r="AY1846" s="4">
        <f t="shared" si="243"/>
        <v>0.52708333333333335</v>
      </c>
      <c r="AZ1846" s="4">
        <f t="shared" si="244"/>
        <v>0.25763888888888886</v>
      </c>
      <c r="BA1846" s="1" t="s">
        <v>3343</v>
      </c>
      <c r="BB1846" s="1" t="s">
        <v>72</v>
      </c>
      <c r="BC1846" s="1" t="s">
        <v>1675</v>
      </c>
      <c r="BD1846" s="1">
        <v>15</v>
      </c>
      <c r="BE1846" s="1" t="s">
        <v>3446</v>
      </c>
      <c r="BF1846" s="1" t="s">
        <v>75</v>
      </c>
      <c r="BG1846" s="1" t="s">
        <v>75</v>
      </c>
      <c r="BH1846" s="1" t="s">
        <v>88</v>
      </c>
      <c r="BI1846" s="1" t="s">
        <v>96</v>
      </c>
      <c r="BJ1846" s="1" t="s">
        <v>72</v>
      </c>
      <c r="BK1846" s="1" t="s">
        <v>7879</v>
      </c>
      <c r="BL1846" s="1" t="s">
        <v>7884</v>
      </c>
      <c r="BM1846" s="1">
        <f>28+14</f>
        <v>42</v>
      </c>
      <c r="BN1846" s="1" t="s">
        <v>75</v>
      </c>
      <c r="BO1846" s="1" t="s">
        <v>75</v>
      </c>
      <c r="BP1846" s="1" t="s">
        <v>75</v>
      </c>
      <c r="BQ1846" s="21" t="s">
        <v>99</v>
      </c>
      <c r="BR1846" s="21" t="s">
        <v>100</v>
      </c>
    </row>
    <row r="1847" spans="1:70" ht="20.45" customHeight="1">
      <c r="A1847" s="1" t="s">
        <v>8662</v>
      </c>
      <c r="B1847" s="1">
        <v>250273</v>
      </c>
      <c r="C1847" s="1" t="s">
        <v>71</v>
      </c>
      <c r="D1847" s="3">
        <v>45945</v>
      </c>
      <c r="E1847" s="4">
        <v>0.53055555555555556</v>
      </c>
      <c r="F1847" s="5">
        <v>45931</v>
      </c>
      <c r="G1847" s="3">
        <v>45945</v>
      </c>
      <c r="H1847" s="4">
        <v>0.73750000000000004</v>
      </c>
      <c r="I1847" s="48">
        <f t="shared" si="240"/>
        <v>0.20694444444444449</v>
      </c>
      <c r="J1847" s="1">
        <v>16</v>
      </c>
      <c r="K1847" s="1" t="s">
        <v>1896</v>
      </c>
      <c r="L1847" s="1" t="s">
        <v>8663</v>
      </c>
      <c r="M1847" s="1" t="s">
        <v>75</v>
      </c>
      <c r="N1847" s="1" t="s">
        <v>3608</v>
      </c>
      <c r="O1847" s="1" t="s">
        <v>77</v>
      </c>
      <c r="P1847" s="1" t="s">
        <v>78</v>
      </c>
      <c r="Q1847" s="1" t="s">
        <v>172</v>
      </c>
      <c r="R1847" s="21" t="s">
        <v>139</v>
      </c>
      <c r="S1847" s="21" t="s">
        <v>160</v>
      </c>
      <c r="T1847" s="1" t="s">
        <v>8664</v>
      </c>
      <c r="U1847" s="34" t="s">
        <v>847</v>
      </c>
      <c r="V1847" s="1" t="s">
        <v>1900</v>
      </c>
      <c r="W1847" s="1" t="s">
        <v>2143</v>
      </c>
      <c r="X1847" s="1" t="s">
        <v>1868</v>
      </c>
      <c r="Y1847" s="1" t="s">
        <v>2143</v>
      </c>
      <c r="Z1847" s="1" t="s">
        <v>152</v>
      </c>
      <c r="AA1847" s="1" t="s">
        <v>3803</v>
      </c>
      <c r="AB1847" s="1" t="s">
        <v>153</v>
      </c>
      <c r="AC1847" s="1" t="s">
        <v>164</v>
      </c>
      <c r="AD1847" s="1" t="s">
        <v>126</v>
      </c>
      <c r="AE1847" s="1">
        <v>48</v>
      </c>
      <c r="AF1847" s="1" t="s">
        <v>88</v>
      </c>
      <c r="AG1847" s="1">
        <v>5.6</v>
      </c>
      <c r="AH1847" s="1" t="s">
        <v>299</v>
      </c>
      <c r="AI1847" s="1" t="s">
        <v>90</v>
      </c>
      <c r="AJ1847" s="1" t="s">
        <v>1527</v>
      </c>
      <c r="AK1847" s="1" t="s">
        <v>216</v>
      </c>
      <c r="AL1847" s="1" t="s">
        <v>72</v>
      </c>
      <c r="AM1847" s="1" t="s">
        <v>229</v>
      </c>
      <c r="AN1847" s="1" t="s">
        <v>72</v>
      </c>
      <c r="AO1847" s="1" t="s">
        <v>367</v>
      </c>
      <c r="AP1847" s="1">
        <v>6</v>
      </c>
      <c r="AQ1847" s="1" t="s">
        <v>7106</v>
      </c>
      <c r="AR1847" s="1" t="s">
        <v>2726</v>
      </c>
      <c r="AS1847" s="1" t="s">
        <v>72</v>
      </c>
      <c r="AT1847" s="1" t="s">
        <v>72</v>
      </c>
      <c r="AU1847" s="3">
        <v>45945</v>
      </c>
      <c r="AV1847" s="4">
        <v>0.74861111111111112</v>
      </c>
      <c r="AW1847" s="4">
        <v>0.83888888888888891</v>
      </c>
      <c r="AX1847" s="4">
        <f t="shared" si="242"/>
        <v>9.027777777777779E-2</v>
      </c>
      <c r="AY1847" s="4">
        <f t="shared" si="243"/>
        <v>0.63194444444444442</v>
      </c>
      <c r="AZ1847" s="4">
        <f t="shared" si="244"/>
        <v>0.30833333333333335</v>
      </c>
      <c r="BA1847" s="1" t="s">
        <v>8665</v>
      </c>
      <c r="BB1847" s="1" t="s">
        <v>8666</v>
      </c>
      <c r="BC1847" s="1" t="s">
        <v>1675</v>
      </c>
      <c r="BD1847" s="1">
        <v>14</v>
      </c>
      <c r="BE1847" s="1" t="s">
        <v>4063</v>
      </c>
      <c r="BF1847" s="1" t="s">
        <v>88</v>
      </c>
      <c r="BG1847" s="1" t="s">
        <v>88</v>
      </c>
      <c r="BH1847" s="1" t="s">
        <v>88</v>
      </c>
      <c r="BI1847" s="1" t="s">
        <v>79</v>
      </c>
      <c r="BJ1847" s="1" t="s">
        <v>707</v>
      </c>
      <c r="BK1847" s="1" t="s">
        <v>6242</v>
      </c>
      <c r="BL1847" s="1" t="s">
        <v>8667</v>
      </c>
      <c r="BM1847" s="1">
        <f>24+6</f>
        <v>30</v>
      </c>
      <c r="BN1847" s="1" t="s">
        <v>88</v>
      </c>
      <c r="BO1847" s="1" t="s">
        <v>88</v>
      </c>
      <c r="BP1847" s="1" t="s">
        <v>88</v>
      </c>
      <c r="BQ1847" s="1" t="s">
        <v>160</v>
      </c>
      <c r="BR1847" s="1" t="s">
        <v>707</v>
      </c>
    </row>
    <row r="1848" spans="1:70" ht="20.45" customHeight="1">
      <c r="A1848" s="1" t="s">
        <v>8668</v>
      </c>
      <c r="B1848" s="1">
        <v>250274</v>
      </c>
      <c r="C1848" s="1" t="s">
        <v>71</v>
      </c>
      <c r="D1848" s="3">
        <v>45946</v>
      </c>
      <c r="E1848" s="4">
        <v>0.4152777777777778</v>
      </c>
      <c r="F1848" s="5">
        <v>45931</v>
      </c>
      <c r="G1848" s="3">
        <v>45946</v>
      </c>
      <c r="H1848" s="4">
        <v>0.59305555555555556</v>
      </c>
      <c r="I1848" s="48">
        <f t="shared" si="240"/>
        <v>0.17777777777777776</v>
      </c>
      <c r="J1848" s="1">
        <v>1</v>
      </c>
      <c r="K1848" s="1" t="s">
        <v>1896</v>
      </c>
      <c r="L1848" s="1" t="s">
        <v>8669</v>
      </c>
      <c r="M1848" s="1" t="s">
        <v>75</v>
      </c>
      <c r="N1848" s="1" t="s">
        <v>3608</v>
      </c>
      <c r="O1848" s="1" t="s">
        <v>77</v>
      </c>
      <c r="P1848" s="1" t="s">
        <v>78</v>
      </c>
      <c r="Q1848" s="1" t="s">
        <v>78</v>
      </c>
      <c r="R1848" s="21" t="s">
        <v>1898</v>
      </c>
      <c r="S1848" s="21" t="s">
        <v>99</v>
      </c>
      <c r="T1848" s="34" t="s">
        <v>72</v>
      </c>
      <c r="U1848" s="3" t="s">
        <v>4487</v>
      </c>
      <c r="V1848" s="1" t="s">
        <v>1900</v>
      </c>
      <c r="W1848" s="1" t="s">
        <v>813</v>
      </c>
      <c r="X1848" s="1" t="s">
        <v>813</v>
      </c>
      <c r="Y1848" s="1" t="s">
        <v>814</v>
      </c>
      <c r="Z1848" s="1" t="s">
        <v>152</v>
      </c>
      <c r="AA1848" s="1" t="s">
        <v>3507</v>
      </c>
      <c r="AB1848" s="1" t="s">
        <v>153</v>
      </c>
      <c r="AC1848" s="1" t="s">
        <v>154</v>
      </c>
      <c r="AD1848" s="1" t="s">
        <v>126</v>
      </c>
      <c r="AE1848" s="1">
        <v>43</v>
      </c>
      <c r="AF1848" s="1" t="s">
        <v>88</v>
      </c>
      <c r="AG1848" s="1">
        <v>4.9000000000000004</v>
      </c>
      <c r="AH1848" s="1" t="s">
        <v>299</v>
      </c>
      <c r="AI1848" s="1" t="s">
        <v>90</v>
      </c>
      <c r="AJ1848" s="1" t="s">
        <v>91</v>
      </c>
      <c r="AK1848" s="1" t="s">
        <v>92</v>
      </c>
      <c r="AL1848" s="1" t="s">
        <v>72</v>
      </c>
      <c r="AM1848" s="1" t="s">
        <v>244</v>
      </c>
      <c r="AN1848" s="1">
        <v>2</v>
      </c>
      <c r="AO1848" s="25" t="s">
        <v>8226</v>
      </c>
      <c r="AP1848" s="1" t="s">
        <v>72</v>
      </c>
      <c r="AQ1848" s="1" t="s">
        <v>72</v>
      </c>
      <c r="AR1848" s="1" t="s">
        <v>2726</v>
      </c>
      <c r="AS1848" s="1" t="s">
        <v>5157</v>
      </c>
      <c r="AT1848" s="1" t="s">
        <v>8670</v>
      </c>
      <c r="AU1848" s="3">
        <v>45946</v>
      </c>
      <c r="AV1848" s="4">
        <v>0.6118055555555556</v>
      </c>
      <c r="AW1848" s="4">
        <v>0.67708333333333337</v>
      </c>
      <c r="AX1848" s="4">
        <f t="shared" si="242"/>
        <v>6.5277777777777768E-2</v>
      </c>
      <c r="AY1848" s="4">
        <f t="shared" si="243"/>
        <v>0.49930555555555561</v>
      </c>
      <c r="AZ1848" s="4">
        <f t="shared" si="244"/>
        <v>0.26180555555555557</v>
      </c>
      <c r="BA1848" s="1" t="s">
        <v>8671</v>
      </c>
      <c r="BB1848" s="1" t="s">
        <v>8672</v>
      </c>
      <c r="BC1848" s="1" t="s">
        <v>1794</v>
      </c>
      <c r="BD1848" s="1">
        <v>14</v>
      </c>
      <c r="BE1848" s="1" t="s">
        <v>4063</v>
      </c>
      <c r="BF1848" s="1" t="s">
        <v>88</v>
      </c>
      <c r="BG1848" s="1" t="s">
        <v>88</v>
      </c>
      <c r="BH1848" s="1" t="s">
        <v>88</v>
      </c>
      <c r="BI1848" s="1" t="s">
        <v>96</v>
      </c>
      <c r="BJ1848" s="1" t="s">
        <v>72</v>
      </c>
      <c r="BK1848" s="1" t="s">
        <v>7458</v>
      </c>
      <c r="BL1848" s="1" t="s">
        <v>8673</v>
      </c>
      <c r="BM1848" s="1">
        <f>28+7</f>
        <v>35</v>
      </c>
      <c r="BN1848" s="1" t="s">
        <v>75</v>
      </c>
      <c r="BO1848" s="1" t="s">
        <v>75</v>
      </c>
      <c r="BP1848" s="1" t="s">
        <v>75</v>
      </c>
      <c r="BQ1848" s="21" t="s">
        <v>99</v>
      </c>
      <c r="BR1848" s="21" t="s">
        <v>100</v>
      </c>
    </row>
    <row r="1849" spans="1:70" ht="20.45" customHeight="1">
      <c r="A1849" s="1" t="s">
        <v>8674</v>
      </c>
      <c r="B1849" s="1">
        <v>250275</v>
      </c>
      <c r="C1849" s="1" t="s">
        <v>71</v>
      </c>
      <c r="D1849" s="3">
        <v>45946</v>
      </c>
      <c r="E1849" s="4">
        <v>0.5625</v>
      </c>
      <c r="F1849" s="5">
        <v>45931</v>
      </c>
      <c r="G1849" s="3">
        <v>45946</v>
      </c>
      <c r="H1849" s="4">
        <v>0.92500000000000004</v>
      </c>
      <c r="I1849" s="48">
        <f t="shared" si="240"/>
        <v>0.36250000000000004</v>
      </c>
      <c r="J1849" s="1">
        <v>15</v>
      </c>
      <c r="K1849" s="1" t="s">
        <v>1896</v>
      </c>
      <c r="L1849" s="1" t="s">
        <v>8675</v>
      </c>
      <c r="M1849" s="1" t="s">
        <v>75</v>
      </c>
      <c r="N1849" s="1" t="s">
        <v>7510</v>
      </c>
      <c r="O1849" s="1" t="s">
        <v>77</v>
      </c>
      <c r="P1849" s="1" t="s">
        <v>78</v>
      </c>
      <c r="Q1849" s="1" t="s">
        <v>78</v>
      </c>
      <c r="R1849" s="21" t="s">
        <v>1898</v>
      </c>
      <c r="S1849" s="21" t="s">
        <v>99</v>
      </c>
      <c r="T1849" s="34" t="s">
        <v>72</v>
      </c>
      <c r="U1849" s="3" t="s">
        <v>8676</v>
      </c>
      <c r="V1849" s="1" t="s">
        <v>1900</v>
      </c>
      <c r="W1849" s="1" t="s">
        <v>778</v>
      </c>
      <c r="X1849" s="1" t="s">
        <v>779</v>
      </c>
      <c r="Y1849" s="1" t="s">
        <v>780</v>
      </c>
      <c r="Z1849" s="1" t="s">
        <v>7128</v>
      </c>
      <c r="AA1849" s="1" t="s">
        <v>72</v>
      </c>
      <c r="AB1849" s="1" t="s">
        <v>7129</v>
      </c>
      <c r="AC1849" s="1" t="s">
        <v>7129</v>
      </c>
      <c r="AD1849" s="1" t="s">
        <v>87</v>
      </c>
      <c r="AE1849" s="1">
        <v>60</v>
      </c>
      <c r="AF1849" s="1" t="s">
        <v>88</v>
      </c>
      <c r="AG1849" s="1">
        <v>4.8</v>
      </c>
      <c r="AH1849" s="1" t="s">
        <v>954</v>
      </c>
      <c r="AI1849" s="1" t="s">
        <v>90</v>
      </c>
      <c r="AJ1849" s="1" t="s">
        <v>91</v>
      </c>
      <c r="AK1849" s="1" t="s">
        <v>92</v>
      </c>
      <c r="AL1849" s="1" t="s">
        <v>72</v>
      </c>
      <c r="AM1849" s="1" t="s">
        <v>72</v>
      </c>
      <c r="AN1849" s="1" t="s">
        <v>72</v>
      </c>
      <c r="AO1849" s="1" t="s">
        <v>72</v>
      </c>
      <c r="AP1849" s="1" t="s">
        <v>72</v>
      </c>
      <c r="AQ1849" s="1" t="s">
        <v>72</v>
      </c>
      <c r="AR1849" s="1" t="s">
        <v>72</v>
      </c>
      <c r="AS1849" s="1" t="s">
        <v>72</v>
      </c>
      <c r="AT1849" s="1" t="s">
        <v>72</v>
      </c>
      <c r="AU1849" s="3">
        <v>45947</v>
      </c>
      <c r="AV1849" s="4">
        <v>0.28888888888888886</v>
      </c>
      <c r="AW1849" s="4">
        <v>0.36875000000000002</v>
      </c>
      <c r="AX1849" s="1">
        <f t="shared" si="242"/>
        <v>7.986111111111116E-2</v>
      </c>
      <c r="AY1849" s="1">
        <f t="shared" si="243"/>
        <v>6.2499999999999778E-3</v>
      </c>
      <c r="AZ1849" s="1">
        <f t="shared" si="244"/>
        <v>-0.19374999999999998</v>
      </c>
      <c r="BA1849" s="1" t="s">
        <v>700</v>
      </c>
      <c r="BB1849" s="1" t="s">
        <v>72</v>
      </c>
      <c r="BC1849" s="1" t="s">
        <v>1675</v>
      </c>
      <c r="BD1849" s="1">
        <v>13</v>
      </c>
      <c r="BE1849" s="1" t="s">
        <v>3446</v>
      </c>
      <c r="BF1849" s="1" t="s">
        <v>75</v>
      </c>
      <c r="BG1849" s="1" t="s">
        <v>75</v>
      </c>
      <c r="BH1849" s="1" t="s">
        <v>88</v>
      </c>
      <c r="BI1849" s="1" t="s">
        <v>96</v>
      </c>
      <c r="BJ1849" s="1" t="s">
        <v>72</v>
      </c>
      <c r="BK1849" s="1" t="s">
        <v>7543</v>
      </c>
      <c r="BL1849" s="1" t="s">
        <v>8677</v>
      </c>
      <c r="BM1849" s="1">
        <f>49+14</f>
        <v>63</v>
      </c>
      <c r="BN1849" s="1" t="s">
        <v>75</v>
      </c>
      <c r="BO1849" s="1" t="s">
        <v>75</v>
      </c>
      <c r="BP1849" s="1" t="s">
        <v>75</v>
      </c>
      <c r="BQ1849" s="21" t="s">
        <v>99</v>
      </c>
      <c r="BR1849" s="21" t="s">
        <v>100</v>
      </c>
    </row>
    <row r="1850" spans="1:70" ht="20.45" customHeight="1">
      <c r="A1850" s="1" t="s">
        <v>8678</v>
      </c>
      <c r="B1850" s="1">
        <v>250276</v>
      </c>
      <c r="C1850" s="1" t="s">
        <v>71</v>
      </c>
      <c r="D1850" s="3">
        <v>45947</v>
      </c>
      <c r="E1850" s="4">
        <v>0.45416666666666666</v>
      </c>
      <c r="F1850" s="5">
        <v>45931</v>
      </c>
      <c r="G1850" s="3">
        <v>45947</v>
      </c>
      <c r="H1850" s="4">
        <v>0.60833333333333328</v>
      </c>
      <c r="I1850" s="48">
        <f t="shared" si="240"/>
        <v>0.15416666666666662</v>
      </c>
      <c r="J1850" s="1">
        <v>0</v>
      </c>
      <c r="K1850" s="1" t="s">
        <v>1896</v>
      </c>
      <c r="L1850" s="1" t="s">
        <v>8679</v>
      </c>
      <c r="M1850" s="1" t="s">
        <v>75</v>
      </c>
      <c r="N1850" s="1" t="s">
        <v>1915</v>
      </c>
      <c r="O1850" s="1" t="s">
        <v>77</v>
      </c>
      <c r="P1850" s="1" t="s">
        <v>78</v>
      </c>
      <c r="Q1850" s="1" t="s">
        <v>78</v>
      </c>
      <c r="R1850" s="21" t="s">
        <v>1898</v>
      </c>
      <c r="S1850" s="21" t="s">
        <v>99</v>
      </c>
      <c r="T1850" s="34" t="s">
        <v>72</v>
      </c>
      <c r="U1850" s="3" t="s">
        <v>8680</v>
      </c>
      <c r="V1850" s="1" t="s">
        <v>1900</v>
      </c>
      <c r="W1850" s="1" t="s">
        <v>813</v>
      </c>
      <c r="X1850" s="1" t="s">
        <v>813</v>
      </c>
      <c r="Y1850" s="1" t="s">
        <v>814</v>
      </c>
      <c r="Z1850" s="1" t="s">
        <v>84</v>
      </c>
      <c r="AA1850" s="1" t="s">
        <v>72</v>
      </c>
      <c r="AB1850" s="1" t="s">
        <v>104</v>
      </c>
      <c r="AC1850" s="1" t="s">
        <v>8681</v>
      </c>
      <c r="AD1850" s="1" t="s">
        <v>87</v>
      </c>
      <c r="AE1850" s="1">
        <v>50</v>
      </c>
      <c r="AF1850" s="1" t="s">
        <v>88</v>
      </c>
      <c r="AG1850" s="1">
        <v>4.5</v>
      </c>
      <c r="AH1850" s="1" t="s">
        <v>2344</v>
      </c>
      <c r="AI1850" s="1" t="s">
        <v>90</v>
      </c>
      <c r="AJ1850" s="1" t="s">
        <v>91</v>
      </c>
      <c r="AK1850" s="1" t="s">
        <v>92</v>
      </c>
      <c r="AL1850" s="1" t="s">
        <v>72</v>
      </c>
      <c r="AM1850" s="1" t="s">
        <v>217</v>
      </c>
      <c r="AN1850" s="1">
        <v>3</v>
      </c>
      <c r="AO1850" s="25" t="s">
        <v>4808</v>
      </c>
      <c r="AP1850" s="1" t="s">
        <v>72</v>
      </c>
      <c r="AQ1850" s="1" t="s">
        <v>72</v>
      </c>
      <c r="AR1850" s="1" t="s">
        <v>3444</v>
      </c>
      <c r="AS1850" s="1" t="s">
        <v>878</v>
      </c>
      <c r="AT1850" s="1" t="s">
        <v>72</v>
      </c>
      <c r="AU1850" s="3">
        <v>45947</v>
      </c>
      <c r="AV1850" s="4">
        <v>0.62638888888888888</v>
      </c>
      <c r="AW1850" s="4">
        <v>0.70416666666666672</v>
      </c>
      <c r="AX1850" s="4">
        <f t="shared" si="242"/>
        <v>7.7777777777777835E-2</v>
      </c>
      <c r="AY1850" s="4">
        <f t="shared" si="243"/>
        <v>0.55000000000000004</v>
      </c>
      <c r="AZ1850" s="4">
        <f t="shared" si="244"/>
        <v>0.25000000000000006</v>
      </c>
      <c r="BA1850" s="1" t="s">
        <v>8682</v>
      </c>
      <c r="BB1850" s="1" t="s">
        <v>72</v>
      </c>
      <c r="BC1850" s="1" t="s">
        <v>1675</v>
      </c>
      <c r="BD1850" s="1">
        <v>14</v>
      </c>
      <c r="BE1850" s="1" t="s">
        <v>183</v>
      </c>
      <c r="BF1850" s="1" t="s">
        <v>75</v>
      </c>
      <c r="BG1850" s="1" t="s">
        <v>75</v>
      </c>
      <c r="BH1850" s="1" t="s">
        <v>88</v>
      </c>
      <c r="BI1850" s="1" t="s">
        <v>96</v>
      </c>
      <c r="BJ1850" s="1" t="s">
        <v>72</v>
      </c>
      <c r="BK1850" s="1" t="s">
        <v>7458</v>
      </c>
      <c r="BL1850" s="1" t="s">
        <v>7605</v>
      </c>
      <c r="BM1850" s="1">
        <v>35</v>
      </c>
      <c r="BN1850" s="1" t="s">
        <v>75</v>
      </c>
      <c r="BO1850" s="1" t="s">
        <v>75</v>
      </c>
      <c r="BP1850" s="1" t="s">
        <v>75</v>
      </c>
      <c r="BQ1850" s="21" t="s">
        <v>99</v>
      </c>
      <c r="BR1850" s="21" t="s">
        <v>100</v>
      </c>
    </row>
    <row r="1851" spans="1:70" ht="20.45" customHeight="1">
      <c r="A1851" s="1" t="s">
        <v>8683</v>
      </c>
      <c r="B1851" s="1">
        <v>250276</v>
      </c>
      <c r="C1851" s="1" t="s">
        <v>71</v>
      </c>
      <c r="D1851" s="3">
        <v>45947</v>
      </c>
      <c r="E1851" s="4">
        <v>0.45416666666666666</v>
      </c>
      <c r="F1851" s="5">
        <v>45931</v>
      </c>
      <c r="G1851" s="3">
        <v>45947</v>
      </c>
      <c r="H1851" s="4">
        <v>0.60833333333333328</v>
      </c>
      <c r="I1851" s="48">
        <f t="shared" si="240"/>
        <v>0.15416666666666662</v>
      </c>
      <c r="J1851" s="1">
        <v>0</v>
      </c>
      <c r="K1851" s="1" t="s">
        <v>1896</v>
      </c>
      <c r="L1851" s="1" t="s">
        <v>8679</v>
      </c>
      <c r="M1851" s="1" t="s">
        <v>75</v>
      </c>
      <c r="N1851" s="1" t="s">
        <v>3947</v>
      </c>
      <c r="O1851" s="1" t="s">
        <v>77</v>
      </c>
      <c r="P1851" s="1" t="s">
        <v>78</v>
      </c>
      <c r="Q1851" s="1" t="s">
        <v>78</v>
      </c>
      <c r="R1851" s="21" t="s">
        <v>1898</v>
      </c>
      <c r="S1851" s="21" t="s">
        <v>99</v>
      </c>
      <c r="T1851" s="34" t="s">
        <v>72</v>
      </c>
      <c r="U1851" s="3" t="s">
        <v>72</v>
      </c>
      <c r="V1851" s="1" t="s">
        <v>1900</v>
      </c>
      <c r="W1851" s="1" t="s">
        <v>813</v>
      </c>
      <c r="X1851" s="1" t="s">
        <v>813</v>
      </c>
      <c r="Y1851" s="1" t="s">
        <v>814</v>
      </c>
      <c r="Z1851" s="1" t="s">
        <v>84</v>
      </c>
      <c r="AA1851" s="1" t="s">
        <v>72</v>
      </c>
      <c r="AB1851" s="1" t="s">
        <v>104</v>
      </c>
      <c r="AC1851" s="1" t="s">
        <v>8681</v>
      </c>
      <c r="AD1851" s="1" t="s">
        <v>87</v>
      </c>
      <c r="AE1851" s="1">
        <v>50</v>
      </c>
      <c r="AF1851" s="1" t="s">
        <v>88</v>
      </c>
      <c r="AG1851" s="1">
        <v>4.5</v>
      </c>
      <c r="AH1851" s="1" t="s">
        <v>2344</v>
      </c>
      <c r="AI1851" s="1" t="s">
        <v>90</v>
      </c>
      <c r="AJ1851" s="1" t="s">
        <v>91</v>
      </c>
      <c r="AK1851" s="1" t="s">
        <v>92</v>
      </c>
      <c r="AL1851" s="1" t="s">
        <v>72</v>
      </c>
      <c r="AM1851" s="1" t="s">
        <v>217</v>
      </c>
      <c r="AN1851" s="1">
        <v>3</v>
      </c>
      <c r="AO1851" s="25" t="s">
        <v>4808</v>
      </c>
      <c r="AP1851" s="1" t="s">
        <v>72</v>
      </c>
      <c r="AQ1851" s="1" t="s">
        <v>72</v>
      </c>
      <c r="AR1851" s="1" t="s">
        <v>3444</v>
      </c>
      <c r="AS1851" s="1" t="s">
        <v>878</v>
      </c>
      <c r="AT1851" s="1" t="s">
        <v>72</v>
      </c>
      <c r="AU1851" s="3">
        <v>45947</v>
      </c>
      <c r="AV1851" s="4">
        <v>0.62638888888888888</v>
      </c>
      <c r="AW1851" s="4">
        <v>0.70416666666666672</v>
      </c>
      <c r="AX1851" s="4">
        <f t="shared" si="242"/>
        <v>7.7777777777777835E-2</v>
      </c>
      <c r="AY1851" s="4">
        <f t="shared" si="243"/>
        <v>0.55000000000000004</v>
      </c>
      <c r="AZ1851" s="4">
        <f t="shared" si="244"/>
        <v>0.25000000000000006</v>
      </c>
      <c r="BA1851" s="1" t="s">
        <v>8682</v>
      </c>
      <c r="BB1851" s="1" t="s">
        <v>72</v>
      </c>
      <c r="BC1851" s="1" t="s">
        <v>1675</v>
      </c>
      <c r="BD1851" s="1">
        <v>14</v>
      </c>
      <c r="BE1851" s="1" t="s">
        <v>183</v>
      </c>
      <c r="BF1851" s="1" t="s">
        <v>75</v>
      </c>
      <c r="BG1851" s="1" t="s">
        <v>75</v>
      </c>
      <c r="BH1851" s="1" t="s">
        <v>88</v>
      </c>
      <c r="BI1851" s="1" t="s">
        <v>96</v>
      </c>
      <c r="BJ1851" s="1" t="s">
        <v>72</v>
      </c>
      <c r="BK1851" s="1" t="s">
        <v>8684</v>
      </c>
      <c r="BL1851" s="1" t="s">
        <v>7884</v>
      </c>
      <c r="BM1851" s="1">
        <v>21</v>
      </c>
      <c r="BN1851" s="1" t="s">
        <v>75</v>
      </c>
      <c r="BO1851" s="1" t="s">
        <v>75</v>
      </c>
      <c r="BP1851" s="1" t="s">
        <v>75</v>
      </c>
      <c r="BQ1851" s="21" t="s">
        <v>99</v>
      </c>
      <c r="BR1851" s="21" t="s">
        <v>100</v>
      </c>
    </row>
    <row r="1852" spans="1:70" ht="20.45" customHeight="1">
      <c r="A1852" s="1" t="s">
        <v>8685</v>
      </c>
      <c r="B1852" s="1">
        <v>250277</v>
      </c>
      <c r="C1852" s="1" t="s">
        <v>71</v>
      </c>
      <c r="D1852" s="3">
        <v>45947</v>
      </c>
      <c r="E1852" s="4">
        <v>0.56597222222222221</v>
      </c>
      <c r="F1852" s="5">
        <v>45931</v>
      </c>
      <c r="G1852" s="3">
        <v>45947</v>
      </c>
      <c r="H1852" s="4">
        <v>0.69444444444444442</v>
      </c>
      <c r="I1852" s="48">
        <f t="shared" si="240"/>
        <v>0.12847222222222221</v>
      </c>
      <c r="J1852" s="1">
        <v>10</v>
      </c>
      <c r="K1852" s="1" t="s">
        <v>1896</v>
      </c>
      <c r="L1852" s="1" t="s">
        <v>8686</v>
      </c>
      <c r="M1852" s="1" t="s">
        <v>75</v>
      </c>
      <c r="N1852" s="1" t="s">
        <v>1915</v>
      </c>
      <c r="O1852" s="1" t="s">
        <v>77</v>
      </c>
      <c r="P1852" s="1" t="s">
        <v>78</v>
      </c>
      <c r="Q1852" s="1" t="s">
        <v>78</v>
      </c>
      <c r="R1852" s="21" t="s">
        <v>1898</v>
      </c>
      <c r="S1852" s="21" t="s">
        <v>99</v>
      </c>
      <c r="T1852" s="34" t="s">
        <v>72</v>
      </c>
      <c r="U1852" s="34" t="s">
        <v>8687</v>
      </c>
      <c r="V1852" s="1" t="s">
        <v>1900</v>
      </c>
      <c r="W1852" s="1" t="s">
        <v>8240</v>
      </c>
      <c r="X1852" s="1" t="s">
        <v>8241</v>
      </c>
      <c r="Y1852" s="1" t="s">
        <v>8242</v>
      </c>
      <c r="Z1852" s="1" t="s">
        <v>84</v>
      </c>
      <c r="AA1852" s="1" t="s">
        <v>72</v>
      </c>
      <c r="AB1852" s="1" t="s">
        <v>104</v>
      </c>
      <c r="AC1852" s="1" t="s">
        <v>8688</v>
      </c>
      <c r="AD1852" s="1" t="s">
        <v>87</v>
      </c>
      <c r="AE1852" s="1">
        <v>50</v>
      </c>
      <c r="AF1852" s="1" t="s">
        <v>88</v>
      </c>
      <c r="AG1852" s="1">
        <v>4.8</v>
      </c>
      <c r="AH1852" s="1" t="s">
        <v>2344</v>
      </c>
      <c r="AI1852" s="1" t="s">
        <v>90</v>
      </c>
      <c r="AJ1852" s="1" t="s">
        <v>91</v>
      </c>
      <c r="AK1852" s="1" t="s">
        <v>92</v>
      </c>
      <c r="AL1852" s="1" t="s">
        <v>72</v>
      </c>
      <c r="AM1852" s="1" t="s">
        <v>72</v>
      </c>
      <c r="AN1852" s="1" t="s">
        <v>72</v>
      </c>
      <c r="AO1852" s="1" t="s">
        <v>72</v>
      </c>
      <c r="AP1852" s="1" t="s">
        <v>72</v>
      </c>
      <c r="AQ1852" s="1" t="s">
        <v>72</v>
      </c>
      <c r="AR1852" s="1" t="s">
        <v>72</v>
      </c>
      <c r="AS1852" s="1" t="s">
        <v>72</v>
      </c>
      <c r="AT1852" s="1" t="s">
        <v>72</v>
      </c>
      <c r="AU1852" s="3">
        <v>45947</v>
      </c>
      <c r="AV1852" s="4">
        <v>0.70972222222222225</v>
      </c>
      <c r="AW1852" s="4">
        <v>0.83333333333333337</v>
      </c>
      <c r="AX1852" s="4">
        <f t="shared" si="242"/>
        <v>0.12361111111111112</v>
      </c>
      <c r="AY1852" s="4">
        <f t="shared" si="243"/>
        <v>0.70486111111111116</v>
      </c>
      <c r="AZ1852" s="4">
        <f t="shared" si="244"/>
        <v>0.26736111111111116</v>
      </c>
      <c r="BA1852" s="1" t="s">
        <v>8689</v>
      </c>
      <c r="BB1852" s="1" t="s">
        <v>8690</v>
      </c>
      <c r="BC1852" s="1" t="s">
        <v>1675</v>
      </c>
      <c r="BD1852" s="1">
        <v>14</v>
      </c>
      <c r="BE1852" s="1" t="s">
        <v>183</v>
      </c>
      <c r="BF1852" s="1" t="s">
        <v>75</v>
      </c>
      <c r="BG1852" s="1" t="s">
        <v>75</v>
      </c>
      <c r="BH1852" s="1" t="s">
        <v>88</v>
      </c>
      <c r="BI1852" s="1" t="s">
        <v>96</v>
      </c>
      <c r="BJ1852" s="1" t="s">
        <v>72</v>
      </c>
      <c r="BK1852" s="1" t="s">
        <v>8660</v>
      </c>
      <c r="BL1852" s="1" t="s">
        <v>7605</v>
      </c>
      <c r="BM1852" s="1">
        <f>28+21</f>
        <v>49</v>
      </c>
      <c r="BN1852" s="1" t="s">
        <v>75</v>
      </c>
      <c r="BO1852" s="1" t="s">
        <v>75</v>
      </c>
      <c r="BP1852" s="1" t="s">
        <v>75</v>
      </c>
      <c r="BQ1852" s="21" t="s">
        <v>99</v>
      </c>
      <c r="BR1852" s="21" t="s">
        <v>100</v>
      </c>
    </row>
    <row r="1853" spans="1:70" ht="20.45" customHeight="1">
      <c r="A1853" s="1" t="s">
        <v>8691</v>
      </c>
      <c r="B1853" s="1">
        <v>250277</v>
      </c>
      <c r="C1853" s="1" t="s">
        <v>71</v>
      </c>
      <c r="D1853" s="3">
        <v>45947</v>
      </c>
      <c r="E1853" s="4">
        <v>0.56597222222222221</v>
      </c>
      <c r="F1853" s="5">
        <v>45931</v>
      </c>
      <c r="G1853" s="3">
        <v>45947</v>
      </c>
      <c r="H1853" s="4">
        <v>0.69444444444444442</v>
      </c>
      <c r="I1853" s="48">
        <f t="shared" si="240"/>
        <v>0.12847222222222221</v>
      </c>
      <c r="J1853" s="1">
        <v>10</v>
      </c>
      <c r="K1853" s="1" t="s">
        <v>1896</v>
      </c>
      <c r="L1853" s="1" t="s">
        <v>8686</v>
      </c>
      <c r="M1853" s="1" t="s">
        <v>75</v>
      </c>
      <c r="N1853" s="1" t="s">
        <v>3947</v>
      </c>
      <c r="O1853" s="1" t="s">
        <v>77</v>
      </c>
      <c r="P1853" s="1" t="s">
        <v>78</v>
      </c>
      <c r="Q1853" s="1" t="s">
        <v>78</v>
      </c>
      <c r="R1853" s="21" t="s">
        <v>1898</v>
      </c>
      <c r="S1853" s="21" t="s">
        <v>99</v>
      </c>
      <c r="T1853" s="34" t="s">
        <v>72</v>
      </c>
      <c r="U1853" s="3" t="s">
        <v>72</v>
      </c>
      <c r="V1853" s="1" t="s">
        <v>1900</v>
      </c>
      <c r="W1853" s="1" t="s">
        <v>8240</v>
      </c>
      <c r="X1853" s="1" t="s">
        <v>8241</v>
      </c>
      <c r="Y1853" s="1" t="s">
        <v>8242</v>
      </c>
      <c r="Z1853" s="1" t="s">
        <v>84</v>
      </c>
      <c r="AA1853" s="1" t="s">
        <v>72</v>
      </c>
      <c r="AB1853" s="1" t="s">
        <v>104</v>
      </c>
      <c r="AC1853" s="1" t="s">
        <v>8688</v>
      </c>
      <c r="AD1853" s="1" t="s">
        <v>87</v>
      </c>
      <c r="AE1853" s="1">
        <v>50</v>
      </c>
      <c r="AF1853" s="1" t="s">
        <v>88</v>
      </c>
      <c r="AG1853" s="1">
        <v>4.8</v>
      </c>
      <c r="AH1853" s="1" t="s">
        <v>2344</v>
      </c>
      <c r="AI1853" s="1" t="s">
        <v>90</v>
      </c>
      <c r="AJ1853" s="1" t="s">
        <v>91</v>
      </c>
      <c r="AK1853" s="1" t="s">
        <v>92</v>
      </c>
      <c r="AL1853" s="1" t="s">
        <v>72</v>
      </c>
      <c r="AM1853" s="1" t="s">
        <v>72</v>
      </c>
      <c r="AN1853" s="1" t="s">
        <v>72</v>
      </c>
      <c r="AO1853" s="1" t="s">
        <v>72</v>
      </c>
      <c r="AP1853" s="1" t="s">
        <v>72</v>
      </c>
      <c r="AQ1853" s="1" t="s">
        <v>72</v>
      </c>
      <c r="AR1853" s="1" t="s">
        <v>72</v>
      </c>
      <c r="AS1853" s="1" t="s">
        <v>72</v>
      </c>
      <c r="AT1853" s="1" t="s">
        <v>72</v>
      </c>
      <c r="AU1853" s="3">
        <v>45947</v>
      </c>
      <c r="AV1853" s="4">
        <v>0.70972222222222225</v>
      </c>
      <c r="AW1853" s="4">
        <v>0.83333333333333337</v>
      </c>
      <c r="AX1853" s="4">
        <f t="shared" si="242"/>
        <v>0.12361111111111112</v>
      </c>
      <c r="AY1853" s="4">
        <f t="shared" si="243"/>
        <v>0.70486111111111116</v>
      </c>
      <c r="AZ1853" s="4">
        <f t="shared" si="244"/>
        <v>0.26736111111111116</v>
      </c>
      <c r="BA1853" s="1" t="s">
        <v>8689</v>
      </c>
      <c r="BB1853" s="1" t="s">
        <v>8690</v>
      </c>
      <c r="BC1853" s="1" t="s">
        <v>1675</v>
      </c>
      <c r="BD1853" s="1">
        <v>14</v>
      </c>
      <c r="BE1853" s="1" t="s">
        <v>4063</v>
      </c>
      <c r="BF1853" s="1" t="s">
        <v>75</v>
      </c>
      <c r="BG1853" s="1" t="s">
        <v>75</v>
      </c>
      <c r="BH1853" s="1" t="s">
        <v>88</v>
      </c>
      <c r="BI1853" s="1" t="s">
        <v>96</v>
      </c>
      <c r="BJ1853" s="1" t="s">
        <v>72</v>
      </c>
      <c r="BK1853" s="1" t="s">
        <v>7879</v>
      </c>
      <c r="BL1853" s="1" t="s">
        <v>8692</v>
      </c>
      <c r="BM1853" s="1">
        <f>35+21</f>
        <v>56</v>
      </c>
      <c r="BN1853" s="1" t="s">
        <v>75</v>
      </c>
      <c r="BO1853" s="1" t="s">
        <v>75</v>
      </c>
      <c r="BP1853" s="1" t="s">
        <v>75</v>
      </c>
      <c r="BQ1853" s="21" t="s">
        <v>99</v>
      </c>
      <c r="BR1853" s="21" t="s">
        <v>100</v>
      </c>
    </row>
    <row r="1854" spans="1:70" ht="20.45" customHeight="1">
      <c r="A1854" s="1" t="s">
        <v>8693</v>
      </c>
      <c r="B1854" s="1">
        <v>250278</v>
      </c>
      <c r="C1854" s="1" t="s">
        <v>71</v>
      </c>
      <c r="D1854" s="3">
        <v>45947</v>
      </c>
      <c r="E1854" s="4">
        <v>0.56597222222222221</v>
      </c>
      <c r="F1854" s="5">
        <v>45931</v>
      </c>
      <c r="G1854" s="3">
        <v>45947</v>
      </c>
      <c r="H1854" s="4">
        <v>0.73263888888888884</v>
      </c>
      <c r="I1854" s="48">
        <f t="shared" si="240"/>
        <v>0.16666666666666663</v>
      </c>
      <c r="J1854" s="1">
        <v>5</v>
      </c>
      <c r="K1854" s="1" t="s">
        <v>1896</v>
      </c>
      <c r="L1854" s="1" t="s">
        <v>8694</v>
      </c>
      <c r="M1854" s="1" t="s">
        <v>75</v>
      </c>
      <c r="N1854" s="1" t="s">
        <v>3624</v>
      </c>
      <c r="O1854" s="1" t="s">
        <v>77</v>
      </c>
      <c r="P1854" s="1" t="s">
        <v>78</v>
      </c>
      <c r="Q1854" s="1" t="s">
        <v>78</v>
      </c>
      <c r="R1854" s="21" t="s">
        <v>1898</v>
      </c>
      <c r="S1854" s="21" t="s">
        <v>99</v>
      </c>
      <c r="T1854" s="34" t="s">
        <v>72</v>
      </c>
      <c r="U1854" s="34" t="s">
        <v>4145</v>
      </c>
      <c r="V1854" s="1" t="s">
        <v>1900</v>
      </c>
      <c r="W1854" s="1" t="s">
        <v>2143</v>
      </c>
      <c r="X1854" s="1" t="s">
        <v>1868</v>
      </c>
      <c r="Y1854" s="1" t="s">
        <v>2143</v>
      </c>
      <c r="Z1854" s="1" t="s">
        <v>152</v>
      </c>
      <c r="AA1854" s="1" t="s">
        <v>72</v>
      </c>
      <c r="AB1854" s="1" t="s">
        <v>153</v>
      </c>
      <c r="AC1854" s="1" t="s">
        <v>154</v>
      </c>
      <c r="AD1854" s="1" t="s">
        <v>126</v>
      </c>
      <c r="AE1854" s="1">
        <v>48</v>
      </c>
      <c r="AF1854" s="1" t="s">
        <v>88</v>
      </c>
      <c r="AG1854" s="1">
        <v>4.9000000000000004</v>
      </c>
      <c r="AH1854" s="1" t="s">
        <v>299</v>
      </c>
      <c r="AI1854" s="1" t="s">
        <v>90</v>
      </c>
      <c r="AJ1854" s="1" t="s">
        <v>91</v>
      </c>
      <c r="AK1854" s="1" t="s">
        <v>92</v>
      </c>
      <c r="AL1854" s="1" t="s">
        <v>72</v>
      </c>
      <c r="AM1854" s="1" t="s">
        <v>244</v>
      </c>
      <c r="AN1854" s="1" t="s">
        <v>72</v>
      </c>
      <c r="AO1854" s="1" t="s">
        <v>933</v>
      </c>
      <c r="AP1854" s="1" t="s">
        <v>72</v>
      </c>
      <c r="AQ1854" s="1" t="s">
        <v>72</v>
      </c>
      <c r="AR1854" s="1" t="s">
        <v>2726</v>
      </c>
      <c r="AS1854" s="1" t="s">
        <v>72</v>
      </c>
      <c r="AT1854" s="1" t="s">
        <v>72</v>
      </c>
      <c r="AU1854" s="3">
        <v>45947</v>
      </c>
      <c r="AV1854" s="4">
        <v>0.7631944444444444</v>
      </c>
      <c r="AW1854" s="4">
        <v>0.81388888888888888</v>
      </c>
      <c r="AX1854" s="4">
        <f t="shared" si="242"/>
        <v>5.0694444444444486E-2</v>
      </c>
      <c r="AY1854" s="4">
        <f t="shared" si="243"/>
        <v>0.64722222222222225</v>
      </c>
      <c r="AZ1854" s="4">
        <f t="shared" si="244"/>
        <v>0.24791666666666667</v>
      </c>
      <c r="BA1854" s="1" t="s">
        <v>8695</v>
      </c>
      <c r="BB1854" s="1" t="s">
        <v>72</v>
      </c>
      <c r="BC1854" s="1" t="s">
        <v>1794</v>
      </c>
      <c r="BD1854" s="1">
        <v>14</v>
      </c>
      <c r="BE1854" s="1" t="s">
        <v>3446</v>
      </c>
      <c r="BF1854" s="1" t="s">
        <v>75</v>
      </c>
      <c r="BG1854" s="1" t="s">
        <v>75</v>
      </c>
      <c r="BH1854" s="1" t="s">
        <v>88</v>
      </c>
      <c r="BI1854" s="1" t="s">
        <v>96</v>
      </c>
      <c r="BJ1854" s="1" t="s">
        <v>72</v>
      </c>
      <c r="BK1854" s="1" t="s">
        <v>7458</v>
      </c>
      <c r="BL1854" s="1" t="s">
        <v>8696</v>
      </c>
      <c r="BM1854" s="1">
        <f>56+14</f>
        <v>70</v>
      </c>
      <c r="BN1854" s="1" t="s">
        <v>75</v>
      </c>
      <c r="BO1854" s="1" t="s">
        <v>75</v>
      </c>
      <c r="BP1854" s="1" t="s">
        <v>75</v>
      </c>
      <c r="BQ1854" s="21" t="s">
        <v>99</v>
      </c>
      <c r="BR1854" s="21" t="s">
        <v>100</v>
      </c>
    </row>
    <row r="1855" spans="1:70" ht="20.45" customHeight="1">
      <c r="A1855" s="1" t="s">
        <v>8697</v>
      </c>
      <c r="B1855" s="1">
        <v>250279</v>
      </c>
      <c r="C1855" s="1" t="s">
        <v>71</v>
      </c>
      <c r="D1855" s="3">
        <v>45952</v>
      </c>
      <c r="E1855" s="4">
        <v>0.58333333333333337</v>
      </c>
      <c r="F1855" s="5">
        <v>45931</v>
      </c>
      <c r="G1855" s="3">
        <v>45952</v>
      </c>
      <c r="H1855" s="4">
        <v>0.625</v>
      </c>
      <c r="I1855" s="48">
        <f t="shared" si="240"/>
        <v>4.166666666666663E-2</v>
      </c>
      <c r="J1855" s="1">
        <v>0</v>
      </c>
      <c r="K1855" s="1" t="s">
        <v>1896</v>
      </c>
      <c r="L1855" s="1" t="s">
        <v>8698</v>
      </c>
      <c r="M1855" s="1" t="s">
        <v>88</v>
      </c>
      <c r="N1855" s="3" t="s">
        <v>72</v>
      </c>
      <c r="O1855" s="1" t="s">
        <v>77</v>
      </c>
      <c r="P1855" s="3" t="s">
        <v>72</v>
      </c>
      <c r="Q1855" s="1" t="s">
        <v>78</v>
      </c>
      <c r="R1855" s="21" t="s">
        <v>1898</v>
      </c>
      <c r="S1855" s="21" t="s">
        <v>99</v>
      </c>
      <c r="T1855" s="34" t="s">
        <v>72</v>
      </c>
      <c r="U1855" s="3" t="s">
        <v>72</v>
      </c>
      <c r="V1855" s="1" t="s">
        <v>1900</v>
      </c>
      <c r="W1855" s="1" t="s">
        <v>83</v>
      </c>
      <c r="X1855" s="1" t="s">
        <v>123</v>
      </c>
      <c r="Y1855" s="1" t="s">
        <v>83</v>
      </c>
      <c r="Z1855" s="1" t="s">
        <v>7763</v>
      </c>
      <c r="AA1855" s="1" t="s">
        <v>72</v>
      </c>
      <c r="AB1855" s="1" t="s">
        <v>7763</v>
      </c>
      <c r="AC1855" s="1" t="s">
        <v>7763</v>
      </c>
      <c r="AD1855" s="1" t="s">
        <v>87</v>
      </c>
      <c r="AE1855" s="1">
        <v>54</v>
      </c>
      <c r="AF1855" s="1" t="s">
        <v>88</v>
      </c>
      <c r="AG1855" s="1">
        <v>4</v>
      </c>
      <c r="AH1855" s="1" t="s">
        <v>954</v>
      </c>
      <c r="AI1855" s="1" t="s">
        <v>72</v>
      </c>
      <c r="AJ1855" s="1" t="s">
        <v>72</v>
      </c>
      <c r="AK1855" s="1" t="s">
        <v>92</v>
      </c>
      <c r="AL1855" s="1" t="s">
        <v>72</v>
      </c>
      <c r="AM1855" s="1" t="s">
        <v>72</v>
      </c>
      <c r="AN1855" s="1" t="s">
        <v>72</v>
      </c>
      <c r="AO1855" s="1" t="s">
        <v>72</v>
      </c>
      <c r="AP1855" s="1" t="s">
        <v>72</v>
      </c>
      <c r="AQ1855" s="1" t="s">
        <v>72</v>
      </c>
      <c r="AR1855" s="1" t="s">
        <v>72</v>
      </c>
      <c r="AS1855" s="1" t="s">
        <v>72</v>
      </c>
      <c r="AT1855" s="1" t="s">
        <v>72</v>
      </c>
      <c r="AU1855" s="3">
        <v>45952</v>
      </c>
      <c r="AV1855" s="1" t="s">
        <v>72</v>
      </c>
      <c r="AW1855" s="4" t="s">
        <v>72</v>
      </c>
      <c r="AX1855" s="1" t="s">
        <v>72</v>
      </c>
      <c r="AY1855" s="1" t="s">
        <v>72</v>
      </c>
      <c r="AZ1855" s="1" t="s">
        <v>72</v>
      </c>
      <c r="BA1855" s="4" t="s">
        <v>72</v>
      </c>
      <c r="BB1855" s="1" t="s">
        <v>72</v>
      </c>
      <c r="BC1855" s="4" t="s">
        <v>72</v>
      </c>
      <c r="BD1855" s="4" t="s">
        <v>72</v>
      </c>
      <c r="BE1855" s="4" t="s">
        <v>72</v>
      </c>
      <c r="BF1855" s="1" t="s">
        <v>75</v>
      </c>
      <c r="BG1855" s="1" t="s">
        <v>75</v>
      </c>
      <c r="BH1855" s="1" t="s">
        <v>88</v>
      </c>
      <c r="BI1855" s="1" t="s">
        <v>96</v>
      </c>
      <c r="BJ1855" s="1" t="s">
        <v>72</v>
      </c>
      <c r="BK1855" s="4" t="s">
        <v>72</v>
      </c>
      <c r="BL1855" s="4" t="s">
        <v>72</v>
      </c>
      <c r="BM1855" s="4" t="s">
        <v>72</v>
      </c>
      <c r="BN1855" s="4" t="s">
        <v>72</v>
      </c>
      <c r="BO1855" s="4" t="s">
        <v>72</v>
      </c>
      <c r="BP1855" s="4" t="s">
        <v>72</v>
      </c>
      <c r="BQ1855" s="4" t="s">
        <v>7764</v>
      </c>
    </row>
    <row r="1856" spans="1:70" ht="20.45" customHeight="1">
      <c r="A1856" s="1" t="s">
        <v>8699</v>
      </c>
      <c r="B1856" s="1">
        <v>250280</v>
      </c>
      <c r="C1856" s="1" t="s">
        <v>71</v>
      </c>
      <c r="D1856" s="3">
        <v>45953</v>
      </c>
      <c r="E1856" s="4">
        <v>0.55347222222222225</v>
      </c>
      <c r="F1856" s="5">
        <v>45931</v>
      </c>
      <c r="G1856" s="3">
        <v>45953</v>
      </c>
      <c r="H1856" s="4">
        <v>0.63541666666666663</v>
      </c>
      <c r="I1856" s="48">
        <f t="shared" si="240"/>
        <v>8.1944444444444375E-2</v>
      </c>
      <c r="J1856" s="1">
        <v>3</v>
      </c>
      <c r="K1856" s="1" t="s">
        <v>1896</v>
      </c>
      <c r="L1856" s="1" t="s">
        <v>8700</v>
      </c>
      <c r="M1856" s="1" t="s">
        <v>75</v>
      </c>
      <c r="N1856" s="1" t="s">
        <v>1915</v>
      </c>
      <c r="O1856" s="1" t="s">
        <v>77</v>
      </c>
      <c r="P1856" s="1" t="s">
        <v>78</v>
      </c>
      <c r="Q1856" s="1" t="s">
        <v>4162</v>
      </c>
      <c r="R1856" s="21" t="s">
        <v>139</v>
      </c>
      <c r="S1856" s="21" t="s">
        <v>99</v>
      </c>
      <c r="T1856" s="34" t="s">
        <v>72</v>
      </c>
      <c r="U1856" s="34" t="s">
        <v>1826</v>
      </c>
      <c r="V1856" s="1" t="s">
        <v>1900</v>
      </c>
      <c r="W1856" s="1" t="s">
        <v>83</v>
      </c>
      <c r="X1856" s="1" t="s">
        <v>123</v>
      </c>
      <c r="Y1856" s="1" t="s">
        <v>83</v>
      </c>
      <c r="Z1856" s="1" t="s">
        <v>84</v>
      </c>
      <c r="AA1856" s="1" t="s">
        <v>72</v>
      </c>
      <c r="AB1856" s="1" t="s">
        <v>140</v>
      </c>
      <c r="AC1856" s="1" t="s">
        <v>181</v>
      </c>
      <c r="AD1856" s="1" t="s">
        <v>126</v>
      </c>
      <c r="AE1856" s="1">
        <v>55</v>
      </c>
      <c r="AF1856" s="1" t="s">
        <v>88</v>
      </c>
      <c r="AG1856" s="1">
        <v>4.3</v>
      </c>
      <c r="AH1856" s="1" t="s">
        <v>954</v>
      </c>
      <c r="AI1856" s="1" t="s">
        <v>90</v>
      </c>
      <c r="AJ1856" s="1" t="s">
        <v>91</v>
      </c>
      <c r="AK1856" s="1" t="s">
        <v>92</v>
      </c>
      <c r="AL1856" s="1" t="s">
        <v>72</v>
      </c>
      <c r="AM1856" s="1" t="s">
        <v>229</v>
      </c>
      <c r="AN1856" s="1" t="s">
        <v>72</v>
      </c>
      <c r="AO1856" s="1" t="s">
        <v>367</v>
      </c>
      <c r="AP1856" s="1" t="s">
        <v>72</v>
      </c>
      <c r="AQ1856" s="1" t="s">
        <v>72</v>
      </c>
      <c r="AR1856" s="1" t="s">
        <v>3444</v>
      </c>
      <c r="AS1856" s="1" t="s">
        <v>72</v>
      </c>
      <c r="AT1856" s="1" t="s">
        <v>72</v>
      </c>
      <c r="AU1856" s="3">
        <v>45953</v>
      </c>
      <c r="AV1856" s="4">
        <v>0.65486111111111112</v>
      </c>
      <c r="AW1856" s="4">
        <v>0.75972222222222219</v>
      </c>
      <c r="AX1856" s="4">
        <f t="shared" ref="AX1856" si="245">AW1856-AV1856</f>
        <v>0.10486111111111107</v>
      </c>
      <c r="AY1856" s="4">
        <f>AW1856-I1856</f>
        <v>0.67777777777777781</v>
      </c>
      <c r="AZ1856" s="4">
        <f>AW1856-E1856</f>
        <v>0.20624999999999993</v>
      </c>
      <c r="BA1856" s="1" t="s">
        <v>8701</v>
      </c>
      <c r="BB1856" s="1" t="s">
        <v>72</v>
      </c>
      <c r="BC1856" s="1" t="s">
        <v>1675</v>
      </c>
      <c r="BD1856" s="1">
        <v>14</v>
      </c>
      <c r="BE1856" s="1" t="s">
        <v>8433</v>
      </c>
      <c r="BF1856" s="1" t="s">
        <v>88</v>
      </c>
      <c r="BG1856" s="1" t="s">
        <v>88</v>
      </c>
      <c r="BH1856" s="1" t="s">
        <v>88</v>
      </c>
      <c r="BI1856" s="1" t="s">
        <v>96</v>
      </c>
      <c r="BJ1856" s="1" t="s">
        <v>72</v>
      </c>
      <c r="BK1856" s="1" t="s">
        <v>7458</v>
      </c>
      <c r="BL1856" s="1" t="s">
        <v>8702</v>
      </c>
      <c r="BM1856" s="1">
        <v>63</v>
      </c>
      <c r="BN1856" s="1" t="s">
        <v>75</v>
      </c>
      <c r="BO1856" s="1" t="s">
        <v>75</v>
      </c>
      <c r="BP1856" s="1" t="s">
        <v>75</v>
      </c>
      <c r="BQ1856" s="21" t="s">
        <v>99</v>
      </c>
      <c r="BR1856" s="21" t="s">
        <v>100</v>
      </c>
    </row>
    <row r="1857" spans="1:70" ht="20.45" customHeight="1">
      <c r="A1857" s="1" t="s">
        <v>8703</v>
      </c>
      <c r="B1857" s="1">
        <v>250281</v>
      </c>
      <c r="C1857" s="1" t="s">
        <v>71</v>
      </c>
      <c r="D1857" s="3">
        <v>45954</v>
      </c>
      <c r="E1857" s="4">
        <v>0.53541666666666665</v>
      </c>
      <c r="F1857" s="5">
        <v>45931</v>
      </c>
      <c r="G1857" s="3">
        <v>45954</v>
      </c>
      <c r="H1857" s="4">
        <v>0.60555555555555551</v>
      </c>
      <c r="I1857" s="48">
        <f t="shared" si="240"/>
        <v>7.0138888888888862E-2</v>
      </c>
      <c r="J1857" s="1">
        <v>2</v>
      </c>
      <c r="K1857" s="1" t="s">
        <v>1896</v>
      </c>
      <c r="L1857" s="1" t="s">
        <v>8704</v>
      </c>
      <c r="M1857" s="1" t="s">
        <v>75</v>
      </c>
      <c r="N1857" s="1" t="s">
        <v>3947</v>
      </c>
      <c r="O1857" s="1" t="s">
        <v>77</v>
      </c>
      <c r="P1857" s="1" t="s">
        <v>78</v>
      </c>
      <c r="Q1857" s="1" t="s">
        <v>78</v>
      </c>
      <c r="R1857" s="21" t="s">
        <v>1898</v>
      </c>
      <c r="S1857" s="21" t="s">
        <v>160</v>
      </c>
      <c r="T1857" s="34" t="s">
        <v>72</v>
      </c>
      <c r="U1857" s="3" t="s">
        <v>8017</v>
      </c>
      <c r="V1857" s="1" t="s">
        <v>1900</v>
      </c>
      <c r="W1857" s="1" t="s">
        <v>813</v>
      </c>
      <c r="X1857" s="1" t="s">
        <v>813</v>
      </c>
      <c r="Y1857" s="1" t="s">
        <v>814</v>
      </c>
      <c r="Z1857" s="1" t="s">
        <v>84</v>
      </c>
      <c r="AA1857" s="1" t="s">
        <v>72</v>
      </c>
      <c r="AB1857" s="1" t="s">
        <v>104</v>
      </c>
      <c r="AC1857" s="1" t="s">
        <v>104</v>
      </c>
      <c r="AD1857" s="1" t="s">
        <v>87</v>
      </c>
      <c r="AE1857" s="1">
        <v>71</v>
      </c>
      <c r="AF1857" s="1" t="s">
        <v>88</v>
      </c>
      <c r="AG1857" s="1">
        <v>4.5</v>
      </c>
      <c r="AH1857" s="1" t="s">
        <v>954</v>
      </c>
      <c r="AI1857" s="1" t="s">
        <v>90</v>
      </c>
      <c r="AJ1857" s="1" t="s">
        <v>91</v>
      </c>
      <c r="AK1857" s="1" t="s">
        <v>92</v>
      </c>
      <c r="AL1857" s="1" t="s">
        <v>72</v>
      </c>
      <c r="AM1857" s="1" t="s">
        <v>217</v>
      </c>
      <c r="AN1857" s="1">
        <v>2</v>
      </c>
      <c r="AO1857" s="25" t="s">
        <v>8705</v>
      </c>
      <c r="AP1857" s="1" t="s">
        <v>72</v>
      </c>
      <c r="AQ1857" s="1" t="s">
        <v>72</v>
      </c>
      <c r="AR1857" s="1" t="s">
        <v>3444</v>
      </c>
      <c r="AS1857" s="1" t="s">
        <v>878</v>
      </c>
      <c r="AT1857" s="1" t="s">
        <v>72</v>
      </c>
      <c r="AU1857" s="3">
        <v>45954</v>
      </c>
      <c r="AV1857" s="4">
        <v>0.62638888888888888</v>
      </c>
      <c r="AW1857" s="4" t="s">
        <v>72</v>
      </c>
      <c r="AX1857" s="4" t="s">
        <v>72</v>
      </c>
      <c r="AY1857" s="4" t="s">
        <v>72</v>
      </c>
      <c r="AZ1857" s="4" t="s">
        <v>72</v>
      </c>
      <c r="BA1857" s="1" t="s">
        <v>8706</v>
      </c>
      <c r="BB1857" s="1" t="s">
        <v>72</v>
      </c>
      <c r="BC1857" s="1" t="s">
        <v>1794</v>
      </c>
      <c r="BD1857" s="1">
        <v>14</v>
      </c>
      <c r="BE1857" s="1" t="s">
        <v>183</v>
      </c>
      <c r="BF1857" s="1" t="s">
        <v>75</v>
      </c>
      <c r="BG1857" s="1" t="s">
        <v>75</v>
      </c>
      <c r="BH1857" s="1" t="s">
        <v>88</v>
      </c>
      <c r="BI1857" s="1" t="s">
        <v>79</v>
      </c>
      <c r="BJ1857" s="1" t="s">
        <v>2154</v>
      </c>
      <c r="BK1857" s="1" t="s">
        <v>8707</v>
      </c>
      <c r="BL1857" s="4" t="s">
        <v>72</v>
      </c>
      <c r="BM1857" s="1">
        <f>4+28</f>
        <v>32</v>
      </c>
      <c r="BN1857" s="1" t="s">
        <v>88</v>
      </c>
      <c r="BO1857" s="1" t="s">
        <v>88</v>
      </c>
      <c r="BP1857" s="1" t="s">
        <v>88</v>
      </c>
      <c r="BQ1857" s="1" t="s">
        <v>160</v>
      </c>
    </row>
    <row r="1858" spans="1:70" ht="20.45" customHeight="1">
      <c r="A1858" s="1">
        <v>250282</v>
      </c>
      <c r="B1858" s="1">
        <v>250282</v>
      </c>
      <c r="C1858" s="1" t="s">
        <v>71</v>
      </c>
      <c r="D1858" s="3">
        <v>45954</v>
      </c>
      <c r="E1858" s="4">
        <v>0.6875</v>
      </c>
      <c r="F1858" s="5">
        <v>45931</v>
      </c>
      <c r="G1858" s="3">
        <v>45954</v>
      </c>
      <c r="H1858" s="4">
        <v>0.87708333333333333</v>
      </c>
      <c r="I1858" s="48">
        <f t="shared" si="240"/>
        <v>0.18958333333333333</v>
      </c>
      <c r="J1858" s="1">
        <v>2</v>
      </c>
      <c r="K1858" s="1" t="s">
        <v>1896</v>
      </c>
      <c r="L1858" s="1" t="s">
        <v>8708</v>
      </c>
      <c r="M1858" s="1" t="s">
        <v>75</v>
      </c>
      <c r="N1858" s="1" t="s">
        <v>170</v>
      </c>
      <c r="O1858" s="1" t="s">
        <v>77</v>
      </c>
      <c r="P1858" s="1" t="s">
        <v>172</v>
      </c>
      <c r="Q1858" s="1" t="s">
        <v>4162</v>
      </c>
      <c r="R1858" s="21" t="s">
        <v>139</v>
      </c>
      <c r="S1858" s="8" t="s">
        <v>160</v>
      </c>
      <c r="T1858" s="8" t="s">
        <v>8709</v>
      </c>
      <c r="U1858" s="60" t="s">
        <v>2305</v>
      </c>
      <c r="V1858" s="1" t="s">
        <v>1900</v>
      </c>
      <c r="W1858" s="1" t="s">
        <v>8240</v>
      </c>
      <c r="X1858" s="1" t="s">
        <v>8241</v>
      </c>
      <c r="Y1858" s="1" t="s">
        <v>8242</v>
      </c>
      <c r="Z1858" s="1" t="s">
        <v>291</v>
      </c>
      <c r="AA1858" s="1" t="s">
        <v>72</v>
      </c>
      <c r="AB1858" s="1" t="s">
        <v>292</v>
      </c>
      <c r="AC1858" s="1" t="s">
        <v>292</v>
      </c>
      <c r="AD1858" s="1" t="s">
        <v>126</v>
      </c>
      <c r="AE1858" s="1">
        <v>68</v>
      </c>
      <c r="AF1858" s="1" t="s">
        <v>88</v>
      </c>
      <c r="AG1858" s="1">
        <v>4.5</v>
      </c>
      <c r="AH1858" s="1" t="s">
        <v>954</v>
      </c>
      <c r="AI1858" s="1" t="s">
        <v>90</v>
      </c>
      <c r="AJ1858" s="1" t="s">
        <v>91</v>
      </c>
      <c r="AK1858" s="1" t="s">
        <v>216</v>
      </c>
      <c r="AL1858" s="1" t="s">
        <v>72</v>
      </c>
      <c r="AM1858" s="1" t="s">
        <v>72</v>
      </c>
      <c r="AN1858" s="1" t="s">
        <v>72</v>
      </c>
      <c r="AO1858" s="1" t="s">
        <v>72</v>
      </c>
      <c r="AP1858" s="1">
        <v>6</v>
      </c>
      <c r="AQ1858" s="1" t="s">
        <v>5637</v>
      </c>
      <c r="AR1858" s="1" t="s">
        <v>72</v>
      </c>
      <c r="AS1858" s="1" t="s">
        <v>72</v>
      </c>
      <c r="AT1858" s="1" t="s">
        <v>72</v>
      </c>
      <c r="AU1858" s="3">
        <v>45954</v>
      </c>
      <c r="AV1858" s="1" t="s">
        <v>72</v>
      </c>
      <c r="AW1858" s="4" t="s">
        <v>72</v>
      </c>
      <c r="AX1858" s="1" t="s">
        <v>72</v>
      </c>
      <c r="AY1858" s="1" t="s">
        <v>72</v>
      </c>
      <c r="AZ1858" s="1" t="s">
        <v>72</v>
      </c>
      <c r="BA1858" s="4" t="s">
        <v>72</v>
      </c>
      <c r="BB1858" s="1" t="s">
        <v>72</v>
      </c>
      <c r="BC1858" s="4" t="s">
        <v>72</v>
      </c>
      <c r="BD1858" s="4" t="s">
        <v>72</v>
      </c>
      <c r="BE1858" s="4" t="s">
        <v>72</v>
      </c>
      <c r="BF1858" s="4" t="s">
        <v>72</v>
      </c>
      <c r="BG1858" s="4" t="s">
        <v>72</v>
      </c>
      <c r="BH1858" s="1" t="s">
        <v>88</v>
      </c>
      <c r="BI1858" s="1" t="s">
        <v>79</v>
      </c>
      <c r="BJ1858" s="1" t="s">
        <v>6550</v>
      </c>
      <c r="BK1858" s="4" t="s">
        <v>72</v>
      </c>
      <c r="BL1858" s="4" t="s">
        <v>72</v>
      </c>
      <c r="BM1858" s="4" t="s">
        <v>72</v>
      </c>
      <c r="BN1858" s="4" t="s">
        <v>72</v>
      </c>
      <c r="BO1858" s="4" t="s">
        <v>72</v>
      </c>
      <c r="BP1858" s="4" t="s">
        <v>72</v>
      </c>
      <c r="BQ1858" s="1" t="s">
        <v>160</v>
      </c>
    </row>
    <row r="1859" spans="1:70" ht="20.45" customHeight="1">
      <c r="A1859" s="1" t="s">
        <v>8710</v>
      </c>
      <c r="B1859" s="1">
        <v>250283</v>
      </c>
      <c r="C1859" s="1" t="s">
        <v>71</v>
      </c>
      <c r="D1859" s="3">
        <v>45954</v>
      </c>
      <c r="E1859" s="4">
        <v>0.67708333333333337</v>
      </c>
      <c r="F1859" s="5">
        <v>45931</v>
      </c>
      <c r="G1859" s="3">
        <v>45954</v>
      </c>
      <c r="H1859" s="4">
        <v>0.93958333333333333</v>
      </c>
      <c r="I1859" s="48">
        <f t="shared" si="240"/>
        <v>0.26249999999999996</v>
      </c>
      <c r="J1859" s="1">
        <v>15</v>
      </c>
      <c r="K1859" s="1" t="s">
        <v>1896</v>
      </c>
      <c r="L1859" s="1" t="s">
        <v>8711</v>
      </c>
      <c r="M1859" s="1" t="s">
        <v>75</v>
      </c>
      <c r="N1859" s="1" t="s">
        <v>3608</v>
      </c>
      <c r="O1859" s="1" t="s">
        <v>77</v>
      </c>
      <c r="P1859" s="1" t="s">
        <v>78</v>
      </c>
      <c r="Q1859" s="1" t="s">
        <v>78</v>
      </c>
      <c r="R1859" s="21" t="s">
        <v>1898</v>
      </c>
      <c r="S1859" s="21" t="s">
        <v>99</v>
      </c>
      <c r="T1859" s="34" t="s">
        <v>72</v>
      </c>
      <c r="U1859" s="25" t="s">
        <v>4266</v>
      </c>
      <c r="V1859" s="1" t="s">
        <v>1900</v>
      </c>
      <c r="W1859" s="1" t="s">
        <v>8712</v>
      </c>
      <c r="X1859" s="1" t="s">
        <v>8712</v>
      </c>
      <c r="Y1859" s="1" t="s">
        <v>8713</v>
      </c>
      <c r="Z1859" s="1" t="s">
        <v>152</v>
      </c>
      <c r="AA1859" s="1" t="s">
        <v>1370</v>
      </c>
      <c r="AB1859" s="1" t="s">
        <v>153</v>
      </c>
      <c r="AC1859" s="1" t="s">
        <v>164</v>
      </c>
      <c r="AD1859" s="1" t="s">
        <v>126</v>
      </c>
      <c r="AE1859" s="1">
        <v>60</v>
      </c>
      <c r="AF1859" s="1" t="s">
        <v>88</v>
      </c>
      <c r="AG1859" s="1">
        <v>6.1</v>
      </c>
      <c r="AH1859" s="1" t="s">
        <v>2344</v>
      </c>
      <c r="AI1859" s="1" t="s">
        <v>90</v>
      </c>
      <c r="AJ1859" s="1" t="s">
        <v>91</v>
      </c>
      <c r="AK1859" s="1" t="s">
        <v>216</v>
      </c>
      <c r="AL1859" s="1" t="s">
        <v>72</v>
      </c>
      <c r="AM1859" s="1" t="s">
        <v>72</v>
      </c>
      <c r="AN1859" s="1" t="s">
        <v>72</v>
      </c>
      <c r="AO1859" s="1" t="s">
        <v>72</v>
      </c>
      <c r="AP1859" s="1">
        <v>2</v>
      </c>
      <c r="AQ1859" s="1" t="s">
        <v>5637</v>
      </c>
      <c r="AR1859" s="1" t="s">
        <v>72</v>
      </c>
      <c r="AS1859" s="1" t="s">
        <v>72</v>
      </c>
      <c r="AT1859" s="1" t="s">
        <v>72</v>
      </c>
      <c r="AU1859" s="3">
        <v>45955</v>
      </c>
      <c r="AV1859" s="4">
        <v>0.29097222222222224</v>
      </c>
      <c r="AW1859" s="4">
        <v>0.40277777777777779</v>
      </c>
      <c r="AX1859" s="4">
        <f t="shared" ref="AX1859:AX1876" si="246">AW1859-AV1859</f>
        <v>0.11180555555555555</v>
      </c>
      <c r="AY1859" s="4">
        <f t="shared" ref="AY1859:AY1876" si="247">AW1859-I1859</f>
        <v>0.14027777777777783</v>
      </c>
      <c r="AZ1859" s="4">
        <f t="shared" ref="AZ1859:AZ1876" si="248">AW1859-E1859</f>
        <v>-0.27430555555555558</v>
      </c>
      <c r="BA1859" s="1" t="s">
        <v>8714</v>
      </c>
      <c r="BB1859" s="1" t="s">
        <v>72</v>
      </c>
      <c r="BC1859" s="1" t="s">
        <v>1794</v>
      </c>
      <c r="BD1859" s="1">
        <v>14</v>
      </c>
      <c r="BE1859" s="1" t="s">
        <v>4063</v>
      </c>
      <c r="BF1859" s="1" t="s">
        <v>75</v>
      </c>
      <c r="BG1859" s="1" t="s">
        <v>75</v>
      </c>
      <c r="BH1859" s="1" t="s">
        <v>88</v>
      </c>
      <c r="BI1859" s="1" t="s">
        <v>96</v>
      </c>
      <c r="BJ1859" s="1" t="s">
        <v>72</v>
      </c>
      <c r="BK1859" s="1" t="s">
        <v>7458</v>
      </c>
      <c r="BL1859" s="1" t="s">
        <v>8715</v>
      </c>
      <c r="BM1859" s="1">
        <f>56+14</f>
        <v>70</v>
      </c>
      <c r="BN1859" s="1" t="s">
        <v>75</v>
      </c>
      <c r="BO1859" s="1" t="s">
        <v>75</v>
      </c>
      <c r="BP1859" s="1" t="s">
        <v>75</v>
      </c>
      <c r="BQ1859" s="21" t="s">
        <v>99</v>
      </c>
      <c r="BR1859" s="21" t="s">
        <v>100</v>
      </c>
    </row>
    <row r="1860" spans="1:70" ht="20.45" customHeight="1">
      <c r="A1860" s="1" t="s">
        <v>8716</v>
      </c>
      <c r="B1860" s="1">
        <v>250284</v>
      </c>
      <c r="C1860" s="1" t="s">
        <v>71</v>
      </c>
      <c r="D1860" s="3">
        <v>45957</v>
      </c>
      <c r="E1860" s="4">
        <v>0.41805555555555557</v>
      </c>
      <c r="F1860" s="5">
        <v>45931</v>
      </c>
      <c r="G1860" s="3">
        <v>45957</v>
      </c>
      <c r="H1860" s="4">
        <v>0.57291666666666663</v>
      </c>
      <c r="I1860" s="48">
        <f t="shared" si="240"/>
        <v>0.15486111111111106</v>
      </c>
      <c r="J1860" s="1">
        <v>6</v>
      </c>
      <c r="K1860" s="1" t="s">
        <v>1896</v>
      </c>
      <c r="L1860" s="1" t="s">
        <v>8717</v>
      </c>
      <c r="M1860" s="1" t="s">
        <v>75</v>
      </c>
      <c r="N1860" s="1" t="s">
        <v>1915</v>
      </c>
      <c r="O1860" s="1" t="s">
        <v>77</v>
      </c>
      <c r="P1860" s="1" t="s">
        <v>78</v>
      </c>
      <c r="Q1860" s="1" t="s">
        <v>78</v>
      </c>
      <c r="R1860" s="21" t="s">
        <v>1898</v>
      </c>
      <c r="S1860" s="21" t="s">
        <v>99</v>
      </c>
      <c r="T1860" s="34" t="s">
        <v>72</v>
      </c>
      <c r="U1860" s="3" t="s">
        <v>1907</v>
      </c>
      <c r="V1860" s="1" t="s">
        <v>1900</v>
      </c>
      <c r="W1860" s="1" t="s">
        <v>813</v>
      </c>
      <c r="X1860" s="1" t="s">
        <v>813</v>
      </c>
      <c r="Y1860" s="1" t="s">
        <v>814</v>
      </c>
      <c r="Z1860" s="1" t="s">
        <v>84</v>
      </c>
      <c r="AA1860" s="1" t="s">
        <v>72</v>
      </c>
      <c r="AB1860" s="1" t="s">
        <v>140</v>
      </c>
      <c r="AC1860" s="1" t="s">
        <v>181</v>
      </c>
      <c r="AD1860" s="1" t="s">
        <v>126</v>
      </c>
      <c r="AE1860" s="1">
        <v>42</v>
      </c>
      <c r="AF1860" s="1" t="s">
        <v>88</v>
      </c>
      <c r="AG1860" s="1">
        <v>4.7</v>
      </c>
      <c r="AH1860" s="1" t="s">
        <v>954</v>
      </c>
      <c r="AI1860" s="1" t="s">
        <v>90</v>
      </c>
      <c r="AJ1860" s="1" t="s">
        <v>91</v>
      </c>
      <c r="AK1860" s="1" t="s">
        <v>92</v>
      </c>
      <c r="AL1860" s="1" t="s">
        <v>72</v>
      </c>
      <c r="AM1860" s="1" t="s">
        <v>217</v>
      </c>
      <c r="AN1860" s="1">
        <v>2</v>
      </c>
      <c r="AO1860" s="25" t="s">
        <v>4808</v>
      </c>
      <c r="AP1860" s="1" t="s">
        <v>72</v>
      </c>
      <c r="AQ1860" s="1" t="s">
        <v>72</v>
      </c>
      <c r="AR1860" s="1" t="s">
        <v>3444</v>
      </c>
      <c r="AS1860" s="1" t="s">
        <v>878</v>
      </c>
      <c r="AT1860" s="1" t="s">
        <v>72</v>
      </c>
      <c r="AU1860" s="3">
        <v>45957</v>
      </c>
      <c r="AV1860" s="4">
        <v>0.59166666666666667</v>
      </c>
      <c r="AW1860" s="4">
        <v>0.65833333333333333</v>
      </c>
      <c r="AX1860" s="4">
        <f t="shared" si="246"/>
        <v>6.6666666666666652E-2</v>
      </c>
      <c r="AY1860" s="4">
        <f t="shared" si="247"/>
        <v>0.50347222222222232</v>
      </c>
      <c r="AZ1860" s="4">
        <f t="shared" si="248"/>
        <v>0.24027777777777776</v>
      </c>
      <c r="BA1860" s="1" t="s">
        <v>8718</v>
      </c>
      <c r="BB1860" s="1" t="s">
        <v>8719</v>
      </c>
      <c r="BC1860" s="1" t="s">
        <v>1675</v>
      </c>
      <c r="BD1860" s="1">
        <v>14</v>
      </c>
      <c r="BE1860" s="1" t="s">
        <v>183</v>
      </c>
      <c r="BF1860" s="1" t="s">
        <v>75</v>
      </c>
      <c r="BG1860" s="1" t="s">
        <v>75</v>
      </c>
      <c r="BH1860" s="1" t="s">
        <v>88</v>
      </c>
      <c r="BI1860" s="1" t="s">
        <v>96</v>
      </c>
      <c r="BJ1860" s="1" t="s">
        <v>72</v>
      </c>
      <c r="BK1860" s="1" t="s">
        <v>6242</v>
      </c>
      <c r="BL1860" s="1" t="s">
        <v>7954</v>
      </c>
      <c r="BM1860" s="1">
        <f>30+6</f>
        <v>36</v>
      </c>
      <c r="BN1860" s="1" t="s">
        <v>75</v>
      </c>
      <c r="BO1860" s="1" t="s">
        <v>75</v>
      </c>
      <c r="BP1860" s="1" t="s">
        <v>75</v>
      </c>
      <c r="BQ1860" s="21" t="s">
        <v>99</v>
      </c>
      <c r="BR1860" s="21" t="s">
        <v>100</v>
      </c>
    </row>
    <row r="1861" spans="1:70" ht="20.45" customHeight="1">
      <c r="A1861" s="1" t="s">
        <v>8720</v>
      </c>
      <c r="B1861" s="1">
        <v>250285</v>
      </c>
      <c r="C1861" s="1" t="s">
        <v>71</v>
      </c>
      <c r="D1861" s="3">
        <v>45959</v>
      </c>
      <c r="E1861" s="4">
        <v>0.54722222222222228</v>
      </c>
      <c r="F1861" s="5">
        <v>45931</v>
      </c>
      <c r="G1861" s="3">
        <v>45959</v>
      </c>
      <c r="H1861" s="4">
        <v>0.62013888888888891</v>
      </c>
      <c r="I1861" s="48">
        <f t="shared" si="240"/>
        <v>7.291666666666663E-2</v>
      </c>
      <c r="J1861" s="1">
        <v>2</v>
      </c>
      <c r="K1861" s="1" t="s">
        <v>1896</v>
      </c>
      <c r="L1861" s="1" t="s">
        <v>8721</v>
      </c>
      <c r="M1861" s="1" t="s">
        <v>75</v>
      </c>
      <c r="N1861" s="1" t="s">
        <v>1915</v>
      </c>
      <c r="O1861" s="1" t="s">
        <v>77</v>
      </c>
      <c r="P1861" s="1" t="s">
        <v>78</v>
      </c>
      <c r="Q1861" s="1" t="s">
        <v>78</v>
      </c>
      <c r="R1861" s="21" t="s">
        <v>1898</v>
      </c>
      <c r="S1861" s="21" t="s">
        <v>99</v>
      </c>
      <c r="T1861" s="34" t="s">
        <v>72</v>
      </c>
      <c r="U1861" s="34" t="s">
        <v>6956</v>
      </c>
      <c r="V1861" s="1" t="s">
        <v>1900</v>
      </c>
      <c r="W1861" s="1" t="s">
        <v>83</v>
      </c>
      <c r="X1861" s="1" t="s">
        <v>123</v>
      </c>
      <c r="Y1861" s="1" t="s">
        <v>83</v>
      </c>
      <c r="Z1861" s="1" t="s">
        <v>84</v>
      </c>
      <c r="AA1861" s="1" t="s">
        <v>72</v>
      </c>
      <c r="AB1861" s="1" t="s">
        <v>656</v>
      </c>
      <c r="AC1861" s="1" t="s">
        <v>656</v>
      </c>
      <c r="AD1861" s="1" t="s">
        <v>87</v>
      </c>
      <c r="AE1861" s="1">
        <v>66</v>
      </c>
      <c r="AF1861" s="1" t="s">
        <v>88</v>
      </c>
      <c r="AG1861" s="1">
        <v>5.0999999999999996</v>
      </c>
      <c r="AH1861" s="1" t="s">
        <v>954</v>
      </c>
      <c r="AI1861" s="1" t="s">
        <v>90</v>
      </c>
      <c r="AJ1861" s="1" t="s">
        <v>91</v>
      </c>
      <c r="AK1861" s="1" t="s">
        <v>92</v>
      </c>
      <c r="AL1861" s="1" t="s">
        <v>72</v>
      </c>
      <c r="AM1861" s="1" t="s">
        <v>229</v>
      </c>
      <c r="AN1861" s="1" t="s">
        <v>72</v>
      </c>
      <c r="AO1861" s="1" t="s">
        <v>255</v>
      </c>
      <c r="AP1861" s="1" t="s">
        <v>72</v>
      </c>
      <c r="AQ1861" s="1" t="s">
        <v>72</v>
      </c>
      <c r="AR1861" s="1" t="s">
        <v>3444</v>
      </c>
      <c r="AS1861" s="1" t="s">
        <v>72</v>
      </c>
      <c r="AT1861" s="1" t="s">
        <v>72</v>
      </c>
      <c r="AU1861" s="3">
        <v>45959</v>
      </c>
      <c r="AV1861" s="4">
        <v>0.6381944444444444</v>
      </c>
      <c r="AW1861" s="4">
        <v>0.70833333333333337</v>
      </c>
      <c r="AX1861" s="4">
        <f t="shared" si="246"/>
        <v>7.0138888888888973E-2</v>
      </c>
      <c r="AY1861" s="4">
        <f t="shared" si="247"/>
        <v>0.63541666666666674</v>
      </c>
      <c r="AZ1861" s="4">
        <f t="shared" si="248"/>
        <v>0.16111111111111109</v>
      </c>
      <c r="BA1861" s="1" t="s">
        <v>8722</v>
      </c>
      <c r="BB1861" s="1" t="s">
        <v>72</v>
      </c>
      <c r="BC1861" s="1" t="s">
        <v>1675</v>
      </c>
      <c r="BD1861" s="1">
        <v>15</v>
      </c>
      <c r="BE1861" s="1" t="s">
        <v>3446</v>
      </c>
      <c r="BF1861" s="1" t="s">
        <v>75</v>
      </c>
      <c r="BG1861" s="1" t="s">
        <v>75</v>
      </c>
      <c r="BH1861" s="1" t="s">
        <v>88</v>
      </c>
      <c r="BI1861" s="1" t="s">
        <v>96</v>
      </c>
      <c r="BJ1861" s="1" t="s">
        <v>72</v>
      </c>
      <c r="BK1861" s="1" t="s">
        <v>7458</v>
      </c>
      <c r="BL1861" s="1" t="s">
        <v>7605</v>
      </c>
      <c r="BM1861" s="1">
        <v>35</v>
      </c>
      <c r="BN1861" s="1" t="s">
        <v>75</v>
      </c>
      <c r="BO1861" s="1" t="s">
        <v>75</v>
      </c>
      <c r="BP1861" s="1" t="s">
        <v>75</v>
      </c>
      <c r="BQ1861" s="21" t="s">
        <v>99</v>
      </c>
      <c r="BR1861" s="21" t="s">
        <v>100</v>
      </c>
    </row>
    <row r="1862" spans="1:70" ht="20.45" customHeight="1">
      <c r="A1862" s="1" t="s">
        <v>8723</v>
      </c>
      <c r="B1862" s="1">
        <v>250286</v>
      </c>
      <c r="C1862" s="1" t="s">
        <v>71</v>
      </c>
      <c r="D1862" s="3">
        <v>45960</v>
      </c>
      <c r="E1862" s="4">
        <v>0.52777777777777779</v>
      </c>
      <c r="F1862" s="5">
        <v>45931</v>
      </c>
      <c r="G1862" s="3">
        <v>45960</v>
      </c>
      <c r="H1862" s="4">
        <v>0.59166666666666667</v>
      </c>
      <c r="I1862" s="48">
        <f t="shared" si="240"/>
        <v>6.3888888888888884E-2</v>
      </c>
      <c r="J1862" s="1">
        <v>2</v>
      </c>
      <c r="K1862" s="1" t="s">
        <v>1896</v>
      </c>
      <c r="L1862" s="1" t="s">
        <v>8724</v>
      </c>
      <c r="M1862" s="1" t="s">
        <v>75</v>
      </c>
      <c r="N1862" s="1" t="s">
        <v>1915</v>
      </c>
      <c r="O1862" s="1" t="s">
        <v>77</v>
      </c>
      <c r="P1862" s="1" t="s">
        <v>78</v>
      </c>
      <c r="Q1862" s="1" t="s">
        <v>78</v>
      </c>
      <c r="R1862" s="21" t="s">
        <v>1898</v>
      </c>
      <c r="S1862" s="21" t="s">
        <v>99</v>
      </c>
      <c r="T1862" s="34" t="s">
        <v>72</v>
      </c>
      <c r="U1862" s="3" t="s">
        <v>72</v>
      </c>
      <c r="V1862" s="1" t="s">
        <v>1900</v>
      </c>
      <c r="W1862" s="1" t="s">
        <v>813</v>
      </c>
      <c r="X1862" s="1" t="s">
        <v>813</v>
      </c>
      <c r="Y1862" s="1" t="s">
        <v>814</v>
      </c>
      <c r="Z1862" s="1" t="s">
        <v>84</v>
      </c>
      <c r="AA1862" s="1" t="s">
        <v>72</v>
      </c>
      <c r="AB1862" s="1" t="s">
        <v>140</v>
      </c>
      <c r="AC1862" s="1" t="s">
        <v>141</v>
      </c>
      <c r="AD1862" s="1" t="s">
        <v>87</v>
      </c>
      <c r="AE1862" s="1">
        <v>78</v>
      </c>
      <c r="AF1862" s="1" t="s">
        <v>88</v>
      </c>
      <c r="AG1862" s="1">
        <v>5.5</v>
      </c>
      <c r="AH1862" s="1" t="s">
        <v>299</v>
      </c>
      <c r="AI1862" s="1" t="s">
        <v>90</v>
      </c>
      <c r="AJ1862" s="1" t="s">
        <v>91</v>
      </c>
      <c r="AK1862" s="1" t="s">
        <v>92</v>
      </c>
      <c r="AL1862" s="1" t="s">
        <v>72</v>
      </c>
      <c r="AM1862" s="1" t="s">
        <v>254</v>
      </c>
      <c r="AN1862" s="1">
        <v>2</v>
      </c>
      <c r="AO1862" s="25" t="s">
        <v>5092</v>
      </c>
      <c r="AP1862" s="1" t="s">
        <v>72</v>
      </c>
      <c r="AQ1862" s="1" t="s">
        <v>72</v>
      </c>
      <c r="AR1862" s="1" t="s">
        <v>3444</v>
      </c>
      <c r="AS1862" s="1" t="s">
        <v>878</v>
      </c>
      <c r="AT1862" s="1" t="s">
        <v>72</v>
      </c>
      <c r="AU1862" s="3">
        <v>45960</v>
      </c>
      <c r="AV1862" s="4">
        <v>0.6166666666666667</v>
      </c>
      <c r="AW1862" s="4">
        <v>0.75138888888888888</v>
      </c>
      <c r="AX1862" s="4">
        <f t="shared" si="246"/>
        <v>0.13472222222222219</v>
      </c>
      <c r="AY1862" s="4">
        <f t="shared" si="247"/>
        <v>0.6875</v>
      </c>
      <c r="AZ1862" s="4">
        <f t="shared" si="248"/>
        <v>0.22361111111111109</v>
      </c>
      <c r="BA1862" s="1" t="s">
        <v>5280</v>
      </c>
      <c r="BB1862" s="1" t="s">
        <v>72</v>
      </c>
      <c r="BC1862" s="1" t="s">
        <v>1675</v>
      </c>
      <c r="BD1862" s="1">
        <v>15</v>
      </c>
      <c r="BE1862" s="1" t="s">
        <v>7811</v>
      </c>
      <c r="BF1862" s="1" t="s">
        <v>75</v>
      </c>
      <c r="BG1862" s="1" t="s">
        <v>75</v>
      </c>
      <c r="BH1862" s="1" t="s">
        <v>88</v>
      </c>
      <c r="BI1862" s="1" t="s">
        <v>96</v>
      </c>
      <c r="BJ1862" s="1" t="s">
        <v>72</v>
      </c>
      <c r="BK1862" s="1" t="s">
        <v>8660</v>
      </c>
      <c r="BL1862" s="1" t="s">
        <v>7605</v>
      </c>
      <c r="BM1862" s="1">
        <f>28+(12+9)</f>
        <v>49</v>
      </c>
      <c r="BN1862" s="1" t="s">
        <v>75</v>
      </c>
      <c r="BO1862" s="1" t="s">
        <v>75</v>
      </c>
      <c r="BP1862" s="1" t="s">
        <v>75</v>
      </c>
      <c r="BQ1862" s="21" t="s">
        <v>99</v>
      </c>
      <c r="BR1862" s="21" t="s">
        <v>100</v>
      </c>
    </row>
    <row r="1863" spans="1:70" ht="20.45" customHeight="1">
      <c r="A1863" s="1" t="s">
        <v>8725</v>
      </c>
      <c r="B1863" s="1">
        <v>250286</v>
      </c>
      <c r="C1863" s="1" t="s">
        <v>71</v>
      </c>
      <c r="D1863" s="3">
        <v>45960</v>
      </c>
      <c r="E1863" s="4">
        <v>0.52777777777777779</v>
      </c>
      <c r="F1863" s="5">
        <v>45931</v>
      </c>
      <c r="G1863" s="3">
        <v>45960</v>
      </c>
      <c r="H1863" s="4">
        <v>0.59166666666666667</v>
      </c>
      <c r="I1863" s="48">
        <f t="shared" si="240"/>
        <v>6.3888888888888884E-2</v>
      </c>
      <c r="J1863" s="1">
        <v>2</v>
      </c>
      <c r="K1863" s="1" t="s">
        <v>1896</v>
      </c>
      <c r="L1863" s="1" t="s">
        <v>8724</v>
      </c>
      <c r="M1863" s="1" t="s">
        <v>75</v>
      </c>
      <c r="N1863" s="1" t="s">
        <v>3947</v>
      </c>
      <c r="O1863" s="1" t="s">
        <v>77</v>
      </c>
      <c r="P1863" s="1" t="s">
        <v>78</v>
      </c>
      <c r="Q1863" s="1" t="s">
        <v>78</v>
      </c>
      <c r="R1863" s="21" t="s">
        <v>1898</v>
      </c>
      <c r="S1863" s="21" t="s">
        <v>99</v>
      </c>
      <c r="T1863" s="34" t="s">
        <v>72</v>
      </c>
      <c r="U1863" s="34" t="s">
        <v>8726</v>
      </c>
      <c r="V1863" s="1" t="s">
        <v>1900</v>
      </c>
      <c r="W1863" s="1" t="s">
        <v>813</v>
      </c>
      <c r="X1863" s="1" t="s">
        <v>813</v>
      </c>
      <c r="Y1863" s="1" t="s">
        <v>814</v>
      </c>
      <c r="Z1863" s="1" t="s">
        <v>84</v>
      </c>
      <c r="AA1863" s="1" t="s">
        <v>72</v>
      </c>
      <c r="AB1863" s="1" t="s">
        <v>140</v>
      </c>
      <c r="AC1863" s="1" t="s">
        <v>141</v>
      </c>
      <c r="AD1863" s="1" t="s">
        <v>87</v>
      </c>
      <c r="AE1863" s="1">
        <v>78</v>
      </c>
      <c r="AF1863" s="1" t="s">
        <v>88</v>
      </c>
      <c r="AG1863" s="1">
        <v>5.5</v>
      </c>
      <c r="AH1863" s="1" t="s">
        <v>299</v>
      </c>
      <c r="AI1863" s="1" t="s">
        <v>90</v>
      </c>
      <c r="AJ1863" s="1" t="s">
        <v>91</v>
      </c>
      <c r="AK1863" s="1" t="s">
        <v>92</v>
      </c>
      <c r="AL1863" s="1" t="s">
        <v>72</v>
      </c>
      <c r="AM1863" s="1" t="s">
        <v>254</v>
      </c>
      <c r="AN1863" s="1">
        <v>2</v>
      </c>
      <c r="AO1863" s="25" t="s">
        <v>5092</v>
      </c>
      <c r="AP1863" s="1" t="s">
        <v>72</v>
      </c>
      <c r="AQ1863" s="1" t="s">
        <v>72</v>
      </c>
      <c r="AR1863" s="1" t="s">
        <v>3444</v>
      </c>
      <c r="AS1863" s="1" t="s">
        <v>878</v>
      </c>
      <c r="AT1863" s="1" t="s">
        <v>72</v>
      </c>
      <c r="AU1863" s="3">
        <v>45960</v>
      </c>
      <c r="AV1863" s="4">
        <v>0.6166666666666667</v>
      </c>
      <c r="AW1863" s="4">
        <v>0.75138888888888888</v>
      </c>
      <c r="AX1863" s="4">
        <f t="shared" si="246"/>
        <v>0.13472222222222219</v>
      </c>
      <c r="AY1863" s="4">
        <f t="shared" si="247"/>
        <v>0.6875</v>
      </c>
      <c r="AZ1863" s="4">
        <f t="shared" si="248"/>
        <v>0.22361111111111109</v>
      </c>
      <c r="BA1863" s="1" t="s">
        <v>5280</v>
      </c>
      <c r="BB1863" s="1" t="s">
        <v>72</v>
      </c>
      <c r="BC1863" s="1" t="s">
        <v>1675</v>
      </c>
      <c r="BD1863" s="1">
        <v>15</v>
      </c>
      <c r="BE1863" s="1" t="s">
        <v>7811</v>
      </c>
      <c r="BF1863" s="1" t="s">
        <v>75</v>
      </c>
      <c r="BG1863" s="1" t="s">
        <v>75</v>
      </c>
      <c r="BH1863" s="1" t="s">
        <v>88</v>
      </c>
      <c r="BI1863" s="1" t="s">
        <v>96</v>
      </c>
      <c r="BJ1863" s="1" t="s">
        <v>72</v>
      </c>
      <c r="BK1863" s="1" t="s">
        <v>7879</v>
      </c>
      <c r="BL1863" s="1" t="s">
        <v>8727</v>
      </c>
      <c r="BM1863" s="1">
        <f>35+21</f>
        <v>56</v>
      </c>
      <c r="BN1863" s="1" t="s">
        <v>75</v>
      </c>
      <c r="BO1863" s="1" t="s">
        <v>75</v>
      </c>
      <c r="BP1863" s="1" t="s">
        <v>75</v>
      </c>
      <c r="BQ1863" s="21" t="s">
        <v>99</v>
      </c>
      <c r="BR1863" s="21" t="s">
        <v>100</v>
      </c>
    </row>
    <row r="1864" spans="1:70" ht="20.45" customHeight="1">
      <c r="A1864" s="1" t="s">
        <v>8728</v>
      </c>
      <c r="B1864" s="1">
        <v>250287</v>
      </c>
      <c r="C1864" s="1" t="s">
        <v>71</v>
      </c>
      <c r="D1864" s="3">
        <v>45960</v>
      </c>
      <c r="E1864" s="4">
        <v>0.53819444444444442</v>
      </c>
      <c r="F1864" s="5">
        <v>45931</v>
      </c>
      <c r="G1864" s="3">
        <v>45960</v>
      </c>
      <c r="H1864" s="4">
        <v>0.63124999999999998</v>
      </c>
      <c r="I1864" s="48">
        <f t="shared" si="240"/>
        <v>9.3055555555555558E-2</v>
      </c>
      <c r="J1864" s="1">
        <v>3</v>
      </c>
      <c r="K1864" s="1" t="s">
        <v>1896</v>
      </c>
      <c r="L1864" s="1" t="s">
        <v>8729</v>
      </c>
      <c r="M1864" s="1" t="s">
        <v>75</v>
      </c>
      <c r="N1864" s="1" t="s">
        <v>1915</v>
      </c>
      <c r="O1864" s="1" t="s">
        <v>77</v>
      </c>
      <c r="P1864" s="1" t="s">
        <v>78</v>
      </c>
      <c r="Q1864" s="1" t="s">
        <v>78</v>
      </c>
      <c r="R1864" s="21" t="s">
        <v>1898</v>
      </c>
      <c r="S1864" s="21" t="s">
        <v>99</v>
      </c>
      <c r="T1864" s="34" t="s">
        <v>72</v>
      </c>
      <c r="U1864" s="34" t="s">
        <v>8730</v>
      </c>
      <c r="V1864" s="1" t="s">
        <v>1900</v>
      </c>
      <c r="W1864" s="1" t="s">
        <v>83</v>
      </c>
      <c r="X1864" s="1" t="s">
        <v>123</v>
      </c>
      <c r="Y1864" s="1" t="s">
        <v>83</v>
      </c>
      <c r="Z1864" s="1" t="s">
        <v>84</v>
      </c>
      <c r="AA1864" s="1" t="s">
        <v>72</v>
      </c>
      <c r="AB1864" s="1" t="s">
        <v>140</v>
      </c>
      <c r="AC1864" s="1" t="s">
        <v>181</v>
      </c>
      <c r="AD1864" s="1" t="s">
        <v>87</v>
      </c>
      <c r="AE1864" s="1">
        <v>37</v>
      </c>
      <c r="AF1864" s="1" t="s">
        <v>88</v>
      </c>
      <c r="AG1864" s="1">
        <v>4.9000000000000004</v>
      </c>
      <c r="AH1864" s="1" t="s">
        <v>954</v>
      </c>
      <c r="AI1864" s="1" t="s">
        <v>90</v>
      </c>
      <c r="AJ1864" s="1" t="s">
        <v>91</v>
      </c>
      <c r="AK1864" s="1" t="s">
        <v>92</v>
      </c>
      <c r="AL1864" s="1" t="s">
        <v>72</v>
      </c>
      <c r="AM1864" s="1" t="s">
        <v>244</v>
      </c>
      <c r="AN1864" s="1" t="s">
        <v>72</v>
      </c>
      <c r="AO1864" s="1" t="s">
        <v>245</v>
      </c>
      <c r="AP1864" s="1" t="s">
        <v>72</v>
      </c>
      <c r="AQ1864" s="1" t="s">
        <v>72</v>
      </c>
      <c r="AR1864" s="1" t="s">
        <v>3444</v>
      </c>
      <c r="AS1864" s="1" t="s">
        <v>72</v>
      </c>
      <c r="AT1864" s="1" t="s">
        <v>72</v>
      </c>
      <c r="AU1864" s="3">
        <v>45960</v>
      </c>
      <c r="AV1864" s="4">
        <v>0.65</v>
      </c>
      <c r="AW1864" s="4">
        <v>0.73750000000000004</v>
      </c>
      <c r="AX1864" s="4">
        <f t="shared" si="246"/>
        <v>8.7500000000000022E-2</v>
      </c>
      <c r="AY1864" s="4">
        <f t="shared" si="247"/>
        <v>0.64444444444444449</v>
      </c>
      <c r="AZ1864" s="4">
        <f t="shared" si="248"/>
        <v>0.19930555555555562</v>
      </c>
      <c r="BA1864" s="1" t="s">
        <v>8731</v>
      </c>
      <c r="BB1864" s="1" t="s">
        <v>1173</v>
      </c>
      <c r="BC1864" s="1" t="s">
        <v>1675</v>
      </c>
      <c r="BD1864" s="1">
        <v>15</v>
      </c>
      <c r="BE1864" s="1" t="s">
        <v>183</v>
      </c>
      <c r="BF1864" s="1" t="s">
        <v>75</v>
      </c>
      <c r="BG1864" s="1" t="s">
        <v>75</v>
      </c>
      <c r="BH1864" s="1" t="s">
        <v>88</v>
      </c>
      <c r="BI1864" s="1" t="s">
        <v>96</v>
      </c>
      <c r="BJ1864" s="1" t="s">
        <v>72</v>
      </c>
      <c r="BK1864" s="1" t="s">
        <v>7458</v>
      </c>
      <c r="BL1864" s="1" t="s">
        <v>7605</v>
      </c>
      <c r="BM1864" s="1">
        <v>35</v>
      </c>
      <c r="BN1864" s="1" t="s">
        <v>75</v>
      </c>
      <c r="BO1864" s="1" t="s">
        <v>75</v>
      </c>
      <c r="BP1864" s="1" t="s">
        <v>75</v>
      </c>
      <c r="BQ1864" s="21" t="s">
        <v>99</v>
      </c>
      <c r="BR1864" s="21" t="s">
        <v>100</v>
      </c>
    </row>
    <row r="1865" spans="1:70" ht="20.45" customHeight="1">
      <c r="A1865" s="1" t="s">
        <v>8732</v>
      </c>
      <c r="B1865" s="1">
        <v>250288</v>
      </c>
      <c r="C1865" s="1" t="s">
        <v>71</v>
      </c>
      <c r="D1865" s="3">
        <v>45960</v>
      </c>
      <c r="E1865" s="4">
        <v>0.51041666666666663</v>
      </c>
      <c r="F1865" s="5">
        <v>45931</v>
      </c>
      <c r="G1865" s="3">
        <v>45960</v>
      </c>
      <c r="H1865" s="4">
        <v>0.65486111111111112</v>
      </c>
      <c r="I1865" s="48">
        <f t="shared" si="240"/>
        <v>0.14444444444444449</v>
      </c>
      <c r="J1865" s="1">
        <v>5</v>
      </c>
      <c r="K1865" s="1" t="s">
        <v>1896</v>
      </c>
      <c r="L1865" s="1" t="s">
        <v>8733</v>
      </c>
      <c r="M1865" s="1" t="s">
        <v>75</v>
      </c>
      <c r="N1865" s="1" t="s">
        <v>1915</v>
      </c>
      <c r="O1865" s="1" t="s">
        <v>77</v>
      </c>
      <c r="P1865" s="1" t="s">
        <v>78</v>
      </c>
      <c r="Q1865" s="1" t="s">
        <v>4162</v>
      </c>
      <c r="R1865" s="21" t="s">
        <v>139</v>
      </c>
      <c r="S1865" s="21" t="s">
        <v>99</v>
      </c>
      <c r="T1865" s="34" t="s">
        <v>72</v>
      </c>
      <c r="U1865" s="3" t="s">
        <v>72</v>
      </c>
      <c r="V1865" s="1" t="s">
        <v>1900</v>
      </c>
      <c r="W1865" s="1" t="s">
        <v>8240</v>
      </c>
      <c r="X1865" s="1" t="s">
        <v>8241</v>
      </c>
      <c r="Y1865" s="1" t="s">
        <v>8242</v>
      </c>
      <c r="Z1865" s="1" t="s">
        <v>84</v>
      </c>
      <c r="AA1865" s="1" t="s">
        <v>72</v>
      </c>
      <c r="AB1865" s="1" t="s">
        <v>196</v>
      </c>
      <c r="AC1865" s="1" t="s">
        <v>228</v>
      </c>
      <c r="AD1865" s="1" t="s">
        <v>126</v>
      </c>
      <c r="AE1865" s="1">
        <v>82</v>
      </c>
      <c r="AF1865" s="1" t="s">
        <v>88</v>
      </c>
      <c r="AG1865" s="1">
        <v>4.5999999999999996</v>
      </c>
      <c r="AH1865" s="1" t="s">
        <v>954</v>
      </c>
      <c r="AI1865" s="1" t="s">
        <v>90</v>
      </c>
      <c r="AJ1865" s="1" t="s">
        <v>91</v>
      </c>
      <c r="AK1865" s="1" t="s">
        <v>92</v>
      </c>
      <c r="AL1865" s="1" t="s">
        <v>72</v>
      </c>
      <c r="AM1865" s="1" t="s">
        <v>72</v>
      </c>
      <c r="AN1865" s="1" t="s">
        <v>72</v>
      </c>
      <c r="AO1865" s="1" t="s">
        <v>72</v>
      </c>
      <c r="AP1865" s="1" t="s">
        <v>72</v>
      </c>
      <c r="AQ1865" s="1" t="s">
        <v>72</v>
      </c>
      <c r="AR1865" s="1" t="s">
        <v>72</v>
      </c>
      <c r="AS1865" s="1" t="s">
        <v>72</v>
      </c>
      <c r="AT1865" s="1" t="s">
        <v>72</v>
      </c>
      <c r="AU1865" s="3">
        <v>45960</v>
      </c>
      <c r="AV1865" s="4">
        <v>0.68125000000000002</v>
      </c>
      <c r="AW1865" s="4">
        <v>0.8125</v>
      </c>
      <c r="AX1865" s="4">
        <f t="shared" si="246"/>
        <v>0.13124999999999998</v>
      </c>
      <c r="AY1865" s="4">
        <f t="shared" si="247"/>
        <v>0.66805555555555551</v>
      </c>
      <c r="AZ1865" s="4">
        <f t="shared" si="248"/>
        <v>0.30208333333333337</v>
      </c>
      <c r="BA1865" s="1" t="s">
        <v>8734</v>
      </c>
      <c r="BB1865" s="1" t="s">
        <v>72</v>
      </c>
      <c r="BC1865" s="1" t="s">
        <v>1675</v>
      </c>
      <c r="BD1865" s="1">
        <v>15</v>
      </c>
      <c r="BE1865" s="1" t="s">
        <v>4063</v>
      </c>
      <c r="BF1865" s="1" t="s">
        <v>88</v>
      </c>
      <c r="BG1865" s="1" t="s">
        <v>88</v>
      </c>
      <c r="BH1865" s="1" t="s">
        <v>88</v>
      </c>
      <c r="BI1865" s="1" t="s">
        <v>96</v>
      </c>
      <c r="BJ1865" s="1" t="s">
        <v>72</v>
      </c>
      <c r="BK1865" s="1" t="s">
        <v>8660</v>
      </c>
      <c r="BL1865" s="1" t="s">
        <v>7605</v>
      </c>
      <c r="BM1865" s="1">
        <f>28+42</f>
        <v>70</v>
      </c>
      <c r="BN1865" s="1" t="s">
        <v>75</v>
      </c>
      <c r="BO1865" s="1" t="s">
        <v>75</v>
      </c>
      <c r="BP1865" s="1" t="s">
        <v>75</v>
      </c>
      <c r="BQ1865" s="21" t="s">
        <v>99</v>
      </c>
      <c r="BR1865" s="21" t="s">
        <v>100</v>
      </c>
    </row>
    <row r="1866" spans="1:70" ht="20.45" customHeight="1">
      <c r="A1866" s="1" t="s">
        <v>8735</v>
      </c>
      <c r="B1866" s="1">
        <v>250288</v>
      </c>
      <c r="C1866" s="1" t="s">
        <v>71</v>
      </c>
      <c r="D1866" s="3">
        <v>45960</v>
      </c>
      <c r="E1866" s="4">
        <v>0.51041666666666663</v>
      </c>
      <c r="F1866" s="5">
        <v>45931</v>
      </c>
      <c r="G1866" s="3">
        <v>45960</v>
      </c>
      <c r="H1866" s="4">
        <v>0.65486111111111112</v>
      </c>
      <c r="I1866" s="48">
        <f t="shared" si="240"/>
        <v>0.14444444444444449</v>
      </c>
      <c r="J1866" s="1">
        <v>5</v>
      </c>
      <c r="K1866" s="1" t="s">
        <v>1896</v>
      </c>
      <c r="L1866" s="1" t="s">
        <v>8733</v>
      </c>
      <c r="M1866" s="1" t="s">
        <v>75</v>
      </c>
      <c r="N1866" s="1" t="s">
        <v>3947</v>
      </c>
      <c r="O1866" s="1" t="s">
        <v>77</v>
      </c>
      <c r="P1866" s="1" t="s">
        <v>78</v>
      </c>
      <c r="Q1866" s="1" t="s">
        <v>4162</v>
      </c>
      <c r="R1866" s="21" t="s">
        <v>139</v>
      </c>
      <c r="S1866" s="21" t="s">
        <v>99</v>
      </c>
      <c r="T1866" s="34" t="s">
        <v>72</v>
      </c>
      <c r="U1866" s="34" t="s">
        <v>2003</v>
      </c>
      <c r="V1866" s="1" t="s">
        <v>1900</v>
      </c>
      <c r="W1866" s="1" t="s">
        <v>8240</v>
      </c>
      <c r="X1866" s="1" t="s">
        <v>8241</v>
      </c>
      <c r="Y1866" s="1" t="s">
        <v>8242</v>
      </c>
      <c r="Z1866" s="1" t="s">
        <v>84</v>
      </c>
      <c r="AA1866" s="1" t="s">
        <v>72</v>
      </c>
      <c r="AB1866" s="1" t="s">
        <v>196</v>
      </c>
      <c r="AC1866" s="1" t="s">
        <v>228</v>
      </c>
      <c r="AD1866" s="1" t="s">
        <v>126</v>
      </c>
      <c r="AE1866" s="1">
        <v>82</v>
      </c>
      <c r="AF1866" s="1" t="s">
        <v>88</v>
      </c>
      <c r="AG1866" s="1">
        <v>4.5999999999999996</v>
      </c>
      <c r="AH1866" s="1" t="s">
        <v>954</v>
      </c>
      <c r="AI1866" s="1" t="s">
        <v>90</v>
      </c>
      <c r="AJ1866" s="1" t="s">
        <v>91</v>
      </c>
      <c r="AK1866" s="1" t="s">
        <v>92</v>
      </c>
      <c r="AL1866" s="1" t="s">
        <v>72</v>
      </c>
      <c r="AM1866" s="1" t="s">
        <v>72</v>
      </c>
      <c r="AN1866" s="1" t="s">
        <v>72</v>
      </c>
      <c r="AO1866" s="1" t="s">
        <v>72</v>
      </c>
      <c r="AP1866" s="1" t="s">
        <v>72</v>
      </c>
      <c r="AQ1866" s="1" t="s">
        <v>72</v>
      </c>
      <c r="AR1866" s="1" t="s">
        <v>72</v>
      </c>
      <c r="AS1866" s="1" t="s">
        <v>72</v>
      </c>
      <c r="AT1866" s="1" t="s">
        <v>72</v>
      </c>
      <c r="AU1866" s="3">
        <v>45960</v>
      </c>
      <c r="AV1866" s="4">
        <v>0.68125000000000002</v>
      </c>
      <c r="AW1866" s="4">
        <v>0.8125</v>
      </c>
      <c r="AX1866" s="4">
        <f t="shared" si="246"/>
        <v>0.13124999999999998</v>
      </c>
      <c r="AY1866" s="4">
        <f t="shared" si="247"/>
        <v>0.66805555555555551</v>
      </c>
      <c r="AZ1866" s="4">
        <f t="shared" si="248"/>
        <v>0.30208333333333337</v>
      </c>
      <c r="BA1866" s="1" t="s">
        <v>8734</v>
      </c>
      <c r="BB1866" s="1" t="s">
        <v>72</v>
      </c>
      <c r="BC1866" s="1" t="s">
        <v>1675</v>
      </c>
      <c r="BD1866" s="1">
        <v>15</v>
      </c>
      <c r="BE1866" s="1" t="s">
        <v>4063</v>
      </c>
      <c r="BF1866" s="1" t="s">
        <v>88</v>
      </c>
      <c r="BG1866" s="1" t="s">
        <v>88</v>
      </c>
      <c r="BH1866" s="1" t="s">
        <v>88</v>
      </c>
      <c r="BI1866" s="1" t="s">
        <v>96</v>
      </c>
      <c r="BJ1866" s="1" t="s">
        <v>72</v>
      </c>
      <c r="BK1866" s="1" t="s">
        <v>7879</v>
      </c>
      <c r="BL1866" s="1" t="s">
        <v>8692</v>
      </c>
      <c r="BM1866" s="1">
        <f>35+42</f>
        <v>77</v>
      </c>
      <c r="BN1866" s="1" t="s">
        <v>75</v>
      </c>
      <c r="BO1866" s="1" t="s">
        <v>75</v>
      </c>
      <c r="BP1866" s="1" t="s">
        <v>75</v>
      </c>
      <c r="BQ1866" s="21" t="s">
        <v>99</v>
      </c>
      <c r="BR1866" s="21" t="s">
        <v>100</v>
      </c>
    </row>
    <row r="1867" spans="1:70" ht="20.45" customHeight="1">
      <c r="A1867" s="1" t="s">
        <v>8736</v>
      </c>
      <c r="B1867" s="1">
        <v>250289</v>
      </c>
      <c r="C1867" s="1" t="s">
        <v>71</v>
      </c>
      <c r="D1867" s="3">
        <v>45961</v>
      </c>
      <c r="E1867" s="4">
        <v>0.52986111111111112</v>
      </c>
      <c r="F1867" s="5">
        <v>45931</v>
      </c>
      <c r="G1867" s="3">
        <v>45961</v>
      </c>
      <c r="H1867" s="4">
        <v>0.63958333333333328</v>
      </c>
      <c r="I1867" s="48">
        <f t="shared" si="240"/>
        <v>0.10972222222222217</v>
      </c>
      <c r="J1867" s="1">
        <v>2</v>
      </c>
      <c r="K1867" s="1" t="s">
        <v>1896</v>
      </c>
      <c r="L1867" s="1" t="s">
        <v>8737</v>
      </c>
      <c r="M1867" s="1" t="s">
        <v>75</v>
      </c>
      <c r="N1867" s="1" t="s">
        <v>1915</v>
      </c>
      <c r="O1867" s="1" t="s">
        <v>77</v>
      </c>
      <c r="P1867" s="1" t="s">
        <v>78</v>
      </c>
      <c r="Q1867" s="1" t="s">
        <v>78</v>
      </c>
      <c r="R1867" s="21" t="s">
        <v>1898</v>
      </c>
      <c r="S1867" s="21" t="s">
        <v>99</v>
      </c>
      <c r="T1867" s="34" t="s">
        <v>72</v>
      </c>
      <c r="U1867" s="34" t="s">
        <v>7000</v>
      </c>
      <c r="V1867" s="1" t="s">
        <v>1900</v>
      </c>
      <c r="W1867" s="1" t="s">
        <v>83</v>
      </c>
      <c r="X1867" s="1" t="s">
        <v>123</v>
      </c>
      <c r="Y1867" s="1" t="s">
        <v>83</v>
      </c>
      <c r="Z1867" s="1" t="s">
        <v>84</v>
      </c>
      <c r="AA1867" s="1" t="s">
        <v>72</v>
      </c>
      <c r="AB1867" s="1" t="s">
        <v>140</v>
      </c>
      <c r="AC1867" s="1" t="s">
        <v>141</v>
      </c>
      <c r="AD1867" s="1" t="s">
        <v>87</v>
      </c>
      <c r="AE1867" s="1">
        <v>65</v>
      </c>
      <c r="AF1867" s="1" t="s">
        <v>88</v>
      </c>
      <c r="AG1867" s="1">
        <v>5.3</v>
      </c>
      <c r="AH1867" s="1" t="s">
        <v>954</v>
      </c>
      <c r="AI1867" s="1" t="s">
        <v>90</v>
      </c>
      <c r="AJ1867" s="1" t="s">
        <v>91</v>
      </c>
      <c r="AK1867" s="1" t="s">
        <v>92</v>
      </c>
      <c r="AL1867" s="1" t="s">
        <v>72</v>
      </c>
      <c r="AM1867" s="1" t="s">
        <v>72</v>
      </c>
      <c r="AN1867" s="1" t="s">
        <v>72</v>
      </c>
      <c r="AO1867" s="1" t="s">
        <v>72</v>
      </c>
      <c r="AP1867" s="1" t="s">
        <v>72</v>
      </c>
      <c r="AQ1867" s="1" t="s">
        <v>72</v>
      </c>
      <c r="AR1867" s="1" t="s">
        <v>72</v>
      </c>
      <c r="AS1867" s="1" t="s">
        <v>72</v>
      </c>
      <c r="AT1867" s="1" t="s">
        <v>72</v>
      </c>
      <c r="AU1867" s="3">
        <v>45961</v>
      </c>
      <c r="AV1867" s="4">
        <v>0.65972222222222221</v>
      </c>
      <c r="AW1867" s="4">
        <v>0.76249999999999996</v>
      </c>
      <c r="AX1867" s="4">
        <f t="shared" si="246"/>
        <v>0.10277777777777775</v>
      </c>
      <c r="AY1867" s="4">
        <f t="shared" si="247"/>
        <v>0.65277777777777779</v>
      </c>
      <c r="AZ1867" s="4">
        <f t="shared" si="248"/>
        <v>0.23263888888888884</v>
      </c>
      <c r="BA1867" s="1" t="s">
        <v>8738</v>
      </c>
      <c r="BB1867" s="1" t="s">
        <v>72</v>
      </c>
      <c r="BC1867" s="1" t="s">
        <v>1675</v>
      </c>
      <c r="BD1867" s="1">
        <v>15</v>
      </c>
      <c r="BE1867" s="1" t="s">
        <v>7811</v>
      </c>
      <c r="BF1867" s="1" t="s">
        <v>75</v>
      </c>
      <c r="BG1867" s="1" t="s">
        <v>75</v>
      </c>
      <c r="BH1867" s="1" t="s">
        <v>88</v>
      </c>
      <c r="BI1867" s="1" t="s">
        <v>96</v>
      </c>
      <c r="BJ1867" s="1" t="s">
        <v>72</v>
      </c>
      <c r="BK1867" s="1" t="s">
        <v>7458</v>
      </c>
      <c r="BL1867" s="1" t="s">
        <v>7605</v>
      </c>
      <c r="BM1867" s="1">
        <f>35+(4*4+3*4)</f>
        <v>63</v>
      </c>
      <c r="BN1867" s="1" t="s">
        <v>75</v>
      </c>
      <c r="BO1867" s="1" t="s">
        <v>75</v>
      </c>
      <c r="BP1867" s="1" t="s">
        <v>75</v>
      </c>
      <c r="BQ1867" s="21" t="s">
        <v>99</v>
      </c>
      <c r="BR1867" s="21" t="s">
        <v>100</v>
      </c>
    </row>
    <row r="1868" spans="1:70" ht="20.45" customHeight="1">
      <c r="A1868" s="1" t="s">
        <v>8739</v>
      </c>
      <c r="B1868" s="1">
        <v>250290</v>
      </c>
      <c r="C1868" s="1" t="s">
        <v>71</v>
      </c>
      <c r="D1868" s="3">
        <v>45961</v>
      </c>
      <c r="E1868" s="4">
        <v>0.46875</v>
      </c>
      <c r="F1868" s="5">
        <v>45931</v>
      </c>
      <c r="G1868" s="3">
        <v>45961</v>
      </c>
      <c r="H1868" s="4">
        <v>0.67986111111111114</v>
      </c>
      <c r="I1868" s="48">
        <f t="shared" si="240"/>
        <v>0.21111111111111114</v>
      </c>
      <c r="J1868" s="1">
        <v>1</v>
      </c>
      <c r="K1868" s="1" t="s">
        <v>1896</v>
      </c>
      <c r="L1868" s="1" t="s">
        <v>8740</v>
      </c>
      <c r="M1868" s="1" t="s">
        <v>75</v>
      </c>
      <c r="N1868" s="1" t="s">
        <v>7510</v>
      </c>
      <c r="O1868" s="1" t="s">
        <v>77</v>
      </c>
      <c r="P1868" s="1" t="s">
        <v>78</v>
      </c>
      <c r="Q1868" s="1" t="s">
        <v>78</v>
      </c>
      <c r="R1868" s="21" t="s">
        <v>1898</v>
      </c>
      <c r="S1868" s="8" t="s">
        <v>160</v>
      </c>
      <c r="T1868" s="34" t="s">
        <v>72</v>
      </c>
      <c r="U1868" s="60" t="s">
        <v>8741</v>
      </c>
      <c r="V1868" s="1" t="s">
        <v>1900</v>
      </c>
      <c r="W1868" s="1" t="s">
        <v>2143</v>
      </c>
      <c r="X1868" s="1" t="s">
        <v>1868</v>
      </c>
      <c r="Y1868" s="1" t="s">
        <v>2143</v>
      </c>
      <c r="Z1868" s="1" t="s">
        <v>7128</v>
      </c>
      <c r="AA1868" s="1" t="s">
        <v>72</v>
      </c>
      <c r="AB1868" s="1" t="s">
        <v>7129</v>
      </c>
      <c r="AC1868" s="1" t="s">
        <v>7200</v>
      </c>
      <c r="AD1868" s="1" t="s">
        <v>87</v>
      </c>
      <c r="AE1868" s="1">
        <v>65</v>
      </c>
      <c r="AF1868" s="1" t="s">
        <v>88</v>
      </c>
      <c r="AG1868" s="1">
        <v>4.9000000000000004</v>
      </c>
      <c r="AH1868" s="1" t="s">
        <v>299</v>
      </c>
      <c r="AI1868" s="1" t="s">
        <v>90</v>
      </c>
      <c r="AJ1868" s="1" t="s">
        <v>91</v>
      </c>
      <c r="AK1868" s="1" t="s">
        <v>92</v>
      </c>
      <c r="AL1868" s="1" t="s">
        <v>72</v>
      </c>
      <c r="AM1868" s="1" t="s">
        <v>72</v>
      </c>
      <c r="AN1868" s="1" t="s">
        <v>72</v>
      </c>
      <c r="AO1868" s="1" t="s">
        <v>72</v>
      </c>
      <c r="AP1868" s="1" t="s">
        <v>72</v>
      </c>
      <c r="AQ1868" s="1" t="s">
        <v>72</v>
      </c>
      <c r="AR1868" s="1" t="s">
        <v>72</v>
      </c>
      <c r="AS1868" s="1" t="s">
        <v>72</v>
      </c>
      <c r="AT1868" s="1" t="s">
        <v>72</v>
      </c>
      <c r="AU1868" s="3">
        <v>45961</v>
      </c>
      <c r="AV1868" s="4">
        <v>0.69305555555555554</v>
      </c>
      <c r="AW1868" s="4">
        <v>0.78125</v>
      </c>
      <c r="AX1868" s="4">
        <f t="shared" si="246"/>
        <v>8.8194444444444464E-2</v>
      </c>
      <c r="AY1868" s="4">
        <f t="shared" si="247"/>
        <v>0.57013888888888886</v>
      </c>
      <c r="AZ1868" s="4">
        <f t="shared" si="248"/>
        <v>0.3125</v>
      </c>
      <c r="BA1868" s="1" t="s">
        <v>8742</v>
      </c>
      <c r="BB1868" s="1" t="s">
        <v>72</v>
      </c>
      <c r="BC1868" s="1" t="s">
        <v>1675</v>
      </c>
      <c r="BD1868" s="1">
        <v>13</v>
      </c>
      <c r="BE1868" s="1" t="s">
        <v>3446</v>
      </c>
      <c r="BF1868" s="1" t="s">
        <v>75</v>
      </c>
      <c r="BG1868" s="1" t="s">
        <v>75</v>
      </c>
      <c r="BH1868" s="1" t="s">
        <v>88</v>
      </c>
      <c r="BI1868" s="1" t="s">
        <v>79</v>
      </c>
      <c r="BJ1868" s="1" t="s">
        <v>707</v>
      </c>
      <c r="BK1868" s="1" t="s">
        <v>7543</v>
      </c>
      <c r="BL1868" s="1" t="s">
        <v>8743</v>
      </c>
      <c r="BM1868" s="1">
        <f>49+28</f>
        <v>77</v>
      </c>
      <c r="BN1868" s="1" t="s">
        <v>88</v>
      </c>
      <c r="BO1868" s="1" t="s">
        <v>88</v>
      </c>
      <c r="BP1868" s="1" t="s">
        <v>88</v>
      </c>
      <c r="BQ1868" s="1" t="s">
        <v>160</v>
      </c>
      <c r="BR1868" s="1" t="s">
        <v>707</v>
      </c>
    </row>
    <row r="1869" spans="1:70" ht="20.45" customHeight="1">
      <c r="A1869" s="1" t="s">
        <v>8744</v>
      </c>
      <c r="B1869" s="1">
        <v>250291</v>
      </c>
      <c r="C1869" s="1" t="s">
        <v>71</v>
      </c>
      <c r="D1869" s="3">
        <v>45965</v>
      </c>
      <c r="E1869" s="4">
        <v>0.45277777777777778</v>
      </c>
      <c r="F1869" s="5">
        <v>45962</v>
      </c>
      <c r="G1869" s="3">
        <v>45965</v>
      </c>
      <c r="H1869" s="4">
        <v>0.54513888888888884</v>
      </c>
      <c r="I1869" s="48">
        <f t="shared" si="240"/>
        <v>9.2361111111111061E-2</v>
      </c>
      <c r="J1869" s="1">
        <v>3</v>
      </c>
      <c r="K1869" s="1" t="s">
        <v>1896</v>
      </c>
      <c r="L1869" s="1" t="s">
        <v>8745</v>
      </c>
      <c r="M1869" s="1" t="s">
        <v>75</v>
      </c>
      <c r="N1869" s="1" t="s">
        <v>1915</v>
      </c>
      <c r="O1869" s="1" t="s">
        <v>77</v>
      </c>
      <c r="P1869" s="1" t="s">
        <v>78</v>
      </c>
      <c r="Q1869" s="1" t="s">
        <v>78</v>
      </c>
      <c r="R1869" s="21" t="s">
        <v>1898</v>
      </c>
      <c r="S1869" s="21" t="s">
        <v>99</v>
      </c>
      <c r="T1869" s="34" t="s">
        <v>72</v>
      </c>
      <c r="U1869" s="3" t="s">
        <v>72</v>
      </c>
      <c r="V1869" s="1" t="s">
        <v>1900</v>
      </c>
      <c r="W1869" s="1" t="s">
        <v>813</v>
      </c>
      <c r="X1869" s="1" t="s">
        <v>813</v>
      </c>
      <c r="Y1869" s="1" t="s">
        <v>814</v>
      </c>
      <c r="Z1869" s="1" t="s">
        <v>84</v>
      </c>
      <c r="AA1869" s="1" t="s">
        <v>72</v>
      </c>
      <c r="AB1869" s="1" t="s">
        <v>140</v>
      </c>
      <c r="AC1869" s="1" t="s">
        <v>141</v>
      </c>
      <c r="AD1869" s="1" t="s">
        <v>126</v>
      </c>
      <c r="AE1869" s="1">
        <v>55</v>
      </c>
      <c r="AF1869" s="1" t="s">
        <v>88</v>
      </c>
      <c r="AG1869" s="1">
        <v>5.3</v>
      </c>
      <c r="AH1869" s="1" t="s">
        <v>299</v>
      </c>
      <c r="AI1869" s="1" t="s">
        <v>90</v>
      </c>
      <c r="AJ1869" s="1" t="s">
        <v>91</v>
      </c>
      <c r="AK1869" s="1" t="s">
        <v>92</v>
      </c>
      <c r="AL1869" s="1" t="s">
        <v>72</v>
      </c>
      <c r="AM1869" s="1" t="s">
        <v>217</v>
      </c>
      <c r="AN1869" s="1">
        <v>1</v>
      </c>
      <c r="AO1869" s="25" t="s">
        <v>7111</v>
      </c>
      <c r="AP1869" s="1" t="s">
        <v>72</v>
      </c>
      <c r="AQ1869" s="1" t="s">
        <v>72</v>
      </c>
      <c r="AR1869" s="1" t="s">
        <v>3444</v>
      </c>
      <c r="AS1869" s="1" t="s">
        <v>878</v>
      </c>
      <c r="AT1869" s="1" t="s">
        <v>72</v>
      </c>
      <c r="AU1869" s="3">
        <v>45965</v>
      </c>
      <c r="AV1869" s="4">
        <v>0.58680555555555558</v>
      </c>
      <c r="AW1869" s="4">
        <v>0.67361111111111116</v>
      </c>
      <c r="AX1869" s="4">
        <f t="shared" si="246"/>
        <v>8.680555555555558E-2</v>
      </c>
      <c r="AY1869" s="4">
        <f t="shared" si="247"/>
        <v>0.58125000000000004</v>
      </c>
      <c r="AZ1869" s="4">
        <f t="shared" si="248"/>
        <v>0.22083333333333338</v>
      </c>
      <c r="BA1869" s="1" t="s">
        <v>8746</v>
      </c>
      <c r="BB1869" s="1" t="s">
        <v>72</v>
      </c>
      <c r="BC1869" s="1" t="s">
        <v>1675</v>
      </c>
      <c r="BD1869" s="1">
        <v>15</v>
      </c>
      <c r="BE1869" s="1" t="s">
        <v>183</v>
      </c>
      <c r="BF1869" s="1" t="s">
        <v>75</v>
      </c>
      <c r="BG1869" s="1" t="s">
        <v>3718</v>
      </c>
      <c r="BH1869" s="1" t="s">
        <v>88</v>
      </c>
      <c r="BI1869" s="1" t="s">
        <v>96</v>
      </c>
      <c r="BJ1869" s="1" t="s">
        <v>72</v>
      </c>
      <c r="BK1869" s="1" t="s">
        <v>8660</v>
      </c>
      <c r="BL1869" s="1" t="s">
        <v>7605</v>
      </c>
      <c r="BM1869" s="1">
        <v>28</v>
      </c>
      <c r="BN1869" s="1" t="s">
        <v>75</v>
      </c>
      <c r="BO1869" s="1" t="s">
        <v>75</v>
      </c>
      <c r="BP1869" s="1" t="s">
        <v>75</v>
      </c>
      <c r="BQ1869" s="21" t="s">
        <v>99</v>
      </c>
      <c r="BR1869" s="21" t="s">
        <v>100</v>
      </c>
    </row>
    <row r="1870" spans="1:70" ht="20.45" customHeight="1">
      <c r="A1870" s="1" t="s">
        <v>8747</v>
      </c>
      <c r="B1870" s="1">
        <v>250291</v>
      </c>
      <c r="C1870" s="1" t="s">
        <v>71</v>
      </c>
      <c r="D1870" s="3">
        <v>45965</v>
      </c>
      <c r="E1870" s="4">
        <v>0.45277777777777778</v>
      </c>
      <c r="F1870" s="5">
        <v>45962</v>
      </c>
      <c r="G1870" s="3">
        <v>45965</v>
      </c>
      <c r="H1870" s="4">
        <v>0.54513888888888884</v>
      </c>
      <c r="I1870" s="48">
        <f t="shared" si="240"/>
        <v>9.2361111111111061E-2</v>
      </c>
      <c r="J1870" s="1">
        <v>3</v>
      </c>
      <c r="K1870" s="1" t="s">
        <v>1896</v>
      </c>
      <c r="L1870" s="1" t="s">
        <v>8745</v>
      </c>
      <c r="M1870" s="1" t="s">
        <v>75</v>
      </c>
      <c r="N1870" s="1" t="s">
        <v>3947</v>
      </c>
      <c r="O1870" s="1" t="s">
        <v>77</v>
      </c>
      <c r="P1870" s="1" t="s">
        <v>78</v>
      </c>
      <c r="Q1870" s="1" t="s">
        <v>78</v>
      </c>
      <c r="R1870" s="21" t="s">
        <v>1898</v>
      </c>
      <c r="S1870" s="21" t="s">
        <v>99</v>
      </c>
      <c r="T1870" s="34" t="s">
        <v>72</v>
      </c>
      <c r="U1870" s="34" t="s">
        <v>3044</v>
      </c>
      <c r="V1870" s="1" t="s">
        <v>1900</v>
      </c>
      <c r="W1870" s="1" t="s">
        <v>813</v>
      </c>
      <c r="X1870" s="1" t="s">
        <v>813</v>
      </c>
      <c r="Y1870" s="1" t="s">
        <v>814</v>
      </c>
      <c r="Z1870" s="1" t="s">
        <v>84</v>
      </c>
      <c r="AA1870" s="1" t="s">
        <v>72</v>
      </c>
      <c r="AB1870" s="1" t="s">
        <v>140</v>
      </c>
      <c r="AC1870" s="1" t="s">
        <v>141</v>
      </c>
      <c r="AD1870" s="1" t="s">
        <v>126</v>
      </c>
      <c r="AE1870" s="1">
        <v>55</v>
      </c>
      <c r="AF1870" s="1" t="s">
        <v>88</v>
      </c>
      <c r="AG1870" s="1">
        <v>5.3</v>
      </c>
      <c r="AH1870" s="1" t="s">
        <v>299</v>
      </c>
      <c r="AI1870" s="1" t="s">
        <v>90</v>
      </c>
      <c r="AJ1870" s="1" t="s">
        <v>91</v>
      </c>
      <c r="AK1870" s="1" t="s">
        <v>92</v>
      </c>
      <c r="AL1870" s="1" t="s">
        <v>72</v>
      </c>
      <c r="AM1870" s="1" t="s">
        <v>217</v>
      </c>
      <c r="AN1870" s="1">
        <v>1</v>
      </c>
      <c r="AO1870" s="25" t="s">
        <v>7111</v>
      </c>
      <c r="AP1870" s="1" t="s">
        <v>72</v>
      </c>
      <c r="AQ1870" s="1" t="s">
        <v>72</v>
      </c>
      <c r="AR1870" s="1" t="s">
        <v>3444</v>
      </c>
      <c r="AS1870" s="1" t="s">
        <v>878</v>
      </c>
      <c r="AT1870" s="1" t="s">
        <v>72</v>
      </c>
      <c r="AU1870" s="3">
        <v>45965</v>
      </c>
      <c r="AV1870" s="4">
        <v>0.58680555555555558</v>
      </c>
      <c r="AW1870" s="4">
        <v>0.67361111111111116</v>
      </c>
      <c r="AX1870" s="4">
        <f t="shared" si="246"/>
        <v>8.680555555555558E-2</v>
      </c>
      <c r="AY1870" s="4">
        <f t="shared" si="247"/>
        <v>0.58125000000000004</v>
      </c>
      <c r="AZ1870" s="4">
        <f t="shared" si="248"/>
        <v>0.22083333333333338</v>
      </c>
      <c r="BA1870" s="1" t="s">
        <v>8746</v>
      </c>
      <c r="BB1870" s="1" t="s">
        <v>72</v>
      </c>
      <c r="BC1870" s="1" t="s">
        <v>1675</v>
      </c>
      <c r="BD1870" s="1">
        <v>15</v>
      </c>
      <c r="BE1870" s="1" t="s">
        <v>183</v>
      </c>
      <c r="BF1870" s="1" t="s">
        <v>75</v>
      </c>
      <c r="BG1870" s="1" t="s">
        <v>75</v>
      </c>
      <c r="BH1870" s="1" t="s">
        <v>88</v>
      </c>
      <c r="BI1870" s="1" t="s">
        <v>96</v>
      </c>
      <c r="BJ1870" s="1" t="s">
        <v>72</v>
      </c>
      <c r="BK1870" s="1" t="s">
        <v>7879</v>
      </c>
      <c r="BL1870" s="1" t="s">
        <v>8727</v>
      </c>
      <c r="BM1870" s="1">
        <f>35</f>
        <v>35</v>
      </c>
      <c r="BN1870" s="1" t="s">
        <v>75</v>
      </c>
      <c r="BO1870" s="1" t="s">
        <v>75</v>
      </c>
      <c r="BP1870" s="1" t="s">
        <v>75</v>
      </c>
      <c r="BQ1870" s="21" t="s">
        <v>99</v>
      </c>
      <c r="BR1870" s="21" t="s">
        <v>100</v>
      </c>
    </row>
    <row r="1871" spans="1:70" ht="20.45" customHeight="1">
      <c r="A1871" s="1" t="s">
        <v>8748</v>
      </c>
      <c r="B1871" s="1">
        <v>250292</v>
      </c>
      <c r="C1871" s="1" t="s">
        <v>71</v>
      </c>
      <c r="D1871" s="3">
        <v>45965</v>
      </c>
      <c r="E1871" s="4">
        <v>0.52083333333333337</v>
      </c>
      <c r="F1871" s="5">
        <v>45962</v>
      </c>
      <c r="G1871" s="3">
        <v>45965</v>
      </c>
      <c r="H1871" s="4">
        <v>0.89097222222222228</v>
      </c>
      <c r="I1871" s="48">
        <f t="shared" si="240"/>
        <v>0.37013888888888891</v>
      </c>
      <c r="J1871" s="1">
        <v>10</v>
      </c>
      <c r="K1871" s="1" t="s">
        <v>1896</v>
      </c>
      <c r="L1871" s="1" t="s">
        <v>8749</v>
      </c>
      <c r="M1871" s="1" t="s">
        <v>75</v>
      </c>
      <c r="N1871" s="1" t="s">
        <v>1915</v>
      </c>
      <c r="O1871" s="1" t="s">
        <v>77</v>
      </c>
      <c r="P1871" s="1" t="s">
        <v>78</v>
      </c>
      <c r="Q1871" s="1" t="s">
        <v>78</v>
      </c>
      <c r="R1871" s="21" t="s">
        <v>1898</v>
      </c>
      <c r="S1871" s="21" t="s">
        <v>99</v>
      </c>
      <c r="T1871" s="34" t="s">
        <v>72</v>
      </c>
      <c r="U1871" s="3" t="s">
        <v>4917</v>
      </c>
      <c r="V1871" s="1" t="s">
        <v>1900</v>
      </c>
      <c r="W1871" s="1" t="s">
        <v>778</v>
      </c>
      <c r="X1871" s="1" t="s">
        <v>779</v>
      </c>
      <c r="Y1871" s="1" t="s">
        <v>780</v>
      </c>
      <c r="Z1871" s="1" t="s">
        <v>84</v>
      </c>
      <c r="AA1871" s="1" t="s">
        <v>72</v>
      </c>
      <c r="AB1871" s="1" t="s">
        <v>140</v>
      </c>
      <c r="AC1871" s="1" t="s">
        <v>141</v>
      </c>
      <c r="AD1871" s="1" t="s">
        <v>126</v>
      </c>
      <c r="AE1871" s="1">
        <v>42</v>
      </c>
      <c r="AF1871" s="1" t="s">
        <v>88</v>
      </c>
      <c r="AG1871" s="1">
        <v>5.5</v>
      </c>
      <c r="AH1871" s="1" t="s">
        <v>954</v>
      </c>
      <c r="AI1871" s="1" t="s">
        <v>90</v>
      </c>
      <c r="AJ1871" s="1" t="s">
        <v>91</v>
      </c>
      <c r="AK1871" s="1" t="s">
        <v>92</v>
      </c>
      <c r="AL1871" s="1" t="s">
        <v>72</v>
      </c>
      <c r="AM1871" s="1" t="s">
        <v>72</v>
      </c>
      <c r="AN1871" s="1" t="s">
        <v>72</v>
      </c>
      <c r="AO1871" s="1" t="s">
        <v>72</v>
      </c>
      <c r="AP1871" s="1" t="s">
        <v>72</v>
      </c>
      <c r="AQ1871" s="1" t="s">
        <v>72</v>
      </c>
      <c r="AR1871" s="1" t="s">
        <v>72</v>
      </c>
      <c r="AS1871" s="1" t="s">
        <v>72</v>
      </c>
      <c r="AT1871" s="1" t="s">
        <v>72</v>
      </c>
      <c r="AU1871" s="3">
        <v>45966</v>
      </c>
      <c r="AV1871" s="4">
        <v>0.29236111111111113</v>
      </c>
      <c r="AW1871" s="4">
        <v>0.35</v>
      </c>
      <c r="AX1871" s="4">
        <f t="shared" si="246"/>
        <v>5.7638888888888851E-2</v>
      </c>
      <c r="AY1871" s="4">
        <f t="shared" si="247"/>
        <v>-2.0138888888888928E-2</v>
      </c>
      <c r="AZ1871" s="4">
        <f t="shared" si="248"/>
        <v>-0.17083333333333339</v>
      </c>
      <c r="BA1871" s="1" t="s">
        <v>8750</v>
      </c>
      <c r="BB1871" s="1" t="s">
        <v>72</v>
      </c>
      <c r="BC1871" s="1" t="s">
        <v>1675</v>
      </c>
      <c r="BD1871" s="1">
        <v>15</v>
      </c>
      <c r="BE1871" s="1" t="s">
        <v>3446</v>
      </c>
      <c r="BF1871" s="1" t="s">
        <v>75</v>
      </c>
      <c r="BG1871" s="1" t="s">
        <v>3718</v>
      </c>
      <c r="BH1871" s="1" t="s">
        <v>88</v>
      </c>
      <c r="BI1871" s="1" t="s">
        <v>96</v>
      </c>
      <c r="BJ1871" s="1" t="s">
        <v>72</v>
      </c>
      <c r="BK1871" s="1" t="s">
        <v>7458</v>
      </c>
      <c r="BL1871" s="1" t="s">
        <v>8751</v>
      </c>
      <c r="BM1871" s="1">
        <f>35+7</f>
        <v>42</v>
      </c>
      <c r="BN1871" s="1" t="s">
        <v>75</v>
      </c>
      <c r="BO1871" s="1" t="s">
        <v>75</v>
      </c>
      <c r="BP1871" s="1" t="s">
        <v>75</v>
      </c>
      <c r="BQ1871" s="21" t="s">
        <v>99</v>
      </c>
      <c r="BR1871" s="21" t="s">
        <v>100</v>
      </c>
    </row>
    <row r="1872" spans="1:70" ht="20.45" customHeight="1">
      <c r="A1872" s="1" t="s">
        <v>8752</v>
      </c>
      <c r="B1872" s="1">
        <v>250293</v>
      </c>
      <c r="C1872" s="1" t="s">
        <v>71</v>
      </c>
      <c r="D1872" s="3">
        <v>45966</v>
      </c>
      <c r="E1872" s="4">
        <v>0.54513888888888884</v>
      </c>
      <c r="F1872" s="5">
        <v>45962</v>
      </c>
      <c r="G1872" s="3">
        <v>45966</v>
      </c>
      <c r="H1872" s="4">
        <v>0.76249999999999996</v>
      </c>
      <c r="I1872" s="48">
        <f t="shared" si="240"/>
        <v>0.21736111111111112</v>
      </c>
      <c r="J1872" s="1">
        <v>5</v>
      </c>
      <c r="K1872" s="1" t="s">
        <v>1896</v>
      </c>
      <c r="L1872" s="1" t="s">
        <v>8753</v>
      </c>
      <c r="M1872" s="1" t="s">
        <v>75</v>
      </c>
      <c r="N1872" s="1" t="s">
        <v>3608</v>
      </c>
      <c r="O1872" s="1" t="s">
        <v>77</v>
      </c>
      <c r="P1872" s="1" t="s">
        <v>78</v>
      </c>
      <c r="Q1872" s="1" t="s">
        <v>78</v>
      </c>
      <c r="R1872" s="21" t="s">
        <v>1898</v>
      </c>
      <c r="S1872" s="21" t="s">
        <v>99</v>
      </c>
      <c r="T1872" s="34" t="s">
        <v>72</v>
      </c>
      <c r="U1872" s="34" t="s">
        <v>7518</v>
      </c>
      <c r="V1872" s="1" t="s">
        <v>1900</v>
      </c>
      <c r="W1872" s="1" t="s">
        <v>813</v>
      </c>
      <c r="X1872" s="1" t="s">
        <v>813</v>
      </c>
      <c r="Y1872" s="1" t="s">
        <v>814</v>
      </c>
      <c r="Z1872" s="1" t="s">
        <v>152</v>
      </c>
      <c r="AA1872" s="1" t="s">
        <v>1370</v>
      </c>
      <c r="AB1872" s="1" t="s">
        <v>153</v>
      </c>
      <c r="AC1872" s="1" t="s">
        <v>164</v>
      </c>
      <c r="AD1872" s="1" t="s">
        <v>126</v>
      </c>
      <c r="AE1872" s="1">
        <v>26</v>
      </c>
      <c r="AF1872" s="1" t="s">
        <v>88</v>
      </c>
      <c r="AG1872" s="1">
        <v>6.2</v>
      </c>
      <c r="AH1872" s="1" t="s">
        <v>2344</v>
      </c>
      <c r="AI1872" s="1" t="s">
        <v>90</v>
      </c>
      <c r="AJ1872" s="1" t="s">
        <v>91</v>
      </c>
      <c r="AK1872" s="1" t="s">
        <v>216</v>
      </c>
      <c r="AL1872" s="1" t="s">
        <v>72</v>
      </c>
      <c r="AM1872" s="1" t="s">
        <v>229</v>
      </c>
      <c r="AN1872" s="1">
        <v>2</v>
      </c>
      <c r="AO1872" s="25" t="s">
        <v>5092</v>
      </c>
      <c r="AP1872" s="1">
        <v>8</v>
      </c>
      <c r="AQ1872" s="1" t="s">
        <v>8754</v>
      </c>
      <c r="AR1872" s="1" t="s">
        <v>2726</v>
      </c>
      <c r="AS1872" s="1" t="s">
        <v>8755</v>
      </c>
      <c r="AT1872" s="1" t="s">
        <v>8756</v>
      </c>
      <c r="AU1872" s="3">
        <v>45966</v>
      </c>
      <c r="AV1872" s="4">
        <v>0.77500000000000002</v>
      </c>
      <c r="AW1872" s="4">
        <v>0.81944444444444442</v>
      </c>
      <c r="AX1872" s="4">
        <f t="shared" si="246"/>
        <v>4.4444444444444398E-2</v>
      </c>
      <c r="AY1872" s="4">
        <f t="shared" si="247"/>
        <v>0.6020833333333333</v>
      </c>
      <c r="AZ1872" s="4">
        <f t="shared" si="248"/>
        <v>0.27430555555555558</v>
      </c>
      <c r="BA1872" s="1" t="s">
        <v>8757</v>
      </c>
      <c r="BB1872" s="1" t="s">
        <v>72</v>
      </c>
      <c r="BC1872" s="1" t="s">
        <v>1794</v>
      </c>
      <c r="BD1872" s="1">
        <v>15</v>
      </c>
      <c r="BE1872" s="1" t="s">
        <v>4219</v>
      </c>
      <c r="BF1872" s="1" t="s">
        <v>75</v>
      </c>
      <c r="BG1872" s="1" t="s">
        <v>75</v>
      </c>
      <c r="BH1872" s="1" t="s">
        <v>88</v>
      </c>
      <c r="BI1872" s="1" t="s">
        <v>96</v>
      </c>
      <c r="BJ1872" s="1" t="s">
        <v>72</v>
      </c>
      <c r="BK1872" s="1" t="s">
        <v>7458</v>
      </c>
      <c r="BL1872" s="1" t="s">
        <v>8758</v>
      </c>
      <c r="BM1872" s="1">
        <v>35</v>
      </c>
      <c r="BN1872" s="1" t="s">
        <v>75</v>
      </c>
      <c r="BO1872" s="1" t="s">
        <v>75</v>
      </c>
      <c r="BP1872" s="1" t="s">
        <v>75</v>
      </c>
      <c r="BQ1872" s="21" t="s">
        <v>99</v>
      </c>
      <c r="BR1872" s="21" t="s">
        <v>100</v>
      </c>
    </row>
    <row r="1873" spans="1:70" ht="20.45" customHeight="1">
      <c r="A1873" s="1" t="s">
        <v>8759</v>
      </c>
      <c r="B1873" s="1">
        <v>250294</v>
      </c>
      <c r="C1873" s="1" t="s">
        <v>71</v>
      </c>
      <c r="D1873" s="3">
        <v>45967</v>
      </c>
      <c r="E1873" s="4">
        <v>0.52083333333333337</v>
      </c>
      <c r="F1873" s="5">
        <v>45962</v>
      </c>
      <c r="G1873" s="3">
        <v>45967</v>
      </c>
      <c r="H1873" s="4">
        <v>0.84583333333333333</v>
      </c>
      <c r="I1873" s="48">
        <f t="shared" si="240"/>
        <v>0.32499999999999996</v>
      </c>
      <c r="J1873" s="1">
        <v>10</v>
      </c>
      <c r="K1873" s="1" t="s">
        <v>1896</v>
      </c>
      <c r="L1873" s="1" t="s">
        <v>8760</v>
      </c>
      <c r="M1873" s="1" t="s">
        <v>75</v>
      </c>
      <c r="N1873" s="1" t="s">
        <v>1915</v>
      </c>
      <c r="O1873" s="1" t="s">
        <v>77</v>
      </c>
      <c r="P1873" s="1" t="s">
        <v>78</v>
      </c>
      <c r="Q1873" s="1" t="s">
        <v>78</v>
      </c>
      <c r="R1873" s="21" t="s">
        <v>1898</v>
      </c>
      <c r="S1873" s="21" t="s">
        <v>99</v>
      </c>
      <c r="T1873" s="34" t="s">
        <v>72</v>
      </c>
      <c r="U1873" s="3" t="s">
        <v>8761</v>
      </c>
      <c r="V1873" s="1" t="s">
        <v>1900</v>
      </c>
      <c r="W1873" s="1" t="s">
        <v>778</v>
      </c>
      <c r="X1873" s="1" t="s">
        <v>779</v>
      </c>
      <c r="Y1873" s="1" t="s">
        <v>780</v>
      </c>
      <c r="Z1873" s="1" t="s">
        <v>84</v>
      </c>
      <c r="AA1873" s="1" t="s">
        <v>72</v>
      </c>
      <c r="AB1873" s="1" t="s">
        <v>140</v>
      </c>
      <c r="AC1873" s="1" t="s">
        <v>141</v>
      </c>
      <c r="AD1873" s="1" t="s">
        <v>126</v>
      </c>
      <c r="AE1873" s="1">
        <v>64</v>
      </c>
      <c r="AF1873" s="1" t="s">
        <v>88</v>
      </c>
      <c r="AG1873" s="1">
        <v>5.7</v>
      </c>
      <c r="AH1873" s="1" t="s">
        <v>954</v>
      </c>
      <c r="AI1873" s="1" t="s">
        <v>90</v>
      </c>
      <c r="AJ1873" s="1" t="s">
        <v>91</v>
      </c>
      <c r="AK1873" s="1" t="s">
        <v>92</v>
      </c>
      <c r="AL1873" s="1" t="s">
        <v>72</v>
      </c>
      <c r="AM1873" s="1" t="s">
        <v>72</v>
      </c>
      <c r="AN1873" s="1" t="s">
        <v>72</v>
      </c>
      <c r="AO1873" s="1" t="s">
        <v>72</v>
      </c>
      <c r="AP1873" s="1" t="s">
        <v>72</v>
      </c>
      <c r="AQ1873" s="1" t="s">
        <v>72</v>
      </c>
      <c r="AR1873" s="1" t="s">
        <v>72</v>
      </c>
      <c r="AS1873" s="1" t="s">
        <v>72</v>
      </c>
      <c r="AT1873" s="1" t="s">
        <v>72</v>
      </c>
      <c r="AU1873" s="3">
        <v>45967</v>
      </c>
      <c r="AV1873" s="4">
        <v>0.86250000000000004</v>
      </c>
      <c r="AW1873" s="4">
        <v>0.92708333333333337</v>
      </c>
      <c r="AX1873" s="4">
        <f t="shared" si="246"/>
        <v>6.4583333333333326E-2</v>
      </c>
      <c r="AY1873" s="4">
        <f t="shared" si="247"/>
        <v>0.60208333333333341</v>
      </c>
      <c r="AZ1873" s="4">
        <f t="shared" si="248"/>
        <v>0.40625</v>
      </c>
      <c r="BA1873" s="1" t="s">
        <v>8762</v>
      </c>
      <c r="BB1873" s="1" t="s">
        <v>8763</v>
      </c>
      <c r="BC1873" s="1" t="s">
        <v>1675</v>
      </c>
      <c r="BD1873" s="1">
        <v>15</v>
      </c>
      <c r="BE1873" s="1" t="s">
        <v>183</v>
      </c>
      <c r="BF1873" s="1" t="s">
        <v>75</v>
      </c>
      <c r="BG1873" s="1" t="s">
        <v>75</v>
      </c>
      <c r="BH1873" s="1" t="s">
        <v>88</v>
      </c>
      <c r="BI1873" s="1" t="s">
        <v>96</v>
      </c>
      <c r="BJ1873" s="1" t="s">
        <v>72</v>
      </c>
      <c r="BK1873" s="1" t="s">
        <v>7458</v>
      </c>
      <c r="BL1873" s="1" t="s">
        <v>8751</v>
      </c>
      <c r="BM1873" s="1">
        <f>35+42</f>
        <v>77</v>
      </c>
      <c r="BN1873" s="1" t="s">
        <v>75</v>
      </c>
      <c r="BO1873" s="1" t="s">
        <v>75</v>
      </c>
      <c r="BP1873" s="1" t="s">
        <v>75</v>
      </c>
      <c r="BQ1873" s="21" t="s">
        <v>99</v>
      </c>
      <c r="BR1873" s="21" t="s">
        <v>100</v>
      </c>
    </row>
    <row r="1874" spans="1:70" ht="20.45" customHeight="1">
      <c r="A1874" s="1" t="s">
        <v>8764</v>
      </c>
      <c r="B1874" s="1">
        <v>250295</v>
      </c>
      <c r="C1874" s="1" t="s">
        <v>71</v>
      </c>
      <c r="D1874" s="3">
        <v>45968</v>
      </c>
      <c r="E1874" s="4">
        <v>0.59375</v>
      </c>
      <c r="F1874" s="5">
        <v>45962</v>
      </c>
      <c r="G1874" s="3">
        <v>45968</v>
      </c>
      <c r="H1874" s="4">
        <v>0.68125000000000002</v>
      </c>
      <c r="I1874" s="48">
        <f t="shared" si="240"/>
        <v>8.7500000000000022E-2</v>
      </c>
      <c r="J1874" s="1">
        <v>15</v>
      </c>
      <c r="K1874" s="1" t="s">
        <v>1896</v>
      </c>
      <c r="L1874" s="1" t="s">
        <v>8765</v>
      </c>
      <c r="M1874" s="1" t="s">
        <v>75</v>
      </c>
      <c r="N1874" s="1" t="s">
        <v>3759</v>
      </c>
      <c r="O1874" s="1" t="s">
        <v>77</v>
      </c>
      <c r="P1874" s="1" t="s">
        <v>78</v>
      </c>
      <c r="Q1874" s="1" t="s">
        <v>172</v>
      </c>
      <c r="R1874" s="21" t="s">
        <v>139</v>
      </c>
      <c r="S1874" s="21" t="s">
        <v>160</v>
      </c>
      <c r="T1874" s="8" t="s">
        <v>8766</v>
      </c>
      <c r="U1874" s="34" t="s">
        <v>8767</v>
      </c>
      <c r="V1874" s="1" t="s">
        <v>1900</v>
      </c>
      <c r="W1874" s="1" t="s">
        <v>8240</v>
      </c>
      <c r="X1874" s="1" t="s">
        <v>8241</v>
      </c>
      <c r="Y1874" s="1" t="s">
        <v>8242</v>
      </c>
      <c r="Z1874" s="1" t="s">
        <v>443</v>
      </c>
      <c r="AA1874" s="1" t="s">
        <v>72</v>
      </c>
      <c r="AB1874" s="1" t="s">
        <v>8768</v>
      </c>
      <c r="AC1874" s="1" t="s">
        <v>8768</v>
      </c>
      <c r="AD1874" s="1" t="s">
        <v>126</v>
      </c>
      <c r="AE1874" s="1">
        <v>62</v>
      </c>
      <c r="AF1874" s="1" t="s">
        <v>88</v>
      </c>
      <c r="AG1874" s="1">
        <v>6.5</v>
      </c>
      <c r="AH1874" s="1" t="s">
        <v>2344</v>
      </c>
      <c r="AI1874" s="1" t="s">
        <v>90</v>
      </c>
      <c r="AJ1874" s="1" t="s">
        <v>91</v>
      </c>
      <c r="AK1874" s="1" t="s">
        <v>92</v>
      </c>
      <c r="AL1874" s="1" t="s">
        <v>72</v>
      </c>
      <c r="AM1874" s="1" t="s">
        <v>72</v>
      </c>
      <c r="AN1874" s="1" t="s">
        <v>72</v>
      </c>
      <c r="AO1874" s="1" t="s">
        <v>72</v>
      </c>
      <c r="AP1874" s="1" t="s">
        <v>72</v>
      </c>
      <c r="AQ1874" s="1" t="s">
        <v>72</v>
      </c>
      <c r="AR1874" s="1" t="s">
        <v>72</v>
      </c>
      <c r="AS1874" s="1" t="s">
        <v>72</v>
      </c>
      <c r="AT1874" s="1" t="s">
        <v>72</v>
      </c>
      <c r="AU1874" s="3">
        <v>45968</v>
      </c>
      <c r="AV1874" s="4">
        <v>0.71111111111111114</v>
      </c>
      <c r="AW1874" s="24">
        <v>0.83750000000000002</v>
      </c>
      <c r="AX1874" s="4">
        <f t="shared" si="246"/>
        <v>0.12638888888888888</v>
      </c>
      <c r="AY1874" s="4">
        <f t="shared" si="247"/>
        <v>0.75</v>
      </c>
      <c r="AZ1874" s="4">
        <f t="shared" si="248"/>
        <v>0.24375000000000002</v>
      </c>
      <c r="BA1874" s="1" t="s">
        <v>8769</v>
      </c>
      <c r="BB1874" s="1" t="s">
        <v>72</v>
      </c>
      <c r="BC1874" s="1" t="s">
        <v>1794</v>
      </c>
      <c r="BD1874" s="1">
        <v>13</v>
      </c>
      <c r="BE1874" s="1" t="s">
        <v>4063</v>
      </c>
      <c r="BF1874" s="1" t="s">
        <v>88</v>
      </c>
      <c r="BG1874" s="1" t="s">
        <v>88</v>
      </c>
      <c r="BH1874" s="1" t="s">
        <v>88</v>
      </c>
      <c r="BI1874" s="1" t="s">
        <v>79</v>
      </c>
      <c r="BJ1874" s="1" t="s">
        <v>707</v>
      </c>
      <c r="BK1874" s="1" t="s">
        <v>7458</v>
      </c>
      <c r="BL1874" s="1" t="s">
        <v>8770</v>
      </c>
      <c r="BM1874" s="1">
        <f>49+26</f>
        <v>75</v>
      </c>
      <c r="BN1874" s="1" t="s">
        <v>88</v>
      </c>
      <c r="BO1874" s="1" t="s">
        <v>88</v>
      </c>
      <c r="BP1874" s="1" t="s">
        <v>88</v>
      </c>
      <c r="BQ1874" s="1" t="s">
        <v>160</v>
      </c>
      <c r="BR1874" s="1" t="s">
        <v>707</v>
      </c>
    </row>
    <row r="1875" spans="1:70" ht="20.45" customHeight="1">
      <c r="A1875" s="1" t="s">
        <v>8771</v>
      </c>
      <c r="B1875" s="1">
        <v>250296</v>
      </c>
      <c r="C1875" s="1" t="s">
        <v>71</v>
      </c>
      <c r="D1875" s="3">
        <v>45969</v>
      </c>
      <c r="E1875" s="4">
        <v>0.47222222222222221</v>
      </c>
      <c r="F1875" s="5">
        <v>45962</v>
      </c>
      <c r="G1875" s="3">
        <v>45969</v>
      </c>
      <c r="H1875" s="4">
        <v>0.61944444444444446</v>
      </c>
      <c r="I1875" s="48">
        <f t="shared" si="240"/>
        <v>0.14722222222222225</v>
      </c>
      <c r="J1875" s="1">
        <v>5</v>
      </c>
      <c r="K1875" s="1" t="s">
        <v>1896</v>
      </c>
      <c r="L1875" s="1" t="s">
        <v>8772</v>
      </c>
      <c r="M1875" s="1" t="s">
        <v>75</v>
      </c>
      <c r="N1875" s="1" t="s">
        <v>6034</v>
      </c>
      <c r="O1875" s="1" t="s">
        <v>77</v>
      </c>
      <c r="P1875" s="1" t="s">
        <v>78</v>
      </c>
      <c r="Q1875" s="1" t="s">
        <v>78</v>
      </c>
      <c r="R1875" s="21" t="s">
        <v>1898</v>
      </c>
      <c r="S1875" s="21" t="s">
        <v>99</v>
      </c>
      <c r="T1875" s="34" t="s">
        <v>72</v>
      </c>
      <c r="U1875" s="25" t="s">
        <v>8773</v>
      </c>
      <c r="V1875" s="1" t="s">
        <v>1900</v>
      </c>
      <c r="W1875" s="1" t="s">
        <v>8240</v>
      </c>
      <c r="X1875" s="1" t="s">
        <v>8241</v>
      </c>
      <c r="Y1875" s="1" t="s">
        <v>8242</v>
      </c>
      <c r="Z1875" s="1" t="s">
        <v>84</v>
      </c>
      <c r="AA1875" s="1" t="s">
        <v>72</v>
      </c>
      <c r="AB1875" s="1" t="s">
        <v>6036</v>
      </c>
      <c r="AC1875" s="1" t="s">
        <v>8774</v>
      </c>
      <c r="AD1875" s="1" t="s">
        <v>87</v>
      </c>
      <c r="AE1875" s="1">
        <v>53</v>
      </c>
      <c r="AF1875" s="1" t="s">
        <v>88</v>
      </c>
      <c r="AG1875" s="1">
        <v>6.7</v>
      </c>
      <c r="AH1875" s="1" t="s">
        <v>2344</v>
      </c>
      <c r="AI1875" s="1" t="s">
        <v>90</v>
      </c>
      <c r="AJ1875" s="1" t="s">
        <v>91</v>
      </c>
      <c r="AK1875" s="1" t="s">
        <v>92</v>
      </c>
      <c r="AL1875" s="1" t="s">
        <v>72</v>
      </c>
      <c r="AM1875" s="1" t="s">
        <v>72</v>
      </c>
      <c r="AN1875" s="1" t="s">
        <v>72</v>
      </c>
      <c r="AO1875" s="1" t="s">
        <v>72</v>
      </c>
      <c r="AP1875" s="1" t="s">
        <v>72</v>
      </c>
      <c r="AQ1875" s="1" t="s">
        <v>72</v>
      </c>
      <c r="AR1875" s="1" t="s">
        <v>72</v>
      </c>
      <c r="AS1875" s="1" t="s">
        <v>72</v>
      </c>
      <c r="AT1875" s="1" t="s">
        <v>72</v>
      </c>
      <c r="AU1875" s="3">
        <v>45969</v>
      </c>
      <c r="AV1875" s="4">
        <v>0.65138888888888891</v>
      </c>
      <c r="AW1875" s="4">
        <v>0.71875</v>
      </c>
      <c r="AX1875" s="4">
        <f t="shared" si="246"/>
        <v>6.7361111111111094E-2</v>
      </c>
      <c r="AY1875" s="4">
        <f t="shared" si="247"/>
        <v>0.57152777777777775</v>
      </c>
      <c r="AZ1875" s="4">
        <f t="shared" si="248"/>
        <v>0.24652777777777779</v>
      </c>
      <c r="BA1875" s="1" t="s">
        <v>8775</v>
      </c>
      <c r="BB1875" s="1" t="s">
        <v>8776</v>
      </c>
      <c r="BC1875" s="1" t="s">
        <v>1794</v>
      </c>
      <c r="BD1875" s="1">
        <v>15</v>
      </c>
      <c r="BE1875" s="1" t="s">
        <v>4219</v>
      </c>
      <c r="BF1875" s="1" t="s">
        <v>75</v>
      </c>
      <c r="BG1875" s="1" t="s">
        <v>75</v>
      </c>
      <c r="BH1875" s="1" t="s">
        <v>88</v>
      </c>
      <c r="BI1875" s="1" t="s">
        <v>96</v>
      </c>
      <c r="BJ1875" s="1" t="s">
        <v>72</v>
      </c>
      <c r="BK1875" s="1" t="s">
        <v>8777</v>
      </c>
      <c r="BL1875" s="1" t="s">
        <v>8778</v>
      </c>
      <c r="BM1875" s="1">
        <f>54+16</f>
        <v>70</v>
      </c>
      <c r="BN1875" s="1" t="s">
        <v>75</v>
      </c>
      <c r="BO1875" s="1" t="s">
        <v>75</v>
      </c>
      <c r="BP1875" s="1" t="s">
        <v>75</v>
      </c>
      <c r="BQ1875" s="21" t="s">
        <v>99</v>
      </c>
      <c r="BR1875" s="21" t="s">
        <v>100</v>
      </c>
    </row>
    <row r="1876" spans="1:70" ht="20.45" customHeight="1">
      <c r="A1876" s="1" t="s">
        <v>8779</v>
      </c>
      <c r="B1876" s="1">
        <v>250297</v>
      </c>
      <c r="C1876" s="1" t="s">
        <v>71</v>
      </c>
      <c r="D1876" s="3">
        <v>45971</v>
      </c>
      <c r="E1876" s="4">
        <v>0.50416666666666665</v>
      </c>
      <c r="F1876" s="5">
        <v>45962</v>
      </c>
      <c r="G1876" s="3">
        <v>45971</v>
      </c>
      <c r="H1876" s="4">
        <v>0.56527777777777777</v>
      </c>
      <c r="I1876" s="48">
        <f t="shared" si="240"/>
        <v>6.1111111111111116E-2</v>
      </c>
      <c r="J1876" s="1">
        <v>2</v>
      </c>
      <c r="K1876" s="1" t="s">
        <v>1896</v>
      </c>
      <c r="L1876" s="1" t="s">
        <v>8780</v>
      </c>
      <c r="M1876" s="1" t="s">
        <v>75</v>
      </c>
      <c r="N1876" s="1" t="s">
        <v>1915</v>
      </c>
      <c r="O1876" s="1" t="s">
        <v>77</v>
      </c>
      <c r="P1876" s="1" t="s">
        <v>78</v>
      </c>
      <c r="Q1876" s="1" t="s">
        <v>78</v>
      </c>
      <c r="R1876" s="21" t="s">
        <v>1898</v>
      </c>
      <c r="S1876" s="21" t="s">
        <v>99</v>
      </c>
      <c r="T1876" s="34" t="s">
        <v>72</v>
      </c>
      <c r="U1876" s="34" t="s">
        <v>8781</v>
      </c>
      <c r="V1876" s="1" t="s">
        <v>1900</v>
      </c>
      <c r="W1876" s="1" t="s">
        <v>83</v>
      </c>
      <c r="X1876" s="1" t="s">
        <v>123</v>
      </c>
      <c r="Y1876" s="1" t="s">
        <v>83</v>
      </c>
      <c r="Z1876" s="1" t="s">
        <v>84</v>
      </c>
      <c r="AA1876" s="1" t="s">
        <v>72</v>
      </c>
      <c r="AB1876" s="1" t="s">
        <v>323</v>
      </c>
      <c r="AC1876" s="1" t="s">
        <v>324</v>
      </c>
      <c r="AD1876" s="1" t="s">
        <v>87</v>
      </c>
      <c r="AE1876" s="1">
        <v>39</v>
      </c>
      <c r="AF1876" s="1" t="s">
        <v>88</v>
      </c>
      <c r="AG1876" s="1">
        <v>5.5</v>
      </c>
      <c r="AH1876" s="1" t="s">
        <v>954</v>
      </c>
      <c r="AI1876" s="1" t="s">
        <v>90</v>
      </c>
      <c r="AJ1876" s="1" t="s">
        <v>91</v>
      </c>
      <c r="AK1876" s="1" t="s">
        <v>92</v>
      </c>
      <c r="AL1876" s="1" t="s">
        <v>72</v>
      </c>
      <c r="AM1876" s="1" t="s">
        <v>244</v>
      </c>
      <c r="AN1876" s="1" t="s">
        <v>72</v>
      </c>
      <c r="AO1876" s="1" t="s">
        <v>245</v>
      </c>
      <c r="AP1876" s="1" t="s">
        <v>72</v>
      </c>
      <c r="AQ1876" s="1" t="s">
        <v>72</v>
      </c>
      <c r="AR1876" s="1" t="s">
        <v>3444</v>
      </c>
      <c r="AS1876" s="1" t="s">
        <v>72</v>
      </c>
      <c r="AT1876" s="1" t="s">
        <v>72</v>
      </c>
      <c r="AU1876" s="3">
        <v>45971</v>
      </c>
      <c r="AV1876" s="4">
        <v>0.5805555555555556</v>
      </c>
      <c r="AW1876" s="4">
        <v>0.64027777777777772</v>
      </c>
      <c r="AX1876" s="4">
        <f t="shared" si="246"/>
        <v>5.9722222222222121E-2</v>
      </c>
      <c r="AY1876" s="4">
        <f t="shared" si="247"/>
        <v>0.57916666666666661</v>
      </c>
      <c r="AZ1876" s="4">
        <f t="shared" si="248"/>
        <v>0.13611111111111107</v>
      </c>
      <c r="BA1876" s="1" t="s">
        <v>8782</v>
      </c>
      <c r="BB1876" s="1" t="s">
        <v>72</v>
      </c>
      <c r="BC1876" s="1" t="s">
        <v>1675</v>
      </c>
      <c r="BD1876" s="1">
        <v>15</v>
      </c>
      <c r="BE1876" s="1" t="s">
        <v>3446</v>
      </c>
      <c r="BF1876" s="1" t="s">
        <v>75</v>
      </c>
      <c r="BG1876" s="1" t="s">
        <v>75</v>
      </c>
      <c r="BH1876" s="1" t="s">
        <v>88</v>
      </c>
      <c r="BI1876" s="1" t="s">
        <v>96</v>
      </c>
      <c r="BJ1876" s="1" t="s">
        <v>72</v>
      </c>
      <c r="BK1876" s="1" t="s">
        <v>7458</v>
      </c>
      <c r="BL1876" s="1" t="s">
        <v>8751</v>
      </c>
      <c r="BM1876" s="1">
        <f>35</f>
        <v>35</v>
      </c>
      <c r="BN1876" s="1" t="s">
        <v>75</v>
      </c>
      <c r="BO1876" s="1" t="s">
        <v>75</v>
      </c>
      <c r="BP1876" s="1" t="s">
        <v>75</v>
      </c>
      <c r="BQ1876" s="21" t="s">
        <v>99</v>
      </c>
      <c r="BR1876" s="21" t="s">
        <v>100</v>
      </c>
    </row>
    <row r="1877" spans="1:70" ht="20.45" customHeight="1">
      <c r="A1877" s="1" t="s">
        <v>8783</v>
      </c>
      <c r="B1877" s="1">
        <v>250298</v>
      </c>
      <c r="C1877" s="1" t="s">
        <v>71</v>
      </c>
      <c r="D1877" s="3">
        <v>45971</v>
      </c>
      <c r="E1877" s="4">
        <v>0.43055555555555558</v>
      </c>
      <c r="F1877" s="5">
        <v>45962</v>
      </c>
      <c r="G1877" s="3">
        <v>45971</v>
      </c>
      <c r="H1877" s="4">
        <v>0.65694444444444444</v>
      </c>
      <c r="I1877" s="48">
        <f t="shared" si="240"/>
        <v>0.22638888888888886</v>
      </c>
      <c r="J1877" s="1">
        <v>10</v>
      </c>
      <c r="K1877" s="1" t="s">
        <v>1896</v>
      </c>
      <c r="L1877" s="1" t="s">
        <v>8784</v>
      </c>
      <c r="M1877" s="1" t="s">
        <v>75</v>
      </c>
      <c r="N1877" s="1" t="s">
        <v>3624</v>
      </c>
      <c r="O1877" s="1" t="s">
        <v>77</v>
      </c>
      <c r="P1877" s="1" t="s">
        <v>78</v>
      </c>
      <c r="Q1877" s="1" t="s">
        <v>172</v>
      </c>
      <c r="R1877" s="21" t="s">
        <v>1927</v>
      </c>
      <c r="S1877" s="8" t="s">
        <v>160</v>
      </c>
      <c r="T1877" s="1" t="s">
        <v>6660</v>
      </c>
      <c r="U1877" s="60" t="s">
        <v>7896</v>
      </c>
      <c r="V1877" s="1" t="s">
        <v>1900</v>
      </c>
      <c r="W1877" s="1" t="s">
        <v>2143</v>
      </c>
      <c r="X1877" s="1" t="s">
        <v>1868</v>
      </c>
      <c r="Y1877" s="1" t="s">
        <v>2143</v>
      </c>
      <c r="Z1877" s="1" t="s">
        <v>152</v>
      </c>
      <c r="AA1877" s="1" t="s">
        <v>72</v>
      </c>
      <c r="AB1877" s="1" t="s">
        <v>153</v>
      </c>
      <c r="AC1877" s="1" t="s">
        <v>154</v>
      </c>
      <c r="AD1877" s="1" t="s">
        <v>126</v>
      </c>
      <c r="AE1877" s="1">
        <v>55</v>
      </c>
      <c r="AF1877" s="1" t="s">
        <v>88</v>
      </c>
      <c r="AG1877" s="1">
        <v>6.8</v>
      </c>
      <c r="AH1877" s="1" t="s">
        <v>2344</v>
      </c>
      <c r="AI1877" s="1" t="s">
        <v>90</v>
      </c>
      <c r="AJ1877" s="1" t="s">
        <v>91</v>
      </c>
      <c r="AK1877" s="1" t="s">
        <v>92</v>
      </c>
      <c r="AL1877" s="1" t="s">
        <v>72</v>
      </c>
      <c r="AM1877" s="1" t="s">
        <v>72</v>
      </c>
      <c r="AN1877" s="1" t="s">
        <v>72</v>
      </c>
      <c r="AO1877" s="1" t="s">
        <v>72</v>
      </c>
      <c r="AP1877" s="1" t="s">
        <v>72</v>
      </c>
      <c r="AQ1877" s="1" t="s">
        <v>72</v>
      </c>
      <c r="AR1877" s="1" t="s">
        <v>72</v>
      </c>
      <c r="AS1877" s="1" t="s">
        <v>72</v>
      </c>
      <c r="AT1877" s="1" t="s">
        <v>72</v>
      </c>
      <c r="AU1877" s="3">
        <v>45971</v>
      </c>
      <c r="AV1877" s="4">
        <v>0.67152777777777772</v>
      </c>
      <c r="AW1877" s="4" t="s">
        <v>72</v>
      </c>
      <c r="AX1877" s="4" t="s">
        <v>72</v>
      </c>
      <c r="AY1877" s="4" t="s">
        <v>72</v>
      </c>
      <c r="AZ1877" s="4" t="s">
        <v>72</v>
      </c>
      <c r="BA1877" s="1" t="s">
        <v>8785</v>
      </c>
      <c r="BB1877" s="1" t="s">
        <v>72</v>
      </c>
      <c r="BC1877" s="1" t="s">
        <v>1794</v>
      </c>
      <c r="BD1877" s="1">
        <v>15</v>
      </c>
      <c r="BE1877" s="1" t="s">
        <v>7811</v>
      </c>
      <c r="BF1877" s="1" t="s">
        <v>75</v>
      </c>
      <c r="BG1877" s="1" t="s">
        <v>75</v>
      </c>
      <c r="BH1877" s="1" t="s">
        <v>88</v>
      </c>
      <c r="BI1877" s="1" t="s">
        <v>79</v>
      </c>
      <c r="BJ1877" s="1" t="s">
        <v>2154</v>
      </c>
      <c r="BK1877" s="1" t="s">
        <v>7458</v>
      </c>
      <c r="BL1877" s="1" t="s">
        <v>72</v>
      </c>
      <c r="BM1877" s="1">
        <v>7</v>
      </c>
      <c r="BN1877" s="1" t="s">
        <v>88</v>
      </c>
      <c r="BO1877" s="1" t="s">
        <v>88</v>
      </c>
      <c r="BP1877" s="1" t="s">
        <v>88</v>
      </c>
      <c r="BQ1877" s="1" t="s">
        <v>160</v>
      </c>
    </row>
    <row r="1878" spans="1:70" ht="20.45" customHeight="1">
      <c r="A1878" s="1" t="s">
        <v>8786</v>
      </c>
      <c r="B1878" s="1">
        <v>250299</v>
      </c>
      <c r="C1878" s="1" t="s">
        <v>71</v>
      </c>
      <c r="D1878" s="3">
        <v>45972</v>
      </c>
      <c r="E1878" s="4">
        <v>0.5625</v>
      </c>
      <c r="F1878" s="5">
        <v>45962</v>
      </c>
      <c r="G1878" s="3">
        <v>45972</v>
      </c>
      <c r="H1878" s="4">
        <v>0.68402777777777779</v>
      </c>
      <c r="I1878" s="48">
        <f t="shared" si="240"/>
        <v>0.12152777777777779</v>
      </c>
      <c r="J1878" s="1">
        <v>3</v>
      </c>
      <c r="K1878" s="1" t="s">
        <v>1896</v>
      </c>
      <c r="L1878" s="1" t="s">
        <v>8787</v>
      </c>
      <c r="M1878" s="1" t="s">
        <v>75</v>
      </c>
      <c r="N1878" s="1" t="s">
        <v>3608</v>
      </c>
      <c r="O1878" s="1" t="s">
        <v>77</v>
      </c>
      <c r="P1878" s="1" t="s">
        <v>78</v>
      </c>
      <c r="Q1878" s="1" t="s">
        <v>78</v>
      </c>
      <c r="R1878" s="21" t="s">
        <v>1898</v>
      </c>
      <c r="S1878" s="21" t="s">
        <v>99</v>
      </c>
      <c r="T1878" s="34" t="s">
        <v>72</v>
      </c>
      <c r="U1878" s="3" t="s">
        <v>72</v>
      </c>
      <c r="V1878" s="1" t="s">
        <v>1900</v>
      </c>
      <c r="W1878" s="1" t="s">
        <v>813</v>
      </c>
      <c r="X1878" s="1" t="s">
        <v>813</v>
      </c>
      <c r="Y1878" s="1" t="s">
        <v>814</v>
      </c>
      <c r="Z1878" s="1" t="s">
        <v>152</v>
      </c>
      <c r="AA1878" s="1" t="s">
        <v>1370</v>
      </c>
      <c r="AB1878" s="1" t="s">
        <v>153</v>
      </c>
      <c r="AC1878" s="1" t="s">
        <v>164</v>
      </c>
      <c r="AD1878" s="1" t="s">
        <v>126</v>
      </c>
      <c r="AE1878" s="1">
        <v>63</v>
      </c>
      <c r="AF1878" s="1" t="s">
        <v>88</v>
      </c>
      <c r="AG1878" s="1">
        <v>6.3</v>
      </c>
      <c r="AH1878" s="1" t="s">
        <v>2344</v>
      </c>
      <c r="AI1878" s="1" t="s">
        <v>90</v>
      </c>
      <c r="AJ1878" s="1" t="s">
        <v>91</v>
      </c>
      <c r="AK1878" s="1" t="s">
        <v>216</v>
      </c>
      <c r="AL1878" s="1" t="s">
        <v>72</v>
      </c>
      <c r="AM1878" s="1" t="s">
        <v>229</v>
      </c>
      <c r="AN1878" s="1">
        <v>2</v>
      </c>
      <c r="AO1878" s="25" t="s">
        <v>5057</v>
      </c>
      <c r="AP1878" s="1">
        <v>8</v>
      </c>
      <c r="AQ1878" s="1" t="s">
        <v>1411</v>
      </c>
      <c r="AR1878" s="1" t="s">
        <v>2726</v>
      </c>
      <c r="AS1878" s="1" t="s">
        <v>1061</v>
      </c>
      <c r="AT1878" s="1" t="s">
        <v>5100</v>
      </c>
      <c r="AU1878" s="3">
        <v>45972</v>
      </c>
      <c r="AV1878" s="4">
        <v>0.7</v>
      </c>
      <c r="AW1878" s="4">
        <v>0.75902777777777775</v>
      </c>
      <c r="AX1878" s="4">
        <f t="shared" ref="AX1878" si="249">AW1878-AV1878</f>
        <v>5.902777777777779E-2</v>
      </c>
      <c r="AY1878" s="4">
        <f>AW1878-I1878</f>
        <v>0.63749999999999996</v>
      </c>
      <c r="AZ1878" s="4">
        <f>AW1878-E1878</f>
        <v>0.19652777777777775</v>
      </c>
      <c r="BA1878" s="1" t="s">
        <v>8788</v>
      </c>
      <c r="BB1878" s="1" t="s">
        <v>72</v>
      </c>
      <c r="BC1878" s="1" t="s">
        <v>1794</v>
      </c>
      <c r="BD1878" s="1">
        <v>15</v>
      </c>
      <c r="BE1878" s="1" t="s">
        <v>7811</v>
      </c>
      <c r="BF1878" s="1" t="s">
        <v>75</v>
      </c>
      <c r="BG1878" s="1" t="s">
        <v>75</v>
      </c>
      <c r="BH1878" s="1" t="s">
        <v>88</v>
      </c>
      <c r="BI1878" s="1" t="s">
        <v>96</v>
      </c>
      <c r="BJ1878" s="1" t="s">
        <v>72</v>
      </c>
      <c r="BK1878" s="1" t="s">
        <v>7458</v>
      </c>
      <c r="BL1878" s="1" t="s">
        <v>8789</v>
      </c>
      <c r="BM1878" s="1">
        <f>42+21</f>
        <v>63</v>
      </c>
      <c r="BN1878" s="1" t="s">
        <v>75</v>
      </c>
      <c r="BO1878" s="1" t="s">
        <v>75</v>
      </c>
      <c r="BP1878" s="1" t="s">
        <v>75</v>
      </c>
      <c r="BQ1878" s="21" t="s">
        <v>99</v>
      </c>
      <c r="BR1878" s="21" t="s">
        <v>100</v>
      </c>
    </row>
    <row r="1879" spans="1:70" ht="20.45" customHeight="1">
      <c r="A1879" s="1" t="s">
        <v>8790</v>
      </c>
      <c r="B1879" s="1">
        <v>250300</v>
      </c>
      <c r="C1879" s="1" t="s">
        <v>71</v>
      </c>
      <c r="D1879" s="3">
        <v>45973</v>
      </c>
      <c r="E1879" s="4">
        <v>0.4826388888888889</v>
      </c>
      <c r="F1879" s="5">
        <v>45962</v>
      </c>
      <c r="G1879" s="3">
        <v>45973</v>
      </c>
      <c r="H1879" s="4">
        <v>0.65763888888888888</v>
      </c>
      <c r="I1879" s="48">
        <f t="shared" si="240"/>
        <v>0.17499999999999999</v>
      </c>
      <c r="J1879" s="1">
        <v>5</v>
      </c>
      <c r="K1879" s="1" t="s">
        <v>1896</v>
      </c>
      <c r="L1879" s="1" t="s">
        <v>8791</v>
      </c>
      <c r="M1879" s="1" t="s">
        <v>75</v>
      </c>
      <c r="N1879" s="1" t="s">
        <v>3759</v>
      </c>
      <c r="O1879" s="1" t="s">
        <v>77</v>
      </c>
      <c r="P1879" s="1" t="s">
        <v>172</v>
      </c>
      <c r="Q1879" s="1" t="s">
        <v>78</v>
      </c>
      <c r="R1879" s="21" t="s">
        <v>1898</v>
      </c>
      <c r="S1879" s="8" t="s">
        <v>160</v>
      </c>
      <c r="T1879" s="8" t="s">
        <v>8792</v>
      </c>
      <c r="U1879" s="60" t="s">
        <v>8793</v>
      </c>
      <c r="V1879" s="1" t="s">
        <v>1900</v>
      </c>
      <c r="W1879" s="1" t="s">
        <v>2143</v>
      </c>
      <c r="X1879" s="1" t="s">
        <v>1868</v>
      </c>
      <c r="Y1879" s="1" t="s">
        <v>2143</v>
      </c>
      <c r="Z1879" s="1" t="s">
        <v>443</v>
      </c>
      <c r="AA1879" s="1" t="s">
        <v>72</v>
      </c>
      <c r="AB1879" s="1" t="s">
        <v>444</v>
      </c>
      <c r="AC1879" s="1" t="s">
        <v>444</v>
      </c>
      <c r="AD1879" s="1" t="s">
        <v>126</v>
      </c>
      <c r="AE1879" s="1">
        <v>75</v>
      </c>
      <c r="AF1879" s="1" t="s">
        <v>88</v>
      </c>
      <c r="AG1879" s="1">
        <v>5.4</v>
      </c>
      <c r="AH1879" s="1" t="s">
        <v>954</v>
      </c>
      <c r="AI1879" s="1" t="s">
        <v>90</v>
      </c>
      <c r="AJ1879" s="1" t="s">
        <v>91</v>
      </c>
      <c r="AK1879" s="1" t="s">
        <v>92</v>
      </c>
      <c r="AL1879" s="1" t="s">
        <v>72</v>
      </c>
      <c r="AM1879" s="1" t="s">
        <v>72</v>
      </c>
      <c r="AN1879" s="1" t="s">
        <v>72</v>
      </c>
      <c r="AO1879" s="1" t="s">
        <v>72</v>
      </c>
      <c r="AP1879" s="1" t="s">
        <v>72</v>
      </c>
      <c r="AQ1879" s="1" t="s">
        <v>72</v>
      </c>
      <c r="AR1879" s="1" t="s">
        <v>72</v>
      </c>
      <c r="AS1879" s="1" t="s">
        <v>72</v>
      </c>
      <c r="AT1879" s="1" t="s">
        <v>72</v>
      </c>
      <c r="AU1879" s="3">
        <v>45973</v>
      </c>
      <c r="AV1879" s="4">
        <v>0.67708333333333337</v>
      </c>
      <c r="AW1879" s="4" t="s">
        <v>72</v>
      </c>
      <c r="AX1879" s="4" t="s">
        <v>72</v>
      </c>
      <c r="AY1879" s="4" t="s">
        <v>72</v>
      </c>
      <c r="AZ1879" s="4" t="s">
        <v>72</v>
      </c>
      <c r="BA1879" s="1" t="s">
        <v>8794</v>
      </c>
      <c r="BB1879" s="1" t="s">
        <v>72</v>
      </c>
      <c r="BC1879" s="1" t="s">
        <v>1794</v>
      </c>
      <c r="BD1879" s="1">
        <v>13</v>
      </c>
      <c r="BE1879" s="1" t="s">
        <v>7811</v>
      </c>
      <c r="BF1879" s="1" t="s">
        <v>75</v>
      </c>
      <c r="BG1879" s="1" t="s">
        <v>75</v>
      </c>
      <c r="BH1879" s="1" t="s">
        <v>88</v>
      </c>
      <c r="BI1879" s="1" t="s">
        <v>79</v>
      </c>
      <c r="BJ1879" s="1" t="s">
        <v>2154</v>
      </c>
      <c r="BK1879" s="1" t="s">
        <v>72</v>
      </c>
      <c r="BL1879" s="1" t="s">
        <v>72</v>
      </c>
      <c r="BM1879" s="1" t="s">
        <v>72</v>
      </c>
      <c r="BN1879" s="1" t="s">
        <v>72</v>
      </c>
      <c r="BO1879" s="1" t="s">
        <v>72</v>
      </c>
      <c r="BP1879" s="1" t="s">
        <v>72</v>
      </c>
      <c r="BQ1879" s="1" t="s">
        <v>160</v>
      </c>
      <c r="BR1879" s="1" t="s">
        <v>8795</v>
      </c>
    </row>
    <row r="1880" spans="1:70" ht="20.45" customHeight="1">
      <c r="A1880" s="1" t="s">
        <v>8796</v>
      </c>
      <c r="B1880" s="1">
        <v>250301</v>
      </c>
      <c r="C1880" s="1" t="s">
        <v>71</v>
      </c>
      <c r="D1880" s="3">
        <v>45973</v>
      </c>
      <c r="E1880" s="4">
        <v>0.47569444444444442</v>
      </c>
      <c r="F1880" s="5">
        <v>45962</v>
      </c>
      <c r="G1880" s="3">
        <v>45973</v>
      </c>
      <c r="H1880" s="4">
        <v>0.65763888888888888</v>
      </c>
      <c r="I1880" s="48">
        <f t="shared" si="240"/>
        <v>0.18194444444444446</v>
      </c>
      <c r="J1880" s="1">
        <v>5</v>
      </c>
      <c r="K1880" s="1" t="s">
        <v>1896</v>
      </c>
      <c r="L1880" s="1" t="s">
        <v>8797</v>
      </c>
      <c r="M1880" s="1" t="s">
        <v>75</v>
      </c>
      <c r="N1880" s="1" t="s">
        <v>7510</v>
      </c>
      <c r="O1880" s="1" t="s">
        <v>77</v>
      </c>
      <c r="P1880" s="1" t="s">
        <v>78</v>
      </c>
      <c r="Q1880" s="1" t="s">
        <v>78</v>
      </c>
      <c r="R1880" s="21" t="s">
        <v>1898</v>
      </c>
      <c r="S1880" s="8" t="s">
        <v>160</v>
      </c>
      <c r="T1880" s="1" t="s">
        <v>7511</v>
      </c>
      <c r="U1880" s="25" t="s">
        <v>7173</v>
      </c>
      <c r="V1880" s="1" t="s">
        <v>1900</v>
      </c>
      <c r="W1880" s="1" t="s">
        <v>2143</v>
      </c>
      <c r="X1880" s="1" t="s">
        <v>1868</v>
      </c>
      <c r="Y1880" s="1" t="s">
        <v>2143</v>
      </c>
      <c r="Z1880" s="1" t="s">
        <v>7128</v>
      </c>
      <c r="AA1880" s="1" t="s">
        <v>72</v>
      </c>
      <c r="AB1880" s="1" t="s">
        <v>8604</v>
      </c>
      <c r="AC1880" s="1" t="s">
        <v>8798</v>
      </c>
      <c r="AD1880" s="1" t="s">
        <v>126</v>
      </c>
      <c r="AE1880" s="1">
        <v>65</v>
      </c>
      <c r="AF1880" s="1" t="s">
        <v>88</v>
      </c>
      <c r="AG1880" s="1">
        <v>5.4</v>
      </c>
      <c r="AH1880" s="1" t="s">
        <v>954</v>
      </c>
      <c r="AI1880" s="1" t="s">
        <v>90</v>
      </c>
      <c r="AJ1880" s="1" t="s">
        <v>91</v>
      </c>
      <c r="AK1880" s="1" t="s">
        <v>92</v>
      </c>
      <c r="AL1880" s="1" t="s">
        <v>72</v>
      </c>
      <c r="AM1880" s="1" t="s">
        <v>72</v>
      </c>
      <c r="AN1880" s="1" t="s">
        <v>72</v>
      </c>
      <c r="AO1880" s="1" t="s">
        <v>72</v>
      </c>
      <c r="AP1880" s="1" t="s">
        <v>72</v>
      </c>
      <c r="AQ1880" s="1" t="s">
        <v>72</v>
      </c>
      <c r="AR1880" s="1" t="s">
        <v>72</v>
      </c>
      <c r="AS1880" s="1" t="s">
        <v>72</v>
      </c>
      <c r="AT1880" s="1" t="s">
        <v>72</v>
      </c>
      <c r="AU1880" s="3">
        <v>45973</v>
      </c>
      <c r="AV1880" s="4">
        <v>0.68125000000000002</v>
      </c>
      <c r="AW1880" s="4">
        <v>0.75416666666666665</v>
      </c>
      <c r="AX1880" s="4">
        <f t="shared" ref="AX1880:AX1881" si="250">AW1880-AV1880</f>
        <v>7.291666666666663E-2</v>
      </c>
      <c r="AY1880" s="4">
        <f>AW1880-I1880</f>
        <v>0.57222222222222219</v>
      </c>
      <c r="AZ1880" s="4">
        <f>AW1880-E1880</f>
        <v>0.27847222222222223</v>
      </c>
      <c r="BA1880" s="1" t="s">
        <v>8799</v>
      </c>
      <c r="BB1880" s="1" t="s">
        <v>72</v>
      </c>
      <c r="BC1880" s="1" t="s">
        <v>1675</v>
      </c>
      <c r="BD1880" s="1">
        <v>13</v>
      </c>
      <c r="BE1880" s="1" t="s">
        <v>3446</v>
      </c>
      <c r="BF1880" s="1" t="s">
        <v>75</v>
      </c>
      <c r="BG1880" s="1" t="s">
        <v>75</v>
      </c>
      <c r="BH1880" s="1" t="s">
        <v>88</v>
      </c>
      <c r="BI1880" s="1" t="s">
        <v>79</v>
      </c>
      <c r="BJ1880" s="1" t="s">
        <v>437</v>
      </c>
      <c r="BK1880" s="1" t="s">
        <v>7543</v>
      </c>
      <c r="BL1880" s="1" t="s">
        <v>8800</v>
      </c>
      <c r="BM1880" s="1">
        <f>56+7</f>
        <v>63</v>
      </c>
      <c r="BN1880" s="1" t="s">
        <v>88</v>
      </c>
      <c r="BO1880" s="1" t="s">
        <v>88</v>
      </c>
      <c r="BP1880" s="1" t="s">
        <v>88</v>
      </c>
      <c r="BQ1880" s="1" t="s">
        <v>160</v>
      </c>
      <c r="BR1880" s="1" t="s">
        <v>440</v>
      </c>
    </row>
    <row r="1881" spans="1:70" ht="20.45" customHeight="1">
      <c r="A1881" s="1" t="s">
        <v>8801</v>
      </c>
      <c r="B1881" s="1">
        <v>250302</v>
      </c>
      <c r="C1881" s="1" t="s">
        <v>71</v>
      </c>
      <c r="D1881" s="3">
        <v>45973</v>
      </c>
      <c r="E1881" s="4">
        <v>0.59375</v>
      </c>
      <c r="F1881" s="5">
        <v>45962</v>
      </c>
      <c r="G1881" s="3">
        <v>45973</v>
      </c>
      <c r="H1881" s="4">
        <v>0.80069444444444449</v>
      </c>
      <c r="I1881" s="48">
        <f t="shared" si="240"/>
        <v>0.20694444444444449</v>
      </c>
      <c r="J1881" s="1">
        <v>15</v>
      </c>
      <c r="K1881" s="1" t="s">
        <v>1896</v>
      </c>
      <c r="L1881" s="1" t="s">
        <v>8802</v>
      </c>
      <c r="M1881" s="1" t="s">
        <v>75</v>
      </c>
      <c r="N1881" s="1" t="s">
        <v>3624</v>
      </c>
      <c r="O1881" s="1" t="s">
        <v>77</v>
      </c>
      <c r="P1881" s="1" t="s">
        <v>78</v>
      </c>
      <c r="Q1881" s="1" t="s">
        <v>78</v>
      </c>
      <c r="R1881" s="21" t="s">
        <v>1898</v>
      </c>
      <c r="S1881" s="21" t="s">
        <v>99</v>
      </c>
      <c r="T1881" s="34" t="s">
        <v>72</v>
      </c>
      <c r="U1881" s="25" t="s">
        <v>8803</v>
      </c>
      <c r="V1881" s="1" t="s">
        <v>1900</v>
      </c>
      <c r="W1881" s="1" t="s">
        <v>2143</v>
      </c>
      <c r="X1881" s="1" t="s">
        <v>1868</v>
      </c>
      <c r="Y1881" s="1" t="s">
        <v>2143</v>
      </c>
      <c r="Z1881" s="1" t="s">
        <v>152</v>
      </c>
      <c r="AA1881" s="1" t="s">
        <v>72</v>
      </c>
      <c r="AB1881" s="1" t="s">
        <v>153</v>
      </c>
      <c r="AC1881" s="1" t="s">
        <v>154</v>
      </c>
      <c r="AD1881" s="1" t="s">
        <v>126</v>
      </c>
      <c r="AE1881" s="1">
        <v>49</v>
      </c>
      <c r="AF1881" s="1" t="s">
        <v>88</v>
      </c>
      <c r="AG1881" s="1">
        <v>6.5</v>
      </c>
      <c r="AH1881" s="1" t="s">
        <v>954</v>
      </c>
      <c r="AI1881" s="1" t="s">
        <v>90</v>
      </c>
      <c r="AJ1881" s="1" t="s">
        <v>91</v>
      </c>
      <c r="AK1881" s="1" t="s">
        <v>92</v>
      </c>
      <c r="AL1881" s="1" t="s">
        <v>72</v>
      </c>
      <c r="AM1881" s="1" t="s">
        <v>72</v>
      </c>
      <c r="AN1881" s="1" t="s">
        <v>72</v>
      </c>
      <c r="AO1881" s="1" t="s">
        <v>72</v>
      </c>
      <c r="AP1881" s="1" t="s">
        <v>72</v>
      </c>
      <c r="AQ1881" s="1" t="s">
        <v>72</v>
      </c>
      <c r="AR1881" s="1" t="s">
        <v>2726</v>
      </c>
      <c r="AS1881" s="1" t="s">
        <v>72</v>
      </c>
      <c r="AT1881" s="1" t="s">
        <v>72</v>
      </c>
      <c r="AU1881" s="3">
        <v>45973</v>
      </c>
      <c r="AV1881" s="4">
        <v>0.81527777777777777</v>
      </c>
      <c r="AW1881" s="4">
        <v>0.86458333333333337</v>
      </c>
      <c r="AX1881" s="4">
        <f t="shared" si="250"/>
        <v>4.9305555555555602E-2</v>
      </c>
      <c r="AY1881" s="4">
        <f>AW1881-I1881</f>
        <v>0.65763888888888888</v>
      </c>
      <c r="AZ1881" s="4">
        <f>AW1881-E1881</f>
        <v>0.27083333333333337</v>
      </c>
      <c r="BA1881" s="1" t="s">
        <v>8804</v>
      </c>
      <c r="BB1881" s="1" t="s">
        <v>72</v>
      </c>
      <c r="BC1881" s="1" t="s">
        <v>1794</v>
      </c>
      <c r="BD1881" s="1">
        <v>15</v>
      </c>
      <c r="BE1881" s="1" t="s">
        <v>183</v>
      </c>
      <c r="BF1881" s="1" t="s">
        <v>75</v>
      </c>
      <c r="BG1881" s="1" t="s">
        <v>75</v>
      </c>
      <c r="BH1881" s="1" t="s">
        <v>88</v>
      </c>
      <c r="BI1881" s="1" t="s">
        <v>96</v>
      </c>
      <c r="BJ1881" s="1" t="s">
        <v>72</v>
      </c>
      <c r="BK1881" s="1" t="s">
        <v>7458</v>
      </c>
      <c r="BL1881" s="1" t="s">
        <v>8805</v>
      </c>
      <c r="BM1881" s="1">
        <f>49+42</f>
        <v>91</v>
      </c>
      <c r="BN1881" s="1" t="s">
        <v>75</v>
      </c>
      <c r="BO1881" s="1" t="s">
        <v>75</v>
      </c>
      <c r="BP1881" s="1" t="s">
        <v>75</v>
      </c>
      <c r="BQ1881" s="21" t="s">
        <v>99</v>
      </c>
      <c r="BR1881" s="21" t="s">
        <v>100</v>
      </c>
    </row>
    <row r="1882" spans="1:70" ht="20.45" customHeight="1">
      <c r="A1882" s="1" t="s">
        <v>8806</v>
      </c>
      <c r="B1882" s="1">
        <v>250303</v>
      </c>
      <c r="C1882" s="1" t="s">
        <v>71</v>
      </c>
      <c r="D1882" s="3">
        <v>45975</v>
      </c>
      <c r="E1882" s="4">
        <v>0.52986111111111112</v>
      </c>
      <c r="F1882" s="5">
        <v>45962</v>
      </c>
      <c r="G1882" s="3">
        <v>45975</v>
      </c>
      <c r="H1882" s="4">
        <v>0.62361111111111112</v>
      </c>
      <c r="I1882" s="48">
        <f t="shared" si="240"/>
        <v>9.375E-2</v>
      </c>
      <c r="J1882" s="1">
        <v>2</v>
      </c>
      <c r="K1882" s="1" t="s">
        <v>1896</v>
      </c>
      <c r="L1882" s="1" t="s">
        <v>8807</v>
      </c>
      <c r="M1882" s="1" t="s">
        <v>75</v>
      </c>
      <c r="N1882" s="1" t="s">
        <v>1915</v>
      </c>
      <c r="O1882" s="1" t="s">
        <v>77</v>
      </c>
      <c r="P1882" s="1" t="s">
        <v>78</v>
      </c>
      <c r="Q1882" s="1" t="s">
        <v>78</v>
      </c>
      <c r="R1882" s="21" t="s">
        <v>1927</v>
      </c>
      <c r="S1882" s="21" t="s">
        <v>160</v>
      </c>
      <c r="T1882" s="34" t="s">
        <v>72</v>
      </c>
      <c r="U1882" s="34" t="s">
        <v>2437</v>
      </c>
      <c r="V1882" s="1" t="s">
        <v>1900</v>
      </c>
      <c r="W1882" s="1" t="s">
        <v>83</v>
      </c>
      <c r="X1882" s="1" t="s">
        <v>123</v>
      </c>
      <c r="Y1882" s="1" t="s">
        <v>83</v>
      </c>
      <c r="Z1882" s="1" t="s">
        <v>84</v>
      </c>
      <c r="AA1882" s="1" t="s">
        <v>72</v>
      </c>
      <c r="AB1882" s="1" t="s">
        <v>140</v>
      </c>
      <c r="AC1882" s="1" t="s">
        <v>141</v>
      </c>
      <c r="AD1882" s="1" t="s">
        <v>126</v>
      </c>
      <c r="AE1882" s="1">
        <v>50</v>
      </c>
      <c r="AF1882" s="1" t="s">
        <v>88</v>
      </c>
      <c r="AG1882" s="1">
        <v>5.9</v>
      </c>
      <c r="AH1882" s="1" t="s">
        <v>954</v>
      </c>
      <c r="AI1882" s="1" t="s">
        <v>90</v>
      </c>
      <c r="AJ1882" s="1" t="s">
        <v>91</v>
      </c>
      <c r="AK1882" s="1" t="s">
        <v>92</v>
      </c>
      <c r="AL1882" s="1" t="s">
        <v>72</v>
      </c>
      <c r="AM1882" s="1" t="s">
        <v>229</v>
      </c>
      <c r="AN1882" s="1" t="s">
        <v>72</v>
      </c>
      <c r="AO1882" s="1" t="s">
        <v>230</v>
      </c>
      <c r="AP1882" s="1" t="s">
        <v>72</v>
      </c>
      <c r="AQ1882" s="1" t="s">
        <v>72</v>
      </c>
      <c r="AR1882" s="1" t="s">
        <v>3444</v>
      </c>
      <c r="AS1882" s="1" t="s">
        <v>72</v>
      </c>
      <c r="AT1882" s="1" t="s">
        <v>72</v>
      </c>
      <c r="AU1882" s="3">
        <v>45975</v>
      </c>
      <c r="AV1882" s="4">
        <v>0.64166666666666672</v>
      </c>
      <c r="AW1882" s="4" t="s">
        <v>72</v>
      </c>
      <c r="AX1882" s="4" t="s">
        <v>72</v>
      </c>
      <c r="AY1882" s="4" t="s">
        <v>72</v>
      </c>
      <c r="AZ1882" s="4" t="s">
        <v>72</v>
      </c>
      <c r="BA1882" s="1" t="s">
        <v>8808</v>
      </c>
      <c r="BB1882" s="1" t="s">
        <v>72</v>
      </c>
      <c r="BC1882" s="1" t="s">
        <v>1794</v>
      </c>
      <c r="BD1882" s="1">
        <v>15</v>
      </c>
      <c r="BE1882" s="1" t="s">
        <v>7811</v>
      </c>
      <c r="BF1882" s="1" t="s">
        <v>75</v>
      </c>
      <c r="BG1882" s="1" t="s">
        <v>75</v>
      </c>
      <c r="BH1882" s="1" t="s">
        <v>88</v>
      </c>
      <c r="BI1882" s="1" t="s">
        <v>79</v>
      </c>
      <c r="BJ1882" s="1" t="s">
        <v>2154</v>
      </c>
      <c r="BK1882" s="1" t="s">
        <v>7458</v>
      </c>
      <c r="BL1882" s="1" t="s">
        <v>72</v>
      </c>
      <c r="BM1882" s="1">
        <f>7+70</f>
        <v>77</v>
      </c>
      <c r="BN1882" s="1" t="s">
        <v>88</v>
      </c>
      <c r="BO1882" s="1" t="s">
        <v>88</v>
      </c>
      <c r="BP1882" s="1" t="s">
        <v>88</v>
      </c>
      <c r="BQ1882" s="1" t="s">
        <v>160</v>
      </c>
    </row>
    <row r="1883" spans="1:70" ht="20.45" customHeight="1">
      <c r="A1883" s="1" t="s">
        <v>8809</v>
      </c>
      <c r="B1883" s="1">
        <v>250304</v>
      </c>
      <c r="C1883" s="1" t="s">
        <v>71</v>
      </c>
      <c r="D1883" s="3">
        <v>45975</v>
      </c>
      <c r="E1883" s="4">
        <v>0.5625</v>
      </c>
      <c r="F1883" s="5">
        <v>45962</v>
      </c>
      <c r="G1883" s="3">
        <v>45975</v>
      </c>
      <c r="H1883" s="4">
        <v>0.63194444444444442</v>
      </c>
      <c r="I1883" s="48">
        <f t="shared" si="240"/>
        <v>6.944444444444442E-2</v>
      </c>
      <c r="J1883" s="1">
        <v>10</v>
      </c>
      <c r="K1883" s="1" t="s">
        <v>1896</v>
      </c>
      <c r="L1883" s="1" t="s">
        <v>8810</v>
      </c>
      <c r="M1883" s="1" t="s">
        <v>75</v>
      </c>
      <c r="N1883" s="1" t="s">
        <v>6517</v>
      </c>
      <c r="O1883" s="1" t="s">
        <v>77</v>
      </c>
      <c r="P1883" s="21" t="s">
        <v>78</v>
      </c>
      <c r="Q1883" s="1" t="s">
        <v>78</v>
      </c>
      <c r="R1883" s="21" t="s">
        <v>1898</v>
      </c>
      <c r="S1883" s="21" t="s">
        <v>99</v>
      </c>
      <c r="T1883" s="34" t="s">
        <v>72</v>
      </c>
      <c r="U1883" s="25" t="s">
        <v>8811</v>
      </c>
      <c r="V1883" s="1" t="s">
        <v>1900</v>
      </c>
      <c r="W1883" s="1" t="s">
        <v>7347</v>
      </c>
      <c r="X1883" s="1" t="s">
        <v>7347</v>
      </c>
      <c r="Y1883" s="1" t="s">
        <v>7348</v>
      </c>
      <c r="Z1883" s="1" t="s">
        <v>6519</v>
      </c>
      <c r="AA1883" s="1" t="s">
        <v>72</v>
      </c>
      <c r="AB1883" s="1" t="s">
        <v>6519</v>
      </c>
      <c r="AC1883" s="1" t="s">
        <v>8812</v>
      </c>
      <c r="AD1883" s="1" t="s">
        <v>87</v>
      </c>
      <c r="AE1883" s="1">
        <v>66</v>
      </c>
      <c r="AF1883" s="1" t="s">
        <v>88</v>
      </c>
      <c r="AG1883" s="1">
        <v>3.8</v>
      </c>
      <c r="AH1883" s="1" t="s">
        <v>2344</v>
      </c>
      <c r="AI1883" s="1" t="s">
        <v>90</v>
      </c>
      <c r="AJ1883" s="1" t="s">
        <v>91</v>
      </c>
      <c r="AK1883" s="1" t="s">
        <v>92</v>
      </c>
      <c r="AL1883" s="1" t="s">
        <v>72</v>
      </c>
      <c r="AM1883" s="1" t="s">
        <v>72</v>
      </c>
      <c r="AN1883" s="1" t="s">
        <v>72</v>
      </c>
      <c r="AO1883" s="1" t="s">
        <v>72</v>
      </c>
      <c r="AP1883" s="1" t="s">
        <v>72</v>
      </c>
      <c r="AQ1883" s="1" t="s">
        <v>72</v>
      </c>
      <c r="AR1883" s="1" t="s">
        <v>72</v>
      </c>
      <c r="AS1883" s="1" t="s">
        <v>72</v>
      </c>
      <c r="AT1883" s="1" t="s">
        <v>72</v>
      </c>
      <c r="AU1883" s="3">
        <v>45975</v>
      </c>
      <c r="AV1883" s="4">
        <v>0.65347222222222223</v>
      </c>
      <c r="AW1883" s="4">
        <v>0.69722222222222219</v>
      </c>
      <c r="AX1883" s="4">
        <f t="shared" ref="AX1883:AX1889" si="251">AW1883-AV1883</f>
        <v>4.3749999999999956E-2</v>
      </c>
      <c r="AY1883" s="4">
        <f>AW1883-I1883</f>
        <v>0.62777777777777777</v>
      </c>
      <c r="AZ1883" s="4">
        <f>AW1883-E1883</f>
        <v>0.13472222222222219</v>
      </c>
      <c r="BA1883" s="1" t="s">
        <v>8813</v>
      </c>
      <c r="BB1883" s="1" t="s">
        <v>72</v>
      </c>
      <c r="BC1883" s="1" t="s">
        <v>1794</v>
      </c>
      <c r="BD1883" s="1">
        <v>15</v>
      </c>
      <c r="BE1883" s="1" t="s">
        <v>6026</v>
      </c>
      <c r="BF1883" s="1" t="s">
        <v>75</v>
      </c>
      <c r="BG1883" s="1" t="s">
        <v>75</v>
      </c>
      <c r="BH1883" s="1" t="s">
        <v>88</v>
      </c>
      <c r="BI1883" s="1" t="s">
        <v>96</v>
      </c>
      <c r="BJ1883" s="1" t="s">
        <v>72</v>
      </c>
      <c r="BK1883" s="1" t="s">
        <v>8814</v>
      </c>
      <c r="BL1883" s="1" t="s">
        <v>8815</v>
      </c>
      <c r="BM1883" s="1">
        <v>35</v>
      </c>
      <c r="BN1883" s="1" t="s">
        <v>75</v>
      </c>
      <c r="BO1883" s="1" t="s">
        <v>75</v>
      </c>
      <c r="BP1883" s="1" t="s">
        <v>75</v>
      </c>
      <c r="BQ1883" s="21" t="s">
        <v>99</v>
      </c>
      <c r="BR1883" s="21" t="s">
        <v>100</v>
      </c>
    </row>
    <row r="1884" spans="1:70" ht="20.45" customHeight="1">
      <c r="A1884" s="1" t="s">
        <v>8816</v>
      </c>
      <c r="B1884" s="1">
        <v>250305</v>
      </c>
      <c r="C1884" s="1" t="s">
        <v>71</v>
      </c>
      <c r="D1884" s="3">
        <v>45975</v>
      </c>
      <c r="E1884" s="4">
        <v>0.47222222222222221</v>
      </c>
      <c r="F1884" s="5">
        <v>45962</v>
      </c>
      <c r="G1884" s="3">
        <v>45975</v>
      </c>
      <c r="H1884" s="4">
        <v>0.83125000000000004</v>
      </c>
      <c r="I1884" s="48">
        <f t="shared" si="240"/>
        <v>0.35902777777777783</v>
      </c>
      <c r="J1884" s="1">
        <v>10</v>
      </c>
      <c r="K1884" s="1" t="s">
        <v>1896</v>
      </c>
      <c r="L1884" s="1" t="s">
        <v>8817</v>
      </c>
      <c r="M1884" s="1" t="s">
        <v>75</v>
      </c>
      <c r="N1884" s="1" t="s">
        <v>3608</v>
      </c>
      <c r="O1884" s="1" t="s">
        <v>77</v>
      </c>
      <c r="P1884" s="1" t="s">
        <v>172</v>
      </c>
      <c r="Q1884" s="1" t="s">
        <v>78</v>
      </c>
      <c r="R1884" s="21" t="s">
        <v>1898</v>
      </c>
      <c r="S1884" s="21" t="s">
        <v>160</v>
      </c>
      <c r="T1884" s="8" t="s">
        <v>8792</v>
      </c>
      <c r="U1884" s="25" t="s">
        <v>8818</v>
      </c>
      <c r="V1884" s="1" t="s">
        <v>1900</v>
      </c>
      <c r="W1884" s="1" t="s">
        <v>2143</v>
      </c>
      <c r="X1884" s="1" t="s">
        <v>1868</v>
      </c>
      <c r="Y1884" s="1" t="s">
        <v>2143</v>
      </c>
      <c r="Z1884" s="1" t="s">
        <v>152</v>
      </c>
      <c r="AA1884" s="1" t="s">
        <v>3507</v>
      </c>
      <c r="AB1884" s="1" t="s">
        <v>153</v>
      </c>
      <c r="AC1884" s="1" t="s">
        <v>164</v>
      </c>
      <c r="AD1884" s="1" t="s">
        <v>126</v>
      </c>
      <c r="AE1884" s="1">
        <v>45</v>
      </c>
      <c r="AF1884" s="1" t="s">
        <v>88</v>
      </c>
      <c r="AG1884" s="1">
        <v>6.4</v>
      </c>
      <c r="AH1884" s="1" t="s">
        <v>2344</v>
      </c>
      <c r="AI1884" s="1" t="s">
        <v>90</v>
      </c>
      <c r="AJ1884" s="1" t="s">
        <v>1527</v>
      </c>
      <c r="AK1884" s="1" t="s">
        <v>216</v>
      </c>
      <c r="AL1884" s="1" t="s">
        <v>72</v>
      </c>
      <c r="AM1884" s="1" t="s">
        <v>229</v>
      </c>
      <c r="AN1884" s="1" t="s">
        <v>72</v>
      </c>
      <c r="AO1884" s="1" t="s">
        <v>8819</v>
      </c>
      <c r="AP1884" s="1">
        <v>8</v>
      </c>
      <c r="AQ1884" s="1" t="s">
        <v>8820</v>
      </c>
      <c r="AR1884" s="1" t="s">
        <v>2726</v>
      </c>
      <c r="AS1884" s="1" t="s">
        <v>72</v>
      </c>
      <c r="AT1884" s="1" t="s">
        <v>72</v>
      </c>
      <c r="AU1884" s="3">
        <v>45975</v>
      </c>
      <c r="AV1884" s="4">
        <v>0.84722222222222221</v>
      </c>
      <c r="AW1884" s="4" t="s">
        <v>72</v>
      </c>
      <c r="AX1884" s="4" t="s">
        <v>72</v>
      </c>
      <c r="AY1884" s="4" t="s">
        <v>72</v>
      </c>
      <c r="AZ1884" s="4" t="s">
        <v>72</v>
      </c>
      <c r="BA1884" s="1" t="s">
        <v>8821</v>
      </c>
      <c r="BB1884" s="1" t="s">
        <v>72</v>
      </c>
      <c r="BC1884" s="1" t="s">
        <v>1794</v>
      </c>
      <c r="BD1884" s="1">
        <v>15</v>
      </c>
      <c r="BE1884" s="1" t="s">
        <v>8433</v>
      </c>
      <c r="BF1884" s="1" t="s">
        <v>75</v>
      </c>
      <c r="BG1884" s="1" t="s">
        <v>75</v>
      </c>
      <c r="BH1884" s="1" t="s">
        <v>88</v>
      </c>
      <c r="BI1884" s="1" t="s">
        <v>79</v>
      </c>
      <c r="BJ1884" s="1" t="s">
        <v>72</v>
      </c>
      <c r="BK1884" s="1" t="s">
        <v>7909</v>
      </c>
      <c r="BL1884" s="1" t="s">
        <v>72</v>
      </c>
      <c r="BM1884" s="1">
        <v>4</v>
      </c>
      <c r="BN1884" s="1" t="s">
        <v>88</v>
      </c>
      <c r="BO1884" s="1" t="s">
        <v>88</v>
      </c>
      <c r="BP1884" s="1" t="s">
        <v>88</v>
      </c>
      <c r="BQ1884" s="1" t="s">
        <v>160</v>
      </c>
    </row>
    <row r="1885" spans="1:70" ht="20.45" customHeight="1">
      <c r="A1885" s="1" t="s">
        <v>8822</v>
      </c>
      <c r="B1885" s="1">
        <v>250306</v>
      </c>
      <c r="C1885" s="1" t="s">
        <v>71</v>
      </c>
      <c r="D1885" s="3">
        <v>45975</v>
      </c>
      <c r="E1885" s="4">
        <v>0.61805555555555558</v>
      </c>
      <c r="F1885" s="5">
        <v>45962</v>
      </c>
      <c r="G1885" s="3">
        <v>45975</v>
      </c>
      <c r="H1885" s="4">
        <v>0.83125000000000004</v>
      </c>
      <c r="I1885" s="48">
        <f t="shared" si="240"/>
        <v>0.21319444444444446</v>
      </c>
      <c r="J1885" s="1">
        <v>10</v>
      </c>
      <c r="K1885" s="1" t="s">
        <v>1896</v>
      </c>
      <c r="L1885" s="1" t="s">
        <v>8823</v>
      </c>
      <c r="M1885" s="1" t="s">
        <v>75</v>
      </c>
      <c r="N1885" s="1" t="s">
        <v>3608</v>
      </c>
      <c r="O1885" s="1" t="s">
        <v>77</v>
      </c>
      <c r="P1885" s="1" t="s">
        <v>172</v>
      </c>
      <c r="Q1885" s="1" t="s">
        <v>78</v>
      </c>
      <c r="R1885" s="21" t="s">
        <v>1898</v>
      </c>
      <c r="S1885" s="1" t="s">
        <v>8824</v>
      </c>
      <c r="T1885" s="8" t="s">
        <v>8792</v>
      </c>
      <c r="U1885" s="25" t="s">
        <v>7941</v>
      </c>
      <c r="V1885" s="1" t="s">
        <v>1900</v>
      </c>
      <c r="W1885" s="1" t="s">
        <v>2143</v>
      </c>
      <c r="X1885" s="1" t="s">
        <v>1868</v>
      </c>
      <c r="Y1885" s="1" t="s">
        <v>2143</v>
      </c>
      <c r="Z1885" s="1" t="s">
        <v>152</v>
      </c>
      <c r="AA1885" s="1" t="s">
        <v>3832</v>
      </c>
      <c r="AB1885" s="1" t="s">
        <v>153</v>
      </c>
      <c r="AC1885" s="1" t="s">
        <v>154</v>
      </c>
      <c r="AD1885" s="1" t="s">
        <v>126</v>
      </c>
      <c r="AE1885" s="1">
        <v>41</v>
      </c>
      <c r="AF1885" s="1" t="s">
        <v>88</v>
      </c>
      <c r="AG1885" s="1">
        <v>6.4</v>
      </c>
      <c r="AH1885" s="1" t="s">
        <v>2344</v>
      </c>
      <c r="AI1885" s="1" t="s">
        <v>90</v>
      </c>
      <c r="AJ1885" s="1" t="s">
        <v>91</v>
      </c>
      <c r="AK1885" s="1" t="s">
        <v>92</v>
      </c>
      <c r="AL1885" s="1" t="s">
        <v>72</v>
      </c>
      <c r="AM1885" s="1" t="s">
        <v>72</v>
      </c>
      <c r="AN1885" s="1" t="s">
        <v>72</v>
      </c>
      <c r="AO1885" s="1" t="s">
        <v>72</v>
      </c>
      <c r="AP1885" s="1" t="s">
        <v>72</v>
      </c>
      <c r="AQ1885" s="1" t="s">
        <v>72</v>
      </c>
      <c r="AR1885" s="1" t="s">
        <v>72</v>
      </c>
      <c r="AS1885" s="1" t="s">
        <v>72</v>
      </c>
      <c r="AT1885" s="1" t="s">
        <v>72</v>
      </c>
      <c r="AU1885" s="3">
        <v>45975</v>
      </c>
      <c r="AV1885" s="4">
        <v>0.85138888888888886</v>
      </c>
      <c r="AW1885" s="4" t="s">
        <v>72</v>
      </c>
      <c r="AX1885" s="4" t="s">
        <v>72</v>
      </c>
      <c r="AY1885" s="4" t="s">
        <v>72</v>
      </c>
      <c r="AZ1885" s="4" t="s">
        <v>72</v>
      </c>
      <c r="BA1885" s="1" t="s">
        <v>8825</v>
      </c>
      <c r="BB1885" s="1" t="s">
        <v>72</v>
      </c>
      <c r="BC1885" s="1" t="s">
        <v>1794</v>
      </c>
      <c r="BD1885" s="1">
        <v>15</v>
      </c>
      <c r="BE1885" s="1" t="s">
        <v>183</v>
      </c>
      <c r="BF1885" s="1" t="s">
        <v>75</v>
      </c>
      <c r="BG1885" s="1" t="s">
        <v>75</v>
      </c>
      <c r="BH1885" s="1" t="s">
        <v>88</v>
      </c>
      <c r="BI1885" s="1" t="s">
        <v>79</v>
      </c>
      <c r="BJ1885" s="1" t="s">
        <v>2154</v>
      </c>
      <c r="BK1885" s="1" t="s">
        <v>7458</v>
      </c>
      <c r="BL1885" s="1" t="s">
        <v>72</v>
      </c>
      <c r="BM1885" s="1">
        <v>7</v>
      </c>
      <c r="BN1885" s="1" t="s">
        <v>88</v>
      </c>
      <c r="BO1885" s="1" t="s">
        <v>88</v>
      </c>
      <c r="BP1885" s="1" t="s">
        <v>88</v>
      </c>
      <c r="BQ1885" s="1" t="s">
        <v>160</v>
      </c>
      <c r="BR1885" s="1" t="s">
        <v>8826</v>
      </c>
    </row>
    <row r="1886" spans="1:70" ht="20.45" customHeight="1">
      <c r="A1886" s="1" t="s">
        <v>8827</v>
      </c>
      <c r="B1886" s="1">
        <v>250307</v>
      </c>
      <c r="C1886" s="1" t="s">
        <v>71</v>
      </c>
      <c r="D1886" s="3">
        <v>45978</v>
      </c>
      <c r="E1886" s="4">
        <v>0.55000000000000004</v>
      </c>
      <c r="F1886" s="5">
        <v>45962</v>
      </c>
      <c r="G1886" s="3">
        <v>45978</v>
      </c>
      <c r="H1886" s="4">
        <v>0.62986111111111109</v>
      </c>
      <c r="I1886" s="48">
        <f t="shared" si="240"/>
        <v>7.9861111111111049E-2</v>
      </c>
      <c r="J1886" s="1">
        <v>3</v>
      </c>
      <c r="K1886" s="1" t="s">
        <v>1896</v>
      </c>
      <c r="L1886" s="1" t="s">
        <v>8828</v>
      </c>
      <c r="M1886" s="1" t="s">
        <v>75</v>
      </c>
      <c r="N1886" s="1" t="s">
        <v>3947</v>
      </c>
      <c r="O1886" s="1" t="s">
        <v>77</v>
      </c>
      <c r="P1886" s="1" t="s">
        <v>78</v>
      </c>
      <c r="Q1886" s="1" t="s">
        <v>4162</v>
      </c>
      <c r="R1886" s="21" t="s">
        <v>1898</v>
      </c>
      <c r="S1886" s="21" t="s">
        <v>99</v>
      </c>
      <c r="T1886" s="34" t="s">
        <v>72</v>
      </c>
      <c r="U1886" s="34" t="s">
        <v>1958</v>
      </c>
      <c r="V1886" s="1" t="s">
        <v>1900</v>
      </c>
      <c r="W1886" s="1" t="s">
        <v>83</v>
      </c>
      <c r="X1886" s="1" t="s">
        <v>123</v>
      </c>
      <c r="Y1886" s="1" t="s">
        <v>83</v>
      </c>
      <c r="Z1886" s="1" t="s">
        <v>84</v>
      </c>
      <c r="AA1886" s="1" t="s">
        <v>72</v>
      </c>
      <c r="AB1886" s="1" t="s">
        <v>140</v>
      </c>
      <c r="AC1886" s="1" t="s">
        <v>141</v>
      </c>
      <c r="AD1886" s="1" t="s">
        <v>126</v>
      </c>
      <c r="AE1886" s="1">
        <v>55</v>
      </c>
      <c r="AF1886" s="1" t="s">
        <v>88</v>
      </c>
      <c r="AG1886" s="1">
        <v>5</v>
      </c>
      <c r="AH1886" s="1" t="s">
        <v>954</v>
      </c>
      <c r="AI1886" s="1" t="s">
        <v>90</v>
      </c>
      <c r="AJ1886" s="1" t="s">
        <v>91</v>
      </c>
      <c r="AK1886" s="1" t="s">
        <v>92</v>
      </c>
      <c r="AL1886" s="1" t="s">
        <v>72</v>
      </c>
      <c r="AM1886" s="1" t="s">
        <v>229</v>
      </c>
      <c r="AN1886" s="1" t="s">
        <v>72</v>
      </c>
      <c r="AO1886" s="1" t="s">
        <v>230</v>
      </c>
      <c r="AP1886" s="1" t="s">
        <v>72</v>
      </c>
      <c r="AQ1886" s="1" t="s">
        <v>72</v>
      </c>
      <c r="AR1886" s="1" t="s">
        <v>3444</v>
      </c>
      <c r="AS1886" s="1" t="s">
        <v>72</v>
      </c>
      <c r="AT1886" s="1" t="s">
        <v>72</v>
      </c>
      <c r="AU1886" s="3">
        <v>45978</v>
      </c>
      <c r="AV1886" s="4">
        <v>0.65277777777777779</v>
      </c>
      <c r="AW1886" s="4">
        <v>0.73611111111111116</v>
      </c>
      <c r="AX1886" s="4">
        <f t="shared" si="251"/>
        <v>8.333333333333337E-2</v>
      </c>
      <c r="AY1886" s="4">
        <f>AW1886-I1886</f>
        <v>0.65625000000000011</v>
      </c>
      <c r="AZ1886" s="4">
        <f>AW1886-E1886</f>
        <v>0.18611111111111112</v>
      </c>
      <c r="BA1886" s="1" t="s">
        <v>8829</v>
      </c>
      <c r="BB1886" s="1" t="s">
        <v>72</v>
      </c>
      <c r="BC1886" s="1" t="s">
        <v>1675</v>
      </c>
      <c r="BD1886" s="1">
        <v>15</v>
      </c>
      <c r="BE1886" s="1" t="s">
        <v>4219</v>
      </c>
      <c r="BF1886" s="1" t="s">
        <v>88</v>
      </c>
      <c r="BG1886" s="1" t="s">
        <v>88</v>
      </c>
      <c r="BH1886" s="1" t="s">
        <v>88</v>
      </c>
      <c r="BI1886" s="1" t="s">
        <v>96</v>
      </c>
      <c r="BJ1886" s="1" t="s">
        <v>72</v>
      </c>
      <c r="BK1886" s="1" t="s">
        <v>7879</v>
      </c>
      <c r="BL1886" s="1" t="s">
        <v>8830</v>
      </c>
      <c r="BM1886" s="1">
        <v>28</v>
      </c>
      <c r="BN1886" s="1" t="s">
        <v>75</v>
      </c>
      <c r="BO1886" s="1" t="s">
        <v>75</v>
      </c>
      <c r="BP1886" s="1" t="s">
        <v>75</v>
      </c>
      <c r="BQ1886" s="21" t="s">
        <v>99</v>
      </c>
      <c r="BR1886" s="21" t="s">
        <v>100</v>
      </c>
    </row>
    <row r="1887" spans="1:70" ht="20.45" customHeight="1">
      <c r="A1887" s="1" t="s">
        <v>8831</v>
      </c>
      <c r="B1887" s="1">
        <v>250308</v>
      </c>
      <c r="C1887" s="1" t="s">
        <v>71</v>
      </c>
      <c r="D1887" s="3">
        <v>45978</v>
      </c>
      <c r="E1887" s="4">
        <v>0.57291666666666663</v>
      </c>
      <c r="F1887" s="5">
        <v>45962</v>
      </c>
      <c r="G1887" s="3">
        <v>45978</v>
      </c>
      <c r="H1887" s="4">
        <v>0.6743055555555556</v>
      </c>
      <c r="I1887" s="48">
        <f t="shared" si="240"/>
        <v>0.10138888888888897</v>
      </c>
      <c r="J1887" s="1">
        <v>5</v>
      </c>
      <c r="K1887" s="1" t="s">
        <v>1896</v>
      </c>
      <c r="L1887" s="1" t="s">
        <v>8832</v>
      </c>
      <c r="M1887" s="1" t="s">
        <v>75</v>
      </c>
      <c r="N1887" s="1" t="s">
        <v>3947</v>
      </c>
      <c r="O1887" s="1" t="s">
        <v>77</v>
      </c>
      <c r="P1887" s="1" t="s">
        <v>78</v>
      </c>
      <c r="Q1887" s="1" t="s">
        <v>78</v>
      </c>
      <c r="R1887" s="21" t="s">
        <v>1898</v>
      </c>
      <c r="S1887" s="21" t="s">
        <v>99</v>
      </c>
      <c r="T1887" s="34" t="s">
        <v>72</v>
      </c>
      <c r="U1887" s="25" t="s">
        <v>8833</v>
      </c>
      <c r="V1887" s="1" t="s">
        <v>1900</v>
      </c>
      <c r="W1887" s="1" t="s">
        <v>8240</v>
      </c>
      <c r="X1887" s="1" t="s">
        <v>8241</v>
      </c>
      <c r="Y1887" s="1" t="s">
        <v>8242</v>
      </c>
      <c r="Z1887" s="1" t="s">
        <v>84</v>
      </c>
      <c r="AA1887" s="1" t="s">
        <v>72</v>
      </c>
      <c r="AB1887" s="1" t="s">
        <v>104</v>
      </c>
      <c r="AC1887" s="1" t="s">
        <v>7283</v>
      </c>
      <c r="AD1887" s="1" t="s">
        <v>87</v>
      </c>
      <c r="AE1887" s="1">
        <v>49</v>
      </c>
      <c r="AF1887" s="1" t="s">
        <v>88</v>
      </c>
      <c r="AG1887" s="1">
        <v>4.0999999999999996</v>
      </c>
      <c r="AH1887" s="1" t="s">
        <v>954</v>
      </c>
      <c r="AI1887" s="1" t="s">
        <v>90</v>
      </c>
      <c r="AJ1887" s="1" t="s">
        <v>91</v>
      </c>
      <c r="AK1887" s="1" t="s">
        <v>92</v>
      </c>
      <c r="AL1887" s="1" t="s">
        <v>72</v>
      </c>
      <c r="AM1887" s="1" t="s">
        <v>72</v>
      </c>
      <c r="AN1887" s="1" t="s">
        <v>72</v>
      </c>
      <c r="AO1887" s="1" t="s">
        <v>72</v>
      </c>
      <c r="AP1887" s="1" t="s">
        <v>72</v>
      </c>
      <c r="AQ1887" s="1" t="s">
        <v>72</v>
      </c>
      <c r="AR1887" s="1" t="s">
        <v>72</v>
      </c>
      <c r="AS1887" s="1" t="s">
        <v>263</v>
      </c>
      <c r="AT1887" s="1" t="s">
        <v>8834</v>
      </c>
      <c r="AU1887" s="3">
        <v>45978</v>
      </c>
      <c r="AV1887" s="4">
        <v>0.69166666666666665</v>
      </c>
      <c r="AW1887" s="4">
        <v>0.77777777777777779</v>
      </c>
      <c r="AX1887" s="4">
        <f t="shared" si="251"/>
        <v>8.6111111111111138E-2</v>
      </c>
      <c r="AY1887" s="4">
        <f>AW1887-I1887</f>
        <v>0.67638888888888882</v>
      </c>
      <c r="AZ1887" s="4">
        <f>AW1887-E1887</f>
        <v>0.20486111111111116</v>
      </c>
      <c r="BA1887" s="1" t="s">
        <v>8835</v>
      </c>
      <c r="BB1887" s="1" t="s">
        <v>72</v>
      </c>
      <c r="BC1887" s="1" t="s">
        <v>1675</v>
      </c>
      <c r="BD1887" s="1">
        <v>15</v>
      </c>
      <c r="BE1887" s="1" t="s">
        <v>8433</v>
      </c>
      <c r="BF1887" s="1" t="s">
        <v>75</v>
      </c>
      <c r="BG1887" s="1" t="s">
        <v>75</v>
      </c>
      <c r="BH1887" s="1" t="s">
        <v>88</v>
      </c>
      <c r="BI1887" s="1" t="s">
        <v>96</v>
      </c>
      <c r="BJ1887" s="1" t="s">
        <v>72</v>
      </c>
      <c r="BK1887" s="1" t="s">
        <v>7879</v>
      </c>
      <c r="BL1887" s="1" t="s">
        <v>8836</v>
      </c>
      <c r="BM1887" s="1">
        <f>35+35</f>
        <v>70</v>
      </c>
      <c r="BN1887" s="1" t="s">
        <v>75</v>
      </c>
      <c r="BO1887" s="1" t="s">
        <v>75</v>
      </c>
      <c r="BP1887" s="1" t="s">
        <v>75</v>
      </c>
      <c r="BQ1887" s="21" t="s">
        <v>99</v>
      </c>
      <c r="BR1887" s="21" t="s">
        <v>100</v>
      </c>
    </row>
    <row r="1888" spans="1:70" ht="20.45" customHeight="1">
      <c r="A1888" s="1" t="s">
        <v>8837</v>
      </c>
      <c r="B1888" s="1">
        <v>250309</v>
      </c>
      <c r="C1888" s="1" t="s">
        <v>71</v>
      </c>
      <c r="D1888" s="3">
        <v>45978</v>
      </c>
      <c r="E1888" s="4">
        <v>0.58333333333333337</v>
      </c>
      <c r="F1888" s="5">
        <v>45962</v>
      </c>
      <c r="G1888" s="3">
        <v>45978</v>
      </c>
      <c r="H1888" s="4">
        <v>0.76875000000000004</v>
      </c>
      <c r="I1888" s="48">
        <f t="shared" ref="I1888:I1929" si="252">H1888-E1888</f>
        <v>0.18541666666666667</v>
      </c>
      <c r="J1888" s="1">
        <v>15</v>
      </c>
      <c r="K1888" s="1" t="s">
        <v>1896</v>
      </c>
      <c r="L1888" s="1" t="s">
        <v>8838</v>
      </c>
      <c r="M1888" s="1" t="s">
        <v>75</v>
      </c>
      <c r="N1888" s="1" t="s">
        <v>5598</v>
      </c>
      <c r="O1888" s="1" t="s">
        <v>77</v>
      </c>
      <c r="P1888" s="1" t="s">
        <v>78</v>
      </c>
      <c r="Q1888" s="1" t="s">
        <v>78</v>
      </c>
      <c r="R1888" s="21" t="s">
        <v>1898</v>
      </c>
      <c r="S1888" s="21" t="s">
        <v>99</v>
      </c>
      <c r="T1888" s="34" t="s">
        <v>72</v>
      </c>
      <c r="U1888" s="25" t="s">
        <v>8839</v>
      </c>
      <c r="V1888" s="1" t="s">
        <v>1900</v>
      </c>
      <c r="W1888" s="1" t="s">
        <v>2143</v>
      </c>
      <c r="X1888" s="1" t="s">
        <v>1868</v>
      </c>
      <c r="Y1888" s="1" t="s">
        <v>2143</v>
      </c>
      <c r="Z1888" s="1" t="s">
        <v>5066</v>
      </c>
      <c r="AA1888" s="1" t="s">
        <v>72</v>
      </c>
      <c r="AB1888" s="1" t="s">
        <v>5821</v>
      </c>
      <c r="AC1888" s="1" t="s">
        <v>8840</v>
      </c>
      <c r="AD1888" s="1" t="s">
        <v>87</v>
      </c>
      <c r="AE1888" s="1">
        <v>59</v>
      </c>
      <c r="AF1888" s="1" t="s">
        <v>88</v>
      </c>
      <c r="AG1888" s="1">
        <v>5.5</v>
      </c>
      <c r="AH1888" s="1" t="s">
        <v>299</v>
      </c>
      <c r="AI1888" s="1" t="s">
        <v>90</v>
      </c>
      <c r="AJ1888" s="1" t="s">
        <v>91</v>
      </c>
      <c r="AK1888" s="1" t="s">
        <v>92</v>
      </c>
      <c r="AL1888" s="1" t="s">
        <v>72</v>
      </c>
      <c r="AM1888" s="1" t="s">
        <v>72</v>
      </c>
      <c r="AN1888" s="1" t="s">
        <v>72</v>
      </c>
      <c r="AO1888" s="1" t="s">
        <v>72</v>
      </c>
      <c r="AP1888" s="1" t="s">
        <v>72</v>
      </c>
      <c r="AQ1888" s="1" t="s">
        <v>72</v>
      </c>
      <c r="AR1888" s="1" t="s">
        <v>72</v>
      </c>
      <c r="AS1888" s="1" t="s">
        <v>72</v>
      </c>
      <c r="AT1888" s="1" t="s">
        <v>72</v>
      </c>
      <c r="AU1888" s="3">
        <v>45978</v>
      </c>
      <c r="AV1888" s="4">
        <v>0.78888888888888886</v>
      </c>
      <c r="AW1888" s="4">
        <v>0.82638888888888884</v>
      </c>
      <c r="AX1888" s="4">
        <f t="shared" si="251"/>
        <v>3.7499999999999978E-2</v>
      </c>
      <c r="AY1888" s="4">
        <f>AW1888-I1888</f>
        <v>0.64097222222222217</v>
      </c>
      <c r="AZ1888" s="4">
        <f>AW1888-E1888</f>
        <v>0.24305555555555547</v>
      </c>
      <c r="BA1888" s="1" t="s">
        <v>8841</v>
      </c>
      <c r="BB1888" s="1" t="s">
        <v>8842</v>
      </c>
      <c r="BC1888" s="1" t="s">
        <v>1794</v>
      </c>
      <c r="BD1888" s="1">
        <v>15</v>
      </c>
      <c r="BE1888" s="1" t="s">
        <v>2694</v>
      </c>
      <c r="BF1888" s="1" t="s">
        <v>75</v>
      </c>
      <c r="BG1888" s="1" t="s">
        <v>75</v>
      </c>
      <c r="BH1888" s="1" t="s">
        <v>88</v>
      </c>
      <c r="BI1888" s="1" t="s">
        <v>96</v>
      </c>
      <c r="BJ1888" s="1" t="s">
        <v>72</v>
      </c>
      <c r="BK1888" s="1" t="s">
        <v>6242</v>
      </c>
      <c r="BL1888" s="1" t="s">
        <v>8843</v>
      </c>
      <c r="BM1888" s="1">
        <v>16</v>
      </c>
      <c r="BN1888" s="1" t="s">
        <v>75</v>
      </c>
      <c r="BO1888" s="1" t="s">
        <v>75</v>
      </c>
      <c r="BP1888" s="1" t="s">
        <v>75</v>
      </c>
      <c r="BQ1888" s="21" t="s">
        <v>99</v>
      </c>
      <c r="BR1888" s="21" t="s">
        <v>100</v>
      </c>
    </row>
    <row r="1889" spans="1:70" ht="20.45" customHeight="1">
      <c r="A1889" s="1" t="s">
        <v>8844</v>
      </c>
      <c r="B1889" s="1">
        <v>250310</v>
      </c>
      <c r="C1889" s="1" t="s">
        <v>71</v>
      </c>
      <c r="D1889" s="3">
        <v>45979</v>
      </c>
      <c r="E1889" s="4">
        <v>0.60416666666666663</v>
      </c>
      <c r="F1889" s="5">
        <v>45962</v>
      </c>
      <c r="G1889" s="3">
        <v>45979</v>
      </c>
      <c r="H1889" s="4">
        <v>0.7104166666666667</v>
      </c>
      <c r="I1889" s="48">
        <f t="shared" si="252"/>
        <v>0.10625000000000007</v>
      </c>
      <c r="J1889" s="1">
        <v>5</v>
      </c>
      <c r="K1889" s="1" t="s">
        <v>1896</v>
      </c>
      <c r="L1889" s="1" t="s">
        <v>8845</v>
      </c>
      <c r="M1889" s="1" t="s">
        <v>75</v>
      </c>
      <c r="N1889" s="1" t="s">
        <v>3624</v>
      </c>
      <c r="O1889" s="1" t="s">
        <v>77</v>
      </c>
      <c r="P1889" s="1" t="s">
        <v>78</v>
      </c>
      <c r="Q1889" s="1" t="s">
        <v>78</v>
      </c>
      <c r="R1889" s="21" t="s">
        <v>1898</v>
      </c>
      <c r="S1889" s="21" t="s">
        <v>99</v>
      </c>
      <c r="T1889" s="34" t="s">
        <v>72</v>
      </c>
      <c r="U1889" s="25" t="s">
        <v>4348</v>
      </c>
      <c r="V1889" s="1" t="s">
        <v>1900</v>
      </c>
      <c r="W1889" s="1" t="s">
        <v>8240</v>
      </c>
      <c r="X1889" s="1" t="s">
        <v>8241</v>
      </c>
      <c r="Y1889" s="1" t="s">
        <v>8242</v>
      </c>
      <c r="Z1889" s="1" t="s">
        <v>152</v>
      </c>
      <c r="AA1889" s="1" t="s">
        <v>72</v>
      </c>
      <c r="AB1889" s="1" t="s">
        <v>153</v>
      </c>
      <c r="AC1889" s="1" t="s">
        <v>164</v>
      </c>
      <c r="AD1889" s="1" t="s">
        <v>126</v>
      </c>
      <c r="AE1889" s="1">
        <v>47</v>
      </c>
      <c r="AF1889" s="1" t="s">
        <v>88</v>
      </c>
      <c r="AG1889" s="1">
        <v>5.4</v>
      </c>
      <c r="AH1889" s="1" t="s">
        <v>954</v>
      </c>
      <c r="AI1889" s="1" t="s">
        <v>90</v>
      </c>
      <c r="AJ1889" s="1" t="s">
        <v>91</v>
      </c>
      <c r="AK1889" s="1" t="s">
        <v>92</v>
      </c>
      <c r="AL1889" s="1" t="s">
        <v>72</v>
      </c>
      <c r="AM1889" s="1" t="s">
        <v>72</v>
      </c>
      <c r="AN1889" s="1" t="s">
        <v>72</v>
      </c>
      <c r="AO1889" s="1" t="s">
        <v>72</v>
      </c>
      <c r="AP1889" s="1" t="s">
        <v>72</v>
      </c>
      <c r="AQ1889" s="1" t="s">
        <v>72</v>
      </c>
      <c r="AR1889" s="1" t="s">
        <v>72</v>
      </c>
      <c r="AS1889" s="1" t="s">
        <v>263</v>
      </c>
      <c r="AT1889" s="1" t="s">
        <v>8846</v>
      </c>
      <c r="AU1889" s="3">
        <v>45979</v>
      </c>
      <c r="AV1889" s="4">
        <v>0.72569444444444442</v>
      </c>
      <c r="AW1889" s="4">
        <v>0.77361111111111114</v>
      </c>
      <c r="AX1889" s="4">
        <f t="shared" si="251"/>
        <v>4.7916666666666718E-2</v>
      </c>
      <c r="AY1889" s="4">
        <f>AW1889-I1889</f>
        <v>0.66736111111111107</v>
      </c>
      <c r="AZ1889" s="4">
        <f>AW1889-E1889</f>
        <v>0.16944444444444451</v>
      </c>
      <c r="BA1889" s="1" t="s">
        <v>8847</v>
      </c>
      <c r="BB1889" s="1" t="s">
        <v>72</v>
      </c>
      <c r="BC1889" s="1" t="s">
        <v>1794</v>
      </c>
      <c r="BD1889" s="1">
        <v>15</v>
      </c>
      <c r="BE1889" s="1" t="s">
        <v>8433</v>
      </c>
      <c r="BF1889" s="1" t="s">
        <v>75</v>
      </c>
      <c r="BG1889" s="1" t="s">
        <v>75</v>
      </c>
      <c r="BH1889" s="1" t="s">
        <v>88</v>
      </c>
      <c r="BI1889" s="1" t="s">
        <v>96</v>
      </c>
      <c r="BJ1889" s="1" t="s">
        <v>72</v>
      </c>
      <c r="BK1889" s="1" t="s">
        <v>7458</v>
      </c>
      <c r="BL1889" s="1" t="s">
        <v>8848</v>
      </c>
      <c r="BM1889" s="1">
        <f>35+49</f>
        <v>84</v>
      </c>
      <c r="BN1889" s="1" t="s">
        <v>75</v>
      </c>
      <c r="BO1889" s="1" t="s">
        <v>75</v>
      </c>
      <c r="BP1889" s="1" t="s">
        <v>75</v>
      </c>
      <c r="BQ1889" s="21" t="s">
        <v>99</v>
      </c>
      <c r="BR1889" s="21" t="s">
        <v>100</v>
      </c>
    </row>
    <row r="1890" spans="1:70" ht="20.45" customHeight="1">
      <c r="A1890" s="1" t="s">
        <v>8849</v>
      </c>
      <c r="B1890" s="1">
        <v>250311</v>
      </c>
      <c r="C1890" s="1" t="s">
        <v>71</v>
      </c>
      <c r="D1890" s="3">
        <v>45980</v>
      </c>
      <c r="E1890" s="4">
        <v>0.42708333333333331</v>
      </c>
      <c r="F1890" s="5">
        <v>45962</v>
      </c>
      <c r="G1890" s="3">
        <v>45980</v>
      </c>
      <c r="H1890" s="4">
        <v>0.6118055555555556</v>
      </c>
      <c r="I1890" s="48">
        <f t="shared" si="252"/>
        <v>0.18472222222222229</v>
      </c>
      <c r="J1890" s="1">
        <v>5</v>
      </c>
      <c r="K1890" s="1" t="s">
        <v>1896</v>
      </c>
      <c r="L1890" s="1" t="s">
        <v>8850</v>
      </c>
      <c r="M1890" s="1" t="s">
        <v>75</v>
      </c>
      <c r="N1890" s="1" t="s">
        <v>170</v>
      </c>
      <c r="O1890" s="1" t="s">
        <v>77</v>
      </c>
      <c r="P1890" s="1" t="s">
        <v>78</v>
      </c>
      <c r="Q1890" s="1" t="s">
        <v>78</v>
      </c>
      <c r="R1890" s="21" t="s">
        <v>1927</v>
      </c>
      <c r="S1890" s="1" t="s">
        <v>160</v>
      </c>
      <c r="T1890" s="8" t="s">
        <v>8792</v>
      </c>
      <c r="U1890" s="25" t="s">
        <v>3877</v>
      </c>
      <c r="V1890" s="1" t="s">
        <v>1900</v>
      </c>
      <c r="W1890" s="1" t="s">
        <v>2143</v>
      </c>
      <c r="X1890" s="1" t="s">
        <v>1868</v>
      </c>
      <c r="Y1890" s="1" t="s">
        <v>2143</v>
      </c>
      <c r="Z1890" s="1" t="s">
        <v>152</v>
      </c>
      <c r="AA1890" s="1" t="s">
        <v>72</v>
      </c>
      <c r="AB1890" s="1" t="s">
        <v>153</v>
      </c>
      <c r="AC1890" s="1" t="s">
        <v>164</v>
      </c>
      <c r="AD1890" s="1" t="s">
        <v>126</v>
      </c>
      <c r="AE1890" s="1">
        <v>28</v>
      </c>
      <c r="AF1890" s="1" t="s">
        <v>88</v>
      </c>
      <c r="AG1890" s="1">
        <v>7.8</v>
      </c>
      <c r="AH1890" s="1" t="s">
        <v>954</v>
      </c>
      <c r="AI1890" s="1" t="s">
        <v>90</v>
      </c>
      <c r="AJ1890" s="1" t="s">
        <v>91</v>
      </c>
      <c r="AK1890" s="1" t="s">
        <v>92</v>
      </c>
      <c r="AL1890" s="1" t="s">
        <v>72</v>
      </c>
      <c r="AM1890" s="1" t="s">
        <v>72</v>
      </c>
      <c r="AN1890" s="1" t="s">
        <v>72</v>
      </c>
      <c r="AO1890" s="1" t="s">
        <v>72</v>
      </c>
      <c r="AP1890" s="1" t="s">
        <v>72</v>
      </c>
      <c r="AQ1890" s="1" t="s">
        <v>72</v>
      </c>
      <c r="AR1890" s="1" t="s">
        <v>2726</v>
      </c>
      <c r="AS1890" s="1" t="s">
        <v>72</v>
      </c>
      <c r="AT1890" s="1" t="s">
        <v>72</v>
      </c>
      <c r="AU1890" s="3">
        <v>45980</v>
      </c>
      <c r="AV1890" s="4">
        <v>0.64097222222222228</v>
      </c>
      <c r="AW1890" s="4" t="s">
        <v>72</v>
      </c>
      <c r="AX1890" s="4" t="s">
        <v>72</v>
      </c>
      <c r="AY1890" s="4" t="s">
        <v>72</v>
      </c>
      <c r="AZ1890" s="4" t="s">
        <v>72</v>
      </c>
      <c r="BA1890" s="1" t="s">
        <v>8851</v>
      </c>
      <c r="BB1890" s="1" t="s">
        <v>72</v>
      </c>
      <c r="BC1890" s="1" t="s">
        <v>1794</v>
      </c>
      <c r="BD1890" s="1">
        <v>15</v>
      </c>
      <c r="BE1890" s="1" t="s">
        <v>183</v>
      </c>
      <c r="BF1890" s="1" t="s">
        <v>75</v>
      </c>
      <c r="BG1890" s="1" t="s">
        <v>75</v>
      </c>
      <c r="BH1890" s="1" t="s">
        <v>88</v>
      </c>
      <c r="BI1890" s="1" t="s">
        <v>79</v>
      </c>
      <c r="BJ1890" s="1" t="s">
        <v>2154</v>
      </c>
      <c r="BK1890" s="1" t="s">
        <v>8639</v>
      </c>
      <c r="BL1890" s="1" t="s">
        <v>72</v>
      </c>
      <c r="BM1890" s="1">
        <v>3</v>
      </c>
      <c r="BN1890" s="1" t="s">
        <v>88</v>
      </c>
      <c r="BO1890" s="1" t="s">
        <v>88</v>
      </c>
      <c r="BP1890" s="1" t="s">
        <v>88</v>
      </c>
      <c r="BQ1890" s="1" t="s">
        <v>160</v>
      </c>
      <c r="BR1890" s="1" t="s">
        <v>8826</v>
      </c>
    </row>
    <row r="1891" spans="1:70" ht="20.45" customHeight="1">
      <c r="A1891" s="1" t="s">
        <v>8852</v>
      </c>
      <c r="B1891" s="1">
        <v>250312</v>
      </c>
      <c r="C1891" s="1" t="s">
        <v>71</v>
      </c>
      <c r="D1891" s="3">
        <v>45980</v>
      </c>
      <c r="E1891" s="4">
        <v>0.4548611111111111</v>
      </c>
      <c r="F1891" s="5">
        <v>45962</v>
      </c>
      <c r="G1891" s="3">
        <v>45980</v>
      </c>
      <c r="H1891" s="4">
        <v>0.71388888888888891</v>
      </c>
      <c r="I1891" s="48">
        <f t="shared" si="252"/>
        <v>0.2590277777777778</v>
      </c>
      <c r="J1891" s="1">
        <v>2</v>
      </c>
      <c r="K1891" s="1" t="s">
        <v>1896</v>
      </c>
      <c r="L1891" s="1" t="s">
        <v>8853</v>
      </c>
      <c r="M1891" s="1" t="s">
        <v>75</v>
      </c>
      <c r="N1891" s="1" t="s">
        <v>4589</v>
      </c>
      <c r="O1891" s="1" t="s">
        <v>77</v>
      </c>
      <c r="P1891" s="1" t="s">
        <v>78</v>
      </c>
      <c r="Q1891" s="1" t="s">
        <v>78</v>
      </c>
      <c r="R1891" s="21" t="s">
        <v>1898</v>
      </c>
      <c r="S1891" s="1" t="s">
        <v>99</v>
      </c>
      <c r="T1891" s="34" t="s">
        <v>72</v>
      </c>
      <c r="U1891" s="34" t="s">
        <v>2488</v>
      </c>
      <c r="V1891" s="1" t="s">
        <v>1900</v>
      </c>
      <c r="W1891" s="1" t="s">
        <v>813</v>
      </c>
      <c r="X1891" s="1" t="s">
        <v>813</v>
      </c>
      <c r="Y1891" s="1" t="s">
        <v>814</v>
      </c>
      <c r="Z1891" s="1" t="s">
        <v>84</v>
      </c>
      <c r="AA1891" s="1" t="s">
        <v>72</v>
      </c>
      <c r="AB1891" s="1" t="s">
        <v>140</v>
      </c>
      <c r="AC1891" s="1" t="s">
        <v>181</v>
      </c>
      <c r="AD1891" s="1" t="s">
        <v>126</v>
      </c>
      <c r="AE1891" s="1">
        <v>54</v>
      </c>
      <c r="AF1891" s="1" t="s">
        <v>88</v>
      </c>
      <c r="AG1891" s="1">
        <v>5.4</v>
      </c>
      <c r="AH1891" s="1" t="s">
        <v>954</v>
      </c>
      <c r="AI1891" s="1" t="s">
        <v>90</v>
      </c>
      <c r="AJ1891" s="1" t="s">
        <v>91</v>
      </c>
      <c r="AK1891" s="1" t="s">
        <v>92</v>
      </c>
      <c r="AL1891" s="1" t="s">
        <v>72</v>
      </c>
      <c r="AM1891" s="1" t="s">
        <v>254</v>
      </c>
      <c r="AN1891" s="1">
        <v>2</v>
      </c>
      <c r="AO1891" s="25" t="s">
        <v>5556</v>
      </c>
      <c r="AP1891" s="1" t="s">
        <v>72</v>
      </c>
      <c r="AQ1891" s="1" t="s">
        <v>72</v>
      </c>
      <c r="AR1891" s="1" t="s">
        <v>3444</v>
      </c>
      <c r="AS1891" s="1" t="s">
        <v>878</v>
      </c>
      <c r="AT1891" s="1" t="s">
        <v>72</v>
      </c>
      <c r="AU1891" s="3">
        <v>45980</v>
      </c>
      <c r="AV1891" s="1" t="s">
        <v>72</v>
      </c>
      <c r="AW1891" s="4" t="s">
        <v>72</v>
      </c>
      <c r="AX1891" s="1" t="s">
        <v>72</v>
      </c>
      <c r="AY1891" s="1" t="s">
        <v>72</v>
      </c>
      <c r="AZ1891" s="1" t="s">
        <v>72</v>
      </c>
      <c r="BA1891" s="1" t="s">
        <v>72</v>
      </c>
      <c r="BB1891" s="1" t="s">
        <v>72</v>
      </c>
      <c r="BC1891" s="1" t="s">
        <v>1675</v>
      </c>
      <c r="BD1891" s="1">
        <v>15</v>
      </c>
      <c r="BE1891" s="1" t="s">
        <v>6026</v>
      </c>
      <c r="BF1891" s="1" t="s">
        <v>75</v>
      </c>
      <c r="BG1891" s="1" t="s">
        <v>75</v>
      </c>
      <c r="BH1891" s="1" t="s">
        <v>88</v>
      </c>
      <c r="BI1891" s="1" t="s">
        <v>96</v>
      </c>
      <c r="BJ1891" s="1" t="s">
        <v>72</v>
      </c>
      <c r="BK1891" s="1" t="s">
        <v>72</v>
      </c>
      <c r="BL1891" s="1" t="s">
        <v>72</v>
      </c>
      <c r="BM1891" s="1" t="s">
        <v>72</v>
      </c>
      <c r="BN1891" s="1" t="s">
        <v>72</v>
      </c>
      <c r="BO1891" s="1" t="s">
        <v>72</v>
      </c>
      <c r="BP1891" s="1" t="s">
        <v>72</v>
      </c>
      <c r="BQ1891" s="21" t="s">
        <v>99</v>
      </c>
      <c r="BR1891" s="21" t="s">
        <v>100</v>
      </c>
    </row>
    <row r="1892" spans="1:70" ht="20.45" customHeight="1">
      <c r="A1892" s="1" t="s">
        <v>8854</v>
      </c>
      <c r="B1892" s="1">
        <v>250312</v>
      </c>
      <c r="C1892" s="1" t="s">
        <v>71</v>
      </c>
      <c r="D1892" s="3">
        <v>45980</v>
      </c>
      <c r="E1892" s="4">
        <v>0.4548611111111111</v>
      </c>
      <c r="F1892" s="5">
        <v>45962</v>
      </c>
      <c r="G1892" s="3">
        <v>45980</v>
      </c>
      <c r="H1892" s="4">
        <v>0.71388888888888891</v>
      </c>
      <c r="I1892" s="48">
        <f t="shared" si="252"/>
        <v>0.2590277777777778</v>
      </c>
      <c r="J1892" s="1">
        <v>2</v>
      </c>
      <c r="K1892" s="1" t="s">
        <v>1896</v>
      </c>
      <c r="L1892" s="1" t="s">
        <v>8853</v>
      </c>
      <c r="M1892" s="1" t="s">
        <v>75</v>
      </c>
      <c r="N1892" s="1" t="s">
        <v>3947</v>
      </c>
      <c r="O1892" s="1" t="s">
        <v>77</v>
      </c>
      <c r="P1892" s="1" t="s">
        <v>78</v>
      </c>
      <c r="Q1892" s="1" t="s">
        <v>78</v>
      </c>
      <c r="R1892" s="21" t="s">
        <v>1898</v>
      </c>
      <c r="S1892" s="1" t="s">
        <v>99</v>
      </c>
      <c r="T1892" s="34" t="s">
        <v>72</v>
      </c>
      <c r="U1892" s="34" t="s">
        <v>2488</v>
      </c>
      <c r="V1892" s="1" t="s">
        <v>1900</v>
      </c>
      <c r="W1892" s="1" t="s">
        <v>813</v>
      </c>
      <c r="X1892" s="1" t="s">
        <v>813</v>
      </c>
      <c r="Y1892" s="1" t="s">
        <v>814</v>
      </c>
      <c r="Z1892" s="1" t="s">
        <v>84</v>
      </c>
      <c r="AA1892" s="1" t="s">
        <v>72</v>
      </c>
      <c r="AB1892" s="1" t="s">
        <v>140</v>
      </c>
      <c r="AC1892" s="1" t="s">
        <v>181</v>
      </c>
      <c r="AD1892" s="1" t="s">
        <v>126</v>
      </c>
      <c r="AE1892" s="1">
        <v>54</v>
      </c>
      <c r="AF1892" s="1" t="s">
        <v>88</v>
      </c>
      <c r="AG1892" s="1">
        <v>5.4</v>
      </c>
      <c r="AH1892" s="1" t="s">
        <v>954</v>
      </c>
      <c r="AI1892" s="1" t="s">
        <v>90</v>
      </c>
      <c r="AJ1892" s="1" t="s">
        <v>91</v>
      </c>
      <c r="AK1892" s="1" t="s">
        <v>92</v>
      </c>
      <c r="AL1892" s="1" t="s">
        <v>72</v>
      </c>
      <c r="AM1892" s="1" t="s">
        <v>254</v>
      </c>
      <c r="AN1892" s="1">
        <v>2</v>
      </c>
      <c r="AO1892" s="25" t="s">
        <v>5556</v>
      </c>
      <c r="AP1892" s="1" t="s">
        <v>72</v>
      </c>
      <c r="AQ1892" s="1" t="s">
        <v>72</v>
      </c>
      <c r="AR1892" s="1" t="s">
        <v>3444</v>
      </c>
      <c r="AS1892" s="1" t="s">
        <v>878</v>
      </c>
      <c r="AT1892" s="1" t="s">
        <v>72</v>
      </c>
      <c r="AU1892" s="3">
        <v>45980</v>
      </c>
      <c r="AV1892" s="4">
        <v>0.73263888888888884</v>
      </c>
      <c r="AW1892" s="4">
        <v>0.8041666666666667</v>
      </c>
      <c r="AX1892" s="4">
        <f t="shared" ref="AX1892:AX1919" si="253">AW1892-AV1892</f>
        <v>7.1527777777777857E-2</v>
      </c>
      <c r="AY1892" s="4">
        <f>AW1892-I1892</f>
        <v>0.54513888888888884</v>
      </c>
      <c r="AZ1892" s="4">
        <f>AW1892-E1892</f>
        <v>0.34930555555555559</v>
      </c>
      <c r="BA1892" s="1" t="s">
        <v>8855</v>
      </c>
      <c r="BB1892" s="1" t="s">
        <v>72</v>
      </c>
      <c r="BC1892" s="1" t="s">
        <v>1675</v>
      </c>
      <c r="BD1892" s="1">
        <v>15</v>
      </c>
      <c r="BE1892" s="1" t="s">
        <v>6026</v>
      </c>
      <c r="BF1892" s="1" t="s">
        <v>75</v>
      </c>
      <c r="BG1892" s="1" t="s">
        <v>75</v>
      </c>
      <c r="BH1892" s="1" t="s">
        <v>88</v>
      </c>
      <c r="BI1892" s="1" t="s">
        <v>96</v>
      </c>
      <c r="BJ1892" s="1" t="s">
        <v>72</v>
      </c>
      <c r="BK1892" s="1" t="s">
        <v>7879</v>
      </c>
      <c r="BL1892" s="1" t="s">
        <v>8856</v>
      </c>
      <c r="BM1892" s="1">
        <v>35</v>
      </c>
      <c r="BN1892" s="1" t="s">
        <v>75</v>
      </c>
      <c r="BO1892" s="1" t="s">
        <v>75</v>
      </c>
      <c r="BP1892" s="1" t="s">
        <v>75</v>
      </c>
      <c r="BQ1892" s="21" t="s">
        <v>99</v>
      </c>
      <c r="BR1892" s="21" t="s">
        <v>100</v>
      </c>
    </row>
    <row r="1893" spans="1:70" ht="20.45" customHeight="1">
      <c r="A1893" s="1" t="s">
        <v>8857</v>
      </c>
      <c r="B1893" s="1">
        <v>250313</v>
      </c>
      <c r="C1893" s="1" t="s">
        <v>71</v>
      </c>
      <c r="D1893" s="3">
        <v>45981</v>
      </c>
      <c r="E1893" s="4">
        <v>0.59722222222222221</v>
      </c>
      <c r="F1893" s="5">
        <v>45962</v>
      </c>
      <c r="G1893" s="3">
        <v>45981</v>
      </c>
      <c r="H1893" s="4">
        <v>0.69166666666666665</v>
      </c>
      <c r="I1893" s="48">
        <f t="shared" si="252"/>
        <v>9.4444444444444442E-2</v>
      </c>
      <c r="J1893" s="1">
        <v>2</v>
      </c>
      <c r="K1893" s="1" t="s">
        <v>1896</v>
      </c>
      <c r="L1893" s="1" t="s">
        <v>8858</v>
      </c>
      <c r="M1893" s="1" t="s">
        <v>75</v>
      </c>
      <c r="N1893" s="1" t="s">
        <v>7510</v>
      </c>
      <c r="O1893" s="1" t="s">
        <v>77</v>
      </c>
      <c r="P1893" s="1" t="s">
        <v>78</v>
      </c>
      <c r="Q1893" s="1" t="s">
        <v>78</v>
      </c>
      <c r="R1893" s="21" t="s">
        <v>1898</v>
      </c>
      <c r="S1893" s="1" t="s">
        <v>99</v>
      </c>
      <c r="T1893" s="34" t="s">
        <v>72</v>
      </c>
      <c r="U1893" s="34" t="s">
        <v>6832</v>
      </c>
      <c r="V1893" s="1" t="s">
        <v>1900</v>
      </c>
      <c r="W1893" s="1" t="s">
        <v>83</v>
      </c>
      <c r="X1893" s="1" t="s">
        <v>123</v>
      </c>
      <c r="Y1893" s="1" t="s">
        <v>83</v>
      </c>
      <c r="Z1893" s="1" t="s">
        <v>7128</v>
      </c>
      <c r="AA1893" s="1" t="s">
        <v>72</v>
      </c>
      <c r="AB1893" s="1" t="s">
        <v>8604</v>
      </c>
      <c r="AC1893" s="1" t="s">
        <v>7206</v>
      </c>
      <c r="AD1893" s="1" t="s">
        <v>126</v>
      </c>
      <c r="AE1893" s="1">
        <v>65</v>
      </c>
      <c r="AF1893" s="1" t="s">
        <v>88</v>
      </c>
      <c r="AG1893" s="1">
        <v>5</v>
      </c>
      <c r="AH1893" s="1" t="s">
        <v>954</v>
      </c>
      <c r="AI1893" s="1" t="s">
        <v>90</v>
      </c>
      <c r="AJ1893" s="1" t="s">
        <v>91</v>
      </c>
      <c r="AK1893" s="1" t="s">
        <v>92</v>
      </c>
      <c r="AL1893" s="1" t="s">
        <v>72</v>
      </c>
      <c r="AM1893" s="1" t="s">
        <v>244</v>
      </c>
      <c r="AN1893" s="1" t="s">
        <v>72</v>
      </c>
      <c r="AO1893" s="1" t="s">
        <v>230</v>
      </c>
      <c r="AP1893" s="1" t="s">
        <v>72</v>
      </c>
      <c r="AQ1893" s="1" t="s">
        <v>72</v>
      </c>
      <c r="AR1893" s="1" t="s">
        <v>447</v>
      </c>
      <c r="AS1893" s="1" t="s">
        <v>72</v>
      </c>
      <c r="AT1893" s="1" t="s">
        <v>72</v>
      </c>
      <c r="AU1893" s="3">
        <v>45981</v>
      </c>
      <c r="AV1893" s="4">
        <v>0.7104166666666667</v>
      </c>
      <c r="AW1893" s="4">
        <v>0.78194444444444444</v>
      </c>
      <c r="AX1893" s="4">
        <f t="shared" si="253"/>
        <v>7.1527777777777746E-2</v>
      </c>
      <c r="AY1893" s="4">
        <f>AW1893-I1893</f>
        <v>0.6875</v>
      </c>
      <c r="AZ1893" s="4">
        <f>AW1893-E1893</f>
        <v>0.18472222222222223</v>
      </c>
      <c r="BA1893" s="1" t="s">
        <v>8859</v>
      </c>
      <c r="BB1893" s="1" t="s">
        <v>72</v>
      </c>
      <c r="BC1893" s="1" t="s">
        <v>1675</v>
      </c>
      <c r="BD1893" s="1">
        <v>13</v>
      </c>
      <c r="BE1893" s="1" t="s">
        <v>183</v>
      </c>
      <c r="BF1893" s="1" t="s">
        <v>75</v>
      </c>
      <c r="BG1893" s="1" t="s">
        <v>75</v>
      </c>
      <c r="BH1893" s="1" t="s">
        <v>88</v>
      </c>
      <c r="BI1893" s="1" t="s">
        <v>96</v>
      </c>
      <c r="BJ1893" s="1" t="s">
        <v>72</v>
      </c>
      <c r="BK1893" s="1" t="s">
        <v>7543</v>
      </c>
      <c r="BL1893" s="1" t="s">
        <v>8860</v>
      </c>
      <c r="BM1893" s="1">
        <f>46+70</f>
        <v>116</v>
      </c>
      <c r="BN1893" s="1" t="s">
        <v>3718</v>
      </c>
      <c r="BO1893" s="1" t="s">
        <v>3718</v>
      </c>
      <c r="BP1893" s="1" t="s">
        <v>3718</v>
      </c>
      <c r="BQ1893" s="21" t="s">
        <v>99</v>
      </c>
      <c r="BR1893" s="21" t="s">
        <v>100</v>
      </c>
    </row>
    <row r="1894" spans="1:70" ht="20.45" customHeight="1">
      <c r="A1894" s="1" t="s">
        <v>8861</v>
      </c>
      <c r="B1894" s="1">
        <v>250314</v>
      </c>
      <c r="C1894" s="1" t="s">
        <v>71</v>
      </c>
      <c r="D1894" s="3">
        <v>45982</v>
      </c>
      <c r="E1894" s="4">
        <v>0.46875</v>
      </c>
      <c r="F1894" s="5">
        <v>45962</v>
      </c>
      <c r="G1894" s="3">
        <v>45982</v>
      </c>
      <c r="H1894" s="24">
        <v>0.65416666666666667</v>
      </c>
      <c r="I1894" s="48">
        <f t="shared" si="252"/>
        <v>0.18541666666666667</v>
      </c>
      <c r="J1894" s="1">
        <v>5</v>
      </c>
      <c r="K1894" s="1" t="s">
        <v>1896</v>
      </c>
      <c r="L1894" s="1" t="s">
        <v>8862</v>
      </c>
      <c r="M1894" s="1" t="s">
        <v>75</v>
      </c>
      <c r="N1894" s="1" t="s">
        <v>3624</v>
      </c>
      <c r="O1894" s="1" t="s">
        <v>77</v>
      </c>
      <c r="P1894" s="1" t="s">
        <v>78</v>
      </c>
      <c r="Q1894" s="1" t="s">
        <v>172</v>
      </c>
      <c r="R1894" s="21" t="s">
        <v>1898</v>
      </c>
      <c r="S1894" s="1" t="s">
        <v>99</v>
      </c>
      <c r="T1894" s="1" t="s">
        <v>8863</v>
      </c>
      <c r="U1894" s="34" t="s">
        <v>8864</v>
      </c>
      <c r="V1894" s="1" t="s">
        <v>1900</v>
      </c>
      <c r="W1894" s="1" t="s">
        <v>813</v>
      </c>
      <c r="X1894" s="1" t="s">
        <v>813</v>
      </c>
      <c r="Y1894" s="1" t="s">
        <v>814</v>
      </c>
      <c r="Z1894" s="1" t="s">
        <v>152</v>
      </c>
      <c r="AA1894" s="1" t="s">
        <v>72</v>
      </c>
      <c r="AB1894" s="1" t="s">
        <v>153</v>
      </c>
      <c r="AC1894" s="1" t="s">
        <v>164</v>
      </c>
      <c r="AD1894" s="1" t="s">
        <v>126</v>
      </c>
      <c r="AE1894" s="1">
        <v>36</v>
      </c>
      <c r="AF1894" s="1" t="s">
        <v>88</v>
      </c>
      <c r="AG1894" s="1">
        <v>5.6</v>
      </c>
      <c r="AH1894" s="1" t="s">
        <v>954</v>
      </c>
      <c r="AI1894" s="1" t="s">
        <v>90</v>
      </c>
      <c r="AJ1894" s="1" t="s">
        <v>91</v>
      </c>
      <c r="AK1894" s="1" t="s">
        <v>92</v>
      </c>
      <c r="AL1894" s="1" t="s">
        <v>72</v>
      </c>
      <c r="AM1894" s="1" t="s">
        <v>244</v>
      </c>
      <c r="AN1894" s="1">
        <v>2</v>
      </c>
      <c r="AO1894" s="25" t="s">
        <v>5057</v>
      </c>
      <c r="AP1894" s="1" t="s">
        <v>72</v>
      </c>
      <c r="AQ1894" s="1" t="s">
        <v>72</v>
      </c>
      <c r="AR1894" s="1" t="s">
        <v>2726</v>
      </c>
      <c r="AS1894" s="1" t="s">
        <v>5157</v>
      </c>
      <c r="AT1894" s="1" t="s">
        <v>8865</v>
      </c>
      <c r="AU1894" s="3">
        <v>45982</v>
      </c>
      <c r="AV1894" s="4">
        <v>0.68541666666666667</v>
      </c>
      <c r="AW1894" s="4">
        <v>0.73888888888888893</v>
      </c>
      <c r="AX1894" s="4">
        <f t="shared" si="253"/>
        <v>5.3472222222222254E-2</v>
      </c>
      <c r="AY1894" s="4">
        <f>AW1894-I1894</f>
        <v>0.55347222222222225</v>
      </c>
      <c r="AZ1894" s="4">
        <f>AW1894-E1894</f>
        <v>0.27013888888888893</v>
      </c>
      <c r="BA1894" s="1" t="s">
        <v>8866</v>
      </c>
      <c r="BB1894" s="1" t="s">
        <v>72</v>
      </c>
      <c r="BC1894" s="1" t="s">
        <v>1794</v>
      </c>
      <c r="BD1894" s="1">
        <v>15</v>
      </c>
      <c r="BE1894" s="1" t="s">
        <v>7811</v>
      </c>
      <c r="BF1894" s="1" t="s">
        <v>88</v>
      </c>
      <c r="BG1894" s="1" t="s">
        <v>88</v>
      </c>
      <c r="BH1894" s="1" t="s">
        <v>88</v>
      </c>
      <c r="BI1894" s="1" t="s">
        <v>96</v>
      </c>
      <c r="BJ1894" s="1" t="s">
        <v>72</v>
      </c>
      <c r="BK1894" s="1" t="s">
        <v>7458</v>
      </c>
      <c r="BL1894" s="1" t="s">
        <v>8867</v>
      </c>
      <c r="BM1894" s="1">
        <f>42+7</f>
        <v>49</v>
      </c>
      <c r="BN1894" s="1" t="s">
        <v>75</v>
      </c>
      <c r="BO1894" s="1" t="s">
        <v>75</v>
      </c>
      <c r="BP1894" s="1" t="s">
        <v>75</v>
      </c>
      <c r="BQ1894" s="21" t="s">
        <v>99</v>
      </c>
      <c r="BR1894" s="21" t="s">
        <v>100</v>
      </c>
    </row>
    <row r="1895" spans="1:70" ht="20.45" customHeight="1">
      <c r="A1895" s="1" t="s">
        <v>8868</v>
      </c>
      <c r="B1895" s="1">
        <v>250315</v>
      </c>
      <c r="C1895" s="1" t="s">
        <v>71</v>
      </c>
      <c r="D1895" s="3">
        <v>45982</v>
      </c>
      <c r="E1895" s="4">
        <v>0.48958333333333331</v>
      </c>
      <c r="F1895" s="5">
        <v>45962</v>
      </c>
      <c r="G1895" s="3">
        <v>45982</v>
      </c>
      <c r="H1895" s="4">
        <v>0.65416666666666667</v>
      </c>
      <c r="I1895" s="48">
        <f t="shared" si="252"/>
        <v>0.16458333333333336</v>
      </c>
      <c r="J1895" s="1">
        <v>15</v>
      </c>
      <c r="K1895" s="1" t="s">
        <v>1896</v>
      </c>
      <c r="L1895" s="1" t="s">
        <v>8869</v>
      </c>
      <c r="M1895" s="1" t="s">
        <v>75</v>
      </c>
      <c r="N1895" s="1" t="s">
        <v>7510</v>
      </c>
      <c r="O1895" s="1" t="s">
        <v>77</v>
      </c>
      <c r="P1895" s="1" t="s">
        <v>172</v>
      </c>
      <c r="Q1895" s="1" t="s">
        <v>78</v>
      </c>
      <c r="R1895" s="21" t="s">
        <v>1898</v>
      </c>
      <c r="S1895" s="1" t="s">
        <v>8824</v>
      </c>
      <c r="T1895" s="8" t="s">
        <v>8870</v>
      </c>
      <c r="U1895" s="25" t="s">
        <v>5369</v>
      </c>
      <c r="V1895" s="1" t="s">
        <v>1900</v>
      </c>
      <c r="W1895" s="1" t="s">
        <v>2143</v>
      </c>
      <c r="X1895" s="1" t="s">
        <v>1868</v>
      </c>
      <c r="Y1895" s="1" t="s">
        <v>2143</v>
      </c>
      <c r="Z1895" s="1" t="s">
        <v>7128</v>
      </c>
      <c r="AA1895" s="1" t="s">
        <v>72</v>
      </c>
      <c r="AB1895" s="1" t="s">
        <v>8604</v>
      </c>
      <c r="AC1895" s="1" t="s">
        <v>7206</v>
      </c>
      <c r="AD1895" s="1" t="s">
        <v>126</v>
      </c>
      <c r="AE1895" s="1">
        <v>63</v>
      </c>
      <c r="AF1895" s="1" t="s">
        <v>88</v>
      </c>
      <c r="AG1895" s="1">
        <v>7.1</v>
      </c>
      <c r="AH1895" s="1" t="s">
        <v>954</v>
      </c>
      <c r="AI1895" s="1" t="s">
        <v>90</v>
      </c>
      <c r="AJ1895" s="1" t="s">
        <v>91</v>
      </c>
      <c r="AK1895" s="1" t="s">
        <v>92</v>
      </c>
      <c r="AL1895" s="1" t="s">
        <v>72</v>
      </c>
      <c r="AM1895" s="1" t="s">
        <v>72</v>
      </c>
      <c r="AN1895" s="1" t="s">
        <v>72</v>
      </c>
      <c r="AO1895" s="1" t="s">
        <v>72</v>
      </c>
      <c r="AP1895" s="1" t="s">
        <v>72</v>
      </c>
      <c r="AQ1895" s="1" t="s">
        <v>72</v>
      </c>
      <c r="AR1895" s="1" t="s">
        <v>72</v>
      </c>
      <c r="AS1895" s="1" t="s">
        <v>72</v>
      </c>
      <c r="AT1895" s="1" t="s">
        <v>72</v>
      </c>
      <c r="AU1895" s="3">
        <v>45982</v>
      </c>
      <c r="AV1895" s="4">
        <v>0.68611111111111112</v>
      </c>
      <c r="AW1895" s="4" t="s">
        <v>72</v>
      </c>
      <c r="AX1895" s="4" t="s">
        <v>72</v>
      </c>
      <c r="AY1895" s="4" t="s">
        <v>72</v>
      </c>
      <c r="AZ1895" s="4" t="s">
        <v>72</v>
      </c>
      <c r="BA1895" s="1" t="s">
        <v>8871</v>
      </c>
      <c r="BB1895" s="1" t="s">
        <v>72</v>
      </c>
      <c r="BC1895" s="1" t="s">
        <v>1794</v>
      </c>
      <c r="BD1895" s="1">
        <v>13</v>
      </c>
      <c r="BE1895" s="1" t="s">
        <v>6026</v>
      </c>
      <c r="BF1895" s="1" t="s">
        <v>75</v>
      </c>
      <c r="BG1895" s="1" t="s">
        <v>75</v>
      </c>
      <c r="BH1895" s="1" t="s">
        <v>88</v>
      </c>
      <c r="BI1895" s="1" t="s">
        <v>79</v>
      </c>
      <c r="BJ1895" s="1" t="s">
        <v>2154</v>
      </c>
      <c r="BK1895" s="1" t="s">
        <v>72</v>
      </c>
      <c r="BL1895" s="1" t="s">
        <v>72</v>
      </c>
      <c r="BM1895" s="1" t="s">
        <v>72</v>
      </c>
      <c r="BN1895" s="1" t="s">
        <v>88</v>
      </c>
      <c r="BO1895" s="1" t="s">
        <v>88</v>
      </c>
      <c r="BP1895" s="1" t="s">
        <v>88</v>
      </c>
      <c r="BQ1895" s="1" t="s">
        <v>160</v>
      </c>
      <c r="BR1895" s="1" t="s">
        <v>8824</v>
      </c>
    </row>
    <row r="1896" spans="1:70" ht="20.45" customHeight="1">
      <c r="A1896" s="1" t="s">
        <v>8872</v>
      </c>
      <c r="B1896" s="1">
        <v>250316</v>
      </c>
      <c r="C1896" s="1" t="s">
        <v>71</v>
      </c>
      <c r="D1896" s="3">
        <v>45982</v>
      </c>
      <c r="E1896" s="4">
        <v>0.67500000000000004</v>
      </c>
      <c r="F1896" s="5">
        <v>45962</v>
      </c>
      <c r="G1896" s="3">
        <v>45982</v>
      </c>
      <c r="H1896" s="4">
        <v>0.74930555555555556</v>
      </c>
      <c r="I1896" s="48">
        <f t="shared" si="252"/>
        <v>7.4305555555555514E-2</v>
      </c>
      <c r="J1896" s="1">
        <v>3</v>
      </c>
      <c r="K1896" s="1" t="s">
        <v>1896</v>
      </c>
      <c r="L1896" s="1" t="s">
        <v>8873</v>
      </c>
      <c r="M1896" s="1" t="s">
        <v>75</v>
      </c>
      <c r="N1896" s="1" t="s">
        <v>3608</v>
      </c>
      <c r="O1896" s="1" t="s">
        <v>77</v>
      </c>
      <c r="P1896" s="1" t="s">
        <v>78</v>
      </c>
      <c r="Q1896" s="1" t="s">
        <v>78</v>
      </c>
      <c r="R1896" s="21" t="s">
        <v>1898</v>
      </c>
      <c r="S1896" s="21" t="s">
        <v>99</v>
      </c>
      <c r="T1896" s="34" t="s">
        <v>72</v>
      </c>
      <c r="U1896" s="34" t="s">
        <v>6499</v>
      </c>
      <c r="V1896" s="1" t="s">
        <v>1900</v>
      </c>
      <c r="W1896" s="1" t="s">
        <v>813</v>
      </c>
      <c r="X1896" s="1" t="s">
        <v>813</v>
      </c>
      <c r="Y1896" s="1" t="s">
        <v>814</v>
      </c>
      <c r="Z1896" s="1" t="s">
        <v>152</v>
      </c>
      <c r="AA1896" s="1" t="s">
        <v>4094</v>
      </c>
      <c r="AB1896" s="1" t="s">
        <v>153</v>
      </c>
      <c r="AC1896" s="1" t="s">
        <v>164</v>
      </c>
      <c r="AD1896" s="1" t="s">
        <v>126</v>
      </c>
      <c r="AE1896" s="1">
        <v>64</v>
      </c>
      <c r="AF1896" s="1" t="s">
        <v>88</v>
      </c>
      <c r="AG1896" s="1">
        <v>5.8</v>
      </c>
      <c r="AH1896" s="1" t="s">
        <v>954</v>
      </c>
      <c r="AI1896" s="1" t="s">
        <v>90</v>
      </c>
      <c r="AJ1896" s="1" t="s">
        <v>91</v>
      </c>
      <c r="AK1896" s="1" t="s">
        <v>90</v>
      </c>
      <c r="AL1896" s="1" t="s">
        <v>72</v>
      </c>
      <c r="AM1896" s="1" t="s">
        <v>244</v>
      </c>
      <c r="AN1896" s="1">
        <v>2</v>
      </c>
      <c r="AO1896" s="25" t="s">
        <v>5057</v>
      </c>
      <c r="AP1896" s="1" t="s">
        <v>72</v>
      </c>
      <c r="AQ1896" s="1" t="s">
        <v>72</v>
      </c>
      <c r="AR1896" s="25" t="s">
        <v>8874</v>
      </c>
      <c r="AS1896" s="1" t="s">
        <v>263</v>
      </c>
      <c r="AT1896" s="1" t="s">
        <v>5327</v>
      </c>
      <c r="AU1896" s="3">
        <v>45982</v>
      </c>
      <c r="AV1896" s="4">
        <v>0.76249999999999996</v>
      </c>
      <c r="AW1896" s="4">
        <v>0.81180555555555556</v>
      </c>
      <c r="AX1896" s="4">
        <f t="shared" si="253"/>
        <v>4.9305555555555602E-2</v>
      </c>
      <c r="AY1896" s="4">
        <f t="shared" ref="AY1896:AY1917" si="254">AW1896-I1896</f>
        <v>0.73750000000000004</v>
      </c>
      <c r="AZ1896" s="4">
        <f t="shared" ref="AZ1896:AZ1917" si="255">AW1896-E1896</f>
        <v>0.13680555555555551</v>
      </c>
      <c r="BA1896" s="1" t="s">
        <v>8875</v>
      </c>
      <c r="BB1896" s="1" t="s">
        <v>8876</v>
      </c>
      <c r="BC1896" s="1" t="s">
        <v>1794</v>
      </c>
      <c r="BD1896" s="1">
        <v>15</v>
      </c>
      <c r="BE1896" s="1" t="s">
        <v>6026</v>
      </c>
      <c r="BF1896" s="1" t="s">
        <v>75</v>
      </c>
      <c r="BG1896" s="1" t="s">
        <v>75</v>
      </c>
      <c r="BH1896" s="1" t="s">
        <v>88</v>
      </c>
      <c r="BI1896" s="1" t="s">
        <v>96</v>
      </c>
      <c r="BJ1896" s="1" t="s">
        <v>72</v>
      </c>
      <c r="BK1896" s="1" t="s">
        <v>7458</v>
      </c>
      <c r="BL1896" s="1" t="s">
        <v>8867</v>
      </c>
      <c r="BM1896" s="1">
        <f>42+14</f>
        <v>56</v>
      </c>
      <c r="BN1896" s="1" t="s">
        <v>75</v>
      </c>
      <c r="BO1896" s="1" t="s">
        <v>75</v>
      </c>
      <c r="BP1896" s="1" t="s">
        <v>75</v>
      </c>
      <c r="BQ1896" s="21" t="s">
        <v>99</v>
      </c>
      <c r="BR1896" s="21" t="s">
        <v>100</v>
      </c>
    </row>
    <row r="1897" spans="1:70" ht="20.45" customHeight="1">
      <c r="A1897" s="1" t="s">
        <v>8877</v>
      </c>
      <c r="B1897" s="1">
        <v>250317</v>
      </c>
      <c r="C1897" s="1" t="s">
        <v>71</v>
      </c>
      <c r="D1897" s="3">
        <v>45985</v>
      </c>
      <c r="E1897" s="4">
        <v>0.45694444444444443</v>
      </c>
      <c r="F1897" s="5">
        <v>45962</v>
      </c>
      <c r="G1897" s="3">
        <v>45985</v>
      </c>
      <c r="H1897" s="4">
        <v>0.65347222222222223</v>
      </c>
      <c r="I1897" s="48">
        <f t="shared" si="252"/>
        <v>0.1965277777777778</v>
      </c>
      <c r="J1897" s="1">
        <v>7</v>
      </c>
      <c r="K1897" s="1" t="s">
        <v>1896</v>
      </c>
      <c r="L1897" s="1" t="s">
        <v>8878</v>
      </c>
      <c r="M1897" s="1" t="s">
        <v>75</v>
      </c>
      <c r="N1897" s="1" t="s">
        <v>3947</v>
      </c>
      <c r="O1897" s="1" t="s">
        <v>77</v>
      </c>
      <c r="P1897" s="1" t="s">
        <v>78</v>
      </c>
      <c r="Q1897" s="1" t="s">
        <v>78</v>
      </c>
      <c r="R1897" s="21" t="s">
        <v>1898</v>
      </c>
      <c r="S1897" s="21" t="s">
        <v>99</v>
      </c>
      <c r="T1897" s="34" t="s">
        <v>72</v>
      </c>
      <c r="U1897" s="25" t="s">
        <v>8123</v>
      </c>
      <c r="V1897" s="1" t="s">
        <v>1900</v>
      </c>
      <c r="W1897" s="1" t="s">
        <v>813</v>
      </c>
      <c r="X1897" s="1" t="s">
        <v>813</v>
      </c>
      <c r="Y1897" s="1" t="s">
        <v>814</v>
      </c>
      <c r="Z1897" s="1" t="s">
        <v>84</v>
      </c>
      <c r="AA1897" s="1" t="s">
        <v>72</v>
      </c>
      <c r="AB1897" s="1" t="s">
        <v>140</v>
      </c>
      <c r="AC1897" s="1" t="s">
        <v>141</v>
      </c>
      <c r="AD1897" s="1" t="s">
        <v>87</v>
      </c>
      <c r="AE1897" s="1">
        <v>58</v>
      </c>
      <c r="AF1897" s="1" t="s">
        <v>88</v>
      </c>
      <c r="AG1897" s="1">
        <v>5.0999999999999996</v>
      </c>
      <c r="AH1897" s="1" t="s">
        <v>954</v>
      </c>
      <c r="AI1897" s="1" t="s">
        <v>90</v>
      </c>
      <c r="AJ1897" s="1" t="s">
        <v>91</v>
      </c>
      <c r="AK1897" s="1" t="s">
        <v>92</v>
      </c>
      <c r="AL1897" s="1" t="s">
        <v>72</v>
      </c>
      <c r="AM1897" s="1" t="s">
        <v>229</v>
      </c>
      <c r="AN1897" s="1">
        <v>2</v>
      </c>
      <c r="AO1897" s="25" t="s">
        <v>5057</v>
      </c>
      <c r="AP1897" s="1" t="s">
        <v>72</v>
      </c>
      <c r="AQ1897" s="1" t="s">
        <v>72</v>
      </c>
      <c r="AR1897" s="1" t="s">
        <v>3444</v>
      </c>
      <c r="AS1897" s="1" t="s">
        <v>878</v>
      </c>
      <c r="AT1897" s="1" t="s">
        <v>72</v>
      </c>
      <c r="AU1897" s="3">
        <v>45985</v>
      </c>
      <c r="AV1897" s="4">
        <v>0.67152777777777772</v>
      </c>
      <c r="AW1897" s="4">
        <v>0.74583333333333335</v>
      </c>
      <c r="AX1897" s="4">
        <f t="shared" si="253"/>
        <v>7.4305555555555625E-2</v>
      </c>
      <c r="AY1897" s="4">
        <f t="shared" si="254"/>
        <v>0.54930555555555549</v>
      </c>
      <c r="AZ1897" s="4">
        <f t="shared" si="255"/>
        <v>0.28888888888888892</v>
      </c>
      <c r="BA1897" s="1" t="s">
        <v>8879</v>
      </c>
      <c r="BB1897" s="1" t="s">
        <v>72</v>
      </c>
      <c r="BC1897" s="1" t="s">
        <v>1675</v>
      </c>
      <c r="BD1897" s="1">
        <v>15</v>
      </c>
      <c r="BE1897" s="1" t="s">
        <v>8433</v>
      </c>
      <c r="BF1897" s="1" t="s">
        <v>75</v>
      </c>
      <c r="BG1897" s="1" t="s">
        <v>75</v>
      </c>
      <c r="BH1897" s="1" t="s">
        <v>88</v>
      </c>
      <c r="BI1897" s="1" t="s">
        <v>96</v>
      </c>
      <c r="BJ1897" s="1" t="s">
        <v>72</v>
      </c>
      <c r="BK1897" s="1" t="s">
        <v>7879</v>
      </c>
      <c r="BL1897" s="1" t="s">
        <v>8856</v>
      </c>
      <c r="BM1897" s="1">
        <f>35+70</f>
        <v>105</v>
      </c>
      <c r="BN1897" s="1" t="s">
        <v>75</v>
      </c>
      <c r="BO1897" s="1" t="s">
        <v>75</v>
      </c>
      <c r="BP1897" s="1" t="s">
        <v>75</v>
      </c>
      <c r="BQ1897" s="21" t="s">
        <v>99</v>
      </c>
      <c r="BR1897" s="21" t="s">
        <v>100</v>
      </c>
    </row>
    <row r="1898" spans="1:70" ht="20.45" customHeight="1">
      <c r="A1898" s="1" t="s">
        <v>8880</v>
      </c>
      <c r="B1898" s="1">
        <v>250318</v>
      </c>
      <c r="C1898" s="1" t="s">
        <v>71</v>
      </c>
      <c r="D1898" s="3">
        <v>45986</v>
      </c>
      <c r="E1898" s="4">
        <v>0.36527777777777776</v>
      </c>
      <c r="F1898" s="5">
        <v>45962</v>
      </c>
      <c r="G1898" s="3">
        <v>45986</v>
      </c>
      <c r="H1898" s="4">
        <v>0.62013888888888891</v>
      </c>
      <c r="I1898" s="48">
        <f t="shared" si="252"/>
        <v>0.25486111111111115</v>
      </c>
      <c r="J1898" s="1">
        <v>2</v>
      </c>
      <c r="K1898" s="1" t="s">
        <v>1896</v>
      </c>
      <c r="L1898" s="1" t="s">
        <v>8881</v>
      </c>
      <c r="M1898" s="1" t="s">
        <v>75</v>
      </c>
      <c r="N1898" s="1" t="s">
        <v>3947</v>
      </c>
      <c r="O1898" s="1" t="s">
        <v>77</v>
      </c>
      <c r="P1898" s="1" t="s">
        <v>78</v>
      </c>
      <c r="Q1898" s="1" t="s">
        <v>78</v>
      </c>
      <c r="R1898" s="21" t="s">
        <v>1898</v>
      </c>
      <c r="S1898" s="21" t="s">
        <v>99</v>
      </c>
      <c r="T1898" s="34" t="s">
        <v>72</v>
      </c>
      <c r="U1898" s="25" t="s">
        <v>4897</v>
      </c>
      <c r="V1898" s="1" t="s">
        <v>1900</v>
      </c>
      <c r="W1898" s="1" t="s">
        <v>813</v>
      </c>
      <c r="X1898" s="1" t="s">
        <v>813</v>
      </c>
      <c r="Y1898" s="1" t="s">
        <v>814</v>
      </c>
      <c r="Z1898" s="1" t="s">
        <v>84</v>
      </c>
      <c r="AA1898" s="1" t="s">
        <v>72</v>
      </c>
      <c r="AB1898" s="1" t="s">
        <v>140</v>
      </c>
      <c r="AC1898" s="1" t="s">
        <v>141</v>
      </c>
      <c r="AD1898" s="1" t="s">
        <v>87</v>
      </c>
      <c r="AE1898" s="1">
        <v>64</v>
      </c>
      <c r="AF1898" s="1" t="s">
        <v>88</v>
      </c>
      <c r="AG1898" s="1">
        <v>4.9000000000000004</v>
      </c>
      <c r="AH1898" s="1" t="s">
        <v>299</v>
      </c>
      <c r="AI1898" s="1" t="s">
        <v>90</v>
      </c>
      <c r="AJ1898" s="1" t="s">
        <v>91</v>
      </c>
      <c r="AK1898" s="1" t="s">
        <v>92</v>
      </c>
      <c r="AL1898" s="1" t="s">
        <v>72</v>
      </c>
      <c r="AM1898" s="1" t="s">
        <v>229</v>
      </c>
      <c r="AN1898" s="1">
        <v>2</v>
      </c>
      <c r="AO1898" s="25" t="s">
        <v>5057</v>
      </c>
      <c r="AP1898" s="1" t="s">
        <v>72</v>
      </c>
      <c r="AQ1898" s="1" t="s">
        <v>72</v>
      </c>
      <c r="AR1898" s="1" t="s">
        <v>3444</v>
      </c>
      <c r="AS1898" s="1" t="s">
        <v>878</v>
      </c>
      <c r="AT1898" s="1" t="s">
        <v>72</v>
      </c>
      <c r="AU1898" s="3">
        <v>45986</v>
      </c>
      <c r="AV1898" s="4">
        <v>0.63263888888888886</v>
      </c>
      <c r="AW1898" s="4">
        <v>0.69027777777777777</v>
      </c>
      <c r="AX1898" s="4">
        <f t="shared" si="253"/>
        <v>5.7638888888888906E-2</v>
      </c>
      <c r="AY1898" s="4">
        <f t="shared" si="254"/>
        <v>0.43541666666666662</v>
      </c>
      <c r="AZ1898" s="4">
        <f t="shared" si="255"/>
        <v>0.32500000000000001</v>
      </c>
      <c r="BA1898" s="1" t="s">
        <v>8882</v>
      </c>
      <c r="BB1898" s="1" t="s">
        <v>72</v>
      </c>
      <c r="BC1898" s="1" t="s">
        <v>1675</v>
      </c>
      <c r="BD1898" s="1">
        <v>15</v>
      </c>
      <c r="BE1898" s="1" t="s">
        <v>8433</v>
      </c>
      <c r="BF1898" s="1" t="s">
        <v>88</v>
      </c>
      <c r="BG1898" s="1" t="s">
        <v>88</v>
      </c>
      <c r="BH1898" s="1" t="s">
        <v>88</v>
      </c>
      <c r="BI1898" s="1" t="s">
        <v>96</v>
      </c>
      <c r="BJ1898" s="1" t="s">
        <v>72</v>
      </c>
      <c r="BK1898" s="1" t="s">
        <v>8883</v>
      </c>
      <c r="BL1898" s="1" t="s">
        <v>8884</v>
      </c>
      <c r="BM1898" s="1">
        <v>18</v>
      </c>
      <c r="BN1898" s="1" t="s">
        <v>75</v>
      </c>
      <c r="BO1898" s="1" t="s">
        <v>75</v>
      </c>
      <c r="BP1898" s="1" t="s">
        <v>75</v>
      </c>
      <c r="BQ1898" s="21" t="s">
        <v>99</v>
      </c>
      <c r="BR1898" s="21" t="s">
        <v>100</v>
      </c>
    </row>
    <row r="1899" spans="1:70" ht="20.45" customHeight="1">
      <c r="A1899" s="1" t="s">
        <v>8885</v>
      </c>
      <c r="B1899" s="1">
        <v>250319</v>
      </c>
      <c r="C1899" s="1" t="s">
        <v>71</v>
      </c>
      <c r="D1899" s="3">
        <v>45987</v>
      </c>
      <c r="E1899" s="4">
        <v>0.6020833333333333</v>
      </c>
      <c r="F1899" s="5">
        <v>45962</v>
      </c>
      <c r="G1899" s="3">
        <v>45987</v>
      </c>
      <c r="H1899" s="4">
        <v>0.7055555555555556</v>
      </c>
      <c r="I1899" s="48">
        <f t="shared" si="252"/>
        <v>0.1034722222222223</v>
      </c>
      <c r="J1899" s="1">
        <v>2</v>
      </c>
      <c r="K1899" s="1" t="s">
        <v>1896</v>
      </c>
      <c r="L1899" s="1" t="s">
        <v>8886</v>
      </c>
      <c r="M1899" s="1" t="s">
        <v>75</v>
      </c>
      <c r="N1899" s="1" t="s">
        <v>3759</v>
      </c>
      <c r="O1899" s="1" t="s">
        <v>77</v>
      </c>
      <c r="P1899" s="1" t="s">
        <v>78</v>
      </c>
      <c r="Q1899" s="1" t="s">
        <v>78</v>
      </c>
      <c r="R1899" s="21" t="s">
        <v>1898</v>
      </c>
      <c r="S1899" s="21" t="s">
        <v>99</v>
      </c>
      <c r="T1899" s="34" t="s">
        <v>72</v>
      </c>
      <c r="U1899" s="25" t="s">
        <v>2390</v>
      </c>
      <c r="V1899" s="1" t="s">
        <v>1900</v>
      </c>
      <c r="W1899" s="1" t="s">
        <v>813</v>
      </c>
      <c r="X1899" s="1" t="s">
        <v>813</v>
      </c>
      <c r="Y1899" s="1" t="s">
        <v>814</v>
      </c>
      <c r="Z1899" s="1" t="s">
        <v>443</v>
      </c>
      <c r="AA1899" s="1" t="s">
        <v>72</v>
      </c>
      <c r="AB1899" s="1" t="s">
        <v>444</v>
      </c>
      <c r="AC1899" s="1" t="s">
        <v>444</v>
      </c>
      <c r="AD1899" s="1" t="s">
        <v>126</v>
      </c>
      <c r="AE1899" s="1">
        <v>47</v>
      </c>
      <c r="AF1899" s="1" t="s">
        <v>88</v>
      </c>
      <c r="AG1899" s="1">
        <v>6.7</v>
      </c>
      <c r="AH1899" s="1" t="s">
        <v>2344</v>
      </c>
      <c r="AI1899" s="1" t="s">
        <v>90</v>
      </c>
      <c r="AJ1899" s="1" t="s">
        <v>91</v>
      </c>
      <c r="AK1899" s="1" t="s">
        <v>216</v>
      </c>
      <c r="AL1899" s="1" t="s">
        <v>72</v>
      </c>
      <c r="AM1899" s="1" t="s">
        <v>217</v>
      </c>
      <c r="AN1899" s="1">
        <v>3</v>
      </c>
      <c r="AO1899" s="25" t="s">
        <v>8887</v>
      </c>
      <c r="AP1899" s="1">
        <v>4</v>
      </c>
      <c r="AQ1899" s="1" t="s">
        <v>7705</v>
      </c>
      <c r="AR1899" s="1" t="s">
        <v>447</v>
      </c>
      <c r="AS1899" s="1" t="s">
        <v>263</v>
      </c>
      <c r="AT1899" s="1" t="s">
        <v>8888</v>
      </c>
      <c r="AU1899" s="3">
        <v>45987</v>
      </c>
      <c r="AV1899" s="4">
        <v>0.72083333333333333</v>
      </c>
      <c r="AW1899" s="4">
        <v>0.77430555555555558</v>
      </c>
      <c r="AX1899" s="4">
        <f t="shared" si="253"/>
        <v>5.3472222222222254E-2</v>
      </c>
      <c r="AY1899" s="4">
        <f t="shared" si="254"/>
        <v>0.67083333333333328</v>
      </c>
      <c r="AZ1899" s="4">
        <f t="shared" si="255"/>
        <v>0.17222222222222228</v>
      </c>
      <c r="BA1899" s="1" t="s">
        <v>8889</v>
      </c>
      <c r="BB1899" s="1" t="s">
        <v>72</v>
      </c>
      <c r="BC1899" s="1" t="s">
        <v>1794</v>
      </c>
      <c r="BD1899" s="1">
        <v>13</v>
      </c>
      <c r="BE1899" s="1" t="s">
        <v>183</v>
      </c>
      <c r="BF1899" s="1" t="s">
        <v>75</v>
      </c>
      <c r="BG1899" s="1" t="s">
        <v>75</v>
      </c>
      <c r="BH1899" s="1" t="s">
        <v>88</v>
      </c>
      <c r="BI1899" s="1" t="s">
        <v>96</v>
      </c>
      <c r="BJ1899" s="1" t="s">
        <v>72</v>
      </c>
      <c r="BK1899" s="1" t="s">
        <v>7458</v>
      </c>
      <c r="BL1899" s="1" t="s">
        <v>8890</v>
      </c>
      <c r="BM1899" s="1">
        <f>35+14</f>
        <v>49</v>
      </c>
      <c r="BN1899" s="1" t="s">
        <v>75</v>
      </c>
      <c r="BO1899" s="1" t="s">
        <v>75</v>
      </c>
      <c r="BP1899" s="1" t="s">
        <v>75</v>
      </c>
      <c r="BQ1899" s="21" t="s">
        <v>99</v>
      </c>
      <c r="BR1899" s="1" t="s">
        <v>918</v>
      </c>
    </row>
    <row r="1900" spans="1:70" ht="20.45" customHeight="1">
      <c r="A1900" s="1" t="s">
        <v>8891</v>
      </c>
      <c r="B1900" s="1">
        <v>250320</v>
      </c>
      <c r="C1900" s="1" t="s">
        <v>71</v>
      </c>
      <c r="D1900" s="3">
        <v>45988</v>
      </c>
      <c r="E1900" s="4">
        <v>0.55277777777777781</v>
      </c>
      <c r="F1900" s="5">
        <v>45962</v>
      </c>
      <c r="G1900" s="3">
        <v>45988</v>
      </c>
      <c r="H1900" s="4">
        <v>0.67847222222222225</v>
      </c>
      <c r="I1900" s="48">
        <f t="shared" si="252"/>
        <v>0.12569444444444444</v>
      </c>
      <c r="J1900" s="1">
        <v>1</v>
      </c>
      <c r="K1900" s="1" t="s">
        <v>1896</v>
      </c>
      <c r="L1900" s="1" t="s">
        <v>8892</v>
      </c>
      <c r="M1900" s="1" t="s">
        <v>75</v>
      </c>
      <c r="N1900" s="1" t="s">
        <v>3947</v>
      </c>
      <c r="O1900" s="1" t="s">
        <v>77</v>
      </c>
      <c r="P1900" s="1" t="s">
        <v>78</v>
      </c>
      <c r="Q1900" s="1" t="s">
        <v>78</v>
      </c>
      <c r="R1900" s="21" t="s">
        <v>1898</v>
      </c>
      <c r="S1900" s="21" t="s">
        <v>99</v>
      </c>
      <c r="T1900" s="34" t="s">
        <v>72</v>
      </c>
      <c r="U1900" s="25" t="s">
        <v>6905</v>
      </c>
      <c r="V1900" s="1" t="s">
        <v>1900</v>
      </c>
      <c r="W1900" s="1" t="s">
        <v>813</v>
      </c>
      <c r="X1900" s="1" t="s">
        <v>813</v>
      </c>
      <c r="Y1900" s="1" t="s">
        <v>814</v>
      </c>
      <c r="Z1900" s="1" t="s">
        <v>84</v>
      </c>
      <c r="AA1900" s="1" t="s">
        <v>72</v>
      </c>
      <c r="AB1900" s="1" t="s">
        <v>104</v>
      </c>
      <c r="AC1900" s="1" t="s">
        <v>7283</v>
      </c>
      <c r="AD1900" s="1" t="s">
        <v>87</v>
      </c>
      <c r="AE1900" s="1">
        <v>57</v>
      </c>
      <c r="AF1900" s="1" t="s">
        <v>88</v>
      </c>
      <c r="AG1900" s="1">
        <v>4.7</v>
      </c>
      <c r="AH1900" s="1" t="s">
        <v>954</v>
      </c>
      <c r="AI1900" s="1" t="s">
        <v>90</v>
      </c>
      <c r="AJ1900" s="1" t="s">
        <v>91</v>
      </c>
      <c r="AK1900" s="1" t="s">
        <v>92</v>
      </c>
      <c r="AL1900" s="1" t="s">
        <v>72</v>
      </c>
      <c r="AM1900" s="1" t="s">
        <v>229</v>
      </c>
      <c r="AN1900" s="1">
        <v>1</v>
      </c>
      <c r="AO1900" s="25" t="s">
        <v>5057</v>
      </c>
      <c r="AP1900" s="1" t="s">
        <v>72</v>
      </c>
      <c r="AQ1900" s="1" t="s">
        <v>72</v>
      </c>
      <c r="AR1900" s="1" t="s">
        <v>3444</v>
      </c>
      <c r="AS1900" s="1" t="s">
        <v>72</v>
      </c>
      <c r="AT1900" s="1" t="s">
        <v>72</v>
      </c>
      <c r="AU1900" s="3">
        <v>45988</v>
      </c>
      <c r="AV1900" s="4">
        <v>0.68958333333333333</v>
      </c>
      <c r="AW1900" s="4">
        <v>0.76736111111111116</v>
      </c>
      <c r="AX1900" s="4">
        <f t="shared" si="253"/>
        <v>7.7777777777777835E-2</v>
      </c>
      <c r="AY1900" s="4">
        <f t="shared" si="254"/>
        <v>0.64166666666666672</v>
      </c>
      <c r="AZ1900" s="4">
        <f t="shared" si="255"/>
        <v>0.21458333333333335</v>
      </c>
      <c r="BA1900" s="1" t="s">
        <v>8893</v>
      </c>
      <c r="BB1900" s="1" t="s">
        <v>72</v>
      </c>
      <c r="BC1900" s="1" t="s">
        <v>1675</v>
      </c>
      <c r="BD1900" s="1">
        <v>15</v>
      </c>
      <c r="BE1900" s="1" t="s">
        <v>6026</v>
      </c>
      <c r="BF1900" s="1" t="s">
        <v>75</v>
      </c>
      <c r="BG1900" s="1" t="s">
        <v>75</v>
      </c>
      <c r="BH1900" s="1" t="s">
        <v>88</v>
      </c>
      <c r="BI1900" s="1" t="s">
        <v>96</v>
      </c>
      <c r="BJ1900" s="1" t="s">
        <v>72</v>
      </c>
      <c r="BK1900" s="1" t="s">
        <v>7879</v>
      </c>
      <c r="BL1900" s="1" t="s">
        <v>8894</v>
      </c>
      <c r="BM1900" s="1">
        <v>28</v>
      </c>
      <c r="BN1900" s="1" t="s">
        <v>75</v>
      </c>
      <c r="BO1900" s="1" t="s">
        <v>75</v>
      </c>
      <c r="BP1900" s="1" t="s">
        <v>75</v>
      </c>
      <c r="BQ1900" s="21" t="s">
        <v>99</v>
      </c>
      <c r="BR1900" s="21" t="s">
        <v>100</v>
      </c>
    </row>
    <row r="1901" spans="1:70" ht="20.45" customHeight="1">
      <c r="A1901" s="1" t="s">
        <v>8895</v>
      </c>
      <c r="B1901" s="1">
        <v>250321</v>
      </c>
      <c r="C1901" s="1" t="s">
        <v>71</v>
      </c>
      <c r="D1901" s="3">
        <v>45988</v>
      </c>
      <c r="E1901" s="4">
        <v>0.58333333333333337</v>
      </c>
      <c r="F1901" s="5">
        <v>45962</v>
      </c>
      <c r="G1901" s="3">
        <v>45988</v>
      </c>
      <c r="H1901" s="4">
        <v>0.7</v>
      </c>
      <c r="I1901" s="48">
        <f t="shared" si="252"/>
        <v>0.11666666666666659</v>
      </c>
      <c r="J1901" s="1">
        <v>5</v>
      </c>
      <c r="K1901" s="1" t="s">
        <v>1896</v>
      </c>
      <c r="L1901" s="1" t="s">
        <v>8896</v>
      </c>
      <c r="M1901" s="1" t="s">
        <v>75</v>
      </c>
      <c r="N1901" s="1" t="s">
        <v>3947</v>
      </c>
      <c r="O1901" s="1" t="s">
        <v>77</v>
      </c>
      <c r="P1901" s="1" t="s">
        <v>78</v>
      </c>
      <c r="Q1901" s="1" t="s">
        <v>78</v>
      </c>
      <c r="R1901" s="21" t="s">
        <v>1898</v>
      </c>
      <c r="S1901" s="21" t="s">
        <v>99</v>
      </c>
      <c r="T1901" s="34" t="s">
        <v>72</v>
      </c>
      <c r="U1901" s="25" t="s">
        <v>8839</v>
      </c>
      <c r="V1901" s="1" t="s">
        <v>1900</v>
      </c>
      <c r="W1901" s="1" t="s">
        <v>8240</v>
      </c>
      <c r="X1901" s="1" t="s">
        <v>8241</v>
      </c>
      <c r="Y1901" s="1" t="s">
        <v>8242</v>
      </c>
      <c r="Z1901" s="1" t="s">
        <v>84</v>
      </c>
      <c r="AA1901" s="1" t="s">
        <v>72</v>
      </c>
      <c r="AB1901" s="1" t="s">
        <v>104</v>
      </c>
      <c r="AC1901" s="1" t="s">
        <v>7283</v>
      </c>
      <c r="AD1901" s="1" t="s">
        <v>87</v>
      </c>
      <c r="AE1901" s="1">
        <v>64</v>
      </c>
      <c r="AF1901" s="1" t="s">
        <v>88</v>
      </c>
      <c r="AG1901" s="1">
        <v>5.3</v>
      </c>
      <c r="AH1901" s="1" t="s">
        <v>299</v>
      </c>
      <c r="AI1901" s="1" t="s">
        <v>90</v>
      </c>
      <c r="AJ1901" s="1" t="s">
        <v>91</v>
      </c>
      <c r="AK1901" s="1" t="s">
        <v>92</v>
      </c>
      <c r="AL1901" s="1" t="s">
        <v>72</v>
      </c>
      <c r="AM1901" s="1" t="s">
        <v>72</v>
      </c>
      <c r="AN1901" s="1" t="s">
        <v>72</v>
      </c>
      <c r="AO1901" s="1" t="s">
        <v>72</v>
      </c>
      <c r="AP1901" s="1" t="s">
        <v>72</v>
      </c>
      <c r="AQ1901" s="1" t="s">
        <v>72</v>
      </c>
      <c r="AR1901" s="1" t="s">
        <v>72</v>
      </c>
      <c r="AS1901" s="1" t="s">
        <v>263</v>
      </c>
      <c r="AT1901" s="1" t="s">
        <v>8897</v>
      </c>
      <c r="AU1901" s="3">
        <v>45988</v>
      </c>
      <c r="AV1901" s="4">
        <v>0.72291666666666665</v>
      </c>
      <c r="AW1901" s="4">
        <v>0.80208333333333337</v>
      </c>
      <c r="AX1901" s="4">
        <f t="shared" si="253"/>
        <v>7.9166666666666718E-2</v>
      </c>
      <c r="AY1901" s="4">
        <f t="shared" si="254"/>
        <v>0.68541666666666679</v>
      </c>
      <c r="AZ1901" s="4">
        <f t="shared" si="255"/>
        <v>0.21875</v>
      </c>
      <c r="BA1901" s="1" t="s">
        <v>8898</v>
      </c>
      <c r="BB1901" s="1" t="s">
        <v>72</v>
      </c>
      <c r="BC1901" s="1" t="s">
        <v>1675</v>
      </c>
      <c r="BD1901" s="1">
        <v>15</v>
      </c>
      <c r="BE1901" s="1" t="s">
        <v>7811</v>
      </c>
      <c r="BF1901" s="1" t="s">
        <v>75</v>
      </c>
      <c r="BG1901" s="1" t="s">
        <v>75</v>
      </c>
      <c r="BH1901" s="1" t="s">
        <v>88</v>
      </c>
      <c r="BI1901" s="1" t="s">
        <v>96</v>
      </c>
      <c r="BJ1901" s="1" t="s">
        <v>72</v>
      </c>
      <c r="BK1901" s="1" t="s">
        <v>8899</v>
      </c>
      <c r="BL1901" s="1" t="s">
        <v>8900</v>
      </c>
      <c r="BM1901" s="1">
        <f>35+7</f>
        <v>42</v>
      </c>
      <c r="BN1901" s="1" t="s">
        <v>75</v>
      </c>
      <c r="BO1901" s="1" t="s">
        <v>75</v>
      </c>
      <c r="BP1901" s="1" t="s">
        <v>75</v>
      </c>
      <c r="BQ1901" s="21" t="s">
        <v>99</v>
      </c>
      <c r="BR1901" s="21" t="s">
        <v>100</v>
      </c>
    </row>
    <row r="1902" spans="1:70" ht="20.45" customHeight="1">
      <c r="A1902" s="1" t="s">
        <v>8901</v>
      </c>
      <c r="B1902" s="1">
        <v>250322</v>
      </c>
      <c r="C1902" s="1" t="s">
        <v>71</v>
      </c>
      <c r="D1902" s="3">
        <v>45988</v>
      </c>
      <c r="E1902" s="4">
        <v>0.4861111111111111</v>
      </c>
      <c r="F1902" s="5">
        <v>45962</v>
      </c>
      <c r="G1902" s="3">
        <v>45988</v>
      </c>
      <c r="H1902" s="4">
        <v>0.83611111111111114</v>
      </c>
      <c r="I1902" s="48">
        <f t="shared" si="252"/>
        <v>0.35000000000000003</v>
      </c>
      <c r="J1902" s="1">
        <v>10</v>
      </c>
      <c r="K1902" s="1" t="s">
        <v>1896</v>
      </c>
      <c r="L1902" s="1" t="s">
        <v>8902</v>
      </c>
      <c r="M1902" s="1" t="s">
        <v>75</v>
      </c>
      <c r="N1902" s="1" t="s">
        <v>8903</v>
      </c>
      <c r="O1902" s="1" t="s">
        <v>77</v>
      </c>
      <c r="P1902" s="1" t="s">
        <v>78</v>
      </c>
      <c r="Q1902" s="1" t="s">
        <v>172</v>
      </c>
      <c r="R1902" s="21" t="s">
        <v>1898</v>
      </c>
      <c r="S1902" s="21" t="s">
        <v>99</v>
      </c>
      <c r="T1902" s="1" t="s">
        <v>5123</v>
      </c>
      <c r="U1902" s="25" t="s">
        <v>6546</v>
      </c>
      <c r="V1902" s="1" t="s">
        <v>1900</v>
      </c>
      <c r="W1902" s="1" t="s">
        <v>778</v>
      </c>
      <c r="X1902" s="1" t="s">
        <v>779</v>
      </c>
      <c r="Y1902" s="1" t="s">
        <v>780</v>
      </c>
      <c r="Z1902" s="1" t="s">
        <v>84</v>
      </c>
      <c r="AA1902" s="1" t="s">
        <v>72</v>
      </c>
      <c r="AB1902" s="1" t="s">
        <v>140</v>
      </c>
      <c r="AC1902" s="1" t="s">
        <v>181</v>
      </c>
      <c r="AD1902" s="1" t="s">
        <v>87</v>
      </c>
      <c r="AE1902" s="1">
        <v>47</v>
      </c>
      <c r="AF1902" s="1" t="s">
        <v>88</v>
      </c>
      <c r="AG1902" s="1">
        <v>6.5</v>
      </c>
      <c r="AH1902" s="1" t="s">
        <v>2344</v>
      </c>
      <c r="AI1902" s="1" t="s">
        <v>90</v>
      </c>
      <c r="AJ1902" s="1" t="s">
        <v>91</v>
      </c>
      <c r="AK1902" s="1" t="s">
        <v>92</v>
      </c>
      <c r="AL1902" s="1" t="s">
        <v>72</v>
      </c>
      <c r="AM1902" s="1" t="s">
        <v>72</v>
      </c>
      <c r="AN1902" s="1" t="s">
        <v>72</v>
      </c>
      <c r="AO1902" s="1" t="s">
        <v>72</v>
      </c>
      <c r="AP1902" s="1" t="s">
        <v>72</v>
      </c>
      <c r="AQ1902" s="1" t="s">
        <v>72</v>
      </c>
      <c r="AR1902" s="1" t="s">
        <v>72</v>
      </c>
      <c r="AS1902" s="1" t="s">
        <v>72</v>
      </c>
      <c r="AT1902" s="1" t="s">
        <v>72</v>
      </c>
      <c r="AU1902" s="3">
        <v>45988</v>
      </c>
      <c r="AV1902" s="4">
        <v>0.85</v>
      </c>
      <c r="AW1902" s="4">
        <v>0.93819444444444444</v>
      </c>
      <c r="AX1902" s="4">
        <f t="shared" si="253"/>
        <v>8.8194444444444464E-2</v>
      </c>
      <c r="AY1902" s="4">
        <f t="shared" si="254"/>
        <v>0.58819444444444446</v>
      </c>
      <c r="AZ1902" s="4">
        <f t="shared" si="255"/>
        <v>0.45208333333333334</v>
      </c>
      <c r="BA1902" s="1" t="s">
        <v>8904</v>
      </c>
      <c r="BB1902" s="1" t="s">
        <v>72</v>
      </c>
      <c r="BC1902" s="1" t="s">
        <v>1675</v>
      </c>
      <c r="BD1902" s="1">
        <v>15</v>
      </c>
      <c r="BE1902" s="1" t="s">
        <v>4063</v>
      </c>
      <c r="BF1902" s="1" t="s">
        <v>88</v>
      </c>
      <c r="BG1902" s="1" t="s">
        <v>88</v>
      </c>
      <c r="BH1902" s="1" t="s">
        <v>88</v>
      </c>
      <c r="BI1902" s="1" t="s">
        <v>96</v>
      </c>
      <c r="BJ1902" s="1" t="s">
        <v>72</v>
      </c>
      <c r="BK1902" s="1" t="s">
        <v>7458</v>
      </c>
      <c r="BL1902" s="1" t="s">
        <v>8905</v>
      </c>
      <c r="BM1902" s="1">
        <f>49+14</f>
        <v>63</v>
      </c>
      <c r="BN1902" s="1" t="s">
        <v>75</v>
      </c>
      <c r="BO1902" s="1" t="s">
        <v>75</v>
      </c>
      <c r="BP1902" s="1" t="s">
        <v>75</v>
      </c>
      <c r="BQ1902" s="21" t="s">
        <v>99</v>
      </c>
      <c r="BR1902" s="21" t="s">
        <v>100</v>
      </c>
    </row>
    <row r="1903" spans="1:70" ht="20.45" customHeight="1">
      <c r="A1903" s="1" t="s">
        <v>8906</v>
      </c>
      <c r="B1903" s="1">
        <v>250323</v>
      </c>
      <c r="C1903" s="1" t="s">
        <v>71</v>
      </c>
      <c r="D1903" s="3">
        <v>45989</v>
      </c>
      <c r="E1903" s="4">
        <v>0.4548611111111111</v>
      </c>
      <c r="F1903" s="5">
        <v>45962</v>
      </c>
      <c r="G1903" s="3">
        <v>45989</v>
      </c>
      <c r="H1903" s="4">
        <v>0.68472222222222223</v>
      </c>
      <c r="I1903" s="48">
        <f t="shared" si="252"/>
        <v>0.22986111111111113</v>
      </c>
      <c r="J1903" s="1">
        <v>2</v>
      </c>
      <c r="K1903" s="1" t="s">
        <v>1896</v>
      </c>
      <c r="L1903" s="1" t="s">
        <v>8907</v>
      </c>
      <c r="M1903" s="1" t="s">
        <v>75</v>
      </c>
      <c r="N1903" s="1" t="s">
        <v>1915</v>
      </c>
      <c r="O1903" s="1" t="s">
        <v>77</v>
      </c>
      <c r="P1903" s="1" t="s">
        <v>78</v>
      </c>
      <c r="Q1903" s="1" t="s">
        <v>78</v>
      </c>
      <c r="R1903" s="21" t="s">
        <v>1898</v>
      </c>
      <c r="S1903" s="21" t="s">
        <v>99</v>
      </c>
      <c r="T1903" s="34" t="s">
        <v>72</v>
      </c>
      <c r="U1903" s="25" t="s">
        <v>6499</v>
      </c>
      <c r="V1903" s="1" t="s">
        <v>1900</v>
      </c>
      <c r="W1903" s="1" t="s">
        <v>813</v>
      </c>
      <c r="X1903" s="1" t="s">
        <v>813</v>
      </c>
      <c r="Y1903" s="1" t="s">
        <v>814</v>
      </c>
      <c r="Z1903" s="1" t="s">
        <v>84</v>
      </c>
      <c r="AA1903" s="1" t="s">
        <v>72</v>
      </c>
      <c r="AB1903" s="1" t="s">
        <v>104</v>
      </c>
      <c r="AC1903" s="1" t="s">
        <v>181</v>
      </c>
      <c r="AD1903" s="1" t="s">
        <v>87</v>
      </c>
      <c r="AE1903" s="1">
        <v>55</v>
      </c>
      <c r="AF1903" s="1" t="s">
        <v>88</v>
      </c>
      <c r="AG1903" s="1">
        <v>4.2</v>
      </c>
      <c r="AH1903" s="1" t="s">
        <v>954</v>
      </c>
      <c r="AI1903" s="1" t="s">
        <v>90</v>
      </c>
      <c r="AJ1903" s="1" t="s">
        <v>91</v>
      </c>
      <c r="AK1903" s="1" t="s">
        <v>92</v>
      </c>
      <c r="AL1903" s="1" t="s">
        <v>72</v>
      </c>
      <c r="AM1903" s="1" t="s">
        <v>229</v>
      </c>
      <c r="AN1903" s="1">
        <v>2</v>
      </c>
      <c r="AO1903" s="25" t="s">
        <v>5057</v>
      </c>
      <c r="AP1903" s="1" t="s">
        <v>72</v>
      </c>
      <c r="AQ1903" s="1" t="s">
        <v>72</v>
      </c>
      <c r="AR1903" s="1" t="s">
        <v>72</v>
      </c>
      <c r="AS1903" s="1" t="s">
        <v>72</v>
      </c>
      <c r="AT1903" s="1" t="s">
        <v>72</v>
      </c>
      <c r="AU1903" s="3">
        <v>45989</v>
      </c>
      <c r="AV1903" s="4">
        <v>0.69444444444444442</v>
      </c>
      <c r="AW1903" s="4">
        <v>0.76944444444444449</v>
      </c>
      <c r="AX1903" s="4">
        <f t="shared" si="253"/>
        <v>7.5000000000000067E-2</v>
      </c>
      <c r="AY1903" s="4">
        <f t="shared" si="254"/>
        <v>0.5395833333333333</v>
      </c>
      <c r="AZ1903" s="4">
        <f t="shared" si="255"/>
        <v>0.31458333333333338</v>
      </c>
      <c r="BA1903" s="1" t="s">
        <v>8908</v>
      </c>
      <c r="BB1903" s="1" t="s">
        <v>72</v>
      </c>
      <c r="BC1903" s="1" t="s">
        <v>1675</v>
      </c>
      <c r="BD1903" s="1">
        <v>15</v>
      </c>
      <c r="BE1903" s="1" t="s">
        <v>4063</v>
      </c>
      <c r="BF1903" s="1" t="s">
        <v>75</v>
      </c>
      <c r="BG1903" s="1" t="s">
        <v>75</v>
      </c>
      <c r="BH1903" s="1" t="s">
        <v>88</v>
      </c>
      <c r="BI1903" s="1" t="s">
        <v>96</v>
      </c>
      <c r="BJ1903" s="1" t="s">
        <v>72</v>
      </c>
      <c r="BK1903" s="1" t="s">
        <v>7458</v>
      </c>
      <c r="BL1903" s="1" t="s">
        <v>8751</v>
      </c>
      <c r="BM1903" s="1">
        <f>35+14</f>
        <v>49</v>
      </c>
      <c r="BN1903" s="1" t="s">
        <v>75</v>
      </c>
      <c r="BO1903" s="1" t="s">
        <v>75</v>
      </c>
      <c r="BP1903" s="1" t="s">
        <v>75</v>
      </c>
      <c r="BQ1903" s="21" t="s">
        <v>99</v>
      </c>
      <c r="BR1903" s="21" t="s">
        <v>100</v>
      </c>
    </row>
    <row r="1904" spans="1:70" ht="20.45" customHeight="1">
      <c r="A1904" s="1" t="s">
        <v>8909</v>
      </c>
      <c r="B1904" s="1">
        <v>250324</v>
      </c>
      <c r="C1904" s="1" t="s">
        <v>71</v>
      </c>
      <c r="D1904" s="3">
        <v>45992</v>
      </c>
      <c r="E1904" s="4">
        <v>0.43611111111111112</v>
      </c>
      <c r="F1904" s="5">
        <v>45992</v>
      </c>
      <c r="G1904" s="3">
        <v>45992</v>
      </c>
      <c r="H1904" s="4">
        <v>0.58611111111111114</v>
      </c>
      <c r="I1904" s="48">
        <f t="shared" si="252"/>
        <v>0.15000000000000002</v>
      </c>
      <c r="J1904" s="1">
        <v>1</v>
      </c>
      <c r="K1904" s="1" t="s">
        <v>1896</v>
      </c>
      <c r="L1904" s="1" t="s">
        <v>8910</v>
      </c>
      <c r="M1904" s="1" t="s">
        <v>75</v>
      </c>
      <c r="N1904" s="1" t="s">
        <v>6917</v>
      </c>
      <c r="O1904" s="1" t="s">
        <v>77</v>
      </c>
      <c r="P1904" s="1" t="s">
        <v>78</v>
      </c>
      <c r="Q1904" s="1" t="s">
        <v>78</v>
      </c>
      <c r="R1904" s="8" t="s">
        <v>1898</v>
      </c>
      <c r="S1904" s="8" t="s">
        <v>160</v>
      </c>
      <c r="T1904" s="1" t="s">
        <v>707</v>
      </c>
      <c r="U1904" s="25" t="s">
        <v>8911</v>
      </c>
      <c r="V1904" s="1" t="s">
        <v>1900</v>
      </c>
      <c r="W1904" s="1" t="s">
        <v>813</v>
      </c>
      <c r="X1904" s="1" t="s">
        <v>813</v>
      </c>
      <c r="Y1904" s="1" t="s">
        <v>814</v>
      </c>
      <c r="Z1904" s="1" t="s">
        <v>291</v>
      </c>
      <c r="AA1904" s="1" t="s">
        <v>72</v>
      </c>
      <c r="AB1904" s="1" t="s">
        <v>3202</v>
      </c>
      <c r="AC1904" s="1" t="s">
        <v>3202</v>
      </c>
      <c r="AD1904" s="1" t="s">
        <v>126</v>
      </c>
      <c r="AE1904" s="1">
        <v>52</v>
      </c>
      <c r="AF1904" s="1" t="s">
        <v>88</v>
      </c>
      <c r="AG1904" s="1">
        <v>5.8</v>
      </c>
      <c r="AH1904" s="1" t="s">
        <v>2344</v>
      </c>
      <c r="AI1904" s="1" t="s">
        <v>90</v>
      </c>
      <c r="AJ1904" s="1" t="s">
        <v>91</v>
      </c>
      <c r="AK1904" s="1" t="s">
        <v>216</v>
      </c>
      <c r="AL1904" s="1" t="s">
        <v>72</v>
      </c>
      <c r="AM1904" s="1" t="s">
        <v>72</v>
      </c>
      <c r="AN1904" s="1" t="s">
        <v>72</v>
      </c>
      <c r="AO1904" s="1" t="s">
        <v>72</v>
      </c>
      <c r="AP1904" s="1">
        <v>3</v>
      </c>
      <c r="AQ1904" s="1" t="s">
        <v>8019</v>
      </c>
      <c r="AR1904" s="1" t="s">
        <v>8912</v>
      </c>
      <c r="AS1904" s="1" t="s">
        <v>72</v>
      </c>
      <c r="AT1904" s="1" t="s">
        <v>72</v>
      </c>
      <c r="AU1904" s="3">
        <v>45992</v>
      </c>
      <c r="AV1904" s="4">
        <v>0.60624999999999996</v>
      </c>
      <c r="AW1904" s="4">
        <v>0.6791666666666667</v>
      </c>
      <c r="AX1904" s="4">
        <f t="shared" si="253"/>
        <v>7.2916666666666741E-2</v>
      </c>
      <c r="AY1904" s="4">
        <f t="shared" si="254"/>
        <v>0.52916666666666667</v>
      </c>
      <c r="AZ1904" s="4">
        <f t="shared" si="255"/>
        <v>0.24305555555555558</v>
      </c>
      <c r="BA1904" s="1" t="s">
        <v>8913</v>
      </c>
      <c r="BB1904" s="1" t="s">
        <v>8914</v>
      </c>
      <c r="BC1904" s="1" t="s">
        <v>1675</v>
      </c>
      <c r="BD1904" s="1">
        <v>14</v>
      </c>
      <c r="BE1904" s="1" t="s">
        <v>7811</v>
      </c>
      <c r="BF1904" s="1" t="s">
        <v>75</v>
      </c>
      <c r="BG1904" s="1" t="s">
        <v>75</v>
      </c>
      <c r="BH1904" s="1" t="s">
        <v>88</v>
      </c>
      <c r="BI1904" s="1" t="s">
        <v>79</v>
      </c>
      <c r="BJ1904" s="1" t="s">
        <v>707</v>
      </c>
      <c r="BK1904" s="1" t="s">
        <v>8915</v>
      </c>
      <c r="BL1904" s="1" t="s">
        <v>8916</v>
      </c>
      <c r="BM1904" s="1">
        <f>42+42</f>
        <v>84</v>
      </c>
      <c r="BN1904" s="1" t="s">
        <v>88</v>
      </c>
      <c r="BO1904" s="1" t="s">
        <v>88</v>
      </c>
      <c r="BP1904" s="1" t="s">
        <v>88</v>
      </c>
      <c r="BQ1904" s="1" t="s">
        <v>160</v>
      </c>
      <c r="BR1904" s="1" t="s">
        <v>707</v>
      </c>
    </row>
    <row r="1905" spans="1:70" ht="20.45" customHeight="1">
      <c r="A1905" s="1" t="s">
        <v>8917</v>
      </c>
      <c r="B1905" s="1">
        <v>250325</v>
      </c>
      <c r="C1905" s="1" t="s">
        <v>71</v>
      </c>
      <c r="D1905" s="3">
        <v>45992</v>
      </c>
      <c r="E1905" s="4">
        <v>0.54166666666666663</v>
      </c>
      <c r="F1905" s="5">
        <v>45992</v>
      </c>
      <c r="G1905" s="3">
        <v>45992</v>
      </c>
      <c r="H1905" s="4">
        <v>0.70625000000000004</v>
      </c>
      <c r="I1905" s="48">
        <f t="shared" si="252"/>
        <v>0.16458333333333341</v>
      </c>
      <c r="J1905" s="1">
        <v>15</v>
      </c>
      <c r="K1905" s="1" t="s">
        <v>1896</v>
      </c>
      <c r="L1905" s="1" t="s">
        <v>8918</v>
      </c>
      <c r="M1905" s="1" t="s">
        <v>75</v>
      </c>
      <c r="N1905" s="1" t="s">
        <v>6917</v>
      </c>
      <c r="O1905" s="1" t="s">
        <v>77</v>
      </c>
      <c r="P1905" s="1" t="s">
        <v>78</v>
      </c>
      <c r="Q1905" s="1" t="s">
        <v>78</v>
      </c>
      <c r="R1905" s="21" t="s">
        <v>1898</v>
      </c>
      <c r="S1905" s="21" t="s">
        <v>99</v>
      </c>
      <c r="T1905" s="34" t="s">
        <v>72</v>
      </c>
      <c r="U1905" s="25" t="s">
        <v>8919</v>
      </c>
      <c r="V1905" s="1" t="s">
        <v>1900</v>
      </c>
      <c r="W1905" s="1" t="s">
        <v>2143</v>
      </c>
      <c r="X1905" s="1" t="s">
        <v>1868</v>
      </c>
      <c r="Y1905" s="1" t="s">
        <v>2143</v>
      </c>
      <c r="Z1905" s="1" t="s">
        <v>291</v>
      </c>
      <c r="AA1905" s="1" t="s">
        <v>72</v>
      </c>
      <c r="AB1905" s="1" t="s">
        <v>292</v>
      </c>
      <c r="AC1905" s="1" t="s">
        <v>3296</v>
      </c>
      <c r="AD1905" s="1" t="s">
        <v>126</v>
      </c>
      <c r="AE1905" s="1">
        <v>56</v>
      </c>
      <c r="AF1905" s="1" t="s">
        <v>88</v>
      </c>
      <c r="AG1905" s="1">
        <v>5.3</v>
      </c>
      <c r="AH1905" s="1" t="s">
        <v>299</v>
      </c>
      <c r="AI1905" s="1" t="s">
        <v>90</v>
      </c>
      <c r="AJ1905" s="1" t="s">
        <v>91</v>
      </c>
      <c r="AK1905" s="1" t="s">
        <v>92</v>
      </c>
      <c r="AL1905" s="1" t="s">
        <v>72</v>
      </c>
      <c r="AM1905" s="1" t="s">
        <v>72</v>
      </c>
      <c r="AN1905" s="1" t="s">
        <v>3184</v>
      </c>
      <c r="AO1905" s="1" t="s">
        <v>72</v>
      </c>
      <c r="AP1905" s="1" t="s">
        <v>72</v>
      </c>
      <c r="AQ1905" s="1" t="s">
        <v>72</v>
      </c>
      <c r="AR1905" s="1" t="s">
        <v>72</v>
      </c>
      <c r="AS1905" s="1" t="s">
        <v>72</v>
      </c>
      <c r="AT1905" s="1" t="s">
        <v>72</v>
      </c>
      <c r="AU1905" s="3">
        <v>45992</v>
      </c>
      <c r="AV1905" s="4">
        <v>0.71666666666666667</v>
      </c>
      <c r="AW1905" s="4">
        <v>0.77638888888888891</v>
      </c>
      <c r="AX1905" s="4">
        <f t="shared" si="253"/>
        <v>5.9722222222222232E-2</v>
      </c>
      <c r="AY1905" s="4">
        <f t="shared" si="254"/>
        <v>0.61180555555555549</v>
      </c>
      <c r="AZ1905" s="4">
        <f t="shared" si="255"/>
        <v>0.23472222222222228</v>
      </c>
      <c r="BA1905" s="1" t="s">
        <v>8920</v>
      </c>
      <c r="BB1905" s="1" t="s">
        <v>72</v>
      </c>
      <c r="BC1905" s="1" t="s">
        <v>1675</v>
      </c>
      <c r="BD1905" s="1">
        <v>14</v>
      </c>
      <c r="BE1905" s="1" t="s">
        <v>183</v>
      </c>
      <c r="BF1905" s="1" t="s">
        <v>75</v>
      </c>
      <c r="BG1905" s="1" t="s">
        <v>75</v>
      </c>
      <c r="BH1905" s="1" t="s">
        <v>88</v>
      </c>
      <c r="BI1905" s="1" t="s">
        <v>96</v>
      </c>
      <c r="BJ1905" s="1" t="s">
        <v>72</v>
      </c>
      <c r="BK1905" s="1" t="s">
        <v>8915</v>
      </c>
      <c r="BL1905" s="1" t="s">
        <v>8315</v>
      </c>
      <c r="BM1905" s="1">
        <f>42+42</f>
        <v>84</v>
      </c>
      <c r="BN1905" s="1" t="s">
        <v>75</v>
      </c>
      <c r="BO1905" s="1" t="s">
        <v>75</v>
      </c>
      <c r="BP1905" s="1" t="s">
        <v>75</v>
      </c>
      <c r="BQ1905" s="21" t="s">
        <v>99</v>
      </c>
      <c r="BR1905" s="21" t="s">
        <v>100</v>
      </c>
    </row>
    <row r="1906" spans="1:70" ht="20.45" customHeight="1">
      <c r="A1906" s="1" t="s">
        <v>8921</v>
      </c>
      <c r="B1906" s="1">
        <v>250326</v>
      </c>
      <c r="C1906" s="1" t="s">
        <v>71</v>
      </c>
      <c r="D1906" s="3">
        <v>45993</v>
      </c>
      <c r="E1906" s="4">
        <v>0.75</v>
      </c>
      <c r="F1906" s="5">
        <v>45992</v>
      </c>
      <c r="G1906" s="3">
        <v>45993</v>
      </c>
      <c r="H1906" s="4">
        <v>0.85138888888888886</v>
      </c>
      <c r="I1906" s="48">
        <f t="shared" si="252"/>
        <v>0.10138888888888886</v>
      </c>
      <c r="J1906" s="1">
        <v>8</v>
      </c>
      <c r="K1906" s="1" t="s">
        <v>1896</v>
      </c>
      <c r="L1906" s="1" t="s">
        <v>8922</v>
      </c>
      <c r="M1906" s="1" t="s">
        <v>75</v>
      </c>
      <c r="N1906" s="1" t="s">
        <v>8923</v>
      </c>
      <c r="O1906" s="1" t="s">
        <v>77</v>
      </c>
      <c r="P1906" s="1" t="s">
        <v>78</v>
      </c>
      <c r="Q1906" s="1" t="s">
        <v>78</v>
      </c>
      <c r="R1906" s="21" t="s">
        <v>1898</v>
      </c>
      <c r="S1906" s="21" t="s">
        <v>160</v>
      </c>
      <c r="T1906" s="1" t="s">
        <v>440</v>
      </c>
      <c r="U1906" s="8" t="s">
        <v>847</v>
      </c>
      <c r="V1906" s="1" t="s">
        <v>1900</v>
      </c>
      <c r="W1906" s="1" t="s">
        <v>8240</v>
      </c>
      <c r="X1906" s="1" t="s">
        <v>8241</v>
      </c>
      <c r="Y1906" s="1" t="s">
        <v>8242</v>
      </c>
      <c r="Z1906" s="1" t="s">
        <v>8924</v>
      </c>
      <c r="AA1906" s="1" t="s">
        <v>72</v>
      </c>
      <c r="AB1906" s="1" t="s">
        <v>8924</v>
      </c>
      <c r="AC1906" s="1" t="s">
        <v>8924</v>
      </c>
      <c r="AD1906" s="1" t="s">
        <v>126</v>
      </c>
      <c r="AE1906" s="1">
        <v>46</v>
      </c>
      <c r="AF1906" s="1" t="s">
        <v>88</v>
      </c>
      <c r="AG1906" s="1">
        <v>5.8</v>
      </c>
      <c r="AH1906" s="1" t="s">
        <v>954</v>
      </c>
      <c r="AI1906" s="1" t="s">
        <v>90</v>
      </c>
      <c r="AJ1906" s="1" t="s">
        <v>91</v>
      </c>
      <c r="AK1906" s="1" t="s">
        <v>92</v>
      </c>
      <c r="AL1906" s="1" t="s">
        <v>72</v>
      </c>
      <c r="AM1906" s="1" t="s">
        <v>72</v>
      </c>
      <c r="AN1906" s="1" t="s">
        <v>72</v>
      </c>
      <c r="AO1906" s="1" t="s">
        <v>72</v>
      </c>
      <c r="AP1906" s="1" t="s">
        <v>72</v>
      </c>
      <c r="AQ1906" s="1" t="s">
        <v>72</v>
      </c>
      <c r="AR1906" s="1" t="s">
        <v>72</v>
      </c>
      <c r="AS1906" s="1" t="s">
        <v>72</v>
      </c>
      <c r="AT1906" s="1" t="s">
        <v>72</v>
      </c>
      <c r="AU1906" s="3">
        <v>45993</v>
      </c>
      <c r="AV1906" s="4">
        <v>0.86458333333333337</v>
      </c>
      <c r="AW1906" s="4">
        <v>0.90416666666666667</v>
      </c>
      <c r="AX1906" s="4">
        <f t="shared" si="253"/>
        <v>3.9583333333333304E-2</v>
      </c>
      <c r="AY1906" s="4">
        <f t="shared" si="254"/>
        <v>0.80277777777777781</v>
      </c>
      <c r="AZ1906" s="4">
        <f t="shared" si="255"/>
        <v>0.15416666666666667</v>
      </c>
      <c r="BA1906" s="1" t="s">
        <v>8925</v>
      </c>
      <c r="BB1906" s="1" t="s">
        <v>72</v>
      </c>
      <c r="BC1906" s="1" t="s">
        <v>1794</v>
      </c>
      <c r="BD1906" s="1">
        <v>14</v>
      </c>
      <c r="BE1906" s="1" t="s">
        <v>3446</v>
      </c>
      <c r="BF1906" s="1" t="s">
        <v>75</v>
      </c>
      <c r="BG1906" s="1" t="s">
        <v>75</v>
      </c>
      <c r="BH1906" s="1" t="s">
        <v>88</v>
      </c>
      <c r="BI1906" s="1" t="s">
        <v>79</v>
      </c>
      <c r="BJ1906" s="1" t="s">
        <v>72</v>
      </c>
      <c r="BK1906" s="1" t="s">
        <v>8915</v>
      </c>
      <c r="BL1906" s="1" t="s">
        <v>8926</v>
      </c>
      <c r="BM1906" s="1">
        <f>21+77</f>
        <v>98</v>
      </c>
      <c r="BN1906" s="1" t="s">
        <v>88</v>
      </c>
      <c r="BO1906" s="1" t="s">
        <v>88</v>
      </c>
      <c r="BP1906" s="1" t="s">
        <v>88</v>
      </c>
      <c r="BQ1906" s="1" t="s">
        <v>160</v>
      </c>
      <c r="BR1906" s="1" t="s">
        <v>440</v>
      </c>
    </row>
    <row r="1907" spans="1:70" ht="20.45" customHeight="1">
      <c r="A1907" s="1" t="s">
        <v>8927</v>
      </c>
      <c r="B1907" s="1">
        <v>250327</v>
      </c>
      <c r="C1907" s="1" t="s">
        <v>71</v>
      </c>
      <c r="D1907" s="3">
        <v>45994</v>
      </c>
      <c r="E1907" s="4">
        <v>0.50694444444444442</v>
      </c>
      <c r="F1907" s="5">
        <v>45992</v>
      </c>
      <c r="G1907" s="3">
        <v>45994</v>
      </c>
      <c r="H1907" s="4">
        <v>0.85347222222222219</v>
      </c>
      <c r="I1907" s="48">
        <f t="shared" si="252"/>
        <v>0.34652777777777777</v>
      </c>
      <c r="J1907" s="1">
        <v>10</v>
      </c>
      <c r="K1907" s="1" t="s">
        <v>1896</v>
      </c>
      <c r="L1907" s="1" t="s">
        <v>8928</v>
      </c>
      <c r="M1907" s="1" t="s">
        <v>75</v>
      </c>
      <c r="N1907" s="1" t="s">
        <v>8903</v>
      </c>
      <c r="O1907" s="1" t="s">
        <v>77</v>
      </c>
      <c r="P1907" s="1" t="s">
        <v>78</v>
      </c>
      <c r="Q1907" s="1" t="s">
        <v>78</v>
      </c>
      <c r="R1907" s="21" t="s">
        <v>1898</v>
      </c>
      <c r="S1907" s="21" t="s">
        <v>160</v>
      </c>
      <c r="T1907" s="1" t="s">
        <v>440</v>
      </c>
      <c r="U1907" s="25" t="s">
        <v>1958</v>
      </c>
      <c r="V1907" s="1" t="s">
        <v>1900</v>
      </c>
      <c r="W1907" s="1" t="s">
        <v>778</v>
      </c>
      <c r="X1907" s="1" t="s">
        <v>779</v>
      </c>
      <c r="Y1907" s="1" t="s">
        <v>780</v>
      </c>
      <c r="Z1907" s="1" t="s">
        <v>84</v>
      </c>
      <c r="AA1907" s="1" t="s">
        <v>72</v>
      </c>
      <c r="AB1907" s="1" t="s">
        <v>140</v>
      </c>
      <c r="AC1907" s="1" t="s">
        <v>181</v>
      </c>
      <c r="AD1907" s="1" t="s">
        <v>126</v>
      </c>
      <c r="AE1907" s="1">
        <v>74</v>
      </c>
      <c r="AF1907" s="1" t="s">
        <v>88</v>
      </c>
      <c r="AG1907" s="1">
        <v>5.5</v>
      </c>
      <c r="AH1907" s="1" t="s">
        <v>954</v>
      </c>
      <c r="AI1907" s="1" t="s">
        <v>90</v>
      </c>
      <c r="AJ1907" s="1" t="s">
        <v>91</v>
      </c>
      <c r="AK1907" s="1" t="s">
        <v>92</v>
      </c>
      <c r="AL1907" s="1" t="s">
        <v>72</v>
      </c>
      <c r="AM1907" s="1" t="s">
        <v>72</v>
      </c>
      <c r="AN1907" s="1" t="s">
        <v>72</v>
      </c>
      <c r="AO1907" s="1" t="s">
        <v>72</v>
      </c>
      <c r="AP1907" s="1" t="s">
        <v>72</v>
      </c>
      <c r="AQ1907" s="1" t="s">
        <v>72</v>
      </c>
      <c r="AR1907" s="1" t="s">
        <v>72</v>
      </c>
      <c r="AS1907" s="1" t="s">
        <v>72</v>
      </c>
      <c r="AT1907" s="1" t="s">
        <v>72</v>
      </c>
      <c r="AU1907" s="3">
        <v>45994</v>
      </c>
      <c r="AV1907" s="4">
        <v>0.87361111111111112</v>
      </c>
      <c r="AW1907" s="4">
        <v>0.94791666666666663</v>
      </c>
      <c r="AX1907" s="4">
        <f t="shared" si="253"/>
        <v>7.4305555555555514E-2</v>
      </c>
      <c r="AY1907" s="4">
        <f t="shared" si="254"/>
        <v>0.60138888888888886</v>
      </c>
      <c r="AZ1907" s="4">
        <f t="shared" si="255"/>
        <v>0.44097222222222221</v>
      </c>
      <c r="BA1907" s="1" t="s">
        <v>8929</v>
      </c>
      <c r="BB1907" s="1" t="s">
        <v>72</v>
      </c>
      <c r="BC1907" s="1" t="s">
        <v>1675</v>
      </c>
      <c r="BD1907" s="1">
        <v>14</v>
      </c>
      <c r="BE1907" s="1" t="s">
        <v>7811</v>
      </c>
      <c r="BF1907" s="1" t="s">
        <v>88</v>
      </c>
      <c r="BG1907" s="1" t="s">
        <v>88</v>
      </c>
      <c r="BH1907" s="1" t="s">
        <v>88</v>
      </c>
      <c r="BI1907" s="1" t="s">
        <v>79</v>
      </c>
      <c r="BJ1907" s="1" t="s">
        <v>437</v>
      </c>
      <c r="BK1907" s="1" t="s">
        <v>7458</v>
      </c>
      <c r="BL1907" s="1" t="s">
        <v>8905</v>
      </c>
      <c r="BM1907" s="1">
        <f>49+(4*4+3*3)</f>
        <v>74</v>
      </c>
      <c r="BN1907" s="1" t="s">
        <v>88</v>
      </c>
      <c r="BO1907" s="1" t="s">
        <v>88</v>
      </c>
      <c r="BP1907" s="1" t="s">
        <v>88</v>
      </c>
      <c r="BQ1907" s="1" t="s">
        <v>160</v>
      </c>
      <c r="BR1907" s="1" t="s">
        <v>440</v>
      </c>
    </row>
    <row r="1908" spans="1:70" ht="20.45" customHeight="1">
      <c r="A1908" s="1" t="s">
        <v>8930</v>
      </c>
      <c r="B1908" s="1">
        <v>250327</v>
      </c>
      <c r="C1908" s="1" t="s">
        <v>71</v>
      </c>
      <c r="D1908" s="3">
        <v>45994</v>
      </c>
      <c r="E1908" s="4">
        <v>0.50694444444444442</v>
      </c>
      <c r="F1908" s="5">
        <v>45992</v>
      </c>
      <c r="G1908" s="3">
        <v>45994</v>
      </c>
      <c r="H1908" s="4">
        <v>0.85347222222222219</v>
      </c>
      <c r="I1908" s="48">
        <f t="shared" si="252"/>
        <v>0.34652777777777777</v>
      </c>
      <c r="J1908" s="1">
        <v>10</v>
      </c>
      <c r="K1908" s="1" t="s">
        <v>1896</v>
      </c>
      <c r="L1908" s="1" t="s">
        <v>8928</v>
      </c>
      <c r="M1908" s="1" t="s">
        <v>75</v>
      </c>
      <c r="N1908" s="1" t="s">
        <v>4589</v>
      </c>
      <c r="O1908" s="1" t="s">
        <v>77</v>
      </c>
      <c r="P1908" s="1" t="s">
        <v>78</v>
      </c>
      <c r="Q1908" s="1" t="s">
        <v>78</v>
      </c>
      <c r="R1908" s="21" t="s">
        <v>1898</v>
      </c>
      <c r="S1908" s="21" t="s">
        <v>99</v>
      </c>
      <c r="T1908" s="1" t="s">
        <v>72</v>
      </c>
      <c r="U1908" s="25" t="s">
        <v>1958</v>
      </c>
      <c r="V1908" s="1" t="s">
        <v>1900</v>
      </c>
      <c r="W1908" s="1" t="s">
        <v>778</v>
      </c>
      <c r="X1908" s="1" t="s">
        <v>779</v>
      </c>
      <c r="Y1908" s="1" t="s">
        <v>780</v>
      </c>
      <c r="Z1908" s="1" t="s">
        <v>84</v>
      </c>
      <c r="AA1908" s="1" t="s">
        <v>72</v>
      </c>
      <c r="AB1908" s="1" t="s">
        <v>140</v>
      </c>
      <c r="AC1908" s="1" t="s">
        <v>181</v>
      </c>
      <c r="AD1908" s="1" t="s">
        <v>126</v>
      </c>
      <c r="AE1908" s="1">
        <v>74</v>
      </c>
      <c r="AF1908" s="1" t="s">
        <v>88</v>
      </c>
      <c r="AG1908" s="1">
        <v>5.5</v>
      </c>
      <c r="AH1908" s="1" t="s">
        <v>954</v>
      </c>
      <c r="AI1908" s="1" t="s">
        <v>90</v>
      </c>
      <c r="AJ1908" s="1" t="s">
        <v>91</v>
      </c>
      <c r="AK1908" s="1" t="s">
        <v>92</v>
      </c>
      <c r="AL1908" s="1" t="s">
        <v>72</v>
      </c>
      <c r="AM1908" s="1" t="s">
        <v>72</v>
      </c>
      <c r="AN1908" s="1" t="s">
        <v>72</v>
      </c>
      <c r="AO1908" s="1" t="s">
        <v>72</v>
      </c>
      <c r="AP1908" s="1" t="s">
        <v>72</v>
      </c>
      <c r="AQ1908" s="1" t="s">
        <v>72</v>
      </c>
      <c r="AR1908" s="1" t="s">
        <v>72</v>
      </c>
      <c r="AS1908" s="1" t="s">
        <v>72</v>
      </c>
      <c r="AT1908" s="1" t="s">
        <v>72</v>
      </c>
      <c r="AU1908" s="3">
        <v>45995</v>
      </c>
      <c r="AV1908" s="4">
        <v>0.87361111111111112</v>
      </c>
      <c r="AW1908" s="4">
        <v>0.94791666666666663</v>
      </c>
      <c r="AX1908" s="4">
        <f t="shared" si="253"/>
        <v>7.4305555555555514E-2</v>
      </c>
      <c r="AY1908" s="4">
        <f t="shared" si="254"/>
        <v>0.60138888888888886</v>
      </c>
      <c r="AZ1908" s="4">
        <f t="shared" si="255"/>
        <v>0.44097222222222221</v>
      </c>
      <c r="BA1908" s="1" t="s">
        <v>8929</v>
      </c>
      <c r="BB1908" s="1" t="s">
        <v>72</v>
      </c>
      <c r="BC1908" s="1" t="s">
        <v>1675</v>
      </c>
      <c r="BD1908" s="1">
        <v>14</v>
      </c>
      <c r="BE1908" s="1" t="s">
        <v>95</v>
      </c>
      <c r="BF1908" s="1" t="s">
        <v>88</v>
      </c>
      <c r="BG1908" s="1" t="s">
        <v>88</v>
      </c>
      <c r="BH1908" s="1" t="s">
        <v>88</v>
      </c>
      <c r="BI1908" s="1" t="s">
        <v>96</v>
      </c>
      <c r="BJ1908" s="1" t="s">
        <v>437</v>
      </c>
      <c r="BK1908" s="1" t="s">
        <v>72</v>
      </c>
      <c r="BL1908" s="1" t="s">
        <v>72</v>
      </c>
      <c r="BM1908" s="1" t="s">
        <v>72</v>
      </c>
      <c r="BN1908" s="1" t="s">
        <v>3718</v>
      </c>
      <c r="BO1908" s="1" t="s">
        <v>3718</v>
      </c>
      <c r="BP1908" s="1" t="s">
        <v>3718</v>
      </c>
      <c r="BQ1908" s="21" t="s">
        <v>99</v>
      </c>
      <c r="BR1908" s="1" t="s">
        <v>8931</v>
      </c>
    </row>
    <row r="1909" spans="1:70" ht="20.45" customHeight="1">
      <c r="A1909" s="1" t="s">
        <v>8932</v>
      </c>
      <c r="B1909" s="1">
        <v>250328</v>
      </c>
      <c r="C1909" s="1" t="s">
        <v>71</v>
      </c>
      <c r="D1909" s="3">
        <v>45995</v>
      </c>
      <c r="E1909" s="4">
        <v>0.53125</v>
      </c>
      <c r="F1909" s="5">
        <v>45992</v>
      </c>
      <c r="G1909" s="3">
        <v>45995</v>
      </c>
      <c r="H1909" s="4">
        <v>0.62222222222222223</v>
      </c>
      <c r="I1909" s="48">
        <f t="shared" si="252"/>
        <v>9.0972222222222232E-2</v>
      </c>
      <c r="J1909" s="1">
        <v>5</v>
      </c>
      <c r="K1909" s="1" t="s">
        <v>1896</v>
      </c>
      <c r="L1909" s="1" t="s">
        <v>8933</v>
      </c>
      <c r="M1909" s="1" t="s">
        <v>75</v>
      </c>
      <c r="N1909" s="1" t="s">
        <v>7510</v>
      </c>
      <c r="O1909" s="1" t="s">
        <v>77</v>
      </c>
      <c r="P1909" s="1" t="s">
        <v>78</v>
      </c>
      <c r="Q1909" s="1" t="s">
        <v>78</v>
      </c>
      <c r="R1909" s="21" t="s">
        <v>1898</v>
      </c>
      <c r="S1909" s="21" t="s">
        <v>99</v>
      </c>
      <c r="T1909" s="34" t="s">
        <v>72</v>
      </c>
      <c r="U1909" s="34" t="s">
        <v>8934</v>
      </c>
      <c r="V1909" s="1" t="s">
        <v>1900</v>
      </c>
      <c r="W1909" s="1" t="s">
        <v>83</v>
      </c>
      <c r="X1909" s="1" t="s">
        <v>123</v>
      </c>
      <c r="Y1909" s="1" t="s">
        <v>83</v>
      </c>
      <c r="Z1909" s="1" t="s">
        <v>7128</v>
      </c>
      <c r="AA1909" s="1" t="s">
        <v>72</v>
      </c>
      <c r="AB1909" s="1" t="s">
        <v>8604</v>
      </c>
      <c r="AC1909" s="1" t="s">
        <v>7206</v>
      </c>
      <c r="AD1909" s="1" t="s">
        <v>87</v>
      </c>
      <c r="AE1909" s="1">
        <v>48</v>
      </c>
      <c r="AF1909" s="1" t="s">
        <v>88</v>
      </c>
      <c r="AG1909" s="1">
        <v>5.0999999999999996</v>
      </c>
      <c r="AH1909" s="1" t="s">
        <v>954</v>
      </c>
      <c r="AI1909" s="1" t="s">
        <v>90</v>
      </c>
      <c r="AJ1909" s="1" t="s">
        <v>91</v>
      </c>
      <c r="AK1909" s="1" t="s">
        <v>92</v>
      </c>
      <c r="AL1909" s="1" t="s">
        <v>72</v>
      </c>
      <c r="AM1909" s="1" t="s">
        <v>244</v>
      </c>
      <c r="AN1909" s="1" t="s">
        <v>72</v>
      </c>
      <c r="AO1909" s="1" t="s">
        <v>230</v>
      </c>
      <c r="AP1909" s="1" t="s">
        <v>72</v>
      </c>
      <c r="AQ1909" s="1" t="s">
        <v>72</v>
      </c>
      <c r="AR1909" s="1" t="s">
        <v>447</v>
      </c>
      <c r="AS1909" s="1" t="s">
        <v>72</v>
      </c>
      <c r="AT1909" s="1" t="s">
        <v>72</v>
      </c>
      <c r="AU1909" s="3">
        <v>45995</v>
      </c>
      <c r="AV1909" s="4">
        <v>0.64097222222222228</v>
      </c>
      <c r="AW1909" s="4">
        <v>0.72777777777777775</v>
      </c>
      <c r="AX1909" s="4">
        <f t="shared" si="253"/>
        <v>8.6805555555555469E-2</v>
      </c>
      <c r="AY1909" s="4">
        <f t="shared" si="254"/>
        <v>0.63680555555555551</v>
      </c>
      <c r="AZ1909" s="4">
        <f t="shared" si="255"/>
        <v>0.19652777777777775</v>
      </c>
      <c r="BA1909" s="1" t="s">
        <v>8935</v>
      </c>
      <c r="BB1909" s="1" t="s">
        <v>8935</v>
      </c>
      <c r="BC1909" s="1" t="s">
        <v>1794</v>
      </c>
      <c r="BD1909" s="1">
        <v>13</v>
      </c>
      <c r="BE1909" s="1" t="s">
        <v>8433</v>
      </c>
      <c r="BF1909" s="1" t="s">
        <v>75</v>
      </c>
      <c r="BG1909" s="1" t="s">
        <v>75</v>
      </c>
      <c r="BH1909" s="1" t="s">
        <v>88</v>
      </c>
      <c r="BI1909" s="1" t="s">
        <v>96</v>
      </c>
      <c r="BJ1909" s="1" t="s">
        <v>72</v>
      </c>
      <c r="BK1909" s="1" t="s">
        <v>8293</v>
      </c>
      <c r="BL1909" s="1" t="s">
        <v>8936</v>
      </c>
      <c r="BM1909" s="1">
        <f>56+35</f>
        <v>91</v>
      </c>
      <c r="BN1909" s="1" t="s">
        <v>3718</v>
      </c>
      <c r="BO1909" s="1" t="s">
        <v>3718</v>
      </c>
      <c r="BP1909" s="1" t="s">
        <v>3718</v>
      </c>
      <c r="BQ1909" s="21" t="s">
        <v>99</v>
      </c>
      <c r="BR1909" s="21" t="s">
        <v>100</v>
      </c>
    </row>
    <row r="1910" spans="1:70" ht="20.45" customHeight="1">
      <c r="A1910" s="1" t="s">
        <v>8937</v>
      </c>
      <c r="B1910" s="1">
        <v>250329</v>
      </c>
      <c r="C1910" s="1" t="s">
        <v>71</v>
      </c>
      <c r="D1910" s="3">
        <v>45996</v>
      </c>
      <c r="E1910" s="4">
        <v>0.56041666666666667</v>
      </c>
      <c r="F1910" s="5">
        <v>45992</v>
      </c>
      <c r="G1910" s="3">
        <v>45996</v>
      </c>
      <c r="H1910" s="4">
        <v>0.65138888888888891</v>
      </c>
      <c r="I1910" s="48">
        <f t="shared" si="252"/>
        <v>9.0972222222222232E-2</v>
      </c>
      <c r="J1910" s="1">
        <v>3</v>
      </c>
      <c r="K1910" s="1" t="s">
        <v>1896</v>
      </c>
      <c r="L1910" s="1" t="s">
        <v>8938</v>
      </c>
      <c r="M1910" s="1" t="s">
        <v>75</v>
      </c>
      <c r="N1910" s="1" t="s">
        <v>7510</v>
      </c>
      <c r="O1910" s="1" t="s">
        <v>77</v>
      </c>
      <c r="P1910" s="1" t="s">
        <v>78</v>
      </c>
      <c r="Q1910" s="1" t="s">
        <v>78</v>
      </c>
      <c r="R1910" s="21" t="s">
        <v>1898</v>
      </c>
      <c r="S1910" s="21" t="s">
        <v>160</v>
      </c>
      <c r="T1910" s="34" t="s">
        <v>72</v>
      </c>
      <c r="U1910" s="25" t="s">
        <v>8939</v>
      </c>
      <c r="V1910" s="1" t="s">
        <v>1900</v>
      </c>
      <c r="W1910" s="1" t="s">
        <v>83</v>
      </c>
      <c r="X1910" s="1" t="s">
        <v>123</v>
      </c>
      <c r="Y1910" s="1" t="s">
        <v>83</v>
      </c>
      <c r="Z1910" s="1" t="s">
        <v>7128</v>
      </c>
      <c r="AA1910" s="1" t="s">
        <v>72</v>
      </c>
      <c r="AB1910" s="1" t="s">
        <v>8604</v>
      </c>
      <c r="AC1910" s="1" t="s">
        <v>7206</v>
      </c>
      <c r="AD1910" s="1" t="s">
        <v>87</v>
      </c>
      <c r="AE1910" s="1">
        <v>50</v>
      </c>
      <c r="AF1910" s="1" t="s">
        <v>88</v>
      </c>
      <c r="AG1910" s="1">
        <v>5.6</v>
      </c>
      <c r="AH1910" s="1" t="s">
        <v>954</v>
      </c>
      <c r="AI1910" s="1" t="s">
        <v>90</v>
      </c>
      <c r="AJ1910" s="1" t="s">
        <v>91</v>
      </c>
      <c r="AK1910" s="1" t="s">
        <v>92</v>
      </c>
      <c r="AL1910" s="1" t="s">
        <v>72</v>
      </c>
      <c r="AM1910" s="1" t="s">
        <v>229</v>
      </c>
      <c r="AN1910" s="1" t="s">
        <v>72</v>
      </c>
      <c r="AO1910" s="1" t="s">
        <v>7244</v>
      </c>
      <c r="AP1910" s="1" t="s">
        <v>72</v>
      </c>
      <c r="AQ1910" s="1" t="s">
        <v>72</v>
      </c>
      <c r="AR1910" s="1" t="s">
        <v>447</v>
      </c>
      <c r="AS1910" s="1" t="s">
        <v>72</v>
      </c>
      <c r="AT1910" s="1" t="s">
        <v>72</v>
      </c>
      <c r="AU1910" s="3">
        <v>45996</v>
      </c>
      <c r="AV1910" s="4">
        <v>0.67013888888888884</v>
      </c>
      <c r="AW1910" s="4">
        <v>0.76736111111111116</v>
      </c>
      <c r="AX1910" s="4">
        <f t="shared" si="253"/>
        <v>9.7222222222222321E-2</v>
      </c>
      <c r="AY1910" s="4">
        <f t="shared" si="254"/>
        <v>0.67638888888888893</v>
      </c>
      <c r="AZ1910" s="4">
        <f t="shared" si="255"/>
        <v>0.20694444444444449</v>
      </c>
      <c r="BA1910" s="1" t="s">
        <v>8940</v>
      </c>
      <c r="BB1910" s="1" t="s">
        <v>72</v>
      </c>
      <c r="BC1910" s="1" t="s">
        <v>1675</v>
      </c>
      <c r="BD1910" s="1">
        <v>13</v>
      </c>
      <c r="BE1910" s="1" t="s">
        <v>4219</v>
      </c>
      <c r="BF1910" s="1" t="s">
        <v>75</v>
      </c>
      <c r="BG1910" s="1" t="s">
        <v>75</v>
      </c>
      <c r="BH1910" s="1" t="s">
        <v>88</v>
      </c>
      <c r="BI1910" s="1" t="s">
        <v>79</v>
      </c>
      <c r="BJ1910" s="1" t="s">
        <v>1795</v>
      </c>
      <c r="BK1910" s="1" t="s">
        <v>7543</v>
      </c>
      <c r="BL1910" s="1" t="s">
        <v>8941</v>
      </c>
      <c r="BM1910" s="1">
        <f>42+7</f>
        <v>49</v>
      </c>
      <c r="BN1910" s="1" t="s">
        <v>88</v>
      </c>
      <c r="BO1910" s="1" t="s">
        <v>88</v>
      </c>
      <c r="BP1910" s="1" t="s">
        <v>88</v>
      </c>
      <c r="BQ1910" s="1" t="s">
        <v>160</v>
      </c>
      <c r="BR1910" s="1" t="s">
        <v>768</v>
      </c>
    </row>
    <row r="1911" spans="1:70" ht="20.45" customHeight="1">
      <c r="A1911" s="1" t="s">
        <v>8942</v>
      </c>
      <c r="B1911" s="1">
        <v>250330</v>
      </c>
      <c r="C1911" s="1" t="s">
        <v>71</v>
      </c>
      <c r="D1911" s="3">
        <v>45996</v>
      </c>
      <c r="E1911" s="4">
        <v>0.44097222222222221</v>
      </c>
      <c r="F1911" s="5">
        <v>45992</v>
      </c>
      <c r="G1911" s="3">
        <v>45996</v>
      </c>
      <c r="H1911" s="4">
        <v>0.72430555555555554</v>
      </c>
      <c r="I1911" s="48">
        <f t="shared" si="252"/>
        <v>0.28333333333333333</v>
      </c>
      <c r="J1911" s="1">
        <v>10</v>
      </c>
      <c r="K1911" s="1" t="s">
        <v>1896</v>
      </c>
      <c r="L1911" s="1" t="s">
        <v>8943</v>
      </c>
      <c r="M1911" s="1" t="s">
        <v>75</v>
      </c>
      <c r="N1911" s="1" t="s">
        <v>3608</v>
      </c>
      <c r="O1911" s="1" t="s">
        <v>77</v>
      </c>
      <c r="P1911" s="1" t="s">
        <v>78</v>
      </c>
      <c r="Q1911" s="1" t="s">
        <v>172</v>
      </c>
      <c r="R1911" s="21" t="s">
        <v>1898</v>
      </c>
      <c r="S1911" s="21" t="s">
        <v>99</v>
      </c>
      <c r="T1911" s="8" t="s">
        <v>8944</v>
      </c>
      <c r="U1911" s="25" t="s">
        <v>8945</v>
      </c>
      <c r="V1911" s="1" t="s">
        <v>1900</v>
      </c>
      <c r="W1911" s="1" t="s">
        <v>2143</v>
      </c>
      <c r="X1911" s="1" t="s">
        <v>1868</v>
      </c>
      <c r="Y1911" s="1" t="s">
        <v>2143</v>
      </c>
      <c r="Z1911" s="1" t="s">
        <v>152</v>
      </c>
      <c r="AA1911" s="1" t="s">
        <v>3507</v>
      </c>
      <c r="AB1911" s="1" t="s">
        <v>153</v>
      </c>
      <c r="AC1911" s="1" t="s">
        <v>154</v>
      </c>
      <c r="AD1911" s="1" t="s">
        <v>126</v>
      </c>
      <c r="AE1911" s="1">
        <v>63</v>
      </c>
      <c r="AF1911" s="1" t="s">
        <v>88</v>
      </c>
      <c r="AG1911" s="1">
        <v>5.3</v>
      </c>
      <c r="AH1911" s="1" t="s">
        <v>299</v>
      </c>
      <c r="AI1911" s="1" t="s">
        <v>90</v>
      </c>
      <c r="AJ1911" s="1" t="s">
        <v>91</v>
      </c>
      <c r="AK1911" s="1" t="s">
        <v>216</v>
      </c>
      <c r="AL1911" s="1" t="s">
        <v>72</v>
      </c>
      <c r="AM1911" s="1" t="s">
        <v>229</v>
      </c>
      <c r="AN1911" s="1" t="s">
        <v>72</v>
      </c>
      <c r="AO1911" s="1" t="s">
        <v>519</v>
      </c>
      <c r="AP1911" s="1">
        <v>8</v>
      </c>
      <c r="AQ1911" s="1" t="s">
        <v>1411</v>
      </c>
      <c r="AR1911" s="1" t="s">
        <v>72</v>
      </c>
      <c r="AS1911" s="1" t="s">
        <v>72</v>
      </c>
      <c r="AT1911" s="1" t="s">
        <v>72</v>
      </c>
      <c r="AU1911" s="3">
        <v>45996</v>
      </c>
      <c r="AV1911" s="4">
        <v>0.74652777777777779</v>
      </c>
      <c r="AW1911" s="4">
        <v>0.79166666666666663</v>
      </c>
      <c r="AX1911" s="4">
        <f t="shared" si="253"/>
        <v>4.513888888888884E-2</v>
      </c>
      <c r="AY1911" s="4">
        <f t="shared" si="254"/>
        <v>0.5083333333333333</v>
      </c>
      <c r="AZ1911" s="4">
        <f t="shared" si="255"/>
        <v>0.35069444444444442</v>
      </c>
      <c r="BA1911" s="1" t="s">
        <v>8946</v>
      </c>
      <c r="BB1911" s="1" t="s">
        <v>8947</v>
      </c>
      <c r="BC1911" s="1" t="s">
        <v>1794</v>
      </c>
      <c r="BD1911" s="1">
        <v>14</v>
      </c>
      <c r="BE1911" s="1" t="s">
        <v>7811</v>
      </c>
      <c r="BF1911" s="1" t="s">
        <v>88</v>
      </c>
      <c r="BG1911" s="1" t="s">
        <v>88</v>
      </c>
      <c r="BH1911" s="1" t="s">
        <v>88</v>
      </c>
      <c r="BI1911" s="1" t="s">
        <v>96</v>
      </c>
      <c r="BJ1911" s="1" t="s">
        <v>72</v>
      </c>
      <c r="BK1911" s="1" t="s">
        <v>7458</v>
      </c>
      <c r="BL1911" s="1" t="s">
        <v>8948</v>
      </c>
      <c r="BM1911" s="1">
        <v>28</v>
      </c>
      <c r="BN1911" s="1" t="s">
        <v>75</v>
      </c>
      <c r="BO1911" s="1" t="s">
        <v>75</v>
      </c>
      <c r="BP1911" s="1" t="s">
        <v>75</v>
      </c>
      <c r="BQ1911" s="21" t="s">
        <v>99</v>
      </c>
      <c r="BR1911" s="21" t="s">
        <v>100</v>
      </c>
    </row>
    <row r="1912" spans="1:70" ht="20.45" customHeight="1">
      <c r="A1912" s="1" t="s">
        <v>8949</v>
      </c>
      <c r="B1912" s="1">
        <v>250331</v>
      </c>
      <c r="C1912" s="1" t="s">
        <v>71</v>
      </c>
      <c r="D1912" s="3">
        <v>45999</v>
      </c>
      <c r="E1912" s="4">
        <v>0.625</v>
      </c>
      <c r="F1912" s="5">
        <v>45992</v>
      </c>
      <c r="G1912" s="3">
        <v>45999</v>
      </c>
      <c r="H1912" s="4">
        <v>0.81458333333333333</v>
      </c>
      <c r="I1912" s="48">
        <f t="shared" si="252"/>
        <v>0.18958333333333333</v>
      </c>
      <c r="J1912" s="1">
        <v>15</v>
      </c>
      <c r="K1912" s="1" t="s">
        <v>1896</v>
      </c>
      <c r="L1912" s="1" t="s">
        <v>8950</v>
      </c>
      <c r="M1912" s="1" t="s">
        <v>75</v>
      </c>
      <c r="N1912" s="1" t="s">
        <v>6917</v>
      </c>
      <c r="O1912" s="1" t="s">
        <v>77</v>
      </c>
      <c r="P1912" s="1" t="s">
        <v>78</v>
      </c>
      <c r="Q1912" s="1" t="s">
        <v>4162</v>
      </c>
      <c r="R1912" s="21" t="s">
        <v>1927</v>
      </c>
      <c r="S1912" s="21" t="s">
        <v>160</v>
      </c>
      <c r="T1912" s="34" t="s">
        <v>72</v>
      </c>
      <c r="U1912" s="8" t="s">
        <v>8951</v>
      </c>
      <c r="V1912" s="1" t="s">
        <v>1900</v>
      </c>
      <c r="W1912" s="1" t="s">
        <v>2143</v>
      </c>
      <c r="X1912" s="1" t="s">
        <v>1868</v>
      </c>
      <c r="Y1912" s="1" t="s">
        <v>2143</v>
      </c>
      <c r="Z1912" s="1" t="s">
        <v>291</v>
      </c>
      <c r="AA1912" s="1" t="s">
        <v>72</v>
      </c>
      <c r="AB1912" s="1" t="s">
        <v>4455</v>
      </c>
      <c r="AC1912" s="1" t="s">
        <v>4455</v>
      </c>
      <c r="AD1912" s="1" t="s">
        <v>126</v>
      </c>
      <c r="AE1912" s="1">
        <v>50</v>
      </c>
      <c r="AF1912" s="1" t="s">
        <v>88</v>
      </c>
      <c r="AG1912" s="1">
        <v>3.5</v>
      </c>
      <c r="AH1912" s="1" t="s">
        <v>954</v>
      </c>
      <c r="AI1912" s="1" t="s">
        <v>90</v>
      </c>
      <c r="AJ1912" s="1" t="s">
        <v>3203</v>
      </c>
      <c r="AK1912" s="1" t="s">
        <v>92</v>
      </c>
      <c r="AL1912" s="1" t="s">
        <v>72</v>
      </c>
      <c r="AM1912" s="1" t="s">
        <v>72</v>
      </c>
      <c r="AN1912" s="1" t="s">
        <v>3184</v>
      </c>
      <c r="AO1912" s="1" t="s">
        <v>72</v>
      </c>
      <c r="AP1912" s="1" t="s">
        <v>72</v>
      </c>
      <c r="AQ1912" s="1" t="s">
        <v>72</v>
      </c>
      <c r="AR1912" s="1" t="s">
        <v>447</v>
      </c>
      <c r="AS1912" s="1" t="s">
        <v>72</v>
      </c>
      <c r="AT1912" s="1" t="s">
        <v>72</v>
      </c>
      <c r="AU1912" s="3">
        <v>45999</v>
      </c>
      <c r="AV1912" s="4">
        <v>0.85763888888888884</v>
      </c>
      <c r="AW1912" s="4">
        <v>0.89930555555555558</v>
      </c>
      <c r="AX1912" s="4">
        <f t="shared" si="253"/>
        <v>4.1666666666666741E-2</v>
      </c>
      <c r="AY1912" s="4">
        <f t="shared" si="254"/>
        <v>0.70972222222222225</v>
      </c>
      <c r="AZ1912" s="4">
        <f t="shared" si="255"/>
        <v>0.27430555555555558</v>
      </c>
      <c r="BA1912" s="1" t="s">
        <v>8952</v>
      </c>
      <c r="BB1912" s="1" t="s">
        <v>8953</v>
      </c>
      <c r="BC1912" s="1" t="s">
        <v>1794</v>
      </c>
      <c r="BD1912" s="1">
        <v>14</v>
      </c>
      <c r="BE1912" s="1" t="s">
        <v>183</v>
      </c>
      <c r="BF1912" s="1" t="s">
        <v>88</v>
      </c>
      <c r="BG1912" s="1" t="s">
        <v>88</v>
      </c>
      <c r="BH1912" s="1" t="s">
        <v>88</v>
      </c>
      <c r="BI1912" s="1" t="s">
        <v>79</v>
      </c>
      <c r="BJ1912" s="1" t="s">
        <v>1795</v>
      </c>
      <c r="BK1912" s="1" t="s">
        <v>8954</v>
      </c>
      <c r="BL1912" s="1" t="s">
        <v>8955</v>
      </c>
      <c r="BM1912" s="1">
        <v>15</v>
      </c>
      <c r="BN1912" s="1" t="s">
        <v>88</v>
      </c>
      <c r="BO1912" s="1" t="s">
        <v>88</v>
      </c>
      <c r="BP1912" s="1" t="s">
        <v>88</v>
      </c>
      <c r="BQ1912" s="1" t="s">
        <v>160</v>
      </c>
      <c r="BR1912" s="1" t="s">
        <v>768</v>
      </c>
    </row>
    <row r="1913" spans="1:70" ht="20.45" customHeight="1">
      <c r="A1913" s="1" t="s">
        <v>8956</v>
      </c>
      <c r="B1913" s="1">
        <v>250332</v>
      </c>
      <c r="C1913" s="1" t="s">
        <v>71</v>
      </c>
      <c r="D1913" s="3">
        <v>45999</v>
      </c>
      <c r="E1913" s="4">
        <v>0.52083333333333337</v>
      </c>
      <c r="F1913" s="5">
        <v>45992</v>
      </c>
      <c r="G1913" s="3">
        <v>45999</v>
      </c>
      <c r="H1913" s="4">
        <v>0.86736111111111114</v>
      </c>
      <c r="I1913" s="48">
        <f t="shared" si="252"/>
        <v>0.34652777777777777</v>
      </c>
      <c r="J1913" s="1">
        <v>10</v>
      </c>
      <c r="K1913" s="1" t="s">
        <v>1896</v>
      </c>
      <c r="L1913" s="1" t="s">
        <v>8957</v>
      </c>
      <c r="M1913" s="1" t="s">
        <v>75</v>
      </c>
      <c r="N1913" s="1" t="s">
        <v>3624</v>
      </c>
      <c r="O1913" s="1" t="s">
        <v>77</v>
      </c>
      <c r="P1913" s="1" t="s">
        <v>78</v>
      </c>
      <c r="Q1913" s="1" t="s">
        <v>78</v>
      </c>
      <c r="R1913" s="21" t="s">
        <v>1898</v>
      </c>
      <c r="S1913" s="21" t="s">
        <v>99</v>
      </c>
      <c r="T1913" s="34" t="s">
        <v>72</v>
      </c>
      <c r="U1913" s="25" t="s">
        <v>8958</v>
      </c>
      <c r="V1913" s="1" t="s">
        <v>1900</v>
      </c>
      <c r="W1913" s="1" t="s">
        <v>778</v>
      </c>
      <c r="X1913" s="1" t="s">
        <v>779</v>
      </c>
      <c r="Y1913" s="1" t="s">
        <v>780</v>
      </c>
      <c r="Z1913" s="1" t="s">
        <v>152</v>
      </c>
      <c r="AA1913" s="1" t="s">
        <v>72</v>
      </c>
      <c r="AB1913" s="1" t="s">
        <v>153</v>
      </c>
      <c r="AC1913" s="1" t="s">
        <v>164</v>
      </c>
      <c r="AD1913" s="1" t="s">
        <v>126</v>
      </c>
      <c r="AE1913" s="1">
        <v>50</v>
      </c>
      <c r="AF1913" s="1" t="s">
        <v>88</v>
      </c>
      <c r="AG1913" s="1">
        <v>5.5</v>
      </c>
      <c r="AH1913" s="1" t="s">
        <v>299</v>
      </c>
      <c r="AI1913" s="1" t="s">
        <v>90</v>
      </c>
      <c r="AJ1913" s="1" t="s">
        <v>91</v>
      </c>
      <c r="AK1913" s="1" t="s">
        <v>92</v>
      </c>
      <c r="AL1913" s="1" t="s">
        <v>72</v>
      </c>
      <c r="AM1913" s="1" t="s">
        <v>72</v>
      </c>
      <c r="AN1913" s="1" t="s">
        <v>72</v>
      </c>
      <c r="AO1913" s="1" t="s">
        <v>72</v>
      </c>
      <c r="AP1913" s="1" t="s">
        <v>72</v>
      </c>
      <c r="AQ1913" s="1" t="s">
        <v>72</v>
      </c>
      <c r="AR1913" s="1" t="s">
        <v>72</v>
      </c>
      <c r="AS1913" s="1" t="s">
        <v>72</v>
      </c>
      <c r="AT1913" s="1" t="s">
        <v>72</v>
      </c>
      <c r="AU1913" s="3">
        <v>45999</v>
      </c>
      <c r="AV1913" s="4">
        <v>0.87916666666666665</v>
      </c>
      <c r="AW1913" s="4">
        <v>0.94791666666666663</v>
      </c>
      <c r="AX1913" s="4">
        <f t="shared" si="253"/>
        <v>6.8749999999999978E-2</v>
      </c>
      <c r="AY1913" s="4">
        <f t="shared" si="254"/>
        <v>0.60138888888888886</v>
      </c>
      <c r="AZ1913" s="4">
        <f t="shared" si="255"/>
        <v>0.42708333333333326</v>
      </c>
      <c r="BA1913" s="1" t="s">
        <v>8959</v>
      </c>
      <c r="BB1913" s="1" t="s">
        <v>8960</v>
      </c>
      <c r="BC1913" s="1" t="s">
        <v>1794</v>
      </c>
      <c r="BD1913" s="1">
        <v>14</v>
      </c>
      <c r="BE1913" s="1" t="s">
        <v>4063</v>
      </c>
      <c r="BF1913" s="1" t="s">
        <v>75</v>
      </c>
      <c r="BG1913" s="1" t="s">
        <v>75</v>
      </c>
      <c r="BH1913" s="1" t="s">
        <v>88</v>
      </c>
      <c r="BI1913" s="1" t="s">
        <v>96</v>
      </c>
      <c r="BJ1913" s="1" t="s">
        <v>72</v>
      </c>
      <c r="BK1913" s="1" t="s">
        <v>7458</v>
      </c>
      <c r="BL1913" s="1" t="s">
        <v>8961</v>
      </c>
      <c r="BM1913" s="1">
        <f>42+14</f>
        <v>56</v>
      </c>
      <c r="BN1913" s="1" t="s">
        <v>75</v>
      </c>
      <c r="BO1913" s="1" t="s">
        <v>75</v>
      </c>
      <c r="BP1913" s="1" t="s">
        <v>75</v>
      </c>
      <c r="BQ1913" s="21" t="s">
        <v>99</v>
      </c>
      <c r="BR1913" s="21" t="s">
        <v>100</v>
      </c>
    </row>
    <row r="1914" spans="1:70" ht="20.45" customHeight="1">
      <c r="A1914" s="1" t="s">
        <v>8962</v>
      </c>
      <c r="B1914" s="1">
        <v>250333</v>
      </c>
      <c r="C1914" s="1" t="s">
        <v>71</v>
      </c>
      <c r="D1914" s="3">
        <v>46000</v>
      </c>
      <c r="E1914" s="4">
        <v>0.55902777777777779</v>
      </c>
      <c r="F1914" s="5">
        <v>45992</v>
      </c>
      <c r="G1914" s="3">
        <v>46000</v>
      </c>
      <c r="H1914" s="4">
        <v>0.65277777777777779</v>
      </c>
      <c r="I1914" s="48">
        <f t="shared" si="252"/>
        <v>9.375E-2</v>
      </c>
      <c r="J1914" s="1">
        <v>2</v>
      </c>
      <c r="K1914" s="1" t="s">
        <v>1896</v>
      </c>
      <c r="L1914" s="1" t="s">
        <v>8963</v>
      </c>
      <c r="M1914" s="1" t="s">
        <v>75</v>
      </c>
      <c r="N1914" s="1" t="s">
        <v>7510</v>
      </c>
      <c r="O1914" s="1" t="s">
        <v>77</v>
      </c>
      <c r="P1914" s="1" t="s">
        <v>78</v>
      </c>
      <c r="Q1914" s="1" t="s">
        <v>78</v>
      </c>
      <c r="R1914" s="21" t="s">
        <v>1898</v>
      </c>
      <c r="S1914" s="8" t="s">
        <v>160</v>
      </c>
      <c r="T1914" s="34" t="s">
        <v>72</v>
      </c>
      <c r="U1914" s="8" t="s">
        <v>8594</v>
      </c>
      <c r="V1914" s="1" t="s">
        <v>1900</v>
      </c>
      <c r="W1914" s="1" t="s">
        <v>83</v>
      </c>
      <c r="X1914" s="1" t="s">
        <v>123</v>
      </c>
      <c r="Y1914" s="1" t="s">
        <v>83</v>
      </c>
      <c r="Z1914" s="1" t="s">
        <v>7128</v>
      </c>
      <c r="AA1914" s="1" t="s">
        <v>72</v>
      </c>
      <c r="AB1914" s="1" t="s">
        <v>8604</v>
      </c>
      <c r="AC1914" s="1" t="s">
        <v>7206</v>
      </c>
      <c r="AD1914" s="1" t="s">
        <v>87</v>
      </c>
      <c r="AE1914" s="1">
        <v>55</v>
      </c>
      <c r="AF1914" s="1" t="s">
        <v>88</v>
      </c>
      <c r="AG1914" s="1">
        <v>4.9000000000000004</v>
      </c>
      <c r="AH1914" s="1" t="s">
        <v>954</v>
      </c>
      <c r="AI1914" s="1" t="s">
        <v>90</v>
      </c>
      <c r="AJ1914" s="1" t="s">
        <v>91</v>
      </c>
      <c r="AK1914" s="1" t="s">
        <v>92</v>
      </c>
      <c r="AL1914" s="1" t="s">
        <v>72</v>
      </c>
      <c r="AM1914" s="1" t="s">
        <v>229</v>
      </c>
      <c r="AN1914" s="1" t="s">
        <v>72</v>
      </c>
      <c r="AO1914" s="1" t="s">
        <v>367</v>
      </c>
      <c r="AP1914" s="1" t="s">
        <v>72</v>
      </c>
      <c r="AQ1914" s="1" t="s">
        <v>72</v>
      </c>
      <c r="AR1914" s="1" t="s">
        <v>447</v>
      </c>
      <c r="AS1914" s="1" t="s">
        <v>72</v>
      </c>
      <c r="AT1914" s="1" t="s">
        <v>72</v>
      </c>
      <c r="AU1914" s="3">
        <v>46000</v>
      </c>
      <c r="AV1914" s="4">
        <v>0.67638888888888893</v>
      </c>
      <c r="AW1914" s="4">
        <v>0.78680555555555554</v>
      </c>
      <c r="AX1914" s="4">
        <f t="shared" si="253"/>
        <v>0.11041666666666661</v>
      </c>
      <c r="AY1914" s="4">
        <f t="shared" si="254"/>
        <v>0.69305555555555554</v>
      </c>
      <c r="AZ1914" s="4">
        <f t="shared" si="255"/>
        <v>0.22777777777777775</v>
      </c>
      <c r="BA1914" s="1" t="s">
        <v>8964</v>
      </c>
      <c r="BB1914" s="1" t="s">
        <v>72</v>
      </c>
      <c r="BC1914" s="1" t="s">
        <v>1675</v>
      </c>
      <c r="BD1914" s="1">
        <v>13</v>
      </c>
      <c r="BE1914" s="1" t="s">
        <v>4219</v>
      </c>
      <c r="BF1914" s="1" t="s">
        <v>75</v>
      </c>
      <c r="BG1914" s="1" t="s">
        <v>8965</v>
      </c>
      <c r="BH1914" s="1" t="s">
        <v>88</v>
      </c>
      <c r="BI1914" s="1" t="s">
        <v>79</v>
      </c>
      <c r="BJ1914" s="1" t="s">
        <v>707</v>
      </c>
      <c r="BK1914" s="1" t="s">
        <v>7543</v>
      </c>
      <c r="BL1914" s="1" t="s">
        <v>8966</v>
      </c>
      <c r="BM1914" s="1">
        <f>56+7</f>
        <v>63</v>
      </c>
      <c r="BN1914" s="1" t="s">
        <v>88</v>
      </c>
      <c r="BO1914" s="1" t="s">
        <v>88</v>
      </c>
      <c r="BP1914" s="1" t="s">
        <v>88</v>
      </c>
      <c r="BQ1914" s="1" t="s">
        <v>160</v>
      </c>
      <c r="BR1914" s="1" t="s">
        <v>707</v>
      </c>
    </row>
    <row r="1915" spans="1:70" ht="20.45" customHeight="1">
      <c r="A1915" s="1" t="s">
        <v>8967</v>
      </c>
      <c r="B1915" s="1">
        <v>250334</v>
      </c>
      <c r="C1915" s="1" t="s">
        <v>71</v>
      </c>
      <c r="D1915" s="3">
        <v>46000</v>
      </c>
      <c r="E1915" s="4">
        <v>0.625</v>
      </c>
      <c r="F1915" s="5">
        <v>45992</v>
      </c>
      <c r="G1915" s="3">
        <v>46000</v>
      </c>
      <c r="H1915" s="4">
        <v>0.7416666666666667</v>
      </c>
      <c r="I1915" s="48">
        <f t="shared" si="252"/>
        <v>0.1166666666666667</v>
      </c>
      <c r="J1915" s="1">
        <v>5</v>
      </c>
      <c r="K1915" s="1" t="s">
        <v>1896</v>
      </c>
      <c r="L1915" s="1" t="s">
        <v>8968</v>
      </c>
      <c r="M1915" s="1" t="s">
        <v>75</v>
      </c>
      <c r="N1915" s="1" t="s">
        <v>3947</v>
      </c>
      <c r="O1915" s="1" t="s">
        <v>77</v>
      </c>
      <c r="P1915" s="1" t="s">
        <v>78</v>
      </c>
      <c r="Q1915" s="1" t="s">
        <v>78</v>
      </c>
      <c r="R1915" s="21" t="s">
        <v>1898</v>
      </c>
      <c r="S1915" s="21" t="s">
        <v>99</v>
      </c>
      <c r="T1915" s="34" t="s">
        <v>72</v>
      </c>
      <c r="U1915" s="8" t="s">
        <v>8969</v>
      </c>
      <c r="V1915" s="1" t="s">
        <v>1900</v>
      </c>
      <c r="W1915" s="1" t="s">
        <v>8240</v>
      </c>
      <c r="X1915" s="1" t="s">
        <v>8241</v>
      </c>
      <c r="Y1915" s="1" t="s">
        <v>8242</v>
      </c>
      <c r="Z1915" s="1" t="s">
        <v>84</v>
      </c>
      <c r="AA1915" s="1" t="s">
        <v>72</v>
      </c>
      <c r="AB1915" s="1" t="s">
        <v>140</v>
      </c>
      <c r="AC1915" s="1" t="s">
        <v>141</v>
      </c>
      <c r="AD1915" s="1" t="s">
        <v>87</v>
      </c>
      <c r="AE1915" s="1">
        <v>48</v>
      </c>
      <c r="AF1915" s="1" t="s">
        <v>88</v>
      </c>
      <c r="AG1915" s="1">
        <v>5.8</v>
      </c>
      <c r="AH1915" s="1" t="s">
        <v>954</v>
      </c>
      <c r="AI1915" s="1" t="s">
        <v>90</v>
      </c>
      <c r="AJ1915" s="1" t="s">
        <v>91</v>
      </c>
      <c r="AK1915" s="1" t="s">
        <v>92</v>
      </c>
      <c r="AL1915" s="1" t="s">
        <v>72</v>
      </c>
      <c r="AM1915" s="1" t="s">
        <v>72</v>
      </c>
      <c r="AN1915" s="1" t="s">
        <v>72</v>
      </c>
      <c r="AO1915" s="1" t="s">
        <v>72</v>
      </c>
      <c r="AP1915" s="1" t="s">
        <v>72</v>
      </c>
      <c r="AQ1915" s="1" t="s">
        <v>72</v>
      </c>
      <c r="AR1915" s="1" t="s">
        <v>72</v>
      </c>
      <c r="AS1915" s="1" t="s">
        <v>72</v>
      </c>
      <c r="AT1915" s="1" t="s">
        <v>72</v>
      </c>
      <c r="AU1915" s="3">
        <v>46000</v>
      </c>
      <c r="AV1915" s="4">
        <v>0.75416666666666665</v>
      </c>
      <c r="AW1915" s="4">
        <v>0.79722222222222228</v>
      </c>
      <c r="AX1915" s="4">
        <f t="shared" si="253"/>
        <v>4.3055555555555625E-2</v>
      </c>
      <c r="AY1915" s="4">
        <f t="shared" si="254"/>
        <v>0.68055555555555558</v>
      </c>
      <c r="AZ1915" s="4">
        <f t="shared" si="255"/>
        <v>0.17222222222222228</v>
      </c>
      <c r="BA1915" s="1" t="s">
        <v>8970</v>
      </c>
      <c r="BB1915" s="1" t="s">
        <v>72</v>
      </c>
      <c r="BC1915" s="1" t="s">
        <v>1794</v>
      </c>
      <c r="BD1915" s="1">
        <v>14</v>
      </c>
      <c r="BE1915" s="1" t="s">
        <v>183</v>
      </c>
      <c r="BF1915" s="1" t="s">
        <v>75</v>
      </c>
      <c r="BG1915" s="1" t="s">
        <v>75</v>
      </c>
      <c r="BH1915" s="1" t="s">
        <v>88</v>
      </c>
      <c r="BI1915" s="1" t="s">
        <v>96</v>
      </c>
      <c r="BJ1915" s="1" t="s">
        <v>72</v>
      </c>
      <c r="BK1915" s="1" t="s">
        <v>8971</v>
      </c>
      <c r="BL1915" s="1" t="s">
        <v>8972</v>
      </c>
      <c r="BM1915" s="1">
        <f>24</f>
        <v>24</v>
      </c>
      <c r="BN1915" s="1" t="s">
        <v>75</v>
      </c>
      <c r="BO1915" s="1" t="s">
        <v>75</v>
      </c>
      <c r="BP1915" s="1" t="s">
        <v>75</v>
      </c>
      <c r="BQ1915" s="21" t="s">
        <v>99</v>
      </c>
      <c r="BR1915" s="21" t="s">
        <v>100</v>
      </c>
    </row>
    <row r="1916" spans="1:70" ht="20.45" customHeight="1">
      <c r="A1916" s="1" t="s">
        <v>8973</v>
      </c>
      <c r="B1916" s="1">
        <v>250335</v>
      </c>
      <c r="C1916" s="1" t="s">
        <v>71</v>
      </c>
      <c r="D1916" s="3">
        <v>46000</v>
      </c>
      <c r="E1916" s="4">
        <v>0.54861111111111116</v>
      </c>
      <c r="F1916" s="5">
        <v>45992</v>
      </c>
      <c r="G1916" s="3">
        <v>46000</v>
      </c>
      <c r="H1916" s="4">
        <v>0.89236111111111116</v>
      </c>
      <c r="I1916" s="48">
        <f t="shared" si="252"/>
        <v>0.34375</v>
      </c>
      <c r="J1916" s="1">
        <v>10</v>
      </c>
      <c r="K1916" s="1" t="s">
        <v>1896</v>
      </c>
      <c r="L1916" s="1" t="s">
        <v>8974</v>
      </c>
      <c r="M1916" s="1" t="s">
        <v>75</v>
      </c>
      <c r="N1916" s="1" t="s">
        <v>3624</v>
      </c>
      <c r="O1916" s="1" t="s">
        <v>77</v>
      </c>
      <c r="P1916" s="1" t="s">
        <v>78</v>
      </c>
      <c r="Q1916" s="1" t="s">
        <v>78</v>
      </c>
      <c r="R1916" s="21" t="s">
        <v>1898</v>
      </c>
      <c r="S1916" s="21" t="s">
        <v>99</v>
      </c>
      <c r="T1916" s="34" t="s">
        <v>72</v>
      </c>
      <c r="U1916" s="25" t="s">
        <v>2123</v>
      </c>
      <c r="V1916" s="1" t="s">
        <v>1900</v>
      </c>
      <c r="W1916" s="1" t="s">
        <v>778</v>
      </c>
      <c r="X1916" s="1" t="s">
        <v>779</v>
      </c>
      <c r="Y1916" s="1" t="s">
        <v>780</v>
      </c>
      <c r="Z1916" s="1" t="s">
        <v>152</v>
      </c>
      <c r="AA1916" s="1" t="s">
        <v>72</v>
      </c>
      <c r="AB1916" s="1" t="s">
        <v>153</v>
      </c>
      <c r="AC1916" s="1" t="s">
        <v>154</v>
      </c>
      <c r="AD1916" s="1" t="s">
        <v>126</v>
      </c>
      <c r="AE1916" s="1">
        <v>42</v>
      </c>
      <c r="AF1916" s="1" t="s">
        <v>88</v>
      </c>
      <c r="AG1916" s="1">
        <v>6.4</v>
      </c>
      <c r="AH1916" s="1" t="s">
        <v>2344</v>
      </c>
      <c r="AI1916" s="1" t="s">
        <v>90</v>
      </c>
      <c r="AJ1916" s="1" t="s">
        <v>91</v>
      </c>
      <c r="AK1916" s="1" t="s">
        <v>92</v>
      </c>
      <c r="AL1916" s="1" t="s">
        <v>72</v>
      </c>
      <c r="AM1916" s="1" t="s">
        <v>72</v>
      </c>
      <c r="AN1916" s="1" t="s">
        <v>72</v>
      </c>
      <c r="AO1916" s="1" t="s">
        <v>72</v>
      </c>
      <c r="AP1916" s="1" t="s">
        <v>72</v>
      </c>
      <c r="AQ1916" s="1" t="s">
        <v>72</v>
      </c>
      <c r="AR1916" s="1" t="s">
        <v>72</v>
      </c>
      <c r="AS1916" s="1" t="s">
        <v>72</v>
      </c>
      <c r="AT1916" s="1" t="s">
        <v>72</v>
      </c>
      <c r="AU1916" s="3">
        <v>46001</v>
      </c>
      <c r="AV1916" s="4">
        <v>0.3125</v>
      </c>
      <c r="AW1916" s="4">
        <v>0.34722222222222221</v>
      </c>
      <c r="AX1916" s="4">
        <f t="shared" si="253"/>
        <v>3.472222222222221E-2</v>
      </c>
      <c r="AY1916" s="4">
        <f t="shared" si="254"/>
        <v>3.4722222222222099E-3</v>
      </c>
      <c r="AZ1916" s="4">
        <f t="shared" si="255"/>
        <v>-0.20138888888888895</v>
      </c>
      <c r="BA1916" s="1" t="s">
        <v>8975</v>
      </c>
      <c r="BB1916" s="1" t="s">
        <v>72</v>
      </c>
      <c r="BC1916" s="1" t="s">
        <v>1794</v>
      </c>
      <c r="BD1916" s="1">
        <v>14</v>
      </c>
      <c r="BE1916" s="1" t="s">
        <v>3205</v>
      </c>
      <c r="BF1916" s="1" t="s">
        <v>75</v>
      </c>
      <c r="BG1916" s="1" t="s">
        <v>75</v>
      </c>
      <c r="BH1916" s="1" t="s">
        <v>88</v>
      </c>
      <c r="BI1916" s="1" t="s">
        <v>96</v>
      </c>
      <c r="BJ1916" s="1" t="s">
        <v>72</v>
      </c>
      <c r="BK1916" s="1" t="s">
        <v>7458</v>
      </c>
      <c r="BL1916" s="1" t="s">
        <v>8976</v>
      </c>
      <c r="BM1916" s="1">
        <f>28</f>
        <v>28</v>
      </c>
      <c r="BN1916" s="1" t="s">
        <v>75</v>
      </c>
      <c r="BO1916" s="1" t="s">
        <v>75</v>
      </c>
      <c r="BP1916" s="1" t="s">
        <v>75</v>
      </c>
      <c r="BQ1916" s="21" t="s">
        <v>99</v>
      </c>
      <c r="BR1916" s="21" t="s">
        <v>100</v>
      </c>
    </row>
    <row r="1917" spans="1:70" ht="20.45" customHeight="1">
      <c r="A1917" s="1" t="s">
        <v>8977</v>
      </c>
      <c r="B1917" s="1">
        <v>250336</v>
      </c>
      <c r="C1917" s="1" t="s">
        <v>71</v>
      </c>
      <c r="D1917" s="3">
        <v>46002</v>
      </c>
      <c r="E1917" s="4">
        <v>0.49166666666666664</v>
      </c>
      <c r="F1917" s="5">
        <v>45992</v>
      </c>
      <c r="G1917" s="3">
        <v>46002</v>
      </c>
      <c r="H1917" s="4">
        <v>0.56944444444444442</v>
      </c>
      <c r="I1917" s="48">
        <f t="shared" si="252"/>
        <v>7.7777777777777779E-2</v>
      </c>
      <c r="J1917" s="1">
        <v>2</v>
      </c>
      <c r="K1917" s="1" t="s">
        <v>1896</v>
      </c>
      <c r="L1917" s="1" t="s">
        <v>8978</v>
      </c>
      <c r="M1917" s="1" t="s">
        <v>75</v>
      </c>
      <c r="N1917" s="1" t="s">
        <v>7510</v>
      </c>
      <c r="O1917" s="1" t="s">
        <v>77</v>
      </c>
      <c r="P1917" s="1" t="s">
        <v>78</v>
      </c>
      <c r="Q1917" s="1" t="s">
        <v>78</v>
      </c>
      <c r="R1917" s="21" t="s">
        <v>1898</v>
      </c>
      <c r="S1917" s="8" t="s">
        <v>160</v>
      </c>
      <c r="T1917" s="34" t="s">
        <v>72</v>
      </c>
      <c r="U1917" s="8" t="s">
        <v>8979</v>
      </c>
      <c r="V1917" s="1" t="s">
        <v>1900</v>
      </c>
      <c r="W1917" s="1" t="s">
        <v>83</v>
      </c>
      <c r="X1917" s="1" t="s">
        <v>123</v>
      </c>
      <c r="Y1917" s="1" t="s">
        <v>83</v>
      </c>
      <c r="Z1917" s="1" t="s">
        <v>7128</v>
      </c>
      <c r="AA1917" s="1" t="s">
        <v>72</v>
      </c>
      <c r="AB1917" s="1" t="s">
        <v>8604</v>
      </c>
      <c r="AC1917" s="1" t="s">
        <v>7206</v>
      </c>
      <c r="AD1917" s="1" t="s">
        <v>126</v>
      </c>
      <c r="AE1917" s="1">
        <v>45</v>
      </c>
      <c r="AF1917" s="1" t="s">
        <v>88</v>
      </c>
      <c r="AG1917" s="1">
        <v>4.8</v>
      </c>
      <c r="AH1917" s="1" t="s">
        <v>954</v>
      </c>
      <c r="AI1917" s="1" t="s">
        <v>90</v>
      </c>
      <c r="AJ1917" s="1" t="s">
        <v>91</v>
      </c>
      <c r="AK1917" s="1" t="s">
        <v>92</v>
      </c>
      <c r="AL1917" s="1" t="s">
        <v>72</v>
      </c>
      <c r="AM1917" s="1" t="s">
        <v>229</v>
      </c>
      <c r="AN1917" s="1" t="s">
        <v>72</v>
      </c>
      <c r="AO1917" s="1" t="s">
        <v>255</v>
      </c>
      <c r="AP1917" s="1" t="s">
        <v>72</v>
      </c>
      <c r="AQ1917" s="1" t="s">
        <v>72</v>
      </c>
      <c r="AR1917" s="1" t="s">
        <v>447</v>
      </c>
      <c r="AS1917" s="1" t="s">
        <v>72</v>
      </c>
      <c r="AT1917" s="1" t="s">
        <v>72</v>
      </c>
      <c r="AU1917" s="3">
        <v>46002</v>
      </c>
      <c r="AV1917" s="4">
        <v>0.58611111111111114</v>
      </c>
      <c r="AW1917" s="4">
        <v>0.65972222222222221</v>
      </c>
      <c r="AX1917" s="4">
        <f t="shared" si="253"/>
        <v>7.3611111111111072E-2</v>
      </c>
      <c r="AY1917" s="4">
        <f t="shared" si="254"/>
        <v>0.58194444444444438</v>
      </c>
      <c r="AZ1917" s="4">
        <f t="shared" si="255"/>
        <v>0.16805555555555557</v>
      </c>
      <c r="BA1917" s="1" t="s">
        <v>8980</v>
      </c>
      <c r="BB1917" s="1" t="s">
        <v>72</v>
      </c>
      <c r="BC1917" s="1" t="s">
        <v>1794</v>
      </c>
      <c r="BD1917" s="1">
        <v>13</v>
      </c>
      <c r="BE1917" s="1" t="s">
        <v>4219</v>
      </c>
      <c r="BF1917" s="1" t="s">
        <v>75</v>
      </c>
      <c r="BG1917" s="1" t="s">
        <v>75</v>
      </c>
      <c r="BH1917" s="1" t="s">
        <v>88</v>
      </c>
      <c r="BI1917" s="1" t="s">
        <v>79</v>
      </c>
      <c r="BJ1917" s="1" t="s">
        <v>72</v>
      </c>
      <c r="BK1917" s="1" t="s">
        <v>8981</v>
      </c>
      <c r="BL1917" s="1" t="s">
        <v>8982</v>
      </c>
      <c r="BM1917" s="1">
        <f>63+7</f>
        <v>70</v>
      </c>
      <c r="BN1917" s="1" t="s">
        <v>88</v>
      </c>
      <c r="BO1917" s="1" t="s">
        <v>88</v>
      </c>
      <c r="BP1917" s="1" t="s">
        <v>88</v>
      </c>
      <c r="BQ1917" s="1" t="s">
        <v>160</v>
      </c>
      <c r="BR1917" s="1" t="s">
        <v>707</v>
      </c>
    </row>
    <row r="1918" spans="1:70" ht="20.45" customHeight="1">
      <c r="A1918" s="1">
        <v>250337</v>
      </c>
      <c r="B1918" s="1">
        <v>250337</v>
      </c>
      <c r="C1918" s="1" t="s">
        <v>71</v>
      </c>
      <c r="D1918" s="3">
        <v>46002</v>
      </c>
      <c r="E1918" s="4">
        <v>0.40625</v>
      </c>
      <c r="F1918" s="5">
        <v>45992</v>
      </c>
      <c r="G1918" s="3">
        <v>46002</v>
      </c>
      <c r="H1918" s="4">
        <v>0.62708333333333333</v>
      </c>
      <c r="I1918" s="48">
        <f t="shared" si="252"/>
        <v>0.22083333333333333</v>
      </c>
      <c r="J1918" s="1">
        <v>0</v>
      </c>
      <c r="K1918" s="1" t="s">
        <v>1896</v>
      </c>
      <c r="L1918" s="1" t="s">
        <v>8983</v>
      </c>
      <c r="M1918" s="1" t="s">
        <v>75</v>
      </c>
      <c r="N1918" s="1" t="s">
        <v>2215</v>
      </c>
      <c r="O1918" s="1" t="s">
        <v>77</v>
      </c>
      <c r="P1918" s="1" t="s">
        <v>4162</v>
      </c>
      <c r="Q1918" s="1" t="s">
        <v>78</v>
      </c>
      <c r="R1918" s="21" t="s">
        <v>1898</v>
      </c>
      <c r="S1918" s="21" t="s">
        <v>99</v>
      </c>
      <c r="T1918" s="34" t="s">
        <v>72</v>
      </c>
      <c r="U1918" s="34" t="s">
        <v>72</v>
      </c>
      <c r="V1918" s="1" t="s">
        <v>1900</v>
      </c>
      <c r="W1918" s="1" t="s">
        <v>8240</v>
      </c>
      <c r="X1918" s="1" t="s">
        <v>8241</v>
      </c>
      <c r="Y1918" s="1" t="s">
        <v>8242</v>
      </c>
      <c r="Z1918" s="1" t="s">
        <v>291</v>
      </c>
      <c r="AA1918" s="1" t="s">
        <v>72</v>
      </c>
      <c r="AB1918" s="1" t="s">
        <v>292</v>
      </c>
      <c r="AC1918" s="1" t="s">
        <v>8550</v>
      </c>
      <c r="AD1918" s="1" t="s">
        <v>126</v>
      </c>
      <c r="AE1918" s="1">
        <v>35</v>
      </c>
      <c r="AF1918" s="1" t="s">
        <v>88</v>
      </c>
      <c r="AG1918" s="1">
        <v>4.8</v>
      </c>
      <c r="AH1918" s="1" t="s">
        <v>954</v>
      </c>
      <c r="AI1918" s="1" t="s">
        <v>90</v>
      </c>
      <c r="AJ1918" s="1" t="s">
        <v>91</v>
      </c>
      <c r="AK1918" s="1" t="s">
        <v>216</v>
      </c>
      <c r="AL1918" s="1" t="s">
        <v>72</v>
      </c>
      <c r="AM1918" s="1" t="s">
        <v>72</v>
      </c>
      <c r="AN1918" s="1" t="s">
        <v>72</v>
      </c>
      <c r="AO1918" s="1" t="s">
        <v>72</v>
      </c>
      <c r="AP1918" s="1" t="s">
        <v>72</v>
      </c>
      <c r="AQ1918" s="1" t="s">
        <v>72</v>
      </c>
      <c r="AR1918" s="1" t="s">
        <v>72</v>
      </c>
      <c r="AS1918" s="1" t="s">
        <v>263</v>
      </c>
      <c r="AT1918" s="1" t="s">
        <v>219</v>
      </c>
      <c r="AU1918" s="3">
        <v>46002</v>
      </c>
      <c r="AV1918" s="1" t="s">
        <v>72</v>
      </c>
      <c r="AW1918" s="4" t="s">
        <v>72</v>
      </c>
      <c r="AX1918" s="1" t="s">
        <v>72</v>
      </c>
      <c r="AY1918" s="1" t="s">
        <v>72</v>
      </c>
      <c r="AZ1918" s="1" t="s">
        <v>72</v>
      </c>
      <c r="BA1918" s="1" t="s">
        <v>72</v>
      </c>
      <c r="BB1918" s="1" t="s">
        <v>72</v>
      </c>
      <c r="BC1918" s="1" t="s">
        <v>72</v>
      </c>
      <c r="BD1918" s="1">
        <v>14</v>
      </c>
      <c r="BE1918" s="1" t="s">
        <v>72</v>
      </c>
      <c r="BF1918" s="1" t="s">
        <v>75</v>
      </c>
      <c r="BG1918" s="1" t="s">
        <v>75</v>
      </c>
      <c r="BH1918" s="1" t="s">
        <v>88</v>
      </c>
      <c r="BI1918" s="1" t="s">
        <v>96</v>
      </c>
      <c r="BJ1918" s="1" t="s">
        <v>72</v>
      </c>
      <c r="BK1918" s="1" t="s">
        <v>72</v>
      </c>
      <c r="BL1918" s="1" t="s">
        <v>72</v>
      </c>
      <c r="BM1918" s="1" t="s">
        <v>72</v>
      </c>
      <c r="BN1918" s="1" t="s">
        <v>72</v>
      </c>
      <c r="BO1918" s="1" t="s">
        <v>72</v>
      </c>
      <c r="BP1918" s="1" t="s">
        <v>72</v>
      </c>
      <c r="BQ1918" s="1" t="s">
        <v>8984</v>
      </c>
    </row>
    <row r="1919" spans="1:70" ht="20.45" customHeight="1">
      <c r="A1919" s="1" t="s">
        <v>8985</v>
      </c>
      <c r="B1919" s="1">
        <v>250338</v>
      </c>
      <c r="C1919" s="1" t="s">
        <v>71</v>
      </c>
      <c r="D1919" s="3">
        <v>46003</v>
      </c>
      <c r="E1919" s="4">
        <v>0.5</v>
      </c>
      <c r="F1919" s="5">
        <v>45992</v>
      </c>
      <c r="G1919" s="3" t="s">
        <v>8986</v>
      </c>
      <c r="H1919" s="4">
        <v>0.64861111111111114</v>
      </c>
      <c r="I1919" s="48">
        <f t="shared" si="252"/>
        <v>0.14861111111111114</v>
      </c>
      <c r="J1919" s="1">
        <v>15</v>
      </c>
      <c r="K1919" s="1" t="s">
        <v>1896</v>
      </c>
      <c r="L1919" s="1" t="s">
        <v>8987</v>
      </c>
      <c r="M1919" s="1" t="s">
        <v>75</v>
      </c>
      <c r="N1919" s="1" t="s">
        <v>6917</v>
      </c>
      <c r="O1919" s="1" t="s">
        <v>77</v>
      </c>
      <c r="P1919" s="1" t="s">
        <v>78</v>
      </c>
      <c r="Q1919" s="1" t="s">
        <v>78</v>
      </c>
      <c r="R1919" s="21" t="s">
        <v>1927</v>
      </c>
      <c r="S1919" s="8" t="s">
        <v>160</v>
      </c>
      <c r="T1919" s="34" t="s">
        <v>72</v>
      </c>
      <c r="U1919" s="8" t="s">
        <v>847</v>
      </c>
      <c r="V1919" s="1" t="s">
        <v>1900</v>
      </c>
      <c r="W1919" s="1" t="s">
        <v>2143</v>
      </c>
      <c r="X1919" s="1" t="s">
        <v>1868</v>
      </c>
      <c r="Y1919" s="1" t="s">
        <v>2143</v>
      </c>
      <c r="Z1919" s="1" t="s">
        <v>291</v>
      </c>
      <c r="AA1919" s="1" t="s">
        <v>72</v>
      </c>
      <c r="AB1919" s="1" t="s">
        <v>292</v>
      </c>
      <c r="AC1919" s="1" t="s">
        <v>292</v>
      </c>
      <c r="AD1919" s="1" t="s">
        <v>126</v>
      </c>
      <c r="AE1919" s="1">
        <v>54</v>
      </c>
      <c r="AF1919" s="1" t="s">
        <v>88</v>
      </c>
      <c r="AG1919" s="1">
        <v>6.9</v>
      </c>
      <c r="AH1919" s="1" t="s">
        <v>954</v>
      </c>
      <c r="AI1919" s="1" t="s">
        <v>90</v>
      </c>
      <c r="AJ1919" s="1" t="s">
        <v>3203</v>
      </c>
      <c r="AK1919" s="1" t="s">
        <v>216</v>
      </c>
      <c r="AL1919" s="1" t="s">
        <v>72</v>
      </c>
      <c r="AM1919" s="1" t="s">
        <v>254</v>
      </c>
      <c r="AN1919" s="1">
        <v>2</v>
      </c>
      <c r="AO1919" s="1" t="s">
        <v>72</v>
      </c>
      <c r="AP1919" s="1">
        <v>6</v>
      </c>
      <c r="AQ1919" s="1" t="s">
        <v>5052</v>
      </c>
      <c r="AR1919" s="1" t="s">
        <v>447</v>
      </c>
      <c r="AS1919" s="1" t="s">
        <v>72</v>
      </c>
      <c r="AT1919" s="1" t="s">
        <v>72</v>
      </c>
      <c r="AU1919" s="3">
        <v>46003</v>
      </c>
      <c r="AV1919" s="4">
        <v>0.66805555555555551</v>
      </c>
      <c r="AW1919" s="4">
        <v>0.73750000000000004</v>
      </c>
      <c r="AX1919" s="4">
        <f t="shared" si="253"/>
        <v>6.9444444444444531E-2</v>
      </c>
      <c r="AY1919" s="4">
        <f>AW1919-I1919</f>
        <v>0.58888888888888891</v>
      </c>
      <c r="AZ1919" s="4">
        <f>AW1919-E1919</f>
        <v>0.23750000000000004</v>
      </c>
      <c r="BA1919" s="1" t="s">
        <v>8988</v>
      </c>
      <c r="BB1919" s="1" t="s">
        <v>8989</v>
      </c>
      <c r="BC1919" s="1" t="s">
        <v>1794</v>
      </c>
      <c r="BD1919" s="1">
        <v>14</v>
      </c>
      <c r="BE1919" s="1" t="s">
        <v>7811</v>
      </c>
      <c r="BF1919" s="1" t="s">
        <v>75</v>
      </c>
      <c r="BG1919" s="1" t="s">
        <v>75</v>
      </c>
      <c r="BH1919" s="1" t="s">
        <v>88</v>
      </c>
      <c r="BI1919" s="1" t="s">
        <v>79</v>
      </c>
      <c r="BJ1919" s="1" t="s">
        <v>707</v>
      </c>
      <c r="BK1919" s="1" t="s">
        <v>8915</v>
      </c>
      <c r="BL1919" s="1" t="s">
        <v>8990</v>
      </c>
      <c r="BM1919" s="1">
        <f>42+21</f>
        <v>63</v>
      </c>
      <c r="BN1919" s="1" t="s">
        <v>88</v>
      </c>
      <c r="BO1919" s="1" t="s">
        <v>88</v>
      </c>
      <c r="BP1919" s="1" t="s">
        <v>88</v>
      </c>
      <c r="BQ1919" s="1" t="s">
        <v>160</v>
      </c>
      <c r="BR1919" s="1" t="s">
        <v>707</v>
      </c>
    </row>
    <row r="1920" spans="1:70" ht="20.45" customHeight="1">
      <c r="A1920" s="1" t="s">
        <v>8991</v>
      </c>
      <c r="B1920" s="1">
        <v>250339</v>
      </c>
      <c r="C1920" s="1" t="s">
        <v>71</v>
      </c>
      <c r="D1920" s="3">
        <v>46007</v>
      </c>
      <c r="E1920" s="4">
        <v>0.70833333333333337</v>
      </c>
      <c r="F1920" s="5">
        <v>45992</v>
      </c>
      <c r="G1920" s="3">
        <v>46007</v>
      </c>
      <c r="H1920" s="4">
        <v>0.70833333333333337</v>
      </c>
      <c r="I1920" s="48">
        <f t="shared" si="252"/>
        <v>0</v>
      </c>
      <c r="J1920" s="1">
        <v>0</v>
      </c>
      <c r="K1920" s="1" t="s">
        <v>1896</v>
      </c>
      <c r="L1920" s="1" t="s">
        <v>8992</v>
      </c>
      <c r="M1920" s="1" t="s">
        <v>88</v>
      </c>
      <c r="N1920" s="3" t="s">
        <v>72</v>
      </c>
      <c r="O1920" s="1" t="s">
        <v>77</v>
      </c>
      <c r="P1920" s="3" t="s">
        <v>72</v>
      </c>
      <c r="Q1920" s="1" t="s">
        <v>78</v>
      </c>
      <c r="R1920" s="21" t="s">
        <v>1898</v>
      </c>
      <c r="S1920" s="21" t="s">
        <v>99</v>
      </c>
      <c r="T1920" s="34" t="s">
        <v>72</v>
      </c>
      <c r="U1920" s="3" t="s">
        <v>72</v>
      </c>
      <c r="V1920" s="1" t="s">
        <v>1900</v>
      </c>
      <c r="W1920" s="1" t="s">
        <v>83</v>
      </c>
      <c r="X1920" s="1" t="s">
        <v>123</v>
      </c>
      <c r="Y1920" s="1" t="s">
        <v>83</v>
      </c>
      <c r="Z1920" s="1" t="s">
        <v>7763</v>
      </c>
      <c r="AA1920" s="1" t="s">
        <v>72</v>
      </c>
      <c r="AB1920" s="1" t="s">
        <v>7763</v>
      </c>
      <c r="AC1920" s="1" t="s">
        <v>7763</v>
      </c>
      <c r="AD1920" s="1" t="s">
        <v>87</v>
      </c>
      <c r="AE1920" s="1">
        <v>32</v>
      </c>
      <c r="AF1920" s="1" t="s">
        <v>88</v>
      </c>
      <c r="AG1920" s="1">
        <v>4</v>
      </c>
      <c r="AH1920" s="1" t="s">
        <v>954</v>
      </c>
      <c r="AI1920" s="1" t="s">
        <v>72</v>
      </c>
      <c r="AJ1920" s="1" t="s">
        <v>72</v>
      </c>
      <c r="AK1920" s="1" t="s">
        <v>92</v>
      </c>
      <c r="AL1920" s="1" t="s">
        <v>72</v>
      </c>
      <c r="AM1920" s="1" t="s">
        <v>72</v>
      </c>
      <c r="AN1920" s="1" t="s">
        <v>72</v>
      </c>
      <c r="AO1920" s="1" t="s">
        <v>72</v>
      </c>
      <c r="AP1920" s="1" t="s">
        <v>72</v>
      </c>
      <c r="AQ1920" s="1" t="s">
        <v>72</v>
      </c>
      <c r="AR1920" s="1" t="s">
        <v>72</v>
      </c>
      <c r="AS1920" s="1" t="s">
        <v>72</v>
      </c>
      <c r="AT1920" s="1" t="s">
        <v>72</v>
      </c>
      <c r="AU1920" s="3">
        <v>46007</v>
      </c>
      <c r="AV1920" s="1" t="s">
        <v>72</v>
      </c>
      <c r="AW1920" s="4" t="s">
        <v>72</v>
      </c>
      <c r="AX1920" s="1" t="s">
        <v>72</v>
      </c>
      <c r="AY1920" s="1" t="s">
        <v>72</v>
      </c>
      <c r="AZ1920" s="1" t="s">
        <v>72</v>
      </c>
      <c r="BA1920" s="4" t="s">
        <v>72</v>
      </c>
      <c r="BB1920" s="1" t="s">
        <v>72</v>
      </c>
      <c r="BC1920" s="4" t="s">
        <v>72</v>
      </c>
      <c r="BD1920" s="4" t="s">
        <v>72</v>
      </c>
      <c r="BE1920" s="4" t="s">
        <v>72</v>
      </c>
      <c r="BF1920" s="1" t="s">
        <v>75</v>
      </c>
      <c r="BG1920" s="1" t="s">
        <v>75</v>
      </c>
      <c r="BH1920" s="1" t="s">
        <v>88</v>
      </c>
      <c r="BI1920" s="1" t="s">
        <v>96</v>
      </c>
      <c r="BJ1920" s="1" t="s">
        <v>72</v>
      </c>
      <c r="BK1920" s="4" t="s">
        <v>72</v>
      </c>
      <c r="BL1920" s="1" t="s">
        <v>72</v>
      </c>
      <c r="BM1920" s="4" t="s">
        <v>72</v>
      </c>
      <c r="BN1920" s="4" t="s">
        <v>72</v>
      </c>
      <c r="BO1920" s="4" t="s">
        <v>72</v>
      </c>
      <c r="BP1920" s="4" t="s">
        <v>72</v>
      </c>
      <c r="BQ1920" s="4" t="s">
        <v>7764</v>
      </c>
    </row>
    <row r="1921" spans="1:70" ht="20.45" customHeight="1">
      <c r="A1921" s="1" t="s">
        <v>8993</v>
      </c>
      <c r="B1921" s="1">
        <v>250340</v>
      </c>
      <c r="C1921" s="1" t="s">
        <v>71</v>
      </c>
      <c r="D1921" s="3">
        <v>46007</v>
      </c>
      <c r="E1921" s="4">
        <v>0.6875</v>
      </c>
      <c r="F1921" s="5">
        <v>45992</v>
      </c>
      <c r="G1921" s="3">
        <v>46007</v>
      </c>
      <c r="H1921" s="4">
        <v>0.6875</v>
      </c>
      <c r="I1921" s="48">
        <f t="shared" si="252"/>
        <v>0</v>
      </c>
      <c r="J1921" s="1">
        <v>0</v>
      </c>
      <c r="K1921" s="1" t="s">
        <v>1896</v>
      </c>
      <c r="L1921" s="1" t="s">
        <v>8994</v>
      </c>
      <c r="M1921" s="1" t="s">
        <v>88</v>
      </c>
      <c r="N1921" s="3" t="s">
        <v>72</v>
      </c>
      <c r="O1921" s="1" t="s">
        <v>77</v>
      </c>
      <c r="P1921" s="3" t="s">
        <v>72</v>
      </c>
      <c r="Q1921" s="1" t="s">
        <v>78</v>
      </c>
      <c r="R1921" s="21" t="s">
        <v>1898</v>
      </c>
      <c r="S1921" s="21" t="s">
        <v>99</v>
      </c>
      <c r="T1921" s="34" t="s">
        <v>72</v>
      </c>
      <c r="U1921" s="3" t="s">
        <v>72</v>
      </c>
      <c r="V1921" s="1" t="s">
        <v>1900</v>
      </c>
      <c r="W1921" s="1" t="s">
        <v>83</v>
      </c>
      <c r="X1921" s="1" t="s">
        <v>123</v>
      </c>
      <c r="Y1921" s="1" t="s">
        <v>83</v>
      </c>
      <c r="Z1921" s="1" t="s">
        <v>7763</v>
      </c>
      <c r="AA1921" s="1" t="s">
        <v>72</v>
      </c>
      <c r="AB1921" s="1" t="s">
        <v>7763</v>
      </c>
      <c r="AC1921" s="1" t="s">
        <v>7763</v>
      </c>
      <c r="AD1921" s="1" t="s">
        <v>87</v>
      </c>
      <c r="AE1921" s="1">
        <v>36</v>
      </c>
      <c r="AF1921" s="1" t="s">
        <v>88</v>
      </c>
      <c r="AG1921" s="1">
        <v>4</v>
      </c>
      <c r="AH1921" s="1" t="s">
        <v>954</v>
      </c>
      <c r="AI1921" s="1" t="s">
        <v>72</v>
      </c>
      <c r="AJ1921" s="1" t="s">
        <v>72</v>
      </c>
      <c r="AK1921" s="1" t="s">
        <v>92</v>
      </c>
      <c r="AL1921" s="1" t="s">
        <v>72</v>
      </c>
      <c r="AM1921" s="1" t="s">
        <v>72</v>
      </c>
      <c r="AN1921" s="1" t="s">
        <v>72</v>
      </c>
      <c r="AO1921" s="1" t="s">
        <v>72</v>
      </c>
      <c r="AP1921" s="1" t="s">
        <v>72</v>
      </c>
      <c r="AQ1921" s="1" t="s">
        <v>72</v>
      </c>
      <c r="AR1921" s="1" t="s">
        <v>72</v>
      </c>
      <c r="AS1921" s="1" t="s">
        <v>72</v>
      </c>
      <c r="AT1921" s="1" t="s">
        <v>72</v>
      </c>
      <c r="AU1921" s="3">
        <v>46007</v>
      </c>
      <c r="AV1921" s="1" t="s">
        <v>72</v>
      </c>
      <c r="AW1921" s="4" t="s">
        <v>72</v>
      </c>
      <c r="AX1921" s="4" t="s">
        <v>72</v>
      </c>
      <c r="AY1921" s="4" t="s">
        <v>72</v>
      </c>
      <c r="AZ1921" s="4" t="s">
        <v>72</v>
      </c>
      <c r="BA1921" s="4" t="s">
        <v>72</v>
      </c>
      <c r="BB1921" s="1" t="s">
        <v>72</v>
      </c>
      <c r="BC1921" s="4" t="s">
        <v>72</v>
      </c>
      <c r="BD1921" s="4" t="s">
        <v>72</v>
      </c>
      <c r="BE1921" s="4" t="s">
        <v>72</v>
      </c>
      <c r="BF1921" s="1" t="s">
        <v>75</v>
      </c>
      <c r="BG1921" s="1" t="s">
        <v>75</v>
      </c>
      <c r="BH1921" s="1" t="s">
        <v>88</v>
      </c>
      <c r="BI1921" s="1" t="s">
        <v>96</v>
      </c>
      <c r="BJ1921" s="1" t="s">
        <v>72</v>
      </c>
      <c r="BK1921" s="4" t="s">
        <v>72</v>
      </c>
      <c r="BL1921" s="1" t="s">
        <v>72</v>
      </c>
      <c r="BM1921" s="4" t="s">
        <v>72</v>
      </c>
      <c r="BN1921" s="4" t="s">
        <v>72</v>
      </c>
      <c r="BO1921" s="4" t="s">
        <v>72</v>
      </c>
      <c r="BP1921" s="4" t="s">
        <v>72</v>
      </c>
      <c r="BQ1921" s="4" t="s">
        <v>7764</v>
      </c>
    </row>
    <row r="1922" spans="1:70" ht="20.45" customHeight="1">
      <c r="A1922" s="1" t="s">
        <v>8995</v>
      </c>
      <c r="B1922" s="1">
        <v>250341</v>
      </c>
      <c r="C1922" s="1" t="s">
        <v>71</v>
      </c>
      <c r="D1922" s="3">
        <v>46013</v>
      </c>
      <c r="E1922" s="4">
        <v>0.56111111111111112</v>
      </c>
      <c r="F1922" s="5">
        <v>45992</v>
      </c>
      <c r="G1922" s="3">
        <v>46013</v>
      </c>
      <c r="H1922" s="4">
        <v>0.64444444444444449</v>
      </c>
      <c r="I1922" s="48">
        <f t="shared" si="252"/>
        <v>8.333333333333337E-2</v>
      </c>
      <c r="J1922" s="1">
        <v>2</v>
      </c>
      <c r="K1922" s="1" t="s">
        <v>1896</v>
      </c>
      <c r="L1922" s="1" t="s">
        <v>8996</v>
      </c>
      <c r="M1922" s="1" t="s">
        <v>75</v>
      </c>
      <c r="N1922" s="1" t="s">
        <v>7510</v>
      </c>
      <c r="O1922" s="1" t="s">
        <v>77</v>
      </c>
      <c r="P1922" s="1" t="s">
        <v>78</v>
      </c>
      <c r="Q1922" s="1" t="s">
        <v>4162</v>
      </c>
      <c r="R1922" s="21" t="s">
        <v>1898</v>
      </c>
      <c r="S1922" s="8" t="s">
        <v>160</v>
      </c>
      <c r="T1922" s="34" t="s">
        <v>7511</v>
      </c>
      <c r="U1922" s="8" t="s">
        <v>1907</v>
      </c>
      <c r="V1922" s="1" t="s">
        <v>1900</v>
      </c>
      <c r="W1922" s="1" t="s">
        <v>83</v>
      </c>
      <c r="X1922" s="1" t="s">
        <v>123</v>
      </c>
      <c r="Y1922" s="1" t="s">
        <v>83</v>
      </c>
      <c r="Z1922" s="1" t="s">
        <v>7128</v>
      </c>
      <c r="AA1922" s="1" t="s">
        <v>72</v>
      </c>
      <c r="AB1922" s="1" t="s">
        <v>8604</v>
      </c>
      <c r="AC1922" s="1" t="s">
        <v>7206</v>
      </c>
      <c r="AD1922" s="1" t="s">
        <v>126</v>
      </c>
      <c r="AE1922" s="1">
        <v>48</v>
      </c>
      <c r="AF1922" s="1" t="s">
        <v>88</v>
      </c>
      <c r="AG1922" s="1">
        <v>5.9</v>
      </c>
      <c r="AH1922" s="1" t="s">
        <v>954</v>
      </c>
      <c r="AI1922" s="1" t="s">
        <v>90</v>
      </c>
      <c r="AJ1922" s="1" t="s">
        <v>91</v>
      </c>
      <c r="AK1922" s="1" t="s">
        <v>92</v>
      </c>
      <c r="AL1922" s="1" t="s">
        <v>72</v>
      </c>
      <c r="AM1922" s="1" t="s">
        <v>229</v>
      </c>
      <c r="AN1922" s="1" t="s">
        <v>72</v>
      </c>
      <c r="AO1922" s="1" t="s">
        <v>255</v>
      </c>
      <c r="AP1922" s="1" t="s">
        <v>72</v>
      </c>
      <c r="AQ1922" s="1" t="s">
        <v>72</v>
      </c>
      <c r="AR1922" s="1" t="s">
        <v>447</v>
      </c>
      <c r="AS1922" s="1" t="s">
        <v>72</v>
      </c>
      <c r="AT1922" s="1" t="s">
        <v>72</v>
      </c>
      <c r="AU1922" s="3">
        <v>46013</v>
      </c>
      <c r="AV1922" s="4">
        <v>0.66527777777777775</v>
      </c>
      <c r="AW1922" s="4">
        <v>0.75763888888888886</v>
      </c>
      <c r="AX1922" s="4">
        <f t="shared" ref="AX1922:AX1929" si="256">AW1922-AV1922</f>
        <v>9.2361111111111116E-2</v>
      </c>
      <c r="AY1922" s="4">
        <f>AW1922-I1922</f>
        <v>0.67430555555555549</v>
      </c>
      <c r="AZ1922" s="4">
        <f>AW1922-E1922</f>
        <v>0.19652777777777775</v>
      </c>
      <c r="BA1922" s="1" t="s">
        <v>8997</v>
      </c>
      <c r="BB1922" s="1" t="s">
        <v>72</v>
      </c>
      <c r="BC1922" s="1" t="s">
        <v>1675</v>
      </c>
      <c r="BD1922" s="1">
        <v>13</v>
      </c>
      <c r="BE1922" s="1" t="s">
        <v>183</v>
      </c>
      <c r="BF1922" s="1" t="s">
        <v>88</v>
      </c>
      <c r="BG1922" s="1" t="s">
        <v>88</v>
      </c>
      <c r="BH1922" s="1" t="s">
        <v>88</v>
      </c>
      <c r="BI1922" s="1" t="s">
        <v>79</v>
      </c>
      <c r="BJ1922" s="1" t="s">
        <v>707</v>
      </c>
      <c r="BK1922" s="1" t="s">
        <v>8998</v>
      </c>
      <c r="BL1922" s="1" t="s">
        <v>8999</v>
      </c>
      <c r="BM1922" s="1">
        <v>49</v>
      </c>
      <c r="BN1922" s="1" t="s">
        <v>88</v>
      </c>
      <c r="BO1922" s="1" t="s">
        <v>88</v>
      </c>
      <c r="BP1922" s="1" t="s">
        <v>88</v>
      </c>
      <c r="BQ1922" s="1" t="s">
        <v>160</v>
      </c>
      <c r="BR1922" s="1" t="s">
        <v>707</v>
      </c>
    </row>
    <row r="1923" spans="1:70" ht="20.45" customHeight="1">
      <c r="A1923" s="1" t="s">
        <v>9000</v>
      </c>
      <c r="B1923" s="1">
        <v>250342</v>
      </c>
      <c r="C1923" s="1" t="s">
        <v>71</v>
      </c>
      <c r="D1923" s="3">
        <v>46013</v>
      </c>
      <c r="E1923" s="4">
        <v>0.47083333333333333</v>
      </c>
      <c r="F1923" s="5">
        <v>45992</v>
      </c>
      <c r="G1923" s="3">
        <v>46013</v>
      </c>
      <c r="H1923" s="4">
        <v>0.68125000000000002</v>
      </c>
      <c r="I1923" s="48">
        <f t="shared" si="252"/>
        <v>0.2104166666666667</v>
      </c>
      <c r="J1923" s="1">
        <v>2</v>
      </c>
      <c r="K1923" s="1" t="s">
        <v>1896</v>
      </c>
      <c r="L1923" s="1" t="s">
        <v>9001</v>
      </c>
      <c r="M1923" s="1" t="s">
        <v>75</v>
      </c>
      <c r="N1923" s="1" t="s">
        <v>8903</v>
      </c>
      <c r="O1923" s="1" t="s">
        <v>77</v>
      </c>
      <c r="P1923" s="1" t="s">
        <v>78</v>
      </c>
      <c r="Q1923" s="1" t="s">
        <v>4162</v>
      </c>
      <c r="R1923" s="21" t="s">
        <v>1898</v>
      </c>
      <c r="S1923" s="21" t="s">
        <v>99</v>
      </c>
      <c r="T1923" s="34" t="s">
        <v>72</v>
      </c>
      <c r="U1923" s="25" t="s">
        <v>4538</v>
      </c>
      <c r="V1923" s="1" t="s">
        <v>1900</v>
      </c>
      <c r="W1923" s="1" t="s">
        <v>83</v>
      </c>
      <c r="X1923" s="1" t="s">
        <v>123</v>
      </c>
      <c r="Y1923" s="1" t="s">
        <v>83</v>
      </c>
      <c r="Z1923" s="1" t="s">
        <v>84</v>
      </c>
      <c r="AA1923" s="1" t="s">
        <v>72</v>
      </c>
      <c r="AB1923" s="1" t="s">
        <v>140</v>
      </c>
      <c r="AC1923" s="1" t="s">
        <v>181</v>
      </c>
      <c r="AD1923" s="1" t="s">
        <v>87</v>
      </c>
      <c r="AE1923" s="1">
        <v>55</v>
      </c>
      <c r="AF1923" s="1" t="s">
        <v>88</v>
      </c>
      <c r="AG1923" s="1">
        <v>6.5</v>
      </c>
      <c r="AH1923" s="1" t="s">
        <v>954</v>
      </c>
      <c r="AI1923" s="1" t="s">
        <v>90</v>
      </c>
      <c r="AJ1923" s="1" t="s">
        <v>91</v>
      </c>
      <c r="AK1923" s="1" t="s">
        <v>92</v>
      </c>
      <c r="AL1923" s="1" t="s">
        <v>72</v>
      </c>
      <c r="AM1923" s="1" t="s">
        <v>229</v>
      </c>
      <c r="AN1923" s="1" t="s">
        <v>72</v>
      </c>
      <c r="AO1923" s="1" t="s">
        <v>9002</v>
      </c>
      <c r="AP1923" s="1" t="s">
        <v>72</v>
      </c>
      <c r="AQ1923" s="1" t="s">
        <v>72</v>
      </c>
      <c r="AR1923" s="1" t="s">
        <v>3444</v>
      </c>
      <c r="AS1923" s="1" t="s">
        <v>72</v>
      </c>
      <c r="AT1923" s="1" t="s">
        <v>72</v>
      </c>
      <c r="AU1923" s="3">
        <v>46013</v>
      </c>
      <c r="AV1923" s="4">
        <v>0.69930555555555551</v>
      </c>
      <c r="AW1923" s="4">
        <v>0.83819444444444446</v>
      </c>
      <c r="AX1923" s="4">
        <f t="shared" si="256"/>
        <v>0.13888888888888895</v>
      </c>
      <c r="AY1923" s="4">
        <f>AW1923-I1923</f>
        <v>0.62777777777777777</v>
      </c>
      <c r="AZ1923" s="4">
        <f>AW1923-E1923</f>
        <v>0.36736111111111114</v>
      </c>
      <c r="BA1923" s="1" t="s">
        <v>9003</v>
      </c>
      <c r="BB1923" s="1" t="s">
        <v>9004</v>
      </c>
      <c r="BC1923" s="1" t="s">
        <v>1675</v>
      </c>
      <c r="BD1923" s="1">
        <v>14</v>
      </c>
      <c r="BE1923" s="1" t="s">
        <v>4063</v>
      </c>
      <c r="BF1923" s="1" t="s">
        <v>88</v>
      </c>
      <c r="BG1923" s="1" t="s">
        <v>88</v>
      </c>
      <c r="BH1923" s="1" t="s">
        <v>88</v>
      </c>
      <c r="BI1923" s="1" t="s">
        <v>96</v>
      </c>
      <c r="BJ1923" s="1" t="s">
        <v>72</v>
      </c>
      <c r="BK1923" s="1" t="s">
        <v>8915</v>
      </c>
      <c r="BL1923" s="1" t="s">
        <v>9005</v>
      </c>
      <c r="BM1923" s="1">
        <f>49+21</f>
        <v>70</v>
      </c>
      <c r="BN1923" s="1" t="s">
        <v>75</v>
      </c>
      <c r="BO1923" s="1" t="s">
        <v>75</v>
      </c>
      <c r="BP1923" s="1" t="s">
        <v>75</v>
      </c>
      <c r="BQ1923" s="21" t="s">
        <v>99</v>
      </c>
      <c r="BR1923" s="21" t="s">
        <v>100</v>
      </c>
    </row>
    <row r="1924" spans="1:70" ht="20.45" customHeight="1">
      <c r="A1924" s="1" t="s">
        <v>9006</v>
      </c>
      <c r="B1924" s="1">
        <v>250343</v>
      </c>
      <c r="C1924" s="1" t="s">
        <v>71</v>
      </c>
      <c r="D1924" s="3">
        <v>46013</v>
      </c>
      <c r="E1924" s="4">
        <v>0.51041666666666663</v>
      </c>
      <c r="F1924" s="5">
        <v>45992</v>
      </c>
      <c r="G1924" s="3">
        <v>46013</v>
      </c>
      <c r="H1924" s="4">
        <v>0.68333333333333335</v>
      </c>
      <c r="I1924" s="48">
        <f t="shared" si="252"/>
        <v>0.17291666666666672</v>
      </c>
      <c r="J1924" s="1">
        <v>15</v>
      </c>
      <c r="K1924" s="1" t="s">
        <v>1896</v>
      </c>
      <c r="L1924" s="1" t="s">
        <v>9007</v>
      </c>
      <c r="M1924" s="1" t="s">
        <v>75</v>
      </c>
      <c r="N1924" s="1" t="s">
        <v>3759</v>
      </c>
      <c r="O1924" s="1" t="s">
        <v>77</v>
      </c>
      <c r="P1924" s="1" t="s">
        <v>78</v>
      </c>
      <c r="Q1924" s="1" t="s">
        <v>78</v>
      </c>
      <c r="R1924" s="21" t="s">
        <v>1898</v>
      </c>
      <c r="S1924" s="8" t="s">
        <v>160</v>
      </c>
      <c r="T1924" s="34" t="s">
        <v>707</v>
      </c>
      <c r="U1924" s="8" t="s">
        <v>847</v>
      </c>
      <c r="V1924" s="1" t="s">
        <v>1900</v>
      </c>
      <c r="W1924" s="1" t="s">
        <v>2143</v>
      </c>
      <c r="X1924" s="1" t="s">
        <v>1868</v>
      </c>
      <c r="Y1924" s="1" t="s">
        <v>2143</v>
      </c>
      <c r="Z1924" s="1" t="s">
        <v>291</v>
      </c>
      <c r="AA1924" s="1" t="s">
        <v>72</v>
      </c>
      <c r="AB1924" s="1" t="s">
        <v>292</v>
      </c>
      <c r="AC1924" s="1" t="s">
        <v>292</v>
      </c>
      <c r="AD1924" s="1" t="s">
        <v>126</v>
      </c>
      <c r="AE1924" s="1">
        <v>54</v>
      </c>
      <c r="AF1924" s="1" t="s">
        <v>88</v>
      </c>
      <c r="AG1924" s="1">
        <v>6.9</v>
      </c>
      <c r="AH1924" s="1" t="s">
        <v>299</v>
      </c>
      <c r="AI1924" s="1" t="s">
        <v>90</v>
      </c>
      <c r="AJ1924" s="1" t="s">
        <v>91</v>
      </c>
      <c r="AK1924" s="1" t="s">
        <v>92</v>
      </c>
      <c r="AL1924" s="1" t="s">
        <v>72</v>
      </c>
      <c r="AM1924" s="1" t="s">
        <v>229</v>
      </c>
      <c r="AN1924" s="1" t="s">
        <v>72</v>
      </c>
      <c r="AO1924" s="1" t="s">
        <v>4612</v>
      </c>
      <c r="AP1924" s="1">
        <v>4</v>
      </c>
      <c r="AQ1924" s="1" t="s">
        <v>7705</v>
      </c>
      <c r="AR1924" s="1" t="s">
        <v>447</v>
      </c>
      <c r="AS1924" s="1" t="s">
        <v>72</v>
      </c>
      <c r="AT1924" s="1" t="s">
        <v>72</v>
      </c>
      <c r="AU1924" s="3">
        <v>46013</v>
      </c>
      <c r="AV1924" s="4">
        <v>0.71180555555555558</v>
      </c>
      <c r="AW1924" s="4">
        <v>0.76597222222222228</v>
      </c>
      <c r="AX1924" s="4">
        <f t="shared" si="256"/>
        <v>5.4166666666666696E-2</v>
      </c>
      <c r="AY1924" s="4">
        <f>AW1924-I1924</f>
        <v>0.59305555555555556</v>
      </c>
      <c r="AZ1924" s="4">
        <f>AW1924-E1924</f>
        <v>0.25555555555555565</v>
      </c>
      <c r="BA1924" s="1" t="s">
        <v>9008</v>
      </c>
      <c r="BB1924" s="1" t="s">
        <v>72</v>
      </c>
      <c r="BC1924" s="1" t="s">
        <v>1794</v>
      </c>
      <c r="BD1924" s="1">
        <v>13</v>
      </c>
      <c r="BE1924" s="1" t="s">
        <v>3205</v>
      </c>
      <c r="BF1924" s="1" t="s">
        <v>75</v>
      </c>
      <c r="BG1924" s="1" t="s">
        <v>75</v>
      </c>
      <c r="BH1924" s="1" t="s">
        <v>88</v>
      </c>
      <c r="BI1924" s="1" t="s">
        <v>79</v>
      </c>
      <c r="BJ1924" s="1" t="s">
        <v>72</v>
      </c>
      <c r="BK1924" s="1" t="s">
        <v>8915</v>
      </c>
      <c r="BL1924" s="1" t="s">
        <v>9009</v>
      </c>
      <c r="BM1924" s="1">
        <v>28</v>
      </c>
      <c r="BN1924" s="1" t="s">
        <v>88</v>
      </c>
      <c r="BO1924" s="1" t="s">
        <v>88</v>
      </c>
      <c r="BP1924" s="1" t="s">
        <v>88</v>
      </c>
      <c r="BQ1924" s="1" t="s">
        <v>160</v>
      </c>
      <c r="BR1924" s="1" t="s">
        <v>707</v>
      </c>
    </row>
    <row r="1925" spans="1:70" ht="20.45" customHeight="1">
      <c r="A1925" s="1" t="s">
        <v>9010</v>
      </c>
      <c r="B1925" s="1">
        <v>250344</v>
      </c>
      <c r="C1925" s="1" t="s">
        <v>71</v>
      </c>
      <c r="D1925" s="3">
        <v>46013</v>
      </c>
      <c r="E1925" s="4">
        <v>0.62847222222222221</v>
      </c>
      <c r="F1925" s="5">
        <v>45992</v>
      </c>
      <c r="G1925" s="3">
        <v>46013</v>
      </c>
      <c r="H1925" s="4">
        <v>0.71666666666666667</v>
      </c>
      <c r="I1925" s="48">
        <f t="shared" si="252"/>
        <v>8.8194444444444464E-2</v>
      </c>
      <c r="J1925" s="1">
        <v>10</v>
      </c>
      <c r="K1925" s="1" t="s">
        <v>1896</v>
      </c>
      <c r="L1925" s="1" t="s">
        <v>9011</v>
      </c>
      <c r="M1925" s="1" t="s">
        <v>75</v>
      </c>
      <c r="N1925" s="1" t="s">
        <v>3947</v>
      </c>
      <c r="O1925" s="1" t="s">
        <v>77</v>
      </c>
      <c r="P1925" s="1" t="s">
        <v>78</v>
      </c>
      <c r="Q1925" s="1" t="s">
        <v>78</v>
      </c>
      <c r="R1925" s="21" t="s">
        <v>1898</v>
      </c>
      <c r="S1925" s="21" t="s">
        <v>99</v>
      </c>
      <c r="T1925" s="34" t="s">
        <v>72</v>
      </c>
      <c r="U1925" s="8" t="s">
        <v>9012</v>
      </c>
      <c r="V1925" s="1" t="s">
        <v>1900</v>
      </c>
      <c r="W1925" s="1" t="s">
        <v>8240</v>
      </c>
      <c r="X1925" s="1" t="s">
        <v>8241</v>
      </c>
      <c r="Y1925" s="1" t="s">
        <v>8242</v>
      </c>
      <c r="Z1925" s="1" t="s">
        <v>84</v>
      </c>
      <c r="AA1925" s="1" t="s">
        <v>72</v>
      </c>
      <c r="AB1925" s="1" t="s">
        <v>140</v>
      </c>
      <c r="AC1925" s="1" t="s">
        <v>141</v>
      </c>
      <c r="AD1925" s="1" t="s">
        <v>126</v>
      </c>
      <c r="AE1925" s="1">
        <v>72</v>
      </c>
      <c r="AF1925" s="1" t="s">
        <v>88</v>
      </c>
      <c r="AG1925" s="1">
        <v>6.5</v>
      </c>
      <c r="AH1925" s="1" t="s">
        <v>954</v>
      </c>
      <c r="AI1925" s="1" t="s">
        <v>90</v>
      </c>
      <c r="AJ1925" s="1" t="s">
        <v>91</v>
      </c>
      <c r="AK1925" s="1" t="s">
        <v>92</v>
      </c>
      <c r="AL1925" s="1" t="s">
        <v>72</v>
      </c>
      <c r="AM1925" s="1" t="s">
        <v>72</v>
      </c>
      <c r="AN1925" s="1" t="s">
        <v>72</v>
      </c>
      <c r="AO1925" s="1" t="s">
        <v>72</v>
      </c>
      <c r="AP1925" s="1" t="s">
        <v>72</v>
      </c>
      <c r="AQ1925" s="1" t="s">
        <v>72</v>
      </c>
      <c r="AR1925" s="1" t="s">
        <v>72</v>
      </c>
      <c r="AS1925" s="1" t="s">
        <v>72</v>
      </c>
      <c r="AT1925" s="1" t="s">
        <v>72</v>
      </c>
      <c r="AU1925" s="3">
        <v>46013</v>
      </c>
      <c r="AV1925" s="4">
        <v>0.72847222222222219</v>
      </c>
      <c r="AW1925" s="4">
        <v>0.77013888888888893</v>
      </c>
      <c r="AX1925" s="4">
        <f t="shared" si="256"/>
        <v>4.1666666666666741E-2</v>
      </c>
      <c r="AY1925" s="4">
        <f>AW1925-I1925</f>
        <v>0.68194444444444446</v>
      </c>
      <c r="AZ1925" s="4">
        <f>AW1925-E1925</f>
        <v>0.14166666666666672</v>
      </c>
      <c r="BA1925" s="1" t="s">
        <v>9013</v>
      </c>
      <c r="BB1925" s="1" t="s">
        <v>72</v>
      </c>
      <c r="BC1925" s="1" t="s">
        <v>1794</v>
      </c>
      <c r="BD1925" s="1">
        <v>14</v>
      </c>
      <c r="BE1925" s="1" t="s">
        <v>8433</v>
      </c>
      <c r="BF1925" s="1" t="s">
        <v>75</v>
      </c>
      <c r="BG1925" s="1" t="s">
        <v>75</v>
      </c>
      <c r="BH1925" s="1" t="s">
        <v>88</v>
      </c>
      <c r="BI1925" s="1" t="s">
        <v>96</v>
      </c>
      <c r="BJ1925" s="1" t="s">
        <v>72</v>
      </c>
      <c r="BK1925" s="1" t="s">
        <v>6965</v>
      </c>
      <c r="BL1925" s="1" t="s">
        <v>9014</v>
      </c>
      <c r="BM1925" s="1">
        <f>25+7</f>
        <v>32</v>
      </c>
      <c r="BN1925" s="1" t="s">
        <v>75</v>
      </c>
      <c r="BO1925" s="1" t="s">
        <v>75</v>
      </c>
      <c r="BP1925" s="1" t="s">
        <v>75</v>
      </c>
      <c r="BQ1925" s="21" t="s">
        <v>99</v>
      </c>
      <c r="BR1925" s="21" t="s">
        <v>100</v>
      </c>
    </row>
    <row r="1926" spans="1:70" ht="20.45" customHeight="1">
      <c r="A1926" s="1" t="s">
        <v>9015</v>
      </c>
      <c r="B1926" s="1">
        <v>250345</v>
      </c>
      <c r="C1926" s="1" t="s">
        <v>71</v>
      </c>
      <c r="D1926" s="3">
        <v>46014</v>
      </c>
      <c r="E1926" s="4">
        <v>0.60416666666666663</v>
      </c>
      <c r="F1926" s="5">
        <v>45992</v>
      </c>
      <c r="G1926" s="3">
        <v>46014</v>
      </c>
      <c r="H1926" s="4">
        <v>0.68263888888888891</v>
      </c>
      <c r="I1926" s="48">
        <f t="shared" si="252"/>
        <v>7.8472222222222276E-2</v>
      </c>
      <c r="J1926" s="1">
        <v>5</v>
      </c>
      <c r="K1926" s="1" t="s">
        <v>1896</v>
      </c>
      <c r="L1926" s="1" t="s">
        <v>9016</v>
      </c>
      <c r="M1926" s="1" t="s">
        <v>75</v>
      </c>
      <c r="N1926" s="1" t="s">
        <v>7510</v>
      </c>
      <c r="O1926" s="1" t="s">
        <v>77</v>
      </c>
      <c r="P1926" s="1" t="s">
        <v>78</v>
      </c>
      <c r="Q1926" s="1" t="s">
        <v>4162</v>
      </c>
      <c r="R1926" s="21" t="s">
        <v>1927</v>
      </c>
      <c r="S1926" s="21" t="s">
        <v>160</v>
      </c>
      <c r="T1926" s="1" t="s">
        <v>9017</v>
      </c>
      <c r="U1926" s="25" t="s">
        <v>847</v>
      </c>
      <c r="V1926" s="1" t="s">
        <v>1900</v>
      </c>
      <c r="W1926" s="1" t="s">
        <v>8240</v>
      </c>
      <c r="X1926" s="1" t="s">
        <v>8241</v>
      </c>
      <c r="Y1926" s="1" t="s">
        <v>8242</v>
      </c>
      <c r="Z1926" s="1" t="s">
        <v>443</v>
      </c>
      <c r="AA1926" s="1" t="s">
        <v>72</v>
      </c>
      <c r="AB1926" s="1" t="s">
        <v>7387</v>
      </c>
      <c r="AC1926" s="1" t="s">
        <v>7387</v>
      </c>
      <c r="AD1926" s="1" t="s">
        <v>87</v>
      </c>
      <c r="AE1926" s="1">
        <v>63</v>
      </c>
      <c r="AF1926" s="1" t="s">
        <v>88</v>
      </c>
      <c r="AG1926" s="1">
        <v>5.3</v>
      </c>
      <c r="AH1926" s="1" t="s">
        <v>299</v>
      </c>
      <c r="AI1926" s="1" t="s">
        <v>90</v>
      </c>
      <c r="AJ1926" s="1" t="s">
        <v>91</v>
      </c>
      <c r="AK1926" s="1" t="s">
        <v>92</v>
      </c>
      <c r="AL1926" s="1" t="s">
        <v>72</v>
      </c>
      <c r="AM1926" s="1" t="s">
        <v>72</v>
      </c>
      <c r="AN1926" s="1" t="s">
        <v>72</v>
      </c>
      <c r="AO1926" s="1" t="s">
        <v>72</v>
      </c>
      <c r="AP1926" s="1" t="s">
        <v>72</v>
      </c>
      <c r="AQ1926" s="1" t="s">
        <v>72</v>
      </c>
      <c r="AR1926" s="1" t="s">
        <v>72</v>
      </c>
      <c r="AS1926" s="1" t="s">
        <v>72</v>
      </c>
      <c r="AT1926" s="1" t="s">
        <v>72</v>
      </c>
      <c r="AU1926" s="3">
        <v>46014</v>
      </c>
      <c r="AV1926" s="4">
        <v>0.70625000000000004</v>
      </c>
      <c r="AW1926" s="4" t="s">
        <v>72</v>
      </c>
      <c r="AX1926" s="4" t="s">
        <v>72</v>
      </c>
      <c r="AY1926" s="4" t="s">
        <v>72</v>
      </c>
      <c r="AZ1926" s="4" t="s">
        <v>72</v>
      </c>
      <c r="BA1926" s="1" t="s">
        <v>9018</v>
      </c>
      <c r="BB1926" s="1" t="s">
        <v>72</v>
      </c>
      <c r="BC1926" s="1" t="s">
        <v>1794</v>
      </c>
      <c r="BD1926" s="1">
        <v>13</v>
      </c>
      <c r="BE1926" s="1" t="s">
        <v>183</v>
      </c>
      <c r="BF1926" s="1" t="s">
        <v>88</v>
      </c>
      <c r="BG1926" s="1" t="s">
        <v>88</v>
      </c>
      <c r="BH1926" s="1" t="s">
        <v>88</v>
      </c>
      <c r="BI1926" s="1" t="s">
        <v>79</v>
      </c>
      <c r="BJ1926" s="1" t="s">
        <v>2154</v>
      </c>
      <c r="BK1926" s="1" t="s">
        <v>8293</v>
      </c>
      <c r="BL1926" s="1" t="s">
        <v>72</v>
      </c>
      <c r="BM1926" s="1">
        <v>5</v>
      </c>
      <c r="BN1926" s="1" t="s">
        <v>88</v>
      </c>
      <c r="BO1926" s="1" t="s">
        <v>88</v>
      </c>
      <c r="BP1926" s="1" t="s">
        <v>88</v>
      </c>
      <c r="BQ1926" s="1" t="s">
        <v>160</v>
      </c>
    </row>
    <row r="1927" spans="1:70" ht="20.45" customHeight="1">
      <c r="A1927" s="1" t="s">
        <v>9019</v>
      </c>
      <c r="B1927" s="1">
        <v>250346</v>
      </c>
      <c r="C1927" s="1" t="s">
        <v>71</v>
      </c>
      <c r="D1927" s="3">
        <v>46015</v>
      </c>
      <c r="E1927" s="4">
        <v>0.65972222222222221</v>
      </c>
      <c r="F1927" s="5">
        <v>45992</v>
      </c>
      <c r="G1927" s="3">
        <v>46015</v>
      </c>
      <c r="H1927" s="4">
        <v>0.84166666666666667</v>
      </c>
      <c r="I1927" s="48">
        <f t="shared" si="252"/>
        <v>0.18194444444444446</v>
      </c>
      <c r="J1927" s="1">
        <v>5</v>
      </c>
      <c r="K1927" s="1" t="s">
        <v>1896</v>
      </c>
      <c r="L1927" s="1" t="s">
        <v>9020</v>
      </c>
      <c r="M1927" s="1" t="s">
        <v>75</v>
      </c>
      <c r="N1927" s="1" t="s">
        <v>7510</v>
      </c>
      <c r="O1927" s="1" t="s">
        <v>77</v>
      </c>
      <c r="P1927" s="1" t="s">
        <v>78</v>
      </c>
      <c r="Q1927" s="1" t="s">
        <v>78</v>
      </c>
      <c r="R1927" s="21" t="s">
        <v>1898</v>
      </c>
      <c r="S1927" s="8" t="s">
        <v>160</v>
      </c>
      <c r="T1927" s="34" t="s">
        <v>7511</v>
      </c>
      <c r="U1927" s="8" t="s">
        <v>6356</v>
      </c>
      <c r="V1927" s="1" t="s">
        <v>1900</v>
      </c>
      <c r="W1927" s="1" t="s">
        <v>2143</v>
      </c>
      <c r="X1927" s="1" t="s">
        <v>1868</v>
      </c>
      <c r="Y1927" s="1" t="s">
        <v>2143</v>
      </c>
      <c r="Z1927" s="1" t="s">
        <v>7128</v>
      </c>
      <c r="AA1927" s="1" t="s">
        <v>72</v>
      </c>
      <c r="AB1927" s="1" t="s">
        <v>7636</v>
      </c>
      <c r="AC1927" s="1" t="s">
        <v>7636</v>
      </c>
      <c r="AD1927" s="1" t="s">
        <v>87</v>
      </c>
      <c r="AE1927" s="1">
        <v>64</v>
      </c>
      <c r="AF1927" s="1" t="s">
        <v>88</v>
      </c>
      <c r="AG1927" s="1">
        <v>6.5</v>
      </c>
      <c r="AH1927" s="1" t="s">
        <v>2344</v>
      </c>
      <c r="AI1927" s="1" t="s">
        <v>90</v>
      </c>
      <c r="AJ1927" s="1" t="s">
        <v>91</v>
      </c>
      <c r="AK1927" s="1" t="s">
        <v>92</v>
      </c>
      <c r="AL1927" s="1" t="s">
        <v>72</v>
      </c>
      <c r="AM1927" s="1" t="s">
        <v>72</v>
      </c>
      <c r="AN1927" s="1" t="s">
        <v>72</v>
      </c>
      <c r="AO1927" s="1" t="s">
        <v>72</v>
      </c>
      <c r="AP1927" s="1" t="s">
        <v>72</v>
      </c>
      <c r="AQ1927" s="1" t="s">
        <v>72</v>
      </c>
      <c r="AR1927" s="1" t="s">
        <v>72</v>
      </c>
      <c r="AS1927" s="1" t="s">
        <v>72</v>
      </c>
      <c r="AT1927" s="1" t="s">
        <v>72</v>
      </c>
      <c r="AU1927" s="3">
        <v>46015</v>
      </c>
      <c r="AV1927" s="24">
        <v>0.86041666666666672</v>
      </c>
      <c r="AW1927" s="24">
        <v>0.93194444444444446</v>
      </c>
      <c r="AX1927" s="4">
        <f t="shared" si="256"/>
        <v>7.1527777777777746E-2</v>
      </c>
      <c r="AY1927" s="4">
        <f t="shared" ref="AY1927:AY1937" si="257">AW1927-I1927</f>
        <v>0.75</v>
      </c>
      <c r="AZ1927" s="4">
        <f t="shared" ref="AZ1927:AZ1937" si="258">AW1927-E1927</f>
        <v>0.27222222222222225</v>
      </c>
      <c r="BA1927" s="1" t="s">
        <v>9021</v>
      </c>
      <c r="BB1927" s="1" t="s">
        <v>72</v>
      </c>
      <c r="BC1927" s="1" t="s">
        <v>1675</v>
      </c>
      <c r="BD1927" s="1">
        <v>13</v>
      </c>
      <c r="BE1927" s="1" t="s">
        <v>4219</v>
      </c>
      <c r="BF1927" s="1" t="s">
        <v>75</v>
      </c>
      <c r="BG1927" s="1" t="s">
        <v>75</v>
      </c>
      <c r="BH1927" s="1" t="s">
        <v>88</v>
      </c>
      <c r="BI1927" s="1" t="s">
        <v>79</v>
      </c>
      <c r="BJ1927" s="1" t="s">
        <v>437</v>
      </c>
      <c r="BK1927" s="1" t="s">
        <v>7543</v>
      </c>
      <c r="BL1927" s="1" t="s">
        <v>9022</v>
      </c>
      <c r="BM1927" s="1">
        <f>42+7</f>
        <v>49</v>
      </c>
      <c r="BN1927" s="1" t="s">
        <v>88</v>
      </c>
      <c r="BO1927" s="1" t="s">
        <v>88</v>
      </c>
      <c r="BP1927" s="1" t="s">
        <v>88</v>
      </c>
      <c r="BQ1927" s="1" t="s">
        <v>160</v>
      </c>
      <c r="BR1927" s="1" t="s">
        <v>440</v>
      </c>
    </row>
    <row r="1928" spans="1:70" ht="20.45" customHeight="1">
      <c r="A1928" s="1" t="s">
        <v>9023</v>
      </c>
      <c r="B1928" s="1">
        <v>250347</v>
      </c>
      <c r="C1928" s="1" t="s">
        <v>71</v>
      </c>
      <c r="D1928" s="3">
        <v>46017</v>
      </c>
      <c r="E1928" s="4">
        <v>0.53125</v>
      </c>
      <c r="F1928" s="5">
        <v>45992</v>
      </c>
      <c r="G1928" s="3">
        <v>46017</v>
      </c>
      <c r="H1928" s="4">
        <v>0.63749999999999996</v>
      </c>
      <c r="I1928" s="48">
        <f t="shared" si="252"/>
        <v>0.10624999999999996</v>
      </c>
      <c r="J1928" s="1">
        <v>3</v>
      </c>
      <c r="K1928" s="1" t="s">
        <v>1896</v>
      </c>
      <c r="L1928" s="1" t="s">
        <v>9024</v>
      </c>
      <c r="M1928" s="1" t="s">
        <v>75</v>
      </c>
      <c r="N1928" s="1" t="s">
        <v>7510</v>
      </c>
      <c r="O1928" s="1" t="s">
        <v>77</v>
      </c>
      <c r="P1928" s="1" t="s">
        <v>78</v>
      </c>
      <c r="Q1928" s="1" t="s">
        <v>78</v>
      </c>
      <c r="R1928" s="21" t="s">
        <v>1898</v>
      </c>
      <c r="S1928" s="8" t="s">
        <v>160</v>
      </c>
      <c r="T1928" s="34" t="s">
        <v>7511</v>
      </c>
      <c r="U1928" s="8" t="s">
        <v>9025</v>
      </c>
      <c r="V1928" s="1" t="s">
        <v>1900</v>
      </c>
      <c r="W1928" s="1" t="s">
        <v>83</v>
      </c>
      <c r="X1928" s="1" t="s">
        <v>123</v>
      </c>
      <c r="Y1928" s="1" t="s">
        <v>83</v>
      </c>
      <c r="Z1928" s="1" t="s">
        <v>7128</v>
      </c>
      <c r="AA1928" s="1" t="s">
        <v>72</v>
      </c>
      <c r="AB1928" s="1" t="s">
        <v>8604</v>
      </c>
      <c r="AC1928" s="1" t="s">
        <v>7206</v>
      </c>
      <c r="AD1928" s="1" t="s">
        <v>126</v>
      </c>
      <c r="AE1928" s="1">
        <v>45</v>
      </c>
      <c r="AF1928" s="1" t="s">
        <v>88</v>
      </c>
      <c r="AG1928" s="1">
        <v>4.5999999999999996</v>
      </c>
      <c r="AH1928" s="1" t="s">
        <v>954</v>
      </c>
      <c r="AI1928" s="1" t="s">
        <v>90</v>
      </c>
      <c r="AJ1928" s="1" t="s">
        <v>91</v>
      </c>
      <c r="AK1928" s="1" t="s">
        <v>92</v>
      </c>
      <c r="AL1928" s="1" t="s">
        <v>72</v>
      </c>
      <c r="AM1928" s="1" t="s">
        <v>229</v>
      </c>
      <c r="AN1928" s="1" t="s">
        <v>72</v>
      </c>
      <c r="AO1928" s="1" t="s">
        <v>367</v>
      </c>
      <c r="AP1928" s="1" t="s">
        <v>72</v>
      </c>
      <c r="AQ1928" s="1" t="s">
        <v>72</v>
      </c>
      <c r="AR1928" s="1" t="s">
        <v>447</v>
      </c>
      <c r="AS1928" s="1" t="s">
        <v>72</v>
      </c>
      <c r="AT1928" s="1" t="s">
        <v>72</v>
      </c>
      <c r="AU1928" s="3">
        <v>46017</v>
      </c>
      <c r="AV1928" s="4">
        <v>0.65972222222222221</v>
      </c>
      <c r="AW1928" s="4">
        <v>0.76041666666666663</v>
      </c>
      <c r="AX1928" s="4">
        <f t="shared" si="256"/>
        <v>0.10069444444444442</v>
      </c>
      <c r="AY1928" s="4">
        <f t="shared" si="257"/>
        <v>0.65416666666666667</v>
      </c>
      <c r="AZ1928" s="4">
        <f t="shared" si="258"/>
        <v>0.22916666666666663</v>
      </c>
      <c r="BA1928" s="1" t="s">
        <v>9026</v>
      </c>
      <c r="BB1928" s="1" t="s">
        <v>9027</v>
      </c>
      <c r="BC1928" s="1" t="s">
        <v>1675</v>
      </c>
      <c r="BD1928" s="1">
        <v>13</v>
      </c>
      <c r="BE1928" s="1" t="s">
        <v>4063</v>
      </c>
      <c r="BF1928" s="1" t="s">
        <v>75</v>
      </c>
      <c r="BG1928" s="1" t="s">
        <v>75</v>
      </c>
      <c r="BH1928" s="1" t="s">
        <v>88</v>
      </c>
      <c r="BI1928" s="1" t="s">
        <v>79</v>
      </c>
      <c r="BJ1928" s="1" t="s">
        <v>437</v>
      </c>
      <c r="BK1928" s="1" t="s">
        <v>8169</v>
      </c>
      <c r="BL1928" s="1" t="s">
        <v>9028</v>
      </c>
      <c r="BM1928" s="1">
        <f>56+7</f>
        <v>63</v>
      </c>
      <c r="BN1928" s="1" t="s">
        <v>88</v>
      </c>
      <c r="BO1928" s="1" t="s">
        <v>88</v>
      </c>
      <c r="BP1928" s="1" t="s">
        <v>88</v>
      </c>
      <c r="BQ1928" s="1" t="s">
        <v>160</v>
      </c>
      <c r="BR1928" s="1" t="s">
        <v>440</v>
      </c>
    </row>
    <row r="1929" spans="1:70" ht="20.45" customHeight="1">
      <c r="A1929" s="1" t="s">
        <v>9029</v>
      </c>
      <c r="B1929" s="1">
        <v>250348</v>
      </c>
      <c r="C1929" s="1" t="s">
        <v>71</v>
      </c>
      <c r="D1929" s="3">
        <v>46022</v>
      </c>
      <c r="E1929" s="4">
        <v>0.64930555555555558</v>
      </c>
      <c r="F1929" s="5">
        <v>45992</v>
      </c>
      <c r="G1929" s="3">
        <v>46022</v>
      </c>
      <c r="H1929" s="4">
        <v>0.73472222222222228</v>
      </c>
      <c r="I1929" s="48">
        <f t="shared" si="252"/>
        <v>8.5416666666666696E-2</v>
      </c>
      <c r="J1929" s="1">
        <v>5</v>
      </c>
      <c r="K1929" s="1" t="s">
        <v>1896</v>
      </c>
      <c r="L1929" s="1" t="s">
        <v>9030</v>
      </c>
      <c r="M1929" s="1" t="s">
        <v>75</v>
      </c>
      <c r="N1929" s="1" t="s">
        <v>6917</v>
      </c>
      <c r="O1929" s="1" t="s">
        <v>77</v>
      </c>
      <c r="P1929" s="1" t="s">
        <v>78</v>
      </c>
      <c r="Q1929" s="1" t="s">
        <v>4162</v>
      </c>
      <c r="R1929" s="21" t="s">
        <v>1898</v>
      </c>
      <c r="S1929" s="21" t="s">
        <v>160</v>
      </c>
      <c r="T1929" s="34" t="s">
        <v>72</v>
      </c>
      <c r="U1929" s="25" t="s">
        <v>847</v>
      </c>
      <c r="V1929" s="1" t="s">
        <v>1900</v>
      </c>
      <c r="W1929" s="1" t="s">
        <v>8240</v>
      </c>
      <c r="X1929" s="1" t="s">
        <v>8241</v>
      </c>
      <c r="Y1929" s="1" t="s">
        <v>8242</v>
      </c>
      <c r="Z1929" s="1" t="s">
        <v>291</v>
      </c>
      <c r="AA1929" s="1" t="s">
        <v>72</v>
      </c>
      <c r="AB1929" s="1" t="s">
        <v>292</v>
      </c>
      <c r="AC1929" s="1" t="s">
        <v>9031</v>
      </c>
      <c r="AD1929" s="1" t="s">
        <v>126</v>
      </c>
      <c r="AE1929" s="1">
        <v>68</v>
      </c>
      <c r="AF1929" s="1" t="s">
        <v>88</v>
      </c>
      <c r="AG1929" s="1">
        <v>5.2</v>
      </c>
      <c r="AH1929" s="1" t="s">
        <v>954</v>
      </c>
      <c r="AI1929" s="1" t="s">
        <v>90</v>
      </c>
      <c r="AJ1929" s="1" t="s">
        <v>91</v>
      </c>
      <c r="AK1929" s="1" t="s">
        <v>92</v>
      </c>
      <c r="AL1929" s="1" t="s">
        <v>72</v>
      </c>
      <c r="AM1929" s="1" t="s">
        <v>72</v>
      </c>
      <c r="AN1929" s="1" t="s">
        <v>72</v>
      </c>
      <c r="AO1929" s="1" t="s">
        <v>72</v>
      </c>
      <c r="AP1929" s="1" t="s">
        <v>72</v>
      </c>
      <c r="AQ1929" s="1" t="s">
        <v>72</v>
      </c>
      <c r="AR1929" s="1" t="s">
        <v>72</v>
      </c>
      <c r="AS1929" s="1" t="s">
        <v>72</v>
      </c>
      <c r="AT1929" s="1" t="s">
        <v>72</v>
      </c>
      <c r="AU1929" s="3">
        <v>46022</v>
      </c>
      <c r="AV1929" s="4">
        <v>0.75624999999999998</v>
      </c>
      <c r="AW1929" s="4">
        <v>0.80208333333333337</v>
      </c>
      <c r="AX1929" s="4">
        <f t="shared" si="256"/>
        <v>4.5833333333333393E-2</v>
      </c>
      <c r="AY1929" s="4">
        <f t="shared" si="257"/>
        <v>0.71666666666666667</v>
      </c>
      <c r="AZ1929" s="4">
        <f t="shared" si="258"/>
        <v>0.15277777777777779</v>
      </c>
      <c r="BA1929" s="1" t="s">
        <v>9032</v>
      </c>
      <c r="BB1929" s="1" t="s">
        <v>72</v>
      </c>
      <c r="BC1929" s="1" t="s">
        <v>1794</v>
      </c>
      <c r="BD1929" s="1">
        <v>14</v>
      </c>
      <c r="BE1929" s="1" t="s">
        <v>4219</v>
      </c>
      <c r="BF1929" s="1" t="s">
        <v>88</v>
      </c>
      <c r="BG1929" s="1" t="s">
        <v>88</v>
      </c>
      <c r="BH1929" s="1" t="s">
        <v>88</v>
      </c>
      <c r="BI1929" s="1" t="s">
        <v>79</v>
      </c>
      <c r="BJ1929" s="1" t="s">
        <v>72</v>
      </c>
      <c r="BK1929" s="1" t="s">
        <v>8915</v>
      </c>
      <c r="BL1929" s="1" t="s">
        <v>9033</v>
      </c>
      <c r="BM1929" s="1">
        <f>28+21</f>
        <v>49</v>
      </c>
      <c r="BN1929" s="1" t="s">
        <v>88</v>
      </c>
      <c r="BO1929" s="1" t="s">
        <v>88</v>
      </c>
      <c r="BP1929" s="1" t="s">
        <v>88</v>
      </c>
      <c r="BQ1929" s="1" t="s">
        <v>160</v>
      </c>
      <c r="BR1929" s="1" t="s">
        <v>707</v>
      </c>
    </row>
    <row r="1930" spans="1:70" ht="20.45" customHeight="1">
      <c r="A1930" s="1" t="s">
        <v>9034</v>
      </c>
      <c r="B1930" s="1">
        <v>260001</v>
      </c>
      <c r="C1930" s="1" t="s">
        <v>71</v>
      </c>
      <c r="D1930" s="3">
        <v>46027</v>
      </c>
      <c r="E1930" s="4">
        <v>0.53472222222222221</v>
      </c>
      <c r="F1930" s="5">
        <v>46023</v>
      </c>
      <c r="G1930" s="3">
        <v>46027</v>
      </c>
      <c r="H1930" s="4">
        <v>0.88611111111111107</v>
      </c>
      <c r="I1930" s="48">
        <f t="shared" ref="I1930:I1993" si="259">H1930-E1930</f>
        <v>0.35138888888888886</v>
      </c>
      <c r="J1930" s="1">
        <v>10</v>
      </c>
      <c r="K1930" s="1" t="s">
        <v>1896</v>
      </c>
      <c r="L1930" s="1" t="s">
        <v>9035</v>
      </c>
      <c r="M1930" s="1" t="s">
        <v>75</v>
      </c>
      <c r="N1930" s="1" t="s">
        <v>8903</v>
      </c>
      <c r="O1930" s="1" t="s">
        <v>77</v>
      </c>
      <c r="P1930" s="1" t="s">
        <v>78</v>
      </c>
      <c r="Q1930" s="1" t="s">
        <v>78</v>
      </c>
      <c r="R1930" s="21" t="s">
        <v>1898</v>
      </c>
      <c r="S1930" s="21" t="s">
        <v>99</v>
      </c>
      <c r="T1930" s="34" t="s">
        <v>72</v>
      </c>
      <c r="U1930" s="34" t="s">
        <v>2437</v>
      </c>
      <c r="V1930" s="1" t="s">
        <v>80</v>
      </c>
      <c r="W1930" s="1" t="s">
        <v>778</v>
      </c>
      <c r="X1930" s="1" t="s">
        <v>779</v>
      </c>
      <c r="Y1930" s="1" t="s">
        <v>9036</v>
      </c>
      <c r="Z1930" s="1" t="s">
        <v>84</v>
      </c>
      <c r="AA1930" s="1" t="s">
        <v>72</v>
      </c>
      <c r="AB1930" s="1" t="s">
        <v>140</v>
      </c>
      <c r="AC1930" s="1" t="s">
        <v>181</v>
      </c>
      <c r="AD1930" s="1" t="s">
        <v>126</v>
      </c>
      <c r="AE1930" s="1">
        <v>42</v>
      </c>
      <c r="AF1930" s="1" t="s">
        <v>88</v>
      </c>
      <c r="AG1930" s="1">
        <v>5.3</v>
      </c>
      <c r="AH1930" s="1" t="s">
        <v>299</v>
      </c>
      <c r="AI1930" s="1" t="s">
        <v>90</v>
      </c>
      <c r="AJ1930" s="1" t="s">
        <v>91</v>
      </c>
      <c r="AK1930" s="1" t="s">
        <v>92</v>
      </c>
      <c r="AL1930" s="1" t="s">
        <v>72</v>
      </c>
      <c r="AM1930" s="1" t="s">
        <v>254</v>
      </c>
      <c r="AN1930" s="1" t="s">
        <v>72</v>
      </c>
      <c r="AO1930" s="1" t="s">
        <v>9037</v>
      </c>
      <c r="AP1930" s="1" t="s">
        <v>72</v>
      </c>
      <c r="AQ1930" s="1" t="s">
        <v>72</v>
      </c>
      <c r="AR1930" s="1" t="s">
        <v>220</v>
      </c>
      <c r="AS1930" s="1" t="s">
        <v>72</v>
      </c>
      <c r="AT1930" s="1" t="s">
        <v>72</v>
      </c>
      <c r="AU1930" s="3">
        <v>46027</v>
      </c>
      <c r="AV1930" s="4">
        <v>0.90416666666666667</v>
      </c>
      <c r="AW1930" s="4">
        <v>0.97569444444444442</v>
      </c>
      <c r="AX1930" s="4">
        <f>AW1930-AV1930</f>
        <v>7.1527777777777746E-2</v>
      </c>
      <c r="AY1930" s="4">
        <f t="shared" si="257"/>
        <v>0.62430555555555556</v>
      </c>
      <c r="AZ1930" s="4">
        <f t="shared" si="258"/>
        <v>0.44097222222222221</v>
      </c>
      <c r="BA1930" s="1" t="s">
        <v>9038</v>
      </c>
      <c r="BB1930" s="1" t="s">
        <v>72</v>
      </c>
      <c r="BC1930" s="1" t="s">
        <v>1675</v>
      </c>
      <c r="BD1930" s="1">
        <v>15</v>
      </c>
      <c r="BE1930" s="1" t="s">
        <v>6026</v>
      </c>
      <c r="BF1930" s="1" t="s">
        <v>75</v>
      </c>
      <c r="BG1930" s="1" t="s">
        <v>75</v>
      </c>
      <c r="BH1930" s="1" t="s">
        <v>88</v>
      </c>
      <c r="BI1930" s="1" t="s">
        <v>96</v>
      </c>
      <c r="BJ1930" s="1" t="s">
        <v>72</v>
      </c>
      <c r="BK1930" s="1" t="s">
        <v>9039</v>
      </c>
      <c r="BL1930" s="1" t="s">
        <v>9040</v>
      </c>
      <c r="BM1930" s="1">
        <f>49+28</f>
        <v>77</v>
      </c>
      <c r="BN1930" s="1" t="s">
        <v>75</v>
      </c>
      <c r="BO1930" s="1" t="s">
        <v>75</v>
      </c>
      <c r="BP1930" s="1" t="s">
        <v>75</v>
      </c>
      <c r="BQ1930" s="21" t="s">
        <v>99</v>
      </c>
      <c r="BR1930" s="21" t="s">
        <v>100</v>
      </c>
    </row>
    <row r="1931" spans="1:70" ht="20.45" customHeight="1">
      <c r="A1931" s="1" t="s">
        <v>9041</v>
      </c>
      <c r="B1931" s="1">
        <v>260002</v>
      </c>
      <c r="C1931" s="1" t="s">
        <v>71</v>
      </c>
      <c r="D1931" s="3">
        <v>46028</v>
      </c>
      <c r="E1931" s="4">
        <v>0.56111111111111112</v>
      </c>
      <c r="F1931" s="5">
        <v>46023</v>
      </c>
      <c r="G1931" s="3">
        <v>46028</v>
      </c>
      <c r="H1931" s="4">
        <v>0.66319444444444442</v>
      </c>
      <c r="I1931" s="48">
        <f t="shared" si="259"/>
        <v>0.1020833333333333</v>
      </c>
      <c r="J1931" s="1">
        <v>2</v>
      </c>
      <c r="K1931" s="1" t="s">
        <v>1896</v>
      </c>
      <c r="L1931" s="1" t="s">
        <v>9042</v>
      </c>
      <c r="M1931" s="1" t="s">
        <v>75</v>
      </c>
      <c r="N1931" s="1" t="s">
        <v>8903</v>
      </c>
      <c r="O1931" s="1" t="s">
        <v>77</v>
      </c>
      <c r="P1931" s="1" t="s">
        <v>78</v>
      </c>
      <c r="Q1931" s="1" t="s">
        <v>78</v>
      </c>
      <c r="R1931" s="21" t="s">
        <v>1898</v>
      </c>
      <c r="S1931" s="21" t="s">
        <v>99</v>
      </c>
      <c r="T1931" s="34" t="s">
        <v>72</v>
      </c>
      <c r="U1931" s="21" t="s">
        <v>2502</v>
      </c>
      <c r="V1931" s="1" t="s">
        <v>1900</v>
      </c>
      <c r="W1931" s="1" t="s">
        <v>83</v>
      </c>
      <c r="X1931" s="1" t="s">
        <v>123</v>
      </c>
      <c r="Y1931" s="1" t="s">
        <v>9043</v>
      </c>
      <c r="Z1931" s="1" t="s">
        <v>84</v>
      </c>
      <c r="AA1931" s="1" t="s">
        <v>72</v>
      </c>
      <c r="AB1931" s="1" t="s">
        <v>140</v>
      </c>
      <c r="AC1931" s="1" t="s">
        <v>181</v>
      </c>
      <c r="AD1931" s="1" t="s">
        <v>126</v>
      </c>
      <c r="AE1931" s="1">
        <v>50</v>
      </c>
      <c r="AF1931" s="1" t="s">
        <v>88</v>
      </c>
      <c r="AG1931" s="1">
        <v>4.8</v>
      </c>
      <c r="AH1931" s="1" t="s">
        <v>954</v>
      </c>
      <c r="AI1931" s="1" t="s">
        <v>90</v>
      </c>
      <c r="AJ1931" s="1" t="s">
        <v>91</v>
      </c>
      <c r="AK1931" s="1" t="s">
        <v>92</v>
      </c>
      <c r="AL1931" s="1" t="s">
        <v>72</v>
      </c>
      <c r="AM1931" s="1" t="s">
        <v>72</v>
      </c>
      <c r="AN1931" s="1" t="s">
        <v>72</v>
      </c>
      <c r="AO1931" s="1" t="s">
        <v>72</v>
      </c>
      <c r="AP1931" s="1" t="s">
        <v>72</v>
      </c>
      <c r="AQ1931" s="1" t="s">
        <v>72</v>
      </c>
      <c r="AR1931" s="1" t="s">
        <v>72</v>
      </c>
      <c r="AS1931" s="1" t="s">
        <v>72</v>
      </c>
      <c r="AT1931" s="1" t="s">
        <v>72</v>
      </c>
      <c r="AU1931" s="3">
        <v>46028</v>
      </c>
      <c r="AV1931" s="4">
        <v>0.67638888888888893</v>
      </c>
      <c r="AW1931" s="4">
        <v>0.7680555555555556</v>
      </c>
      <c r="AX1931" s="4">
        <f t="shared" ref="AX1931:AX1994" si="260">AW1931-AV1931</f>
        <v>9.1666666666666674E-2</v>
      </c>
      <c r="AY1931" s="4">
        <f t="shared" si="257"/>
        <v>0.6659722222222223</v>
      </c>
      <c r="AZ1931" s="4">
        <f t="shared" si="258"/>
        <v>0.20694444444444449</v>
      </c>
      <c r="BA1931" s="1" t="s">
        <v>9044</v>
      </c>
      <c r="BB1931" s="1" t="s">
        <v>9045</v>
      </c>
      <c r="BC1931" s="1" t="s">
        <v>1675</v>
      </c>
      <c r="BD1931" s="1">
        <v>15</v>
      </c>
      <c r="BE1931" s="1" t="s">
        <v>8433</v>
      </c>
      <c r="BF1931" s="1" t="s">
        <v>75</v>
      </c>
      <c r="BG1931" s="1" t="s">
        <v>75</v>
      </c>
      <c r="BH1931" s="1" t="s">
        <v>88</v>
      </c>
      <c r="BI1931" s="1" t="s">
        <v>96</v>
      </c>
      <c r="BJ1931" s="1" t="s">
        <v>72</v>
      </c>
      <c r="BK1931" s="1" t="s">
        <v>9046</v>
      </c>
      <c r="BL1931" s="1" t="s">
        <v>9047</v>
      </c>
      <c r="BM1931" s="1">
        <v>42</v>
      </c>
      <c r="BN1931" s="1" t="s">
        <v>75</v>
      </c>
      <c r="BO1931" s="1" t="s">
        <v>75</v>
      </c>
      <c r="BP1931" s="1" t="s">
        <v>75</v>
      </c>
      <c r="BQ1931" s="21" t="s">
        <v>99</v>
      </c>
      <c r="BR1931" s="21" t="s">
        <v>100</v>
      </c>
    </row>
    <row r="1932" spans="1:70" ht="20.45" customHeight="1">
      <c r="A1932" s="1" t="s">
        <v>9048</v>
      </c>
      <c r="B1932" s="1">
        <v>260002</v>
      </c>
      <c r="C1932" s="1" t="s">
        <v>71</v>
      </c>
      <c r="D1932" s="3">
        <v>46028</v>
      </c>
      <c r="E1932" s="4">
        <v>0.56111111111111112</v>
      </c>
      <c r="F1932" s="5">
        <v>46023</v>
      </c>
      <c r="G1932" s="3">
        <v>46028</v>
      </c>
      <c r="H1932" s="4">
        <v>0.66319444444444442</v>
      </c>
      <c r="I1932" s="48">
        <f t="shared" si="259"/>
        <v>0.1020833333333333</v>
      </c>
      <c r="J1932" s="1">
        <v>2</v>
      </c>
      <c r="K1932" s="1" t="s">
        <v>1896</v>
      </c>
      <c r="L1932" s="1" t="s">
        <v>9042</v>
      </c>
      <c r="M1932" s="1" t="s">
        <v>75</v>
      </c>
      <c r="N1932" s="1" t="s">
        <v>4589</v>
      </c>
      <c r="O1932" s="1" t="s">
        <v>77</v>
      </c>
      <c r="P1932" s="1" t="s">
        <v>78</v>
      </c>
      <c r="Q1932" s="1" t="s">
        <v>78</v>
      </c>
      <c r="R1932" s="21" t="s">
        <v>1898</v>
      </c>
      <c r="S1932" s="21" t="s">
        <v>99</v>
      </c>
      <c r="T1932" s="34" t="s">
        <v>72</v>
      </c>
      <c r="U1932" s="21" t="s">
        <v>2502</v>
      </c>
      <c r="V1932" s="1" t="s">
        <v>1900</v>
      </c>
      <c r="W1932" s="1" t="s">
        <v>83</v>
      </c>
      <c r="X1932" s="1" t="s">
        <v>123</v>
      </c>
      <c r="Y1932" s="1" t="s">
        <v>9043</v>
      </c>
      <c r="Z1932" s="1" t="s">
        <v>84</v>
      </c>
      <c r="AA1932" s="1" t="s">
        <v>72</v>
      </c>
      <c r="AB1932" s="1" t="s">
        <v>140</v>
      </c>
      <c r="AC1932" s="1" t="s">
        <v>181</v>
      </c>
      <c r="AD1932" s="1" t="s">
        <v>126</v>
      </c>
      <c r="AE1932" s="1">
        <v>50</v>
      </c>
      <c r="AF1932" s="1" t="s">
        <v>88</v>
      </c>
      <c r="AG1932" s="1">
        <v>4.8</v>
      </c>
      <c r="AH1932" s="1" t="s">
        <v>954</v>
      </c>
      <c r="AI1932" s="1" t="s">
        <v>90</v>
      </c>
      <c r="AJ1932" s="1" t="s">
        <v>91</v>
      </c>
      <c r="AK1932" s="1" t="s">
        <v>92</v>
      </c>
      <c r="AL1932" s="1" t="s">
        <v>72</v>
      </c>
      <c r="AM1932" s="1" t="s">
        <v>72</v>
      </c>
      <c r="AN1932" s="1" t="s">
        <v>72</v>
      </c>
      <c r="AO1932" s="1" t="s">
        <v>72</v>
      </c>
      <c r="AP1932" s="1" t="s">
        <v>72</v>
      </c>
      <c r="AQ1932" s="1" t="s">
        <v>72</v>
      </c>
      <c r="AR1932" s="1" t="s">
        <v>72</v>
      </c>
      <c r="AS1932" s="1" t="s">
        <v>72</v>
      </c>
      <c r="AT1932" s="1" t="s">
        <v>72</v>
      </c>
      <c r="AU1932" s="3">
        <v>46028</v>
      </c>
      <c r="AV1932" s="4">
        <v>0.67638888888888893</v>
      </c>
      <c r="AW1932" s="4">
        <v>0.7680555555555556</v>
      </c>
      <c r="AX1932" s="4">
        <f t="shared" si="260"/>
        <v>9.1666666666666674E-2</v>
      </c>
      <c r="AY1932" s="4">
        <f t="shared" si="257"/>
        <v>0.6659722222222223</v>
      </c>
      <c r="AZ1932" s="4">
        <f t="shared" si="258"/>
        <v>0.20694444444444449</v>
      </c>
      <c r="BA1932" s="1" t="s">
        <v>9044</v>
      </c>
      <c r="BB1932" s="1" t="s">
        <v>9045</v>
      </c>
      <c r="BC1932" s="1" t="s">
        <v>1675</v>
      </c>
      <c r="BD1932" s="1">
        <v>15</v>
      </c>
      <c r="BE1932" s="1" t="s">
        <v>8433</v>
      </c>
      <c r="BF1932" s="1" t="s">
        <v>75</v>
      </c>
      <c r="BG1932" s="1" t="s">
        <v>75</v>
      </c>
      <c r="BH1932" s="1" t="s">
        <v>88</v>
      </c>
      <c r="BI1932" s="1" t="s">
        <v>96</v>
      </c>
      <c r="BJ1932" s="1" t="s">
        <v>72</v>
      </c>
      <c r="BK1932" s="1" t="s">
        <v>9046</v>
      </c>
      <c r="BL1932" s="1" t="s">
        <v>72</v>
      </c>
      <c r="BM1932" s="1" t="s">
        <v>72</v>
      </c>
      <c r="BN1932" s="1" t="s">
        <v>72</v>
      </c>
      <c r="BO1932" s="1" t="s">
        <v>72</v>
      </c>
      <c r="BP1932" s="1" t="s">
        <v>72</v>
      </c>
      <c r="BQ1932" s="21" t="s">
        <v>99</v>
      </c>
      <c r="BR1932" s="21" t="s">
        <v>100</v>
      </c>
    </row>
    <row r="1933" spans="1:70" ht="20.45" customHeight="1">
      <c r="A1933" s="1" t="s">
        <v>9049</v>
      </c>
      <c r="B1933" s="1">
        <v>260003</v>
      </c>
      <c r="C1933" s="1" t="s">
        <v>71</v>
      </c>
      <c r="D1933" s="3">
        <v>46030</v>
      </c>
      <c r="E1933" s="4">
        <v>0.53472222222222221</v>
      </c>
      <c r="F1933" s="5">
        <v>46023</v>
      </c>
      <c r="G1933" s="3">
        <v>46030</v>
      </c>
      <c r="H1933" s="4">
        <v>0.625</v>
      </c>
      <c r="I1933" s="48">
        <f t="shared" si="259"/>
        <v>9.027777777777779E-2</v>
      </c>
      <c r="J1933" s="1">
        <v>7</v>
      </c>
      <c r="K1933" s="1" t="s">
        <v>1896</v>
      </c>
      <c r="L1933" s="1" t="s">
        <v>9050</v>
      </c>
      <c r="M1933" s="1" t="s">
        <v>75</v>
      </c>
      <c r="N1933" s="1" t="s">
        <v>7510</v>
      </c>
      <c r="O1933" s="1" t="s">
        <v>77</v>
      </c>
      <c r="P1933" s="1" t="s">
        <v>78</v>
      </c>
      <c r="Q1933" s="1" t="s">
        <v>172</v>
      </c>
      <c r="R1933" s="21" t="s">
        <v>1898</v>
      </c>
      <c r="S1933" s="21" t="s">
        <v>160</v>
      </c>
      <c r="T1933" s="21" t="s">
        <v>7511</v>
      </c>
      <c r="U1933" s="34" t="s">
        <v>7005</v>
      </c>
      <c r="V1933" s="1" t="s">
        <v>1900</v>
      </c>
      <c r="W1933" s="1" t="s">
        <v>83</v>
      </c>
      <c r="X1933" s="1" t="s">
        <v>123</v>
      </c>
      <c r="Y1933" s="1" t="s">
        <v>9043</v>
      </c>
      <c r="Z1933" s="1" t="s">
        <v>7128</v>
      </c>
      <c r="AA1933" s="1" t="s">
        <v>72</v>
      </c>
      <c r="AB1933" s="1" t="s">
        <v>7129</v>
      </c>
      <c r="AC1933" s="1" t="s">
        <v>7206</v>
      </c>
      <c r="AD1933" s="1" t="s">
        <v>126</v>
      </c>
      <c r="AE1933" s="1">
        <v>57</v>
      </c>
      <c r="AF1933" s="1" t="s">
        <v>88</v>
      </c>
      <c r="AG1933" s="1">
        <v>5.3</v>
      </c>
      <c r="AH1933" s="1" t="s">
        <v>2344</v>
      </c>
      <c r="AI1933" s="1" t="s">
        <v>90</v>
      </c>
      <c r="AJ1933" s="1" t="s">
        <v>91</v>
      </c>
      <c r="AK1933" s="1" t="s">
        <v>92</v>
      </c>
      <c r="AL1933" s="1" t="s">
        <v>72</v>
      </c>
      <c r="AM1933" s="1" t="s">
        <v>72</v>
      </c>
      <c r="AN1933" s="1" t="s">
        <v>72</v>
      </c>
      <c r="AO1933" s="1" t="s">
        <v>72</v>
      </c>
      <c r="AP1933" s="1" t="s">
        <v>72</v>
      </c>
      <c r="AQ1933" s="1" t="s">
        <v>72</v>
      </c>
      <c r="AR1933" s="1" t="s">
        <v>72</v>
      </c>
      <c r="AS1933" s="1" t="s">
        <v>72</v>
      </c>
      <c r="AT1933" s="1" t="s">
        <v>72</v>
      </c>
      <c r="AU1933" s="3">
        <v>46030</v>
      </c>
      <c r="AV1933" s="4">
        <v>0.63541666666666663</v>
      </c>
      <c r="AW1933" s="4">
        <v>0.70972222222222225</v>
      </c>
      <c r="AX1933" s="4">
        <f t="shared" si="260"/>
        <v>7.4305555555555625E-2</v>
      </c>
      <c r="AY1933" s="4">
        <f t="shared" si="257"/>
        <v>0.61944444444444446</v>
      </c>
      <c r="AZ1933" s="4">
        <f t="shared" si="258"/>
        <v>0.17500000000000004</v>
      </c>
      <c r="BA1933" s="1" t="s">
        <v>9051</v>
      </c>
      <c r="BB1933" s="1" t="s">
        <v>72</v>
      </c>
      <c r="BC1933" s="1" t="s">
        <v>1675</v>
      </c>
      <c r="BD1933" s="1">
        <v>13</v>
      </c>
      <c r="BE1933" s="1" t="s">
        <v>183</v>
      </c>
      <c r="BF1933" s="1" t="s">
        <v>88</v>
      </c>
      <c r="BG1933" s="1" t="s">
        <v>88</v>
      </c>
      <c r="BH1933" s="1" t="s">
        <v>88</v>
      </c>
      <c r="BI1933" s="1" t="s">
        <v>79</v>
      </c>
      <c r="BJ1933" s="1" t="s">
        <v>72</v>
      </c>
      <c r="BK1933" s="1" t="s">
        <v>9052</v>
      </c>
      <c r="BL1933" s="1" t="s">
        <v>9053</v>
      </c>
      <c r="BM1933" s="1">
        <f>28+7</f>
        <v>35</v>
      </c>
      <c r="BN1933" s="1" t="s">
        <v>88</v>
      </c>
      <c r="BO1933" s="1" t="s">
        <v>88</v>
      </c>
      <c r="BP1933" s="1" t="s">
        <v>88</v>
      </c>
      <c r="BQ1933" s="1" t="s">
        <v>160</v>
      </c>
      <c r="BR1933" s="1" t="s">
        <v>440</v>
      </c>
    </row>
    <row r="1934" spans="1:70" ht="20.45" customHeight="1">
      <c r="A1934" s="1" t="s">
        <v>9054</v>
      </c>
      <c r="B1934" s="1">
        <v>260004</v>
      </c>
      <c r="C1934" s="1" t="s">
        <v>71</v>
      </c>
      <c r="D1934" s="3">
        <v>46031</v>
      </c>
      <c r="E1934" s="4">
        <v>0.42638888888888887</v>
      </c>
      <c r="F1934" s="5">
        <v>46023</v>
      </c>
      <c r="G1934" s="3">
        <v>46031</v>
      </c>
      <c r="H1934" s="4">
        <v>0.55347222222222225</v>
      </c>
      <c r="I1934" s="48">
        <f t="shared" si="259"/>
        <v>0.12708333333333338</v>
      </c>
      <c r="J1934" s="1">
        <v>2</v>
      </c>
      <c r="K1934" s="1" t="s">
        <v>1896</v>
      </c>
      <c r="L1934" s="1" t="s">
        <v>9055</v>
      </c>
      <c r="M1934" s="1" t="s">
        <v>75</v>
      </c>
      <c r="N1934" s="1" t="s">
        <v>1915</v>
      </c>
      <c r="O1934" s="1" t="s">
        <v>77</v>
      </c>
      <c r="P1934" s="1" t="s">
        <v>78</v>
      </c>
      <c r="Q1934" s="1" t="s">
        <v>4162</v>
      </c>
      <c r="R1934" s="21" t="s">
        <v>1898</v>
      </c>
      <c r="S1934" s="21" t="s">
        <v>99</v>
      </c>
      <c r="T1934" s="34" t="s">
        <v>72</v>
      </c>
      <c r="U1934" s="34" t="s">
        <v>9056</v>
      </c>
      <c r="V1934" s="1" t="s">
        <v>1900</v>
      </c>
      <c r="W1934" s="1" t="s">
        <v>813</v>
      </c>
      <c r="X1934" s="1" t="s">
        <v>813</v>
      </c>
      <c r="Y1934" s="1" t="s">
        <v>9057</v>
      </c>
      <c r="Z1934" s="1" t="s">
        <v>84</v>
      </c>
      <c r="AA1934" s="1" t="s">
        <v>72</v>
      </c>
      <c r="AB1934" s="1" t="s">
        <v>140</v>
      </c>
      <c r="AC1934" s="1" t="s">
        <v>181</v>
      </c>
      <c r="AD1934" s="1" t="s">
        <v>126</v>
      </c>
      <c r="AE1934" s="1">
        <v>49</v>
      </c>
      <c r="AF1934" s="1" t="s">
        <v>88</v>
      </c>
      <c r="AG1934" s="1">
        <v>5.0999999999999996</v>
      </c>
      <c r="AH1934" s="1" t="s">
        <v>299</v>
      </c>
      <c r="AI1934" s="1" t="s">
        <v>90</v>
      </c>
      <c r="AJ1934" s="1" t="s">
        <v>91</v>
      </c>
      <c r="AK1934" s="1" t="s">
        <v>92</v>
      </c>
      <c r="AL1934" s="1" t="s">
        <v>72</v>
      </c>
      <c r="AM1934" s="1" t="s">
        <v>217</v>
      </c>
      <c r="AN1934" s="1">
        <v>1</v>
      </c>
      <c r="AO1934" s="1" t="s">
        <v>4808</v>
      </c>
      <c r="AP1934" s="1" t="s">
        <v>72</v>
      </c>
      <c r="AQ1934" s="1" t="s">
        <v>72</v>
      </c>
      <c r="AR1934" s="1" t="s">
        <v>3444</v>
      </c>
      <c r="AS1934" s="1" t="s">
        <v>878</v>
      </c>
      <c r="AT1934" s="1" t="s">
        <v>72</v>
      </c>
      <c r="AU1934" s="3">
        <v>46031</v>
      </c>
      <c r="AV1934" s="4">
        <v>0.5625</v>
      </c>
      <c r="AW1934" s="4">
        <v>0.65625</v>
      </c>
      <c r="AX1934" s="4">
        <f t="shared" si="260"/>
        <v>9.375E-2</v>
      </c>
      <c r="AY1934" s="4">
        <f t="shared" si="257"/>
        <v>0.52916666666666656</v>
      </c>
      <c r="AZ1934" s="4">
        <f t="shared" si="258"/>
        <v>0.22986111111111113</v>
      </c>
      <c r="BA1934" s="1" t="s">
        <v>9058</v>
      </c>
      <c r="BB1934" s="1" t="s">
        <v>72</v>
      </c>
      <c r="BC1934" s="1" t="s">
        <v>1675</v>
      </c>
      <c r="BD1934" s="1">
        <v>15</v>
      </c>
      <c r="BE1934" s="1" t="s">
        <v>7811</v>
      </c>
      <c r="BF1934" s="1" t="s">
        <v>88</v>
      </c>
      <c r="BG1934" s="1" t="s">
        <v>88</v>
      </c>
      <c r="BH1934" s="1" t="s">
        <v>88</v>
      </c>
      <c r="BI1934" s="1" t="s">
        <v>96</v>
      </c>
      <c r="BJ1934" s="1" t="s">
        <v>72</v>
      </c>
      <c r="BK1934" s="1" t="s">
        <v>3985</v>
      </c>
      <c r="BL1934" s="1" t="s">
        <v>9059</v>
      </c>
      <c r="BM1934" s="1">
        <v>30</v>
      </c>
      <c r="BN1934" s="1" t="s">
        <v>75</v>
      </c>
      <c r="BO1934" s="1" t="s">
        <v>75</v>
      </c>
      <c r="BP1934" s="1" t="s">
        <v>75</v>
      </c>
      <c r="BQ1934" s="21" t="s">
        <v>99</v>
      </c>
      <c r="BR1934" s="21" t="s">
        <v>100</v>
      </c>
    </row>
    <row r="1935" spans="1:70" ht="20.45" customHeight="1">
      <c r="A1935" s="1" t="s">
        <v>9060</v>
      </c>
      <c r="B1935" s="1">
        <v>260005</v>
      </c>
      <c r="C1935" s="1" t="s">
        <v>71</v>
      </c>
      <c r="D1935" s="3">
        <v>46031</v>
      </c>
      <c r="E1935" s="4">
        <v>0.54861111111111116</v>
      </c>
      <c r="F1935" s="5">
        <v>46023</v>
      </c>
      <c r="G1935" s="3">
        <v>46031</v>
      </c>
      <c r="H1935" s="4">
        <v>0.88541666666666663</v>
      </c>
      <c r="I1935" s="48">
        <f t="shared" si="259"/>
        <v>0.33680555555555547</v>
      </c>
      <c r="J1935" s="1">
        <v>10</v>
      </c>
      <c r="K1935" s="1" t="s">
        <v>1896</v>
      </c>
      <c r="L1935" s="1" t="s">
        <v>9061</v>
      </c>
      <c r="M1935" s="1" t="s">
        <v>75</v>
      </c>
      <c r="N1935" s="1" t="s">
        <v>8903</v>
      </c>
      <c r="O1935" s="1" t="s">
        <v>77</v>
      </c>
      <c r="P1935" s="1" t="s">
        <v>78</v>
      </c>
      <c r="Q1935" s="1" t="s">
        <v>78</v>
      </c>
      <c r="R1935" s="21" t="s">
        <v>1898</v>
      </c>
      <c r="S1935" s="21" t="s">
        <v>99</v>
      </c>
      <c r="T1935" s="34" t="s">
        <v>72</v>
      </c>
      <c r="U1935" s="34" t="s">
        <v>2437</v>
      </c>
      <c r="V1935" s="1" t="s">
        <v>80</v>
      </c>
      <c r="W1935" s="1" t="s">
        <v>778</v>
      </c>
      <c r="X1935" s="1" t="s">
        <v>779</v>
      </c>
      <c r="Y1935" s="1" t="s">
        <v>9036</v>
      </c>
      <c r="Z1935" s="1" t="s">
        <v>84</v>
      </c>
      <c r="AA1935" s="1" t="s">
        <v>72</v>
      </c>
      <c r="AB1935" s="1" t="s">
        <v>140</v>
      </c>
      <c r="AC1935" s="1" t="s">
        <v>141</v>
      </c>
      <c r="AD1935" s="1" t="s">
        <v>87</v>
      </c>
      <c r="AE1935" s="1">
        <v>64</v>
      </c>
      <c r="AF1935" s="1" t="s">
        <v>88</v>
      </c>
      <c r="AG1935" s="1">
        <v>6.8</v>
      </c>
      <c r="AH1935" s="1" t="s">
        <v>2344</v>
      </c>
      <c r="AI1935" s="1" t="s">
        <v>90</v>
      </c>
      <c r="AJ1935" s="1" t="s">
        <v>91</v>
      </c>
      <c r="AK1935" s="1" t="s">
        <v>92</v>
      </c>
      <c r="AL1935" s="1" t="s">
        <v>72</v>
      </c>
      <c r="AM1935" s="1" t="s">
        <v>229</v>
      </c>
      <c r="AN1935" s="1" t="s">
        <v>72</v>
      </c>
      <c r="AO1935" s="21" t="s">
        <v>9062</v>
      </c>
      <c r="AP1935" s="1" t="s">
        <v>72</v>
      </c>
      <c r="AQ1935" s="1" t="s">
        <v>72</v>
      </c>
      <c r="AR1935" s="1" t="s">
        <v>220</v>
      </c>
      <c r="AS1935" s="1" t="s">
        <v>72</v>
      </c>
      <c r="AT1935" s="1" t="s">
        <v>72</v>
      </c>
      <c r="AU1935" s="3">
        <v>46031</v>
      </c>
      <c r="AV1935" s="4">
        <v>0.89583333333333337</v>
      </c>
      <c r="AW1935" s="4">
        <v>0.96597222222222223</v>
      </c>
      <c r="AX1935" s="4">
        <f t="shared" si="260"/>
        <v>7.0138888888888862E-2</v>
      </c>
      <c r="AY1935" s="4">
        <f t="shared" si="257"/>
        <v>0.62916666666666676</v>
      </c>
      <c r="AZ1935" s="4">
        <f t="shared" si="258"/>
        <v>0.41736111111111107</v>
      </c>
      <c r="BA1935" s="1" t="s">
        <v>9063</v>
      </c>
      <c r="BB1935" s="1" t="s">
        <v>72</v>
      </c>
      <c r="BC1935" s="1" t="s">
        <v>1675</v>
      </c>
      <c r="BD1935" s="1">
        <v>15</v>
      </c>
      <c r="BE1935" s="1" t="s">
        <v>183</v>
      </c>
      <c r="BF1935" s="1" t="s">
        <v>75</v>
      </c>
      <c r="BG1935" s="1" t="s">
        <v>3718</v>
      </c>
      <c r="BH1935" s="1" t="s">
        <v>88</v>
      </c>
      <c r="BI1935" s="1" t="s">
        <v>96</v>
      </c>
      <c r="BJ1935" s="1" t="s">
        <v>72</v>
      </c>
      <c r="BK1935" s="1" t="s">
        <v>9039</v>
      </c>
      <c r="BL1935" s="1" t="s">
        <v>9040</v>
      </c>
      <c r="BM1935" s="1">
        <f>49</f>
        <v>49</v>
      </c>
      <c r="BN1935" s="1" t="s">
        <v>75</v>
      </c>
      <c r="BO1935" s="1" t="s">
        <v>75</v>
      </c>
      <c r="BP1935" s="1" t="s">
        <v>75</v>
      </c>
      <c r="BQ1935" s="21" t="s">
        <v>99</v>
      </c>
      <c r="BR1935" s="21" t="s">
        <v>100</v>
      </c>
    </row>
    <row r="1936" spans="1:70" ht="20.45" customHeight="1">
      <c r="A1936" s="1" t="s">
        <v>9064</v>
      </c>
      <c r="B1936" s="1">
        <v>260006</v>
      </c>
      <c r="C1936" s="1" t="s">
        <v>71</v>
      </c>
      <c r="D1936" s="3">
        <v>46034</v>
      </c>
      <c r="E1936" s="4">
        <v>0.52152777777777781</v>
      </c>
      <c r="F1936" s="5">
        <v>46023</v>
      </c>
      <c r="G1936" s="3">
        <v>46034</v>
      </c>
      <c r="H1936" s="4">
        <v>0.59236111111111112</v>
      </c>
      <c r="I1936" s="48">
        <f t="shared" si="259"/>
        <v>7.0833333333333304E-2</v>
      </c>
      <c r="J1936" s="1">
        <v>4</v>
      </c>
      <c r="K1936" s="1" t="s">
        <v>1896</v>
      </c>
      <c r="L1936" s="1" t="s">
        <v>9065</v>
      </c>
      <c r="M1936" s="1" t="s">
        <v>75</v>
      </c>
      <c r="N1936" s="1" t="s">
        <v>7510</v>
      </c>
      <c r="O1936" s="1" t="s">
        <v>77</v>
      </c>
      <c r="P1936" s="1" t="s">
        <v>78</v>
      </c>
      <c r="Q1936" s="1" t="s">
        <v>78</v>
      </c>
      <c r="R1936" s="21" t="s">
        <v>1898</v>
      </c>
      <c r="S1936" s="21" t="s">
        <v>160</v>
      </c>
      <c r="T1936" s="34" t="s">
        <v>72</v>
      </c>
      <c r="U1936" s="34" t="s">
        <v>9066</v>
      </c>
      <c r="V1936" s="1" t="s">
        <v>1900</v>
      </c>
      <c r="W1936" s="1" t="s">
        <v>83</v>
      </c>
      <c r="X1936" s="1" t="s">
        <v>123</v>
      </c>
      <c r="Y1936" s="1" t="s">
        <v>9043</v>
      </c>
      <c r="Z1936" s="1" t="s">
        <v>7128</v>
      </c>
      <c r="AA1936" s="1" t="s">
        <v>72</v>
      </c>
      <c r="AB1936" s="1" t="s">
        <v>7129</v>
      </c>
      <c r="AC1936" s="1" t="s">
        <v>8251</v>
      </c>
      <c r="AD1936" s="1" t="s">
        <v>87</v>
      </c>
      <c r="AE1936" s="1">
        <v>68</v>
      </c>
      <c r="AF1936" s="1" t="s">
        <v>88</v>
      </c>
      <c r="AG1936" s="1">
        <v>4.9000000000000004</v>
      </c>
      <c r="AH1936" s="1" t="s">
        <v>299</v>
      </c>
      <c r="AI1936" s="1" t="s">
        <v>90</v>
      </c>
      <c r="AJ1936" s="1" t="s">
        <v>91</v>
      </c>
      <c r="AK1936" s="1" t="s">
        <v>92</v>
      </c>
      <c r="AL1936" s="1" t="s">
        <v>72</v>
      </c>
      <c r="AM1936" s="1" t="s">
        <v>229</v>
      </c>
      <c r="AN1936" s="1" t="s">
        <v>72</v>
      </c>
      <c r="AO1936" s="1" t="s">
        <v>372</v>
      </c>
      <c r="AP1936" s="1" t="s">
        <v>72</v>
      </c>
      <c r="AQ1936" s="1" t="s">
        <v>72</v>
      </c>
      <c r="AR1936" s="1" t="s">
        <v>447</v>
      </c>
      <c r="AS1936" s="1" t="s">
        <v>72</v>
      </c>
      <c r="AT1936" s="1" t="s">
        <v>72</v>
      </c>
      <c r="AU1936" s="3">
        <v>46034</v>
      </c>
      <c r="AV1936" s="4">
        <v>0.64236111111111116</v>
      </c>
      <c r="AW1936" s="4">
        <v>0.73958333333333337</v>
      </c>
      <c r="AX1936" s="4">
        <f t="shared" si="260"/>
        <v>9.722222222222221E-2</v>
      </c>
      <c r="AY1936" s="4">
        <f t="shared" si="257"/>
        <v>0.66875000000000007</v>
      </c>
      <c r="AZ1936" s="4">
        <f t="shared" si="258"/>
        <v>0.21805555555555556</v>
      </c>
      <c r="BA1936" s="1" t="s">
        <v>9067</v>
      </c>
      <c r="BB1936" s="1" t="s">
        <v>72</v>
      </c>
      <c r="BC1936" s="1" t="s">
        <v>1675</v>
      </c>
      <c r="BD1936" s="1">
        <v>13</v>
      </c>
      <c r="BE1936" s="1" t="s">
        <v>6026</v>
      </c>
      <c r="BF1936" s="1" t="s">
        <v>75</v>
      </c>
      <c r="BG1936" s="1" t="s">
        <v>75</v>
      </c>
      <c r="BH1936" s="1" t="s">
        <v>88</v>
      </c>
      <c r="BI1936" s="1" t="s">
        <v>79</v>
      </c>
      <c r="BJ1936" s="1" t="s">
        <v>72</v>
      </c>
      <c r="BK1936" s="1" t="s">
        <v>6757</v>
      </c>
      <c r="BL1936" s="1" t="s">
        <v>9068</v>
      </c>
      <c r="BM1936" s="1">
        <v>56</v>
      </c>
      <c r="BN1936" s="1" t="s">
        <v>75</v>
      </c>
      <c r="BO1936" s="1" t="s">
        <v>75</v>
      </c>
      <c r="BP1936" s="1" t="s">
        <v>75</v>
      </c>
      <c r="BQ1936" s="1" t="s">
        <v>160</v>
      </c>
      <c r="BR1936" s="1" t="s">
        <v>9069</v>
      </c>
    </row>
    <row r="1937" spans="1:70" ht="20.45" customHeight="1">
      <c r="A1937" s="1" t="s">
        <v>9070</v>
      </c>
      <c r="B1937" s="1">
        <v>260007</v>
      </c>
      <c r="C1937" s="1" t="s">
        <v>71</v>
      </c>
      <c r="D1937" s="3">
        <v>46035</v>
      </c>
      <c r="E1937" s="4">
        <v>0.43055555555555558</v>
      </c>
      <c r="F1937" s="5">
        <v>46023</v>
      </c>
      <c r="G1937" s="3">
        <v>46035</v>
      </c>
      <c r="H1937" s="4">
        <v>0.59930555555555554</v>
      </c>
      <c r="I1937" s="48">
        <f t="shared" si="259"/>
        <v>0.16874999999999996</v>
      </c>
      <c r="J1937" s="1">
        <v>7</v>
      </c>
      <c r="K1937" s="1" t="s">
        <v>1896</v>
      </c>
      <c r="L1937" s="1" t="s">
        <v>9071</v>
      </c>
      <c r="M1937" s="1" t="s">
        <v>75</v>
      </c>
      <c r="N1937" s="1" t="s">
        <v>8903</v>
      </c>
      <c r="O1937" s="1" t="s">
        <v>77</v>
      </c>
      <c r="P1937" s="1" t="s">
        <v>78</v>
      </c>
      <c r="Q1937" s="1" t="s">
        <v>78</v>
      </c>
      <c r="R1937" s="21" t="s">
        <v>1898</v>
      </c>
      <c r="S1937" s="21" t="s">
        <v>99</v>
      </c>
      <c r="T1937" s="34" t="s">
        <v>72</v>
      </c>
      <c r="U1937" s="34" t="s">
        <v>9072</v>
      </c>
      <c r="V1937" s="1" t="s">
        <v>1900</v>
      </c>
      <c r="W1937" s="1" t="s">
        <v>813</v>
      </c>
      <c r="X1937" s="1" t="s">
        <v>813</v>
      </c>
      <c r="Y1937" s="1" t="s">
        <v>9057</v>
      </c>
      <c r="Z1937" s="1" t="s">
        <v>84</v>
      </c>
      <c r="AA1937" s="1" t="s">
        <v>72</v>
      </c>
      <c r="AB1937" s="1" t="s">
        <v>104</v>
      </c>
      <c r="AC1937" s="1" t="s">
        <v>9073</v>
      </c>
      <c r="AD1937" s="1" t="s">
        <v>87</v>
      </c>
      <c r="AE1937" s="1">
        <v>48</v>
      </c>
      <c r="AF1937" s="1" t="s">
        <v>88</v>
      </c>
      <c r="AG1937" s="1">
        <v>5.0999999999999996</v>
      </c>
      <c r="AH1937" s="1" t="s">
        <v>954</v>
      </c>
      <c r="AI1937" s="1" t="s">
        <v>90</v>
      </c>
      <c r="AJ1937" s="1" t="s">
        <v>91</v>
      </c>
      <c r="AK1937" s="1" t="s">
        <v>92</v>
      </c>
      <c r="AL1937" s="1" t="s">
        <v>72</v>
      </c>
      <c r="AM1937" s="1" t="s">
        <v>254</v>
      </c>
      <c r="AN1937" s="1">
        <v>2</v>
      </c>
      <c r="AO1937" s="1" t="s">
        <v>5092</v>
      </c>
      <c r="AP1937" s="1" t="s">
        <v>72</v>
      </c>
      <c r="AQ1937" s="1" t="s">
        <v>72</v>
      </c>
      <c r="AR1937" s="1" t="s">
        <v>3444</v>
      </c>
      <c r="AS1937" s="1" t="s">
        <v>878</v>
      </c>
      <c r="AT1937" s="1" t="s">
        <v>72</v>
      </c>
      <c r="AU1937" s="3">
        <v>46035</v>
      </c>
      <c r="AV1937" s="4">
        <v>0.62013888888888891</v>
      </c>
      <c r="AW1937" s="4">
        <v>0.72986111111111107</v>
      </c>
      <c r="AX1937" s="4">
        <f t="shared" si="260"/>
        <v>0.10972222222222217</v>
      </c>
      <c r="AY1937" s="4">
        <f t="shared" si="257"/>
        <v>0.56111111111111112</v>
      </c>
      <c r="AZ1937" s="4">
        <f t="shared" si="258"/>
        <v>0.29930555555555549</v>
      </c>
      <c r="BA1937" s="1" t="s">
        <v>9074</v>
      </c>
      <c r="BB1937" s="1" t="s">
        <v>72</v>
      </c>
      <c r="BC1937" s="1" t="s">
        <v>1675</v>
      </c>
      <c r="BD1937" s="1">
        <v>15</v>
      </c>
      <c r="BE1937" s="1" t="s">
        <v>183</v>
      </c>
      <c r="BF1937" s="1" t="s">
        <v>75</v>
      </c>
      <c r="BG1937" s="1" t="s">
        <v>75</v>
      </c>
      <c r="BH1937" s="1" t="s">
        <v>88</v>
      </c>
      <c r="BI1937" s="1" t="s">
        <v>96</v>
      </c>
      <c r="BJ1937" s="1" t="s">
        <v>72</v>
      </c>
      <c r="BK1937" s="1" t="s">
        <v>9039</v>
      </c>
      <c r="BL1937" s="1" t="s">
        <v>9040</v>
      </c>
      <c r="BM1937" s="1">
        <f>49</f>
        <v>49</v>
      </c>
      <c r="BN1937" s="1" t="s">
        <v>75</v>
      </c>
      <c r="BO1937" s="1" t="s">
        <v>75</v>
      </c>
      <c r="BP1937" s="1" t="s">
        <v>75</v>
      </c>
      <c r="BQ1937" s="21" t="s">
        <v>99</v>
      </c>
      <c r="BR1937" s="21" t="s">
        <v>100</v>
      </c>
    </row>
    <row r="1938" spans="1:70" ht="27.6">
      <c r="A1938" s="1" t="s">
        <v>9075</v>
      </c>
      <c r="B1938" s="1">
        <v>260008</v>
      </c>
      <c r="C1938" s="1" t="s">
        <v>71</v>
      </c>
      <c r="D1938" s="3">
        <v>46035</v>
      </c>
      <c r="E1938" s="4">
        <v>0.625</v>
      </c>
      <c r="F1938" s="5">
        <v>46023</v>
      </c>
      <c r="G1938" s="3">
        <v>46035</v>
      </c>
      <c r="H1938" s="4">
        <v>0.65277777777777779</v>
      </c>
      <c r="I1938" s="48">
        <f t="shared" si="259"/>
        <v>2.777777777777779E-2</v>
      </c>
      <c r="J1938" s="1">
        <v>0</v>
      </c>
      <c r="K1938" s="1" t="s">
        <v>1896</v>
      </c>
      <c r="L1938" s="1" t="s">
        <v>9076</v>
      </c>
      <c r="M1938" s="1" t="s">
        <v>88</v>
      </c>
      <c r="N1938" s="3" t="s">
        <v>72</v>
      </c>
      <c r="O1938" s="1" t="s">
        <v>77</v>
      </c>
      <c r="P1938" s="1" t="s">
        <v>72</v>
      </c>
      <c r="Q1938" s="1" t="s">
        <v>78</v>
      </c>
      <c r="R1938" s="21" t="s">
        <v>1898</v>
      </c>
      <c r="S1938" s="21" t="s">
        <v>99</v>
      </c>
      <c r="T1938" s="21" t="s">
        <v>72</v>
      </c>
      <c r="U1938" s="21" t="s">
        <v>72</v>
      </c>
      <c r="V1938" s="1" t="s">
        <v>1900</v>
      </c>
      <c r="W1938" s="1" t="s">
        <v>83</v>
      </c>
      <c r="X1938" s="1" t="s">
        <v>123</v>
      </c>
      <c r="Y1938" s="1" t="s">
        <v>83</v>
      </c>
      <c r="Z1938" s="1" t="s">
        <v>8445</v>
      </c>
      <c r="AA1938" s="1" t="s">
        <v>72</v>
      </c>
      <c r="AB1938" s="1" t="s">
        <v>7763</v>
      </c>
      <c r="AC1938" s="1" t="s">
        <v>7763</v>
      </c>
      <c r="AD1938" s="1" t="s">
        <v>126</v>
      </c>
      <c r="AE1938" s="1">
        <v>38</v>
      </c>
      <c r="AF1938" s="1" t="s">
        <v>88</v>
      </c>
      <c r="AG1938" s="1">
        <v>4</v>
      </c>
      <c r="AH1938" s="1" t="s">
        <v>2344</v>
      </c>
      <c r="AI1938" s="1" t="s">
        <v>72</v>
      </c>
      <c r="AJ1938" s="1" t="s">
        <v>72</v>
      </c>
      <c r="AK1938" s="1" t="s">
        <v>92</v>
      </c>
      <c r="AL1938" s="1" t="s">
        <v>72</v>
      </c>
      <c r="AM1938" s="1" t="s">
        <v>72</v>
      </c>
      <c r="AN1938" s="1" t="s">
        <v>72</v>
      </c>
      <c r="AO1938" s="1" t="s">
        <v>72</v>
      </c>
      <c r="AP1938" s="1" t="s">
        <v>72</v>
      </c>
      <c r="AQ1938" s="1" t="s">
        <v>72</v>
      </c>
      <c r="AR1938" s="1" t="s">
        <v>72</v>
      </c>
      <c r="AS1938" s="1" t="s">
        <v>72</v>
      </c>
      <c r="AT1938" s="1" t="s">
        <v>72</v>
      </c>
      <c r="AU1938" s="3">
        <v>46035</v>
      </c>
      <c r="AV1938" s="1" t="s">
        <v>72</v>
      </c>
      <c r="AW1938" s="1" t="s">
        <v>72</v>
      </c>
      <c r="AX1938" s="1" t="s">
        <v>72</v>
      </c>
      <c r="AY1938" s="1" t="s">
        <v>72</v>
      </c>
      <c r="AZ1938" s="1" t="s">
        <v>72</v>
      </c>
      <c r="BA1938" s="1" t="s">
        <v>72</v>
      </c>
      <c r="BB1938" s="1" t="s">
        <v>72</v>
      </c>
      <c r="BC1938" s="1" t="s">
        <v>72</v>
      </c>
      <c r="BD1938" s="1" t="s">
        <v>72</v>
      </c>
      <c r="BE1938" s="1" t="s">
        <v>72</v>
      </c>
      <c r="BF1938" s="1" t="s">
        <v>75</v>
      </c>
      <c r="BG1938" s="1" t="s">
        <v>75</v>
      </c>
      <c r="BH1938" s="1" t="s">
        <v>88</v>
      </c>
      <c r="BI1938" s="1" t="s">
        <v>96</v>
      </c>
      <c r="BJ1938" s="1" t="s">
        <v>72</v>
      </c>
      <c r="BK1938" s="1" t="s">
        <v>72</v>
      </c>
      <c r="BL1938" s="1" t="s">
        <v>72</v>
      </c>
      <c r="BM1938" s="1" t="s">
        <v>72</v>
      </c>
      <c r="BN1938" s="1" t="s">
        <v>72</v>
      </c>
      <c r="BO1938" s="1" t="s">
        <v>72</v>
      </c>
      <c r="BP1938" s="1" t="s">
        <v>72</v>
      </c>
      <c r="BQ1938" s="4" t="s">
        <v>7764</v>
      </c>
    </row>
    <row r="1939" spans="1:70" ht="20.45" customHeight="1">
      <c r="A1939" s="1" t="s">
        <v>9077</v>
      </c>
      <c r="B1939" s="1">
        <v>260009</v>
      </c>
      <c r="C1939" s="1" t="s">
        <v>71</v>
      </c>
      <c r="D1939" s="3">
        <v>46036</v>
      </c>
      <c r="E1939" s="4">
        <v>0.44791666666666669</v>
      </c>
      <c r="F1939" s="5">
        <v>46023</v>
      </c>
      <c r="G1939" s="3">
        <v>46036</v>
      </c>
      <c r="H1939" s="4">
        <v>0.64861111111111114</v>
      </c>
      <c r="I1939" s="48">
        <f t="shared" si="259"/>
        <v>0.20069444444444445</v>
      </c>
      <c r="J1939" s="1">
        <v>5</v>
      </c>
      <c r="K1939" s="1" t="s">
        <v>1896</v>
      </c>
      <c r="L1939" s="1" t="s">
        <v>9078</v>
      </c>
      <c r="M1939" s="1" t="s">
        <v>75</v>
      </c>
      <c r="N1939" s="1" t="s">
        <v>7510</v>
      </c>
      <c r="O1939" s="1" t="s">
        <v>77</v>
      </c>
      <c r="P1939" s="1" t="s">
        <v>78</v>
      </c>
      <c r="Q1939" s="1" t="s">
        <v>78</v>
      </c>
      <c r="R1939" s="21" t="s">
        <v>1898</v>
      </c>
      <c r="S1939" s="21" t="s">
        <v>99</v>
      </c>
      <c r="T1939" s="34" t="s">
        <v>72</v>
      </c>
      <c r="U1939" s="34" t="s">
        <v>7199</v>
      </c>
      <c r="V1939" s="1" t="s">
        <v>1900</v>
      </c>
      <c r="W1939" s="1" t="s">
        <v>2143</v>
      </c>
      <c r="X1939" s="1" t="s">
        <v>1868</v>
      </c>
      <c r="Y1939" s="1" t="s">
        <v>9079</v>
      </c>
      <c r="Z1939" s="1" t="s">
        <v>7128</v>
      </c>
      <c r="AA1939" s="1" t="s">
        <v>72</v>
      </c>
      <c r="AB1939" s="1" t="s">
        <v>7129</v>
      </c>
      <c r="AC1939" s="1" t="s">
        <v>7206</v>
      </c>
      <c r="AD1939" s="1" t="s">
        <v>87</v>
      </c>
      <c r="AE1939" s="1">
        <v>80</v>
      </c>
      <c r="AF1939" s="1" t="s">
        <v>88</v>
      </c>
      <c r="AG1939" s="1">
        <v>6.8</v>
      </c>
      <c r="AH1939" s="1" t="s">
        <v>2344</v>
      </c>
      <c r="AI1939" s="1" t="s">
        <v>90</v>
      </c>
      <c r="AJ1939" s="1" t="s">
        <v>91</v>
      </c>
      <c r="AK1939" s="1" t="s">
        <v>92</v>
      </c>
      <c r="AL1939" s="1" t="s">
        <v>72</v>
      </c>
      <c r="AM1939" s="1" t="s">
        <v>72</v>
      </c>
      <c r="AN1939" s="1" t="s">
        <v>72</v>
      </c>
      <c r="AO1939" s="1" t="s">
        <v>72</v>
      </c>
      <c r="AP1939" s="1" t="s">
        <v>72</v>
      </c>
      <c r="AQ1939" s="1" t="s">
        <v>72</v>
      </c>
      <c r="AR1939" s="1" t="s">
        <v>72</v>
      </c>
      <c r="AS1939" s="1" t="s">
        <v>72</v>
      </c>
      <c r="AT1939" s="1" t="s">
        <v>72</v>
      </c>
      <c r="AU1939" s="3">
        <v>46036</v>
      </c>
      <c r="AV1939" s="4">
        <v>0.6791666666666667</v>
      </c>
      <c r="AW1939" s="4">
        <v>0.79513888888888884</v>
      </c>
      <c r="AX1939" s="4">
        <f t="shared" si="260"/>
        <v>0.11597222222222214</v>
      </c>
      <c r="AY1939" s="4">
        <f t="shared" ref="AY1939:AY1959" si="261">AW1939-I1939</f>
        <v>0.59444444444444433</v>
      </c>
      <c r="AZ1939" s="4">
        <f t="shared" ref="AZ1939:AZ1959" si="262">AW1939-E1939</f>
        <v>0.34722222222222215</v>
      </c>
      <c r="BA1939" s="1" t="s">
        <v>9080</v>
      </c>
      <c r="BB1939" s="1" t="s">
        <v>72</v>
      </c>
      <c r="BC1939" s="1" t="s">
        <v>1675</v>
      </c>
      <c r="BD1939" s="1">
        <v>13</v>
      </c>
      <c r="BE1939" s="1" t="s">
        <v>4219</v>
      </c>
      <c r="BF1939" s="1" t="s">
        <v>75</v>
      </c>
      <c r="BG1939" s="1" t="s">
        <v>75</v>
      </c>
      <c r="BH1939" s="1" t="s">
        <v>88</v>
      </c>
      <c r="BI1939" s="1" t="s">
        <v>96</v>
      </c>
      <c r="BJ1939" s="1" t="s">
        <v>72</v>
      </c>
      <c r="BK1939" s="1" t="s">
        <v>6757</v>
      </c>
      <c r="BL1939" s="1" t="s">
        <v>9081</v>
      </c>
      <c r="BM1939" s="1">
        <f>49+7</f>
        <v>56</v>
      </c>
      <c r="BN1939" s="1" t="s">
        <v>75</v>
      </c>
      <c r="BO1939" s="1" t="s">
        <v>75</v>
      </c>
      <c r="BP1939" s="1" t="s">
        <v>75</v>
      </c>
      <c r="BQ1939" s="21" t="s">
        <v>99</v>
      </c>
      <c r="BR1939" s="21" t="s">
        <v>100</v>
      </c>
    </row>
    <row r="1940" spans="1:70" ht="20.45" customHeight="1">
      <c r="A1940" s="1" t="s">
        <v>9082</v>
      </c>
      <c r="B1940" s="1">
        <v>260010</v>
      </c>
      <c r="C1940" s="1" t="s">
        <v>71</v>
      </c>
      <c r="D1940" s="3">
        <v>46038</v>
      </c>
      <c r="E1940" s="4">
        <v>0.46875</v>
      </c>
      <c r="F1940" s="5">
        <v>46023</v>
      </c>
      <c r="G1940" s="3">
        <v>46038</v>
      </c>
      <c r="H1940" s="4">
        <v>0.68194444444444446</v>
      </c>
      <c r="I1940" s="48">
        <f t="shared" si="259"/>
        <v>0.21319444444444446</v>
      </c>
      <c r="J1940" s="1">
        <v>15</v>
      </c>
      <c r="K1940" s="1" t="s">
        <v>1896</v>
      </c>
      <c r="L1940" s="1" t="s">
        <v>9083</v>
      </c>
      <c r="M1940" s="1" t="s">
        <v>75</v>
      </c>
      <c r="N1940" s="1" t="s">
        <v>3947</v>
      </c>
      <c r="O1940" s="1" t="s">
        <v>77</v>
      </c>
      <c r="P1940" s="1" t="s">
        <v>78</v>
      </c>
      <c r="Q1940" s="1" t="s">
        <v>78</v>
      </c>
      <c r="R1940" s="21" t="s">
        <v>1898</v>
      </c>
      <c r="S1940" s="21" t="s">
        <v>99</v>
      </c>
      <c r="T1940" s="34" t="s">
        <v>72</v>
      </c>
      <c r="U1940" s="34" t="s">
        <v>9084</v>
      </c>
      <c r="V1940" s="1" t="s">
        <v>1900</v>
      </c>
      <c r="W1940" s="1" t="s">
        <v>2143</v>
      </c>
      <c r="X1940" s="1" t="s">
        <v>1868</v>
      </c>
      <c r="Y1940" s="1" t="s">
        <v>9079</v>
      </c>
      <c r="Z1940" s="1" t="s">
        <v>84</v>
      </c>
      <c r="AA1940" s="1" t="s">
        <v>72</v>
      </c>
      <c r="AB1940" s="1" t="s">
        <v>140</v>
      </c>
      <c r="AC1940" s="1" t="s">
        <v>141</v>
      </c>
      <c r="AD1940" s="1" t="s">
        <v>126</v>
      </c>
      <c r="AE1940" s="1">
        <v>65</v>
      </c>
      <c r="AF1940" s="1" t="s">
        <v>88</v>
      </c>
      <c r="AG1940" s="1">
        <v>5.3</v>
      </c>
      <c r="AH1940" s="1" t="s">
        <v>299</v>
      </c>
      <c r="AI1940" s="1" t="s">
        <v>90</v>
      </c>
      <c r="AJ1940" s="1" t="s">
        <v>91</v>
      </c>
      <c r="AK1940" s="1" t="s">
        <v>92</v>
      </c>
      <c r="AL1940" s="1" t="s">
        <v>72</v>
      </c>
      <c r="AM1940" s="1" t="s">
        <v>72</v>
      </c>
      <c r="AN1940" s="1" t="s">
        <v>72</v>
      </c>
      <c r="AO1940" s="1" t="s">
        <v>72</v>
      </c>
      <c r="AP1940" s="1" t="s">
        <v>72</v>
      </c>
      <c r="AQ1940" s="1" t="s">
        <v>72</v>
      </c>
      <c r="AR1940" s="1" t="s">
        <v>72</v>
      </c>
      <c r="AS1940" s="1" t="s">
        <v>72</v>
      </c>
      <c r="AT1940" s="1" t="s">
        <v>72</v>
      </c>
      <c r="AU1940" s="3">
        <v>46038</v>
      </c>
      <c r="AV1940" s="4">
        <v>0.69791666666666663</v>
      </c>
      <c r="AW1940" s="4">
        <v>0.75</v>
      </c>
      <c r="AX1940" s="4">
        <f t="shared" si="260"/>
        <v>5.208333333333337E-2</v>
      </c>
      <c r="AY1940" s="4">
        <f t="shared" si="261"/>
        <v>0.53680555555555554</v>
      </c>
      <c r="AZ1940" s="4">
        <f t="shared" si="262"/>
        <v>0.28125</v>
      </c>
      <c r="BA1940" s="1" t="s">
        <v>9085</v>
      </c>
      <c r="BB1940" s="1" t="s">
        <v>72</v>
      </c>
      <c r="BC1940" s="1" t="s">
        <v>1794</v>
      </c>
      <c r="BD1940" s="1">
        <v>15</v>
      </c>
      <c r="BE1940" s="1" t="s">
        <v>7811</v>
      </c>
      <c r="BF1940" s="1" t="s">
        <v>75</v>
      </c>
      <c r="BG1940" s="1" t="s">
        <v>75</v>
      </c>
      <c r="BH1940" s="1" t="s">
        <v>88</v>
      </c>
      <c r="BI1940" s="1" t="s">
        <v>96</v>
      </c>
      <c r="BJ1940" s="1" t="s">
        <v>72</v>
      </c>
      <c r="BK1940" s="1" t="s">
        <v>6787</v>
      </c>
      <c r="BL1940" s="1" t="s">
        <v>9086</v>
      </c>
      <c r="BM1940" s="1">
        <f>18+18</f>
        <v>36</v>
      </c>
      <c r="BN1940" s="1" t="s">
        <v>75</v>
      </c>
      <c r="BO1940" s="1" t="s">
        <v>75</v>
      </c>
      <c r="BP1940" s="1" t="s">
        <v>75</v>
      </c>
      <c r="BQ1940" s="21" t="s">
        <v>99</v>
      </c>
      <c r="BR1940" s="21" t="s">
        <v>100</v>
      </c>
    </row>
    <row r="1941" spans="1:70" ht="20.45" customHeight="1">
      <c r="A1941" s="1" t="s">
        <v>9087</v>
      </c>
      <c r="B1941" s="1">
        <v>260011</v>
      </c>
      <c r="C1941" s="1" t="s">
        <v>71</v>
      </c>
      <c r="D1941" s="3">
        <v>46039</v>
      </c>
      <c r="E1941" s="4">
        <v>0.47569444444444442</v>
      </c>
      <c r="F1941" s="5">
        <v>46023</v>
      </c>
      <c r="G1941" s="3">
        <v>46039</v>
      </c>
      <c r="H1941" s="4">
        <v>0.5625</v>
      </c>
      <c r="I1941" s="48">
        <f t="shared" si="259"/>
        <v>8.680555555555558E-2</v>
      </c>
      <c r="J1941" s="1">
        <v>5</v>
      </c>
      <c r="K1941" s="1" t="s">
        <v>1896</v>
      </c>
      <c r="L1941" s="1" t="s">
        <v>9088</v>
      </c>
      <c r="M1941" s="1" t="s">
        <v>75</v>
      </c>
      <c r="N1941" s="1" t="s">
        <v>3608</v>
      </c>
      <c r="O1941" s="1" t="s">
        <v>77</v>
      </c>
      <c r="P1941" s="1" t="s">
        <v>78</v>
      </c>
      <c r="Q1941" s="1" t="s">
        <v>78</v>
      </c>
      <c r="R1941" s="21" t="s">
        <v>1898</v>
      </c>
      <c r="S1941" s="21" t="s">
        <v>99</v>
      </c>
      <c r="T1941" s="34" t="s">
        <v>72</v>
      </c>
      <c r="U1941" s="34" t="s">
        <v>5347</v>
      </c>
      <c r="V1941" s="1" t="s">
        <v>1900</v>
      </c>
      <c r="W1941" s="1" t="s">
        <v>813</v>
      </c>
      <c r="X1941" s="1" t="s">
        <v>813</v>
      </c>
      <c r="Y1941" s="1" t="s">
        <v>9057</v>
      </c>
      <c r="Z1941" s="1" t="s">
        <v>152</v>
      </c>
      <c r="AA1941" s="1" t="s">
        <v>1370</v>
      </c>
      <c r="AB1941" s="1" t="s">
        <v>153</v>
      </c>
      <c r="AC1941" s="1" t="s">
        <v>9089</v>
      </c>
      <c r="AD1941" s="1" t="s">
        <v>126</v>
      </c>
      <c r="AE1941" s="1">
        <v>42</v>
      </c>
      <c r="AF1941" s="1" t="s">
        <v>88</v>
      </c>
      <c r="AG1941" s="1">
        <v>5.2</v>
      </c>
      <c r="AH1941" s="1" t="s">
        <v>954</v>
      </c>
      <c r="AI1941" s="1" t="s">
        <v>90</v>
      </c>
      <c r="AJ1941" s="1" t="s">
        <v>91</v>
      </c>
      <c r="AK1941" s="1" t="s">
        <v>216</v>
      </c>
      <c r="AL1941" s="1" t="s">
        <v>72</v>
      </c>
      <c r="AM1941" s="1" t="s">
        <v>254</v>
      </c>
      <c r="AN1941" s="1">
        <v>2</v>
      </c>
      <c r="AO1941" s="1" t="s">
        <v>2804</v>
      </c>
      <c r="AP1941" s="1">
        <v>8</v>
      </c>
      <c r="AQ1941" s="1" t="s">
        <v>1411</v>
      </c>
      <c r="AR1941" s="1" t="s">
        <v>9090</v>
      </c>
      <c r="AS1941" s="1" t="s">
        <v>1061</v>
      </c>
      <c r="AT1941" s="1" t="s">
        <v>5100</v>
      </c>
      <c r="AU1941" s="3">
        <v>46039</v>
      </c>
      <c r="AV1941" s="4">
        <v>0.59375</v>
      </c>
      <c r="AW1941" s="4">
        <v>0.64583333333333337</v>
      </c>
      <c r="AX1941" s="4">
        <f t="shared" si="260"/>
        <v>5.208333333333337E-2</v>
      </c>
      <c r="AY1941" s="4">
        <f t="shared" si="261"/>
        <v>0.55902777777777779</v>
      </c>
      <c r="AZ1941" s="4">
        <f t="shared" si="262"/>
        <v>0.17013888888888895</v>
      </c>
      <c r="BA1941" s="1" t="s">
        <v>9091</v>
      </c>
      <c r="BB1941" s="1" t="s">
        <v>72</v>
      </c>
      <c r="BC1941" s="1" t="s">
        <v>1794</v>
      </c>
      <c r="BD1941" s="1">
        <v>15</v>
      </c>
      <c r="BE1941" s="1" t="s">
        <v>6026</v>
      </c>
      <c r="BF1941" s="1" t="s">
        <v>75</v>
      </c>
      <c r="BG1941" s="1" t="s">
        <v>75</v>
      </c>
      <c r="BH1941" s="1" t="s">
        <v>88</v>
      </c>
      <c r="BI1941" s="1" t="s">
        <v>96</v>
      </c>
      <c r="BJ1941" s="1" t="s">
        <v>72</v>
      </c>
      <c r="BK1941" s="1" t="s">
        <v>9092</v>
      </c>
      <c r="BL1941" s="1" t="s">
        <v>9093</v>
      </c>
      <c r="BM1941" s="1">
        <f>35+7</f>
        <v>42</v>
      </c>
      <c r="BN1941" s="1" t="s">
        <v>75</v>
      </c>
      <c r="BO1941" s="1" t="s">
        <v>75</v>
      </c>
      <c r="BP1941" s="1" t="s">
        <v>75</v>
      </c>
      <c r="BQ1941" s="21" t="s">
        <v>99</v>
      </c>
      <c r="BR1941" s="21" t="s">
        <v>100</v>
      </c>
    </row>
    <row r="1942" spans="1:70" ht="20.45" customHeight="1">
      <c r="A1942" s="1" t="s">
        <v>9094</v>
      </c>
      <c r="B1942" s="1">
        <v>260012</v>
      </c>
      <c r="C1942" s="1" t="s">
        <v>71</v>
      </c>
      <c r="D1942" s="3">
        <v>46041</v>
      </c>
      <c r="E1942" s="4">
        <v>0.54374999999999996</v>
      </c>
      <c r="F1942" s="5">
        <v>46023</v>
      </c>
      <c r="G1942" s="3">
        <v>46222</v>
      </c>
      <c r="H1942" s="4">
        <v>0.6743055555555556</v>
      </c>
      <c r="I1942" s="48">
        <f t="shared" si="259"/>
        <v>0.13055555555555565</v>
      </c>
      <c r="J1942" s="1">
        <v>1</v>
      </c>
      <c r="K1942" s="1" t="s">
        <v>1896</v>
      </c>
      <c r="L1942" s="1" t="s">
        <v>9095</v>
      </c>
      <c r="M1942" s="1" t="s">
        <v>75</v>
      </c>
      <c r="N1942" s="1" t="s">
        <v>1915</v>
      </c>
      <c r="O1942" s="1" t="s">
        <v>77</v>
      </c>
      <c r="P1942" s="1" t="s">
        <v>78</v>
      </c>
      <c r="Q1942" s="1" t="s">
        <v>78</v>
      </c>
      <c r="R1942" s="21" t="s">
        <v>1898</v>
      </c>
      <c r="S1942" s="21" t="s">
        <v>99</v>
      </c>
      <c r="T1942" s="34" t="s">
        <v>72</v>
      </c>
      <c r="U1942" s="34" t="s">
        <v>2203</v>
      </c>
      <c r="V1942" s="1" t="s">
        <v>1900</v>
      </c>
      <c r="W1942" s="1" t="s">
        <v>813</v>
      </c>
      <c r="X1942" s="1" t="s">
        <v>813</v>
      </c>
      <c r="Y1942" s="1" t="s">
        <v>9057</v>
      </c>
      <c r="Z1942" s="1" t="s">
        <v>84</v>
      </c>
      <c r="AA1942" s="1" t="s">
        <v>72</v>
      </c>
      <c r="AB1942" s="1" t="s">
        <v>140</v>
      </c>
      <c r="AC1942" s="1" t="s">
        <v>181</v>
      </c>
      <c r="AD1942" s="1" t="s">
        <v>126</v>
      </c>
      <c r="AE1942" s="1">
        <v>48</v>
      </c>
      <c r="AF1942" s="1" t="s">
        <v>88</v>
      </c>
      <c r="AG1942" s="1">
        <v>4.3</v>
      </c>
      <c r="AH1942" s="1" t="s">
        <v>954</v>
      </c>
      <c r="AI1942" s="1" t="s">
        <v>90</v>
      </c>
      <c r="AJ1942" s="1" t="s">
        <v>91</v>
      </c>
      <c r="AK1942" s="1" t="s">
        <v>92</v>
      </c>
      <c r="AL1942" s="1" t="s">
        <v>72</v>
      </c>
      <c r="AM1942" s="1" t="s">
        <v>217</v>
      </c>
      <c r="AN1942" s="1">
        <v>2</v>
      </c>
      <c r="AO1942" s="1" t="s">
        <v>4808</v>
      </c>
      <c r="AP1942" s="1" t="s">
        <v>72</v>
      </c>
      <c r="AQ1942" s="1" t="s">
        <v>72</v>
      </c>
      <c r="AR1942" s="1" t="s">
        <v>3444</v>
      </c>
      <c r="AS1942" s="1" t="s">
        <v>878</v>
      </c>
      <c r="AT1942" s="1" t="s">
        <v>72</v>
      </c>
      <c r="AU1942" s="3">
        <v>46041</v>
      </c>
      <c r="AV1942" s="4">
        <v>0.69791666666666663</v>
      </c>
      <c r="AW1942" s="4">
        <v>0.82222222222222219</v>
      </c>
      <c r="AX1942" s="4">
        <f t="shared" si="260"/>
        <v>0.12430555555555556</v>
      </c>
      <c r="AY1942" s="4">
        <f t="shared" si="261"/>
        <v>0.69166666666666654</v>
      </c>
      <c r="AZ1942" s="4">
        <f t="shared" si="262"/>
        <v>0.27847222222222223</v>
      </c>
      <c r="BA1942" s="1" t="s">
        <v>9096</v>
      </c>
      <c r="BB1942" s="1" t="s">
        <v>9097</v>
      </c>
      <c r="BC1942" s="1" t="s">
        <v>1675</v>
      </c>
      <c r="BD1942" s="1">
        <v>15</v>
      </c>
      <c r="BE1942" s="1" t="s">
        <v>183</v>
      </c>
      <c r="BF1942" s="1" t="s">
        <v>75</v>
      </c>
      <c r="BG1942" s="1" t="s">
        <v>75</v>
      </c>
      <c r="BH1942" s="1" t="s">
        <v>88</v>
      </c>
      <c r="BI1942" s="1" t="s">
        <v>96</v>
      </c>
      <c r="BJ1942" s="1" t="s">
        <v>72</v>
      </c>
      <c r="BK1942" s="1" t="s">
        <v>3962</v>
      </c>
      <c r="BL1942" s="1" t="s">
        <v>9098</v>
      </c>
      <c r="BM1942" s="1">
        <f>49+14</f>
        <v>63</v>
      </c>
      <c r="BN1942" s="1" t="s">
        <v>75</v>
      </c>
      <c r="BO1942" s="1" t="s">
        <v>75</v>
      </c>
      <c r="BP1942" s="1" t="s">
        <v>75</v>
      </c>
      <c r="BQ1942" s="21" t="s">
        <v>99</v>
      </c>
      <c r="BR1942" s="21" t="s">
        <v>100</v>
      </c>
    </row>
    <row r="1943" spans="1:70" ht="20.45" customHeight="1">
      <c r="A1943" s="1" t="s">
        <v>9099</v>
      </c>
      <c r="B1943" s="1">
        <v>260013</v>
      </c>
      <c r="C1943" s="1" t="s">
        <v>71</v>
      </c>
      <c r="D1943" s="3">
        <v>46041</v>
      </c>
      <c r="E1943" s="4">
        <v>0.42708333333333331</v>
      </c>
      <c r="F1943" s="5">
        <v>46023</v>
      </c>
      <c r="G1943" s="3">
        <v>46222</v>
      </c>
      <c r="H1943" s="4">
        <v>0.7368055555555556</v>
      </c>
      <c r="I1943" s="48">
        <f t="shared" si="259"/>
        <v>0.30972222222222229</v>
      </c>
      <c r="J1943" s="1">
        <v>15</v>
      </c>
      <c r="K1943" s="1" t="s">
        <v>1896</v>
      </c>
      <c r="L1943" s="1" t="s">
        <v>9100</v>
      </c>
      <c r="M1943" s="1" t="s">
        <v>75</v>
      </c>
      <c r="N1943" s="1" t="s">
        <v>7510</v>
      </c>
      <c r="O1943" s="1" t="s">
        <v>77</v>
      </c>
      <c r="P1943" s="1" t="s">
        <v>78</v>
      </c>
      <c r="Q1943" s="1" t="s">
        <v>78</v>
      </c>
      <c r="R1943" s="21" t="s">
        <v>1898</v>
      </c>
      <c r="S1943" s="21" t="s">
        <v>99</v>
      </c>
      <c r="T1943" s="34" t="s">
        <v>72</v>
      </c>
      <c r="U1943" s="21" t="s">
        <v>1907</v>
      </c>
      <c r="V1943" s="1" t="s">
        <v>1900</v>
      </c>
      <c r="W1943" s="1" t="s">
        <v>2143</v>
      </c>
      <c r="X1943" s="1" t="s">
        <v>1868</v>
      </c>
      <c r="Y1943" s="1" t="s">
        <v>9079</v>
      </c>
      <c r="Z1943" s="1" t="s">
        <v>7128</v>
      </c>
      <c r="AA1943" s="1" t="s">
        <v>72</v>
      </c>
      <c r="AB1943" s="1" t="s">
        <v>7129</v>
      </c>
      <c r="AC1943" s="1" t="s">
        <v>7206</v>
      </c>
      <c r="AD1943" s="1" t="s">
        <v>126</v>
      </c>
      <c r="AE1943" s="1">
        <v>32</v>
      </c>
      <c r="AF1943" s="1" t="s">
        <v>88</v>
      </c>
      <c r="AG1943" s="1">
        <v>5.0999999999999996</v>
      </c>
      <c r="AH1943" s="1" t="s">
        <v>954</v>
      </c>
      <c r="AI1943" s="1" t="s">
        <v>90</v>
      </c>
      <c r="AJ1943" s="1" t="s">
        <v>91</v>
      </c>
      <c r="AK1943" s="1" t="s">
        <v>92</v>
      </c>
      <c r="AL1943" s="1" t="s">
        <v>72</v>
      </c>
      <c r="AM1943" s="1" t="s">
        <v>72</v>
      </c>
      <c r="AN1943" s="1">
        <v>2</v>
      </c>
      <c r="AO1943" s="1" t="s">
        <v>1923</v>
      </c>
      <c r="AP1943" s="1" t="s">
        <v>72</v>
      </c>
      <c r="AQ1943" s="1" t="s">
        <v>72</v>
      </c>
      <c r="AR1943" s="1" t="s">
        <v>447</v>
      </c>
      <c r="AS1943" s="1" t="s">
        <v>72</v>
      </c>
      <c r="AT1943" s="1" t="s">
        <v>72</v>
      </c>
      <c r="AU1943" s="3">
        <v>46041</v>
      </c>
      <c r="AV1943" s="4">
        <v>0.76527777777777772</v>
      </c>
      <c r="AW1943" s="4">
        <v>0.82430555555555551</v>
      </c>
      <c r="AX1943" s="4">
        <f t="shared" si="260"/>
        <v>5.902777777777779E-2</v>
      </c>
      <c r="AY1943" s="4">
        <f t="shared" si="261"/>
        <v>0.51458333333333317</v>
      </c>
      <c r="AZ1943" s="4">
        <f t="shared" si="262"/>
        <v>0.3972222222222222</v>
      </c>
      <c r="BA1943" s="1" t="s">
        <v>9101</v>
      </c>
      <c r="BB1943" s="1" t="s">
        <v>72</v>
      </c>
      <c r="BC1943" s="1" t="s">
        <v>1794</v>
      </c>
      <c r="BD1943" s="1">
        <v>13</v>
      </c>
      <c r="BE1943" s="1" t="s">
        <v>4063</v>
      </c>
      <c r="BF1943" s="1" t="s">
        <v>75</v>
      </c>
      <c r="BG1943" s="1" t="s">
        <v>75</v>
      </c>
      <c r="BH1943" s="1" t="s">
        <v>88</v>
      </c>
      <c r="BI1943" s="1" t="s">
        <v>96</v>
      </c>
      <c r="BJ1943" s="1" t="s">
        <v>72</v>
      </c>
      <c r="BK1943" s="1" t="s">
        <v>9052</v>
      </c>
      <c r="BL1943" s="1" t="s">
        <v>9102</v>
      </c>
      <c r="BM1943" s="1">
        <v>21</v>
      </c>
      <c r="BN1943" s="1" t="s">
        <v>75</v>
      </c>
      <c r="BO1943" s="1" t="s">
        <v>75</v>
      </c>
      <c r="BP1943" s="1" t="s">
        <v>75</v>
      </c>
      <c r="BQ1943" s="21" t="s">
        <v>99</v>
      </c>
      <c r="BR1943" s="21" t="s">
        <v>100</v>
      </c>
    </row>
    <row r="1944" spans="1:70" ht="20.45" customHeight="1">
      <c r="A1944" s="1" t="s">
        <v>9103</v>
      </c>
      <c r="B1944" s="1">
        <v>260014</v>
      </c>
      <c r="C1944" s="1" t="s">
        <v>71</v>
      </c>
      <c r="D1944" s="3">
        <v>46041</v>
      </c>
      <c r="E1944" s="4">
        <v>0.53680555555555554</v>
      </c>
      <c r="F1944" s="5">
        <v>46023</v>
      </c>
      <c r="G1944" s="3">
        <v>46222</v>
      </c>
      <c r="H1944" s="4">
        <v>0.83333333333333337</v>
      </c>
      <c r="I1944" s="48">
        <f t="shared" si="259"/>
        <v>0.29652777777777783</v>
      </c>
      <c r="J1944" s="1">
        <v>1</v>
      </c>
      <c r="K1944" s="1" t="s">
        <v>1896</v>
      </c>
      <c r="L1944" s="1" t="s">
        <v>9104</v>
      </c>
      <c r="M1944" s="1" t="s">
        <v>75</v>
      </c>
      <c r="N1944" s="1" t="s">
        <v>3624</v>
      </c>
      <c r="O1944" s="1" t="s">
        <v>77</v>
      </c>
      <c r="P1944" s="1" t="s">
        <v>78</v>
      </c>
      <c r="Q1944" s="1" t="s">
        <v>172</v>
      </c>
      <c r="R1944" s="21" t="s">
        <v>139</v>
      </c>
      <c r="S1944" s="21" t="s">
        <v>99</v>
      </c>
      <c r="T1944" s="34" t="s">
        <v>72</v>
      </c>
      <c r="U1944" s="34" t="s">
        <v>4145</v>
      </c>
      <c r="V1944" s="1" t="s">
        <v>1900</v>
      </c>
      <c r="W1944" s="1" t="s">
        <v>813</v>
      </c>
      <c r="X1944" s="1" t="s">
        <v>813</v>
      </c>
      <c r="Y1944" s="1" t="s">
        <v>9057</v>
      </c>
      <c r="Z1944" s="1" t="s">
        <v>7128</v>
      </c>
      <c r="AA1944" s="1" t="s">
        <v>72</v>
      </c>
      <c r="AB1944" s="1" t="s">
        <v>7387</v>
      </c>
      <c r="AC1944" s="1" t="s">
        <v>7686</v>
      </c>
      <c r="AD1944" s="1" t="s">
        <v>87</v>
      </c>
      <c r="AE1944" s="1">
        <v>31</v>
      </c>
      <c r="AF1944" s="1" t="s">
        <v>88</v>
      </c>
      <c r="AG1944" s="1">
        <v>6.3</v>
      </c>
      <c r="AH1944" s="1" t="s">
        <v>954</v>
      </c>
      <c r="AI1944" s="1" t="s">
        <v>90</v>
      </c>
      <c r="AJ1944" s="1" t="s">
        <v>91</v>
      </c>
      <c r="AK1944" s="1" t="s">
        <v>92</v>
      </c>
      <c r="AL1944" s="1" t="s">
        <v>72</v>
      </c>
      <c r="AM1944" s="1" t="s">
        <v>254</v>
      </c>
      <c r="AN1944" s="1">
        <v>1</v>
      </c>
      <c r="AO1944" s="1" t="s">
        <v>5320</v>
      </c>
      <c r="AP1944" s="1" t="s">
        <v>72</v>
      </c>
      <c r="AQ1944" s="1" t="s">
        <v>72</v>
      </c>
      <c r="AR1944" s="1" t="s">
        <v>447</v>
      </c>
      <c r="AS1944" s="1" t="s">
        <v>1061</v>
      </c>
      <c r="AT1944" s="1" t="s">
        <v>9105</v>
      </c>
      <c r="AU1944" s="3">
        <v>46041</v>
      </c>
      <c r="AV1944" s="4">
        <v>0.86875000000000002</v>
      </c>
      <c r="AW1944" s="4">
        <v>1.0402777777777779</v>
      </c>
      <c r="AX1944" s="4">
        <f t="shared" si="260"/>
        <v>0.17152777777777783</v>
      </c>
      <c r="AY1944" s="4">
        <f t="shared" si="261"/>
        <v>0.74375000000000002</v>
      </c>
      <c r="AZ1944" s="4">
        <f t="shared" si="262"/>
        <v>0.50347222222222232</v>
      </c>
      <c r="BA1944" s="1" t="s">
        <v>9106</v>
      </c>
      <c r="BB1944" s="1" t="s">
        <v>72</v>
      </c>
      <c r="BC1944" s="1" t="s">
        <v>1794</v>
      </c>
      <c r="BD1944" s="1">
        <v>13</v>
      </c>
      <c r="BE1944" s="1" t="s">
        <v>183</v>
      </c>
      <c r="BF1944" s="1" t="s">
        <v>88</v>
      </c>
      <c r="BG1944" s="1" t="s">
        <v>88</v>
      </c>
      <c r="BH1944" s="1" t="s">
        <v>88</v>
      </c>
      <c r="BI1944" s="1" t="s">
        <v>96</v>
      </c>
      <c r="BJ1944" s="1" t="s">
        <v>72</v>
      </c>
      <c r="BK1944" s="1" t="s">
        <v>6757</v>
      </c>
      <c r="BL1944" s="1" t="s">
        <v>9107</v>
      </c>
      <c r="BM1944" s="1">
        <f>49+7</f>
        <v>56</v>
      </c>
      <c r="BN1944" s="1" t="s">
        <v>75</v>
      </c>
      <c r="BO1944" s="1" t="s">
        <v>75</v>
      </c>
      <c r="BP1944" s="1" t="s">
        <v>75</v>
      </c>
      <c r="BQ1944" s="21" t="s">
        <v>99</v>
      </c>
      <c r="BR1944" s="21" t="s">
        <v>100</v>
      </c>
    </row>
    <row r="1945" spans="1:70" ht="20.45" customHeight="1">
      <c r="A1945" s="1" t="s">
        <v>9108</v>
      </c>
      <c r="B1945" s="1">
        <v>260015</v>
      </c>
      <c r="C1945" s="1" t="s">
        <v>71</v>
      </c>
      <c r="D1945" s="3">
        <v>46042</v>
      </c>
      <c r="E1945" s="4">
        <v>0.53472222222222221</v>
      </c>
      <c r="F1945" s="5">
        <v>46023</v>
      </c>
      <c r="G1945" s="3">
        <v>46042</v>
      </c>
      <c r="H1945" s="4">
        <v>0.89166666666666672</v>
      </c>
      <c r="I1945" s="48">
        <f t="shared" si="259"/>
        <v>0.35694444444444451</v>
      </c>
      <c r="J1945" s="1">
        <v>10</v>
      </c>
      <c r="K1945" s="1" t="s">
        <v>1896</v>
      </c>
      <c r="L1945" s="1" t="s">
        <v>9109</v>
      </c>
      <c r="M1945" s="1" t="s">
        <v>75</v>
      </c>
      <c r="N1945" s="1" t="s">
        <v>3624</v>
      </c>
      <c r="O1945" s="1" t="s">
        <v>77</v>
      </c>
      <c r="P1945" s="1" t="s">
        <v>78</v>
      </c>
      <c r="Q1945" s="1" t="s">
        <v>78</v>
      </c>
      <c r="R1945" s="21" t="s">
        <v>1898</v>
      </c>
      <c r="S1945" s="21" t="s">
        <v>99</v>
      </c>
      <c r="T1945" s="34" t="s">
        <v>72</v>
      </c>
      <c r="U1945" s="34" t="s">
        <v>9110</v>
      </c>
      <c r="V1945" s="1" t="s">
        <v>80</v>
      </c>
      <c r="W1945" s="1" t="s">
        <v>778</v>
      </c>
      <c r="X1945" s="1" t="s">
        <v>779</v>
      </c>
      <c r="Y1945" s="1" t="s">
        <v>9036</v>
      </c>
      <c r="Z1945" s="1" t="s">
        <v>152</v>
      </c>
      <c r="AA1945" s="1" t="s">
        <v>72</v>
      </c>
      <c r="AB1945" s="1" t="s">
        <v>153</v>
      </c>
      <c r="AC1945" s="1" t="s">
        <v>154</v>
      </c>
      <c r="AD1945" s="1" t="s">
        <v>126</v>
      </c>
      <c r="AE1945" s="1">
        <v>65</v>
      </c>
      <c r="AF1945" s="1" t="s">
        <v>88</v>
      </c>
      <c r="AG1945" s="1">
        <v>4.9000000000000004</v>
      </c>
      <c r="AH1945" s="1" t="s">
        <v>954</v>
      </c>
      <c r="AI1945" s="1" t="s">
        <v>90</v>
      </c>
      <c r="AJ1945" s="1" t="s">
        <v>91</v>
      </c>
      <c r="AK1945" s="1" t="s">
        <v>92</v>
      </c>
      <c r="AL1945" s="1" t="s">
        <v>72</v>
      </c>
      <c r="AM1945" s="1" t="s">
        <v>254</v>
      </c>
      <c r="AN1945" s="1" t="s">
        <v>72</v>
      </c>
      <c r="AO1945" s="21" t="s">
        <v>9111</v>
      </c>
      <c r="AP1945" s="1" t="s">
        <v>72</v>
      </c>
      <c r="AQ1945" s="1" t="s">
        <v>72</v>
      </c>
      <c r="AR1945" s="21" t="s">
        <v>7809</v>
      </c>
      <c r="AS1945" s="1" t="s">
        <v>72</v>
      </c>
      <c r="AT1945" s="1" t="s">
        <v>72</v>
      </c>
      <c r="AU1945" s="3">
        <v>46042</v>
      </c>
      <c r="AV1945" s="4">
        <v>0.90416666666666667</v>
      </c>
      <c r="AW1945" s="4">
        <v>0.94861111111111107</v>
      </c>
      <c r="AX1945" s="4">
        <f t="shared" si="260"/>
        <v>4.4444444444444398E-2</v>
      </c>
      <c r="AY1945" s="4">
        <f t="shared" si="261"/>
        <v>0.59166666666666656</v>
      </c>
      <c r="AZ1945" s="4">
        <f t="shared" si="262"/>
        <v>0.41388888888888886</v>
      </c>
      <c r="BA1945" s="1" t="s">
        <v>9112</v>
      </c>
      <c r="BB1945" s="1" t="s">
        <v>9113</v>
      </c>
      <c r="BC1945" s="1" t="s">
        <v>1794</v>
      </c>
      <c r="BD1945" s="1">
        <v>15</v>
      </c>
      <c r="BE1945" s="1" t="s">
        <v>183</v>
      </c>
      <c r="BF1945" s="1" t="s">
        <v>75</v>
      </c>
      <c r="BG1945" s="1" t="s">
        <v>75</v>
      </c>
      <c r="BH1945" s="1" t="s">
        <v>88</v>
      </c>
      <c r="BI1945" s="1" t="s">
        <v>96</v>
      </c>
      <c r="BJ1945" s="1" t="s">
        <v>72</v>
      </c>
      <c r="BK1945" s="1" t="s">
        <v>9092</v>
      </c>
      <c r="BL1945" s="1" t="s">
        <v>9114</v>
      </c>
      <c r="BM1945" s="1">
        <f>42+7</f>
        <v>49</v>
      </c>
      <c r="BN1945" s="1" t="s">
        <v>75</v>
      </c>
      <c r="BO1945" s="1" t="s">
        <v>75</v>
      </c>
      <c r="BP1945" s="1" t="s">
        <v>75</v>
      </c>
      <c r="BQ1945" s="21" t="s">
        <v>99</v>
      </c>
      <c r="BR1945" s="21" t="s">
        <v>100</v>
      </c>
    </row>
    <row r="1946" spans="1:70" ht="20.45" customHeight="1">
      <c r="A1946" s="1" t="s">
        <v>9115</v>
      </c>
      <c r="B1946" s="1">
        <v>260016</v>
      </c>
      <c r="C1946" s="1" t="s">
        <v>71</v>
      </c>
      <c r="D1946" s="3">
        <v>46043</v>
      </c>
      <c r="E1946" s="4">
        <v>0.52916666666666667</v>
      </c>
      <c r="F1946" s="5">
        <v>46023</v>
      </c>
      <c r="G1946" s="3">
        <v>46043</v>
      </c>
      <c r="H1946" s="4">
        <v>0.60624999999999996</v>
      </c>
      <c r="I1946" s="48">
        <f t="shared" si="259"/>
        <v>7.7083333333333282E-2</v>
      </c>
      <c r="J1946" s="1">
        <v>3</v>
      </c>
      <c r="K1946" s="1" t="s">
        <v>1896</v>
      </c>
      <c r="L1946" s="1" t="s">
        <v>9116</v>
      </c>
      <c r="M1946" s="1" t="s">
        <v>75</v>
      </c>
      <c r="N1946" s="1" t="s">
        <v>1915</v>
      </c>
      <c r="O1946" s="1" t="s">
        <v>77</v>
      </c>
      <c r="P1946" s="1" t="s">
        <v>78</v>
      </c>
      <c r="Q1946" s="1" t="s">
        <v>78</v>
      </c>
      <c r="R1946" s="21" t="s">
        <v>1898</v>
      </c>
      <c r="S1946" s="21" t="s">
        <v>99</v>
      </c>
      <c r="T1946" s="34" t="s">
        <v>72</v>
      </c>
      <c r="U1946" s="34" t="s">
        <v>3044</v>
      </c>
      <c r="V1946" s="1" t="s">
        <v>1900</v>
      </c>
      <c r="W1946" s="1" t="s">
        <v>83</v>
      </c>
      <c r="X1946" s="1" t="s">
        <v>123</v>
      </c>
      <c r="Y1946" s="1" t="s">
        <v>9043</v>
      </c>
      <c r="Z1946" s="1" t="s">
        <v>84</v>
      </c>
      <c r="AA1946" s="1" t="s">
        <v>72</v>
      </c>
      <c r="AB1946" s="1" t="s">
        <v>140</v>
      </c>
      <c r="AC1946" s="1" t="s">
        <v>181</v>
      </c>
      <c r="AD1946" s="1" t="s">
        <v>126</v>
      </c>
      <c r="AE1946" s="1">
        <v>45</v>
      </c>
      <c r="AF1946" s="1" t="s">
        <v>88</v>
      </c>
      <c r="AG1946" s="1">
        <v>4.8</v>
      </c>
      <c r="AH1946" s="1" t="s">
        <v>954</v>
      </c>
      <c r="AI1946" s="1" t="s">
        <v>90</v>
      </c>
      <c r="AJ1946" s="1" t="s">
        <v>91</v>
      </c>
      <c r="AK1946" s="1" t="s">
        <v>92</v>
      </c>
      <c r="AL1946" s="1" t="s">
        <v>72</v>
      </c>
      <c r="AM1946" s="1" t="s">
        <v>229</v>
      </c>
      <c r="AN1946" s="1" t="s">
        <v>72</v>
      </c>
      <c r="AO1946" s="1" t="s">
        <v>230</v>
      </c>
      <c r="AP1946" s="1" t="s">
        <v>72</v>
      </c>
      <c r="AQ1946" s="1" t="s">
        <v>72</v>
      </c>
      <c r="AR1946" s="1" t="s">
        <v>3444</v>
      </c>
      <c r="AS1946" s="1" t="s">
        <v>72</v>
      </c>
      <c r="AT1946" s="1" t="s">
        <v>72</v>
      </c>
      <c r="AU1946" s="3">
        <v>46043</v>
      </c>
      <c r="AV1946" s="4">
        <v>0.62361111111111112</v>
      </c>
      <c r="AW1946" s="4">
        <v>0.72916666666666663</v>
      </c>
      <c r="AX1946" s="4">
        <f t="shared" si="260"/>
        <v>0.10555555555555551</v>
      </c>
      <c r="AY1946" s="4">
        <f t="shared" si="261"/>
        <v>0.65208333333333335</v>
      </c>
      <c r="AZ1946" s="4">
        <f t="shared" si="262"/>
        <v>0.19999999999999996</v>
      </c>
      <c r="BA1946" s="1" t="s">
        <v>9117</v>
      </c>
      <c r="BB1946" s="1" t="s">
        <v>72</v>
      </c>
      <c r="BC1946" s="1" t="s">
        <v>1675</v>
      </c>
      <c r="BD1946" s="1">
        <v>15</v>
      </c>
      <c r="BE1946" s="1" t="s">
        <v>6026</v>
      </c>
      <c r="BF1946" s="1" t="s">
        <v>75</v>
      </c>
      <c r="BG1946" s="1" t="s">
        <v>75</v>
      </c>
      <c r="BH1946" s="1" t="s">
        <v>88</v>
      </c>
      <c r="BI1946" s="1" t="s">
        <v>96</v>
      </c>
      <c r="BJ1946" s="1" t="s">
        <v>72</v>
      </c>
      <c r="BK1946" s="1" t="s">
        <v>3985</v>
      </c>
      <c r="BL1946" s="1" t="s">
        <v>9118</v>
      </c>
      <c r="BM1946" s="1">
        <f>30+12</f>
        <v>42</v>
      </c>
      <c r="BN1946" s="1" t="s">
        <v>75</v>
      </c>
      <c r="BO1946" s="1" t="s">
        <v>75</v>
      </c>
      <c r="BP1946" s="1" t="s">
        <v>75</v>
      </c>
      <c r="BQ1946" s="21" t="s">
        <v>99</v>
      </c>
      <c r="BR1946" s="21" t="s">
        <v>100</v>
      </c>
    </row>
    <row r="1947" spans="1:70" ht="20.45" customHeight="1">
      <c r="A1947" s="1" t="s">
        <v>9119</v>
      </c>
      <c r="B1947" s="1">
        <v>260017</v>
      </c>
      <c r="C1947" s="1" t="s">
        <v>71</v>
      </c>
      <c r="D1947" s="3">
        <v>46044</v>
      </c>
      <c r="E1947" s="4">
        <v>0.56388888888888888</v>
      </c>
      <c r="F1947" s="5">
        <v>46023</v>
      </c>
      <c r="G1947" s="3">
        <v>46044</v>
      </c>
      <c r="H1947" s="4">
        <v>0.66388888888888886</v>
      </c>
      <c r="I1947" s="48">
        <f t="shared" si="259"/>
        <v>9.9999999999999978E-2</v>
      </c>
      <c r="J1947" s="1">
        <v>3</v>
      </c>
      <c r="K1947" s="1" t="s">
        <v>1896</v>
      </c>
      <c r="L1947" s="1" t="s">
        <v>9120</v>
      </c>
      <c r="M1947" s="1" t="s">
        <v>75</v>
      </c>
      <c r="N1947" s="1" t="s">
        <v>3759</v>
      </c>
      <c r="O1947" s="1" t="s">
        <v>77</v>
      </c>
      <c r="P1947" s="1" t="s">
        <v>78</v>
      </c>
      <c r="Q1947" s="1" t="s">
        <v>78</v>
      </c>
      <c r="R1947" s="8" t="s">
        <v>1898</v>
      </c>
      <c r="S1947" s="21" t="s">
        <v>99</v>
      </c>
      <c r="T1947" s="34" t="s">
        <v>72</v>
      </c>
      <c r="U1947" s="21" t="s">
        <v>7005</v>
      </c>
      <c r="V1947" s="1" t="s">
        <v>1900</v>
      </c>
      <c r="W1947" s="1" t="s">
        <v>83</v>
      </c>
      <c r="X1947" s="1" t="s">
        <v>123</v>
      </c>
      <c r="Y1947" s="1" t="s">
        <v>9043</v>
      </c>
      <c r="Z1947" s="1" t="s">
        <v>443</v>
      </c>
      <c r="AA1947" s="1" t="s">
        <v>72</v>
      </c>
      <c r="AB1947" s="1" t="s">
        <v>9121</v>
      </c>
      <c r="AC1947" s="1" t="s">
        <v>9121</v>
      </c>
      <c r="AD1947" s="1" t="s">
        <v>87</v>
      </c>
      <c r="AE1947" s="1">
        <v>45</v>
      </c>
      <c r="AF1947" s="1" t="s">
        <v>88</v>
      </c>
      <c r="AG1947" s="1">
        <v>5.0999999999999996</v>
      </c>
      <c r="AH1947" s="1" t="s">
        <v>954</v>
      </c>
      <c r="AI1947" s="1" t="s">
        <v>90</v>
      </c>
      <c r="AJ1947" s="1" t="s">
        <v>91</v>
      </c>
      <c r="AK1947" s="1" t="s">
        <v>92</v>
      </c>
      <c r="AL1947" s="1" t="s">
        <v>72</v>
      </c>
      <c r="AM1947" s="1" t="s">
        <v>229</v>
      </c>
      <c r="AN1947" s="1" t="s">
        <v>72</v>
      </c>
      <c r="AO1947" s="1" t="s">
        <v>750</v>
      </c>
      <c r="AP1947" s="1" t="s">
        <v>72</v>
      </c>
      <c r="AQ1947" s="1" t="s">
        <v>72</v>
      </c>
      <c r="AR1947" s="1" t="s">
        <v>447</v>
      </c>
      <c r="AS1947" s="1" t="s">
        <v>72</v>
      </c>
      <c r="AT1947" s="1" t="s">
        <v>72</v>
      </c>
      <c r="AU1947" s="3">
        <v>46044</v>
      </c>
      <c r="AV1947" s="4">
        <v>0.68472222222222223</v>
      </c>
      <c r="AW1947" s="4">
        <v>0.73263888888888884</v>
      </c>
      <c r="AX1947" s="4">
        <f t="shared" si="260"/>
        <v>4.7916666666666607E-2</v>
      </c>
      <c r="AY1947" s="4">
        <f t="shared" si="261"/>
        <v>0.63263888888888886</v>
      </c>
      <c r="AZ1947" s="4">
        <f t="shared" si="262"/>
        <v>0.16874999999999996</v>
      </c>
      <c r="BA1947" s="1" t="s">
        <v>9122</v>
      </c>
      <c r="BB1947" s="1" t="s">
        <v>72</v>
      </c>
      <c r="BC1947" s="1" t="s">
        <v>1794</v>
      </c>
      <c r="BD1947" s="1">
        <v>13</v>
      </c>
      <c r="BE1947" s="1" t="s">
        <v>4219</v>
      </c>
      <c r="BF1947" s="1" t="s">
        <v>75</v>
      </c>
      <c r="BG1947" s="1" t="s">
        <v>75</v>
      </c>
      <c r="BH1947" s="1" t="s">
        <v>88</v>
      </c>
      <c r="BI1947" s="1" t="s">
        <v>96</v>
      </c>
      <c r="BJ1947" s="1" t="s">
        <v>72</v>
      </c>
      <c r="BK1947" s="1" t="s">
        <v>3962</v>
      </c>
      <c r="BL1947" s="1" t="s">
        <v>9123</v>
      </c>
      <c r="BM1947" s="1">
        <f>42+14</f>
        <v>56</v>
      </c>
      <c r="BN1947" s="1" t="s">
        <v>75</v>
      </c>
      <c r="BO1947" s="1" t="s">
        <v>75</v>
      </c>
      <c r="BP1947" s="1" t="s">
        <v>75</v>
      </c>
      <c r="BQ1947" s="21" t="s">
        <v>99</v>
      </c>
      <c r="BR1947" s="21" t="s">
        <v>100</v>
      </c>
    </row>
    <row r="1948" spans="1:70" ht="20.45" customHeight="1">
      <c r="A1948" s="1" t="s">
        <v>9124</v>
      </c>
      <c r="B1948" s="1">
        <v>260018</v>
      </c>
      <c r="C1948" s="1" t="s">
        <v>71</v>
      </c>
      <c r="D1948" s="3">
        <v>46044</v>
      </c>
      <c r="E1948" s="4">
        <v>0.52777777777777779</v>
      </c>
      <c r="F1948" s="5">
        <v>46023</v>
      </c>
      <c r="G1948" s="3">
        <v>46044</v>
      </c>
      <c r="H1948" s="4">
        <v>0.91388888888888886</v>
      </c>
      <c r="I1948" s="48">
        <f t="shared" si="259"/>
        <v>0.38611111111111107</v>
      </c>
      <c r="J1948" s="1">
        <v>5</v>
      </c>
      <c r="K1948" s="1" t="s">
        <v>1896</v>
      </c>
      <c r="L1948" s="1" t="s">
        <v>9125</v>
      </c>
      <c r="M1948" s="1" t="s">
        <v>75</v>
      </c>
      <c r="N1948" s="1" t="s">
        <v>8903</v>
      </c>
      <c r="O1948" s="1" t="s">
        <v>77</v>
      </c>
      <c r="P1948" s="1" t="s">
        <v>78</v>
      </c>
      <c r="Q1948" s="1" t="s">
        <v>78</v>
      </c>
      <c r="R1948" s="21" t="s">
        <v>1898</v>
      </c>
      <c r="S1948" s="21" t="s">
        <v>99</v>
      </c>
      <c r="T1948" s="34" t="s">
        <v>72</v>
      </c>
      <c r="U1948" s="34" t="s">
        <v>9126</v>
      </c>
      <c r="V1948" s="1" t="s">
        <v>80</v>
      </c>
      <c r="W1948" s="1" t="s">
        <v>778</v>
      </c>
      <c r="X1948" s="1" t="s">
        <v>779</v>
      </c>
      <c r="Y1948" s="1" t="s">
        <v>9036</v>
      </c>
      <c r="Z1948" s="1" t="s">
        <v>84</v>
      </c>
      <c r="AA1948" s="1" t="s">
        <v>72</v>
      </c>
      <c r="AB1948" s="1" t="s">
        <v>140</v>
      </c>
      <c r="AC1948" s="1" t="s">
        <v>141</v>
      </c>
      <c r="AD1948" s="1" t="s">
        <v>126</v>
      </c>
      <c r="AE1948" s="1">
        <v>66</v>
      </c>
      <c r="AF1948" s="1" t="s">
        <v>88</v>
      </c>
      <c r="AG1948" s="1">
        <v>4.8</v>
      </c>
      <c r="AH1948" s="1" t="s">
        <v>299</v>
      </c>
      <c r="AI1948" s="1" t="s">
        <v>90</v>
      </c>
      <c r="AJ1948" s="1" t="s">
        <v>91</v>
      </c>
      <c r="AK1948" s="1" t="s">
        <v>92</v>
      </c>
      <c r="AL1948" s="1" t="s">
        <v>72</v>
      </c>
      <c r="AM1948" s="1" t="s">
        <v>217</v>
      </c>
      <c r="AN1948" s="1" t="s">
        <v>72</v>
      </c>
      <c r="AO1948" s="21" t="s">
        <v>9127</v>
      </c>
      <c r="AP1948" s="1" t="s">
        <v>72</v>
      </c>
      <c r="AQ1948" s="1" t="s">
        <v>72</v>
      </c>
      <c r="AR1948" s="1" t="s">
        <v>220</v>
      </c>
      <c r="AS1948" s="1" t="s">
        <v>72</v>
      </c>
      <c r="AT1948" s="1" t="s">
        <v>72</v>
      </c>
      <c r="AU1948" s="3">
        <v>46045</v>
      </c>
      <c r="AV1948" s="4">
        <v>0.31944444444444442</v>
      </c>
      <c r="AW1948" s="4">
        <v>0.44930555555555557</v>
      </c>
      <c r="AX1948" s="4">
        <f t="shared" si="260"/>
        <v>0.12986111111111115</v>
      </c>
      <c r="AY1948" s="4">
        <f t="shared" si="261"/>
        <v>6.3194444444444497E-2</v>
      </c>
      <c r="AZ1948" s="4">
        <f t="shared" si="262"/>
        <v>-7.8472222222222221E-2</v>
      </c>
      <c r="BA1948" s="1" t="s">
        <v>9128</v>
      </c>
      <c r="BB1948" s="1" t="s">
        <v>72</v>
      </c>
      <c r="BC1948" s="1" t="s">
        <v>1675</v>
      </c>
      <c r="BD1948" s="1">
        <v>15</v>
      </c>
      <c r="BE1948" s="1" t="s">
        <v>3205</v>
      </c>
      <c r="BF1948" s="1" t="s">
        <v>75</v>
      </c>
      <c r="BG1948" s="1" t="s">
        <v>75</v>
      </c>
      <c r="BH1948" s="1" t="s">
        <v>88</v>
      </c>
      <c r="BI1948" s="1" t="s">
        <v>96</v>
      </c>
      <c r="BJ1948" s="1" t="s">
        <v>72</v>
      </c>
      <c r="BK1948" s="1" t="s">
        <v>9039</v>
      </c>
      <c r="BL1948" s="1" t="s">
        <v>9040</v>
      </c>
      <c r="BM1948" s="1">
        <f>49</f>
        <v>49</v>
      </c>
      <c r="BN1948" s="1" t="s">
        <v>75</v>
      </c>
      <c r="BO1948" s="1" t="s">
        <v>75</v>
      </c>
      <c r="BP1948" s="1" t="s">
        <v>75</v>
      </c>
      <c r="BQ1948" s="21" t="s">
        <v>99</v>
      </c>
      <c r="BR1948" s="21" t="s">
        <v>100</v>
      </c>
    </row>
    <row r="1949" spans="1:70" ht="20.45" customHeight="1">
      <c r="A1949" s="1" t="s">
        <v>9129</v>
      </c>
      <c r="B1949" s="1">
        <v>260019</v>
      </c>
      <c r="C1949" s="1" t="s">
        <v>71</v>
      </c>
      <c r="D1949" s="3">
        <v>46049</v>
      </c>
      <c r="E1949" s="4">
        <v>0.53194444444444444</v>
      </c>
      <c r="F1949" s="5">
        <v>46023</v>
      </c>
      <c r="G1949" s="3">
        <v>46049</v>
      </c>
      <c r="H1949" s="4">
        <v>0.67222222222222228</v>
      </c>
      <c r="I1949" s="48">
        <f t="shared" si="259"/>
        <v>0.14027777777777783</v>
      </c>
      <c r="J1949" s="1">
        <v>11</v>
      </c>
      <c r="K1949" s="1" t="s">
        <v>1896</v>
      </c>
      <c r="L1949" s="1" t="s">
        <v>9130</v>
      </c>
      <c r="M1949" s="1" t="s">
        <v>75</v>
      </c>
      <c r="N1949" s="1" t="s">
        <v>3759</v>
      </c>
      <c r="O1949" s="1" t="s">
        <v>77</v>
      </c>
      <c r="P1949" s="1" t="s">
        <v>78</v>
      </c>
      <c r="Q1949" s="1" t="s">
        <v>78</v>
      </c>
      <c r="R1949" s="21" t="s">
        <v>1898</v>
      </c>
      <c r="S1949" s="21" t="s">
        <v>99</v>
      </c>
      <c r="T1949" s="34" t="s">
        <v>72</v>
      </c>
      <c r="U1949" s="34" t="s">
        <v>9131</v>
      </c>
      <c r="V1949" s="1" t="s">
        <v>1900</v>
      </c>
      <c r="W1949" s="1" t="s">
        <v>813</v>
      </c>
      <c r="X1949" s="1" t="s">
        <v>813</v>
      </c>
      <c r="Y1949" s="1" t="s">
        <v>9057</v>
      </c>
      <c r="Z1949" s="1" t="s">
        <v>443</v>
      </c>
      <c r="AA1949" s="1" t="s">
        <v>72</v>
      </c>
      <c r="AB1949" s="1" t="s">
        <v>444</v>
      </c>
      <c r="AC1949" s="1" t="s">
        <v>444</v>
      </c>
      <c r="AD1949" s="1" t="s">
        <v>87</v>
      </c>
      <c r="AE1949" s="1">
        <v>60</v>
      </c>
      <c r="AF1949" s="1" t="s">
        <v>88</v>
      </c>
      <c r="AG1949" s="1">
        <v>4.0999999999999996</v>
      </c>
      <c r="AH1949" s="1" t="s">
        <v>954</v>
      </c>
      <c r="AI1949" s="1" t="s">
        <v>90</v>
      </c>
      <c r="AJ1949" s="1" t="s">
        <v>91</v>
      </c>
      <c r="AK1949" s="1" t="s">
        <v>92</v>
      </c>
      <c r="AL1949" s="1" t="s">
        <v>72</v>
      </c>
      <c r="AM1949" s="1" t="s">
        <v>217</v>
      </c>
      <c r="AN1949" s="1">
        <v>3</v>
      </c>
      <c r="AO1949" s="1" t="s">
        <v>9132</v>
      </c>
      <c r="AP1949" s="1" t="s">
        <v>72</v>
      </c>
      <c r="AQ1949" s="1" t="s">
        <v>72</v>
      </c>
      <c r="AR1949" s="1" t="s">
        <v>9133</v>
      </c>
      <c r="AS1949" s="1" t="s">
        <v>9134</v>
      </c>
      <c r="AT1949" s="1" t="s">
        <v>72</v>
      </c>
      <c r="AU1949" s="3">
        <v>46049</v>
      </c>
      <c r="AV1949" s="4">
        <v>0.6958333333333333</v>
      </c>
      <c r="AW1949" s="4">
        <v>0.74236111111111114</v>
      </c>
      <c r="AX1949" s="4">
        <f t="shared" si="260"/>
        <v>4.6527777777777835E-2</v>
      </c>
      <c r="AY1949" s="4">
        <f t="shared" si="261"/>
        <v>0.6020833333333333</v>
      </c>
      <c r="AZ1949" s="4">
        <f t="shared" si="262"/>
        <v>0.2104166666666667</v>
      </c>
      <c r="BA1949" s="1" t="s">
        <v>9135</v>
      </c>
      <c r="BB1949" s="1" t="s">
        <v>72</v>
      </c>
      <c r="BC1949" s="1" t="s">
        <v>1794</v>
      </c>
      <c r="BD1949" s="1">
        <v>13</v>
      </c>
      <c r="BE1949" s="1" t="s">
        <v>183</v>
      </c>
      <c r="BF1949" s="1" t="s">
        <v>75</v>
      </c>
      <c r="BG1949" s="1" t="s">
        <v>75</v>
      </c>
      <c r="BH1949" s="1" t="s">
        <v>88</v>
      </c>
      <c r="BI1949" s="1" t="s">
        <v>96</v>
      </c>
      <c r="BJ1949" s="1" t="s">
        <v>72</v>
      </c>
      <c r="BK1949" s="1" t="s">
        <v>3962</v>
      </c>
      <c r="BL1949" s="1" t="s">
        <v>9123</v>
      </c>
      <c r="BM1949" s="1">
        <f>42+7</f>
        <v>49</v>
      </c>
      <c r="BN1949" s="1" t="s">
        <v>75</v>
      </c>
      <c r="BO1949" s="1" t="s">
        <v>75</v>
      </c>
      <c r="BP1949" s="1" t="s">
        <v>75</v>
      </c>
      <c r="BQ1949" s="21" t="s">
        <v>99</v>
      </c>
      <c r="BR1949" s="1" t="s">
        <v>918</v>
      </c>
    </row>
    <row r="1950" spans="1:70" ht="20.45" customHeight="1">
      <c r="A1950" s="1" t="s">
        <v>9136</v>
      </c>
      <c r="B1950" s="1">
        <v>260020</v>
      </c>
      <c r="C1950" s="1" t="s">
        <v>71</v>
      </c>
      <c r="D1950" s="3">
        <v>46052</v>
      </c>
      <c r="E1950" s="4">
        <v>0.49652777777777779</v>
      </c>
      <c r="F1950" s="5">
        <v>46023</v>
      </c>
      <c r="G1950" s="3">
        <v>46052</v>
      </c>
      <c r="H1950" s="4">
        <v>0.69861111111111107</v>
      </c>
      <c r="I1950" s="48">
        <f t="shared" si="259"/>
        <v>0.20208333333333328</v>
      </c>
      <c r="J1950" s="1">
        <v>5</v>
      </c>
      <c r="K1950" s="1" t="s">
        <v>1896</v>
      </c>
      <c r="L1950" s="1" t="s">
        <v>9137</v>
      </c>
      <c r="M1950" s="1" t="s">
        <v>75</v>
      </c>
      <c r="N1950" s="1" t="s">
        <v>3759</v>
      </c>
      <c r="O1950" s="1" t="s">
        <v>77</v>
      </c>
      <c r="P1950" s="1" t="s">
        <v>78</v>
      </c>
      <c r="Q1950" s="1" t="s">
        <v>172</v>
      </c>
      <c r="R1950" s="21" t="s">
        <v>1898</v>
      </c>
      <c r="S1950" s="21" t="s">
        <v>160</v>
      </c>
      <c r="T1950" s="21" t="s">
        <v>9138</v>
      </c>
      <c r="U1950" s="21" t="s">
        <v>707</v>
      </c>
      <c r="V1950" s="1" t="s">
        <v>1900</v>
      </c>
      <c r="W1950" s="1" t="s">
        <v>2143</v>
      </c>
      <c r="X1950" s="1" t="s">
        <v>1868</v>
      </c>
      <c r="Y1950" s="1" t="s">
        <v>9079</v>
      </c>
      <c r="Z1950" s="1" t="s">
        <v>443</v>
      </c>
      <c r="AA1950" s="1" t="s">
        <v>72</v>
      </c>
      <c r="AB1950" s="1" t="s">
        <v>444</v>
      </c>
      <c r="AC1950" s="1" t="s">
        <v>444</v>
      </c>
      <c r="AD1950" s="1" t="s">
        <v>87</v>
      </c>
      <c r="AE1950" s="1">
        <v>56</v>
      </c>
      <c r="AF1950" s="1" t="s">
        <v>88</v>
      </c>
      <c r="AG1950" s="1">
        <v>6.8</v>
      </c>
      <c r="AH1950" s="1" t="s">
        <v>2344</v>
      </c>
      <c r="AI1950" s="1" t="s">
        <v>90</v>
      </c>
      <c r="AJ1950" s="1" t="s">
        <v>91</v>
      </c>
      <c r="AK1950" s="1" t="s">
        <v>216</v>
      </c>
      <c r="AL1950" s="1" t="s">
        <v>72</v>
      </c>
      <c r="AM1950" s="1" t="s">
        <v>229</v>
      </c>
      <c r="AN1950" s="1" t="s">
        <v>72</v>
      </c>
      <c r="AO1950" s="1" t="s">
        <v>3175</v>
      </c>
      <c r="AP1950" s="1" t="s">
        <v>72</v>
      </c>
      <c r="AQ1950" s="1" t="s">
        <v>72</v>
      </c>
      <c r="AR1950" s="1" t="s">
        <v>447</v>
      </c>
      <c r="AS1950" s="1" t="s">
        <v>72</v>
      </c>
      <c r="AT1950" s="1" t="s">
        <v>72</v>
      </c>
      <c r="AU1950" s="3">
        <v>46052</v>
      </c>
      <c r="AV1950" s="4">
        <v>0.71736111111111112</v>
      </c>
      <c r="AW1950" s="4">
        <v>0.77013888888888893</v>
      </c>
      <c r="AX1950" s="4">
        <f t="shared" si="260"/>
        <v>5.2777777777777812E-2</v>
      </c>
      <c r="AY1950" s="4">
        <f t="shared" si="261"/>
        <v>0.56805555555555565</v>
      </c>
      <c r="AZ1950" s="4">
        <f t="shared" si="262"/>
        <v>0.27361111111111114</v>
      </c>
      <c r="BA1950" s="1" t="s">
        <v>9139</v>
      </c>
      <c r="BB1950" s="1" t="s">
        <v>72</v>
      </c>
      <c r="BC1950" s="1" t="s">
        <v>1794</v>
      </c>
      <c r="BD1950" s="1">
        <v>13</v>
      </c>
      <c r="BE1950" s="1" t="s">
        <v>9140</v>
      </c>
      <c r="BF1950" s="1" t="s">
        <v>88</v>
      </c>
      <c r="BG1950" s="1" t="s">
        <v>88</v>
      </c>
      <c r="BH1950" s="1" t="s">
        <v>88</v>
      </c>
      <c r="BI1950" s="1" t="s">
        <v>79</v>
      </c>
      <c r="BJ1950" s="1" t="s">
        <v>707</v>
      </c>
      <c r="BK1950" s="1" t="s">
        <v>3985</v>
      </c>
      <c r="BL1950" s="1" t="s">
        <v>9141</v>
      </c>
      <c r="BM1950" s="1">
        <f>20+6</f>
        <v>26</v>
      </c>
      <c r="BN1950" s="1" t="s">
        <v>75</v>
      </c>
      <c r="BO1950" s="1" t="s">
        <v>75</v>
      </c>
      <c r="BP1950" s="1" t="s">
        <v>75</v>
      </c>
      <c r="BQ1950" s="1" t="s">
        <v>160</v>
      </c>
      <c r="BR1950" s="1" t="s">
        <v>707</v>
      </c>
    </row>
    <row r="1951" spans="1:70" ht="20.45" customHeight="1">
      <c r="A1951" s="1" t="s">
        <v>9142</v>
      </c>
      <c r="B1951" s="1">
        <v>260021</v>
      </c>
      <c r="C1951" s="1" t="s">
        <v>71</v>
      </c>
      <c r="D1951" s="3">
        <v>46055</v>
      </c>
      <c r="E1951" s="4">
        <v>0.51736111111111116</v>
      </c>
      <c r="F1951" s="5">
        <v>46054</v>
      </c>
      <c r="G1951" s="3">
        <v>46055</v>
      </c>
      <c r="H1951" s="4">
        <v>0.625</v>
      </c>
      <c r="I1951" s="48">
        <f t="shared" si="259"/>
        <v>0.10763888888888884</v>
      </c>
      <c r="J1951" s="1">
        <v>5</v>
      </c>
      <c r="K1951" s="1" t="s">
        <v>1896</v>
      </c>
      <c r="L1951" s="1" t="s">
        <v>9143</v>
      </c>
      <c r="M1951" s="1" t="s">
        <v>75</v>
      </c>
      <c r="N1951" s="1" t="s">
        <v>3759</v>
      </c>
      <c r="O1951" s="1" t="s">
        <v>77</v>
      </c>
      <c r="P1951" s="1" t="s">
        <v>78</v>
      </c>
      <c r="Q1951" s="1" t="s">
        <v>78</v>
      </c>
      <c r="R1951" s="8" t="s">
        <v>1898</v>
      </c>
      <c r="S1951" s="21" t="s">
        <v>99</v>
      </c>
      <c r="T1951" s="34" t="s">
        <v>72</v>
      </c>
      <c r="U1951" s="21" t="s">
        <v>9144</v>
      </c>
      <c r="V1951" s="1" t="s">
        <v>1900</v>
      </c>
      <c r="W1951" s="1" t="s">
        <v>83</v>
      </c>
      <c r="X1951" s="1" t="s">
        <v>123</v>
      </c>
      <c r="Y1951" s="1" t="s">
        <v>9043</v>
      </c>
      <c r="Z1951" s="1" t="s">
        <v>7128</v>
      </c>
      <c r="AA1951" s="1" t="s">
        <v>72</v>
      </c>
      <c r="AB1951" s="1" t="s">
        <v>7129</v>
      </c>
      <c r="AC1951" s="1" t="s">
        <v>7206</v>
      </c>
      <c r="AD1951" s="1" t="s">
        <v>87</v>
      </c>
      <c r="AE1951" s="1">
        <v>60</v>
      </c>
      <c r="AF1951" s="1" t="s">
        <v>88</v>
      </c>
      <c r="AG1951" s="1">
        <v>4.3</v>
      </c>
      <c r="AH1951" s="1" t="s">
        <v>954</v>
      </c>
      <c r="AI1951" s="1" t="s">
        <v>90</v>
      </c>
      <c r="AJ1951" s="1" t="s">
        <v>91</v>
      </c>
      <c r="AK1951" s="1" t="s">
        <v>92</v>
      </c>
      <c r="AL1951" s="1" t="s">
        <v>72</v>
      </c>
      <c r="AM1951" s="1" t="s">
        <v>229</v>
      </c>
      <c r="AN1951" s="1" t="s">
        <v>72</v>
      </c>
      <c r="AO1951" s="1" t="s">
        <v>372</v>
      </c>
      <c r="AP1951" s="1" t="s">
        <v>72</v>
      </c>
      <c r="AQ1951" s="1" t="s">
        <v>72</v>
      </c>
      <c r="AR1951" s="1" t="s">
        <v>447</v>
      </c>
      <c r="AS1951" s="1" t="s">
        <v>72</v>
      </c>
      <c r="AT1951" s="1" t="s">
        <v>72</v>
      </c>
      <c r="AU1951" s="3">
        <v>46055</v>
      </c>
      <c r="AV1951" s="4">
        <v>0.62152777777777779</v>
      </c>
      <c r="AW1951" s="4">
        <v>0.67777777777777781</v>
      </c>
      <c r="AX1951" s="4">
        <f t="shared" si="260"/>
        <v>5.6250000000000022E-2</v>
      </c>
      <c r="AY1951" s="4">
        <f t="shared" si="261"/>
        <v>0.57013888888888897</v>
      </c>
      <c r="AZ1951" s="4">
        <f t="shared" si="262"/>
        <v>0.16041666666666665</v>
      </c>
      <c r="BA1951" s="1" t="s">
        <v>9145</v>
      </c>
      <c r="BB1951" s="1" t="s">
        <v>72</v>
      </c>
      <c r="BC1951" s="1" t="s">
        <v>1794</v>
      </c>
      <c r="BD1951" s="1">
        <v>13</v>
      </c>
      <c r="BE1951" s="1" t="s">
        <v>6026</v>
      </c>
      <c r="BF1951" s="1" t="s">
        <v>75</v>
      </c>
      <c r="BG1951" s="1" t="s">
        <v>75</v>
      </c>
      <c r="BH1951" s="1" t="s">
        <v>88</v>
      </c>
      <c r="BI1951" s="1" t="s">
        <v>96</v>
      </c>
      <c r="BJ1951" s="1" t="s">
        <v>72</v>
      </c>
      <c r="BK1951" s="1" t="s">
        <v>9052</v>
      </c>
      <c r="BL1951" s="1" t="s">
        <v>9146</v>
      </c>
      <c r="BM1951" s="1">
        <f>28+42</f>
        <v>70</v>
      </c>
      <c r="BN1951" s="1" t="s">
        <v>75</v>
      </c>
      <c r="BO1951" s="1" t="s">
        <v>75</v>
      </c>
      <c r="BP1951" s="1" t="s">
        <v>75</v>
      </c>
      <c r="BQ1951" s="21" t="s">
        <v>99</v>
      </c>
      <c r="BR1951" s="21" t="s">
        <v>100</v>
      </c>
    </row>
    <row r="1952" spans="1:70" ht="20.45" customHeight="1">
      <c r="A1952" s="1" t="s">
        <v>9147</v>
      </c>
      <c r="B1952" s="1">
        <v>260022</v>
      </c>
      <c r="C1952" s="1" t="s">
        <v>71</v>
      </c>
      <c r="D1952" s="3">
        <v>46056</v>
      </c>
      <c r="E1952" s="4">
        <v>0.53125</v>
      </c>
      <c r="F1952" s="5">
        <v>46054</v>
      </c>
      <c r="G1952" s="3">
        <v>46056</v>
      </c>
      <c r="H1952" s="4">
        <v>0.60069444444444442</v>
      </c>
      <c r="I1952" s="48">
        <f t="shared" si="259"/>
        <v>6.944444444444442E-2</v>
      </c>
      <c r="J1952" s="1">
        <v>3</v>
      </c>
      <c r="K1952" s="1" t="s">
        <v>1896</v>
      </c>
      <c r="L1952" s="1" t="s">
        <v>9148</v>
      </c>
      <c r="M1952" s="1" t="s">
        <v>75</v>
      </c>
      <c r="N1952" s="1" t="s">
        <v>3624</v>
      </c>
      <c r="O1952" s="1" t="s">
        <v>77</v>
      </c>
      <c r="P1952" s="1" t="s">
        <v>78</v>
      </c>
      <c r="Q1952" s="1" t="s">
        <v>4162</v>
      </c>
      <c r="R1952" s="21" t="s">
        <v>1898</v>
      </c>
      <c r="S1952" s="21" t="s">
        <v>99</v>
      </c>
      <c r="T1952" s="34" t="s">
        <v>72</v>
      </c>
      <c r="U1952" s="21" t="s">
        <v>4487</v>
      </c>
      <c r="V1952" s="1" t="s">
        <v>1900</v>
      </c>
      <c r="W1952" s="1" t="s">
        <v>83</v>
      </c>
      <c r="X1952" s="1" t="s">
        <v>123</v>
      </c>
      <c r="Y1952" s="1" t="s">
        <v>9043</v>
      </c>
      <c r="Z1952" s="1" t="s">
        <v>152</v>
      </c>
      <c r="AA1952" s="1" t="s">
        <v>72</v>
      </c>
      <c r="AB1952" s="1" t="s">
        <v>153</v>
      </c>
      <c r="AC1952" s="1" t="s">
        <v>164</v>
      </c>
      <c r="AD1952" s="1" t="s">
        <v>126</v>
      </c>
      <c r="AE1952" s="1">
        <v>55</v>
      </c>
      <c r="AF1952" s="1" t="s">
        <v>88</v>
      </c>
      <c r="AG1952" s="1">
        <v>5.4</v>
      </c>
      <c r="AH1952" s="1" t="s">
        <v>299</v>
      </c>
      <c r="AI1952" s="1" t="s">
        <v>90</v>
      </c>
      <c r="AJ1952" s="1" t="s">
        <v>91</v>
      </c>
      <c r="AK1952" s="1" t="s">
        <v>92</v>
      </c>
      <c r="AL1952" s="1" t="s">
        <v>72</v>
      </c>
      <c r="AM1952" s="1" t="s">
        <v>229</v>
      </c>
      <c r="AN1952" s="1" t="s">
        <v>72</v>
      </c>
      <c r="AO1952" s="1" t="s">
        <v>750</v>
      </c>
      <c r="AP1952" s="1" t="s">
        <v>72</v>
      </c>
      <c r="AQ1952" s="1" t="s">
        <v>72</v>
      </c>
      <c r="AR1952" s="1" t="s">
        <v>9149</v>
      </c>
      <c r="AS1952" s="1" t="s">
        <v>72</v>
      </c>
      <c r="AT1952" s="1" t="s">
        <v>72</v>
      </c>
      <c r="AU1952" s="3">
        <v>46056</v>
      </c>
      <c r="AV1952" s="4">
        <v>0.63958333333333328</v>
      </c>
      <c r="AW1952" s="4">
        <v>0.69305555555555554</v>
      </c>
      <c r="AX1952" s="4">
        <f t="shared" si="260"/>
        <v>5.3472222222222254E-2</v>
      </c>
      <c r="AY1952" s="4">
        <f t="shared" si="261"/>
        <v>0.62361111111111112</v>
      </c>
      <c r="AZ1952" s="4">
        <f t="shared" si="262"/>
        <v>0.16180555555555554</v>
      </c>
      <c r="BA1952" s="1" t="s">
        <v>9150</v>
      </c>
      <c r="BB1952" s="1" t="s">
        <v>9151</v>
      </c>
      <c r="BC1952" s="1" t="s">
        <v>1794</v>
      </c>
      <c r="BD1952" s="1">
        <v>14</v>
      </c>
      <c r="BE1952" s="1" t="s">
        <v>7811</v>
      </c>
      <c r="BF1952" s="1" t="s">
        <v>88</v>
      </c>
      <c r="BG1952" s="1" t="s">
        <v>88</v>
      </c>
      <c r="BH1952" s="1" t="s">
        <v>88</v>
      </c>
      <c r="BI1952" s="1" t="s">
        <v>96</v>
      </c>
      <c r="BJ1952" s="1" t="s">
        <v>72</v>
      </c>
      <c r="BK1952" s="1" t="s">
        <v>9152</v>
      </c>
      <c r="BL1952" s="1" t="s">
        <v>9153</v>
      </c>
      <c r="BM1952" s="1">
        <f>24+12</f>
        <v>36</v>
      </c>
      <c r="BN1952" s="1" t="s">
        <v>75</v>
      </c>
      <c r="BO1952" s="1" t="s">
        <v>75</v>
      </c>
      <c r="BP1952" s="1" t="s">
        <v>75</v>
      </c>
      <c r="BQ1952" s="21" t="s">
        <v>99</v>
      </c>
      <c r="BR1952" s="21" t="s">
        <v>100</v>
      </c>
    </row>
    <row r="1953" spans="1:70" ht="20.45" customHeight="1">
      <c r="A1953" s="21" t="s">
        <v>9154</v>
      </c>
      <c r="B1953" s="1">
        <v>260023</v>
      </c>
      <c r="C1953" s="1" t="s">
        <v>71</v>
      </c>
      <c r="D1953" s="3">
        <v>46056</v>
      </c>
      <c r="E1953" s="4">
        <v>0.53472222222222221</v>
      </c>
      <c r="F1953" s="5">
        <v>46054</v>
      </c>
      <c r="G1953" s="3">
        <v>46056</v>
      </c>
      <c r="H1953" s="4">
        <v>0.85138888888888886</v>
      </c>
      <c r="I1953" s="48">
        <f t="shared" si="259"/>
        <v>0.31666666666666665</v>
      </c>
      <c r="J1953" s="1">
        <v>10</v>
      </c>
      <c r="K1953" s="1" t="s">
        <v>1896</v>
      </c>
      <c r="L1953" s="1" t="s">
        <v>9155</v>
      </c>
      <c r="M1953" s="1" t="s">
        <v>75</v>
      </c>
      <c r="N1953" s="1" t="s">
        <v>3624</v>
      </c>
      <c r="O1953" s="1" t="s">
        <v>77</v>
      </c>
      <c r="P1953" s="1" t="s">
        <v>78</v>
      </c>
      <c r="Q1953" s="1" t="s">
        <v>78</v>
      </c>
      <c r="R1953" s="21" t="s">
        <v>1898</v>
      </c>
      <c r="S1953" s="21" t="s">
        <v>99</v>
      </c>
      <c r="T1953" s="34" t="s">
        <v>72</v>
      </c>
      <c r="U1953" s="34" t="s">
        <v>2157</v>
      </c>
      <c r="V1953" s="1" t="s">
        <v>80</v>
      </c>
      <c r="W1953" s="1" t="s">
        <v>778</v>
      </c>
      <c r="X1953" s="1" t="s">
        <v>779</v>
      </c>
      <c r="Y1953" s="1" t="s">
        <v>9036</v>
      </c>
      <c r="Z1953" s="1" t="s">
        <v>152</v>
      </c>
      <c r="AA1953" s="1" t="s">
        <v>72</v>
      </c>
      <c r="AB1953" s="1" t="s">
        <v>153</v>
      </c>
      <c r="AC1953" s="1" t="s">
        <v>164</v>
      </c>
      <c r="AD1953" s="1" t="s">
        <v>126</v>
      </c>
      <c r="AE1953" s="1">
        <v>64</v>
      </c>
      <c r="AF1953" s="1" t="s">
        <v>88</v>
      </c>
      <c r="AG1953" s="1">
        <v>5.3</v>
      </c>
      <c r="AH1953" s="1" t="s">
        <v>954</v>
      </c>
      <c r="AI1953" s="1" t="s">
        <v>90</v>
      </c>
      <c r="AJ1953" s="1" t="s">
        <v>91</v>
      </c>
      <c r="AK1953" s="1" t="s">
        <v>92</v>
      </c>
      <c r="AL1953" s="1" t="s">
        <v>72</v>
      </c>
      <c r="AM1953" s="1" t="s">
        <v>229</v>
      </c>
      <c r="AN1953" s="1" t="s">
        <v>72</v>
      </c>
      <c r="AO1953" s="21" t="s">
        <v>9062</v>
      </c>
      <c r="AP1953" s="1" t="s">
        <v>72</v>
      </c>
      <c r="AQ1953" s="1" t="s">
        <v>72</v>
      </c>
      <c r="AR1953" s="21" t="s">
        <v>7897</v>
      </c>
      <c r="AS1953" s="1" t="s">
        <v>72</v>
      </c>
      <c r="AT1953" s="1" t="s">
        <v>72</v>
      </c>
      <c r="AU1953" s="3">
        <v>46056</v>
      </c>
      <c r="AV1953" s="4">
        <v>0.86111111111111116</v>
      </c>
      <c r="AW1953" s="4">
        <v>0.89236111111111116</v>
      </c>
      <c r="AX1953" s="4">
        <f t="shared" si="260"/>
        <v>3.125E-2</v>
      </c>
      <c r="AY1953" s="4">
        <f t="shared" si="261"/>
        <v>0.57569444444444451</v>
      </c>
      <c r="AZ1953" s="4">
        <f t="shared" si="262"/>
        <v>0.35763888888888895</v>
      </c>
      <c r="BA1953" s="1" t="s">
        <v>9156</v>
      </c>
      <c r="BB1953" s="1" t="s">
        <v>72</v>
      </c>
      <c r="BC1953" s="1" t="s">
        <v>1794</v>
      </c>
      <c r="BD1953" s="1">
        <v>14</v>
      </c>
      <c r="BE1953" s="1" t="s">
        <v>8433</v>
      </c>
      <c r="BF1953" s="1" t="s">
        <v>75</v>
      </c>
      <c r="BG1953" s="1" t="s">
        <v>75</v>
      </c>
      <c r="BH1953" s="1" t="s">
        <v>88</v>
      </c>
      <c r="BI1953" s="1" t="s">
        <v>96</v>
      </c>
      <c r="BJ1953" s="1" t="s">
        <v>72</v>
      </c>
      <c r="BK1953" s="1" t="s">
        <v>9092</v>
      </c>
      <c r="BL1953" s="1" t="s">
        <v>9157</v>
      </c>
      <c r="BM1953" s="1">
        <f>28+28</f>
        <v>56</v>
      </c>
      <c r="BN1953" s="1" t="s">
        <v>75</v>
      </c>
      <c r="BO1953" s="1" t="s">
        <v>75</v>
      </c>
      <c r="BP1953" s="1" t="s">
        <v>75</v>
      </c>
      <c r="BQ1953" s="21" t="s">
        <v>99</v>
      </c>
      <c r="BR1953" s="21" t="s">
        <v>100</v>
      </c>
    </row>
    <row r="1954" spans="1:70" ht="20.45" customHeight="1">
      <c r="A1954" s="21" t="s">
        <v>9158</v>
      </c>
      <c r="B1954" s="1">
        <v>260024</v>
      </c>
      <c r="C1954" s="1" t="s">
        <v>71</v>
      </c>
      <c r="D1954" s="3">
        <v>46057</v>
      </c>
      <c r="E1954" s="4">
        <v>0.46875</v>
      </c>
      <c r="F1954" s="5">
        <v>46054</v>
      </c>
      <c r="G1954" s="3">
        <v>46057</v>
      </c>
      <c r="H1954" s="4">
        <v>0.77500000000000002</v>
      </c>
      <c r="I1954" s="48">
        <f t="shared" si="259"/>
        <v>0.30625000000000002</v>
      </c>
      <c r="J1954" s="1">
        <v>15</v>
      </c>
      <c r="K1954" s="1" t="s">
        <v>1896</v>
      </c>
      <c r="L1954" s="1" t="s">
        <v>9159</v>
      </c>
      <c r="M1954" s="1" t="s">
        <v>75</v>
      </c>
      <c r="N1954" s="1" t="s">
        <v>7510</v>
      </c>
      <c r="O1954" s="1" t="s">
        <v>77</v>
      </c>
      <c r="P1954" s="1" t="s">
        <v>78</v>
      </c>
      <c r="Q1954" s="1" t="s">
        <v>172</v>
      </c>
      <c r="R1954" s="21" t="s">
        <v>1898</v>
      </c>
      <c r="S1954" s="21" t="s">
        <v>7511</v>
      </c>
      <c r="T1954" s="34" t="s">
        <v>72</v>
      </c>
      <c r="U1954" s="21" t="s">
        <v>9160</v>
      </c>
      <c r="V1954" s="1" t="s">
        <v>1900</v>
      </c>
      <c r="W1954" s="1" t="s">
        <v>2143</v>
      </c>
      <c r="X1954" s="1" t="s">
        <v>1868</v>
      </c>
      <c r="Y1954" s="1" t="s">
        <v>9079</v>
      </c>
      <c r="Z1954" s="1" t="s">
        <v>7128</v>
      </c>
      <c r="AA1954" s="1" t="s">
        <v>72</v>
      </c>
      <c r="AB1954" s="1" t="s">
        <v>7129</v>
      </c>
      <c r="AC1954" s="1" t="s">
        <v>7206</v>
      </c>
      <c r="AD1954" s="1" t="s">
        <v>126</v>
      </c>
      <c r="AE1954" s="1">
        <v>78</v>
      </c>
      <c r="AF1954" s="1" t="s">
        <v>88</v>
      </c>
      <c r="AG1954" s="1">
        <v>5.5</v>
      </c>
      <c r="AH1954" s="1" t="s">
        <v>954</v>
      </c>
      <c r="AI1954" s="1" t="s">
        <v>90</v>
      </c>
      <c r="AJ1954" s="1" t="s">
        <v>91</v>
      </c>
      <c r="AK1954" s="1" t="s">
        <v>92</v>
      </c>
      <c r="AL1954" s="1" t="s">
        <v>72</v>
      </c>
      <c r="AM1954" s="1" t="s">
        <v>229</v>
      </c>
      <c r="AN1954" s="1" t="s">
        <v>72</v>
      </c>
      <c r="AO1954" s="1" t="s">
        <v>7244</v>
      </c>
      <c r="AP1954" s="1" t="s">
        <v>72</v>
      </c>
      <c r="AQ1954" s="1" t="s">
        <v>72</v>
      </c>
      <c r="AR1954" s="1" t="s">
        <v>447</v>
      </c>
      <c r="AS1954" s="1" t="s">
        <v>72</v>
      </c>
      <c r="AT1954" s="1" t="s">
        <v>72</v>
      </c>
      <c r="AU1954" s="3">
        <v>46057</v>
      </c>
      <c r="AV1954" s="4">
        <v>0.79513888888888884</v>
      </c>
      <c r="AW1954" s="4">
        <v>0.83888888888888891</v>
      </c>
      <c r="AX1954" s="4">
        <f t="shared" si="260"/>
        <v>4.3750000000000067E-2</v>
      </c>
      <c r="AY1954" s="4">
        <f t="shared" si="261"/>
        <v>0.53263888888888888</v>
      </c>
      <c r="AZ1954" s="4">
        <f t="shared" si="262"/>
        <v>0.37013888888888891</v>
      </c>
      <c r="BA1954" s="1" t="s">
        <v>9161</v>
      </c>
      <c r="BB1954" s="1" t="s">
        <v>72</v>
      </c>
      <c r="BC1954" s="1" t="s">
        <v>1794</v>
      </c>
      <c r="BD1954" s="1">
        <v>13</v>
      </c>
      <c r="BE1954" s="1" t="s">
        <v>4219</v>
      </c>
      <c r="BF1954" s="1" t="s">
        <v>75</v>
      </c>
      <c r="BG1954" s="1" t="s">
        <v>75</v>
      </c>
      <c r="BH1954" s="1" t="s">
        <v>88</v>
      </c>
      <c r="BI1954" s="1" t="s">
        <v>79</v>
      </c>
      <c r="BJ1954" s="1" t="s">
        <v>437</v>
      </c>
      <c r="BK1954" s="1" t="s">
        <v>9052</v>
      </c>
      <c r="BL1954" s="1" t="s">
        <v>9162</v>
      </c>
      <c r="BM1954" s="1">
        <f>35+7</f>
        <v>42</v>
      </c>
      <c r="BN1954" s="1" t="s">
        <v>88</v>
      </c>
      <c r="BO1954" s="1" t="s">
        <v>88</v>
      </c>
      <c r="BP1954" s="1" t="s">
        <v>88</v>
      </c>
      <c r="BQ1954" s="1" t="s">
        <v>160</v>
      </c>
      <c r="BR1954" s="1" t="s">
        <v>440</v>
      </c>
    </row>
    <row r="1955" spans="1:70" ht="20.45" customHeight="1">
      <c r="A1955" s="1" t="s">
        <v>9163</v>
      </c>
      <c r="B1955" s="1">
        <v>260025</v>
      </c>
      <c r="C1955" s="1" t="s">
        <v>71</v>
      </c>
      <c r="D1955" s="3">
        <v>46058</v>
      </c>
      <c r="E1955" s="4">
        <v>0.45555555555555555</v>
      </c>
      <c r="F1955" s="5">
        <v>46054</v>
      </c>
      <c r="G1955" s="3">
        <v>46058</v>
      </c>
      <c r="H1955" s="4">
        <v>0.57986111111111116</v>
      </c>
      <c r="I1955" s="48">
        <f t="shared" si="259"/>
        <v>0.12430555555555561</v>
      </c>
      <c r="J1955" s="1">
        <v>2</v>
      </c>
      <c r="K1955" s="1" t="s">
        <v>1896</v>
      </c>
      <c r="L1955" s="1" t="s">
        <v>9164</v>
      </c>
      <c r="M1955" s="1" t="s">
        <v>75</v>
      </c>
      <c r="N1955" s="1" t="s">
        <v>6710</v>
      </c>
      <c r="O1955" s="1" t="s">
        <v>77</v>
      </c>
      <c r="P1955" s="1" t="s">
        <v>78</v>
      </c>
      <c r="Q1955" s="1" t="s">
        <v>172</v>
      </c>
      <c r="R1955" s="21" t="s">
        <v>1898</v>
      </c>
      <c r="S1955" s="21" t="s">
        <v>99</v>
      </c>
      <c r="T1955" s="34" t="s">
        <v>72</v>
      </c>
      <c r="U1955" s="34" t="s">
        <v>9165</v>
      </c>
      <c r="V1955" s="1" t="s">
        <v>1900</v>
      </c>
      <c r="W1955" s="1" t="s">
        <v>813</v>
      </c>
      <c r="X1955" s="1" t="s">
        <v>813</v>
      </c>
      <c r="Y1955" s="1" t="s">
        <v>9057</v>
      </c>
      <c r="Z1955" s="1" t="s">
        <v>84</v>
      </c>
      <c r="AA1955" s="1" t="s">
        <v>72</v>
      </c>
      <c r="AB1955" s="1" t="s">
        <v>104</v>
      </c>
      <c r="AC1955" s="1" t="s">
        <v>3313</v>
      </c>
      <c r="AD1955" s="1" t="s">
        <v>126</v>
      </c>
      <c r="AE1955" s="1">
        <v>37</v>
      </c>
      <c r="AF1955" s="1" t="s">
        <v>88</v>
      </c>
      <c r="AG1955" s="1">
        <v>5.6</v>
      </c>
      <c r="AH1955" s="1" t="s">
        <v>954</v>
      </c>
      <c r="AI1955" s="1" t="s">
        <v>90</v>
      </c>
      <c r="AJ1955" s="1" t="s">
        <v>91</v>
      </c>
      <c r="AK1955" s="1" t="s">
        <v>92</v>
      </c>
      <c r="AL1955" s="1" t="s">
        <v>72</v>
      </c>
      <c r="AM1955" s="1" t="s">
        <v>254</v>
      </c>
      <c r="AN1955" s="1">
        <v>1</v>
      </c>
      <c r="AO1955" s="1" t="s">
        <v>5495</v>
      </c>
      <c r="AP1955" s="1" t="s">
        <v>72</v>
      </c>
      <c r="AQ1955" s="1" t="s">
        <v>72</v>
      </c>
      <c r="AR1955" s="1" t="s">
        <v>72</v>
      </c>
      <c r="AS1955" s="1" t="s">
        <v>878</v>
      </c>
      <c r="AT1955" s="1" t="s">
        <v>72</v>
      </c>
      <c r="AU1955" s="3">
        <v>46058</v>
      </c>
      <c r="AV1955" s="4">
        <v>0.59583333333333333</v>
      </c>
      <c r="AW1955" s="4">
        <v>0.7104166666666667</v>
      </c>
      <c r="AX1955" s="4">
        <f t="shared" si="260"/>
        <v>0.11458333333333337</v>
      </c>
      <c r="AY1955" s="4">
        <f t="shared" si="261"/>
        <v>0.58611111111111103</v>
      </c>
      <c r="AZ1955" s="4">
        <f t="shared" si="262"/>
        <v>0.25486111111111115</v>
      </c>
      <c r="BA1955" s="1" t="s">
        <v>9166</v>
      </c>
      <c r="BB1955" s="1" t="s">
        <v>72</v>
      </c>
      <c r="BC1955" s="1" t="s">
        <v>1675</v>
      </c>
      <c r="BD1955" s="1">
        <v>14</v>
      </c>
      <c r="BE1955" s="1" t="s">
        <v>9140</v>
      </c>
      <c r="BF1955" s="1" t="s">
        <v>75</v>
      </c>
      <c r="BG1955" s="1" t="s">
        <v>75</v>
      </c>
      <c r="BH1955" s="1" t="s">
        <v>88</v>
      </c>
      <c r="BI1955" s="1" t="s">
        <v>96</v>
      </c>
      <c r="BJ1955" s="1" t="s">
        <v>72</v>
      </c>
      <c r="BK1955" s="1" t="s">
        <v>1768</v>
      </c>
      <c r="BL1955" s="1" t="s">
        <v>9167</v>
      </c>
      <c r="BM1955" s="1">
        <v>56</v>
      </c>
      <c r="BN1955" s="1" t="s">
        <v>75</v>
      </c>
      <c r="BO1955" s="1" t="s">
        <v>75</v>
      </c>
      <c r="BP1955" s="1" t="s">
        <v>75</v>
      </c>
      <c r="BQ1955" s="21" t="s">
        <v>99</v>
      </c>
      <c r="BR1955" s="21" t="s">
        <v>100</v>
      </c>
    </row>
    <row r="1956" spans="1:70" ht="20.45" customHeight="1">
      <c r="A1956" s="21" t="s">
        <v>9168</v>
      </c>
      <c r="B1956" s="1">
        <v>260026</v>
      </c>
      <c r="C1956" s="1" t="s">
        <v>71</v>
      </c>
      <c r="D1956" s="3">
        <v>46059</v>
      </c>
      <c r="E1956" s="4">
        <v>0.53819444444444442</v>
      </c>
      <c r="F1956" s="5">
        <v>46054</v>
      </c>
      <c r="G1956" s="3">
        <v>46059</v>
      </c>
      <c r="H1956" s="4">
        <v>0.84583333333333333</v>
      </c>
      <c r="I1956" s="48">
        <f t="shared" si="259"/>
        <v>0.30763888888888891</v>
      </c>
      <c r="J1956" s="1">
        <v>10</v>
      </c>
      <c r="K1956" s="1" t="s">
        <v>1896</v>
      </c>
      <c r="L1956" s="1" t="s">
        <v>9169</v>
      </c>
      <c r="M1956" s="1" t="s">
        <v>75</v>
      </c>
      <c r="N1956" s="1" t="s">
        <v>8903</v>
      </c>
      <c r="O1956" s="1" t="s">
        <v>77</v>
      </c>
      <c r="P1956" s="1" t="s">
        <v>78</v>
      </c>
      <c r="Q1956" s="1" t="s">
        <v>78</v>
      </c>
      <c r="R1956" s="21" t="s">
        <v>1898</v>
      </c>
      <c r="S1956" s="21" t="s">
        <v>99</v>
      </c>
      <c r="T1956" s="34" t="s">
        <v>72</v>
      </c>
      <c r="U1956" s="34" t="s">
        <v>9170</v>
      </c>
      <c r="V1956" s="1" t="s">
        <v>80</v>
      </c>
      <c r="W1956" s="1" t="s">
        <v>778</v>
      </c>
      <c r="X1956" s="1" t="s">
        <v>779</v>
      </c>
      <c r="Y1956" s="1" t="s">
        <v>9036</v>
      </c>
      <c r="Z1956" s="1" t="s">
        <v>84</v>
      </c>
      <c r="AA1956" s="1" t="s">
        <v>72</v>
      </c>
      <c r="AB1956" s="1" t="s">
        <v>140</v>
      </c>
      <c r="AC1956" s="1" t="s">
        <v>141</v>
      </c>
      <c r="AD1956" s="1" t="s">
        <v>126</v>
      </c>
      <c r="AE1956" s="1">
        <v>68</v>
      </c>
      <c r="AF1956" s="1" t="s">
        <v>88</v>
      </c>
      <c r="AG1956" s="1">
        <v>6.8</v>
      </c>
      <c r="AH1956" s="1" t="s">
        <v>2344</v>
      </c>
      <c r="AI1956" s="1" t="s">
        <v>90</v>
      </c>
      <c r="AJ1956" s="1" t="s">
        <v>91</v>
      </c>
      <c r="AK1956" s="1" t="s">
        <v>92</v>
      </c>
      <c r="AL1956" s="1" t="s">
        <v>72</v>
      </c>
      <c r="AM1956" s="1" t="s">
        <v>217</v>
      </c>
      <c r="AN1956" s="1" t="s">
        <v>72</v>
      </c>
      <c r="AO1956" s="21" t="s">
        <v>7401</v>
      </c>
      <c r="AP1956" s="1" t="s">
        <v>72</v>
      </c>
      <c r="AQ1956" s="1" t="s">
        <v>72</v>
      </c>
      <c r="AR1956" s="21" t="s">
        <v>9171</v>
      </c>
      <c r="AS1956" s="1" t="s">
        <v>72</v>
      </c>
      <c r="AT1956" s="1" t="s">
        <v>72</v>
      </c>
      <c r="AU1956" s="3">
        <v>46059</v>
      </c>
      <c r="AV1956" s="4">
        <v>0.85416666666666663</v>
      </c>
      <c r="AW1956" s="4">
        <v>0.92500000000000004</v>
      </c>
      <c r="AX1956" s="4">
        <f t="shared" si="260"/>
        <v>7.0833333333333415E-2</v>
      </c>
      <c r="AY1956" s="4">
        <f t="shared" si="261"/>
        <v>0.61736111111111114</v>
      </c>
      <c r="AZ1956" s="4">
        <f t="shared" si="262"/>
        <v>0.38680555555555562</v>
      </c>
      <c r="BA1956" s="1" t="s">
        <v>9172</v>
      </c>
      <c r="BB1956" s="1" t="s">
        <v>72</v>
      </c>
      <c r="BC1956" s="1" t="s">
        <v>1675</v>
      </c>
      <c r="BD1956" s="1">
        <v>14</v>
      </c>
      <c r="BE1956" s="1" t="s">
        <v>183</v>
      </c>
      <c r="BF1956" s="1" t="s">
        <v>75</v>
      </c>
      <c r="BG1956" s="1" t="s">
        <v>75</v>
      </c>
      <c r="BH1956" s="1" t="s">
        <v>88</v>
      </c>
      <c r="BI1956" s="1" t="s">
        <v>96</v>
      </c>
      <c r="BJ1956" s="1" t="s">
        <v>72</v>
      </c>
      <c r="BK1956" s="1" t="s">
        <v>9039</v>
      </c>
      <c r="BL1956" s="1" t="s">
        <v>9040</v>
      </c>
      <c r="BM1956" s="1">
        <f>49</f>
        <v>49</v>
      </c>
      <c r="BN1956" s="1" t="s">
        <v>75</v>
      </c>
      <c r="BO1956" s="1" t="s">
        <v>75</v>
      </c>
      <c r="BP1956" s="1" t="s">
        <v>75</v>
      </c>
      <c r="BQ1956" s="21" t="s">
        <v>99</v>
      </c>
      <c r="BR1956" s="21" t="s">
        <v>100</v>
      </c>
    </row>
    <row r="1957" spans="1:70" ht="20.45" customHeight="1">
      <c r="A1957" s="21" t="s">
        <v>9173</v>
      </c>
      <c r="B1957" s="1">
        <v>260027</v>
      </c>
      <c r="C1957" s="1" t="s">
        <v>71</v>
      </c>
      <c r="D1957" s="3">
        <v>46062</v>
      </c>
      <c r="E1957" s="4">
        <v>0.46180555555555558</v>
      </c>
      <c r="F1957" s="5">
        <v>46054</v>
      </c>
      <c r="G1957" s="3">
        <v>46062</v>
      </c>
      <c r="H1957" s="4">
        <v>0.56597222222222221</v>
      </c>
      <c r="I1957" s="48">
        <f t="shared" si="259"/>
        <v>0.10416666666666663</v>
      </c>
      <c r="J1957" s="1">
        <v>3</v>
      </c>
      <c r="K1957" s="1" t="s">
        <v>1896</v>
      </c>
      <c r="L1957" s="1" t="s">
        <v>9174</v>
      </c>
      <c r="M1957" s="1" t="s">
        <v>75</v>
      </c>
      <c r="N1957" s="1" t="s">
        <v>3624</v>
      </c>
      <c r="O1957" s="1" t="s">
        <v>77</v>
      </c>
      <c r="P1957" s="1" t="s">
        <v>78</v>
      </c>
      <c r="Q1957" s="1" t="s">
        <v>78</v>
      </c>
      <c r="R1957" s="21" t="s">
        <v>1898</v>
      </c>
      <c r="S1957" s="21" t="s">
        <v>99</v>
      </c>
      <c r="T1957" s="34" t="s">
        <v>72</v>
      </c>
      <c r="U1957" s="21" t="s">
        <v>2989</v>
      </c>
      <c r="V1957" s="1" t="s">
        <v>1900</v>
      </c>
      <c r="W1957" s="1" t="s">
        <v>83</v>
      </c>
      <c r="X1957" s="1" t="s">
        <v>123</v>
      </c>
      <c r="Y1957" s="1" t="s">
        <v>9043</v>
      </c>
      <c r="Z1957" s="1" t="s">
        <v>152</v>
      </c>
      <c r="AA1957" s="1" t="s">
        <v>72</v>
      </c>
      <c r="AB1957" s="1" t="s">
        <v>153</v>
      </c>
      <c r="AC1957" s="1" t="s">
        <v>164</v>
      </c>
      <c r="AD1957" s="1" t="s">
        <v>126</v>
      </c>
      <c r="AE1957" s="1">
        <v>35</v>
      </c>
      <c r="AF1957" s="1" t="s">
        <v>88</v>
      </c>
      <c r="AG1957" s="1">
        <v>4.8</v>
      </c>
      <c r="AH1957" s="1" t="s">
        <v>954</v>
      </c>
      <c r="AI1957" s="1" t="s">
        <v>90</v>
      </c>
      <c r="AJ1957" s="1" t="s">
        <v>91</v>
      </c>
      <c r="AK1957" s="1" t="s">
        <v>92</v>
      </c>
      <c r="AL1957" s="1" t="s">
        <v>72</v>
      </c>
      <c r="AM1957" s="1" t="s">
        <v>229</v>
      </c>
      <c r="AN1957" s="1" t="s">
        <v>72</v>
      </c>
      <c r="AO1957" s="1" t="s">
        <v>255</v>
      </c>
      <c r="AP1957" s="1" t="s">
        <v>72</v>
      </c>
      <c r="AQ1957" s="1" t="s">
        <v>72</v>
      </c>
      <c r="AR1957" s="1" t="s">
        <v>9149</v>
      </c>
      <c r="AS1957" s="1" t="s">
        <v>72</v>
      </c>
      <c r="AT1957" s="1" t="s">
        <v>72</v>
      </c>
      <c r="AU1957" s="3">
        <v>46062</v>
      </c>
      <c r="AV1957" s="4">
        <v>0.58750000000000002</v>
      </c>
      <c r="AW1957" s="4">
        <v>0.65694444444444444</v>
      </c>
      <c r="AX1957" s="4">
        <f t="shared" si="260"/>
        <v>6.944444444444442E-2</v>
      </c>
      <c r="AY1957" s="4">
        <f t="shared" si="261"/>
        <v>0.55277777777777781</v>
      </c>
      <c r="AZ1957" s="4">
        <f t="shared" si="262"/>
        <v>0.19513888888888886</v>
      </c>
      <c r="BA1957" s="1" t="s">
        <v>9175</v>
      </c>
      <c r="BB1957" s="1" t="s">
        <v>9176</v>
      </c>
      <c r="BC1957" s="1" t="s">
        <v>1794</v>
      </c>
      <c r="BD1957" s="8">
        <v>14</v>
      </c>
      <c r="BE1957" s="1" t="s">
        <v>9140</v>
      </c>
      <c r="BF1957" s="1" t="s">
        <v>75</v>
      </c>
      <c r="BG1957" s="1" t="s">
        <v>75</v>
      </c>
      <c r="BH1957" s="1" t="s">
        <v>88</v>
      </c>
      <c r="BI1957" s="1" t="s">
        <v>96</v>
      </c>
      <c r="BJ1957" s="1" t="s">
        <v>72</v>
      </c>
      <c r="BK1957" s="1" t="s">
        <v>3962</v>
      </c>
      <c r="BL1957" s="1" t="s">
        <v>9177</v>
      </c>
      <c r="BM1957" s="1">
        <f>28+14</f>
        <v>42</v>
      </c>
      <c r="BN1957" s="1" t="s">
        <v>75</v>
      </c>
      <c r="BO1957" s="1" t="s">
        <v>75</v>
      </c>
      <c r="BP1957" s="1" t="s">
        <v>75</v>
      </c>
      <c r="BQ1957" s="21" t="s">
        <v>99</v>
      </c>
      <c r="BR1957" s="21" t="s">
        <v>100</v>
      </c>
    </row>
    <row r="1958" spans="1:70" ht="20.45" customHeight="1">
      <c r="A1958" s="21" t="s">
        <v>9178</v>
      </c>
      <c r="B1958" s="1">
        <v>260028</v>
      </c>
      <c r="C1958" s="1" t="s">
        <v>71</v>
      </c>
      <c r="D1958" s="3">
        <v>46062</v>
      </c>
      <c r="E1958" s="4">
        <v>0.42916666666666664</v>
      </c>
      <c r="F1958" s="5">
        <v>46054</v>
      </c>
      <c r="G1958" s="3">
        <v>46062</v>
      </c>
      <c r="H1958" s="4">
        <v>0.5805555555555556</v>
      </c>
      <c r="I1958" s="48">
        <f t="shared" si="259"/>
        <v>0.15138888888888896</v>
      </c>
      <c r="J1958" s="1">
        <v>3</v>
      </c>
      <c r="K1958" s="1" t="s">
        <v>1896</v>
      </c>
      <c r="L1958" s="1" t="s">
        <v>9179</v>
      </c>
      <c r="M1958" s="1" t="s">
        <v>75</v>
      </c>
      <c r="N1958" s="1" t="s">
        <v>3624</v>
      </c>
      <c r="O1958" s="1" t="s">
        <v>77</v>
      </c>
      <c r="P1958" s="1" t="s">
        <v>78</v>
      </c>
      <c r="Q1958" s="1" t="s">
        <v>78</v>
      </c>
      <c r="R1958" s="21" t="s">
        <v>1898</v>
      </c>
      <c r="S1958" s="21" t="s">
        <v>99</v>
      </c>
      <c r="T1958" s="34" t="s">
        <v>72</v>
      </c>
      <c r="U1958" s="34" t="s">
        <v>9180</v>
      </c>
      <c r="V1958" s="1" t="s">
        <v>1900</v>
      </c>
      <c r="W1958" s="1" t="s">
        <v>813</v>
      </c>
      <c r="X1958" s="1" t="s">
        <v>813</v>
      </c>
      <c r="Y1958" s="1" t="s">
        <v>9057</v>
      </c>
      <c r="Z1958" s="1" t="s">
        <v>152</v>
      </c>
      <c r="AA1958" s="1" t="s">
        <v>72</v>
      </c>
      <c r="AB1958" s="1" t="s">
        <v>153</v>
      </c>
      <c r="AC1958" s="1" t="s">
        <v>164</v>
      </c>
      <c r="AD1958" s="1" t="s">
        <v>126</v>
      </c>
      <c r="AE1958" s="1">
        <v>57</v>
      </c>
      <c r="AF1958" s="1" t="s">
        <v>88</v>
      </c>
      <c r="AG1958" s="1">
        <v>5.6</v>
      </c>
      <c r="AH1958" s="1" t="s">
        <v>2344</v>
      </c>
      <c r="AI1958" s="1" t="s">
        <v>90</v>
      </c>
      <c r="AJ1958" s="1" t="s">
        <v>91</v>
      </c>
      <c r="AK1958" s="1" t="s">
        <v>92</v>
      </c>
      <c r="AL1958" s="1" t="s">
        <v>72</v>
      </c>
      <c r="AM1958" s="1" t="s">
        <v>244</v>
      </c>
      <c r="AN1958" s="1">
        <v>2</v>
      </c>
      <c r="AO1958" s="1" t="s">
        <v>5057</v>
      </c>
      <c r="AP1958" s="1" t="s">
        <v>72</v>
      </c>
      <c r="AQ1958" s="1" t="s">
        <v>72</v>
      </c>
      <c r="AR1958" s="1" t="s">
        <v>2726</v>
      </c>
      <c r="AS1958" s="1" t="s">
        <v>5157</v>
      </c>
      <c r="AT1958" s="1" t="s">
        <v>72</v>
      </c>
      <c r="AU1958" s="3">
        <v>46062</v>
      </c>
      <c r="AV1958" s="4">
        <v>0.59375</v>
      </c>
      <c r="AW1958" s="4">
        <v>0.66874999999999996</v>
      </c>
      <c r="AX1958" s="4">
        <f t="shared" si="260"/>
        <v>7.4999999999999956E-2</v>
      </c>
      <c r="AY1958" s="4">
        <f t="shared" si="261"/>
        <v>0.51736111111111094</v>
      </c>
      <c r="AZ1958" s="4">
        <f t="shared" si="262"/>
        <v>0.23958333333333331</v>
      </c>
      <c r="BA1958" s="1" t="s">
        <v>9181</v>
      </c>
      <c r="BB1958" s="1" t="s">
        <v>9182</v>
      </c>
      <c r="BC1958" s="1" t="s">
        <v>1794</v>
      </c>
      <c r="BD1958" s="1">
        <v>14</v>
      </c>
      <c r="BE1958" s="1" t="s">
        <v>7811</v>
      </c>
      <c r="BF1958" s="1" t="s">
        <v>75</v>
      </c>
      <c r="BG1958" s="1" t="s">
        <v>75</v>
      </c>
      <c r="BH1958" s="1" t="s">
        <v>88</v>
      </c>
      <c r="BI1958" s="1" t="s">
        <v>96</v>
      </c>
      <c r="BJ1958" s="1" t="s">
        <v>72</v>
      </c>
      <c r="BK1958" s="1" t="s">
        <v>9092</v>
      </c>
      <c r="BL1958" s="1" t="s">
        <v>9183</v>
      </c>
      <c r="BM1958" s="1">
        <v>28</v>
      </c>
      <c r="BN1958" s="1" t="s">
        <v>75</v>
      </c>
      <c r="BO1958" s="1" t="s">
        <v>75</v>
      </c>
      <c r="BP1958" s="1" t="s">
        <v>75</v>
      </c>
      <c r="BQ1958" s="21" t="s">
        <v>99</v>
      </c>
      <c r="BR1958" s="21" t="s">
        <v>100</v>
      </c>
    </row>
    <row r="1959" spans="1:70" ht="20.45" customHeight="1">
      <c r="A1959" s="21" t="s">
        <v>9184</v>
      </c>
      <c r="B1959" s="1">
        <v>260029</v>
      </c>
      <c r="C1959" s="1" t="s">
        <v>71</v>
      </c>
      <c r="D1959" s="3">
        <v>46062</v>
      </c>
      <c r="E1959" s="4">
        <v>0.56944444444444442</v>
      </c>
      <c r="F1959" s="5">
        <v>46054</v>
      </c>
      <c r="G1959" s="3">
        <v>46062</v>
      </c>
      <c r="H1959" s="4">
        <v>0.87847222222222221</v>
      </c>
      <c r="I1959" s="48">
        <f t="shared" si="259"/>
        <v>0.30902777777777779</v>
      </c>
      <c r="J1959" s="1">
        <v>10</v>
      </c>
      <c r="K1959" s="1" t="s">
        <v>1896</v>
      </c>
      <c r="L1959" s="1" t="s">
        <v>9185</v>
      </c>
      <c r="M1959" s="1" t="s">
        <v>75</v>
      </c>
      <c r="N1959" s="1" t="s">
        <v>8903</v>
      </c>
      <c r="O1959" s="1" t="s">
        <v>77</v>
      </c>
      <c r="P1959" s="1" t="s">
        <v>78</v>
      </c>
      <c r="Q1959" s="1" t="s">
        <v>78</v>
      </c>
      <c r="R1959" s="21" t="s">
        <v>1898</v>
      </c>
      <c r="S1959" s="21" t="s">
        <v>99</v>
      </c>
      <c r="T1959" s="34" t="s">
        <v>72</v>
      </c>
      <c r="U1959" s="21" t="s">
        <v>4266</v>
      </c>
      <c r="V1959" s="1" t="s">
        <v>80</v>
      </c>
      <c r="W1959" s="1" t="s">
        <v>778</v>
      </c>
      <c r="X1959" s="1" t="s">
        <v>779</v>
      </c>
      <c r="Y1959" s="1" t="s">
        <v>9036</v>
      </c>
      <c r="Z1959" s="1" t="s">
        <v>84</v>
      </c>
      <c r="AA1959" s="1" t="s">
        <v>72</v>
      </c>
      <c r="AB1959" s="1" t="s">
        <v>104</v>
      </c>
      <c r="AC1959" s="1" t="s">
        <v>3144</v>
      </c>
      <c r="AD1959" s="1" t="s">
        <v>126</v>
      </c>
      <c r="AE1959" s="1">
        <v>59</v>
      </c>
      <c r="AF1959" s="1" t="s">
        <v>88</v>
      </c>
      <c r="AG1959" s="1">
        <v>5.0999999999999996</v>
      </c>
      <c r="AH1959" s="1" t="s">
        <v>299</v>
      </c>
      <c r="AI1959" s="1" t="s">
        <v>90</v>
      </c>
      <c r="AJ1959" s="1" t="s">
        <v>91</v>
      </c>
      <c r="AK1959" s="1" t="s">
        <v>92</v>
      </c>
      <c r="AL1959" s="1" t="s">
        <v>72</v>
      </c>
      <c r="AM1959" s="1" t="s">
        <v>229</v>
      </c>
      <c r="AN1959" s="1" t="s">
        <v>72</v>
      </c>
      <c r="AO1959" s="21" t="s">
        <v>9062</v>
      </c>
      <c r="AP1959" s="1" t="s">
        <v>72</v>
      </c>
      <c r="AQ1959" s="1" t="s">
        <v>72</v>
      </c>
      <c r="AR1959" s="1" t="s">
        <v>220</v>
      </c>
      <c r="AS1959" s="1" t="s">
        <v>72</v>
      </c>
      <c r="AT1959" s="1" t="s">
        <v>72</v>
      </c>
      <c r="AU1959" s="3">
        <v>46063</v>
      </c>
      <c r="AV1959" s="4">
        <v>0.29583333333333334</v>
      </c>
      <c r="AW1959" s="4">
        <v>0.38750000000000001</v>
      </c>
      <c r="AX1959" s="4">
        <f t="shared" si="260"/>
        <v>9.1666666666666674E-2</v>
      </c>
      <c r="AY1959" s="4">
        <f t="shared" si="261"/>
        <v>7.8472222222222221E-2</v>
      </c>
      <c r="AZ1959" s="4">
        <f t="shared" si="262"/>
        <v>-0.18194444444444441</v>
      </c>
      <c r="BA1959" s="1" t="s">
        <v>9186</v>
      </c>
      <c r="BB1959" s="1" t="s">
        <v>72</v>
      </c>
      <c r="BC1959" s="1" t="s">
        <v>1675</v>
      </c>
      <c r="BD1959" s="1">
        <v>14</v>
      </c>
      <c r="BE1959" s="1" t="s">
        <v>6026</v>
      </c>
      <c r="BF1959" s="1" t="s">
        <v>88</v>
      </c>
      <c r="BG1959" s="1" t="s">
        <v>88</v>
      </c>
      <c r="BH1959" s="1" t="s">
        <v>88</v>
      </c>
      <c r="BI1959" s="1" t="s">
        <v>96</v>
      </c>
      <c r="BJ1959" s="1" t="s">
        <v>72</v>
      </c>
      <c r="BK1959" s="1" t="s">
        <v>9039</v>
      </c>
      <c r="BL1959" s="1" t="s">
        <v>9040</v>
      </c>
      <c r="BM1959" s="1">
        <f>49</f>
        <v>49</v>
      </c>
      <c r="BN1959" s="1" t="s">
        <v>75</v>
      </c>
      <c r="BO1959" s="1" t="s">
        <v>75</v>
      </c>
      <c r="BP1959" s="1" t="s">
        <v>75</v>
      </c>
      <c r="BQ1959" s="21" t="s">
        <v>99</v>
      </c>
      <c r="BR1959" s="21" t="s">
        <v>100</v>
      </c>
    </row>
    <row r="1960" spans="1:70" ht="20.45" customHeight="1">
      <c r="A1960" s="21" t="s">
        <v>9187</v>
      </c>
      <c r="B1960" s="1">
        <v>260030</v>
      </c>
      <c r="C1960" s="1" t="s">
        <v>71</v>
      </c>
      <c r="D1960" s="3">
        <v>46063</v>
      </c>
      <c r="E1960" s="4">
        <v>0.42708333333333331</v>
      </c>
      <c r="F1960" s="5">
        <v>46054</v>
      </c>
      <c r="G1960" s="3">
        <v>46063</v>
      </c>
      <c r="H1960" s="4">
        <v>0</v>
      </c>
      <c r="I1960" s="48">
        <f t="shared" si="259"/>
        <v>-0.42708333333333331</v>
      </c>
      <c r="J1960" s="1" t="s">
        <v>72</v>
      </c>
      <c r="K1960" s="1" t="s">
        <v>1896</v>
      </c>
      <c r="L1960" s="1" t="s">
        <v>9188</v>
      </c>
      <c r="M1960" s="1" t="s">
        <v>88</v>
      </c>
      <c r="N1960" s="1" t="s">
        <v>2215</v>
      </c>
      <c r="O1960" s="1" t="s">
        <v>77</v>
      </c>
      <c r="P1960" s="1" t="s">
        <v>4162</v>
      </c>
      <c r="Q1960" s="1" t="s">
        <v>78</v>
      </c>
      <c r="R1960" s="21" t="s">
        <v>1898</v>
      </c>
      <c r="S1960" s="21" t="s">
        <v>99</v>
      </c>
      <c r="T1960" s="34" t="s">
        <v>72</v>
      </c>
      <c r="U1960" s="21" t="s">
        <v>72</v>
      </c>
      <c r="V1960" s="1" t="s">
        <v>1900</v>
      </c>
      <c r="W1960" s="1" t="s">
        <v>8240</v>
      </c>
      <c r="X1960" s="1" t="s">
        <v>8241</v>
      </c>
      <c r="Y1960" s="1" t="s">
        <v>8242</v>
      </c>
      <c r="Z1960" s="1" t="s">
        <v>152</v>
      </c>
      <c r="AA1960" s="1" t="s">
        <v>72</v>
      </c>
      <c r="AB1960" s="1" t="s">
        <v>153</v>
      </c>
      <c r="AC1960" s="1" t="s">
        <v>153</v>
      </c>
      <c r="AD1960" s="1" t="s">
        <v>126</v>
      </c>
      <c r="AE1960" s="1">
        <v>47</v>
      </c>
      <c r="AF1960" s="1" t="s">
        <v>88</v>
      </c>
      <c r="AG1960" s="1" t="s">
        <v>72</v>
      </c>
      <c r="AH1960" s="1" t="s">
        <v>954</v>
      </c>
      <c r="AI1960" s="1" t="s">
        <v>90</v>
      </c>
      <c r="AJ1960" s="1" t="s">
        <v>91</v>
      </c>
      <c r="AK1960" s="1" t="s">
        <v>92</v>
      </c>
      <c r="AL1960" s="1" t="s">
        <v>72</v>
      </c>
      <c r="AM1960" s="1" t="s">
        <v>72</v>
      </c>
      <c r="AN1960" s="1" t="s">
        <v>72</v>
      </c>
      <c r="AO1960" s="1" t="s">
        <v>72</v>
      </c>
      <c r="AP1960" s="1" t="s">
        <v>72</v>
      </c>
      <c r="AQ1960" s="1" t="s">
        <v>72</v>
      </c>
      <c r="AR1960" s="1" t="s">
        <v>72</v>
      </c>
      <c r="AS1960" s="1" t="s">
        <v>72</v>
      </c>
      <c r="AT1960" s="1" t="s">
        <v>72</v>
      </c>
      <c r="AU1960" s="3">
        <v>46063</v>
      </c>
      <c r="AV1960" s="1" t="s">
        <v>72</v>
      </c>
      <c r="AW1960" s="4" t="s">
        <v>72</v>
      </c>
      <c r="AX1960" s="4" t="s">
        <v>72</v>
      </c>
      <c r="AY1960" s="4" t="s">
        <v>72</v>
      </c>
      <c r="AZ1960" s="4" t="s">
        <v>72</v>
      </c>
      <c r="BA1960" s="4" t="s">
        <v>72</v>
      </c>
      <c r="BB1960" s="4" t="s">
        <v>72</v>
      </c>
      <c r="BC1960" s="4" t="s">
        <v>72</v>
      </c>
      <c r="BD1960" s="1">
        <v>14</v>
      </c>
      <c r="BE1960" s="4" t="s">
        <v>72</v>
      </c>
      <c r="BF1960" s="4" t="s">
        <v>72</v>
      </c>
      <c r="BG1960" s="4" t="s">
        <v>72</v>
      </c>
      <c r="BH1960" s="1" t="s">
        <v>88</v>
      </c>
      <c r="BI1960" s="4" t="s">
        <v>72</v>
      </c>
      <c r="BJ1960" s="4" t="s">
        <v>72</v>
      </c>
      <c r="BK1960" s="4" t="s">
        <v>72</v>
      </c>
      <c r="BL1960" s="1" t="s">
        <v>72</v>
      </c>
      <c r="BM1960" s="4" t="s">
        <v>72</v>
      </c>
      <c r="BN1960" s="4" t="s">
        <v>72</v>
      </c>
      <c r="BO1960" s="4" t="s">
        <v>72</v>
      </c>
      <c r="BP1960" s="4" t="s">
        <v>72</v>
      </c>
      <c r="BQ1960" s="1" t="s">
        <v>8984</v>
      </c>
    </row>
    <row r="1961" spans="1:70" ht="20.45" customHeight="1">
      <c r="A1961" s="1" t="s">
        <v>9189</v>
      </c>
      <c r="B1961" s="1">
        <v>260031</v>
      </c>
      <c r="C1961" s="1" t="s">
        <v>71</v>
      </c>
      <c r="D1961" s="3">
        <v>46064</v>
      </c>
      <c r="E1961" s="4">
        <v>0.46875</v>
      </c>
      <c r="F1961" s="5">
        <v>46054</v>
      </c>
      <c r="G1961" s="3">
        <v>46064</v>
      </c>
      <c r="H1961" s="4">
        <v>0.67222222222222228</v>
      </c>
      <c r="I1961" s="48">
        <f t="shared" si="259"/>
        <v>0.20347222222222228</v>
      </c>
      <c r="J1961" s="1">
        <v>15</v>
      </c>
      <c r="K1961" s="1" t="s">
        <v>1896</v>
      </c>
      <c r="L1961" s="1" t="s">
        <v>9190</v>
      </c>
      <c r="M1961" s="1" t="s">
        <v>75</v>
      </c>
      <c r="N1961" s="1" t="s">
        <v>6917</v>
      </c>
      <c r="O1961" s="1" t="s">
        <v>77</v>
      </c>
      <c r="P1961" s="1" t="s">
        <v>78</v>
      </c>
      <c r="Q1961" s="1" t="s">
        <v>172</v>
      </c>
      <c r="R1961" s="21" t="s">
        <v>1927</v>
      </c>
      <c r="S1961" s="21" t="s">
        <v>160</v>
      </c>
      <c r="T1961" s="21" t="s">
        <v>9191</v>
      </c>
      <c r="U1961" s="21" t="s">
        <v>847</v>
      </c>
      <c r="V1961" s="1" t="s">
        <v>1900</v>
      </c>
      <c r="W1961" s="1" t="s">
        <v>2143</v>
      </c>
      <c r="X1961" s="1" t="s">
        <v>1868</v>
      </c>
      <c r="Y1961" s="1" t="s">
        <v>9079</v>
      </c>
      <c r="Z1961" s="1" t="s">
        <v>291</v>
      </c>
      <c r="AA1961" s="1" t="s">
        <v>72</v>
      </c>
      <c r="AB1961" s="1" t="s">
        <v>292</v>
      </c>
      <c r="AC1961" s="1" t="s">
        <v>5051</v>
      </c>
      <c r="AD1961" s="1" t="s">
        <v>126</v>
      </c>
      <c r="AE1961" s="1">
        <v>65</v>
      </c>
      <c r="AF1961" s="1" t="s">
        <v>88</v>
      </c>
      <c r="AG1961" s="1">
        <v>6.8</v>
      </c>
      <c r="AH1961" s="1" t="s">
        <v>954</v>
      </c>
      <c r="AI1961" s="1" t="s">
        <v>90</v>
      </c>
      <c r="AJ1961" s="1" t="s">
        <v>91</v>
      </c>
      <c r="AK1961" s="1" t="s">
        <v>216</v>
      </c>
      <c r="AL1961" s="1" t="s">
        <v>72</v>
      </c>
      <c r="AM1961" s="1" t="s">
        <v>229</v>
      </c>
      <c r="AN1961" s="1" t="s">
        <v>72</v>
      </c>
      <c r="AO1961" s="1" t="s">
        <v>72</v>
      </c>
      <c r="AP1961" s="1">
        <v>6</v>
      </c>
      <c r="AQ1961" s="1" t="s">
        <v>9192</v>
      </c>
      <c r="AR1961" s="1" t="s">
        <v>447</v>
      </c>
      <c r="AS1961" s="1" t="s">
        <v>72</v>
      </c>
      <c r="AT1961" s="1" t="s">
        <v>72</v>
      </c>
      <c r="AU1961" s="3">
        <v>46064</v>
      </c>
      <c r="AV1961" s="4">
        <v>0.69305555555555554</v>
      </c>
      <c r="AW1961" s="4">
        <v>0.78541666666666665</v>
      </c>
      <c r="AX1961" s="4">
        <f t="shared" si="260"/>
        <v>9.2361111111111116E-2</v>
      </c>
      <c r="AY1961" s="4">
        <f>AW1961-I1961</f>
        <v>0.58194444444444438</v>
      </c>
      <c r="AZ1961" s="4">
        <f>AW1961-E1961</f>
        <v>0.31666666666666665</v>
      </c>
      <c r="BA1961" s="1" t="s">
        <v>9193</v>
      </c>
      <c r="BB1961" s="1" t="s">
        <v>9194</v>
      </c>
      <c r="BC1961" s="1" t="s">
        <v>1675</v>
      </c>
      <c r="BD1961" s="1">
        <v>14</v>
      </c>
      <c r="BE1961" s="1" t="s">
        <v>183</v>
      </c>
      <c r="BF1961" s="1" t="s">
        <v>88</v>
      </c>
      <c r="BG1961" s="1" t="s">
        <v>88</v>
      </c>
      <c r="BH1961" s="1" t="s">
        <v>88</v>
      </c>
      <c r="BI1961" s="1" t="s">
        <v>79</v>
      </c>
      <c r="BJ1961" s="1" t="s">
        <v>707</v>
      </c>
      <c r="BK1961" s="1" t="s">
        <v>3962</v>
      </c>
      <c r="BL1961" s="1" t="s">
        <v>9195</v>
      </c>
      <c r="BM1961" s="1">
        <v>28</v>
      </c>
      <c r="BN1961" s="1" t="s">
        <v>88</v>
      </c>
      <c r="BO1961" s="1" t="s">
        <v>88</v>
      </c>
      <c r="BP1961" s="1" t="s">
        <v>88</v>
      </c>
      <c r="BQ1961" s="1" t="s">
        <v>160</v>
      </c>
      <c r="BR1961" s="1" t="s">
        <v>707</v>
      </c>
    </row>
    <row r="1962" spans="1:70" ht="20.45" customHeight="1">
      <c r="A1962" s="1" t="s">
        <v>9196</v>
      </c>
      <c r="B1962" s="1">
        <v>260032</v>
      </c>
      <c r="C1962" s="1" t="s">
        <v>71</v>
      </c>
      <c r="D1962" s="3">
        <v>46065</v>
      </c>
      <c r="E1962" s="4">
        <v>0.44097222222222221</v>
      </c>
      <c r="F1962" s="5">
        <v>46054</v>
      </c>
      <c r="G1962" s="3">
        <v>46065</v>
      </c>
      <c r="H1962" s="4">
        <v>0.60763888888888884</v>
      </c>
      <c r="I1962" s="48">
        <f t="shared" si="259"/>
        <v>0.16666666666666663</v>
      </c>
      <c r="J1962" s="1">
        <v>3</v>
      </c>
      <c r="K1962" s="1" t="s">
        <v>1896</v>
      </c>
      <c r="L1962" s="1" t="s">
        <v>9197</v>
      </c>
      <c r="M1962" s="1" t="s">
        <v>75</v>
      </c>
      <c r="N1962" s="1" t="s">
        <v>3947</v>
      </c>
      <c r="O1962" s="1" t="s">
        <v>77</v>
      </c>
      <c r="P1962" s="1" t="s">
        <v>78</v>
      </c>
      <c r="Q1962" s="1" t="s">
        <v>172</v>
      </c>
      <c r="R1962" s="21" t="s">
        <v>1898</v>
      </c>
      <c r="S1962" s="21" t="s">
        <v>99</v>
      </c>
      <c r="T1962" s="21" t="s">
        <v>5044</v>
      </c>
      <c r="U1962" s="34" t="s">
        <v>9198</v>
      </c>
      <c r="V1962" s="1" t="s">
        <v>1900</v>
      </c>
      <c r="W1962" s="1" t="s">
        <v>813</v>
      </c>
      <c r="X1962" s="1" t="s">
        <v>813</v>
      </c>
      <c r="Y1962" s="1" t="s">
        <v>9057</v>
      </c>
      <c r="Z1962" s="1" t="s">
        <v>84</v>
      </c>
      <c r="AA1962" s="1" t="s">
        <v>72</v>
      </c>
      <c r="AB1962" s="1" t="s">
        <v>140</v>
      </c>
      <c r="AC1962" s="1" t="s">
        <v>141</v>
      </c>
      <c r="AD1962" s="1" t="s">
        <v>126</v>
      </c>
      <c r="AE1962" s="1">
        <v>42</v>
      </c>
      <c r="AF1962" s="1" t="s">
        <v>88</v>
      </c>
      <c r="AG1962" s="1">
        <v>6.2</v>
      </c>
      <c r="AH1962" s="1" t="s">
        <v>954</v>
      </c>
      <c r="AI1962" s="1" t="s">
        <v>90</v>
      </c>
      <c r="AJ1962" s="1" t="s">
        <v>91</v>
      </c>
      <c r="AK1962" s="1" t="s">
        <v>90</v>
      </c>
      <c r="AL1962" s="1" t="s">
        <v>72</v>
      </c>
      <c r="AM1962" s="1" t="s">
        <v>254</v>
      </c>
      <c r="AN1962" s="1">
        <v>2</v>
      </c>
      <c r="AO1962" s="1" t="s">
        <v>5092</v>
      </c>
      <c r="AP1962" s="1" t="s">
        <v>72</v>
      </c>
      <c r="AQ1962" s="1" t="s">
        <v>72</v>
      </c>
      <c r="AR1962" s="1" t="s">
        <v>3444</v>
      </c>
      <c r="AS1962" s="1" t="s">
        <v>878</v>
      </c>
      <c r="AT1962" s="1" t="s">
        <v>72</v>
      </c>
      <c r="AU1962" s="3">
        <v>46065</v>
      </c>
      <c r="AV1962" s="4">
        <v>0.62708333333333333</v>
      </c>
      <c r="AW1962" s="4">
        <v>0.72222222222222221</v>
      </c>
      <c r="AX1962" s="4">
        <f t="shared" si="260"/>
        <v>9.5138888888888884E-2</v>
      </c>
      <c r="AY1962" s="4">
        <f>AW1962-I1962</f>
        <v>0.55555555555555558</v>
      </c>
      <c r="AZ1962" s="4">
        <f>AW1962-E1962</f>
        <v>0.28125</v>
      </c>
      <c r="BA1962" s="1" t="s">
        <v>9199</v>
      </c>
      <c r="BB1962" s="1" t="s">
        <v>72</v>
      </c>
      <c r="BC1962" s="1" t="s">
        <v>1675</v>
      </c>
      <c r="BD1962" s="1">
        <v>14</v>
      </c>
      <c r="BE1962" s="1" t="s">
        <v>9200</v>
      </c>
      <c r="BF1962" s="1" t="s">
        <v>88</v>
      </c>
      <c r="BG1962" s="1" t="s">
        <v>88</v>
      </c>
      <c r="BH1962" s="1" t="s">
        <v>88</v>
      </c>
      <c r="BI1962" s="1" t="s">
        <v>96</v>
      </c>
      <c r="BJ1962" s="1" t="s">
        <v>72</v>
      </c>
      <c r="BK1962" s="1" t="s">
        <v>3962</v>
      </c>
      <c r="BL1962" s="1" t="s">
        <v>9201</v>
      </c>
      <c r="BM1962" s="1">
        <f>35+14</f>
        <v>49</v>
      </c>
      <c r="BN1962" s="1" t="s">
        <v>75</v>
      </c>
      <c r="BO1962" s="1" t="s">
        <v>75</v>
      </c>
      <c r="BP1962" s="1" t="s">
        <v>75</v>
      </c>
      <c r="BQ1962" s="21" t="s">
        <v>99</v>
      </c>
      <c r="BR1962" s="21" t="s">
        <v>100</v>
      </c>
    </row>
    <row r="1963" spans="1:70" ht="20.45" customHeight="1">
      <c r="A1963" s="1" t="s">
        <v>9202</v>
      </c>
      <c r="B1963" s="1">
        <v>260033</v>
      </c>
      <c r="C1963" s="1" t="s">
        <v>71</v>
      </c>
      <c r="D1963" s="3">
        <v>46070</v>
      </c>
      <c r="E1963" s="4">
        <v>0.55069444444444449</v>
      </c>
      <c r="F1963" s="5">
        <v>46054</v>
      </c>
      <c r="G1963" s="3">
        <v>46070</v>
      </c>
      <c r="H1963" s="4">
        <v>0.64027777777777772</v>
      </c>
      <c r="I1963" s="48">
        <f t="shared" si="259"/>
        <v>8.9583333333333237E-2</v>
      </c>
      <c r="J1963" s="1">
        <v>2</v>
      </c>
      <c r="K1963" s="1" t="s">
        <v>1896</v>
      </c>
      <c r="L1963" s="1" t="s">
        <v>9203</v>
      </c>
      <c r="M1963" s="1" t="s">
        <v>75</v>
      </c>
      <c r="N1963" s="1" t="s">
        <v>3624</v>
      </c>
      <c r="O1963" s="1" t="s">
        <v>77</v>
      </c>
      <c r="P1963" s="1" t="s">
        <v>78</v>
      </c>
      <c r="Q1963" s="1" t="s">
        <v>78</v>
      </c>
      <c r="R1963" s="21" t="s">
        <v>1898</v>
      </c>
      <c r="S1963" s="21" t="s">
        <v>160</v>
      </c>
      <c r="T1963" s="34" t="s">
        <v>72</v>
      </c>
      <c r="U1963" s="21" t="s">
        <v>847</v>
      </c>
      <c r="V1963" s="1" t="s">
        <v>1900</v>
      </c>
      <c r="W1963" s="1" t="s">
        <v>83</v>
      </c>
      <c r="X1963" s="1" t="s">
        <v>123</v>
      </c>
      <c r="Y1963" s="1" t="s">
        <v>9043</v>
      </c>
      <c r="Z1963" s="1" t="s">
        <v>152</v>
      </c>
      <c r="AA1963" s="1" t="s">
        <v>72</v>
      </c>
      <c r="AB1963" s="1" t="s">
        <v>153</v>
      </c>
      <c r="AC1963" s="1" t="s">
        <v>164</v>
      </c>
      <c r="AD1963" s="1" t="s">
        <v>126</v>
      </c>
      <c r="AE1963" s="1">
        <v>56</v>
      </c>
      <c r="AF1963" s="1" t="s">
        <v>88</v>
      </c>
      <c r="AG1963" s="1">
        <v>5.9</v>
      </c>
      <c r="AH1963" s="1" t="s">
        <v>299</v>
      </c>
      <c r="AI1963" s="1" t="s">
        <v>90</v>
      </c>
      <c r="AJ1963" s="1" t="s">
        <v>91</v>
      </c>
      <c r="AK1963" s="1" t="s">
        <v>92</v>
      </c>
      <c r="AL1963" s="1" t="s">
        <v>72</v>
      </c>
      <c r="AM1963" s="1" t="s">
        <v>229</v>
      </c>
      <c r="AN1963" s="1" t="s">
        <v>72</v>
      </c>
      <c r="AO1963" s="1" t="s">
        <v>367</v>
      </c>
      <c r="AP1963" s="1" t="s">
        <v>72</v>
      </c>
      <c r="AQ1963" s="1" t="s">
        <v>72</v>
      </c>
      <c r="AR1963" s="1" t="s">
        <v>72</v>
      </c>
      <c r="AS1963" s="1" t="s">
        <v>72</v>
      </c>
      <c r="AT1963" s="1" t="s">
        <v>72</v>
      </c>
      <c r="AU1963" s="3">
        <v>46070</v>
      </c>
      <c r="AV1963" s="4">
        <v>0.65972222222222221</v>
      </c>
      <c r="AW1963" s="4">
        <v>0.71597222222222223</v>
      </c>
      <c r="AX1963" s="4">
        <f t="shared" si="260"/>
        <v>5.6250000000000022E-2</v>
      </c>
      <c r="AY1963" s="4">
        <f>AW1963-I1963</f>
        <v>0.62638888888888899</v>
      </c>
      <c r="AZ1963" s="4">
        <f>AW1963-E1963</f>
        <v>0.16527777777777775</v>
      </c>
      <c r="BA1963" s="1" t="s">
        <v>9204</v>
      </c>
      <c r="BB1963" s="1" t="s">
        <v>9205</v>
      </c>
      <c r="BC1963" s="1" t="s">
        <v>1794</v>
      </c>
      <c r="BD1963" s="1">
        <v>14</v>
      </c>
      <c r="BE1963" s="1" t="s">
        <v>9140</v>
      </c>
      <c r="BF1963" s="1" t="s">
        <v>75</v>
      </c>
      <c r="BG1963" s="1" t="s">
        <v>75</v>
      </c>
      <c r="BH1963" s="1" t="s">
        <v>88</v>
      </c>
      <c r="BI1963" s="1" t="s">
        <v>79</v>
      </c>
      <c r="BJ1963" s="1" t="s">
        <v>707</v>
      </c>
      <c r="BK1963" s="1" t="s">
        <v>9092</v>
      </c>
      <c r="BL1963" s="1" t="s">
        <v>9206</v>
      </c>
      <c r="BM1963" s="1">
        <f>21+14</f>
        <v>35</v>
      </c>
      <c r="BN1963" s="1" t="s">
        <v>88</v>
      </c>
      <c r="BO1963" s="1" t="s">
        <v>88</v>
      </c>
      <c r="BP1963" s="1" t="s">
        <v>88</v>
      </c>
      <c r="BQ1963" s="1" t="s">
        <v>160</v>
      </c>
      <c r="BR1963" s="1" t="s">
        <v>707</v>
      </c>
    </row>
    <row r="1964" spans="1:70" ht="20.45" customHeight="1">
      <c r="A1964" s="1" t="s">
        <v>9207</v>
      </c>
      <c r="B1964" s="1">
        <v>260034</v>
      </c>
      <c r="C1964" s="1" t="s">
        <v>71</v>
      </c>
      <c r="D1964" s="3">
        <v>46070</v>
      </c>
      <c r="E1964" s="4">
        <v>0.63055555555555554</v>
      </c>
      <c r="F1964" s="5">
        <v>46054</v>
      </c>
      <c r="G1964" s="3">
        <v>46070</v>
      </c>
      <c r="H1964" s="4">
        <v>0.72638888888888886</v>
      </c>
      <c r="I1964" s="48">
        <f t="shared" si="259"/>
        <v>9.5833333333333326E-2</v>
      </c>
      <c r="J1964" s="1">
        <v>2</v>
      </c>
      <c r="K1964" s="1" t="s">
        <v>1896</v>
      </c>
      <c r="L1964" s="1" t="s">
        <v>9208</v>
      </c>
      <c r="M1964" s="1" t="s">
        <v>75</v>
      </c>
      <c r="N1964" s="1" t="s">
        <v>7510</v>
      </c>
      <c r="O1964" s="1" t="s">
        <v>77</v>
      </c>
      <c r="P1964" s="1" t="s">
        <v>78</v>
      </c>
      <c r="Q1964" s="1" t="s">
        <v>78</v>
      </c>
      <c r="R1964" s="21" t="s">
        <v>1898</v>
      </c>
      <c r="S1964" s="21" t="s">
        <v>99</v>
      </c>
      <c r="T1964" s="34" t="s">
        <v>72</v>
      </c>
      <c r="U1964" s="21" t="s">
        <v>9209</v>
      </c>
      <c r="V1964" s="1" t="s">
        <v>1900</v>
      </c>
      <c r="W1964" s="1" t="s">
        <v>83</v>
      </c>
      <c r="X1964" s="1" t="s">
        <v>123</v>
      </c>
      <c r="Y1964" s="1" t="s">
        <v>9043</v>
      </c>
      <c r="Z1964" s="1" t="s">
        <v>7128</v>
      </c>
      <c r="AA1964" s="1" t="s">
        <v>72</v>
      </c>
      <c r="AB1964" s="1" t="s">
        <v>7129</v>
      </c>
      <c r="AC1964" s="1" t="s">
        <v>7206</v>
      </c>
      <c r="AD1964" s="1" t="s">
        <v>87</v>
      </c>
      <c r="AE1964" s="1">
        <v>48</v>
      </c>
      <c r="AF1964" s="1" t="s">
        <v>88</v>
      </c>
      <c r="AG1964" s="1">
        <v>4.7</v>
      </c>
      <c r="AH1964" s="1" t="s">
        <v>954</v>
      </c>
      <c r="AI1964" s="1" t="s">
        <v>90</v>
      </c>
      <c r="AJ1964" s="1" t="s">
        <v>91</v>
      </c>
      <c r="AK1964" s="1" t="s">
        <v>92</v>
      </c>
      <c r="AL1964" s="1" t="s">
        <v>72</v>
      </c>
      <c r="AM1964" s="1" t="s">
        <v>229</v>
      </c>
      <c r="AN1964" s="1" t="s">
        <v>72</v>
      </c>
      <c r="AO1964" s="1" t="s">
        <v>230</v>
      </c>
      <c r="AP1964" s="1" t="s">
        <v>72</v>
      </c>
      <c r="AQ1964" s="1" t="s">
        <v>72</v>
      </c>
      <c r="AR1964" s="1" t="s">
        <v>447</v>
      </c>
      <c r="AS1964" s="1" t="s">
        <v>72</v>
      </c>
      <c r="AT1964" s="1" t="s">
        <v>72</v>
      </c>
      <c r="AU1964" s="3">
        <v>46070</v>
      </c>
      <c r="AV1964" s="4">
        <v>0.74791666666666667</v>
      </c>
      <c r="AW1964" s="4">
        <v>0.84097222222222223</v>
      </c>
      <c r="AX1964" s="4">
        <f t="shared" si="260"/>
        <v>9.3055555555555558E-2</v>
      </c>
      <c r="AY1964" s="4">
        <f>AW1964-I1964</f>
        <v>0.74513888888888891</v>
      </c>
      <c r="AZ1964" s="4">
        <f>AW1964-E1964</f>
        <v>0.2104166666666667</v>
      </c>
      <c r="BA1964" s="1" t="s">
        <v>9210</v>
      </c>
      <c r="BB1964" s="1" t="s">
        <v>72</v>
      </c>
      <c r="BC1964" s="1" t="s">
        <v>1675</v>
      </c>
      <c r="BD1964" s="1">
        <v>13</v>
      </c>
      <c r="BE1964" s="1" t="s">
        <v>9200</v>
      </c>
      <c r="BF1964" s="1" t="s">
        <v>75</v>
      </c>
      <c r="BG1964" s="1" t="s">
        <v>75</v>
      </c>
      <c r="BH1964" s="1" t="s">
        <v>88</v>
      </c>
      <c r="BI1964" s="1" t="s">
        <v>96</v>
      </c>
      <c r="BJ1964" s="1" t="s">
        <v>72</v>
      </c>
      <c r="BK1964" s="1" t="s">
        <v>6757</v>
      </c>
      <c r="BL1964" s="1" t="s">
        <v>9211</v>
      </c>
      <c r="BM1964" s="1">
        <f>28+14</f>
        <v>42</v>
      </c>
      <c r="BN1964" s="1" t="s">
        <v>75</v>
      </c>
      <c r="BO1964" s="1" t="s">
        <v>75</v>
      </c>
      <c r="BP1964" s="1" t="s">
        <v>75</v>
      </c>
      <c r="BQ1964" s="21" t="s">
        <v>99</v>
      </c>
      <c r="BR1964" s="21" t="s">
        <v>100</v>
      </c>
    </row>
    <row r="1965" spans="1:70" ht="20.45" customHeight="1">
      <c r="A1965" s="1" t="s">
        <v>9212</v>
      </c>
      <c r="B1965" s="1">
        <v>260035</v>
      </c>
      <c r="C1965" s="1" t="s">
        <v>71</v>
      </c>
      <c r="D1965" s="3">
        <v>46071</v>
      </c>
      <c r="E1965" s="4">
        <v>0.47083333333333333</v>
      </c>
      <c r="F1965" s="5">
        <v>46054</v>
      </c>
      <c r="G1965" s="3">
        <v>46071</v>
      </c>
      <c r="H1965" s="4">
        <v>0.59722222222222221</v>
      </c>
      <c r="I1965" s="48">
        <f t="shared" si="259"/>
        <v>0.12638888888888888</v>
      </c>
      <c r="J1965" s="1">
        <v>4</v>
      </c>
      <c r="K1965" s="1" t="s">
        <v>1896</v>
      </c>
      <c r="L1965" s="1" t="s">
        <v>9213</v>
      </c>
      <c r="M1965" s="1" t="s">
        <v>75</v>
      </c>
      <c r="N1965" s="1" t="s">
        <v>8903</v>
      </c>
      <c r="O1965" s="1" t="s">
        <v>77</v>
      </c>
      <c r="P1965" s="1" t="s">
        <v>78</v>
      </c>
      <c r="Q1965" s="1" t="s">
        <v>78</v>
      </c>
      <c r="R1965" s="21" t="s">
        <v>1898</v>
      </c>
      <c r="S1965" s="21" t="s">
        <v>99</v>
      </c>
      <c r="T1965" s="34" t="s">
        <v>72</v>
      </c>
      <c r="U1965" s="34" t="s">
        <v>8087</v>
      </c>
      <c r="V1965" s="1" t="s">
        <v>1900</v>
      </c>
      <c r="W1965" s="1" t="s">
        <v>813</v>
      </c>
      <c r="X1965" s="1" t="s">
        <v>813</v>
      </c>
      <c r="Y1965" s="1" t="s">
        <v>9057</v>
      </c>
      <c r="Z1965" s="1" t="s">
        <v>84</v>
      </c>
      <c r="AA1965" s="1" t="s">
        <v>72</v>
      </c>
      <c r="AB1965" s="1" t="s">
        <v>140</v>
      </c>
      <c r="AC1965" s="1" t="s">
        <v>141</v>
      </c>
      <c r="AD1965" s="1" t="s">
        <v>87</v>
      </c>
      <c r="AE1965" s="1">
        <v>47</v>
      </c>
      <c r="AF1965" s="1" t="s">
        <v>88</v>
      </c>
      <c r="AG1965" s="1">
        <v>5.0999999999999996</v>
      </c>
      <c r="AH1965" s="1" t="s">
        <v>954</v>
      </c>
      <c r="AI1965" s="1" t="s">
        <v>90</v>
      </c>
      <c r="AJ1965" s="1" t="s">
        <v>91</v>
      </c>
      <c r="AK1965" s="1" t="s">
        <v>92</v>
      </c>
      <c r="AL1965" s="1" t="s">
        <v>72</v>
      </c>
      <c r="AM1965" s="1" t="s">
        <v>217</v>
      </c>
      <c r="AN1965" s="1">
        <v>2</v>
      </c>
      <c r="AO1965" s="1" t="s">
        <v>4808</v>
      </c>
      <c r="AP1965" s="1" t="s">
        <v>72</v>
      </c>
      <c r="AQ1965" s="1" t="s">
        <v>72</v>
      </c>
      <c r="AR1965" s="1" t="s">
        <v>3444</v>
      </c>
      <c r="AS1965" s="1" t="s">
        <v>878</v>
      </c>
      <c r="AT1965" s="1" t="s">
        <v>72</v>
      </c>
      <c r="AU1965" s="3">
        <v>46071</v>
      </c>
      <c r="AV1965" s="4">
        <v>0.61319444444444449</v>
      </c>
      <c r="AW1965" s="24">
        <v>0.72777777777777775</v>
      </c>
      <c r="AX1965" s="4">
        <f t="shared" si="260"/>
        <v>0.11458333333333326</v>
      </c>
      <c r="AY1965" s="4">
        <f>AW1965-I1965</f>
        <v>0.60138888888888886</v>
      </c>
      <c r="AZ1965" s="4">
        <f>AW1965-E1965</f>
        <v>0.25694444444444442</v>
      </c>
      <c r="BA1965" s="1" t="s">
        <v>9214</v>
      </c>
      <c r="BB1965" s="1" t="s">
        <v>72</v>
      </c>
      <c r="BC1965" s="1" t="s">
        <v>1675</v>
      </c>
      <c r="BD1965" s="1">
        <v>14</v>
      </c>
      <c r="BE1965" s="1" t="s">
        <v>183</v>
      </c>
      <c r="BF1965" s="1" t="s">
        <v>75</v>
      </c>
      <c r="BG1965" s="1" t="s">
        <v>75</v>
      </c>
      <c r="BH1965" s="1" t="s">
        <v>88</v>
      </c>
      <c r="BI1965" s="1" t="s">
        <v>96</v>
      </c>
      <c r="BJ1965" s="1" t="s">
        <v>72</v>
      </c>
      <c r="BK1965" s="1" t="s">
        <v>9039</v>
      </c>
      <c r="BL1965" s="1" t="s">
        <v>9040</v>
      </c>
      <c r="BM1965" s="1">
        <f>49</f>
        <v>49</v>
      </c>
      <c r="BN1965" s="1" t="s">
        <v>75</v>
      </c>
      <c r="BO1965" s="1" t="s">
        <v>75</v>
      </c>
      <c r="BP1965" s="1" t="s">
        <v>75</v>
      </c>
      <c r="BQ1965" s="21" t="s">
        <v>99</v>
      </c>
      <c r="BR1965" s="21" t="s">
        <v>100</v>
      </c>
    </row>
    <row r="1966" spans="1:70" ht="20.45" customHeight="1">
      <c r="A1966" s="1">
        <v>260036</v>
      </c>
      <c r="B1966" s="1">
        <v>260036</v>
      </c>
      <c r="C1966" s="1" t="s">
        <v>71</v>
      </c>
      <c r="D1966" s="3">
        <v>46071</v>
      </c>
      <c r="E1966" s="4">
        <v>0.58472222222222225</v>
      </c>
      <c r="F1966" s="5">
        <v>46054</v>
      </c>
      <c r="G1966" s="3">
        <v>46071</v>
      </c>
      <c r="H1966" s="4">
        <v>0.69097222222222221</v>
      </c>
      <c r="I1966" s="48">
        <f t="shared" si="259"/>
        <v>0.10624999999999996</v>
      </c>
      <c r="J1966" s="1">
        <v>6</v>
      </c>
      <c r="K1966" s="1" t="s">
        <v>1896</v>
      </c>
      <c r="L1966" s="1" t="s">
        <v>9215</v>
      </c>
      <c r="M1966" s="1" t="s">
        <v>75</v>
      </c>
      <c r="N1966" s="1" t="s">
        <v>2215</v>
      </c>
      <c r="O1966" s="1" t="s">
        <v>77</v>
      </c>
      <c r="P1966" s="1" t="s">
        <v>172</v>
      </c>
      <c r="Q1966" s="1" t="s">
        <v>172</v>
      </c>
      <c r="R1966" s="21" t="s">
        <v>1927</v>
      </c>
      <c r="S1966" s="21" t="s">
        <v>160</v>
      </c>
      <c r="T1966" s="21" t="s">
        <v>9216</v>
      </c>
      <c r="U1966" s="34" t="s">
        <v>72</v>
      </c>
      <c r="V1966" s="1" t="s">
        <v>1900</v>
      </c>
      <c r="W1966" s="1" t="s">
        <v>8240</v>
      </c>
      <c r="X1966" s="1" t="s">
        <v>8241</v>
      </c>
      <c r="Y1966" s="1" t="s">
        <v>8242</v>
      </c>
      <c r="Z1966" s="1" t="s">
        <v>7128</v>
      </c>
      <c r="AA1966" s="1" t="s">
        <v>72</v>
      </c>
      <c r="AB1966" s="1" t="s">
        <v>8251</v>
      </c>
      <c r="AC1966" s="1" t="s">
        <v>8251</v>
      </c>
      <c r="AD1966" s="1" t="s">
        <v>126</v>
      </c>
      <c r="AE1966" s="1">
        <v>70</v>
      </c>
      <c r="AF1966" s="1" t="s">
        <v>88</v>
      </c>
      <c r="AG1966" s="1">
        <v>4.2</v>
      </c>
      <c r="AH1966" s="1" t="s">
        <v>954</v>
      </c>
      <c r="AI1966" s="1" t="s">
        <v>90</v>
      </c>
      <c r="AJ1966" s="1" t="s">
        <v>91</v>
      </c>
      <c r="AK1966" s="1" t="s">
        <v>92</v>
      </c>
      <c r="AL1966" s="1" t="s">
        <v>72</v>
      </c>
      <c r="AM1966" s="1" t="s">
        <v>72</v>
      </c>
      <c r="AN1966" s="1" t="s">
        <v>72</v>
      </c>
      <c r="AO1966" s="1" t="s">
        <v>72</v>
      </c>
      <c r="AP1966" s="1" t="s">
        <v>72</v>
      </c>
      <c r="AQ1966" s="1" t="s">
        <v>72</v>
      </c>
      <c r="AR1966" s="1" t="s">
        <v>72</v>
      </c>
      <c r="AS1966" s="1" t="s">
        <v>72</v>
      </c>
      <c r="AT1966" s="1" t="s">
        <v>72</v>
      </c>
      <c r="AU1966" s="3">
        <v>46071</v>
      </c>
      <c r="AV1966" s="4">
        <v>0.71527777777777779</v>
      </c>
      <c r="AW1966" s="4" t="s">
        <v>72</v>
      </c>
      <c r="AX1966" s="4" t="s">
        <v>72</v>
      </c>
      <c r="AY1966" s="4" t="s">
        <v>72</v>
      </c>
      <c r="AZ1966" s="4" t="s">
        <v>72</v>
      </c>
      <c r="BA1966" s="1" t="s">
        <v>9217</v>
      </c>
      <c r="BB1966" s="1" t="s">
        <v>72</v>
      </c>
      <c r="BC1966" s="1" t="s">
        <v>1794</v>
      </c>
      <c r="BD1966" s="1">
        <v>13</v>
      </c>
      <c r="BE1966" s="1" t="s">
        <v>9218</v>
      </c>
      <c r="BF1966" s="1" t="s">
        <v>88</v>
      </c>
      <c r="BG1966" s="1" t="s">
        <v>88</v>
      </c>
      <c r="BH1966" s="1" t="s">
        <v>88</v>
      </c>
      <c r="BI1966" s="1" t="s">
        <v>79</v>
      </c>
      <c r="BJ1966" s="1" t="s">
        <v>72</v>
      </c>
      <c r="BK1966" s="1" t="s">
        <v>72</v>
      </c>
      <c r="BL1966" s="1" t="s">
        <v>72</v>
      </c>
      <c r="BM1966" s="1" t="s">
        <v>72</v>
      </c>
      <c r="BN1966" s="1" t="s">
        <v>88</v>
      </c>
      <c r="BO1966" s="1" t="s">
        <v>88</v>
      </c>
      <c r="BP1966" s="1" t="s">
        <v>88</v>
      </c>
      <c r="BQ1966" s="1" t="s">
        <v>160</v>
      </c>
      <c r="BR1966" s="1" t="s">
        <v>9219</v>
      </c>
    </row>
    <row r="1967" spans="1:70" ht="20.45" customHeight="1">
      <c r="A1967" s="1" t="s">
        <v>9220</v>
      </c>
      <c r="B1967" s="1">
        <v>260037</v>
      </c>
      <c r="C1967" s="1" t="s">
        <v>71</v>
      </c>
      <c r="D1967" s="3">
        <v>46073</v>
      </c>
      <c r="E1967" s="4">
        <v>0.59583333333333333</v>
      </c>
      <c r="F1967" s="5">
        <v>46054</v>
      </c>
      <c r="G1967" s="3">
        <v>46073</v>
      </c>
      <c r="H1967" s="4">
        <v>0.67361111111111116</v>
      </c>
      <c r="I1967" s="48">
        <f t="shared" si="259"/>
        <v>7.7777777777777835E-2</v>
      </c>
      <c r="J1967" s="1">
        <v>2</v>
      </c>
      <c r="K1967" s="1" t="s">
        <v>1896</v>
      </c>
      <c r="L1967" s="1" t="s">
        <v>9221</v>
      </c>
      <c r="M1967" s="1" t="s">
        <v>75</v>
      </c>
      <c r="N1967" s="1" t="s">
        <v>8903</v>
      </c>
      <c r="O1967" s="1" t="s">
        <v>77</v>
      </c>
      <c r="P1967" s="1" t="s">
        <v>78</v>
      </c>
      <c r="Q1967" s="1" t="s">
        <v>78</v>
      </c>
      <c r="R1967" s="21" t="s">
        <v>1898</v>
      </c>
      <c r="S1967" s="21" t="s">
        <v>99</v>
      </c>
      <c r="T1967" s="34" t="s">
        <v>72</v>
      </c>
      <c r="U1967" s="34" t="s">
        <v>7173</v>
      </c>
      <c r="V1967" s="1" t="s">
        <v>1900</v>
      </c>
      <c r="W1967" s="1" t="s">
        <v>813</v>
      </c>
      <c r="X1967" s="1" t="s">
        <v>813</v>
      </c>
      <c r="Y1967" s="1" t="s">
        <v>9057</v>
      </c>
      <c r="Z1967" s="1" t="s">
        <v>84</v>
      </c>
      <c r="AA1967" s="1" t="s">
        <v>72</v>
      </c>
      <c r="AB1967" s="1" t="s">
        <v>140</v>
      </c>
      <c r="AC1967" s="1" t="s">
        <v>141</v>
      </c>
      <c r="AD1967" s="1" t="s">
        <v>126</v>
      </c>
      <c r="AE1967" s="1">
        <v>56</v>
      </c>
      <c r="AF1967" s="1" t="s">
        <v>88</v>
      </c>
      <c r="AG1967" s="1">
        <v>5.6</v>
      </c>
      <c r="AH1967" s="1" t="s">
        <v>954</v>
      </c>
      <c r="AI1967" s="1" t="s">
        <v>90</v>
      </c>
      <c r="AJ1967" s="1" t="s">
        <v>91</v>
      </c>
      <c r="AK1967" s="1" t="s">
        <v>92</v>
      </c>
      <c r="AL1967" s="1" t="s">
        <v>72</v>
      </c>
      <c r="AM1967" s="1" t="s">
        <v>229</v>
      </c>
      <c r="AN1967" s="1">
        <v>1</v>
      </c>
      <c r="AO1967" s="1" t="s">
        <v>5057</v>
      </c>
      <c r="AP1967" s="1" t="s">
        <v>72</v>
      </c>
      <c r="AQ1967" s="1" t="s">
        <v>72</v>
      </c>
      <c r="AR1967" s="1" t="s">
        <v>3444</v>
      </c>
      <c r="AS1967" s="1" t="s">
        <v>72</v>
      </c>
      <c r="AT1967" s="1" t="s">
        <v>72</v>
      </c>
      <c r="AU1967" s="3">
        <v>46073</v>
      </c>
      <c r="AV1967" s="4">
        <v>0.68402777777777779</v>
      </c>
      <c r="AW1967" s="24">
        <v>0.75208333333333333</v>
      </c>
      <c r="AX1967" s="4">
        <f t="shared" si="260"/>
        <v>6.8055555555555536E-2</v>
      </c>
      <c r="AY1967" s="4">
        <f>AW1967-I1967</f>
        <v>0.67430555555555549</v>
      </c>
      <c r="AZ1967" s="4">
        <f>AW1967-E1967</f>
        <v>0.15625</v>
      </c>
      <c r="BA1967" s="1" t="s">
        <v>9222</v>
      </c>
      <c r="BB1967" s="1" t="s">
        <v>72</v>
      </c>
      <c r="BC1967" s="1" t="s">
        <v>1675</v>
      </c>
      <c r="BD1967" s="1">
        <v>14</v>
      </c>
      <c r="BE1967" s="1" t="s">
        <v>183</v>
      </c>
      <c r="BF1967" s="1" t="s">
        <v>75</v>
      </c>
      <c r="BG1967" s="1" t="s">
        <v>75</v>
      </c>
      <c r="BH1967" s="1" t="s">
        <v>88</v>
      </c>
      <c r="BI1967" s="1" t="s">
        <v>96</v>
      </c>
      <c r="BJ1967" s="1" t="s">
        <v>72</v>
      </c>
      <c r="BK1967" s="1" t="s">
        <v>9039</v>
      </c>
      <c r="BL1967" s="1" t="s">
        <v>9040</v>
      </c>
      <c r="BM1967" s="1">
        <f>49</f>
        <v>49</v>
      </c>
      <c r="BN1967" s="1" t="s">
        <v>75</v>
      </c>
      <c r="BO1967" s="1" t="s">
        <v>75</v>
      </c>
      <c r="BP1967" s="1" t="s">
        <v>75</v>
      </c>
      <c r="BQ1967" s="21" t="s">
        <v>99</v>
      </c>
      <c r="BR1967" s="21" t="s">
        <v>100</v>
      </c>
    </row>
    <row r="1968" spans="1:70" ht="20.45" customHeight="1">
      <c r="A1968" s="1">
        <v>260038</v>
      </c>
      <c r="B1968" s="1">
        <v>260038</v>
      </c>
      <c r="C1968" s="1" t="s">
        <v>71</v>
      </c>
      <c r="D1968" s="3">
        <v>46073</v>
      </c>
      <c r="E1968" s="4">
        <v>0.47916666666666669</v>
      </c>
      <c r="F1968" s="5">
        <v>46054</v>
      </c>
      <c r="G1968" s="3">
        <v>46073</v>
      </c>
      <c r="H1968" s="4">
        <v>0.76736111111111116</v>
      </c>
      <c r="I1968" s="48">
        <f t="shared" si="259"/>
        <v>0.28819444444444448</v>
      </c>
      <c r="J1968" s="1">
        <v>10</v>
      </c>
      <c r="K1968" s="1" t="s">
        <v>1896</v>
      </c>
      <c r="L1968" s="1" t="s">
        <v>9223</v>
      </c>
      <c r="M1968" s="1" t="s">
        <v>75</v>
      </c>
      <c r="N1968" s="1" t="s">
        <v>2215</v>
      </c>
      <c r="O1968" s="1" t="s">
        <v>77</v>
      </c>
      <c r="P1968" s="1" t="s">
        <v>172</v>
      </c>
      <c r="Q1968" s="1" t="s">
        <v>78</v>
      </c>
      <c r="R1968" s="21" t="s">
        <v>1927</v>
      </c>
      <c r="S1968" s="21" t="s">
        <v>160</v>
      </c>
      <c r="T1968" s="21" t="s">
        <v>9224</v>
      </c>
      <c r="U1968" s="21" t="s">
        <v>72</v>
      </c>
      <c r="V1968" s="1" t="s">
        <v>80</v>
      </c>
      <c r="W1968" s="1" t="s">
        <v>778</v>
      </c>
      <c r="X1968" s="1" t="s">
        <v>779</v>
      </c>
      <c r="Y1968" s="1" t="s">
        <v>9036</v>
      </c>
      <c r="Z1968" s="1" t="s">
        <v>84</v>
      </c>
      <c r="AA1968" s="1" t="s">
        <v>72</v>
      </c>
      <c r="AB1968" s="1" t="s">
        <v>140</v>
      </c>
      <c r="AC1968" s="1" t="s">
        <v>181</v>
      </c>
      <c r="AD1968" s="1" t="s">
        <v>126</v>
      </c>
      <c r="AE1968" s="1">
        <v>73</v>
      </c>
      <c r="AF1968" s="1" t="s">
        <v>88</v>
      </c>
      <c r="AG1968" s="1">
        <v>5.3</v>
      </c>
      <c r="AH1968" s="1" t="s">
        <v>299</v>
      </c>
      <c r="AI1968" s="1" t="s">
        <v>90</v>
      </c>
      <c r="AJ1968" s="1" t="s">
        <v>91</v>
      </c>
      <c r="AK1968" s="1" t="s">
        <v>92</v>
      </c>
      <c r="AL1968" s="1" t="s">
        <v>72</v>
      </c>
      <c r="AM1968" s="1" t="s">
        <v>72</v>
      </c>
      <c r="AN1968" s="1" t="s">
        <v>72</v>
      </c>
      <c r="AO1968" s="1" t="s">
        <v>72</v>
      </c>
      <c r="AP1968" s="1" t="s">
        <v>72</v>
      </c>
      <c r="AQ1968" s="1" t="s">
        <v>72</v>
      </c>
      <c r="AR1968" s="1" t="s">
        <v>72</v>
      </c>
      <c r="AS1968" s="1" t="s">
        <v>72</v>
      </c>
      <c r="AT1968" s="1" t="s">
        <v>72</v>
      </c>
      <c r="AU1968" s="3">
        <v>46073</v>
      </c>
      <c r="AV1968" s="1" t="s">
        <v>72</v>
      </c>
      <c r="AW1968" s="4" t="s">
        <v>72</v>
      </c>
      <c r="AX1968" s="4" t="s">
        <v>72</v>
      </c>
      <c r="AY1968" s="4" t="s">
        <v>72</v>
      </c>
      <c r="AZ1968" s="4" t="s">
        <v>72</v>
      </c>
      <c r="BA1968" s="4" t="s">
        <v>72</v>
      </c>
      <c r="BB1968" s="4" t="s">
        <v>72</v>
      </c>
      <c r="BC1968" s="1" t="s">
        <v>72</v>
      </c>
      <c r="BD1968" s="1" t="s">
        <v>72</v>
      </c>
      <c r="BE1968" s="1" t="s">
        <v>72</v>
      </c>
      <c r="BF1968" s="1" t="s">
        <v>72</v>
      </c>
      <c r="BG1968" s="1" t="s">
        <v>72</v>
      </c>
      <c r="BH1968" s="1" t="s">
        <v>88</v>
      </c>
      <c r="BI1968" s="1" t="s">
        <v>79</v>
      </c>
      <c r="BJ1968" s="1" t="s">
        <v>72</v>
      </c>
      <c r="BK1968" s="1" t="s">
        <v>72</v>
      </c>
      <c r="BL1968" s="1" t="s">
        <v>72</v>
      </c>
      <c r="BM1968" s="1" t="s">
        <v>72</v>
      </c>
      <c r="BN1968" s="1" t="s">
        <v>72</v>
      </c>
      <c r="BO1968" s="1" t="s">
        <v>72</v>
      </c>
      <c r="BP1968" s="1" t="s">
        <v>72</v>
      </c>
      <c r="BQ1968" s="1" t="s">
        <v>160</v>
      </c>
      <c r="BR1968" s="1" t="s">
        <v>9225</v>
      </c>
    </row>
    <row r="1969" spans="1:70" ht="20.45" customHeight="1">
      <c r="A1969" s="1" t="s">
        <v>9226</v>
      </c>
      <c r="B1969" s="1">
        <v>260039</v>
      </c>
      <c r="C1969" s="1" t="s">
        <v>71</v>
      </c>
      <c r="D1969" s="3">
        <v>46076</v>
      </c>
      <c r="E1969" s="4">
        <v>0.61319444444444449</v>
      </c>
      <c r="F1969" s="5">
        <v>46054</v>
      </c>
      <c r="G1969" s="3">
        <v>46076</v>
      </c>
      <c r="H1969" s="4">
        <v>0.68958333333333333</v>
      </c>
      <c r="I1969" s="48">
        <f t="shared" si="259"/>
        <v>7.638888888888884E-2</v>
      </c>
      <c r="J1969" s="1">
        <v>3</v>
      </c>
      <c r="K1969" s="1" t="s">
        <v>1896</v>
      </c>
      <c r="L1969" s="1" t="s">
        <v>9227</v>
      </c>
      <c r="M1969" s="1" t="s">
        <v>75</v>
      </c>
      <c r="N1969" s="1" t="s">
        <v>8903</v>
      </c>
      <c r="O1969" s="1" t="s">
        <v>77</v>
      </c>
      <c r="P1969" s="1" t="s">
        <v>78</v>
      </c>
      <c r="Q1969" s="1" t="s">
        <v>4162</v>
      </c>
      <c r="R1969" s="21" t="s">
        <v>1898</v>
      </c>
      <c r="S1969" s="21" t="s">
        <v>160</v>
      </c>
      <c r="T1969" s="34" t="s">
        <v>72</v>
      </c>
      <c r="U1969" s="21" t="s">
        <v>6307</v>
      </c>
      <c r="V1969" s="1" t="s">
        <v>1900</v>
      </c>
      <c r="W1969" s="1" t="s">
        <v>83</v>
      </c>
      <c r="X1969" s="1" t="s">
        <v>123</v>
      </c>
      <c r="Y1969" s="1" t="s">
        <v>9043</v>
      </c>
      <c r="Z1969" s="1" t="s">
        <v>84</v>
      </c>
      <c r="AA1969" s="1" t="s">
        <v>72</v>
      </c>
      <c r="AB1969" s="1" t="s">
        <v>140</v>
      </c>
      <c r="AC1969" s="1" t="s">
        <v>141</v>
      </c>
      <c r="AD1969" s="1" t="s">
        <v>87</v>
      </c>
      <c r="AE1969" s="1">
        <v>40</v>
      </c>
      <c r="AF1969" s="1" t="s">
        <v>88</v>
      </c>
      <c r="AG1969" s="1">
        <v>6</v>
      </c>
      <c r="AH1969" s="1" t="s">
        <v>299</v>
      </c>
      <c r="AI1969" s="1" t="s">
        <v>90</v>
      </c>
      <c r="AJ1969" s="1" t="s">
        <v>91</v>
      </c>
      <c r="AK1969" s="1" t="s">
        <v>92</v>
      </c>
      <c r="AL1969" s="1" t="s">
        <v>72</v>
      </c>
      <c r="AM1969" s="1" t="s">
        <v>254</v>
      </c>
      <c r="AN1969" s="1" t="s">
        <v>72</v>
      </c>
      <c r="AO1969" s="1" t="s">
        <v>7244</v>
      </c>
      <c r="AP1969" s="1" t="s">
        <v>72</v>
      </c>
      <c r="AQ1969" s="1" t="s">
        <v>72</v>
      </c>
      <c r="AR1969" s="1" t="s">
        <v>3444</v>
      </c>
      <c r="AS1969" s="1" t="s">
        <v>72</v>
      </c>
      <c r="AT1969" s="1" t="s">
        <v>72</v>
      </c>
      <c r="AU1969" s="3">
        <v>46076</v>
      </c>
      <c r="AV1969" s="4">
        <v>0.70694444444444449</v>
      </c>
      <c r="AW1969" s="4">
        <v>0.80694444444444446</v>
      </c>
      <c r="AX1969" s="4">
        <f t="shared" si="260"/>
        <v>9.9999999999999978E-2</v>
      </c>
      <c r="AY1969" s="4">
        <f>AW1969-I1969</f>
        <v>0.73055555555555562</v>
      </c>
      <c r="AZ1969" s="4">
        <f>AW1969-E1969</f>
        <v>0.19374999999999998</v>
      </c>
      <c r="BA1969" s="1" t="s">
        <v>9228</v>
      </c>
      <c r="BB1969" s="1" t="s">
        <v>72</v>
      </c>
      <c r="BC1969" s="1" t="s">
        <v>1675</v>
      </c>
      <c r="BD1969" s="1">
        <v>14</v>
      </c>
      <c r="BE1969" s="1" t="s">
        <v>3446</v>
      </c>
      <c r="BF1969" s="1" t="s">
        <v>88</v>
      </c>
      <c r="BG1969" s="1" t="s">
        <v>88</v>
      </c>
      <c r="BH1969" s="1" t="s">
        <v>88</v>
      </c>
      <c r="BI1969" s="1" t="s">
        <v>79</v>
      </c>
      <c r="BJ1969" s="1" t="s">
        <v>437</v>
      </c>
      <c r="BK1969" s="1" t="s">
        <v>72</v>
      </c>
      <c r="BL1969" s="1" t="s">
        <v>72</v>
      </c>
      <c r="BM1969" s="1" t="s">
        <v>72</v>
      </c>
      <c r="BN1969" s="1" t="s">
        <v>72</v>
      </c>
      <c r="BO1969" s="1" t="s">
        <v>72</v>
      </c>
      <c r="BP1969" s="1" t="s">
        <v>72</v>
      </c>
      <c r="BQ1969" s="1" t="s">
        <v>160</v>
      </c>
      <c r="BR1969" s="1" t="s">
        <v>440</v>
      </c>
    </row>
    <row r="1970" spans="1:70" ht="20.45" customHeight="1">
      <c r="A1970" s="1" t="s">
        <v>9229</v>
      </c>
      <c r="B1970" s="1">
        <v>260040</v>
      </c>
      <c r="C1970" s="1" t="s">
        <v>71</v>
      </c>
      <c r="D1970" s="3">
        <v>46076</v>
      </c>
      <c r="E1970" s="4">
        <v>0.48958333333333331</v>
      </c>
      <c r="F1970" s="5">
        <v>46054</v>
      </c>
      <c r="G1970" s="3">
        <v>46076</v>
      </c>
      <c r="H1970" s="4">
        <v>0.69513888888888886</v>
      </c>
      <c r="I1970" s="48">
        <f t="shared" si="259"/>
        <v>0.20555555555555555</v>
      </c>
      <c r="J1970" s="1">
        <v>5</v>
      </c>
      <c r="K1970" s="1" t="s">
        <v>1896</v>
      </c>
      <c r="L1970" s="1" t="s">
        <v>9230</v>
      </c>
      <c r="M1970" s="1" t="s">
        <v>75</v>
      </c>
      <c r="N1970" s="1" t="s">
        <v>3947</v>
      </c>
      <c r="O1970" s="1" t="s">
        <v>77</v>
      </c>
      <c r="P1970" s="1" t="s">
        <v>78</v>
      </c>
      <c r="Q1970" s="1" t="s">
        <v>78</v>
      </c>
      <c r="R1970" s="21" t="s">
        <v>1898</v>
      </c>
      <c r="S1970" s="21" t="s">
        <v>99</v>
      </c>
      <c r="T1970" s="34" t="s">
        <v>72</v>
      </c>
      <c r="U1970" s="34" t="s">
        <v>2488</v>
      </c>
      <c r="V1970" s="1" t="s">
        <v>1900</v>
      </c>
      <c r="W1970" s="1" t="s">
        <v>813</v>
      </c>
      <c r="X1970" s="1" t="s">
        <v>813</v>
      </c>
      <c r="Y1970" s="1" t="s">
        <v>9057</v>
      </c>
      <c r="Z1970" s="1" t="s">
        <v>84</v>
      </c>
      <c r="AA1970" s="1" t="s">
        <v>72</v>
      </c>
      <c r="AB1970" s="1" t="s">
        <v>104</v>
      </c>
      <c r="AC1970" s="1" t="s">
        <v>1060</v>
      </c>
      <c r="AD1970" s="1" t="s">
        <v>87</v>
      </c>
      <c r="AE1970" s="1">
        <v>61</v>
      </c>
      <c r="AF1970" s="1" t="s">
        <v>88</v>
      </c>
      <c r="AG1970" s="1">
        <v>6.3</v>
      </c>
      <c r="AH1970" s="1" t="s">
        <v>2344</v>
      </c>
      <c r="AI1970" s="1" t="s">
        <v>90</v>
      </c>
      <c r="AJ1970" s="1" t="s">
        <v>91</v>
      </c>
      <c r="AK1970" s="1" t="s">
        <v>92</v>
      </c>
      <c r="AL1970" s="1" t="s">
        <v>72</v>
      </c>
      <c r="AM1970" s="1" t="s">
        <v>229</v>
      </c>
      <c r="AN1970" s="1">
        <v>1</v>
      </c>
      <c r="AO1970" s="1" t="s">
        <v>5057</v>
      </c>
      <c r="AP1970" s="1" t="s">
        <v>72</v>
      </c>
      <c r="AQ1970" s="1" t="s">
        <v>72</v>
      </c>
      <c r="AR1970" s="1" t="s">
        <v>3444</v>
      </c>
      <c r="AS1970" s="1" t="s">
        <v>878</v>
      </c>
      <c r="AT1970" s="1" t="s">
        <v>72</v>
      </c>
      <c r="AU1970" s="3">
        <v>46076</v>
      </c>
      <c r="AV1970" s="4">
        <v>0.72083333333333333</v>
      </c>
      <c r="AW1970" s="4">
        <v>0.81944444444444442</v>
      </c>
      <c r="AX1970" s="4">
        <f t="shared" si="260"/>
        <v>9.8611111111111094E-2</v>
      </c>
      <c r="AY1970" s="4">
        <f>AW1970-I1970</f>
        <v>0.61388888888888893</v>
      </c>
      <c r="AZ1970" s="4">
        <f>AW1970-E1970</f>
        <v>0.3298611111111111</v>
      </c>
      <c r="BA1970" s="1" t="s">
        <v>1403</v>
      </c>
      <c r="BB1970" s="1" t="s">
        <v>72</v>
      </c>
      <c r="BC1970" s="1" t="s">
        <v>1675</v>
      </c>
      <c r="BD1970" s="1">
        <v>14</v>
      </c>
      <c r="BE1970" s="1" t="s">
        <v>2694</v>
      </c>
      <c r="BF1970" s="1" t="s">
        <v>75</v>
      </c>
      <c r="BG1970" s="1" t="s">
        <v>75</v>
      </c>
      <c r="BH1970" s="1" t="s">
        <v>88</v>
      </c>
      <c r="BI1970" s="1" t="s">
        <v>96</v>
      </c>
      <c r="BJ1970" s="1" t="s">
        <v>72</v>
      </c>
      <c r="BK1970" s="1" t="s">
        <v>3962</v>
      </c>
      <c r="BL1970" s="1" t="s">
        <v>9231</v>
      </c>
      <c r="BM1970" s="1">
        <v>28</v>
      </c>
      <c r="BN1970" s="1" t="s">
        <v>75</v>
      </c>
      <c r="BO1970" s="1" t="s">
        <v>75</v>
      </c>
      <c r="BP1970" s="1" t="s">
        <v>75</v>
      </c>
      <c r="BQ1970" s="21" t="s">
        <v>99</v>
      </c>
      <c r="BR1970" s="21" t="s">
        <v>100</v>
      </c>
    </row>
    <row r="1971" spans="1:70" ht="20.45" customHeight="1">
      <c r="A1971" s="1">
        <v>260041</v>
      </c>
      <c r="B1971" s="1">
        <v>260041</v>
      </c>
      <c r="C1971" s="1" t="s">
        <v>71</v>
      </c>
      <c r="D1971" s="3">
        <v>46076</v>
      </c>
      <c r="E1971" s="4">
        <v>0.47222222222222221</v>
      </c>
      <c r="F1971" s="5">
        <v>46054</v>
      </c>
      <c r="G1971" s="3">
        <v>46076</v>
      </c>
      <c r="H1971" s="4">
        <v>0.82986111111111116</v>
      </c>
      <c r="I1971" s="48">
        <f t="shared" si="259"/>
        <v>0.35763888888888895</v>
      </c>
      <c r="J1971" s="1">
        <v>10</v>
      </c>
      <c r="K1971" s="1" t="s">
        <v>1896</v>
      </c>
      <c r="L1971" s="1" t="s">
        <v>9232</v>
      </c>
      <c r="M1971" s="1" t="s">
        <v>75</v>
      </c>
      <c r="N1971" s="1" t="s">
        <v>2215</v>
      </c>
      <c r="O1971" s="1" t="s">
        <v>77</v>
      </c>
      <c r="P1971" s="1" t="s">
        <v>172</v>
      </c>
      <c r="Q1971" s="1" t="s">
        <v>172</v>
      </c>
      <c r="R1971" s="21" t="s">
        <v>1927</v>
      </c>
      <c r="S1971" s="21" t="s">
        <v>160</v>
      </c>
      <c r="T1971" s="21" t="s">
        <v>6550</v>
      </c>
      <c r="U1971" s="21" t="s">
        <v>2305</v>
      </c>
      <c r="V1971" s="1" t="s">
        <v>80</v>
      </c>
      <c r="W1971" s="1" t="s">
        <v>778</v>
      </c>
      <c r="X1971" s="1" t="s">
        <v>779</v>
      </c>
      <c r="Y1971" s="1" t="s">
        <v>9036</v>
      </c>
      <c r="Z1971" s="1" t="s">
        <v>84</v>
      </c>
      <c r="AA1971" s="1" t="s">
        <v>72</v>
      </c>
      <c r="AB1971" s="1" t="s">
        <v>140</v>
      </c>
      <c r="AC1971" s="1" t="s">
        <v>181</v>
      </c>
      <c r="AD1971" s="1" t="s">
        <v>126</v>
      </c>
      <c r="AE1971" s="1">
        <v>60</v>
      </c>
      <c r="AF1971" s="1" t="s">
        <v>88</v>
      </c>
      <c r="AG1971" s="1">
        <v>5.6</v>
      </c>
      <c r="AH1971" s="1" t="s">
        <v>954</v>
      </c>
      <c r="AI1971" s="1" t="s">
        <v>90</v>
      </c>
      <c r="AJ1971" s="1" t="s">
        <v>91</v>
      </c>
      <c r="AK1971" s="1" t="s">
        <v>92</v>
      </c>
      <c r="AL1971" s="1" t="s">
        <v>72</v>
      </c>
      <c r="AM1971" s="1" t="s">
        <v>72</v>
      </c>
      <c r="AN1971" s="1" t="s">
        <v>72</v>
      </c>
      <c r="AO1971" s="1" t="s">
        <v>72</v>
      </c>
      <c r="AP1971" s="1" t="s">
        <v>72</v>
      </c>
      <c r="AQ1971" s="1" t="s">
        <v>72</v>
      </c>
      <c r="AR1971" s="1" t="s">
        <v>72</v>
      </c>
      <c r="AS1971" s="1" t="s">
        <v>72</v>
      </c>
      <c r="AT1971" s="1" t="s">
        <v>72</v>
      </c>
      <c r="AU1971" s="3">
        <v>46076</v>
      </c>
      <c r="AV1971" s="4">
        <v>0.84236111111111112</v>
      </c>
      <c r="AW1971" s="4" t="s">
        <v>72</v>
      </c>
      <c r="AX1971" s="4" t="s">
        <v>72</v>
      </c>
      <c r="AY1971" s="4" t="s">
        <v>72</v>
      </c>
      <c r="AZ1971" s="4" t="s">
        <v>72</v>
      </c>
      <c r="BA1971" s="1" t="s">
        <v>9233</v>
      </c>
      <c r="BB1971" s="1" t="s">
        <v>72</v>
      </c>
      <c r="BC1971" s="1" t="s">
        <v>1794</v>
      </c>
      <c r="BD1971" s="1">
        <v>14</v>
      </c>
      <c r="BE1971" s="1" t="s">
        <v>3446</v>
      </c>
      <c r="BF1971" s="1" t="s">
        <v>75</v>
      </c>
      <c r="BG1971" s="1" t="s">
        <v>88</v>
      </c>
      <c r="BH1971" s="1" t="s">
        <v>88</v>
      </c>
      <c r="BI1971" s="1" t="s">
        <v>79</v>
      </c>
      <c r="BJ1971" s="1" t="s">
        <v>72</v>
      </c>
      <c r="BK1971" s="1" t="s">
        <v>72</v>
      </c>
      <c r="BL1971" s="1" t="s">
        <v>72</v>
      </c>
      <c r="BM1971" s="1" t="s">
        <v>72</v>
      </c>
      <c r="BN1971" s="1" t="s">
        <v>72</v>
      </c>
      <c r="BO1971" s="1" t="s">
        <v>72</v>
      </c>
      <c r="BP1971" s="1" t="s">
        <v>72</v>
      </c>
      <c r="BQ1971" s="1" t="s">
        <v>160</v>
      </c>
      <c r="BR1971" s="1" t="s">
        <v>9234</v>
      </c>
    </row>
    <row r="1972" spans="1:70" ht="20.45" customHeight="1">
      <c r="A1972" s="1" t="s">
        <v>9235</v>
      </c>
      <c r="B1972" s="1">
        <v>260042</v>
      </c>
      <c r="C1972" s="1" t="s">
        <v>71</v>
      </c>
      <c r="D1972" s="3">
        <v>46077</v>
      </c>
      <c r="E1972" s="4">
        <v>0.49722222222222223</v>
      </c>
      <c r="F1972" s="5">
        <v>46054</v>
      </c>
      <c r="G1972" s="3">
        <v>46077</v>
      </c>
      <c r="H1972" s="4">
        <v>0.60486111111111107</v>
      </c>
      <c r="I1972" s="48">
        <f t="shared" si="259"/>
        <v>0.10763888888888884</v>
      </c>
      <c r="J1972" s="1">
        <v>9</v>
      </c>
      <c r="K1972" s="1" t="s">
        <v>1896</v>
      </c>
      <c r="L1972" s="1" t="s">
        <v>9236</v>
      </c>
      <c r="M1972" s="1" t="s">
        <v>75</v>
      </c>
      <c r="N1972" s="1" t="s">
        <v>3947</v>
      </c>
      <c r="O1972" s="1" t="s">
        <v>77</v>
      </c>
      <c r="P1972" s="1" t="s">
        <v>78</v>
      </c>
      <c r="Q1972" s="1" t="s">
        <v>78</v>
      </c>
      <c r="R1972" s="21" t="s">
        <v>1898</v>
      </c>
      <c r="S1972" s="21" t="s">
        <v>99</v>
      </c>
      <c r="T1972" s="34" t="s">
        <v>72</v>
      </c>
      <c r="U1972" s="34" t="s">
        <v>2651</v>
      </c>
      <c r="V1972" s="1" t="s">
        <v>1900</v>
      </c>
      <c r="W1972" s="1" t="s">
        <v>813</v>
      </c>
      <c r="X1972" s="1" t="s">
        <v>813</v>
      </c>
      <c r="Y1972" s="1" t="s">
        <v>9057</v>
      </c>
      <c r="Z1972" s="1" t="s">
        <v>84</v>
      </c>
      <c r="AA1972" s="1" t="s">
        <v>72</v>
      </c>
      <c r="AB1972" s="1" t="s">
        <v>140</v>
      </c>
      <c r="AC1972" s="1" t="s">
        <v>141</v>
      </c>
      <c r="AD1972" s="1" t="s">
        <v>87</v>
      </c>
      <c r="AE1972" s="1">
        <v>43</v>
      </c>
      <c r="AF1972" s="1" t="s">
        <v>88</v>
      </c>
      <c r="AG1972" s="1">
        <v>6.1</v>
      </c>
      <c r="AH1972" s="1" t="s">
        <v>2344</v>
      </c>
      <c r="AI1972" s="1" t="s">
        <v>90</v>
      </c>
      <c r="AJ1972" s="1" t="s">
        <v>91</v>
      </c>
      <c r="AK1972" s="1" t="s">
        <v>92</v>
      </c>
      <c r="AL1972" s="1" t="s">
        <v>72</v>
      </c>
      <c r="AM1972" s="1" t="s">
        <v>217</v>
      </c>
      <c r="AN1972" s="1">
        <v>1</v>
      </c>
      <c r="AO1972" s="1" t="s">
        <v>5523</v>
      </c>
      <c r="AP1972" s="1" t="s">
        <v>72</v>
      </c>
      <c r="AQ1972" s="1" t="s">
        <v>72</v>
      </c>
      <c r="AR1972" s="1" t="s">
        <v>3444</v>
      </c>
      <c r="AS1972" s="1" t="s">
        <v>878</v>
      </c>
      <c r="AT1972" s="1" t="s">
        <v>72</v>
      </c>
      <c r="AU1972" s="3">
        <v>46077</v>
      </c>
      <c r="AV1972" s="4">
        <v>0.61597222222222225</v>
      </c>
      <c r="AW1972" s="4">
        <v>0.67847222222222225</v>
      </c>
      <c r="AX1972" s="4">
        <f t="shared" si="260"/>
        <v>6.25E-2</v>
      </c>
      <c r="AY1972" s="4">
        <f>AW1972-I1972</f>
        <v>0.57083333333333341</v>
      </c>
      <c r="AZ1972" s="4">
        <f>AW1972-E1972</f>
        <v>0.18125000000000002</v>
      </c>
      <c r="BA1972" s="1" t="s">
        <v>9237</v>
      </c>
      <c r="BB1972" s="1" t="s">
        <v>72</v>
      </c>
      <c r="BC1972" s="1" t="s">
        <v>1675</v>
      </c>
      <c r="BD1972" s="1">
        <v>14</v>
      </c>
      <c r="BE1972" s="1" t="s">
        <v>2694</v>
      </c>
      <c r="BF1972" s="1" t="s">
        <v>75</v>
      </c>
      <c r="BG1972" s="1" t="s">
        <v>75</v>
      </c>
      <c r="BH1972" s="1" t="s">
        <v>88</v>
      </c>
      <c r="BI1972" s="1" t="s">
        <v>96</v>
      </c>
      <c r="BJ1972" s="1" t="s">
        <v>72</v>
      </c>
      <c r="BK1972" s="1" t="s">
        <v>4154</v>
      </c>
      <c r="BL1972" s="1" t="s">
        <v>9238</v>
      </c>
      <c r="BM1972" s="1">
        <v>15</v>
      </c>
      <c r="BN1972" s="1" t="s">
        <v>75</v>
      </c>
      <c r="BO1972" s="1" t="s">
        <v>75</v>
      </c>
      <c r="BP1972" s="1" t="s">
        <v>75</v>
      </c>
      <c r="BQ1972" s="21" t="s">
        <v>99</v>
      </c>
      <c r="BR1972" s="21" t="s">
        <v>100</v>
      </c>
    </row>
    <row r="1973" spans="1:70" ht="20.45" customHeight="1">
      <c r="A1973" s="1" t="s">
        <v>9239</v>
      </c>
      <c r="B1973" s="1">
        <v>260043</v>
      </c>
      <c r="C1973" s="1" t="s">
        <v>497</v>
      </c>
      <c r="D1973" s="3">
        <v>46077</v>
      </c>
      <c r="E1973" s="4">
        <v>0.56805555555555554</v>
      </c>
      <c r="F1973" s="5">
        <v>46054</v>
      </c>
      <c r="G1973" s="3">
        <v>46077</v>
      </c>
      <c r="H1973" s="4">
        <v>0.64513888888888893</v>
      </c>
      <c r="I1973" s="48">
        <f t="shared" si="259"/>
        <v>7.7083333333333393E-2</v>
      </c>
      <c r="J1973" s="1">
        <v>2</v>
      </c>
      <c r="K1973" s="1" t="s">
        <v>1896</v>
      </c>
      <c r="L1973" s="1" t="s">
        <v>9240</v>
      </c>
      <c r="M1973" s="1" t="s">
        <v>75</v>
      </c>
      <c r="N1973" s="1" t="s">
        <v>9241</v>
      </c>
      <c r="O1973" s="1" t="s">
        <v>497</v>
      </c>
      <c r="P1973" s="1" t="s">
        <v>78</v>
      </c>
      <c r="Q1973" s="1" t="s">
        <v>78</v>
      </c>
      <c r="R1973" s="21" t="s">
        <v>1898</v>
      </c>
      <c r="S1973" s="21" t="s">
        <v>99</v>
      </c>
      <c r="T1973" s="34" t="s">
        <v>72</v>
      </c>
      <c r="U1973" s="34" t="s">
        <v>9242</v>
      </c>
      <c r="V1973" s="1" t="s">
        <v>1900</v>
      </c>
      <c r="W1973" s="1" t="s">
        <v>83</v>
      </c>
      <c r="X1973" s="1" t="s">
        <v>123</v>
      </c>
      <c r="Y1973" s="1" t="s">
        <v>9043</v>
      </c>
      <c r="Z1973" s="1" t="s">
        <v>84</v>
      </c>
      <c r="AA1973" s="1" t="s">
        <v>72</v>
      </c>
      <c r="AB1973" s="1" t="s">
        <v>214</v>
      </c>
      <c r="AC1973" s="1" t="s">
        <v>253</v>
      </c>
      <c r="AD1973" s="1" t="s">
        <v>126</v>
      </c>
      <c r="AE1973" s="1">
        <v>68</v>
      </c>
      <c r="AF1973" s="1" t="s">
        <v>88</v>
      </c>
      <c r="AG1973" s="1">
        <v>6.2</v>
      </c>
      <c r="AH1973" s="1" t="s">
        <v>954</v>
      </c>
      <c r="AI1973" s="1" t="s">
        <v>90</v>
      </c>
      <c r="AJ1973" s="1" t="s">
        <v>91</v>
      </c>
      <c r="AK1973" s="1" t="s">
        <v>92</v>
      </c>
      <c r="AL1973" s="1" t="s">
        <v>72</v>
      </c>
      <c r="AM1973" s="1" t="s">
        <v>254</v>
      </c>
      <c r="AN1973" s="1" t="s">
        <v>72</v>
      </c>
      <c r="AO1973" s="1" t="s">
        <v>367</v>
      </c>
      <c r="AP1973" s="1" t="s">
        <v>72</v>
      </c>
      <c r="AQ1973" s="1" t="s">
        <v>72</v>
      </c>
      <c r="AR1973" s="1" t="s">
        <v>3444</v>
      </c>
      <c r="AS1973" s="1" t="s">
        <v>72</v>
      </c>
      <c r="AT1973" s="1" t="s">
        <v>72</v>
      </c>
      <c r="AU1973" s="3">
        <v>46077</v>
      </c>
      <c r="AV1973" s="4">
        <v>0.65833333333333333</v>
      </c>
      <c r="AW1973" s="4">
        <v>0.72361111111111109</v>
      </c>
      <c r="AX1973" s="4">
        <f t="shared" si="260"/>
        <v>6.5277777777777768E-2</v>
      </c>
      <c r="AY1973" s="4">
        <f>AW1973-I1973</f>
        <v>0.6465277777777777</v>
      </c>
      <c r="AZ1973" s="4">
        <f>AW1973-E1973</f>
        <v>0.15555555555555556</v>
      </c>
      <c r="BA1973" s="1" t="s">
        <v>9243</v>
      </c>
      <c r="BB1973" s="1" t="s">
        <v>72</v>
      </c>
      <c r="BC1973" s="1" t="s">
        <v>1675</v>
      </c>
      <c r="BD1973" s="1">
        <v>14</v>
      </c>
      <c r="BE1973" s="1" t="s">
        <v>183</v>
      </c>
      <c r="BF1973" s="1" t="s">
        <v>75</v>
      </c>
      <c r="BG1973" s="1" t="s">
        <v>75</v>
      </c>
      <c r="BH1973" s="1" t="s">
        <v>88</v>
      </c>
      <c r="BI1973" s="1" t="s">
        <v>96</v>
      </c>
      <c r="BJ1973" s="1" t="s">
        <v>72</v>
      </c>
      <c r="BK1973" s="1" t="s">
        <v>3962</v>
      </c>
      <c r="BL1973" s="1" t="s">
        <v>9244</v>
      </c>
      <c r="BM1973" s="1">
        <f>35+7</f>
        <v>42</v>
      </c>
      <c r="BN1973" s="1" t="s">
        <v>75</v>
      </c>
      <c r="BO1973" s="1" t="s">
        <v>75</v>
      </c>
      <c r="BP1973" s="1" t="s">
        <v>75</v>
      </c>
      <c r="BQ1973" s="21" t="s">
        <v>99</v>
      </c>
      <c r="BR1973" s="21" t="s">
        <v>100</v>
      </c>
    </row>
    <row r="1974" spans="1:70" ht="20.45" customHeight="1">
      <c r="A1974" s="1" t="s">
        <v>9245</v>
      </c>
      <c r="B1974" s="1">
        <v>260043</v>
      </c>
      <c r="C1974" s="1" t="s">
        <v>71</v>
      </c>
      <c r="D1974" s="3">
        <v>46077</v>
      </c>
      <c r="E1974" s="4">
        <v>0.56805555555555554</v>
      </c>
      <c r="F1974" s="5">
        <v>46054</v>
      </c>
      <c r="G1974" s="3">
        <v>46077</v>
      </c>
      <c r="H1974" s="4">
        <v>0.64513888888888893</v>
      </c>
      <c r="I1974" s="48">
        <f t="shared" si="259"/>
        <v>7.7083333333333393E-2</v>
      </c>
      <c r="J1974" s="1">
        <v>2</v>
      </c>
      <c r="K1974" s="1" t="s">
        <v>1896</v>
      </c>
      <c r="L1974" s="1" t="s">
        <v>9240</v>
      </c>
      <c r="M1974" s="1" t="s">
        <v>75</v>
      </c>
      <c r="N1974" s="1" t="s">
        <v>3947</v>
      </c>
      <c r="O1974" s="1" t="s">
        <v>77</v>
      </c>
      <c r="P1974" s="1" t="s">
        <v>78</v>
      </c>
      <c r="Q1974" s="1" t="s">
        <v>78</v>
      </c>
      <c r="R1974" s="21" t="s">
        <v>1898</v>
      </c>
      <c r="S1974" s="21" t="s">
        <v>99</v>
      </c>
      <c r="T1974" s="34" t="s">
        <v>72</v>
      </c>
      <c r="U1974" s="34" t="s">
        <v>9242</v>
      </c>
      <c r="V1974" s="1" t="s">
        <v>1900</v>
      </c>
      <c r="W1974" s="1" t="s">
        <v>83</v>
      </c>
      <c r="X1974" s="1" t="s">
        <v>123</v>
      </c>
      <c r="Y1974" s="1" t="s">
        <v>9043</v>
      </c>
      <c r="Z1974" s="1" t="s">
        <v>84</v>
      </c>
      <c r="AA1974" s="1" t="s">
        <v>72</v>
      </c>
      <c r="AB1974" s="1" t="s">
        <v>214</v>
      </c>
      <c r="AC1974" s="1" t="s">
        <v>253</v>
      </c>
      <c r="AD1974" s="1" t="s">
        <v>126</v>
      </c>
      <c r="AE1974" s="1">
        <v>68</v>
      </c>
      <c r="AF1974" s="1" t="s">
        <v>88</v>
      </c>
      <c r="AG1974" s="1">
        <v>6.2</v>
      </c>
      <c r="AH1974" s="1" t="s">
        <v>954</v>
      </c>
      <c r="AI1974" s="1" t="s">
        <v>90</v>
      </c>
      <c r="AJ1974" s="1" t="s">
        <v>91</v>
      </c>
      <c r="AK1974" s="1" t="s">
        <v>92</v>
      </c>
      <c r="AL1974" s="1" t="s">
        <v>72</v>
      </c>
      <c r="AM1974" s="1" t="s">
        <v>254</v>
      </c>
      <c r="AN1974" s="1" t="s">
        <v>72</v>
      </c>
      <c r="AO1974" s="1" t="s">
        <v>367</v>
      </c>
      <c r="AP1974" s="1" t="s">
        <v>72</v>
      </c>
      <c r="AQ1974" s="1" t="s">
        <v>72</v>
      </c>
      <c r="AR1974" s="1" t="s">
        <v>3444</v>
      </c>
      <c r="AS1974" s="1" t="s">
        <v>72</v>
      </c>
      <c r="AT1974" s="1" t="s">
        <v>72</v>
      </c>
      <c r="AU1974" s="3">
        <v>46077</v>
      </c>
      <c r="AV1974" s="4">
        <v>0.65833333333333333</v>
      </c>
      <c r="AW1974" s="4">
        <v>0.88958333333333328</v>
      </c>
      <c r="AX1974" s="4">
        <f t="shared" si="260"/>
        <v>0.23124999999999996</v>
      </c>
      <c r="AY1974" s="4">
        <f>AW1974-I1974</f>
        <v>0.81249999999999989</v>
      </c>
      <c r="AZ1974" s="4">
        <f>AW1974-E1974</f>
        <v>0.32152777777777775</v>
      </c>
      <c r="BA1974" s="1" t="s">
        <v>9243</v>
      </c>
      <c r="BB1974" s="1" t="s">
        <v>72</v>
      </c>
      <c r="BC1974" s="1" t="s">
        <v>1675</v>
      </c>
      <c r="BD1974" s="1">
        <v>14</v>
      </c>
      <c r="BE1974" s="1" t="s">
        <v>183</v>
      </c>
      <c r="BF1974" s="1" t="s">
        <v>75</v>
      </c>
      <c r="BG1974" s="1" t="s">
        <v>75</v>
      </c>
      <c r="BH1974" s="1" t="s">
        <v>88</v>
      </c>
      <c r="BI1974" s="1" t="s">
        <v>96</v>
      </c>
      <c r="BJ1974" s="1" t="s">
        <v>72</v>
      </c>
      <c r="BK1974" s="1" t="s">
        <v>3962</v>
      </c>
      <c r="BL1974" s="1" t="s">
        <v>9246</v>
      </c>
      <c r="BM1974" s="1">
        <f>21+7</f>
        <v>28</v>
      </c>
      <c r="BN1974" s="1" t="s">
        <v>75</v>
      </c>
      <c r="BO1974" s="1" t="s">
        <v>75</v>
      </c>
      <c r="BP1974" s="1" t="s">
        <v>75</v>
      </c>
      <c r="BQ1974" s="21" t="s">
        <v>99</v>
      </c>
      <c r="BR1974" s="21" t="s">
        <v>100</v>
      </c>
    </row>
    <row r="1975" spans="1:70" ht="20.45" customHeight="1">
      <c r="A1975" s="1" t="s">
        <v>9247</v>
      </c>
      <c r="B1975" s="1">
        <v>260044</v>
      </c>
      <c r="C1975" s="1" t="s">
        <v>71</v>
      </c>
      <c r="D1975" s="3">
        <v>46077</v>
      </c>
      <c r="E1975" s="4">
        <v>0.55555555555555558</v>
      </c>
      <c r="F1975" s="5">
        <v>46054</v>
      </c>
      <c r="G1975" s="3">
        <v>46077</v>
      </c>
      <c r="H1975" s="4">
        <v>0.84444444444444444</v>
      </c>
      <c r="I1975" s="48">
        <f t="shared" si="259"/>
        <v>0.28888888888888886</v>
      </c>
      <c r="J1975" s="1">
        <v>5</v>
      </c>
      <c r="K1975" s="1" t="s">
        <v>1896</v>
      </c>
      <c r="L1975" s="1" t="s">
        <v>9248</v>
      </c>
      <c r="M1975" s="1" t="s">
        <v>75</v>
      </c>
      <c r="N1975" s="1" t="s">
        <v>3759</v>
      </c>
      <c r="O1975" s="1" t="s">
        <v>77</v>
      </c>
      <c r="P1975" s="1" t="s">
        <v>78</v>
      </c>
      <c r="Q1975" s="1" t="s">
        <v>78</v>
      </c>
      <c r="R1975" s="21" t="s">
        <v>1898</v>
      </c>
      <c r="S1975" s="21" t="s">
        <v>99</v>
      </c>
      <c r="T1975" s="34" t="s">
        <v>72</v>
      </c>
      <c r="U1975" s="21" t="s">
        <v>8536</v>
      </c>
      <c r="V1975" s="1" t="s">
        <v>80</v>
      </c>
      <c r="W1975" s="1" t="s">
        <v>778</v>
      </c>
      <c r="X1975" s="1" t="s">
        <v>779</v>
      </c>
      <c r="Y1975" s="1" t="s">
        <v>9036</v>
      </c>
      <c r="Z1975" s="1" t="s">
        <v>443</v>
      </c>
      <c r="AA1975" s="1" t="s">
        <v>72</v>
      </c>
      <c r="AB1975" s="1" t="s">
        <v>444</v>
      </c>
      <c r="AC1975" s="1" t="s">
        <v>444</v>
      </c>
      <c r="AD1975" s="1" t="s">
        <v>87</v>
      </c>
      <c r="AE1975" s="1">
        <v>52</v>
      </c>
      <c r="AF1975" s="1" t="s">
        <v>88</v>
      </c>
      <c r="AG1975" s="1">
        <v>5.5</v>
      </c>
      <c r="AH1975" s="1" t="s">
        <v>299</v>
      </c>
      <c r="AI1975" s="1" t="s">
        <v>90</v>
      </c>
      <c r="AJ1975" s="1" t="s">
        <v>91</v>
      </c>
      <c r="AK1975" s="1" t="s">
        <v>216</v>
      </c>
      <c r="AL1975" s="1" t="s">
        <v>72</v>
      </c>
      <c r="AM1975" s="1" t="s">
        <v>244</v>
      </c>
      <c r="AN1975" s="1" t="s">
        <v>72</v>
      </c>
      <c r="AO1975" s="21" t="s">
        <v>9249</v>
      </c>
      <c r="AP1975" s="1">
        <v>3</v>
      </c>
      <c r="AQ1975" s="1" t="s">
        <v>9250</v>
      </c>
      <c r="AR1975" s="1" t="s">
        <v>220</v>
      </c>
      <c r="AS1975" s="1" t="s">
        <v>72</v>
      </c>
      <c r="AT1975" s="1" t="s">
        <v>72</v>
      </c>
      <c r="AU1975" s="3">
        <v>46077</v>
      </c>
      <c r="AV1975" s="4">
        <v>0.86041666666666672</v>
      </c>
      <c r="AW1975" s="4">
        <v>0.91249999999999998</v>
      </c>
      <c r="AX1975" s="4">
        <f t="shared" si="260"/>
        <v>5.2083333333333259E-2</v>
      </c>
      <c r="AY1975" s="4">
        <f>AW1975-I1975</f>
        <v>0.62361111111111112</v>
      </c>
      <c r="AZ1975" s="4">
        <f>AW1975-E1975</f>
        <v>0.3569444444444444</v>
      </c>
      <c r="BA1975" s="1" t="s">
        <v>9251</v>
      </c>
      <c r="BB1975" s="1" t="s">
        <v>72</v>
      </c>
      <c r="BC1975" s="1" t="s">
        <v>1794</v>
      </c>
      <c r="BD1975" s="1">
        <v>13</v>
      </c>
      <c r="BE1975" s="1" t="s">
        <v>3446</v>
      </c>
      <c r="BF1975" s="1" t="s">
        <v>75</v>
      </c>
      <c r="BG1975" s="1" t="s">
        <v>75</v>
      </c>
      <c r="BH1975" s="1" t="s">
        <v>88</v>
      </c>
      <c r="BI1975" s="1" t="s">
        <v>96</v>
      </c>
      <c r="BJ1975" s="1" t="s">
        <v>72</v>
      </c>
      <c r="BK1975" s="1" t="s">
        <v>3962</v>
      </c>
      <c r="BL1975" s="1" t="s">
        <v>9123</v>
      </c>
      <c r="BM1975" s="1">
        <f>42+14</f>
        <v>56</v>
      </c>
      <c r="BN1975" s="1" t="s">
        <v>75</v>
      </c>
      <c r="BO1975" s="1" t="s">
        <v>75</v>
      </c>
      <c r="BP1975" s="1" t="s">
        <v>75</v>
      </c>
      <c r="BQ1975" s="21" t="s">
        <v>99</v>
      </c>
      <c r="BR1975" s="1" t="s">
        <v>918</v>
      </c>
    </row>
    <row r="1976" spans="1:70" ht="20.45" customHeight="1">
      <c r="A1976" s="1" t="s">
        <v>9252</v>
      </c>
      <c r="B1976" s="1">
        <v>260045</v>
      </c>
      <c r="C1976" s="1" t="s">
        <v>71</v>
      </c>
      <c r="D1976" s="3">
        <v>46079</v>
      </c>
      <c r="E1976" s="4">
        <v>0.41249999999999998</v>
      </c>
      <c r="F1976" s="5">
        <v>46054</v>
      </c>
      <c r="G1976" s="3">
        <v>46079</v>
      </c>
      <c r="H1976" s="4">
        <v>0.59583333333333333</v>
      </c>
      <c r="I1976" s="48">
        <f t="shared" si="259"/>
        <v>0.18333333333333335</v>
      </c>
      <c r="J1976" s="1">
        <v>6</v>
      </c>
      <c r="K1976" s="1" t="s">
        <v>1896</v>
      </c>
      <c r="L1976" s="1" t="s">
        <v>9253</v>
      </c>
      <c r="M1976" s="1" t="s">
        <v>75</v>
      </c>
      <c r="N1976" s="1" t="s">
        <v>3608</v>
      </c>
      <c r="O1976" s="1" t="s">
        <v>77</v>
      </c>
      <c r="P1976" s="1" t="s">
        <v>78</v>
      </c>
      <c r="Q1976" s="1" t="s">
        <v>78</v>
      </c>
      <c r="R1976" s="21" t="s">
        <v>1898</v>
      </c>
      <c r="S1976" s="21" t="s">
        <v>99</v>
      </c>
      <c r="T1976" s="34" t="s">
        <v>72</v>
      </c>
      <c r="U1976" s="34" t="s">
        <v>9254</v>
      </c>
      <c r="V1976" s="1" t="s">
        <v>1900</v>
      </c>
      <c r="W1976" s="1" t="s">
        <v>813</v>
      </c>
      <c r="X1976" s="1" t="s">
        <v>813</v>
      </c>
      <c r="Y1976" s="1" t="s">
        <v>9057</v>
      </c>
      <c r="Z1976" s="1" t="s">
        <v>152</v>
      </c>
      <c r="AA1976" s="1" t="s">
        <v>3803</v>
      </c>
      <c r="AB1976" s="1" t="s">
        <v>153</v>
      </c>
      <c r="AC1976" s="1" t="s">
        <v>154</v>
      </c>
      <c r="AD1976" s="1" t="s">
        <v>126</v>
      </c>
      <c r="AE1976" s="1">
        <v>49</v>
      </c>
      <c r="AF1976" s="1" t="s">
        <v>88</v>
      </c>
      <c r="AG1976" s="1">
        <v>4.9000000000000004</v>
      </c>
      <c r="AH1976" s="1" t="s">
        <v>954</v>
      </c>
      <c r="AI1976" s="1" t="s">
        <v>90</v>
      </c>
      <c r="AJ1976" s="1" t="s">
        <v>91</v>
      </c>
      <c r="AK1976" s="1" t="s">
        <v>92</v>
      </c>
      <c r="AL1976" s="1" t="s">
        <v>72</v>
      </c>
      <c r="AM1976" s="1" t="s">
        <v>244</v>
      </c>
      <c r="AN1976" s="1">
        <v>3</v>
      </c>
      <c r="AO1976" s="1" t="s">
        <v>5320</v>
      </c>
      <c r="AP1976" s="1" t="s">
        <v>72</v>
      </c>
      <c r="AQ1976" s="1" t="s">
        <v>72</v>
      </c>
      <c r="AR1976" s="1" t="s">
        <v>72</v>
      </c>
      <c r="AS1976" s="1" t="s">
        <v>5157</v>
      </c>
      <c r="AT1976" s="1" t="s">
        <v>72</v>
      </c>
      <c r="AU1976" s="3">
        <v>46079</v>
      </c>
      <c r="AV1976" s="4">
        <v>0.60833333333333328</v>
      </c>
      <c r="AW1976" s="4">
        <v>0.69027777777777777</v>
      </c>
      <c r="AX1976" s="4">
        <f t="shared" si="260"/>
        <v>8.1944444444444486E-2</v>
      </c>
      <c r="AY1976" s="4">
        <f>AW1976-I1976</f>
        <v>0.50694444444444442</v>
      </c>
      <c r="AZ1976" s="4">
        <f>AW1976-E1976</f>
        <v>0.27777777777777779</v>
      </c>
      <c r="BA1976" s="1" t="s">
        <v>9255</v>
      </c>
      <c r="BB1976" s="1" t="s">
        <v>72</v>
      </c>
      <c r="BC1976" s="1" t="s">
        <v>1794</v>
      </c>
      <c r="BD1976" s="1">
        <v>14</v>
      </c>
      <c r="BE1976" s="1" t="s">
        <v>9256</v>
      </c>
      <c r="BF1976" s="1" t="s">
        <v>75</v>
      </c>
      <c r="BG1976" s="1" t="s">
        <v>75</v>
      </c>
      <c r="BH1976" s="1" t="s">
        <v>88</v>
      </c>
      <c r="BI1976" s="1" t="s">
        <v>96</v>
      </c>
      <c r="BJ1976" s="1" t="s">
        <v>72</v>
      </c>
      <c r="BK1976" s="1" t="s">
        <v>9092</v>
      </c>
      <c r="BL1976" s="1" t="s">
        <v>9093</v>
      </c>
      <c r="BM1976" s="1">
        <f>35+14</f>
        <v>49</v>
      </c>
      <c r="BN1976" s="1" t="s">
        <v>75</v>
      </c>
      <c r="BO1976" s="1" t="s">
        <v>75</v>
      </c>
      <c r="BP1976" s="1" t="s">
        <v>75</v>
      </c>
      <c r="BQ1976" s="21" t="s">
        <v>99</v>
      </c>
      <c r="BR1976" s="21" t="s">
        <v>100</v>
      </c>
    </row>
    <row r="1977" spans="1:70" ht="20.45" customHeight="1">
      <c r="A1977" s="1" t="s">
        <v>9257</v>
      </c>
      <c r="B1977" s="1">
        <v>260046</v>
      </c>
      <c r="C1977" s="1" t="s">
        <v>71</v>
      </c>
      <c r="D1977" s="3">
        <v>46079</v>
      </c>
      <c r="E1977" s="4">
        <v>0.78611111111111109</v>
      </c>
      <c r="F1977" s="5">
        <v>46054</v>
      </c>
      <c r="G1977" s="3">
        <v>46079</v>
      </c>
      <c r="H1977" s="4">
        <v>0.88541666666666663</v>
      </c>
      <c r="I1977" s="48">
        <f t="shared" si="259"/>
        <v>9.9305555555555536E-2</v>
      </c>
      <c r="J1977" s="1">
        <v>7</v>
      </c>
      <c r="K1977" s="1" t="s">
        <v>1896</v>
      </c>
      <c r="L1977" s="1" t="s">
        <v>9258</v>
      </c>
      <c r="M1977" s="1" t="s">
        <v>75</v>
      </c>
      <c r="N1977" s="1" t="s">
        <v>7510</v>
      </c>
      <c r="O1977" s="1" t="s">
        <v>77</v>
      </c>
      <c r="P1977" s="1" t="s">
        <v>172</v>
      </c>
      <c r="Q1977" s="1" t="s">
        <v>172</v>
      </c>
      <c r="R1977" s="21" t="s">
        <v>1927</v>
      </c>
      <c r="S1977" s="21" t="s">
        <v>99</v>
      </c>
      <c r="T1977" s="21" t="s">
        <v>9259</v>
      </c>
      <c r="U1977" s="34" t="s">
        <v>2305</v>
      </c>
      <c r="V1977" s="1" t="s">
        <v>1900</v>
      </c>
      <c r="W1977" s="1" t="s">
        <v>8240</v>
      </c>
      <c r="X1977" s="1" t="s">
        <v>8241</v>
      </c>
      <c r="Y1977" s="1" t="s">
        <v>8242</v>
      </c>
      <c r="Z1977" s="1" t="s">
        <v>7128</v>
      </c>
      <c r="AA1977" s="1" t="s">
        <v>72</v>
      </c>
      <c r="AB1977" s="1" t="s">
        <v>7129</v>
      </c>
      <c r="AC1977" s="1" t="s">
        <v>7519</v>
      </c>
      <c r="AD1977" s="1" t="s">
        <v>87</v>
      </c>
      <c r="AE1977" s="1">
        <v>47</v>
      </c>
      <c r="AF1977" s="1" t="s">
        <v>88</v>
      </c>
      <c r="AG1977" s="1">
        <v>6.2</v>
      </c>
      <c r="AH1977" s="1" t="s">
        <v>2344</v>
      </c>
      <c r="AI1977" s="1" t="s">
        <v>90</v>
      </c>
      <c r="AJ1977" s="1" t="s">
        <v>91</v>
      </c>
      <c r="AK1977" s="1" t="s">
        <v>92</v>
      </c>
      <c r="AL1977" s="1" t="s">
        <v>72</v>
      </c>
      <c r="AM1977" s="1" t="s">
        <v>72</v>
      </c>
      <c r="AN1977" s="1" t="s">
        <v>72</v>
      </c>
      <c r="AO1977" s="1" t="s">
        <v>72</v>
      </c>
      <c r="AP1977" s="1" t="s">
        <v>72</v>
      </c>
      <c r="AQ1977" s="1" t="s">
        <v>72</v>
      </c>
      <c r="AR1977" s="1" t="s">
        <v>72</v>
      </c>
      <c r="AS1977" s="1" t="s">
        <v>72</v>
      </c>
      <c r="AT1977" s="1" t="s">
        <v>72</v>
      </c>
      <c r="AU1977" s="3">
        <v>46080</v>
      </c>
      <c r="AV1977" s="4">
        <v>0.40277777777777779</v>
      </c>
      <c r="AW1977" s="4" t="s">
        <v>72</v>
      </c>
      <c r="AX1977" s="4" t="s">
        <v>72</v>
      </c>
      <c r="AY1977" s="4" t="s">
        <v>72</v>
      </c>
      <c r="AZ1977" s="4" t="s">
        <v>72</v>
      </c>
      <c r="BA1977" s="1" t="s">
        <v>9260</v>
      </c>
      <c r="BB1977" s="1" t="s">
        <v>72</v>
      </c>
      <c r="BC1977" s="1" t="s">
        <v>1794</v>
      </c>
      <c r="BD1977" s="1">
        <v>14</v>
      </c>
      <c r="BE1977" s="1" t="s">
        <v>3205</v>
      </c>
      <c r="BF1977" s="1" t="s">
        <v>88</v>
      </c>
      <c r="BG1977" s="1" t="s">
        <v>88</v>
      </c>
      <c r="BH1977" s="1" t="s">
        <v>88</v>
      </c>
      <c r="BI1977" s="1" t="s">
        <v>79</v>
      </c>
      <c r="BJ1977" s="1" t="s">
        <v>2154</v>
      </c>
      <c r="BK1977" s="1" t="s">
        <v>72</v>
      </c>
      <c r="BL1977" s="1" t="s">
        <v>72</v>
      </c>
      <c r="BM1977" s="1" t="s">
        <v>72</v>
      </c>
      <c r="BN1977" s="1" t="s">
        <v>72</v>
      </c>
      <c r="BO1977" s="1" t="s">
        <v>72</v>
      </c>
      <c r="BP1977" s="1" t="s">
        <v>72</v>
      </c>
      <c r="BQ1977" s="1" t="s">
        <v>160</v>
      </c>
      <c r="BR1977" s="1" t="s">
        <v>9261</v>
      </c>
    </row>
    <row r="1978" spans="1:70" ht="20.45" customHeight="1">
      <c r="A1978" s="1" t="s">
        <v>9262</v>
      </c>
      <c r="B1978" s="1">
        <v>260047</v>
      </c>
      <c r="C1978" s="1" t="s">
        <v>71</v>
      </c>
      <c r="D1978" s="3">
        <v>46079</v>
      </c>
      <c r="E1978" s="4">
        <v>0.47222222222222221</v>
      </c>
      <c r="F1978" s="5">
        <v>46054</v>
      </c>
      <c r="G1978" s="3">
        <v>46079</v>
      </c>
      <c r="H1978" s="4">
        <v>0.90972222222222221</v>
      </c>
      <c r="I1978" s="48">
        <f t="shared" si="259"/>
        <v>0.4375</v>
      </c>
      <c r="J1978" s="1">
        <v>10</v>
      </c>
      <c r="K1978" s="1" t="s">
        <v>1896</v>
      </c>
      <c r="L1978" s="1" t="s">
        <v>9263</v>
      </c>
      <c r="M1978" s="1" t="s">
        <v>75</v>
      </c>
      <c r="N1978" s="1" t="s">
        <v>3624</v>
      </c>
      <c r="O1978" s="1" t="s">
        <v>77</v>
      </c>
      <c r="P1978" s="1" t="s">
        <v>78</v>
      </c>
      <c r="Q1978" s="1" t="s">
        <v>78</v>
      </c>
      <c r="R1978" s="21" t="s">
        <v>1898</v>
      </c>
      <c r="S1978" s="21" t="s">
        <v>99</v>
      </c>
      <c r="T1978" s="34" t="s">
        <v>72</v>
      </c>
      <c r="U1978" s="21" t="s">
        <v>9264</v>
      </c>
      <c r="V1978" s="1" t="s">
        <v>80</v>
      </c>
      <c r="W1978" s="1" t="s">
        <v>778</v>
      </c>
      <c r="X1978" s="1" t="s">
        <v>779</v>
      </c>
      <c r="Y1978" s="1" t="s">
        <v>9036</v>
      </c>
      <c r="Z1978" s="1" t="s">
        <v>152</v>
      </c>
      <c r="AA1978" s="1" t="s">
        <v>72</v>
      </c>
      <c r="AB1978" s="1" t="s">
        <v>153</v>
      </c>
      <c r="AC1978" s="1" t="s">
        <v>154</v>
      </c>
      <c r="AD1978" s="1" t="s">
        <v>126</v>
      </c>
      <c r="AE1978" s="1">
        <v>61</v>
      </c>
      <c r="AF1978" s="1" t="s">
        <v>88</v>
      </c>
      <c r="AG1978" s="1">
        <v>6.8</v>
      </c>
      <c r="AH1978" s="1" t="s">
        <v>2344</v>
      </c>
      <c r="AI1978" s="1" t="s">
        <v>90</v>
      </c>
      <c r="AJ1978" s="1" t="s">
        <v>91</v>
      </c>
      <c r="AK1978" s="1" t="s">
        <v>92</v>
      </c>
      <c r="AL1978" s="1" t="s">
        <v>72</v>
      </c>
      <c r="AM1978" s="1" t="s">
        <v>229</v>
      </c>
      <c r="AN1978" s="1" t="s">
        <v>72</v>
      </c>
      <c r="AO1978" s="21" t="s">
        <v>9062</v>
      </c>
      <c r="AP1978" s="1" t="s">
        <v>72</v>
      </c>
      <c r="AQ1978" s="1" t="s">
        <v>72</v>
      </c>
      <c r="AR1978" s="21" t="s">
        <v>7897</v>
      </c>
      <c r="AS1978" s="1" t="s">
        <v>72</v>
      </c>
      <c r="AT1978" s="1" t="s">
        <v>72</v>
      </c>
      <c r="AU1978" s="3">
        <v>46080</v>
      </c>
      <c r="AV1978" s="4">
        <v>0.34375</v>
      </c>
      <c r="AW1978" s="4">
        <v>0.39305555555555555</v>
      </c>
      <c r="AX1978" s="4">
        <f t="shared" si="260"/>
        <v>4.9305555555555547E-2</v>
      </c>
      <c r="AY1978" s="4">
        <f>AW1978-I1978</f>
        <v>-4.4444444444444453E-2</v>
      </c>
      <c r="AZ1978" s="4">
        <f>AW1978-E1978</f>
        <v>-7.9166666666666663E-2</v>
      </c>
      <c r="BA1978" s="1" t="s">
        <v>9265</v>
      </c>
      <c r="BB1978" s="1" t="s">
        <v>72</v>
      </c>
      <c r="BC1978" s="1" t="s">
        <v>1794</v>
      </c>
      <c r="BD1978" s="1">
        <v>14</v>
      </c>
      <c r="BE1978" s="1" t="s">
        <v>3205</v>
      </c>
      <c r="BF1978" s="1" t="s">
        <v>75</v>
      </c>
      <c r="BG1978" s="1" t="s">
        <v>75</v>
      </c>
      <c r="BH1978" s="1" t="s">
        <v>88</v>
      </c>
      <c r="BI1978" s="1" t="s">
        <v>96</v>
      </c>
      <c r="BJ1978" s="1" t="s">
        <v>72</v>
      </c>
      <c r="BK1978" s="1" t="s">
        <v>9092</v>
      </c>
      <c r="BL1978" s="1" t="s">
        <v>9157</v>
      </c>
      <c r="BM1978" s="1">
        <f>28+28</f>
        <v>56</v>
      </c>
      <c r="BN1978" s="1" t="s">
        <v>75</v>
      </c>
      <c r="BO1978" s="1" t="s">
        <v>75</v>
      </c>
      <c r="BP1978" s="1" t="s">
        <v>75</v>
      </c>
      <c r="BQ1978" s="21" t="s">
        <v>99</v>
      </c>
      <c r="BR1978" s="21" t="s">
        <v>100</v>
      </c>
    </row>
    <row r="1979" spans="1:70" ht="20.45" customHeight="1">
      <c r="A1979" s="1" t="s">
        <v>9266</v>
      </c>
      <c r="B1979" s="1">
        <v>260048</v>
      </c>
      <c r="C1979" s="1" t="s">
        <v>497</v>
      </c>
      <c r="D1979" s="3">
        <v>46079</v>
      </c>
      <c r="E1979" s="4">
        <v>0.57638888888888884</v>
      </c>
      <c r="F1979" s="5">
        <v>46054</v>
      </c>
      <c r="G1979" s="3">
        <v>46079</v>
      </c>
      <c r="H1979" s="4">
        <v>0.90972222222222221</v>
      </c>
      <c r="I1979" s="48">
        <f t="shared" si="259"/>
        <v>0.33333333333333337</v>
      </c>
      <c r="J1979" s="1">
        <v>10</v>
      </c>
      <c r="K1979" s="1" t="s">
        <v>1896</v>
      </c>
      <c r="L1979" s="1" t="s">
        <v>9267</v>
      </c>
      <c r="M1979" s="1" t="s">
        <v>75</v>
      </c>
      <c r="N1979" s="1" t="s">
        <v>9241</v>
      </c>
      <c r="O1979" s="1" t="s">
        <v>497</v>
      </c>
      <c r="P1979" s="1" t="s">
        <v>78</v>
      </c>
      <c r="Q1979" s="1" t="s">
        <v>78</v>
      </c>
      <c r="R1979" s="21" t="s">
        <v>1898</v>
      </c>
      <c r="S1979" s="21" t="s">
        <v>99</v>
      </c>
      <c r="T1979" s="34" t="s">
        <v>72</v>
      </c>
      <c r="U1979" s="21" t="s">
        <v>9268</v>
      </c>
      <c r="V1979" s="1" t="s">
        <v>80</v>
      </c>
      <c r="W1979" s="1" t="s">
        <v>778</v>
      </c>
      <c r="X1979" s="1" t="s">
        <v>779</v>
      </c>
      <c r="Y1979" s="1" t="s">
        <v>9036</v>
      </c>
      <c r="Z1979" s="1" t="s">
        <v>84</v>
      </c>
      <c r="AA1979" s="1" t="s">
        <v>72</v>
      </c>
      <c r="AB1979" s="1" t="s">
        <v>140</v>
      </c>
      <c r="AC1979" s="1" t="s">
        <v>141</v>
      </c>
      <c r="AD1979" s="1" t="s">
        <v>87</v>
      </c>
      <c r="AE1979" s="1">
        <v>43</v>
      </c>
      <c r="AF1979" s="1" t="s">
        <v>88</v>
      </c>
      <c r="AG1979" s="1">
        <v>6.8</v>
      </c>
      <c r="AH1979" s="1" t="s">
        <v>2344</v>
      </c>
      <c r="AI1979" s="1" t="s">
        <v>90</v>
      </c>
      <c r="AJ1979" s="1" t="s">
        <v>91</v>
      </c>
      <c r="AK1979" s="1" t="s">
        <v>92</v>
      </c>
      <c r="AL1979" s="1" t="s">
        <v>72</v>
      </c>
      <c r="AM1979" s="1" t="s">
        <v>217</v>
      </c>
      <c r="AN1979" s="1" t="s">
        <v>72</v>
      </c>
      <c r="AO1979" s="1" t="s">
        <v>9269</v>
      </c>
      <c r="AP1979" s="1">
        <v>3</v>
      </c>
      <c r="AQ1979" s="1" t="s">
        <v>9250</v>
      </c>
      <c r="AR1979" s="21" t="s">
        <v>7613</v>
      </c>
      <c r="AS1979" s="1" t="s">
        <v>72</v>
      </c>
      <c r="AT1979" s="1" t="s">
        <v>72</v>
      </c>
      <c r="AU1979" s="3">
        <v>46079</v>
      </c>
      <c r="AV1979" s="4">
        <v>0.9291666666666667</v>
      </c>
      <c r="AW1979" s="4">
        <v>0.99861111111111112</v>
      </c>
      <c r="AX1979" s="4">
        <f t="shared" si="260"/>
        <v>6.944444444444442E-2</v>
      </c>
      <c r="AY1979" s="4">
        <f>AW1979-I1979</f>
        <v>0.66527777777777775</v>
      </c>
      <c r="AZ1979" s="4">
        <f>AW1979-E1979</f>
        <v>0.42222222222222228</v>
      </c>
      <c r="BA1979" s="1" t="s">
        <v>9270</v>
      </c>
      <c r="BB1979" s="1" t="s">
        <v>72</v>
      </c>
      <c r="BC1979" s="1" t="s">
        <v>1675</v>
      </c>
      <c r="BD1979" s="1">
        <v>14</v>
      </c>
      <c r="BE1979" s="1" t="s">
        <v>7811</v>
      </c>
      <c r="BF1979" s="1" t="s">
        <v>75</v>
      </c>
      <c r="BG1979" s="1" t="s">
        <v>75</v>
      </c>
      <c r="BH1979" s="1" t="s">
        <v>88</v>
      </c>
      <c r="BI1979" s="1" t="s">
        <v>96</v>
      </c>
      <c r="BJ1979" s="1" t="s">
        <v>72</v>
      </c>
      <c r="BK1979" s="1" t="s">
        <v>3962</v>
      </c>
      <c r="BL1979" s="1" t="s">
        <v>9244</v>
      </c>
      <c r="BM1979" s="1">
        <f>35+14</f>
        <v>49</v>
      </c>
      <c r="BN1979" s="1" t="s">
        <v>75</v>
      </c>
      <c r="BO1979" s="1" t="s">
        <v>75</v>
      </c>
      <c r="BP1979" s="1" t="s">
        <v>75</v>
      </c>
      <c r="BQ1979" s="21" t="s">
        <v>99</v>
      </c>
      <c r="BR1979" s="21" t="s">
        <v>100</v>
      </c>
    </row>
    <row r="1980" spans="1:70" ht="20.45" customHeight="1">
      <c r="A1980" s="1" t="s">
        <v>9271</v>
      </c>
      <c r="B1980" s="1">
        <v>260049</v>
      </c>
      <c r="C1980" s="1" t="s">
        <v>497</v>
      </c>
      <c r="D1980" s="3">
        <v>46080</v>
      </c>
      <c r="E1980" s="4">
        <v>0.35069444444444442</v>
      </c>
      <c r="F1980" s="5">
        <v>46054</v>
      </c>
      <c r="G1980" s="3">
        <v>46080</v>
      </c>
      <c r="H1980" s="4">
        <v>0.42291666666666666</v>
      </c>
      <c r="I1980" s="48">
        <f t="shared" si="259"/>
        <v>7.2222222222222243E-2</v>
      </c>
      <c r="J1980" s="1">
        <v>2</v>
      </c>
      <c r="K1980" s="1" t="s">
        <v>1896</v>
      </c>
      <c r="L1980" s="1" t="s">
        <v>9272</v>
      </c>
      <c r="M1980" s="1" t="s">
        <v>75</v>
      </c>
      <c r="N1980" s="1" t="s">
        <v>9241</v>
      </c>
      <c r="O1980" s="1" t="s">
        <v>497</v>
      </c>
      <c r="P1980" s="1" t="s">
        <v>78</v>
      </c>
      <c r="Q1980" s="1" t="s">
        <v>78</v>
      </c>
      <c r="R1980" s="21" t="s">
        <v>1898</v>
      </c>
      <c r="S1980" s="21" t="s">
        <v>160</v>
      </c>
      <c r="T1980" s="34" t="s">
        <v>72</v>
      </c>
      <c r="U1980" s="34" t="s">
        <v>9273</v>
      </c>
      <c r="V1980" s="1" t="s">
        <v>1900</v>
      </c>
      <c r="W1980" s="1" t="s">
        <v>83</v>
      </c>
      <c r="X1980" s="1" t="s">
        <v>123</v>
      </c>
      <c r="Y1980" s="1" t="s">
        <v>9043</v>
      </c>
      <c r="Z1980" s="1" t="s">
        <v>84</v>
      </c>
      <c r="AA1980" s="1" t="s">
        <v>72</v>
      </c>
      <c r="AB1980" s="1" t="s">
        <v>189</v>
      </c>
      <c r="AC1980" s="1" t="s">
        <v>3174</v>
      </c>
      <c r="AD1980" s="1" t="s">
        <v>87</v>
      </c>
      <c r="AE1980" s="1">
        <v>65</v>
      </c>
      <c r="AF1980" s="1" t="s">
        <v>88</v>
      </c>
      <c r="AG1980" s="1">
        <v>4.7</v>
      </c>
      <c r="AH1980" s="1" t="s">
        <v>954</v>
      </c>
      <c r="AI1980" s="1" t="s">
        <v>90</v>
      </c>
      <c r="AJ1980" s="1" t="s">
        <v>91</v>
      </c>
      <c r="AK1980" s="1" t="s">
        <v>92</v>
      </c>
      <c r="AL1980" s="1" t="s">
        <v>72</v>
      </c>
      <c r="AM1980" s="1" t="s">
        <v>72</v>
      </c>
      <c r="AN1980" s="1" t="s">
        <v>72</v>
      </c>
      <c r="AO1980" s="1" t="s">
        <v>1688</v>
      </c>
      <c r="AP1980" s="1" t="s">
        <v>72</v>
      </c>
      <c r="AQ1980" s="1" t="s">
        <v>72</v>
      </c>
      <c r="AR1980" s="1" t="s">
        <v>3444</v>
      </c>
      <c r="AS1980" s="1" t="s">
        <v>72</v>
      </c>
      <c r="AT1980" s="1" t="s">
        <v>72</v>
      </c>
      <c r="AU1980" s="3">
        <v>46080</v>
      </c>
      <c r="AV1980" s="4">
        <v>0.44027777777777777</v>
      </c>
      <c r="AW1980" s="4">
        <v>0.51111111111111107</v>
      </c>
      <c r="AX1980" s="4">
        <f t="shared" si="260"/>
        <v>7.0833333333333304E-2</v>
      </c>
      <c r="AY1980" s="4">
        <f>AW1980-I1980</f>
        <v>0.43888888888888883</v>
      </c>
      <c r="AZ1980" s="4">
        <f>AW1980-E1980</f>
        <v>0.16041666666666665</v>
      </c>
      <c r="BA1980" s="1" t="s">
        <v>9274</v>
      </c>
      <c r="BB1980" s="1" t="s">
        <v>72</v>
      </c>
      <c r="BC1980" s="1" t="s">
        <v>1675</v>
      </c>
      <c r="BD1980" s="1">
        <v>14</v>
      </c>
      <c r="BE1980" s="1" t="s">
        <v>2694</v>
      </c>
      <c r="BF1980" s="1" t="s">
        <v>75</v>
      </c>
      <c r="BG1980" s="1" t="s">
        <v>75</v>
      </c>
      <c r="BH1980" s="1" t="s">
        <v>88</v>
      </c>
      <c r="BI1980" s="1" t="s">
        <v>96</v>
      </c>
      <c r="BJ1980" s="1" t="s">
        <v>72</v>
      </c>
      <c r="BK1980" s="1" t="s">
        <v>3962</v>
      </c>
      <c r="BL1980" s="1" t="s">
        <v>9244</v>
      </c>
      <c r="BM1980" s="1">
        <f>35+7</f>
        <v>42</v>
      </c>
      <c r="BN1980" s="1" t="s">
        <v>75</v>
      </c>
      <c r="BO1980" s="1" t="s">
        <v>75</v>
      </c>
      <c r="BP1980" s="1" t="s">
        <v>75</v>
      </c>
      <c r="BQ1980" s="21" t="s">
        <v>99</v>
      </c>
      <c r="BR1980" s="21" t="s">
        <v>100</v>
      </c>
    </row>
    <row r="1981" spans="1:70" ht="20.45" customHeight="1">
      <c r="A1981" s="1">
        <v>260050</v>
      </c>
      <c r="B1981" s="1">
        <v>260050</v>
      </c>
      <c r="C1981" s="1" t="s">
        <v>71</v>
      </c>
      <c r="D1981" s="3">
        <v>46081</v>
      </c>
      <c r="E1981" s="4">
        <v>0.43055555555555558</v>
      </c>
      <c r="F1981" s="5">
        <v>46054</v>
      </c>
      <c r="G1981" s="3">
        <v>46081</v>
      </c>
      <c r="H1981" s="4">
        <v>0.5444444444444444</v>
      </c>
      <c r="I1981" s="48">
        <f t="shared" si="259"/>
        <v>0.11388888888888882</v>
      </c>
      <c r="J1981" s="1">
        <v>2</v>
      </c>
      <c r="K1981" s="1" t="s">
        <v>1896</v>
      </c>
      <c r="L1981" s="1" t="s">
        <v>9275</v>
      </c>
      <c r="M1981" s="1" t="s">
        <v>75</v>
      </c>
      <c r="N1981" s="1" t="s">
        <v>2215</v>
      </c>
      <c r="O1981" s="1" t="s">
        <v>77</v>
      </c>
      <c r="P1981" s="1" t="s">
        <v>172</v>
      </c>
      <c r="Q1981" s="1" t="s">
        <v>172</v>
      </c>
      <c r="R1981" s="21" t="s">
        <v>1927</v>
      </c>
      <c r="S1981" s="21" t="s">
        <v>160</v>
      </c>
      <c r="T1981" s="21" t="s">
        <v>8356</v>
      </c>
      <c r="U1981" s="34" t="s">
        <v>2305</v>
      </c>
      <c r="V1981" s="1" t="s">
        <v>1900</v>
      </c>
      <c r="W1981" s="1" t="s">
        <v>813</v>
      </c>
      <c r="X1981" s="1" t="s">
        <v>813</v>
      </c>
      <c r="Y1981" s="1" t="s">
        <v>9057</v>
      </c>
      <c r="Z1981" s="1" t="s">
        <v>84</v>
      </c>
      <c r="AA1981" s="1" t="s">
        <v>72</v>
      </c>
      <c r="AB1981" s="1" t="s">
        <v>140</v>
      </c>
      <c r="AC1981" s="1" t="s">
        <v>181</v>
      </c>
      <c r="AD1981" s="1" t="s">
        <v>87</v>
      </c>
      <c r="AE1981" s="1">
        <v>49</v>
      </c>
      <c r="AF1981" s="1" t="s">
        <v>88</v>
      </c>
      <c r="AG1981" s="1">
        <v>5.0999999999999996</v>
      </c>
      <c r="AH1981" s="1" t="s">
        <v>954</v>
      </c>
      <c r="AI1981" s="1" t="s">
        <v>90</v>
      </c>
      <c r="AJ1981" s="1" t="s">
        <v>91</v>
      </c>
      <c r="AK1981" s="1" t="s">
        <v>92</v>
      </c>
      <c r="AL1981" s="1" t="s">
        <v>72</v>
      </c>
      <c r="AM1981" s="1" t="s">
        <v>72</v>
      </c>
      <c r="AN1981" s="1" t="s">
        <v>72</v>
      </c>
      <c r="AO1981" s="1" t="s">
        <v>72</v>
      </c>
      <c r="AP1981" s="1" t="s">
        <v>72</v>
      </c>
      <c r="AQ1981" s="1" t="s">
        <v>72</v>
      </c>
      <c r="AR1981" s="1" t="s">
        <v>3444</v>
      </c>
      <c r="AS1981" s="1" t="s">
        <v>72</v>
      </c>
      <c r="AT1981" s="1" t="s">
        <v>72</v>
      </c>
      <c r="AU1981" s="3">
        <v>46081</v>
      </c>
      <c r="AV1981" s="4">
        <v>0.55625000000000002</v>
      </c>
      <c r="AW1981" s="4" t="s">
        <v>72</v>
      </c>
      <c r="AX1981" s="4" t="s">
        <v>72</v>
      </c>
      <c r="AY1981" s="4" t="s">
        <v>72</v>
      </c>
      <c r="AZ1981" s="4" t="s">
        <v>72</v>
      </c>
      <c r="BA1981" s="1" t="s">
        <v>9276</v>
      </c>
      <c r="BB1981" s="1" t="s">
        <v>72</v>
      </c>
      <c r="BC1981" s="1" t="s">
        <v>1794</v>
      </c>
      <c r="BD1981" s="1">
        <v>14</v>
      </c>
      <c r="BE1981" s="1" t="s">
        <v>8433</v>
      </c>
      <c r="BF1981" s="1" t="s">
        <v>88</v>
      </c>
      <c r="BG1981" s="1" t="s">
        <v>88</v>
      </c>
      <c r="BH1981" s="1" t="s">
        <v>88</v>
      </c>
      <c r="BI1981" s="1" t="s">
        <v>79</v>
      </c>
      <c r="BJ1981" s="1" t="s">
        <v>72</v>
      </c>
      <c r="BK1981" s="1" t="s">
        <v>72</v>
      </c>
      <c r="BL1981" s="1" t="s">
        <v>72</v>
      </c>
      <c r="BM1981" s="1" t="s">
        <v>72</v>
      </c>
      <c r="BN1981" s="1" t="s">
        <v>72</v>
      </c>
      <c r="BO1981" s="1" t="s">
        <v>72</v>
      </c>
      <c r="BP1981" s="1" t="s">
        <v>72</v>
      </c>
      <c r="BQ1981" s="1" t="s">
        <v>160</v>
      </c>
      <c r="BR1981" s="1" t="s">
        <v>9277</v>
      </c>
    </row>
    <row r="1982" spans="1:70" ht="20.45" customHeight="1">
      <c r="A1982" s="1" t="s">
        <v>9278</v>
      </c>
      <c r="B1982" s="1">
        <v>260051</v>
      </c>
      <c r="C1982" s="1" t="s">
        <v>497</v>
      </c>
      <c r="D1982" s="3">
        <v>46083</v>
      </c>
      <c r="E1982" s="4">
        <v>0.5</v>
      </c>
      <c r="F1982" s="5">
        <v>46082</v>
      </c>
      <c r="G1982" s="3">
        <v>46083</v>
      </c>
      <c r="H1982" s="4">
        <v>0.59722222222222221</v>
      </c>
      <c r="I1982" s="48">
        <f t="shared" si="259"/>
        <v>9.722222222222221E-2</v>
      </c>
      <c r="J1982" s="1">
        <v>2</v>
      </c>
      <c r="K1982" s="1" t="s">
        <v>1896</v>
      </c>
      <c r="L1982" s="1" t="s">
        <v>9279</v>
      </c>
      <c r="M1982" s="1" t="s">
        <v>75</v>
      </c>
      <c r="N1982" s="1" t="s">
        <v>9241</v>
      </c>
      <c r="O1982" s="1" t="s">
        <v>497</v>
      </c>
      <c r="P1982" s="1" t="s">
        <v>78</v>
      </c>
      <c r="Q1982" s="1" t="s">
        <v>78</v>
      </c>
      <c r="R1982" s="21" t="s">
        <v>1898</v>
      </c>
      <c r="S1982" s="21" t="s">
        <v>99</v>
      </c>
      <c r="T1982" s="34" t="s">
        <v>72</v>
      </c>
      <c r="U1982" s="34" t="s">
        <v>7793</v>
      </c>
      <c r="V1982" s="1" t="s">
        <v>1900</v>
      </c>
      <c r="W1982" s="1" t="s">
        <v>813</v>
      </c>
      <c r="X1982" s="1" t="s">
        <v>813</v>
      </c>
      <c r="Y1982" s="1" t="s">
        <v>9057</v>
      </c>
      <c r="Z1982" s="1" t="s">
        <v>84</v>
      </c>
      <c r="AA1982" s="1" t="s">
        <v>72</v>
      </c>
      <c r="AB1982" s="1" t="s">
        <v>140</v>
      </c>
      <c r="AC1982" s="1" t="s">
        <v>141</v>
      </c>
      <c r="AD1982" s="1" t="s">
        <v>126</v>
      </c>
      <c r="AE1982" s="1">
        <v>51</v>
      </c>
      <c r="AF1982" s="1" t="s">
        <v>88</v>
      </c>
      <c r="AG1982" s="1">
        <v>5.0999999999999996</v>
      </c>
      <c r="AH1982" s="1" t="s">
        <v>954</v>
      </c>
      <c r="AI1982" s="1" t="s">
        <v>90</v>
      </c>
      <c r="AJ1982" s="1" t="s">
        <v>91</v>
      </c>
      <c r="AK1982" s="1" t="s">
        <v>92</v>
      </c>
      <c r="AL1982" s="1" t="s">
        <v>72</v>
      </c>
      <c r="AM1982" s="1" t="s">
        <v>217</v>
      </c>
      <c r="AN1982" s="1">
        <v>1</v>
      </c>
      <c r="AO1982" s="1" t="s">
        <v>5253</v>
      </c>
      <c r="AP1982" s="1" t="s">
        <v>72</v>
      </c>
      <c r="AQ1982" s="1" t="s">
        <v>72</v>
      </c>
      <c r="AR1982" s="1" t="s">
        <v>3444</v>
      </c>
      <c r="AS1982" s="1" t="s">
        <v>72</v>
      </c>
      <c r="AT1982" s="1" t="s">
        <v>72</v>
      </c>
      <c r="AU1982" s="3">
        <v>46083</v>
      </c>
      <c r="AV1982" s="4">
        <v>0.62361111111111112</v>
      </c>
      <c r="AW1982" s="4">
        <v>0.72361111111111109</v>
      </c>
      <c r="AX1982" s="4">
        <f t="shared" si="260"/>
        <v>9.9999999999999978E-2</v>
      </c>
      <c r="AY1982" s="4">
        <f>AW1982-I1982</f>
        <v>0.62638888888888888</v>
      </c>
      <c r="AZ1982" s="4">
        <f>AW1982-E1982</f>
        <v>0.22361111111111109</v>
      </c>
      <c r="BA1982" s="1" t="s">
        <v>9280</v>
      </c>
      <c r="BB1982" s="1" t="s">
        <v>72</v>
      </c>
      <c r="BC1982" s="1" t="s">
        <v>1675</v>
      </c>
      <c r="BD1982" s="1">
        <v>14</v>
      </c>
      <c r="BE1982" s="1" t="s">
        <v>2294</v>
      </c>
      <c r="BF1982" s="1" t="s">
        <v>75</v>
      </c>
      <c r="BG1982" s="1" t="s">
        <v>75</v>
      </c>
      <c r="BH1982" s="1" t="s">
        <v>88</v>
      </c>
      <c r="BI1982" s="1" t="s">
        <v>79</v>
      </c>
      <c r="BJ1982" s="1" t="s">
        <v>72</v>
      </c>
      <c r="BK1982" s="1" t="s">
        <v>3962</v>
      </c>
      <c r="BL1982" s="1" t="s">
        <v>9244</v>
      </c>
      <c r="BM1982" s="1">
        <f>35</f>
        <v>35</v>
      </c>
      <c r="BN1982" s="1" t="s">
        <v>75</v>
      </c>
      <c r="BO1982" s="1" t="s">
        <v>75</v>
      </c>
      <c r="BP1982" s="1" t="s">
        <v>75</v>
      </c>
      <c r="BQ1982" s="1" t="s">
        <v>160</v>
      </c>
      <c r="BR1982" s="1" t="s">
        <v>9281</v>
      </c>
    </row>
    <row r="1983" spans="1:70" ht="20.45" customHeight="1">
      <c r="A1983" s="1" t="s">
        <v>9282</v>
      </c>
      <c r="B1983" s="1">
        <v>260051</v>
      </c>
      <c r="C1983" s="1" t="s">
        <v>497</v>
      </c>
      <c r="D1983" s="3">
        <v>46083</v>
      </c>
      <c r="E1983" s="4">
        <v>0.5</v>
      </c>
      <c r="F1983" s="5">
        <v>46082</v>
      </c>
      <c r="G1983" s="3">
        <v>46083</v>
      </c>
      <c r="H1983" s="4">
        <v>0.59722222222222221</v>
      </c>
      <c r="I1983" s="48">
        <f t="shared" si="259"/>
        <v>9.722222222222221E-2</v>
      </c>
      <c r="J1983" s="1">
        <v>2</v>
      </c>
      <c r="K1983" s="1" t="s">
        <v>1896</v>
      </c>
      <c r="L1983" s="1" t="s">
        <v>9279</v>
      </c>
      <c r="M1983" s="1" t="s">
        <v>75</v>
      </c>
      <c r="N1983" s="1" t="s">
        <v>9283</v>
      </c>
      <c r="O1983" s="1" t="s">
        <v>497</v>
      </c>
      <c r="P1983" s="1" t="s">
        <v>78</v>
      </c>
      <c r="Q1983" s="1" t="s">
        <v>78</v>
      </c>
      <c r="R1983" s="21" t="s">
        <v>1898</v>
      </c>
      <c r="S1983" s="21" t="s">
        <v>99</v>
      </c>
      <c r="T1983" s="34" t="s">
        <v>72</v>
      </c>
      <c r="U1983" s="34" t="s">
        <v>5494</v>
      </c>
      <c r="V1983" s="1" t="s">
        <v>1900</v>
      </c>
      <c r="W1983" s="1" t="s">
        <v>813</v>
      </c>
      <c r="X1983" s="1" t="s">
        <v>813</v>
      </c>
      <c r="Y1983" s="1" t="s">
        <v>9057</v>
      </c>
      <c r="Z1983" s="1" t="s">
        <v>84</v>
      </c>
      <c r="AA1983" s="1" t="s">
        <v>72</v>
      </c>
      <c r="AB1983" s="1" t="s">
        <v>140</v>
      </c>
      <c r="AC1983" s="1" t="s">
        <v>141</v>
      </c>
      <c r="AD1983" s="1" t="s">
        <v>126</v>
      </c>
      <c r="AE1983" s="1">
        <v>51</v>
      </c>
      <c r="AF1983" s="1" t="s">
        <v>88</v>
      </c>
      <c r="AG1983" s="1">
        <v>5.0999999999999996</v>
      </c>
      <c r="AH1983" s="1" t="s">
        <v>954</v>
      </c>
      <c r="AI1983" s="1" t="s">
        <v>90</v>
      </c>
      <c r="AJ1983" s="1" t="s">
        <v>91</v>
      </c>
      <c r="AK1983" s="1" t="s">
        <v>92</v>
      </c>
      <c r="AL1983" s="1" t="s">
        <v>72</v>
      </c>
      <c r="AM1983" s="1" t="s">
        <v>217</v>
      </c>
      <c r="AN1983" s="1">
        <v>1</v>
      </c>
      <c r="AO1983" s="1" t="s">
        <v>5253</v>
      </c>
      <c r="AP1983" s="1" t="s">
        <v>72</v>
      </c>
      <c r="AQ1983" s="1" t="s">
        <v>72</v>
      </c>
      <c r="AR1983" s="1" t="s">
        <v>3444</v>
      </c>
      <c r="AS1983" s="1" t="s">
        <v>72</v>
      </c>
      <c r="AT1983" s="1" t="s">
        <v>72</v>
      </c>
      <c r="AU1983" s="3">
        <v>46083</v>
      </c>
      <c r="AV1983" s="4">
        <v>0.62361111111111112</v>
      </c>
      <c r="AW1983" s="4">
        <v>0.69791666666666663</v>
      </c>
      <c r="AX1983" s="4">
        <f t="shared" si="260"/>
        <v>7.4305555555555514E-2</v>
      </c>
      <c r="AY1983" s="4">
        <f>AW1983-I1983</f>
        <v>0.60069444444444442</v>
      </c>
      <c r="AZ1983" s="4">
        <f>AW1983-E1983</f>
        <v>0.19791666666666663</v>
      </c>
      <c r="BA1983" s="1" t="s">
        <v>9280</v>
      </c>
      <c r="BB1983" s="1" t="s">
        <v>72</v>
      </c>
      <c r="BC1983" s="1" t="s">
        <v>1675</v>
      </c>
      <c r="BD1983" s="1">
        <v>14</v>
      </c>
      <c r="BE1983" s="1" t="s">
        <v>2294</v>
      </c>
      <c r="BF1983" s="1" t="s">
        <v>75</v>
      </c>
      <c r="BG1983" s="1" t="s">
        <v>75</v>
      </c>
      <c r="BH1983" s="1" t="s">
        <v>88</v>
      </c>
      <c r="BI1983" s="1" t="s">
        <v>96</v>
      </c>
      <c r="BJ1983" s="1" t="s">
        <v>72</v>
      </c>
      <c r="BK1983" s="1" t="s">
        <v>3962</v>
      </c>
      <c r="BL1983" s="1" t="s">
        <v>9284</v>
      </c>
      <c r="BM1983" s="1">
        <f>7*7</f>
        <v>49</v>
      </c>
      <c r="BN1983" s="1" t="s">
        <v>75</v>
      </c>
      <c r="BO1983" s="1" t="s">
        <v>75</v>
      </c>
      <c r="BP1983" s="1" t="s">
        <v>75</v>
      </c>
      <c r="BQ1983" s="21" t="s">
        <v>99</v>
      </c>
      <c r="BR1983" s="21" t="s">
        <v>100</v>
      </c>
    </row>
    <row r="1984" spans="1:70" ht="20.45" customHeight="1">
      <c r="A1984" s="1" t="s">
        <v>9285</v>
      </c>
      <c r="B1984" s="1">
        <v>260052</v>
      </c>
      <c r="C1984" s="1" t="s">
        <v>71</v>
      </c>
      <c r="D1984" s="3">
        <v>46083</v>
      </c>
      <c r="E1984" s="4">
        <v>0.53055555555555556</v>
      </c>
      <c r="F1984" s="5">
        <v>46082</v>
      </c>
      <c r="G1984" s="3">
        <v>46083</v>
      </c>
      <c r="H1984" s="4">
        <v>0.60902777777777772</v>
      </c>
      <c r="I1984" s="48">
        <f t="shared" si="259"/>
        <v>7.8472222222222165E-2</v>
      </c>
      <c r="J1984" s="1">
        <v>1</v>
      </c>
      <c r="K1984" s="1" t="s">
        <v>1896</v>
      </c>
      <c r="L1984" s="1" t="s">
        <v>9286</v>
      </c>
      <c r="M1984" s="1" t="s">
        <v>75</v>
      </c>
      <c r="N1984" s="1" t="s">
        <v>8903</v>
      </c>
      <c r="O1984" s="1" t="s">
        <v>77</v>
      </c>
      <c r="P1984" s="1" t="s">
        <v>78</v>
      </c>
      <c r="Q1984" s="1" t="s">
        <v>4162</v>
      </c>
      <c r="R1984" s="21" t="s">
        <v>139</v>
      </c>
      <c r="S1984" s="21" t="s">
        <v>7511</v>
      </c>
      <c r="T1984" s="34" t="s">
        <v>72</v>
      </c>
      <c r="U1984" s="34" t="s">
        <v>9287</v>
      </c>
      <c r="V1984" s="1" t="s">
        <v>1900</v>
      </c>
      <c r="W1984" s="1" t="s">
        <v>83</v>
      </c>
      <c r="X1984" s="1" t="s">
        <v>123</v>
      </c>
      <c r="Y1984" s="1" t="s">
        <v>9043</v>
      </c>
      <c r="Z1984" s="1" t="s">
        <v>84</v>
      </c>
      <c r="AA1984" s="1" t="s">
        <v>72</v>
      </c>
      <c r="AB1984" s="1" t="s">
        <v>196</v>
      </c>
      <c r="AC1984" s="1" t="s">
        <v>196</v>
      </c>
      <c r="AD1984" s="1" t="s">
        <v>87</v>
      </c>
      <c r="AE1984" s="1">
        <v>62</v>
      </c>
      <c r="AF1984" s="1" t="s">
        <v>88</v>
      </c>
      <c r="AG1984" s="1">
        <v>4.7</v>
      </c>
      <c r="AH1984" s="1" t="s">
        <v>954</v>
      </c>
      <c r="AI1984" s="1" t="s">
        <v>90</v>
      </c>
      <c r="AJ1984" s="1" t="s">
        <v>91</v>
      </c>
      <c r="AK1984" s="1" t="s">
        <v>92</v>
      </c>
      <c r="AL1984" s="1" t="s">
        <v>72</v>
      </c>
      <c r="AM1984" s="1" t="s">
        <v>72</v>
      </c>
      <c r="AN1984" s="1" t="s">
        <v>72</v>
      </c>
      <c r="AO1984" s="1" t="s">
        <v>7244</v>
      </c>
      <c r="AP1984" s="1" t="s">
        <v>72</v>
      </c>
      <c r="AQ1984" s="1" t="s">
        <v>72</v>
      </c>
      <c r="AR1984" s="1" t="s">
        <v>3444</v>
      </c>
      <c r="AS1984" s="1" t="s">
        <v>72</v>
      </c>
      <c r="AT1984" s="1" t="s">
        <v>72</v>
      </c>
      <c r="AU1984" s="3">
        <v>46083</v>
      </c>
      <c r="AV1984" s="4">
        <v>0.63402777777777775</v>
      </c>
      <c r="AW1984" s="4">
        <v>0.75347222222222221</v>
      </c>
      <c r="AX1984" s="4">
        <f t="shared" si="260"/>
        <v>0.11944444444444446</v>
      </c>
      <c r="AY1984" s="4">
        <f>AW1984-I1984</f>
        <v>0.67500000000000004</v>
      </c>
      <c r="AZ1984" s="4">
        <f>AW1984-E1984</f>
        <v>0.22291666666666665</v>
      </c>
      <c r="BA1984" s="1" t="s">
        <v>9288</v>
      </c>
      <c r="BB1984" s="1" t="s">
        <v>72</v>
      </c>
      <c r="BC1984" s="1" t="s">
        <v>1675</v>
      </c>
      <c r="BD1984" s="1">
        <v>14</v>
      </c>
      <c r="BE1984" s="1" t="s">
        <v>7811</v>
      </c>
      <c r="BF1984" s="1" t="s">
        <v>88</v>
      </c>
      <c r="BG1984" s="1" t="s">
        <v>88</v>
      </c>
      <c r="BH1984" s="1" t="s">
        <v>88</v>
      </c>
      <c r="BI1984" s="1" t="s">
        <v>79</v>
      </c>
      <c r="BJ1984" s="1" t="s">
        <v>437</v>
      </c>
      <c r="BK1984" s="1" t="s">
        <v>9039</v>
      </c>
      <c r="BL1984" s="1" t="s">
        <v>9040</v>
      </c>
      <c r="BM1984" s="1">
        <f>49</f>
        <v>49</v>
      </c>
      <c r="BN1984" s="1" t="s">
        <v>75</v>
      </c>
      <c r="BO1984" s="1" t="s">
        <v>75</v>
      </c>
      <c r="BP1984" s="1" t="s">
        <v>75</v>
      </c>
      <c r="BQ1984" s="1" t="s">
        <v>160</v>
      </c>
      <c r="BR1984" s="1" t="s">
        <v>440</v>
      </c>
    </row>
    <row r="1985" spans="1:70" ht="20.45" customHeight="1">
      <c r="A1985" s="1" t="s">
        <v>9289</v>
      </c>
      <c r="B1985" s="1">
        <v>260053</v>
      </c>
      <c r="C1985" s="1" t="s">
        <v>71</v>
      </c>
      <c r="D1985" s="3">
        <v>46083</v>
      </c>
      <c r="E1985" s="4">
        <v>0.45833333333333331</v>
      </c>
      <c r="F1985" s="5">
        <v>46082</v>
      </c>
      <c r="G1985" s="3">
        <v>46083</v>
      </c>
      <c r="H1985" s="4">
        <v>0.65625</v>
      </c>
      <c r="I1985" s="48">
        <f t="shared" si="259"/>
        <v>0.19791666666666669</v>
      </c>
      <c r="J1985" s="1">
        <v>15</v>
      </c>
      <c r="K1985" s="1" t="s">
        <v>1896</v>
      </c>
      <c r="L1985" s="1" t="s">
        <v>9290</v>
      </c>
      <c r="M1985" s="1" t="s">
        <v>75</v>
      </c>
      <c r="N1985" s="1" t="s">
        <v>3624</v>
      </c>
      <c r="O1985" s="1" t="s">
        <v>77</v>
      </c>
      <c r="P1985" s="1" t="s">
        <v>78</v>
      </c>
      <c r="Q1985" s="1" t="s">
        <v>4162</v>
      </c>
      <c r="R1985" s="21" t="s">
        <v>1898</v>
      </c>
      <c r="S1985" s="21" t="s">
        <v>99</v>
      </c>
      <c r="T1985" s="21" t="s">
        <v>9291</v>
      </c>
      <c r="U1985" s="21" t="s">
        <v>4164</v>
      </c>
      <c r="V1985" s="1" t="s">
        <v>1900</v>
      </c>
      <c r="W1985" s="1" t="s">
        <v>2143</v>
      </c>
      <c r="X1985" s="1" t="s">
        <v>1868</v>
      </c>
      <c r="Y1985" s="1" t="s">
        <v>9079</v>
      </c>
      <c r="Z1985" s="1" t="s">
        <v>152</v>
      </c>
      <c r="AA1985" s="1" t="s">
        <v>72</v>
      </c>
      <c r="AB1985" s="1" t="s">
        <v>153</v>
      </c>
      <c r="AC1985" s="1" t="s">
        <v>164</v>
      </c>
      <c r="AD1985" s="1" t="s">
        <v>126</v>
      </c>
      <c r="AE1985" s="1">
        <v>61</v>
      </c>
      <c r="AF1985" s="1" t="s">
        <v>88</v>
      </c>
      <c r="AG1985" s="1">
        <v>5.6</v>
      </c>
      <c r="AH1985" s="1" t="s">
        <v>2344</v>
      </c>
      <c r="AI1985" s="1" t="s">
        <v>90</v>
      </c>
      <c r="AJ1985" s="1" t="s">
        <v>91</v>
      </c>
      <c r="AK1985" s="1" t="s">
        <v>92</v>
      </c>
      <c r="AL1985" s="1" t="s">
        <v>72</v>
      </c>
      <c r="AM1985" s="1" t="s">
        <v>229</v>
      </c>
      <c r="AN1985" s="1" t="s">
        <v>72</v>
      </c>
      <c r="AO1985" s="1" t="s">
        <v>245</v>
      </c>
      <c r="AP1985" s="1" t="s">
        <v>72</v>
      </c>
      <c r="AQ1985" s="1" t="s">
        <v>72</v>
      </c>
      <c r="AR1985" s="1" t="s">
        <v>2726</v>
      </c>
      <c r="AS1985" s="1" t="s">
        <v>72</v>
      </c>
      <c r="AT1985" s="1" t="s">
        <v>72</v>
      </c>
      <c r="AU1985" s="3">
        <v>46083</v>
      </c>
      <c r="AV1985" s="4">
        <v>0.67569444444444449</v>
      </c>
      <c r="AW1985" s="4" t="s">
        <v>72</v>
      </c>
      <c r="AX1985" s="4" t="s">
        <v>72</v>
      </c>
      <c r="AY1985" s="4" t="s">
        <v>72</v>
      </c>
      <c r="AZ1985" s="4" t="s">
        <v>72</v>
      </c>
      <c r="BA1985" s="1" t="s">
        <v>9292</v>
      </c>
      <c r="BB1985" s="1" t="s">
        <v>72</v>
      </c>
      <c r="BC1985" s="1" t="s">
        <v>1794</v>
      </c>
      <c r="BD1985" s="1">
        <v>15</v>
      </c>
      <c r="BE1985" s="1" t="s">
        <v>4219</v>
      </c>
      <c r="BF1985" s="1" t="s">
        <v>88</v>
      </c>
      <c r="BG1985" s="1" t="s">
        <v>88</v>
      </c>
      <c r="BH1985" s="1" t="s">
        <v>88</v>
      </c>
      <c r="BI1985" s="1" t="s">
        <v>79</v>
      </c>
      <c r="BJ1985" s="1" t="s">
        <v>9293</v>
      </c>
      <c r="BK1985" s="1" t="s">
        <v>9294</v>
      </c>
      <c r="BL1985" s="1" t="s">
        <v>72</v>
      </c>
      <c r="BM1985" s="1" t="s">
        <v>72</v>
      </c>
      <c r="BN1985" s="1" t="s">
        <v>88</v>
      </c>
      <c r="BO1985" s="1" t="s">
        <v>88</v>
      </c>
      <c r="BP1985" s="1" t="s">
        <v>88</v>
      </c>
      <c r="BQ1985" s="1" t="s">
        <v>160</v>
      </c>
      <c r="BR1985" s="1" t="s">
        <v>9261</v>
      </c>
    </row>
    <row r="1986" spans="1:70" ht="20.45" customHeight="1">
      <c r="A1986" s="1" t="s">
        <v>9295</v>
      </c>
      <c r="B1986" s="1">
        <v>260054</v>
      </c>
      <c r="C1986" s="1" t="s">
        <v>71</v>
      </c>
      <c r="D1986" s="3">
        <v>46083</v>
      </c>
      <c r="E1986" s="4">
        <v>0.59722222222222221</v>
      </c>
      <c r="F1986" s="5">
        <v>46082</v>
      </c>
      <c r="G1986" s="3">
        <v>46083</v>
      </c>
      <c r="H1986" s="4">
        <v>0.66180555555555554</v>
      </c>
      <c r="I1986" s="48">
        <f t="shared" si="259"/>
        <v>6.4583333333333326E-2</v>
      </c>
      <c r="J1986" s="1">
        <v>1</v>
      </c>
      <c r="K1986" s="1" t="s">
        <v>1896</v>
      </c>
      <c r="L1986" s="1" t="s">
        <v>9296</v>
      </c>
      <c r="M1986" s="1" t="s">
        <v>75</v>
      </c>
      <c r="N1986" s="1" t="s">
        <v>3759</v>
      </c>
      <c r="O1986" s="1" t="s">
        <v>77</v>
      </c>
      <c r="P1986" s="1" t="s">
        <v>78</v>
      </c>
      <c r="Q1986" s="1" t="s">
        <v>78</v>
      </c>
      <c r="R1986" s="21" t="s">
        <v>139</v>
      </c>
      <c r="S1986" s="21" t="s">
        <v>99</v>
      </c>
      <c r="T1986" s="21" t="s">
        <v>9291</v>
      </c>
      <c r="U1986" s="34" t="s">
        <v>9297</v>
      </c>
      <c r="V1986" s="1" t="s">
        <v>1900</v>
      </c>
      <c r="W1986" s="1" t="s">
        <v>813</v>
      </c>
      <c r="X1986" s="1" t="s">
        <v>813</v>
      </c>
      <c r="Y1986" s="1" t="s">
        <v>9057</v>
      </c>
      <c r="Z1986" s="1" t="s">
        <v>443</v>
      </c>
      <c r="AA1986" s="1" t="s">
        <v>72</v>
      </c>
      <c r="AB1986" s="1" t="s">
        <v>9298</v>
      </c>
      <c r="AC1986" s="1" t="s">
        <v>9298</v>
      </c>
      <c r="AD1986" s="1" t="s">
        <v>87</v>
      </c>
      <c r="AE1986" s="1">
        <v>55</v>
      </c>
      <c r="AF1986" s="1" t="s">
        <v>88</v>
      </c>
      <c r="AG1986" s="1">
        <v>7.1</v>
      </c>
      <c r="AH1986" s="1" t="s">
        <v>299</v>
      </c>
      <c r="AI1986" s="1" t="s">
        <v>90</v>
      </c>
      <c r="AJ1986" s="1" t="s">
        <v>91</v>
      </c>
      <c r="AK1986" s="1" t="s">
        <v>92</v>
      </c>
      <c r="AL1986" s="1" t="s">
        <v>72</v>
      </c>
      <c r="AM1986" s="1" t="s">
        <v>72</v>
      </c>
      <c r="AN1986" s="1" t="s">
        <v>72</v>
      </c>
      <c r="AO1986" s="1" t="s">
        <v>72</v>
      </c>
      <c r="AP1986" s="1" t="s">
        <v>72</v>
      </c>
      <c r="AQ1986" s="1" t="s">
        <v>72</v>
      </c>
      <c r="AR1986" s="1" t="s">
        <v>447</v>
      </c>
      <c r="AS1986" s="1" t="s">
        <v>878</v>
      </c>
      <c r="AT1986" s="1" t="s">
        <v>72</v>
      </c>
      <c r="AU1986" s="3">
        <v>46083</v>
      </c>
      <c r="AV1986" s="4">
        <v>0.70138888888888884</v>
      </c>
      <c r="AW1986" s="4" t="s">
        <v>72</v>
      </c>
      <c r="AX1986" s="4" t="s">
        <v>72</v>
      </c>
      <c r="AY1986" s="4" t="s">
        <v>72</v>
      </c>
      <c r="AZ1986" s="4" t="s">
        <v>72</v>
      </c>
      <c r="BA1986" s="1" t="s">
        <v>9299</v>
      </c>
      <c r="BB1986" s="1" t="s">
        <v>72</v>
      </c>
      <c r="BC1986" s="1" t="s">
        <v>1794</v>
      </c>
      <c r="BD1986" s="1">
        <v>13</v>
      </c>
      <c r="BE1986" s="1" t="s">
        <v>7811</v>
      </c>
      <c r="BF1986" s="1" t="s">
        <v>75</v>
      </c>
      <c r="BG1986" s="1" t="s">
        <v>75</v>
      </c>
      <c r="BH1986" s="1" t="s">
        <v>88</v>
      </c>
      <c r="BI1986" s="1" t="s">
        <v>79</v>
      </c>
      <c r="BJ1986" s="1" t="s">
        <v>72</v>
      </c>
      <c r="BK1986" s="1" t="s">
        <v>4154</v>
      </c>
      <c r="BL1986" s="1" t="s">
        <v>72</v>
      </c>
      <c r="BM1986" s="1">
        <v>5</v>
      </c>
      <c r="BN1986" s="1" t="s">
        <v>88</v>
      </c>
      <c r="BO1986" s="1" t="s">
        <v>88</v>
      </c>
      <c r="BP1986" s="1" t="s">
        <v>88</v>
      </c>
      <c r="BQ1986" s="1" t="s">
        <v>160</v>
      </c>
      <c r="BR1986" s="1" t="s">
        <v>9261</v>
      </c>
    </row>
    <row r="1987" spans="1:70" ht="20.45" customHeight="1">
      <c r="A1987" s="1" t="s">
        <v>9300</v>
      </c>
      <c r="B1987" s="1">
        <v>260055</v>
      </c>
      <c r="C1987" s="1" t="s">
        <v>497</v>
      </c>
      <c r="D1987" s="3">
        <v>46084</v>
      </c>
      <c r="E1987" s="4">
        <v>0.56111111111111112</v>
      </c>
      <c r="F1987" s="5">
        <v>46082</v>
      </c>
      <c r="G1987" s="3">
        <v>46084</v>
      </c>
      <c r="H1987" s="4">
        <v>0.6333333333333333</v>
      </c>
      <c r="I1987" s="48">
        <f t="shared" si="259"/>
        <v>7.2222222222222188E-2</v>
      </c>
      <c r="J1987" s="1">
        <v>2</v>
      </c>
      <c r="K1987" s="1" t="s">
        <v>1896</v>
      </c>
      <c r="L1987" s="1" t="s">
        <v>9301</v>
      </c>
      <c r="M1987" s="1" t="s">
        <v>75</v>
      </c>
      <c r="N1987" s="1" t="s">
        <v>9283</v>
      </c>
      <c r="O1987" s="1" t="s">
        <v>497</v>
      </c>
      <c r="P1987" s="1" t="s">
        <v>78</v>
      </c>
      <c r="Q1987" s="1" t="s">
        <v>78</v>
      </c>
      <c r="R1987" s="21" t="s">
        <v>1898</v>
      </c>
      <c r="S1987" s="21" t="s">
        <v>160</v>
      </c>
      <c r="T1987" s="21" t="s">
        <v>9302</v>
      </c>
      <c r="U1987" s="34" t="s">
        <v>2994</v>
      </c>
      <c r="V1987" s="1" t="s">
        <v>1900</v>
      </c>
      <c r="W1987" s="1" t="s">
        <v>83</v>
      </c>
      <c r="X1987" s="1" t="s">
        <v>123</v>
      </c>
      <c r="Y1987" s="1" t="s">
        <v>9043</v>
      </c>
      <c r="Z1987" s="1" t="s">
        <v>84</v>
      </c>
      <c r="AA1987" s="1" t="s">
        <v>72</v>
      </c>
      <c r="AB1987" s="1" t="s">
        <v>140</v>
      </c>
      <c r="AC1987" s="1" t="s">
        <v>181</v>
      </c>
      <c r="AD1987" s="1" t="s">
        <v>126</v>
      </c>
      <c r="AE1987" s="1">
        <v>40</v>
      </c>
      <c r="AF1987" s="1" t="s">
        <v>88</v>
      </c>
      <c r="AG1987" s="1">
        <v>5.9</v>
      </c>
      <c r="AH1987" s="1" t="s">
        <v>299</v>
      </c>
      <c r="AI1987" s="1" t="s">
        <v>90</v>
      </c>
      <c r="AJ1987" s="1" t="s">
        <v>91</v>
      </c>
      <c r="AK1987" s="1" t="s">
        <v>92</v>
      </c>
      <c r="AL1987" s="1" t="s">
        <v>72</v>
      </c>
      <c r="AM1987" s="1" t="s">
        <v>217</v>
      </c>
      <c r="AN1987" s="1" t="s">
        <v>72</v>
      </c>
      <c r="AO1987" s="1" t="s">
        <v>4259</v>
      </c>
      <c r="AP1987" s="1" t="s">
        <v>72</v>
      </c>
      <c r="AQ1987" s="1" t="s">
        <v>72</v>
      </c>
      <c r="AR1987" s="1" t="s">
        <v>3444</v>
      </c>
      <c r="AS1987" s="1" t="s">
        <v>72</v>
      </c>
      <c r="AT1987" s="1" t="s">
        <v>72</v>
      </c>
      <c r="AU1987" s="3">
        <v>46084</v>
      </c>
      <c r="AV1987" s="4">
        <v>0.6479166666666667</v>
      </c>
      <c r="AW1987" s="4">
        <v>0.72499999999999998</v>
      </c>
      <c r="AX1987" s="4">
        <f t="shared" si="260"/>
        <v>7.7083333333333282E-2</v>
      </c>
      <c r="AY1987" s="4">
        <f>AW1987-I1987</f>
        <v>0.65277777777777779</v>
      </c>
      <c r="AZ1987" s="4">
        <f>AW1987-E1987</f>
        <v>0.16388888888888886</v>
      </c>
      <c r="BA1987" s="1" t="s">
        <v>9303</v>
      </c>
      <c r="BB1987" s="1" t="s">
        <v>72</v>
      </c>
      <c r="BC1987" s="1" t="s">
        <v>1675</v>
      </c>
      <c r="BD1987" s="1">
        <v>15</v>
      </c>
      <c r="BE1987" s="1" t="s">
        <v>4063</v>
      </c>
      <c r="BF1987" s="1" t="s">
        <v>75</v>
      </c>
      <c r="BG1987" s="1" t="s">
        <v>75</v>
      </c>
      <c r="BH1987" s="1" t="s">
        <v>88</v>
      </c>
      <c r="BI1987" s="1" t="s">
        <v>96</v>
      </c>
      <c r="BJ1987" s="1" t="s">
        <v>72</v>
      </c>
      <c r="BK1987" s="1" t="s">
        <v>3962</v>
      </c>
      <c r="BL1987" s="1" t="s">
        <v>9284</v>
      </c>
      <c r="BM1987" s="1">
        <f>49+14</f>
        <v>63</v>
      </c>
      <c r="BN1987" s="1" t="s">
        <v>75</v>
      </c>
      <c r="BO1987" s="1" t="s">
        <v>75</v>
      </c>
      <c r="BP1987" s="1" t="s">
        <v>75</v>
      </c>
      <c r="BQ1987" s="21" t="s">
        <v>99</v>
      </c>
      <c r="BR1987" s="21" t="s">
        <v>100</v>
      </c>
    </row>
    <row r="1988" spans="1:70" ht="20.45" customHeight="1">
      <c r="A1988" s="1" t="s">
        <v>9304</v>
      </c>
      <c r="B1988" s="1">
        <v>260056</v>
      </c>
      <c r="C1988" s="1" t="s">
        <v>497</v>
      </c>
      <c r="D1988" s="3">
        <v>46084</v>
      </c>
      <c r="E1988" s="4">
        <v>0.47569444444444442</v>
      </c>
      <c r="F1988" s="5">
        <v>46082</v>
      </c>
      <c r="G1988" s="3">
        <v>46084</v>
      </c>
      <c r="H1988" s="4">
        <v>0.77222222222222225</v>
      </c>
      <c r="I1988" s="48">
        <f t="shared" si="259"/>
        <v>0.29652777777777783</v>
      </c>
      <c r="J1988" s="1">
        <v>10</v>
      </c>
      <c r="K1988" s="1" t="s">
        <v>1896</v>
      </c>
      <c r="L1988" s="1" t="s">
        <v>9305</v>
      </c>
      <c r="M1988" s="1" t="s">
        <v>75</v>
      </c>
      <c r="N1988" s="1" t="s">
        <v>9241</v>
      </c>
      <c r="O1988" s="1" t="s">
        <v>497</v>
      </c>
      <c r="P1988" s="1" t="s">
        <v>78</v>
      </c>
      <c r="Q1988" s="1" t="s">
        <v>78</v>
      </c>
      <c r="R1988" s="21" t="s">
        <v>1898</v>
      </c>
      <c r="S1988" s="21" t="s">
        <v>99</v>
      </c>
      <c r="T1988" s="34" t="s">
        <v>72</v>
      </c>
      <c r="U1988" s="34" t="s">
        <v>2989</v>
      </c>
      <c r="V1988" s="1" t="s">
        <v>80</v>
      </c>
      <c r="W1988" s="1" t="s">
        <v>778</v>
      </c>
      <c r="X1988" s="1" t="s">
        <v>779</v>
      </c>
      <c r="Y1988" s="1" t="s">
        <v>9036</v>
      </c>
      <c r="Z1988" s="1" t="s">
        <v>84</v>
      </c>
      <c r="AA1988" s="1" t="s">
        <v>72</v>
      </c>
      <c r="AB1988" s="1" t="s">
        <v>140</v>
      </c>
      <c r="AC1988" s="1" t="s">
        <v>181</v>
      </c>
      <c r="AD1988" s="1" t="s">
        <v>126</v>
      </c>
      <c r="AE1988" s="1">
        <v>85</v>
      </c>
      <c r="AF1988" s="1" t="s">
        <v>88</v>
      </c>
      <c r="AG1988" s="1">
        <v>5.9</v>
      </c>
      <c r="AH1988" s="1" t="s">
        <v>954</v>
      </c>
      <c r="AI1988" s="1" t="s">
        <v>90</v>
      </c>
      <c r="AJ1988" s="1" t="s">
        <v>91</v>
      </c>
      <c r="AK1988" s="1" t="s">
        <v>92</v>
      </c>
      <c r="AL1988" s="1" t="s">
        <v>72</v>
      </c>
      <c r="AM1988" s="1" t="s">
        <v>217</v>
      </c>
      <c r="AN1988" s="1" t="s">
        <v>72</v>
      </c>
      <c r="AO1988" s="1" t="s">
        <v>72</v>
      </c>
      <c r="AP1988" s="1" t="s">
        <v>72</v>
      </c>
      <c r="AQ1988" s="1" t="s">
        <v>72</v>
      </c>
      <c r="AR1988" s="1" t="s">
        <v>72</v>
      </c>
      <c r="AS1988" s="1" t="s">
        <v>72</v>
      </c>
      <c r="AT1988" s="1" t="s">
        <v>72</v>
      </c>
      <c r="AU1988" s="3">
        <v>46084</v>
      </c>
      <c r="AV1988" s="4">
        <v>0.78402777777777777</v>
      </c>
      <c r="AW1988" s="4">
        <v>0.84027777777777779</v>
      </c>
      <c r="AX1988" s="4">
        <f t="shared" si="260"/>
        <v>5.6250000000000022E-2</v>
      </c>
      <c r="AY1988" s="4">
        <f>AW1988-I1988</f>
        <v>0.54374999999999996</v>
      </c>
      <c r="AZ1988" s="4">
        <f>AW1988-E1988</f>
        <v>0.36458333333333337</v>
      </c>
      <c r="BA1988" s="1" t="s">
        <v>9306</v>
      </c>
      <c r="BB1988" s="1" t="s">
        <v>72</v>
      </c>
      <c r="BC1988" s="1" t="s">
        <v>1675</v>
      </c>
      <c r="BD1988" s="1">
        <v>15</v>
      </c>
      <c r="BE1988" s="1" t="s">
        <v>3205</v>
      </c>
      <c r="BF1988" s="1" t="s">
        <v>75</v>
      </c>
      <c r="BG1988" s="1" t="s">
        <v>75</v>
      </c>
      <c r="BH1988" s="1" t="s">
        <v>88</v>
      </c>
      <c r="BI1988" s="1" t="s">
        <v>96</v>
      </c>
      <c r="BJ1988" s="1" t="s">
        <v>72</v>
      </c>
      <c r="BK1988" s="1" t="s">
        <v>3962</v>
      </c>
      <c r="BL1988" s="1" t="s">
        <v>9244</v>
      </c>
      <c r="BM1988" s="1">
        <f>35</f>
        <v>35</v>
      </c>
      <c r="BN1988" s="1" t="s">
        <v>75</v>
      </c>
      <c r="BO1988" s="1" t="s">
        <v>75</v>
      </c>
      <c r="BP1988" s="1" t="s">
        <v>75</v>
      </c>
      <c r="BQ1988" s="21" t="s">
        <v>99</v>
      </c>
      <c r="BR1988" s="21" t="s">
        <v>100</v>
      </c>
    </row>
    <row r="1989" spans="1:70" ht="20.45" customHeight="1">
      <c r="A1989" s="1" t="s">
        <v>9307</v>
      </c>
      <c r="B1989" s="1">
        <v>260057</v>
      </c>
      <c r="C1989" s="1" t="s">
        <v>71</v>
      </c>
      <c r="D1989" s="3">
        <v>46085</v>
      </c>
      <c r="E1989" s="4">
        <v>0.49166666666666664</v>
      </c>
      <c r="F1989" s="5">
        <v>46082</v>
      </c>
      <c r="G1989" s="3">
        <v>46085</v>
      </c>
      <c r="H1989" s="4">
        <v>0.57291666666666663</v>
      </c>
      <c r="I1989" s="48">
        <f t="shared" si="259"/>
        <v>8.1249999999999989E-2</v>
      </c>
      <c r="J1989" s="1">
        <v>2</v>
      </c>
      <c r="K1989" s="1" t="s">
        <v>1896</v>
      </c>
      <c r="L1989" s="1" t="s">
        <v>9308</v>
      </c>
      <c r="M1989" s="1" t="s">
        <v>75</v>
      </c>
      <c r="N1989" s="1" t="s">
        <v>3947</v>
      </c>
      <c r="O1989" s="1" t="s">
        <v>77</v>
      </c>
      <c r="P1989" s="1" t="s">
        <v>78</v>
      </c>
      <c r="Q1989" s="1" t="s">
        <v>78</v>
      </c>
      <c r="R1989" s="21" t="s">
        <v>139</v>
      </c>
      <c r="S1989" s="21" t="s">
        <v>160</v>
      </c>
      <c r="T1989" s="21" t="s">
        <v>9309</v>
      </c>
      <c r="U1989" s="34" t="s">
        <v>3809</v>
      </c>
      <c r="V1989" s="1" t="s">
        <v>1900</v>
      </c>
      <c r="W1989" s="1" t="s">
        <v>83</v>
      </c>
      <c r="X1989" s="1" t="s">
        <v>123</v>
      </c>
      <c r="Y1989" s="1" t="s">
        <v>9043</v>
      </c>
      <c r="Z1989" s="1" t="s">
        <v>84</v>
      </c>
      <c r="AA1989" s="1" t="s">
        <v>72</v>
      </c>
      <c r="AB1989" s="1" t="s">
        <v>140</v>
      </c>
      <c r="AC1989" s="1" t="s">
        <v>141</v>
      </c>
      <c r="AD1989" s="1" t="s">
        <v>126</v>
      </c>
      <c r="AE1989" s="1">
        <v>50</v>
      </c>
      <c r="AF1989" s="1" t="s">
        <v>88</v>
      </c>
      <c r="AG1989" s="1">
        <v>6.6</v>
      </c>
      <c r="AH1989" s="1" t="s">
        <v>954</v>
      </c>
      <c r="AI1989" s="1" t="s">
        <v>90</v>
      </c>
      <c r="AJ1989" s="1" t="s">
        <v>91</v>
      </c>
      <c r="AK1989" s="1" t="s">
        <v>92</v>
      </c>
      <c r="AL1989" s="1" t="s">
        <v>72</v>
      </c>
      <c r="AM1989" s="1" t="s">
        <v>72</v>
      </c>
      <c r="AN1989" s="1" t="s">
        <v>72</v>
      </c>
      <c r="AO1989" s="1" t="s">
        <v>367</v>
      </c>
      <c r="AP1989" s="1" t="s">
        <v>72</v>
      </c>
      <c r="AQ1989" s="1" t="s">
        <v>72</v>
      </c>
      <c r="AR1989" s="1" t="s">
        <v>3444</v>
      </c>
      <c r="AS1989" s="1" t="s">
        <v>72</v>
      </c>
      <c r="AT1989" s="1" t="s">
        <v>72</v>
      </c>
      <c r="AU1989" s="3">
        <v>46085</v>
      </c>
      <c r="AV1989" s="4">
        <v>0.58680555555555558</v>
      </c>
      <c r="AW1989" s="4" t="s">
        <v>72</v>
      </c>
      <c r="AX1989" s="4" t="s">
        <v>72</v>
      </c>
      <c r="AY1989" s="4" t="s">
        <v>72</v>
      </c>
      <c r="AZ1989" s="4" t="s">
        <v>72</v>
      </c>
      <c r="BA1989" s="4" t="s">
        <v>9310</v>
      </c>
      <c r="BB1989" s="1" t="s">
        <v>72</v>
      </c>
      <c r="BC1989" s="1" t="s">
        <v>1675</v>
      </c>
      <c r="BD1989" s="1">
        <v>15</v>
      </c>
      <c r="BE1989" s="1" t="s">
        <v>4063</v>
      </c>
      <c r="BF1989" s="1" t="s">
        <v>75</v>
      </c>
      <c r="BG1989" s="1" t="s">
        <v>75</v>
      </c>
      <c r="BH1989" s="1" t="s">
        <v>88</v>
      </c>
      <c r="BI1989" s="1" t="s">
        <v>79</v>
      </c>
      <c r="BJ1989" s="1" t="s">
        <v>72</v>
      </c>
      <c r="BK1989" s="1" t="s">
        <v>3962</v>
      </c>
      <c r="BL1989" s="1" t="s">
        <v>72</v>
      </c>
      <c r="BM1989" s="1">
        <v>7</v>
      </c>
      <c r="BN1989" s="1" t="s">
        <v>72</v>
      </c>
      <c r="BO1989" s="1" t="s">
        <v>72</v>
      </c>
      <c r="BP1989" s="1" t="s">
        <v>72</v>
      </c>
      <c r="BQ1989" s="1" t="s">
        <v>160</v>
      </c>
      <c r="BR1989" s="1" t="s">
        <v>6462</v>
      </c>
    </row>
    <row r="1990" spans="1:70" ht="20.45" customHeight="1">
      <c r="A1990" s="1" t="s">
        <v>9311</v>
      </c>
      <c r="B1990" s="1">
        <v>260058</v>
      </c>
      <c r="C1990" s="1" t="s">
        <v>497</v>
      </c>
      <c r="D1990" s="3">
        <v>46086</v>
      </c>
      <c r="E1990" s="4">
        <v>0.57777777777777772</v>
      </c>
      <c r="F1990" s="5">
        <v>46082</v>
      </c>
      <c r="G1990" s="3">
        <v>46086</v>
      </c>
      <c r="H1990" s="4">
        <v>0.66527777777777775</v>
      </c>
      <c r="I1990" s="48">
        <f t="shared" si="259"/>
        <v>8.7500000000000022E-2</v>
      </c>
      <c r="J1990" s="1">
        <v>3</v>
      </c>
      <c r="K1990" s="1" t="s">
        <v>1896</v>
      </c>
      <c r="L1990" s="1" t="s">
        <v>9312</v>
      </c>
      <c r="M1990" s="1" t="s">
        <v>75</v>
      </c>
      <c r="N1990" s="1" t="s">
        <v>9241</v>
      </c>
      <c r="O1990" s="1" t="s">
        <v>497</v>
      </c>
      <c r="P1990" s="1" t="s">
        <v>78</v>
      </c>
      <c r="Q1990" s="1" t="s">
        <v>78</v>
      </c>
      <c r="R1990" s="21" t="s">
        <v>1898</v>
      </c>
      <c r="S1990" s="21" t="s">
        <v>99</v>
      </c>
      <c r="T1990" s="34" t="s">
        <v>72</v>
      </c>
      <c r="U1990" s="34" t="s">
        <v>9313</v>
      </c>
      <c r="V1990" s="1" t="s">
        <v>1900</v>
      </c>
      <c r="W1990" s="1" t="s">
        <v>83</v>
      </c>
      <c r="X1990" s="1" t="s">
        <v>7673</v>
      </c>
      <c r="Y1990" s="1" t="s">
        <v>9043</v>
      </c>
      <c r="Z1990" s="1" t="s">
        <v>84</v>
      </c>
      <c r="AA1990" s="1" t="s">
        <v>72</v>
      </c>
      <c r="AB1990" s="1" t="s">
        <v>140</v>
      </c>
      <c r="AC1990" s="1" t="s">
        <v>141</v>
      </c>
      <c r="AD1990" s="1" t="s">
        <v>87</v>
      </c>
      <c r="AE1990" s="1">
        <v>68</v>
      </c>
      <c r="AF1990" s="1" t="s">
        <v>88</v>
      </c>
      <c r="AG1990" s="1">
        <v>3.6</v>
      </c>
      <c r="AH1990" s="1" t="s">
        <v>954</v>
      </c>
      <c r="AI1990" s="1" t="s">
        <v>90</v>
      </c>
      <c r="AJ1990" s="1" t="s">
        <v>91</v>
      </c>
      <c r="AK1990" s="1" t="s">
        <v>92</v>
      </c>
      <c r="AL1990" s="1" t="s">
        <v>72</v>
      </c>
      <c r="AM1990" s="1" t="s">
        <v>254</v>
      </c>
      <c r="AN1990" s="1" t="s">
        <v>72</v>
      </c>
      <c r="AO1990" s="1" t="s">
        <v>367</v>
      </c>
      <c r="AP1990" s="1" t="s">
        <v>72</v>
      </c>
      <c r="AQ1990" s="1" t="s">
        <v>72</v>
      </c>
      <c r="AR1990" s="1" t="s">
        <v>3444</v>
      </c>
      <c r="AS1990" s="1" t="s">
        <v>72</v>
      </c>
      <c r="AT1990" s="1" t="s">
        <v>72</v>
      </c>
      <c r="AU1990" s="3">
        <v>46086</v>
      </c>
      <c r="AV1990" s="4">
        <v>0.68125000000000002</v>
      </c>
      <c r="AW1990" s="4">
        <v>0.73958333333333337</v>
      </c>
      <c r="AX1990" s="4">
        <f t="shared" si="260"/>
        <v>5.8333333333333348E-2</v>
      </c>
      <c r="AY1990" s="4">
        <f t="shared" ref="AY1990:AY1997" si="263">AW1990-I1990</f>
        <v>0.65208333333333335</v>
      </c>
      <c r="AZ1990" s="4">
        <f t="shared" ref="AZ1990:AZ1997" si="264">AW1990-E1990</f>
        <v>0.16180555555555565</v>
      </c>
      <c r="BA1990" s="1" t="s">
        <v>9314</v>
      </c>
      <c r="BB1990" s="1" t="s">
        <v>72</v>
      </c>
      <c r="BC1990" s="1" t="s">
        <v>1675</v>
      </c>
      <c r="BD1990" s="1">
        <v>15</v>
      </c>
      <c r="BE1990" s="1" t="s">
        <v>3446</v>
      </c>
      <c r="BF1990" s="1" t="s">
        <v>75</v>
      </c>
      <c r="BG1990" s="1" t="s">
        <v>75</v>
      </c>
      <c r="BH1990" s="1" t="s">
        <v>88</v>
      </c>
      <c r="BI1990" s="1" t="s">
        <v>79</v>
      </c>
      <c r="BJ1990" s="1" t="s">
        <v>72</v>
      </c>
      <c r="BK1990" s="1" t="s">
        <v>3962</v>
      </c>
      <c r="BL1990" s="1" t="s">
        <v>9244</v>
      </c>
      <c r="BM1990" s="1">
        <f>35</f>
        <v>35</v>
      </c>
      <c r="BN1990" s="1" t="s">
        <v>75</v>
      </c>
      <c r="BO1990" s="1" t="s">
        <v>75</v>
      </c>
      <c r="BP1990" s="1" t="s">
        <v>75</v>
      </c>
      <c r="BQ1990" s="1" t="s">
        <v>160</v>
      </c>
      <c r="BR1990" s="1" t="s">
        <v>768</v>
      </c>
    </row>
    <row r="1991" spans="1:70" ht="20.45" customHeight="1">
      <c r="A1991" s="1" t="s">
        <v>9315</v>
      </c>
      <c r="B1991" s="1">
        <v>260059</v>
      </c>
      <c r="C1991" s="1" t="s">
        <v>71</v>
      </c>
      <c r="D1991" s="3">
        <v>46087</v>
      </c>
      <c r="E1991" s="4">
        <v>0.60833333333333328</v>
      </c>
      <c r="F1991" s="5">
        <v>46082</v>
      </c>
      <c r="G1991" s="3">
        <v>46087</v>
      </c>
      <c r="H1991" s="4">
        <v>0.68472222222222223</v>
      </c>
      <c r="I1991" s="48">
        <f t="shared" si="259"/>
        <v>7.6388888888888951E-2</v>
      </c>
      <c r="J1991" s="1">
        <v>2</v>
      </c>
      <c r="K1991" s="1" t="s">
        <v>1896</v>
      </c>
      <c r="L1991" s="1" t="s">
        <v>9316</v>
      </c>
      <c r="M1991" s="1" t="s">
        <v>75</v>
      </c>
      <c r="N1991" s="1" t="s">
        <v>1915</v>
      </c>
      <c r="O1991" s="1" t="s">
        <v>77</v>
      </c>
      <c r="P1991" s="1" t="s">
        <v>78</v>
      </c>
      <c r="Q1991" s="1" t="s">
        <v>4162</v>
      </c>
      <c r="R1991" s="21" t="s">
        <v>139</v>
      </c>
      <c r="S1991" s="21" t="s">
        <v>99</v>
      </c>
      <c r="T1991" s="34" t="s">
        <v>72</v>
      </c>
      <c r="U1991" s="34" t="s">
        <v>9317</v>
      </c>
      <c r="V1991" s="1" t="s">
        <v>1900</v>
      </c>
      <c r="W1991" s="1" t="s">
        <v>83</v>
      </c>
      <c r="X1991" s="1" t="s">
        <v>7673</v>
      </c>
      <c r="Y1991" s="1" t="s">
        <v>9043</v>
      </c>
      <c r="Z1991" s="1" t="s">
        <v>84</v>
      </c>
      <c r="AA1991" s="1" t="s">
        <v>72</v>
      </c>
      <c r="AB1991" s="1" t="s">
        <v>140</v>
      </c>
      <c r="AC1991" s="1" t="s">
        <v>141</v>
      </c>
      <c r="AD1991" s="1" t="s">
        <v>126</v>
      </c>
      <c r="AE1991" s="1">
        <v>40</v>
      </c>
      <c r="AF1991" s="1" t="s">
        <v>88</v>
      </c>
      <c r="AG1991" s="1">
        <v>5.5</v>
      </c>
      <c r="AH1991" s="1" t="s">
        <v>299</v>
      </c>
      <c r="AI1991" s="1" t="s">
        <v>90</v>
      </c>
      <c r="AJ1991" s="1" t="s">
        <v>91</v>
      </c>
      <c r="AK1991" s="1" t="s">
        <v>92</v>
      </c>
      <c r="AL1991" s="1" t="s">
        <v>72</v>
      </c>
      <c r="AM1991" s="1" t="s">
        <v>72</v>
      </c>
      <c r="AN1991" s="1" t="s">
        <v>72</v>
      </c>
      <c r="AO1991" s="1" t="s">
        <v>372</v>
      </c>
      <c r="AP1991" s="1" t="s">
        <v>72</v>
      </c>
      <c r="AQ1991" s="1" t="s">
        <v>72</v>
      </c>
      <c r="AR1991" s="1" t="s">
        <v>3444</v>
      </c>
      <c r="AS1991" s="1" t="s">
        <v>72</v>
      </c>
      <c r="AT1991" s="1" t="s">
        <v>72</v>
      </c>
      <c r="AU1991" s="3">
        <v>46087</v>
      </c>
      <c r="AV1991" s="4">
        <v>0.6958333333333333</v>
      </c>
      <c r="AW1991" s="4">
        <v>0.77430555555555558</v>
      </c>
      <c r="AX1991" s="4">
        <f t="shared" si="260"/>
        <v>7.8472222222222276E-2</v>
      </c>
      <c r="AY1991" s="4">
        <f t="shared" si="263"/>
        <v>0.69791666666666663</v>
      </c>
      <c r="AZ1991" s="4">
        <f t="shared" si="264"/>
        <v>0.1659722222222223</v>
      </c>
      <c r="BA1991" s="1" t="s">
        <v>9318</v>
      </c>
      <c r="BB1991" s="1" t="s">
        <v>72</v>
      </c>
      <c r="BC1991" s="1" t="s">
        <v>1675</v>
      </c>
      <c r="BD1991" s="1">
        <v>15</v>
      </c>
      <c r="BE1991" s="1" t="s">
        <v>7811</v>
      </c>
      <c r="BF1991" s="1" t="s">
        <v>88</v>
      </c>
      <c r="BG1991" s="1" t="s">
        <v>88</v>
      </c>
      <c r="BH1991" s="1" t="s">
        <v>88</v>
      </c>
      <c r="BI1991" s="1" t="s">
        <v>96</v>
      </c>
      <c r="BJ1991" s="1" t="s">
        <v>72</v>
      </c>
      <c r="BK1991" s="1" t="s">
        <v>3962</v>
      </c>
      <c r="BL1991" s="1" t="s">
        <v>9059</v>
      </c>
      <c r="BM1991" s="1">
        <v>35</v>
      </c>
      <c r="BN1991" s="1" t="s">
        <v>75</v>
      </c>
      <c r="BO1991" s="1" t="s">
        <v>75</v>
      </c>
      <c r="BP1991" s="1" t="s">
        <v>75</v>
      </c>
      <c r="BQ1991" s="21" t="s">
        <v>99</v>
      </c>
      <c r="BR1991" s="21" t="s">
        <v>100</v>
      </c>
    </row>
    <row r="1992" spans="1:70" ht="20.45" customHeight="1">
      <c r="A1992" s="1" t="s">
        <v>9319</v>
      </c>
      <c r="B1992" s="1">
        <v>260060</v>
      </c>
      <c r="C1992" s="1" t="s">
        <v>497</v>
      </c>
      <c r="D1992" s="3">
        <v>46088</v>
      </c>
      <c r="E1992" s="4">
        <v>0.52569444444444446</v>
      </c>
      <c r="F1992" s="5">
        <v>46082</v>
      </c>
      <c r="G1992" s="3">
        <v>46088</v>
      </c>
      <c r="H1992" s="4">
        <v>0.60972222222222228</v>
      </c>
      <c r="I1992" s="48">
        <f t="shared" si="259"/>
        <v>8.4027777777777812E-2</v>
      </c>
      <c r="J1992" s="1">
        <v>3</v>
      </c>
      <c r="K1992" s="1" t="s">
        <v>1896</v>
      </c>
      <c r="L1992" s="1" t="s">
        <v>9320</v>
      </c>
      <c r="M1992" s="1" t="s">
        <v>75</v>
      </c>
      <c r="N1992" s="1" t="s">
        <v>9283</v>
      </c>
      <c r="O1992" s="1" t="s">
        <v>497</v>
      </c>
      <c r="P1992" s="1" t="s">
        <v>78</v>
      </c>
      <c r="Q1992" s="1" t="s">
        <v>78</v>
      </c>
      <c r="R1992" s="21" t="s">
        <v>1898</v>
      </c>
      <c r="S1992" s="21" t="s">
        <v>160</v>
      </c>
      <c r="T1992" s="21" t="s">
        <v>1795</v>
      </c>
      <c r="U1992" s="34" t="s">
        <v>8436</v>
      </c>
      <c r="V1992" s="1" t="s">
        <v>1900</v>
      </c>
      <c r="W1992" s="1" t="s">
        <v>83</v>
      </c>
      <c r="X1992" s="1" t="s">
        <v>123</v>
      </c>
      <c r="Y1992" s="1" t="s">
        <v>9043</v>
      </c>
      <c r="Z1992" s="1" t="s">
        <v>84</v>
      </c>
      <c r="AA1992" s="1" t="s">
        <v>72</v>
      </c>
      <c r="AB1992" s="1" t="s">
        <v>140</v>
      </c>
      <c r="AC1992" s="1" t="s">
        <v>141</v>
      </c>
      <c r="AD1992" s="1" t="s">
        <v>126</v>
      </c>
      <c r="AE1992" s="1">
        <v>50</v>
      </c>
      <c r="AF1992" s="1" t="s">
        <v>88</v>
      </c>
      <c r="AG1992" s="1">
        <v>5.3</v>
      </c>
      <c r="AH1992" s="1" t="s">
        <v>299</v>
      </c>
      <c r="AI1992" s="1" t="s">
        <v>90</v>
      </c>
      <c r="AJ1992" s="1" t="s">
        <v>91</v>
      </c>
      <c r="AK1992" s="1" t="s">
        <v>92</v>
      </c>
      <c r="AL1992" s="1" t="s">
        <v>72</v>
      </c>
      <c r="AM1992" s="1" t="s">
        <v>72</v>
      </c>
      <c r="AN1992" s="1" t="s">
        <v>72</v>
      </c>
      <c r="AO1992" s="1" t="s">
        <v>372</v>
      </c>
      <c r="AP1992" s="1" t="s">
        <v>72</v>
      </c>
      <c r="AQ1992" s="1" t="s">
        <v>72</v>
      </c>
      <c r="AR1992" s="1" t="s">
        <v>3444</v>
      </c>
      <c r="AS1992" s="1" t="s">
        <v>72</v>
      </c>
      <c r="AT1992" s="1" t="s">
        <v>72</v>
      </c>
      <c r="AU1992" s="3">
        <v>46088</v>
      </c>
      <c r="AV1992" s="4">
        <v>0.62361111111111112</v>
      </c>
      <c r="AW1992" s="4">
        <v>0.73402777777777772</v>
      </c>
      <c r="AX1992" s="4">
        <f t="shared" si="260"/>
        <v>0.11041666666666661</v>
      </c>
      <c r="AY1992" s="4">
        <f t="shared" si="263"/>
        <v>0.64999999999999991</v>
      </c>
      <c r="AZ1992" s="4">
        <f t="shared" si="264"/>
        <v>0.20833333333333326</v>
      </c>
      <c r="BA1992" s="1" t="s">
        <v>9321</v>
      </c>
      <c r="BB1992" s="1" t="s">
        <v>9322</v>
      </c>
      <c r="BC1992" s="1" t="s">
        <v>1675</v>
      </c>
      <c r="BD1992" s="1">
        <v>15</v>
      </c>
      <c r="BE1992" s="1" t="s">
        <v>7811</v>
      </c>
      <c r="BF1992" s="1" t="s">
        <v>75</v>
      </c>
      <c r="BG1992" s="1" t="s">
        <v>3718</v>
      </c>
      <c r="BH1992" s="1" t="s">
        <v>88</v>
      </c>
      <c r="BI1992" s="1" t="s">
        <v>79</v>
      </c>
      <c r="BJ1992" s="1" t="s">
        <v>1795</v>
      </c>
      <c r="BK1992" s="1" t="s">
        <v>3962</v>
      </c>
      <c r="BL1992" s="1" t="s">
        <v>9284</v>
      </c>
      <c r="BM1992" s="1">
        <f>49+14</f>
        <v>63</v>
      </c>
      <c r="BN1992" s="1" t="s">
        <v>88</v>
      </c>
      <c r="BO1992" s="1" t="s">
        <v>88</v>
      </c>
      <c r="BP1992" s="1" t="s">
        <v>88</v>
      </c>
      <c r="BQ1992" s="1" t="s">
        <v>160</v>
      </c>
      <c r="BR1992" s="1" t="s">
        <v>768</v>
      </c>
    </row>
    <row r="1993" spans="1:70" ht="20.45" customHeight="1">
      <c r="A1993" s="1" t="s">
        <v>9323</v>
      </c>
      <c r="B1993" s="1">
        <v>260061</v>
      </c>
      <c r="C1993" s="1" t="s">
        <v>497</v>
      </c>
      <c r="D1993" s="3">
        <v>46092</v>
      </c>
      <c r="E1993" s="4">
        <v>0.48333333333333334</v>
      </c>
      <c r="F1993" s="5">
        <v>46082</v>
      </c>
      <c r="G1993" s="3">
        <v>46092</v>
      </c>
      <c r="H1993" s="4">
        <v>0.64166666666666672</v>
      </c>
      <c r="I1993" s="48">
        <f t="shared" si="259"/>
        <v>0.15833333333333338</v>
      </c>
      <c r="J1993" s="1">
        <v>13</v>
      </c>
      <c r="K1993" s="1" t="s">
        <v>1896</v>
      </c>
      <c r="L1993" s="1" t="s">
        <v>9324</v>
      </c>
      <c r="M1993" s="1" t="s">
        <v>75</v>
      </c>
      <c r="N1993" s="1" t="s">
        <v>9241</v>
      </c>
      <c r="O1993" s="1" t="s">
        <v>497</v>
      </c>
      <c r="P1993" s="1" t="s">
        <v>78</v>
      </c>
      <c r="Q1993" s="1" t="s">
        <v>78</v>
      </c>
      <c r="R1993" s="21" t="s">
        <v>1898</v>
      </c>
      <c r="S1993" s="21" t="s">
        <v>160</v>
      </c>
      <c r="T1993" s="21" t="s">
        <v>1795</v>
      </c>
      <c r="U1993" s="34" t="s">
        <v>9325</v>
      </c>
      <c r="V1993" s="1" t="s">
        <v>1900</v>
      </c>
      <c r="W1993" s="1" t="s">
        <v>813</v>
      </c>
      <c r="X1993" s="1" t="s">
        <v>813</v>
      </c>
      <c r="Y1993" s="1" t="s">
        <v>9057</v>
      </c>
      <c r="Z1993" s="1" t="s">
        <v>84</v>
      </c>
      <c r="AA1993" s="1" t="s">
        <v>72</v>
      </c>
      <c r="AB1993" s="1" t="s">
        <v>140</v>
      </c>
      <c r="AC1993" s="1" t="s">
        <v>141</v>
      </c>
      <c r="AD1993" s="1" t="s">
        <v>126</v>
      </c>
      <c r="AE1993" s="1">
        <v>67</v>
      </c>
      <c r="AF1993" s="1" t="s">
        <v>88</v>
      </c>
      <c r="AG1993" s="1">
        <v>6.3</v>
      </c>
      <c r="AH1993" s="1" t="s">
        <v>954</v>
      </c>
      <c r="AI1993" s="1" t="s">
        <v>90</v>
      </c>
      <c r="AJ1993" s="1" t="s">
        <v>91</v>
      </c>
      <c r="AK1993" s="1" t="s">
        <v>92</v>
      </c>
      <c r="AL1993" s="1" t="s">
        <v>72</v>
      </c>
      <c r="AM1993" s="1" t="s">
        <v>244</v>
      </c>
      <c r="AN1993" s="1">
        <v>1</v>
      </c>
      <c r="AO1993" s="1" t="s">
        <v>5370</v>
      </c>
      <c r="AP1993" s="1" t="s">
        <v>72</v>
      </c>
      <c r="AQ1993" s="1" t="s">
        <v>72</v>
      </c>
      <c r="AR1993" s="1" t="s">
        <v>9326</v>
      </c>
      <c r="AS1993" s="1" t="s">
        <v>72</v>
      </c>
      <c r="AT1993" s="1" t="s">
        <v>72</v>
      </c>
      <c r="AU1993" s="3">
        <v>46092</v>
      </c>
      <c r="AV1993" s="4">
        <v>0.65902777777777777</v>
      </c>
      <c r="AW1993" s="4">
        <v>0.72152777777777777</v>
      </c>
      <c r="AX1993" s="4">
        <f t="shared" si="260"/>
        <v>6.25E-2</v>
      </c>
      <c r="AY1993" s="4">
        <f t="shared" si="263"/>
        <v>0.56319444444444433</v>
      </c>
      <c r="AZ1993" s="4">
        <f t="shared" si="264"/>
        <v>0.23819444444444443</v>
      </c>
      <c r="BA1993" s="1" t="s">
        <v>1819</v>
      </c>
      <c r="BB1993" s="1" t="s">
        <v>72</v>
      </c>
      <c r="BC1993" s="1" t="s">
        <v>1675</v>
      </c>
      <c r="BD1993" s="1">
        <v>15</v>
      </c>
      <c r="BE1993" s="1" t="s">
        <v>2694</v>
      </c>
      <c r="BF1993" s="1" t="s">
        <v>75</v>
      </c>
      <c r="BG1993" s="1" t="s">
        <v>75</v>
      </c>
      <c r="BH1993" s="1" t="s">
        <v>88</v>
      </c>
      <c r="BI1993" s="1" t="s">
        <v>79</v>
      </c>
      <c r="BJ1993" s="1" t="s">
        <v>72</v>
      </c>
      <c r="BK1993" s="1" t="s">
        <v>3962</v>
      </c>
      <c r="BL1993" s="1" t="s">
        <v>9244</v>
      </c>
      <c r="BM1993" s="1">
        <f>35</f>
        <v>35</v>
      </c>
      <c r="BN1993" s="1" t="s">
        <v>88</v>
      </c>
      <c r="BO1993" s="1" t="s">
        <v>88</v>
      </c>
      <c r="BP1993" s="1" t="s">
        <v>88</v>
      </c>
      <c r="BQ1993" s="1" t="s">
        <v>160</v>
      </c>
      <c r="BR1993" s="1" t="s">
        <v>768</v>
      </c>
    </row>
    <row r="1994" spans="1:70" ht="20.45" customHeight="1">
      <c r="A1994" s="1" t="s">
        <v>9327</v>
      </c>
      <c r="B1994" s="1">
        <v>260062</v>
      </c>
      <c r="C1994" s="1" t="s">
        <v>497</v>
      </c>
      <c r="D1994" s="3">
        <v>46092</v>
      </c>
      <c r="E1994" s="4">
        <v>0.61319444444444449</v>
      </c>
      <c r="F1994" s="5">
        <v>46082</v>
      </c>
      <c r="G1994" s="3">
        <v>46092</v>
      </c>
      <c r="H1994" s="4">
        <v>0.69861111111111107</v>
      </c>
      <c r="I1994" s="48">
        <f t="shared" ref="I1994:I2057" si="265">H1994-E1994</f>
        <v>8.5416666666666585E-2</v>
      </c>
      <c r="J1994" s="1">
        <v>2</v>
      </c>
      <c r="K1994" s="1" t="s">
        <v>1896</v>
      </c>
      <c r="L1994" s="1" t="s">
        <v>9328</v>
      </c>
      <c r="M1994" s="1" t="s">
        <v>75</v>
      </c>
      <c r="N1994" s="1" t="s">
        <v>9283</v>
      </c>
      <c r="O1994" s="1" t="s">
        <v>497</v>
      </c>
      <c r="P1994" s="1" t="s">
        <v>78</v>
      </c>
      <c r="Q1994" s="1" t="s">
        <v>78</v>
      </c>
      <c r="R1994" s="21" t="s">
        <v>1898</v>
      </c>
      <c r="S1994" s="21" t="s">
        <v>99</v>
      </c>
      <c r="T1994" s="34" t="s">
        <v>72</v>
      </c>
      <c r="U1994" s="34" t="s">
        <v>9329</v>
      </c>
      <c r="V1994" s="1" t="s">
        <v>1900</v>
      </c>
      <c r="W1994" s="1" t="s">
        <v>83</v>
      </c>
      <c r="X1994" s="1" t="s">
        <v>123</v>
      </c>
      <c r="Y1994" s="1" t="s">
        <v>9043</v>
      </c>
      <c r="Z1994" s="1" t="s">
        <v>84</v>
      </c>
      <c r="AA1994" s="1" t="s">
        <v>72</v>
      </c>
      <c r="AB1994" s="1" t="s">
        <v>104</v>
      </c>
      <c r="AC1994" s="1" t="s">
        <v>1060</v>
      </c>
      <c r="AD1994" s="1" t="s">
        <v>87</v>
      </c>
      <c r="AE1994" s="1">
        <v>52</v>
      </c>
      <c r="AF1994" s="1" t="s">
        <v>88</v>
      </c>
      <c r="AG1994" s="1">
        <v>6.9</v>
      </c>
      <c r="AH1994" s="1" t="s">
        <v>954</v>
      </c>
      <c r="AI1994" s="1" t="s">
        <v>90</v>
      </c>
      <c r="AJ1994" s="1" t="s">
        <v>91</v>
      </c>
      <c r="AK1994" s="1" t="s">
        <v>92</v>
      </c>
      <c r="AL1994" s="1" t="s">
        <v>72</v>
      </c>
      <c r="AM1994" s="1" t="s">
        <v>72</v>
      </c>
      <c r="AN1994" s="1" t="s">
        <v>72</v>
      </c>
      <c r="AO1994" s="1" t="s">
        <v>372</v>
      </c>
      <c r="AP1994" s="1" t="s">
        <v>72</v>
      </c>
      <c r="AQ1994" s="1" t="s">
        <v>72</v>
      </c>
      <c r="AR1994" s="1" t="s">
        <v>3444</v>
      </c>
      <c r="AS1994" s="1" t="s">
        <v>72</v>
      </c>
      <c r="AT1994" s="1" t="s">
        <v>72</v>
      </c>
      <c r="AU1994" s="3">
        <v>46092</v>
      </c>
      <c r="AV1994" s="4">
        <v>0.70625000000000004</v>
      </c>
      <c r="AW1994" s="4">
        <v>0.7895833333333333</v>
      </c>
      <c r="AX1994" s="4">
        <f t="shared" si="260"/>
        <v>8.3333333333333259E-2</v>
      </c>
      <c r="AY1994" s="4">
        <f t="shared" si="263"/>
        <v>0.70416666666666672</v>
      </c>
      <c r="AZ1994" s="4">
        <f t="shared" si="264"/>
        <v>0.17638888888888882</v>
      </c>
      <c r="BA1994" s="1" t="s">
        <v>9330</v>
      </c>
      <c r="BB1994" s="1" t="s">
        <v>72</v>
      </c>
      <c r="BC1994" s="1" t="s">
        <v>1675</v>
      </c>
      <c r="BD1994" s="1">
        <v>15</v>
      </c>
      <c r="BE1994" s="1" t="s">
        <v>7811</v>
      </c>
      <c r="BF1994" s="1" t="s">
        <v>75</v>
      </c>
      <c r="BG1994" s="1" t="s">
        <v>75</v>
      </c>
      <c r="BH1994" s="1" t="s">
        <v>88</v>
      </c>
      <c r="BI1994" s="1" t="s">
        <v>96</v>
      </c>
      <c r="BJ1994" s="1" t="s">
        <v>72</v>
      </c>
      <c r="BK1994" s="1" t="s">
        <v>3962</v>
      </c>
      <c r="BL1994" s="1" t="s">
        <v>9284</v>
      </c>
      <c r="BM1994" s="1">
        <f>49+14</f>
        <v>63</v>
      </c>
      <c r="BN1994" s="1" t="s">
        <v>75</v>
      </c>
      <c r="BO1994" s="1" t="s">
        <v>75</v>
      </c>
      <c r="BP1994" s="1" t="s">
        <v>75</v>
      </c>
      <c r="BQ1994" s="21" t="s">
        <v>99</v>
      </c>
      <c r="BR1994" s="21" t="s">
        <v>100</v>
      </c>
    </row>
    <row r="1995" spans="1:70" ht="20.45" customHeight="1">
      <c r="A1995" s="1" t="s">
        <v>9331</v>
      </c>
      <c r="B1995" s="1">
        <v>260062</v>
      </c>
      <c r="C1995" s="1" t="s">
        <v>497</v>
      </c>
      <c r="D1995" s="3">
        <v>46092</v>
      </c>
      <c r="E1995" s="4">
        <v>0.61319444444444449</v>
      </c>
      <c r="F1995" s="5">
        <v>46082</v>
      </c>
      <c r="G1995" s="3">
        <v>46092</v>
      </c>
      <c r="H1995" s="4">
        <v>0.69861111111111107</v>
      </c>
      <c r="I1995" s="48">
        <f t="shared" si="265"/>
        <v>8.5416666666666585E-2</v>
      </c>
      <c r="J1995" s="1">
        <v>2</v>
      </c>
      <c r="K1995" s="1" t="s">
        <v>1896</v>
      </c>
      <c r="L1995" s="1" t="s">
        <v>9328</v>
      </c>
      <c r="M1995" s="1" t="s">
        <v>75</v>
      </c>
      <c r="N1995" s="1" t="s">
        <v>9241</v>
      </c>
      <c r="O1995" s="1" t="s">
        <v>497</v>
      </c>
      <c r="P1995" s="1" t="s">
        <v>78</v>
      </c>
      <c r="Q1995" s="1" t="s">
        <v>78</v>
      </c>
      <c r="R1995" s="21" t="s">
        <v>1898</v>
      </c>
      <c r="S1995" s="21" t="s">
        <v>99</v>
      </c>
      <c r="T1995" s="34" t="s">
        <v>72</v>
      </c>
      <c r="U1995" s="34" t="s">
        <v>9332</v>
      </c>
      <c r="V1995" s="1" t="s">
        <v>1900</v>
      </c>
      <c r="W1995" s="1" t="s">
        <v>83</v>
      </c>
      <c r="X1995" s="1" t="s">
        <v>123</v>
      </c>
      <c r="Y1995" s="1" t="s">
        <v>9043</v>
      </c>
      <c r="Z1995" s="1" t="s">
        <v>84</v>
      </c>
      <c r="AA1995" s="1" t="s">
        <v>72</v>
      </c>
      <c r="AB1995" s="1" t="s">
        <v>104</v>
      </c>
      <c r="AC1995" s="1" t="s">
        <v>1060</v>
      </c>
      <c r="AD1995" s="1" t="s">
        <v>87</v>
      </c>
      <c r="AE1995" s="1">
        <v>52</v>
      </c>
      <c r="AF1995" s="1" t="s">
        <v>88</v>
      </c>
      <c r="AG1995" s="1">
        <v>6.9</v>
      </c>
      <c r="AH1995" s="1" t="s">
        <v>954</v>
      </c>
      <c r="AI1995" s="1" t="s">
        <v>90</v>
      </c>
      <c r="AJ1995" s="1" t="s">
        <v>91</v>
      </c>
      <c r="AK1995" s="1" t="s">
        <v>92</v>
      </c>
      <c r="AL1995" s="1" t="s">
        <v>72</v>
      </c>
      <c r="AM1995" s="1" t="s">
        <v>72</v>
      </c>
      <c r="AN1995" s="1" t="s">
        <v>72</v>
      </c>
      <c r="AO1995" s="1" t="s">
        <v>372</v>
      </c>
      <c r="AP1995" s="1" t="s">
        <v>72</v>
      </c>
      <c r="AQ1995" s="1" t="s">
        <v>72</v>
      </c>
      <c r="AR1995" s="1" t="s">
        <v>3444</v>
      </c>
      <c r="AS1995" s="1" t="s">
        <v>72</v>
      </c>
      <c r="AT1995" s="1" t="s">
        <v>72</v>
      </c>
      <c r="AU1995" s="3">
        <v>46092</v>
      </c>
      <c r="AV1995" s="4">
        <v>0.70625000000000004</v>
      </c>
      <c r="AW1995" s="4">
        <v>0.80277777777777781</v>
      </c>
      <c r="AX1995" s="4">
        <f t="shared" ref="AX1995:AX2058" si="266">AW1995-AV1995</f>
        <v>9.6527777777777768E-2</v>
      </c>
      <c r="AY1995" s="4">
        <f t="shared" si="263"/>
        <v>0.71736111111111123</v>
      </c>
      <c r="AZ1995" s="4">
        <f t="shared" si="264"/>
        <v>0.18958333333333333</v>
      </c>
      <c r="BA1995" s="1" t="s">
        <v>9330</v>
      </c>
      <c r="BB1995" s="1" t="s">
        <v>72</v>
      </c>
      <c r="BC1995" s="1" t="s">
        <v>1675</v>
      </c>
      <c r="BD1995" s="1">
        <v>15</v>
      </c>
      <c r="BE1995" s="1" t="s">
        <v>7811</v>
      </c>
      <c r="BF1995" s="1" t="s">
        <v>75</v>
      </c>
      <c r="BG1995" s="1" t="s">
        <v>75</v>
      </c>
      <c r="BH1995" s="1" t="s">
        <v>88</v>
      </c>
      <c r="BI1995" s="1" t="s">
        <v>96</v>
      </c>
      <c r="BJ1995" s="1" t="s">
        <v>72</v>
      </c>
      <c r="BK1995" s="1" t="s">
        <v>3962</v>
      </c>
      <c r="BL1995" s="1" t="s">
        <v>9244</v>
      </c>
      <c r="BM1995" s="1">
        <f>35+14</f>
        <v>49</v>
      </c>
      <c r="BN1995" s="1" t="s">
        <v>88</v>
      </c>
      <c r="BO1995" s="1" t="s">
        <v>88</v>
      </c>
      <c r="BP1995" s="1" t="s">
        <v>88</v>
      </c>
      <c r="BQ1995" s="21" t="s">
        <v>99</v>
      </c>
      <c r="BR1995" s="21" t="s">
        <v>100</v>
      </c>
    </row>
    <row r="1996" spans="1:70" ht="20.45" customHeight="1">
      <c r="A1996" s="1" t="s">
        <v>9333</v>
      </c>
      <c r="B1996" s="1">
        <v>260063</v>
      </c>
      <c r="C1996" s="1" t="s">
        <v>71</v>
      </c>
      <c r="D1996" s="3">
        <v>46092</v>
      </c>
      <c r="E1996" s="4">
        <v>0.4861111111111111</v>
      </c>
      <c r="F1996" s="5">
        <v>46082</v>
      </c>
      <c r="G1996" s="3">
        <v>46092</v>
      </c>
      <c r="H1996" s="4">
        <v>0.71944444444444444</v>
      </c>
      <c r="I1996" s="48">
        <f t="shared" si="265"/>
        <v>0.23333333333333334</v>
      </c>
      <c r="J1996" s="1">
        <v>15</v>
      </c>
      <c r="K1996" s="1" t="s">
        <v>1896</v>
      </c>
      <c r="L1996" s="1" t="s">
        <v>9334</v>
      </c>
      <c r="M1996" s="1" t="s">
        <v>75</v>
      </c>
      <c r="N1996" s="1" t="s">
        <v>6917</v>
      </c>
      <c r="O1996" s="1" t="s">
        <v>77</v>
      </c>
      <c r="P1996" s="1" t="s">
        <v>78</v>
      </c>
      <c r="Q1996" s="1" t="s">
        <v>4162</v>
      </c>
      <c r="R1996" s="21" t="s">
        <v>1898</v>
      </c>
      <c r="S1996" s="21" t="s">
        <v>160</v>
      </c>
      <c r="T1996" s="21" t="s">
        <v>707</v>
      </c>
      <c r="U1996" s="21" t="s">
        <v>847</v>
      </c>
      <c r="V1996" s="1" t="s">
        <v>1900</v>
      </c>
      <c r="W1996" s="1" t="s">
        <v>2143</v>
      </c>
      <c r="X1996" s="1" t="s">
        <v>1868</v>
      </c>
      <c r="Y1996" s="1" t="s">
        <v>9079</v>
      </c>
      <c r="Z1996" s="1" t="s">
        <v>291</v>
      </c>
      <c r="AA1996" s="1" t="s">
        <v>72</v>
      </c>
      <c r="AB1996" s="1" t="s">
        <v>292</v>
      </c>
      <c r="AC1996" s="1" t="s">
        <v>3296</v>
      </c>
      <c r="AD1996" s="1" t="s">
        <v>126</v>
      </c>
      <c r="AE1996" s="1">
        <v>62</v>
      </c>
      <c r="AF1996" s="1" t="s">
        <v>88</v>
      </c>
      <c r="AG1996" s="1">
        <v>5.9</v>
      </c>
      <c r="AH1996" s="1" t="s">
        <v>954</v>
      </c>
      <c r="AI1996" s="1" t="s">
        <v>90</v>
      </c>
      <c r="AJ1996" s="1" t="s">
        <v>91</v>
      </c>
      <c r="AK1996" s="1" t="s">
        <v>216</v>
      </c>
      <c r="AL1996" s="1" t="s">
        <v>72</v>
      </c>
      <c r="AM1996" s="1" t="s">
        <v>254</v>
      </c>
      <c r="AN1996" s="1" t="s">
        <v>72</v>
      </c>
      <c r="AO1996" s="1" t="s">
        <v>72</v>
      </c>
      <c r="AP1996" s="1">
        <v>6</v>
      </c>
      <c r="AQ1996" s="1" t="s">
        <v>4014</v>
      </c>
      <c r="AR1996" s="1" t="s">
        <v>447</v>
      </c>
      <c r="AS1996" s="1" t="s">
        <v>72</v>
      </c>
      <c r="AT1996" s="1" t="s">
        <v>72</v>
      </c>
      <c r="AU1996" s="3">
        <v>46092</v>
      </c>
      <c r="AV1996" s="4">
        <v>0.73263888888888884</v>
      </c>
      <c r="AW1996" s="4">
        <v>0.79236111111111107</v>
      </c>
      <c r="AX1996" s="4">
        <f t="shared" si="266"/>
        <v>5.9722222222222232E-2</v>
      </c>
      <c r="AY1996" s="4">
        <f t="shared" si="263"/>
        <v>0.55902777777777768</v>
      </c>
      <c r="AZ1996" s="4">
        <f t="shared" si="264"/>
        <v>0.30624999999999997</v>
      </c>
      <c r="BA1996" s="1" t="s">
        <v>9335</v>
      </c>
      <c r="BB1996" s="1" t="s">
        <v>72</v>
      </c>
      <c r="BC1996" s="1" t="s">
        <v>1675</v>
      </c>
      <c r="BD1996" s="1">
        <v>15</v>
      </c>
      <c r="BE1996" s="1" t="s">
        <v>9218</v>
      </c>
      <c r="BF1996" s="1" t="s">
        <v>75</v>
      </c>
      <c r="BG1996" s="1" t="s">
        <v>75</v>
      </c>
      <c r="BH1996" s="1" t="s">
        <v>88</v>
      </c>
      <c r="BI1996" s="1" t="s">
        <v>79</v>
      </c>
      <c r="BJ1996" s="1" t="s">
        <v>707</v>
      </c>
      <c r="BK1996" s="1" t="s">
        <v>3962</v>
      </c>
      <c r="BL1996" s="1" t="s">
        <v>9336</v>
      </c>
      <c r="BM1996" s="1">
        <v>28</v>
      </c>
      <c r="BN1996" s="1" t="s">
        <v>88</v>
      </c>
      <c r="BO1996" s="1" t="s">
        <v>88</v>
      </c>
      <c r="BP1996" s="1" t="s">
        <v>88</v>
      </c>
      <c r="BQ1996" s="1" t="s">
        <v>160</v>
      </c>
      <c r="BR1996" s="1" t="s">
        <v>707</v>
      </c>
    </row>
    <row r="1997" spans="1:70" ht="20.45" customHeight="1">
      <c r="A1997" s="1" t="s">
        <v>9337</v>
      </c>
      <c r="B1997" s="1">
        <v>260064</v>
      </c>
      <c r="C1997" s="1" t="s">
        <v>497</v>
      </c>
      <c r="D1997" s="3">
        <v>46092</v>
      </c>
      <c r="E1997" s="4">
        <v>0.4826388888888889</v>
      </c>
      <c r="F1997" s="5">
        <v>46082</v>
      </c>
      <c r="G1997" s="3">
        <v>46092</v>
      </c>
      <c r="H1997" s="4">
        <v>0.81944444444444442</v>
      </c>
      <c r="I1997" s="48">
        <f t="shared" si="265"/>
        <v>0.33680555555555552</v>
      </c>
      <c r="J1997" s="1">
        <v>10</v>
      </c>
      <c r="K1997" s="1" t="s">
        <v>1896</v>
      </c>
      <c r="L1997" s="1" t="s">
        <v>9338</v>
      </c>
      <c r="M1997" s="1" t="s">
        <v>75</v>
      </c>
      <c r="N1997" s="1" t="s">
        <v>9283</v>
      </c>
      <c r="O1997" s="1" t="s">
        <v>497</v>
      </c>
      <c r="P1997" s="1" t="s">
        <v>78</v>
      </c>
      <c r="Q1997" s="1" t="s">
        <v>78</v>
      </c>
      <c r="R1997" s="21" t="s">
        <v>1898</v>
      </c>
      <c r="S1997" s="21" t="s">
        <v>99</v>
      </c>
      <c r="T1997" s="34" t="s">
        <v>72</v>
      </c>
      <c r="U1997" s="34" t="s">
        <v>5494</v>
      </c>
      <c r="V1997" s="1" t="s">
        <v>80</v>
      </c>
      <c r="W1997" s="1" t="s">
        <v>778</v>
      </c>
      <c r="X1997" s="1" t="s">
        <v>779</v>
      </c>
      <c r="Y1997" s="1" t="s">
        <v>9036</v>
      </c>
      <c r="Z1997" s="1" t="s">
        <v>84</v>
      </c>
      <c r="AA1997" s="1" t="s">
        <v>72</v>
      </c>
      <c r="AB1997" s="1" t="s">
        <v>104</v>
      </c>
      <c r="AC1997" s="1" t="s">
        <v>3144</v>
      </c>
      <c r="AD1997" s="1" t="s">
        <v>87</v>
      </c>
      <c r="AE1997" s="1">
        <v>50</v>
      </c>
      <c r="AF1997" s="1" t="s">
        <v>88</v>
      </c>
      <c r="AG1997" s="1">
        <v>7.6</v>
      </c>
      <c r="AH1997" s="1" t="s">
        <v>954</v>
      </c>
      <c r="AI1997" s="1" t="s">
        <v>90</v>
      </c>
      <c r="AJ1997" s="1" t="s">
        <v>91</v>
      </c>
      <c r="AK1997" s="1" t="s">
        <v>92</v>
      </c>
      <c r="AL1997" s="1" t="s">
        <v>72</v>
      </c>
      <c r="AM1997" s="1" t="s">
        <v>254</v>
      </c>
      <c r="AN1997" s="1" t="s">
        <v>72</v>
      </c>
      <c r="AO1997" s="1" t="s">
        <v>72</v>
      </c>
      <c r="AP1997" s="1" t="s">
        <v>72</v>
      </c>
      <c r="AQ1997" s="1" t="s">
        <v>72</v>
      </c>
      <c r="AR1997" s="1" t="s">
        <v>72</v>
      </c>
      <c r="AS1997" s="1" t="s">
        <v>72</v>
      </c>
      <c r="AT1997" s="1" t="s">
        <v>72</v>
      </c>
      <c r="AU1997" s="3">
        <v>46092</v>
      </c>
      <c r="AV1997" s="4">
        <v>0.83125000000000004</v>
      </c>
      <c r="AW1997" s="4">
        <v>0.90347222222222223</v>
      </c>
      <c r="AX1997" s="4">
        <f t="shared" si="266"/>
        <v>7.2222222222222188E-2</v>
      </c>
      <c r="AY1997" s="4">
        <f t="shared" si="263"/>
        <v>0.56666666666666665</v>
      </c>
      <c r="AZ1997" s="4">
        <f t="shared" si="264"/>
        <v>0.42083333333333334</v>
      </c>
      <c r="BA1997" s="1" t="s">
        <v>9339</v>
      </c>
      <c r="BB1997" s="1" t="s">
        <v>72</v>
      </c>
      <c r="BC1997" s="1" t="s">
        <v>1675</v>
      </c>
      <c r="BD1997" s="1">
        <v>15</v>
      </c>
      <c r="BE1997" s="1" t="s">
        <v>183</v>
      </c>
      <c r="BF1997" s="1" t="s">
        <v>75</v>
      </c>
      <c r="BG1997" s="1" t="s">
        <v>75</v>
      </c>
      <c r="BH1997" s="1" t="s">
        <v>88</v>
      </c>
      <c r="BI1997" s="1" t="s">
        <v>96</v>
      </c>
      <c r="BJ1997" s="1" t="s">
        <v>72</v>
      </c>
      <c r="BK1997" s="1" t="s">
        <v>3962</v>
      </c>
      <c r="BL1997" s="1" t="s">
        <v>9284</v>
      </c>
      <c r="BM1997" s="1">
        <f>49</f>
        <v>49</v>
      </c>
      <c r="BN1997" s="1" t="s">
        <v>75</v>
      </c>
      <c r="BO1997" s="1" t="s">
        <v>75</v>
      </c>
      <c r="BP1997" s="1" t="s">
        <v>75</v>
      </c>
      <c r="BQ1997" s="21" t="s">
        <v>99</v>
      </c>
      <c r="BR1997" s="21" t="s">
        <v>100</v>
      </c>
    </row>
    <row r="1998" spans="1:70" ht="20.45" customHeight="1">
      <c r="A1998" s="1" t="s">
        <v>9340</v>
      </c>
      <c r="B1998" s="1">
        <v>260065</v>
      </c>
      <c r="C1998" s="1" t="s">
        <v>71</v>
      </c>
      <c r="D1998" s="3">
        <v>46093</v>
      </c>
      <c r="E1998" s="4">
        <v>0.59027777777777779</v>
      </c>
      <c r="F1998" s="5">
        <v>46082</v>
      </c>
      <c r="G1998" s="3">
        <v>46093</v>
      </c>
      <c r="H1998" s="4">
        <v>0.67152777777777772</v>
      </c>
      <c r="I1998" s="48">
        <f t="shared" si="265"/>
        <v>8.1249999999999933E-2</v>
      </c>
      <c r="J1998" s="1">
        <v>5</v>
      </c>
      <c r="K1998" s="1" t="s">
        <v>1896</v>
      </c>
      <c r="L1998" s="1" t="s">
        <v>9341</v>
      </c>
      <c r="M1998" s="1" t="s">
        <v>75</v>
      </c>
      <c r="N1998" s="1" t="s">
        <v>3624</v>
      </c>
      <c r="O1998" s="1" t="s">
        <v>77</v>
      </c>
      <c r="P1998" s="1" t="s">
        <v>78</v>
      </c>
      <c r="Q1998" s="1" t="s">
        <v>78</v>
      </c>
      <c r="R1998" s="21" t="s">
        <v>1898</v>
      </c>
      <c r="S1998" s="21" t="s">
        <v>99</v>
      </c>
      <c r="T1998" s="21" t="s">
        <v>9342</v>
      </c>
      <c r="U1998" s="34" t="s">
        <v>4380</v>
      </c>
      <c r="V1998" s="1" t="s">
        <v>1900</v>
      </c>
      <c r="W1998" s="1" t="s">
        <v>83</v>
      </c>
      <c r="X1998" s="1" t="s">
        <v>123</v>
      </c>
      <c r="Y1998" s="1" t="s">
        <v>9043</v>
      </c>
      <c r="Z1998" s="1" t="s">
        <v>152</v>
      </c>
      <c r="AA1998" s="1" t="s">
        <v>72</v>
      </c>
      <c r="AB1998" s="1" t="s">
        <v>153</v>
      </c>
      <c r="AC1998" s="1" t="s">
        <v>164</v>
      </c>
      <c r="AD1998" s="1" t="s">
        <v>126</v>
      </c>
      <c r="AE1998" s="1">
        <v>52</v>
      </c>
      <c r="AF1998" s="1" t="s">
        <v>88</v>
      </c>
      <c r="AG1998" s="1">
        <v>5.6</v>
      </c>
      <c r="AH1998" s="1" t="s">
        <v>954</v>
      </c>
      <c r="AI1998" s="1" t="s">
        <v>90</v>
      </c>
      <c r="AJ1998" s="1" t="s">
        <v>91</v>
      </c>
      <c r="AK1998" s="1" t="s">
        <v>92</v>
      </c>
      <c r="AL1998" s="1" t="s">
        <v>72</v>
      </c>
      <c r="AM1998" s="1" t="s">
        <v>72</v>
      </c>
      <c r="AN1998" s="1" t="s">
        <v>72</v>
      </c>
      <c r="AO1998" s="1" t="s">
        <v>255</v>
      </c>
      <c r="AP1998" s="1" t="s">
        <v>72</v>
      </c>
      <c r="AQ1998" s="1" t="s">
        <v>72</v>
      </c>
      <c r="AR1998" s="1" t="s">
        <v>72</v>
      </c>
      <c r="AS1998" s="1" t="s">
        <v>72</v>
      </c>
      <c r="AT1998" s="1" t="s">
        <v>72</v>
      </c>
      <c r="AU1998" s="3">
        <v>46093</v>
      </c>
      <c r="AV1998" s="4">
        <v>0.68472222222222223</v>
      </c>
      <c r="AW1998" s="4" t="s">
        <v>72</v>
      </c>
      <c r="AX1998" s="4" t="s">
        <v>72</v>
      </c>
      <c r="AY1998" s="4" t="s">
        <v>72</v>
      </c>
      <c r="AZ1998" s="4" t="s">
        <v>72</v>
      </c>
      <c r="BA1998" s="1" t="s">
        <v>9343</v>
      </c>
      <c r="BB1998" s="1" t="s">
        <v>9344</v>
      </c>
      <c r="BC1998" s="1" t="s">
        <v>1794</v>
      </c>
      <c r="BD1998" s="1">
        <v>15</v>
      </c>
      <c r="BE1998" s="1" t="s">
        <v>9256</v>
      </c>
      <c r="BF1998" s="1" t="s">
        <v>88</v>
      </c>
      <c r="BG1998" s="1" t="s">
        <v>88</v>
      </c>
      <c r="BH1998" s="1" t="s">
        <v>88</v>
      </c>
      <c r="BI1998" s="1" t="s">
        <v>79</v>
      </c>
      <c r="BJ1998" s="1" t="s">
        <v>9293</v>
      </c>
      <c r="BK1998" s="1" t="s">
        <v>9092</v>
      </c>
      <c r="BL1998" s="1" t="s">
        <v>72</v>
      </c>
      <c r="BM1998" s="1" t="s">
        <v>72</v>
      </c>
      <c r="BN1998" s="1" t="s">
        <v>88</v>
      </c>
      <c r="BO1998" s="1" t="s">
        <v>88</v>
      </c>
      <c r="BP1998" s="1" t="s">
        <v>88</v>
      </c>
      <c r="BQ1998" s="1" t="s">
        <v>160</v>
      </c>
      <c r="BR1998" s="1" t="s">
        <v>9261</v>
      </c>
    </row>
    <row r="1999" spans="1:70" ht="20.45" customHeight="1">
      <c r="A1999" s="1" t="s">
        <v>9345</v>
      </c>
      <c r="B1999" s="1">
        <v>260066</v>
      </c>
      <c r="C1999" s="1" t="s">
        <v>71</v>
      </c>
      <c r="D1999" s="3">
        <v>46097</v>
      </c>
      <c r="E1999" s="4">
        <v>0.41319444444444442</v>
      </c>
      <c r="F1999" s="5">
        <v>46082</v>
      </c>
      <c r="G1999" s="3">
        <v>46097</v>
      </c>
      <c r="H1999" s="4">
        <v>0.57986111111111116</v>
      </c>
      <c r="I1999" s="48">
        <f t="shared" si="265"/>
        <v>0.16666666666666674</v>
      </c>
      <c r="J1999" s="1">
        <v>10</v>
      </c>
      <c r="K1999" s="1" t="s">
        <v>1896</v>
      </c>
      <c r="L1999" s="1" t="s">
        <v>9346</v>
      </c>
      <c r="M1999" s="1" t="s">
        <v>75</v>
      </c>
      <c r="N1999" s="1" t="s">
        <v>3608</v>
      </c>
      <c r="O1999" s="1" t="s">
        <v>77</v>
      </c>
      <c r="P1999" s="1" t="s">
        <v>78</v>
      </c>
      <c r="Q1999" s="1" t="s">
        <v>78</v>
      </c>
      <c r="R1999" s="21" t="s">
        <v>1898</v>
      </c>
      <c r="S1999" s="21" t="s">
        <v>99</v>
      </c>
      <c r="T1999" s="34" t="s">
        <v>72</v>
      </c>
      <c r="U1999" s="34" t="s">
        <v>5369</v>
      </c>
      <c r="V1999" s="1" t="s">
        <v>1900</v>
      </c>
      <c r="W1999" s="1" t="s">
        <v>813</v>
      </c>
      <c r="X1999" s="1" t="s">
        <v>813</v>
      </c>
      <c r="Y1999" s="1" t="s">
        <v>9057</v>
      </c>
      <c r="Z1999" s="1" t="s">
        <v>152</v>
      </c>
      <c r="AA1999" s="1" t="s">
        <v>3507</v>
      </c>
      <c r="AB1999" s="1" t="s">
        <v>153</v>
      </c>
      <c r="AC1999" s="1" t="s">
        <v>154</v>
      </c>
      <c r="AD1999" s="1" t="s">
        <v>126</v>
      </c>
      <c r="AE1999" s="1">
        <v>67</v>
      </c>
      <c r="AF1999" s="1" t="s">
        <v>88</v>
      </c>
      <c r="AG1999" s="1">
        <v>5.5</v>
      </c>
      <c r="AH1999" s="1" t="s">
        <v>954</v>
      </c>
      <c r="AI1999" s="1" t="s">
        <v>90</v>
      </c>
      <c r="AJ1999" s="1" t="s">
        <v>91</v>
      </c>
      <c r="AK1999" s="1" t="s">
        <v>92</v>
      </c>
      <c r="AL1999" s="1" t="s">
        <v>72</v>
      </c>
      <c r="AM1999" s="1" t="s">
        <v>244</v>
      </c>
      <c r="AN1999" s="1">
        <v>2</v>
      </c>
      <c r="AO1999" s="1" t="s">
        <v>5057</v>
      </c>
      <c r="AP1999" s="1" t="s">
        <v>72</v>
      </c>
      <c r="AQ1999" s="1" t="s">
        <v>72</v>
      </c>
      <c r="AR1999" s="1" t="s">
        <v>2726</v>
      </c>
      <c r="AS1999" s="1" t="s">
        <v>72</v>
      </c>
      <c r="AT1999" s="1" t="s">
        <v>72</v>
      </c>
      <c r="AU1999" s="3">
        <v>46097</v>
      </c>
      <c r="AV1999" s="4">
        <v>0.59652777777777777</v>
      </c>
      <c r="AW1999" s="4">
        <v>0.66041666666666665</v>
      </c>
      <c r="AX1999" s="4">
        <f t="shared" si="266"/>
        <v>6.3888888888888884E-2</v>
      </c>
      <c r="AY1999" s="4">
        <f>AW1999-I1999</f>
        <v>0.49374999999999991</v>
      </c>
      <c r="AZ1999" s="4">
        <f>AW1999-E1999</f>
        <v>0.24722222222222223</v>
      </c>
      <c r="BA1999" s="1" t="s">
        <v>9347</v>
      </c>
      <c r="BB1999" s="1" t="s">
        <v>9348</v>
      </c>
      <c r="BC1999" s="1" t="s">
        <v>1794</v>
      </c>
      <c r="BD1999" s="1">
        <v>15</v>
      </c>
      <c r="BE1999" s="1" t="s">
        <v>9256</v>
      </c>
      <c r="BF1999" s="1" t="s">
        <v>75</v>
      </c>
      <c r="BG1999" s="1" t="s">
        <v>75</v>
      </c>
      <c r="BH1999" s="1" t="s">
        <v>88</v>
      </c>
      <c r="BI1999" s="1" t="s">
        <v>96</v>
      </c>
      <c r="BJ1999" s="1" t="s">
        <v>72</v>
      </c>
      <c r="BK1999" s="1" t="s">
        <v>9092</v>
      </c>
      <c r="BL1999" s="1" t="s">
        <v>9157</v>
      </c>
      <c r="BM1999" s="1">
        <f>24+21</f>
        <v>45</v>
      </c>
      <c r="BN1999" s="1" t="s">
        <v>75</v>
      </c>
      <c r="BO1999" s="1" t="s">
        <v>75</v>
      </c>
      <c r="BP1999" s="1" t="s">
        <v>75</v>
      </c>
      <c r="BQ1999" s="21" t="s">
        <v>99</v>
      </c>
      <c r="BR1999" s="21" t="s">
        <v>100</v>
      </c>
    </row>
    <row r="2000" spans="1:70" ht="20.45" customHeight="1">
      <c r="A2000" s="1" t="s">
        <v>9349</v>
      </c>
      <c r="B2000" s="1">
        <v>260067</v>
      </c>
      <c r="C2000" s="1" t="s">
        <v>71</v>
      </c>
      <c r="D2000" s="3">
        <v>46097</v>
      </c>
      <c r="E2000" s="4">
        <v>0.46875</v>
      </c>
      <c r="F2000" s="5">
        <v>46082</v>
      </c>
      <c r="G2000" s="3">
        <v>46097</v>
      </c>
      <c r="H2000" s="4">
        <v>0.71736111111111112</v>
      </c>
      <c r="I2000" s="48">
        <f t="shared" si="265"/>
        <v>0.24861111111111112</v>
      </c>
      <c r="J2000" s="1">
        <v>15</v>
      </c>
      <c r="K2000" s="1" t="s">
        <v>1896</v>
      </c>
      <c r="L2000" s="1" t="s">
        <v>9350</v>
      </c>
      <c r="M2000" s="1" t="s">
        <v>75</v>
      </c>
      <c r="N2000" s="1" t="s">
        <v>7510</v>
      </c>
      <c r="O2000" s="1" t="s">
        <v>77</v>
      </c>
      <c r="P2000" s="1" t="s">
        <v>78</v>
      </c>
      <c r="Q2000" s="1" t="s">
        <v>78</v>
      </c>
      <c r="R2000" s="21" t="s">
        <v>1898</v>
      </c>
      <c r="S2000" s="21" t="s">
        <v>99</v>
      </c>
      <c r="T2000" s="21" t="s">
        <v>9342</v>
      </c>
      <c r="U2000" s="21" t="s">
        <v>7808</v>
      </c>
      <c r="V2000" s="1" t="s">
        <v>1900</v>
      </c>
      <c r="W2000" s="1" t="s">
        <v>2143</v>
      </c>
      <c r="X2000" s="1" t="s">
        <v>1868</v>
      </c>
      <c r="Y2000" s="1" t="s">
        <v>9079</v>
      </c>
      <c r="Z2000" s="1" t="s">
        <v>7128</v>
      </c>
      <c r="AA2000" s="1" t="s">
        <v>72</v>
      </c>
      <c r="AB2000" s="1" t="s">
        <v>7129</v>
      </c>
      <c r="AC2000" s="1" t="s">
        <v>8167</v>
      </c>
      <c r="AD2000" s="1" t="s">
        <v>87</v>
      </c>
      <c r="AE2000" s="1">
        <v>40</v>
      </c>
      <c r="AF2000" s="1" t="s">
        <v>88</v>
      </c>
      <c r="AG2000" s="1">
        <v>6.3</v>
      </c>
      <c r="AH2000" s="1" t="s">
        <v>2344</v>
      </c>
      <c r="AI2000" s="1" t="s">
        <v>90</v>
      </c>
      <c r="AJ2000" s="1" t="s">
        <v>91</v>
      </c>
      <c r="AK2000" s="1" t="s">
        <v>92</v>
      </c>
      <c r="AL2000" s="1" t="s">
        <v>72</v>
      </c>
      <c r="AM2000" s="1" t="s">
        <v>72</v>
      </c>
      <c r="AN2000" s="1" t="s">
        <v>72</v>
      </c>
      <c r="AO2000" s="1" t="s">
        <v>372</v>
      </c>
      <c r="AP2000" s="1" t="s">
        <v>72</v>
      </c>
      <c r="AQ2000" s="1" t="s">
        <v>72</v>
      </c>
      <c r="AR2000" s="1" t="s">
        <v>447</v>
      </c>
      <c r="AS2000" s="1" t="s">
        <v>72</v>
      </c>
      <c r="AT2000" s="1" t="s">
        <v>72</v>
      </c>
      <c r="AU2000" s="3">
        <v>46097</v>
      </c>
      <c r="AV2000" s="4">
        <v>0.76458333333333328</v>
      </c>
      <c r="AW2000" s="4" t="s">
        <v>72</v>
      </c>
      <c r="AX2000" s="4" t="s">
        <v>72</v>
      </c>
      <c r="AY2000" s="4" t="s">
        <v>72</v>
      </c>
      <c r="AZ2000" s="4" t="s">
        <v>72</v>
      </c>
      <c r="BA2000" s="1" t="s">
        <v>9351</v>
      </c>
      <c r="BB2000" s="1" t="s">
        <v>72</v>
      </c>
      <c r="BC2000" s="1" t="s">
        <v>1794</v>
      </c>
      <c r="BD2000" s="1">
        <v>13</v>
      </c>
      <c r="BE2000" s="1" t="s">
        <v>9200</v>
      </c>
      <c r="BF2000" s="1" t="s">
        <v>88</v>
      </c>
      <c r="BG2000" s="1" t="s">
        <v>88</v>
      </c>
      <c r="BH2000" s="1" t="s">
        <v>88</v>
      </c>
      <c r="BI2000" s="1" t="s">
        <v>79</v>
      </c>
      <c r="BJ2000" s="1" t="s">
        <v>72</v>
      </c>
      <c r="BK2000" s="1" t="s">
        <v>72</v>
      </c>
      <c r="BL2000" s="1" t="s">
        <v>72</v>
      </c>
      <c r="BM2000" s="1" t="s">
        <v>72</v>
      </c>
      <c r="BN2000" s="1" t="s">
        <v>72</v>
      </c>
      <c r="BO2000" s="1" t="s">
        <v>72</v>
      </c>
      <c r="BP2000" s="1" t="s">
        <v>72</v>
      </c>
      <c r="BQ2000" s="21" t="s">
        <v>99</v>
      </c>
      <c r="BR2000" s="1" t="s">
        <v>9352</v>
      </c>
    </row>
    <row r="2001" spans="1:70" ht="20.45" customHeight="1">
      <c r="A2001" s="1" t="s">
        <v>9353</v>
      </c>
      <c r="B2001" s="1">
        <v>260068</v>
      </c>
      <c r="C2001" s="1" t="s">
        <v>71</v>
      </c>
      <c r="D2001" s="3">
        <v>46097</v>
      </c>
      <c r="E2001" s="4">
        <v>0.55208333333333337</v>
      </c>
      <c r="F2001" s="5">
        <v>46082</v>
      </c>
      <c r="G2001" s="3">
        <v>46097</v>
      </c>
      <c r="H2001" s="4">
        <v>0.71736111111111112</v>
      </c>
      <c r="I2001" s="48">
        <f t="shared" si="265"/>
        <v>0.16527777777777775</v>
      </c>
      <c r="J2001" s="1">
        <v>15</v>
      </c>
      <c r="K2001" s="1" t="s">
        <v>1896</v>
      </c>
      <c r="L2001" s="1" t="s">
        <v>9354</v>
      </c>
      <c r="M2001" s="1" t="s">
        <v>75</v>
      </c>
      <c r="N2001" s="1" t="s">
        <v>3608</v>
      </c>
      <c r="O2001" s="1" t="s">
        <v>77</v>
      </c>
      <c r="P2001" s="1" t="s">
        <v>78</v>
      </c>
      <c r="Q2001" s="1" t="s">
        <v>78</v>
      </c>
      <c r="R2001" s="21" t="s">
        <v>139</v>
      </c>
      <c r="S2001" s="21" t="s">
        <v>99</v>
      </c>
      <c r="T2001" s="21" t="s">
        <v>9342</v>
      </c>
      <c r="U2001" s="34" t="s">
        <v>9355</v>
      </c>
      <c r="V2001" s="1" t="s">
        <v>1900</v>
      </c>
      <c r="W2001" s="1" t="s">
        <v>2143</v>
      </c>
      <c r="X2001" s="1" t="s">
        <v>1868</v>
      </c>
      <c r="Y2001" s="1" t="s">
        <v>9079</v>
      </c>
      <c r="Z2001" s="1" t="s">
        <v>152</v>
      </c>
      <c r="AA2001" s="1" t="s">
        <v>3507</v>
      </c>
      <c r="AB2001" s="1" t="s">
        <v>153</v>
      </c>
      <c r="AC2001" s="1" t="s">
        <v>164</v>
      </c>
      <c r="AD2001" s="1" t="s">
        <v>126</v>
      </c>
      <c r="AE2001" s="1">
        <v>48</v>
      </c>
      <c r="AF2001" s="1" t="s">
        <v>88</v>
      </c>
      <c r="AG2001" s="1">
        <v>6.3</v>
      </c>
      <c r="AH2001" s="1" t="s">
        <v>2344</v>
      </c>
      <c r="AI2001" s="1" t="s">
        <v>90</v>
      </c>
      <c r="AJ2001" s="1" t="s">
        <v>91</v>
      </c>
      <c r="AK2001" s="1" t="s">
        <v>92</v>
      </c>
      <c r="AL2001" s="1" t="s">
        <v>72</v>
      </c>
      <c r="AM2001" s="1" t="s">
        <v>72</v>
      </c>
      <c r="AN2001" s="1" t="s">
        <v>72</v>
      </c>
      <c r="AO2001" s="1" t="s">
        <v>4803</v>
      </c>
      <c r="AP2001" s="1" t="s">
        <v>72</v>
      </c>
      <c r="AQ2001" s="1" t="s">
        <v>72</v>
      </c>
      <c r="AR2001" s="1" t="s">
        <v>72</v>
      </c>
      <c r="AS2001" s="1" t="s">
        <v>72</v>
      </c>
      <c r="AT2001" s="1" t="s">
        <v>72</v>
      </c>
      <c r="AU2001" s="3">
        <v>46097</v>
      </c>
      <c r="AV2001" s="4">
        <v>0.73819444444444449</v>
      </c>
      <c r="AW2001" s="4" t="s">
        <v>72</v>
      </c>
      <c r="AX2001" s="4" t="s">
        <v>72</v>
      </c>
      <c r="AY2001" s="4" t="s">
        <v>72</v>
      </c>
      <c r="AZ2001" s="4" t="s">
        <v>72</v>
      </c>
      <c r="BA2001" s="1" t="s">
        <v>9356</v>
      </c>
      <c r="BB2001" s="1" t="s">
        <v>72</v>
      </c>
      <c r="BC2001" s="1" t="s">
        <v>1794</v>
      </c>
      <c r="BD2001" s="1">
        <v>15</v>
      </c>
      <c r="BE2001" s="1" t="s">
        <v>8433</v>
      </c>
      <c r="BF2001" s="1" t="s">
        <v>88</v>
      </c>
      <c r="BG2001" s="1" t="s">
        <v>88</v>
      </c>
      <c r="BH2001" s="1" t="s">
        <v>88</v>
      </c>
      <c r="BI2001" s="1" t="s">
        <v>79</v>
      </c>
      <c r="BJ2001" s="1" t="s">
        <v>72</v>
      </c>
      <c r="BK2001" s="1" t="s">
        <v>9092</v>
      </c>
      <c r="BL2001" s="1" t="s">
        <v>72</v>
      </c>
      <c r="BM2001" s="1" t="s">
        <v>72</v>
      </c>
      <c r="BN2001" s="1" t="s">
        <v>88</v>
      </c>
      <c r="BO2001" s="1" t="s">
        <v>88</v>
      </c>
      <c r="BP2001" s="1" t="s">
        <v>88</v>
      </c>
      <c r="BQ2001" s="1" t="s">
        <v>160</v>
      </c>
      <c r="BR2001" s="1" t="s">
        <v>9261</v>
      </c>
    </row>
    <row r="2002" spans="1:70" ht="20.45" customHeight="1">
      <c r="A2002" s="1" t="s">
        <v>9357</v>
      </c>
      <c r="B2002" s="1">
        <v>260069</v>
      </c>
      <c r="C2002" s="1" t="s">
        <v>497</v>
      </c>
      <c r="D2002" s="3">
        <v>46097</v>
      </c>
      <c r="E2002" s="4">
        <v>0.61458333333333337</v>
      </c>
      <c r="F2002" s="5">
        <v>46082</v>
      </c>
      <c r="G2002" s="3">
        <v>46097</v>
      </c>
      <c r="H2002" s="4">
        <v>0.81944444444444442</v>
      </c>
      <c r="I2002" s="48">
        <f t="shared" si="265"/>
        <v>0.20486111111111105</v>
      </c>
      <c r="J2002" s="1">
        <v>17</v>
      </c>
      <c r="K2002" s="1" t="s">
        <v>1896</v>
      </c>
      <c r="L2002" s="1" t="s">
        <v>9358</v>
      </c>
      <c r="M2002" s="1" t="s">
        <v>75</v>
      </c>
      <c r="N2002" s="1" t="s">
        <v>9283</v>
      </c>
      <c r="O2002" s="1" t="s">
        <v>497</v>
      </c>
      <c r="P2002" s="1" t="s">
        <v>78</v>
      </c>
      <c r="Q2002" s="1" t="s">
        <v>78</v>
      </c>
      <c r="R2002" s="21" t="s">
        <v>1898</v>
      </c>
      <c r="S2002" s="21" t="s">
        <v>99</v>
      </c>
      <c r="T2002" s="34" t="s">
        <v>72</v>
      </c>
      <c r="U2002" s="34" t="s">
        <v>9359</v>
      </c>
      <c r="V2002" s="1" t="s">
        <v>1900</v>
      </c>
      <c r="W2002" s="1" t="s">
        <v>8240</v>
      </c>
      <c r="X2002" s="1" t="s">
        <v>8241</v>
      </c>
      <c r="Y2002" s="1" t="s">
        <v>8242</v>
      </c>
      <c r="Z2002" s="1" t="s">
        <v>84</v>
      </c>
      <c r="AA2002" s="1" t="s">
        <v>72</v>
      </c>
      <c r="AB2002" s="1" t="s">
        <v>104</v>
      </c>
      <c r="AC2002" s="1" t="s">
        <v>3313</v>
      </c>
      <c r="AD2002" s="1" t="s">
        <v>126</v>
      </c>
      <c r="AE2002" s="1">
        <v>63</v>
      </c>
      <c r="AF2002" s="1" t="s">
        <v>88</v>
      </c>
      <c r="AG2002" s="1">
        <v>7.8</v>
      </c>
      <c r="AH2002" s="1" t="s">
        <v>954</v>
      </c>
      <c r="AI2002" s="1" t="s">
        <v>90</v>
      </c>
      <c r="AJ2002" s="1" t="s">
        <v>91</v>
      </c>
      <c r="AK2002" s="1" t="s">
        <v>92</v>
      </c>
      <c r="AL2002" s="1" t="s">
        <v>72</v>
      </c>
      <c r="AM2002" s="1" t="s">
        <v>72</v>
      </c>
      <c r="AN2002" s="1" t="s">
        <v>72</v>
      </c>
      <c r="AO2002" s="1" t="s">
        <v>72</v>
      </c>
      <c r="AP2002" s="1" t="s">
        <v>72</v>
      </c>
      <c r="AQ2002" s="1" t="s">
        <v>72</v>
      </c>
      <c r="AR2002" s="1" t="s">
        <v>72</v>
      </c>
      <c r="AS2002" s="1" t="s">
        <v>72</v>
      </c>
      <c r="AT2002" s="1" t="s">
        <v>72</v>
      </c>
      <c r="AU2002" s="3">
        <v>46097</v>
      </c>
      <c r="AV2002" s="4">
        <v>0.82430555555555551</v>
      </c>
      <c r="AW2002" s="4">
        <v>0.89583333333333337</v>
      </c>
      <c r="AX2002" s="4">
        <f t="shared" si="266"/>
        <v>7.1527777777777857E-2</v>
      </c>
      <c r="AY2002" s="4">
        <f t="shared" ref="AY2002:AY2007" si="267">AW2002-I2002</f>
        <v>0.69097222222222232</v>
      </c>
      <c r="AZ2002" s="4">
        <f t="shared" ref="AZ2002:AZ2007" si="268">AW2002-E2002</f>
        <v>0.28125</v>
      </c>
      <c r="BA2002" s="1" t="s">
        <v>9360</v>
      </c>
      <c r="BB2002" s="1" t="s">
        <v>72</v>
      </c>
      <c r="BC2002" s="1" t="s">
        <v>1675</v>
      </c>
      <c r="BD2002" s="1">
        <v>15</v>
      </c>
      <c r="BE2002" s="1" t="s">
        <v>183</v>
      </c>
      <c r="BF2002" s="1" t="s">
        <v>75</v>
      </c>
      <c r="BG2002" s="1" t="s">
        <v>75</v>
      </c>
      <c r="BH2002" s="1" t="s">
        <v>88</v>
      </c>
      <c r="BI2002" s="1" t="s">
        <v>96</v>
      </c>
      <c r="BJ2002" s="1" t="s">
        <v>72</v>
      </c>
      <c r="BK2002" s="1" t="s">
        <v>3962</v>
      </c>
      <c r="BL2002" s="1" t="s">
        <v>9284</v>
      </c>
      <c r="BM2002" s="1">
        <f>49+14</f>
        <v>63</v>
      </c>
      <c r="BN2002" s="1" t="s">
        <v>75</v>
      </c>
      <c r="BO2002" s="1" t="s">
        <v>75</v>
      </c>
      <c r="BP2002" s="1" t="s">
        <v>75</v>
      </c>
      <c r="BQ2002" s="21" t="s">
        <v>99</v>
      </c>
      <c r="BR2002" s="21" t="s">
        <v>100</v>
      </c>
    </row>
    <row r="2003" spans="1:70" ht="20.45" customHeight="1">
      <c r="A2003" s="1" t="s">
        <v>9361</v>
      </c>
      <c r="B2003" s="1">
        <v>260070</v>
      </c>
      <c r="C2003" s="1" t="s">
        <v>71</v>
      </c>
      <c r="D2003" s="3">
        <v>46098</v>
      </c>
      <c r="E2003" s="4">
        <v>0.48125000000000001</v>
      </c>
      <c r="F2003" s="5">
        <v>46082</v>
      </c>
      <c r="G2003" s="3">
        <v>46098</v>
      </c>
      <c r="H2003" s="4">
        <v>0.6430555555555556</v>
      </c>
      <c r="I2003" s="48">
        <f t="shared" si="265"/>
        <v>0.16180555555555559</v>
      </c>
      <c r="J2003" s="1">
        <v>3</v>
      </c>
      <c r="K2003" s="1" t="s">
        <v>1896</v>
      </c>
      <c r="L2003" s="1" t="s">
        <v>9362</v>
      </c>
      <c r="M2003" s="1" t="s">
        <v>75</v>
      </c>
      <c r="N2003" s="1" t="s">
        <v>3947</v>
      </c>
      <c r="O2003" s="1" t="s">
        <v>77</v>
      </c>
      <c r="P2003" s="1" t="s">
        <v>78</v>
      </c>
      <c r="Q2003" s="1" t="s">
        <v>78</v>
      </c>
      <c r="R2003" s="21" t="s">
        <v>139</v>
      </c>
      <c r="S2003" s="21" t="s">
        <v>99</v>
      </c>
      <c r="T2003" s="34" t="s">
        <v>72</v>
      </c>
      <c r="U2003" s="34" t="s">
        <v>7662</v>
      </c>
      <c r="V2003" s="1" t="s">
        <v>1900</v>
      </c>
      <c r="W2003" s="1" t="s">
        <v>813</v>
      </c>
      <c r="X2003" s="1" t="s">
        <v>813</v>
      </c>
      <c r="Y2003" s="1" t="s">
        <v>9057</v>
      </c>
      <c r="Z2003" s="1" t="s">
        <v>84</v>
      </c>
      <c r="AA2003" s="1" t="s">
        <v>72</v>
      </c>
      <c r="AB2003" s="1" t="s">
        <v>140</v>
      </c>
      <c r="AC2003" s="1" t="s">
        <v>181</v>
      </c>
      <c r="AD2003" s="1" t="s">
        <v>126</v>
      </c>
      <c r="AE2003" s="1">
        <v>50</v>
      </c>
      <c r="AF2003" s="1" t="s">
        <v>88</v>
      </c>
      <c r="AG2003" s="1">
        <v>4.4000000000000004</v>
      </c>
      <c r="AH2003" s="1" t="s">
        <v>954</v>
      </c>
      <c r="AI2003" s="1" t="s">
        <v>90</v>
      </c>
      <c r="AJ2003" s="1" t="s">
        <v>91</v>
      </c>
      <c r="AK2003" s="1" t="s">
        <v>92</v>
      </c>
      <c r="AL2003" s="1" t="s">
        <v>72</v>
      </c>
      <c r="AM2003" s="1" t="s">
        <v>229</v>
      </c>
      <c r="AN2003" s="1">
        <v>2</v>
      </c>
      <c r="AO2003" s="1" t="s">
        <v>5057</v>
      </c>
      <c r="AP2003" s="1" t="s">
        <v>72</v>
      </c>
      <c r="AQ2003" s="1" t="s">
        <v>72</v>
      </c>
      <c r="AR2003" s="1" t="s">
        <v>5884</v>
      </c>
      <c r="AS2003" s="1" t="s">
        <v>9363</v>
      </c>
      <c r="AT2003" s="1" t="s">
        <v>72</v>
      </c>
      <c r="AU2003" s="3">
        <v>46098</v>
      </c>
      <c r="AV2003" s="4">
        <v>0.65902777777777777</v>
      </c>
      <c r="AW2003" s="4">
        <v>0.73402777777777772</v>
      </c>
      <c r="AX2003" s="4">
        <f t="shared" si="266"/>
        <v>7.4999999999999956E-2</v>
      </c>
      <c r="AY2003" s="4">
        <f t="shared" si="267"/>
        <v>0.57222222222222219</v>
      </c>
      <c r="AZ2003" s="4">
        <f t="shared" si="268"/>
        <v>0.25277777777777771</v>
      </c>
      <c r="BA2003" s="1" t="s">
        <v>9364</v>
      </c>
      <c r="BB2003" s="1" t="s">
        <v>72</v>
      </c>
      <c r="BC2003" s="1" t="s">
        <v>1675</v>
      </c>
      <c r="BD2003" s="1">
        <v>15</v>
      </c>
      <c r="BE2003" s="1" t="s">
        <v>183</v>
      </c>
      <c r="BF2003" s="1" t="s">
        <v>75</v>
      </c>
      <c r="BG2003" s="1" t="s">
        <v>75</v>
      </c>
      <c r="BH2003" s="1" t="s">
        <v>88</v>
      </c>
      <c r="BI2003" s="1" t="s">
        <v>96</v>
      </c>
      <c r="BJ2003" s="1" t="s">
        <v>72</v>
      </c>
      <c r="BK2003" s="1" t="s">
        <v>4154</v>
      </c>
      <c r="BL2003" s="1" t="s">
        <v>9365</v>
      </c>
      <c r="BM2003" s="1">
        <v>15</v>
      </c>
      <c r="BN2003" s="1" t="s">
        <v>75</v>
      </c>
      <c r="BO2003" s="1" t="s">
        <v>75</v>
      </c>
      <c r="BP2003" s="1" t="s">
        <v>75</v>
      </c>
      <c r="BQ2003" s="21" t="s">
        <v>99</v>
      </c>
      <c r="BR2003" s="21" t="s">
        <v>100</v>
      </c>
    </row>
    <row r="2004" spans="1:70" ht="20.45" customHeight="1">
      <c r="A2004" s="1" t="s">
        <v>9366</v>
      </c>
      <c r="B2004" s="1">
        <v>260071</v>
      </c>
      <c r="C2004" s="1" t="s">
        <v>71</v>
      </c>
      <c r="D2004" s="3">
        <v>46101</v>
      </c>
      <c r="E2004" s="4">
        <v>0.5708333333333333</v>
      </c>
      <c r="F2004" s="5">
        <v>46082</v>
      </c>
      <c r="G2004" s="3">
        <v>46101</v>
      </c>
      <c r="H2004" s="4">
        <v>0.66249999999999998</v>
      </c>
      <c r="I2004" s="48">
        <f t="shared" si="265"/>
        <v>9.1666666666666674E-2</v>
      </c>
      <c r="J2004" s="1">
        <v>3</v>
      </c>
      <c r="K2004" s="1" t="s">
        <v>1896</v>
      </c>
      <c r="L2004" s="1" t="s">
        <v>9367</v>
      </c>
      <c r="M2004" s="1" t="s">
        <v>75</v>
      </c>
      <c r="N2004" s="1" t="s">
        <v>3608</v>
      </c>
      <c r="O2004" s="1" t="s">
        <v>77</v>
      </c>
      <c r="P2004" s="1" t="s">
        <v>78</v>
      </c>
      <c r="Q2004" s="1" t="s">
        <v>78</v>
      </c>
      <c r="R2004" s="21" t="s">
        <v>1898</v>
      </c>
      <c r="S2004" s="21" t="s">
        <v>99</v>
      </c>
      <c r="T2004" s="34" t="s">
        <v>72</v>
      </c>
      <c r="U2004" s="21" t="s">
        <v>2910</v>
      </c>
      <c r="V2004" s="1" t="s">
        <v>1900</v>
      </c>
      <c r="W2004" s="1" t="s">
        <v>813</v>
      </c>
      <c r="X2004" s="1" t="s">
        <v>813</v>
      </c>
      <c r="Y2004" s="1" t="s">
        <v>9057</v>
      </c>
      <c r="Z2004" s="1" t="s">
        <v>152</v>
      </c>
      <c r="AA2004" s="1" t="s">
        <v>3803</v>
      </c>
      <c r="AB2004" s="1" t="s">
        <v>153</v>
      </c>
      <c r="AC2004" s="1" t="s">
        <v>154</v>
      </c>
      <c r="AD2004" s="1" t="s">
        <v>126</v>
      </c>
      <c r="AE2004" s="1">
        <v>57</v>
      </c>
      <c r="AF2004" s="1" t="s">
        <v>88</v>
      </c>
      <c r="AG2004" s="1">
        <v>5.3</v>
      </c>
      <c r="AH2004" s="1" t="s">
        <v>2344</v>
      </c>
      <c r="AI2004" s="1" t="s">
        <v>90</v>
      </c>
      <c r="AJ2004" s="1" t="s">
        <v>91</v>
      </c>
      <c r="AK2004" s="1" t="s">
        <v>216</v>
      </c>
      <c r="AL2004" s="1" t="s">
        <v>72</v>
      </c>
      <c r="AM2004" s="1" t="s">
        <v>244</v>
      </c>
      <c r="AN2004" s="1">
        <v>2</v>
      </c>
      <c r="AO2004" s="1" t="s">
        <v>7190</v>
      </c>
      <c r="AP2004" s="1">
        <v>8</v>
      </c>
      <c r="AQ2004" s="1" t="s">
        <v>9368</v>
      </c>
      <c r="AR2004" s="1" t="s">
        <v>2726</v>
      </c>
      <c r="AS2004" s="1" t="s">
        <v>72</v>
      </c>
      <c r="AT2004" s="1" t="s">
        <v>72</v>
      </c>
      <c r="AU2004" s="3">
        <v>46101</v>
      </c>
      <c r="AV2004" s="4">
        <v>0.67569444444444449</v>
      </c>
      <c r="AW2004" s="4">
        <v>0.71180555555555558</v>
      </c>
      <c r="AX2004" s="4">
        <f t="shared" si="266"/>
        <v>3.6111111111111094E-2</v>
      </c>
      <c r="AY2004" s="4">
        <f t="shared" si="267"/>
        <v>0.62013888888888891</v>
      </c>
      <c r="AZ2004" s="4">
        <f t="shared" si="268"/>
        <v>0.14097222222222228</v>
      </c>
      <c r="BA2004" s="1" t="s">
        <v>9369</v>
      </c>
      <c r="BB2004" s="1" t="s">
        <v>9370</v>
      </c>
      <c r="BC2004" s="1" t="s">
        <v>1794</v>
      </c>
      <c r="BD2004" s="1">
        <v>15</v>
      </c>
      <c r="BE2004" s="1" t="s">
        <v>2694</v>
      </c>
      <c r="BF2004" s="1" t="s">
        <v>75</v>
      </c>
      <c r="BG2004" s="1" t="s">
        <v>75</v>
      </c>
      <c r="BH2004" s="1" t="s">
        <v>88</v>
      </c>
      <c r="BI2004" s="1" t="s">
        <v>96</v>
      </c>
      <c r="BJ2004" s="1" t="s">
        <v>72</v>
      </c>
      <c r="BK2004" s="1" t="s">
        <v>9092</v>
      </c>
      <c r="BL2004" s="1" t="s">
        <v>9183</v>
      </c>
      <c r="BM2004" s="1">
        <f>28+14</f>
        <v>42</v>
      </c>
      <c r="BN2004" s="1" t="s">
        <v>75</v>
      </c>
      <c r="BO2004" s="1" t="s">
        <v>75</v>
      </c>
      <c r="BP2004" s="1" t="s">
        <v>75</v>
      </c>
      <c r="BQ2004" s="21" t="s">
        <v>99</v>
      </c>
      <c r="BR2004" s="21" t="s">
        <v>100</v>
      </c>
    </row>
    <row r="2005" spans="1:70" ht="20.45" customHeight="1">
      <c r="A2005" s="1" t="s">
        <v>9371</v>
      </c>
      <c r="B2005" s="1">
        <v>260072</v>
      </c>
      <c r="C2005" s="1" t="s">
        <v>71</v>
      </c>
      <c r="D2005" s="3">
        <v>46101</v>
      </c>
      <c r="E2005" s="4">
        <v>0.4861111111111111</v>
      </c>
      <c r="F2005" s="5">
        <v>46082</v>
      </c>
      <c r="G2005" s="3">
        <v>46101</v>
      </c>
      <c r="H2005" s="4">
        <v>0.82777777777777772</v>
      </c>
      <c r="I2005" s="48">
        <f t="shared" si="265"/>
        <v>0.34166666666666662</v>
      </c>
      <c r="J2005" s="1">
        <v>10</v>
      </c>
      <c r="K2005" s="1" t="s">
        <v>1896</v>
      </c>
      <c r="L2005" s="1" t="s">
        <v>9372</v>
      </c>
      <c r="M2005" s="1" t="s">
        <v>75</v>
      </c>
      <c r="N2005" s="1" t="s">
        <v>8903</v>
      </c>
      <c r="O2005" s="1" t="s">
        <v>77</v>
      </c>
      <c r="P2005" s="1" t="s">
        <v>78</v>
      </c>
      <c r="Q2005" s="1" t="s">
        <v>172</v>
      </c>
      <c r="R2005" s="21" t="s">
        <v>139</v>
      </c>
      <c r="S2005" s="21" t="s">
        <v>99</v>
      </c>
      <c r="T2005" s="34" t="s">
        <v>72</v>
      </c>
      <c r="U2005" s="34" t="s">
        <v>9373</v>
      </c>
      <c r="V2005" s="1" t="s">
        <v>80</v>
      </c>
      <c r="W2005" s="1" t="s">
        <v>778</v>
      </c>
      <c r="X2005" s="1" t="s">
        <v>779</v>
      </c>
      <c r="Y2005" s="1" t="s">
        <v>9036</v>
      </c>
      <c r="Z2005" s="1" t="s">
        <v>84</v>
      </c>
      <c r="AA2005" s="1" t="s">
        <v>72</v>
      </c>
      <c r="AB2005" s="1" t="s">
        <v>104</v>
      </c>
      <c r="AC2005" s="1" t="s">
        <v>3554</v>
      </c>
      <c r="AD2005" s="1" t="s">
        <v>87</v>
      </c>
      <c r="AE2005" s="1">
        <v>60</v>
      </c>
      <c r="AF2005" s="1" t="s">
        <v>88</v>
      </c>
      <c r="AG2005" s="1">
        <v>4.5</v>
      </c>
      <c r="AH2005" s="1" t="s">
        <v>299</v>
      </c>
      <c r="AI2005" s="1" t="s">
        <v>90</v>
      </c>
      <c r="AJ2005" s="1" t="s">
        <v>91</v>
      </c>
      <c r="AK2005" s="1" t="s">
        <v>92</v>
      </c>
      <c r="AL2005" s="1" t="s">
        <v>72</v>
      </c>
      <c r="AM2005" s="1" t="s">
        <v>72</v>
      </c>
      <c r="AN2005" s="1" t="s">
        <v>72</v>
      </c>
      <c r="AO2005" s="1" t="s">
        <v>72</v>
      </c>
      <c r="AP2005" s="1" t="s">
        <v>72</v>
      </c>
      <c r="AQ2005" s="1" t="s">
        <v>72</v>
      </c>
      <c r="AR2005" s="1" t="s">
        <v>72</v>
      </c>
      <c r="AS2005" s="1" t="s">
        <v>72</v>
      </c>
      <c r="AT2005" s="1" t="s">
        <v>72</v>
      </c>
      <c r="AU2005" s="3">
        <v>46101</v>
      </c>
      <c r="AV2005" s="4">
        <v>0.83888888888888891</v>
      </c>
      <c r="AW2005" s="4">
        <v>0.90833333333333333</v>
      </c>
      <c r="AX2005" s="4">
        <f t="shared" si="266"/>
        <v>6.944444444444442E-2</v>
      </c>
      <c r="AY2005" s="4">
        <f t="shared" si="267"/>
        <v>0.56666666666666665</v>
      </c>
      <c r="AZ2005" s="4">
        <f t="shared" si="268"/>
        <v>0.42222222222222222</v>
      </c>
      <c r="BA2005" s="1" t="s">
        <v>9374</v>
      </c>
      <c r="BB2005" s="1" t="s">
        <v>72</v>
      </c>
      <c r="BC2005" s="1" t="s">
        <v>1675</v>
      </c>
      <c r="BD2005" s="1">
        <v>15</v>
      </c>
      <c r="BE2005" s="1" t="s">
        <v>3446</v>
      </c>
      <c r="BF2005" s="1" t="s">
        <v>88</v>
      </c>
      <c r="BG2005" s="1" t="s">
        <v>88</v>
      </c>
      <c r="BH2005" s="1" t="s">
        <v>88</v>
      </c>
      <c r="BI2005" s="1" t="s">
        <v>96</v>
      </c>
      <c r="BJ2005" s="1" t="s">
        <v>72</v>
      </c>
      <c r="BK2005" s="1" t="s">
        <v>9039</v>
      </c>
      <c r="BL2005" s="1" t="s">
        <v>9040</v>
      </c>
      <c r="BM2005" s="1">
        <f>49</f>
        <v>49</v>
      </c>
      <c r="BN2005" s="1" t="s">
        <v>75</v>
      </c>
      <c r="BO2005" s="1" t="s">
        <v>75</v>
      </c>
      <c r="BP2005" s="1" t="s">
        <v>75</v>
      </c>
      <c r="BQ2005" s="21" t="s">
        <v>99</v>
      </c>
      <c r="BR2005" s="21" t="s">
        <v>100</v>
      </c>
    </row>
    <row r="2006" spans="1:70" ht="20.45" customHeight="1">
      <c r="A2006" s="1" t="s">
        <v>9375</v>
      </c>
      <c r="B2006" s="1">
        <v>260073</v>
      </c>
      <c r="C2006" s="1" t="s">
        <v>71</v>
      </c>
      <c r="D2006" s="3">
        <v>46104</v>
      </c>
      <c r="E2006" s="4">
        <v>0.48958333333333331</v>
      </c>
      <c r="F2006" s="5">
        <v>46082</v>
      </c>
      <c r="G2006" s="3">
        <v>46104</v>
      </c>
      <c r="H2006" s="4">
        <v>0.57013888888888886</v>
      </c>
      <c r="I2006" s="48">
        <f t="shared" si="265"/>
        <v>8.0555555555555547E-2</v>
      </c>
      <c r="J2006" s="1">
        <v>5</v>
      </c>
      <c r="K2006" s="1" t="s">
        <v>1896</v>
      </c>
      <c r="L2006" s="1" t="s">
        <v>9376</v>
      </c>
      <c r="M2006" s="1" t="s">
        <v>75</v>
      </c>
      <c r="N2006" s="1" t="s">
        <v>1915</v>
      </c>
      <c r="O2006" s="1" t="s">
        <v>77</v>
      </c>
      <c r="P2006" s="1" t="s">
        <v>78</v>
      </c>
      <c r="Q2006" s="1" t="s">
        <v>172</v>
      </c>
      <c r="R2006" s="21" t="s">
        <v>139</v>
      </c>
      <c r="S2006" s="21" t="s">
        <v>99</v>
      </c>
      <c r="T2006" s="34" t="s">
        <v>72</v>
      </c>
      <c r="U2006" s="34" t="s">
        <v>3738</v>
      </c>
      <c r="V2006" s="1" t="s">
        <v>1900</v>
      </c>
      <c r="W2006" s="1" t="s">
        <v>83</v>
      </c>
      <c r="X2006" s="1" t="s">
        <v>123</v>
      </c>
      <c r="Y2006" s="1" t="s">
        <v>9043</v>
      </c>
      <c r="Z2006" s="1" t="s">
        <v>84</v>
      </c>
      <c r="AA2006" s="1" t="s">
        <v>72</v>
      </c>
      <c r="AB2006" s="1" t="s">
        <v>104</v>
      </c>
      <c r="AC2006" s="1" t="s">
        <v>104</v>
      </c>
      <c r="AD2006" s="1" t="s">
        <v>87</v>
      </c>
      <c r="AE2006" s="1">
        <v>61</v>
      </c>
      <c r="AF2006" s="1" t="s">
        <v>88</v>
      </c>
      <c r="AG2006" s="1">
        <v>5.6</v>
      </c>
      <c r="AH2006" s="1" t="s">
        <v>954</v>
      </c>
      <c r="AI2006" s="1" t="s">
        <v>90</v>
      </c>
      <c r="AJ2006" s="1" t="s">
        <v>91</v>
      </c>
      <c r="AK2006" s="1" t="s">
        <v>92</v>
      </c>
      <c r="AL2006" s="1" t="s">
        <v>72</v>
      </c>
      <c r="AM2006" s="1" t="s">
        <v>254</v>
      </c>
      <c r="AN2006" s="1" t="s">
        <v>72</v>
      </c>
      <c r="AO2006" s="1" t="s">
        <v>367</v>
      </c>
      <c r="AP2006" s="1" t="s">
        <v>72</v>
      </c>
      <c r="AQ2006" s="1" t="s">
        <v>72</v>
      </c>
      <c r="AR2006" s="1" t="s">
        <v>3444</v>
      </c>
      <c r="AS2006" s="1" t="s">
        <v>72</v>
      </c>
      <c r="AT2006" s="1" t="s">
        <v>72</v>
      </c>
      <c r="AU2006" s="3">
        <v>46104</v>
      </c>
      <c r="AV2006" s="4">
        <v>0.5805555555555556</v>
      </c>
      <c r="AW2006" s="4">
        <v>0.64027777777777772</v>
      </c>
      <c r="AX2006" s="4">
        <f t="shared" si="266"/>
        <v>5.9722222222222121E-2</v>
      </c>
      <c r="AY2006" s="4">
        <f t="shared" si="267"/>
        <v>0.55972222222222223</v>
      </c>
      <c r="AZ2006" s="4">
        <f t="shared" si="268"/>
        <v>0.15069444444444441</v>
      </c>
      <c r="BA2006" s="1" t="s">
        <v>9377</v>
      </c>
      <c r="BB2006" s="1" t="s">
        <v>72</v>
      </c>
      <c r="BC2006" s="1" t="s">
        <v>1675</v>
      </c>
      <c r="BD2006" s="1">
        <v>15</v>
      </c>
      <c r="BE2006" s="1" t="s">
        <v>2694</v>
      </c>
      <c r="BF2006" s="1" t="s">
        <v>88</v>
      </c>
      <c r="BG2006" s="1" t="s">
        <v>88</v>
      </c>
      <c r="BH2006" s="1" t="s">
        <v>88</v>
      </c>
      <c r="BI2006" s="1" t="s">
        <v>96</v>
      </c>
      <c r="BJ2006" s="1" t="s">
        <v>72</v>
      </c>
      <c r="BK2006" s="1" t="s">
        <v>3962</v>
      </c>
      <c r="BL2006" s="1" t="s">
        <v>9059</v>
      </c>
      <c r="BM2006" s="1">
        <v>35</v>
      </c>
      <c r="BN2006" s="1" t="s">
        <v>75</v>
      </c>
      <c r="BO2006" s="1" t="s">
        <v>75</v>
      </c>
      <c r="BP2006" s="1" t="s">
        <v>75</v>
      </c>
      <c r="BQ2006" s="21" t="s">
        <v>99</v>
      </c>
      <c r="BR2006" s="21" t="s">
        <v>100</v>
      </c>
    </row>
    <row r="2007" spans="1:70" ht="20.45" customHeight="1">
      <c r="A2007" s="1" t="s">
        <v>9378</v>
      </c>
      <c r="B2007" s="1">
        <v>260074</v>
      </c>
      <c r="C2007" s="1" t="s">
        <v>497</v>
      </c>
      <c r="D2007" s="3">
        <v>46104</v>
      </c>
      <c r="E2007" s="4">
        <v>0.50624999999999998</v>
      </c>
      <c r="F2007" s="5">
        <v>46082</v>
      </c>
      <c r="G2007" s="3">
        <v>46104</v>
      </c>
      <c r="H2007" s="4">
        <v>0.65069444444444446</v>
      </c>
      <c r="I2007" s="48">
        <f t="shared" si="265"/>
        <v>0.14444444444444449</v>
      </c>
      <c r="J2007" s="1">
        <v>1</v>
      </c>
      <c r="K2007" s="1" t="s">
        <v>1896</v>
      </c>
      <c r="L2007" s="1" t="s">
        <v>9379</v>
      </c>
      <c r="M2007" s="1" t="s">
        <v>75</v>
      </c>
      <c r="N2007" s="1" t="s">
        <v>9241</v>
      </c>
      <c r="O2007" s="1" t="s">
        <v>497</v>
      </c>
      <c r="P2007" s="1" t="s">
        <v>78</v>
      </c>
      <c r="Q2007" s="1" t="s">
        <v>78</v>
      </c>
      <c r="R2007" s="21" t="s">
        <v>1898</v>
      </c>
      <c r="S2007" s="21" t="s">
        <v>99</v>
      </c>
      <c r="T2007" s="34" t="s">
        <v>72</v>
      </c>
      <c r="U2007" s="34" t="s">
        <v>4127</v>
      </c>
      <c r="V2007" s="1" t="s">
        <v>1900</v>
      </c>
      <c r="W2007" s="1" t="s">
        <v>813</v>
      </c>
      <c r="X2007" s="1" t="s">
        <v>813</v>
      </c>
      <c r="Y2007" s="1" t="s">
        <v>9057</v>
      </c>
      <c r="Z2007" s="1" t="s">
        <v>84</v>
      </c>
      <c r="AA2007" s="1" t="s">
        <v>72</v>
      </c>
      <c r="AB2007" s="1" t="s">
        <v>140</v>
      </c>
      <c r="AC2007" s="1" t="s">
        <v>141</v>
      </c>
      <c r="AD2007" s="1" t="s">
        <v>87</v>
      </c>
      <c r="AE2007" s="1">
        <v>61</v>
      </c>
      <c r="AF2007" s="1" t="s">
        <v>88</v>
      </c>
      <c r="AG2007" s="1">
        <v>5</v>
      </c>
      <c r="AH2007" s="1" t="s">
        <v>299</v>
      </c>
      <c r="AI2007" s="1" t="s">
        <v>90</v>
      </c>
      <c r="AJ2007" s="1" t="s">
        <v>91</v>
      </c>
      <c r="AK2007" s="1" t="s">
        <v>92</v>
      </c>
      <c r="AL2007" s="1" t="s">
        <v>72</v>
      </c>
      <c r="AM2007" s="1" t="s">
        <v>217</v>
      </c>
      <c r="AN2007" s="1">
        <v>3</v>
      </c>
      <c r="AO2007" s="1" t="s">
        <v>5523</v>
      </c>
      <c r="AP2007" s="1" t="s">
        <v>72</v>
      </c>
      <c r="AQ2007" s="1" t="s">
        <v>72</v>
      </c>
      <c r="AR2007" s="1" t="s">
        <v>3444</v>
      </c>
      <c r="AS2007" s="1" t="s">
        <v>9380</v>
      </c>
      <c r="AT2007" s="1" t="s">
        <v>72</v>
      </c>
      <c r="AU2007" s="3">
        <v>46104</v>
      </c>
      <c r="AV2007" s="4">
        <v>0.66527777777777775</v>
      </c>
      <c r="AW2007" s="4">
        <v>0.74652777777777779</v>
      </c>
      <c r="AX2007" s="4">
        <f t="shared" si="266"/>
        <v>8.1250000000000044E-2</v>
      </c>
      <c r="AY2007" s="4">
        <f t="shared" si="267"/>
        <v>0.6020833333333333</v>
      </c>
      <c r="AZ2007" s="4">
        <f t="shared" si="268"/>
        <v>0.24027777777777781</v>
      </c>
      <c r="BA2007" s="4" t="s">
        <v>9381</v>
      </c>
      <c r="BB2007" s="1" t="s">
        <v>72</v>
      </c>
      <c r="BC2007" s="1" t="s">
        <v>1675</v>
      </c>
      <c r="BD2007" s="1">
        <v>15</v>
      </c>
      <c r="BE2007" s="4" t="s">
        <v>4063</v>
      </c>
      <c r="BF2007" s="1" t="s">
        <v>75</v>
      </c>
      <c r="BG2007" s="1" t="s">
        <v>75</v>
      </c>
      <c r="BH2007" s="1" t="s">
        <v>88</v>
      </c>
      <c r="BI2007" s="1" t="s">
        <v>96</v>
      </c>
      <c r="BJ2007" s="1" t="s">
        <v>72</v>
      </c>
      <c r="BK2007" s="1" t="s">
        <v>3962</v>
      </c>
      <c r="BL2007" s="1" t="s">
        <v>9244</v>
      </c>
      <c r="BM2007" s="1">
        <f>35+14</f>
        <v>49</v>
      </c>
      <c r="BN2007" s="1" t="s">
        <v>88</v>
      </c>
      <c r="BO2007" s="1" t="s">
        <v>88</v>
      </c>
      <c r="BP2007" s="1" t="s">
        <v>88</v>
      </c>
      <c r="BQ2007" s="21" t="s">
        <v>99</v>
      </c>
      <c r="BR2007" s="21" t="s">
        <v>100</v>
      </c>
    </row>
    <row r="2008" spans="1:70" ht="20.45" customHeight="1">
      <c r="A2008" s="1" t="s">
        <v>9382</v>
      </c>
      <c r="B2008" s="1">
        <v>260075</v>
      </c>
      <c r="C2008" s="1" t="s">
        <v>71</v>
      </c>
      <c r="D2008" s="3">
        <v>46104</v>
      </c>
      <c r="E2008" s="4">
        <v>0.44791666666666669</v>
      </c>
      <c r="F2008" s="5">
        <v>46082</v>
      </c>
      <c r="G2008" s="3">
        <v>46104</v>
      </c>
      <c r="H2008" s="4">
        <v>0.80972222222222223</v>
      </c>
      <c r="I2008" s="48">
        <f t="shared" si="265"/>
        <v>0.36180555555555555</v>
      </c>
      <c r="J2008" s="1">
        <v>15</v>
      </c>
      <c r="K2008" s="1" t="s">
        <v>1896</v>
      </c>
      <c r="L2008" s="1" t="s">
        <v>9383</v>
      </c>
      <c r="M2008" s="1" t="s">
        <v>75</v>
      </c>
      <c r="N2008" s="1" t="s">
        <v>3608</v>
      </c>
      <c r="O2008" s="1" t="s">
        <v>77</v>
      </c>
      <c r="P2008" s="1" t="s">
        <v>78</v>
      </c>
      <c r="Q2008" s="1" t="s">
        <v>4162</v>
      </c>
      <c r="R2008" s="21" t="s">
        <v>139</v>
      </c>
      <c r="S2008" s="21" t="s">
        <v>99</v>
      </c>
      <c r="T2008" s="21" t="s">
        <v>9342</v>
      </c>
      <c r="U2008" s="21" t="s">
        <v>3675</v>
      </c>
      <c r="V2008" s="1" t="s">
        <v>1900</v>
      </c>
      <c r="W2008" s="1" t="s">
        <v>2143</v>
      </c>
      <c r="X2008" s="1" t="s">
        <v>1868</v>
      </c>
      <c r="Y2008" s="1" t="s">
        <v>9079</v>
      </c>
      <c r="Z2008" s="1" t="s">
        <v>152</v>
      </c>
      <c r="AA2008" s="1" t="s">
        <v>1370</v>
      </c>
      <c r="AB2008" s="1" t="s">
        <v>153</v>
      </c>
      <c r="AC2008" s="1" t="s">
        <v>164</v>
      </c>
      <c r="AD2008" s="1" t="s">
        <v>126</v>
      </c>
      <c r="AE2008" s="1">
        <v>41</v>
      </c>
      <c r="AF2008" s="1" t="s">
        <v>88</v>
      </c>
      <c r="AG2008" s="1">
        <v>6.1</v>
      </c>
      <c r="AH2008" s="1" t="s">
        <v>2344</v>
      </c>
      <c r="AI2008" s="1" t="s">
        <v>90</v>
      </c>
      <c r="AJ2008" s="1" t="s">
        <v>91</v>
      </c>
      <c r="AK2008" s="1" t="s">
        <v>92</v>
      </c>
      <c r="AL2008" s="1" t="s">
        <v>72</v>
      </c>
      <c r="AM2008" s="1" t="s">
        <v>72</v>
      </c>
      <c r="AN2008" s="1" t="s">
        <v>72</v>
      </c>
      <c r="AO2008" s="1" t="s">
        <v>245</v>
      </c>
      <c r="AP2008" s="1" t="s">
        <v>72</v>
      </c>
      <c r="AQ2008" s="1" t="s">
        <v>72</v>
      </c>
      <c r="AR2008" s="1" t="s">
        <v>72</v>
      </c>
      <c r="AS2008" s="1" t="s">
        <v>72</v>
      </c>
      <c r="AT2008" s="1" t="s">
        <v>72</v>
      </c>
      <c r="AU2008" s="3">
        <v>46104</v>
      </c>
      <c r="AV2008" s="4">
        <v>0.83333333333333337</v>
      </c>
      <c r="AW2008" s="4" t="s">
        <v>72</v>
      </c>
      <c r="AX2008" s="4" t="s">
        <v>72</v>
      </c>
      <c r="AY2008" s="4" t="s">
        <v>72</v>
      </c>
      <c r="AZ2008" s="4" t="s">
        <v>72</v>
      </c>
      <c r="BA2008" s="4" t="s">
        <v>9384</v>
      </c>
      <c r="BB2008" s="1" t="s">
        <v>72</v>
      </c>
      <c r="BC2008" s="1" t="s">
        <v>1794</v>
      </c>
      <c r="BD2008" s="1">
        <v>15</v>
      </c>
      <c r="BE2008" s="1" t="s">
        <v>9200</v>
      </c>
      <c r="BF2008" s="1" t="s">
        <v>88</v>
      </c>
      <c r="BG2008" s="1" t="s">
        <v>88</v>
      </c>
      <c r="BH2008" s="1" t="s">
        <v>88</v>
      </c>
      <c r="BI2008" s="1" t="s">
        <v>79</v>
      </c>
      <c r="BJ2008" s="1" t="s">
        <v>9293</v>
      </c>
      <c r="BK2008" s="1" t="s">
        <v>9092</v>
      </c>
      <c r="BL2008" s="1" t="s">
        <v>72</v>
      </c>
      <c r="BM2008" s="1" t="s">
        <v>72</v>
      </c>
      <c r="BN2008" s="1" t="s">
        <v>88</v>
      </c>
      <c r="BO2008" s="1" t="s">
        <v>88</v>
      </c>
      <c r="BP2008" s="1" t="s">
        <v>88</v>
      </c>
      <c r="BQ2008" s="1" t="s">
        <v>160</v>
      </c>
      <c r="BR2008" s="1" t="s">
        <v>9261</v>
      </c>
    </row>
    <row r="2009" spans="1:70" ht="20.45" customHeight="1">
      <c r="A2009" s="1" t="s">
        <v>9385</v>
      </c>
      <c r="B2009" s="1">
        <v>260076</v>
      </c>
      <c r="C2009" s="1" t="s">
        <v>71</v>
      </c>
      <c r="D2009" s="3">
        <v>46104</v>
      </c>
      <c r="E2009" s="4">
        <v>0.65625</v>
      </c>
      <c r="F2009" s="5">
        <v>46082</v>
      </c>
      <c r="G2009" s="3">
        <v>46104</v>
      </c>
      <c r="H2009" s="4">
        <v>0.80972222222222223</v>
      </c>
      <c r="I2009" s="48">
        <f t="shared" si="265"/>
        <v>0.15347222222222223</v>
      </c>
      <c r="J2009" s="1">
        <v>15</v>
      </c>
      <c r="K2009" s="1" t="s">
        <v>1896</v>
      </c>
      <c r="L2009" s="1" t="s">
        <v>9386</v>
      </c>
      <c r="M2009" s="1" t="s">
        <v>75</v>
      </c>
      <c r="N2009" s="1" t="s">
        <v>6917</v>
      </c>
      <c r="O2009" s="1" t="s">
        <v>77</v>
      </c>
      <c r="P2009" s="1" t="s">
        <v>78</v>
      </c>
      <c r="Q2009" s="1" t="s">
        <v>78</v>
      </c>
      <c r="R2009" s="21" t="s">
        <v>139</v>
      </c>
      <c r="S2009" s="21" t="s">
        <v>160</v>
      </c>
      <c r="T2009" s="21" t="s">
        <v>9387</v>
      </c>
      <c r="U2009" s="21" t="s">
        <v>9388</v>
      </c>
      <c r="V2009" s="1" t="s">
        <v>1900</v>
      </c>
      <c r="W2009" s="1" t="s">
        <v>2143</v>
      </c>
      <c r="X2009" s="1" t="s">
        <v>1868</v>
      </c>
      <c r="Y2009" s="1" t="s">
        <v>9079</v>
      </c>
      <c r="Z2009" s="1" t="s">
        <v>291</v>
      </c>
      <c r="AA2009" s="1" t="s">
        <v>72</v>
      </c>
      <c r="AB2009" s="1" t="s">
        <v>4455</v>
      </c>
      <c r="AC2009" s="1" t="s">
        <v>4455</v>
      </c>
      <c r="AD2009" s="1" t="s">
        <v>126</v>
      </c>
      <c r="AE2009" s="1">
        <v>50</v>
      </c>
      <c r="AF2009" s="1" t="s">
        <v>88</v>
      </c>
      <c r="AG2009" s="1">
        <v>6.1</v>
      </c>
      <c r="AH2009" s="1" t="s">
        <v>2344</v>
      </c>
      <c r="AI2009" s="1" t="s">
        <v>90</v>
      </c>
      <c r="AJ2009" s="1" t="s">
        <v>91</v>
      </c>
      <c r="AK2009" s="1" t="s">
        <v>216</v>
      </c>
      <c r="AL2009" s="1" t="s">
        <v>72</v>
      </c>
      <c r="AM2009" s="1" t="s">
        <v>72</v>
      </c>
      <c r="AN2009" s="1" t="s">
        <v>72</v>
      </c>
      <c r="AO2009" s="1" t="s">
        <v>72</v>
      </c>
      <c r="AP2009" s="1">
        <v>6</v>
      </c>
      <c r="AQ2009" s="1" t="s">
        <v>4014</v>
      </c>
      <c r="AR2009" s="1" t="s">
        <v>447</v>
      </c>
      <c r="AS2009" s="1" t="s">
        <v>72</v>
      </c>
      <c r="AT2009" s="1" t="s">
        <v>72</v>
      </c>
      <c r="AU2009" s="3">
        <v>46104</v>
      </c>
      <c r="AV2009" s="4">
        <v>0.82847222222222228</v>
      </c>
      <c r="AW2009" s="4">
        <v>0.90486111111111112</v>
      </c>
      <c r="AX2009" s="4">
        <f t="shared" si="266"/>
        <v>7.638888888888884E-2</v>
      </c>
      <c r="AY2009" s="4">
        <f>AW2009-I2009</f>
        <v>0.75138888888888888</v>
      </c>
      <c r="AZ2009" s="4">
        <f>AW2009-E2009</f>
        <v>0.24861111111111112</v>
      </c>
      <c r="BA2009" s="1" t="s">
        <v>9389</v>
      </c>
      <c r="BB2009" s="1" t="s">
        <v>72</v>
      </c>
      <c r="BC2009" s="1" t="s">
        <v>1675</v>
      </c>
      <c r="BD2009" s="1">
        <v>15</v>
      </c>
      <c r="BE2009" s="1" t="s">
        <v>9218</v>
      </c>
      <c r="BF2009" s="1" t="s">
        <v>75</v>
      </c>
      <c r="BG2009" s="1" t="s">
        <v>75</v>
      </c>
      <c r="BH2009" s="1" t="s">
        <v>88</v>
      </c>
      <c r="BI2009" s="1" t="s">
        <v>96</v>
      </c>
      <c r="BJ2009" s="1" t="s">
        <v>72</v>
      </c>
      <c r="BK2009" s="1" t="s">
        <v>3962</v>
      </c>
      <c r="BL2009" s="1" t="s">
        <v>9390</v>
      </c>
      <c r="BM2009" s="1">
        <f>14+64</f>
        <v>78</v>
      </c>
      <c r="BN2009" s="1" t="s">
        <v>75</v>
      </c>
      <c r="BO2009" s="1" t="s">
        <v>75</v>
      </c>
      <c r="BP2009" s="1" t="s">
        <v>75</v>
      </c>
      <c r="BQ2009" s="21" t="s">
        <v>99</v>
      </c>
      <c r="BR2009" s="21" t="s">
        <v>100</v>
      </c>
    </row>
    <row r="2010" spans="1:70" ht="20.45" customHeight="1">
      <c r="A2010" s="1" t="s">
        <v>9391</v>
      </c>
      <c r="B2010" s="1">
        <v>260077</v>
      </c>
      <c r="C2010" s="1" t="s">
        <v>71</v>
      </c>
      <c r="D2010" s="3">
        <v>46104</v>
      </c>
      <c r="E2010" s="4">
        <v>0.54861111111111116</v>
      </c>
      <c r="F2010" s="5">
        <v>46082</v>
      </c>
      <c r="G2010" s="3">
        <v>46104</v>
      </c>
      <c r="H2010" s="4">
        <v>0.8881944444444444</v>
      </c>
      <c r="I2010" s="48">
        <f t="shared" si="265"/>
        <v>0.33958333333333324</v>
      </c>
      <c r="J2010" s="1">
        <v>30</v>
      </c>
      <c r="K2010" s="1" t="s">
        <v>1896</v>
      </c>
      <c r="L2010" s="1" t="s">
        <v>9392</v>
      </c>
      <c r="M2010" s="1" t="s">
        <v>75</v>
      </c>
      <c r="N2010" s="1" t="s">
        <v>1915</v>
      </c>
      <c r="O2010" s="1" t="s">
        <v>77</v>
      </c>
      <c r="P2010" s="1" t="s">
        <v>78</v>
      </c>
      <c r="Q2010" s="1" t="s">
        <v>172</v>
      </c>
      <c r="R2010" s="21" t="s">
        <v>139</v>
      </c>
      <c r="S2010" s="21" t="s">
        <v>99</v>
      </c>
      <c r="T2010" s="34" t="s">
        <v>72</v>
      </c>
      <c r="U2010" s="34" t="s">
        <v>4127</v>
      </c>
      <c r="V2010" s="1" t="s">
        <v>80</v>
      </c>
      <c r="W2010" s="1" t="s">
        <v>778</v>
      </c>
      <c r="X2010" s="1" t="s">
        <v>779</v>
      </c>
      <c r="Y2010" s="1" t="s">
        <v>9036</v>
      </c>
      <c r="Z2010" s="1" t="s">
        <v>84</v>
      </c>
      <c r="AA2010" s="1" t="s">
        <v>72</v>
      </c>
      <c r="AB2010" s="1" t="s">
        <v>140</v>
      </c>
      <c r="AC2010" s="1" t="s">
        <v>181</v>
      </c>
      <c r="AD2010" s="1" t="s">
        <v>126</v>
      </c>
      <c r="AE2010" s="1">
        <v>59</v>
      </c>
      <c r="AF2010" s="1" t="s">
        <v>88</v>
      </c>
      <c r="AG2010" s="1">
        <v>5.8</v>
      </c>
      <c r="AH2010" s="1" t="s">
        <v>954</v>
      </c>
      <c r="AI2010" s="1" t="s">
        <v>90</v>
      </c>
      <c r="AJ2010" s="1" t="s">
        <v>91</v>
      </c>
      <c r="AK2010" s="1" t="s">
        <v>92</v>
      </c>
      <c r="AL2010" s="1" t="s">
        <v>72</v>
      </c>
      <c r="AM2010" s="1" t="s">
        <v>72</v>
      </c>
      <c r="AN2010" s="1" t="s">
        <v>72</v>
      </c>
      <c r="AO2010" s="1" t="s">
        <v>72</v>
      </c>
      <c r="AP2010" s="1" t="s">
        <v>72</v>
      </c>
      <c r="AQ2010" s="1" t="s">
        <v>72</v>
      </c>
      <c r="AR2010" s="1" t="s">
        <v>72</v>
      </c>
      <c r="AS2010" s="1" t="s">
        <v>72</v>
      </c>
      <c r="AT2010" s="1" t="s">
        <v>72</v>
      </c>
      <c r="AU2010" s="3">
        <v>46104</v>
      </c>
      <c r="AV2010" s="4">
        <v>0.89583333333333337</v>
      </c>
      <c r="AW2010" s="4">
        <v>0.97638888888888886</v>
      </c>
      <c r="AX2010" s="4">
        <f t="shared" si="266"/>
        <v>8.0555555555555491E-2</v>
      </c>
      <c r="AY2010" s="4">
        <f>AW2010-I2010</f>
        <v>0.63680555555555562</v>
      </c>
      <c r="AZ2010" s="4">
        <f>AW2010-E2010</f>
        <v>0.4277777777777777</v>
      </c>
      <c r="BA2010" s="1" t="s">
        <v>9393</v>
      </c>
      <c r="BB2010" s="1" t="s">
        <v>72</v>
      </c>
      <c r="BC2010" s="1" t="s">
        <v>1675</v>
      </c>
      <c r="BD2010" s="1">
        <v>15</v>
      </c>
      <c r="BE2010" s="1" t="s">
        <v>7811</v>
      </c>
      <c r="BF2010" s="1" t="s">
        <v>88</v>
      </c>
      <c r="BG2010" s="1" t="s">
        <v>88</v>
      </c>
      <c r="BH2010" s="1" t="s">
        <v>88</v>
      </c>
      <c r="BI2010" s="1" t="s">
        <v>96</v>
      </c>
      <c r="BJ2010" s="1" t="s">
        <v>72</v>
      </c>
      <c r="BK2010" s="1" t="s">
        <v>3962</v>
      </c>
      <c r="BL2010" s="1" t="s">
        <v>9059</v>
      </c>
      <c r="BM2010" s="1">
        <f>35+7</f>
        <v>42</v>
      </c>
      <c r="BN2010" s="1" t="s">
        <v>75</v>
      </c>
      <c r="BO2010" s="1" t="s">
        <v>75</v>
      </c>
      <c r="BP2010" s="1" t="s">
        <v>75</v>
      </c>
      <c r="BQ2010" s="21" t="s">
        <v>99</v>
      </c>
      <c r="BR2010" s="21" t="s">
        <v>100</v>
      </c>
    </row>
    <row r="2011" spans="1:70" ht="20.45" customHeight="1">
      <c r="A2011" s="1" t="s">
        <v>9394</v>
      </c>
      <c r="B2011" s="1">
        <v>260078</v>
      </c>
      <c r="C2011" s="1" t="s">
        <v>497</v>
      </c>
      <c r="D2011" s="3">
        <v>46105</v>
      </c>
      <c r="E2011" s="4">
        <v>0.56388888888888888</v>
      </c>
      <c r="F2011" s="5">
        <v>46082</v>
      </c>
      <c r="G2011" s="3">
        <v>46105</v>
      </c>
      <c r="H2011" s="4">
        <v>0.63472222222222219</v>
      </c>
      <c r="I2011" s="48">
        <f t="shared" si="265"/>
        <v>7.0833333333333304E-2</v>
      </c>
      <c r="J2011" s="1">
        <v>3</v>
      </c>
      <c r="K2011" s="1" t="s">
        <v>1896</v>
      </c>
      <c r="L2011" s="1" t="s">
        <v>9395</v>
      </c>
      <c r="M2011" s="1" t="s">
        <v>75</v>
      </c>
      <c r="N2011" s="1" t="s">
        <v>9283</v>
      </c>
      <c r="O2011" s="1" t="s">
        <v>497</v>
      </c>
      <c r="P2011" s="1" t="s">
        <v>78</v>
      </c>
      <c r="Q2011" s="1" t="s">
        <v>78</v>
      </c>
      <c r="R2011" s="21" t="s">
        <v>1898</v>
      </c>
      <c r="S2011" s="21" t="s">
        <v>99</v>
      </c>
      <c r="T2011" s="34" t="s">
        <v>72</v>
      </c>
      <c r="U2011" s="34" t="s">
        <v>2502</v>
      </c>
      <c r="V2011" s="1" t="s">
        <v>1900</v>
      </c>
      <c r="W2011" s="1" t="s">
        <v>83</v>
      </c>
      <c r="X2011" s="1" t="s">
        <v>123</v>
      </c>
      <c r="Y2011" s="1" t="s">
        <v>9043</v>
      </c>
      <c r="Z2011" s="1" t="s">
        <v>84</v>
      </c>
      <c r="AA2011" s="1" t="s">
        <v>72</v>
      </c>
      <c r="AB2011" s="1" t="s">
        <v>140</v>
      </c>
      <c r="AC2011" s="1" t="s">
        <v>141</v>
      </c>
      <c r="AD2011" s="1" t="s">
        <v>126</v>
      </c>
      <c r="AE2011" s="1">
        <v>82</v>
      </c>
      <c r="AF2011" s="1" t="s">
        <v>88</v>
      </c>
      <c r="AG2011" s="1">
        <v>5.0999999999999996</v>
      </c>
      <c r="AH2011" s="1" t="s">
        <v>954</v>
      </c>
      <c r="AI2011" s="1" t="s">
        <v>90</v>
      </c>
      <c r="AJ2011" s="1" t="s">
        <v>91</v>
      </c>
      <c r="AK2011" s="1" t="s">
        <v>92</v>
      </c>
      <c r="AL2011" s="1" t="s">
        <v>72</v>
      </c>
      <c r="AM2011" s="1" t="s">
        <v>229</v>
      </c>
      <c r="AN2011" s="1" t="s">
        <v>72</v>
      </c>
      <c r="AO2011" s="1" t="s">
        <v>230</v>
      </c>
      <c r="AP2011" s="1" t="s">
        <v>72</v>
      </c>
      <c r="AQ2011" s="1" t="s">
        <v>72</v>
      </c>
      <c r="AR2011" s="1" t="s">
        <v>3444</v>
      </c>
      <c r="AS2011" s="1" t="s">
        <v>72</v>
      </c>
      <c r="AT2011" s="1" t="s">
        <v>72</v>
      </c>
      <c r="AU2011" s="3">
        <v>46105</v>
      </c>
      <c r="AV2011" s="4">
        <v>0.64722222222222225</v>
      </c>
      <c r="AW2011" s="4">
        <v>0.72777777777777775</v>
      </c>
      <c r="AX2011" s="4">
        <f t="shared" si="266"/>
        <v>8.0555555555555491E-2</v>
      </c>
      <c r="AY2011" s="4">
        <f>AW2011-I2011</f>
        <v>0.65694444444444444</v>
      </c>
      <c r="AZ2011" s="4">
        <f>AW2011-E2011</f>
        <v>0.16388888888888886</v>
      </c>
      <c r="BA2011" s="1" t="s">
        <v>9396</v>
      </c>
      <c r="BB2011" s="1" t="s">
        <v>72</v>
      </c>
      <c r="BC2011" s="1" t="s">
        <v>1675</v>
      </c>
      <c r="BD2011" s="1">
        <v>15</v>
      </c>
      <c r="BE2011" s="1" t="s">
        <v>7811</v>
      </c>
      <c r="BF2011" s="1" t="s">
        <v>75</v>
      </c>
      <c r="BG2011" s="1" t="s">
        <v>75</v>
      </c>
      <c r="BH2011" s="1" t="s">
        <v>88</v>
      </c>
      <c r="BI2011" s="1" t="s">
        <v>96</v>
      </c>
      <c r="BJ2011" s="1" t="s">
        <v>72</v>
      </c>
      <c r="BK2011" s="1" t="s">
        <v>3962</v>
      </c>
      <c r="BL2011" s="1" t="s">
        <v>9284</v>
      </c>
      <c r="BM2011" s="1">
        <f>49+7</f>
        <v>56</v>
      </c>
      <c r="BN2011" s="1" t="s">
        <v>75</v>
      </c>
      <c r="BO2011" s="1" t="s">
        <v>75</v>
      </c>
      <c r="BP2011" s="1" t="s">
        <v>75</v>
      </c>
      <c r="BQ2011" s="21" t="s">
        <v>99</v>
      </c>
      <c r="BR2011" s="21" t="s">
        <v>100</v>
      </c>
    </row>
    <row r="2012" spans="1:70" ht="20.45" customHeight="1">
      <c r="A2012" s="1" t="s">
        <v>9397</v>
      </c>
      <c r="B2012" s="1">
        <v>260079</v>
      </c>
      <c r="C2012" s="1" t="s">
        <v>71</v>
      </c>
      <c r="D2012" s="3">
        <v>46106</v>
      </c>
      <c r="E2012" s="4">
        <v>0.59375</v>
      </c>
      <c r="F2012" s="5">
        <v>46082</v>
      </c>
      <c r="G2012" s="3">
        <v>46106</v>
      </c>
      <c r="H2012" s="4">
        <v>0.67222222222222228</v>
      </c>
      <c r="I2012" s="48">
        <f t="shared" si="265"/>
        <v>7.8472222222222276E-2</v>
      </c>
      <c r="J2012" s="1">
        <v>5</v>
      </c>
      <c r="K2012" s="1" t="s">
        <v>1896</v>
      </c>
      <c r="L2012" s="1" t="s">
        <v>9398</v>
      </c>
      <c r="M2012" s="1" t="s">
        <v>75</v>
      </c>
      <c r="N2012" s="1" t="s">
        <v>1915</v>
      </c>
      <c r="O2012" s="1" t="s">
        <v>77</v>
      </c>
      <c r="P2012" s="1" t="s">
        <v>78</v>
      </c>
      <c r="Q2012" s="1" t="s">
        <v>78</v>
      </c>
      <c r="R2012" s="21" t="s">
        <v>139</v>
      </c>
      <c r="S2012" s="21" t="s">
        <v>99</v>
      </c>
      <c r="T2012" s="34" t="s">
        <v>72</v>
      </c>
      <c r="U2012" s="34" t="s">
        <v>9399</v>
      </c>
      <c r="V2012" s="1" t="s">
        <v>1900</v>
      </c>
      <c r="W2012" s="1" t="s">
        <v>83</v>
      </c>
      <c r="X2012" s="1" t="s">
        <v>123</v>
      </c>
      <c r="Y2012" s="1" t="s">
        <v>9043</v>
      </c>
      <c r="Z2012" s="1" t="s">
        <v>84</v>
      </c>
      <c r="AA2012" s="1" t="s">
        <v>72</v>
      </c>
      <c r="AB2012" s="1" t="s">
        <v>140</v>
      </c>
      <c r="AC2012" s="1" t="s">
        <v>181</v>
      </c>
      <c r="AD2012" s="1" t="s">
        <v>126</v>
      </c>
      <c r="AE2012" s="1">
        <v>47</v>
      </c>
      <c r="AF2012" s="1" t="s">
        <v>88</v>
      </c>
      <c r="AG2012" s="1">
        <v>3.7</v>
      </c>
      <c r="AH2012" s="1" t="s">
        <v>954</v>
      </c>
      <c r="AI2012" s="1" t="s">
        <v>90</v>
      </c>
      <c r="AJ2012" s="1" t="s">
        <v>91</v>
      </c>
      <c r="AK2012" s="1" t="s">
        <v>92</v>
      </c>
      <c r="AL2012" s="1" t="s">
        <v>72</v>
      </c>
      <c r="AM2012" s="1" t="s">
        <v>254</v>
      </c>
      <c r="AN2012" s="1" t="s">
        <v>72</v>
      </c>
      <c r="AO2012" s="1" t="s">
        <v>367</v>
      </c>
      <c r="AP2012" s="1" t="s">
        <v>72</v>
      </c>
      <c r="AQ2012" s="1" t="s">
        <v>72</v>
      </c>
      <c r="AR2012" s="1" t="s">
        <v>3444</v>
      </c>
      <c r="AS2012" s="1" t="s">
        <v>72</v>
      </c>
      <c r="AT2012" s="1" t="s">
        <v>72</v>
      </c>
      <c r="AU2012" s="3">
        <v>46106</v>
      </c>
      <c r="AV2012" s="4">
        <v>0.68472222222222223</v>
      </c>
      <c r="AW2012" s="4" t="s">
        <v>72</v>
      </c>
      <c r="AX2012" s="4" t="s">
        <v>72</v>
      </c>
      <c r="AY2012" s="4" t="s">
        <v>72</v>
      </c>
      <c r="AZ2012" s="4" t="s">
        <v>72</v>
      </c>
      <c r="BA2012" s="1" t="s">
        <v>9400</v>
      </c>
      <c r="BB2012" s="1" t="s">
        <v>72</v>
      </c>
      <c r="BC2012" s="1" t="s">
        <v>1675</v>
      </c>
      <c r="BD2012" s="1">
        <v>15</v>
      </c>
      <c r="BE2012" s="1" t="s">
        <v>4219</v>
      </c>
      <c r="BF2012" s="1" t="s">
        <v>75</v>
      </c>
      <c r="BG2012" s="1" t="s">
        <v>75</v>
      </c>
      <c r="BH2012" s="1" t="s">
        <v>88</v>
      </c>
      <c r="BI2012" s="1" t="s">
        <v>79</v>
      </c>
      <c r="BJ2012" s="1" t="s">
        <v>9401</v>
      </c>
      <c r="BK2012" s="1" t="s">
        <v>3962</v>
      </c>
      <c r="BL2012" s="1" t="s">
        <v>72</v>
      </c>
      <c r="BM2012" s="1">
        <f>7+7</f>
        <v>14</v>
      </c>
      <c r="BN2012" s="1" t="s">
        <v>88</v>
      </c>
      <c r="BO2012" s="1" t="s">
        <v>88</v>
      </c>
      <c r="BP2012" s="1" t="s">
        <v>88</v>
      </c>
      <c r="BQ2012" s="1" t="s">
        <v>160</v>
      </c>
      <c r="BR2012" s="1" t="s">
        <v>6462</v>
      </c>
    </row>
    <row r="2013" spans="1:70" ht="20.45" customHeight="1">
      <c r="A2013" s="1" t="s">
        <v>9402</v>
      </c>
      <c r="B2013" s="1">
        <v>260080</v>
      </c>
      <c r="C2013" s="1" t="s">
        <v>71</v>
      </c>
      <c r="D2013" s="3">
        <v>46106</v>
      </c>
      <c r="E2013" s="4">
        <v>0.44791666666666669</v>
      </c>
      <c r="F2013" s="5">
        <v>46082</v>
      </c>
      <c r="G2013" s="3">
        <v>46106</v>
      </c>
      <c r="H2013" s="4">
        <v>0.72986111111111107</v>
      </c>
      <c r="I2013" s="48">
        <f t="shared" si="265"/>
        <v>0.28194444444444439</v>
      </c>
      <c r="J2013" s="1">
        <v>15</v>
      </c>
      <c r="K2013" s="1" t="s">
        <v>1896</v>
      </c>
      <c r="L2013" s="1" t="s">
        <v>9403</v>
      </c>
      <c r="M2013" s="1" t="s">
        <v>75</v>
      </c>
      <c r="N2013" s="1" t="s">
        <v>6917</v>
      </c>
      <c r="O2013" s="1" t="s">
        <v>77</v>
      </c>
      <c r="P2013" s="1" t="s">
        <v>78</v>
      </c>
      <c r="Q2013" s="1" t="s">
        <v>78</v>
      </c>
      <c r="R2013" s="21" t="s">
        <v>1898</v>
      </c>
      <c r="S2013" s="21" t="s">
        <v>99</v>
      </c>
      <c r="T2013" s="34" t="s">
        <v>72</v>
      </c>
      <c r="U2013" s="21" t="s">
        <v>5286</v>
      </c>
      <c r="V2013" s="1" t="s">
        <v>1900</v>
      </c>
      <c r="W2013" s="1" t="s">
        <v>2143</v>
      </c>
      <c r="X2013" s="1" t="s">
        <v>1868</v>
      </c>
      <c r="Y2013" s="1" t="s">
        <v>9079</v>
      </c>
      <c r="Z2013" s="1" t="s">
        <v>291</v>
      </c>
      <c r="AA2013" s="1" t="s">
        <v>72</v>
      </c>
      <c r="AB2013" s="1" t="s">
        <v>292</v>
      </c>
      <c r="AC2013" s="1" t="s">
        <v>3420</v>
      </c>
      <c r="AD2013" s="1" t="s">
        <v>126</v>
      </c>
      <c r="AE2013" s="1">
        <v>48</v>
      </c>
      <c r="AF2013" s="1" t="s">
        <v>88</v>
      </c>
      <c r="AG2013" s="1">
        <v>5.5</v>
      </c>
      <c r="AH2013" s="1" t="s">
        <v>299</v>
      </c>
      <c r="AI2013" s="1" t="s">
        <v>90</v>
      </c>
      <c r="AJ2013" s="1" t="s">
        <v>91</v>
      </c>
      <c r="AK2013" s="1" t="s">
        <v>216</v>
      </c>
      <c r="AL2013" s="1" t="s">
        <v>72</v>
      </c>
      <c r="AM2013" s="1" t="s">
        <v>254</v>
      </c>
      <c r="AN2013" s="1" t="s">
        <v>72</v>
      </c>
      <c r="AO2013" s="1" t="s">
        <v>72</v>
      </c>
      <c r="AP2013" s="1">
        <v>6</v>
      </c>
      <c r="AQ2013" s="1" t="s">
        <v>4014</v>
      </c>
      <c r="AR2013" s="1" t="s">
        <v>447</v>
      </c>
      <c r="AS2013" s="1" t="s">
        <v>72</v>
      </c>
      <c r="AT2013" s="1" t="s">
        <v>72</v>
      </c>
      <c r="AU2013" s="3">
        <v>46106</v>
      </c>
      <c r="AV2013" s="4">
        <v>0.74444444444444446</v>
      </c>
      <c r="AW2013" s="4">
        <v>0.78611111111111109</v>
      </c>
      <c r="AX2013" s="4">
        <f t="shared" si="266"/>
        <v>4.166666666666663E-2</v>
      </c>
      <c r="AY2013" s="4">
        <f>AW2013-I2013</f>
        <v>0.50416666666666665</v>
      </c>
      <c r="AZ2013" s="4">
        <f>AW2013-E2013</f>
        <v>0.33819444444444441</v>
      </c>
      <c r="BA2013" s="1" t="s">
        <v>9404</v>
      </c>
      <c r="BB2013" s="1" t="s">
        <v>72</v>
      </c>
      <c r="BC2013" s="1" t="s">
        <v>1794</v>
      </c>
      <c r="BD2013" s="1">
        <v>15</v>
      </c>
      <c r="BE2013" s="1" t="s">
        <v>8433</v>
      </c>
      <c r="BF2013" s="1" t="s">
        <v>75</v>
      </c>
      <c r="BG2013" s="1" t="s">
        <v>75</v>
      </c>
      <c r="BH2013" s="1" t="s">
        <v>88</v>
      </c>
      <c r="BI2013" s="1" t="s">
        <v>96</v>
      </c>
      <c r="BJ2013" s="1" t="s">
        <v>72</v>
      </c>
      <c r="BK2013" s="1" t="s">
        <v>3962</v>
      </c>
      <c r="BL2013" s="1" t="s">
        <v>9390</v>
      </c>
      <c r="BM2013" s="1">
        <f>28+14</f>
        <v>42</v>
      </c>
      <c r="BN2013" s="1" t="s">
        <v>75</v>
      </c>
      <c r="BO2013" s="1" t="s">
        <v>75</v>
      </c>
      <c r="BP2013" s="1" t="s">
        <v>75</v>
      </c>
      <c r="BQ2013" s="21" t="s">
        <v>99</v>
      </c>
      <c r="BR2013" s="21" t="s">
        <v>100</v>
      </c>
    </row>
    <row r="2014" spans="1:70" ht="20.45" customHeight="1">
      <c r="A2014" s="1">
        <v>260081</v>
      </c>
      <c r="B2014" s="1">
        <v>260081</v>
      </c>
      <c r="C2014" s="1" t="s">
        <v>71</v>
      </c>
      <c r="D2014" s="3">
        <v>46106</v>
      </c>
      <c r="E2014" s="4">
        <v>0.53819444444444442</v>
      </c>
      <c r="F2014" s="5">
        <v>46082</v>
      </c>
      <c r="G2014" s="3">
        <v>46106</v>
      </c>
      <c r="H2014" s="4">
        <v>0.72986111111111107</v>
      </c>
      <c r="I2014" s="48">
        <f t="shared" si="265"/>
        <v>0.19166666666666665</v>
      </c>
      <c r="J2014" s="1">
        <v>15</v>
      </c>
      <c r="K2014" s="1" t="s">
        <v>1896</v>
      </c>
      <c r="L2014" s="1" t="s">
        <v>9405</v>
      </c>
      <c r="M2014" s="1" t="s">
        <v>75</v>
      </c>
      <c r="N2014" s="3" t="s">
        <v>2215</v>
      </c>
      <c r="O2014" s="1" t="s">
        <v>77</v>
      </c>
      <c r="P2014" s="1" t="s">
        <v>78</v>
      </c>
      <c r="Q2014" s="1" t="s">
        <v>78</v>
      </c>
      <c r="R2014" s="21" t="s">
        <v>139</v>
      </c>
      <c r="S2014" s="21" t="s">
        <v>99</v>
      </c>
      <c r="T2014" s="21" t="s">
        <v>9387</v>
      </c>
      <c r="U2014" s="34" t="s">
        <v>72</v>
      </c>
      <c r="V2014" s="1" t="s">
        <v>1900</v>
      </c>
      <c r="W2014" s="1" t="s">
        <v>2143</v>
      </c>
      <c r="X2014" s="1" t="s">
        <v>1868</v>
      </c>
      <c r="Y2014" s="1" t="s">
        <v>9079</v>
      </c>
      <c r="Z2014" s="1" t="s">
        <v>152</v>
      </c>
      <c r="AA2014" s="1" t="s">
        <v>3507</v>
      </c>
      <c r="AB2014" s="1" t="s">
        <v>153</v>
      </c>
      <c r="AC2014" s="1" t="s">
        <v>164</v>
      </c>
      <c r="AD2014" s="1" t="s">
        <v>126</v>
      </c>
      <c r="AE2014" s="1">
        <v>57</v>
      </c>
      <c r="AF2014" s="1" t="s">
        <v>88</v>
      </c>
      <c r="AG2014" s="1">
        <v>5.5</v>
      </c>
      <c r="AH2014" s="1" t="s">
        <v>299</v>
      </c>
      <c r="AI2014" s="1" t="s">
        <v>90</v>
      </c>
      <c r="AJ2014" s="1" t="s">
        <v>91</v>
      </c>
      <c r="AK2014" s="1" t="s">
        <v>92</v>
      </c>
      <c r="AL2014" s="1" t="s">
        <v>72</v>
      </c>
      <c r="AM2014" s="1" t="s">
        <v>72</v>
      </c>
      <c r="AN2014" s="1" t="s">
        <v>72</v>
      </c>
      <c r="AO2014" s="1" t="s">
        <v>230</v>
      </c>
      <c r="AP2014" s="1" t="s">
        <v>72</v>
      </c>
      <c r="AQ2014" s="1" t="s">
        <v>72</v>
      </c>
      <c r="AR2014" s="1" t="s">
        <v>72</v>
      </c>
      <c r="AS2014" s="1" t="s">
        <v>72</v>
      </c>
      <c r="AT2014" s="1" t="s">
        <v>72</v>
      </c>
      <c r="AU2014" s="3">
        <v>46106</v>
      </c>
      <c r="AV2014" s="1" t="s">
        <v>72</v>
      </c>
      <c r="AW2014" s="4" t="s">
        <v>72</v>
      </c>
      <c r="AX2014" s="4" t="s">
        <v>72</v>
      </c>
      <c r="AY2014" s="4" t="s">
        <v>72</v>
      </c>
      <c r="AZ2014" s="4" t="s">
        <v>72</v>
      </c>
      <c r="BA2014" s="4" t="s">
        <v>72</v>
      </c>
      <c r="BB2014" s="4" t="s">
        <v>72</v>
      </c>
      <c r="BC2014" s="1" t="s">
        <v>72</v>
      </c>
      <c r="BD2014" s="1" t="s">
        <v>72</v>
      </c>
      <c r="BE2014" s="1" t="s">
        <v>72</v>
      </c>
      <c r="BF2014" s="1" t="s">
        <v>72</v>
      </c>
      <c r="BG2014" s="1" t="s">
        <v>72</v>
      </c>
      <c r="BH2014" s="1" t="s">
        <v>88</v>
      </c>
      <c r="BI2014" s="1" t="s">
        <v>79</v>
      </c>
      <c r="BJ2014" s="1" t="s">
        <v>72</v>
      </c>
      <c r="BK2014" s="1" t="s">
        <v>72</v>
      </c>
      <c r="BL2014" s="1" t="s">
        <v>72</v>
      </c>
      <c r="BM2014" s="1" t="s">
        <v>72</v>
      </c>
      <c r="BN2014" s="1" t="s">
        <v>72</v>
      </c>
      <c r="BO2014" s="1" t="s">
        <v>72</v>
      </c>
      <c r="BP2014" s="1" t="s">
        <v>72</v>
      </c>
      <c r="BQ2014" s="1" t="s">
        <v>160</v>
      </c>
    </row>
    <row r="2015" spans="1:70" ht="20.45" customHeight="1">
      <c r="A2015" s="1" t="s">
        <v>9406</v>
      </c>
      <c r="B2015" s="1">
        <v>260082</v>
      </c>
      <c r="C2015" s="1" t="s">
        <v>71</v>
      </c>
      <c r="D2015" s="3">
        <v>46108</v>
      </c>
      <c r="E2015" s="4">
        <v>0.45833333333333331</v>
      </c>
      <c r="F2015" s="5">
        <v>46082</v>
      </c>
      <c r="G2015" s="3">
        <v>46108</v>
      </c>
      <c r="H2015" s="4">
        <v>0.70277777777777772</v>
      </c>
      <c r="I2015" s="48">
        <f t="shared" si="265"/>
        <v>0.24444444444444441</v>
      </c>
      <c r="J2015" s="1">
        <v>15</v>
      </c>
      <c r="K2015" s="1" t="s">
        <v>1896</v>
      </c>
      <c r="L2015" s="1" t="s">
        <v>9407</v>
      </c>
      <c r="M2015" s="1" t="s">
        <v>75</v>
      </c>
      <c r="N2015" s="3" t="s">
        <v>6917</v>
      </c>
      <c r="O2015" s="1" t="s">
        <v>77</v>
      </c>
      <c r="P2015" s="1" t="s">
        <v>78</v>
      </c>
      <c r="Q2015" s="1" t="s">
        <v>78</v>
      </c>
      <c r="R2015" s="8" t="s">
        <v>1898</v>
      </c>
      <c r="S2015" s="21" t="s">
        <v>160</v>
      </c>
      <c r="T2015" s="34" t="s">
        <v>72</v>
      </c>
      <c r="U2015" s="34" t="s">
        <v>9408</v>
      </c>
      <c r="V2015" s="1" t="s">
        <v>1900</v>
      </c>
      <c r="W2015" s="1" t="s">
        <v>2143</v>
      </c>
      <c r="X2015" s="1" t="s">
        <v>1868</v>
      </c>
      <c r="Y2015" s="1" t="s">
        <v>9079</v>
      </c>
      <c r="Z2015" s="1" t="s">
        <v>291</v>
      </c>
      <c r="AA2015" s="1" t="s">
        <v>72</v>
      </c>
      <c r="AB2015" s="1" t="s">
        <v>3202</v>
      </c>
      <c r="AC2015" s="1" t="s">
        <v>3202</v>
      </c>
      <c r="AD2015" s="1" t="s">
        <v>126</v>
      </c>
      <c r="AE2015" s="1">
        <v>55</v>
      </c>
      <c r="AF2015" s="1" t="s">
        <v>88</v>
      </c>
      <c r="AG2015" s="1">
        <v>5.8</v>
      </c>
      <c r="AH2015" s="1" t="s">
        <v>954</v>
      </c>
      <c r="AI2015" s="1" t="s">
        <v>90</v>
      </c>
      <c r="AJ2015" s="1" t="s">
        <v>3203</v>
      </c>
      <c r="AK2015" s="1" t="s">
        <v>216</v>
      </c>
      <c r="AL2015" s="1" t="s">
        <v>72</v>
      </c>
      <c r="AM2015" s="1" t="s">
        <v>72</v>
      </c>
      <c r="AN2015" s="1" t="s">
        <v>72</v>
      </c>
      <c r="AO2015" s="1" t="s">
        <v>72</v>
      </c>
      <c r="AP2015" s="1">
        <v>6</v>
      </c>
      <c r="AQ2015" s="1" t="s">
        <v>4014</v>
      </c>
      <c r="AR2015" s="1" t="s">
        <v>447</v>
      </c>
      <c r="AS2015" s="1" t="s">
        <v>72</v>
      </c>
      <c r="AT2015" s="1" t="s">
        <v>72</v>
      </c>
      <c r="AU2015" s="3">
        <v>46108</v>
      </c>
      <c r="AV2015" s="4">
        <v>0.71875</v>
      </c>
      <c r="AW2015" s="4" t="s">
        <v>72</v>
      </c>
      <c r="AX2015" s="4" t="s">
        <v>72</v>
      </c>
      <c r="AY2015" s="4" t="s">
        <v>72</v>
      </c>
      <c r="AZ2015" s="4" t="s">
        <v>72</v>
      </c>
      <c r="BA2015" s="4" t="s">
        <v>9409</v>
      </c>
      <c r="BB2015" s="1" t="s">
        <v>9410</v>
      </c>
      <c r="BC2015" s="1" t="s">
        <v>1675</v>
      </c>
      <c r="BD2015" s="1">
        <v>15</v>
      </c>
      <c r="BE2015" s="1" t="s">
        <v>9218</v>
      </c>
      <c r="BF2015" s="1" t="s">
        <v>75</v>
      </c>
      <c r="BG2015" s="1" t="s">
        <v>75</v>
      </c>
      <c r="BH2015" s="1" t="s">
        <v>88</v>
      </c>
      <c r="BI2015" s="1" t="s">
        <v>79</v>
      </c>
      <c r="BJ2015" s="1" t="s">
        <v>72</v>
      </c>
      <c r="BK2015" s="1" t="s">
        <v>3962</v>
      </c>
      <c r="BL2015" s="4" t="s">
        <v>72</v>
      </c>
      <c r="BM2015" s="74">
        <f>7+46</f>
        <v>53</v>
      </c>
      <c r="BN2015" s="4" t="s">
        <v>72</v>
      </c>
      <c r="BO2015" s="4" t="s">
        <v>72</v>
      </c>
      <c r="BP2015" s="4" t="s">
        <v>72</v>
      </c>
      <c r="BQ2015" s="1" t="s">
        <v>160</v>
      </c>
      <c r="BR2015" s="1" t="s">
        <v>6462</v>
      </c>
    </row>
    <row r="2016" spans="1:70" ht="20.45" customHeight="1">
      <c r="A2016" s="1" t="s">
        <v>9411</v>
      </c>
      <c r="B2016" s="1">
        <v>260083</v>
      </c>
      <c r="C2016" s="1" t="s">
        <v>497</v>
      </c>
      <c r="D2016" s="3">
        <v>46111</v>
      </c>
      <c r="E2016" s="4">
        <v>0.52013888888888893</v>
      </c>
      <c r="F2016" s="5">
        <v>46082</v>
      </c>
      <c r="G2016" s="3">
        <v>46111</v>
      </c>
      <c r="H2016" s="4">
        <v>0.65625</v>
      </c>
      <c r="I2016" s="48">
        <f t="shared" si="265"/>
        <v>0.13611111111111107</v>
      </c>
      <c r="J2016" s="1">
        <v>9</v>
      </c>
      <c r="K2016" s="1" t="s">
        <v>1896</v>
      </c>
      <c r="L2016" s="1" t="s">
        <v>9412</v>
      </c>
      <c r="M2016" s="1" t="s">
        <v>75</v>
      </c>
      <c r="N2016" s="1" t="s">
        <v>9283</v>
      </c>
      <c r="O2016" s="1" t="s">
        <v>497</v>
      </c>
      <c r="P2016" s="1" t="s">
        <v>78</v>
      </c>
      <c r="Q2016" s="1" t="s">
        <v>78</v>
      </c>
      <c r="R2016" s="21" t="s">
        <v>1898</v>
      </c>
      <c r="S2016" s="21" t="s">
        <v>160</v>
      </c>
      <c r="T2016" s="34" t="s">
        <v>72</v>
      </c>
      <c r="U2016" s="34" t="s">
        <v>9413</v>
      </c>
      <c r="V2016" s="1" t="s">
        <v>1900</v>
      </c>
      <c r="W2016" s="1" t="s">
        <v>813</v>
      </c>
      <c r="X2016" s="1" t="s">
        <v>813</v>
      </c>
      <c r="Y2016" s="1" t="s">
        <v>9057</v>
      </c>
      <c r="Z2016" s="1" t="s">
        <v>84</v>
      </c>
      <c r="AA2016" s="1" t="s">
        <v>72</v>
      </c>
      <c r="AB2016" s="1" t="s">
        <v>140</v>
      </c>
      <c r="AC2016" s="1" t="s">
        <v>181</v>
      </c>
      <c r="AD2016" s="1" t="s">
        <v>87</v>
      </c>
      <c r="AE2016" s="1">
        <v>61</v>
      </c>
      <c r="AF2016" s="1" t="s">
        <v>88</v>
      </c>
      <c r="AG2016" s="1">
        <v>5.4</v>
      </c>
      <c r="AH2016" s="1" t="s">
        <v>299</v>
      </c>
      <c r="AI2016" s="1" t="s">
        <v>90</v>
      </c>
      <c r="AJ2016" s="1" t="s">
        <v>91</v>
      </c>
      <c r="AK2016" s="1" t="s">
        <v>92</v>
      </c>
      <c r="AL2016" s="1" t="s">
        <v>72</v>
      </c>
      <c r="AM2016" s="1" t="s">
        <v>217</v>
      </c>
      <c r="AN2016" s="1">
        <v>2</v>
      </c>
      <c r="AO2016" s="1" t="s">
        <v>5605</v>
      </c>
      <c r="AP2016" s="1" t="s">
        <v>72</v>
      </c>
      <c r="AQ2016" s="1" t="s">
        <v>72</v>
      </c>
      <c r="AR2016" s="1" t="s">
        <v>3444</v>
      </c>
      <c r="AS2016" s="1" t="s">
        <v>878</v>
      </c>
      <c r="AT2016" s="1" t="s">
        <v>72</v>
      </c>
      <c r="AU2016" s="3">
        <v>46111</v>
      </c>
      <c r="AV2016" s="4">
        <v>0.66805555555555551</v>
      </c>
      <c r="AW2016" s="4">
        <v>0.74305555555555558</v>
      </c>
      <c r="AX2016" s="4">
        <f t="shared" si="266"/>
        <v>7.5000000000000067E-2</v>
      </c>
      <c r="AY2016" s="4">
        <f t="shared" ref="AY2016:AY2024" si="269">AW2016-I2016</f>
        <v>0.60694444444444451</v>
      </c>
      <c r="AZ2016" s="4">
        <f t="shared" ref="AZ2016:AZ2024" si="270">AW2016-E2016</f>
        <v>0.22291666666666665</v>
      </c>
      <c r="BA2016" s="1" t="s">
        <v>1173</v>
      </c>
      <c r="BB2016" s="1" t="s">
        <v>72</v>
      </c>
      <c r="BC2016" s="1" t="s">
        <v>1675</v>
      </c>
      <c r="BD2016" s="1">
        <v>15</v>
      </c>
      <c r="BE2016" s="1" t="s">
        <v>2694</v>
      </c>
      <c r="BF2016" s="1" t="s">
        <v>75</v>
      </c>
      <c r="BG2016" s="1" t="s">
        <v>75</v>
      </c>
      <c r="BH2016" s="1" t="s">
        <v>88</v>
      </c>
      <c r="BI2016" s="1" t="s">
        <v>79</v>
      </c>
      <c r="BJ2016" s="1" t="s">
        <v>1795</v>
      </c>
      <c r="BK2016" s="1" t="s">
        <v>3962</v>
      </c>
      <c r="BL2016" s="1" t="s">
        <v>9284</v>
      </c>
      <c r="BM2016" s="1">
        <f>49+7</f>
        <v>56</v>
      </c>
      <c r="BN2016" s="1" t="s">
        <v>88</v>
      </c>
      <c r="BO2016" s="1" t="s">
        <v>88</v>
      </c>
      <c r="BP2016" s="1" t="s">
        <v>88</v>
      </c>
      <c r="BQ2016" s="1" t="s">
        <v>160</v>
      </c>
      <c r="BR2016" s="1" t="s">
        <v>768</v>
      </c>
    </row>
    <row r="2017" spans="1:70" ht="20.45" customHeight="1">
      <c r="A2017" s="1" t="s">
        <v>9414</v>
      </c>
      <c r="B2017" s="1">
        <v>260083</v>
      </c>
      <c r="C2017" s="1" t="s">
        <v>71</v>
      </c>
      <c r="D2017" s="3">
        <v>46111</v>
      </c>
      <c r="E2017" s="4">
        <v>0.52013888888888893</v>
      </c>
      <c r="F2017" s="5">
        <v>46082</v>
      </c>
      <c r="G2017" s="3">
        <v>46111</v>
      </c>
      <c r="H2017" s="4">
        <v>0.65625</v>
      </c>
      <c r="I2017" s="48">
        <f t="shared" si="265"/>
        <v>0.13611111111111107</v>
      </c>
      <c r="J2017" s="1">
        <v>9</v>
      </c>
      <c r="K2017" s="1" t="s">
        <v>1896</v>
      </c>
      <c r="L2017" s="1" t="s">
        <v>9412</v>
      </c>
      <c r="M2017" s="1" t="s">
        <v>75</v>
      </c>
      <c r="N2017" s="1" t="s">
        <v>3947</v>
      </c>
      <c r="O2017" s="1" t="s">
        <v>77</v>
      </c>
      <c r="P2017" s="1" t="s">
        <v>78</v>
      </c>
      <c r="Q2017" s="1" t="s">
        <v>78</v>
      </c>
      <c r="R2017" s="21" t="s">
        <v>1898</v>
      </c>
      <c r="S2017" s="21" t="s">
        <v>99</v>
      </c>
      <c r="T2017" s="34" t="s">
        <v>72</v>
      </c>
      <c r="U2017" s="34" t="s">
        <v>5286</v>
      </c>
      <c r="V2017" s="1" t="s">
        <v>1900</v>
      </c>
      <c r="W2017" s="1" t="s">
        <v>813</v>
      </c>
      <c r="X2017" s="1" t="s">
        <v>813</v>
      </c>
      <c r="Y2017" s="1" t="s">
        <v>9057</v>
      </c>
      <c r="Z2017" s="1" t="s">
        <v>84</v>
      </c>
      <c r="AA2017" s="1" t="s">
        <v>72</v>
      </c>
      <c r="AB2017" s="1" t="s">
        <v>140</v>
      </c>
      <c r="AC2017" s="1" t="s">
        <v>181</v>
      </c>
      <c r="AD2017" s="1" t="s">
        <v>87</v>
      </c>
      <c r="AE2017" s="1">
        <v>61</v>
      </c>
      <c r="AF2017" s="1" t="s">
        <v>88</v>
      </c>
      <c r="AG2017" s="1">
        <v>5.4</v>
      </c>
      <c r="AH2017" s="1" t="s">
        <v>299</v>
      </c>
      <c r="AI2017" s="1" t="s">
        <v>90</v>
      </c>
      <c r="AJ2017" s="1" t="s">
        <v>91</v>
      </c>
      <c r="AK2017" s="1" t="s">
        <v>92</v>
      </c>
      <c r="AL2017" s="1" t="s">
        <v>72</v>
      </c>
      <c r="AM2017" s="1" t="s">
        <v>217</v>
      </c>
      <c r="AN2017" s="1">
        <v>2</v>
      </c>
      <c r="AO2017" s="1" t="s">
        <v>5605</v>
      </c>
      <c r="AP2017" s="1" t="s">
        <v>72</v>
      </c>
      <c r="AQ2017" s="1" t="s">
        <v>72</v>
      </c>
      <c r="AR2017" s="1" t="s">
        <v>3444</v>
      </c>
      <c r="AS2017" s="1" t="s">
        <v>878</v>
      </c>
      <c r="AT2017" s="1" t="s">
        <v>72</v>
      </c>
      <c r="AU2017" s="3">
        <v>46111</v>
      </c>
      <c r="AV2017" s="4">
        <v>0.66805555555555551</v>
      </c>
      <c r="AW2017" s="4">
        <v>0.74305555555555558</v>
      </c>
      <c r="AX2017" s="4">
        <f t="shared" si="266"/>
        <v>7.5000000000000067E-2</v>
      </c>
      <c r="AY2017" s="4">
        <f t="shared" si="269"/>
        <v>0.60694444444444451</v>
      </c>
      <c r="AZ2017" s="4">
        <f t="shared" si="270"/>
        <v>0.22291666666666665</v>
      </c>
      <c r="BA2017" s="1" t="s">
        <v>1173</v>
      </c>
      <c r="BB2017" s="1" t="s">
        <v>72</v>
      </c>
      <c r="BC2017" s="1" t="s">
        <v>1675</v>
      </c>
      <c r="BD2017" s="1">
        <v>15</v>
      </c>
      <c r="BE2017" s="1" t="s">
        <v>2694</v>
      </c>
      <c r="BF2017" s="1" t="s">
        <v>75</v>
      </c>
      <c r="BG2017" s="1" t="s">
        <v>75</v>
      </c>
      <c r="BH2017" s="1" t="s">
        <v>88</v>
      </c>
      <c r="BI2017" s="1" t="s">
        <v>96</v>
      </c>
      <c r="BJ2017" s="1" t="s">
        <v>72</v>
      </c>
      <c r="BK2017" s="1" t="s">
        <v>3962</v>
      </c>
      <c r="BL2017" s="1" t="s">
        <v>9415</v>
      </c>
      <c r="BM2017" s="1">
        <f>21+7</f>
        <v>28</v>
      </c>
      <c r="BN2017" s="1" t="s">
        <v>75</v>
      </c>
      <c r="BO2017" s="1" t="s">
        <v>75</v>
      </c>
      <c r="BP2017" s="1" t="s">
        <v>75</v>
      </c>
      <c r="BQ2017" s="21" t="s">
        <v>99</v>
      </c>
      <c r="BR2017" s="21" t="s">
        <v>100</v>
      </c>
    </row>
    <row r="2018" spans="1:70" ht="20.45" customHeight="1">
      <c r="A2018" s="1" t="s">
        <v>9416</v>
      </c>
      <c r="B2018" s="1">
        <v>260084</v>
      </c>
      <c r="C2018" s="1" t="s">
        <v>497</v>
      </c>
      <c r="D2018" s="3">
        <v>46111</v>
      </c>
      <c r="E2018" s="4">
        <v>0.54861111111111116</v>
      </c>
      <c r="F2018" s="5">
        <v>46082</v>
      </c>
      <c r="G2018" s="3">
        <v>46111</v>
      </c>
      <c r="H2018" s="4">
        <v>0.86250000000000004</v>
      </c>
      <c r="I2018" s="48">
        <f t="shared" si="265"/>
        <v>0.31388888888888888</v>
      </c>
      <c r="J2018" s="1">
        <v>10</v>
      </c>
      <c r="K2018" s="1" t="s">
        <v>1896</v>
      </c>
      <c r="L2018" s="1" t="s">
        <v>9417</v>
      </c>
      <c r="M2018" s="1" t="s">
        <v>75</v>
      </c>
      <c r="N2018" s="1" t="s">
        <v>9241</v>
      </c>
      <c r="O2018" s="1" t="s">
        <v>497</v>
      </c>
      <c r="P2018" s="1" t="s">
        <v>78</v>
      </c>
      <c r="Q2018" s="1" t="s">
        <v>78</v>
      </c>
      <c r="R2018" s="21" t="s">
        <v>1898</v>
      </c>
      <c r="S2018" s="21" t="s">
        <v>160</v>
      </c>
      <c r="T2018" s="34" t="s">
        <v>72</v>
      </c>
      <c r="U2018" s="34" t="s">
        <v>9418</v>
      </c>
      <c r="V2018" s="1" t="s">
        <v>80</v>
      </c>
      <c r="W2018" s="1" t="s">
        <v>778</v>
      </c>
      <c r="X2018" s="1" t="s">
        <v>779</v>
      </c>
      <c r="Y2018" s="1" t="s">
        <v>9036</v>
      </c>
      <c r="Z2018" s="1" t="s">
        <v>84</v>
      </c>
      <c r="AA2018" s="1" t="s">
        <v>72</v>
      </c>
      <c r="AB2018" s="1" t="s">
        <v>140</v>
      </c>
      <c r="AC2018" s="1" t="s">
        <v>141</v>
      </c>
      <c r="AD2018" s="1" t="s">
        <v>126</v>
      </c>
      <c r="AE2018" s="1">
        <v>48</v>
      </c>
      <c r="AF2018" s="1" t="s">
        <v>88</v>
      </c>
      <c r="AG2018" s="1">
        <v>5.5</v>
      </c>
      <c r="AH2018" s="1" t="s">
        <v>954</v>
      </c>
      <c r="AI2018" s="1" t="s">
        <v>90</v>
      </c>
      <c r="AJ2018" s="1" t="s">
        <v>91</v>
      </c>
      <c r="AK2018" s="1" t="s">
        <v>92</v>
      </c>
      <c r="AL2018" s="1" t="s">
        <v>72</v>
      </c>
      <c r="AM2018" s="1" t="s">
        <v>217</v>
      </c>
      <c r="AN2018" s="1" t="s">
        <v>72</v>
      </c>
      <c r="AO2018" s="1" t="s">
        <v>72</v>
      </c>
      <c r="AP2018" s="1" t="s">
        <v>72</v>
      </c>
      <c r="AQ2018" s="1" t="s">
        <v>72</v>
      </c>
      <c r="AR2018" s="1" t="s">
        <v>72</v>
      </c>
      <c r="AS2018" s="1" t="s">
        <v>72</v>
      </c>
      <c r="AT2018" s="1" t="s">
        <v>72</v>
      </c>
      <c r="AU2018" s="3">
        <v>46111</v>
      </c>
      <c r="AV2018" s="4">
        <v>0.87430555555555556</v>
      </c>
      <c r="AW2018" s="4">
        <v>0.93611111111111112</v>
      </c>
      <c r="AX2018" s="4">
        <f t="shared" si="266"/>
        <v>6.1805555555555558E-2</v>
      </c>
      <c r="AY2018" s="4">
        <f t="shared" si="269"/>
        <v>0.62222222222222223</v>
      </c>
      <c r="AZ2018" s="4">
        <f t="shared" si="270"/>
        <v>0.38749999999999996</v>
      </c>
      <c r="BA2018" s="1" t="s">
        <v>9419</v>
      </c>
      <c r="BB2018" s="1" t="s">
        <v>9420</v>
      </c>
      <c r="BC2018" s="1" t="s">
        <v>1675</v>
      </c>
      <c r="BD2018" s="1">
        <v>15</v>
      </c>
      <c r="BE2018" s="1" t="s">
        <v>4063</v>
      </c>
      <c r="BF2018" s="1" t="s">
        <v>75</v>
      </c>
      <c r="BG2018" s="1" t="s">
        <v>75</v>
      </c>
      <c r="BH2018" s="1" t="s">
        <v>88</v>
      </c>
      <c r="BI2018" s="1" t="s">
        <v>96</v>
      </c>
      <c r="BJ2018" s="1" t="s">
        <v>72</v>
      </c>
      <c r="BK2018" s="1" t="s">
        <v>3962</v>
      </c>
      <c r="BL2018" s="1" t="s">
        <v>9244</v>
      </c>
      <c r="BM2018" s="1">
        <f>35+14</f>
        <v>49</v>
      </c>
      <c r="BN2018" s="1" t="s">
        <v>88</v>
      </c>
      <c r="BO2018" s="1" t="s">
        <v>88</v>
      </c>
      <c r="BP2018" s="1" t="s">
        <v>88</v>
      </c>
      <c r="BQ2018" s="21" t="s">
        <v>99</v>
      </c>
      <c r="BR2018" s="21" t="s">
        <v>100</v>
      </c>
    </row>
    <row r="2019" spans="1:70" ht="20.45" customHeight="1">
      <c r="A2019" s="1" t="s">
        <v>9421</v>
      </c>
      <c r="B2019" s="1">
        <v>260085</v>
      </c>
      <c r="C2019" s="1" t="s">
        <v>497</v>
      </c>
      <c r="D2019" s="3">
        <v>46112</v>
      </c>
      <c r="E2019" s="4">
        <v>0.53819444444444442</v>
      </c>
      <c r="F2019" s="5">
        <v>46082</v>
      </c>
      <c r="G2019" s="3">
        <v>46112</v>
      </c>
      <c r="H2019" s="4">
        <v>0.625</v>
      </c>
      <c r="I2019" s="48">
        <f t="shared" si="265"/>
        <v>8.680555555555558E-2</v>
      </c>
      <c r="J2019" s="1">
        <v>5</v>
      </c>
      <c r="K2019" s="1" t="s">
        <v>1896</v>
      </c>
      <c r="L2019" s="1" t="s">
        <v>9422</v>
      </c>
      <c r="M2019" s="1" t="s">
        <v>75</v>
      </c>
      <c r="N2019" s="1" t="s">
        <v>9283</v>
      </c>
      <c r="O2019" s="1" t="s">
        <v>497</v>
      </c>
      <c r="P2019" s="1" t="s">
        <v>78</v>
      </c>
      <c r="Q2019" s="1" t="s">
        <v>78</v>
      </c>
      <c r="R2019" s="21" t="s">
        <v>1898</v>
      </c>
      <c r="S2019" s="21" t="s">
        <v>160</v>
      </c>
      <c r="T2019" s="21" t="s">
        <v>1795</v>
      </c>
      <c r="U2019" s="34" t="s">
        <v>9423</v>
      </c>
      <c r="V2019" s="1" t="s">
        <v>1900</v>
      </c>
      <c r="W2019" s="1" t="s">
        <v>83</v>
      </c>
      <c r="X2019" s="1" t="s">
        <v>123</v>
      </c>
      <c r="Y2019" s="1" t="s">
        <v>9043</v>
      </c>
      <c r="Z2019" s="1" t="s">
        <v>84</v>
      </c>
      <c r="AA2019" s="1" t="s">
        <v>72</v>
      </c>
      <c r="AB2019" s="1" t="s">
        <v>104</v>
      </c>
      <c r="AC2019" s="1" t="s">
        <v>3313</v>
      </c>
      <c r="AD2019" s="1" t="s">
        <v>126</v>
      </c>
      <c r="AE2019" s="1">
        <v>77</v>
      </c>
      <c r="AF2019" s="1" t="s">
        <v>88</v>
      </c>
      <c r="AG2019" s="1">
        <v>4.8</v>
      </c>
      <c r="AH2019" s="1" t="s">
        <v>954</v>
      </c>
      <c r="AI2019" s="1" t="s">
        <v>90</v>
      </c>
      <c r="AJ2019" s="1" t="s">
        <v>91</v>
      </c>
      <c r="AK2019" s="1" t="s">
        <v>92</v>
      </c>
      <c r="AL2019" s="1" t="s">
        <v>72</v>
      </c>
      <c r="AM2019" s="1" t="s">
        <v>217</v>
      </c>
      <c r="AN2019" s="1" t="s">
        <v>72</v>
      </c>
      <c r="AO2019" s="1" t="s">
        <v>372</v>
      </c>
      <c r="AP2019" s="1" t="s">
        <v>72</v>
      </c>
      <c r="AQ2019" s="1" t="s">
        <v>72</v>
      </c>
      <c r="AR2019" s="1" t="s">
        <v>3444</v>
      </c>
      <c r="AS2019" s="1" t="s">
        <v>72</v>
      </c>
      <c r="AT2019" s="1" t="s">
        <v>72</v>
      </c>
      <c r="AU2019" s="3">
        <v>46112</v>
      </c>
      <c r="AV2019" s="4">
        <v>0.65486111111111112</v>
      </c>
      <c r="AW2019" s="4">
        <v>0.72361111111111109</v>
      </c>
      <c r="AX2019" s="4">
        <f t="shared" si="266"/>
        <v>6.8749999999999978E-2</v>
      </c>
      <c r="AY2019" s="4">
        <f t="shared" si="269"/>
        <v>0.63680555555555551</v>
      </c>
      <c r="AZ2019" s="4">
        <f t="shared" si="270"/>
        <v>0.18541666666666667</v>
      </c>
      <c r="BA2019" s="1" t="s">
        <v>5280</v>
      </c>
      <c r="BB2019" s="1" t="s">
        <v>72</v>
      </c>
      <c r="BC2019" s="1" t="s">
        <v>1675</v>
      </c>
      <c r="BD2019" s="1">
        <v>15</v>
      </c>
      <c r="BE2019" s="1" t="s">
        <v>2694</v>
      </c>
      <c r="BF2019" s="1" t="s">
        <v>75</v>
      </c>
      <c r="BG2019" s="1" t="s">
        <v>75</v>
      </c>
      <c r="BH2019" s="1" t="s">
        <v>88</v>
      </c>
      <c r="BI2019" s="1" t="s">
        <v>79</v>
      </c>
      <c r="BJ2019" s="1" t="s">
        <v>1795</v>
      </c>
      <c r="BK2019" s="1" t="s">
        <v>3962</v>
      </c>
      <c r="BL2019" s="1" t="s">
        <v>9284</v>
      </c>
      <c r="BM2019" s="1">
        <f>49+7</f>
        <v>56</v>
      </c>
      <c r="BN2019" s="1" t="s">
        <v>88</v>
      </c>
      <c r="BO2019" s="1" t="s">
        <v>88</v>
      </c>
      <c r="BP2019" s="1" t="s">
        <v>88</v>
      </c>
      <c r="BQ2019" s="1" t="s">
        <v>160</v>
      </c>
      <c r="BR2019" s="1" t="s">
        <v>768</v>
      </c>
    </row>
    <row r="2020" spans="1:70" ht="20.45" customHeight="1">
      <c r="A2020" s="1" t="s">
        <v>9424</v>
      </c>
      <c r="B2020" s="1">
        <v>260086</v>
      </c>
      <c r="C2020" s="1" t="s">
        <v>71</v>
      </c>
      <c r="D2020" s="3">
        <v>46112</v>
      </c>
      <c r="E2020" s="4">
        <v>0.51666666666666672</v>
      </c>
      <c r="F2020" s="5">
        <v>46082</v>
      </c>
      <c r="G2020" s="3">
        <v>46112</v>
      </c>
      <c r="H2020" s="4">
        <v>0.65972222222222221</v>
      </c>
      <c r="I2020" s="48">
        <f t="shared" si="265"/>
        <v>0.14305555555555549</v>
      </c>
      <c r="J2020" s="1">
        <v>2</v>
      </c>
      <c r="K2020" s="1" t="s">
        <v>1896</v>
      </c>
      <c r="L2020" s="1" t="s">
        <v>9425</v>
      </c>
      <c r="M2020" s="1" t="s">
        <v>75</v>
      </c>
      <c r="N2020" s="1" t="s">
        <v>7510</v>
      </c>
      <c r="O2020" s="1" t="s">
        <v>77</v>
      </c>
      <c r="P2020" s="1" t="s">
        <v>78</v>
      </c>
      <c r="Q2020" s="1" t="s">
        <v>78</v>
      </c>
      <c r="R2020" s="21" t="s">
        <v>1898</v>
      </c>
      <c r="S2020" s="21" t="s">
        <v>160</v>
      </c>
      <c r="T2020" s="21" t="s">
        <v>1795</v>
      </c>
      <c r="U2020" s="34" t="s">
        <v>9426</v>
      </c>
      <c r="V2020" s="1" t="s">
        <v>1900</v>
      </c>
      <c r="W2020" s="1" t="s">
        <v>813</v>
      </c>
      <c r="X2020" s="1" t="s">
        <v>813</v>
      </c>
      <c r="Y2020" s="1" t="s">
        <v>9057</v>
      </c>
      <c r="Z2020" s="1" t="s">
        <v>7128</v>
      </c>
      <c r="AA2020" s="1" t="s">
        <v>72</v>
      </c>
      <c r="AB2020" s="1" t="s">
        <v>7129</v>
      </c>
      <c r="AC2020" s="1" t="s">
        <v>7206</v>
      </c>
      <c r="AD2020" s="1" t="s">
        <v>126</v>
      </c>
      <c r="AE2020" s="1">
        <v>55</v>
      </c>
      <c r="AF2020" s="1" t="s">
        <v>88</v>
      </c>
      <c r="AG2020" s="1">
        <v>5.6</v>
      </c>
      <c r="AH2020" s="1" t="s">
        <v>299</v>
      </c>
      <c r="AI2020" s="1" t="s">
        <v>90</v>
      </c>
      <c r="AJ2020" s="1" t="s">
        <v>91</v>
      </c>
      <c r="AK2020" s="1" t="s">
        <v>92</v>
      </c>
      <c r="AL2020" s="1" t="s">
        <v>72</v>
      </c>
      <c r="AM2020" s="1" t="s">
        <v>72</v>
      </c>
      <c r="AN2020" s="1" t="s">
        <v>72</v>
      </c>
      <c r="AO2020" s="1" t="s">
        <v>72</v>
      </c>
      <c r="AP2020" s="1" t="s">
        <v>72</v>
      </c>
      <c r="AQ2020" s="1" t="s">
        <v>72</v>
      </c>
      <c r="AR2020" s="1" t="s">
        <v>447</v>
      </c>
      <c r="AS2020" s="1" t="s">
        <v>72</v>
      </c>
      <c r="AT2020" s="1" t="s">
        <v>72</v>
      </c>
      <c r="AU2020" s="3">
        <v>46112</v>
      </c>
      <c r="AV2020" s="4">
        <v>0.68402777777777779</v>
      </c>
      <c r="AW2020" s="4">
        <v>0.79166666666666663</v>
      </c>
      <c r="AX2020" s="4">
        <f t="shared" si="266"/>
        <v>0.10763888888888884</v>
      </c>
      <c r="AY2020" s="4">
        <f t="shared" si="269"/>
        <v>0.64861111111111114</v>
      </c>
      <c r="AZ2020" s="4">
        <f t="shared" si="270"/>
        <v>0.27499999999999991</v>
      </c>
      <c r="BA2020" s="1" t="s">
        <v>9427</v>
      </c>
      <c r="BB2020" s="1" t="s">
        <v>72</v>
      </c>
      <c r="BC2020" s="1" t="s">
        <v>1675</v>
      </c>
      <c r="BD2020" s="1">
        <v>13</v>
      </c>
      <c r="BE2020" s="1" t="s">
        <v>9200</v>
      </c>
      <c r="BF2020" s="1" t="s">
        <v>75</v>
      </c>
      <c r="BG2020" s="1" t="s">
        <v>75</v>
      </c>
      <c r="BH2020" s="1" t="s">
        <v>88</v>
      </c>
      <c r="BI2020" s="1" t="s">
        <v>96</v>
      </c>
      <c r="BJ2020" s="1" t="s">
        <v>72</v>
      </c>
      <c r="BK2020" s="1" t="s">
        <v>6757</v>
      </c>
      <c r="BL2020" s="1" t="s">
        <v>9428</v>
      </c>
      <c r="BM2020" s="1">
        <f>25+14</f>
        <v>39</v>
      </c>
      <c r="BN2020" s="1" t="s">
        <v>75</v>
      </c>
      <c r="BO2020" s="1" t="s">
        <v>75</v>
      </c>
      <c r="BP2020" s="1" t="s">
        <v>75</v>
      </c>
      <c r="BQ2020" s="21" t="s">
        <v>99</v>
      </c>
      <c r="BR2020" s="21" t="s">
        <v>100</v>
      </c>
    </row>
    <row r="2021" spans="1:70" ht="20.45" customHeight="1">
      <c r="A2021" s="1" t="s">
        <v>9429</v>
      </c>
      <c r="B2021" s="1">
        <v>260087</v>
      </c>
      <c r="C2021" s="1" t="s">
        <v>497</v>
      </c>
      <c r="D2021" s="3">
        <v>46113</v>
      </c>
      <c r="E2021" s="4">
        <v>0.54583333333333328</v>
      </c>
      <c r="F2021" s="5">
        <v>46113</v>
      </c>
      <c r="G2021" s="3">
        <v>46113</v>
      </c>
      <c r="H2021" s="4">
        <v>0.61458333333333337</v>
      </c>
      <c r="I2021" s="48">
        <f t="shared" si="265"/>
        <v>6.8750000000000089E-2</v>
      </c>
      <c r="J2021" s="1">
        <v>4</v>
      </c>
      <c r="K2021" s="1" t="s">
        <v>1896</v>
      </c>
      <c r="L2021" s="1" t="s">
        <v>9430</v>
      </c>
      <c r="M2021" s="1" t="s">
        <v>75</v>
      </c>
      <c r="N2021" s="1" t="s">
        <v>9283</v>
      </c>
      <c r="O2021" s="1" t="s">
        <v>497</v>
      </c>
      <c r="P2021" s="1" t="s">
        <v>78</v>
      </c>
      <c r="Q2021" s="1" t="s">
        <v>78</v>
      </c>
      <c r="R2021" s="21" t="s">
        <v>1898</v>
      </c>
      <c r="S2021" s="21" t="s">
        <v>160</v>
      </c>
      <c r="T2021" s="21" t="s">
        <v>1795</v>
      </c>
      <c r="U2021" s="34" t="s">
        <v>9431</v>
      </c>
      <c r="V2021" s="1" t="s">
        <v>1900</v>
      </c>
      <c r="W2021" s="1" t="s">
        <v>83</v>
      </c>
      <c r="X2021" s="1" t="s">
        <v>123</v>
      </c>
      <c r="Y2021" s="1" t="s">
        <v>9043</v>
      </c>
      <c r="Z2021" s="1" t="s">
        <v>84</v>
      </c>
      <c r="AA2021" s="1" t="s">
        <v>72</v>
      </c>
      <c r="AB2021" s="1" t="s">
        <v>85</v>
      </c>
      <c r="AC2021" s="1" t="s">
        <v>86</v>
      </c>
      <c r="AD2021" s="1" t="s">
        <v>126</v>
      </c>
      <c r="AE2021" s="1">
        <v>65</v>
      </c>
      <c r="AF2021" s="1" t="s">
        <v>88</v>
      </c>
      <c r="AG2021" s="1">
        <v>3.6</v>
      </c>
      <c r="AH2021" s="1" t="s">
        <v>954</v>
      </c>
      <c r="AI2021" s="1" t="s">
        <v>90</v>
      </c>
      <c r="AJ2021" s="1" t="s">
        <v>91</v>
      </c>
      <c r="AK2021" s="1" t="s">
        <v>92</v>
      </c>
      <c r="AL2021" s="1" t="s">
        <v>72</v>
      </c>
      <c r="AM2021" s="1" t="s">
        <v>254</v>
      </c>
      <c r="AN2021" s="1" t="s">
        <v>72</v>
      </c>
      <c r="AO2021" s="1" t="s">
        <v>367</v>
      </c>
      <c r="AP2021" s="1" t="s">
        <v>72</v>
      </c>
      <c r="AQ2021" s="1" t="s">
        <v>72</v>
      </c>
      <c r="AR2021" s="1" t="s">
        <v>3444</v>
      </c>
      <c r="AS2021" s="1" t="s">
        <v>72</v>
      </c>
      <c r="AT2021" s="1" t="s">
        <v>72</v>
      </c>
      <c r="AU2021" s="3">
        <v>46113</v>
      </c>
      <c r="AV2021" s="4">
        <v>0.62847222222222221</v>
      </c>
      <c r="AW2021" s="4">
        <v>0.71527777777777779</v>
      </c>
      <c r="AX2021" s="4">
        <f t="shared" si="266"/>
        <v>8.680555555555558E-2</v>
      </c>
      <c r="AY2021" s="4">
        <f t="shared" si="269"/>
        <v>0.6465277777777777</v>
      </c>
      <c r="AZ2021" s="4">
        <f t="shared" si="270"/>
        <v>0.16944444444444451</v>
      </c>
      <c r="BA2021" s="1" t="s">
        <v>9432</v>
      </c>
      <c r="BB2021" s="1" t="s">
        <v>72</v>
      </c>
      <c r="BC2021" s="1" t="s">
        <v>1675</v>
      </c>
      <c r="BD2021" s="1">
        <v>15</v>
      </c>
      <c r="BE2021" s="1" t="s">
        <v>8433</v>
      </c>
      <c r="BF2021" s="1" t="s">
        <v>75</v>
      </c>
      <c r="BG2021" s="1" t="s">
        <v>75</v>
      </c>
      <c r="BH2021" s="1" t="s">
        <v>88</v>
      </c>
      <c r="BI2021" s="1" t="s">
        <v>79</v>
      </c>
      <c r="BJ2021" s="1" t="s">
        <v>1795</v>
      </c>
      <c r="BK2021" s="1" t="s">
        <v>3962</v>
      </c>
      <c r="BL2021" s="1" t="s">
        <v>9284</v>
      </c>
      <c r="BM2021" s="1">
        <f>49+7</f>
        <v>56</v>
      </c>
      <c r="BN2021" s="1" t="s">
        <v>88</v>
      </c>
      <c r="BO2021" s="1" t="s">
        <v>88</v>
      </c>
      <c r="BP2021" s="1" t="s">
        <v>88</v>
      </c>
      <c r="BQ2021" s="1" t="s">
        <v>160</v>
      </c>
      <c r="BR2021" s="1" t="s">
        <v>768</v>
      </c>
    </row>
    <row r="2022" spans="1:70" ht="20.45" customHeight="1">
      <c r="A2022" s="1" t="s">
        <v>9433</v>
      </c>
      <c r="B2022" s="1">
        <v>260087</v>
      </c>
      <c r="C2022" s="1" t="s">
        <v>71</v>
      </c>
      <c r="D2022" s="3">
        <v>46113</v>
      </c>
      <c r="E2022" s="4">
        <v>0.54583333333333328</v>
      </c>
      <c r="F2022" s="5">
        <v>46113</v>
      </c>
      <c r="G2022" s="3">
        <v>46113</v>
      </c>
      <c r="H2022" s="4">
        <v>0.61458333333333337</v>
      </c>
      <c r="I2022" s="48">
        <f t="shared" si="265"/>
        <v>6.8750000000000089E-2</v>
      </c>
      <c r="J2022" s="1">
        <v>4</v>
      </c>
      <c r="K2022" s="1" t="s">
        <v>1896</v>
      </c>
      <c r="L2022" s="1" t="s">
        <v>9430</v>
      </c>
      <c r="M2022" s="1" t="s">
        <v>75</v>
      </c>
      <c r="N2022" s="1" t="s">
        <v>6710</v>
      </c>
      <c r="O2022" s="1" t="s">
        <v>77</v>
      </c>
      <c r="P2022" s="1" t="s">
        <v>78</v>
      </c>
      <c r="Q2022" s="1" t="s">
        <v>78</v>
      </c>
      <c r="R2022" s="21" t="s">
        <v>1898</v>
      </c>
      <c r="S2022" s="21" t="s">
        <v>160</v>
      </c>
      <c r="T2022" s="21" t="s">
        <v>1795</v>
      </c>
      <c r="U2022" s="34" t="s">
        <v>4749</v>
      </c>
      <c r="V2022" s="1" t="s">
        <v>1900</v>
      </c>
      <c r="W2022" s="1" t="s">
        <v>83</v>
      </c>
      <c r="X2022" s="1" t="s">
        <v>123</v>
      </c>
      <c r="Y2022" s="1" t="s">
        <v>9043</v>
      </c>
      <c r="Z2022" s="1" t="s">
        <v>84</v>
      </c>
      <c r="AA2022" s="1" t="s">
        <v>72</v>
      </c>
      <c r="AB2022" s="1" t="s">
        <v>85</v>
      </c>
      <c r="AC2022" s="1" t="s">
        <v>86</v>
      </c>
      <c r="AD2022" s="1" t="s">
        <v>126</v>
      </c>
      <c r="AE2022" s="1">
        <v>65</v>
      </c>
      <c r="AF2022" s="1" t="s">
        <v>88</v>
      </c>
      <c r="AG2022" s="1">
        <v>3.6</v>
      </c>
      <c r="AH2022" s="1" t="s">
        <v>954</v>
      </c>
      <c r="AI2022" s="1" t="s">
        <v>90</v>
      </c>
      <c r="AJ2022" s="1" t="s">
        <v>91</v>
      </c>
      <c r="AK2022" s="1" t="s">
        <v>92</v>
      </c>
      <c r="AL2022" s="1" t="s">
        <v>72</v>
      </c>
      <c r="AM2022" s="1" t="s">
        <v>254</v>
      </c>
      <c r="AN2022" s="1" t="s">
        <v>72</v>
      </c>
      <c r="AO2022" s="1" t="s">
        <v>367</v>
      </c>
      <c r="AP2022" s="1" t="s">
        <v>72</v>
      </c>
      <c r="AQ2022" s="1" t="s">
        <v>72</v>
      </c>
      <c r="AR2022" s="1" t="s">
        <v>3444</v>
      </c>
      <c r="AS2022" s="1" t="s">
        <v>72</v>
      </c>
      <c r="AT2022" s="1" t="s">
        <v>72</v>
      </c>
      <c r="AU2022" s="3">
        <v>46113</v>
      </c>
      <c r="AV2022" s="4">
        <v>0.62847222222222221</v>
      </c>
      <c r="AW2022" s="4">
        <v>0.74861111111111112</v>
      </c>
      <c r="AX2022" s="4">
        <f t="shared" si="266"/>
        <v>0.12013888888888891</v>
      </c>
      <c r="AY2022" s="4">
        <f t="shared" si="269"/>
        <v>0.67986111111111103</v>
      </c>
      <c r="AZ2022" s="4">
        <f t="shared" si="270"/>
        <v>0.20277777777777783</v>
      </c>
      <c r="BA2022" s="1" t="s">
        <v>9432</v>
      </c>
      <c r="BB2022" s="1" t="s">
        <v>72</v>
      </c>
      <c r="BC2022" s="1" t="s">
        <v>1675</v>
      </c>
      <c r="BD2022" s="1">
        <v>15</v>
      </c>
      <c r="BE2022" s="1" t="s">
        <v>8433</v>
      </c>
      <c r="BF2022" s="1" t="s">
        <v>75</v>
      </c>
      <c r="BG2022" s="1" t="s">
        <v>75</v>
      </c>
      <c r="BH2022" s="1" t="s">
        <v>88</v>
      </c>
      <c r="BI2022" s="1" t="s">
        <v>79</v>
      </c>
      <c r="BJ2022" s="1" t="s">
        <v>1795</v>
      </c>
      <c r="BK2022" s="1" t="s">
        <v>9434</v>
      </c>
      <c r="BL2022" s="1" t="s">
        <v>9435</v>
      </c>
      <c r="BM2022" s="1">
        <f>42+7</f>
        <v>49</v>
      </c>
      <c r="BN2022" s="1" t="s">
        <v>88</v>
      </c>
      <c r="BO2022" s="1" t="s">
        <v>88</v>
      </c>
      <c r="BP2022" s="1" t="s">
        <v>88</v>
      </c>
      <c r="BQ2022" s="1" t="s">
        <v>160</v>
      </c>
      <c r="BR2022" s="1" t="s">
        <v>768</v>
      </c>
    </row>
    <row r="2023" spans="1:70" ht="20.45" customHeight="1">
      <c r="A2023" s="1" t="s">
        <v>9436</v>
      </c>
      <c r="B2023" s="1">
        <v>260088</v>
      </c>
      <c r="C2023" s="1" t="s">
        <v>71</v>
      </c>
      <c r="D2023" s="3">
        <v>46114</v>
      </c>
      <c r="E2023" s="4">
        <v>0.51597222222222228</v>
      </c>
      <c r="F2023" s="5">
        <v>46113</v>
      </c>
      <c r="G2023" s="3">
        <v>46114</v>
      </c>
      <c r="H2023" s="4">
        <v>0.6479166666666667</v>
      </c>
      <c r="I2023" s="48">
        <f t="shared" si="265"/>
        <v>0.13194444444444442</v>
      </c>
      <c r="J2023" s="1">
        <v>2</v>
      </c>
      <c r="K2023" s="1" t="s">
        <v>1896</v>
      </c>
      <c r="L2023" s="1" t="s">
        <v>9437</v>
      </c>
      <c r="M2023" s="1" t="s">
        <v>75</v>
      </c>
      <c r="N2023" s="1" t="s">
        <v>3947</v>
      </c>
      <c r="O2023" s="1" t="s">
        <v>77</v>
      </c>
      <c r="P2023" s="1" t="s">
        <v>78</v>
      </c>
      <c r="Q2023" s="1" t="s">
        <v>78</v>
      </c>
      <c r="R2023" s="21" t="s">
        <v>1898</v>
      </c>
      <c r="S2023" s="21" t="s">
        <v>99</v>
      </c>
      <c r="T2023" s="34" t="s">
        <v>72</v>
      </c>
      <c r="U2023" s="34" t="s">
        <v>9438</v>
      </c>
      <c r="V2023" s="1" t="s">
        <v>1900</v>
      </c>
      <c r="W2023" s="1" t="s">
        <v>813</v>
      </c>
      <c r="X2023" s="1" t="s">
        <v>813</v>
      </c>
      <c r="Y2023" s="1" t="s">
        <v>9057</v>
      </c>
      <c r="Z2023" s="1" t="s">
        <v>84</v>
      </c>
      <c r="AA2023" s="1" t="s">
        <v>72</v>
      </c>
      <c r="AB2023" s="1" t="s">
        <v>124</v>
      </c>
      <c r="AC2023" s="1" t="s">
        <v>125</v>
      </c>
      <c r="AD2023" s="1" t="s">
        <v>126</v>
      </c>
      <c r="AE2023" s="1">
        <v>75</v>
      </c>
      <c r="AF2023" s="1" t="s">
        <v>88</v>
      </c>
      <c r="AG2023" s="1">
        <v>3.7</v>
      </c>
      <c r="AH2023" s="1" t="s">
        <v>2344</v>
      </c>
      <c r="AI2023" s="1" t="s">
        <v>90</v>
      </c>
      <c r="AJ2023" s="1" t="s">
        <v>91</v>
      </c>
      <c r="AK2023" s="1" t="s">
        <v>92</v>
      </c>
      <c r="AL2023" s="1" t="s">
        <v>72</v>
      </c>
      <c r="AM2023" s="1" t="s">
        <v>217</v>
      </c>
      <c r="AN2023" s="1">
        <v>2</v>
      </c>
      <c r="AO2023" s="1" t="s">
        <v>5578</v>
      </c>
      <c r="AP2023" s="1" t="s">
        <v>72</v>
      </c>
      <c r="AQ2023" s="1" t="s">
        <v>72</v>
      </c>
      <c r="AR2023" s="1" t="s">
        <v>3444</v>
      </c>
      <c r="AS2023" s="1" t="s">
        <v>878</v>
      </c>
      <c r="AT2023" s="1" t="s">
        <v>72</v>
      </c>
      <c r="AU2023" s="3">
        <v>46114</v>
      </c>
      <c r="AV2023" s="4">
        <v>0.65972222222222221</v>
      </c>
      <c r="AW2023" s="4">
        <v>0.73402777777777772</v>
      </c>
      <c r="AX2023" s="4">
        <f t="shared" si="266"/>
        <v>7.4305555555555514E-2</v>
      </c>
      <c r="AY2023" s="4">
        <f t="shared" si="269"/>
        <v>0.6020833333333333</v>
      </c>
      <c r="AZ2023" s="4">
        <f t="shared" si="270"/>
        <v>0.21805555555555545</v>
      </c>
      <c r="BA2023" s="1" t="s">
        <v>9439</v>
      </c>
      <c r="BB2023" s="1" t="s">
        <v>9440</v>
      </c>
      <c r="BC2023" s="1" t="s">
        <v>1675</v>
      </c>
      <c r="BD2023" s="1">
        <v>15</v>
      </c>
      <c r="BE2023" s="1" t="s">
        <v>9256</v>
      </c>
      <c r="BF2023" s="1" t="s">
        <v>75</v>
      </c>
      <c r="BG2023" s="1" t="s">
        <v>75</v>
      </c>
      <c r="BH2023" s="1" t="s">
        <v>88</v>
      </c>
      <c r="BI2023" s="1" t="s">
        <v>96</v>
      </c>
      <c r="BJ2023" s="1" t="s">
        <v>72</v>
      </c>
      <c r="BK2023" s="1" t="s">
        <v>4154</v>
      </c>
      <c r="BL2023" s="1" t="s">
        <v>9365</v>
      </c>
      <c r="BM2023" s="1">
        <v>15</v>
      </c>
      <c r="BN2023" s="1" t="s">
        <v>75</v>
      </c>
      <c r="BO2023" s="1" t="s">
        <v>75</v>
      </c>
      <c r="BP2023" s="1" t="s">
        <v>75</v>
      </c>
      <c r="BQ2023" s="21" t="s">
        <v>99</v>
      </c>
      <c r="BR2023" s="21" t="s">
        <v>100</v>
      </c>
    </row>
    <row r="2024" spans="1:70" ht="20.45" customHeight="1">
      <c r="A2024" s="1" t="s">
        <v>9441</v>
      </c>
      <c r="B2024" s="1">
        <v>260089</v>
      </c>
      <c r="C2024" s="1" t="s">
        <v>497</v>
      </c>
      <c r="D2024" s="3">
        <v>46114</v>
      </c>
      <c r="E2024" s="4">
        <v>0.51597222222222228</v>
      </c>
      <c r="F2024" s="5">
        <v>46113</v>
      </c>
      <c r="G2024" s="3">
        <v>46114</v>
      </c>
      <c r="H2024" s="4">
        <v>0.68611111111111112</v>
      </c>
      <c r="I2024" s="48">
        <f t="shared" si="265"/>
        <v>0.17013888888888884</v>
      </c>
      <c r="J2024" s="1">
        <v>5</v>
      </c>
      <c r="K2024" s="1" t="s">
        <v>1896</v>
      </c>
      <c r="L2024" s="1" t="s">
        <v>9442</v>
      </c>
      <c r="M2024" s="1" t="s">
        <v>75</v>
      </c>
      <c r="N2024" s="1" t="s">
        <v>9283</v>
      </c>
      <c r="O2024" s="1" t="s">
        <v>497</v>
      </c>
      <c r="P2024" s="1" t="s">
        <v>78</v>
      </c>
      <c r="Q2024" s="1" t="s">
        <v>78</v>
      </c>
      <c r="R2024" s="21" t="s">
        <v>1898</v>
      </c>
      <c r="S2024" s="21" t="s">
        <v>160</v>
      </c>
      <c r="T2024" s="21" t="s">
        <v>1795</v>
      </c>
      <c r="U2024" s="34" t="s">
        <v>9443</v>
      </c>
      <c r="V2024" s="1" t="s">
        <v>1900</v>
      </c>
      <c r="W2024" s="1" t="s">
        <v>83</v>
      </c>
      <c r="X2024" s="1" t="s">
        <v>123</v>
      </c>
      <c r="Y2024" s="1" t="s">
        <v>9043</v>
      </c>
      <c r="Z2024" s="1" t="s">
        <v>84</v>
      </c>
      <c r="AA2024" s="1" t="s">
        <v>72</v>
      </c>
      <c r="AB2024" s="1" t="s">
        <v>104</v>
      </c>
      <c r="AC2024" s="1" t="s">
        <v>104</v>
      </c>
      <c r="AD2024" s="1" t="s">
        <v>126</v>
      </c>
      <c r="AE2024" s="1">
        <v>82</v>
      </c>
      <c r="AF2024" s="1" t="s">
        <v>88</v>
      </c>
      <c r="AG2024" s="1">
        <v>5.5</v>
      </c>
      <c r="AH2024" s="1" t="s">
        <v>299</v>
      </c>
      <c r="AI2024" s="1" t="s">
        <v>90</v>
      </c>
      <c r="AJ2024" s="1" t="s">
        <v>91</v>
      </c>
      <c r="AK2024" s="1" t="s">
        <v>92</v>
      </c>
      <c r="AL2024" s="1" t="s">
        <v>72</v>
      </c>
      <c r="AM2024" s="1" t="s">
        <v>229</v>
      </c>
      <c r="AN2024" s="1" t="s">
        <v>72</v>
      </c>
      <c r="AO2024" s="1" t="s">
        <v>230</v>
      </c>
      <c r="AP2024" s="1" t="s">
        <v>72</v>
      </c>
      <c r="AQ2024" s="1" t="s">
        <v>72</v>
      </c>
      <c r="AR2024" s="1" t="s">
        <v>3444</v>
      </c>
      <c r="AS2024" s="1" t="s">
        <v>72</v>
      </c>
      <c r="AT2024" s="1" t="s">
        <v>72</v>
      </c>
      <c r="AU2024" s="3">
        <v>46114</v>
      </c>
      <c r="AV2024" s="4">
        <v>0.69791666666666663</v>
      </c>
      <c r="AW2024" s="4">
        <v>0.76527777777777772</v>
      </c>
      <c r="AX2024" s="4">
        <f t="shared" si="266"/>
        <v>6.7361111111111094E-2</v>
      </c>
      <c r="AY2024" s="4">
        <f t="shared" si="269"/>
        <v>0.59513888888888888</v>
      </c>
      <c r="AZ2024" s="4">
        <f t="shared" si="270"/>
        <v>0.24930555555555545</v>
      </c>
      <c r="BA2024" s="4" t="s">
        <v>1587</v>
      </c>
      <c r="BB2024" s="1" t="s">
        <v>72</v>
      </c>
      <c r="BC2024" s="1" t="s">
        <v>1675</v>
      </c>
      <c r="BD2024" s="1">
        <v>15</v>
      </c>
      <c r="BE2024" s="1" t="s">
        <v>2694</v>
      </c>
      <c r="BF2024" s="1" t="s">
        <v>75</v>
      </c>
      <c r="BG2024" s="1" t="s">
        <v>75</v>
      </c>
      <c r="BH2024" s="1" t="s">
        <v>88</v>
      </c>
      <c r="BI2024" s="1" t="s">
        <v>79</v>
      </c>
      <c r="BJ2024" s="1" t="s">
        <v>1795</v>
      </c>
      <c r="BK2024" s="1" t="s">
        <v>3962</v>
      </c>
      <c r="BL2024" s="1" t="s">
        <v>9284</v>
      </c>
      <c r="BM2024" s="1">
        <f>49+7</f>
        <v>56</v>
      </c>
      <c r="BN2024" s="1" t="s">
        <v>88</v>
      </c>
      <c r="BO2024" s="1" t="s">
        <v>88</v>
      </c>
      <c r="BP2024" s="1" t="s">
        <v>88</v>
      </c>
      <c r="BQ2024" s="1" t="s">
        <v>160</v>
      </c>
      <c r="BR2024" s="1" t="s">
        <v>768</v>
      </c>
    </row>
    <row r="2025" spans="1:70" ht="20.45" customHeight="1">
      <c r="A2025" s="1">
        <v>260090</v>
      </c>
      <c r="B2025" s="1">
        <v>260090</v>
      </c>
      <c r="C2025" s="1" t="s">
        <v>71</v>
      </c>
      <c r="D2025" s="3">
        <v>46114</v>
      </c>
      <c r="E2025" s="4">
        <v>0.55555555555555558</v>
      </c>
      <c r="F2025" s="5">
        <v>46113</v>
      </c>
      <c r="G2025" s="3">
        <v>46114</v>
      </c>
      <c r="H2025" s="4">
        <v>0.85555555555555551</v>
      </c>
      <c r="I2025" s="48">
        <f t="shared" si="265"/>
        <v>0.29999999999999993</v>
      </c>
      <c r="J2025" s="1">
        <v>10</v>
      </c>
      <c r="K2025" s="1" t="s">
        <v>1896</v>
      </c>
      <c r="L2025" s="1" t="s">
        <v>9444</v>
      </c>
      <c r="M2025" s="1" t="s">
        <v>75</v>
      </c>
      <c r="N2025" s="1" t="s">
        <v>2215</v>
      </c>
      <c r="O2025" s="1" t="s">
        <v>77</v>
      </c>
      <c r="P2025" s="1" t="s">
        <v>172</v>
      </c>
      <c r="Q2025" s="1" t="s">
        <v>78</v>
      </c>
      <c r="R2025" s="21" t="s">
        <v>1927</v>
      </c>
      <c r="S2025" s="21" t="s">
        <v>160</v>
      </c>
      <c r="T2025" s="21" t="s">
        <v>9445</v>
      </c>
      <c r="U2025" s="34" t="s">
        <v>72</v>
      </c>
      <c r="V2025" s="1" t="s">
        <v>80</v>
      </c>
      <c r="W2025" s="1" t="s">
        <v>778</v>
      </c>
      <c r="X2025" s="1" t="s">
        <v>779</v>
      </c>
      <c r="Y2025" s="1" t="s">
        <v>9036</v>
      </c>
      <c r="Z2025" s="1" t="s">
        <v>84</v>
      </c>
      <c r="AA2025" s="1" t="s">
        <v>72</v>
      </c>
      <c r="AB2025" s="1" t="s">
        <v>140</v>
      </c>
      <c r="AC2025" s="1" t="s">
        <v>181</v>
      </c>
      <c r="AD2025" s="1" t="s">
        <v>87</v>
      </c>
      <c r="AE2025" s="1">
        <v>75</v>
      </c>
      <c r="AF2025" s="1" t="s">
        <v>88</v>
      </c>
      <c r="AG2025" s="1">
        <v>6.8</v>
      </c>
      <c r="AH2025" s="1" t="s">
        <v>2344</v>
      </c>
      <c r="AI2025" s="1" t="s">
        <v>90</v>
      </c>
      <c r="AJ2025" s="1" t="s">
        <v>91</v>
      </c>
      <c r="AK2025" s="1" t="s">
        <v>92</v>
      </c>
      <c r="AL2025" s="1" t="s">
        <v>72</v>
      </c>
      <c r="AM2025" s="1" t="s">
        <v>72</v>
      </c>
      <c r="AN2025" s="1" t="s">
        <v>72</v>
      </c>
      <c r="AO2025" s="1" t="s">
        <v>72</v>
      </c>
      <c r="AP2025" s="1" t="s">
        <v>72</v>
      </c>
      <c r="AQ2025" s="1" t="s">
        <v>72</v>
      </c>
      <c r="AR2025" s="1" t="s">
        <v>72</v>
      </c>
      <c r="AS2025" s="1" t="s">
        <v>72</v>
      </c>
      <c r="AT2025" s="1" t="s">
        <v>72</v>
      </c>
      <c r="AU2025" s="3">
        <v>46114</v>
      </c>
      <c r="AV2025" s="1" t="s">
        <v>72</v>
      </c>
      <c r="AW2025" s="4" t="s">
        <v>72</v>
      </c>
      <c r="AX2025" s="4" t="s">
        <v>72</v>
      </c>
      <c r="AY2025" s="4" t="s">
        <v>72</v>
      </c>
      <c r="AZ2025" s="4" t="s">
        <v>72</v>
      </c>
      <c r="BA2025" s="4" t="s">
        <v>72</v>
      </c>
      <c r="BB2025" s="4" t="s">
        <v>72</v>
      </c>
      <c r="BC2025" s="1" t="s">
        <v>72</v>
      </c>
      <c r="BD2025" s="1" t="s">
        <v>72</v>
      </c>
      <c r="BE2025" s="1" t="s">
        <v>72</v>
      </c>
      <c r="BF2025" s="1" t="s">
        <v>72</v>
      </c>
      <c r="BG2025" s="1" t="s">
        <v>72</v>
      </c>
      <c r="BH2025" s="1" t="s">
        <v>88</v>
      </c>
      <c r="BI2025" s="1" t="s">
        <v>79</v>
      </c>
      <c r="BJ2025" s="1" t="s">
        <v>72</v>
      </c>
      <c r="BK2025" s="1" t="s">
        <v>72</v>
      </c>
      <c r="BL2025" s="1" t="s">
        <v>72</v>
      </c>
      <c r="BM2025" s="1" t="s">
        <v>72</v>
      </c>
      <c r="BN2025" s="1" t="s">
        <v>72</v>
      </c>
      <c r="BO2025" s="1" t="s">
        <v>72</v>
      </c>
      <c r="BP2025" s="1" t="s">
        <v>72</v>
      </c>
      <c r="BQ2025" s="1" t="s">
        <v>160</v>
      </c>
    </row>
    <row r="2026" spans="1:70" ht="20.45" customHeight="1">
      <c r="A2026" s="1" t="s">
        <v>9446</v>
      </c>
      <c r="B2026" s="1">
        <v>260091</v>
      </c>
      <c r="C2026" s="1" t="s">
        <v>71</v>
      </c>
      <c r="D2026" s="3">
        <v>46116</v>
      </c>
      <c r="E2026" s="4">
        <v>0.3888888888888889</v>
      </c>
      <c r="F2026" s="5">
        <v>46113</v>
      </c>
      <c r="G2026" s="3">
        <v>46116</v>
      </c>
      <c r="H2026" s="4">
        <v>0.51180555555555551</v>
      </c>
      <c r="I2026" s="48">
        <f t="shared" si="265"/>
        <v>0.12291666666666662</v>
      </c>
      <c r="J2026" s="1">
        <v>1</v>
      </c>
      <c r="K2026" s="1" t="s">
        <v>1896</v>
      </c>
      <c r="L2026" s="1" t="s">
        <v>9447</v>
      </c>
      <c r="M2026" s="1" t="s">
        <v>75</v>
      </c>
      <c r="N2026" s="1" t="s">
        <v>6710</v>
      </c>
      <c r="O2026" s="1" t="s">
        <v>77</v>
      </c>
      <c r="P2026" s="1" t="s">
        <v>78</v>
      </c>
      <c r="Q2026" s="1" t="s">
        <v>78</v>
      </c>
      <c r="R2026" s="21" t="s">
        <v>139</v>
      </c>
      <c r="S2026" s="21" t="s">
        <v>99</v>
      </c>
      <c r="T2026" s="34" t="s">
        <v>72</v>
      </c>
      <c r="U2026" s="34" t="s">
        <v>9448</v>
      </c>
      <c r="V2026" s="1" t="s">
        <v>1900</v>
      </c>
      <c r="W2026" s="1" t="s">
        <v>813</v>
      </c>
      <c r="X2026" s="1" t="s">
        <v>813</v>
      </c>
      <c r="Y2026" s="1" t="s">
        <v>9057</v>
      </c>
      <c r="Z2026" s="1" t="s">
        <v>84</v>
      </c>
      <c r="AA2026" s="1" t="s">
        <v>72</v>
      </c>
      <c r="AB2026" s="1" t="s">
        <v>104</v>
      </c>
      <c r="AC2026" s="1" t="s">
        <v>1060</v>
      </c>
      <c r="AD2026" s="1" t="s">
        <v>87</v>
      </c>
      <c r="AE2026" s="1">
        <v>50</v>
      </c>
      <c r="AF2026" s="1" t="s">
        <v>88</v>
      </c>
      <c r="AG2026" s="1">
        <v>5.6</v>
      </c>
      <c r="AH2026" s="1" t="s">
        <v>299</v>
      </c>
      <c r="AI2026" s="1" t="s">
        <v>90</v>
      </c>
      <c r="AJ2026" s="1" t="s">
        <v>91</v>
      </c>
      <c r="AK2026" s="1" t="s">
        <v>92</v>
      </c>
      <c r="AL2026" s="1" t="s">
        <v>72</v>
      </c>
      <c r="AM2026" s="1" t="s">
        <v>229</v>
      </c>
      <c r="AN2026" s="1">
        <v>1</v>
      </c>
      <c r="AO2026" s="1" t="s">
        <v>5057</v>
      </c>
      <c r="AP2026" s="1" t="s">
        <v>72</v>
      </c>
      <c r="AQ2026" s="1" t="s">
        <v>72</v>
      </c>
      <c r="AR2026" s="1" t="s">
        <v>3444</v>
      </c>
      <c r="AS2026" s="1" t="s">
        <v>878</v>
      </c>
      <c r="AT2026" s="1" t="s">
        <v>72</v>
      </c>
      <c r="AU2026" s="3">
        <v>46116</v>
      </c>
      <c r="AV2026" s="4">
        <v>0.52361111111111114</v>
      </c>
      <c r="AW2026" s="4">
        <v>0.6</v>
      </c>
      <c r="AX2026" s="4">
        <f t="shared" si="266"/>
        <v>7.638888888888884E-2</v>
      </c>
      <c r="AY2026" s="4">
        <f t="shared" ref="AY2026:AY2032" si="271">AW2026-I2026</f>
        <v>0.47708333333333336</v>
      </c>
      <c r="AZ2026" s="4">
        <f t="shared" ref="AZ2026:AZ2032" si="272">AW2026-E2026</f>
        <v>0.21111111111111108</v>
      </c>
      <c r="BA2026" s="1" t="s">
        <v>9449</v>
      </c>
      <c r="BB2026" s="1" t="s">
        <v>72</v>
      </c>
      <c r="BC2026" s="1" t="s">
        <v>1675</v>
      </c>
      <c r="BD2026" s="1">
        <v>15</v>
      </c>
      <c r="BE2026" s="1" t="s">
        <v>4063</v>
      </c>
      <c r="BF2026" s="1" t="s">
        <v>88</v>
      </c>
      <c r="BG2026" s="1" t="s">
        <v>88</v>
      </c>
      <c r="BH2026" s="1" t="s">
        <v>88</v>
      </c>
      <c r="BI2026" s="1" t="s">
        <v>96</v>
      </c>
      <c r="BJ2026" s="1" t="s">
        <v>72</v>
      </c>
      <c r="BK2026" s="1" t="s">
        <v>9450</v>
      </c>
      <c r="BL2026" s="1" t="s">
        <v>9451</v>
      </c>
      <c r="BM2026" s="1">
        <f>56+7</f>
        <v>63</v>
      </c>
      <c r="BN2026" s="1" t="s">
        <v>75</v>
      </c>
      <c r="BO2026" s="1" t="s">
        <v>75</v>
      </c>
      <c r="BP2026" s="1" t="s">
        <v>75</v>
      </c>
      <c r="BQ2026" s="21" t="s">
        <v>99</v>
      </c>
      <c r="BR2026" s="21" t="s">
        <v>100</v>
      </c>
    </row>
    <row r="2027" spans="1:70" ht="20.45" customHeight="1">
      <c r="A2027" s="1" t="s">
        <v>9452</v>
      </c>
      <c r="B2027" s="1">
        <v>260092</v>
      </c>
      <c r="C2027" s="1" t="s">
        <v>497</v>
      </c>
      <c r="D2027" s="3">
        <v>46118</v>
      </c>
      <c r="E2027" s="4">
        <v>0.55000000000000004</v>
      </c>
      <c r="F2027" s="5">
        <v>46113</v>
      </c>
      <c r="G2027" s="3">
        <v>46118</v>
      </c>
      <c r="H2027" s="4">
        <v>0.61736111111111114</v>
      </c>
      <c r="I2027" s="48">
        <f t="shared" si="265"/>
        <v>6.7361111111111094E-2</v>
      </c>
      <c r="J2027" s="1">
        <v>3</v>
      </c>
      <c r="K2027" s="1" t="s">
        <v>1896</v>
      </c>
      <c r="L2027" s="1" t="s">
        <v>9453</v>
      </c>
      <c r="M2027" s="1" t="s">
        <v>75</v>
      </c>
      <c r="N2027" s="1" t="s">
        <v>9283</v>
      </c>
      <c r="O2027" s="1" t="s">
        <v>497</v>
      </c>
      <c r="P2027" s="1" t="s">
        <v>78</v>
      </c>
      <c r="Q2027" s="1" t="s">
        <v>78</v>
      </c>
      <c r="R2027" s="21" t="s">
        <v>1898</v>
      </c>
      <c r="S2027" s="21" t="s">
        <v>99</v>
      </c>
      <c r="T2027" s="34" t="s">
        <v>72</v>
      </c>
      <c r="U2027" s="34" t="s">
        <v>9454</v>
      </c>
      <c r="V2027" s="1" t="s">
        <v>1900</v>
      </c>
      <c r="W2027" s="1" t="s">
        <v>83</v>
      </c>
      <c r="X2027" s="1" t="s">
        <v>123</v>
      </c>
      <c r="Y2027" s="1" t="s">
        <v>9043</v>
      </c>
      <c r="Z2027" s="1" t="s">
        <v>84</v>
      </c>
      <c r="AA2027" s="1" t="s">
        <v>72</v>
      </c>
      <c r="AB2027" s="1" t="s">
        <v>214</v>
      </c>
      <c r="AC2027" s="1" t="s">
        <v>253</v>
      </c>
      <c r="AD2027" s="1" t="s">
        <v>87</v>
      </c>
      <c r="AE2027" s="1">
        <v>41</v>
      </c>
      <c r="AF2027" s="1" t="s">
        <v>88</v>
      </c>
      <c r="AG2027" s="1">
        <v>5.3</v>
      </c>
      <c r="AH2027" s="1" t="s">
        <v>954</v>
      </c>
      <c r="AI2027" s="1" t="s">
        <v>90</v>
      </c>
      <c r="AJ2027" s="1" t="s">
        <v>91</v>
      </c>
      <c r="AK2027" s="1" t="s">
        <v>92</v>
      </c>
      <c r="AL2027" s="1" t="s">
        <v>72</v>
      </c>
      <c r="AM2027" s="1" t="s">
        <v>217</v>
      </c>
      <c r="AN2027" s="1" t="s">
        <v>72</v>
      </c>
      <c r="AO2027" s="1" t="s">
        <v>519</v>
      </c>
      <c r="AP2027" s="1" t="s">
        <v>72</v>
      </c>
      <c r="AQ2027" s="1" t="s">
        <v>72</v>
      </c>
      <c r="AR2027" s="1" t="s">
        <v>3444</v>
      </c>
      <c r="AS2027" s="1" t="s">
        <v>72</v>
      </c>
      <c r="AT2027" s="1" t="s">
        <v>72</v>
      </c>
      <c r="AU2027" s="3">
        <v>46118</v>
      </c>
      <c r="AV2027" s="4">
        <v>0.63472222222222219</v>
      </c>
      <c r="AW2027" s="4">
        <v>0.72083333333333333</v>
      </c>
      <c r="AX2027" s="4">
        <f t="shared" si="266"/>
        <v>8.6111111111111138E-2</v>
      </c>
      <c r="AY2027" s="4">
        <f t="shared" si="271"/>
        <v>0.65347222222222223</v>
      </c>
      <c r="AZ2027" s="4">
        <f t="shared" si="272"/>
        <v>0.17083333333333328</v>
      </c>
      <c r="BA2027" s="1" t="s">
        <v>9455</v>
      </c>
      <c r="BB2027" s="1" t="s">
        <v>72</v>
      </c>
      <c r="BC2027" s="1" t="s">
        <v>1675</v>
      </c>
      <c r="BD2027" s="1">
        <v>14</v>
      </c>
      <c r="BE2027" s="1" t="s">
        <v>7811</v>
      </c>
      <c r="BF2027" s="1" t="s">
        <v>75</v>
      </c>
      <c r="BG2027" s="1" t="s">
        <v>75</v>
      </c>
      <c r="BH2027" s="1" t="s">
        <v>88</v>
      </c>
      <c r="BI2027" s="1" t="s">
        <v>96</v>
      </c>
      <c r="BJ2027" s="1" t="s">
        <v>72</v>
      </c>
      <c r="BK2027" s="1" t="s">
        <v>3962</v>
      </c>
      <c r="BL2027" s="1" t="s">
        <v>9284</v>
      </c>
      <c r="BM2027" s="1">
        <f>49+7</f>
        <v>56</v>
      </c>
      <c r="BN2027" s="1" t="s">
        <v>75</v>
      </c>
      <c r="BO2027" s="1" t="s">
        <v>75</v>
      </c>
      <c r="BP2027" s="1" t="s">
        <v>75</v>
      </c>
      <c r="BQ2027" s="21" t="s">
        <v>99</v>
      </c>
      <c r="BR2027" s="21" t="s">
        <v>100</v>
      </c>
    </row>
    <row r="2028" spans="1:70" ht="20.45" customHeight="1">
      <c r="A2028" s="1" t="s">
        <v>9456</v>
      </c>
      <c r="B2028" s="1">
        <v>260093</v>
      </c>
      <c r="C2028" s="1" t="s">
        <v>71</v>
      </c>
      <c r="D2028" s="3">
        <v>46119</v>
      </c>
      <c r="E2028" s="4">
        <v>0.59722222222222221</v>
      </c>
      <c r="F2028" s="5">
        <v>46113</v>
      </c>
      <c r="G2028" s="3">
        <v>46119</v>
      </c>
      <c r="H2028" s="4">
        <v>0.69513888888888886</v>
      </c>
      <c r="I2028" s="48">
        <f t="shared" si="265"/>
        <v>9.7916666666666652E-2</v>
      </c>
      <c r="J2028" s="1">
        <v>3</v>
      </c>
      <c r="K2028" s="1" t="s">
        <v>1896</v>
      </c>
      <c r="L2028" s="1" t="s">
        <v>9457</v>
      </c>
      <c r="M2028" s="1" t="s">
        <v>75</v>
      </c>
      <c r="N2028" s="1" t="s">
        <v>6710</v>
      </c>
      <c r="O2028" s="1" t="s">
        <v>77</v>
      </c>
      <c r="P2028" s="1" t="s">
        <v>78</v>
      </c>
      <c r="Q2028" s="1" t="s">
        <v>78</v>
      </c>
      <c r="R2028" s="21" t="s">
        <v>1898</v>
      </c>
      <c r="S2028" s="21" t="s">
        <v>160</v>
      </c>
      <c r="T2028" s="34" t="s">
        <v>768</v>
      </c>
      <c r="U2028" s="34" t="s">
        <v>9458</v>
      </c>
      <c r="V2028" s="1" t="s">
        <v>1900</v>
      </c>
      <c r="W2028" s="1" t="s">
        <v>83</v>
      </c>
      <c r="X2028" s="1" t="s">
        <v>123</v>
      </c>
      <c r="Y2028" s="1" t="s">
        <v>9043</v>
      </c>
      <c r="Z2028" s="1" t="s">
        <v>84</v>
      </c>
      <c r="AA2028" s="1" t="s">
        <v>72</v>
      </c>
      <c r="AB2028" s="1" t="s">
        <v>104</v>
      </c>
      <c r="AC2028" s="1" t="s">
        <v>317</v>
      </c>
      <c r="AD2028" s="1" t="s">
        <v>87</v>
      </c>
      <c r="AE2028" s="1">
        <v>53</v>
      </c>
      <c r="AF2028" s="1" t="s">
        <v>88</v>
      </c>
      <c r="AG2028" s="1">
        <v>5.4</v>
      </c>
      <c r="AH2028" s="1" t="s">
        <v>299</v>
      </c>
      <c r="AI2028" s="1" t="s">
        <v>90</v>
      </c>
      <c r="AJ2028" s="1" t="s">
        <v>91</v>
      </c>
      <c r="AK2028" s="1" t="s">
        <v>92</v>
      </c>
      <c r="AL2028" s="1" t="s">
        <v>72</v>
      </c>
      <c r="AM2028" s="1" t="s">
        <v>217</v>
      </c>
      <c r="AN2028" s="1" t="s">
        <v>72</v>
      </c>
      <c r="AO2028" s="1" t="s">
        <v>2356</v>
      </c>
      <c r="AP2028" s="1" t="s">
        <v>72</v>
      </c>
      <c r="AQ2028" s="1" t="s">
        <v>72</v>
      </c>
      <c r="AR2028" s="1" t="s">
        <v>3444</v>
      </c>
      <c r="AS2028" s="1" t="s">
        <v>72</v>
      </c>
      <c r="AT2028" s="1" t="s">
        <v>72</v>
      </c>
      <c r="AU2028" s="3">
        <v>46119</v>
      </c>
      <c r="AV2028" s="4">
        <v>0.70625000000000004</v>
      </c>
      <c r="AW2028" s="4">
        <v>0.79166666666666663</v>
      </c>
      <c r="AX2028" s="4">
        <f t="shared" si="266"/>
        <v>8.5416666666666585E-2</v>
      </c>
      <c r="AY2028" s="4">
        <f t="shared" si="271"/>
        <v>0.69374999999999998</v>
      </c>
      <c r="AZ2028" s="4">
        <f t="shared" si="272"/>
        <v>0.19444444444444442</v>
      </c>
      <c r="BA2028" s="1" t="s">
        <v>9459</v>
      </c>
      <c r="BB2028" s="1" t="s">
        <v>72</v>
      </c>
      <c r="BC2028" s="1" t="s">
        <v>1675</v>
      </c>
      <c r="BD2028" s="1">
        <v>14</v>
      </c>
      <c r="BE2028" s="1" t="s">
        <v>183</v>
      </c>
      <c r="BF2028" s="1" t="s">
        <v>75</v>
      </c>
      <c r="BG2028" s="1" t="s">
        <v>75</v>
      </c>
      <c r="BH2028" s="1" t="s">
        <v>88</v>
      </c>
      <c r="BI2028" s="1" t="s">
        <v>79</v>
      </c>
      <c r="BJ2028" s="1" t="s">
        <v>707</v>
      </c>
      <c r="BK2028" s="1" t="s">
        <v>9434</v>
      </c>
      <c r="BL2028" s="1" t="s">
        <v>9460</v>
      </c>
      <c r="BM2028" s="1">
        <v>35</v>
      </c>
      <c r="BN2028" s="1" t="s">
        <v>88</v>
      </c>
      <c r="BO2028" s="1" t="s">
        <v>88</v>
      </c>
      <c r="BP2028" s="1" t="s">
        <v>88</v>
      </c>
      <c r="BQ2028" s="1" t="s">
        <v>160</v>
      </c>
      <c r="BR2028" s="1" t="s">
        <v>768</v>
      </c>
    </row>
    <row r="2029" spans="1:70" ht="20.45" customHeight="1">
      <c r="A2029" s="1" t="s">
        <v>9461</v>
      </c>
      <c r="B2029" s="1">
        <v>260094</v>
      </c>
      <c r="C2029" s="1" t="s">
        <v>497</v>
      </c>
      <c r="D2029" s="3">
        <v>46120</v>
      </c>
      <c r="E2029" s="4">
        <v>0.50138888888888888</v>
      </c>
      <c r="F2029" s="5">
        <v>46113</v>
      </c>
      <c r="G2029" s="3">
        <v>46120</v>
      </c>
      <c r="H2029" s="4">
        <v>0.57708333333333328</v>
      </c>
      <c r="I2029" s="48">
        <f t="shared" si="265"/>
        <v>7.5694444444444398E-2</v>
      </c>
      <c r="J2029" s="1">
        <v>1</v>
      </c>
      <c r="K2029" s="1" t="s">
        <v>1896</v>
      </c>
      <c r="L2029" s="1" t="s">
        <v>9462</v>
      </c>
      <c r="M2029" s="1" t="s">
        <v>75</v>
      </c>
      <c r="N2029" s="1" t="s">
        <v>9283</v>
      </c>
      <c r="O2029" s="1" t="s">
        <v>497</v>
      </c>
      <c r="P2029" s="1" t="s">
        <v>78</v>
      </c>
      <c r="Q2029" s="1" t="s">
        <v>78</v>
      </c>
      <c r="R2029" s="21" t="s">
        <v>1898</v>
      </c>
      <c r="S2029" s="21" t="s">
        <v>160</v>
      </c>
      <c r="T2029" s="34" t="s">
        <v>768</v>
      </c>
      <c r="U2029" s="34" t="s">
        <v>9463</v>
      </c>
      <c r="V2029" s="1" t="s">
        <v>1900</v>
      </c>
      <c r="W2029" s="1" t="s">
        <v>83</v>
      </c>
      <c r="X2029" s="1" t="s">
        <v>123</v>
      </c>
      <c r="Y2029" s="1" t="s">
        <v>9043</v>
      </c>
      <c r="Z2029" s="1" t="s">
        <v>84</v>
      </c>
      <c r="AA2029" s="1" t="s">
        <v>72</v>
      </c>
      <c r="AB2029" s="1" t="s">
        <v>9464</v>
      </c>
      <c r="AC2029" s="1" t="s">
        <v>9464</v>
      </c>
      <c r="AD2029" s="1" t="s">
        <v>87</v>
      </c>
      <c r="AE2029" s="1">
        <v>55</v>
      </c>
      <c r="AF2029" s="1" t="s">
        <v>88</v>
      </c>
      <c r="AG2029" s="1">
        <v>5.0999999999999996</v>
      </c>
      <c r="AH2029" s="1" t="s">
        <v>954</v>
      </c>
      <c r="AI2029" s="1" t="s">
        <v>90</v>
      </c>
      <c r="AJ2029" s="1" t="s">
        <v>91</v>
      </c>
      <c r="AK2029" s="1" t="s">
        <v>92</v>
      </c>
      <c r="AL2029" s="1" t="s">
        <v>72</v>
      </c>
      <c r="AM2029" s="1" t="s">
        <v>217</v>
      </c>
      <c r="AN2029" s="1" t="s">
        <v>72</v>
      </c>
      <c r="AO2029" s="1" t="s">
        <v>218</v>
      </c>
      <c r="AP2029" s="1" t="s">
        <v>72</v>
      </c>
      <c r="AQ2029" s="1" t="s">
        <v>72</v>
      </c>
      <c r="AR2029" s="1" t="s">
        <v>3444</v>
      </c>
      <c r="AS2029" s="1" t="s">
        <v>72</v>
      </c>
      <c r="AT2029" s="1" t="s">
        <v>72</v>
      </c>
      <c r="AU2029" s="3">
        <v>46120</v>
      </c>
      <c r="AV2029" s="4">
        <v>0.58958333333333335</v>
      </c>
      <c r="AW2029" s="4">
        <v>0.65625</v>
      </c>
      <c r="AX2029" s="4">
        <f t="shared" si="266"/>
        <v>6.6666666666666652E-2</v>
      </c>
      <c r="AY2029" s="4">
        <f t="shared" si="271"/>
        <v>0.5805555555555556</v>
      </c>
      <c r="AZ2029" s="4">
        <f t="shared" si="272"/>
        <v>0.15486111111111112</v>
      </c>
      <c r="BA2029" s="1" t="s">
        <v>9465</v>
      </c>
      <c r="BB2029" s="1" t="s">
        <v>72</v>
      </c>
      <c r="BC2029" s="1" t="s">
        <v>1675</v>
      </c>
      <c r="BD2029" s="1">
        <v>14</v>
      </c>
      <c r="BE2029" s="1" t="s">
        <v>3446</v>
      </c>
      <c r="BF2029" s="1" t="s">
        <v>75</v>
      </c>
      <c r="BG2029" s="1" t="s">
        <v>75</v>
      </c>
      <c r="BH2029" s="1" t="s">
        <v>88</v>
      </c>
      <c r="BI2029" s="1" t="s">
        <v>79</v>
      </c>
      <c r="BJ2029" s="1" t="s">
        <v>1795</v>
      </c>
      <c r="BK2029" s="1" t="s">
        <v>3962</v>
      </c>
      <c r="BL2029" s="1" t="s">
        <v>9284</v>
      </c>
      <c r="BM2029" s="1">
        <f>49+14</f>
        <v>63</v>
      </c>
      <c r="BN2029" s="1" t="s">
        <v>88</v>
      </c>
      <c r="BO2029" s="1" t="s">
        <v>88</v>
      </c>
      <c r="BP2029" s="1" t="s">
        <v>88</v>
      </c>
      <c r="BQ2029" s="1" t="s">
        <v>160</v>
      </c>
      <c r="BR2029" s="1" t="s">
        <v>768</v>
      </c>
    </row>
    <row r="2030" spans="1:70" ht="20.45" customHeight="1">
      <c r="A2030" s="1" t="s">
        <v>9466</v>
      </c>
      <c r="B2030" s="1">
        <v>260095</v>
      </c>
      <c r="C2030" s="1" t="s">
        <v>71</v>
      </c>
      <c r="D2030" s="3">
        <v>46120</v>
      </c>
      <c r="E2030" s="4">
        <v>0.53611111111111109</v>
      </c>
      <c r="F2030" s="5">
        <v>46113</v>
      </c>
      <c r="G2030" s="3">
        <v>46120</v>
      </c>
      <c r="H2030" s="4">
        <v>0.65833333333333333</v>
      </c>
      <c r="I2030" s="48">
        <f t="shared" si="265"/>
        <v>0.12222222222222223</v>
      </c>
      <c r="J2030" s="1">
        <v>1</v>
      </c>
      <c r="K2030" s="1" t="s">
        <v>1896</v>
      </c>
      <c r="L2030" s="1" t="s">
        <v>9467</v>
      </c>
      <c r="M2030" s="1" t="s">
        <v>75</v>
      </c>
      <c r="N2030" s="1" t="s">
        <v>6710</v>
      </c>
      <c r="O2030" s="1" t="s">
        <v>77</v>
      </c>
      <c r="P2030" s="1" t="s">
        <v>78</v>
      </c>
      <c r="Q2030" s="1" t="s">
        <v>78</v>
      </c>
      <c r="R2030" s="21" t="s">
        <v>1898</v>
      </c>
      <c r="S2030" s="21" t="s">
        <v>99</v>
      </c>
      <c r="T2030" s="34" t="s">
        <v>72</v>
      </c>
      <c r="U2030" s="34" t="s">
        <v>9468</v>
      </c>
      <c r="V2030" s="1" t="s">
        <v>1900</v>
      </c>
      <c r="W2030" s="1" t="s">
        <v>813</v>
      </c>
      <c r="X2030" s="1" t="s">
        <v>813</v>
      </c>
      <c r="Y2030" s="1" t="s">
        <v>9057</v>
      </c>
      <c r="Z2030" s="1" t="s">
        <v>84</v>
      </c>
      <c r="AA2030" s="1" t="s">
        <v>72</v>
      </c>
      <c r="AB2030" s="1" t="s">
        <v>140</v>
      </c>
      <c r="AC2030" s="1" t="s">
        <v>141</v>
      </c>
      <c r="AD2030" s="1" t="s">
        <v>87</v>
      </c>
      <c r="AE2030" s="1">
        <v>52</v>
      </c>
      <c r="AF2030" s="1" t="s">
        <v>88</v>
      </c>
      <c r="AG2030" s="1">
        <v>4.3</v>
      </c>
      <c r="AH2030" s="1" t="s">
        <v>2344</v>
      </c>
      <c r="AI2030" s="1" t="s">
        <v>90</v>
      </c>
      <c r="AJ2030" s="1" t="s">
        <v>91</v>
      </c>
      <c r="AK2030" s="1" t="s">
        <v>92</v>
      </c>
      <c r="AL2030" s="1" t="s">
        <v>72</v>
      </c>
      <c r="AM2030" s="1" t="s">
        <v>254</v>
      </c>
      <c r="AN2030" s="1">
        <v>1</v>
      </c>
      <c r="AO2030" s="1" t="s">
        <v>5092</v>
      </c>
      <c r="AP2030" s="1" t="s">
        <v>72</v>
      </c>
      <c r="AQ2030" s="1" t="s">
        <v>72</v>
      </c>
      <c r="AR2030" s="1" t="s">
        <v>3444</v>
      </c>
      <c r="AS2030" s="1" t="s">
        <v>878</v>
      </c>
      <c r="AT2030" s="1" t="s">
        <v>72</v>
      </c>
      <c r="AU2030" s="3">
        <v>46120</v>
      </c>
      <c r="AV2030" s="1" t="s">
        <v>72</v>
      </c>
      <c r="AW2030" s="4">
        <v>0.76041666666666663</v>
      </c>
      <c r="AX2030" s="4" t="e">
        <f t="shared" si="266"/>
        <v>#VALUE!</v>
      </c>
      <c r="AY2030" s="4">
        <f t="shared" si="271"/>
        <v>0.6381944444444444</v>
      </c>
      <c r="AZ2030" s="4">
        <f t="shared" si="272"/>
        <v>0.22430555555555554</v>
      </c>
      <c r="BA2030" s="1" t="s">
        <v>9469</v>
      </c>
      <c r="BB2030" s="4" t="s">
        <v>72</v>
      </c>
      <c r="BC2030" s="1" t="s">
        <v>1675</v>
      </c>
      <c r="BD2030" s="1">
        <v>14</v>
      </c>
      <c r="BE2030" s="1" t="s">
        <v>9218</v>
      </c>
      <c r="BF2030" s="1" t="s">
        <v>75</v>
      </c>
      <c r="BG2030" s="1" t="s">
        <v>75</v>
      </c>
      <c r="BH2030" s="1" t="s">
        <v>88</v>
      </c>
      <c r="BI2030" s="1" t="s">
        <v>96</v>
      </c>
      <c r="BJ2030" s="1" t="s">
        <v>72</v>
      </c>
      <c r="BK2030" s="1" t="s">
        <v>9470</v>
      </c>
      <c r="BL2030" s="1" t="s">
        <v>9471</v>
      </c>
      <c r="BM2030" s="1">
        <f>56+7</f>
        <v>63</v>
      </c>
      <c r="BN2030" s="1" t="s">
        <v>75</v>
      </c>
      <c r="BO2030" s="1" t="s">
        <v>75</v>
      </c>
      <c r="BP2030" s="1" t="s">
        <v>75</v>
      </c>
      <c r="BQ2030" s="21" t="s">
        <v>99</v>
      </c>
      <c r="BR2030" s="21" t="s">
        <v>100</v>
      </c>
    </row>
    <row r="2031" spans="1:70" ht="20.45" customHeight="1">
      <c r="A2031" s="1" t="s">
        <v>9472</v>
      </c>
      <c r="B2031" s="1">
        <v>260096</v>
      </c>
      <c r="C2031" s="1" t="s">
        <v>71</v>
      </c>
      <c r="D2031" s="3">
        <v>46121</v>
      </c>
      <c r="E2031" s="4">
        <v>0.50694444444444442</v>
      </c>
      <c r="F2031" s="5">
        <v>46113</v>
      </c>
      <c r="G2031" s="3">
        <v>46121</v>
      </c>
      <c r="H2031" s="4">
        <v>0.6069444444444444</v>
      </c>
      <c r="I2031" s="48">
        <f t="shared" si="265"/>
        <v>9.9999999999999978E-2</v>
      </c>
      <c r="J2031" s="1">
        <v>5</v>
      </c>
      <c r="K2031" s="1" t="s">
        <v>1896</v>
      </c>
      <c r="L2031" s="1" t="s">
        <v>9473</v>
      </c>
      <c r="M2031" s="1" t="s">
        <v>75</v>
      </c>
      <c r="N2031" s="1" t="s">
        <v>6710</v>
      </c>
      <c r="O2031" s="1" t="s">
        <v>77</v>
      </c>
      <c r="P2031" s="1" t="s">
        <v>78</v>
      </c>
      <c r="Q2031" s="1" t="s">
        <v>78</v>
      </c>
      <c r="R2031" s="21" t="s">
        <v>1898</v>
      </c>
      <c r="S2031" s="21" t="s">
        <v>99</v>
      </c>
      <c r="T2031" s="34" t="s">
        <v>72</v>
      </c>
      <c r="U2031" s="34" t="s">
        <v>9474</v>
      </c>
      <c r="V2031" s="1" t="s">
        <v>1900</v>
      </c>
      <c r="W2031" s="1" t="s">
        <v>83</v>
      </c>
      <c r="X2031" s="1" t="s">
        <v>123</v>
      </c>
      <c r="Y2031" s="1" t="s">
        <v>9043</v>
      </c>
      <c r="Z2031" s="1" t="s">
        <v>84</v>
      </c>
      <c r="AA2031" s="1" t="s">
        <v>72</v>
      </c>
      <c r="AB2031" s="1" t="s">
        <v>140</v>
      </c>
      <c r="AC2031" s="1" t="s">
        <v>141</v>
      </c>
      <c r="AD2031" s="1" t="s">
        <v>126</v>
      </c>
      <c r="AE2031" s="1">
        <v>47</v>
      </c>
      <c r="AF2031" s="1" t="s">
        <v>88</v>
      </c>
      <c r="AG2031" s="1">
        <v>5.9</v>
      </c>
      <c r="AH2031" s="1" t="s">
        <v>954</v>
      </c>
      <c r="AI2031" s="1" t="s">
        <v>90</v>
      </c>
      <c r="AJ2031" s="1" t="s">
        <v>91</v>
      </c>
      <c r="AK2031" s="1" t="s">
        <v>92</v>
      </c>
      <c r="AL2031" s="1" t="s">
        <v>72</v>
      </c>
      <c r="AM2031" s="1" t="s">
        <v>254</v>
      </c>
      <c r="AN2031" s="1" t="s">
        <v>72</v>
      </c>
      <c r="AO2031" s="1" t="s">
        <v>367</v>
      </c>
      <c r="AP2031" s="1" t="s">
        <v>72</v>
      </c>
      <c r="AQ2031" s="1" t="s">
        <v>72</v>
      </c>
      <c r="AR2031" s="1" t="s">
        <v>3444</v>
      </c>
      <c r="AS2031" s="1" t="s">
        <v>72</v>
      </c>
      <c r="AT2031" s="1" t="s">
        <v>72</v>
      </c>
      <c r="AU2031" s="3">
        <v>46121</v>
      </c>
      <c r="AV2031" s="4">
        <v>0.62083333333333335</v>
      </c>
      <c r="AW2031" s="4">
        <v>0.71944444444444444</v>
      </c>
      <c r="AX2031" s="4">
        <f t="shared" si="266"/>
        <v>9.8611111111111094E-2</v>
      </c>
      <c r="AY2031" s="4">
        <f t="shared" si="271"/>
        <v>0.61944444444444446</v>
      </c>
      <c r="AZ2031" s="4">
        <f t="shared" si="272"/>
        <v>0.21250000000000002</v>
      </c>
      <c r="BA2031" s="1" t="s">
        <v>9475</v>
      </c>
      <c r="BB2031" s="1" t="s">
        <v>9476</v>
      </c>
      <c r="BC2031" s="1" t="s">
        <v>1675</v>
      </c>
      <c r="BD2031" s="1">
        <v>14</v>
      </c>
      <c r="BE2031" s="1" t="s">
        <v>9218</v>
      </c>
      <c r="BF2031" s="1" t="s">
        <v>75</v>
      </c>
      <c r="BG2031" s="1" t="s">
        <v>75</v>
      </c>
      <c r="BH2031" s="1" t="s">
        <v>88</v>
      </c>
      <c r="BI2031" s="1" t="s">
        <v>96</v>
      </c>
      <c r="BJ2031" s="1" t="s">
        <v>72</v>
      </c>
      <c r="BK2031" s="1" t="s">
        <v>9470</v>
      </c>
      <c r="BL2031" s="1" t="s">
        <v>9460</v>
      </c>
      <c r="BM2031" s="1">
        <f>49+14</f>
        <v>63</v>
      </c>
      <c r="BN2031" s="1" t="s">
        <v>75</v>
      </c>
      <c r="BO2031" s="1" t="s">
        <v>75</v>
      </c>
      <c r="BP2031" s="1" t="s">
        <v>75</v>
      </c>
      <c r="BQ2031" s="21" t="s">
        <v>99</v>
      </c>
      <c r="BR2031" s="21" t="s">
        <v>100</v>
      </c>
    </row>
    <row r="2032" spans="1:70" ht="20.45" customHeight="1">
      <c r="A2032" s="1" t="s">
        <v>9477</v>
      </c>
      <c r="B2032" s="1">
        <v>260097</v>
      </c>
      <c r="C2032" s="1" t="s">
        <v>71</v>
      </c>
      <c r="D2032" s="3">
        <v>46122</v>
      </c>
      <c r="E2032" s="4">
        <v>0.60138888888888886</v>
      </c>
      <c r="F2032" s="5">
        <v>46113</v>
      </c>
      <c r="G2032" s="3">
        <v>46122</v>
      </c>
      <c r="H2032" s="4">
        <v>0.6743055555555556</v>
      </c>
      <c r="I2032" s="48">
        <f t="shared" si="265"/>
        <v>7.2916666666666741E-2</v>
      </c>
      <c r="J2032" s="1">
        <v>4</v>
      </c>
      <c r="K2032" s="1" t="s">
        <v>1896</v>
      </c>
      <c r="L2032" s="1" t="s">
        <v>9478</v>
      </c>
      <c r="M2032" s="1" t="s">
        <v>75</v>
      </c>
      <c r="N2032" s="1" t="s">
        <v>6710</v>
      </c>
      <c r="O2032" s="1" t="s">
        <v>77</v>
      </c>
      <c r="P2032" s="1" t="s">
        <v>78</v>
      </c>
      <c r="Q2032" s="1" t="s">
        <v>78</v>
      </c>
      <c r="R2032" s="21" t="s">
        <v>1898</v>
      </c>
      <c r="S2032" s="21" t="s">
        <v>99</v>
      </c>
      <c r="T2032" s="34" t="s">
        <v>72</v>
      </c>
      <c r="U2032" s="34" t="s">
        <v>3733</v>
      </c>
      <c r="V2032" s="1" t="s">
        <v>1900</v>
      </c>
      <c r="W2032" s="1" t="s">
        <v>83</v>
      </c>
      <c r="X2032" s="1" t="s">
        <v>123</v>
      </c>
      <c r="Y2032" s="1" t="s">
        <v>9043</v>
      </c>
      <c r="Z2032" s="1" t="s">
        <v>84</v>
      </c>
      <c r="AA2032" s="1" t="s">
        <v>72</v>
      </c>
      <c r="AB2032" s="1" t="s">
        <v>140</v>
      </c>
      <c r="AC2032" s="1" t="s">
        <v>181</v>
      </c>
      <c r="AD2032" s="1" t="s">
        <v>126</v>
      </c>
      <c r="AE2032" s="1">
        <v>55</v>
      </c>
      <c r="AF2032" s="1" t="s">
        <v>88</v>
      </c>
      <c r="AG2032" s="1">
        <v>5.3</v>
      </c>
      <c r="AH2032" s="1" t="s">
        <v>954</v>
      </c>
      <c r="AI2032" s="1" t="s">
        <v>90</v>
      </c>
      <c r="AJ2032" s="1" t="s">
        <v>91</v>
      </c>
      <c r="AK2032" s="1" t="s">
        <v>92</v>
      </c>
      <c r="AL2032" s="1" t="s">
        <v>72</v>
      </c>
      <c r="AM2032" s="1" t="s">
        <v>229</v>
      </c>
      <c r="AN2032" s="1" t="s">
        <v>72</v>
      </c>
      <c r="AO2032" s="1" t="s">
        <v>367</v>
      </c>
      <c r="AP2032" s="1" t="s">
        <v>72</v>
      </c>
      <c r="AQ2032" s="1" t="s">
        <v>72</v>
      </c>
      <c r="AR2032" s="1" t="s">
        <v>3444</v>
      </c>
      <c r="AS2032" s="1" t="s">
        <v>72</v>
      </c>
      <c r="AT2032" s="1" t="s">
        <v>72</v>
      </c>
      <c r="AU2032" s="3">
        <v>46122</v>
      </c>
      <c r="AV2032" s="4">
        <v>0.68611111111111112</v>
      </c>
      <c r="AW2032" s="4">
        <v>0.76458333333333328</v>
      </c>
      <c r="AX2032" s="4">
        <f t="shared" si="266"/>
        <v>7.8472222222222165E-2</v>
      </c>
      <c r="AY2032" s="4">
        <f t="shared" si="271"/>
        <v>0.69166666666666654</v>
      </c>
      <c r="AZ2032" s="4">
        <f t="shared" si="272"/>
        <v>0.16319444444444442</v>
      </c>
      <c r="BA2032" s="1" t="s">
        <v>9479</v>
      </c>
      <c r="BB2032" s="1" t="s">
        <v>9480</v>
      </c>
      <c r="BC2032" s="1" t="s">
        <v>1675</v>
      </c>
      <c r="BD2032" s="1">
        <v>14</v>
      </c>
      <c r="BE2032" s="1" t="s">
        <v>9218</v>
      </c>
      <c r="BF2032" s="1" t="s">
        <v>75</v>
      </c>
      <c r="BG2032" s="1" t="s">
        <v>75</v>
      </c>
      <c r="BH2032" s="1" t="s">
        <v>88</v>
      </c>
      <c r="BI2032" s="1" t="s">
        <v>96</v>
      </c>
      <c r="BJ2032" s="1" t="s">
        <v>72</v>
      </c>
      <c r="BK2032" s="1" t="s">
        <v>9470</v>
      </c>
      <c r="BL2032" s="1" t="s">
        <v>9460</v>
      </c>
      <c r="BM2032" s="1">
        <f>49+7</f>
        <v>56</v>
      </c>
      <c r="BN2032" s="1" t="s">
        <v>75</v>
      </c>
      <c r="BO2032" s="1" t="s">
        <v>75</v>
      </c>
      <c r="BP2032" s="1" t="s">
        <v>75</v>
      </c>
      <c r="BQ2032" s="21" t="s">
        <v>99</v>
      </c>
      <c r="BR2032" s="21" t="s">
        <v>100</v>
      </c>
    </row>
    <row r="2033" spans="1:70" ht="20.45" customHeight="1">
      <c r="A2033" s="1" t="s">
        <v>9481</v>
      </c>
      <c r="B2033" s="1">
        <v>260098</v>
      </c>
      <c r="C2033" s="1" t="s">
        <v>71</v>
      </c>
      <c r="D2033" s="3">
        <v>46122</v>
      </c>
      <c r="E2033" s="4">
        <v>0.59375</v>
      </c>
      <c r="F2033" s="5">
        <v>46113</v>
      </c>
      <c r="G2033" s="3">
        <v>46122</v>
      </c>
      <c r="H2033" s="4">
        <v>0.8041666666666667</v>
      </c>
      <c r="I2033" s="48">
        <f t="shared" si="265"/>
        <v>0.2104166666666667</v>
      </c>
      <c r="J2033" s="1">
        <v>15</v>
      </c>
      <c r="K2033" s="1" t="s">
        <v>1896</v>
      </c>
      <c r="L2033" s="1" t="s">
        <v>9482</v>
      </c>
      <c r="M2033" s="1" t="s">
        <v>75</v>
      </c>
      <c r="N2033" s="3" t="s">
        <v>6917</v>
      </c>
      <c r="O2033" s="1" t="s">
        <v>77</v>
      </c>
      <c r="P2033" s="1" t="s">
        <v>172</v>
      </c>
      <c r="Q2033" s="1" t="s">
        <v>78</v>
      </c>
      <c r="R2033" s="8" t="s">
        <v>1927</v>
      </c>
      <c r="S2033" s="21" t="s">
        <v>160</v>
      </c>
      <c r="T2033" s="34" t="s">
        <v>72</v>
      </c>
      <c r="U2033" s="34" t="s">
        <v>2148</v>
      </c>
      <c r="V2033" s="1" t="s">
        <v>1900</v>
      </c>
      <c r="W2033" s="1" t="s">
        <v>2143</v>
      </c>
      <c r="X2033" s="1" t="s">
        <v>1868</v>
      </c>
      <c r="Y2033" s="1" t="s">
        <v>9079</v>
      </c>
      <c r="Z2033" s="1" t="s">
        <v>291</v>
      </c>
      <c r="AA2033" s="1" t="s">
        <v>72</v>
      </c>
      <c r="AB2033" s="1" t="s">
        <v>292</v>
      </c>
      <c r="AC2033" s="1" t="s">
        <v>3296</v>
      </c>
      <c r="AD2033" s="1" t="s">
        <v>126</v>
      </c>
      <c r="AE2033" s="1">
        <v>49</v>
      </c>
      <c r="AF2033" s="1" t="s">
        <v>88</v>
      </c>
      <c r="AG2033" s="1">
        <v>6.7</v>
      </c>
      <c r="AH2033" s="1" t="s">
        <v>2344</v>
      </c>
      <c r="AI2033" s="1" t="s">
        <v>90</v>
      </c>
      <c r="AJ2033" s="1" t="s">
        <v>91</v>
      </c>
      <c r="AK2033" s="1" t="s">
        <v>216</v>
      </c>
      <c r="AL2033" s="1" t="s">
        <v>72</v>
      </c>
      <c r="AM2033" s="1" t="s">
        <v>72</v>
      </c>
      <c r="AN2033" s="1" t="s">
        <v>72</v>
      </c>
      <c r="AO2033" s="1" t="s">
        <v>72</v>
      </c>
      <c r="AP2033" s="1">
        <v>6</v>
      </c>
      <c r="AQ2033" s="1" t="s">
        <v>4014</v>
      </c>
      <c r="AR2033" s="1" t="s">
        <v>447</v>
      </c>
      <c r="AS2033" s="1" t="s">
        <v>72</v>
      </c>
      <c r="AT2033" s="1" t="s">
        <v>72</v>
      </c>
      <c r="AU2033" s="3">
        <v>46122</v>
      </c>
      <c r="AV2033" s="4">
        <v>0.81944444444444442</v>
      </c>
      <c r="AW2033" s="4" t="s">
        <v>72</v>
      </c>
      <c r="AX2033" s="4" t="s">
        <v>72</v>
      </c>
      <c r="AY2033" s="4" t="s">
        <v>72</v>
      </c>
      <c r="AZ2033" s="4" t="s">
        <v>72</v>
      </c>
      <c r="BA2033" s="1" t="s">
        <v>9483</v>
      </c>
      <c r="BB2033" s="1" t="s">
        <v>72</v>
      </c>
      <c r="BC2033" s="1" t="s">
        <v>1675</v>
      </c>
      <c r="BD2033" s="1">
        <v>15</v>
      </c>
      <c r="BE2033" s="1" t="s">
        <v>9218</v>
      </c>
      <c r="BF2033" s="1" t="s">
        <v>75</v>
      </c>
      <c r="BG2033" s="1" t="s">
        <v>75</v>
      </c>
      <c r="BH2033" s="1" t="s">
        <v>88</v>
      </c>
      <c r="BI2033" s="1" t="s">
        <v>79</v>
      </c>
      <c r="BJ2033" s="1" t="s">
        <v>72</v>
      </c>
      <c r="BK2033" s="1" t="s">
        <v>3985</v>
      </c>
      <c r="BL2033" s="1" t="s">
        <v>72</v>
      </c>
      <c r="BM2033" s="1">
        <f>6+19</f>
        <v>25</v>
      </c>
      <c r="BN2033" s="4" t="s">
        <v>72</v>
      </c>
      <c r="BO2033" s="4" t="s">
        <v>72</v>
      </c>
      <c r="BP2033" s="4" t="s">
        <v>72</v>
      </c>
      <c r="BQ2033" s="1" t="s">
        <v>160</v>
      </c>
      <c r="BR2033" s="1" t="s">
        <v>6462</v>
      </c>
    </row>
    <row r="2034" spans="1:70" ht="20.45" customHeight="1">
      <c r="A2034" s="1" t="s">
        <v>9484</v>
      </c>
      <c r="B2034" s="1">
        <v>260099</v>
      </c>
      <c r="C2034" s="1" t="s">
        <v>71</v>
      </c>
      <c r="D2034" s="3">
        <v>46127</v>
      </c>
      <c r="E2034" s="4">
        <v>0.54513888888888884</v>
      </c>
      <c r="F2034" s="5">
        <v>46113</v>
      </c>
      <c r="G2034" s="3">
        <v>46127</v>
      </c>
      <c r="H2034" s="4">
        <v>0.72291666666666665</v>
      </c>
      <c r="I2034" s="48">
        <f t="shared" si="265"/>
        <v>0.17777777777777781</v>
      </c>
      <c r="J2034" s="1">
        <v>35</v>
      </c>
      <c r="K2034" s="1" t="s">
        <v>1896</v>
      </c>
      <c r="L2034" s="1" t="s">
        <v>9485</v>
      </c>
      <c r="M2034" s="1" t="s">
        <v>75</v>
      </c>
      <c r="N2034" s="1" t="s">
        <v>3759</v>
      </c>
      <c r="O2034" s="1" t="s">
        <v>77</v>
      </c>
      <c r="P2034" s="1" t="s">
        <v>78</v>
      </c>
      <c r="Q2034" s="1" t="s">
        <v>78</v>
      </c>
      <c r="R2034" s="21" t="s">
        <v>1898</v>
      </c>
      <c r="S2034" s="21" t="s">
        <v>160</v>
      </c>
      <c r="T2034" s="34" t="s">
        <v>72</v>
      </c>
      <c r="U2034" s="34" t="s">
        <v>847</v>
      </c>
      <c r="V2034" s="1" t="s">
        <v>1900</v>
      </c>
      <c r="W2034" s="1" t="s">
        <v>2143</v>
      </c>
      <c r="X2034" s="1" t="s">
        <v>1868</v>
      </c>
      <c r="Y2034" s="1" t="s">
        <v>9079</v>
      </c>
      <c r="Z2034" s="1" t="s">
        <v>443</v>
      </c>
      <c r="AA2034" s="1" t="s">
        <v>72</v>
      </c>
      <c r="AB2034" s="1" t="s">
        <v>444</v>
      </c>
      <c r="AC2034" s="1" t="s">
        <v>445</v>
      </c>
      <c r="AD2034" s="1" t="s">
        <v>87</v>
      </c>
      <c r="AE2034" s="1">
        <v>43</v>
      </c>
      <c r="AF2034" s="1" t="s">
        <v>88</v>
      </c>
      <c r="AG2034" s="1">
        <v>5.8</v>
      </c>
      <c r="AH2034" s="1" t="s">
        <v>954</v>
      </c>
      <c r="AI2034" s="1" t="s">
        <v>90</v>
      </c>
      <c r="AJ2034" s="1" t="s">
        <v>91</v>
      </c>
      <c r="AK2034" s="1" t="s">
        <v>216</v>
      </c>
      <c r="AL2034" s="1" t="s">
        <v>72</v>
      </c>
      <c r="AM2034" s="1" t="s">
        <v>72</v>
      </c>
      <c r="AN2034" s="1" t="s">
        <v>72</v>
      </c>
      <c r="AO2034" s="1" t="s">
        <v>72</v>
      </c>
      <c r="AP2034" s="1">
        <v>4</v>
      </c>
      <c r="AQ2034" s="1" t="s">
        <v>7705</v>
      </c>
      <c r="AR2034" s="1" t="s">
        <v>447</v>
      </c>
      <c r="AS2034" s="1" t="s">
        <v>72</v>
      </c>
      <c r="AT2034" s="1" t="s">
        <v>72</v>
      </c>
      <c r="AU2034" s="3">
        <v>46127</v>
      </c>
      <c r="AV2034" s="4">
        <v>0.73819444444444449</v>
      </c>
      <c r="AW2034" s="4">
        <v>0.77569444444444446</v>
      </c>
      <c r="AX2034" s="4">
        <f t="shared" si="266"/>
        <v>3.7499999999999978E-2</v>
      </c>
      <c r="AY2034" s="4">
        <f>AW2034-I2034</f>
        <v>0.59791666666666665</v>
      </c>
      <c r="AZ2034" s="4">
        <f>AW2034-E2034</f>
        <v>0.23055555555555562</v>
      </c>
      <c r="BA2034" s="1" t="s">
        <v>9486</v>
      </c>
      <c r="BB2034" s="1" t="s">
        <v>72</v>
      </c>
      <c r="BC2034" s="1" t="s">
        <v>1794</v>
      </c>
      <c r="BD2034" s="1">
        <v>13</v>
      </c>
      <c r="BE2034" s="1" t="s">
        <v>8433</v>
      </c>
      <c r="BF2034" s="1" t="s">
        <v>75</v>
      </c>
      <c r="BG2034" s="1" t="s">
        <v>75</v>
      </c>
      <c r="BH2034" s="1" t="s">
        <v>88</v>
      </c>
      <c r="BI2034" s="1" t="s">
        <v>79</v>
      </c>
      <c r="BJ2034" s="1" t="s">
        <v>707</v>
      </c>
      <c r="BK2034" s="1" t="s">
        <v>3962</v>
      </c>
      <c r="BL2034" s="1" t="s">
        <v>9487</v>
      </c>
      <c r="BM2034" s="1">
        <v>28</v>
      </c>
      <c r="BN2034" s="1" t="s">
        <v>88</v>
      </c>
      <c r="BO2034" s="1" t="s">
        <v>88</v>
      </c>
      <c r="BP2034" s="1" t="s">
        <v>88</v>
      </c>
      <c r="BQ2034" s="1" t="s">
        <v>160</v>
      </c>
      <c r="BR2034" s="1" t="s">
        <v>707</v>
      </c>
    </row>
    <row r="2035" spans="1:70" ht="20.45" customHeight="1">
      <c r="A2035" s="1" t="s">
        <v>9488</v>
      </c>
      <c r="B2035" s="1">
        <v>260100</v>
      </c>
      <c r="C2035" s="1" t="s">
        <v>71</v>
      </c>
      <c r="D2035" s="3">
        <v>46128</v>
      </c>
      <c r="E2035" s="4">
        <v>0.43125000000000002</v>
      </c>
      <c r="F2035" s="5">
        <v>46113</v>
      </c>
      <c r="G2035" s="3">
        <v>46128</v>
      </c>
      <c r="H2035" s="4">
        <v>0.46875</v>
      </c>
      <c r="I2035" s="48">
        <f t="shared" si="265"/>
        <v>3.7499999999999978E-2</v>
      </c>
      <c r="J2035" s="1">
        <v>0</v>
      </c>
      <c r="K2035" s="1" t="s">
        <v>1896</v>
      </c>
      <c r="L2035" s="1" t="s">
        <v>9489</v>
      </c>
      <c r="M2035" s="1" t="s">
        <v>75</v>
      </c>
      <c r="N2035" s="1" t="s">
        <v>2215</v>
      </c>
      <c r="O2035" s="1" t="s">
        <v>77</v>
      </c>
      <c r="P2035" s="34" t="s">
        <v>72</v>
      </c>
      <c r="Q2035" s="1" t="s">
        <v>78</v>
      </c>
      <c r="R2035" s="21" t="s">
        <v>1898</v>
      </c>
      <c r="S2035" s="21" t="s">
        <v>99</v>
      </c>
      <c r="T2035" s="34" t="s">
        <v>72</v>
      </c>
      <c r="U2035" s="34" t="s">
        <v>72</v>
      </c>
      <c r="V2035" s="1" t="s">
        <v>1900</v>
      </c>
      <c r="W2035" s="1" t="s">
        <v>83</v>
      </c>
      <c r="X2035" s="1" t="s">
        <v>7673</v>
      </c>
      <c r="Y2035" s="1" t="s">
        <v>9043</v>
      </c>
      <c r="Z2035" s="1" t="s">
        <v>8445</v>
      </c>
      <c r="AA2035" s="1" t="s">
        <v>72</v>
      </c>
      <c r="AB2035" s="1" t="s">
        <v>7763</v>
      </c>
      <c r="AC2035" s="1" t="s">
        <v>7763</v>
      </c>
      <c r="AD2035" s="1" t="s">
        <v>87</v>
      </c>
      <c r="AE2035" s="1">
        <v>36</v>
      </c>
      <c r="AF2035" s="1" t="s">
        <v>88</v>
      </c>
      <c r="AG2035" s="1">
        <v>5.2</v>
      </c>
      <c r="AH2035" s="1" t="s">
        <v>954</v>
      </c>
      <c r="AI2035" s="1" t="s">
        <v>90</v>
      </c>
      <c r="AJ2035" s="1" t="s">
        <v>91</v>
      </c>
      <c r="AK2035" s="1" t="s">
        <v>92</v>
      </c>
      <c r="AL2035" s="1" t="s">
        <v>72</v>
      </c>
      <c r="AM2035" s="1" t="s">
        <v>72</v>
      </c>
      <c r="AN2035" s="1" t="s">
        <v>72</v>
      </c>
      <c r="AO2035" s="1" t="s">
        <v>72</v>
      </c>
      <c r="AP2035" s="1" t="s">
        <v>72</v>
      </c>
      <c r="AQ2035" s="1" t="s">
        <v>72</v>
      </c>
      <c r="AR2035" s="1" t="s">
        <v>72</v>
      </c>
      <c r="AS2035" s="1" t="s">
        <v>72</v>
      </c>
      <c r="AT2035" s="1" t="s">
        <v>72</v>
      </c>
      <c r="AU2035" s="3">
        <v>46128</v>
      </c>
      <c r="AV2035" s="1" t="s">
        <v>72</v>
      </c>
      <c r="AW2035" s="1" t="s">
        <v>72</v>
      </c>
      <c r="AX2035" s="1" t="s">
        <v>72</v>
      </c>
      <c r="AY2035" s="1" t="s">
        <v>72</v>
      </c>
      <c r="AZ2035" s="1" t="s">
        <v>72</v>
      </c>
      <c r="BA2035" s="1" t="s">
        <v>72</v>
      </c>
      <c r="BB2035" s="1" t="s">
        <v>72</v>
      </c>
      <c r="BC2035" s="1" t="s">
        <v>72</v>
      </c>
      <c r="BD2035" s="1" t="s">
        <v>72</v>
      </c>
      <c r="BE2035" s="1" t="s">
        <v>72</v>
      </c>
      <c r="BF2035" s="1" t="s">
        <v>72</v>
      </c>
      <c r="BG2035" s="1" t="s">
        <v>72</v>
      </c>
      <c r="BH2035" s="1" t="s">
        <v>88</v>
      </c>
      <c r="BI2035" s="1" t="s">
        <v>72</v>
      </c>
      <c r="BJ2035" s="1" t="s">
        <v>72</v>
      </c>
      <c r="BK2035" s="1" t="s">
        <v>72</v>
      </c>
      <c r="BL2035" s="1" t="s">
        <v>72</v>
      </c>
      <c r="BM2035" s="1" t="s">
        <v>72</v>
      </c>
      <c r="BN2035" s="1" t="s">
        <v>72</v>
      </c>
      <c r="BO2035" s="1" t="s">
        <v>72</v>
      </c>
      <c r="BP2035" s="1" t="s">
        <v>72</v>
      </c>
      <c r="BQ2035" s="1" t="s">
        <v>7764</v>
      </c>
    </row>
    <row r="2036" spans="1:70" ht="20.45" customHeight="1">
      <c r="A2036" s="1" t="s">
        <v>9490</v>
      </c>
      <c r="B2036" s="1">
        <v>260101</v>
      </c>
      <c r="C2036" s="1" t="s">
        <v>71</v>
      </c>
      <c r="D2036" s="3">
        <v>46129</v>
      </c>
      <c r="E2036" s="4">
        <v>0.48958333333333331</v>
      </c>
      <c r="F2036" s="5">
        <v>46113</v>
      </c>
      <c r="G2036" s="3">
        <v>46129</v>
      </c>
      <c r="H2036" s="4">
        <v>0.81597222222222221</v>
      </c>
      <c r="I2036" s="48">
        <f t="shared" si="265"/>
        <v>0.3263888888888889</v>
      </c>
      <c r="J2036" s="1">
        <v>5</v>
      </c>
      <c r="K2036" s="1" t="s">
        <v>1896</v>
      </c>
      <c r="L2036" s="1" t="s">
        <v>9491</v>
      </c>
      <c r="M2036" s="1" t="s">
        <v>75</v>
      </c>
      <c r="N2036" s="1" t="s">
        <v>8903</v>
      </c>
      <c r="O2036" s="1" t="s">
        <v>77</v>
      </c>
      <c r="P2036" s="1" t="s">
        <v>78</v>
      </c>
      <c r="Q2036" s="1" t="s">
        <v>78</v>
      </c>
      <c r="R2036" s="21" t="s">
        <v>1898</v>
      </c>
      <c r="S2036" s="21" t="s">
        <v>99</v>
      </c>
      <c r="T2036" s="34" t="s">
        <v>72</v>
      </c>
      <c r="U2036" s="34" t="s">
        <v>4538</v>
      </c>
      <c r="V2036" s="1" t="s">
        <v>80</v>
      </c>
      <c r="W2036" s="1" t="s">
        <v>778</v>
      </c>
      <c r="X2036" s="1" t="s">
        <v>779</v>
      </c>
      <c r="Y2036" s="1" t="s">
        <v>9036</v>
      </c>
      <c r="Z2036" s="1" t="s">
        <v>84</v>
      </c>
      <c r="AA2036" s="1" t="s">
        <v>72</v>
      </c>
      <c r="AB2036" s="1" t="s">
        <v>140</v>
      </c>
      <c r="AC2036" s="1" t="s">
        <v>141</v>
      </c>
      <c r="AD2036" s="1" t="s">
        <v>126</v>
      </c>
      <c r="AE2036" s="1">
        <v>55</v>
      </c>
      <c r="AF2036" s="1" t="s">
        <v>88</v>
      </c>
      <c r="AG2036" s="1">
        <v>5.9</v>
      </c>
      <c r="AH2036" s="1" t="s">
        <v>954</v>
      </c>
      <c r="AI2036" s="1" t="s">
        <v>90</v>
      </c>
      <c r="AJ2036" s="1" t="s">
        <v>91</v>
      </c>
      <c r="AK2036" s="1" t="s">
        <v>92</v>
      </c>
      <c r="AL2036" s="1" t="s">
        <v>72</v>
      </c>
      <c r="AM2036" s="1" t="s">
        <v>72</v>
      </c>
      <c r="AN2036" s="1" t="s">
        <v>72</v>
      </c>
      <c r="AO2036" s="1" t="s">
        <v>72</v>
      </c>
      <c r="AP2036" s="1" t="s">
        <v>72</v>
      </c>
      <c r="AQ2036" s="1" t="s">
        <v>72</v>
      </c>
      <c r="AR2036" s="1" t="s">
        <v>72</v>
      </c>
      <c r="AS2036" s="1" t="s">
        <v>72</v>
      </c>
      <c r="AT2036" s="1" t="s">
        <v>72</v>
      </c>
      <c r="AU2036" s="3">
        <v>46129</v>
      </c>
      <c r="AV2036" s="4">
        <v>0.83194444444444449</v>
      </c>
      <c r="AW2036" s="4">
        <v>0.91805555555555551</v>
      </c>
      <c r="AX2036" s="4">
        <f t="shared" si="266"/>
        <v>8.6111111111111027E-2</v>
      </c>
      <c r="AY2036" s="4">
        <f>AW2036-I2036</f>
        <v>0.59166666666666656</v>
      </c>
      <c r="AZ2036" s="4">
        <f>AW2036-E2036</f>
        <v>0.4284722222222222</v>
      </c>
      <c r="BA2036" s="1" t="s">
        <v>9492</v>
      </c>
      <c r="BB2036" s="1" t="s">
        <v>72</v>
      </c>
      <c r="BC2036" s="1" t="s">
        <v>1675</v>
      </c>
      <c r="BD2036" s="1">
        <v>14</v>
      </c>
      <c r="BE2036" s="1" t="s">
        <v>9200</v>
      </c>
      <c r="BF2036" s="1" t="s">
        <v>75</v>
      </c>
      <c r="BG2036" s="1" t="s">
        <v>75</v>
      </c>
      <c r="BH2036" s="1" t="s">
        <v>88</v>
      </c>
      <c r="BI2036" s="1" t="s">
        <v>96</v>
      </c>
      <c r="BJ2036" s="1" t="s">
        <v>72</v>
      </c>
      <c r="BK2036" s="1" t="s">
        <v>9039</v>
      </c>
      <c r="BL2036" s="1" t="s">
        <v>9040</v>
      </c>
      <c r="BM2036" s="1">
        <f>49+14</f>
        <v>63</v>
      </c>
      <c r="BN2036" s="1" t="s">
        <v>75</v>
      </c>
      <c r="BO2036" s="1" t="s">
        <v>75</v>
      </c>
      <c r="BP2036" s="1" t="s">
        <v>75</v>
      </c>
      <c r="BQ2036" s="21" t="s">
        <v>99</v>
      </c>
      <c r="BR2036" s="21" t="s">
        <v>100</v>
      </c>
    </row>
    <row r="2037" spans="1:70" ht="20.45" customHeight="1">
      <c r="A2037" s="1" t="s">
        <v>9493</v>
      </c>
      <c r="B2037" s="1">
        <v>260102</v>
      </c>
      <c r="C2037" s="1" t="s">
        <v>71</v>
      </c>
      <c r="D2037" s="3">
        <v>46132</v>
      </c>
      <c r="E2037" s="4">
        <v>0.4909722222222222</v>
      </c>
      <c r="F2037" s="5">
        <v>46113</v>
      </c>
      <c r="G2037" s="3">
        <v>46132</v>
      </c>
      <c r="H2037" s="4">
        <v>0.65416666666666667</v>
      </c>
      <c r="I2037" s="48">
        <f t="shared" si="265"/>
        <v>0.16319444444444448</v>
      </c>
      <c r="J2037" s="1">
        <v>2</v>
      </c>
      <c r="K2037" s="1" t="s">
        <v>1896</v>
      </c>
      <c r="L2037" s="1" t="s">
        <v>9494</v>
      </c>
      <c r="M2037" s="1" t="s">
        <v>75</v>
      </c>
      <c r="N2037" s="1" t="s">
        <v>8903</v>
      </c>
      <c r="O2037" s="1" t="s">
        <v>77</v>
      </c>
      <c r="P2037" s="1" t="s">
        <v>78</v>
      </c>
      <c r="Q2037" s="1" t="s">
        <v>78</v>
      </c>
      <c r="R2037" s="21" t="s">
        <v>1898</v>
      </c>
      <c r="S2037" s="21" t="s">
        <v>99</v>
      </c>
      <c r="T2037" s="34" t="s">
        <v>72</v>
      </c>
      <c r="U2037" s="34" t="s">
        <v>4288</v>
      </c>
      <c r="V2037" s="1" t="s">
        <v>1900</v>
      </c>
      <c r="W2037" s="1" t="s">
        <v>813</v>
      </c>
      <c r="X2037" s="1" t="s">
        <v>813</v>
      </c>
      <c r="Y2037" s="1" t="s">
        <v>9057</v>
      </c>
      <c r="Z2037" s="1" t="s">
        <v>84</v>
      </c>
      <c r="AA2037" s="1" t="s">
        <v>72</v>
      </c>
      <c r="AB2037" s="1" t="s">
        <v>140</v>
      </c>
      <c r="AC2037" s="1" t="s">
        <v>181</v>
      </c>
      <c r="AD2037" s="1" t="s">
        <v>126</v>
      </c>
      <c r="AE2037" s="1">
        <v>43</v>
      </c>
      <c r="AF2037" s="1" t="s">
        <v>88</v>
      </c>
      <c r="AG2037" s="1">
        <v>3.9</v>
      </c>
      <c r="AH2037" s="1" t="s">
        <v>954</v>
      </c>
      <c r="AI2037" s="1" t="s">
        <v>90</v>
      </c>
      <c r="AJ2037" s="1" t="s">
        <v>91</v>
      </c>
      <c r="AK2037" s="1" t="s">
        <v>92</v>
      </c>
      <c r="AL2037" s="1" t="s">
        <v>72</v>
      </c>
      <c r="AM2037" s="1" t="s">
        <v>217</v>
      </c>
      <c r="AN2037" s="1">
        <v>2</v>
      </c>
      <c r="AO2037" s="1" t="s">
        <v>9495</v>
      </c>
      <c r="AP2037" s="1" t="s">
        <v>72</v>
      </c>
      <c r="AQ2037" s="1" t="s">
        <v>72</v>
      </c>
      <c r="AR2037" s="1" t="s">
        <v>3444</v>
      </c>
      <c r="AS2037" s="1" t="s">
        <v>263</v>
      </c>
      <c r="AT2037" s="1" t="s">
        <v>72</v>
      </c>
      <c r="AU2037" s="3">
        <v>46132</v>
      </c>
      <c r="AV2037" s="4">
        <v>0.6694444444444444</v>
      </c>
      <c r="AW2037" s="4">
        <v>0.75624999999999998</v>
      </c>
      <c r="AX2037" s="4">
        <f t="shared" si="266"/>
        <v>8.680555555555558E-2</v>
      </c>
      <c r="AY2037" s="4">
        <f>AW2037-I2037</f>
        <v>0.59305555555555545</v>
      </c>
      <c r="AZ2037" s="4">
        <f>AW2037-E2037</f>
        <v>0.26527777777777778</v>
      </c>
      <c r="BA2037" s="1" t="s">
        <v>9496</v>
      </c>
      <c r="BB2037" s="1" t="s">
        <v>72</v>
      </c>
      <c r="BC2037" s="1" t="s">
        <v>1675</v>
      </c>
      <c r="BD2037" s="1">
        <v>14</v>
      </c>
      <c r="BE2037" s="1" t="s">
        <v>9256</v>
      </c>
      <c r="BF2037" s="1" t="s">
        <v>75</v>
      </c>
      <c r="BG2037" s="1" t="s">
        <v>75</v>
      </c>
      <c r="BH2037" s="1" t="s">
        <v>88</v>
      </c>
      <c r="BI2037" s="1" t="s">
        <v>96</v>
      </c>
      <c r="BJ2037" s="1" t="s">
        <v>72</v>
      </c>
      <c r="BK2037" s="1" t="s">
        <v>9039</v>
      </c>
      <c r="BL2037" s="1" t="s">
        <v>9040</v>
      </c>
      <c r="BM2037" s="1">
        <f>49</f>
        <v>49</v>
      </c>
      <c r="BN2037" s="1" t="s">
        <v>75</v>
      </c>
      <c r="BO2037" s="1" t="s">
        <v>75</v>
      </c>
      <c r="BP2037" s="1" t="s">
        <v>75</v>
      </c>
      <c r="BQ2037" s="21" t="s">
        <v>99</v>
      </c>
      <c r="BR2037" s="21" t="s">
        <v>100</v>
      </c>
    </row>
    <row r="2038" spans="1:70" ht="20.45" customHeight="1">
      <c r="A2038" s="1" t="s">
        <v>9497</v>
      </c>
      <c r="B2038" s="1">
        <v>260103</v>
      </c>
      <c r="C2038" s="1" t="s">
        <v>71</v>
      </c>
      <c r="D2038" s="3">
        <v>46133</v>
      </c>
      <c r="E2038" s="4">
        <v>0.46736111111111112</v>
      </c>
      <c r="F2038" s="5">
        <v>46113</v>
      </c>
      <c r="G2038" s="3">
        <v>46133</v>
      </c>
      <c r="H2038" s="4">
        <v>0.65972222222222221</v>
      </c>
      <c r="I2038" s="48">
        <f t="shared" si="265"/>
        <v>0.19236111111111109</v>
      </c>
      <c r="J2038" s="1">
        <v>3</v>
      </c>
      <c r="K2038" s="1" t="s">
        <v>1896</v>
      </c>
      <c r="L2038" s="1" t="s">
        <v>9498</v>
      </c>
      <c r="M2038" s="1" t="s">
        <v>75</v>
      </c>
      <c r="N2038" s="1" t="s">
        <v>3947</v>
      </c>
      <c r="O2038" s="1" t="s">
        <v>77</v>
      </c>
      <c r="P2038" s="1" t="s">
        <v>78</v>
      </c>
      <c r="Q2038" s="1" t="s">
        <v>78</v>
      </c>
      <c r="R2038" s="21" t="s">
        <v>1898</v>
      </c>
      <c r="S2038" s="21" t="s">
        <v>99</v>
      </c>
      <c r="T2038" s="34" t="s">
        <v>72</v>
      </c>
      <c r="U2038" s="21" t="s">
        <v>4107</v>
      </c>
      <c r="V2038" s="1" t="s">
        <v>1900</v>
      </c>
      <c r="W2038" s="1" t="s">
        <v>813</v>
      </c>
      <c r="X2038" s="1" t="s">
        <v>813</v>
      </c>
      <c r="Y2038" s="1" t="s">
        <v>9057</v>
      </c>
      <c r="Z2038" s="1" t="s">
        <v>84</v>
      </c>
      <c r="AA2038" s="1" t="s">
        <v>72</v>
      </c>
      <c r="AB2038" s="1" t="s">
        <v>7524</v>
      </c>
      <c r="AC2038" s="1" t="s">
        <v>7524</v>
      </c>
      <c r="AD2038" s="1" t="s">
        <v>126</v>
      </c>
      <c r="AE2038" s="1">
        <v>51</v>
      </c>
      <c r="AF2038" s="1" t="s">
        <v>88</v>
      </c>
      <c r="AG2038" s="1">
        <v>4.8</v>
      </c>
      <c r="AH2038" s="1" t="s">
        <v>2344</v>
      </c>
      <c r="AI2038" s="1" t="s">
        <v>90</v>
      </c>
      <c r="AJ2038" s="1" t="s">
        <v>91</v>
      </c>
      <c r="AK2038" s="1" t="s">
        <v>92</v>
      </c>
      <c r="AL2038" s="1" t="s">
        <v>72</v>
      </c>
      <c r="AM2038" s="1" t="s">
        <v>254</v>
      </c>
      <c r="AN2038" s="1">
        <v>2</v>
      </c>
      <c r="AO2038" s="1" t="s">
        <v>5556</v>
      </c>
      <c r="AP2038" s="1" t="s">
        <v>72</v>
      </c>
      <c r="AQ2038" s="1" t="s">
        <v>72</v>
      </c>
      <c r="AR2038" s="1" t="s">
        <v>3444</v>
      </c>
      <c r="AS2038" s="1" t="s">
        <v>878</v>
      </c>
      <c r="AT2038" s="1" t="s">
        <v>72</v>
      </c>
      <c r="AU2038" s="3">
        <v>46133</v>
      </c>
      <c r="AV2038" s="4">
        <v>0.67152777777777772</v>
      </c>
      <c r="AW2038" s="4">
        <v>0.74861111111111112</v>
      </c>
      <c r="AX2038" s="4">
        <f t="shared" si="266"/>
        <v>7.7083333333333393E-2</v>
      </c>
      <c r="AY2038" s="4">
        <f>AW2038-I2038</f>
        <v>0.55625000000000002</v>
      </c>
      <c r="AZ2038" s="4">
        <f>AW2038-E2038</f>
        <v>0.28125</v>
      </c>
      <c r="BA2038" s="1" t="s">
        <v>9499</v>
      </c>
      <c r="BB2038" s="1" t="s">
        <v>72</v>
      </c>
      <c r="BC2038" s="1" t="s">
        <v>1675</v>
      </c>
      <c r="BD2038" s="1">
        <v>14</v>
      </c>
      <c r="BE2038" s="1" t="s">
        <v>8433</v>
      </c>
      <c r="BF2038" s="1" t="s">
        <v>75</v>
      </c>
      <c r="BG2038" s="1" t="s">
        <v>75</v>
      </c>
      <c r="BH2038" s="1" t="s">
        <v>88</v>
      </c>
      <c r="BI2038" s="1" t="s">
        <v>96</v>
      </c>
      <c r="BJ2038" s="1" t="s">
        <v>72</v>
      </c>
      <c r="BK2038" s="1" t="s">
        <v>3962</v>
      </c>
      <c r="BL2038" s="1" t="s">
        <v>9201</v>
      </c>
      <c r="BM2038" s="1">
        <f>35+7</f>
        <v>42</v>
      </c>
      <c r="BN2038" s="1" t="s">
        <v>75</v>
      </c>
      <c r="BO2038" s="1" t="s">
        <v>75</v>
      </c>
      <c r="BP2038" s="1" t="s">
        <v>75</v>
      </c>
      <c r="BQ2038" s="21" t="s">
        <v>99</v>
      </c>
      <c r="BR2038" s="21" t="s">
        <v>100</v>
      </c>
    </row>
    <row r="2039" spans="1:70" ht="20.45" customHeight="1">
      <c r="A2039" s="1" t="s">
        <v>9500</v>
      </c>
      <c r="B2039" s="1">
        <v>260104</v>
      </c>
      <c r="C2039" s="1" t="s">
        <v>71</v>
      </c>
      <c r="D2039" s="3">
        <v>46133</v>
      </c>
      <c r="E2039" s="4">
        <v>0.56944444444444442</v>
      </c>
      <c r="F2039" s="5">
        <v>46113</v>
      </c>
      <c r="G2039" s="3">
        <v>46133</v>
      </c>
      <c r="H2039" s="4">
        <v>0.88402777777777775</v>
      </c>
      <c r="I2039" s="48">
        <f t="shared" si="265"/>
        <v>0.31458333333333333</v>
      </c>
      <c r="J2039" s="1">
        <v>10</v>
      </c>
      <c r="K2039" s="1" t="s">
        <v>1896</v>
      </c>
      <c r="L2039" s="1" t="s">
        <v>9501</v>
      </c>
      <c r="M2039" s="1" t="s">
        <v>75</v>
      </c>
      <c r="N2039" s="1" t="s">
        <v>8923</v>
      </c>
      <c r="O2039" s="1" t="s">
        <v>77</v>
      </c>
      <c r="P2039" s="1" t="s">
        <v>78</v>
      </c>
      <c r="Q2039" s="1" t="s">
        <v>78</v>
      </c>
      <c r="R2039" s="21" t="s">
        <v>1898</v>
      </c>
      <c r="S2039" s="21" t="s">
        <v>99</v>
      </c>
      <c r="T2039" s="34" t="s">
        <v>72</v>
      </c>
      <c r="U2039" s="34" t="s">
        <v>9502</v>
      </c>
      <c r="V2039" s="1" t="s">
        <v>80</v>
      </c>
      <c r="W2039" s="1" t="s">
        <v>778</v>
      </c>
      <c r="X2039" s="1" t="s">
        <v>779</v>
      </c>
      <c r="Y2039" s="1" t="s">
        <v>9036</v>
      </c>
      <c r="Z2039" s="1" t="s">
        <v>8924</v>
      </c>
      <c r="AA2039" s="1" t="s">
        <v>72</v>
      </c>
      <c r="AB2039" s="1" t="s">
        <v>9503</v>
      </c>
      <c r="AC2039" s="1" t="s">
        <v>9503</v>
      </c>
      <c r="AD2039" s="1" t="s">
        <v>126</v>
      </c>
      <c r="AE2039" s="1">
        <v>50</v>
      </c>
      <c r="AF2039" s="1" t="s">
        <v>88</v>
      </c>
      <c r="AG2039" s="1">
        <v>5.0999999999999996</v>
      </c>
      <c r="AH2039" s="1" t="s">
        <v>954</v>
      </c>
      <c r="AI2039" s="1" t="s">
        <v>90</v>
      </c>
      <c r="AJ2039" s="1" t="s">
        <v>91</v>
      </c>
      <c r="AK2039" s="1" t="s">
        <v>92</v>
      </c>
      <c r="AL2039" s="1" t="s">
        <v>72</v>
      </c>
      <c r="AM2039" s="1" t="s">
        <v>72</v>
      </c>
      <c r="AN2039" s="1" t="s">
        <v>72</v>
      </c>
      <c r="AO2039" s="1" t="s">
        <v>72</v>
      </c>
      <c r="AP2039" s="1" t="s">
        <v>72</v>
      </c>
      <c r="AQ2039" s="1" t="s">
        <v>72</v>
      </c>
      <c r="AR2039" s="1" t="s">
        <v>72</v>
      </c>
      <c r="AS2039" s="1" t="s">
        <v>72</v>
      </c>
      <c r="AT2039" s="1" t="s">
        <v>72</v>
      </c>
      <c r="AU2039" s="3">
        <v>46134</v>
      </c>
      <c r="AV2039" s="4">
        <v>0.28888888888888886</v>
      </c>
      <c r="AW2039" s="4">
        <v>0.36458333333333331</v>
      </c>
      <c r="AX2039" s="4">
        <f t="shared" si="266"/>
        <v>7.5694444444444453E-2</v>
      </c>
      <c r="AY2039" s="4">
        <f>AW2039-I2039</f>
        <v>4.9999999999999989E-2</v>
      </c>
      <c r="AZ2039" s="4">
        <f>AW2039-E2039</f>
        <v>-0.2048611111111111</v>
      </c>
      <c r="BA2039" s="1" t="s">
        <v>7847</v>
      </c>
      <c r="BB2039" s="1" t="s">
        <v>72</v>
      </c>
      <c r="BC2039" s="1" t="s">
        <v>1675</v>
      </c>
      <c r="BD2039" s="1">
        <v>14</v>
      </c>
      <c r="BE2039" s="1" t="s">
        <v>6026</v>
      </c>
      <c r="BF2039" s="1" t="s">
        <v>75</v>
      </c>
      <c r="BG2039" s="1" t="s">
        <v>75</v>
      </c>
      <c r="BH2039" s="1" t="s">
        <v>88</v>
      </c>
      <c r="BI2039" s="1" t="s">
        <v>96</v>
      </c>
      <c r="BJ2039" s="1" t="s">
        <v>72</v>
      </c>
      <c r="BK2039" s="1" t="s">
        <v>6757</v>
      </c>
      <c r="BL2039" s="1" t="s">
        <v>9504</v>
      </c>
      <c r="BM2039" s="1">
        <f>28+7</f>
        <v>35</v>
      </c>
      <c r="BN2039" s="1" t="s">
        <v>75</v>
      </c>
      <c r="BO2039" s="1" t="s">
        <v>75</v>
      </c>
      <c r="BP2039" s="1" t="s">
        <v>75</v>
      </c>
      <c r="BQ2039" s="21" t="s">
        <v>99</v>
      </c>
      <c r="BR2039" s="21" t="s">
        <v>100</v>
      </c>
    </row>
    <row r="2040" spans="1:70" ht="20.45" customHeight="1">
      <c r="A2040" s="1" t="s">
        <v>9505</v>
      </c>
      <c r="B2040" s="1">
        <v>260105</v>
      </c>
      <c r="C2040" s="1" t="s">
        <v>71</v>
      </c>
      <c r="D2040" s="3">
        <v>46134</v>
      </c>
      <c r="E2040" s="4">
        <v>0.60416666666666663</v>
      </c>
      <c r="F2040" s="5">
        <v>46113</v>
      </c>
      <c r="G2040" s="3">
        <v>46134</v>
      </c>
      <c r="H2040" s="4">
        <v>0.83333333333333337</v>
      </c>
      <c r="I2040" s="48">
        <f t="shared" si="265"/>
        <v>0.22916666666666674</v>
      </c>
      <c r="J2040" s="1">
        <v>15</v>
      </c>
      <c r="K2040" s="1" t="s">
        <v>1896</v>
      </c>
      <c r="L2040" s="1" t="s">
        <v>9506</v>
      </c>
      <c r="M2040" s="1" t="s">
        <v>75</v>
      </c>
      <c r="N2040" s="1" t="s">
        <v>3624</v>
      </c>
      <c r="O2040" s="1" t="s">
        <v>77</v>
      </c>
      <c r="P2040" s="1" t="s">
        <v>78</v>
      </c>
      <c r="Q2040" s="1" t="s">
        <v>78</v>
      </c>
      <c r="R2040" s="21" t="s">
        <v>1898</v>
      </c>
      <c r="S2040" s="21" t="s">
        <v>99</v>
      </c>
      <c r="T2040" s="34" t="s">
        <v>9507</v>
      </c>
      <c r="U2040" s="34" t="s">
        <v>7173</v>
      </c>
      <c r="V2040" s="1" t="s">
        <v>1900</v>
      </c>
      <c r="W2040" s="1" t="s">
        <v>2143</v>
      </c>
      <c r="X2040" s="1" t="s">
        <v>1868</v>
      </c>
      <c r="Y2040" s="1" t="s">
        <v>9079</v>
      </c>
      <c r="Z2040" s="1" t="s">
        <v>152</v>
      </c>
      <c r="AA2040" s="1" t="s">
        <v>72</v>
      </c>
      <c r="AB2040" s="1" t="s">
        <v>153</v>
      </c>
      <c r="AC2040" s="1" t="s">
        <v>154</v>
      </c>
      <c r="AD2040" s="1" t="s">
        <v>126</v>
      </c>
      <c r="AE2040" s="1">
        <v>47</v>
      </c>
      <c r="AF2040" s="1" t="s">
        <v>88</v>
      </c>
      <c r="AG2040" s="1">
        <v>6.4</v>
      </c>
      <c r="AH2040" s="1" t="s">
        <v>2344</v>
      </c>
      <c r="AI2040" s="1" t="s">
        <v>90</v>
      </c>
      <c r="AJ2040" s="1" t="s">
        <v>91</v>
      </c>
      <c r="AK2040" s="1" t="s">
        <v>92</v>
      </c>
      <c r="AL2040" s="1" t="s">
        <v>72</v>
      </c>
      <c r="AM2040" s="1" t="s">
        <v>72</v>
      </c>
      <c r="AN2040" s="1" t="s">
        <v>72</v>
      </c>
      <c r="AO2040" s="1" t="s">
        <v>230</v>
      </c>
      <c r="AP2040" s="1" t="s">
        <v>72</v>
      </c>
      <c r="AQ2040" s="1" t="s">
        <v>72</v>
      </c>
      <c r="AR2040" s="1" t="s">
        <v>72</v>
      </c>
      <c r="AS2040" s="1" t="s">
        <v>72</v>
      </c>
      <c r="AT2040" s="1" t="s">
        <v>72</v>
      </c>
      <c r="AU2040" s="3">
        <v>46134</v>
      </c>
      <c r="AV2040" s="4">
        <v>0.86458333333333337</v>
      </c>
      <c r="AW2040" s="4" t="s">
        <v>72</v>
      </c>
      <c r="AX2040" s="4" t="s">
        <v>72</v>
      </c>
      <c r="AY2040" s="4" t="s">
        <v>72</v>
      </c>
      <c r="AZ2040" s="4" t="s">
        <v>72</v>
      </c>
      <c r="BA2040" s="1" t="s">
        <v>9508</v>
      </c>
      <c r="BB2040" s="1" t="s">
        <v>72</v>
      </c>
      <c r="BC2040" s="1" t="s">
        <v>1794</v>
      </c>
      <c r="BD2040" s="1">
        <v>15</v>
      </c>
      <c r="BE2040" s="1" t="s">
        <v>9218</v>
      </c>
      <c r="BF2040" s="1" t="s">
        <v>75</v>
      </c>
      <c r="BG2040" s="1" t="s">
        <v>75</v>
      </c>
      <c r="BH2040" s="1" t="s">
        <v>88</v>
      </c>
      <c r="BI2040" s="1" t="s">
        <v>79</v>
      </c>
      <c r="BJ2040" s="1" t="s">
        <v>9509</v>
      </c>
      <c r="BK2040" s="1" t="s">
        <v>9092</v>
      </c>
      <c r="BL2040" s="1" t="s">
        <v>72</v>
      </c>
      <c r="BM2040" s="1" t="s">
        <v>72</v>
      </c>
      <c r="BN2040" s="1" t="s">
        <v>88</v>
      </c>
      <c r="BO2040" s="1" t="s">
        <v>88</v>
      </c>
      <c r="BP2040" s="1" t="s">
        <v>88</v>
      </c>
      <c r="BQ2040" s="1" t="s">
        <v>160</v>
      </c>
      <c r="BR2040" s="1" t="s">
        <v>9510</v>
      </c>
    </row>
    <row r="2041" spans="1:70" ht="20.45" customHeight="1">
      <c r="A2041" s="1" t="s">
        <v>9511</v>
      </c>
      <c r="B2041" s="1">
        <v>260106</v>
      </c>
      <c r="C2041" s="1" t="s">
        <v>71</v>
      </c>
      <c r="D2041" s="3">
        <v>46134</v>
      </c>
      <c r="E2041" s="4">
        <v>0.67708333333333337</v>
      </c>
      <c r="F2041" s="5">
        <v>46113</v>
      </c>
      <c r="G2041" s="3">
        <v>46134</v>
      </c>
      <c r="H2041" s="4">
        <v>0.83333333333333337</v>
      </c>
      <c r="I2041" s="48">
        <f t="shared" si="265"/>
        <v>0.15625</v>
      </c>
      <c r="J2041" s="1">
        <v>15</v>
      </c>
      <c r="K2041" s="1" t="s">
        <v>1896</v>
      </c>
      <c r="L2041" s="1" t="s">
        <v>9512</v>
      </c>
      <c r="M2041" s="1" t="s">
        <v>75</v>
      </c>
      <c r="N2041" s="1" t="s">
        <v>7510</v>
      </c>
      <c r="O2041" s="1" t="s">
        <v>77</v>
      </c>
      <c r="P2041" s="1" t="s">
        <v>78</v>
      </c>
      <c r="Q2041" s="1" t="s">
        <v>172</v>
      </c>
      <c r="R2041" s="21" t="s">
        <v>1898</v>
      </c>
      <c r="S2041" s="21" t="s">
        <v>99</v>
      </c>
      <c r="T2041" s="34" t="s">
        <v>8863</v>
      </c>
      <c r="U2041" s="34" t="s">
        <v>4288</v>
      </c>
      <c r="V2041" s="1" t="s">
        <v>1900</v>
      </c>
      <c r="W2041" s="1" t="s">
        <v>2143</v>
      </c>
      <c r="X2041" s="1" t="s">
        <v>1868</v>
      </c>
      <c r="Y2041" s="1" t="s">
        <v>9079</v>
      </c>
      <c r="Z2041" s="1" t="s">
        <v>7128</v>
      </c>
      <c r="AA2041" s="1" t="s">
        <v>72</v>
      </c>
      <c r="AB2041" s="1" t="s">
        <v>8204</v>
      </c>
      <c r="AC2041" s="1" t="s">
        <v>7519</v>
      </c>
      <c r="AD2041" s="1" t="s">
        <v>87</v>
      </c>
      <c r="AE2041" s="1">
        <v>76</v>
      </c>
      <c r="AF2041" s="1" t="s">
        <v>88</v>
      </c>
      <c r="AG2041" s="1">
        <v>6.4</v>
      </c>
      <c r="AH2041" s="1" t="s">
        <v>2344</v>
      </c>
      <c r="AI2041" s="1" t="s">
        <v>90</v>
      </c>
      <c r="AJ2041" s="1" t="s">
        <v>91</v>
      </c>
      <c r="AK2041" s="1" t="s">
        <v>92</v>
      </c>
      <c r="AL2041" s="1" t="s">
        <v>9513</v>
      </c>
      <c r="AM2041" s="1" t="s">
        <v>72</v>
      </c>
      <c r="AN2041" s="1" t="s">
        <v>72</v>
      </c>
      <c r="AO2041" s="1" t="s">
        <v>72</v>
      </c>
      <c r="AP2041" s="1" t="s">
        <v>72</v>
      </c>
      <c r="AQ2041" s="1" t="s">
        <v>72</v>
      </c>
      <c r="AR2041" s="1" t="s">
        <v>447</v>
      </c>
      <c r="AS2041" s="1" t="s">
        <v>72</v>
      </c>
      <c r="AT2041" s="1" t="s">
        <v>72</v>
      </c>
      <c r="AU2041" s="3">
        <v>46134</v>
      </c>
      <c r="AV2041" s="4">
        <v>0.86041666666666672</v>
      </c>
      <c r="AW2041" s="4">
        <v>0.90277777777777779</v>
      </c>
      <c r="AX2041" s="4">
        <f t="shared" si="266"/>
        <v>4.2361111111111072E-2</v>
      </c>
      <c r="AY2041" s="4">
        <f>AW2041-I2041</f>
        <v>0.74652777777777779</v>
      </c>
      <c r="AZ2041" s="4">
        <f>AW2041-E2041</f>
        <v>0.22569444444444442</v>
      </c>
      <c r="BA2041" s="1" t="s">
        <v>9514</v>
      </c>
      <c r="BB2041" s="1" t="s">
        <v>72</v>
      </c>
      <c r="BC2041" s="1" t="s">
        <v>1675</v>
      </c>
      <c r="BD2041" s="1">
        <v>13</v>
      </c>
      <c r="BE2041" s="1" t="s">
        <v>7811</v>
      </c>
      <c r="BF2041" s="1" t="s">
        <v>88</v>
      </c>
      <c r="BG2041" s="1" t="s">
        <v>88</v>
      </c>
      <c r="BH2041" s="1" t="s">
        <v>88</v>
      </c>
      <c r="BI2041" s="1" t="s">
        <v>96</v>
      </c>
      <c r="BJ2041" s="1" t="s">
        <v>72</v>
      </c>
      <c r="BK2041" s="1" t="s">
        <v>6757</v>
      </c>
      <c r="BL2041" s="1" t="s">
        <v>9515</v>
      </c>
      <c r="BM2041" s="1">
        <f>21+21+42</f>
        <v>84</v>
      </c>
      <c r="BN2041" s="1" t="s">
        <v>75</v>
      </c>
      <c r="BO2041" s="1" t="s">
        <v>75</v>
      </c>
      <c r="BP2041" s="1" t="s">
        <v>75</v>
      </c>
      <c r="BQ2041" s="21" t="s">
        <v>99</v>
      </c>
      <c r="BR2041" s="21" t="s">
        <v>100</v>
      </c>
    </row>
    <row r="2042" spans="1:70" ht="20.45" customHeight="1">
      <c r="A2042" s="1">
        <v>260107</v>
      </c>
      <c r="B2042" s="1">
        <v>260107</v>
      </c>
      <c r="C2042" s="1" t="s">
        <v>71</v>
      </c>
      <c r="D2042" s="3">
        <v>46135</v>
      </c>
      <c r="E2042" s="4">
        <v>0.49444444444444446</v>
      </c>
      <c r="F2042" s="5">
        <v>46113</v>
      </c>
      <c r="G2042" s="3">
        <v>46135</v>
      </c>
      <c r="H2042" s="4">
        <v>0.67500000000000004</v>
      </c>
      <c r="I2042" s="48">
        <f t="shared" si="265"/>
        <v>0.18055555555555558</v>
      </c>
      <c r="J2042" s="1">
        <v>6</v>
      </c>
      <c r="K2042" s="1" t="s">
        <v>1896</v>
      </c>
      <c r="L2042" s="1" t="s">
        <v>9516</v>
      </c>
      <c r="M2042" s="1" t="s">
        <v>75</v>
      </c>
      <c r="N2042" s="1" t="s">
        <v>2215</v>
      </c>
      <c r="O2042" s="1" t="s">
        <v>77</v>
      </c>
      <c r="P2042" s="1" t="s">
        <v>172</v>
      </c>
      <c r="Q2042" s="1" t="s">
        <v>78</v>
      </c>
      <c r="R2042" s="21" t="s">
        <v>1927</v>
      </c>
      <c r="S2042" s="21" t="s">
        <v>160</v>
      </c>
      <c r="T2042" s="21" t="s">
        <v>9517</v>
      </c>
      <c r="U2042" s="21" t="s">
        <v>72</v>
      </c>
      <c r="V2042" s="1" t="s">
        <v>1900</v>
      </c>
      <c r="W2042" s="1" t="s">
        <v>813</v>
      </c>
      <c r="X2042" s="1" t="s">
        <v>813</v>
      </c>
      <c r="Y2042" s="1" t="s">
        <v>9057</v>
      </c>
      <c r="Z2042" s="1" t="s">
        <v>84</v>
      </c>
      <c r="AA2042" s="1" t="s">
        <v>72</v>
      </c>
      <c r="AB2042" s="1" t="s">
        <v>140</v>
      </c>
      <c r="AC2042" s="1" t="s">
        <v>141</v>
      </c>
      <c r="AD2042" s="1" t="s">
        <v>87</v>
      </c>
      <c r="AE2042" s="1">
        <v>52</v>
      </c>
      <c r="AF2042" s="1" t="s">
        <v>88</v>
      </c>
      <c r="AG2042" s="1">
        <v>5.3</v>
      </c>
      <c r="AH2042" s="1" t="s">
        <v>2344</v>
      </c>
      <c r="AI2042" s="1" t="s">
        <v>90</v>
      </c>
      <c r="AJ2042" s="1" t="s">
        <v>91</v>
      </c>
      <c r="AK2042" s="1" t="s">
        <v>92</v>
      </c>
      <c r="AL2042" s="1" t="s">
        <v>72</v>
      </c>
      <c r="AM2042" s="1" t="s">
        <v>72</v>
      </c>
      <c r="AN2042" s="1" t="s">
        <v>72</v>
      </c>
      <c r="AO2042" s="1" t="s">
        <v>72</v>
      </c>
      <c r="AP2042" s="1" t="s">
        <v>72</v>
      </c>
      <c r="AQ2042" s="1" t="s">
        <v>72</v>
      </c>
      <c r="AR2042" s="1" t="s">
        <v>3444</v>
      </c>
      <c r="AS2042" s="1" t="s">
        <v>72</v>
      </c>
      <c r="AT2042" s="1" t="s">
        <v>72</v>
      </c>
      <c r="AU2042" s="3">
        <v>46135</v>
      </c>
      <c r="AV2042" s="4">
        <v>0.68819444444444444</v>
      </c>
      <c r="AW2042" s="4" t="s">
        <v>72</v>
      </c>
      <c r="AX2042" s="4" t="s">
        <v>72</v>
      </c>
      <c r="AY2042" s="4" t="s">
        <v>72</v>
      </c>
      <c r="AZ2042" s="6" t="s">
        <v>72</v>
      </c>
      <c r="BA2042" s="1" t="s">
        <v>9518</v>
      </c>
      <c r="BB2042" s="1" t="s">
        <v>72</v>
      </c>
      <c r="BC2042" s="1" t="s">
        <v>1794</v>
      </c>
      <c r="BD2042" s="1">
        <v>14</v>
      </c>
      <c r="BE2042" s="1" t="s">
        <v>2694</v>
      </c>
      <c r="BF2042" s="1" t="s">
        <v>88</v>
      </c>
      <c r="BG2042" s="1" t="s">
        <v>88</v>
      </c>
      <c r="BH2042" s="1" t="s">
        <v>88</v>
      </c>
      <c r="BI2042" s="1" t="s">
        <v>79</v>
      </c>
      <c r="BJ2042" s="1" t="s">
        <v>2154</v>
      </c>
      <c r="BK2042" s="1" t="s">
        <v>72</v>
      </c>
      <c r="BL2042" s="1" t="s">
        <v>72</v>
      </c>
      <c r="BM2042" s="1" t="s">
        <v>72</v>
      </c>
      <c r="BN2042" s="1" t="s">
        <v>72</v>
      </c>
      <c r="BO2042" s="1" t="s">
        <v>72</v>
      </c>
      <c r="BP2042" s="1" t="s">
        <v>72</v>
      </c>
      <c r="BQ2042" s="1" t="s">
        <v>160</v>
      </c>
      <c r="BR2042" s="1" t="s">
        <v>9510</v>
      </c>
    </row>
    <row r="2043" spans="1:70" ht="20.45" customHeight="1">
      <c r="A2043" s="1" t="s">
        <v>9519</v>
      </c>
      <c r="B2043" s="1">
        <v>260108</v>
      </c>
      <c r="C2043" s="1" t="s">
        <v>71</v>
      </c>
      <c r="D2043" s="3">
        <v>46136</v>
      </c>
      <c r="E2043" s="4">
        <v>0.70277777777777772</v>
      </c>
      <c r="F2043" s="5">
        <v>46113</v>
      </c>
      <c r="G2043" s="3">
        <v>46136</v>
      </c>
      <c r="H2043" s="4">
        <v>0.80347222222222225</v>
      </c>
      <c r="I2043" s="48">
        <f t="shared" si="265"/>
        <v>0.10069444444444453</v>
      </c>
      <c r="J2043" s="1">
        <v>1</v>
      </c>
      <c r="K2043" s="1" t="s">
        <v>1896</v>
      </c>
      <c r="L2043" s="1" t="s">
        <v>9520</v>
      </c>
      <c r="M2043" s="1" t="s">
        <v>75</v>
      </c>
      <c r="N2043" s="1" t="s">
        <v>3947</v>
      </c>
      <c r="O2043" s="1" t="s">
        <v>77</v>
      </c>
      <c r="P2043" s="1" t="s">
        <v>78</v>
      </c>
      <c r="Q2043" s="1" t="s">
        <v>78</v>
      </c>
      <c r="R2043" s="21" t="s">
        <v>1898</v>
      </c>
      <c r="S2043" s="21" t="s">
        <v>99</v>
      </c>
      <c r="T2043" s="34" t="s">
        <v>72</v>
      </c>
      <c r="U2043" s="34" t="s">
        <v>9521</v>
      </c>
      <c r="V2043" s="1" t="s">
        <v>1900</v>
      </c>
      <c r="W2043" s="1" t="s">
        <v>813</v>
      </c>
      <c r="X2043" s="1" t="s">
        <v>813</v>
      </c>
      <c r="Y2043" s="1" t="s">
        <v>9057</v>
      </c>
      <c r="Z2043" s="1" t="s">
        <v>84</v>
      </c>
      <c r="AA2043" s="1" t="s">
        <v>72</v>
      </c>
      <c r="AB2043" s="1" t="s">
        <v>124</v>
      </c>
      <c r="AC2043" s="1" t="s">
        <v>9522</v>
      </c>
      <c r="AD2043" s="1" t="s">
        <v>126</v>
      </c>
      <c r="AE2043" s="1">
        <v>89</v>
      </c>
      <c r="AF2043" s="1" t="s">
        <v>88</v>
      </c>
      <c r="AG2043" s="1">
        <v>4.9000000000000004</v>
      </c>
      <c r="AH2043" s="1" t="s">
        <v>954</v>
      </c>
      <c r="AI2043" s="1" t="s">
        <v>90</v>
      </c>
      <c r="AJ2043" s="1" t="s">
        <v>91</v>
      </c>
      <c r="AK2043" s="1" t="s">
        <v>92</v>
      </c>
      <c r="AL2043" s="1" t="s">
        <v>72</v>
      </c>
      <c r="AM2043" s="1" t="s">
        <v>229</v>
      </c>
      <c r="AN2043" s="1">
        <v>2</v>
      </c>
      <c r="AO2043" s="1" t="s">
        <v>5057</v>
      </c>
      <c r="AP2043" s="1" t="s">
        <v>72</v>
      </c>
      <c r="AQ2043" s="1" t="s">
        <v>72</v>
      </c>
      <c r="AR2043" s="1" t="s">
        <v>72</v>
      </c>
      <c r="AS2043" s="1" t="s">
        <v>72</v>
      </c>
      <c r="AT2043" s="1" t="s">
        <v>72</v>
      </c>
      <c r="AU2043" s="3">
        <v>46136</v>
      </c>
      <c r="AV2043" s="4">
        <v>0.81597222222222221</v>
      </c>
      <c r="AW2043" s="24">
        <v>0.87222222222222223</v>
      </c>
      <c r="AX2043" s="4">
        <f t="shared" si="266"/>
        <v>5.6250000000000022E-2</v>
      </c>
      <c r="AY2043" s="4">
        <f>AW2043-I2043</f>
        <v>0.7715277777777777</v>
      </c>
      <c r="AZ2043" s="4">
        <f>AW2043-E2043</f>
        <v>0.16944444444444451</v>
      </c>
      <c r="BA2043" s="1" t="s">
        <v>9523</v>
      </c>
      <c r="BB2043" s="1" t="s">
        <v>72</v>
      </c>
      <c r="BC2043" s="1" t="s">
        <v>1675</v>
      </c>
      <c r="BD2043" s="1">
        <v>14</v>
      </c>
      <c r="BE2043" s="1" t="s">
        <v>4219</v>
      </c>
      <c r="BF2043" s="1" t="s">
        <v>75</v>
      </c>
      <c r="BG2043" s="1" t="s">
        <v>75</v>
      </c>
      <c r="BH2043" s="1" t="s">
        <v>88</v>
      </c>
      <c r="BI2043" s="1" t="s">
        <v>96</v>
      </c>
      <c r="BJ2043" s="1" t="s">
        <v>72</v>
      </c>
      <c r="BK2043" s="1" t="s">
        <v>3509</v>
      </c>
      <c r="BL2043" s="1" t="s">
        <v>9524</v>
      </c>
      <c r="BM2043" s="1">
        <v>15</v>
      </c>
      <c r="BN2043" s="1" t="s">
        <v>75</v>
      </c>
      <c r="BO2043" s="1" t="s">
        <v>75</v>
      </c>
      <c r="BP2043" s="1" t="s">
        <v>75</v>
      </c>
      <c r="BQ2043" s="21" t="s">
        <v>99</v>
      </c>
      <c r="BR2043" s="21" t="s">
        <v>100</v>
      </c>
    </row>
    <row r="2044" spans="1:70" ht="20.45" customHeight="1">
      <c r="A2044" s="1" t="s">
        <v>9525</v>
      </c>
      <c r="B2044" s="1">
        <v>260109</v>
      </c>
      <c r="C2044" s="1" t="s">
        <v>71</v>
      </c>
      <c r="D2044" s="3">
        <v>46136</v>
      </c>
      <c r="E2044" s="4">
        <v>0.6875</v>
      </c>
      <c r="F2044" s="5">
        <v>46113</v>
      </c>
      <c r="G2044" s="3">
        <v>46136</v>
      </c>
      <c r="H2044" s="4">
        <v>0.8305555555555556</v>
      </c>
      <c r="I2044" s="48">
        <f t="shared" si="265"/>
        <v>0.1430555555555556</v>
      </c>
      <c r="J2044" s="1">
        <v>15</v>
      </c>
      <c r="K2044" s="1" t="s">
        <v>1896</v>
      </c>
      <c r="L2044" s="1" t="s">
        <v>9526</v>
      </c>
      <c r="M2044" s="1" t="s">
        <v>75</v>
      </c>
      <c r="N2044" s="1" t="s">
        <v>3624</v>
      </c>
      <c r="O2044" s="1" t="s">
        <v>77</v>
      </c>
      <c r="P2044" s="1" t="s">
        <v>172</v>
      </c>
      <c r="Q2044" s="1" t="s">
        <v>172</v>
      </c>
      <c r="R2044" s="21" t="s">
        <v>1927</v>
      </c>
      <c r="S2044" s="21" t="s">
        <v>160</v>
      </c>
      <c r="T2044" s="34" t="s">
        <v>9527</v>
      </c>
      <c r="U2044" s="34" t="s">
        <v>9528</v>
      </c>
      <c r="V2044" s="1" t="s">
        <v>1900</v>
      </c>
      <c r="W2044" s="1" t="s">
        <v>2143</v>
      </c>
      <c r="X2044" s="1" t="s">
        <v>1868</v>
      </c>
      <c r="Y2044" s="1" t="s">
        <v>9079</v>
      </c>
      <c r="Z2044" s="1" t="s">
        <v>152</v>
      </c>
      <c r="AA2044" s="1" t="s">
        <v>72</v>
      </c>
      <c r="AB2044" s="1" t="s">
        <v>153</v>
      </c>
      <c r="AC2044" s="1" t="s">
        <v>154</v>
      </c>
      <c r="AD2044" s="1" t="s">
        <v>126</v>
      </c>
      <c r="AE2044" s="1">
        <v>68</v>
      </c>
      <c r="AF2044" s="1" t="s">
        <v>88</v>
      </c>
      <c r="AG2044" s="1">
        <v>5.0999999999999996</v>
      </c>
      <c r="AH2044" s="1" t="s">
        <v>299</v>
      </c>
      <c r="AI2044" s="1" t="s">
        <v>90</v>
      </c>
      <c r="AJ2044" s="1" t="s">
        <v>91</v>
      </c>
      <c r="AK2044" s="1" t="s">
        <v>92</v>
      </c>
      <c r="AL2044" s="1" t="s">
        <v>72</v>
      </c>
      <c r="AM2044" s="1" t="s">
        <v>244</v>
      </c>
      <c r="AN2044" s="1" t="s">
        <v>72</v>
      </c>
      <c r="AO2044" s="1" t="s">
        <v>2216</v>
      </c>
      <c r="AP2044" s="1" t="s">
        <v>72</v>
      </c>
      <c r="AQ2044" s="1" t="s">
        <v>72</v>
      </c>
      <c r="AR2044" s="1" t="s">
        <v>2726</v>
      </c>
      <c r="AS2044" s="1" t="s">
        <v>72</v>
      </c>
      <c r="AT2044" s="1" t="s">
        <v>72</v>
      </c>
      <c r="AU2044" s="3">
        <v>46136</v>
      </c>
      <c r="AV2044" s="4">
        <v>0.875</v>
      </c>
      <c r="AW2044" s="4" t="s">
        <v>72</v>
      </c>
      <c r="AX2044" s="4" t="s">
        <v>72</v>
      </c>
      <c r="AY2044" s="4" t="s">
        <v>72</v>
      </c>
      <c r="AZ2044" s="4" t="s">
        <v>72</v>
      </c>
      <c r="BA2044" s="1" t="s">
        <v>9529</v>
      </c>
      <c r="BB2044" s="1" t="s">
        <v>72</v>
      </c>
      <c r="BC2044" s="1" t="s">
        <v>1794</v>
      </c>
      <c r="BD2044" s="1">
        <v>14</v>
      </c>
      <c r="BE2044" s="1" t="s">
        <v>3205</v>
      </c>
      <c r="BF2044" s="1" t="s">
        <v>75</v>
      </c>
      <c r="BG2044" s="1" t="s">
        <v>75</v>
      </c>
      <c r="BH2044" s="1" t="s">
        <v>88</v>
      </c>
      <c r="BI2044" s="1" t="s">
        <v>79</v>
      </c>
      <c r="BJ2044" s="1" t="s">
        <v>9509</v>
      </c>
      <c r="BK2044" s="1" t="s">
        <v>9092</v>
      </c>
      <c r="BL2044" s="1" t="s">
        <v>72</v>
      </c>
      <c r="BM2044" s="1" t="s">
        <v>72</v>
      </c>
      <c r="BN2044" s="1" t="s">
        <v>88</v>
      </c>
      <c r="BO2044" s="1" t="s">
        <v>88</v>
      </c>
      <c r="BP2044" s="1" t="s">
        <v>88</v>
      </c>
      <c r="BQ2044" s="1" t="s">
        <v>160</v>
      </c>
      <c r="BR2044" s="1" t="s">
        <v>9510</v>
      </c>
    </row>
    <row r="2045" spans="1:70" ht="20.45" customHeight="1">
      <c r="A2045" s="1" t="s">
        <v>9530</v>
      </c>
      <c r="B2045" s="1">
        <v>260110</v>
      </c>
      <c r="C2045" s="1" t="s">
        <v>71</v>
      </c>
      <c r="D2045" s="3">
        <v>46139</v>
      </c>
      <c r="E2045" s="4">
        <v>0.5131944444444444</v>
      </c>
      <c r="F2045" s="5">
        <v>46113</v>
      </c>
      <c r="G2045" s="3">
        <v>46139</v>
      </c>
      <c r="H2045" s="4">
        <v>0.64583333333333337</v>
      </c>
      <c r="I2045" s="48">
        <f t="shared" si="265"/>
        <v>0.13263888888888897</v>
      </c>
      <c r="J2045" s="1">
        <v>3</v>
      </c>
      <c r="K2045" s="1" t="s">
        <v>1896</v>
      </c>
      <c r="L2045" s="1" t="s">
        <v>9531</v>
      </c>
      <c r="M2045" s="1" t="s">
        <v>75</v>
      </c>
      <c r="N2045" s="1" t="s">
        <v>3947</v>
      </c>
      <c r="O2045" s="1" t="s">
        <v>77</v>
      </c>
      <c r="P2045" s="1" t="s">
        <v>78</v>
      </c>
      <c r="Q2045" s="1" t="s">
        <v>78</v>
      </c>
      <c r="R2045" s="21" t="s">
        <v>1898</v>
      </c>
      <c r="S2045" s="21" t="s">
        <v>99</v>
      </c>
      <c r="T2045" s="34" t="s">
        <v>72</v>
      </c>
      <c r="U2045" s="34" t="s">
        <v>9532</v>
      </c>
      <c r="V2045" s="1" t="s">
        <v>1900</v>
      </c>
      <c r="W2045" s="1" t="s">
        <v>813</v>
      </c>
      <c r="X2045" s="1" t="s">
        <v>813</v>
      </c>
      <c r="Y2045" s="1" t="s">
        <v>9057</v>
      </c>
      <c r="Z2045" s="1" t="s">
        <v>84</v>
      </c>
      <c r="AA2045" s="1" t="s">
        <v>72</v>
      </c>
      <c r="AB2045" s="1" t="s">
        <v>140</v>
      </c>
      <c r="AC2045" s="1" t="s">
        <v>141</v>
      </c>
      <c r="AD2045" s="1" t="s">
        <v>87</v>
      </c>
      <c r="AE2045" s="1">
        <v>51</v>
      </c>
      <c r="AF2045" s="1" t="s">
        <v>88</v>
      </c>
      <c r="AG2045" s="1">
        <v>6.6</v>
      </c>
      <c r="AH2045" s="1" t="s">
        <v>954</v>
      </c>
      <c r="AI2045" s="1" t="s">
        <v>90</v>
      </c>
      <c r="AJ2045" s="1" t="s">
        <v>91</v>
      </c>
      <c r="AK2045" s="1" t="s">
        <v>92</v>
      </c>
      <c r="AL2045" s="1" t="s">
        <v>72</v>
      </c>
      <c r="AM2045" s="1" t="s">
        <v>229</v>
      </c>
      <c r="AN2045" s="1">
        <v>2</v>
      </c>
      <c r="AO2045" s="1" t="s">
        <v>5057</v>
      </c>
      <c r="AP2045" s="1" t="s">
        <v>72</v>
      </c>
      <c r="AQ2045" s="1" t="s">
        <v>72</v>
      </c>
      <c r="AR2045" s="1" t="s">
        <v>3444</v>
      </c>
      <c r="AS2045" s="1" t="s">
        <v>72</v>
      </c>
      <c r="AT2045" s="1" t="s">
        <v>72</v>
      </c>
      <c r="AU2045" s="3">
        <v>46139</v>
      </c>
      <c r="AV2045" s="4">
        <v>0.65902777777777777</v>
      </c>
      <c r="AW2045" s="4">
        <v>0.72430555555555554</v>
      </c>
      <c r="AX2045" s="4">
        <f t="shared" si="266"/>
        <v>6.5277777777777768E-2</v>
      </c>
      <c r="AY2045" s="4">
        <f>AW2045-I2045</f>
        <v>0.59166666666666656</v>
      </c>
      <c r="AZ2045" s="4">
        <f>AW2045-E2045</f>
        <v>0.21111111111111114</v>
      </c>
      <c r="BA2045" s="1" t="s">
        <v>9533</v>
      </c>
      <c r="BB2045" s="1" t="s">
        <v>72</v>
      </c>
      <c r="BC2045" s="1" t="s">
        <v>1675</v>
      </c>
      <c r="BD2045" s="1">
        <v>14</v>
      </c>
      <c r="BE2045" s="1" t="s">
        <v>9256</v>
      </c>
      <c r="BF2045" s="1" t="s">
        <v>75</v>
      </c>
      <c r="BG2045" s="1" t="s">
        <v>75</v>
      </c>
      <c r="BH2045" s="1" t="s">
        <v>88</v>
      </c>
      <c r="BI2045" s="1" t="s">
        <v>96</v>
      </c>
      <c r="BJ2045" s="1" t="s">
        <v>72</v>
      </c>
      <c r="BK2045" s="1" t="s">
        <v>3962</v>
      </c>
      <c r="BL2045" s="1" t="s">
        <v>9415</v>
      </c>
      <c r="BM2045" s="1">
        <f>21+7</f>
        <v>28</v>
      </c>
      <c r="BN2045" s="1" t="s">
        <v>75</v>
      </c>
      <c r="BO2045" s="1" t="s">
        <v>75</v>
      </c>
      <c r="BP2045" s="1" t="s">
        <v>75</v>
      </c>
      <c r="BQ2045" s="21" t="s">
        <v>99</v>
      </c>
      <c r="BR2045" s="21" t="s">
        <v>100</v>
      </c>
    </row>
    <row r="2046" spans="1:70" ht="20.45" customHeight="1">
      <c r="A2046" s="1" t="s">
        <v>9534</v>
      </c>
      <c r="B2046" s="1">
        <v>260111</v>
      </c>
      <c r="C2046" s="1" t="s">
        <v>71</v>
      </c>
      <c r="D2046" s="3">
        <v>46140</v>
      </c>
      <c r="E2046" s="4">
        <v>0.40138888888888891</v>
      </c>
      <c r="F2046" s="5">
        <v>46113</v>
      </c>
      <c r="G2046" s="3">
        <v>46140</v>
      </c>
      <c r="H2046" s="4">
        <v>0.48333333333333334</v>
      </c>
      <c r="I2046" s="48">
        <f t="shared" si="265"/>
        <v>8.1944444444444431E-2</v>
      </c>
      <c r="J2046" s="1">
        <v>2</v>
      </c>
      <c r="K2046" s="1" t="s">
        <v>1896</v>
      </c>
      <c r="L2046" s="1" t="s">
        <v>9535</v>
      </c>
      <c r="M2046" s="1" t="s">
        <v>75</v>
      </c>
      <c r="N2046" s="1" t="s">
        <v>8903</v>
      </c>
      <c r="O2046" s="1" t="s">
        <v>77</v>
      </c>
      <c r="P2046" s="1" t="s">
        <v>78</v>
      </c>
      <c r="Q2046" s="1" t="s">
        <v>78</v>
      </c>
      <c r="R2046" s="21" t="s">
        <v>1898</v>
      </c>
      <c r="S2046" s="21" t="s">
        <v>99</v>
      </c>
      <c r="T2046" s="34" t="s">
        <v>72</v>
      </c>
      <c r="U2046" s="34" t="s">
        <v>3738</v>
      </c>
      <c r="V2046" s="1" t="s">
        <v>1900</v>
      </c>
      <c r="W2046" s="1" t="s">
        <v>83</v>
      </c>
      <c r="X2046" s="1" t="s">
        <v>123</v>
      </c>
      <c r="Y2046" s="1" t="s">
        <v>9043</v>
      </c>
      <c r="Z2046" s="1" t="s">
        <v>84</v>
      </c>
      <c r="AA2046" s="1" t="s">
        <v>72</v>
      </c>
      <c r="AB2046" s="1" t="s">
        <v>140</v>
      </c>
      <c r="AC2046" s="1" t="s">
        <v>181</v>
      </c>
      <c r="AD2046" s="1" t="s">
        <v>87</v>
      </c>
      <c r="AE2046" s="1">
        <v>41</v>
      </c>
      <c r="AF2046" s="1" t="s">
        <v>88</v>
      </c>
      <c r="AG2046" s="1">
        <v>5.0999999999999996</v>
      </c>
      <c r="AH2046" s="1" t="s">
        <v>954</v>
      </c>
      <c r="AI2046" s="1" t="s">
        <v>90</v>
      </c>
      <c r="AJ2046" s="1" t="s">
        <v>91</v>
      </c>
      <c r="AK2046" s="1" t="s">
        <v>92</v>
      </c>
      <c r="AL2046" s="1" t="s">
        <v>72</v>
      </c>
      <c r="AM2046" s="1" t="s">
        <v>217</v>
      </c>
      <c r="AN2046" s="1" t="s">
        <v>72</v>
      </c>
      <c r="AO2046" s="1" t="s">
        <v>372</v>
      </c>
      <c r="AP2046" s="1" t="s">
        <v>72</v>
      </c>
      <c r="AQ2046" s="1" t="s">
        <v>72</v>
      </c>
      <c r="AR2046" s="1" t="s">
        <v>3444</v>
      </c>
      <c r="AS2046" s="1" t="s">
        <v>72</v>
      </c>
      <c r="AT2046" s="1" t="s">
        <v>72</v>
      </c>
      <c r="AU2046" s="3">
        <v>46140</v>
      </c>
      <c r="AV2046" s="4">
        <v>0.49375000000000002</v>
      </c>
      <c r="AW2046" s="4">
        <v>0.57361111111111107</v>
      </c>
      <c r="AX2046" s="4">
        <f t="shared" si="266"/>
        <v>7.9861111111111049E-2</v>
      </c>
      <c r="AY2046" s="4">
        <f>AW2046-I2046</f>
        <v>0.49166666666666664</v>
      </c>
      <c r="AZ2046" s="4">
        <f>AW2046-E2046</f>
        <v>0.17222222222222217</v>
      </c>
      <c r="BA2046" s="1" t="s">
        <v>9536</v>
      </c>
      <c r="BB2046" s="1" t="s">
        <v>72</v>
      </c>
      <c r="BC2046" s="1" t="s">
        <v>1675</v>
      </c>
      <c r="BD2046" s="1">
        <v>14</v>
      </c>
      <c r="BE2046" s="1" t="s">
        <v>2694</v>
      </c>
      <c r="BF2046" s="1" t="s">
        <v>75</v>
      </c>
      <c r="BG2046" s="1" t="s">
        <v>75</v>
      </c>
      <c r="BH2046" s="1" t="s">
        <v>88</v>
      </c>
      <c r="BI2046" s="1" t="s">
        <v>96</v>
      </c>
      <c r="BJ2046" s="1" t="s">
        <v>72</v>
      </c>
      <c r="BK2046" s="1" t="s">
        <v>9039</v>
      </c>
      <c r="BL2046" s="1" t="s">
        <v>9040</v>
      </c>
      <c r="BM2046" s="1">
        <f>49+7</f>
        <v>56</v>
      </c>
      <c r="BN2046" s="1" t="s">
        <v>75</v>
      </c>
      <c r="BO2046" s="1" t="s">
        <v>75</v>
      </c>
      <c r="BP2046" s="1" t="s">
        <v>75</v>
      </c>
      <c r="BQ2046" s="21" t="s">
        <v>99</v>
      </c>
      <c r="BR2046" s="21" t="s">
        <v>100</v>
      </c>
    </row>
    <row r="2047" spans="1:70" ht="20.45" customHeight="1">
      <c r="A2047" s="1" t="s">
        <v>9537</v>
      </c>
      <c r="B2047" s="1">
        <v>260112</v>
      </c>
      <c r="C2047" s="1" t="s">
        <v>71</v>
      </c>
      <c r="D2047" s="3">
        <v>46140</v>
      </c>
      <c r="E2047" s="4">
        <v>0.45624999999999999</v>
      </c>
      <c r="F2047" s="5">
        <v>46113</v>
      </c>
      <c r="G2047" s="3">
        <v>46140</v>
      </c>
      <c r="H2047" s="4">
        <v>0.62291666666666667</v>
      </c>
      <c r="I2047" s="48">
        <f t="shared" si="265"/>
        <v>0.16666666666666669</v>
      </c>
      <c r="J2047" s="1">
        <v>1</v>
      </c>
      <c r="K2047" s="1" t="s">
        <v>1896</v>
      </c>
      <c r="L2047" s="1" t="s">
        <v>9538</v>
      </c>
      <c r="M2047" s="1" t="s">
        <v>75</v>
      </c>
      <c r="N2047" s="1" t="s">
        <v>3624</v>
      </c>
      <c r="O2047" s="1" t="s">
        <v>77</v>
      </c>
      <c r="P2047" s="1" t="s">
        <v>78</v>
      </c>
      <c r="Q2047" s="1" t="s">
        <v>78</v>
      </c>
      <c r="R2047" s="21" t="s">
        <v>1898</v>
      </c>
      <c r="S2047" s="21" t="s">
        <v>99</v>
      </c>
      <c r="T2047" s="34" t="s">
        <v>72</v>
      </c>
      <c r="U2047" s="34" t="s">
        <v>9539</v>
      </c>
      <c r="V2047" s="1" t="s">
        <v>1900</v>
      </c>
      <c r="W2047" s="1" t="s">
        <v>813</v>
      </c>
      <c r="X2047" s="1" t="s">
        <v>813</v>
      </c>
      <c r="Y2047" s="1" t="s">
        <v>9057</v>
      </c>
      <c r="Z2047" s="1" t="s">
        <v>152</v>
      </c>
      <c r="AA2047" s="1" t="s">
        <v>72</v>
      </c>
      <c r="AB2047" s="1" t="s">
        <v>153</v>
      </c>
      <c r="AC2047" s="1" t="s">
        <v>164</v>
      </c>
      <c r="AD2047" s="1" t="s">
        <v>126</v>
      </c>
      <c r="AE2047" s="1">
        <v>47</v>
      </c>
      <c r="AF2047" s="1" t="s">
        <v>88</v>
      </c>
      <c r="AG2047" s="1">
        <v>5.3</v>
      </c>
      <c r="AH2047" s="1" t="s">
        <v>299</v>
      </c>
      <c r="AI2047" s="1" t="s">
        <v>90</v>
      </c>
      <c r="AJ2047" s="1" t="s">
        <v>91</v>
      </c>
      <c r="AK2047" s="1" t="s">
        <v>216</v>
      </c>
      <c r="AL2047" s="1" t="s">
        <v>72</v>
      </c>
      <c r="AM2047" s="1" t="s">
        <v>72</v>
      </c>
      <c r="AN2047" s="1">
        <v>3</v>
      </c>
      <c r="AO2047" s="1" t="s">
        <v>9540</v>
      </c>
      <c r="AP2047" s="1">
        <v>8</v>
      </c>
      <c r="AQ2047" s="1" t="s">
        <v>1411</v>
      </c>
      <c r="AR2047" s="1" t="s">
        <v>2726</v>
      </c>
      <c r="AS2047" s="1" t="s">
        <v>878</v>
      </c>
      <c r="AT2047" s="1" t="s">
        <v>72</v>
      </c>
      <c r="AU2047" s="3">
        <v>46140</v>
      </c>
      <c r="AV2047" s="4">
        <v>0.63541666666666663</v>
      </c>
      <c r="AW2047" s="4">
        <v>0.66319444444444442</v>
      </c>
      <c r="AX2047" s="4">
        <f t="shared" si="266"/>
        <v>2.777777777777779E-2</v>
      </c>
      <c r="AY2047" s="4">
        <f>AW2047-I2047</f>
        <v>0.49652777777777773</v>
      </c>
      <c r="AZ2047" s="4">
        <f>AW2047-E2047</f>
        <v>0.20694444444444443</v>
      </c>
      <c r="BA2047" s="1" t="s">
        <v>9541</v>
      </c>
      <c r="BB2047" s="1" t="s">
        <v>9542</v>
      </c>
      <c r="BC2047" s="1" t="s">
        <v>1794</v>
      </c>
      <c r="BD2047" s="1">
        <v>14</v>
      </c>
      <c r="BE2047" s="1" t="s">
        <v>4219</v>
      </c>
      <c r="BF2047" s="1" t="s">
        <v>75</v>
      </c>
      <c r="BG2047" s="1" t="s">
        <v>75</v>
      </c>
      <c r="BH2047" s="1" t="s">
        <v>88</v>
      </c>
      <c r="BI2047" s="1" t="s">
        <v>96</v>
      </c>
      <c r="BJ2047" s="1" t="s">
        <v>72</v>
      </c>
      <c r="BK2047" s="1" t="s">
        <v>9294</v>
      </c>
      <c r="BL2047" s="1" t="s">
        <v>9543</v>
      </c>
      <c r="BM2047" s="1">
        <v>15</v>
      </c>
      <c r="BN2047" s="1" t="s">
        <v>75</v>
      </c>
      <c r="BO2047" s="1" t="s">
        <v>75</v>
      </c>
      <c r="BP2047" s="1" t="s">
        <v>75</v>
      </c>
      <c r="BQ2047" s="21" t="s">
        <v>99</v>
      </c>
      <c r="BR2047" s="21" t="s">
        <v>100</v>
      </c>
    </row>
    <row r="2048" spans="1:70" ht="20.45" customHeight="1">
      <c r="A2048" s="1" t="s">
        <v>9544</v>
      </c>
      <c r="B2048" s="1">
        <v>260113</v>
      </c>
      <c r="C2048" s="1" t="s">
        <v>71</v>
      </c>
      <c r="D2048" s="3">
        <v>46140</v>
      </c>
      <c r="E2048" s="4">
        <v>0.50694444444444442</v>
      </c>
      <c r="F2048" s="5">
        <v>46113</v>
      </c>
      <c r="G2048" s="3">
        <v>46140</v>
      </c>
      <c r="H2048" s="4">
        <v>0.87291666666666667</v>
      </c>
      <c r="I2048" s="48">
        <f t="shared" si="265"/>
        <v>0.36597222222222225</v>
      </c>
      <c r="J2048" s="1">
        <v>10</v>
      </c>
      <c r="K2048" s="1" t="s">
        <v>1896</v>
      </c>
      <c r="L2048" s="1" t="s">
        <v>9545</v>
      </c>
      <c r="M2048" s="1" t="s">
        <v>75</v>
      </c>
      <c r="N2048" s="1" t="s">
        <v>3624</v>
      </c>
      <c r="O2048" s="1" t="s">
        <v>77</v>
      </c>
      <c r="P2048" s="1" t="s">
        <v>78</v>
      </c>
      <c r="Q2048" s="1" t="s">
        <v>78</v>
      </c>
      <c r="R2048" s="21" t="s">
        <v>1898</v>
      </c>
      <c r="S2048" s="21" t="s">
        <v>99</v>
      </c>
      <c r="T2048" s="21" t="s">
        <v>9546</v>
      </c>
      <c r="U2048" s="34" t="s">
        <v>1932</v>
      </c>
      <c r="V2048" s="1" t="s">
        <v>80</v>
      </c>
      <c r="W2048" s="1" t="s">
        <v>778</v>
      </c>
      <c r="X2048" s="1" t="s">
        <v>779</v>
      </c>
      <c r="Y2048" s="1" t="s">
        <v>9036</v>
      </c>
      <c r="Z2048" s="1" t="s">
        <v>152</v>
      </c>
      <c r="AA2048" s="1" t="s">
        <v>72</v>
      </c>
      <c r="AB2048" s="1" t="s">
        <v>153</v>
      </c>
      <c r="AC2048" s="1" t="s">
        <v>164</v>
      </c>
      <c r="AD2048" s="1" t="s">
        <v>126</v>
      </c>
      <c r="AE2048" s="1">
        <v>81</v>
      </c>
      <c r="AF2048" s="1" t="s">
        <v>88</v>
      </c>
      <c r="AG2048" s="1">
        <v>6.1</v>
      </c>
      <c r="AH2048" s="1" t="s">
        <v>954</v>
      </c>
      <c r="AI2048" s="1" t="s">
        <v>90</v>
      </c>
      <c r="AJ2048" s="1" t="s">
        <v>91</v>
      </c>
      <c r="AK2048" s="1" t="s">
        <v>92</v>
      </c>
      <c r="AL2048" s="1" t="s">
        <v>72</v>
      </c>
      <c r="AM2048" s="1" t="s">
        <v>72</v>
      </c>
      <c r="AN2048" s="1" t="s">
        <v>72</v>
      </c>
      <c r="AO2048" s="1" t="s">
        <v>72</v>
      </c>
      <c r="AP2048" s="1" t="s">
        <v>72</v>
      </c>
      <c r="AQ2048" s="1" t="s">
        <v>72</v>
      </c>
      <c r="AR2048" s="1" t="s">
        <v>72</v>
      </c>
      <c r="AS2048" s="1" t="s">
        <v>72</v>
      </c>
      <c r="AT2048" s="1" t="s">
        <v>72</v>
      </c>
      <c r="AU2048" s="3">
        <v>46140</v>
      </c>
      <c r="AV2048" s="4">
        <v>0.88402777777777775</v>
      </c>
      <c r="AW2048" s="4" t="s">
        <v>72</v>
      </c>
      <c r="AX2048" s="4" t="s">
        <v>72</v>
      </c>
      <c r="AY2048" s="4" t="s">
        <v>72</v>
      </c>
      <c r="AZ2048" s="4" t="s">
        <v>72</v>
      </c>
      <c r="BA2048" s="1" t="s">
        <v>9547</v>
      </c>
      <c r="BB2048" s="1" t="s">
        <v>72</v>
      </c>
      <c r="BC2048" s="1" t="s">
        <v>1794</v>
      </c>
      <c r="BD2048" s="1">
        <v>14</v>
      </c>
      <c r="BE2048" s="1" t="s">
        <v>8433</v>
      </c>
      <c r="BF2048" s="1" t="s">
        <v>75</v>
      </c>
      <c r="BG2048" s="1" t="s">
        <v>75</v>
      </c>
      <c r="BH2048" s="1" t="s">
        <v>88</v>
      </c>
      <c r="BI2048" s="1" t="s">
        <v>79</v>
      </c>
      <c r="BJ2048" s="1" t="s">
        <v>9509</v>
      </c>
      <c r="BK2048" s="1" t="s">
        <v>9092</v>
      </c>
      <c r="BL2048" s="1" t="s">
        <v>72</v>
      </c>
      <c r="BM2048" s="1" t="s">
        <v>72</v>
      </c>
      <c r="BN2048" s="1" t="s">
        <v>88</v>
      </c>
      <c r="BO2048" s="1" t="s">
        <v>88</v>
      </c>
      <c r="BP2048" s="1" t="s">
        <v>88</v>
      </c>
      <c r="BQ2048" s="1" t="s">
        <v>160</v>
      </c>
      <c r="BR2048" s="1" t="s">
        <v>9510</v>
      </c>
    </row>
    <row r="2049" spans="1:70" ht="20.45" customHeight="1">
      <c r="A2049" s="1" t="s">
        <v>9548</v>
      </c>
      <c r="B2049" s="1">
        <v>260114</v>
      </c>
      <c r="C2049" s="1" t="s">
        <v>71</v>
      </c>
      <c r="D2049" s="3">
        <v>46141</v>
      </c>
      <c r="E2049" s="4">
        <v>0.4513888888888889</v>
      </c>
      <c r="F2049" s="5">
        <v>46113</v>
      </c>
      <c r="G2049" s="3">
        <v>46141</v>
      </c>
      <c r="H2049" s="4">
        <v>0.65486111111111112</v>
      </c>
      <c r="I2049" s="48">
        <f t="shared" si="265"/>
        <v>0.20347222222222222</v>
      </c>
      <c r="J2049" s="1">
        <v>5</v>
      </c>
      <c r="K2049" s="1" t="s">
        <v>1896</v>
      </c>
      <c r="L2049" s="1" t="s">
        <v>9549</v>
      </c>
      <c r="M2049" s="1" t="s">
        <v>75</v>
      </c>
      <c r="N2049" s="1" t="s">
        <v>6917</v>
      </c>
      <c r="O2049" s="1" t="s">
        <v>77</v>
      </c>
      <c r="P2049" s="1" t="s">
        <v>78</v>
      </c>
      <c r="Q2049" s="1" t="s">
        <v>78</v>
      </c>
      <c r="R2049" s="21" t="s">
        <v>1898</v>
      </c>
      <c r="S2049" s="21" t="s">
        <v>160</v>
      </c>
      <c r="T2049" s="34" t="s">
        <v>72</v>
      </c>
      <c r="U2049" s="34" t="s">
        <v>847</v>
      </c>
      <c r="V2049" s="1" t="s">
        <v>1900</v>
      </c>
      <c r="W2049" s="1" t="s">
        <v>2143</v>
      </c>
      <c r="X2049" s="1" t="s">
        <v>1868</v>
      </c>
      <c r="Y2049" s="1" t="s">
        <v>9079</v>
      </c>
      <c r="Z2049" s="1" t="s">
        <v>291</v>
      </c>
      <c r="AA2049" s="1" t="s">
        <v>72</v>
      </c>
      <c r="AB2049" s="1" t="s">
        <v>292</v>
      </c>
      <c r="AC2049" s="1" t="s">
        <v>3420</v>
      </c>
      <c r="AD2049" s="1" t="s">
        <v>126</v>
      </c>
      <c r="AE2049" s="1">
        <v>60</v>
      </c>
      <c r="AF2049" s="1" t="s">
        <v>88</v>
      </c>
      <c r="AG2049" s="1">
        <v>4.8</v>
      </c>
      <c r="AH2049" s="1" t="s">
        <v>954</v>
      </c>
      <c r="AI2049" s="1" t="s">
        <v>90</v>
      </c>
      <c r="AJ2049" s="1" t="s">
        <v>91</v>
      </c>
      <c r="AK2049" s="1" t="s">
        <v>216</v>
      </c>
      <c r="AL2049" s="1" t="s">
        <v>72</v>
      </c>
      <c r="AM2049" s="1" t="s">
        <v>72</v>
      </c>
      <c r="AN2049" s="1" t="s">
        <v>72</v>
      </c>
      <c r="AO2049" s="1" t="s">
        <v>72</v>
      </c>
      <c r="AP2049" s="1">
        <v>6</v>
      </c>
      <c r="AQ2049" s="1" t="s">
        <v>5052</v>
      </c>
      <c r="AR2049" s="1" t="s">
        <v>447</v>
      </c>
      <c r="AS2049" s="1" t="s">
        <v>72</v>
      </c>
      <c r="AT2049" s="1" t="s">
        <v>72</v>
      </c>
      <c r="AU2049" s="3">
        <v>46141</v>
      </c>
      <c r="AV2049" s="4">
        <v>0.66597222222222219</v>
      </c>
      <c r="AW2049" s="4" t="s">
        <v>72</v>
      </c>
      <c r="AX2049" s="4" t="s">
        <v>72</v>
      </c>
      <c r="AY2049" s="4" t="s">
        <v>72</v>
      </c>
      <c r="AZ2049" s="4" t="s">
        <v>72</v>
      </c>
      <c r="BA2049" s="1" t="s">
        <v>9550</v>
      </c>
      <c r="BB2049" s="1" t="s">
        <v>72</v>
      </c>
      <c r="BC2049" s="1" t="s">
        <v>1675</v>
      </c>
      <c r="BD2049" s="1">
        <v>14</v>
      </c>
      <c r="BE2049" s="1" t="s">
        <v>9200</v>
      </c>
      <c r="BF2049" s="1" t="s">
        <v>75</v>
      </c>
      <c r="BG2049" s="1" t="s">
        <v>75</v>
      </c>
      <c r="BH2049" s="1" t="s">
        <v>88</v>
      </c>
      <c r="BI2049" s="1" t="s">
        <v>79</v>
      </c>
      <c r="BJ2049" s="1" t="s">
        <v>72</v>
      </c>
      <c r="BK2049" s="1" t="s">
        <v>4154</v>
      </c>
      <c r="BL2049" s="1" t="s">
        <v>72</v>
      </c>
      <c r="BM2049" s="1">
        <f>5+21</f>
        <v>26</v>
      </c>
      <c r="BN2049" s="1" t="s">
        <v>72</v>
      </c>
      <c r="BO2049" s="1" t="s">
        <v>72</v>
      </c>
      <c r="BP2049" s="1" t="s">
        <v>72</v>
      </c>
      <c r="BQ2049" s="1" t="s">
        <v>160</v>
      </c>
      <c r="BR2049" s="1" t="s">
        <v>6462</v>
      </c>
    </row>
    <row r="2050" spans="1:70" ht="20.45" customHeight="1">
      <c r="A2050" s="1" t="s">
        <v>9551</v>
      </c>
      <c r="B2050" s="1">
        <v>260115</v>
      </c>
      <c r="C2050" s="1" t="s">
        <v>71</v>
      </c>
      <c r="D2050" s="3">
        <v>46142</v>
      </c>
      <c r="E2050" s="4">
        <v>0.5625</v>
      </c>
      <c r="F2050" s="5">
        <v>46113</v>
      </c>
      <c r="G2050" s="3">
        <v>46142</v>
      </c>
      <c r="H2050" s="4">
        <v>0.63958333333333328</v>
      </c>
      <c r="I2050" s="48">
        <f t="shared" si="265"/>
        <v>7.7083333333333282E-2</v>
      </c>
      <c r="J2050" s="1">
        <v>2</v>
      </c>
      <c r="K2050" s="1" t="s">
        <v>1896</v>
      </c>
      <c r="L2050" s="1" t="s">
        <v>9552</v>
      </c>
      <c r="M2050" s="1" t="s">
        <v>75</v>
      </c>
      <c r="N2050" s="1" t="s">
        <v>8903</v>
      </c>
      <c r="O2050" s="1" t="s">
        <v>77</v>
      </c>
      <c r="P2050" s="1" t="s">
        <v>78</v>
      </c>
      <c r="Q2050" s="1" t="s">
        <v>78</v>
      </c>
      <c r="R2050" s="21" t="s">
        <v>1898</v>
      </c>
      <c r="S2050" s="21" t="s">
        <v>99</v>
      </c>
      <c r="T2050" s="34" t="s">
        <v>72</v>
      </c>
      <c r="U2050" s="34" t="s">
        <v>8287</v>
      </c>
      <c r="V2050" s="1" t="s">
        <v>1900</v>
      </c>
      <c r="W2050" s="1" t="s">
        <v>83</v>
      </c>
      <c r="X2050" s="1" t="s">
        <v>123</v>
      </c>
      <c r="Y2050" s="1" t="s">
        <v>9043</v>
      </c>
      <c r="Z2050" s="1" t="s">
        <v>84</v>
      </c>
      <c r="AA2050" s="1" t="s">
        <v>72</v>
      </c>
      <c r="AB2050" s="1" t="s">
        <v>140</v>
      </c>
      <c r="AC2050" s="1" t="s">
        <v>141</v>
      </c>
      <c r="AD2050" s="1" t="s">
        <v>126</v>
      </c>
      <c r="AE2050" s="1">
        <v>68</v>
      </c>
      <c r="AF2050" s="1" t="s">
        <v>88</v>
      </c>
      <c r="AG2050" s="1">
        <v>5.6</v>
      </c>
      <c r="AH2050" s="1" t="s">
        <v>954</v>
      </c>
      <c r="AI2050" s="1" t="s">
        <v>90</v>
      </c>
      <c r="AJ2050" s="1" t="s">
        <v>91</v>
      </c>
      <c r="AK2050" s="1" t="s">
        <v>92</v>
      </c>
      <c r="AL2050" s="1" t="s">
        <v>72</v>
      </c>
      <c r="AM2050" s="1" t="s">
        <v>217</v>
      </c>
      <c r="AN2050" s="1" t="s">
        <v>72</v>
      </c>
      <c r="AO2050" s="1" t="s">
        <v>2356</v>
      </c>
      <c r="AP2050" s="1" t="s">
        <v>72</v>
      </c>
      <c r="AQ2050" s="1" t="s">
        <v>72</v>
      </c>
      <c r="AR2050" s="1" t="s">
        <v>3444</v>
      </c>
      <c r="AS2050" s="1" t="s">
        <v>72</v>
      </c>
      <c r="AT2050" s="1" t="s">
        <v>72</v>
      </c>
      <c r="AU2050" s="3">
        <v>46142</v>
      </c>
      <c r="AV2050" s="4">
        <v>0.64930555555555558</v>
      </c>
      <c r="AW2050" s="4">
        <v>0.72847222222222219</v>
      </c>
      <c r="AX2050" s="4">
        <f t="shared" si="266"/>
        <v>7.9166666666666607E-2</v>
      </c>
      <c r="AY2050" s="4">
        <f>AW2050-I2050</f>
        <v>0.65138888888888891</v>
      </c>
      <c r="AZ2050" s="4">
        <f>AW2050-E2050</f>
        <v>0.16597222222222219</v>
      </c>
      <c r="BA2050" s="1" t="s">
        <v>9553</v>
      </c>
      <c r="BB2050" s="1" t="s">
        <v>9554</v>
      </c>
      <c r="BC2050" s="1" t="s">
        <v>1675</v>
      </c>
      <c r="BD2050" s="1">
        <v>14</v>
      </c>
      <c r="BE2050" s="1" t="s">
        <v>9218</v>
      </c>
      <c r="BF2050" s="1" t="s">
        <v>75</v>
      </c>
      <c r="BG2050" s="1" t="s">
        <v>75</v>
      </c>
      <c r="BH2050" s="1" t="s">
        <v>88</v>
      </c>
      <c r="BI2050" s="1" t="s">
        <v>96</v>
      </c>
      <c r="BJ2050" s="1" t="s">
        <v>72</v>
      </c>
      <c r="BK2050" s="1" t="s">
        <v>9039</v>
      </c>
      <c r="BL2050" s="1" t="s">
        <v>9040</v>
      </c>
      <c r="BM2050" s="1">
        <f>49+21</f>
        <v>70</v>
      </c>
      <c r="BN2050" s="1" t="s">
        <v>75</v>
      </c>
      <c r="BO2050" s="1" t="s">
        <v>75</v>
      </c>
      <c r="BP2050" s="1" t="s">
        <v>75</v>
      </c>
      <c r="BQ2050" s="21" t="s">
        <v>99</v>
      </c>
      <c r="BR2050" s="21" t="s">
        <v>100</v>
      </c>
    </row>
    <row r="2051" spans="1:70" ht="20.45" customHeight="1">
      <c r="A2051" s="1" t="s">
        <v>9555</v>
      </c>
      <c r="B2051" s="1">
        <v>260116</v>
      </c>
      <c r="C2051" s="1" t="s">
        <v>71</v>
      </c>
      <c r="D2051" s="3">
        <v>46146</v>
      </c>
      <c r="E2051" s="4">
        <v>0.52083333333333337</v>
      </c>
      <c r="F2051" s="5">
        <v>46143</v>
      </c>
      <c r="G2051" s="3">
        <v>46146</v>
      </c>
      <c r="H2051" s="4">
        <v>0.60069444444444442</v>
      </c>
      <c r="I2051" s="48">
        <f t="shared" si="265"/>
        <v>7.9861111111111049E-2</v>
      </c>
      <c r="J2051" s="1">
        <v>2</v>
      </c>
      <c r="K2051" s="1" t="s">
        <v>1896</v>
      </c>
      <c r="L2051" s="1" t="s">
        <v>9556</v>
      </c>
      <c r="M2051" s="1" t="s">
        <v>75</v>
      </c>
      <c r="N2051" s="1" t="s">
        <v>1915</v>
      </c>
      <c r="O2051" s="1" t="s">
        <v>77</v>
      </c>
      <c r="P2051" s="1" t="s">
        <v>78</v>
      </c>
      <c r="Q2051" s="1" t="s">
        <v>4162</v>
      </c>
      <c r="R2051" s="21" t="s">
        <v>1898</v>
      </c>
      <c r="S2051" s="21" t="s">
        <v>99</v>
      </c>
      <c r="T2051" s="34" t="s">
        <v>72</v>
      </c>
      <c r="U2051" s="34" t="s">
        <v>3052</v>
      </c>
      <c r="V2051" s="1" t="s">
        <v>1900</v>
      </c>
      <c r="W2051" s="1" t="s">
        <v>83</v>
      </c>
      <c r="X2051" s="1" t="s">
        <v>123</v>
      </c>
      <c r="Y2051" s="1" t="s">
        <v>9043</v>
      </c>
      <c r="Z2051" s="1" t="s">
        <v>84</v>
      </c>
      <c r="AA2051" s="1" t="s">
        <v>72</v>
      </c>
      <c r="AB2051" s="1" t="s">
        <v>140</v>
      </c>
      <c r="AC2051" s="1" t="s">
        <v>141</v>
      </c>
      <c r="AD2051" s="1" t="s">
        <v>126</v>
      </c>
      <c r="AE2051" s="1">
        <v>55</v>
      </c>
      <c r="AF2051" s="1" t="s">
        <v>88</v>
      </c>
      <c r="AG2051" s="1">
        <v>4.8</v>
      </c>
      <c r="AH2051" s="1" t="s">
        <v>954</v>
      </c>
      <c r="AI2051" s="1" t="s">
        <v>90</v>
      </c>
      <c r="AJ2051" s="1" t="s">
        <v>91</v>
      </c>
      <c r="AK2051" s="1" t="s">
        <v>92</v>
      </c>
      <c r="AL2051" s="1" t="s">
        <v>72</v>
      </c>
      <c r="AM2051" s="1" t="s">
        <v>229</v>
      </c>
      <c r="AN2051" s="1" t="s">
        <v>72</v>
      </c>
      <c r="AO2051" s="1" t="s">
        <v>230</v>
      </c>
      <c r="AP2051" s="1" t="s">
        <v>72</v>
      </c>
      <c r="AQ2051" s="1" t="s">
        <v>72</v>
      </c>
      <c r="AR2051" s="1" t="s">
        <v>3444</v>
      </c>
      <c r="AS2051" s="1" t="s">
        <v>72</v>
      </c>
      <c r="AT2051" s="1" t="s">
        <v>72</v>
      </c>
      <c r="AU2051" s="3">
        <v>46146</v>
      </c>
      <c r="AV2051" s="4">
        <v>0.63541666666666663</v>
      </c>
      <c r="AW2051" s="4">
        <v>0.72222222222222221</v>
      </c>
      <c r="AX2051" s="4">
        <f t="shared" si="266"/>
        <v>8.680555555555558E-2</v>
      </c>
      <c r="AY2051" s="4">
        <f>AW2051-I2051</f>
        <v>0.64236111111111116</v>
      </c>
      <c r="AZ2051" s="4">
        <f>AW2051-E2051</f>
        <v>0.20138888888888884</v>
      </c>
      <c r="BA2051" s="1" t="s">
        <v>9557</v>
      </c>
      <c r="BB2051" s="1" t="s">
        <v>72</v>
      </c>
      <c r="BC2051" s="1" t="s">
        <v>1675</v>
      </c>
      <c r="BD2051" s="1">
        <v>15</v>
      </c>
      <c r="BE2051" s="1" t="s">
        <v>4219</v>
      </c>
      <c r="BF2051" s="1" t="s">
        <v>88</v>
      </c>
      <c r="BG2051" s="1" t="s">
        <v>88</v>
      </c>
      <c r="BH2051" s="1" t="s">
        <v>88</v>
      </c>
      <c r="BI2051" s="1" t="s">
        <v>96</v>
      </c>
      <c r="BJ2051" s="1" t="s">
        <v>72</v>
      </c>
      <c r="BK2051" s="1" t="s">
        <v>3962</v>
      </c>
      <c r="BL2051" s="1" t="s">
        <v>9059</v>
      </c>
      <c r="BM2051" s="1">
        <v>35</v>
      </c>
      <c r="BN2051" s="1" t="s">
        <v>75</v>
      </c>
      <c r="BO2051" s="1" t="s">
        <v>75</v>
      </c>
      <c r="BP2051" s="1" t="s">
        <v>75</v>
      </c>
      <c r="BQ2051" s="21" t="s">
        <v>99</v>
      </c>
      <c r="BR2051" s="21" t="s">
        <v>100</v>
      </c>
    </row>
    <row r="2052" spans="1:70" ht="20.45" customHeight="1">
      <c r="A2052" s="1" t="s">
        <v>9558</v>
      </c>
      <c r="B2052" s="1">
        <v>260117</v>
      </c>
      <c r="C2052" s="1" t="s">
        <v>71</v>
      </c>
      <c r="D2052" s="3">
        <v>46146</v>
      </c>
      <c r="E2052" s="4">
        <v>0.48958333333333331</v>
      </c>
      <c r="F2052" s="5">
        <v>46143</v>
      </c>
      <c r="G2052" s="3">
        <v>46146</v>
      </c>
      <c r="H2052" s="4">
        <v>0.74305555555555558</v>
      </c>
      <c r="I2052" s="48">
        <f t="shared" si="265"/>
        <v>0.25347222222222227</v>
      </c>
      <c r="J2052" s="1">
        <v>15</v>
      </c>
      <c r="K2052" s="1" t="s">
        <v>1896</v>
      </c>
      <c r="L2052" s="1" t="s">
        <v>9559</v>
      </c>
      <c r="M2052" s="1" t="s">
        <v>75</v>
      </c>
      <c r="N2052" s="1" t="s">
        <v>7510</v>
      </c>
      <c r="O2052" s="1" t="s">
        <v>77</v>
      </c>
      <c r="P2052" s="1" t="s">
        <v>78</v>
      </c>
      <c r="Q2052" s="1" t="s">
        <v>78</v>
      </c>
      <c r="R2052" s="21" t="s">
        <v>1898</v>
      </c>
      <c r="S2052" s="21" t="s">
        <v>99</v>
      </c>
      <c r="T2052" s="34" t="s">
        <v>72</v>
      </c>
      <c r="U2052" s="34" t="s">
        <v>8347</v>
      </c>
      <c r="V2052" s="1" t="s">
        <v>1900</v>
      </c>
      <c r="W2052" s="1" t="s">
        <v>2143</v>
      </c>
      <c r="X2052" s="1" t="s">
        <v>1868</v>
      </c>
      <c r="Y2052" s="1" t="s">
        <v>9079</v>
      </c>
      <c r="Z2052" s="1" t="s">
        <v>7128</v>
      </c>
      <c r="AA2052" s="1" t="s">
        <v>72</v>
      </c>
      <c r="AB2052" s="1" t="s">
        <v>7129</v>
      </c>
      <c r="AC2052" s="1" t="s">
        <v>8167</v>
      </c>
      <c r="AD2052" s="1" t="s">
        <v>126</v>
      </c>
      <c r="AE2052" s="1">
        <v>49</v>
      </c>
      <c r="AF2052" s="1" t="s">
        <v>88</v>
      </c>
      <c r="AG2052" s="1">
        <v>6.4</v>
      </c>
      <c r="AH2052" s="1" t="s">
        <v>2344</v>
      </c>
      <c r="AI2052" s="1" t="s">
        <v>90</v>
      </c>
      <c r="AJ2052" s="1" t="s">
        <v>91</v>
      </c>
      <c r="AK2052" s="1" t="s">
        <v>92</v>
      </c>
      <c r="AL2052" s="1" t="s">
        <v>72</v>
      </c>
      <c r="AM2052" s="1" t="s">
        <v>72</v>
      </c>
      <c r="AN2052" s="1" t="s">
        <v>72</v>
      </c>
      <c r="AO2052" s="1" t="s">
        <v>72</v>
      </c>
      <c r="AP2052" s="1" t="s">
        <v>72</v>
      </c>
      <c r="AQ2052" s="1" t="s">
        <v>72</v>
      </c>
      <c r="AR2052" s="1" t="s">
        <v>447</v>
      </c>
      <c r="AS2052" s="1" t="s">
        <v>72</v>
      </c>
      <c r="AT2052" s="1" t="s">
        <v>72</v>
      </c>
      <c r="AU2052" s="3">
        <v>46146</v>
      </c>
      <c r="AV2052" s="4">
        <v>0.76180555555555551</v>
      </c>
      <c r="AW2052" s="1" t="s">
        <v>72</v>
      </c>
      <c r="AX2052" s="4" t="s">
        <v>72</v>
      </c>
      <c r="AY2052" s="4" t="s">
        <v>72</v>
      </c>
      <c r="AZ2052" s="4" t="s">
        <v>72</v>
      </c>
      <c r="BA2052" s="1" t="s">
        <v>8975</v>
      </c>
      <c r="BB2052" s="1" t="s">
        <v>72</v>
      </c>
      <c r="BC2052" s="1" t="s">
        <v>1675</v>
      </c>
      <c r="BD2052" s="1">
        <v>13</v>
      </c>
      <c r="BE2052" s="1" t="s">
        <v>7811</v>
      </c>
      <c r="BF2052" s="1" t="s">
        <v>75</v>
      </c>
      <c r="BG2052" s="1" t="s">
        <v>75</v>
      </c>
      <c r="BH2052" s="1" t="s">
        <v>88</v>
      </c>
      <c r="BI2052" s="1" t="s">
        <v>79</v>
      </c>
      <c r="BJ2052" s="1" t="s">
        <v>9546</v>
      </c>
      <c r="BK2052" s="1" t="s">
        <v>6757</v>
      </c>
      <c r="BL2052" s="1" t="s">
        <v>72</v>
      </c>
      <c r="BM2052" s="1">
        <f>7+21</f>
        <v>28</v>
      </c>
      <c r="BN2052" s="1" t="s">
        <v>88</v>
      </c>
      <c r="BO2052" s="1" t="s">
        <v>88</v>
      </c>
      <c r="BP2052" s="1" t="s">
        <v>88</v>
      </c>
      <c r="BQ2052" s="1" t="s">
        <v>160</v>
      </c>
      <c r="BR2052" s="1" t="s">
        <v>6462</v>
      </c>
    </row>
    <row r="2053" spans="1:70" ht="20.45" customHeight="1">
      <c r="A2053" s="1" t="s">
        <v>9560</v>
      </c>
      <c r="B2053" s="1">
        <v>260118</v>
      </c>
      <c r="C2053" s="1" t="s">
        <v>71</v>
      </c>
      <c r="D2053" s="3">
        <v>46147</v>
      </c>
      <c r="E2053" s="4">
        <v>0.60069444444444442</v>
      </c>
      <c r="F2053" s="5">
        <v>46143</v>
      </c>
      <c r="G2053" s="3">
        <v>46147</v>
      </c>
      <c r="H2053" s="4">
        <v>0.67638888888888893</v>
      </c>
      <c r="I2053" s="48">
        <f t="shared" si="265"/>
        <v>7.5694444444444509E-2</v>
      </c>
      <c r="J2053" s="1">
        <v>5</v>
      </c>
      <c r="K2053" s="1" t="s">
        <v>1896</v>
      </c>
      <c r="L2053" s="1" t="s">
        <v>9561</v>
      </c>
      <c r="M2053" s="1" t="s">
        <v>75</v>
      </c>
      <c r="N2053" s="1" t="s">
        <v>1915</v>
      </c>
      <c r="O2053" s="1" t="s">
        <v>77</v>
      </c>
      <c r="P2053" s="1" t="s">
        <v>172</v>
      </c>
      <c r="Q2053" s="1" t="s">
        <v>78</v>
      </c>
      <c r="R2053" s="21" t="s">
        <v>1927</v>
      </c>
      <c r="S2053" s="21" t="s">
        <v>160</v>
      </c>
      <c r="T2053" s="21" t="s">
        <v>9309</v>
      </c>
      <c r="U2053" s="34" t="s">
        <v>3052</v>
      </c>
      <c r="V2053" s="1" t="s">
        <v>1900</v>
      </c>
      <c r="W2053" s="1" t="s">
        <v>83</v>
      </c>
      <c r="X2053" s="1" t="s">
        <v>123</v>
      </c>
      <c r="Y2053" s="1" t="s">
        <v>9043</v>
      </c>
      <c r="Z2053" s="1" t="s">
        <v>84</v>
      </c>
      <c r="AA2053" s="1" t="s">
        <v>72</v>
      </c>
      <c r="AB2053" s="1" t="s">
        <v>140</v>
      </c>
      <c r="AC2053" s="1" t="s">
        <v>141</v>
      </c>
      <c r="AD2053" s="1" t="s">
        <v>87</v>
      </c>
      <c r="AE2053" s="1">
        <v>50</v>
      </c>
      <c r="AF2053" s="1" t="s">
        <v>88</v>
      </c>
      <c r="AG2053" s="1">
        <v>5.6</v>
      </c>
      <c r="AH2053" s="1" t="s">
        <v>299</v>
      </c>
      <c r="AI2053" s="1" t="s">
        <v>90</v>
      </c>
      <c r="AJ2053" s="1" t="s">
        <v>91</v>
      </c>
      <c r="AK2053" s="1" t="s">
        <v>92</v>
      </c>
      <c r="AL2053" s="1" t="s">
        <v>72</v>
      </c>
      <c r="AM2053" s="1" t="s">
        <v>72</v>
      </c>
      <c r="AN2053" s="1" t="s">
        <v>72</v>
      </c>
      <c r="AO2053" s="1" t="s">
        <v>230</v>
      </c>
      <c r="AP2053" s="1" t="s">
        <v>72</v>
      </c>
      <c r="AQ2053" s="1" t="s">
        <v>72</v>
      </c>
      <c r="AR2053" s="1" t="s">
        <v>3444</v>
      </c>
      <c r="AS2053" s="1" t="s">
        <v>72</v>
      </c>
      <c r="AT2053" s="1" t="s">
        <v>72</v>
      </c>
      <c r="AU2053" s="3">
        <v>46147</v>
      </c>
      <c r="AV2053" s="4">
        <v>0.6875</v>
      </c>
      <c r="AW2053" s="4" t="s">
        <v>72</v>
      </c>
      <c r="AX2053" s="4" t="s">
        <v>72</v>
      </c>
      <c r="AY2053" s="4" t="s">
        <v>72</v>
      </c>
      <c r="AZ2053" s="4" t="s">
        <v>72</v>
      </c>
      <c r="BA2053" s="1" t="s">
        <v>9562</v>
      </c>
      <c r="BB2053" s="1" t="s">
        <v>72</v>
      </c>
      <c r="BC2053" s="1" t="s">
        <v>1675</v>
      </c>
      <c r="BD2053" s="1">
        <v>15</v>
      </c>
      <c r="BE2053" s="1" t="s">
        <v>4219</v>
      </c>
      <c r="BF2053" s="1" t="s">
        <v>88</v>
      </c>
      <c r="BG2053" s="1" t="s">
        <v>88</v>
      </c>
      <c r="BH2053" s="1" t="s">
        <v>88</v>
      </c>
      <c r="BI2053" s="1" t="s">
        <v>79</v>
      </c>
      <c r="BJ2053" s="1" t="s">
        <v>9401</v>
      </c>
      <c r="BK2053" s="1" t="s">
        <v>4154</v>
      </c>
      <c r="BL2053" s="1" t="s">
        <v>72</v>
      </c>
      <c r="BM2053" s="1">
        <v>5</v>
      </c>
      <c r="BN2053" s="1" t="s">
        <v>88</v>
      </c>
      <c r="BO2053" s="1" t="s">
        <v>88</v>
      </c>
      <c r="BP2053" s="1" t="s">
        <v>88</v>
      </c>
      <c r="BQ2053" s="1" t="s">
        <v>160</v>
      </c>
      <c r="BR2053" s="1" t="s">
        <v>6462</v>
      </c>
    </row>
    <row r="2054" spans="1:70" ht="20.45" customHeight="1">
      <c r="A2054" s="1" t="s">
        <v>9563</v>
      </c>
      <c r="B2054" s="1">
        <v>260119</v>
      </c>
      <c r="C2054" s="1" t="s">
        <v>71</v>
      </c>
      <c r="D2054" s="3">
        <v>46148</v>
      </c>
      <c r="E2054" s="4">
        <v>0.49513888888888891</v>
      </c>
      <c r="F2054" s="5">
        <v>46143</v>
      </c>
      <c r="G2054" s="3">
        <v>46148</v>
      </c>
      <c r="H2054" s="4">
        <v>0.66805555555555551</v>
      </c>
      <c r="I2054" s="48">
        <f t="shared" si="265"/>
        <v>0.17291666666666661</v>
      </c>
      <c r="J2054" s="1">
        <v>3</v>
      </c>
      <c r="K2054" s="1" t="s">
        <v>1896</v>
      </c>
      <c r="L2054" s="1" t="s">
        <v>9564</v>
      </c>
      <c r="M2054" s="1" t="s">
        <v>75</v>
      </c>
      <c r="N2054" s="1" t="s">
        <v>3624</v>
      </c>
      <c r="O2054" s="1" t="s">
        <v>77</v>
      </c>
      <c r="P2054" s="1" t="s">
        <v>78</v>
      </c>
      <c r="Q2054" s="1" t="s">
        <v>78</v>
      </c>
      <c r="R2054" s="21" t="s">
        <v>1898</v>
      </c>
      <c r="S2054" s="21" t="s">
        <v>99</v>
      </c>
      <c r="T2054" s="34" t="s">
        <v>72</v>
      </c>
      <c r="U2054" s="34" t="s">
        <v>8087</v>
      </c>
      <c r="V2054" s="1" t="s">
        <v>1900</v>
      </c>
      <c r="W2054" s="1" t="s">
        <v>813</v>
      </c>
      <c r="X2054" s="1" t="s">
        <v>813</v>
      </c>
      <c r="Y2054" s="1" t="s">
        <v>9057</v>
      </c>
      <c r="Z2054" s="1" t="s">
        <v>152</v>
      </c>
      <c r="AA2054" s="1" t="s">
        <v>3507</v>
      </c>
      <c r="AB2054" s="1" t="s">
        <v>153</v>
      </c>
      <c r="AC2054" s="1" t="s">
        <v>164</v>
      </c>
      <c r="AD2054" s="1" t="s">
        <v>126</v>
      </c>
      <c r="AE2054" s="1">
        <v>61</v>
      </c>
      <c r="AF2054" s="1" t="s">
        <v>88</v>
      </c>
      <c r="AG2054" s="1">
        <v>6.3</v>
      </c>
      <c r="AH2054" s="1" t="s">
        <v>2344</v>
      </c>
      <c r="AI2054" s="1" t="s">
        <v>90</v>
      </c>
      <c r="AJ2054" s="1" t="s">
        <v>91</v>
      </c>
      <c r="AK2054" s="1" t="s">
        <v>92</v>
      </c>
      <c r="AL2054" s="1" t="s">
        <v>72</v>
      </c>
      <c r="AM2054" s="1" t="s">
        <v>244</v>
      </c>
      <c r="AN2054" s="1">
        <v>3</v>
      </c>
      <c r="AO2054" s="1" t="s">
        <v>9565</v>
      </c>
      <c r="AP2054" s="1" t="s">
        <v>72</v>
      </c>
      <c r="AQ2054" s="1" t="s">
        <v>72</v>
      </c>
      <c r="AR2054" s="1" t="s">
        <v>72</v>
      </c>
      <c r="AS2054" s="1" t="s">
        <v>5157</v>
      </c>
      <c r="AT2054" s="1" t="s">
        <v>72</v>
      </c>
      <c r="AU2054" s="3">
        <v>46148</v>
      </c>
      <c r="AV2054" s="4">
        <v>0.68194444444444446</v>
      </c>
      <c r="AW2054" s="4">
        <v>0.73124999999999996</v>
      </c>
      <c r="AX2054" s="4">
        <f t="shared" si="266"/>
        <v>4.9305555555555491E-2</v>
      </c>
      <c r="AY2054" s="4">
        <f>AW2054-I2054</f>
        <v>0.55833333333333335</v>
      </c>
      <c r="AZ2054" s="4">
        <f>AW2054-E2054</f>
        <v>0.23611111111111105</v>
      </c>
      <c r="BA2054" s="1" t="s">
        <v>9566</v>
      </c>
      <c r="BB2054" s="1" t="s">
        <v>9567</v>
      </c>
      <c r="BC2054" s="1" t="s">
        <v>1794</v>
      </c>
      <c r="BD2054" s="1">
        <v>15</v>
      </c>
      <c r="BE2054" s="1" t="s">
        <v>8433</v>
      </c>
      <c r="BF2054" s="1" t="s">
        <v>75</v>
      </c>
      <c r="BG2054" s="1" t="s">
        <v>75</v>
      </c>
      <c r="BH2054" s="1" t="s">
        <v>88</v>
      </c>
      <c r="BI2054" s="1" t="s">
        <v>96</v>
      </c>
      <c r="BJ2054" s="1" t="s">
        <v>72</v>
      </c>
      <c r="BK2054" s="1" t="s">
        <v>9092</v>
      </c>
      <c r="BL2054" s="1" t="s">
        <v>9157</v>
      </c>
      <c r="BM2054" s="1">
        <f>28+7</f>
        <v>35</v>
      </c>
      <c r="BN2054" s="1" t="s">
        <v>75</v>
      </c>
      <c r="BO2054" s="1" t="s">
        <v>75</v>
      </c>
      <c r="BP2054" s="1" t="s">
        <v>75</v>
      </c>
      <c r="BQ2054" s="21" t="s">
        <v>99</v>
      </c>
      <c r="BR2054" s="21" t="s">
        <v>100</v>
      </c>
    </row>
    <row r="2055" spans="1:70" ht="20.45" customHeight="1">
      <c r="A2055" s="1" t="s">
        <v>9568</v>
      </c>
      <c r="B2055" s="1">
        <v>260120</v>
      </c>
      <c r="C2055" s="1" t="s">
        <v>71</v>
      </c>
      <c r="D2055" s="3">
        <v>46148</v>
      </c>
      <c r="E2055" s="4">
        <v>0.63541666666666663</v>
      </c>
      <c r="F2055" s="5">
        <v>46143</v>
      </c>
      <c r="G2055" s="3">
        <v>46148</v>
      </c>
      <c r="H2055" s="4">
        <v>0.81111111111111112</v>
      </c>
      <c r="I2055" s="48">
        <f t="shared" si="265"/>
        <v>0.17569444444444449</v>
      </c>
      <c r="J2055" s="1">
        <v>15</v>
      </c>
      <c r="K2055" s="1" t="s">
        <v>1896</v>
      </c>
      <c r="L2055" s="1" t="s">
        <v>9569</v>
      </c>
      <c r="M2055" s="1" t="s">
        <v>75</v>
      </c>
      <c r="N2055" s="1" t="s">
        <v>7510</v>
      </c>
      <c r="O2055" s="1" t="s">
        <v>77</v>
      </c>
      <c r="P2055" s="1" t="s">
        <v>78</v>
      </c>
      <c r="Q2055" s="1" t="s">
        <v>78</v>
      </c>
      <c r="R2055" s="21" t="s">
        <v>1898</v>
      </c>
      <c r="S2055" s="21" t="s">
        <v>99</v>
      </c>
      <c r="T2055" s="21" t="s">
        <v>9546</v>
      </c>
      <c r="U2055" s="34" t="s">
        <v>9570</v>
      </c>
      <c r="V2055" s="1" t="s">
        <v>1900</v>
      </c>
      <c r="W2055" s="1" t="s">
        <v>2143</v>
      </c>
      <c r="X2055" s="1" t="s">
        <v>1868</v>
      </c>
      <c r="Y2055" s="1" t="s">
        <v>9079</v>
      </c>
      <c r="Z2055" s="1" t="s">
        <v>7128</v>
      </c>
      <c r="AA2055" s="1" t="s">
        <v>72</v>
      </c>
      <c r="AB2055" s="1" t="s">
        <v>7129</v>
      </c>
      <c r="AC2055" s="1" t="s">
        <v>7519</v>
      </c>
      <c r="AD2055" s="1" t="s">
        <v>126</v>
      </c>
      <c r="AE2055" s="1">
        <v>75</v>
      </c>
      <c r="AF2055" s="1" t="s">
        <v>88</v>
      </c>
      <c r="AG2055" s="1">
        <v>5.9</v>
      </c>
      <c r="AH2055" s="1" t="s">
        <v>299</v>
      </c>
      <c r="AI2055" s="1" t="s">
        <v>90</v>
      </c>
      <c r="AJ2055" s="1" t="s">
        <v>91</v>
      </c>
      <c r="AK2055" s="1" t="s">
        <v>92</v>
      </c>
      <c r="AL2055" s="1" t="s">
        <v>72</v>
      </c>
      <c r="AM2055" s="1" t="s">
        <v>72</v>
      </c>
      <c r="AN2055" s="1" t="s">
        <v>72</v>
      </c>
      <c r="AO2055" s="1" t="s">
        <v>72</v>
      </c>
      <c r="AP2055" s="1" t="s">
        <v>72</v>
      </c>
      <c r="AQ2055" s="1" t="s">
        <v>72</v>
      </c>
      <c r="AR2055" s="1" t="s">
        <v>447</v>
      </c>
      <c r="AS2055" s="1" t="s">
        <v>72</v>
      </c>
      <c r="AT2055" s="1" t="s">
        <v>72</v>
      </c>
      <c r="AU2055" s="3">
        <v>46148</v>
      </c>
      <c r="AV2055" s="4">
        <v>0.8208333333333333</v>
      </c>
      <c r="AW2055" s="4" t="s">
        <v>72</v>
      </c>
      <c r="AX2055" s="4" t="s">
        <v>72</v>
      </c>
      <c r="AY2055" s="4" t="s">
        <v>72</v>
      </c>
      <c r="AZ2055" s="4" t="s">
        <v>72</v>
      </c>
      <c r="BA2055" s="1" t="s">
        <v>9571</v>
      </c>
      <c r="BB2055" s="1" t="s">
        <v>72</v>
      </c>
      <c r="BC2055" s="1" t="s">
        <v>1675</v>
      </c>
      <c r="BD2055" s="1">
        <v>13</v>
      </c>
      <c r="BE2055" s="1" t="s">
        <v>9200</v>
      </c>
      <c r="BF2055" s="1" t="s">
        <v>75</v>
      </c>
      <c r="BG2055" s="1" t="s">
        <v>75</v>
      </c>
      <c r="BH2055" s="1" t="s">
        <v>88</v>
      </c>
      <c r="BI2055" s="1" t="s">
        <v>79</v>
      </c>
      <c r="BJ2055" s="1" t="s">
        <v>9546</v>
      </c>
      <c r="BK2055" s="1" t="s">
        <v>6757</v>
      </c>
      <c r="BL2055" s="1" t="s">
        <v>72</v>
      </c>
      <c r="BM2055" s="1">
        <f>7+35</f>
        <v>42</v>
      </c>
      <c r="BN2055" s="1" t="s">
        <v>88</v>
      </c>
      <c r="BO2055" s="1" t="s">
        <v>88</v>
      </c>
      <c r="BP2055" s="1" t="s">
        <v>88</v>
      </c>
      <c r="BQ2055" s="1" t="s">
        <v>160</v>
      </c>
      <c r="BR2055" s="1" t="s">
        <v>6462</v>
      </c>
    </row>
    <row r="2056" spans="1:70" ht="20.45" customHeight="1">
      <c r="A2056" s="1" t="s">
        <v>9572</v>
      </c>
      <c r="B2056" s="1">
        <v>260121</v>
      </c>
      <c r="C2056" s="1" t="s">
        <v>71</v>
      </c>
      <c r="D2056" s="3">
        <v>46149</v>
      </c>
      <c r="E2056" s="4">
        <v>0.42708333333333331</v>
      </c>
      <c r="F2056" s="5">
        <v>46143</v>
      </c>
      <c r="G2056" s="3">
        <v>46149</v>
      </c>
      <c r="H2056" s="4">
        <v>0.63055555555555554</v>
      </c>
      <c r="I2056" s="48">
        <f t="shared" si="265"/>
        <v>0.20347222222222222</v>
      </c>
      <c r="J2056" s="1">
        <v>15</v>
      </c>
      <c r="K2056" s="1" t="s">
        <v>1896</v>
      </c>
      <c r="L2056" s="1" t="s">
        <v>9573</v>
      </c>
      <c r="M2056" s="1" t="s">
        <v>75</v>
      </c>
      <c r="N2056" s="1" t="s">
        <v>3624</v>
      </c>
      <c r="O2056" s="1" t="s">
        <v>77</v>
      </c>
      <c r="P2056" s="1" t="s">
        <v>78</v>
      </c>
      <c r="Q2056" s="1" t="s">
        <v>172</v>
      </c>
      <c r="R2056" s="21" t="s">
        <v>139</v>
      </c>
      <c r="S2056" s="21" t="s">
        <v>99</v>
      </c>
      <c r="T2056" s="34" t="s">
        <v>5044</v>
      </c>
      <c r="U2056" s="34" t="s">
        <v>5769</v>
      </c>
      <c r="V2056" s="1" t="s">
        <v>1900</v>
      </c>
      <c r="W2056" s="1" t="s">
        <v>813</v>
      </c>
      <c r="X2056" s="1" t="s">
        <v>813</v>
      </c>
      <c r="Y2056" s="1" t="s">
        <v>9057</v>
      </c>
      <c r="Z2056" s="1" t="s">
        <v>152</v>
      </c>
      <c r="AA2056" s="1" t="s">
        <v>3507</v>
      </c>
      <c r="AB2056" s="1" t="s">
        <v>153</v>
      </c>
      <c r="AC2056" s="1" t="s">
        <v>164</v>
      </c>
      <c r="AD2056" s="1" t="s">
        <v>126</v>
      </c>
      <c r="AE2056" s="1">
        <v>46</v>
      </c>
      <c r="AF2056" s="1" t="s">
        <v>88</v>
      </c>
      <c r="AG2056" s="1">
        <v>5.5</v>
      </c>
      <c r="AH2056" s="1" t="s">
        <v>299</v>
      </c>
      <c r="AI2056" s="1" t="s">
        <v>90</v>
      </c>
      <c r="AJ2056" s="1" t="s">
        <v>91</v>
      </c>
      <c r="AK2056" s="1" t="s">
        <v>92</v>
      </c>
      <c r="AL2056" s="1" t="s">
        <v>72</v>
      </c>
      <c r="AM2056" s="1" t="s">
        <v>244</v>
      </c>
      <c r="AN2056" s="1">
        <v>2</v>
      </c>
      <c r="AO2056" s="1" t="s">
        <v>5057</v>
      </c>
      <c r="AP2056" s="1" t="s">
        <v>72</v>
      </c>
      <c r="AQ2056" s="1" t="s">
        <v>72</v>
      </c>
      <c r="AR2056" s="1" t="s">
        <v>2726</v>
      </c>
      <c r="AS2056" s="1" t="s">
        <v>5157</v>
      </c>
      <c r="AT2056" s="1" t="s">
        <v>72</v>
      </c>
      <c r="AU2056" s="3">
        <v>46149</v>
      </c>
      <c r="AV2056" s="4">
        <v>0.64513888888888893</v>
      </c>
      <c r="AW2056" s="4">
        <v>0.68194444444444446</v>
      </c>
      <c r="AX2056" s="4">
        <f t="shared" si="266"/>
        <v>3.6805555555555536E-2</v>
      </c>
      <c r="AY2056" s="4">
        <f t="shared" ref="AY2056:AY2077" si="273">AW2056-I2056</f>
        <v>0.47847222222222224</v>
      </c>
      <c r="AZ2056" s="4">
        <f t="shared" ref="AZ2056:AZ2077" si="274">AW2056-E2056</f>
        <v>0.25486111111111115</v>
      </c>
      <c r="BA2056" s="1" t="s">
        <v>9574</v>
      </c>
      <c r="BB2056" s="1" t="s">
        <v>9575</v>
      </c>
      <c r="BC2056" s="1" t="s">
        <v>1794</v>
      </c>
      <c r="BD2056" s="1">
        <v>15</v>
      </c>
      <c r="BE2056" s="1" t="s">
        <v>8433</v>
      </c>
      <c r="BF2056" s="1" t="s">
        <v>88</v>
      </c>
      <c r="BG2056" s="1" t="s">
        <v>88</v>
      </c>
      <c r="BH2056" s="1" t="s">
        <v>88</v>
      </c>
      <c r="BI2056" s="1" t="s">
        <v>96</v>
      </c>
      <c r="BJ2056" s="1" t="s">
        <v>72</v>
      </c>
      <c r="BK2056" s="1" t="s">
        <v>9092</v>
      </c>
      <c r="BL2056" s="1" t="s">
        <v>9576</v>
      </c>
      <c r="BM2056" s="1">
        <v>28</v>
      </c>
      <c r="BN2056" s="1" t="s">
        <v>75</v>
      </c>
      <c r="BO2056" s="1" t="s">
        <v>75</v>
      </c>
      <c r="BP2056" s="1" t="s">
        <v>75</v>
      </c>
      <c r="BQ2056" s="21" t="s">
        <v>99</v>
      </c>
      <c r="BR2056" s="21" t="s">
        <v>100</v>
      </c>
    </row>
    <row r="2057" spans="1:70" ht="20.45" customHeight="1">
      <c r="A2057" s="1" t="s">
        <v>9577</v>
      </c>
      <c r="B2057" s="1">
        <v>260122</v>
      </c>
      <c r="C2057" s="1" t="s">
        <v>71</v>
      </c>
      <c r="D2057" s="3">
        <v>46150</v>
      </c>
      <c r="E2057" s="4">
        <v>0.46736111111111112</v>
      </c>
      <c r="F2057" s="5">
        <v>46143</v>
      </c>
      <c r="G2057" s="3">
        <v>46150</v>
      </c>
      <c r="H2057" s="4">
        <v>0.63055555555555554</v>
      </c>
      <c r="I2057" s="48">
        <f t="shared" si="265"/>
        <v>0.16319444444444442</v>
      </c>
      <c r="J2057" s="1">
        <v>1</v>
      </c>
      <c r="K2057" s="1" t="s">
        <v>1896</v>
      </c>
      <c r="L2057" s="1" t="s">
        <v>9578</v>
      </c>
      <c r="M2057" s="1" t="s">
        <v>75</v>
      </c>
      <c r="N2057" s="1" t="s">
        <v>3947</v>
      </c>
      <c r="O2057" s="1" t="s">
        <v>77</v>
      </c>
      <c r="P2057" s="1" t="s">
        <v>78</v>
      </c>
      <c r="Q2057" s="1" t="s">
        <v>78</v>
      </c>
      <c r="R2057" s="21" t="s">
        <v>1898</v>
      </c>
      <c r="S2057" s="21" t="s">
        <v>99</v>
      </c>
      <c r="T2057" s="34" t="s">
        <v>72</v>
      </c>
      <c r="U2057" s="34" t="s">
        <v>9579</v>
      </c>
      <c r="V2057" s="1" t="s">
        <v>1900</v>
      </c>
      <c r="W2057" s="1" t="s">
        <v>813</v>
      </c>
      <c r="X2057" s="1" t="s">
        <v>813</v>
      </c>
      <c r="Y2057" s="1" t="s">
        <v>9057</v>
      </c>
      <c r="Z2057" s="1" t="s">
        <v>84</v>
      </c>
      <c r="AA2057" s="1" t="s">
        <v>72</v>
      </c>
      <c r="AB2057" s="1" t="s">
        <v>140</v>
      </c>
      <c r="AC2057" s="1" t="s">
        <v>181</v>
      </c>
      <c r="AD2057" s="1" t="s">
        <v>126</v>
      </c>
      <c r="AE2057" s="1">
        <v>65</v>
      </c>
      <c r="AF2057" s="1" t="s">
        <v>88</v>
      </c>
      <c r="AG2057" s="1">
        <v>6.1</v>
      </c>
      <c r="AH2057" s="1" t="s">
        <v>299</v>
      </c>
      <c r="AI2057" s="1" t="s">
        <v>90</v>
      </c>
      <c r="AJ2057" s="1" t="s">
        <v>91</v>
      </c>
      <c r="AK2057" s="1" t="s">
        <v>92</v>
      </c>
      <c r="AL2057" s="1" t="s">
        <v>72</v>
      </c>
      <c r="AM2057" s="1" t="s">
        <v>217</v>
      </c>
      <c r="AN2057" s="1">
        <v>1</v>
      </c>
      <c r="AO2057" s="1" t="s">
        <v>5253</v>
      </c>
      <c r="AP2057" s="1" t="s">
        <v>72</v>
      </c>
      <c r="AQ2057" s="1" t="s">
        <v>72</v>
      </c>
      <c r="AR2057" s="1" t="s">
        <v>3444</v>
      </c>
      <c r="AS2057" s="1" t="s">
        <v>878</v>
      </c>
      <c r="AT2057" s="1" t="s">
        <v>72</v>
      </c>
      <c r="AU2057" s="3">
        <v>46150</v>
      </c>
      <c r="AV2057" s="4">
        <v>0.64652777777777781</v>
      </c>
      <c r="AW2057" s="4">
        <v>0.72222222222222221</v>
      </c>
      <c r="AX2057" s="4">
        <f t="shared" si="266"/>
        <v>7.5694444444444398E-2</v>
      </c>
      <c r="AY2057" s="4">
        <f t="shared" si="273"/>
        <v>0.55902777777777779</v>
      </c>
      <c r="AZ2057" s="4">
        <f t="shared" si="274"/>
        <v>0.25486111111111109</v>
      </c>
      <c r="BA2057" s="1" t="s">
        <v>9580</v>
      </c>
      <c r="BB2057" s="1" t="s">
        <v>72</v>
      </c>
      <c r="BC2057" s="1" t="s">
        <v>1675</v>
      </c>
      <c r="BD2057" s="1">
        <v>15</v>
      </c>
      <c r="BE2057" s="1" t="s">
        <v>8433</v>
      </c>
      <c r="BF2057" s="1" t="s">
        <v>75</v>
      </c>
      <c r="BG2057" s="1" t="s">
        <v>75</v>
      </c>
      <c r="BH2057" s="1" t="s">
        <v>88</v>
      </c>
      <c r="BI2057" s="1" t="s">
        <v>96</v>
      </c>
      <c r="BJ2057" s="1" t="s">
        <v>72</v>
      </c>
      <c r="BK2057" s="1" t="s">
        <v>9092</v>
      </c>
      <c r="BL2057" s="1" t="s">
        <v>9581</v>
      </c>
      <c r="BM2057" s="1">
        <f>35+14</f>
        <v>49</v>
      </c>
      <c r="BN2057" s="1" t="s">
        <v>75</v>
      </c>
      <c r="BO2057" s="1" t="s">
        <v>75</v>
      </c>
      <c r="BP2057" s="1" t="s">
        <v>75</v>
      </c>
      <c r="BQ2057" s="21" t="s">
        <v>99</v>
      </c>
      <c r="BR2057" s="21" t="s">
        <v>100</v>
      </c>
    </row>
    <row r="2058" spans="1:70" ht="20.45" customHeight="1">
      <c r="A2058" s="1" t="s">
        <v>9582</v>
      </c>
      <c r="B2058" s="1">
        <v>260123</v>
      </c>
      <c r="C2058" s="1" t="s">
        <v>71</v>
      </c>
      <c r="D2058" s="3">
        <v>46150</v>
      </c>
      <c r="E2058" s="4">
        <v>0.67013888888888884</v>
      </c>
      <c r="F2058" s="5">
        <v>46143</v>
      </c>
      <c r="G2058" s="3">
        <v>46150</v>
      </c>
      <c r="H2058" s="4">
        <v>0.73541666666666672</v>
      </c>
      <c r="I2058" s="48">
        <f t="shared" ref="I2058:I2121" si="275">H2058-E2058</f>
        <v>6.5277777777777879E-2</v>
      </c>
      <c r="J2058" s="1">
        <v>3</v>
      </c>
      <c r="K2058" s="1" t="s">
        <v>1896</v>
      </c>
      <c r="L2058" s="1" t="s">
        <v>9583</v>
      </c>
      <c r="M2058" s="1" t="s">
        <v>75</v>
      </c>
      <c r="N2058" s="1" t="s">
        <v>3624</v>
      </c>
      <c r="O2058" s="1" t="s">
        <v>77</v>
      </c>
      <c r="P2058" s="1" t="s">
        <v>78</v>
      </c>
      <c r="Q2058" s="1" t="s">
        <v>78</v>
      </c>
      <c r="R2058" s="21" t="s">
        <v>1898</v>
      </c>
      <c r="S2058" s="21" t="s">
        <v>99</v>
      </c>
      <c r="T2058" s="34" t="s">
        <v>72</v>
      </c>
      <c r="U2058" s="34" t="s">
        <v>4244</v>
      </c>
      <c r="V2058" s="1" t="s">
        <v>1900</v>
      </c>
      <c r="W2058" s="1" t="s">
        <v>813</v>
      </c>
      <c r="X2058" s="1" t="s">
        <v>813</v>
      </c>
      <c r="Y2058" s="1" t="s">
        <v>9057</v>
      </c>
      <c r="Z2058" s="1" t="s">
        <v>152</v>
      </c>
      <c r="AA2058" s="1" t="s">
        <v>72</v>
      </c>
      <c r="AB2058" s="1" t="s">
        <v>153</v>
      </c>
      <c r="AC2058" s="1" t="s">
        <v>154</v>
      </c>
      <c r="AD2058" s="1" t="s">
        <v>126</v>
      </c>
      <c r="AE2058" s="1">
        <v>51</v>
      </c>
      <c r="AF2058" s="1" t="s">
        <v>88</v>
      </c>
      <c r="AG2058" s="1">
        <v>5.8</v>
      </c>
      <c r="AH2058" s="1" t="s">
        <v>2344</v>
      </c>
      <c r="AI2058" s="1" t="s">
        <v>90</v>
      </c>
      <c r="AJ2058" s="1" t="s">
        <v>91</v>
      </c>
      <c r="AK2058" s="1" t="s">
        <v>216</v>
      </c>
      <c r="AL2058" s="1" t="s">
        <v>72</v>
      </c>
      <c r="AM2058" s="1" t="s">
        <v>244</v>
      </c>
      <c r="AN2058" s="1">
        <v>1</v>
      </c>
      <c r="AO2058" s="1" t="s">
        <v>5092</v>
      </c>
      <c r="AP2058" s="1">
        <v>8</v>
      </c>
      <c r="AQ2058" s="1" t="s">
        <v>1411</v>
      </c>
      <c r="AR2058" s="1" t="s">
        <v>2726</v>
      </c>
      <c r="AS2058" s="1" t="s">
        <v>878</v>
      </c>
      <c r="AT2058" s="1" t="s">
        <v>72</v>
      </c>
      <c r="AU2058" s="3">
        <v>46150</v>
      </c>
      <c r="AV2058" s="4">
        <v>0.75486111111111109</v>
      </c>
      <c r="AW2058" s="4">
        <v>0.80555555555555558</v>
      </c>
      <c r="AX2058" s="4">
        <f t="shared" si="266"/>
        <v>5.0694444444444486E-2</v>
      </c>
      <c r="AY2058" s="4">
        <f t="shared" si="273"/>
        <v>0.7402777777777777</v>
      </c>
      <c r="AZ2058" s="4">
        <f t="shared" si="274"/>
        <v>0.13541666666666674</v>
      </c>
      <c r="BA2058" s="1" t="s">
        <v>9584</v>
      </c>
      <c r="BB2058" s="1" t="s">
        <v>72</v>
      </c>
      <c r="BC2058" s="1" t="s">
        <v>1794</v>
      </c>
      <c r="BD2058" s="1">
        <v>15</v>
      </c>
      <c r="BE2058" s="1" t="s">
        <v>9218</v>
      </c>
      <c r="BF2058" s="1" t="s">
        <v>75</v>
      </c>
      <c r="BG2058" s="1" t="s">
        <v>75</v>
      </c>
      <c r="BH2058" s="1" t="s">
        <v>88</v>
      </c>
      <c r="BI2058" s="1" t="s">
        <v>96</v>
      </c>
      <c r="BJ2058" s="1" t="s">
        <v>72</v>
      </c>
      <c r="BK2058" s="1" t="s">
        <v>9092</v>
      </c>
      <c r="BL2058" s="1" t="s">
        <v>9576</v>
      </c>
      <c r="BM2058" s="1">
        <f>28+13</f>
        <v>41</v>
      </c>
      <c r="BN2058" s="1" t="s">
        <v>75</v>
      </c>
      <c r="BO2058" s="1" t="s">
        <v>75</v>
      </c>
      <c r="BP2058" s="1" t="s">
        <v>75</v>
      </c>
      <c r="BQ2058" s="21" t="s">
        <v>99</v>
      </c>
      <c r="BR2058" s="21" t="s">
        <v>100</v>
      </c>
    </row>
    <row r="2059" spans="1:70" ht="20.45" customHeight="1">
      <c r="A2059" s="1" t="s">
        <v>9585</v>
      </c>
      <c r="B2059" s="1">
        <v>260124</v>
      </c>
      <c r="C2059" s="1" t="s">
        <v>71</v>
      </c>
      <c r="D2059" s="3">
        <v>46153</v>
      </c>
      <c r="E2059" s="4">
        <v>0.54861111111111116</v>
      </c>
      <c r="F2059" s="5">
        <v>46143</v>
      </c>
      <c r="G2059" s="3">
        <v>46153</v>
      </c>
      <c r="H2059" s="4">
        <v>0.6430555555555556</v>
      </c>
      <c r="I2059" s="48">
        <f t="shared" si="275"/>
        <v>9.4444444444444442E-2</v>
      </c>
      <c r="J2059" s="1">
        <v>3</v>
      </c>
      <c r="K2059" s="1" t="s">
        <v>1896</v>
      </c>
      <c r="L2059" s="1" t="s">
        <v>9586</v>
      </c>
      <c r="M2059" s="1" t="s">
        <v>75</v>
      </c>
      <c r="N2059" s="1" t="s">
        <v>6545</v>
      </c>
      <c r="O2059" s="1" t="s">
        <v>77</v>
      </c>
      <c r="P2059" s="1" t="s">
        <v>78</v>
      </c>
      <c r="Q2059" s="1" t="s">
        <v>78</v>
      </c>
      <c r="R2059" s="21" t="s">
        <v>1898</v>
      </c>
      <c r="S2059" s="21" t="s">
        <v>99</v>
      </c>
      <c r="T2059" s="34" t="s">
        <v>72</v>
      </c>
      <c r="U2059" s="34" t="s">
        <v>9587</v>
      </c>
      <c r="V2059" s="1" t="s">
        <v>1900</v>
      </c>
      <c r="W2059" s="1" t="s">
        <v>83</v>
      </c>
      <c r="X2059" s="1" t="s">
        <v>123</v>
      </c>
      <c r="Y2059" s="1" t="s">
        <v>9043</v>
      </c>
      <c r="Z2059" s="1" t="s">
        <v>84</v>
      </c>
      <c r="AA2059" s="1" t="s">
        <v>72</v>
      </c>
      <c r="AB2059" s="1" t="s">
        <v>140</v>
      </c>
      <c r="AC2059" s="1" t="s">
        <v>141</v>
      </c>
      <c r="AD2059" s="1" t="s">
        <v>126</v>
      </c>
      <c r="AE2059" s="1">
        <v>65</v>
      </c>
      <c r="AF2059" s="1" t="s">
        <v>88</v>
      </c>
      <c r="AG2059" s="1">
        <v>4.8</v>
      </c>
      <c r="AH2059" s="1" t="s">
        <v>954</v>
      </c>
      <c r="AI2059" s="1" t="s">
        <v>90</v>
      </c>
      <c r="AJ2059" s="1" t="s">
        <v>91</v>
      </c>
      <c r="AK2059" s="1" t="s">
        <v>92</v>
      </c>
      <c r="AL2059" s="1" t="s">
        <v>72</v>
      </c>
      <c r="AM2059" s="1" t="s">
        <v>72</v>
      </c>
      <c r="AN2059" s="1" t="s">
        <v>72</v>
      </c>
      <c r="AO2059" s="1" t="s">
        <v>72</v>
      </c>
      <c r="AP2059" s="1" t="s">
        <v>72</v>
      </c>
      <c r="AQ2059" s="1" t="s">
        <v>72</v>
      </c>
      <c r="AR2059" s="1" t="s">
        <v>3444</v>
      </c>
      <c r="AS2059" s="1" t="s">
        <v>72</v>
      </c>
      <c r="AT2059" s="1" t="s">
        <v>72</v>
      </c>
      <c r="AU2059" s="3">
        <v>46153</v>
      </c>
      <c r="AV2059" s="4">
        <v>0.68541666666666667</v>
      </c>
      <c r="AW2059" s="4">
        <v>0.77986111111111112</v>
      </c>
      <c r="AX2059" s="4">
        <f t="shared" ref="AX2059:AX2065" si="276">AW2059-AV2059</f>
        <v>9.4444444444444442E-2</v>
      </c>
      <c r="AY2059" s="4">
        <f t="shared" si="273"/>
        <v>0.68541666666666667</v>
      </c>
      <c r="AZ2059" s="4">
        <f t="shared" si="274"/>
        <v>0.23124999999999996</v>
      </c>
      <c r="BA2059" s="1" t="s">
        <v>9588</v>
      </c>
      <c r="BB2059" s="1" t="s">
        <v>9588</v>
      </c>
      <c r="BC2059" s="1" t="s">
        <v>1675</v>
      </c>
      <c r="BD2059" s="1">
        <v>15</v>
      </c>
      <c r="BE2059" s="1" t="s">
        <v>9256</v>
      </c>
      <c r="BF2059" s="1" t="s">
        <v>75</v>
      </c>
      <c r="BG2059" s="1" t="s">
        <v>75</v>
      </c>
      <c r="BH2059" s="1" t="s">
        <v>88</v>
      </c>
      <c r="BI2059" s="1" t="s">
        <v>96</v>
      </c>
      <c r="BJ2059" s="1" t="s">
        <v>72</v>
      </c>
      <c r="BK2059" s="1" t="s">
        <v>9092</v>
      </c>
      <c r="BL2059" s="1" t="s">
        <v>9589</v>
      </c>
      <c r="BM2059" s="1">
        <v>63</v>
      </c>
      <c r="BN2059" s="1" t="s">
        <v>75</v>
      </c>
      <c r="BO2059" s="1" t="s">
        <v>75</v>
      </c>
      <c r="BP2059" s="1" t="s">
        <v>75</v>
      </c>
      <c r="BQ2059" s="21" t="s">
        <v>99</v>
      </c>
      <c r="BR2059" s="21" t="s">
        <v>100</v>
      </c>
    </row>
    <row r="2060" spans="1:70" ht="20.45" customHeight="1">
      <c r="A2060" s="1" t="s">
        <v>9590</v>
      </c>
      <c r="B2060" s="1">
        <v>260125</v>
      </c>
      <c r="C2060" s="1" t="s">
        <v>71</v>
      </c>
      <c r="D2060" s="3">
        <v>46153</v>
      </c>
      <c r="E2060" s="4">
        <v>0.43125000000000002</v>
      </c>
      <c r="F2060" s="5">
        <v>46143</v>
      </c>
      <c r="G2060" s="3">
        <v>46153</v>
      </c>
      <c r="H2060" s="4">
        <v>0.66597222222222219</v>
      </c>
      <c r="I2060" s="48">
        <f t="shared" si="275"/>
        <v>0.23472222222222217</v>
      </c>
      <c r="J2060" s="1">
        <v>1</v>
      </c>
      <c r="K2060" s="1" t="s">
        <v>1896</v>
      </c>
      <c r="L2060" s="1" t="s">
        <v>9591</v>
      </c>
      <c r="M2060" s="1" t="s">
        <v>75</v>
      </c>
      <c r="N2060" s="1" t="s">
        <v>3947</v>
      </c>
      <c r="O2060" s="1" t="s">
        <v>77</v>
      </c>
      <c r="P2060" s="1" t="s">
        <v>78</v>
      </c>
      <c r="Q2060" s="1" t="s">
        <v>78</v>
      </c>
      <c r="R2060" s="21" t="s">
        <v>1898</v>
      </c>
      <c r="S2060" s="21" t="s">
        <v>99</v>
      </c>
      <c r="T2060" s="34" t="s">
        <v>72</v>
      </c>
      <c r="U2060" s="34" t="s">
        <v>9056</v>
      </c>
      <c r="V2060" s="1" t="s">
        <v>1900</v>
      </c>
      <c r="W2060" s="1" t="s">
        <v>813</v>
      </c>
      <c r="X2060" s="1" t="s">
        <v>813</v>
      </c>
      <c r="Y2060" s="1" t="s">
        <v>9057</v>
      </c>
      <c r="Z2060" s="1" t="s">
        <v>84</v>
      </c>
      <c r="AA2060" s="1" t="s">
        <v>72</v>
      </c>
      <c r="AB2060" s="1" t="s">
        <v>104</v>
      </c>
      <c r="AC2060" s="1" t="s">
        <v>3313</v>
      </c>
      <c r="AD2060" s="1" t="s">
        <v>126</v>
      </c>
      <c r="AE2060" s="1">
        <v>51</v>
      </c>
      <c r="AF2060" s="1" t="s">
        <v>88</v>
      </c>
      <c r="AG2060" s="1">
        <v>5.3</v>
      </c>
      <c r="AH2060" s="1" t="s">
        <v>299</v>
      </c>
      <c r="AI2060" s="1" t="s">
        <v>90</v>
      </c>
      <c r="AJ2060" s="1" t="s">
        <v>91</v>
      </c>
      <c r="AK2060" s="1" t="s">
        <v>92</v>
      </c>
      <c r="AL2060" s="1" t="s">
        <v>72</v>
      </c>
      <c r="AM2060" s="1" t="s">
        <v>229</v>
      </c>
      <c r="AN2060" s="1">
        <v>1</v>
      </c>
      <c r="AO2060" s="1" t="s">
        <v>5057</v>
      </c>
      <c r="AP2060" s="1" t="s">
        <v>72</v>
      </c>
      <c r="AQ2060" s="1" t="s">
        <v>72</v>
      </c>
      <c r="AR2060" s="1" t="s">
        <v>3444</v>
      </c>
      <c r="AS2060" s="1" t="s">
        <v>72</v>
      </c>
      <c r="AT2060" s="1" t="s">
        <v>72</v>
      </c>
      <c r="AU2060" s="3">
        <v>46153</v>
      </c>
      <c r="AV2060" s="4">
        <v>0.69444444444444442</v>
      </c>
      <c r="AW2060" s="4">
        <v>0.76041666666666663</v>
      </c>
      <c r="AX2060" s="4">
        <f t="shared" si="276"/>
        <v>6.597222222222221E-2</v>
      </c>
      <c r="AY2060" s="4">
        <f t="shared" si="273"/>
        <v>0.52569444444444446</v>
      </c>
      <c r="AZ2060" s="4">
        <f t="shared" si="274"/>
        <v>0.32916666666666661</v>
      </c>
      <c r="BA2060" s="1" t="s">
        <v>7151</v>
      </c>
      <c r="BB2060" s="1" t="s">
        <v>72</v>
      </c>
      <c r="BC2060" s="1" t="s">
        <v>1794</v>
      </c>
      <c r="BD2060" s="1">
        <v>15</v>
      </c>
      <c r="BE2060" s="1" t="s">
        <v>4219</v>
      </c>
      <c r="BF2060" s="1" t="s">
        <v>75</v>
      </c>
      <c r="BG2060" s="1" t="s">
        <v>75</v>
      </c>
      <c r="BH2060" s="1" t="s">
        <v>88</v>
      </c>
      <c r="BI2060" s="1" t="s">
        <v>96</v>
      </c>
      <c r="BJ2060" s="1" t="s">
        <v>72</v>
      </c>
      <c r="BK2060" s="1" t="s">
        <v>9092</v>
      </c>
      <c r="BL2060" s="1" t="s">
        <v>9592</v>
      </c>
      <c r="BM2060" s="1">
        <v>28</v>
      </c>
      <c r="BN2060" s="1" t="s">
        <v>75</v>
      </c>
      <c r="BO2060" s="1" t="s">
        <v>75</v>
      </c>
      <c r="BP2060" s="1" t="s">
        <v>75</v>
      </c>
      <c r="BQ2060" s="21" t="s">
        <v>99</v>
      </c>
      <c r="BR2060" s="21" t="s">
        <v>100</v>
      </c>
    </row>
    <row r="2061" spans="1:70" ht="20.45" customHeight="1">
      <c r="A2061" s="1" t="s">
        <v>9593</v>
      </c>
      <c r="B2061" s="1">
        <v>260126</v>
      </c>
      <c r="C2061" s="1" t="s">
        <v>71</v>
      </c>
      <c r="D2061" s="3">
        <v>46153</v>
      </c>
      <c r="E2061" s="4">
        <v>0.56805555555555554</v>
      </c>
      <c r="F2061" s="5">
        <v>46143</v>
      </c>
      <c r="G2061" s="3">
        <v>46153</v>
      </c>
      <c r="H2061" s="4">
        <v>0.66597222222222219</v>
      </c>
      <c r="I2061" s="48">
        <f t="shared" si="275"/>
        <v>9.7916666666666652E-2</v>
      </c>
      <c r="J2061" s="1">
        <v>2</v>
      </c>
      <c r="K2061" s="1" t="s">
        <v>1896</v>
      </c>
      <c r="L2061" s="1" t="s">
        <v>9594</v>
      </c>
      <c r="M2061" s="1" t="s">
        <v>75</v>
      </c>
      <c r="N2061" s="1" t="s">
        <v>9595</v>
      </c>
      <c r="O2061" s="1" t="s">
        <v>77</v>
      </c>
      <c r="P2061" s="1" t="s">
        <v>78</v>
      </c>
      <c r="Q2061" s="1" t="s">
        <v>172</v>
      </c>
      <c r="R2061" s="21" t="s">
        <v>139</v>
      </c>
      <c r="S2061" s="21" t="s">
        <v>99</v>
      </c>
      <c r="T2061" s="34" t="s">
        <v>9596</v>
      </c>
      <c r="U2061" s="34" t="s">
        <v>9597</v>
      </c>
      <c r="V2061" s="1" t="s">
        <v>1900</v>
      </c>
      <c r="W2061" s="1" t="s">
        <v>813</v>
      </c>
      <c r="X2061" s="1" t="s">
        <v>813</v>
      </c>
      <c r="Y2061" s="1" t="s">
        <v>9057</v>
      </c>
      <c r="Z2061" s="1" t="s">
        <v>7128</v>
      </c>
      <c r="AA2061" s="1" t="s">
        <v>72</v>
      </c>
      <c r="AB2061" s="1" t="s">
        <v>7129</v>
      </c>
      <c r="AC2061" s="1" t="s">
        <v>7206</v>
      </c>
      <c r="AD2061" s="1" t="s">
        <v>126</v>
      </c>
      <c r="AE2061" s="1">
        <v>66</v>
      </c>
      <c r="AF2061" s="1" t="s">
        <v>88</v>
      </c>
      <c r="AG2061" s="1">
        <v>5.3</v>
      </c>
      <c r="AH2061" s="1" t="s">
        <v>299</v>
      </c>
      <c r="AI2061" s="1" t="s">
        <v>90</v>
      </c>
      <c r="AJ2061" s="1" t="s">
        <v>91</v>
      </c>
      <c r="AK2061" s="1" t="s">
        <v>92</v>
      </c>
      <c r="AL2061" s="1" t="s">
        <v>72</v>
      </c>
      <c r="AM2061" s="1" t="s">
        <v>254</v>
      </c>
      <c r="AN2061" s="1">
        <v>1</v>
      </c>
      <c r="AO2061" s="1" t="s">
        <v>5495</v>
      </c>
      <c r="AP2061" s="1" t="s">
        <v>72</v>
      </c>
      <c r="AQ2061" s="1" t="s">
        <v>72</v>
      </c>
      <c r="AR2061" s="1" t="s">
        <v>447</v>
      </c>
      <c r="AS2061" s="1" t="s">
        <v>263</v>
      </c>
      <c r="AT2061" s="1" t="s">
        <v>72</v>
      </c>
      <c r="AU2061" s="3">
        <v>46153</v>
      </c>
      <c r="AV2061" s="4">
        <v>0.70138888888888884</v>
      </c>
      <c r="AW2061" s="4">
        <v>0.79374999999999996</v>
      </c>
      <c r="AX2061" s="4">
        <f t="shared" si="276"/>
        <v>9.2361111111111116E-2</v>
      </c>
      <c r="AY2061" s="4">
        <f t="shared" si="273"/>
        <v>0.6958333333333333</v>
      </c>
      <c r="AZ2061" s="4">
        <f t="shared" si="274"/>
        <v>0.22569444444444442</v>
      </c>
      <c r="BA2061" s="1" t="s">
        <v>9598</v>
      </c>
      <c r="BB2061" s="1" t="s">
        <v>72</v>
      </c>
      <c r="BC2061" s="1" t="s">
        <v>1675</v>
      </c>
      <c r="BD2061" s="1">
        <v>13</v>
      </c>
      <c r="BE2061" s="1" t="s">
        <v>9200</v>
      </c>
      <c r="BF2061" s="1" t="s">
        <v>88</v>
      </c>
      <c r="BG2061" s="1" t="s">
        <v>88</v>
      </c>
      <c r="BH2061" s="1" t="s">
        <v>88</v>
      </c>
      <c r="BI2061" s="1" t="s">
        <v>96</v>
      </c>
      <c r="BJ2061" s="1" t="s">
        <v>72</v>
      </c>
      <c r="BK2061" s="1" t="s">
        <v>9092</v>
      </c>
      <c r="BL2061" s="1" t="s">
        <v>9599</v>
      </c>
      <c r="BM2061" s="1">
        <f>28+14</f>
        <v>42</v>
      </c>
      <c r="BN2061" s="1" t="s">
        <v>75</v>
      </c>
      <c r="BO2061" s="1" t="s">
        <v>75</v>
      </c>
      <c r="BP2061" s="1" t="s">
        <v>75</v>
      </c>
      <c r="BQ2061" s="21" t="s">
        <v>99</v>
      </c>
      <c r="BR2061" s="21" t="s">
        <v>100</v>
      </c>
    </row>
    <row r="2062" spans="1:70" ht="20.45" customHeight="1">
      <c r="A2062" s="1" t="s">
        <v>9600</v>
      </c>
      <c r="B2062" s="1">
        <v>260127</v>
      </c>
      <c r="C2062" s="1" t="s">
        <v>71</v>
      </c>
      <c r="D2062" s="3">
        <v>46153</v>
      </c>
      <c r="E2062" s="4">
        <v>0.65277777777777779</v>
      </c>
      <c r="F2062" s="5">
        <v>46143</v>
      </c>
      <c r="G2062" s="3">
        <v>46153</v>
      </c>
      <c r="H2062" s="4">
        <v>0.80555555555555558</v>
      </c>
      <c r="I2062" s="48">
        <f t="shared" si="275"/>
        <v>0.15277777777777779</v>
      </c>
      <c r="J2062" s="1">
        <v>5</v>
      </c>
      <c r="K2062" s="1" t="s">
        <v>1896</v>
      </c>
      <c r="L2062" s="1" t="s">
        <v>9601</v>
      </c>
      <c r="M2062" s="1" t="s">
        <v>75</v>
      </c>
      <c r="N2062" s="1" t="s">
        <v>9602</v>
      </c>
      <c r="O2062" s="1" t="s">
        <v>77</v>
      </c>
      <c r="P2062" s="1" t="s">
        <v>78</v>
      </c>
      <c r="Q2062" s="1" t="s">
        <v>78</v>
      </c>
      <c r="R2062" s="21" t="s">
        <v>1898</v>
      </c>
      <c r="S2062" s="21" t="s">
        <v>99</v>
      </c>
      <c r="T2062" s="34" t="s">
        <v>72</v>
      </c>
      <c r="U2062" s="34" t="s">
        <v>9423</v>
      </c>
      <c r="V2062" s="1" t="s">
        <v>1900</v>
      </c>
      <c r="W2062" s="1" t="s">
        <v>2143</v>
      </c>
      <c r="X2062" s="1" t="s">
        <v>1868</v>
      </c>
      <c r="Y2062" s="1" t="s">
        <v>9079</v>
      </c>
      <c r="Z2062" s="1" t="s">
        <v>291</v>
      </c>
      <c r="AA2062" s="1" t="s">
        <v>72</v>
      </c>
      <c r="AB2062" s="1" t="s">
        <v>292</v>
      </c>
      <c r="AC2062" s="1" t="s">
        <v>292</v>
      </c>
      <c r="AD2062" s="1" t="s">
        <v>126</v>
      </c>
      <c r="AE2062" s="1">
        <v>60</v>
      </c>
      <c r="AF2062" s="1" t="s">
        <v>88</v>
      </c>
      <c r="AG2062" s="1">
        <v>6.8</v>
      </c>
      <c r="AH2062" s="1" t="s">
        <v>2344</v>
      </c>
      <c r="AI2062" s="1" t="s">
        <v>90</v>
      </c>
      <c r="AJ2062" s="1" t="s">
        <v>91</v>
      </c>
      <c r="AK2062" s="1" t="s">
        <v>216</v>
      </c>
      <c r="AL2062" s="1" t="s">
        <v>72</v>
      </c>
      <c r="AM2062" s="1" t="s">
        <v>72</v>
      </c>
      <c r="AN2062" s="1" t="s">
        <v>72</v>
      </c>
      <c r="AO2062" s="1" t="s">
        <v>72</v>
      </c>
      <c r="AP2062" s="1">
        <v>6</v>
      </c>
      <c r="AQ2062" s="1" t="s">
        <v>9603</v>
      </c>
      <c r="AR2062" s="1" t="s">
        <v>72</v>
      </c>
      <c r="AS2062" s="1" t="s">
        <v>72</v>
      </c>
      <c r="AT2062" s="1" t="s">
        <v>72</v>
      </c>
      <c r="AU2062" s="3">
        <v>46153</v>
      </c>
      <c r="AV2062" s="4">
        <v>0.83194444444444449</v>
      </c>
      <c r="AW2062" s="4">
        <v>0.89930555555555558</v>
      </c>
      <c r="AX2062" s="4">
        <f t="shared" si="276"/>
        <v>6.7361111111111094E-2</v>
      </c>
      <c r="AY2062" s="4">
        <f t="shared" si="273"/>
        <v>0.74652777777777779</v>
      </c>
      <c r="AZ2062" s="4">
        <f t="shared" si="274"/>
        <v>0.24652777777777779</v>
      </c>
      <c r="BA2062" s="1" t="s">
        <v>9604</v>
      </c>
      <c r="BB2062" s="1" t="s">
        <v>9605</v>
      </c>
      <c r="BC2062" s="1" t="s">
        <v>1794</v>
      </c>
      <c r="BD2062" s="1">
        <v>15</v>
      </c>
      <c r="BE2062" s="1" t="s">
        <v>7811</v>
      </c>
      <c r="BF2062" s="1" t="s">
        <v>75</v>
      </c>
      <c r="BG2062" s="1" t="s">
        <v>75</v>
      </c>
      <c r="BH2062" s="1" t="s">
        <v>88</v>
      </c>
      <c r="BI2062" s="1" t="s">
        <v>96</v>
      </c>
      <c r="BJ2062" s="1" t="s">
        <v>72</v>
      </c>
      <c r="BK2062" s="1" t="s">
        <v>9092</v>
      </c>
      <c r="BL2062" s="1" t="s">
        <v>9606</v>
      </c>
      <c r="BM2062" s="1">
        <v>28</v>
      </c>
      <c r="BN2062" s="1" t="s">
        <v>75</v>
      </c>
      <c r="BO2062" s="1" t="s">
        <v>75</v>
      </c>
      <c r="BP2062" s="1" t="s">
        <v>75</v>
      </c>
      <c r="BQ2062" s="21" t="s">
        <v>99</v>
      </c>
      <c r="BR2062" s="21" t="s">
        <v>100</v>
      </c>
    </row>
    <row r="2063" spans="1:70" ht="20.45" customHeight="1">
      <c r="A2063" s="1" t="s">
        <v>9607</v>
      </c>
      <c r="B2063" s="1">
        <v>260128</v>
      </c>
      <c r="C2063" s="1" t="s">
        <v>71</v>
      </c>
      <c r="D2063" s="3">
        <v>46154</v>
      </c>
      <c r="E2063" s="4">
        <v>0.49166666666666664</v>
      </c>
      <c r="F2063" s="5">
        <v>46143</v>
      </c>
      <c r="G2063" s="3">
        <v>46154</v>
      </c>
      <c r="H2063" s="4">
        <v>0.66319444444444442</v>
      </c>
      <c r="I2063" s="48">
        <f t="shared" si="275"/>
        <v>0.17152777777777778</v>
      </c>
      <c r="J2063" s="1">
        <v>3</v>
      </c>
      <c r="K2063" s="1" t="s">
        <v>1896</v>
      </c>
      <c r="L2063" s="1" t="s">
        <v>9608</v>
      </c>
      <c r="M2063" s="1" t="s">
        <v>75</v>
      </c>
      <c r="N2063" s="1" t="s">
        <v>3624</v>
      </c>
      <c r="O2063" s="1" t="s">
        <v>77</v>
      </c>
      <c r="P2063" s="1" t="s">
        <v>78</v>
      </c>
      <c r="Q2063" s="1" t="s">
        <v>78</v>
      </c>
      <c r="R2063" s="21" t="s">
        <v>1898</v>
      </c>
      <c r="S2063" s="21" t="s">
        <v>99</v>
      </c>
      <c r="T2063" s="34" t="s">
        <v>72</v>
      </c>
      <c r="U2063" s="34" t="s">
        <v>9609</v>
      </c>
      <c r="V2063" s="1" t="s">
        <v>1900</v>
      </c>
      <c r="W2063" s="1" t="s">
        <v>813</v>
      </c>
      <c r="X2063" s="1" t="s">
        <v>813</v>
      </c>
      <c r="Y2063" s="1" t="s">
        <v>9057</v>
      </c>
      <c r="Z2063" s="1" t="s">
        <v>152</v>
      </c>
      <c r="AA2063" s="1" t="s">
        <v>72</v>
      </c>
      <c r="AB2063" s="1" t="s">
        <v>153</v>
      </c>
      <c r="AC2063" s="1" t="s">
        <v>154</v>
      </c>
      <c r="AD2063" s="1" t="s">
        <v>126</v>
      </c>
      <c r="AE2063" s="1">
        <v>58</v>
      </c>
      <c r="AF2063" s="1" t="s">
        <v>88</v>
      </c>
      <c r="AG2063" s="1">
        <v>5.7</v>
      </c>
      <c r="AH2063" s="1" t="s">
        <v>2344</v>
      </c>
      <c r="AI2063" s="1" t="s">
        <v>90</v>
      </c>
      <c r="AJ2063" s="1" t="s">
        <v>91</v>
      </c>
      <c r="AK2063" s="1" t="s">
        <v>216</v>
      </c>
      <c r="AL2063" s="1" t="s">
        <v>72</v>
      </c>
      <c r="AM2063" s="1" t="s">
        <v>244</v>
      </c>
      <c r="AN2063" s="1">
        <v>2</v>
      </c>
      <c r="AO2063" s="1" t="s">
        <v>5057</v>
      </c>
      <c r="AP2063" s="1">
        <v>6</v>
      </c>
      <c r="AQ2063" s="1" t="s">
        <v>9610</v>
      </c>
      <c r="AR2063" s="1" t="s">
        <v>2726</v>
      </c>
      <c r="AS2063" s="1" t="s">
        <v>878</v>
      </c>
      <c r="AT2063" s="1" t="s">
        <v>72</v>
      </c>
      <c r="AU2063" s="3">
        <v>46154</v>
      </c>
      <c r="AV2063" s="4">
        <v>0.68125000000000002</v>
      </c>
      <c r="AW2063" s="4">
        <v>0.72013888888888888</v>
      </c>
      <c r="AX2063" s="4">
        <f t="shared" si="276"/>
        <v>3.8888888888888862E-2</v>
      </c>
      <c r="AY2063" s="4">
        <f t="shared" si="273"/>
        <v>0.54861111111111116</v>
      </c>
      <c r="AZ2063" s="4">
        <f t="shared" si="274"/>
        <v>0.22847222222222224</v>
      </c>
      <c r="BA2063" s="1" t="s">
        <v>9611</v>
      </c>
      <c r="BB2063" s="1" t="s">
        <v>72</v>
      </c>
      <c r="BC2063" s="1" t="s">
        <v>1794</v>
      </c>
      <c r="BD2063" s="1">
        <v>15</v>
      </c>
      <c r="BE2063" s="1" t="s">
        <v>8433</v>
      </c>
      <c r="BF2063" s="1" t="s">
        <v>75</v>
      </c>
      <c r="BG2063" s="1" t="s">
        <v>75</v>
      </c>
      <c r="BH2063" s="1" t="s">
        <v>88</v>
      </c>
      <c r="BI2063" s="1" t="s">
        <v>96</v>
      </c>
      <c r="BJ2063" s="1" t="s">
        <v>72</v>
      </c>
      <c r="BK2063" s="1" t="s">
        <v>9294</v>
      </c>
      <c r="BL2063" s="1" t="s">
        <v>9612</v>
      </c>
      <c r="BM2063" s="1">
        <v>20</v>
      </c>
      <c r="BN2063" s="1" t="s">
        <v>75</v>
      </c>
      <c r="BO2063" s="1" t="s">
        <v>75</v>
      </c>
      <c r="BP2063" s="1" t="s">
        <v>75</v>
      </c>
      <c r="BQ2063" s="21" t="s">
        <v>99</v>
      </c>
      <c r="BR2063" s="21" t="s">
        <v>100</v>
      </c>
    </row>
    <row r="2064" spans="1:70" ht="20.45" customHeight="1">
      <c r="A2064" s="1" t="s">
        <v>9613</v>
      </c>
      <c r="B2064" s="1">
        <v>260129</v>
      </c>
      <c r="C2064" s="1" t="s">
        <v>71</v>
      </c>
      <c r="D2064" s="3">
        <v>46154</v>
      </c>
      <c r="E2064" s="4">
        <v>0.59027777777777779</v>
      </c>
      <c r="F2064" s="5">
        <v>46143</v>
      </c>
      <c r="G2064" s="3">
        <v>46154</v>
      </c>
      <c r="H2064" s="4">
        <v>0.66736111111111107</v>
      </c>
      <c r="I2064" s="48">
        <f t="shared" si="275"/>
        <v>7.7083333333333282E-2</v>
      </c>
      <c r="J2064" s="1">
        <v>4</v>
      </c>
      <c r="K2064" s="1" t="s">
        <v>1896</v>
      </c>
      <c r="L2064" s="1" t="s">
        <v>9614</v>
      </c>
      <c r="M2064" s="1" t="s">
        <v>75</v>
      </c>
      <c r="N2064" s="1" t="s">
        <v>9595</v>
      </c>
      <c r="O2064" s="1" t="s">
        <v>77</v>
      </c>
      <c r="P2064" s="1" t="s">
        <v>78</v>
      </c>
      <c r="Q2064" s="1" t="s">
        <v>78</v>
      </c>
      <c r="R2064" s="21" t="s">
        <v>1898</v>
      </c>
      <c r="S2064" s="21" t="s">
        <v>7511</v>
      </c>
      <c r="T2064" s="34" t="s">
        <v>72</v>
      </c>
      <c r="U2064" s="34" t="s">
        <v>3818</v>
      </c>
      <c r="V2064" s="1" t="s">
        <v>1900</v>
      </c>
      <c r="W2064" s="1" t="s">
        <v>83</v>
      </c>
      <c r="X2064" s="1" t="s">
        <v>123</v>
      </c>
      <c r="Y2064" s="1" t="s">
        <v>9043</v>
      </c>
      <c r="Z2064" s="1" t="s">
        <v>7128</v>
      </c>
      <c r="AA2064" s="1" t="s">
        <v>72</v>
      </c>
      <c r="AB2064" s="1" t="s">
        <v>7129</v>
      </c>
      <c r="AC2064" s="1" t="s">
        <v>7206</v>
      </c>
      <c r="AD2064" s="1" t="s">
        <v>87</v>
      </c>
      <c r="AE2064" s="1">
        <v>71</v>
      </c>
      <c r="AF2064" s="1" t="s">
        <v>88</v>
      </c>
      <c r="AG2064" s="1">
        <v>5.0999999999999996</v>
      </c>
      <c r="AH2064" s="1" t="s">
        <v>954</v>
      </c>
      <c r="AI2064" s="1" t="s">
        <v>90</v>
      </c>
      <c r="AJ2064" s="1" t="s">
        <v>91</v>
      </c>
      <c r="AK2064" s="1" t="s">
        <v>92</v>
      </c>
      <c r="AL2064" s="1" t="s">
        <v>72</v>
      </c>
      <c r="AM2064" s="1" t="s">
        <v>254</v>
      </c>
      <c r="AN2064" s="1">
        <v>2</v>
      </c>
      <c r="AO2064" s="1" t="s">
        <v>367</v>
      </c>
      <c r="AP2064" s="1" t="s">
        <v>72</v>
      </c>
      <c r="AQ2064" s="1" t="s">
        <v>72</v>
      </c>
      <c r="AR2064" s="1" t="s">
        <v>447</v>
      </c>
      <c r="AS2064" s="1" t="s">
        <v>72</v>
      </c>
      <c r="AT2064" s="1" t="s">
        <v>72</v>
      </c>
      <c r="AU2064" s="3">
        <v>46154</v>
      </c>
      <c r="AV2064" s="4">
        <v>0.68333333333333335</v>
      </c>
      <c r="AW2064" s="4">
        <v>0.75138888888888888</v>
      </c>
      <c r="AX2064" s="4">
        <f t="shared" si="276"/>
        <v>6.8055555555555536E-2</v>
      </c>
      <c r="AY2064" s="4">
        <f t="shared" si="273"/>
        <v>0.6743055555555556</v>
      </c>
      <c r="AZ2064" s="4">
        <f t="shared" si="274"/>
        <v>0.16111111111111109</v>
      </c>
      <c r="BA2064" s="4" t="s">
        <v>9615</v>
      </c>
      <c r="BB2064" s="1" t="s">
        <v>72</v>
      </c>
      <c r="BC2064" s="1" t="s">
        <v>1794</v>
      </c>
      <c r="BD2064" s="1">
        <v>13</v>
      </c>
      <c r="BE2064" s="1" t="s">
        <v>9218</v>
      </c>
      <c r="BF2064" s="1" t="s">
        <v>75</v>
      </c>
      <c r="BG2064" s="1" t="s">
        <v>75</v>
      </c>
      <c r="BH2064" s="1" t="s">
        <v>88</v>
      </c>
      <c r="BI2064" s="1" t="s">
        <v>79</v>
      </c>
      <c r="BJ2064" s="1" t="s">
        <v>437</v>
      </c>
      <c r="BK2064" s="1" t="s">
        <v>9616</v>
      </c>
      <c r="BL2064" s="1" t="s">
        <v>9617</v>
      </c>
      <c r="BM2064" s="1">
        <f>42+11</f>
        <v>53</v>
      </c>
      <c r="BN2064" s="1" t="s">
        <v>88</v>
      </c>
      <c r="BO2064" s="1" t="s">
        <v>88</v>
      </c>
      <c r="BP2064" s="1" t="s">
        <v>88</v>
      </c>
      <c r="BQ2064" s="1" t="s">
        <v>160</v>
      </c>
      <c r="BR2064" s="1" t="s">
        <v>440</v>
      </c>
    </row>
    <row r="2065" spans="1:71" ht="20.45" customHeight="1">
      <c r="A2065" s="1" t="s">
        <v>9618</v>
      </c>
      <c r="B2065" s="1">
        <v>260130</v>
      </c>
      <c r="C2065" s="1" t="s">
        <v>71</v>
      </c>
      <c r="D2065" s="3">
        <v>46155</v>
      </c>
      <c r="E2065" s="4">
        <v>0.42777777777777776</v>
      </c>
      <c r="F2065" s="5">
        <v>46143</v>
      </c>
      <c r="G2065" s="3">
        <v>46155</v>
      </c>
      <c r="H2065" s="4">
        <v>0.57152777777777775</v>
      </c>
      <c r="I2065" s="48">
        <f t="shared" si="275"/>
        <v>0.14374999999999999</v>
      </c>
      <c r="J2065" s="1">
        <v>2</v>
      </c>
      <c r="K2065" s="1" t="s">
        <v>1896</v>
      </c>
      <c r="L2065" s="1" t="s">
        <v>9619</v>
      </c>
      <c r="M2065" s="1" t="s">
        <v>75</v>
      </c>
      <c r="N2065" s="1" t="s">
        <v>3624</v>
      </c>
      <c r="O2065" s="1" t="s">
        <v>77</v>
      </c>
      <c r="P2065" s="1" t="s">
        <v>78</v>
      </c>
      <c r="Q2065" s="1" t="s">
        <v>78</v>
      </c>
      <c r="R2065" s="21" t="s">
        <v>1898</v>
      </c>
      <c r="S2065" s="21" t="s">
        <v>99</v>
      </c>
      <c r="T2065" s="34" t="s">
        <v>72</v>
      </c>
      <c r="U2065" s="34" t="s">
        <v>8321</v>
      </c>
      <c r="V2065" s="1" t="s">
        <v>1900</v>
      </c>
      <c r="W2065" s="1" t="s">
        <v>813</v>
      </c>
      <c r="X2065" s="1" t="s">
        <v>813</v>
      </c>
      <c r="Y2065" s="1" t="s">
        <v>9057</v>
      </c>
      <c r="Z2065" s="1" t="s">
        <v>152</v>
      </c>
      <c r="AA2065" s="1" t="s">
        <v>3832</v>
      </c>
      <c r="AB2065" s="1" t="s">
        <v>153</v>
      </c>
      <c r="AC2065" s="1" t="s">
        <v>164</v>
      </c>
      <c r="AD2065" s="1" t="s">
        <v>126</v>
      </c>
      <c r="AE2065" s="1">
        <v>51</v>
      </c>
      <c r="AF2065" s="1" t="s">
        <v>88</v>
      </c>
      <c r="AG2065" s="1">
        <v>3.7</v>
      </c>
      <c r="AH2065" s="1" t="s">
        <v>954</v>
      </c>
      <c r="AI2065" s="1" t="s">
        <v>90</v>
      </c>
      <c r="AJ2065" s="1" t="s">
        <v>91</v>
      </c>
      <c r="AK2065" s="1" t="s">
        <v>216</v>
      </c>
      <c r="AL2065" s="1" t="s">
        <v>72</v>
      </c>
      <c r="AM2065" s="1" t="s">
        <v>229</v>
      </c>
      <c r="AN2065" s="1">
        <v>2</v>
      </c>
      <c r="AO2065" s="1" t="s">
        <v>5556</v>
      </c>
      <c r="AP2065" s="1">
        <v>6</v>
      </c>
      <c r="AQ2065" s="1" t="s">
        <v>9620</v>
      </c>
      <c r="AR2065" s="1" t="s">
        <v>2726</v>
      </c>
      <c r="AS2065" s="1" t="s">
        <v>72</v>
      </c>
      <c r="AT2065" s="1" t="s">
        <v>72</v>
      </c>
      <c r="AU2065" s="3">
        <v>46155</v>
      </c>
      <c r="AV2065" s="4">
        <v>0.58472222222222225</v>
      </c>
      <c r="AW2065" s="4">
        <v>0.6381944444444444</v>
      </c>
      <c r="AX2065" s="4">
        <f t="shared" si="276"/>
        <v>5.3472222222222143E-2</v>
      </c>
      <c r="AY2065" s="4">
        <f t="shared" si="273"/>
        <v>0.49444444444444441</v>
      </c>
      <c r="AZ2065" s="4">
        <f t="shared" si="274"/>
        <v>0.21041666666666664</v>
      </c>
      <c r="BA2065" s="1" t="s">
        <v>9621</v>
      </c>
      <c r="BB2065" s="1" t="s">
        <v>9622</v>
      </c>
      <c r="BC2065" s="1" t="s">
        <v>1794</v>
      </c>
      <c r="BD2065" s="1">
        <v>15</v>
      </c>
      <c r="BE2065" s="1" t="s">
        <v>9200</v>
      </c>
      <c r="BF2065" s="1" t="s">
        <v>75</v>
      </c>
      <c r="BG2065" s="1" t="s">
        <v>75</v>
      </c>
      <c r="BH2065" s="1" t="s">
        <v>88</v>
      </c>
      <c r="BI2065" s="1" t="s">
        <v>96</v>
      </c>
      <c r="BJ2065" s="1" t="s">
        <v>72</v>
      </c>
      <c r="BK2065" s="1" t="s">
        <v>9092</v>
      </c>
      <c r="BL2065" s="1" t="s">
        <v>9623</v>
      </c>
      <c r="BM2065" s="1">
        <f>35+28</f>
        <v>63</v>
      </c>
      <c r="BN2065" s="1" t="s">
        <v>75</v>
      </c>
      <c r="BO2065" s="1" t="s">
        <v>75</v>
      </c>
      <c r="BP2065" s="1" t="s">
        <v>75</v>
      </c>
      <c r="BQ2065" s="21" t="s">
        <v>99</v>
      </c>
      <c r="BR2065" s="21" t="s">
        <v>100</v>
      </c>
    </row>
    <row r="2066" spans="1:71" ht="20.45" customHeight="1">
      <c r="A2066" s="129" t="s">
        <v>9624</v>
      </c>
      <c r="B2066" s="129">
        <v>260131</v>
      </c>
      <c r="C2066" s="129" t="s">
        <v>497</v>
      </c>
      <c r="D2066" s="130">
        <v>46161</v>
      </c>
      <c r="E2066" s="131">
        <v>0.52777777777777779</v>
      </c>
      <c r="F2066" s="132">
        <v>46143</v>
      </c>
      <c r="G2066" s="130">
        <v>46161</v>
      </c>
      <c r="H2066" s="131">
        <v>0.85416666666666663</v>
      </c>
      <c r="I2066" s="133">
        <f t="shared" si="275"/>
        <v>0.32638888888888884</v>
      </c>
      <c r="J2066" s="129">
        <v>10</v>
      </c>
      <c r="K2066" s="1" t="s">
        <v>1896</v>
      </c>
      <c r="L2066" s="129" t="s">
        <v>9625</v>
      </c>
      <c r="M2066" s="129" t="s">
        <v>75</v>
      </c>
      <c r="N2066" s="134" t="s">
        <v>9626</v>
      </c>
      <c r="O2066" s="134" t="s">
        <v>497</v>
      </c>
      <c r="P2066" s="129" t="s">
        <v>78</v>
      </c>
      <c r="Q2066" s="129" t="s">
        <v>78</v>
      </c>
      <c r="R2066" s="136" t="s">
        <v>1898</v>
      </c>
      <c r="S2066" s="136" t="s">
        <v>99</v>
      </c>
      <c r="T2066" s="136"/>
      <c r="U2066" s="135" t="s">
        <v>3052</v>
      </c>
      <c r="V2066" s="129" t="s">
        <v>80</v>
      </c>
      <c r="W2066" s="129" t="s">
        <v>778</v>
      </c>
      <c r="X2066" s="129" t="s">
        <v>779</v>
      </c>
      <c r="Y2066" s="129" t="s">
        <v>9036</v>
      </c>
      <c r="Z2066" s="129" t="s">
        <v>84</v>
      </c>
      <c r="AA2066" s="129" t="s">
        <v>72</v>
      </c>
      <c r="AB2066" s="129" t="s">
        <v>140</v>
      </c>
      <c r="AC2066" s="129" t="s">
        <v>181</v>
      </c>
      <c r="AD2066" s="129" t="s">
        <v>126</v>
      </c>
      <c r="AE2066" s="129">
        <v>63</v>
      </c>
      <c r="AF2066" s="129" t="s">
        <v>88</v>
      </c>
      <c r="AG2066" s="129">
        <v>6.3</v>
      </c>
      <c r="AH2066" s="129" t="s">
        <v>2344</v>
      </c>
      <c r="AI2066" s="129" t="s">
        <v>90</v>
      </c>
      <c r="AJ2066" s="129" t="s">
        <v>91</v>
      </c>
      <c r="AK2066" s="129" t="s">
        <v>72</v>
      </c>
      <c r="AL2066" s="129"/>
      <c r="AM2066" s="137" t="s">
        <v>229</v>
      </c>
      <c r="AN2066" s="137"/>
      <c r="AO2066" s="138"/>
      <c r="AP2066" s="129"/>
      <c r="AQ2066" s="129"/>
      <c r="AR2066" s="129"/>
      <c r="AS2066" s="129"/>
      <c r="AT2066" s="129"/>
      <c r="AU2066" s="130">
        <v>46161</v>
      </c>
      <c r="AV2066" s="131">
        <v>0.87013888888888891</v>
      </c>
      <c r="AW2066" s="131">
        <v>0.95486111111111116</v>
      </c>
      <c r="AX2066" s="131">
        <f t="shared" ref="AX2066:AX2077" si="277">AW2066-AV2066</f>
        <v>8.4722222222222254E-2</v>
      </c>
      <c r="AY2066" s="131">
        <f t="shared" si="273"/>
        <v>0.62847222222222232</v>
      </c>
      <c r="AZ2066" s="131">
        <f t="shared" si="274"/>
        <v>0.42708333333333337</v>
      </c>
      <c r="BA2066" s="129" t="s">
        <v>9627</v>
      </c>
      <c r="BB2066" s="129"/>
      <c r="BC2066" s="129" t="s">
        <v>1675</v>
      </c>
      <c r="BD2066" s="129">
        <v>15</v>
      </c>
      <c r="BE2066" s="129" t="s">
        <v>7811</v>
      </c>
      <c r="BF2066" s="129" t="s">
        <v>75</v>
      </c>
      <c r="BG2066" s="129" t="s">
        <v>75</v>
      </c>
      <c r="BH2066" s="129" t="s">
        <v>88</v>
      </c>
      <c r="BI2066" s="129" t="s">
        <v>96</v>
      </c>
      <c r="BJ2066" s="129"/>
      <c r="BK2066" s="129" t="s">
        <v>9092</v>
      </c>
      <c r="BL2066" s="141" t="s">
        <v>9628</v>
      </c>
      <c r="BM2066" s="129">
        <f>14+49</f>
        <v>63</v>
      </c>
      <c r="BN2066" s="129" t="s">
        <v>75</v>
      </c>
      <c r="BO2066" s="129" t="s">
        <v>75</v>
      </c>
      <c r="BP2066" s="129" t="s">
        <v>75</v>
      </c>
      <c r="BQ2066" s="129" t="s">
        <v>100</v>
      </c>
      <c r="BR2066" s="21" t="s">
        <v>99</v>
      </c>
      <c r="BS2066" s="21" t="s">
        <v>100</v>
      </c>
    </row>
    <row r="2067" spans="1:71" ht="20.45" customHeight="1">
      <c r="A2067" s="129" t="s">
        <v>9629</v>
      </c>
      <c r="B2067" s="129">
        <v>260132</v>
      </c>
      <c r="C2067" s="129" t="s">
        <v>71</v>
      </c>
      <c r="D2067" s="130">
        <v>46162</v>
      </c>
      <c r="E2067" s="131">
        <v>0.51736111111111116</v>
      </c>
      <c r="F2067" s="132">
        <v>46143</v>
      </c>
      <c r="G2067" s="130">
        <v>46162</v>
      </c>
      <c r="H2067" s="131">
        <v>0.5756944444444444</v>
      </c>
      <c r="I2067" s="133">
        <f t="shared" si="275"/>
        <v>5.8333333333333237E-2</v>
      </c>
      <c r="J2067" s="129">
        <v>3</v>
      </c>
      <c r="K2067" s="1" t="s">
        <v>1896</v>
      </c>
      <c r="L2067" s="129" t="s">
        <v>9630</v>
      </c>
      <c r="M2067" s="129" t="s">
        <v>75</v>
      </c>
      <c r="N2067" s="134" t="s">
        <v>9631</v>
      </c>
      <c r="O2067" s="134" t="s">
        <v>77</v>
      </c>
      <c r="P2067" s="129" t="s">
        <v>78</v>
      </c>
      <c r="Q2067" s="129" t="s">
        <v>78</v>
      </c>
      <c r="R2067" s="136" t="s">
        <v>1898</v>
      </c>
      <c r="S2067" s="136" t="s">
        <v>99</v>
      </c>
      <c r="T2067" s="136"/>
      <c r="U2067" s="135" t="s">
        <v>8123</v>
      </c>
      <c r="V2067" s="129" t="s">
        <v>1900</v>
      </c>
      <c r="W2067" s="129" t="s">
        <v>83</v>
      </c>
      <c r="X2067" s="129" t="s">
        <v>123</v>
      </c>
      <c r="Y2067" s="129" t="s">
        <v>9043</v>
      </c>
      <c r="Z2067" s="129" t="s">
        <v>152</v>
      </c>
      <c r="AA2067" s="129" t="s">
        <v>72</v>
      </c>
      <c r="AB2067" s="129" t="s">
        <v>153</v>
      </c>
      <c r="AC2067" s="129" t="s">
        <v>154</v>
      </c>
      <c r="AD2067" s="129" t="s">
        <v>126</v>
      </c>
      <c r="AE2067" s="129">
        <v>47</v>
      </c>
      <c r="AF2067" s="129" t="s">
        <v>88</v>
      </c>
      <c r="AG2067" s="129">
        <v>4.7</v>
      </c>
      <c r="AH2067" s="129" t="s">
        <v>954</v>
      </c>
      <c r="AI2067" s="129" t="s">
        <v>90</v>
      </c>
      <c r="AJ2067" s="129" t="s">
        <v>91</v>
      </c>
      <c r="AK2067" s="129" t="s">
        <v>72</v>
      </c>
      <c r="AL2067" s="129"/>
      <c r="AM2067" s="137" t="s">
        <v>254</v>
      </c>
      <c r="AN2067" s="137">
        <v>2</v>
      </c>
      <c r="AO2067" s="138" t="s">
        <v>367</v>
      </c>
      <c r="AP2067" s="129"/>
      <c r="AQ2067" s="129"/>
      <c r="AR2067" s="129" t="s">
        <v>2726</v>
      </c>
      <c r="AS2067" s="129"/>
      <c r="AT2067" s="129"/>
      <c r="AU2067" s="130">
        <v>46162</v>
      </c>
      <c r="AV2067" s="131">
        <v>0.58958333333333335</v>
      </c>
      <c r="AW2067" s="131">
        <v>0.65</v>
      </c>
      <c r="AX2067" s="131">
        <f t="shared" si="277"/>
        <v>6.0416666666666674E-2</v>
      </c>
      <c r="AY2067" s="131">
        <f t="shared" si="273"/>
        <v>0.59166666666666679</v>
      </c>
      <c r="AZ2067" s="131">
        <f t="shared" si="274"/>
        <v>0.13263888888888886</v>
      </c>
      <c r="BA2067" s="129" t="s">
        <v>9632</v>
      </c>
      <c r="BB2067" s="129" t="s">
        <v>9633</v>
      </c>
      <c r="BC2067" s="129" t="s">
        <v>1794</v>
      </c>
      <c r="BD2067" s="129">
        <v>15</v>
      </c>
      <c r="BE2067" s="129" t="s">
        <v>9200</v>
      </c>
      <c r="BF2067" s="129" t="s">
        <v>75</v>
      </c>
      <c r="BG2067" s="129" t="s">
        <v>75</v>
      </c>
      <c r="BH2067" s="129" t="s">
        <v>88</v>
      </c>
      <c r="BI2067" s="129" t="s">
        <v>96</v>
      </c>
      <c r="BJ2067" s="129"/>
      <c r="BK2067" s="129" t="s">
        <v>9092</v>
      </c>
      <c r="BL2067" s="141" t="s">
        <v>9634</v>
      </c>
      <c r="BM2067" s="129">
        <f>42+56</f>
        <v>98</v>
      </c>
      <c r="BN2067" s="129" t="s">
        <v>75</v>
      </c>
      <c r="BO2067" s="129" t="s">
        <v>75</v>
      </c>
      <c r="BP2067" s="129" t="s">
        <v>75</v>
      </c>
      <c r="BQ2067" s="129" t="s">
        <v>100</v>
      </c>
      <c r="BR2067" s="21" t="s">
        <v>99</v>
      </c>
      <c r="BS2067" s="21" t="s">
        <v>100</v>
      </c>
    </row>
    <row r="2068" spans="1:71" ht="20.45" customHeight="1">
      <c r="A2068" s="129" t="s">
        <v>9635</v>
      </c>
      <c r="B2068" s="129">
        <v>260133</v>
      </c>
      <c r="C2068" s="129" t="s">
        <v>71</v>
      </c>
      <c r="D2068" s="130">
        <v>46163</v>
      </c>
      <c r="E2068" s="131">
        <v>0.63541666666666663</v>
      </c>
      <c r="F2068" s="132">
        <v>46143</v>
      </c>
      <c r="G2068" s="130">
        <v>46163</v>
      </c>
      <c r="H2068" s="131">
        <v>0.69722222222222219</v>
      </c>
      <c r="I2068" s="133">
        <f t="shared" si="275"/>
        <v>6.1805555555555558E-2</v>
      </c>
      <c r="J2068" s="129">
        <v>5</v>
      </c>
      <c r="K2068" s="1" t="s">
        <v>1896</v>
      </c>
      <c r="L2068" s="129" t="s">
        <v>9636</v>
      </c>
      <c r="M2068" s="129" t="s">
        <v>75</v>
      </c>
      <c r="N2068" s="134" t="s">
        <v>1915</v>
      </c>
      <c r="O2068" s="134" t="s">
        <v>77</v>
      </c>
      <c r="P2068" s="129" t="s">
        <v>78</v>
      </c>
      <c r="Q2068" s="129" t="s">
        <v>172</v>
      </c>
      <c r="R2068" s="136" t="s">
        <v>139</v>
      </c>
      <c r="S2068" s="136" t="s">
        <v>99</v>
      </c>
      <c r="T2068" s="135"/>
      <c r="U2068" s="135" t="s">
        <v>9637</v>
      </c>
      <c r="V2068" s="129" t="s">
        <v>1900</v>
      </c>
      <c r="W2068" s="129" t="s">
        <v>83</v>
      </c>
      <c r="X2068" s="129" t="s">
        <v>123</v>
      </c>
      <c r="Y2068" s="129" t="s">
        <v>9043</v>
      </c>
      <c r="Z2068" s="129" t="s">
        <v>7128</v>
      </c>
      <c r="AA2068" s="129" t="s">
        <v>72</v>
      </c>
      <c r="AB2068" s="129" t="s">
        <v>7387</v>
      </c>
      <c r="AC2068" s="129" t="s">
        <v>7387</v>
      </c>
      <c r="AD2068" s="129" t="s">
        <v>87</v>
      </c>
      <c r="AE2068" s="129">
        <v>71</v>
      </c>
      <c r="AF2068" s="129" t="s">
        <v>88</v>
      </c>
      <c r="AG2068" s="129">
        <v>4.8</v>
      </c>
      <c r="AH2068" s="129" t="s">
        <v>299</v>
      </c>
      <c r="AI2068" s="129" t="s">
        <v>90</v>
      </c>
      <c r="AJ2068" s="129" t="s">
        <v>91</v>
      </c>
      <c r="AK2068" s="129" t="s">
        <v>72</v>
      </c>
      <c r="AL2068" s="129"/>
      <c r="AM2068" s="137" t="s">
        <v>244</v>
      </c>
      <c r="AN2068" s="137">
        <v>1</v>
      </c>
      <c r="AO2068" s="138" t="s">
        <v>230</v>
      </c>
      <c r="AP2068" s="129"/>
      <c r="AQ2068" s="129"/>
      <c r="AR2068" s="129" t="s">
        <v>447</v>
      </c>
      <c r="AS2068" s="129"/>
      <c r="AT2068" s="129"/>
      <c r="AU2068" s="130">
        <v>46163</v>
      </c>
      <c r="AV2068" s="131">
        <v>0.70972222222222225</v>
      </c>
      <c r="AW2068" s="131">
        <v>0.76111111111111107</v>
      </c>
      <c r="AX2068" s="131">
        <f t="shared" si="277"/>
        <v>5.1388888888888817E-2</v>
      </c>
      <c r="AY2068" s="131">
        <f t="shared" si="273"/>
        <v>0.69930555555555551</v>
      </c>
      <c r="AZ2068" s="131">
        <f t="shared" si="274"/>
        <v>0.12569444444444444</v>
      </c>
      <c r="BA2068" s="131" t="s">
        <v>9638</v>
      </c>
      <c r="BB2068" s="129"/>
      <c r="BC2068" s="129" t="s">
        <v>1794</v>
      </c>
      <c r="BD2068" s="129">
        <v>13</v>
      </c>
      <c r="BE2068" s="129" t="s">
        <v>9218</v>
      </c>
      <c r="BF2068" s="129" t="s">
        <v>88</v>
      </c>
      <c r="BG2068" s="129" t="s">
        <v>88</v>
      </c>
      <c r="BH2068" s="129" t="s">
        <v>88</v>
      </c>
      <c r="BI2068" s="129" t="s">
        <v>96</v>
      </c>
      <c r="BJ2068" s="129"/>
      <c r="BK2068" s="129" t="s">
        <v>9616</v>
      </c>
      <c r="BL2068" s="141" t="s">
        <v>9639</v>
      </c>
      <c r="BM2068" s="129">
        <f>42+6</f>
        <v>48</v>
      </c>
      <c r="BN2068" s="129" t="s">
        <v>75</v>
      </c>
      <c r="BO2068" s="129" t="s">
        <v>75</v>
      </c>
      <c r="BP2068" s="129" t="s">
        <v>75</v>
      </c>
      <c r="BQ2068" s="129" t="s">
        <v>100</v>
      </c>
      <c r="BR2068" s="21" t="s">
        <v>99</v>
      </c>
      <c r="BS2068" s="21" t="s">
        <v>100</v>
      </c>
    </row>
    <row r="2069" spans="1:71" ht="20.45" customHeight="1">
      <c r="A2069" s="129" t="s">
        <v>9640</v>
      </c>
      <c r="B2069" s="129">
        <v>260134</v>
      </c>
      <c r="C2069" s="129" t="s">
        <v>71</v>
      </c>
      <c r="D2069" s="130">
        <v>46164</v>
      </c>
      <c r="E2069" s="131">
        <v>0.53819444444444442</v>
      </c>
      <c r="F2069" s="132">
        <v>46143</v>
      </c>
      <c r="G2069" s="130">
        <v>46164</v>
      </c>
      <c r="H2069" s="131">
        <v>0.62430555555555556</v>
      </c>
      <c r="I2069" s="133">
        <f t="shared" si="275"/>
        <v>8.6111111111111138E-2</v>
      </c>
      <c r="J2069" s="129">
        <v>3</v>
      </c>
      <c r="K2069" s="1" t="s">
        <v>1896</v>
      </c>
      <c r="L2069" s="129" t="s">
        <v>9641</v>
      </c>
      <c r="M2069" s="129" t="s">
        <v>75</v>
      </c>
      <c r="N2069" s="134" t="s">
        <v>1915</v>
      </c>
      <c r="O2069" s="134" t="s">
        <v>77</v>
      </c>
      <c r="P2069" s="129" t="s">
        <v>78</v>
      </c>
      <c r="Q2069" s="129" t="s">
        <v>78</v>
      </c>
      <c r="R2069" s="136" t="s">
        <v>139</v>
      </c>
      <c r="S2069" s="136" t="s">
        <v>99</v>
      </c>
      <c r="T2069" s="136"/>
      <c r="U2069" s="135" t="s">
        <v>2186</v>
      </c>
      <c r="V2069" s="129" t="s">
        <v>1900</v>
      </c>
      <c r="W2069" s="129" t="s">
        <v>83</v>
      </c>
      <c r="X2069" s="129" t="s">
        <v>123</v>
      </c>
      <c r="Y2069" s="129" t="s">
        <v>9043</v>
      </c>
      <c r="Z2069" s="129" t="s">
        <v>84</v>
      </c>
      <c r="AA2069" s="129" t="s">
        <v>72</v>
      </c>
      <c r="AB2069" s="129" t="s">
        <v>140</v>
      </c>
      <c r="AC2069" s="129" t="s">
        <v>181</v>
      </c>
      <c r="AD2069" s="129" t="s">
        <v>87</v>
      </c>
      <c r="AE2069" s="129">
        <v>56</v>
      </c>
      <c r="AF2069" s="129" t="s">
        <v>88</v>
      </c>
      <c r="AG2069" s="129">
        <v>6.2</v>
      </c>
      <c r="AH2069" s="129" t="s">
        <v>2344</v>
      </c>
      <c r="AI2069" s="129" t="s">
        <v>90</v>
      </c>
      <c r="AJ2069" s="129" t="s">
        <v>91</v>
      </c>
      <c r="AK2069" s="129" t="s">
        <v>72</v>
      </c>
      <c r="AL2069" s="129"/>
      <c r="AM2069" s="137" t="s">
        <v>229</v>
      </c>
      <c r="AN2069" s="137">
        <v>2</v>
      </c>
      <c r="AO2069" s="137" t="s">
        <v>255</v>
      </c>
      <c r="AP2069" s="129"/>
      <c r="AQ2069" s="129"/>
      <c r="AR2069" s="129" t="s">
        <v>3444</v>
      </c>
      <c r="AS2069" s="129"/>
      <c r="AT2069" s="129"/>
      <c r="AU2069" s="130">
        <v>46164</v>
      </c>
      <c r="AV2069" s="131">
        <v>0.64027777777777772</v>
      </c>
      <c r="AW2069" s="131">
        <v>0.71527777777777779</v>
      </c>
      <c r="AX2069" s="131">
        <f t="shared" si="277"/>
        <v>7.5000000000000067E-2</v>
      </c>
      <c r="AY2069" s="131">
        <f t="shared" si="273"/>
        <v>0.62916666666666665</v>
      </c>
      <c r="AZ2069" s="131">
        <f t="shared" si="274"/>
        <v>0.17708333333333337</v>
      </c>
      <c r="BA2069" s="129" t="s">
        <v>9642</v>
      </c>
      <c r="BB2069" s="129"/>
      <c r="BC2069" s="129" t="s">
        <v>1675</v>
      </c>
      <c r="BD2069" s="129">
        <v>15</v>
      </c>
      <c r="BE2069" s="129" t="s">
        <v>4063</v>
      </c>
      <c r="BF2069" s="129" t="s">
        <v>75</v>
      </c>
      <c r="BG2069" s="129" t="s">
        <v>75</v>
      </c>
      <c r="BH2069" s="129"/>
      <c r="BI2069" s="129" t="s">
        <v>96</v>
      </c>
      <c r="BJ2069" s="129"/>
      <c r="BK2069" s="129" t="s">
        <v>4154</v>
      </c>
      <c r="BL2069" s="141" t="s">
        <v>9643</v>
      </c>
      <c r="BM2069" s="129">
        <v>25</v>
      </c>
      <c r="BN2069" s="129" t="s">
        <v>75</v>
      </c>
      <c r="BO2069" s="129" t="s">
        <v>75</v>
      </c>
      <c r="BP2069" s="129" t="s">
        <v>75</v>
      </c>
      <c r="BQ2069" s="129" t="s">
        <v>100</v>
      </c>
      <c r="BR2069" s="21" t="s">
        <v>99</v>
      </c>
      <c r="BS2069" s="21" t="s">
        <v>100</v>
      </c>
    </row>
    <row r="2070" spans="1:71" ht="20.45" customHeight="1">
      <c r="A2070" s="129" t="s">
        <v>9644</v>
      </c>
      <c r="B2070" s="129">
        <v>260135</v>
      </c>
      <c r="C2070" s="129" t="s">
        <v>71</v>
      </c>
      <c r="D2070" s="130">
        <v>46165</v>
      </c>
      <c r="E2070" s="131">
        <v>0.52222222222222225</v>
      </c>
      <c r="F2070" s="132">
        <v>46143</v>
      </c>
      <c r="G2070" s="130">
        <v>46165</v>
      </c>
      <c r="H2070" s="131">
        <v>0.61527777777777781</v>
      </c>
      <c r="I2070" s="133">
        <f t="shared" si="275"/>
        <v>9.3055555555555558E-2</v>
      </c>
      <c r="J2070" s="129">
        <v>3</v>
      </c>
      <c r="K2070" s="1" t="s">
        <v>1896</v>
      </c>
      <c r="L2070" s="129" t="s">
        <v>9645</v>
      </c>
      <c r="M2070" s="129" t="s">
        <v>75</v>
      </c>
      <c r="N2070" s="134" t="s">
        <v>1915</v>
      </c>
      <c r="O2070" s="134" t="s">
        <v>77</v>
      </c>
      <c r="P2070" s="129" t="s">
        <v>78</v>
      </c>
      <c r="Q2070" s="129" t="s">
        <v>78</v>
      </c>
      <c r="R2070" s="136" t="s">
        <v>139</v>
      </c>
      <c r="S2070" s="136" t="s">
        <v>99</v>
      </c>
      <c r="T2070" s="135"/>
      <c r="U2070" s="135" t="s">
        <v>9646</v>
      </c>
      <c r="V2070" s="129" t="s">
        <v>1900</v>
      </c>
      <c r="W2070" s="129" t="s">
        <v>83</v>
      </c>
      <c r="X2070" s="129" t="s">
        <v>123</v>
      </c>
      <c r="Y2070" s="129" t="s">
        <v>9043</v>
      </c>
      <c r="Z2070" s="129" t="s">
        <v>84</v>
      </c>
      <c r="AA2070" s="129" t="s">
        <v>72</v>
      </c>
      <c r="AB2070" s="129" t="s">
        <v>140</v>
      </c>
      <c r="AC2070" s="129" t="s">
        <v>140</v>
      </c>
      <c r="AD2070" s="129" t="s">
        <v>87</v>
      </c>
      <c r="AE2070" s="129">
        <v>56</v>
      </c>
      <c r="AF2070" s="129" t="s">
        <v>88</v>
      </c>
      <c r="AG2070" s="129">
        <v>4.5</v>
      </c>
      <c r="AH2070" s="129" t="s">
        <v>299</v>
      </c>
      <c r="AI2070" s="129" t="s">
        <v>90</v>
      </c>
      <c r="AJ2070" s="129" t="s">
        <v>91</v>
      </c>
      <c r="AK2070" s="129" t="s">
        <v>72</v>
      </c>
      <c r="AL2070" s="129"/>
      <c r="AM2070" s="137" t="s">
        <v>244</v>
      </c>
      <c r="AN2070" s="137">
        <v>2</v>
      </c>
      <c r="AO2070" s="138" t="s">
        <v>9647</v>
      </c>
      <c r="AP2070" s="129"/>
      <c r="AQ2070" s="129"/>
      <c r="AR2070" s="129" t="s">
        <v>3444</v>
      </c>
      <c r="AS2070" s="129"/>
      <c r="AT2070" s="129"/>
      <c r="AU2070" s="130">
        <v>46165</v>
      </c>
      <c r="AV2070" s="131">
        <v>0.62430555555555556</v>
      </c>
      <c r="AW2070" s="131">
        <v>0.69861111111111107</v>
      </c>
      <c r="AX2070" s="131">
        <f t="shared" si="277"/>
        <v>7.4305555555555514E-2</v>
      </c>
      <c r="AY2070" s="131">
        <f t="shared" si="273"/>
        <v>0.60555555555555551</v>
      </c>
      <c r="AZ2070" s="131">
        <f t="shared" si="274"/>
        <v>0.17638888888888882</v>
      </c>
      <c r="BA2070" s="129" t="s">
        <v>9648</v>
      </c>
      <c r="BB2070" s="129"/>
      <c r="BC2070" s="129" t="s">
        <v>1675</v>
      </c>
      <c r="BD2070" s="129">
        <v>15</v>
      </c>
      <c r="BE2070" s="129" t="s">
        <v>183</v>
      </c>
      <c r="BF2070" s="129" t="s">
        <v>75</v>
      </c>
      <c r="BG2070" s="129" t="s">
        <v>75</v>
      </c>
      <c r="BH2070" s="129"/>
      <c r="BI2070" s="129" t="s">
        <v>96</v>
      </c>
      <c r="BJ2070" s="129"/>
      <c r="BK2070" s="129" t="s">
        <v>4154</v>
      </c>
      <c r="BL2070" s="141" t="s">
        <v>9643</v>
      </c>
      <c r="BM2070" s="129">
        <v>25</v>
      </c>
      <c r="BN2070" s="129" t="s">
        <v>75</v>
      </c>
      <c r="BO2070" s="129" t="s">
        <v>75</v>
      </c>
      <c r="BP2070" s="129" t="s">
        <v>75</v>
      </c>
      <c r="BQ2070" s="129" t="s">
        <v>100</v>
      </c>
      <c r="BR2070" s="21" t="s">
        <v>99</v>
      </c>
      <c r="BS2070" s="21" t="s">
        <v>100</v>
      </c>
    </row>
    <row r="2071" spans="1:71" ht="20.45" customHeight="1">
      <c r="A2071" s="129" t="s">
        <v>9649</v>
      </c>
      <c r="B2071" s="129">
        <v>260136</v>
      </c>
      <c r="C2071" s="129" t="s">
        <v>71</v>
      </c>
      <c r="D2071" s="130">
        <v>46169</v>
      </c>
      <c r="E2071" s="131">
        <v>0.52083333333333337</v>
      </c>
      <c r="F2071" s="132">
        <v>46143</v>
      </c>
      <c r="G2071" s="130">
        <v>46169</v>
      </c>
      <c r="H2071" s="131">
        <v>0.59861111111111109</v>
      </c>
      <c r="I2071" s="133">
        <f t="shared" si="275"/>
        <v>7.7777777777777724E-2</v>
      </c>
      <c r="J2071" s="129">
        <v>3</v>
      </c>
      <c r="K2071" s="1" t="s">
        <v>1896</v>
      </c>
      <c r="L2071" s="129" t="s">
        <v>9650</v>
      </c>
      <c r="M2071" s="129" t="s">
        <v>75</v>
      </c>
      <c r="N2071" s="134" t="s">
        <v>1915</v>
      </c>
      <c r="O2071" s="134" t="s">
        <v>77</v>
      </c>
      <c r="P2071" s="129" t="s">
        <v>78</v>
      </c>
      <c r="Q2071" s="129" t="s">
        <v>78</v>
      </c>
      <c r="R2071" s="136" t="s">
        <v>139</v>
      </c>
      <c r="S2071" s="136" t="s">
        <v>99</v>
      </c>
      <c r="T2071" s="135"/>
      <c r="U2071" s="135" t="s">
        <v>4897</v>
      </c>
      <c r="V2071" s="129" t="s">
        <v>1900</v>
      </c>
      <c r="W2071" s="129" t="s">
        <v>83</v>
      </c>
      <c r="X2071" s="129" t="s">
        <v>123</v>
      </c>
      <c r="Y2071" s="129" t="s">
        <v>9043</v>
      </c>
      <c r="Z2071" s="129" t="s">
        <v>84</v>
      </c>
      <c r="AA2071" s="129" t="s">
        <v>72</v>
      </c>
      <c r="AB2071" s="129" t="s">
        <v>140</v>
      </c>
      <c r="AC2071" s="129" t="s">
        <v>9651</v>
      </c>
      <c r="AD2071" s="129" t="s">
        <v>87</v>
      </c>
      <c r="AE2071" s="129">
        <v>44</v>
      </c>
      <c r="AF2071" s="129" t="s">
        <v>88</v>
      </c>
      <c r="AG2071" s="129">
        <v>5.3</v>
      </c>
      <c r="AH2071" s="129" t="s">
        <v>299</v>
      </c>
      <c r="AI2071" s="129" t="s">
        <v>90</v>
      </c>
      <c r="AJ2071" s="129" t="s">
        <v>91</v>
      </c>
      <c r="AK2071" s="129" t="s">
        <v>72</v>
      </c>
      <c r="AL2071" s="129"/>
      <c r="AM2071" s="137" t="s">
        <v>254</v>
      </c>
      <c r="AN2071" s="137"/>
      <c r="AO2071" s="137" t="s">
        <v>367</v>
      </c>
      <c r="AP2071" s="129"/>
      <c r="AQ2071" s="129"/>
      <c r="AR2071" s="129" t="s">
        <v>3444</v>
      </c>
      <c r="AS2071" s="129"/>
      <c r="AT2071" s="129"/>
      <c r="AU2071" s="130">
        <v>46169</v>
      </c>
      <c r="AV2071" s="131">
        <v>0.61458333333333337</v>
      </c>
      <c r="AW2071" s="131"/>
      <c r="AX2071" s="131">
        <f t="shared" si="277"/>
        <v>-0.61458333333333337</v>
      </c>
      <c r="AY2071" s="131">
        <f t="shared" si="273"/>
        <v>-7.7777777777777724E-2</v>
      </c>
      <c r="AZ2071" s="131">
        <f t="shared" si="274"/>
        <v>-0.52083333333333337</v>
      </c>
      <c r="BA2071" s="129" t="s">
        <v>9652</v>
      </c>
      <c r="BB2071" s="129"/>
      <c r="BC2071" s="129" t="s">
        <v>1675</v>
      </c>
      <c r="BD2071" s="129">
        <v>15</v>
      </c>
      <c r="BE2071" s="129" t="s">
        <v>2694</v>
      </c>
      <c r="BF2071" s="129" t="s">
        <v>75</v>
      </c>
      <c r="BG2071" s="129" t="s">
        <v>75</v>
      </c>
      <c r="BH2071" s="129"/>
      <c r="BI2071" s="129" t="s">
        <v>79</v>
      </c>
      <c r="BJ2071" s="129" t="s">
        <v>9401</v>
      </c>
      <c r="BK2071" s="129" t="s">
        <v>4745</v>
      </c>
      <c r="BL2071" s="141" t="s">
        <v>72</v>
      </c>
      <c r="BM2071" s="129">
        <f>4+14</f>
        <v>18</v>
      </c>
      <c r="BN2071" s="129" t="s">
        <v>88</v>
      </c>
      <c r="BO2071" s="129" t="s">
        <v>88</v>
      </c>
      <c r="BP2071" s="129" t="s">
        <v>88</v>
      </c>
      <c r="BQ2071" s="129" t="s">
        <v>6462</v>
      </c>
      <c r="BR2071" s="1" t="s">
        <v>160</v>
      </c>
      <c r="BS2071" s="1" t="s">
        <v>6462</v>
      </c>
    </row>
    <row r="2072" spans="1:71" ht="20.45" customHeight="1">
      <c r="A2072" s="129" t="s">
        <v>9653</v>
      </c>
      <c r="B2072" s="129">
        <v>260137</v>
      </c>
      <c r="C2072" s="129" t="s">
        <v>497</v>
      </c>
      <c r="D2072" s="130">
        <v>46170</v>
      </c>
      <c r="E2072" s="131">
        <v>0.53472222222222221</v>
      </c>
      <c r="F2072" s="132">
        <v>46143</v>
      </c>
      <c r="G2072" s="130">
        <v>46170</v>
      </c>
      <c r="H2072" s="131">
        <v>0.68194444444444446</v>
      </c>
      <c r="I2072" s="133">
        <f t="shared" si="275"/>
        <v>0.14722222222222225</v>
      </c>
      <c r="J2072" s="129">
        <v>1</v>
      </c>
      <c r="K2072" s="1" t="s">
        <v>1896</v>
      </c>
      <c r="L2072" s="129" t="s">
        <v>9654</v>
      </c>
      <c r="M2072" s="129" t="s">
        <v>75</v>
      </c>
      <c r="N2072" s="134" t="s">
        <v>2539</v>
      </c>
      <c r="O2072" s="134" t="s">
        <v>77</v>
      </c>
      <c r="P2072" s="129" t="s">
        <v>78</v>
      </c>
      <c r="Q2072" s="129" t="s">
        <v>78</v>
      </c>
      <c r="R2072" s="136" t="s">
        <v>1898</v>
      </c>
      <c r="S2072" s="136" t="s">
        <v>7511</v>
      </c>
      <c r="T2072" s="135"/>
      <c r="U2072" s="135"/>
      <c r="V2072" s="129" t="s">
        <v>1900</v>
      </c>
      <c r="W2072" s="129" t="s">
        <v>83</v>
      </c>
      <c r="X2072" s="129" t="s">
        <v>123</v>
      </c>
      <c r="Y2072" s="129" t="s">
        <v>9043</v>
      </c>
      <c r="Z2072" s="129" t="s">
        <v>84</v>
      </c>
      <c r="AA2072" s="129" t="s">
        <v>72</v>
      </c>
      <c r="AB2072" s="129" t="s">
        <v>9655</v>
      </c>
      <c r="AC2072" s="129" t="s">
        <v>9655</v>
      </c>
      <c r="AD2072" s="129" t="s">
        <v>87</v>
      </c>
      <c r="AE2072" s="129">
        <v>60</v>
      </c>
      <c r="AF2072" s="129" t="s">
        <v>88</v>
      </c>
      <c r="AG2072" s="129">
        <v>5.3</v>
      </c>
      <c r="AH2072" s="129" t="s">
        <v>299</v>
      </c>
      <c r="AI2072" s="129" t="s">
        <v>90</v>
      </c>
      <c r="AJ2072" s="129" t="s">
        <v>91</v>
      </c>
      <c r="AK2072" s="129" t="s">
        <v>72</v>
      </c>
      <c r="AL2072" s="129"/>
      <c r="AM2072" s="137" t="s">
        <v>9656</v>
      </c>
      <c r="AN2072" s="137">
        <v>3</v>
      </c>
      <c r="AO2072" s="138" t="s">
        <v>1709</v>
      </c>
      <c r="AP2072" s="129"/>
      <c r="AQ2072" s="129"/>
      <c r="AR2072" s="129" t="s">
        <v>3444</v>
      </c>
      <c r="AS2072" s="129"/>
      <c r="AT2072" s="129"/>
      <c r="AU2072" s="130">
        <v>46170</v>
      </c>
      <c r="AV2072" s="131">
        <v>0.69513888888888886</v>
      </c>
      <c r="AW2072" s="131">
        <v>0.77500000000000002</v>
      </c>
      <c r="AX2072" s="131">
        <f t="shared" si="277"/>
        <v>7.986111111111116E-2</v>
      </c>
      <c r="AY2072" s="131">
        <f t="shared" si="273"/>
        <v>0.62777777777777777</v>
      </c>
      <c r="AZ2072" s="131">
        <f t="shared" si="274"/>
        <v>0.24027777777777781</v>
      </c>
      <c r="BA2072" s="129" t="s">
        <v>9657</v>
      </c>
      <c r="BB2072" s="129"/>
      <c r="BC2072" s="129" t="s">
        <v>1675</v>
      </c>
      <c r="BD2072" s="129">
        <v>15</v>
      </c>
      <c r="BE2072" s="129" t="s">
        <v>183</v>
      </c>
      <c r="BF2072" s="129" t="s">
        <v>75</v>
      </c>
      <c r="BG2072" s="129" t="s">
        <v>75</v>
      </c>
      <c r="BH2072" s="129" t="s">
        <v>88</v>
      </c>
      <c r="BI2072" s="129" t="s">
        <v>79</v>
      </c>
      <c r="BJ2072" s="129" t="s">
        <v>7511</v>
      </c>
      <c r="BK2072" s="129" t="s">
        <v>9092</v>
      </c>
      <c r="BL2072" s="141" t="s">
        <v>9628</v>
      </c>
      <c r="BM2072" s="129">
        <f>7+49</f>
        <v>56</v>
      </c>
      <c r="BN2072" s="129" t="s">
        <v>88</v>
      </c>
      <c r="BO2072" s="129" t="s">
        <v>88</v>
      </c>
      <c r="BP2072" s="129" t="s">
        <v>88</v>
      </c>
      <c r="BQ2072" s="129" t="s">
        <v>160</v>
      </c>
      <c r="BR2072" s="1" t="s">
        <v>160</v>
      </c>
      <c r="BS2072" s="1" t="s">
        <v>440</v>
      </c>
    </row>
    <row r="2073" spans="1:71" ht="20.45" customHeight="1">
      <c r="A2073" s="129" t="s">
        <v>9658</v>
      </c>
      <c r="B2073" s="129">
        <v>260138</v>
      </c>
      <c r="C2073" s="129" t="s">
        <v>71</v>
      </c>
      <c r="D2073" s="130">
        <v>46171</v>
      </c>
      <c r="E2073" s="131">
        <v>0.45694444444444443</v>
      </c>
      <c r="F2073" s="132">
        <v>46143</v>
      </c>
      <c r="G2073" s="130">
        <v>46171</v>
      </c>
      <c r="H2073" s="131">
        <v>0.57361111111111107</v>
      </c>
      <c r="I2073" s="133">
        <f t="shared" si="275"/>
        <v>0.11666666666666664</v>
      </c>
      <c r="J2073" s="129">
        <v>9</v>
      </c>
      <c r="K2073" s="1" t="s">
        <v>1896</v>
      </c>
      <c r="L2073" s="129" t="s">
        <v>9659</v>
      </c>
      <c r="M2073" s="129" t="s">
        <v>75</v>
      </c>
      <c r="N2073" s="134" t="s">
        <v>3947</v>
      </c>
      <c r="O2073" s="134" t="s">
        <v>77</v>
      </c>
      <c r="P2073" s="129" t="s">
        <v>78</v>
      </c>
      <c r="Q2073" s="129" t="s">
        <v>78</v>
      </c>
      <c r="R2073" s="136" t="s">
        <v>139</v>
      </c>
      <c r="S2073" s="136" t="s">
        <v>99</v>
      </c>
      <c r="T2073" s="135" t="s">
        <v>9546</v>
      </c>
      <c r="U2073" s="135" t="s">
        <v>3691</v>
      </c>
      <c r="V2073" s="129" t="s">
        <v>1900</v>
      </c>
      <c r="W2073" s="129" t="s">
        <v>813</v>
      </c>
      <c r="X2073" s="129" t="s">
        <v>813</v>
      </c>
      <c r="Y2073" s="129" t="s">
        <v>9057</v>
      </c>
      <c r="Z2073" s="129" t="s">
        <v>84</v>
      </c>
      <c r="AA2073" s="129" t="s">
        <v>72</v>
      </c>
      <c r="AB2073" s="129" t="s">
        <v>140</v>
      </c>
      <c r="AC2073" s="129" t="s">
        <v>181</v>
      </c>
      <c r="AD2073" s="129" t="s">
        <v>126</v>
      </c>
      <c r="AE2073" s="129">
        <v>59</v>
      </c>
      <c r="AF2073" s="129" t="s">
        <v>88</v>
      </c>
      <c r="AG2073" s="129">
        <v>5.9</v>
      </c>
      <c r="AH2073" s="129" t="s">
        <v>954</v>
      </c>
      <c r="AI2073" s="129" t="s">
        <v>90</v>
      </c>
      <c r="AJ2073" s="129" t="s">
        <v>91</v>
      </c>
      <c r="AK2073" s="129" t="s">
        <v>72</v>
      </c>
      <c r="AL2073" s="129"/>
      <c r="AM2073" s="137" t="s">
        <v>254</v>
      </c>
      <c r="AN2073" s="137">
        <v>2</v>
      </c>
      <c r="AO2073" s="137" t="s">
        <v>5092</v>
      </c>
      <c r="AP2073" s="129"/>
      <c r="AQ2073" s="129"/>
      <c r="AR2073" s="129" t="s">
        <v>3444</v>
      </c>
      <c r="AS2073" s="129" t="s">
        <v>878</v>
      </c>
      <c r="AT2073" s="129"/>
      <c r="AU2073" s="130">
        <v>46171</v>
      </c>
      <c r="AV2073" s="131">
        <v>0.58888888888888891</v>
      </c>
      <c r="AW2073" s="131"/>
      <c r="AX2073" s="131">
        <f t="shared" si="277"/>
        <v>-0.58888888888888891</v>
      </c>
      <c r="AY2073" s="131">
        <f t="shared" si="273"/>
        <v>-0.11666666666666664</v>
      </c>
      <c r="AZ2073" s="131">
        <f t="shared" si="274"/>
        <v>-0.45694444444444443</v>
      </c>
      <c r="BA2073" s="129" t="s">
        <v>9660</v>
      </c>
      <c r="BB2073" s="129"/>
      <c r="BC2073" s="129" t="s">
        <v>2260</v>
      </c>
      <c r="BD2073" s="129">
        <v>15</v>
      </c>
      <c r="BE2073" s="129" t="s">
        <v>9218</v>
      </c>
      <c r="BF2073" s="129" t="s">
        <v>75</v>
      </c>
      <c r="BG2073" s="129" t="s">
        <v>75</v>
      </c>
      <c r="BH2073" s="129"/>
      <c r="BI2073" s="129" t="s">
        <v>79</v>
      </c>
      <c r="BJ2073" s="129" t="s">
        <v>9661</v>
      </c>
      <c r="BK2073" s="129" t="s">
        <v>9662</v>
      </c>
      <c r="BL2073" s="141" t="s">
        <v>72</v>
      </c>
      <c r="BM2073" s="129">
        <v>4</v>
      </c>
      <c r="BN2073" s="129" t="s">
        <v>88</v>
      </c>
      <c r="BO2073" s="129" t="s">
        <v>88</v>
      </c>
      <c r="BP2073" s="129" t="s">
        <v>88</v>
      </c>
      <c r="BQ2073" s="129" t="s">
        <v>6462</v>
      </c>
      <c r="BR2073" s="1" t="s">
        <v>160</v>
      </c>
      <c r="BS2073" s="1" t="s">
        <v>6462</v>
      </c>
    </row>
    <row r="2074" spans="1:71" ht="20.45" customHeight="1">
      <c r="A2074" s="129" t="s">
        <v>9663</v>
      </c>
      <c r="B2074" s="129">
        <v>260139</v>
      </c>
      <c r="C2074" s="129" t="s">
        <v>71</v>
      </c>
      <c r="D2074" s="130">
        <v>46171</v>
      </c>
      <c r="E2074" s="131">
        <v>0.49861111111111112</v>
      </c>
      <c r="F2074" s="132">
        <v>46143</v>
      </c>
      <c r="G2074" s="130">
        <v>46171</v>
      </c>
      <c r="H2074" s="131">
        <v>0.57361111111111107</v>
      </c>
      <c r="I2074" s="133">
        <f t="shared" si="275"/>
        <v>7.4999999999999956E-2</v>
      </c>
      <c r="J2074" s="129">
        <v>4</v>
      </c>
      <c r="K2074" s="1" t="s">
        <v>1896</v>
      </c>
      <c r="L2074" s="129" t="s">
        <v>9664</v>
      </c>
      <c r="M2074" s="129" t="s">
        <v>75</v>
      </c>
      <c r="N2074" s="134" t="s">
        <v>3624</v>
      </c>
      <c r="O2074" s="134" t="s">
        <v>77</v>
      </c>
      <c r="P2074" s="129" t="s">
        <v>78</v>
      </c>
      <c r="Q2074" s="129" t="s">
        <v>78</v>
      </c>
      <c r="R2074" s="136" t="s">
        <v>139</v>
      </c>
      <c r="S2074" s="136" t="s">
        <v>99</v>
      </c>
      <c r="T2074" s="135" t="s">
        <v>9546</v>
      </c>
      <c r="U2074" s="135" t="s">
        <v>4164</v>
      </c>
      <c r="V2074" s="129" t="s">
        <v>1900</v>
      </c>
      <c r="W2074" s="129" t="s">
        <v>813</v>
      </c>
      <c r="X2074" s="129" t="s">
        <v>813</v>
      </c>
      <c r="Y2074" s="129" t="s">
        <v>9057</v>
      </c>
      <c r="Z2074" s="129" t="s">
        <v>152</v>
      </c>
      <c r="AA2074" s="129" t="s">
        <v>72</v>
      </c>
      <c r="AB2074" s="129" t="s">
        <v>153</v>
      </c>
      <c r="AC2074" s="129" t="s">
        <v>164</v>
      </c>
      <c r="AD2074" s="129" t="s">
        <v>126</v>
      </c>
      <c r="AE2074" s="129">
        <v>79</v>
      </c>
      <c r="AF2074" s="129" t="s">
        <v>88</v>
      </c>
      <c r="AG2074" s="129">
        <v>5.9</v>
      </c>
      <c r="AH2074" s="129" t="s">
        <v>954</v>
      </c>
      <c r="AI2074" s="129" t="s">
        <v>90</v>
      </c>
      <c r="AJ2074" s="129" t="s">
        <v>91</v>
      </c>
      <c r="AK2074" s="129" t="s">
        <v>72</v>
      </c>
      <c r="AL2074" s="129"/>
      <c r="AM2074" s="137" t="s">
        <v>9665</v>
      </c>
      <c r="AN2074" s="137">
        <v>2</v>
      </c>
      <c r="AO2074" s="137" t="s">
        <v>5320</v>
      </c>
      <c r="AP2074" s="129"/>
      <c r="AQ2074" s="129"/>
      <c r="AR2074" s="129" t="s">
        <v>2726</v>
      </c>
      <c r="AS2074" s="129" t="s">
        <v>7982</v>
      </c>
      <c r="AT2074" s="129"/>
      <c r="AU2074" s="130">
        <v>46171</v>
      </c>
      <c r="AV2074" s="131">
        <v>0.60763888888888884</v>
      </c>
      <c r="AW2074" s="131"/>
      <c r="AX2074" s="131">
        <f t="shared" si="277"/>
        <v>-0.60763888888888884</v>
      </c>
      <c r="AY2074" s="131">
        <f t="shared" si="273"/>
        <v>-7.4999999999999956E-2</v>
      </c>
      <c r="AZ2074" s="131">
        <f t="shared" si="274"/>
        <v>-0.49861111111111112</v>
      </c>
      <c r="BA2074" s="129" t="s">
        <v>9666</v>
      </c>
      <c r="BB2074" s="129"/>
      <c r="BC2074" s="129" t="s">
        <v>1794</v>
      </c>
      <c r="BD2074" s="129">
        <v>15</v>
      </c>
      <c r="BE2074" s="129" t="s">
        <v>9256</v>
      </c>
      <c r="BF2074" s="129" t="s">
        <v>75</v>
      </c>
      <c r="BG2074" s="129" t="s">
        <v>75</v>
      </c>
      <c r="BH2074" s="129" t="s">
        <v>88</v>
      </c>
      <c r="BI2074" s="129" t="s">
        <v>79</v>
      </c>
      <c r="BJ2074" s="129" t="s">
        <v>9546</v>
      </c>
      <c r="BK2074" s="129" t="s">
        <v>9662</v>
      </c>
      <c r="BL2074" s="141" t="s">
        <v>72</v>
      </c>
      <c r="BM2074" s="129">
        <v>4</v>
      </c>
      <c r="BN2074" s="129" t="s">
        <v>88</v>
      </c>
      <c r="BO2074" s="129" t="s">
        <v>88</v>
      </c>
      <c r="BP2074" s="129" t="s">
        <v>88</v>
      </c>
      <c r="BQ2074" s="129" t="s">
        <v>6462</v>
      </c>
      <c r="BR2074" s="1" t="s">
        <v>160</v>
      </c>
      <c r="BS2074" s="1" t="s">
        <v>6462</v>
      </c>
    </row>
    <row r="2075" spans="1:71" ht="20.45" customHeight="1">
      <c r="A2075" s="129" t="s">
        <v>9667</v>
      </c>
      <c r="B2075" s="129">
        <v>260140</v>
      </c>
      <c r="C2075" s="129" t="s">
        <v>497</v>
      </c>
      <c r="D2075" s="130">
        <v>46171</v>
      </c>
      <c r="E2075" s="131">
        <v>0.64583333333333337</v>
      </c>
      <c r="F2075" s="132">
        <v>46143</v>
      </c>
      <c r="G2075" s="130">
        <v>46171</v>
      </c>
      <c r="H2075" s="131">
        <v>0.9868055555555556</v>
      </c>
      <c r="I2075" s="133">
        <f t="shared" si="275"/>
        <v>0.34097222222222223</v>
      </c>
      <c r="J2075" s="129">
        <v>50</v>
      </c>
      <c r="K2075" s="1" t="s">
        <v>1896</v>
      </c>
      <c r="L2075" s="129" t="s">
        <v>9668</v>
      </c>
      <c r="M2075" s="129" t="s">
        <v>75</v>
      </c>
      <c r="N2075" s="134" t="s">
        <v>9626</v>
      </c>
      <c r="O2075" s="134" t="s">
        <v>497</v>
      </c>
      <c r="P2075" s="129" t="s">
        <v>78</v>
      </c>
      <c r="Q2075" s="129" t="s">
        <v>78</v>
      </c>
      <c r="R2075" s="136" t="s">
        <v>1898</v>
      </c>
      <c r="S2075" s="136" t="s">
        <v>99</v>
      </c>
      <c r="T2075" s="136"/>
      <c r="U2075" s="135" t="s">
        <v>9669</v>
      </c>
      <c r="V2075" s="129" t="s">
        <v>80</v>
      </c>
      <c r="W2075" s="129" t="s">
        <v>778</v>
      </c>
      <c r="X2075" s="129" t="s">
        <v>779</v>
      </c>
      <c r="Y2075" s="129" t="s">
        <v>9036</v>
      </c>
      <c r="Z2075" s="129" t="s">
        <v>84</v>
      </c>
      <c r="AA2075" s="129" t="s">
        <v>72</v>
      </c>
      <c r="AB2075" s="129" t="s">
        <v>140</v>
      </c>
      <c r="AC2075" s="129" t="s">
        <v>181</v>
      </c>
      <c r="AD2075" s="129" t="s">
        <v>126</v>
      </c>
      <c r="AE2075" s="129">
        <v>50</v>
      </c>
      <c r="AF2075" s="129" t="s">
        <v>88</v>
      </c>
      <c r="AG2075" s="129">
        <v>5.4</v>
      </c>
      <c r="AH2075" s="129" t="s">
        <v>299</v>
      </c>
      <c r="AI2075" s="129" t="s">
        <v>90</v>
      </c>
      <c r="AJ2075" s="129" t="s">
        <v>91</v>
      </c>
      <c r="AK2075" s="129" t="s">
        <v>72</v>
      </c>
      <c r="AL2075" s="129"/>
      <c r="AM2075" s="137"/>
      <c r="AN2075" s="137"/>
      <c r="AO2075" s="138"/>
      <c r="AP2075" s="129"/>
      <c r="AQ2075" s="129"/>
      <c r="AR2075" s="129"/>
      <c r="AS2075" s="129"/>
      <c r="AT2075" s="129"/>
      <c r="AU2075" s="130">
        <v>46171</v>
      </c>
      <c r="AV2075" s="131">
        <v>1.1215277777777777</v>
      </c>
      <c r="AW2075" s="131">
        <v>1.1958333333333333</v>
      </c>
      <c r="AX2075" s="131">
        <f t="shared" si="277"/>
        <v>7.4305555555555625E-2</v>
      </c>
      <c r="AY2075" s="131">
        <f t="shared" si="273"/>
        <v>0.85486111111111107</v>
      </c>
      <c r="AZ2075" s="131">
        <f t="shared" si="274"/>
        <v>0.54999999999999993</v>
      </c>
      <c r="BA2075" s="129" t="s">
        <v>9670</v>
      </c>
      <c r="BB2075" s="129"/>
      <c r="BC2075" s="129" t="s">
        <v>1675</v>
      </c>
      <c r="BD2075" s="129">
        <v>15</v>
      </c>
      <c r="BE2075" s="129" t="s">
        <v>183</v>
      </c>
      <c r="BF2075" s="129" t="s">
        <v>75</v>
      </c>
      <c r="BG2075" s="129" t="s">
        <v>75</v>
      </c>
      <c r="BH2075" s="129" t="s">
        <v>88</v>
      </c>
      <c r="BI2075" s="129" t="s">
        <v>96</v>
      </c>
      <c r="BJ2075" s="129"/>
      <c r="BK2075" s="129" t="s">
        <v>9092</v>
      </c>
      <c r="BL2075" s="141" t="s">
        <v>9628</v>
      </c>
      <c r="BM2075" s="129">
        <f>7+49</f>
        <v>56</v>
      </c>
      <c r="BN2075" s="129" t="s">
        <v>75</v>
      </c>
      <c r="BO2075" s="129" t="s">
        <v>75</v>
      </c>
      <c r="BP2075" s="129" t="s">
        <v>75</v>
      </c>
      <c r="BQ2075" s="129" t="s">
        <v>100</v>
      </c>
      <c r="BR2075" s="21" t="s">
        <v>99</v>
      </c>
      <c r="BS2075" s="21" t="s">
        <v>100</v>
      </c>
    </row>
    <row r="2076" spans="1:71" ht="20.45" customHeight="1">
      <c r="A2076" s="129" t="s">
        <v>9671</v>
      </c>
      <c r="B2076" s="129">
        <v>260141</v>
      </c>
      <c r="C2076" s="129" t="s">
        <v>497</v>
      </c>
      <c r="D2076" s="130">
        <v>46174</v>
      </c>
      <c r="E2076" s="131">
        <v>0.52777777777777779</v>
      </c>
      <c r="F2076" s="132">
        <v>46174</v>
      </c>
      <c r="G2076" s="130">
        <v>46174</v>
      </c>
      <c r="H2076" s="131">
        <v>0.60624999999999996</v>
      </c>
      <c r="I2076" s="133">
        <f t="shared" si="275"/>
        <v>7.8472222222222165E-2</v>
      </c>
      <c r="J2076" s="129">
        <v>5</v>
      </c>
      <c r="K2076" s="1" t="s">
        <v>1896</v>
      </c>
      <c r="L2076" s="129" t="s">
        <v>9672</v>
      </c>
      <c r="M2076" s="129" t="s">
        <v>75</v>
      </c>
      <c r="N2076" s="134" t="s">
        <v>9626</v>
      </c>
      <c r="O2076" s="134" t="s">
        <v>497</v>
      </c>
      <c r="P2076" s="129" t="s">
        <v>78</v>
      </c>
      <c r="Q2076" s="129" t="s">
        <v>78</v>
      </c>
      <c r="R2076" s="136" t="s">
        <v>1898</v>
      </c>
      <c r="S2076" s="136" t="s">
        <v>160</v>
      </c>
      <c r="T2076" s="135" t="s">
        <v>9673</v>
      </c>
      <c r="U2076" s="135" t="s">
        <v>2745</v>
      </c>
      <c r="V2076" s="129" t="s">
        <v>1900</v>
      </c>
      <c r="W2076" s="129" t="s">
        <v>83</v>
      </c>
      <c r="X2076" s="129" t="s">
        <v>123</v>
      </c>
      <c r="Y2076" s="129" t="s">
        <v>9043</v>
      </c>
      <c r="Z2076" s="129" t="s">
        <v>84</v>
      </c>
      <c r="AA2076" s="129" t="s">
        <v>72</v>
      </c>
      <c r="AB2076" s="129" t="s">
        <v>140</v>
      </c>
      <c r="AC2076" s="129" t="s">
        <v>181</v>
      </c>
      <c r="AD2076" s="129" t="s">
        <v>87</v>
      </c>
      <c r="AE2076" s="129">
        <v>46</v>
      </c>
      <c r="AF2076" s="129" t="s">
        <v>88</v>
      </c>
      <c r="AG2076" s="129">
        <v>4.8</v>
      </c>
      <c r="AH2076" s="129" t="s">
        <v>954</v>
      </c>
      <c r="AI2076" s="129" t="s">
        <v>90</v>
      </c>
      <c r="AJ2076" s="129" t="s">
        <v>91</v>
      </c>
      <c r="AK2076" s="129" t="s">
        <v>72</v>
      </c>
      <c r="AL2076" s="129"/>
      <c r="AM2076" s="137" t="s">
        <v>9656</v>
      </c>
      <c r="AN2076" s="137">
        <v>2</v>
      </c>
      <c r="AO2076" s="138" t="s">
        <v>372</v>
      </c>
      <c r="AP2076" s="129"/>
      <c r="AQ2076" s="129"/>
      <c r="AR2076" s="129" t="s">
        <v>3444</v>
      </c>
      <c r="AS2076" s="129"/>
      <c r="AT2076" s="129"/>
      <c r="AU2076" s="130">
        <v>46174</v>
      </c>
      <c r="AV2076" s="131">
        <v>0.63611111111111107</v>
      </c>
      <c r="AW2076" s="131">
        <v>0.73888888888888893</v>
      </c>
      <c r="AX2076" s="131">
        <f t="shared" si="277"/>
        <v>0.10277777777777786</v>
      </c>
      <c r="AY2076" s="131">
        <f t="shared" si="273"/>
        <v>0.66041666666666676</v>
      </c>
      <c r="AZ2076" s="131">
        <f t="shared" si="274"/>
        <v>0.21111111111111114</v>
      </c>
      <c r="BA2076" s="129" t="s">
        <v>9674</v>
      </c>
      <c r="BB2076" s="129"/>
      <c r="BC2076" s="129" t="s">
        <v>1675</v>
      </c>
      <c r="BD2076" s="129">
        <v>14</v>
      </c>
      <c r="BE2076" s="129" t="s">
        <v>6026</v>
      </c>
      <c r="BF2076" s="129" t="s">
        <v>75</v>
      </c>
      <c r="BG2076" s="129" t="s">
        <v>75</v>
      </c>
      <c r="BH2076" s="129" t="s">
        <v>88</v>
      </c>
      <c r="BI2076" s="129" t="s">
        <v>96</v>
      </c>
      <c r="BJ2076" s="129"/>
      <c r="BK2076" s="129" t="s">
        <v>9092</v>
      </c>
      <c r="BL2076" s="141" t="s">
        <v>9628</v>
      </c>
      <c r="BM2076" s="129">
        <f>14+49</f>
        <v>63</v>
      </c>
      <c r="BN2076" s="129" t="s">
        <v>75</v>
      </c>
      <c r="BO2076" s="129" t="s">
        <v>75</v>
      </c>
      <c r="BP2076" s="129" t="s">
        <v>75</v>
      </c>
      <c r="BQ2076" s="129" t="s">
        <v>100</v>
      </c>
      <c r="BR2076" s="21" t="s">
        <v>99</v>
      </c>
      <c r="BS2076" s="21" t="s">
        <v>100</v>
      </c>
    </row>
    <row r="2077" spans="1:71" ht="20.45" customHeight="1">
      <c r="A2077" s="129" t="s">
        <v>9675</v>
      </c>
      <c r="B2077" s="129">
        <v>260142</v>
      </c>
      <c r="C2077" s="129" t="s">
        <v>71</v>
      </c>
      <c r="D2077" s="130">
        <v>46175</v>
      </c>
      <c r="E2077" s="131">
        <v>0.52361111111111114</v>
      </c>
      <c r="F2077" s="132">
        <v>46174</v>
      </c>
      <c r="G2077" s="130">
        <v>46175</v>
      </c>
      <c r="H2077" s="131">
        <v>0.62013888888888891</v>
      </c>
      <c r="I2077" s="133">
        <f t="shared" si="275"/>
        <v>9.6527777777777768E-2</v>
      </c>
      <c r="J2077" s="129">
        <v>3</v>
      </c>
      <c r="K2077" s="1" t="s">
        <v>1896</v>
      </c>
      <c r="L2077" s="129" t="s">
        <v>9676</v>
      </c>
      <c r="M2077" s="129" t="s">
        <v>75</v>
      </c>
      <c r="N2077" s="134" t="s">
        <v>3947</v>
      </c>
      <c r="O2077" s="134" t="s">
        <v>77</v>
      </c>
      <c r="P2077" s="129" t="s">
        <v>78</v>
      </c>
      <c r="Q2077" s="129" t="s">
        <v>172</v>
      </c>
      <c r="R2077" s="136" t="s">
        <v>139</v>
      </c>
      <c r="S2077" s="136" t="s">
        <v>99</v>
      </c>
      <c r="T2077" s="135"/>
      <c r="U2077" s="135" t="s">
        <v>9677</v>
      </c>
      <c r="V2077" s="129" t="s">
        <v>1900</v>
      </c>
      <c r="W2077" s="129" t="s">
        <v>813</v>
      </c>
      <c r="X2077" s="129" t="s">
        <v>813</v>
      </c>
      <c r="Y2077" s="129" t="s">
        <v>9057</v>
      </c>
      <c r="Z2077" s="129" t="s">
        <v>84</v>
      </c>
      <c r="AA2077" s="129" t="s">
        <v>72</v>
      </c>
      <c r="AB2077" s="129" t="s">
        <v>140</v>
      </c>
      <c r="AC2077" s="129" t="s">
        <v>181</v>
      </c>
      <c r="AD2077" s="129" t="s">
        <v>87</v>
      </c>
      <c r="AE2077" s="129">
        <v>57</v>
      </c>
      <c r="AF2077" s="129" t="s">
        <v>88</v>
      </c>
      <c r="AG2077" s="129">
        <v>4.9000000000000004</v>
      </c>
      <c r="AH2077" s="129" t="s">
        <v>954</v>
      </c>
      <c r="AI2077" s="129" t="s">
        <v>90</v>
      </c>
      <c r="AJ2077" s="129" t="s">
        <v>91</v>
      </c>
      <c r="AK2077" s="129" t="s">
        <v>72</v>
      </c>
      <c r="AL2077" s="129"/>
      <c r="AM2077" s="137"/>
      <c r="AN2077" s="137"/>
      <c r="AO2077" s="138"/>
      <c r="AP2077" s="129"/>
      <c r="AQ2077" s="129"/>
      <c r="AR2077" s="129" t="s">
        <v>3444</v>
      </c>
      <c r="AS2077" s="129"/>
      <c r="AT2077" s="129"/>
      <c r="AU2077" s="130">
        <v>46175</v>
      </c>
      <c r="AV2077" s="131">
        <v>0.64375000000000004</v>
      </c>
      <c r="AW2077" s="131">
        <v>0.71527777777777779</v>
      </c>
      <c r="AX2077" s="131">
        <f t="shared" si="277"/>
        <v>7.1527777777777746E-2</v>
      </c>
      <c r="AY2077" s="131">
        <f t="shared" si="273"/>
        <v>0.61875000000000002</v>
      </c>
      <c r="AZ2077" s="131">
        <f t="shared" si="274"/>
        <v>0.19166666666666665</v>
      </c>
      <c r="BA2077" s="129" t="s">
        <v>9678</v>
      </c>
      <c r="BB2077" s="129"/>
      <c r="BC2077" s="129" t="s">
        <v>2260</v>
      </c>
      <c r="BD2077" s="129">
        <v>14</v>
      </c>
      <c r="BE2077" s="129" t="s">
        <v>9200</v>
      </c>
      <c r="BF2077" s="129" t="s">
        <v>88</v>
      </c>
      <c r="BG2077" s="129" t="s">
        <v>88</v>
      </c>
      <c r="BH2077" s="129"/>
      <c r="BI2077" s="129" t="s">
        <v>96</v>
      </c>
      <c r="BJ2077" s="129"/>
      <c r="BK2077" s="129" t="s">
        <v>9092</v>
      </c>
      <c r="BL2077" s="141" t="s">
        <v>9679</v>
      </c>
      <c r="BM2077" s="129">
        <f>42+21</f>
        <v>63</v>
      </c>
      <c r="BN2077" s="129" t="s">
        <v>75</v>
      </c>
      <c r="BO2077" s="129" t="s">
        <v>75</v>
      </c>
      <c r="BP2077" s="129" t="s">
        <v>75</v>
      </c>
      <c r="BQ2077" s="129" t="s">
        <v>100</v>
      </c>
      <c r="BR2077" s="21" t="s">
        <v>99</v>
      </c>
      <c r="BS2077" s="21" t="s">
        <v>100</v>
      </c>
    </row>
    <row r="2078" spans="1:71" ht="20.45" customHeight="1">
      <c r="A2078" s="129" t="s">
        <v>9680</v>
      </c>
      <c r="B2078" s="129">
        <v>260143</v>
      </c>
      <c r="C2078" s="129" t="s">
        <v>71</v>
      </c>
      <c r="D2078" s="130">
        <v>46175</v>
      </c>
      <c r="E2078" s="131">
        <v>0.38194444444444442</v>
      </c>
      <c r="F2078" s="132">
        <v>46174</v>
      </c>
      <c r="G2078" s="130">
        <v>46175</v>
      </c>
      <c r="H2078" s="131">
        <v>0.43263888888888891</v>
      </c>
      <c r="I2078" s="133">
        <f t="shared" si="275"/>
        <v>5.0694444444444486E-2</v>
      </c>
      <c r="J2078" s="129">
        <v>0</v>
      </c>
      <c r="K2078" s="1" t="s">
        <v>1896</v>
      </c>
      <c r="L2078" s="129" t="s">
        <v>9681</v>
      </c>
      <c r="M2078" s="129" t="s">
        <v>75</v>
      </c>
      <c r="N2078" s="134" t="s">
        <v>2215</v>
      </c>
      <c r="O2078" s="134" t="s">
        <v>77</v>
      </c>
      <c r="P2078" s="135" t="s">
        <v>72</v>
      </c>
      <c r="Q2078" s="129" t="s">
        <v>78</v>
      </c>
      <c r="R2078" s="136" t="s">
        <v>1898</v>
      </c>
      <c r="S2078" s="136" t="s">
        <v>99</v>
      </c>
      <c r="T2078" s="135"/>
      <c r="U2078" s="135" t="s">
        <v>72</v>
      </c>
      <c r="V2078" s="129" t="s">
        <v>1900</v>
      </c>
      <c r="W2078" s="129" t="s">
        <v>83</v>
      </c>
      <c r="X2078" s="129" t="s">
        <v>7673</v>
      </c>
      <c r="Y2078" s="129" t="s">
        <v>9043</v>
      </c>
      <c r="Z2078" s="129" t="s">
        <v>8445</v>
      </c>
      <c r="AA2078" s="129" t="s">
        <v>72</v>
      </c>
      <c r="AB2078" s="129" t="s">
        <v>9682</v>
      </c>
      <c r="AC2078" s="129" t="s">
        <v>9682</v>
      </c>
      <c r="AD2078" s="129" t="s">
        <v>126</v>
      </c>
      <c r="AE2078" s="129">
        <v>39</v>
      </c>
      <c r="AF2078" s="129" t="s">
        <v>88</v>
      </c>
      <c r="AG2078" s="129">
        <v>5.3</v>
      </c>
      <c r="AH2078" s="129" t="s">
        <v>954</v>
      </c>
      <c r="AI2078" s="129" t="s">
        <v>72</v>
      </c>
      <c r="AJ2078" s="129" t="s">
        <v>72</v>
      </c>
      <c r="AK2078" s="129" t="s">
        <v>72</v>
      </c>
      <c r="AL2078" s="129"/>
      <c r="AM2078" s="137"/>
      <c r="AN2078" s="137"/>
      <c r="AO2078" s="138"/>
      <c r="AP2078" s="129"/>
      <c r="AQ2078" s="129"/>
      <c r="AR2078" s="129"/>
      <c r="AS2078" s="129"/>
      <c r="AT2078" s="129"/>
      <c r="AU2078" s="130">
        <v>46175</v>
      </c>
      <c r="AV2078" s="131" t="s">
        <v>72</v>
      </c>
      <c r="AW2078" s="131" t="s">
        <v>72</v>
      </c>
      <c r="AX2078" s="131" t="s">
        <v>72</v>
      </c>
      <c r="AY2078" s="131" t="s">
        <v>72</v>
      </c>
      <c r="AZ2078" s="131" t="s">
        <v>72</v>
      </c>
      <c r="BA2078" s="131" t="s">
        <v>72</v>
      </c>
      <c r="BB2078" s="131" t="s">
        <v>72</v>
      </c>
      <c r="BC2078" s="131" t="s">
        <v>72</v>
      </c>
      <c r="BD2078" s="129">
        <v>14</v>
      </c>
      <c r="BE2078" s="131" t="s">
        <v>72</v>
      </c>
      <c r="BF2078" s="131" t="s">
        <v>72</v>
      </c>
      <c r="BG2078" s="131" t="s">
        <v>72</v>
      </c>
      <c r="BH2078" s="129" t="s">
        <v>88</v>
      </c>
      <c r="BI2078" s="131" t="s">
        <v>72</v>
      </c>
      <c r="BJ2078" s="131" t="s">
        <v>72</v>
      </c>
      <c r="BK2078" s="131" t="s">
        <v>72</v>
      </c>
      <c r="BL2078" s="139" t="s">
        <v>72</v>
      </c>
      <c r="BM2078" s="131" t="s">
        <v>72</v>
      </c>
      <c r="BN2078" s="131" t="s">
        <v>72</v>
      </c>
      <c r="BO2078" s="131" t="s">
        <v>72</v>
      </c>
      <c r="BP2078" s="131" t="s">
        <v>72</v>
      </c>
      <c r="BQ2078" s="129" t="s">
        <v>9682</v>
      </c>
      <c r="BR2078" s="4" t="s">
        <v>7764</v>
      </c>
    </row>
    <row r="2079" spans="1:71" ht="20.45" customHeight="1">
      <c r="A2079" s="129" t="s">
        <v>9683</v>
      </c>
      <c r="B2079" s="129">
        <v>260144</v>
      </c>
      <c r="C2079" s="129" t="s">
        <v>71</v>
      </c>
      <c r="D2079" s="130">
        <v>46176</v>
      </c>
      <c r="E2079" s="131">
        <v>0.625</v>
      </c>
      <c r="F2079" s="132">
        <v>46174</v>
      </c>
      <c r="G2079" s="130">
        <v>46176</v>
      </c>
      <c r="H2079" s="131">
        <v>0.76875000000000004</v>
      </c>
      <c r="I2079" s="133">
        <f t="shared" si="275"/>
        <v>0.14375000000000004</v>
      </c>
      <c r="J2079" s="129">
        <v>15</v>
      </c>
      <c r="K2079" s="1" t="s">
        <v>1896</v>
      </c>
      <c r="L2079" s="129" t="s">
        <v>9684</v>
      </c>
      <c r="M2079" s="129" t="s">
        <v>75</v>
      </c>
      <c r="N2079" s="134" t="s">
        <v>9631</v>
      </c>
      <c r="O2079" s="134" t="s">
        <v>77</v>
      </c>
      <c r="P2079" s="129" t="s">
        <v>172</v>
      </c>
      <c r="Q2079" s="129" t="s">
        <v>4162</v>
      </c>
      <c r="R2079" s="136" t="s">
        <v>1927</v>
      </c>
      <c r="S2079" s="136" t="s">
        <v>160</v>
      </c>
      <c r="T2079" s="135"/>
      <c r="U2079" s="135" t="s">
        <v>8839</v>
      </c>
      <c r="V2079" s="129" t="s">
        <v>1900</v>
      </c>
      <c r="W2079" s="129" t="s">
        <v>2143</v>
      </c>
      <c r="X2079" s="129" t="s">
        <v>1868</v>
      </c>
      <c r="Y2079" s="129" t="s">
        <v>9079</v>
      </c>
      <c r="Z2079" s="129" t="s">
        <v>152</v>
      </c>
      <c r="AA2079" s="129" t="s">
        <v>9685</v>
      </c>
      <c r="AB2079" s="129" t="s">
        <v>153</v>
      </c>
      <c r="AC2079" s="129" t="s">
        <v>164</v>
      </c>
      <c r="AD2079" s="129" t="s">
        <v>126</v>
      </c>
      <c r="AE2079" s="129">
        <v>55</v>
      </c>
      <c r="AF2079" s="129" t="s">
        <v>88</v>
      </c>
      <c r="AG2079" s="129">
        <v>5.8</v>
      </c>
      <c r="AH2079" s="129" t="s">
        <v>954</v>
      </c>
      <c r="AI2079" s="129" t="s">
        <v>90</v>
      </c>
      <c r="AJ2079" s="129" t="s">
        <v>91</v>
      </c>
      <c r="AK2079" s="129" t="s">
        <v>72</v>
      </c>
      <c r="AL2079" s="129"/>
      <c r="AM2079" s="137"/>
      <c r="AN2079" s="137"/>
      <c r="AO2079" s="138"/>
      <c r="AP2079" s="129"/>
      <c r="AQ2079" s="129"/>
      <c r="AR2079" s="129" t="s">
        <v>2726</v>
      </c>
      <c r="AS2079" s="129"/>
      <c r="AT2079" s="129"/>
      <c r="AU2079" s="130">
        <v>46176</v>
      </c>
      <c r="AV2079" s="131">
        <v>0.78333333333333333</v>
      </c>
      <c r="AW2079" s="131" t="s">
        <v>72</v>
      </c>
      <c r="AX2079" s="131" t="e">
        <f t="shared" ref="AX2079:AX2084" si="278">AW2079-AV2079</f>
        <v>#VALUE!</v>
      </c>
      <c r="AY2079" s="131" t="e">
        <f t="shared" ref="AY2079:AY2084" si="279">AW2079-I2079</f>
        <v>#VALUE!</v>
      </c>
      <c r="AZ2079" s="131" t="e">
        <f t="shared" ref="AZ2079:AZ2084" si="280">AW2079-E2079</f>
        <v>#VALUE!</v>
      </c>
      <c r="BA2079" s="131" t="s">
        <v>9686</v>
      </c>
      <c r="BB2079" s="129"/>
      <c r="BC2079" s="129" t="s">
        <v>1794</v>
      </c>
      <c r="BD2079" s="129">
        <v>14</v>
      </c>
      <c r="BE2079" s="129" t="s">
        <v>9218</v>
      </c>
      <c r="BF2079" s="129" t="s">
        <v>88</v>
      </c>
      <c r="BG2079" s="129" t="s">
        <v>88</v>
      </c>
      <c r="BH2079" s="129" t="s">
        <v>88</v>
      </c>
      <c r="BI2079" s="129" t="s">
        <v>79</v>
      </c>
      <c r="BJ2079" s="129" t="s">
        <v>9546</v>
      </c>
      <c r="BK2079" s="129" t="s">
        <v>9092</v>
      </c>
      <c r="BL2079" s="139" t="s">
        <v>72</v>
      </c>
      <c r="BM2079" s="129">
        <f>7+7</f>
        <v>14</v>
      </c>
      <c r="BN2079" s="131" t="s">
        <v>88</v>
      </c>
      <c r="BO2079" s="131" t="s">
        <v>88</v>
      </c>
      <c r="BP2079" s="131" t="s">
        <v>88</v>
      </c>
      <c r="BQ2079" s="129" t="s">
        <v>9687</v>
      </c>
      <c r="BR2079" s="1" t="s">
        <v>160</v>
      </c>
      <c r="BS2079" s="1" t="s">
        <v>6462</v>
      </c>
    </row>
    <row r="2080" spans="1:71" ht="20.45" customHeight="1">
      <c r="A2080" s="129" t="s">
        <v>9688</v>
      </c>
      <c r="B2080" s="129">
        <v>260145</v>
      </c>
      <c r="C2080" s="129" t="s">
        <v>71</v>
      </c>
      <c r="D2080" s="130">
        <v>46177</v>
      </c>
      <c r="E2080" s="131">
        <v>0.58402777777777781</v>
      </c>
      <c r="F2080" s="132">
        <v>46174</v>
      </c>
      <c r="G2080" s="130">
        <v>46177</v>
      </c>
      <c r="H2080" s="131">
        <v>0.68055555555555558</v>
      </c>
      <c r="I2080" s="133">
        <f t="shared" si="275"/>
        <v>9.6527777777777768E-2</v>
      </c>
      <c r="J2080" s="129">
        <v>9</v>
      </c>
      <c r="K2080" s="1" t="s">
        <v>1896</v>
      </c>
      <c r="L2080" s="129" t="s">
        <v>9689</v>
      </c>
      <c r="M2080" s="129" t="s">
        <v>75</v>
      </c>
      <c r="N2080" s="134" t="s">
        <v>9595</v>
      </c>
      <c r="O2080" s="134" t="s">
        <v>77</v>
      </c>
      <c r="P2080" s="129" t="s">
        <v>78</v>
      </c>
      <c r="Q2080" s="129" t="s">
        <v>172</v>
      </c>
      <c r="R2080" s="136" t="s">
        <v>139</v>
      </c>
      <c r="S2080" s="136" t="s">
        <v>160</v>
      </c>
      <c r="T2080" s="135"/>
      <c r="U2080" s="135" t="s">
        <v>9690</v>
      </c>
      <c r="V2080" s="129" t="s">
        <v>1900</v>
      </c>
      <c r="W2080" s="129" t="s">
        <v>813</v>
      </c>
      <c r="X2080" s="129" t="s">
        <v>813</v>
      </c>
      <c r="Y2080" s="129" t="s">
        <v>9057</v>
      </c>
      <c r="Z2080" s="129" t="s">
        <v>7128</v>
      </c>
      <c r="AA2080" s="129" t="s">
        <v>72</v>
      </c>
      <c r="AB2080" s="129" t="s">
        <v>7129</v>
      </c>
      <c r="AC2080" s="129" t="s">
        <v>7206</v>
      </c>
      <c r="AD2080" s="129" t="s">
        <v>87</v>
      </c>
      <c r="AE2080" s="129">
        <v>79</v>
      </c>
      <c r="AF2080" s="129" t="s">
        <v>88</v>
      </c>
      <c r="AG2080" s="129">
        <v>5.4</v>
      </c>
      <c r="AH2080" s="129" t="s">
        <v>2344</v>
      </c>
      <c r="AI2080" s="129" t="s">
        <v>90</v>
      </c>
      <c r="AJ2080" s="129" t="s">
        <v>91</v>
      </c>
      <c r="AK2080" s="129" t="s">
        <v>72</v>
      </c>
      <c r="AL2080" s="129"/>
      <c r="AM2080" s="137"/>
      <c r="AN2080" s="137"/>
      <c r="AO2080" s="138"/>
      <c r="AP2080" s="129"/>
      <c r="AQ2080" s="129"/>
      <c r="AR2080" s="129" t="s">
        <v>447</v>
      </c>
      <c r="AS2080" s="129"/>
      <c r="AT2080" s="129"/>
      <c r="AU2080" s="130">
        <v>46177</v>
      </c>
      <c r="AV2080" s="131">
        <v>0.6958333333333333</v>
      </c>
      <c r="AW2080" s="131">
        <v>0.77500000000000002</v>
      </c>
      <c r="AX2080" s="131">
        <f t="shared" si="278"/>
        <v>7.9166666666666718E-2</v>
      </c>
      <c r="AY2080" s="131">
        <f t="shared" si="279"/>
        <v>0.67847222222222225</v>
      </c>
      <c r="AZ2080" s="131">
        <f t="shared" si="280"/>
        <v>0.19097222222222221</v>
      </c>
      <c r="BA2080" s="129" t="s">
        <v>9691</v>
      </c>
      <c r="BB2080" s="129"/>
      <c r="BC2080" s="129" t="s">
        <v>1675</v>
      </c>
      <c r="BD2080" s="129">
        <v>13</v>
      </c>
      <c r="BE2080" s="129" t="s">
        <v>9218</v>
      </c>
      <c r="BF2080" s="129" t="s">
        <v>88</v>
      </c>
      <c r="BG2080" s="129" t="s">
        <v>88</v>
      </c>
      <c r="BH2080" s="129" t="s">
        <v>88</v>
      </c>
      <c r="BI2080" s="129" t="s">
        <v>79</v>
      </c>
      <c r="BJ2080" s="129" t="s">
        <v>1795</v>
      </c>
      <c r="BK2080" s="129" t="s">
        <v>9692</v>
      </c>
      <c r="BL2080" s="141" t="s">
        <v>9693</v>
      </c>
      <c r="BM2080" s="129">
        <f>42</f>
        <v>42</v>
      </c>
      <c r="BN2080" s="129" t="s">
        <v>88</v>
      </c>
      <c r="BO2080" s="129" t="s">
        <v>88</v>
      </c>
      <c r="BP2080" s="129" t="s">
        <v>88</v>
      </c>
      <c r="BQ2080" s="129" t="s">
        <v>1795</v>
      </c>
      <c r="BR2080" s="1" t="s">
        <v>160</v>
      </c>
      <c r="BS2080" s="1" t="s">
        <v>768</v>
      </c>
    </row>
    <row r="2081" spans="1:71" ht="20.45" customHeight="1">
      <c r="A2081" s="129" t="s">
        <v>9694</v>
      </c>
      <c r="B2081" s="129">
        <v>260146</v>
      </c>
      <c r="C2081" s="129" t="s">
        <v>71</v>
      </c>
      <c r="D2081" s="130">
        <v>46177</v>
      </c>
      <c r="E2081" s="131">
        <v>0.66666666666666663</v>
      </c>
      <c r="F2081" s="132">
        <v>46174</v>
      </c>
      <c r="G2081" s="130">
        <v>46178</v>
      </c>
      <c r="H2081" s="131">
        <v>1</v>
      </c>
      <c r="I2081" s="133">
        <f t="shared" si="275"/>
        <v>0.33333333333333337</v>
      </c>
      <c r="J2081" s="129">
        <v>19</v>
      </c>
      <c r="K2081" s="1" t="s">
        <v>1896</v>
      </c>
      <c r="L2081" s="129" t="s">
        <v>9695</v>
      </c>
      <c r="M2081" s="129" t="s">
        <v>75</v>
      </c>
      <c r="N2081" s="134" t="s">
        <v>1915</v>
      </c>
      <c r="O2081" s="134" t="s">
        <v>77</v>
      </c>
      <c r="P2081" s="129" t="s">
        <v>78</v>
      </c>
      <c r="Q2081" s="129" t="s">
        <v>172</v>
      </c>
      <c r="R2081" s="136" t="s">
        <v>139</v>
      </c>
      <c r="S2081" s="136" t="s">
        <v>99</v>
      </c>
      <c r="T2081" s="136" t="s">
        <v>6660</v>
      </c>
      <c r="U2081" s="135"/>
      <c r="V2081" s="129" t="s">
        <v>80</v>
      </c>
      <c r="W2081" s="129" t="s">
        <v>778</v>
      </c>
      <c r="X2081" s="129" t="s">
        <v>779</v>
      </c>
      <c r="Y2081" s="129" t="s">
        <v>9036</v>
      </c>
      <c r="Z2081" s="129" t="s">
        <v>84</v>
      </c>
      <c r="AA2081" s="129" t="s">
        <v>72</v>
      </c>
      <c r="AB2081" s="129" t="s">
        <v>140</v>
      </c>
      <c r="AC2081" s="129" t="s">
        <v>141</v>
      </c>
      <c r="AD2081" s="129" t="s">
        <v>126</v>
      </c>
      <c r="AE2081" s="129">
        <v>55</v>
      </c>
      <c r="AF2081" s="129" t="s">
        <v>88</v>
      </c>
      <c r="AG2081" s="129">
        <v>5.8</v>
      </c>
      <c r="AH2081" s="129" t="s">
        <v>954</v>
      </c>
      <c r="AI2081" s="129" t="s">
        <v>90</v>
      </c>
      <c r="AJ2081" s="129" t="s">
        <v>91</v>
      </c>
      <c r="AK2081" s="129" t="s">
        <v>72</v>
      </c>
      <c r="AL2081" s="129"/>
      <c r="AM2081" s="137" t="s">
        <v>254</v>
      </c>
      <c r="AN2081" s="137"/>
      <c r="AO2081" s="138"/>
      <c r="AP2081" s="129"/>
      <c r="AQ2081" s="129"/>
      <c r="AR2081" s="129"/>
      <c r="AS2081" s="129"/>
      <c r="AT2081" s="129"/>
      <c r="AU2081" s="130">
        <v>46178</v>
      </c>
      <c r="AV2081" s="131">
        <v>0.15555555555555556</v>
      </c>
      <c r="AW2081" s="131">
        <v>0.24236111111111111</v>
      </c>
      <c r="AX2081" s="131">
        <f t="shared" si="278"/>
        <v>8.6805555555555552E-2</v>
      </c>
      <c r="AY2081" s="131">
        <f t="shared" si="279"/>
        <v>-9.097222222222226E-2</v>
      </c>
      <c r="AZ2081" s="131">
        <f t="shared" si="280"/>
        <v>-0.42430555555555549</v>
      </c>
      <c r="BA2081" s="129" t="s">
        <v>9696</v>
      </c>
      <c r="BB2081" s="129"/>
      <c r="BC2081" s="129" t="s">
        <v>1675</v>
      </c>
      <c r="BD2081" s="129">
        <v>15</v>
      </c>
      <c r="BE2081" s="129" t="s">
        <v>4063</v>
      </c>
      <c r="BF2081" s="129" t="s">
        <v>88</v>
      </c>
      <c r="BG2081" s="129" t="s">
        <v>7219</v>
      </c>
      <c r="BH2081" s="129"/>
      <c r="BI2081" s="129" t="s">
        <v>96</v>
      </c>
      <c r="BJ2081" s="129"/>
      <c r="BK2081" s="129" t="s">
        <v>3985</v>
      </c>
      <c r="BL2081" s="141" t="s">
        <v>9697</v>
      </c>
      <c r="BM2081" s="129">
        <v>30</v>
      </c>
      <c r="BN2081" s="129" t="s">
        <v>75</v>
      </c>
      <c r="BO2081" s="129" t="s">
        <v>75</v>
      </c>
      <c r="BP2081" s="129" t="s">
        <v>75</v>
      </c>
      <c r="BQ2081" s="129" t="s">
        <v>100</v>
      </c>
      <c r="BR2081" s="21" t="s">
        <v>99</v>
      </c>
      <c r="BS2081" s="21" t="s">
        <v>100</v>
      </c>
    </row>
    <row r="2082" spans="1:71" ht="20.45" customHeight="1">
      <c r="A2082" s="129" t="s">
        <v>9698</v>
      </c>
      <c r="B2082" s="129">
        <v>260147</v>
      </c>
      <c r="C2082" s="129" t="s">
        <v>71</v>
      </c>
      <c r="D2082" s="130">
        <v>46181</v>
      </c>
      <c r="E2082" s="131">
        <v>0.4548611111111111</v>
      </c>
      <c r="F2082" s="132">
        <v>46174</v>
      </c>
      <c r="G2082" s="130">
        <v>46181</v>
      </c>
      <c r="H2082" s="131">
        <v>0.5708333333333333</v>
      </c>
      <c r="I2082" s="133">
        <f t="shared" si="275"/>
        <v>0.1159722222222222</v>
      </c>
      <c r="J2082" s="129">
        <v>5</v>
      </c>
      <c r="K2082" s="1" t="s">
        <v>1896</v>
      </c>
      <c r="L2082" s="129" t="s">
        <v>9699</v>
      </c>
      <c r="M2082" s="129" t="s">
        <v>75</v>
      </c>
      <c r="N2082" s="134" t="s">
        <v>3947</v>
      </c>
      <c r="O2082" s="134" t="s">
        <v>77</v>
      </c>
      <c r="P2082" s="129" t="s">
        <v>172</v>
      </c>
      <c r="Q2082" s="129" t="s">
        <v>172</v>
      </c>
      <c r="R2082" s="136" t="s">
        <v>1927</v>
      </c>
      <c r="S2082" s="136" t="s">
        <v>160</v>
      </c>
      <c r="T2082" s="135" t="s">
        <v>9700</v>
      </c>
      <c r="U2082" s="144" t="s">
        <v>847</v>
      </c>
      <c r="V2082" s="129" t="s">
        <v>1900</v>
      </c>
      <c r="W2082" s="129" t="s">
        <v>813</v>
      </c>
      <c r="X2082" s="129" t="s">
        <v>813</v>
      </c>
      <c r="Y2082" s="129" t="s">
        <v>9057</v>
      </c>
      <c r="Z2082" s="129" t="s">
        <v>84</v>
      </c>
      <c r="AA2082" s="129" t="s">
        <v>72</v>
      </c>
      <c r="AB2082" s="129" t="s">
        <v>140</v>
      </c>
      <c r="AC2082" s="129" t="s">
        <v>141</v>
      </c>
      <c r="AD2082" s="129" t="s">
        <v>87</v>
      </c>
      <c r="AE2082" s="129">
        <v>50</v>
      </c>
      <c r="AF2082" s="129" t="s">
        <v>88</v>
      </c>
      <c r="AG2082" s="129">
        <v>5.0999999999999996</v>
      </c>
      <c r="AH2082" s="129" t="s">
        <v>954</v>
      </c>
      <c r="AI2082" s="129" t="s">
        <v>90</v>
      </c>
      <c r="AJ2082" s="129" t="s">
        <v>970</v>
      </c>
      <c r="AK2082" s="129" t="s">
        <v>90</v>
      </c>
      <c r="AL2082" s="129"/>
      <c r="AM2082" s="137"/>
      <c r="AN2082" s="137"/>
      <c r="AO2082" s="138"/>
      <c r="AP2082" s="129"/>
      <c r="AQ2082" s="129"/>
      <c r="AR2082" s="129" t="s">
        <v>3444</v>
      </c>
      <c r="AS2082" s="129"/>
      <c r="AT2082" s="129"/>
      <c r="AU2082" s="130">
        <v>46181</v>
      </c>
      <c r="AV2082" s="131">
        <v>0.58888888888888891</v>
      </c>
      <c r="AW2082" s="131"/>
      <c r="AX2082" s="131">
        <f t="shared" si="278"/>
        <v>-0.58888888888888891</v>
      </c>
      <c r="AY2082" s="131">
        <f t="shared" si="279"/>
        <v>-0.1159722222222222</v>
      </c>
      <c r="AZ2082" s="131">
        <f t="shared" si="280"/>
        <v>-0.4548611111111111</v>
      </c>
      <c r="BA2082" s="129" t="s">
        <v>9701</v>
      </c>
      <c r="BB2082" s="129"/>
      <c r="BC2082" s="129" t="s">
        <v>2260</v>
      </c>
      <c r="BD2082" s="129">
        <v>14</v>
      </c>
      <c r="BE2082" s="129" t="s">
        <v>6026</v>
      </c>
      <c r="BF2082" s="129" t="s">
        <v>88</v>
      </c>
      <c r="BG2082" s="129" t="s">
        <v>88</v>
      </c>
      <c r="BH2082" s="129"/>
      <c r="BI2082" s="129" t="s">
        <v>79</v>
      </c>
      <c r="BJ2082" s="129" t="s">
        <v>9661</v>
      </c>
      <c r="BK2082" s="129" t="s">
        <v>9294</v>
      </c>
      <c r="BL2082" s="141" t="s">
        <v>72</v>
      </c>
      <c r="BM2082" s="129">
        <v>5</v>
      </c>
      <c r="BN2082" s="129" t="s">
        <v>88</v>
      </c>
      <c r="BO2082" s="129" t="s">
        <v>88</v>
      </c>
      <c r="BP2082" s="129" t="s">
        <v>88</v>
      </c>
      <c r="BQ2082" s="129" t="s">
        <v>9687</v>
      </c>
      <c r="BR2082" s="1" t="s">
        <v>160</v>
      </c>
      <c r="BS2082" s="1" t="s">
        <v>6462</v>
      </c>
    </row>
    <row r="2083" spans="1:71" ht="20.45" customHeight="1">
      <c r="A2083" s="129" t="s">
        <v>9702</v>
      </c>
      <c r="B2083" s="129">
        <v>260148</v>
      </c>
      <c r="C2083" s="129" t="s">
        <v>71</v>
      </c>
      <c r="D2083" s="130">
        <v>46181</v>
      </c>
      <c r="E2083" s="131">
        <v>0.56597222222222221</v>
      </c>
      <c r="F2083" s="132">
        <v>46174</v>
      </c>
      <c r="G2083" s="130">
        <v>46181</v>
      </c>
      <c r="H2083" s="131">
        <v>0.65625</v>
      </c>
      <c r="I2083" s="133">
        <f t="shared" si="275"/>
        <v>9.027777777777779E-2</v>
      </c>
      <c r="J2083" s="129">
        <v>5</v>
      </c>
      <c r="K2083" s="1" t="s">
        <v>1896</v>
      </c>
      <c r="L2083" s="129" t="s">
        <v>9703</v>
      </c>
      <c r="M2083" s="129" t="s">
        <v>75</v>
      </c>
      <c r="N2083" s="134" t="s">
        <v>9595</v>
      </c>
      <c r="O2083" s="134" t="s">
        <v>77</v>
      </c>
      <c r="P2083" s="129" t="s">
        <v>78</v>
      </c>
      <c r="Q2083" s="129" t="s">
        <v>78</v>
      </c>
      <c r="R2083" s="136" t="s">
        <v>1898</v>
      </c>
      <c r="S2083" s="136" t="s">
        <v>99</v>
      </c>
      <c r="T2083" s="135"/>
      <c r="U2083" s="135" t="s">
        <v>4807</v>
      </c>
      <c r="V2083" s="129" t="s">
        <v>1900</v>
      </c>
      <c r="W2083" s="129" t="s">
        <v>83</v>
      </c>
      <c r="X2083" s="129" t="s">
        <v>123</v>
      </c>
      <c r="Y2083" s="129" t="s">
        <v>9043</v>
      </c>
      <c r="Z2083" s="129" t="s">
        <v>7128</v>
      </c>
      <c r="AA2083" s="129" t="s">
        <v>72</v>
      </c>
      <c r="AB2083" s="129" t="s">
        <v>7129</v>
      </c>
      <c r="AC2083" s="129" t="s">
        <v>8251</v>
      </c>
      <c r="AD2083" s="129" t="s">
        <v>87</v>
      </c>
      <c r="AE2083" s="129">
        <v>46</v>
      </c>
      <c r="AF2083" s="129" t="s">
        <v>88</v>
      </c>
      <c r="AG2083" s="129">
        <v>5.5</v>
      </c>
      <c r="AH2083" s="129" t="s">
        <v>299</v>
      </c>
      <c r="AI2083" s="129" t="s">
        <v>90</v>
      </c>
      <c r="AJ2083" s="129" t="s">
        <v>91</v>
      </c>
      <c r="AK2083" s="129" t="s">
        <v>72</v>
      </c>
      <c r="AL2083" s="129"/>
      <c r="AM2083" s="137" t="s">
        <v>254</v>
      </c>
      <c r="AN2083" s="137">
        <v>2</v>
      </c>
      <c r="AO2083" s="138" t="s">
        <v>367</v>
      </c>
      <c r="AP2083" s="129"/>
      <c r="AQ2083" s="129"/>
      <c r="AR2083" s="129" t="s">
        <v>9704</v>
      </c>
      <c r="AS2083" s="129"/>
      <c r="AT2083" s="129"/>
      <c r="AU2083" s="130">
        <v>46181</v>
      </c>
      <c r="AV2083" s="131">
        <v>0.67013888888888884</v>
      </c>
      <c r="AW2083" s="131">
        <v>0.75069444444444444</v>
      </c>
      <c r="AX2083" s="131">
        <f t="shared" si="278"/>
        <v>8.0555555555555602E-2</v>
      </c>
      <c r="AY2083" s="131">
        <f t="shared" si="279"/>
        <v>0.66041666666666665</v>
      </c>
      <c r="AZ2083" s="131">
        <f t="shared" si="280"/>
        <v>0.18472222222222223</v>
      </c>
      <c r="BA2083" s="129" t="s">
        <v>6650</v>
      </c>
      <c r="BB2083" s="129"/>
      <c r="BC2083" s="129" t="s">
        <v>1675</v>
      </c>
      <c r="BD2083" s="129">
        <v>13</v>
      </c>
      <c r="BE2083" s="129" t="s">
        <v>9705</v>
      </c>
      <c r="BF2083" s="129" t="s">
        <v>75</v>
      </c>
      <c r="BG2083" s="129" t="s">
        <v>75</v>
      </c>
      <c r="BH2083" s="129" t="s">
        <v>88</v>
      </c>
      <c r="BI2083" s="129" t="s">
        <v>96</v>
      </c>
      <c r="BJ2083" s="129"/>
      <c r="BK2083" s="129" t="s">
        <v>9692</v>
      </c>
      <c r="BL2083" s="141" t="s">
        <v>9693</v>
      </c>
      <c r="BM2083" s="129">
        <f>42</f>
        <v>42</v>
      </c>
      <c r="BN2083" s="129" t="s">
        <v>75</v>
      </c>
      <c r="BO2083" s="129" t="s">
        <v>75</v>
      </c>
      <c r="BP2083" s="129" t="s">
        <v>75</v>
      </c>
      <c r="BQ2083" s="129" t="s">
        <v>100</v>
      </c>
      <c r="BR2083" s="21" t="s">
        <v>99</v>
      </c>
      <c r="BS2083" s="21" t="s">
        <v>100</v>
      </c>
    </row>
    <row r="2084" spans="1:71" ht="20.45" customHeight="1">
      <c r="A2084" s="129" t="s">
        <v>9706</v>
      </c>
      <c r="B2084" s="129">
        <v>260149</v>
      </c>
      <c r="C2084" s="129" t="s">
        <v>71</v>
      </c>
      <c r="D2084" s="130">
        <v>46182</v>
      </c>
      <c r="E2084" s="131">
        <v>0.40833333333333333</v>
      </c>
      <c r="F2084" s="132">
        <v>46174</v>
      </c>
      <c r="G2084" s="130">
        <v>46182</v>
      </c>
      <c r="H2084" s="131">
        <v>0.59583333333333333</v>
      </c>
      <c r="I2084" s="133">
        <f t="shared" si="275"/>
        <v>0.1875</v>
      </c>
      <c r="J2084" s="129">
        <v>5</v>
      </c>
      <c r="K2084" s="1" t="s">
        <v>1896</v>
      </c>
      <c r="L2084" s="129" t="s">
        <v>9707</v>
      </c>
      <c r="M2084" s="129" t="s">
        <v>75</v>
      </c>
      <c r="N2084" s="134" t="s">
        <v>3624</v>
      </c>
      <c r="O2084" s="134" t="s">
        <v>77</v>
      </c>
      <c r="P2084" s="129" t="s">
        <v>78</v>
      </c>
      <c r="Q2084" s="129" t="s">
        <v>78</v>
      </c>
      <c r="R2084" s="136" t="s">
        <v>1898</v>
      </c>
      <c r="S2084" s="136" t="s">
        <v>99</v>
      </c>
      <c r="T2084" s="135"/>
      <c r="U2084" s="135" t="s">
        <v>9332</v>
      </c>
      <c r="V2084" s="129" t="s">
        <v>1900</v>
      </c>
      <c r="W2084" s="129" t="s">
        <v>813</v>
      </c>
      <c r="X2084" s="129" t="s">
        <v>813</v>
      </c>
      <c r="Y2084" s="129" t="s">
        <v>9057</v>
      </c>
      <c r="Z2084" s="129" t="s">
        <v>152</v>
      </c>
      <c r="AA2084" s="129" t="s">
        <v>72</v>
      </c>
      <c r="AB2084" s="129" t="s">
        <v>153</v>
      </c>
      <c r="AC2084" s="129" t="s">
        <v>154</v>
      </c>
      <c r="AD2084" s="129" t="s">
        <v>126</v>
      </c>
      <c r="AE2084" s="129">
        <v>34</v>
      </c>
      <c r="AF2084" s="129" t="s">
        <v>88</v>
      </c>
      <c r="AG2084" s="129">
        <v>5.6</v>
      </c>
      <c r="AH2084" s="129" t="s">
        <v>954</v>
      </c>
      <c r="AI2084" s="129" t="s">
        <v>90</v>
      </c>
      <c r="AJ2084" s="129" t="s">
        <v>91</v>
      </c>
      <c r="AK2084" s="129" t="s">
        <v>72</v>
      </c>
      <c r="AL2084" s="129"/>
      <c r="AM2084" s="137"/>
      <c r="AN2084" s="137"/>
      <c r="AO2084" s="138"/>
      <c r="AP2084" s="129"/>
      <c r="AQ2084" s="129"/>
      <c r="AR2084" s="129" t="s">
        <v>2726</v>
      </c>
      <c r="AS2084" s="129"/>
      <c r="AT2084" s="129"/>
      <c r="AU2084" s="130">
        <v>46182</v>
      </c>
      <c r="AV2084" s="131">
        <v>0.60972222222222228</v>
      </c>
      <c r="AW2084" s="131">
        <v>0.6645833333333333</v>
      </c>
      <c r="AX2084" s="131">
        <f t="shared" si="278"/>
        <v>5.4861111111111027E-2</v>
      </c>
      <c r="AY2084" s="131">
        <f t="shared" si="279"/>
        <v>0.4770833333333333</v>
      </c>
      <c r="AZ2084" s="131">
        <f t="shared" si="280"/>
        <v>0.25624999999999998</v>
      </c>
      <c r="BA2084" s="129" t="s">
        <v>9708</v>
      </c>
      <c r="BB2084" s="129"/>
      <c r="BC2084" s="129" t="s">
        <v>1794</v>
      </c>
      <c r="BD2084" s="129">
        <v>14</v>
      </c>
      <c r="BE2084" s="129" t="s">
        <v>9200</v>
      </c>
      <c r="BF2084" s="129" t="s">
        <v>75</v>
      </c>
      <c r="BG2084" s="129" t="s">
        <v>75</v>
      </c>
      <c r="BH2084" s="129" t="s">
        <v>88</v>
      </c>
      <c r="BI2084" s="129" t="s">
        <v>96</v>
      </c>
      <c r="BJ2084" s="129"/>
      <c r="BK2084" s="129" t="s">
        <v>9092</v>
      </c>
      <c r="BL2084" s="141" t="s">
        <v>9623</v>
      </c>
      <c r="BM2084" s="129">
        <v>35</v>
      </c>
      <c r="BN2084" s="129" t="s">
        <v>75</v>
      </c>
      <c r="BO2084" s="129" t="s">
        <v>75</v>
      </c>
      <c r="BP2084" s="129" t="s">
        <v>75</v>
      </c>
      <c r="BQ2084" s="129" t="s">
        <v>100</v>
      </c>
      <c r="BR2084" s="21" t="s">
        <v>99</v>
      </c>
      <c r="BS2084" s="21" t="s">
        <v>100</v>
      </c>
    </row>
    <row r="2085" spans="1:71" ht="20.45" customHeight="1">
      <c r="A2085" s="129" t="s">
        <v>9709</v>
      </c>
      <c r="B2085" s="129">
        <v>260150</v>
      </c>
      <c r="C2085" s="129" t="s">
        <v>71</v>
      </c>
      <c r="D2085" s="130">
        <v>46182</v>
      </c>
      <c r="E2085" s="131">
        <v>0.69166666666666665</v>
      </c>
      <c r="F2085" s="132">
        <v>46174</v>
      </c>
      <c r="G2085" s="130">
        <v>46182</v>
      </c>
      <c r="H2085" s="131">
        <v>0.75</v>
      </c>
      <c r="I2085" s="133">
        <f t="shared" si="275"/>
        <v>5.8333333333333348E-2</v>
      </c>
      <c r="J2085" s="129">
        <v>0</v>
      </c>
      <c r="K2085" s="1" t="s">
        <v>1896</v>
      </c>
      <c r="L2085" s="129" t="s">
        <v>9710</v>
      </c>
      <c r="M2085" s="129" t="s">
        <v>75</v>
      </c>
      <c r="N2085" s="134" t="s">
        <v>2215</v>
      </c>
      <c r="O2085" s="134" t="s">
        <v>77</v>
      </c>
      <c r="P2085" s="135" t="s">
        <v>72</v>
      </c>
      <c r="Q2085" s="129" t="s">
        <v>78</v>
      </c>
      <c r="R2085" s="136" t="s">
        <v>1898</v>
      </c>
      <c r="S2085" s="136" t="s">
        <v>99</v>
      </c>
      <c r="T2085" s="135"/>
      <c r="U2085" s="135" t="s">
        <v>72</v>
      </c>
      <c r="V2085" s="129" t="s">
        <v>1900</v>
      </c>
      <c r="W2085" s="129" t="s">
        <v>83</v>
      </c>
      <c r="X2085" s="129" t="s">
        <v>7673</v>
      </c>
      <c r="Y2085" s="129" t="s">
        <v>9043</v>
      </c>
      <c r="Z2085" s="129" t="s">
        <v>8445</v>
      </c>
      <c r="AA2085" s="129" t="s">
        <v>72</v>
      </c>
      <c r="AB2085" s="129" t="s">
        <v>9682</v>
      </c>
      <c r="AC2085" s="129" t="s">
        <v>9682</v>
      </c>
      <c r="AD2085" s="129" t="s">
        <v>87</v>
      </c>
      <c r="AE2085" s="129">
        <v>25</v>
      </c>
      <c r="AF2085" s="129" t="s">
        <v>88</v>
      </c>
      <c r="AG2085" s="129">
        <v>6.8</v>
      </c>
      <c r="AH2085" s="129" t="s">
        <v>954</v>
      </c>
      <c r="AI2085" s="129" t="s">
        <v>72</v>
      </c>
      <c r="AJ2085" s="129" t="s">
        <v>72</v>
      </c>
      <c r="AK2085" s="129" t="s">
        <v>72</v>
      </c>
      <c r="AL2085" s="129"/>
      <c r="AM2085" s="137"/>
      <c r="AN2085" s="137"/>
      <c r="AO2085" s="138"/>
      <c r="AP2085" s="129"/>
      <c r="AQ2085" s="129"/>
      <c r="AR2085" s="129"/>
      <c r="AS2085" s="129"/>
      <c r="AT2085" s="129"/>
      <c r="AU2085" s="130">
        <v>46182</v>
      </c>
      <c r="AV2085" s="131" t="s">
        <v>72</v>
      </c>
      <c r="AW2085" s="131" t="s">
        <v>72</v>
      </c>
      <c r="AX2085" s="131" t="s">
        <v>72</v>
      </c>
      <c r="AY2085" s="131" t="s">
        <v>72</v>
      </c>
      <c r="AZ2085" s="131" t="s">
        <v>72</v>
      </c>
      <c r="BA2085" s="131" t="s">
        <v>72</v>
      </c>
      <c r="BB2085" s="131" t="s">
        <v>72</v>
      </c>
      <c r="BC2085" s="131" t="s">
        <v>72</v>
      </c>
      <c r="BD2085" s="129">
        <v>14</v>
      </c>
      <c r="BE2085" s="131" t="s">
        <v>72</v>
      </c>
      <c r="BF2085" s="131" t="s">
        <v>72</v>
      </c>
      <c r="BG2085" s="131" t="s">
        <v>72</v>
      </c>
      <c r="BH2085" s="129" t="s">
        <v>88</v>
      </c>
      <c r="BI2085" s="131" t="s">
        <v>72</v>
      </c>
      <c r="BJ2085" s="131" t="s">
        <v>72</v>
      </c>
      <c r="BK2085" s="131" t="s">
        <v>72</v>
      </c>
      <c r="BL2085" s="139" t="s">
        <v>72</v>
      </c>
      <c r="BM2085" s="131" t="s">
        <v>72</v>
      </c>
      <c r="BN2085" s="131" t="s">
        <v>72</v>
      </c>
      <c r="BO2085" s="131" t="s">
        <v>72</v>
      </c>
      <c r="BP2085" s="131" t="s">
        <v>72</v>
      </c>
      <c r="BQ2085" s="129" t="s">
        <v>9682</v>
      </c>
      <c r="BR2085" s="4" t="s">
        <v>7764</v>
      </c>
    </row>
    <row r="2086" spans="1:71" ht="20.45" customHeight="1">
      <c r="A2086" s="129" t="s">
        <v>9711</v>
      </c>
      <c r="B2086" s="129">
        <v>260151</v>
      </c>
      <c r="C2086" s="129" t="s">
        <v>71</v>
      </c>
      <c r="D2086" s="130">
        <v>46183</v>
      </c>
      <c r="E2086" s="131">
        <v>0.4513888888888889</v>
      </c>
      <c r="F2086" s="132">
        <v>46174</v>
      </c>
      <c r="G2086" s="130">
        <v>46183</v>
      </c>
      <c r="H2086" s="131">
        <v>0.5854166666666667</v>
      </c>
      <c r="I2086" s="133">
        <f t="shared" si="275"/>
        <v>0.1340277777777778</v>
      </c>
      <c r="J2086" s="129">
        <v>4</v>
      </c>
      <c r="K2086" s="1" t="s">
        <v>1896</v>
      </c>
      <c r="L2086" s="129" t="s">
        <v>9712</v>
      </c>
      <c r="M2086" s="129" t="s">
        <v>75</v>
      </c>
      <c r="N2086" s="134" t="s">
        <v>3947</v>
      </c>
      <c r="O2086" s="134" t="s">
        <v>77</v>
      </c>
      <c r="P2086" s="129" t="s">
        <v>78</v>
      </c>
      <c r="Q2086" s="129" t="s">
        <v>78</v>
      </c>
      <c r="R2086" s="136" t="s">
        <v>139</v>
      </c>
      <c r="S2086" s="136" t="s">
        <v>99</v>
      </c>
      <c r="T2086" s="135"/>
      <c r="U2086" s="135" t="s">
        <v>8730</v>
      </c>
      <c r="V2086" s="129" t="s">
        <v>1900</v>
      </c>
      <c r="W2086" s="129" t="s">
        <v>813</v>
      </c>
      <c r="X2086" s="129" t="s">
        <v>813</v>
      </c>
      <c r="Y2086" s="129" t="s">
        <v>9057</v>
      </c>
      <c r="Z2086" s="129" t="s">
        <v>84</v>
      </c>
      <c r="AA2086" s="129" t="s">
        <v>72</v>
      </c>
      <c r="AB2086" s="129" t="s">
        <v>104</v>
      </c>
      <c r="AC2086" s="129" t="s">
        <v>3313</v>
      </c>
      <c r="AD2086" s="129" t="s">
        <v>87</v>
      </c>
      <c r="AE2086" s="129">
        <v>43</v>
      </c>
      <c r="AF2086" s="129" t="s">
        <v>88</v>
      </c>
      <c r="AG2086" s="129">
        <v>4.5999999999999996</v>
      </c>
      <c r="AH2086" s="129" t="s">
        <v>954</v>
      </c>
      <c r="AI2086" s="129" t="s">
        <v>90</v>
      </c>
      <c r="AJ2086" s="129" t="s">
        <v>91</v>
      </c>
      <c r="AK2086" s="129" t="s">
        <v>72</v>
      </c>
      <c r="AL2086" s="129"/>
      <c r="AM2086" s="137"/>
      <c r="AN2086" s="137"/>
      <c r="AO2086" s="138"/>
      <c r="AP2086" s="129"/>
      <c r="AQ2086" s="129"/>
      <c r="AR2086" s="129" t="s">
        <v>3444</v>
      </c>
      <c r="AS2086" s="129"/>
      <c r="AT2086" s="129"/>
      <c r="AU2086" s="130">
        <v>46183</v>
      </c>
      <c r="AV2086" s="131">
        <v>0.61458333333333337</v>
      </c>
      <c r="AW2086" s="131">
        <v>0.68055555555555558</v>
      </c>
      <c r="AX2086" s="131">
        <f t="shared" ref="AX2086:AX2093" si="281">AW2086-AV2086</f>
        <v>6.597222222222221E-2</v>
      </c>
      <c r="AY2086" s="131">
        <f t="shared" ref="AY2086:AY2093" si="282">AW2086-I2086</f>
        <v>0.54652777777777772</v>
      </c>
      <c r="AZ2086" s="131">
        <f t="shared" ref="AZ2086:AZ2093" si="283">AW2086-E2086</f>
        <v>0.22916666666666669</v>
      </c>
      <c r="BA2086" s="129" t="s">
        <v>9713</v>
      </c>
      <c r="BB2086" s="129"/>
      <c r="BC2086" s="129" t="s">
        <v>2260</v>
      </c>
      <c r="BD2086" s="129">
        <v>14</v>
      </c>
      <c r="BE2086" s="129" t="s">
        <v>6026</v>
      </c>
      <c r="BF2086" s="129" t="s">
        <v>75</v>
      </c>
      <c r="BG2086" s="129" t="s">
        <v>75</v>
      </c>
      <c r="BH2086" s="129"/>
      <c r="BI2086" s="129" t="s">
        <v>96</v>
      </c>
      <c r="BJ2086" s="129" t="s">
        <v>9714</v>
      </c>
      <c r="BK2086" s="129" t="s">
        <v>9152</v>
      </c>
      <c r="BL2086" s="141" t="s">
        <v>9715</v>
      </c>
      <c r="BM2086" s="129">
        <v>27</v>
      </c>
      <c r="BN2086" s="129" t="s">
        <v>75</v>
      </c>
      <c r="BO2086" s="129" t="s">
        <v>75</v>
      </c>
      <c r="BP2086" s="129" t="s">
        <v>75</v>
      </c>
      <c r="BQ2086" s="129" t="s">
        <v>9714</v>
      </c>
      <c r="BR2086" s="21" t="s">
        <v>99</v>
      </c>
      <c r="BS2086" s="1" t="s">
        <v>9714</v>
      </c>
    </row>
    <row r="2087" spans="1:71" ht="20.45" customHeight="1">
      <c r="A2087" s="129" t="s">
        <v>9716</v>
      </c>
      <c r="B2087" s="129">
        <v>260152</v>
      </c>
      <c r="C2087" s="129" t="s">
        <v>71</v>
      </c>
      <c r="D2087" s="130">
        <v>46183</v>
      </c>
      <c r="E2087" s="131">
        <v>0.60763888888888884</v>
      </c>
      <c r="F2087" s="132">
        <v>46174</v>
      </c>
      <c r="G2087" s="130">
        <v>46183</v>
      </c>
      <c r="H2087" s="131">
        <v>0.7104166666666667</v>
      </c>
      <c r="I2087" s="133">
        <f t="shared" si="275"/>
        <v>0.10277777777777786</v>
      </c>
      <c r="J2087" s="129">
        <v>5</v>
      </c>
      <c r="K2087" s="1" t="s">
        <v>1896</v>
      </c>
      <c r="L2087" s="129" t="s">
        <v>9717</v>
      </c>
      <c r="M2087" s="129" t="s">
        <v>75</v>
      </c>
      <c r="N2087" s="134" t="s">
        <v>9595</v>
      </c>
      <c r="O2087" s="134" t="s">
        <v>77</v>
      </c>
      <c r="P2087" s="129" t="s">
        <v>78</v>
      </c>
      <c r="Q2087" s="129" t="s">
        <v>78</v>
      </c>
      <c r="R2087" s="136" t="s">
        <v>1898</v>
      </c>
      <c r="S2087" s="136" t="s">
        <v>99</v>
      </c>
      <c r="T2087" s="135"/>
      <c r="U2087" s="135" t="s">
        <v>4781</v>
      </c>
      <c r="V2087" s="129" t="s">
        <v>1900</v>
      </c>
      <c r="W2087" s="129" t="s">
        <v>813</v>
      </c>
      <c r="X2087" s="129" t="s">
        <v>813</v>
      </c>
      <c r="Y2087" s="129" t="s">
        <v>9057</v>
      </c>
      <c r="Z2087" s="129" t="s">
        <v>7128</v>
      </c>
      <c r="AA2087" s="129" t="s">
        <v>72</v>
      </c>
      <c r="AB2087" s="129" t="s">
        <v>7129</v>
      </c>
      <c r="AC2087" s="129" t="s">
        <v>7206</v>
      </c>
      <c r="AD2087" s="129" t="s">
        <v>87</v>
      </c>
      <c r="AE2087" s="129">
        <v>51</v>
      </c>
      <c r="AF2087" s="129" t="s">
        <v>88</v>
      </c>
      <c r="AG2087" s="129">
        <v>6.3</v>
      </c>
      <c r="AH2087" s="129" t="s">
        <v>954</v>
      </c>
      <c r="AI2087" s="129" t="s">
        <v>90</v>
      </c>
      <c r="AJ2087" s="129" t="s">
        <v>91</v>
      </c>
      <c r="AK2087" s="129" t="s">
        <v>72</v>
      </c>
      <c r="AL2087" s="129"/>
      <c r="AM2087" s="137"/>
      <c r="AN2087" s="137"/>
      <c r="AO2087" s="138"/>
      <c r="AP2087" s="129"/>
      <c r="AQ2087" s="129"/>
      <c r="AR2087" s="129" t="s">
        <v>447</v>
      </c>
      <c r="AS2087" s="129"/>
      <c r="AT2087" s="129"/>
      <c r="AU2087" s="130">
        <v>46183</v>
      </c>
      <c r="AV2087" s="131">
        <v>0.72916666666666663</v>
      </c>
      <c r="AW2087" s="131">
        <v>0.79166666666666663</v>
      </c>
      <c r="AX2087" s="131">
        <f t="shared" si="281"/>
        <v>6.25E-2</v>
      </c>
      <c r="AY2087" s="131">
        <f t="shared" si="282"/>
        <v>0.68888888888888877</v>
      </c>
      <c r="AZ2087" s="131">
        <f t="shared" si="283"/>
        <v>0.18402777777777779</v>
      </c>
      <c r="BA2087" s="129" t="s">
        <v>9718</v>
      </c>
      <c r="BB2087" s="129"/>
      <c r="BC2087" s="129" t="s">
        <v>1675</v>
      </c>
      <c r="BD2087" s="129">
        <v>13</v>
      </c>
      <c r="BE2087" s="129" t="s">
        <v>9218</v>
      </c>
      <c r="BF2087" s="129" t="s">
        <v>75</v>
      </c>
      <c r="BG2087" s="129" t="s">
        <v>75</v>
      </c>
      <c r="BH2087" s="129" t="s">
        <v>88</v>
      </c>
      <c r="BI2087" s="129" t="s">
        <v>96</v>
      </c>
      <c r="BJ2087" s="129"/>
      <c r="BK2087" s="129" t="s">
        <v>9692</v>
      </c>
      <c r="BL2087" s="141" t="s">
        <v>9719</v>
      </c>
      <c r="BM2087" s="129">
        <v>21</v>
      </c>
      <c r="BN2087" s="129" t="s">
        <v>75</v>
      </c>
      <c r="BO2087" s="129" t="s">
        <v>3718</v>
      </c>
      <c r="BP2087" s="129" t="s">
        <v>75</v>
      </c>
      <c r="BQ2087" s="129" t="s">
        <v>100</v>
      </c>
      <c r="BR2087" s="21" t="s">
        <v>99</v>
      </c>
      <c r="BS2087" s="21" t="s">
        <v>100</v>
      </c>
    </row>
    <row r="2088" spans="1:71" ht="20.45" customHeight="1">
      <c r="A2088" s="129" t="s">
        <v>9720</v>
      </c>
      <c r="B2088" s="129">
        <v>260153</v>
      </c>
      <c r="C2088" s="129" t="s">
        <v>497</v>
      </c>
      <c r="D2088" s="130">
        <v>46188</v>
      </c>
      <c r="E2088" s="131">
        <v>0.50694444444444442</v>
      </c>
      <c r="F2088" s="132">
        <v>46174</v>
      </c>
      <c r="G2088" s="130">
        <v>46188</v>
      </c>
      <c r="H2088" s="131">
        <v>0.58750000000000002</v>
      </c>
      <c r="I2088" s="133">
        <f t="shared" si="275"/>
        <v>8.0555555555555602E-2</v>
      </c>
      <c r="J2088" s="129">
        <v>3</v>
      </c>
      <c r="K2088" s="1" t="s">
        <v>1896</v>
      </c>
      <c r="L2088" s="129" t="s">
        <v>9721</v>
      </c>
      <c r="M2088" s="129" t="s">
        <v>75</v>
      </c>
      <c r="N2088" s="134" t="s">
        <v>9626</v>
      </c>
      <c r="O2088" s="134" t="s">
        <v>497</v>
      </c>
      <c r="P2088" s="129" t="s">
        <v>78</v>
      </c>
      <c r="Q2088" s="129" t="s">
        <v>172</v>
      </c>
      <c r="R2088" s="136" t="s">
        <v>139</v>
      </c>
      <c r="S2088" s="136" t="s">
        <v>99</v>
      </c>
      <c r="T2088" s="135"/>
      <c r="U2088" s="135" t="s">
        <v>4897</v>
      </c>
      <c r="V2088" s="129" t="s">
        <v>1900</v>
      </c>
      <c r="W2088" s="129" t="s">
        <v>83</v>
      </c>
      <c r="X2088" s="129" t="s">
        <v>123</v>
      </c>
      <c r="Y2088" s="129" t="s">
        <v>9043</v>
      </c>
      <c r="Z2088" s="129" t="s">
        <v>84</v>
      </c>
      <c r="AA2088" s="129" t="s">
        <v>72</v>
      </c>
      <c r="AB2088" s="129" t="s">
        <v>140</v>
      </c>
      <c r="AC2088" s="129" t="s">
        <v>141</v>
      </c>
      <c r="AD2088" s="129" t="s">
        <v>87</v>
      </c>
      <c r="AE2088" s="129">
        <v>52</v>
      </c>
      <c r="AF2088" s="129" t="s">
        <v>88</v>
      </c>
      <c r="AG2088" s="129">
        <v>5.7</v>
      </c>
      <c r="AH2088" s="129" t="s">
        <v>954</v>
      </c>
      <c r="AI2088" s="129" t="s">
        <v>90</v>
      </c>
      <c r="AJ2088" s="129" t="s">
        <v>91</v>
      </c>
      <c r="AK2088" s="129" t="s">
        <v>72</v>
      </c>
      <c r="AL2088" s="129"/>
      <c r="AM2088" s="137" t="s">
        <v>9722</v>
      </c>
      <c r="AN2088" s="137">
        <v>3</v>
      </c>
      <c r="AO2088" s="138" t="s">
        <v>7244</v>
      </c>
      <c r="AP2088" s="129"/>
      <c r="AQ2088" s="129"/>
      <c r="AR2088" s="129" t="s">
        <v>3444</v>
      </c>
      <c r="AS2088" s="129"/>
      <c r="AT2088" s="129"/>
      <c r="AU2088" s="130">
        <v>46188</v>
      </c>
      <c r="AV2088" s="131">
        <v>0.60624999999999996</v>
      </c>
      <c r="AW2088" s="131">
        <v>0.70277777777777772</v>
      </c>
      <c r="AX2088" s="131">
        <f t="shared" si="281"/>
        <v>9.6527777777777768E-2</v>
      </c>
      <c r="AY2088" s="131">
        <f t="shared" si="282"/>
        <v>0.62222222222222212</v>
      </c>
      <c r="AZ2088" s="131">
        <f t="shared" si="283"/>
        <v>0.1958333333333333</v>
      </c>
      <c r="BA2088" s="129" t="s">
        <v>9723</v>
      </c>
      <c r="BB2088" s="129"/>
      <c r="BC2088" s="129" t="s">
        <v>1675</v>
      </c>
      <c r="BD2088" s="129">
        <v>14</v>
      </c>
      <c r="BE2088" s="129" t="s">
        <v>7811</v>
      </c>
      <c r="BF2088" s="129" t="s">
        <v>75</v>
      </c>
      <c r="BG2088" s="129" t="s">
        <v>75</v>
      </c>
      <c r="BH2088" s="129" t="s">
        <v>88</v>
      </c>
      <c r="BI2088" s="129" t="s">
        <v>96</v>
      </c>
      <c r="BJ2088" s="129"/>
      <c r="BK2088" s="129" t="s">
        <v>9092</v>
      </c>
      <c r="BL2088" s="141" t="s">
        <v>9628</v>
      </c>
      <c r="BM2088" s="129">
        <f>21+49</f>
        <v>70</v>
      </c>
      <c r="BN2088" s="129" t="s">
        <v>75</v>
      </c>
      <c r="BO2088" s="129" t="s">
        <v>75</v>
      </c>
      <c r="BP2088" s="129" t="s">
        <v>75</v>
      </c>
      <c r="BQ2088" s="129" t="s">
        <v>100</v>
      </c>
      <c r="BR2088" s="21" t="s">
        <v>99</v>
      </c>
      <c r="BS2088" s="21" t="s">
        <v>100</v>
      </c>
    </row>
    <row r="2089" spans="1:71" ht="20.45" customHeight="1">
      <c r="A2089" s="129" t="s">
        <v>9724</v>
      </c>
      <c r="B2089" s="129">
        <v>260154</v>
      </c>
      <c r="C2089" s="129" t="s">
        <v>71</v>
      </c>
      <c r="D2089" s="130">
        <v>46189</v>
      </c>
      <c r="E2089" s="131">
        <v>0.56874999999999998</v>
      </c>
      <c r="F2089" s="132">
        <v>46174</v>
      </c>
      <c r="G2089" s="130">
        <v>46189</v>
      </c>
      <c r="H2089" s="131">
        <v>0.65555555555555556</v>
      </c>
      <c r="I2089" s="133">
        <f t="shared" si="275"/>
        <v>8.680555555555558E-2</v>
      </c>
      <c r="J2089" s="129">
        <v>3</v>
      </c>
      <c r="K2089" s="1" t="s">
        <v>1896</v>
      </c>
      <c r="L2089" s="129" t="s">
        <v>9725</v>
      </c>
      <c r="M2089" s="129" t="s">
        <v>75</v>
      </c>
      <c r="N2089" s="134" t="s">
        <v>8903</v>
      </c>
      <c r="O2089" s="134" t="s">
        <v>77</v>
      </c>
      <c r="P2089" s="129" t="s">
        <v>78</v>
      </c>
      <c r="Q2089" s="129" t="s">
        <v>78</v>
      </c>
      <c r="R2089" s="136" t="s">
        <v>1898</v>
      </c>
      <c r="S2089" s="136" t="s">
        <v>99</v>
      </c>
      <c r="T2089" s="135"/>
      <c r="U2089" s="135" t="s">
        <v>7540</v>
      </c>
      <c r="V2089" s="129" t="s">
        <v>1900</v>
      </c>
      <c r="W2089" s="129" t="s">
        <v>83</v>
      </c>
      <c r="X2089" s="129" t="s">
        <v>123</v>
      </c>
      <c r="Y2089" s="129" t="s">
        <v>9043</v>
      </c>
      <c r="Z2089" s="129" t="s">
        <v>84</v>
      </c>
      <c r="AA2089" s="129" t="s">
        <v>72</v>
      </c>
      <c r="AB2089" s="129" t="s">
        <v>140</v>
      </c>
      <c r="AC2089" s="129" t="s">
        <v>181</v>
      </c>
      <c r="AD2089" s="129" t="s">
        <v>87</v>
      </c>
      <c r="AE2089" s="129">
        <v>38</v>
      </c>
      <c r="AF2089" s="129" t="s">
        <v>88</v>
      </c>
      <c r="AG2089" s="129">
        <v>4.9000000000000004</v>
      </c>
      <c r="AH2089" s="129" t="s">
        <v>954</v>
      </c>
      <c r="AI2089" s="129" t="s">
        <v>90</v>
      </c>
      <c r="AJ2089" s="129" t="s">
        <v>91</v>
      </c>
      <c r="AK2089" s="129" t="s">
        <v>72</v>
      </c>
      <c r="AL2089" s="129"/>
      <c r="AM2089" s="137" t="s">
        <v>9726</v>
      </c>
      <c r="AN2089" s="137">
        <v>3</v>
      </c>
      <c r="AO2089" s="138" t="s">
        <v>7244</v>
      </c>
      <c r="AP2089" s="129"/>
      <c r="AQ2089" s="129"/>
      <c r="AR2089" s="129" t="s">
        <v>3444</v>
      </c>
      <c r="AS2089" s="129"/>
      <c r="AT2089" s="129"/>
      <c r="AU2089" s="130">
        <v>46189</v>
      </c>
      <c r="AV2089" s="131">
        <v>0.66666666666666663</v>
      </c>
      <c r="AW2089" s="131">
        <v>0.74930555555555556</v>
      </c>
      <c r="AX2089" s="131">
        <f t="shared" si="281"/>
        <v>8.2638888888888928E-2</v>
      </c>
      <c r="AY2089" s="131">
        <f t="shared" si="282"/>
        <v>0.66249999999999998</v>
      </c>
      <c r="AZ2089" s="131">
        <f t="shared" si="283"/>
        <v>0.18055555555555558</v>
      </c>
      <c r="BA2089" s="129" t="s">
        <v>9727</v>
      </c>
      <c r="BB2089" s="129"/>
      <c r="BC2089" s="129" t="s">
        <v>1675</v>
      </c>
      <c r="BD2089" s="129">
        <v>14</v>
      </c>
      <c r="BE2089" s="129" t="s">
        <v>183</v>
      </c>
      <c r="BF2089" s="129" t="s">
        <v>75</v>
      </c>
      <c r="BG2089" s="129" t="s">
        <v>75</v>
      </c>
      <c r="BH2089" s="129" t="s">
        <v>88</v>
      </c>
      <c r="BI2089" s="129" t="s">
        <v>96</v>
      </c>
      <c r="BJ2089" s="129"/>
      <c r="BK2089" s="129" t="s">
        <v>9039</v>
      </c>
      <c r="BL2089" s="141" t="s">
        <v>9040</v>
      </c>
      <c r="BM2089" s="129">
        <f>49+14</f>
        <v>63</v>
      </c>
      <c r="BN2089" s="129" t="s">
        <v>75</v>
      </c>
      <c r="BO2089" s="129" t="s">
        <v>75</v>
      </c>
      <c r="BP2089" s="129" t="s">
        <v>75</v>
      </c>
      <c r="BQ2089" s="129" t="s">
        <v>100</v>
      </c>
      <c r="BR2089" s="21" t="s">
        <v>99</v>
      </c>
      <c r="BS2089" s="21" t="s">
        <v>100</v>
      </c>
    </row>
    <row r="2090" spans="1:71" ht="20.45" customHeight="1">
      <c r="A2090" s="129" t="s">
        <v>9728</v>
      </c>
      <c r="B2090" s="129">
        <v>260155</v>
      </c>
      <c r="C2090" s="129" t="s">
        <v>497</v>
      </c>
      <c r="D2090" s="130">
        <v>46189</v>
      </c>
      <c r="E2090" s="131">
        <v>0.53472222222222221</v>
      </c>
      <c r="F2090" s="132">
        <v>46174</v>
      </c>
      <c r="G2090" s="130">
        <v>46189</v>
      </c>
      <c r="H2090" s="131">
        <v>0.90277777777777779</v>
      </c>
      <c r="I2090" s="133">
        <f t="shared" si="275"/>
        <v>0.36805555555555558</v>
      </c>
      <c r="J2090" s="129">
        <v>15</v>
      </c>
      <c r="K2090" s="1" t="s">
        <v>1896</v>
      </c>
      <c r="L2090" s="129" t="s">
        <v>9729</v>
      </c>
      <c r="M2090" s="129" t="s">
        <v>75</v>
      </c>
      <c r="N2090" s="134" t="s">
        <v>9730</v>
      </c>
      <c r="O2090" s="134" t="s">
        <v>497</v>
      </c>
      <c r="P2090" s="129" t="s">
        <v>78</v>
      </c>
      <c r="Q2090" s="129" t="s">
        <v>78</v>
      </c>
      <c r="R2090" s="136" t="s">
        <v>1898</v>
      </c>
      <c r="S2090" s="136" t="s">
        <v>99</v>
      </c>
      <c r="T2090" s="136"/>
      <c r="U2090" s="135" t="s">
        <v>7793</v>
      </c>
      <c r="V2090" s="129" t="s">
        <v>80</v>
      </c>
      <c r="W2090" s="129" t="s">
        <v>778</v>
      </c>
      <c r="X2090" s="129" t="s">
        <v>779</v>
      </c>
      <c r="Y2090" s="129" t="s">
        <v>9036</v>
      </c>
      <c r="Z2090" s="129" t="s">
        <v>84</v>
      </c>
      <c r="AA2090" s="129" t="s">
        <v>72</v>
      </c>
      <c r="AB2090" s="129" t="s">
        <v>140</v>
      </c>
      <c r="AC2090" s="129" t="s">
        <v>181</v>
      </c>
      <c r="AD2090" s="129" t="s">
        <v>126</v>
      </c>
      <c r="AE2090" s="129">
        <v>57</v>
      </c>
      <c r="AF2090" s="129" t="s">
        <v>88</v>
      </c>
      <c r="AG2090" s="129">
        <v>6.8</v>
      </c>
      <c r="AH2090" s="129" t="s">
        <v>2344</v>
      </c>
      <c r="AI2090" s="129" t="s">
        <v>90</v>
      </c>
      <c r="AJ2090" s="129" t="s">
        <v>91</v>
      </c>
      <c r="AK2090" s="129" t="s">
        <v>72</v>
      </c>
      <c r="AL2090" s="129"/>
      <c r="AM2090" s="137" t="s">
        <v>217</v>
      </c>
      <c r="AN2090" s="140"/>
      <c r="AO2090" s="140"/>
      <c r="AP2090" s="129"/>
      <c r="AQ2090" s="129"/>
      <c r="AR2090" s="129"/>
      <c r="AS2090" s="129"/>
      <c r="AT2090" s="129"/>
      <c r="AU2090" s="130">
        <v>46189</v>
      </c>
      <c r="AV2090" s="131">
        <v>0.91874999999999996</v>
      </c>
      <c r="AW2090" s="131">
        <v>1.0208333333333333</v>
      </c>
      <c r="AX2090" s="131">
        <f t="shared" si="281"/>
        <v>0.1020833333333333</v>
      </c>
      <c r="AY2090" s="131">
        <f t="shared" si="282"/>
        <v>0.65277777777777768</v>
      </c>
      <c r="AZ2090" s="131">
        <f t="shared" si="283"/>
        <v>0.48611111111111105</v>
      </c>
      <c r="BA2090" s="129" t="s">
        <v>9731</v>
      </c>
      <c r="BB2090" s="129"/>
      <c r="BC2090" s="129" t="s">
        <v>1675</v>
      </c>
      <c r="BD2090" s="129">
        <v>14</v>
      </c>
      <c r="BE2090" s="129" t="s">
        <v>7811</v>
      </c>
      <c r="BF2090" s="129" t="s">
        <v>75</v>
      </c>
      <c r="BG2090" s="129" t="s">
        <v>75</v>
      </c>
      <c r="BH2090" s="129" t="s">
        <v>88</v>
      </c>
      <c r="BI2090" s="129" t="s">
        <v>96</v>
      </c>
      <c r="BJ2090" s="129"/>
      <c r="BK2090" s="129" t="s">
        <v>9039</v>
      </c>
      <c r="BL2090" s="141" t="s">
        <v>9732</v>
      </c>
      <c r="BM2090" s="129">
        <f>(7*7)+14</f>
        <v>63</v>
      </c>
      <c r="BN2090" s="129" t="s">
        <v>75</v>
      </c>
      <c r="BO2090" s="129" t="s">
        <v>75</v>
      </c>
      <c r="BP2090" s="129" t="s">
        <v>75</v>
      </c>
      <c r="BQ2090" s="129" t="s">
        <v>100</v>
      </c>
      <c r="BR2090" s="21" t="s">
        <v>99</v>
      </c>
      <c r="BS2090" s="21" t="s">
        <v>100</v>
      </c>
    </row>
    <row r="2091" spans="1:71" ht="20.45" customHeight="1">
      <c r="A2091" s="129" t="s">
        <v>9733</v>
      </c>
      <c r="B2091" s="129">
        <v>260156</v>
      </c>
      <c r="C2091" s="129" t="s">
        <v>71</v>
      </c>
      <c r="D2091" s="130">
        <v>46190</v>
      </c>
      <c r="E2091" s="131">
        <v>0.52777777777777779</v>
      </c>
      <c r="F2091" s="132">
        <v>46174</v>
      </c>
      <c r="G2091" s="130">
        <v>46190</v>
      </c>
      <c r="H2091" s="131">
        <v>0.60416666666666663</v>
      </c>
      <c r="I2091" s="133">
        <f>H2091-E2091</f>
        <v>7.638888888888884E-2</v>
      </c>
      <c r="J2091" s="129">
        <v>3</v>
      </c>
      <c r="K2091" s="1" t="s">
        <v>1896</v>
      </c>
      <c r="L2091" s="129" t="s">
        <v>9734</v>
      </c>
      <c r="M2091" s="129" t="s">
        <v>75</v>
      </c>
      <c r="N2091" s="134" t="s">
        <v>8903</v>
      </c>
      <c r="O2091" s="134" t="s">
        <v>77</v>
      </c>
      <c r="P2091" s="129" t="s">
        <v>78</v>
      </c>
      <c r="Q2091" s="129" t="s">
        <v>78</v>
      </c>
      <c r="R2091" s="136" t="s">
        <v>139</v>
      </c>
      <c r="S2091" s="136" t="s">
        <v>99</v>
      </c>
      <c r="T2091" s="135"/>
      <c r="U2091" s="135" t="s">
        <v>3691</v>
      </c>
      <c r="V2091" s="129" t="s">
        <v>1900</v>
      </c>
      <c r="W2091" s="129" t="s">
        <v>83</v>
      </c>
      <c r="X2091" s="129" t="s">
        <v>7673</v>
      </c>
      <c r="Y2091" s="129" t="s">
        <v>9043</v>
      </c>
      <c r="Z2091" s="129" t="s">
        <v>84</v>
      </c>
      <c r="AA2091" s="129" t="s">
        <v>72</v>
      </c>
      <c r="AB2091" s="129" t="s">
        <v>140</v>
      </c>
      <c r="AC2091" s="129" t="s">
        <v>181</v>
      </c>
      <c r="AD2091" s="129" t="s">
        <v>87</v>
      </c>
      <c r="AE2091" s="129">
        <v>45</v>
      </c>
      <c r="AF2091" s="129" t="s">
        <v>88</v>
      </c>
      <c r="AG2091" s="129">
        <v>5.0999999999999996</v>
      </c>
      <c r="AH2091" s="129" t="s">
        <v>954</v>
      </c>
      <c r="AI2091" s="129" t="s">
        <v>90</v>
      </c>
      <c r="AJ2091" s="129" t="s">
        <v>91</v>
      </c>
      <c r="AK2091" s="129" t="s">
        <v>72</v>
      </c>
      <c r="AL2091" s="129"/>
      <c r="AM2091" s="137" t="s">
        <v>244</v>
      </c>
      <c r="AN2091" s="137">
        <v>2</v>
      </c>
      <c r="AO2091" s="138" t="s">
        <v>245</v>
      </c>
      <c r="AP2091" s="129"/>
      <c r="AQ2091" s="129"/>
      <c r="AR2091" s="129" t="s">
        <v>3444</v>
      </c>
      <c r="AS2091" s="129"/>
      <c r="AT2091" s="129"/>
      <c r="AU2091" s="130">
        <v>46190</v>
      </c>
      <c r="AV2091" s="131">
        <v>0.61527777777777781</v>
      </c>
      <c r="AW2091" s="131">
        <v>0.7006944444444444</v>
      </c>
      <c r="AX2091" s="131">
        <f t="shared" si="281"/>
        <v>8.5416666666666585E-2</v>
      </c>
      <c r="AY2091" s="131">
        <f t="shared" si="282"/>
        <v>0.62430555555555556</v>
      </c>
      <c r="AZ2091" s="131">
        <f t="shared" si="283"/>
        <v>0.17291666666666661</v>
      </c>
      <c r="BA2091" s="129" t="s">
        <v>9735</v>
      </c>
      <c r="BB2091" s="129"/>
      <c r="BC2091" s="129" t="s">
        <v>1675</v>
      </c>
      <c r="BD2091" s="129">
        <v>14</v>
      </c>
      <c r="BE2091" s="129" t="s">
        <v>183</v>
      </c>
      <c r="BF2091" s="129" t="s">
        <v>75</v>
      </c>
      <c r="BG2091" s="129" t="s">
        <v>75</v>
      </c>
      <c r="BH2091" s="129" t="s">
        <v>88</v>
      </c>
      <c r="BI2091" s="129" t="s">
        <v>96</v>
      </c>
      <c r="BJ2091" s="129"/>
      <c r="BK2091" s="129" t="s">
        <v>9039</v>
      </c>
      <c r="BL2091" s="141" t="s">
        <v>9040</v>
      </c>
      <c r="BM2091" s="129">
        <f>49+7</f>
        <v>56</v>
      </c>
      <c r="BN2091" s="129" t="s">
        <v>75</v>
      </c>
      <c r="BO2091" s="129" t="s">
        <v>75</v>
      </c>
      <c r="BP2091" s="129" t="s">
        <v>75</v>
      </c>
      <c r="BQ2091" s="129" t="s">
        <v>160</v>
      </c>
      <c r="BR2091" s="1" t="s">
        <v>160</v>
      </c>
      <c r="BS2091" s="1" t="s">
        <v>440</v>
      </c>
    </row>
    <row r="2092" spans="1:71" ht="20.45" customHeight="1">
      <c r="A2092" s="129" t="s">
        <v>9736</v>
      </c>
      <c r="B2092" s="129">
        <v>260157</v>
      </c>
      <c r="C2092" s="129" t="s">
        <v>71</v>
      </c>
      <c r="D2092" s="130">
        <v>46192</v>
      </c>
      <c r="E2092" s="131">
        <v>0.52152777777777781</v>
      </c>
      <c r="F2092" s="132">
        <v>46174</v>
      </c>
      <c r="G2092" s="130">
        <v>46192</v>
      </c>
      <c r="H2092" s="131">
        <v>0.6069444444444444</v>
      </c>
      <c r="I2092" s="133">
        <f t="shared" si="275"/>
        <v>8.5416666666666585E-2</v>
      </c>
      <c r="J2092" s="129">
        <v>5</v>
      </c>
      <c r="K2092" s="1" t="s">
        <v>1896</v>
      </c>
      <c r="L2092" s="129" t="s">
        <v>9737</v>
      </c>
      <c r="M2092" s="129" t="s">
        <v>75</v>
      </c>
      <c r="N2092" s="134" t="s">
        <v>3947</v>
      </c>
      <c r="O2092" s="134" t="s">
        <v>77</v>
      </c>
      <c r="P2092" s="129" t="s">
        <v>78</v>
      </c>
      <c r="Q2092" s="129" t="s">
        <v>78</v>
      </c>
      <c r="R2092" s="136" t="s">
        <v>139</v>
      </c>
      <c r="S2092" s="136" t="s">
        <v>99</v>
      </c>
      <c r="T2092" s="135"/>
      <c r="U2092" s="135" t="s">
        <v>5286</v>
      </c>
      <c r="V2092" s="129" t="s">
        <v>1900</v>
      </c>
      <c r="W2092" s="129" t="s">
        <v>813</v>
      </c>
      <c r="X2092" s="129" t="s">
        <v>813</v>
      </c>
      <c r="Y2092" s="129" t="s">
        <v>9057</v>
      </c>
      <c r="Z2092" s="129" t="s">
        <v>84</v>
      </c>
      <c r="AA2092" s="129" t="s">
        <v>72</v>
      </c>
      <c r="AB2092" s="129" t="s">
        <v>323</v>
      </c>
      <c r="AC2092" s="129" t="s">
        <v>324</v>
      </c>
      <c r="AD2092" s="129" t="s">
        <v>126</v>
      </c>
      <c r="AE2092" s="129">
        <v>47</v>
      </c>
      <c r="AF2092" s="129" t="s">
        <v>88</v>
      </c>
      <c r="AG2092" s="129">
        <v>4.4000000000000004</v>
      </c>
      <c r="AH2092" s="129" t="s">
        <v>954</v>
      </c>
      <c r="AI2092" s="129" t="s">
        <v>90</v>
      </c>
      <c r="AJ2092" s="129" t="s">
        <v>91</v>
      </c>
      <c r="AK2092" s="129" t="s">
        <v>72</v>
      </c>
      <c r="AL2092" s="129"/>
      <c r="AM2092" s="137"/>
      <c r="AN2092" s="137"/>
      <c r="AO2092" s="138"/>
      <c r="AP2092" s="129"/>
      <c r="AQ2092" s="129"/>
      <c r="AR2092" s="129"/>
      <c r="AS2092" s="129"/>
      <c r="AT2092" s="129"/>
      <c r="AU2092" s="130">
        <v>46192</v>
      </c>
      <c r="AV2092" s="131">
        <v>0.62638888888888888</v>
      </c>
      <c r="AW2092" s="131">
        <v>0.71388888888888891</v>
      </c>
      <c r="AX2092" s="131">
        <f t="shared" si="281"/>
        <v>8.7500000000000022E-2</v>
      </c>
      <c r="AY2092" s="131">
        <f t="shared" si="282"/>
        <v>0.62847222222222232</v>
      </c>
      <c r="AZ2092" s="131">
        <f t="shared" si="283"/>
        <v>0.19236111111111109</v>
      </c>
      <c r="BA2092" s="129" t="s">
        <v>9738</v>
      </c>
      <c r="BB2092" s="129"/>
      <c r="BC2092" s="129" t="s">
        <v>2260</v>
      </c>
      <c r="BD2092" s="129">
        <v>14</v>
      </c>
      <c r="BE2092" s="129" t="s">
        <v>8433</v>
      </c>
      <c r="BF2092" s="129" t="s">
        <v>75</v>
      </c>
      <c r="BG2092" s="129" t="s">
        <v>75</v>
      </c>
      <c r="BH2092" s="129"/>
      <c r="BI2092" s="129" t="s">
        <v>96</v>
      </c>
      <c r="BJ2092" s="129"/>
      <c r="BK2092" s="129" t="s">
        <v>9152</v>
      </c>
      <c r="BL2092" s="141" t="s">
        <v>9739</v>
      </c>
      <c r="BM2092" s="129">
        <v>30</v>
      </c>
      <c r="BN2092" s="129" t="s">
        <v>75</v>
      </c>
      <c r="BO2092" s="129" t="s">
        <v>75</v>
      </c>
      <c r="BP2092" s="129" t="s">
        <v>75</v>
      </c>
      <c r="BQ2092" s="129" t="s">
        <v>100</v>
      </c>
      <c r="BR2092" s="21" t="s">
        <v>99</v>
      </c>
      <c r="BS2092" s="21" t="s">
        <v>100</v>
      </c>
    </row>
    <row r="2093" spans="1:71" ht="20.45" customHeight="1">
      <c r="A2093" s="129" t="s">
        <v>9740</v>
      </c>
      <c r="B2093" s="129">
        <v>260158</v>
      </c>
      <c r="C2093" s="129" t="s">
        <v>497</v>
      </c>
      <c r="D2093" s="130">
        <v>46195</v>
      </c>
      <c r="E2093" s="131">
        <v>0.51041666666666663</v>
      </c>
      <c r="F2093" s="132">
        <v>46174</v>
      </c>
      <c r="G2093" s="130">
        <v>46195</v>
      </c>
      <c r="H2093" s="131">
        <v>0.59930555555555554</v>
      </c>
      <c r="I2093" s="133">
        <f t="shared" si="275"/>
        <v>8.8888888888888906E-2</v>
      </c>
      <c r="J2093" s="129">
        <v>2</v>
      </c>
      <c r="K2093" s="1" t="s">
        <v>1896</v>
      </c>
      <c r="L2093" s="129" t="s">
        <v>9741</v>
      </c>
      <c r="M2093" s="129" t="s">
        <v>75</v>
      </c>
      <c r="N2093" s="134" t="s">
        <v>3243</v>
      </c>
      <c r="O2093" s="134" t="s">
        <v>497</v>
      </c>
      <c r="P2093" s="129" t="s">
        <v>78</v>
      </c>
      <c r="Q2093" s="129" t="s">
        <v>78</v>
      </c>
      <c r="R2093" s="136" t="s">
        <v>1898</v>
      </c>
      <c r="S2093" s="136" t="s">
        <v>99</v>
      </c>
      <c r="T2093" s="135"/>
      <c r="U2093" s="136" t="s">
        <v>2666</v>
      </c>
      <c r="V2093" s="129" t="s">
        <v>1900</v>
      </c>
      <c r="W2093" s="129" t="s">
        <v>813</v>
      </c>
      <c r="X2093" s="129" t="s">
        <v>813</v>
      </c>
      <c r="Y2093" s="129" t="s">
        <v>9057</v>
      </c>
      <c r="Z2093" s="129" t="s">
        <v>84</v>
      </c>
      <c r="AA2093" s="129" t="s">
        <v>72</v>
      </c>
      <c r="AB2093" s="129" t="s">
        <v>140</v>
      </c>
      <c r="AC2093" s="129" t="s">
        <v>141</v>
      </c>
      <c r="AD2093" s="129" t="s">
        <v>126</v>
      </c>
      <c r="AE2093" s="129">
        <v>56</v>
      </c>
      <c r="AF2093" s="129" t="s">
        <v>88</v>
      </c>
      <c r="AG2093" s="129">
        <v>4.5</v>
      </c>
      <c r="AH2093" s="129" t="s">
        <v>954</v>
      </c>
      <c r="AI2093" s="129" t="s">
        <v>90</v>
      </c>
      <c r="AJ2093" s="129" t="s">
        <v>91</v>
      </c>
      <c r="AK2093" s="129" t="s">
        <v>72</v>
      </c>
      <c r="AL2093" s="129"/>
      <c r="AM2093" s="137" t="s">
        <v>217</v>
      </c>
      <c r="AN2093" s="137"/>
      <c r="AO2093" s="138"/>
      <c r="AP2093" s="129"/>
      <c r="AQ2093" s="129"/>
      <c r="AR2093" s="129" t="s">
        <v>3444</v>
      </c>
      <c r="AS2093" s="129"/>
      <c r="AT2093" s="129"/>
      <c r="AU2093" s="130">
        <v>46195</v>
      </c>
      <c r="AV2093" s="131">
        <v>0.61319444444444449</v>
      </c>
      <c r="AW2093" s="131">
        <v>0.69236111111111109</v>
      </c>
      <c r="AX2093" s="131">
        <f t="shared" si="281"/>
        <v>7.9166666666666607E-2</v>
      </c>
      <c r="AY2093" s="131">
        <f t="shared" si="282"/>
        <v>0.60347222222222219</v>
      </c>
      <c r="AZ2093" s="131">
        <f t="shared" si="283"/>
        <v>0.18194444444444446</v>
      </c>
      <c r="BA2093" s="129" t="s">
        <v>9742</v>
      </c>
      <c r="BB2093" s="129"/>
      <c r="BC2093" s="129" t="s">
        <v>1675</v>
      </c>
      <c r="BD2093" s="129">
        <v>14</v>
      </c>
      <c r="BE2093" s="129" t="s">
        <v>9705</v>
      </c>
      <c r="BF2093" s="129" t="s">
        <v>75</v>
      </c>
      <c r="BG2093" s="129" t="s">
        <v>75</v>
      </c>
      <c r="BH2093" s="129" t="s">
        <v>88</v>
      </c>
      <c r="BI2093" s="129" t="s">
        <v>96</v>
      </c>
      <c r="BJ2093" s="129"/>
      <c r="BK2093" s="129" t="s">
        <v>9039</v>
      </c>
      <c r="BL2093" s="141" t="s">
        <v>9732</v>
      </c>
      <c r="BM2093" s="129">
        <f>(7*7)+7</f>
        <v>56</v>
      </c>
      <c r="BN2093" s="129" t="s">
        <v>75</v>
      </c>
      <c r="BO2093" s="129" t="s">
        <v>75</v>
      </c>
      <c r="BP2093" s="129" t="s">
        <v>75</v>
      </c>
      <c r="BQ2093" s="129" t="s">
        <v>100</v>
      </c>
      <c r="BR2093" s="21" t="s">
        <v>99</v>
      </c>
      <c r="BS2093" s="21" t="s">
        <v>100</v>
      </c>
    </row>
    <row r="2094" spans="1:71" ht="20.45" customHeight="1">
      <c r="A2094" s="129" t="s">
        <v>9743</v>
      </c>
      <c r="B2094" s="129">
        <v>260159</v>
      </c>
      <c r="C2094" s="129" t="s">
        <v>71</v>
      </c>
      <c r="D2094" s="130">
        <v>46195</v>
      </c>
      <c r="E2094" s="131">
        <v>0.63194444444444442</v>
      </c>
      <c r="F2094" s="132">
        <v>46174</v>
      </c>
      <c r="G2094" s="130">
        <v>46195</v>
      </c>
      <c r="H2094" s="131">
        <v>0.69097222222222221</v>
      </c>
      <c r="I2094" s="133">
        <f t="shared" si="275"/>
        <v>5.902777777777779E-2</v>
      </c>
      <c r="J2094" s="129">
        <v>0</v>
      </c>
      <c r="K2094" s="1" t="s">
        <v>1896</v>
      </c>
      <c r="L2094" s="129" t="s">
        <v>9744</v>
      </c>
      <c r="M2094" s="129" t="s">
        <v>75</v>
      </c>
      <c r="N2094" s="134" t="s">
        <v>2215</v>
      </c>
      <c r="O2094" s="134" t="s">
        <v>77</v>
      </c>
      <c r="P2094" s="135" t="s">
        <v>72</v>
      </c>
      <c r="Q2094" s="129" t="s">
        <v>78</v>
      </c>
      <c r="R2094" s="136" t="s">
        <v>1898</v>
      </c>
      <c r="S2094" s="136" t="s">
        <v>99</v>
      </c>
      <c r="T2094" s="135"/>
      <c r="U2094" s="135" t="s">
        <v>72</v>
      </c>
      <c r="V2094" s="129" t="s">
        <v>1900</v>
      </c>
      <c r="W2094" s="129" t="s">
        <v>83</v>
      </c>
      <c r="X2094" s="129" t="s">
        <v>123</v>
      </c>
      <c r="Y2094" s="129" t="s">
        <v>9043</v>
      </c>
      <c r="Z2094" s="129" t="s">
        <v>8445</v>
      </c>
      <c r="AA2094" s="129" t="s">
        <v>72</v>
      </c>
      <c r="AB2094" s="129" t="s">
        <v>9682</v>
      </c>
      <c r="AC2094" s="129" t="s">
        <v>9682</v>
      </c>
      <c r="AD2094" s="129" t="s">
        <v>87</v>
      </c>
      <c r="AE2094" s="129">
        <v>26</v>
      </c>
      <c r="AF2094" s="129" t="s">
        <v>88</v>
      </c>
      <c r="AG2094" s="129">
        <v>5.3</v>
      </c>
      <c r="AH2094" s="129" t="s">
        <v>954</v>
      </c>
      <c r="AI2094" s="129" t="s">
        <v>72</v>
      </c>
      <c r="AJ2094" s="129" t="s">
        <v>72</v>
      </c>
      <c r="AK2094" s="129" t="s">
        <v>72</v>
      </c>
      <c r="AL2094" s="129"/>
      <c r="AM2094" s="137"/>
      <c r="AN2094" s="137"/>
      <c r="AO2094" s="138"/>
      <c r="AP2094" s="129"/>
      <c r="AQ2094" s="129"/>
      <c r="AR2094" s="129"/>
      <c r="AS2094" s="129"/>
      <c r="AT2094" s="129"/>
      <c r="AU2094" s="130">
        <v>46195</v>
      </c>
      <c r="AV2094" s="131" t="s">
        <v>72</v>
      </c>
      <c r="AW2094" s="131" t="s">
        <v>72</v>
      </c>
      <c r="AX2094" s="131" t="s">
        <v>72</v>
      </c>
      <c r="AY2094" s="131" t="s">
        <v>72</v>
      </c>
      <c r="AZ2094" s="131" t="s">
        <v>72</v>
      </c>
      <c r="BA2094" s="131" t="s">
        <v>72</v>
      </c>
      <c r="BB2094" s="131" t="s">
        <v>72</v>
      </c>
      <c r="BC2094" s="131" t="s">
        <v>72</v>
      </c>
      <c r="BD2094" s="129">
        <v>14</v>
      </c>
      <c r="BE2094" s="131" t="s">
        <v>72</v>
      </c>
      <c r="BF2094" s="131" t="s">
        <v>72</v>
      </c>
      <c r="BG2094" s="131" t="s">
        <v>72</v>
      </c>
      <c r="BH2094" s="129" t="s">
        <v>88</v>
      </c>
      <c r="BI2094" s="131" t="s">
        <v>72</v>
      </c>
      <c r="BJ2094" s="131" t="s">
        <v>72</v>
      </c>
      <c r="BK2094" s="131" t="s">
        <v>72</v>
      </c>
      <c r="BL2094" s="139" t="s">
        <v>72</v>
      </c>
      <c r="BM2094" s="131" t="s">
        <v>72</v>
      </c>
      <c r="BN2094" s="131" t="s">
        <v>72</v>
      </c>
      <c r="BO2094" s="131" t="s">
        <v>72</v>
      </c>
      <c r="BP2094" s="131" t="s">
        <v>72</v>
      </c>
      <c r="BQ2094" s="129" t="s">
        <v>9682</v>
      </c>
      <c r="BR2094" s="4" t="s">
        <v>7764</v>
      </c>
    </row>
    <row r="2095" spans="1:71" ht="20.45" customHeight="1">
      <c r="A2095" s="129" t="s">
        <v>9745</v>
      </c>
      <c r="B2095" s="129">
        <v>260160</v>
      </c>
      <c r="C2095" s="129" t="s">
        <v>71</v>
      </c>
      <c r="D2095" s="130">
        <v>46197</v>
      </c>
      <c r="E2095" s="131">
        <v>0.55069444444444449</v>
      </c>
      <c r="F2095" s="132">
        <v>46174</v>
      </c>
      <c r="G2095" s="130">
        <v>46197</v>
      </c>
      <c r="H2095" s="131">
        <v>0.64930555555555558</v>
      </c>
      <c r="I2095" s="133">
        <f t="shared" si="275"/>
        <v>9.8611111111111094E-2</v>
      </c>
      <c r="J2095" s="129">
        <v>3</v>
      </c>
      <c r="K2095" s="1" t="s">
        <v>1896</v>
      </c>
      <c r="L2095" s="129" t="s">
        <v>9746</v>
      </c>
      <c r="M2095" s="129" t="s">
        <v>75</v>
      </c>
      <c r="N2095" s="134" t="s">
        <v>3624</v>
      </c>
      <c r="O2095" s="134" t="s">
        <v>77</v>
      </c>
      <c r="P2095" s="129" t="s">
        <v>78</v>
      </c>
      <c r="Q2095" s="129" t="s">
        <v>78</v>
      </c>
      <c r="R2095" s="136" t="s">
        <v>1898</v>
      </c>
      <c r="S2095" s="136" t="s">
        <v>99</v>
      </c>
      <c r="T2095" s="135"/>
      <c r="U2095" s="136" t="s">
        <v>8643</v>
      </c>
      <c r="V2095" s="129" t="s">
        <v>1900</v>
      </c>
      <c r="W2095" s="129" t="s">
        <v>813</v>
      </c>
      <c r="X2095" s="129" t="s">
        <v>813</v>
      </c>
      <c r="Y2095" s="129" t="s">
        <v>9057</v>
      </c>
      <c r="Z2095" s="129" t="s">
        <v>152</v>
      </c>
      <c r="AA2095" s="129" t="s">
        <v>1370</v>
      </c>
      <c r="AB2095" s="129" t="s">
        <v>153</v>
      </c>
      <c r="AC2095" s="129" t="s">
        <v>154</v>
      </c>
      <c r="AD2095" s="129" t="s">
        <v>126</v>
      </c>
      <c r="AE2095" s="129">
        <v>64</v>
      </c>
      <c r="AF2095" s="129" t="s">
        <v>88</v>
      </c>
      <c r="AG2095" s="129">
        <v>5.3</v>
      </c>
      <c r="AH2095" s="129" t="s">
        <v>2344</v>
      </c>
      <c r="AI2095" s="129" t="s">
        <v>90</v>
      </c>
      <c r="AJ2095" s="129" t="s">
        <v>91</v>
      </c>
      <c r="AK2095" s="129" t="s">
        <v>72</v>
      </c>
      <c r="AL2095" s="129"/>
      <c r="AM2095" s="137"/>
      <c r="AN2095" s="137"/>
      <c r="AO2095" s="138"/>
      <c r="AP2095" s="129"/>
      <c r="AQ2095" s="129"/>
      <c r="AR2095" s="129" t="s">
        <v>2726</v>
      </c>
      <c r="AS2095" s="129"/>
      <c r="AT2095" s="129"/>
      <c r="AU2095" s="130">
        <v>46197</v>
      </c>
      <c r="AV2095" s="131">
        <v>0.66388888888888886</v>
      </c>
      <c r="AW2095" s="131">
        <v>0.71250000000000002</v>
      </c>
      <c r="AX2095" s="131">
        <f t="shared" ref="AX2095:AX2100" si="284">AW2095-AV2095</f>
        <v>4.861111111111116E-2</v>
      </c>
      <c r="AY2095" s="131">
        <f t="shared" ref="AY2095:AY2100" si="285">AW2095-I2095</f>
        <v>0.61388888888888893</v>
      </c>
      <c r="AZ2095" s="131">
        <f t="shared" ref="AZ2095:AZ2100" si="286">AW2095-E2095</f>
        <v>0.16180555555555554</v>
      </c>
      <c r="BA2095" s="129" t="s">
        <v>9747</v>
      </c>
      <c r="BB2095" s="129"/>
      <c r="BC2095" s="129" t="s">
        <v>1794</v>
      </c>
      <c r="BD2095" s="129">
        <v>14</v>
      </c>
      <c r="BE2095" s="129" t="s">
        <v>9218</v>
      </c>
      <c r="BF2095" s="129" t="s">
        <v>75</v>
      </c>
      <c r="BG2095" s="129" t="s">
        <v>75</v>
      </c>
      <c r="BH2095" s="129" t="s">
        <v>88</v>
      </c>
      <c r="BI2095" s="129" t="s">
        <v>96</v>
      </c>
      <c r="BJ2095" s="129"/>
      <c r="BK2095" s="129" t="s">
        <v>9092</v>
      </c>
      <c r="BL2095" s="141" t="s">
        <v>9623</v>
      </c>
      <c r="BM2095" s="129">
        <f>35+14</f>
        <v>49</v>
      </c>
      <c r="BN2095" s="129" t="s">
        <v>75</v>
      </c>
      <c r="BO2095" s="129" t="s">
        <v>75</v>
      </c>
      <c r="BP2095" s="129" t="s">
        <v>75</v>
      </c>
      <c r="BQ2095" s="129" t="s">
        <v>100</v>
      </c>
      <c r="BR2095" s="21" t="s">
        <v>99</v>
      </c>
      <c r="BS2095" s="21" t="s">
        <v>100</v>
      </c>
    </row>
    <row r="2096" spans="1:71" ht="20.45" customHeight="1">
      <c r="A2096" s="129" t="s">
        <v>9748</v>
      </c>
      <c r="B2096" s="129">
        <v>260161</v>
      </c>
      <c r="C2096" s="129" t="s">
        <v>71</v>
      </c>
      <c r="D2096" s="130">
        <v>46198</v>
      </c>
      <c r="E2096" s="131">
        <v>0.42083333333333334</v>
      </c>
      <c r="F2096" s="132">
        <v>46174</v>
      </c>
      <c r="G2096" s="130">
        <v>46198</v>
      </c>
      <c r="H2096" s="131">
        <v>0.59583333333333333</v>
      </c>
      <c r="I2096" s="133">
        <f t="shared" si="275"/>
        <v>0.17499999999999999</v>
      </c>
      <c r="J2096" s="129">
        <v>2</v>
      </c>
      <c r="K2096" s="1" t="s">
        <v>1896</v>
      </c>
      <c r="L2096" s="129" t="s">
        <v>9749</v>
      </c>
      <c r="M2096" s="129" t="s">
        <v>75</v>
      </c>
      <c r="N2096" s="134" t="s">
        <v>3947</v>
      </c>
      <c r="O2096" s="134" t="s">
        <v>77</v>
      </c>
      <c r="P2096" s="129" t="s">
        <v>78</v>
      </c>
      <c r="Q2096" s="129" t="s">
        <v>78</v>
      </c>
      <c r="R2096" s="136" t="s">
        <v>139</v>
      </c>
      <c r="S2096" s="136" t="s">
        <v>99</v>
      </c>
      <c r="T2096" s="135" t="s">
        <v>9750</v>
      </c>
      <c r="U2096" s="135" t="s">
        <v>3052</v>
      </c>
      <c r="V2096" s="129" t="s">
        <v>1900</v>
      </c>
      <c r="W2096" s="129" t="s">
        <v>813</v>
      </c>
      <c r="X2096" s="129" t="s">
        <v>813</v>
      </c>
      <c r="Y2096" s="129" t="s">
        <v>9057</v>
      </c>
      <c r="Z2096" s="129" t="s">
        <v>84</v>
      </c>
      <c r="AA2096" s="129" t="s">
        <v>72</v>
      </c>
      <c r="AB2096" s="129" t="s">
        <v>104</v>
      </c>
      <c r="AC2096" s="129" t="s">
        <v>9751</v>
      </c>
      <c r="AD2096" s="129" t="s">
        <v>87</v>
      </c>
      <c r="AE2096" s="129">
        <v>63</v>
      </c>
      <c r="AF2096" s="129" t="s">
        <v>88</v>
      </c>
      <c r="AG2096" s="129">
        <v>5.0999999999999996</v>
      </c>
      <c r="AH2096" s="129" t="s">
        <v>954</v>
      </c>
      <c r="AI2096" s="129" t="s">
        <v>90</v>
      </c>
      <c r="AJ2096" s="129" t="s">
        <v>91</v>
      </c>
      <c r="AK2096" s="129" t="s">
        <v>72</v>
      </c>
      <c r="AL2096" s="129"/>
      <c r="AM2096" s="137"/>
      <c r="AN2096" s="137"/>
      <c r="AO2096" s="138"/>
      <c r="AP2096" s="129"/>
      <c r="AQ2096" s="129"/>
      <c r="AR2096" s="129" t="s">
        <v>3444</v>
      </c>
      <c r="AS2096" s="129"/>
      <c r="AT2096" s="129"/>
      <c r="AU2096" s="130">
        <v>46198</v>
      </c>
      <c r="AV2096" s="131">
        <v>0.6166666666666667</v>
      </c>
      <c r="AW2096" s="131">
        <v>0.67152777777777772</v>
      </c>
      <c r="AX2096" s="131">
        <f t="shared" si="284"/>
        <v>5.4861111111111027E-2</v>
      </c>
      <c r="AY2096" s="131">
        <f t="shared" si="285"/>
        <v>0.49652777777777773</v>
      </c>
      <c r="AZ2096" s="131">
        <f t="shared" si="286"/>
        <v>0.25069444444444439</v>
      </c>
      <c r="BA2096" s="129" t="s">
        <v>9752</v>
      </c>
      <c r="BB2096" s="129"/>
      <c r="BC2096" s="129" t="s">
        <v>1675</v>
      </c>
      <c r="BD2096" s="129">
        <v>14</v>
      </c>
      <c r="BE2096" s="129" t="s">
        <v>7811</v>
      </c>
      <c r="BF2096" s="129" t="s">
        <v>75</v>
      </c>
      <c r="BG2096" s="129" t="s">
        <v>75</v>
      </c>
      <c r="BH2096" s="129"/>
      <c r="BI2096" s="129" t="s">
        <v>96</v>
      </c>
      <c r="BJ2096" s="129"/>
      <c r="BK2096" s="129" t="s">
        <v>9294</v>
      </c>
      <c r="BL2096" s="141" t="s">
        <v>9365</v>
      </c>
      <c r="BM2096" s="129">
        <v>15</v>
      </c>
      <c r="BN2096" s="129" t="s">
        <v>75</v>
      </c>
      <c r="BO2096" s="129" t="s">
        <v>75</v>
      </c>
      <c r="BP2096" s="129" t="s">
        <v>75</v>
      </c>
      <c r="BQ2096" s="129" t="s">
        <v>100</v>
      </c>
      <c r="BR2096" s="21" t="s">
        <v>99</v>
      </c>
      <c r="BS2096" s="21" t="s">
        <v>100</v>
      </c>
    </row>
    <row r="2097" spans="1:72" ht="20.45" customHeight="1">
      <c r="A2097" s="129" t="s">
        <v>9753</v>
      </c>
      <c r="B2097" s="129">
        <v>260162</v>
      </c>
      <c r="C2097" s="129" t="s">
        <v>497</v>
      </c>
      <c r="D2097" s="130">
        <v>46199</v>
      </c>
      <c r="E2097" s="131">
        <v>0.60416666666666663</v>
      </c>
      <c r="F2097" s="132">
        <v>46174</v>
      </c>
      <c r="G2097" s="130">
        <v>46199</v>
      </c>
      <c r="H2097" s="131">
        <v>1.0062500000000001</v>
      </c>
      <c r="I2097" s="133">
        <f t="shared" si="275"/>
        <v>0.40208333333333346</v>
      </c>
      <c r="J2097" s="129">
        <v>40</v>
      </c>
      <c r="K2097" s="1" t="s">
        <v>1896</v>
      </c>
      <c r="L2097" s="129" t="s">
        <v>9754</v>
      </c>
      <c r="M2097" s="129" t="s">
        <v>75</v>
      </c>
      <c r="N2097" s="134" t="s">
        <v>9730</v>
      </c>
      <c r="O2097" s="134" t="s">
        <v>497</v>
      </c>
      <c r="P2097" s="129" t="s">
        <v>78</v>
      </c>
      <c r="Q2097" s="129" t="s">
        <v>78</v>
      </c>
      <c r="R2097" s="136" t="s">
        <v>1898</v>
      </c>
      <c r="S2097" s="136" t="s">
        <v>99</v>
      </c>
      <c r="T2097" s="136"/>
      <c r="U2097" s="135" t="s">
        <v>2829</v>
      </c>
      <c r="V2097" s="129" t="s">
        <v>80</v>
      </c>
      <c r="W2097" s="129" t="s">
        <v>778</v>
      </c>
      <c r="X2097" s="129" t="s">
        <v>779</v>
      </c>
      <c r="Y2097" s="129" t="s">
        <v>9036</v>
      </c>
      <c r="Z2097" s="129" t="s">
        <v>84</v>
      </c>
      <c r="AA2097" s="129" t="s">
        <v>72</v>
      </c>
      <c r="AB2097" s="129" t="s">
        <v>140</v>
      </c>
      <c r="AC2097" s="129" t="s">
        <v>141</v>
      </c>
      <c r="AD2097" s="129" t="s">
        <v>126</v>
      </c>
      <c r="AE2097" s="129">
        <v>63</v>
      </c>
      <c r="AF2097" s="129" t="s">
        <v>88</v>
      </c>
      <c r="AG2097" s="129">
        <v>5.5</v>
      </c>
      <c r="AH2097" s="129" t="s">
        <v>954</v>
      </c>
      <c r="AI2097" s="129" t="s">
        <v>90</v>
      </c>
      <c r="AJ2097" s="129" t="s">
        <v>91</v>
      </c>
      <c r="AK2097" s="129" t="s">
        <v>72</v>
      </c>
      <c r="AL2097" s="129"/>
      <c r="AM2097" s="137" t="s">
        <v>217</v>
      </c>
      <c r="AN2097" s="140"/>
      <c r="AO2097" s="140"/>
      <c r="AP2097" s="129"/>
      <c r="AQ2097" s="129"/>
      <c r="AR2097" s="129" t="s">
        <v>3444</v>
      </c>
      <c r="AS2097" s="129"/>
      <c r="AT2097" s="129"/>
      <c r="AU2097" s="130">
        <v>46199</v>
      </c>
      <c r="AV2097" s="131">
        <v>1.1548611111111111</v>
      </c>
      <c r="AW2097" s="131">
        <v>1.2333333333333334</v>
      </c>
      <c r="AX2097" s="131">
        <f t="shared" si="284"/>
        <v>7.8472222222222276E-2</v>
      </c>
      <c r="AY2097" s="131">
        <f t="shared" si="285"/>
        <v>0.83124999999999993</v>
      </c>
      <c r="AZ2097" s="131">
        <f t="shared" si="286"/>
        <v>0.62916666666666676</v>
      </c>
      <c r="BA2097" s="129" t="s">
        <v>9755</v>
      </c>
      <c r="BB2097" s="129"/>
      <c r="BC2097" s="129" t="s">
        <v>1675</v>
      </c>
      <c r="BD2097" s="129">
        <v>14</v>
      </c>
      <c r="BE2097" s="129" t="s">
        <v>183</v>
      </c>
      <c r="BF2097" s="129" t="s">
        <v>75</v>
      </c>
      <c r="BG2097" s="129" t="s">
        <v>75</v>
      </c>
      <c r="BH2097" s="129" t="s">
        <v>88</v>
      </c>
      <c r="BI2097" s="129" t="s">
        <v>96</v>
      </c>
      <c r="BJ2097" s="129"/>
      <c r="BK2097" s="129" t="s">
        <v>9039</v>
      </c>
      <c r="BL2097" s="141" t="s">
        <v>9732</v>
      </c>
      <c r="BM2097" s="129">
        <f t="shared" ref="BM2097" si="287">(7*7)+7</f>
        <v>56</v>
      </c>
      <c r="BN2097" s="129" t="s">
        <v>75</v>
      </c>
      <c r="BO2097" s="129" t="s">
        <v>75</v>
      </c>
      <c r="BP2097" s="129" t="s">
        <v>75</v>
      </c>
      <c r="BQ2097" s="129" t="s">
        <v>100</v>
      </c>
      <c r="BR2097" s="21" t="s">
        <v>99</v>
      </c>
      <c r="BS2097" s="21" t="s">
        <v>100</v>
      </c>
    </row>
    <row r="2098" spans="1:72" ht="20.45" customHeight="1">
      <c r="A2098" s="129" t="s">
        <v>9756</v>
      </c>
      <c r="B2098" s="129">
        <v>260163</v>
      </c>
      <c r="C2098" s="129" t="s">
        <v>497</v>
      </c>
      <c r="D2098" s="130">
        <v>46200</v>
      </c>
      <c r="E2098" s="131">
        <v>0.4375</v>
      </c>
      <c r="F2098" s="132">
        <v>46174</v>
      </c>
      <c r="G2098" s="130">
        <v>46200</v>
      </c>
      <c r="H2098" s="131">
        <v>0.52638888888888891</v>
      </c>
      <c r="I2098" s="133">
        <f t="shared" si="275"/>
        <v>8.8888888888888906E-2</v>
      </c>
      <c r="J2098" s="129">
        <v>3</v>
      </c>
      <c r="K2098" s="1" t="s">
        <v>1896</v>
      </c>
      <c r="L2098" s="129" t="s">
        <v>9757</v>
      </c>
      <c r="M2098" s="129" t="s">
        <v>75</v>
      </c>
      <c r="N2098" s="134" t="s">
        <v>9730</v>
      </c>
      <c r="O2098" s="134" t="s">
        <v>497</v>
      </c>
      <c r="P2098" s="129" t="s">
        <v>78</v>
      </c>
      <c r="Q2098" s="129" t="s">
        <v>78</v>
      </c>
      <c r="R2098" s="136" t="s">
        <v>1898</v>
      </c>
      <c r="S2098" s="136" t="s">
        <v>160</v>
      </c>
      <c r="T2098" s="135" t="s">
        <v>9673</v>
      </c>
      <c r="U2098" s="135" t="s">
        <v>4983</v>
      </c>
      <c r="V2098" s="129" t="s">
        <v>1900</v>
      </c>
      <c r="W2098" s="129" t="s">
        <v>83</v>
      </c>
      <c r="X2098" s="129" t="s">
        <v>123</v>
      </c>
      <c r="Y2098" s="129" t="s">
        <v>9043</v>
      </c>
      <c r="Z2098" s="129" t="s">
        <v>84</v>
      </c>
      <c r="AA2098" s="129" t="s">
        <v>72</v>
      </c>
      <c r="AB2098" s="129" t="s">
        <v>214</v>
      </c>
      <c r="AC2098" s="129" t="s">
        <v>583</v>
      </c>
      <c r="AD2098" s="129" t="s">
        <v>126</v>
      </c>
      <c r="AE2098" s="129">
        <v>45</v>
      </c>
      <c r="AF2098" s="129" t="s">
        <v>88</v>
      </c>
      <c r="AG2098" s="129">
        <v>4.8</v>
      </c>
      <c r="AH2098" s="129" t="s">
        <v>954</v>
      </c>
      <c r="AI2098" s="129" t="s">
        <v>90</v>
      </c>
      <c r="AJ2098" s="129" t="s">
        <v>91</v>
      </c>
      <c r="AK2098" s="129" t="s">
        <v>72</v>
      </c>
      <c r="AL2098" s="129"/>
      <c r="AM2098" s="137" t="s">
        <v>9722</v>
      </c>
      <c r="AN2098" s="137">
        <v>2</v>
      </c>
      <c r="AO2098" s="138" t="s">
        <v>1709</v>
      </c>
      <c r="AP2098" s="129"/>
      <c r="AQ2098" s="129"/>
      <c r="AR2098" s="129" t="s">
        <v>3444</v>
      </c>
      <c r="AS2098" s="129"/>
      <c r="AT2098" s="129"/>
      <c r="AU2098" s="130">
        <v>46200</v>
      </c>
      <c r="AV2098" s="131">
        <v>0.53888888888888886</v>
      </c>
      <c r="AW2098" s="131">
        <v>0.60902777777777772</v>
      </c>
      <c r="AX2098" s="131">
        <f t="shared" si="284"/>
        <v>7.0138888888888862E-2</v>
      </c>
      <c r="AY2098" s="131">
        <f t="shared" si="285"/>
        <v>0.52013888888888882</v>
      </c>
      <c r="AZ2098" s="131">
        <f t="shared" si="286"/>
        <v>0.17152777777777772</v>
      </c>
      <c r="BA2098" s="129" t="s">
        <v>9758</v>
      </c>
      <c r="BB2098" s="129" t="s">
        <v>9759</v>
      </c>
      <c r="BC2098" s="129" t="s">
        <v>1675</v>
      </c>
      <c r="BD2098" s="129">
        <v>14</v>
      </c>
      <c r="BE2098" s="129" t="s">
        <v>4063</v>
      </c>
      <c r="BF2098" s="129" t="s">
        <v>75</v>
      </c>
      <c r="BG2098" s="129" t="s">
        <v>75</v>
      </c>
      <c r="BH2098" s="129" t="s">
        <v>88</v>
      </c>
      <c r="BI2098" s="129" t="s">
        <v>96</v>
      </c>
      <c r="BJ2098" s="129"/>
      <c r="BK2098" s="129" t="s">
        <v>9039</v>
      </c>
      <c r="BL2098" s="141" t="s">
        <v>9732</v>
      </c>
      <c r="BM2098" s="129">
        <f>(7*7)+21</f>
        <v>70</v>
      </c>
      <c r="BN2098" s="129" t="s">
        <v>75</v>
      </c>
      <c r="BO2098" s="129" t="s">
        <v>75</v>
      </c>
      <c r="BP2098" s="129" t="s">
        <v>75</v>
      </c>
      <c r="BQ2098" s="129" t="s">
        <v>100</v>
      </c>
      <c r="BR2098" s="21" t="s">
        <v>99</v>
      </c>
      <c r="BS2098" s="21" t="s">
        <v>100</v>
      </c>
    </row>
    <row r="2099" spans="1:72" ht="20.45" customHeight="1">
      <c r="A2099" s="129" t="s">
        <v>9760</v>
      </c>
      <c r="B2099" s="129">
        <v>260164</v>
      </c>
      <c r="C2099" s="129" t="s">
        <v>497</v>
      </c>
      <c r="D2099" s="130">
        <v>46200</v>
      </c>
      <c r="E2099" s="131">
        <v>0.44444444444444442</v>
      </c>
      <c r="F2099" s="132">
        <v>46174</v>
      </c>
      <c r="G2099" s="130">
        <v>46200</v>
      </c>
      <c r="H2099" s="131">
        <v>0.61111111111111116</v>
      </c>
      <c r="I2099" s="133">
        <f t="shared" si="275"/>
        <v>0.16666666666666674</v>
      </c>
      <c r="J2099" s="129">
        <v>4</v>
      </c>
      <c r="K2099" s="1" t="s">
        <v>1896</v>
      </c>
      <c r="L2099" s="129" t="s">
        <v>9761</v>
      </c>
      <c r="M2099" s="129" t="s">
        <v>75</v>
      </c>
      <c r="N2099" s="134" t="s">
        <v>9730</v>
      </c>
      <c r="O2099" s="134" t="s">
        <v>497</v>
      </c>
      <c r="P2099" s="129" t="s">
        <v>78</v>
      </c>
      <c r="Q2099" s="129" t="s">
        <v>78</v>
      </c>
      <c r="R2099" s="136" t="s">
        <v>1898</v>
      </c>
      <c r="S2099" s="136" t="s">
        <v>99</v>
      </c>
      <c r="T2099" s="135"/>
      <c r="U2099" s="135" t="s">
        <v>9762</v>
      </c>
      <c r="V2099" s="129" t="s">
        <v>1900</v>
      </c>
      <c r="W2099" s="129" t="s">
        <v>813</v>
      </c>
      <c r="X2099" s="129" t="s">
        <v>813</v>
      </c>
      <c r="Y2099" s="129" t="s">
        <v>9057</v>
      </c>
      <c r="Z2099" s="129" t="s">
        <v>84</v>
      </c>
      <c r="AA2099" s="129" t="s">
        <v>72</v>
      </c>
      <c r="AB2099" s="129" t="s">
        <v>140</v>
      </c>
      <c r="AC2099" s="129" t="s">
        <v>141</v>
      </c>
      <c r="AD2099" s="129" t="s">
        <v>87</v>
      </c>
      <c r="AE2099" s="129">
        <v>51</v>
      </c>
      <c r="AF2099" s="129" t="s">
        <v>88</v>
      </c>
      <c r="AG2099" s="129">
        <v>5.2</v>
      </c>
      <c r="AH2099" s="129" t="s">
        <v>954</v>
      </c>
      <c r="AI2099" s="129" t="s">
        <v>90</v>
      </c>
      <c r="AJ2099" s="129" t="s">
        <v>91</v>
      </c>
      <c r="AK2099" s="129" t="s">
        <v>72</v>
      </c>
      <c r="AL2099" s="129"/>
      <c r="AM2099" s="137" t="s">
        <v>217</v>
      </c>
      <c r="AN2099" s="137"/>
      <c r="AO2099" s="138"/>
      <c r="AP2099" s="129"/>
      <c r="AQ2099" s="129"/>
      <c r="AR2099" s="129" t="s">
        <v>3444</v>
      </c>
      <c r="AS2099" s="129"/>
      <c r="AT2099" s="129"/>
      <c r="AU2099" s="130">
        <v>46200</v>
      </c>
      <c r="AV2099" s="131">
        <v>0.62083333333333335</v>
      </c>
      <c r="AW2099" s="131">
        <v>0.71180555555555558</v>
      </c>
      <c r="AX2099" s="131">
        <f t="shared" si="284"/>
        <v>9.0972222222222232E-2</v>
      </c>
      <c r="AY2099" s="131">
        <f t="shared" si="285"/>
        <v>0.54513888888888884</v>
      </c>
      <c r="AZ2099" s="131">
        <f t="shared" si="286"/>
        <v>0.26736111111111116</v>
      </c>
      <c r="BA2099" s="129" t="s">
        <v>9763</v>
      </c>
      <c r="BB2099" s="129"/>
      <c r="BC2099" s="129" t="s">
        <v>1675</v>
      </c>
      <c r="BD2099" s="129">
        <v>14</v>
      </c>
      <c r="BE2099" s="129" t="s">
        <v>7811</v>
      </c>
      <c r="BF2099" s="129" t="s">
        <v>75</v>
      </c>
      <c r="BG2099" s="129" t="s">
        <v>75</v>
      </c>
      <c r="BH2099" s="129" t="s">
        <v>88</v>
      </c>
      <c r="BI2099" s="129" t="s">
        <v>96</v>
      </c>
      <c r="BJ2099" s="129"/>
      <c r="BK2099" s="129" t="s">
        <v>9039</v>
      </c>
      <c r="BL2099" s="141" t="s">
        <v>9732</v>
      </c>
      <c r="BM2099" s="129">
        <f>(7*7)+14</f>
        <v>63</v>
      </c>
      <c r="BN2099" s="129" t="s">
        <v>75</v>
      </c>
      <c r="BO2099" s="129" t="s">
        <v>75</v>
      </c>
      <c r="BP2099" s="129" t="s">
        <v>75</v>
      </c>
      <c r="BQ2099" s="129" t="s">
        <v>100</v>
      </c>
      <c r="BR2099" s="21" t="s">
        <v>99</v>
      </c>
      <c r="BS2099" s="21" t="s">
        <v>100</v>
      </c>
    </row>
    <row r="2100" spans="1:72" ht="20.45" customHeight="1">
      <c r="A2100" s="129" t="s">
        <v>9764</v>
      </c>
      <c r="B2100" s="129">
        <v>260165</v>
      </c>
      <c r="C2100" s="129" t="s">
        <v>71</v>
      </c>
      <c r="D2100" s="130">
        <v>46202</v>
      </c>
      <c r="E2100" s="131">
        <v>0.59166666666666667</v>
      </c>
      <c r="F2100" s="132">
        <v>46174</v>
      </c>
      <c r="G2100" s="130">
        <v>46202</v>
      </c>
      <c r="H2100" s="131">
        <v>0.68055555555555558</v>
      </c>
      <c r="I2100" s="133">
        <f t="shared" si="275"/>
        <v>8.8888888888888906E-2</v>
      </c>
      <c r="J2100" s="129">
        <v>3</v>
      </c>
      <c r="K2100" s="1" t="s">
        <v>1896</v>
      </c>
      <c r="L2100" s="129" t="s">
        <v>9765</v>
      </c>
      <c r="M2100" s="129" t="s">
        <v>75</v>
      </c>
      <c r="N2100" s="134" t="s">
        <v>3624</v>
      </c>
      <c r="O2100" s="134" t="s">
        <v>77</v>
      </c>
      <c r="P2100" s="129" t="s">
        <v>78</v>
      </c>
      <c r="Q2100" s="129" t="s">
        <v>78</v>
      </c>
      <c r="R2100" s="136" t="s">
        <v>1898</v>
      </c>
      <c r="S2100" s="136" t="s">
        <v>99</v>
      </c>
      <c r="T2100" s="135"/>
      <c r="U2100" s="135" t="s">
        <v>6880</v>
      </c>
      <c r="V2100" s="129" t="s">
        <v>1900</v>
      </c>
      <c r="W2100" s="129" t="s">
        <v>813</v>
      </c>
      <c r="X2100" s="129" t="s">
        <v>813</v>
      </c>
      <c r="Y2100" s="129" t="s">
        <v>9057</v>
      </c>
      <c r="Z2100" s="129" t="s">
        <v>152</v>
      </c>
      <c r="AA2100" s="129" t="s">
        <v>1370</v>
      </c>
      <c r="AB2100" s="129" t="s">
        <v>153</v>
      </c>
      <c r="AC2100" s="129" t="s">
        <v>164</v>
      </c>
      <c r="AD2100" s="129" t="s">
        <v>126</v>
      </c>
      <c r="AE2100" s="129">
        <v>56</v>
      </c>
      <c r="AF2100" s="129" t="s">
        <v>88</v>
      </c>
      <c r="AG2100" s="129">
        <v>5</v>
      </c>
      <c r="AH2100" s="129" t="s">
        <v>299</v>
      </c>
      <c r="AI2100" s="129" t="s">
        <v>90</v>
      </c>
      <c r="AJ2100" s="129" t="s">
        <v>91</v>
      </c>
      <c r="AK2100" s="129" t="s">
        <v>216</v>
      </c>
      <c r="AL2100" s="129"/>
      <c r="AM2100" s="140"/>
      <c r="AN2100" s="140"/>
      <c r="AO2100" s="140"/>
      <c r="AP2100" s="129">
        <v>6</v>
      </c>
      <c r="AQ2100" s="129" t="s">
        <v>9766</v>
      </c>
      <c r="AR2100" s="129"/>
      <c r="AS2100" s="129"/>
      <c r="AT2100" s="129"/>
      <c r="AU2100" s="130">
        <v>46202</v>
      </c>
      <c r="AV2100" s="131">
        <v>0.69305555555555554</v>
      </c>
      <c r="AW2100" s="131">
        <v>0.73958333333333337</v>
      </c>
      <c r="AX2100" s="131">
        <f t="shared" si="284"/>
        <v>4.6527777777777835E-2</v>
      </c>
      <c r="AY2100" s="131">
        <f t="shared" si="285"/>
        <v>0.65069444444444446</v>
      </c>
      <c r="AZ2100" s="131">
        <f t="shared" si="286"/>
        <v>0.1479166666666667</v>
      </c>
      <c r="BA2100" s="129" t="s">
        <v>9767</v>
      </c>
      <c r="BB2100" s="129"/>
      <c r="BC2100" s="129" t="s">
        <v>1794</v>
      </c>
      <c r="BD2100" s="129">
        <v>14</v>
      </c>
      <c r="BE2100" s="129" t="s">
        <v>9200</v>
      </c>
      <c r="BF2100" s="129" t="s">
        <v>75</v>
      </c>
      <c r="BG2100" s="129" t="s">
        <v>75</v>
      </c>
      <c r="BH2100" s="129" t="s">
        <v>88</v>
      </c>
      <c r="BI2100" s="129" t="s">
        <v>96</v>
      </c>
      <c r="BJ2100" s="129"/>
      <c r="BK2100" s="129" t="s">
        <v>9092</v>
      </c>
      <c r="BL2100" s="141" t="s">
        <v>9576</v>
      </c>
      <c r="BM2100" s="150">
        <v>28</v>
      </c>
      <c r="BN2100" s="129" t="s">
        <v>75</v>
      </c>
      <c r="BO2100" s="129" t="s">
        <v>75</v>
      </c>
      <c r="BP2100" s="129" t="s">
        <v>75</v>
      </c>
      <c r="BQ2100" s="129" t="s">
        <v>100</v>
      </c>
      <c r="BR2100" s="21" t="s">
        <v>99</v>
      </c>
      <c r="BS2100" s="21" t="s">
        <v>100</v>
      </c>
    </row>
    <row r="2101" spans="1:72" ht="20.45" customHeight="1">
      <c r="A2101" s="129" t="s">
        <v>9768</v>
      </c>
      <c r="B2101" s="129">
        <v>260166</v>
      </c>
      <c r="C2101" s="129" t="s">
        <v>71</v>
      </c>
      <c r="D2101" s="130">
        <v>46203</v>
      </c>
      <c r="E2101" s="131">
        <v>0.3972222222222222</v>
      </c>
      <c r="F2101" s="132">
        <v>46174</v>
      </c>
      <c r="G2101" s="130">
        <v>46203</v>
      </c>
      <c r="H2101" s="131">
        <v>0.46527777777777779</v>
      </c>
      <c r="I2101" s="133">
        <f t="shared" si="275"/>
        <v>6.8055555555555591E-2</v>
      </c>
      <c r="J2101" s="129">
        <v>0</v>
      </c>
      <c r="K2101" s="1" t="s">
        <v>1896</v>
      </c>
      <c r="L2101" s="129" t="s">
        <v>9769</v>
      </c>
      <c r="M2101" s="129" t="s">
        <v>75</v>
      </c>
      <c r="N2101" s="134" t="s">
        <v>2215</v>
      </c>
      <c r="O2101" s="134" t="s">
        <v>77</v>
      </c>
      <c r="P2101" s="135" t="s">
        <v>72</v>
      </c>
      <c r="Q2101" s="129" t="s">
        <v>78</v>
      </c>
      <c r="R2101" s="136" t="s">
        <v>1898</v>
      </c>
      <c r="S2101" s="136" t="s">
        <v>99</v>
      </c>
      <c r="T2101" s="135"/>
      <c r="U2101" s="135" t="s">
        <v>72</v>
      </c>
      <c r="V2101" s="129" t="s">
        <v>1900</v>
      </c>
      <c r="W2101" s="129" t="s">
        <v>83</v>
      </c>
      <c r="X2101" s="129" t="s">
        <v>7673</v>
      </c>
      <c r="Y2101" s="129" t="s">
        <v>9043</v>
      </c>
      <c r="Z2101" s="129" t="s">
        <v>8445</v>
      </c>
      <c r="AA2101" s="129" t="s">
        <v>72</v>
      </c>
      <c r="AB2101" s="129" t="s">
        <v>9682</v>
      </c>
      <c r="AC2101" s="129" t="s">
        <v>9682</v>
      </c>
      <c r="AD2101" s="129" t="s">
        <v>126</v>
      </c>
      <c r="AE2101" s="129">
        <v>30</v>
      </c>
      <c r="AF2101" s="129" t="s">
        <v>88</v>
      </c>
      <c r="AG2101" s="129">
        <v>5.2</v>
      </c>
      <c r="AH2101" s="129" t="s">
        <v>954</v>
      </c>
      <c r="AI2101" s="129" t="s">
        <v>72</v>
      </c>
      <c r="AJ2101" s="129" t="s">
        <v>72</v>
      </c>
      <c r="AK2101" s="129" t="s">
        <v>72</v>
      </c>
      <c r="AL2101" s="129"/>
      <c r="AM2101" s="137"/>
      <c r="AN2101" s="137"/>
      <c r="AO2101" s="138"/>
      <c r="AP2101" s="129"/>
      <c r="AQ2101" s="129"/>
      <c r="AR2101" s="129"/>
      <c r="AS2101" s="129"/>
      <c r="AT2101" s="129"/>
      <c r="AU2101" s="130">
        <v>46203</v>
      </c>
      <c r="AV2101" s="131" t="s">
        <v>72</v>
      </c>
      <c r="AW2101" s="131" t="s">
        <v>72</v>
      </c>
      <c r="AX2101" s="131" t="s">
        <v>72</v>
      </c>
      <c r="AY2101" s="131" t="s">
        <v>72</v>
      </c>
      <c r="AZ2101" s="131" t="s">
        <v>72</v>
      </c>
      <c r="BA2101" s="131" t="s">
        <v>72</v>
      </c>
      <c r="BB2101" s="131" t="s">
        <v>72</v>
      </c>
      <c r="BC2101" s="131" t="s">
        <v>72</v>
      </c>
      <c r="BD2101" s="129">
        <v>14</v>
      </c>
      <c r="BE2101" s="131" t="s">
        <v>72</v>
      </c>
      <c r="BF2101" s="131" t="s">
        <v>72</v>
      </c>
      <c r="BG2101" s="131" t="s">
        <v>72</v>
      </c>
      <c r="BH2101" s="129" t="s">
        <v>88</v>
      </c>
      <c r="BI2101" s="131" t="s">
        <v>72</v>
      </c>
      <c r="BJ2101" s="131" t="s">
        <v>72</v>
      </c>
      <c r="BK2101" s="131" t="s">
        <v>72</v>
      </c>
      <c r="BL2101" s="139" t="s">
        <v>72</v>
      </c>
      <c r="BM2101" s="131" t="s">
        <v>72</v>
      </c>
      <c r="BN2101" s="131" t="s">
        <v>72</v>
      </c>
      <c r="BO2101" s="131" t="s">
        <v>72</v>
      </c>
      <c r="BP2101" s="131" t="s">
        <v>72</v>
      </c>
      <c r="BQ2101" s="129" t="s">
        <v>9682</v>
      </c>
      <c r="BR2101" s="4" t="s">
        <v>7764</v>
      </c>
    </row>
    <row r="2102" spans="1:72" ht="20.45" customHeight="1">
      <c r="A2102" s="129" t="s">
        <v>9770</v>
      </c>
      <c r="B2102" s="129">
        <v>260167</v>
      </c>
      <c r="C2102" s="129" t="s">
        <v>497</v>
      </c>
      <c r="D2102" s="130">
        <v>46204</v>
      </c>
      <c r="E2102" s="131">
        <v>0.49583333333333335</v>
      </c>
      <c r="F2102" s="132">
        <v>46204</v>
      </c>
      <c r="G2102" s="130">
        <v>46204</v>
      </c>
      <c r="H2102" s="131">
        <v>0.71597222222222223</v>
      </c>
      <c r="I2102" s="133">
        <f t="shared" si="275"/>
        <v>0.22013888888888888</v>
      </c>
      <c r="J2102" s="129">
        <v>3</v>
      </c>
      <c r="K2102" s="1" t="s">
        <v>1896</v>
      </c>
      <c r="L2102" s="129" t="s">
        <v>9771</v>
      </c>
      <c r="M2102" s="129" t="s">
        <v>75</v>
      </c>
      <c r="N2102" s="134" t="s">
        <v>9730</v>
      </c>
      <c r="O2102" s="134" t="s">
        <v>77</v>
      </c>
      <c r="P2102" s="129" t="s">
        <v>78</v>
      </c>
      <c r="Q2102" s="129" t="s">
        <v>78</v>
      </c>
      <c r="R2102" s="136" t="s">
        <v>1898</v>
      </c>
      <c r="S2102" s="136" t="s">
        <v>160</v>
      </c>
      <c r="T2102" s="135" t="s">
        <v>1795</v>
      </c>
      <c r="U2102" s="135" t="s">
        <v>9772</v>
      </c>
      <c r="V2102" s="129" t="s">
        <v>1900</v>
      </c>
      <c r="W2102" s="129" t="s">
        <v>813</v>
      </c>
      <c r="X2102" s="129" t="s">
        <v>813</v>
      </c>
      <c r="Y2102" s="129" t="s">
        <v>9057</v>
      </c>
      <c r="Z2102" s="129" t="s">
        <v>84</v>
      </c>
      <c r="AA2102" s="129" t="s">
        <v>72</v>
      </c>
      <c r="AB2102" s="129" t="s">
        <v>140</v>
      </c>
      <c r="AC2102" s="129" t="s">
        <v>141</v>
      </c>
      <c r="AD2102" s="129" t="s">
        <v>126</v>
      </c>
      <c r="AE2102" s="129">
        <v>63</v>
      </c>
      <c r="AF2102" s="129" t="s">
        <v>88</v>
      </c>
      <c r="AG2102" s="129">
        <v>5.6</v>
      </c>
      <c r="AH2102" s="129" t="s">
        <v>954</v>
      </c>
      <c r="AI2102" s="129" t="s">
        <v>90</v>
      </c>
      <c r="AJ2102" s="129" t="s">
        <v>91</v>
      </c>
      <c r="AK2102" s="129" t="s">
        <v>72</v>
      </c>
      <c r="AL2102" s="129"/>
      <c r="AM2102" s="140"/>
      <c r="AN2102" s="140"/>
      <c r="AO2102" s="140"/>
      <c r="AP2102" s="129"/>
      <c r="AQ2102" s="129"/>
      <c r="AR2102" s="129" t="s">
        <v>3444</v>
      </c>
      <c r="AS2102" s="129"/>
      <c r="AT2102" s="129"/>
      <c r="AU2102" s="130">
        <v>46204</v>
      </c>
      <c r="AV2102" s="131">
        <v>0.72847222222222219</v>
      </c>
      <c r="AW2102" s="131">
        <v>0.81527777777777777</v>
      </c>
      <c r="AX2102" s="131">
        <f t="shared" ref="AX2102:AX2111" si="288">AW2102-AV2102</f>
        <v>8.680555555555558E-2</v>
      </c>
      <c r="AY2102" s="131">
        <f t="shared" ref="AY2102:AY2111" si="289">AW2102-I2102</f>
        <v>0.59513888888888888</v>
      </c>
      <c r="AZ2102" s="131">
        <f t="shared" ref="AZ2102:AZ2111" si="290">AW2102-E2102</f>
        <v>0.31944444444444442</v>
      </c>
      <c r="BA2102" s="129" t="s">
        <v>9773</v>
      </c>
      <c r="BB2102" s="129"/>
      <c r="BC2102" s="129" t="s">
        <v>1675</v>
      </c>
      <c r="BD2102" s="129">
        <v>15</v>
      </c>
      <c r="BE2102" s="129" t="s">
        <v>8433</v>
      </c>
      <c r="BF2102" s="129" t="s">
        <v>75</v>
      </c>
      <c r="BG2102" s="129" t="s">
        <v>75</v>
      </c>
      <c r="BH2102" s="129" t="s">
        <v>88</v>
      </c>
      <c r="BI2102" s="129" t="s">
        <v>79</v>
      </c>
      <c r="BJ2102" s="129" t="s">
        <v>1795</v>
      </c>
      <c r="BK2102" s="129" t="s">
        <v>9039</v>
      </c>
      <c r="BL2102" s="141" t="s">
        <v>9732</v>
      </c>
      <c r="BM2102" s="129">
        <f>(7*7)+7</f>
        <v>56</v>
      </c>
      <c r="BN2102" s="129" t="s">
        <v>75</v>
      </c>
      <c r="BO2102" s="129" t="s">
        <v>75</v>
      </c>
      <c r="BP2102" s="129" t="s">
        <v>75</v>
      </c>
      <c r="BQ2102" s="129" t="s">
        <v>1795</v>
      </c>
    </row>
    <row r="2103" spans="1:72" ht="20.45" customHeight="1">
      <c r="A2103" s="129" t="s">
        <v>9774</v>
      </c>
      <c r="B2103" s="129">
        <v>260168</v>
      </c>
      <c r="C2103" s="129" t="s">
        <v>71</v>
      </c>
      <c r="D2103" s="130">
        <v>46204</v>
      </c>
      <c r="E2103" s="131">
        <v>0.61805555555555558</v>
      </c>
      <c r="F2103" s="132">
        <v>46204</v>
      </c>
      <c r="G2103" s="130">
        <v>46204</v>
      </c>
      <c r="H2103" s="131">
        <v>0.71597222222222223</v>
      </c>
      <c r="I2103" s="133">
        <f t="shared" si="275"/>
        <v>9.7916666666666652E-2</v>
      </c>
      <c r="J2103" s="129">
        <v>4</v>
      </c>
      <c r="K2103" s="1" t="s">
        <v>1896</v>
      </c>
      <c r="L2103" s="129" t="s">
        <v>9775</v>
      </c>
      <c r="M2103" s="129" t="s">
        <v>75</v>
      </c>
      <c r="N2103" s="134" t="s">
        <v>3608</v>
      </c>
      <c r="O2103" s="134" t="s">
        <v>77</v>
      </c>
      <c r="P2103" s="129" t="s">
        <v>78</v>
      </c>
      <c r="Q2103" s="129" t="s">
        <v>172</v>
      </c>
      <c r="R2103" s="136" t="s">
        <v>139</v>
      </c>
      <c r="S2103" s="136" t="s">
        <v>99</v>
      </c>
      <c r="T2103" s="135"/>
      <c r="U2103" s="135" t="s">
        <v>9776</v>
      </c>
      <c r="V2103" s="129" t="s">
        <v>1900</v>
      </c>
      <c r="W2103" s="129" t="s">
        <v>813</v>
      </c>
      <c r="X2103" s="129" t="s">
        <v>813</v>
      </c>
      <c r="Y2103" s="129" t="s">
        <v>9057</v>
      </c>
      <c r="Z2103" s="129" t="s">
        <v>152</v>
      </c>
      <c r="AA2103" s="129" t="s">
        <v>9777</v>
      </c>
      <c r="AB2103" s="129" t="s">
        <v>153</v>
      </c>
      <c r="AC2103" s="129" t="s">
        <v>9089</v>
      </c>
      <c r="AD2103" s="129" t="s">
        <v>126</v>
      </c>
      <c r="AE2103" s="129">
        <v>64</v>
      </c>
      <c r="AF2103" s="129" t="s">
        <v>88</v>
      </c>
      <c r="AG2103" s="129">
        <v>5.6</v>
      </c>
      <c r="AH2103" s="129" t="s">
        <v>954</v>
      </c>
      <c r="AI2103" s="129" t="s">
        <v>90</v>
      </c>
      <c r="AJ2103" s="129" t="s">
        <v>91</v>
      </c>
      <c r="AK2103" s="129" t="s">
        <v>72</v>
      </c>
      <c r="AL2103" s="129"/>
      <c r="AM2103" s="140"/>
      <c r="AN2103" s="140"/>
      <c r="AO2103" s="140"/>
      <c r="AP2103" s="129"/>
      <c r="AQ2103" s="129"/>
      <c r="AR2103" s="129"/>
      <c r="AS2103" s="129"/>
      <c r="AT2103" s="129"/>
      <c r="AU2103" s="130">
        <v>46204</v>
      </c>
      <c r="AV2103" s="131">
        <v>0.73402777777777772</v>
      </c>
      <c r="AW2103" s="131">
        <v>0.77361111111111114</v>
      </c>
      <c r="AX2103" s="131">
        <f t="shared" si="288"/>
        <v>3.9583333333333415E-2</v>
      </c>
      <c r="AY2103" s="131">
        <f t="shared" si="289"/>
        <v>0.67569444444444449</v>
      </c>
      <c r="AZ2103" s="131">
        <f t="shared" si="290"/>
        <v>0.15555555555555556</v>
      </c>
      <c r="BA2103" s="129" t="s">
        <v>9778</v>
      </c>
      <c r="BB2103" s="129"/>
      <c r="BC2103" s="129" t="s">
        <v>1794</v>
      </c>
      <c r="BD2103" s="129">
        <v>15</v>
      </c>
      <c r="BE2103" s="129" t="s">
        <v>9218</v>
      </c>
      <c r="BF2103" s="129" t="s">
        <v>88</v>
      </c>
      <c r="BG2103" s="129" t="s">
        <v>88</v>
      </c>
      <c r="BH2103" s="129" t="s">
        <v>88</v>
      </c>
      <c r="BI2103" s="129" t="s">
        <v>96</v>
      </c>
      <c r="BJ2103" s="129"/>
      <c r="BK2103" s="129" t="s">
        <v>9092</v>
      </c>
      <c r="BL2103" s="141" t="s">
        <v>9623</v>
      </c>
      <c r="BM2103" s="129">
        <v>35</v>
      </c>
      <c r="BN2103" s="129" t="s">
        <v>75</v>
      </c>
      <c r="BO2103" s="129" t="s">
        <v>75</v>
      </c>
      <c r="BP2103" s="129" t="s">
        <v>75</v>
      </c>
      <c r="BQ2103" s="129" t="s">
        <v>100</v>
      </c>
      <c r="BR2103" s="129" t="s">
        <v>9682</v>
      </c>
      <c r="BS2103" s="129"/>
      <c r="BT2103" s="129"/>
    </row>
    <row r="2104" spans="1:72" ht="20.45" customHeight="1">
      <c r="A2104" s="129" t="s">
        <v>9779</v>
      </c>
      <c r="B2104" s="129">
        <v>260169</v>
      </c>
      <c r="C2104" s="129" t="s">
        <v>71</v>
      </c>
      <c r="D2104" s="130">
        <v>46205</v>
      </c>
      <c r="E2104" s="131">
        <v>0.52777777777777779</v>
      </c>
      <c r="F2104" s="132">
        <v>46204</v>
      </c>
      <c r="G2104" s="130">
        <v>46205</v>
      </c>
      <c r="H2104" s="131">
        <v>0.61875000000000002</v>
      </c>
      <c r="I2104" s="133">
        <f t="shared" si="275"/>
        <v>9.0972222222222232E-2</v>
      </c>
      <c r="J2104" s="129">
        <v>3</v>
      </c>
      <c r="K2104" s="1" t="s">
        <v>1896</v>
      </c>
      <c r="L2104" s="129" t="s">
        <v>9780</v>
      </c>
      <c r="M2104" s="129" t="s">
        <v>75</v>
      </c>
      <c r="N2104" s="134" t="s">
        <v>1915</v>
      </c>
      <c r="O2104" s="134" t="s">
        <v>77</v>
      </c>
      <c r="P2104" s="129" t="s">
        <v>78</v>
      </c>
      <c r="Q2104" s="129" t="s">
        <v>78</v>
      </c>
      <c r="R2104" s="136" t="s">
        <v>1898</v>
      </c>
      <c r="S2104" s="136" t="s">
        <v>99</v>
      </c>
      <c r="T2104" s="135"/>
      <c r="U2104" s="135" t="s">
        <v>9781</v>
      </c>
      <c r="V2104" s="129" t="s">
        <v>1900</v>
      </c>
      <c r="W2104" s="129" t="s">
        <v>83</v>
      </c>
      <c r="X2104" s="129" t="s">
        <v>7673</v>
      </c>
      <c r="Y2104" s="129" t="s">
        <v>9043</v>
      </c>
      <c r="Z2104" s="129" t="s">
        <v>84</v>
      </c>
      <c r="AA2104" s="129" t="s">
        <v>72</v>
      </c>
      <c r="AB2104" s="129" t="s">
        <v>323</v>
      </c>
      <c r="AC2104" s="129" t="s">
        <v>324</v>
      </c>
      <c r="AD2104" s="129" t="s">
        <v>126</v>
      </c>
      <c r="AE2104" s="129">
        <v>70</v>
      </c>
      <c r="AF2104" s="129" t="s">
        <v>88</v>
      </c>
      <c r="AG2104" s="129">
        <v>4.8</v>
      </c>
      <c r="AH2104" s="129" t="s">
        <v>954</v>
      </c>
      <c r="AI2104" s="129" t="s">
        <v>90</v>
      </c>
      <c r="AJ2104" s="129" t="s">
        <v>91</v>
      </c>
      <c r="AK2104" s="129" t="s">
        <v>72</v>
      </c>
      <c r="AL2104" s="129"/>
      <c r="AM2104" s="137" t="s">
        <v>9722</v>
      </c>
      <c r="AN2104" s="137">
        <v>3</v>
      </c>
      <c r="AO2104" s="138" t="s">
        <v>750</v>
      </c>
      <c r="AP2104" s="129"/>
      <c r="AQ2104" s="129"/>
      <c r="AR2104" s="129" t="s">
        <v>3444</v>
      </c>
      <c r="AS2104" s="129"/>
      <c r="AT2104" s="129"/>
      <c r="AU2104" s="130">
        <v>46205</v>
      </c>
      <c r="AV2104" s="131">
        <v>0.73124999999999996</v>
      </c>
      <c r="AW2104" s="131">
        <v>0.83125000000000004</v>
      </c>
      <c r="AX2104" s="131">
        <f t="shared" si="288"/>
        <v>0.10000000000000009</v>
      </c>
      <c r="AY2104" s="131">
        <f t="shared" si="289"/>
        <v>0.74027777777777781</v>
      </c>
      <c r="AZ2104" s="131">
        <f t="shared" si="290"/>
        <v>0.30347222222222225</v>
      </c>
      <c r="BA2104" s="129" t="s">
        <v>9782</v>
      </c>
      <c r="BB2104" s="129"/>
      <c r="BC2104" s="129" t="s">
        <v>1675</v>
      </c>
      <c r="BD2104" s="129">
        <v>15</v>
      </c>
      <c r="BE2104" s="129" t="s">
        <v>9200</v>
      </c>
      <c r="BF2104" s="129" t="s">
        <v>75</v>
      </c>
      <c r="BG2104" s="129" t="s">
        <v>75</v>
      </c>
      <c r="BH2104" s="129"/>
      <c r="BI2104" s="129" t="s">
        <v>96</v>
      </c>
      <c r="BJ2104" s="129"/>
      <c r="BK2104" s="129" t="s">
        <v>3962</v>
      </c>
      <c r="BL2104" s="141" t="s">
        <v>9059</v>
      </c>
      <c r="BM2104" s="129">
        <v>35</v>
      </c>
      <c r="BN2104" s="129" t="s">
        <v>75</v>
      </c>
      <c r="BO2104" s="129" t="s">
        <v>75</v>
      </c>
      <c r="BP2104" s="129" t="s">
        <v>75</v>
      </c>
      <c r="BQ2104" s="129" t="s">
        <v>100</v>
      </c>
      <c r="BR2104" s="129" t="s">
        <v>1795</v>
      </c>
      <c r="BS2104" s="129"/>
      <c r="BT2104" s="129"/>
    </row>
    <row r="2105" spans="1:72" ht="20.45" customHeight="1">
      <c r="A2105" s="129" t="s">
        <v>9783</v>
      </c>
      <c r="B2105" s="129">
        <v>260170</v>
      </c>
      <c r="C2105" s="129" t="s">
        <v>71</v>
      </c>
      <c r="D2105" s="130">
        <v>46206</v>
      </c>
      <c r="E2105" s="131">
        <v>0.57986111111111116</v>
      </c>
      <c r="F2105" s="132">
        <v>46204</v>
      </c>
      <c r="G2105" s="130">
        <v>46206</v>
      </c>
      <c r="H2105" s="131">
        <v>0.64375000000000004</v>
      </c>
      <c r="I2105" s="133">
        <f t="shared" si="275"/>
        <v>6.3888888888888884E-2</v>
      </c>
      <c r="J2105" s="129">
        <v>3</v>
      </c>
      <c r="K2105" s="1" t="s">
        <v>1896</v>
      </c>
      <c r="L2105" s="129" t="s">
        <v>9784</v>
      </c>
      <c r="M2105" s="129" t="s">
        <v>75</v>
      </c>
      <c r="N2105" s="134" t="s">
        <v>1915</v>
      </c>
      <c r="O2105" s="134" t="s">
        <v>77</v>
      </c>
      <c r="P2105" s="129" t="s">
        <v>172</v>
      </c>
      <c r="Q2105" s="129" t="s">
        <v>172</v>
      </c>
      <c r="R2105" s="136" t="s">
        <v>1927</v>
      </c>
      <c r="S2105" s="136" t="s">
        <v>160</v>
      </c>
      <c r="T2105" s="135" t="s">
        <v>9309</v>
      </c>
      <c r="U2105" s="135" t="s">
        <v>7594</v>
      </c>
      <c r="V2105" s="129" t="s">
        <v>1900</v>
      </c>
      <c r="W2105" s="129" t="s">
        <v>83</v>
      </c>
      <c r="X2105" s="129" t="s">
        <v>123</v>
      </c>
      <c r="Y2105" s="129" t="s">
        <v>9043</v>
      </c>
      <c r="Z2105" s="129" t="s">
        <v>84</v>
      </c>
      <c r="AA2105" s="129" t="s">
        <v>72</v>
      </c>
      <c r="AB2105" s="129" t="s">
        <v>140</v>
      </c>
      <c r="AC2105" s="129" t="s">
        <v>181</v>
      </c>
      <c r="AD2105" s="129" t="s">
        <v>126</v>
      </c>
      <c r="AE2105" s="129">
        <v>65</v>
      </c>
      <c r="AF2105" s="129" t="s">
        <v>88</v>
      </c>
      <c r="AG2105" s="129">
        <v>3.9</v>
      </c>
      <c r="AH2105" s="129" t="s">
        <v>954</v>
      </c>
      <c r="AI2105" s="129" t="s">
        <v>90</v>
      </c>
      <c r="AJ2105" s="129" t="s">
        <v>91</v>
      </c>
      <c r="AK2105" s="129" t="s">
        <v>72</v>
      </c>
      <c r="AL2105" s="129"/>
      <c r="AM2105" s="137" t="s">
        <v>244</v>
      </c>
      <c r="AN2105" s="137">
        <v>2</v>
      </c>
      <c r="AO2105" s="138" t="s">
        <v>245</v>
      </c>
      <c r="AP2105" s="129"/>
      <c r="AQ2105" s="129"/>
      <c r="AR2105" s="129" t="s">
        <v>3444</v>
      </c>
      <c r="AS2105" s="129"/>
      <c r="AT2105" s="129"/>
      <c r="AU2105" s="130">
        <v>46206</v>
      </c>
      <c r="AV2105" s="131">
        <v>0.67361111111111116</v>
      </c>
      <c r="AW2105" s="131" t="s">
        <v>72</v>
      </c>
      <c r="AX2105" s="131" t="e">
        <f t="shared" si="288"/>
        <v>#VALUE!</v>
      </c>
      <c r="AY2105" s="131" t="e">
        <f t="shared" si="289"/>
        <v>#VALUE!</v>
      </c>
      <c r="AZ2105" s="131" t="e">
        <f t="shared" si="290"/>
        <v>#VALUE!</v>
      </c>
      <c r="BA2105" s="129" t="s">
        <v>9785</v>
      </c>
      <c r="BB2105" s="129"/>
      <c r="BC2105" s="129" t="s">
        <v>1675</v>
      </c>
      <c r="BD2105" s="129">
        <v>15</v>
      </c>
      <c r="BE2105" s="129" t="s">
        <v>6026</v>
      </c>
      <c r="BF2105" s="129" t="s">
        <v>88</v>
      </c>
      <c r="BG2105" s="129" t="s">
        <v>88</v>
      </c>
      <c r="BH2105" s="129"/>
      <c r="BI2105" s="129" t="s">
        <v>79</v>
      </c>
      <c r="BJ2105" s="129" t="s">
        <v>9401</v>
      </c>
      <c r="BK2105" s="129" t="s">
        <v>3962</v>
      </c>
      <c r="BL2105" s="141" t="s">
        <v>72</v>
      </c>
      <c r="BM2105" s="129">
        <v>7</v>
      </c>
      <c r="BN2105" s="129" t="s">
        <v>88</v>
      </c>
      <c r="BO2105" s="129" t="s">
        <v>88</v>
      </c>
      <c r="BP2105" s="129" t="s">
        <v>88</v>
      </c>
      <c r="BQ2105" s="129" t="s">
        <v>6462</v>
      </c>
      <c r="BR2105" s="129" t="s">
        <v>100</v>
      </c>
      <c r="BS2105" s="129"/>
      <c r="BT2105" s="129"/>
    </row>
    <row r="2106" spans="1:72" ht="20.45" customHeight="1">
      <c r="A2106" s="129" t="s">
        <v>9786</v>
      </c>
      <c r="B2106" s="129">
        <v>260171</v>
      </c>
      <c r="C2106" s="129" t="s">
        <v>71</v>
      </c>
      <c r="D2106" s="130">
        <v>46209</v>
      </c>
      <c r="E2106" s="131">
        <v>0.47083333333333333</v>
      </c>
      <c r="F2106" s="132">
        <v>46204</v>
      </c>
      <c r="G2106" s="130">
        <v>46209</v>
      </c>
      <c r="H2106" s="131">
        <v>0.6020833333333333</v>
      </c>
      <c r="I2106" s="133">
        <f t="shared" si="275"/>
        <v>0.13124999999999998</v>
      </c>
      <c r="J2106" s="129">
        <v>3</v>
      </c>
      <c r="K2106" s="1" t="s">
        <v>1896</v>
      </c>
      <c r="L2106" s="129" t="s">
        <v>9787</v>
      </c>
      <c r="M2106" s="129" t="s">
        <v>75</v>
      </c>
      <c r="N2106" s="134" t="s">
        <v>3947</v>
      </c>
      <c r="O2106" s="134" t="s">
        <v>77</v>
      </c>
      <c r="P2106" s="129" t="s">
        <v>172</v>
      </c>
      <c r="Q2106" s="129" t="s">
        <v>172</v>
      </c>
      <c r="R2106" s="136" t="s">
        <v>1927</v>
      </c>
      <c r="S2106" s="136" t="s">
        <v>160</v>
      </c>
      <c r="T2106" s="135" t="s">
        <v>9788</v>
      </c>
      <c r="U2106" s="135" t="s">
        <v>2305</v>
      </c>
      <c r="V2106" s="129" t="s">
        <v>1900</v>
      </c>
      <c r="W2106" s="129" t="s">
        <v>813</v>
      </c>
      <c r="X2106" s="129" t="s">
        <v>813</v>
      </c>
      <c r="Y2106" s="129" t="s">
        <v>9057</v>
      </c>
      <c r="Z2106" s="129" t="s">
        <v>84</v>
      </c>
      <c r="AA2106" s="129" t="s">
        <v>72</v>
      </c>
      <c r="AB2106" s="129" t="s">
        <v>140</v>
      </c>
      <c r="AC2106" s="129" t="s">
        <v>141</v>
      </c>
      <c r="AD2106" s="129" t="s">
        <v>87</v>
      </c>
      <c r="AE2106" s="129">
        <v>51</v>
      </c>
      <c r="AF2106" s="129" t="s">
        <v>88</v>
      </c>
      <c r="AG2106" s="129">
        <v>3.8</v>
      </c>
      <c r="AH2106" s="129" t="s">
        <v>954</v>
      </c>
      <c r="AI2106" s="129" t="s">
        <v>90</v>
      </c>
      <c r="AJ2106" s="129" t="s">
        <v>91</v>
      </c>
      <c r="AK2106" s="129" t="s">
        <v>72</v>
      </c>
      <c r="AL2106" s="129"/>
      <c r="AM2106" s="140"/>
      <c r="AN2106" s="140"/>
      <c r="AO2106" s="140"/>
      <c r="AP2106" s="129"/>
      <c r="AQ2106" s="129"/>
      <c r="AR2106" s="129" t="s">
        <v>3444</v>
      </c>
      <c r="AS2106" s="129"/>
      <c r="AT2106" s="129"/>
      <c r="AU2106" s="130">
        <v>46209</v>
      </c>
      <c r="AV2106" s="131">
        <v>0.61458333333333337</v>
      </c>
      <c r="AW2106" s="131"/>
      <c r="AX2106" s="131">
        <f t="shared" si="288"/>
        <v>-0.61458333333333337</v>
      </c>
      <c r="AY2106" s="131">
        <f t="shared" si="289"/>
        <v>-0.13124999999999998</v>
      </c>
      <c r="AZ2106" s="131">
        <f t="shared" si="290"/>
        <v>-0.47083333333333333</v>
      </c>
      <c r="BA2106" s="129" t="s">
        <v>9789</v>
      </c>
      <c r="BB2106" s="129"/>
      <c r="BC2106" s="129" t="s">
        <v>1675</v>
      </c>
      <c r="BD2106" s="129">
        <v>14</v>
      </c>
      <c r="BE2106" s="129" t="s">
        <v>2694</v>
      </c>
      <c r="BF2106" s="129" t="s">
        <v>88</v>
      </c>
      <c r="BG2106" s="129" t="s">
        <v>88</v>
      </c>
      <c r="BH2106" s="129"/>
      <c r="BI2106" s="129" t="s">
        <v>79</v>
      </c>
      <c r="BJ2106" s="129" t="s">
        <v>2685</v>
      </c>
      <c r="BK2106" s="129" t="s">
        <v>9092</v>
      </c>
      <c r="BL2106" s="141" t="s">
        <v>72</v>
      </c>
      <c r="BM2106" s="129">
        <v>7</v>
      </c>
      <c r="BN2106" s="129" t="s">
        <v>88</v>
      </c>
      <c r="BO2106" s="129" t="s">
        <v>88</v>
      </c>
      <c r="BP2106" s="129" t="s">
        <v>88</v>
      </c>
      <c r="BQ2106" s="129" t="s">
        <v>9790</v>
      </c>
      <c r="BR2106" s="129" t="s">
        <v>100</v>
      </c>
      <c r="BS2106" s="129"/>
      <c r="BT2106" s="129"/>
    </row>
    <row r="2107" spans="1:72" ht="20.45" customHeight="1">
      <c r="A2107" s="129" t="s">
        <v>9791</v>
      </c>
      <c r="B2107" s="129">
        <v>260172</v>
      </c>
      <c r="C2107" s="129" t="s">
        <v>497</v>
      </c>
      <c r="D2107" s="130">
        <v>46210</v>
      </c>
      <c r="E2107" s="131">
        <v>0.5625</v>
      </c>
      <c r="F2107" s="132">
        <v>46204</v>
      </c>
      <c r="G2107" s="130">
        <v>46210</v>
      </c>
      <c r="H2107" s="131">
        <v>0.63541666666666663</v>
      </c>
      <c r="I2107" s="133">
        <f t="shared" si="275"/>
        <v>7.291666666666663E-2</v>
      </c>
      <c r="J2107" s="129">
        <v>4</v>
      </c>
      <c r="K2107" s="1" t="s">
        <v>1896</v>
      </c>
      <c r="L2107" s="129" t="s">
        <v>9792</v>
      </c>
      <c r="M2107" s="129" t="s">
        <v>75</v>
      </c>
      <c r="N2107" s="134" t="s">
        <v>9730</v>
      </c>
      <c r="O2107" s="134" t="s">
        <v>497</v>
      </c>
      <c r="P2107" s="129" t="s">
        <v>78</v>
      </c>
      <c r="Q2107" s="129" t="s">
        <v>172</v>
      </c>
      <c r="R2107" s="136" t="s">
        <v>1898</v>
      </c>
      <c r="S2107" s="136" t="s">
        <v>160</v>
      </c>
      <c r="T2107" s="135" t="s">
        <v>9793</v>
      </c>
      <c r="U2107" s="135" t="s">
        <v>2018</v>
      </c>
      <c r="V2107" s="129" t="s">
        <v>1900</v>
      </c>
      <c r="W2107" s="129" t="s">
        <v>83</v>
      </c>
      <c r="X2107" s="129" t="s">
        <v>123</v>
      </c>
      <c r="Y2107" s="129" t="s">
        <v>9043</v>
      </c>
      <c r="Z2107" s="129" t="s">
        <v>84</v>
      </c>
      <c r="AA2107" s="129" t="s">
        <v>72</v>
      </c>
      <c r="AB2107" s="129" t="s">
        <v>140</v>
      </c>
      <c r="AC2107" s="129" t="s">
        <v>181</v>
      </c>
      <c r="AD2107" s="129" t="s">
        <v>126</v>
      </c>
      <c r="AE2107" s="129">
        <v>70</v>
      </c>
      <c r="AF2107" s="129" t="s">
        <v>88</v>
      </c>
      <c r="AG2107" s="129">
        <v>5.0999999999999996</v>
      </c>
      <c r="AH2107" s="129" t="s">
        <v>954</v>
      </c>
      <c r="AI2107" s="129" t="s">
        <v>90</v>
      </c>
      <c r="AJ2107" s="129" t="s">
        <v>91</v>
      </c>
      <c r="AK2107" s="129" t="s">
        <v>72</v>
      </c>
      <c r="AL2107" s="129"/>
      <c r="AM2107" s="137" t="s">
        <v>229</v>
      </c>
      <c r="AN2107" s="137">
        <v>2</v>
      </c>
      <c r="AO2107" s="138" t="s">
        <v>230</v>
      </c>
      <c r="AP2107" s="129"/>
      <c r="AQ2107" s="129"/>
      <c r="AR2107" s="129" t="s">
        <v>3444</v>
      </c>
      <c r="AS2107" s="129"/>
      <c r="AT2107" s="129"/>
      <c r="AU2107" s="130">
        <v>46210</v>
      </c>
      <c r="AV2107" s="131">
        <v>0.64861111111111114</v>
      </c>
      <c r="AW2107" s="131">
        <v>0.76527777777777772</v>
      </c>
      <c r="AX2107" s="131">
        <f t="shared" si="288"/>
        <v>0.11666666666666659</v>
      </c>
      <c r="AY2107" s="131">
        <f t="shared" si="289"/>
        <v>0.69236111111111109</v>
      </c>
      <c r="AZ2107" s="131">
        <f t="shared" si="290"/>
        <v>0.20277777777777772</v>
      </c>
      <c r="BA2107" s="129" t="s">
        <v>9794</v>
      </c>
      <c r="BB2107" s="129"/>
      <c r="BC2107" s="129" t="s">
        <v>1675</v>
      </c>
      <c r="BD2107" s="129">
        <v>15</v>
      </c>
      <c r="BE2107" s="129" t="s">
        <v>7811</v>
      </c>
      <c r="BF2107" s="129" t="s">
        <v>75</v>
      </c>
      <c r="BG2107" s="129" t="s">
        <v>75</v>
      </c>
      <c r="BH2107" s="129" t="s">
        <v>88</v>
      </c>
      <c r="BI2107" s="129" t="s">
        <v>96</v>
      </c>
      <c r="BJ2107" s="129"/>
      <c r="BK2107" s="129" t="s">
        <v>9039</v>
      </c>
      <c r="BL2107" s="141" t="s">
        <v>9732</v>
      </c>
      <c r="BM2107" s="129">
        <f>(7*7)+14</f>
        <v>63</v>
      </c>
      <c r="BN2107" s="129" t="s">
        <v>75</v>
      </c>
      <c r="BO2107" s="129" t="s">
        <v>75</v>
      </c>
      <c r="BP2107" s="129" t="s">
        <v>75</v>
      </c>
      <c r="BQ2107" s="129" t="s">
        <v>100</v>
      </c>
      <c r="BR2107" s="129" t="s">
        <v>6462</v>
      </c>
      <c r="BS2107" s="129"/>
      <c r="BT2107" s="129"/>
    </row>
    <row r="2108" spans="1:72" ht="20.45" customHeight="1">
      <c r="A2108" s="129" t="s">
        <v>9795</v>
      </c>
      <c r="B2108" s="129">
        <v>260173</v>
      </c>
      <c r="C2108" s="129" t="s">
        <v>497</v>
      </c>
      <c r="D2108" s="130">
        <v>46211</v>
      </c>
      <c r="E2108" s="131">
        <v>0.55902777777777779</v>
      </c>
      <c r="F2108" s="132">
        <v>46204</v>
      </c>
      <c r="G2108" s="130">
        <v>46211</v>
      </c>
      <c r="H2108" s="131">
        <v>0.63888888888888884</v>
      </c>
      <c r="I2108" s="133">
        <f t="shared" si="275"/>
        <v>7.9861111111111049E-2</v>
      </c>
      <c r="J2108" s="129">
        <v>3</v>
      </c>
      <c r="K2108" s="1" t="s">
        <v>1896</v>
      </c>
      <c r="L2108" s="129" t="s">
        <v>9796</v>
      </c>
      <c r="M2108" s="129" t="s">
        <v>75</v>
      </c>
      <c r="N2108" s="134" t="s">
        <v>9730</v>
      </c>
      <c r="O2108" s="134" t="s">
        <v>497</v>
      </c>
      <c r="P2108" s="129" t="s">
        <v>78</v>
      </c>
      <c r="Q2108" s="129" t="s">
        <v>78</v>
      </c>
      <c r="R2108" s="136" t="s">
        <v>1898</v>
      </c>
      <c r="S2108" s="136" t="s">
        <v>160</v>
      </c>
      <c r="T2108" s="135" t="s">
        <v>9793</v>
      </c>
      <c r="U2108" s="136" t="s">
        <v>8793</v>
      </c>
      <c r="V2108" s="129" t="s">
        <v>1900</v>
      </c>
      <c r="W2108" s="129" t="s">
        <v>83</v>
      </c>
      <c r="X2108" s="129" t="s">
        <v>7673</v>
      </c>
      <c r="Y2108" s="129" t="s">
        <v>9043</v>
      </c>
      <c r="Z2108" s="129" t="s">
        <v>84</v>
      </c>
      <c r="AA2108" s="129" t="s">
        <v>72</v>
      </c>
      <c r="AB2108" s="129" t="s">
        <v>140</v>
      </c>
      <c r="AC2108" s="129" t="s">
        <v>141</v>
      </c>
      <c r="AD2108" s="129" t="s">
        <v>126</v>
      </c>
      <c r="AE2108" s="129">
        <v>65</v>
      </c>
      <c r="AF2108" s="129" t="s">
        <v>88</v>
      </c>
      <c r="AG2108" s="129">
        <v>5.8</v>
      </c>
      <c r="AH2108" s="129" t="s">
        <v>2344</v>
      </c>
      <c r="AI2108" s="129" t="s">
        <v>90</v>
      </c>
      <c r="AJ2108" s="129" t="s">
        <v>91</v>
      </c>
      <c r="AK2108" s="129" t="s">
        <v>72</v>
      </c>
      <c r="AL2108" s="129"/>
      <c r="AM2108" s="137" t="s">
        <v>9722</v>
      </c>
      <c r="AN2108" s="137">
        <v>3</v>
      </c>
      <c r="AO2108" s="138" t="s">
        <v>230</v>
      </c>
      <c r="AP2108" s="129"/>
      <c r="AQ2108" s="129"/>
      <c r="AR2108" s="129" t="s">
        <v>3444</v>
      </c>
      <c r="AS2108" s="129"/>
      <c r="AT2108" s="129"/>
      <c r="AU2108" s="130">
        <v>46211</v>
      </c>
      <c r="AV2108" s="131">
        <v>0.68541666666666667</v>
      </c>
      <c r="AW2108" s="131">
        <v>0.77708333333333335</v>
      </c>
      <c r="AX2108" s="131">
        <f t="shared" si="288"/>
        <v>9.1666666666666674E-2</v>
      </c>
      <c r="AY2108" s="131">
        <f t="shared" si="289"/>
        <v>0.6972222222222223</v>
      </c>
      <c r="AZ2108" s="131">
        <f t="shared" si="290"/>
        <v>0.21805555555555556</v>
      </c>
      <c r="BA2108" s="129" t="s">
        <v>9797</v>
      </c>
      <c r="BB2108" s="129"/>
      <c r="BC2108" s="129" t="s">
        <v>1675</v>
      </c>
      <c r="BD2108" s="129">
        <v>15</v>
      </c>
      <c r="BE2108" s="129" t="s">
        <v>4063</v>
      </c>
      <c r="BF2108" s="129" t="s">
        <v>75</v>
      </c>
      <c r="BG2108" s="129" t="s">
        <v>75</v>
      </c>
      <c r="BH2108" s="129" t="s">
        <v>88</v>
      </c>
      <c r="BI2108" s="129" t="s">
        <v>96</v>
      </c>
      <c r="BJ2108" s="129"/>
      <c r="BK2108" s="129" t="s">
        <v>9039</v>
      </c>
      <c r="BL2108" s="141" t="s">
        <v>9732</v>
      </c>
      <c r="BM2108" s="129">
        <f t="shared" ref="BM2108" si="291">(7*7)+7</f>
        <v>56</v>
      </c>
      <c r="BN2108" s="129" t="s">
        <v>75</v>
      </c>
      <c r="BO2108" s="129" t="s">
        <v>75</v>
      </c>
      <c r="BP2108" s="129" t="s">
        <v>75</v>
      </c>
      <c r="BQ2108" s="129" t="s">
        <v>100</v>
      </c>
      <c r="BR2108" s="129" t="s">
        <v>9790</v>
      </c>
      <c r="BS2108" s="129"/>
      <c r="BT2108" s="129"/>
    </row>
    <row r="2109" spans="1:72" ht="20.45" customHeight="1">
      <c r="A2109" s="129" t="s">
        <v>9798</v>
      </c>
      <c r="B2109" s="129">
        <v>260174</v>
      </c>
      <c r="C2109" s="129" t="s">
        <v>71</v>
      </c>
      <c r="D2109" s="130">
        <v>46211</v>
      </c>
      <c r="E2109" s="131">
        <v>0.52083333333333337</v>
      </c>
      <c r="F2109" s="132">
        <v>46204</v>
      </c>
      <c r="G2109" s="130">
        <v>46211</v>
      </c>
      <c r="H2109" s="131">
        <v>0.74513888888888891</v>
      </c>
      <c r="I2109" s="133">
        <f t="shared" si="275"/>
        <v>0.22430555555555554</v>
      </c>
      <c r="J2109" s="129">
        <v>15</v>
      </c>
      <c r="K2109" s="1" t="s">
        <v>1896</v>
      </c>
      <c r="L2109" s="129" t="s">
        <v>9799</v>
      </c>
      <c r="M2109" s="129" t="s">
        <v>75</v>
      </c>
      <c r="N2109" s="134" t="s">
        <v>9631</v>
      </c>
      <c r="O2109" s="134" t="s">
        <v>77</v>
      </c>
      <c r="P2109" s="129" t="s">
        <v>78</v>
      </c>
      <c r="Q2109" s="129" t="s">
        <v>78</v>
      </c>
      <c r="R2109" s="136" t="s">
        <v>1898</v>
      </c>
      <c r="S2109" s="136" t="s">
        <v>99</v>
      </c>
      <c r="T2109" s="135"/>
      <c r="U2109" s="135" t="s">
        <v>9800</v>
      </c>
      <c r="V2109" s="129" t="s">
        <v>1900</v>
      </c>
      <c r="W2109" s="129" t="s">
        <v>2143</v>
      </c>
      <c r="X2109" s="129" t="s">
        <v>1868</v>
      </c>
      <c r="Y2109" s="129" t="s">
        <v>9079</v>
      </c>
      <c r="Z2109" s="129" t="s">
        <v>152</v>
      </c>
      <c r="AA2109" s="129" t="s">
        <v>3803</v>
      </c>
      <c r="AB2109" s="129" t="s">
        <v>153</v>
      </c>
      <c r="AC2109" s="129" t="s">
        <v>164</v>
      </c>
      <c r="AD2109" s="129" t="s">
        <v>126</v>
      </c>
      <c r="AE2109" s="129">
        <v>79</v>
      </c>
      <c r="AF2109" s="129" t="s">
        <v>88</v>
      </c>
      <c r="AG2109" s="129">
        <v>5.4</v>
      </c>
      <c r="AH2109" s="129" t="s">
        <v>299</v>
      </c>
      <c r="AI2109" s="129" t="s">
        <v>90</v>
      </c>
      <c r="AJ2109" s="129" t="s">
        <v>91</v>
      </c>
      <c r="AK2109" s="129" t="s">
        <v>72</v>
      </c>
      <c r="AL2109" s="129"/>
      <c r="AM2109" s="137"/>
      <c r="AN2109" s="137"/>
      <c r="AO2109" s="138"/>
      <c r="AP2109" s="129"/>
      <c r="AQ2109" s="129"/>
      <c r="AR2109" s="129" t="s">
        <v>2726</v>
      </c>
      <c r="AS2109" s="129"/>
      <c r="AT2109" s="129"/>
      <c r="AU2109" s="130">
        <v>46211</v>
      </c>
      <c r="AV2109" s="131">
        <v>0.73888888888888893</v>
      </c>
      <c r="AW2109" s="131">
        <v>0.78541666666666665</v>
      </c>
      <c r="AX2109" s="131">
        <f t="shared" si="288"/>
        <v>4.6527777777777724E-2</v>
      </c>
      <c r="AY2109" s="131">
        <f t="shared" si="289"/>
        <v>0.56111111111111112</v>
      </c>
      <c r="AZ2109" s="131">
        <f t="shared" si="290"/>
        <v>0.26458333333333328</v>
      </c>
      <c r="BA2109" s="129" t="s">
        <v>9801</v>
      </c>
      <c r="BB2109" s="129"/>
      <c r="BC2109" s="129" t="s">
        <v>1794</v>
      </c>
      <c r="BD2109" s="129">
        <v>15</v>
      </c>
      <c r="BE2109" s="129" t="s">
        <v>9200</v>
      </c>
      <c r="BF2109" s="129" t="s">
        <v>75</v>
      </c>
      <c r="BG2109" s="129" t="s">
        <v>75</v>
      </c>
      <c r="BH2109" s="129" t="s">
        <v>88</v>
      </c>
      <c r="BI2109" s="129" t="s">
        <v>96</v>
      </c>
      <c r="BJ2109" s="129"/>
      <c r="BK2109" s="129" t="s">
        <v>9092</v>
      </c>
      <c r="BL2109" s="141" t="s">
        <v>9802</v>
      </c>
      <c r="BM2109" s="129">
        <v>35</v>
      </c>
      <c r="BN2109" s="129" t="s">
        <v>75</v>
      </c>
      <c r="BO2109" s="129" t="s">
        <v>75</v>
      </c>
      <c r="BP2109" s="129" t="s">
        <v>75</v>
      </c>
      <c r="BQ2109" s="129" t="s">
        <v>100</v>
      </c>
      <c r="BR2109" s="129" t="s">
        <v>100</v>
      </c>
      <c r="BS2109" s="129"/>
      <c r="BT2109" s="147"/>
    </row>
    <row r="2110" spans="1:72" ht="20.45" customHeight="1">
      <c r="A2110" s="129" t="s">
        <v>9803</v>
      </c>
      <c r="B2110" s="129">
        <v>260175</v>
      </c>
      <c r="C2110" s="129" t="s">
        <v>71</v>
      </c>
      <c r="D2110" s="130">
        <v>46212</v>
      </c>
      <c r="E2110" s="131">
        <v>0.44930555555555557</v>
      </c>
      <c r="F2110" s="132">
        <v>46204</v>
      </c>
      <c r="G2110" s="130">
        <v>46212</v>
      </c>
      <c r="H2110" s="131">
        <v>0.61319444444444449</v>
      </c>
      <c r="I2110" s="133">
        <f t="shared" si="275"/>
        <v>0.16388888888888892</v>
      </c>
      <c r="J2110" s="129">
        <v>0</v>
      </c>
      <c r="K2110" s="1" t="s">
        <v>1896</v>
      </c>
      <c r="L2110" s="129" t="s">
        <v>9804</v>
      </c>
      <c r="M2110" s="129" t="s">
        <v>75</v>
      </c>
      <c r="N2110" s="134" t="s">
        <v>3947</v>
      </c>
      <c r="O2110" s="134" t="s">
        <v>77</v>
      </c>
      <c r="P2110" s="129" t="s">
        <v>78</v>
      </c>
      <c r="Q2110" s="129" t="s">
        <v>172</v>
      </c>
      <c r="R2110" s="136" t="s">
        <v>139</v>
      </c>
      <c r="S2110" s="136" t="s">
        <v>160</v>
      </c>
      <c r="T2110" s="135" t="s">
        <v>6660</v>
      </c>
      <c r="U2110" s="135" t="s">
        <v>1976</v>
      </c>
      <c r="V2110" s="129" t="s">
        <v>1900</v>
      </c>
      <c r="W2110" s="129" t="s">
        <v>813</v>
      </c>
      <c r="X2110" s="129" t="s">
        <v>813</v>
      </c>
      <c r="Y2110" s="129" t="s">
        <v>9057</v>
      </c>
      <c r="Z2110" s="129" t="s">
        <v>84</v>
      </c>
      <c r="AA2110" s="129" t="s">
        <v>72</v>
      </c>
      <c r="AB2110" s="129" t="s">
        <v>140</v>
      </c>
      <c r="AC2110" s="129" t="s">
        <v>181</v>
      </c>
      <c r="AD2110" s="129" t="s">
        <v>87</v>
      </c>
      <c r="AE2110" s="129">
        <v>65</v>
      </c>
      <c r="AF2110" s="129" t="s">
        <v>88</v>
      </c>
      <c r="AG2110" s="129">
        <v>5.6</v>
      </c>
      <c r="AH2110" s="129" t="s">
        <v>954</v>
      </c>
      <c r="AI2110" s="129" t="s">
        <v>90</v>
      </c>
      <c r="AJ2110" s="129" t="s">
        <v>91</v>
      </c>
      <c r="AK2110" s="129" t="s">
        <v>90</v>
      </c>
      <c r="AL2110" s="129"/>
      <c r="AM2110" s="140"/>
      <c r="AN2110" s="140"/>
      <c r="AO2110" s="140"/>
      <c r="AP2110" s="129"/>
      <c r="AQ2110" s="129"/>
      <c r="AR2110" s="129" t="s">
        <v>3444</v>
      </c>
      <c r="AS2110" s="129"/>
      <c r="AT2110" s="129"/>
      <c r="AU2110" s="130">
        <v>46212</v>
      </c>
      <c r="AV2110" s="131">
        <v>0.62986111111111109</v>
      </c>
      <c r="AW2110" s="131"/>
      <c r="AX2110" s="131">
        <f t="shared" si="288"/>
        <v>-0.62986111111111109</v>
      </c>
      <c r="AY2110" s="131">
        <f t="shared" si="289"/>
        <v>-0.16388888888888892</v>
      </c>
      <c r="AZ2110" s="131">
        <f t="shared" si="290"/>
        <v>-0.44930555555555557</v>
      </c>
      <c r="BA2110" s="129" t="s">
        <v>9805</v>
      </c>
      <c r="BB2110" s="129"/>
      <c r="BC2110" s="129" t="s">
        <v>1675</v>
      </c>
      <c r="BD2110" s="129">
        <v>15</v>
      </c>
      <c r="BE2110" s="129" t="s">
        <v>2694</v>
      </c>
      <c r="BF2110" s="129" t="s">
        <v>75</v>
      </c>
      <c r="BG2110" s="129" t="s">
        <v>75</v>
      </c>
      <c r="BH2110" s="129"/>
      <c r="BI2110" s="129" t="s">
        <v>79</v>
      </c>
      <c r="BJ2110" s="129" t="s">
        <v>8014</v>
      </c>
      <c r="BK2110" s="129" t="s">
        <v>9092</v>
      </c>
      <c r="BL2110" s="141" t="s">
        <v>72</v>
      </c>
      <c r="BM2110" s="129">
        <v>7</v>
      </c>
      <c r="BN2110" s="129" t="s">
        <v>88</v>
      </c>
      <c r="BO2110" s="129" t="s">
        <v>88</v>
      </c>
      <c r="BP2110" s="129" t="s">
        <v>88</v>
      </c>
      <c r="BQ2110" s="129" t="s">
        <v>6462</v>
      </c>
      <c r="BR2110" s="129" t="s">
        <v>100</v>
      </c>
      <c r="BS2110" s="129"/>
      <c r="BT2110" s="129"/>
    </row>
    <row r="2111" spans="1:72" ht="20.45" customHeight="1">
      <c r="A2111" s="129" t="s">
        <v>9806</v>
      </c>
      <c r="B2111" s="129">
        <v>260176</v>
      </c>
      <c r="C2111" s="129" t="s">
        <v>497</v>
      </c>
      <c r="D2111" s="130">
        <v>46212</v>
      </c>
      <c r="E2111" s="131">
        <v>0.55208333333333337</v>
      </c>
      <c r="F2111" s="132">
        <v>46204</v>
      </c>
      <c r="G2111" s="130">
        <v>46212</v>
      </c>
      <c r="H2111" s="131">
        <v>0.94791666666666663</v>
      </c>
      <c r="I2111" s="133">
        <f t="shared" si="275"/>
        <v>0.39583333333333326</v>
      </c>
      <c r="J2111" s="129">
        <v>5</v>
      </c>
      <c r="K2111" s="1" t="s">
        <v>1896</v>
      </c>
      <c r="L2111" s="129" t="s">
        <v>9807</v>
      </c>
      <c r="M2111" s="129" t="s">
        <v>75</v>
      </c>
      <c r="N2111" s="134" t="s">
        <v>9730</v>
      </c>
      <c r="O2111" s="134" t="s">
        <v>497</v>
      </c>
      <c r="P2111" s="129" t="s">
        <v>78</v>
      </c>
      <c r="Q2111" s="129" t="s">
        <v>78</v>
      </c>
      <c r="R2111" s="136" t="s">
        <v>1898</v>
      </c>
      <c r="S2111" s="136" t="s">
        <v>7511</v>
      </c>
      <c r="T2111" s="136"/>
      <c r="U2111" s="135" t="s">
        <v>6477</v>
      </c>
      <c r="V2111" s="129" t="s">
        <v>80</v>
      </c>
      <c r="W2111" s="129" t="s">
        <v>778</v>
      </c>
      <c r="X2111" s="129" t="s">
        <v>779</v>
      </c>
      <c r="Y2111" s="129" t="s">
        <v>9036</v>
      </c>
      <c r="Z2111" s="129" t="s">
        <v>84</v>
      </c>
      <c r="AA2111" s="129" t="s">
        <v>72</v>
      </c>
      <c r="AB2111" s="129" t="s">
        <v>140</v>
      </c>
      <c r="AC2111" s="129" t="s">
        <v>181</v>
      </c>
      <c r="AD2111" s="129" t="s">
        <v>126</v>
      </c>
      <c r="AE2111" s="129">
        <v>72</v>
      </c>
      <c r="AF2111" s="129" t="s">
        <v>88</v>
      </c>
      <c r="AG2111" s="129">
        <v>5.0999999999999996</v>
      </c>
      <c r="AH2111" s="129" t="s">
        <v>299</v>
      </c>
      <c r="AI2111" s="129" t="s">
        <v>90</v>
      </c>
      <c r="AJ2111" s="129" t="s">
        <v>91</v>
      </c>
      <c r="AK2111" s="129" t="s">
        <v>72</v>
      </c>
      <c r="AL2111" s="129"/>
      <c r="AM2111" s="137"/>
      <c r="AN2111" s="140"/>
      <c r="AO2111" s="140"/>
      <c r="AP2111" s="129"/>
      <c r="AQ2111" s="129"/>
      <c r="AR2111" s="129" t="s">
        <v>3444</v>
      </c>
      <c r="AS2111" s="129"/>
      <c r="AT2111" s="129"/>
      <c r="AU2111" s="130">
        <v>46212</v>
      </c>
      <c r="AV2111" s="131">
        <v>1.0868055555555556</v>
      </c>
      <c r="AW2111" s="131">
        <v>1.1645833333333333</v>
      </c>
      <c r="AX2111" s="131">
        <f t="shared" si="288"/>
        <v>7.7777777777777724E-2</v>
      </c>
      <c r="AY2111" s="131">
        <f t="shared" si="289"/>
        <v>0.76875000000000004</v>
      </c>
      <c r="AZ2111" s="131">
        <f t="shared" si="290"/>
        <v>0.61249999999999993</v>
      </c>
      <c r="BA2111" s="131" t="s">
        <v>9808</v>
      </c>
      <c r="BB2111" s="129"/>
      <c r="BC2111" s="129" t="s">
        <v>1675</v>
      </c>
      <c r="BD2111" s="129">
        <v>15</v>
      </c>
      <c r="BE2111" s="129" t="s">
        <v>7811</v>
      </c>
      <c r="BF2111" s="129" t="s">
        <v>75</v>
      </c>
      <c r="BG2111" s="129" t="s">
        <v>75</v>
      </c>
      <c r="BH2111" s="129" t="s">
        <v>88</v>
      </c>
      <c r="BI2111" s="129" t="s">
        <v>79</v>
      </c>
      <c r="BJ2111" s="129" t="s">
        <v>7511</v>
      </c>
      <c r="BK2111" s="129" t="s">
        <v>9039</v>
      </c>
      <c r="BL2111" s="141" t="s">
        <v>9732</v>
      </c>
      <c r="BM2111" s="129">
        <f>(7*7)+7</f>
        <v>56</v>
      </c>
      <c r="BN2111" s="129" t="s">
        <v>75</v>
      </c>
      <c r="BO2111" s="129" t="s">
        <v>75</v>
      </c>
      <c r="BP2111" s="129" t="s">
        <v>75</v>
      </c>
      <c r="BQ2111" s="129" t="s">
        <v>160</v>
      </c>
      <c r="BR2111" s="129" t="s">
        <v>100</v>
      </c>
      <c r="BS2111" s="129"/>
      <c r="BT2111" s="129"/>
    </row>
    <row r="2112" spans="1:72" ht="20.45" customHeight="1">
      <c r="A2112" s="129" t="s">
        <v>9809</v>
      </c>
      <c r="B2112" s="129">
        <v>260177</v>
      </c>
      <c r="C2112" s="129" t="s">
        <v>71</v>
      </c>
      <c r="D2112" s="130">
        <v>46218</v>
      </c>
      <c r="E2112" s="131">
        <v>0.54513888888888884</v>
      </c>
      <c r="F2112" s="132">
        <v>46204</v>
      </c>
      <c r="G2112" s="130">
        <v>46218</v>
      </c>
      <c r="H2112" s="131">
        <v>0.60416666666666663</v>
      </c>
      <c r="I2112" s="133">
        <f t="shared" si="275"/>
        <v>5.902777777777779E-2</v>
      </c>
      <c r="J2112" s="129">
        <v>0</v>
      </c>
      <c r="K2112" s="1" t="s">
        <v>1896</v>
      </c>
      <c r="L2112" s="129" t="s">
        <v>9810</v>
      </c>
      <c r="M2112" s="129" t="s">
        <v>75</v>
      </c>
      <c r="N2112" s="134" t="s">
        <v>2215</v>
      </c>
      <c r="O2112" s="134" t="s">
        <v>77</v>
      </c>
      <c r="P2112" s="135" t="s">
        <v>72</v>
      </c>
      <c r="Q2112" s="129" t="s">
        <v>78</v>
      </c>
      <c r="R2112" s="136" t="s">
        <v>1898</v>
      </c>
      <c r="S2112" s="136" t="s">
        <v>99</v>
      </c>
      <c r="T2112" s="135"/>
      <c r="U2112" s="135" t="s">
        <v>72</v>
      </c>
      <c r="V2112" s="129" t="s">
        <v>1900</v>
      </c>
      <c r="W2112" s="129" t="s">
        <v>83</v>
      </c>
      <c r="X2112" s="129" t="s">
        <v>7673</v>
      </c>
      <c r="Y2112" s="129" t="s">
        <v>9043</v>
      </c>
      <c r="Z2112" s="129" t="s">
        <v>8445</v>
      </c>
      <c r="AA2112" s="129" t="s">
        <v>72</v>
      </c>
      <c r="AB2112" s="129" t="s">
        <v>9682</v>
      </c>
      <c r="AC2112" s="129" t="s">
        <v>9682</v>
      </c>
      <c r="AD2112" s="129" t="s">
        <v>126</v>
      </c>
      <c r="AE2112" s="129">
        <v>27</v>
      </c>
      <c r="AF2112" s="129" t="s">
        <v>88</v>
      </c>
      <c r="AG2112" s="129">
        <v>5.6</v>
      </c>
      <c r="AH2112" s="129" t="s">
        <v>954</v>
      </c>
      <c r="AI2112" s="129" t="s">
        <v>72</v>
      </c>
      <c r="AJ2112" s="129" t="s">
        <v>72</v>
      </c>
      <c r="AK2112" s="129" t="s">
        <v>72</v>
      </c>
      <c r="AL2112" s="129" t="s">
        <v>72</v>
      </c>
      <c r="AM2112" s="129" t="s">
        <v>72</v>
      </c>
      <c r="AN2112" s="129" t="s">
        <v>72</v>
      </c>
      <c r="AO2112" s="129" t="s">
        <v>72</v>
      </c>
      <c r="AP2112" s="129" t="s">
        <v>72</v>
      </c>
      <c r="AQ2112" s="129" t="s">
        <v>72</v>
      </c>
      <c r="AR2112" s="129" t="s">
        <v>72</v>
      </c>
      <c r="AS2112" s="129" t="s">
        <v>72</v>
      </c>
      <c r="AT2112" s="129" t="s">
        <v>72</v>
      </c>
      <c r="AU2112" s="130">
        <v>46218</v>
      </c>
      <c r="AV2112" s="131" t="s">
        <v>72</v>
      </c>
      <c r="AW2112" s="131" t="s">
        <v>72</v>
      </c>
      <c r="AX2112" s="131" t="s">
        <v>72</v>
      </c>
      <c r="AY2112" s="131" t="s">
        <v>72</v>
      </c>
      <c r="AZ2112" s="131" t="s">
        <v>72</v>
      </c>
      <c r="BA2112" s="131" t="s">
        <v>72</v>
      </c>
      <c r="BB2112" s="131" t="s">
        <v>72</v>
      </c>
      <c r="BC2112" s="131" t="s">
        <v>72</v>
      </c>
      <c r="BD2112" s="129">
        <v>15</v>
      </c>
      <c r="BE2112" s="131" t="s">
        <v>72</v>
      </c>
      <c r="BF2112" s="131" t="s">
        <v>72</v>
      </c>
      <c r="BG2112" s="131" t="s">
        <v>72</v>
      </c>
      <c r="BH2112" s="129" t="s">
        <v>88</v>
      </c>
      <c r="BI2112" s="131" t="s">
        <v>72</v>
      </c>
      <c r="BJ2112" s="131" t="s">
        <v>72</v>
      </c>
      <c r="BK2112" s="131" t="s">
        <v>72</v>
      </c>
      <c r="BL2112" s="139" t="s">
        <v>72</v>
      </c>
      <c r="BM2112" s="131" t="s">
        <v>72</v>
      </c>
      <c r="BN2112" s="131" t="s">
        <v>72</v>
      </c>
      <c r="BO2112" s="131" t="s">
        <v>72</v>
      </c>
      <c r="BP2112" s="131" t="s">
        <v>72</v>
      </c>
      <c r="BQ2112" s="129" t="s">
        <v>9682</v>
      </c>
      <c r="BR2112" s="129" t="s">
        <v>6462</v>
      </c>
      <c r="BS2112" s="129"/>
      <c r="BT2112" s="129"/>
    </row>
    <row r="2113" spans="1:72" ht="20.45" customHeight="1">
      <c r="A2113" s="129" t="s">
        <v>9811</v>
      </c>
      <c r="B2113" s="129">
        <v>260178</v>
      </c>
      <c r="C2113" s="129" t="s">
        <v>71</v>
      </c>
      <c r="D2113" s="130">
        <v>46218</v>
      </c>
      <c r="E2113" s="131">
        <v>0.54861111111111116</v>
      </c>
      <c r="F2113" s="132">
        <v>46204</v>
      </c>
      <c r="G2113" s="130">
        <v>46218</v>
      </c>
      <c r="H2113" s="131">
        <v>0.60416666666666663</v>
      </c>
      <c r="I2113" s="133">
        <f t="shared" si="275"/>
        <v>5.5555555555555469E-2</v>
      </c>
      <c r="J2113" s="129">
        <v>0</v>
      </c>
      <c r="K2113" s="1" t="s">
        <v>1896</v>
      </c>
      <c r="L2113" s="129" t="s">
        <v>9812</v>
      </c>
      <c r="M2113" s="129" t="s">
        <v>75</v>
      </c>
      <c r="N2113" s="134" t="s">
        <v>2215</v>
      </c>
      <c r="O2113" s="134" t="s">
        <v>77</v>
      </c>
      <c r="P2113" s="135" t="s">
        <v>72</v>
      </c>
      <c r="Q2113" s="129" t="s">
        <v>78</v>
      </c>
      <c r="R2113" s="136" t="s">
        <v>1898</v>
      </c>
      <c r="S2113" s="136" t="s">
        <v>99</v>
      </c>
      <c r="T2113" s="135"/>
      <c r="U2113" s="135" t="s">
        <v>72</v>
      </c>
      <c r="V2113" s="129" t="s">
        <v>1900</v>
      </c>
      <c r="W2113" s="129" t="s">
        <v>83</v>
      </c>
      <c r="X2113" s="129" t="s">
        <v>7673</v>
      </c>
      <c r="Y2113" s="129" t="s">
        <v>9043</v>
      </c>
      <c r="Z2113" s="129" t="s">
        <v>8445</v>
      </c>
      <c r="AA2113" s="129" t="s">
        <v>72</v>
      </c>
      <c r="AB2113" s="129" t="s">
        <v>9682</v>
      </c>
      <c r="AC2113" s="129" t="s">
        <v>9682</v>
      </c>
      <c r="AD2113" s="129" t="s">
        <v>87</v>
      </c>
      <c r="AE2113" s="129">
        <v>42</v>
      </c>
      <c r="AF2113" s="129" t="s">
        <v>88</v>
      </c>
      <c r="AG2113" s="129">
        <v>5.6</v>
      </c>
      <c r="AH2113" s="129" t="s">
        <v>954</v>
      </c>
      <c r="AI2113" s="129" t="s">
        <v>72</v>
      </c>
      <c r="AJ2113" s="129" t="s">
        <v>72</v>
      </c>
      <c r="AK2113" s="129" t="s">
        <v>72</v>
      </c>
      <c r="AL2113" s="129" t="s">
        <v>72</v>
      </c>
      <c r="AM2113" s="129" t="s">
        <v>72</v>
      </c>
      <c r="AN2113" s="129" t="s">
        <v>72</v>
      </c>
      <c r="AO2113" s="129" t="s">
        <v>72</v>
      </c>
      <c r="AP2113" s="129" t="s">
        <v>72</v>
      </c>
      <c r="AQ2113" s="129" t="s">
        <v>72</v>
      </c>
      <c r="AR2113" s="129" t="s">
        <v>72</v>
      </c>
      <c r="AS2113" s="129" t="s">
        <v>72</v>
      </c>
      <c r="AT2113" s="129" t="s">
        <v>72</v>
      </c>
      <c r="AU2113" s="130">
        <v>46218</v>
      </c>
      <c r="AV2113" s="131" t="s">
        <v>72</v>
      </c>
      <c r="AW2113" s="131" t="s">
        <v>72</v>
      </c>
      <c r="AX2113" s="131" t="s">
        <v>72</v>
      </c>
      <c r="AY2113" s="131" t="s">
        <v>72</v>
      </c>
      <c r="AZ2113" s="131" t="s">
        <v>72</v>
      </c>
      <c r="BA2113" s="131" t="s">
        <v>72</v>
      </c>
      <c r="BB2113" s="131" t="s">
        <v>72</v>
      </c>
      <c r="BC2113" s="131" t="s">
        <v>72</v>
      </c>
      <c r="BD2113" s="129">
        <v>15</v>
      </c>
      <c r="BE2113" s="131" t="s">
        <v>72</v>
      </c>
      <c r="BF2113" s="131" t="s">
        <v>72</v>
      </c>
      <c r="BG2113" s="131" t="s">
        <v>72</v>
      </c>
      <c r="BH2113" s="129" t="s">
        <v>88</v>
      </c>
      <c r="BI2113" s="131" t="s">
        <v>72</v>
      </c>
      <c r="BJ2113" s="131" t="s">
        <v>72</v>
      </c>
      <c r="BK2113" s="131" t="s">
        <v>72</v>
      </c>
      <c r="BL2113" s="139" t="s">
        <v>72</v>
      </c>
      <c r="BM2113" s="131" t="s">
        <v>72</v>
      </c>
      <c r="BN2113" s="131" t="s">
        <v>72</v>
      </c>
      <c r="BO2113" s="131" t="s">
        <v>72</v>
      </c>
      <c r="BP2113" s="131" t="s">
        <v>72</v>
      </c>
      <c r="BQ2113" s="129" t="s">
        <v>9682</v>
      </c>
      <c r="BR2113" s="129" t="s">
        <v>6761</v>
      </c>
      <c r="BS2113" s="129"/>
      <c r="BT2113" s="129"/>
    </row>
    <row r="2114" spans="1:72" ht="20.45" customHeight="1">
      <c r="A2114" s="129" t="s">
        <v>9813</v>
      </c>
      <c r="B2114" s="129">
        <v>260179</v>
      </c>
      <c r="C2114" s="129" t="s">
        <v>497</v>
      </c>
      <c r="D2114" s="130">
        <v>46223</v>
      </c>
      <c r="E2114" s="131">
        <v>0.57291666666666663</v>
      </c>
      <c r="F2114" s="132">
        <v>46204</v>
      </c>
      <c r="G2114" s="130">
        <v>46223</v>
      </c>
      <c r="H2114" s="131">
        <v>0.96250000000000002</v>
      </c>
      <c r="I2114" s="133">
        <f t="shared" si="275"/>
        <v>0.38958333333333339</v>
      </c>
      <c r="J2114" s="129">
        <v>25</v>
      </c>
      <c r="K2114" s="1" t="s">
        <v>1896</v>
      </c>
      <c r="L2114" s="129" t="s">
        <v>9814</v>
      </c>
      <c r="M2114" s="129" t="s">
        <v>75</v>
      </c>
      <c r="N2114" s="134" t="s">
        <v>9730</v>
      </c>
      <c r="O2114" s="134" t="s">
        <v>497</v>
      </c>
      <c r="P2114" s="129" t="s">
        <v>78</v>
      </c>
      <c r="Q2114" s="129" t="s">
        <v>78</v>
      </c>
      <c r="R2114" s="136" t="s">
        <v>1898</v>
      </c>
      <c r="S2114" s="136" t="s">
        <v>99</v>
      </c>
      <c r="T2114" s="136"/>
      <c r="U2114" s="135" t="s">
        <v>4294</v>
      </c>
      <c r="V2114" s="129" t="s">
        <v>80</v>
      </c>
      <c r="W2114" s="129" t="s">
        <v>778</v>
      </c>
      <c r="X2114" s="129" t="s">
        <v>779</v>
      </c>
      <c r="Y2114" s="129" t="s">
        <v>9036</v>
      </c>
      <c r="Z2114" s="129" t="s">
        <v>84</v>
      </c>
      <c r="AA2114" s="129" t="s">
        <v>72</v>
      </c>
      <c r="AB2114" s="129" t="s">
        <v>140</v>
      </c>
      <c r="AC2114" s="129" t="s">
        <v>141</v>
      </c>
      <c r="AD2114" s="129" t="s">
        <v>87</v>
      </c>
      <c r="AE2114" s="129">
        <v>49</v>
      </c>
      <c r="AF2114" s="129" t="s">
        <v>88</v>
      </c>
      <c r="AG2114" s="129">
        <v>6.9</v>
      </c>
      <c r="AH2114" s="129" t="s">
        <v>2344</v>
      </c>
      <c r="AI2114" s="129" t="s">
        <v>90</v>
      </c>
      <c r="AJ2114" s="129" t="s">
        <v>91</v>
      </c>
      <c r="AK2114" s="129" t="s">
        <v>72</v>
      </c>
      <c r="AL2114" s="129"/>
      <c r="AM2114" s="129" t="s">
        <v>254</v>
      </c>
      <c r="AN2114" s="129"/>
      <c r="AO2114" s="129"/>
      <c r="AP2114" s="129"/>
      <c r="AQ2114" s="129"/>
      <c r="AR2114" s="129" t="s">
        <v>72</v>
      </c>
      <c r="AS2114" s="129"/>
      <c r="AT2114" s="129"/>
      <c r="AU2114" s="130">
        <v>46223</v>
      </c>
      <c r="AV2114" s="131">
        <v>1.1229166666666666</v>
      </c>
      <c r="AW2114" s="131">
        <v>1.1923611111111112</v>
      </c>
      <c r="AX2114" s="131">
        <f t="shared" ref="AX2114:AX2118" si="292">AW2114-AV2114</f>
        <v>6.9444444444444642E-2</v>
      </c>
      <c r="AY2114" s="131">
        <f>AW2114-I2114</f>
        <v>0.80277777777777781</v>
      </c>
      <c r="AZ2114" s="131">
        <f>AW2114-E2114</f>
        <v>0.61944444444444458</v>
      </c>
      <c r="BA2114" s="131" t="s">
        <v>9815</v>
      </c>
      <c r="BB2114" s="129"/>
      <c r="BC2114" s="129" t="s">
        <v>1675</v>
      </c>
      <c r="BD2114" s="129">
        <v>15</v>
      </c>
      <c r="BE2114" s="129" t="s">
        <v>4063</v>
      </c>
      <c r="BF2114" s="129" t="s">
        <v>75</v>
      </c>
      <c r="BG2114" s="129" t="s">
        <v>75</v>
      </c>
      <c r="BH2114" s="129" t="s">
        <v>88</v>
      </c>
      <c r="BI2114" s="129" t="s">
        <v>96</v>
      </c>
      <c r="BJ2114" s="129"/>
      <c r="BK2114" s="129" t="s">
        <v>9039</v>
      </c>
      <c r="BL2114" s="141" t="s">
        <v>9732</v>
      </c>
      <c r="BM2114" s="129">
        <f>(7*7)+14</f>
        <v>63</v>
      </c>
      <c r="BN2114" s="129" t="s">
        <v>75</v>
      </c>
      <c r="BO2114" s="129" t="s">
        <v>75</v>
      </c>
      <c r="BP2114" s="129" t="s">
        <v>75</v>
      </c>
      <c r="BQ2114" s="129" t="s">
        <v>100</v>
      </c>
      <c r="BR2114" s="129" t="s">
        <v>9682</v>
      </c>
      <c r="BS2114" s="129"/>
      <c r="BT2114" s="129"/>
    </row>
    <row r="2115" spans="1:72" ht="20.45" customHeight="1">
      <c r="A2115" s="129">
        <v>260180</v>
      </c>
      <c r="B2115" s="129">
        <v>260180</v>
      </c>
      <c r="C2115" s="129" t="s">
        <v>71</v>
      </c>
      <c r="D2115" s="130">
        <v>46224</v>
      </c>
      <c r="E2115" s="131">
        <v>0.46875</v>
      </c>
      <c r="F2115" s="132">
        <v>46204</v>
      </c>
      <c r="G2115" s="130">
        <v>46224</v>
      </c>
      <c r="H2115" s="131">
        <v>0.56805555555555554</v>
      </c>
      <c r="I2115" s="133">
        <f t="shared" si="275"/>
        <v>9.9305555555555536E-2</v>
      </c>
      <c r="J2115" s="129">
        <v>2</v>
      </c>
      <c r="K2115" s="1" t="s">
        <v>1896</v>
      </c>
      <c r="L2115" s="129" t="s">
        <v>9816</v>
      </c>
      <c r="M2115" s="129" t="s">
        <v>75</v>
      </c>
      <c r="N2115" s="134" t="s">
        <v>2215</v>
      </c>
      <c r="O2115" s="134" t="s">
        <v>77</v>
      </c>
      <c r="P2115" s="129" t="s">
        <v>78</v>
      </c>
      <c r="Q2115" s="129" t="s">
        <v>172</v>
      </c>
      <c r="R2115" s="136" t="s">
        <v>139</v>
      </c>
      <c r="S2115" s="136" t="s">
        <v>160</v>
      </c>
      <c r="T2115" s="135" t="s">
        <v>9546</v>
      </c>
      <c r="U2115" s="135" t="s">
        <v>847</v>
      </c>
      <c r="V2115" s="129" t="s">
        <v>1900</v>
      </c>
      <c r="W2115" s="129" t="s">
        <v>813</v>
      </c>
      <c r="X2115" s="129" t="s">
        <v>813</v>
      </c>
      <c r="Y2115" s="129" t="s">
        <v>9057</v>
      </c>
      <c r="Z2115" s="129" t="s">
        <v>84</v>
      </c>
      <c r="AA2115" s="129" t="s">
        <v>72</v>
      </c>
      <c r="AB2115" s="129" t="s">
        <v>140</v>
      </c>
      <c r="AC2115" s="129" t="s">
        <v>141</v>
      </c>
      <c r="AD2115" s="129" t="s">
        <v>87</v>
      </c>
      <c r="AE2115" s="129">
        <v>40</v>
      </c>
      <c r="AF2115" s="129" t="s">
        <v>88</v>
      </c>
      <c r="AG2115" s="129">
        <v>4.2</v>
      </c>
      <c r="AH2115" s="129" t="s">
        <v>954</v>
      </c>
      <c r="AI2115" s="129" t="s">
        <v>90</v>
      </c>
      <c r="AJ2115" s="129" t="s">
        <v>91</v>
      </c>
      <c r="AK2115" s="129" t="s">
        <v>72</v>
      </c>
      <c r="AL2115" s="129"/>
      <c r="AM2115" s="140"/>
      <c r="AN2115" s="140"/>
      <c r="AO2115" s="140"/>
      <c r="AP2115" s="129"/>
      <c r="AQ2115" s="129"/>
      <c r="AR2115" s="129" t="s">
        <v>3444</v>
      </c>
      <c r="AS2115" s="129"/>
      <c r="AT2115" s="129"/>
      <c r="AU2115" s="130">
        <v>46224</v>
      </c>
      <c r="AV2115" s="131"/>
      <c r="AW2115" s="131"/>
      <c r="AX2115" s="131">
        <f t="shared" si="292"/>
        <v>0</v>
      </c>
      <c r="AY2115" s="131">
        <f>AW2115-I2115</f>
        <v>-9.9305555555555536E-2</v>
      </c>
      <c r="AZ2115" s="131">
        <f>AW2115-E2115</f>
        <v>-0.46875</v>
      </c>
      <c r="BA2115" s="129"/>
      <c r="BB2115" s="129"/>
      <c r="BC2115" s="129"/>
      <c r="BD2115" s="129"/>
      <c r="BE2115" s="129"/>
      <c r="BF2115" s="129"/>
      <c r="BG2115" s="129"/>
      <c r="BH2115" s="129"/>
      <c r="BI2115" s="129"/>
      <c r="BJ2115" s="129"/>
      <c r="BK2115" s="129"/>
      <c r="BL2115" s="141"/>
      <c r="BM2115" s="129"/>
      <c r="BN2115" s="129"/>
      <c r="BO2115" s="129"/>
      <c r="BP2115" s="129"/>
      <c r="BQ2115" s="129"/>
      <c r="BR2115" s="129" t="s">
        <v>9682</v>
      </c>
      <c r="BS2115" s="129"/>
      <c r="BT2115" s="129"/>
    </row>
    <row r="2116" spans="1:72" ht="20.45" customHeight="1">
      <c r="A2116" s="129" t="s">
        <v>9817</v>
      </c>
      <c r="B2116" s="129">
        <v>260181</v>
      </c>
      <c r="C2116" s="129" t="s">
        <v>71</v>
      </c>
      <c r="D2116" s="130">
        <v>46226</v>
      </c>
      <c r="E2116" s="131">
        <v>0.49305555555555558</v>
      </c>
      <c r="F2116" s="132">
        <v>46204</v>
      </c>
      <c r="G2116" s="130">
        <v>46226</v>
      </c>
      <c r="H2116" s="131">
        <v>0.71180555555555558</v>
      </c>
      <c r="I2116" s="133">
        <f t="shared" si="275"/>
        <v>0.21875</v>
      </c>
      <c r="J2116" s="129">
        <v>15</v>
      </c>
      <c r="K2116" s="1" t="s">
        <v>1896</v>
      </c>
      <c r="L2116" s="129" t="s">
        <v>9818</v>
      </c>
      <c r="M2116" s="129" t="s">
        <v>75</v>
      </c>
      <c r="N2116" s="134" t="s">
        <v>9631</v>
      </c>
      <c r="O2116" s="134" t="s">
        <v>77</v>
      </c>
      <c r="P2116" s="129" t="s">
        <v>78</v>
      </c>
      <c r="Q2116" s="129" t="s">
        <v>78</v>
      </c>
      <c r="R2116" s="136" t="s">
        <v>1898</v>
      </c>
      <c r="S2116" s="136" t="s">
        <v>99</v>
      </c>
      <c r="T2116" s="136"/>
      <c r="U2116" s="135" t="s">
        <v>7264</v>
      </c>
      <c r="V2116" s="129" t="s">
        <v>2306</v>
      </c>
      <c r="W2116" s="129" t="s">
        <v>9819</v>
      </c>
      <c r="X2116" s="129" t="s">
        <v>9820</v>
      </c>
      <c r="Y2116" s="129" t="s">
        <v>9821</v>
      </c>
      <c r="Z2116" s="129" t="s">
        <v>152</v>
      </c>
      <c r="AA2116" s="129" t="s">
        <v>72</v>
      </c>
      <c r="AB2116" s="129" t="s">
        <v>153</v>
      </c>
      <c r="AC2116" s="129" t="s">
        <v>154</v>
      </c>
      <c r="AD2116" s="129" t="s">
        <v>126</v>
      </c>
      <c r="AE2116" s="129">
        <v>63</v>
      </c>
      <c r="AF2116" s="129" t="s">
        <v>88</v>
      </c>
      <c r="AG2116" s="129">
        <v>6.6</v>
      </c>
      <c r="AH2116" s="129" t="s">
        <v>954</v>
      </c>
      <c r="AI2116" s="129" t="s">
        <v>90</v>
      </c>
      <c r="AJ2116" s="129" t="s">
        <v>91</v>
      </c>
      <c r="AK2116" s="129" t="s">
        <v>72</v>
      </c>
      <c r="AL2116" s="129"/>
      <c r="AM2116" s="140"/>
      <c r="AN2116" s="140"/>
      <c r="AO2116" s="140"/>
      <c r="AP2116" s="129"/>
      <c r="AQ2116" s="129"/>
      <c r="AR2116" s="129"/>
      <c r="AS2116" s="129"/>
      <c r="AT2116" s="129"/>
      <c r="AU2116" s="130">
        <v>46226</v>
      </c>
      <c r="AV2116" s="131">
        <v>0.72361111111111109</v>
      </c>
      <c r="AW2116" s="131">
        <v>0.76944444444444449</v>
      </c>
      <c r="AX2116" s="131">
        <f t="shared" si="292"/>
        <v>4.5833333333333393E-2</v>
      </c>
      <c r="AY2116" s="131">
        <f>AW2116-I2116</f>
        <v>0.55069444444444449</v>
      </c>
      <c r="AZ2116" s="131">
        <f>AW2116-E2116</f>
        <v>0.27638888888888891</v>
      </c>
      <c r="BA2116" s="129" t="s">
        <v>9822</v>
      </c>
      <c r="BB2116" s="129" t="s">
        <v>9823</v>
      </c>
      <c r="BC2116" s="129" t="s">
        <v>1794</v>
      </c>
      <c r="BD2116" s="129">
        <v>15</v>
      </c>
      <c r="BE2116" s="129" t="s">
        <v>9218</v>
      </c>
      <c r="BF2116" s="129" t="s">
        <v>75</v>
      </c>
      <c r="BG2116" s="129" t="s">
        <v>75</v>
      </c>
      <c r="BH2116" s="129" t="s">
        <v>88</v>
      </c>
      <c r="BI2116" s="129" t="s">
        <v>96</v>
      </c>
      <c r="BJ2116" s="129"/>
      <c r="BK2116" s="129" t="s">
        <v>9092</v>
      </c>
      <c r="BL2116" s="141" t="s">
        <v>9634</v>
      </c>
      <c r="BM2116" s="129">
        <f>42+21</f>
        <v>63</v>
      </c>
      <c r="BN2116" s="129" t="s">
        <v>75</v>
      </c>
      <c r="BO2116" s="129" t="s">
        <v>75</v>
      </c>
      <c r="BP2116" s="129" t="s">
        <v>75</v>
      </c>
      <c r="BQ2116" s="129" t="s">
        <v>100</v>
      </c>
      <c r="BR2116" s="129" t="s">
        <v>100</v>
      </c>
      <c r="BS2116" s="129"/>
      <c r="BT2116" s="129"/>
    </row>
    <row r="2117" spans="1:72" ht="20.45" customHeight="1">
      <c r="A2117" s="129" t="s">
        <v>9824</v>
      </c>
      <c r="B2117" s="129">
        <v>260182</v>
      </c>
      <c r="C2117" s="129" t="s">
        <v>71</v>
      </c>
      <c r="D2117" s="130">
        <v>46228</v>
      </c>
      <c r="E2117" s="131">
        <v>0.55208333333333337</v>
      </c>
      <c r="F2117" s="132">
        <v>46204</v>
      </c>
      <c r="G2117" s="130">
        <v>46228</v>
      </c>
      <c r="H2117" s="131">
        <v>0.65833333333333333</v>
      </c>
      <c r="I2117" s="133">
        <f t="shared" si="275"/>
        <v>0.10624999999999996</v>
      </c>
      <c r="J2117" s="129">
        <v>3</v>
      </c>
      <c r="K2117" s="1" t="s">
        <v>1896</v>
      </c>
      <c r="L2117" s="129" t="s">
        <v>9825</v>
      </c>
      <c r="M2117" s="129" t="s">
        <v>75</v>
      </c>
      <c r="N2117" s="134" t="s">
        <v>9826</v>
      </c>
      <c r="O2117" s="134" t="s">
        <v>77</v>
      </c>
      <c r="P2117" s="129" t="s">
        <v>78</v>
      </c>
      <c r="Q2117" s="129" t="s">
        <v>172</v>
      </c>
      <c r="R2117" s="136" t="s">
        <v>139</v>
      </c>
      <c r="S2117" s="136" t="s">
        <v>99</v>
      </c>
      <c r="T2117" s="135"/>
      <c r="U2117" s="136" t="s">
        <v>1937</v>
      </c>
      <c r="V2117" s="129" t="s">
        <v>1900</v>
      </c>
      <c r="W2117" s="129" t="s">
        <v>83</v>
      </c>
      <c r="X2117" s="129" t="s">
        <v>7673</v>
      </c>
      <c r="Y2117" s="129" t="s">
        <v>9043</v>
      </c>
      <c r="Z2117" s="129" t="s">
        <v>84</v>
      </c>
      <c r="AA2117" s="129" t="s">
        <v>72</v>
      </c>
      <c r="AB2117" s="129" t="s">
        <v>323</v>
      </c>
      <c r="AC2117" s="129" t="s">
        <v>576</v>
      </c>
      <c r="AD2117" s="129" t="s">
        <v>87</v>
      </c>
      <c r="AE2117" s="129">
        <v>49</v>
      </c>
      <c r="AF2117" s="129" t="s">
        <v>88</v>
      </c>
      <c r="AG2117" s="129">
        <v>5.3</v>
      </c>
      <c r="AH2117" s="129" t="s">
        <v>299</v>
      </c>
      <c r="AI2117" s="129" t="s">
        <v>90</v>
      </c>
      <c r="AJ2117" s="129" t="s">
        <v>91</v>
      </c>
      <c r="AK2117" s="129" t="s">
        <v>72</v>
      </c>
      <c r="AL2117" s="129"/>
      <c r="AM2117" s="137"/>
      <c r="AN2117" s="137"/>
      <c r="AO2117" s="138"/>
      <c r="AP2117" s="129"/>
      <c r="AQ2117" s="129"/>
      <c r="AR2117" s="129"/>
      <c r="AS2117" s="129"/>
      <c r="AT2117" s="129"/>
      <c r="AU2117" s="130">
        <v>46228</v>
      </c>
      <c r="AV2117" s="131">
        <v>0.67152777777777772</v>
      </c>
      <c r="AW2117" s="131">
        <v>0.75</v>
      </c>
      <c r="AX2117" s="131">
        <f t="shared" si="292"/>
        <v>7.8472222222222276E-2</v>
      </c>
      <c r="AY2117" s="131">
        <f>AW2117-I2117</f>
        <v>0.64375000000000004</v>
      </c>
      <c r="AZ2117" s="131">
        <f>AW2117-E2117</f>
        <v>0.19791666666666663</v>
      </c>
      <c r="BA2117" s="129" t="s">
        <v>9827</v>
      </c>
      <c r="BB2117" s="129"/>
      <c r="BC2117" s="129" t="s">
        <v>1675</v>
      </c>
      <c r="BD2117" s="129">
        <v>15</v>
      </c>
      <c r="BE2117" s="129" t="s">
        <v>9200</v>
      </c>
      <c r="BF2117" s="129" t="s">
        <v>88</v>
      </c>
      <c r="BG2117" s="129" t="s">
        <v>88</v>
      </c>
      <c r="BH2117" s="129" t="s">
        <v>88</v>
      </c>
      <c r="BI2117" s="129" t="s">
        <v>96</v>
      </c>
      <c r="BJ2117" s="129"/>
      <c r="BK2117" s="129" t="s">
        <v>9092</v>
      </c>
      <c r="BL2117" s="141" t="s">
        <v>9828</v>
      </c>
      <c r="BM2117" s="129">
        <f>42+7</f>
        <v>49</v>
      </c>
      <c r="BN2117" s="129" t="s">
        <v>75</v>
      </c>
      <c r="BO2117" s="129" t="s">
        <v>75</v>
      </c>
      <c r="BP2117" s="129" t="s">
        <v>75</v>
      </c>
      <c r="BQ2117" s="129" t="s">
        <v>100</v>
      </c>
      <c r="BR2117" s="129"/>
      <c r="BS2117" s="129"/>
      <c r="BT2117" s="129"/>
    </row>
    <row r="2118" spans="1:72" ht="20.45" customHeight="1">
      <c r="A2118" s="129" t="s">
        <v>9829</v>
      </c>
      <c r="B2118" s="129">
        <v>260183</v>
      </c>
      <c r="C2118" s="129" t="s">
        <v>497</v>
      </c>
      <c r="D2118" s="130">
        <v>46228</v>
      </c>
      <c r="E2118" s="131">
        <v>0.64236111111111116</v>
      </c>
      <c r="F2118" s="132">
        <v>46204</v>
      </c>
      <c r="G2118" s="130">
        <v>46228</v>
      </c>
      <c r="H2118" s="131">
        <v>0.96180555555555558</v>
      </c>
      <c r="I2118" s="133">
        <f t="shared" si="275"/>
        <v>0.31944444444444442</v>
      </c>
      <c r="J2118" s="129">
        <v>25</v>
      </c>
      <c r="K2118" s="1" t="s">
        <v>1896</v>
      </c>
      <c r="L2118" s="129" t="s">
        <v>9830</v>
      </c>
      <c r="M2118" s="129" t="s">
        <v>75</v>
      </c>
      <c r="N2118" s="134" t="s">
        <v>9730</v>
      </c>
      <c r="O2118" s="134" t="s">
        <v>497</v>
      </c>
      <c r="P2118" s="129" t="s">
        <v>78</v>
      </c>
      <c r="Q2118" s="129" t="s">
        <v>78</v>
      </c>
      <c r="R2118" s="136" t="s">
        <v>1898</v>
      </c>
      <c r="S2118" s="136" t="s">
        <v>99</v>
      </c>
      <c r="T2118" s="136"/>
      <c r="U2118" s="135" t="s">
        <v>6956</v>
      </c>
      <c r="V2118" s="129" t="s">
        <v>80</v>
      </c>
      <c r="W2118" s="129" t="s">
        <v>778</v>
      </c>
      <c r="X2118" s="129" t="s">
        <v>779</v>
      </c>
      <c r="Y2118" s="129" t="s">
        <v>9036</v>
      </c>
      <c r="Z2118" s="129" t="s">
        <v>84</v>
      </c>
      <c r="AA2118" s="129" t="s">
        <v>72</v>
      </c>
      <c r="AB2118" s="129" t="s">
        <v>140</v>
      </c>
      <c r="AC2118" s="129" t="s">
        <v>141</v>
      </c>
      <c r="AD2118" s="129" t="s">
        <v>126</v>
      </c>
      <c r="AE2118" s="129">
        <v>45</v>
      </c>
      <c r="AF2118" s="129" t="s">
        <v>88</v>
      </c>
      <c r="AG2118" s="129">
        <v>5.7</v>
      </c>
      <c r="AH2118" s="129" t="s">
        <v>954</v>
      </c>
      <c r="AI2118" s="129" t="s">
        <v>90</v>
      </c>
      <c r="AJ2118" s="129" t="s">
        <v>91</v>
      </c>
      <c r="AK2118" s="129" t="s">
        <v>72</v>
      </c>
      <c r="AL2118" s="129"/>
      <c r="AM2118" s="129" t="s">
        <v>217</v>
      </c>
      <c r="AN2118" s="129"/>
      <c r="AO2118" s="129"/>
      <c r="AP2118" s="129"/>
      <c r="AQ2118" s="129"/>
      <c r="AR2118" s="129" t="s">
        <v>72</v>
      </c>
      <c r="AS2118" s="129"/>
      <c r="AT2118" s="129"/>
      <c r="AU2118" s="130">
        <v>46228</v>
      </c>
      <c r="AV2118" s="131">
        <v>1.10625</v>
      </c>
      <c r="AW2118" s="131">
        <v>1.1881944444444446</v>
      </c>
      <c r="AX2118" s="131">
        <f t="shared" si="292"/>
        <v>8.1944444444444597E-2</v>
      </c>
      <c r="AY2118" s="131">
        <f>AW2118-I2118</f>
        <v>0.86875000000000013</v>
      </c>
      <c r="AZ2118" s="131">
        <f>AW2118-E2118</f>
        <v>0.54583333333333339</v>
      </c>
      <c r="BA2118" s="129" t="s">
        <v>9831</v>
      </c>
      <c r="BB2118" s="129"/>
      <c r="BC2118" s="129" t="s">
        <v>1675</v>
      </c>
      <c r="BD2118" s="129">
        <v>15</v>
      </c>
      <c r="BE2118" s="129" t="s">
        <v>8433</v>
      </c>
      <c r="BF2118" s="129" t="s">
        <v>75</v>
      </c>
      <c r="BG2118" s="129" t="s">
        <v>75</v>
      </c>
      <c r="BH2118" s="129" t="s">
        <v>88</v>
      </c>
      <c r="BI2118" s="129" t="s">
        <v>96</v>
      </c>
      <c r="BJ2118" s="129"/>
      <c r="BK2118" s="129" t="s">
        <v>9039</v>
      </c>
      <c r="BL2118" s="141" t="s">
        <v>9732</v>
      </c>
      <c r="BM2118" s="129">
        <f>(7*7)+21</f>
        <v>70</v>
      </c>
      <c r="BN2118" s="129" t="s">
        <v>75</v>
      </c>
      <c r="BO2118" s="129" t="s">
        <v>75</v>
      </c>
      <c r="BP2118" s="129" t="s">
        <v>75</v>
      </c>
      <c r="BQ2118" s="129" t="s">
        <v>100</v>
      </c>
      <c r="BR2118" s="129" t="s">
        <v>100</v>
      </c>
      <c r="BS2118" s="129"/>
      <c r="BT2118" s="129"/>
    </row>
    <row r="2119" spans="1:72" ht="20.45" customHeight="1">
      <c r="A2119" s="129" t="s">
        <v>9832</v>
      </c>
      <c r="B2119" s="129">
        <v>260184</v>
      </c>
      <c r="C2119" s="129" t="s">
        <v>71</v>
      </c>
      <c r="D2119" s="130">
        <v>46231</v>
      </c>
      <c r="E2119" s="131">
        <v>0.34722222222222221</v>
      </c>
      <c r="F2119" s="132">
        <v>46204</v>
      </c>
      <c r="G2119" s="130">
        <v>46231</v>
      </c>
      <c r="H2119" s="131">
        <v>0.43055555555555558</v>
      </c>
      <c r="I2119" s="133">
        <f t="shared" si="275"/>
        <v>8.333333333333337E-2</v>
      </c>
      <c r="J2119" s="129">
        <v>0</v>
      </c>
      <c r="K2119" s="1" t="s">
        <v>1896</v>
      </c>
      <c r="L2119" s="129" t="s">
        <v>9833</v>
      </c>
      <c r="M2119" s="129" t="s">
        <v>75</v>
      </c>
      <c r="N2119" s="134" t="s">
        <v>2215</v>
      </c>
      <c r="O2119" s="134" t="s">
        <v>77</v>
      </c>
      <c r="P2119" s="135" t="s">
        <v>72</v>
      </c>
      <c r="Q2119" s="129" t="s">
        <v>78</v>
      </c>
      <c r="R2119" s="136" t="s">
        <v>1898</v>
      </c>
      <c r="S2119" s="136" t="s">
        <v>99</v>
      </c>
      <c r="T2119" s="135"/>
      <c r="U2119" s="135" t="s">
        <v>72</v>
      </c>
      <c r="V2119" s="129" t="s">
        <v>1900</v>
      </c>
      <c r="W2119" s="129" t="s">
        <v>83</v>
      </c>
      <c r="X2119" s="129" t="s">
        <v>7673</v>
      </c>
      <c r="Y2119" s="129" t="s">
        <v>9043</v>
      </c>
      <c r="Z2119" s="129" t="s">
        <v>8445</v>
      </c>
      <c r="AA2119" s="129" t="s">
        <v>72</v>
      </c>
      <c r="AB2119" s="129" t="s">
        <v>9682</v>
      </c>
      <c r="AC2119" s="129" t="s">
        <v>9682</v>
      </c>
      <c r="AD2119" s="129" t="s">
        <v>87</v>
      </c>
      <c r="AE2119" s="129">
        <v>42</v>
      </c>
      <c r="AF2119" s="129" t="s">
        <v>88</v>
      </c>
      <c r="AG2119" s="129">
        <v>5.6</v>
      </c>
      <c r="AH2119" s="129" t="s">
        <v>954</v>
      </c>
      <c r="AI2119" s="129" t="s">
        <v>72</v>
      </c>
      <c r="AJ2119" s="129" t="s">
        <v>72</v>
      </c>
      <c r="AK2119" s="129" t="s">
        <v>72</v>
      </c>
      <c r="AL2119" s="129" t="s">
        <v>72</v>
      </c>
      <c r="AM2119" s="129" t="s">
        <v>72</v>
      </c>
      <c r="AN2119" s="129" t="s">
        <v>72</v>
      </c>
      <c r="AO2119" s="129" t="s">
        <v>72</v>
      </c>
      <c r="AP2119" s="129" t="s">
        <v>72</v>
      </c>
      <c r="AQ2119" s="129" t="s">
        <v>72</v>
      </c>
      <c r="AR2119" s="129" t="s">
        <v>72</v>
      </c>
      <c r="AS2119" s="129" t="s">
        <v>72</v>
      </c>
      <c r="AT2119" s="129" t="s">
        <v>72</v>
      </c>
      <c r="AU2119" s="130">
        <v>46231</v>
      </c>
      <c r="AV2119" s="131" t="s">
        <v>72</v>
      </c>
      <c r="AW2119" s="131" t="s">
        <v>72</v>
      </c>
      <c r="AX2119" s="131" t="s">
        <v>72</v>
      </c>
      <c r="AY2119" s="131" t="s">
        <v>72</v>
      </c>
      <c r="AZ2119" s="131" t="s">
        <v>72</v>
      </c>
      <c r="BA2119" s="131" t="s">
        <v>72</v>
      </c>
      <c r="BB2119" s="131" t="s">
        <v>72</v>
      </c>
      <c r="BC2119" s="131" t="s">
        <v>72</v>
      </c>
      <c r="BD2119" s="129">
        <v>15</v>
      </c>
      <c r="BE2119" s="131" t="s">
        <v>72</v>
      </c>
      <c r="BF2119" s="131" t="s">
        <v>72</v>
      </c>
      <c r="BG2119" s="131" t="s">
        <v>72</v>
      </c>
      <c r="BH2119" s="129" t="s">
        <v>88</v>
      </c>
      <c r="BI2119" s="131" t="s">
        <v>72</v>
      </c>
      <c r="BJ2119" s="131" t="s">
        <v>72</v>
      </c>
      <c r="BK2119" s="131" t="s">
        <v>72</v>
      </c>
      <c r="BL2119" s="139" t="s">
        <v>72</v>
      </c>
      <c r="BM2119" s="131" t="s">
        <v>72</v>
      </c>
      <c r="BN2119" s="131" t="s">
        <v>72</v>
      </c>
      <c r="BO2119" s="131" t="s">
        <v>72</v>
      </c>
      <c r="BP2119" s="131" t="s">
        <v>72</v>
      </c>
      <c r="BQ2119" s="129" t="s">
        <v>9682</v>
      </c>
      <c r="BR2119" s="129" t="s">
        <v>100</v>
      </c>
      <c r="BS2119" s="148"/>
      <c r="BT2119" s="148"/>
    </row>
    <row r="2120" spans="1:72" ht="20.45" customHeight="1">
      <c r="A2120" s="129" t="s">
        <v>9834</v>
      </c>
      <c r="B2120" s="129">
        <v>260185</v>
      </c>
      <c r="C2120" s="129" t="s">
        <v>71</v>
      </c>
      <c r="D2120" s="130">
        <v>46231</v>
      </c>
      <c r="E2120" s="131">
        <v>0.59722222222222221</v>
      </c>
      <c r="F2120" s="132">
        <v>46204</v>
      </c>
      <c r="G2120" s="130">
        <v>46231</v>
      </c>
      <c r="H2120" s="131">
        <v>0.78541666666666665</v>
      </c>
      <c r="I2120" s="133">
        <f t="shared" si="275"/>
        <v>0.18819444444444444</v>
      </c>
      <c r="J2120" s="129">
        <v>9</v>
      </c>
      <c r="K2120" s="1" t="s">
        <v>1896</v>
      </c>
      <c r="L2120" s="129" t="s">
        <v>9835</v>
      </c>
      <c r="M2120" s="129" t="s">
        <v>75</v>
      </c>
      <c r="N2120" s="134" t="s">
        <v>9631</v>
      </c>
      <c r="O2120" s="134" t="s">
        <v>77</v>
      </c>
      <c r="P2120" s="129" t="s">
        <v>78</v>
      </c>
      <c r="Q2120" s="129" t="s">
        <v>78</v>
      </c>
      <c r="R2120" s="136" t="s">
        <v>1898</v>
      </c>
      <c r="S2120" s="136" t="s">
        <v>7511</v>
      </c>
      <c r="T2120" s="136"/>
      <c r="U2120" s="135" t="s">
        <v>9836</v>
      </c>
      <c r="V2120" s="129" t="s">
        <v>2306</v>
      </c>
      <c r="W2120" s="129" t="s">
        <v>9819</v>
      </c>
      <c r="X2120" s="129" t="s">
        <v>9820</v>
      </c>
      <c r="Y2120" s="129" t="s">
        <v>9821</v>
      </c>
      <c r="Z2120" s="129" t="s">
        <v>152</v>
      </c>
      <c r="AA2120" s="129" t="s">
        <v>72</v>
      </c>
      <c r="AB2120" s="129" t="s">
        <v>153</v>
      </c>
      <c r="AC2120" s="129" t="s">
        <v>154</v>
      </c>
      <c r="AD2120" s="129" t="s">
        <v>126</v>
      </c>
      <c r="AE2120" s="129">
        <v>71</v>
      </c>
      <c r="AF2120" s="129" t="s">
        <v>88</v>
      </c>
      <c r="AG2120" s="129">
        <v>6.2</v>
      </c>
      <c r="AH2120" s="129" t="s">
        <v>954</v>
      </c>
      <c r="AI2120" s="129" t="s">
        <v>90</v>
      </c>
      <c r="AJ2120" s="129" t="s">
        <v>91</v>
      </c>
      <c r="AK2120" s="129" t="s">
        <v>216</v>
      </c>
      <c r="AL2120" s="129"/>
      <c r="AM2120" s="140"/>
      <c r="AN2120" s="140"/>
      <c r="AO2120" s="140"/>
      <c r="AP2120" s="129">
        <v>4</v>
      </c>
      <c r="AQ2120" s="129" t="s">
        <v>9837</v>
      </c>
      <c r="AR2120" s="129"/>
      <c r="AS2120" s="129"/>
      <c r="AT2120" s="129"/>
      <c r="AU2120" s="130">
        <v>46231</v>
      </c>
      <c r="AV2120" s="131">
        <v>0.79861111111111116</v>
      </c>
      <c r="AW2120" s="131">
        <v>0.85347222222222219</v>
      </c>
      <c r="AX2120" s="131">
        <f t="shared" ref="AX2120:AX2132" si="293">AW2120-AV2120</f>
        <v>5.4861111111111027E-2</v>
      </c>
      <c r="AY2120" s="131">
        <f t="shared" ref="AY2120:AY2132" si="294">AW2120-I2120</f>
        <v>0.66527777777777775</v>
      </c>
      <c r="AZ2120" s="131">
        <f t="shared" ref="AZ2120:AZ2132" si="295">AW2120-E2120</f>
        <v>0.25624999999999998</v>
      </c>
      <c r="BA2120" s="129" t="s">
        <v>9838</v>
      </c>
      <c r="BB2120" s="129" t="s">
        <v>9839</v>
      </c>
      <c r="BC2120" s="129" t="s">
        <v>1794</v>
      </c>
      <c r="BD2120" s="129">
        <v>15</v>
      </c>
      <c r="BE2120" s="129" t="s">
        <v>9200</v>
      </c>
      <c r="BF2120" s="129" t="s">
        <v>75</v>
      </c>
      <c r="BG2120" s="129" t="s">
        <v>75</v>
      </c>
      <c r="BH2120" s="129" t="s">
        <v>88</v>
      </c>
      <c r="BI2120" s="129" t="s">
        <v>79</v>
      </c>
      <c r="BJ2120" s="129" t="s">
        <v>7511</v>
      </c>
      <c r="BK2120" s="129" t="s">
        <v>9092</v>
      </c>
      <c r="BL2120" s="141" t="s">
        <v>9634</v>
      </c>
      <c r="BM2120" s="129">
        <f>42+21</f>
        <v>63</v>
      </c>
      <c r="BN2120" s="129" t="s">
        <v>75</v>
      </c>
      <c r="BO2120" s="129" t="s">
        <v>75</v>
      </c>
      <c r="BP2120" s="129" t="s">
        <v>75</v>
      </c>
      <c r="BQ2120" s="129" t="s">
        <v>160</v>
      </c>
      <c r="BR2120" s="129" t="s">
        <v>100</v>
      </c>
      <c r="BS2120" s="129"/>
      <c r="BT2120" s="129"/>
    </row>
    <row r="2121" spans="1:72" ht="20.45" customHeight="1">
      <c r="A2121" s="129" t="s">
        <v>9840</v>
      </c>
      <c r="B2121" s="129">
        <v>260186</v>
      </c>
      <c r="C2121" s="129" t="s">
        <v>71</v>
      </c>
      <c r="D2121" s="130">
        <v>46231</v>
      </c>
      <c r="E2121" s="131">
        <v>0.47430555555555554</v>
      </c>
      <c r="F2121" s="132">
        <v>46204</v>
      </c>
      <c r="G2121" s="130">
        <v>46231</v>
      </c>
      <c r="H2121" s="131">
        <v>0.78541666666666665</v>
      </c>
      <c r="I2121" s="133">
        <f t="shared" si="275"/>
        <v>0.31111111111111112</v>
      </c>
      <c r="J2121" s="129">
        <v>37</v>
      </c>
      <c r="K2121" s="1" t="s">
        <v>1896</v>
      </c>
      <c r="L2121" s="129" t="s">
        <v>9841</v>
      </c>
      <c r="M2121" s="129" t="s">
        <v>75</v>
      </c>
      <c r="N2121" s="134" t="s">
        <v>9631</v>
      </c>
      <c r="O2121" s="134" t="s">
        <v>77</v>
      </c>
      <c r="P2121" s="129" t="s">
        <v>78</v>
      </c>
      <c r="Q2121" s="129" t="s">
        <v>78</v>
      </c>
      <c r="R2121" s="136" t="s">
        <v>1898</v>
      </c>
      <c r="S2121" s="136" t="s">
        <v>160</v>
      </c>
      <c r="T2121" s="136" t="s">
        <v>1795</v>
      </c>
      <c r="U2121" s="135" t="s">
        <v>9842</v>
      </c>
      <c r="V2121" s="129" t="s">
        <v>2306</v>
      </c>
      <c r="W2121" s="129" t="s">
        <v>9819</v>
      </c>
      <c r="X2121" s="129" t="s">
        <v>9820</v>
      </c>
      <c r="Y2121" s="129" t="s">
        <v>9821</v>
      </c>
      <c r="Z2121" s="129" t="s">
        <v>152</v>
      </c>
      <c r="AA2121" s="129" t="s">
        <v>72</v>
      </c>
      <c r="AB2121" s="129" t="s">
        <v>153</v>
      </c>
      <c r="AC2121" s="129" t="s">
        <v>164</v>
      </c>
      <c r="AD2121" s="129" t="s">
        <v>126</v>
      </c>
      <c r="AE2121" s="129">
        <v>65</v>
      </c>
      <c r="AF2121" s="129" t="s">
        <v>88</v>
      </c>
      <c r="AG2121" s="129">
        <v>6.2</v>
      </c>
      <c r="AH2121" s="129" t="s">
        <v>954</v>
      </c>
      <c r="AI2121" s="129" t="s">
        <v>90</v>
      </c>
      <c r="AJ2121" s="129" t="s">
        <v>91</v>
      </c>
      <c r="AK2121" s="129" t="s">
        <v>72</v>
      </c>
      <c r="AL2121" s="129"/>
      <c r="AM2121" s="140"/>
      <c r="AN2121" s="140"/>
      <c r="AO2121" s="140"/>
      <c r="AP2121" s="129"/>
      <c r="AQ2121" s="129"/>
      <c r="AR2121" s="129"/>
      <c r="AS2121" s="129"/>
      <c r="AT2121" s="129"/>
      <c r="AU2121" s="130">
        <v>46231</v>
      </c>
      <c r="AV2121" s="131"/>
      <c r="AW2121" s="131">
        <v>0.85555555555555551</v>
      </c>
      <c r="AX2121" s="131">
        <f t="shared" si="293"/>
        <v>0.85555555555555551</v>
      </c>
      <c r="AY2121" s="131">
        <f t="shared" si="294"/>
        <v>0.5444444444444444</v>
      </c>
      <c r="AZ2121" s="131">
        <f t="shared" si="295"/>
        <v>0.38124999999999998</v>
      </c>
      <c r="BA2121" s="129" t="s">
        <v>9843</v>
      </c>
      <c r="BB2121" s="129" t="s">
        <v>9844</v>
      </c>
      <c r="BC2121" s="129" t="s">
        <v>1794</v>
      </c>
      <c r="BD2121" s="129">
        <v>15</v>
      </c>
      <c r="BE2121" s="129" t="s">
        <v>9218</v>
      </c>
      <c r="BF2121" s="129" t="s">
        <v>75</v>
      </c>
      <c r="BG2121" s="129" t="s">
        <v>75</v>
      </c>
      <c r="BH2121" s="129" t="s">
        <v>88</v>
      </c>
      <c r="BI2121" s="129" t="s">
        <v>79</v>
      </c>
      <c r="BJ2121" s="129" t="s">
        <v>9845</v>
      </c>
      <c r="BK2121" s="129" t="s">
        <v>9092</v>
      </c>
      <c r="BL2121" s="141" t="s">
        <v>9634</v>
      </c>
      <c r="BM2121" s="129">
        <f>42</f>
        <v>42</v>
      </c>
      <c r="BN2121" s="129" t="s">
        <v>88</v>
      </c>
      <c r="BO2121" s="129" t="s">
        <v>88</v>
      </c>
      <c r="BP2121" s="129" t="s">
        <v>88</v>
      </c>
      <c r="BQ2121" s="129" t="s">
        <v>9846</v>
      </c>
      <c r="BR2121" s="129" t="s">
        <v>9682</v>
      </c>
      <c r="BS2121" s="129"/>
      <c r="BT2121" s="129"/>
    </row>
    <row r="2122" spans="1:72" ht="20.45" customHeight="1">
      <c r="A2122" s="129" t="s">
        <v>9847</v>
      </c>
      <c r="B2122" s="129">
        <v>260187</v>
      </c>
      <c r="C2122" s="129" t="s">
        <v>497</v>
      </c>
      <c r="D2122" s="130">
        <v>46232</v>
      </c>
      <c r="E2122" s="131">
        <v>0.43055555555555558</v>
      </c>
      <c r="F2122" s="132">
        <v>46204</v>
      </c>
      <c r="G2122" s="130">
        <v>46232</v>
      </c>
      <c r="H2122" s="131">
        <v>0.6</v>
      </c>
      <c r="I2122" s="133">
        <f t="shared" ref="I2122:I2149" si="296">H2122-E2122</f>
        <v>0.1694444444444444</v>
      </c>
      <c r="J2122" s="129">
        <v>2</v>
      </c>
      <c r="K2122" s="1" t="s">
        <v>1896</v>
      </c>
      <c r="L2122" s="129" t="s">
        <v>9848</v>
      </c>
      <c r="M2122" s="129" t="s">
        <v>75</v>
      </c>
      <c r="N2122" s="134" t="s">
        <v>9730</v>
      </c>
      <c r="O2122" s="134" t="s">
        <v>497</v>
      </c>
      <c r="P2122" s="129" t="s">
        <v>78</v>
      </c>
      <c r="Q2122" s="129" t="s">
        <v>78</v>
      </c>
      <c r="R2122" s="136" t="s">
        <v>1898</v>
      </c>
      <c r="S2122" s="136" t="s">
        <v>99</v>
      </c>
      <c r="T2122" s="135"/>
      <c r="U2122" s="135" t="s">
        <v>9849</v>
      </c>
      <c r="V2122" s="129" t="s">
        <v>1900</v>
      </c>
      <c r="W2122" s="129" t="s">
        <v>813</v>
      </c>
      <c r="X2122" s="129" t="s">
        <v>813</v>
      </c>
      <c r="Y2122" s="129" t="s">
        <v>9057</v>
      </c>
      <c r="Z2122" s="129" t="s">
        <v>84</v>
      </c>
      <c r="AA2122" s="129" t="s">
        <v>72</v>
      </c>
      <c r="AB2122" s="129" t="s">
        <v>104</v>
      </c>
      <c r="AC2122" s="129" t="s">
        <v>104</v>
      </c>
      <c r="AD2122" s="129" t="s">
        <v>87</v>
      </c>
      <c r="AE2122" s="129">
        <v>62</v>
      </c>
      <c r="AF2122" s="129" t="s">
        <v>88</v>
      </c>
      <c r="AG2122" s="129">
        <v>5.5</v>
      </c>
      <c r="AH2122" s="129" t="s">
        <v>2344</v>
      </c>
      <c r="AI2122" s="129" t="s">
        <v>90</v>
      </c>
      <c r="AJ2122" s="129" t="s">
        <v>91</v>
      </c>
      <c r="AK2122" s="129" t="s">
        <v>72</v>
      </c>
      <c r="AL2122" s="129"/>
      <c r="AM2122" s="140"/>
      <c r="AN2122" s="140"/>
      <c r="AO2122" s="140"/>
      <c r="AP2122" s="129"/>
      <c r="AQ2122" s="129"/>
      <c r="AR2122" s="129" t="s">
        <v>3444</v>
      </c>
      <c r="AS2122" s="129"/>
      <c r="AT2122" s="129"/>
      <c r="AU2122" s="130">
        <v>46232</v>
      </c>
      <c r="AV2122" s="131">
        <v>0.62152777777777779</v>
      </c>
      <c r="AW2122" s="131">
        <v>0.6875</v>
      </c>
      <c r="AX2122" s="131">
        <f t="shared" si="293"/>
        <v>6.597222222222221E-2</v>
      </c>
      <c r="AY2122" s="131">
        <f t="shared" si="294"/>
        <v>0.5180555555555556</v>
      </c>
      <c r="AZ2122" s="131">
        <f t="shared" si="295"/>
        <v>0.25694444444444442</v>
      </c>
      <c r="BA2122" s="129" t="s">
        <v>9850</v>
      </c>
      <c r="BB2122" s="129"/>
      <c r="BC2122" s="129" t="s">
        <v>1675</v>
      </c>
      <c r="BD2122" s="129">
        <v>15</v>
      </c>
      <c r="BE2122" s="129" t="s">
        <v>2694</v>
      </c>
      <c r="BF2122" s="129" t="s">
        <v>75</v>
      </c>
      <c r="BG2122" s="129" t="s">
        <v>75</v>
      </c>
      <c r="BH2122" s="129" t="s">
        <v>88</v>
      </c>
      <c r="BI2122" s="129" t="s">
        <v>96</v>
      </c>
      <c r="BJ2122" s="129"/>
      <c r="BK2122" s="129" t="s">
        <v>9039</v>
      </c>
      <c r="BL2122" s="141" t="s">
        <v>9732</v>
      </c>
      <c r="BM2122" s="129">
        <f t="shared" ref="BM2122" si="297">(7*7)+7</f>
        <v>56</v>
      </c>
      <c r="BN2122" s="129" t="s">
        <v>75</v>
      </c>
      <c r="BO2122" s="129" t="s">
        <v>75</v>
      </c>
      <c r="BP2122" s="129" t="s">
        <v>75</v>
      </c>
      <c r="BQ2122" s="129" t="s">
        <v>100</v>
      </c>
      <c r="BR2122" s="129" t="s">
        <v>7511</v>
      </c>
      <c r="BS2122" s="129"/>
      <c r="BT2122" s="129"/>
    </row>
    <row r="2123" spans="1:72" ht="20.45" customHeight="1">
      <c r="A2123" s="129" t="s">
        <v>9851</v>
      </c>
      <c r="B2123" s="129">
        <v>260188</v>
      </c>
      <c r="C2123" s="129" t="s">
        <v>497</v>
      </c>
      <c r="D2123" s="130">
        <v>46232</v>
      </c>
      <c r="E2123" s="131">
        <v>0.57638888888888884</v>
      </c>
      <c r="F2123" s="132">
        <v>46204</v>
      </c>
      <c r="G2123" s="130">
        <v>46232</v>
      </c>
      <c r="H2123" s="131">
        <v>0.6430555555555556</v>
      </c>
      <c r="I2123" s="133">
        <f t="shared" si="296"/>
        <v>6.6666666666666763E-2</v>
      </c>
      <c r="J2123" s="129">
        <v>9</v>
      </c>
      <c r="K2123" s="1" t="s">
        <v>1896</v>
      </c>
      <c r="L2123" s="129" t="s">
        <v>9852</v>
      </c>
      <c r="M2123" s="129" t="s">
        <v>75</v>
      </c>
      <c r="N2123" s="134" t="s">
        <v>9730</v>
      </c>
      <c r="O2123" s="134" t="s">
        <v>497</v>
      </c>
      <c r="P2123" s="129" t="s">
        <v>78</v>
      </c>
      <c r="Q2123" s="129" t="s">
        <v>78</v>
      </c>
      <c r="R2123" s="136" t="s">
        <v>1898</v>
      </c>
      <c r="S2123" s="136" t="s">
        <v>99</v>
      </c>
      <c r="T2123" s="135"/>
      <c r="U2123" s="136" t="s">
        <v>3398</v>
      </c>
      <c r="V2123" s="129" t="s">
        <v>1900</v>
      </c>
      <c r="W2123" s="129" t="s">
        <v>83</v>
      </c>
      <c r="X2123" s="129" t="s">
        <v>7673</v>
      </c>
      <c r="Y2123" s="129" t="s">
        <v>9043</v>
      </c>
      <c r="Z2123" s="129" t="s">
        <v>84</v>
      </c>
      <c r="AA2123" s="129" t="s">
        <v>72</v>
      </c>
      <c r="AB2123" s="129" t="s">
        <v>104</v>
      </c>
      <c r="AC2123" s="129" t="s">
        <v>9853</v>
      </c>
      <c r="AD2123" s="129" t="s">
        <v>87</v>
      </c>
      <c r="AE2123" s="129">
        <v>65</v>
      </c>
      <c r="AF2123" s="129" t="s">
        <v>88</v>
      </c>
      <c r="AG2123" s="129">
        <v>5.0999999999999996</v>
      </c>
      <c r="AH2123" s="129" t="s">
        <v>954</v>
      </c>
      <c r="AI2123" s="129" t="s">
        <v>90</v>
      </c>
      <c r="AJ2123" s="129" t="s">
        <v>91</v>
      </c>
      <c r="AK2123" s="129" t="s">
        <v>72</v>
      </c>
      <c r="AL2123" s="129"/>
      <c r="AM2123" s="137" t="s">
        <v>9722</v>
      </c>
      <c r="AN2123" s="137">
        <v>3</v>
      </c>
      <c r="AO2123" s="138"/>
      <c r="AP2123" s="129"/>
      <c r="AQ2123" s="129"/>
      <c r="AR2123" s="129" t="s">
        <v>3444</v>
      </c>
      <c r="AS2123" s="129"/>
      <c r="AT2123" s="129"/>
      <c r="AU2123" s="130">
        <v>46232</v>
      </c>
      <c r="AV2123" s="131">
        <v>0.69791666666666663</v>
      </c>
      <c r="AW2123" s="131">
        <v>0.76944444444444449</v>
      </c>
      <c r="AX2123" s="131">
        <f t="shared" si="293"/>
        <v>7.1527777777777857E-2</v>
      </c>
      <c r="AY2123" s="131">
        <f t="shared" si="294"/>
        <v>0.70277777777777772</v>
      </c>
      <c r="AZ2123" s="131">
        <f t="shared" si="295"/>
        <v>0.19305555555555565</v>
      </c>
      <c r="BA2123" s="129" t="s">
        <v>9854</v>
      </c>
      <c r="BB2123" s="129"/>
      <c r="BC2123" s="129" t="s">
        <v>1675</v>
      </c>
      <c r="BD2123" s="129">
        <v>15</v>
      </c>
      <c r="BE2123" s="129" t="s">
        <v>183</v>
      </c>
      <c r="BF2123" s="129" t="s">
        <v>75</v>
      </c>
      <c r="BG2123" s="129" t="s">
        <v>75</v>
      </c>
      <c r="BH2123" s="129" t="s">
        <v>88</v>
      </c>
      <c r="BI2123" s="129" t="s">
        <v>96</v>
      </c>
      <c r="BJ2123" s="129"/>
      <c r="BK2123" s="129" t="s">
        <v>9039</v>
      </c>
      <c r="BL2123" s="141" t="s">
        <v>9732</v>
      </c>
      <c r="BM2123" s="129">
        <f>(7*7)+14</f>
        <v>63</v>
      </c>
      <c r="BN2123" s="129" t="s">
        <v>75</v>
      </c>
      <c r="BO2123" s="129" t="s">
        <v>75</v>
      </c>
      <c r="BP2123" s="129" t="s">
        <v>75</v>
      </c>
      <c r="BQ2123" s="129" t="s">
        <v>100</v>
      </c>
      <c r="BR2123" s="129" t="s">
        <v>9846</v>
      </c>
      <c r="BS2123" s="129"/>
      <c r="BT2123" s="129"/>
    </row>
    <row r="2124" spans="1:72" ht="20.45" customHeight="1">
      <c r="A2124" s="129" t="s">
        <v>9855</v>
      </c>
      <c r="B2124" s="129">
        <v>260188</v>
      </c>
      <c r="C2124" s="129" t="s">
        <v>71</v>
      </c>
      <c r="D2124" s="130">
        <v>46232</v>
      </c>
      <c r="E2124" s="131">
        <v>0.57638888888888884</v>
      </c>
      <c r="F2124" s="132">
        <v>46204</v>
      </c>
      <c r="G2124" s="130">
        <v>46232</v>
      </c>
      <c r="H2124" s="131">
        <v>0.6430555555555556</v>
      </c>
      <c r="I2124" s="133">
        <f t="shared" si="296"/>
        <v>6.6666666666666763E-2</v>
      </c>
      <c r="J2124" s="129">
        <v>9</v>
      </c>
      <c r="K2124" s="1" t="s">
        <v>1896</v>
      </c>
      <c r="L2124" s="129" t="s">
        <v>9852</v>
      </c>
      <c r="M2124" s="129" t="s">
        <v>75</v>
      </c>
      <c r="N2124" s="134" t="s">
        <v>9826</v>
      </c>
      <c r="O2124" s="134" t="s">
        <v>77</v>
      </c>
      <c r="P2124" s="129" t="s">
        <v>78</v>
      </c>
      <c r="Q2124" s="129" t="s">
        <v>78</v>
      </c>
      <c r="R2124" s="136" t="s">
        <v>1898</v>
      </c>
      <c r="S2124" s="136" t="s">
        <v>99</v>
      </c>
      <c r="T2124" s="135"/>
      <c r="U2124" s="136" t="s">
        <v>2829</v>
      </c>
      <c r="V2124" s="129" t="s">
        <v>1900</v>
      </c>
      <c r="W2124" s="129" t="s">
        <v>83</v>
      </c>
      <c r="X2124" s="129" t="s">
        <v>7673</v>
      </c>
      <c r="Y2124" s="129" t="s">
        <v>9043</v>
      </c>
      <c r="Z2124" s="129" t="s">
        <v>84</v>
      </c>
      <c r="AA2124" s="129" t="s">
        <v>72</v>
      </c>
      <c r="AB2124" s="129" t="s">
        <v>104</v>
      </c>
      <c r="AC2124" s="129" t="s">
        <v>9853</v>
      </c>
      <c r="AD2124" s="129" t="s">
        <v>87</v>
      </c>
      <c r="AE2124" s="129">
        <v>65</v>
      </c>
      <c r="AF2124" s="129" t="s">
        <v>88</v>
      </c>
      <c r="AG2124" s="129">
        <v>5.0999999999999996</v>
      </c>
      <c r="AH2124" s="129" t="s">
        <v>954</v>
      </c>
      <c r="AI2124" s="129" t="s">
        <v>90</v>
      </c>
      <c r="AJ2124" s="129" t="s">
        <v>91</v>
      </c>
      <c r="AK2124" s="129" t="s">
        <v>72</v>
      </c>
      <c r="AL2124" s="129"/>
      <c r="AM2124" s="137" t="s">
        <v>9722</v>
      </c>
      <c r="AN2124" s="137">
        <v>3</v>
      </c>
      <c r="AO2124" s="138"/>
      <c r="AP2124" s="129"/>
      <c r="AQ2124" s="129"/>
      <c r="AR2124" s="129" t="s">
        <v>3444</v>
      </c>
      <c r="AS2124" s="129"/>
      <c r="AT2124" s="129"/>
      <c r="AU2124" s="130">
        <v>46232</v>
      </c>
      <c r="AV2124" s="131">
        <v>0.69791666666666663</v>
      </c>
      <c r="AW2124" s="131">
        <v>0.78888888888888886</v>
      </c>
      <c r="AX2124" s="131">
        <f t="shared" si="293"/>
        <v>9.0972222222222232E-2</v>
      </c>
      <c r="AY2124" s="131">
        <f t="shared" si="294"/>
        <v>0.7222222222222221</v>
      </c>
      <c r="AZ2124" s="131">
        <f t="shared" si="295"/>
        <v>0.21250000000000002</v>
      </c>
      <c r="BA2124" s="129" t="s">
        <v>9854</v>
      </c>
      <c r="BB2124" s="129"/>
      <c r="BC2124" s="129" t="s">
        <v>1675</v>
      </c>
      <c r="BD2124" s="129">
        <v>15</v>
      </c>
      <c r="BE2124" s="129" t="s">
        <v>183</v>
      </c>
      <c r="BF2124" s="129" t="s">
        <v>75</v>
      </c>
      <c r="BG2124" s="129" t="s">
        <v>75</v>
      </c>
      <c r="BH2124" s="129" t="s">
        <v>7219</v>
      </c>
      <c r="BI2124" s="129" t="s">
        <v>96</v>
      </c>
      <c r="BJ2124" s="129"/>
      <c r="BK2124" s="129" t="s">
        <v>9092</v>
      </c>
      <c r="BL2124" s="141" t="s">
        <v>9828</v>
      </c>
      <c r="BM2124" s="129">
        <f>42+14</f>
        <v>56</v>
      </c>
      <c r="BN2124" s="129" t="s">
        <v>75</v>
      </c>
      <c r="BO2124" s="129" t="s">
        <v>75</v>
      </c>
      <c r="BP2124" s="129" t="s">
        <v>75</v>
      </c>
      <c r="BQ2124" s="129" t="s">
        <v>100</v>
      </c>
      <c r="BR2124" s="129" t="s">
        <v>100</v>
      </c>
      <c r="BS2124" s="129"/>
      <c r="BT2124" s="129"/>
    </row>
    <row r="2125" spans="1:72" ht="20.45" customHeight="1">
      <c r="A2125" s="129" t="s">
        <v>9856</v>
      </c>
      <c r="B2125" s="129">
        <v>260189</v>
      </c>
      <c r="C2125" s="129" t="s">
        <v>497</v>
      </c>
      <c r="D2125" s="130">
        <v>46232</v>
      </c>
      <c r="E2125" s="131">
        <v>0.48958333333333331</v>
      </c>
      <c r="F2125" s="132">
        <v>46204</v>
      </c>
      <c r="G2125" s="130">
        <v>46232</v>
      </c>
      <c r="H2125" s="131">
        <v>0.80972222222222223</v>
      </c>
      <c r="I2125" s="133">
        <f t="shared" si="296"/>
        <v>0.32013888888888892</v>
      </c>
      <c r="J2125" s="129">
        <v>15</v>
      </c>
      <c r="K2125" s="1" t="s">
        <v>1896</v>
      </c>
      <c r="L2125" s="129" t="s">
        <v>9857</v>
      </c>
      <c r="M2125" s="129" t="s">
        <v>75</v>
      </c>
      <c r="N2125" s="134" t="s">
        <v>9730</v>
      </c>
      <c r="O2125" s="134" t="s">
        <v>497</v>
      </c>
      <c r="P2125" s="129" t="s">
        <v>78</v>
      </c>
      <c r="Q2125" s="129" t="s">
        <v>78</v>
      </c>
      <c r="R2125" s="136" t="s">
        <v>1898</v>
      </c>
      <c r="S2125" s="136" t="s">
        <v>99</v>
      </c>
      <c r="T2125" s="136"/>
      <c r="U2125" s="135" t="s">
        <v>4487</v>
      </c>
      <c r="V2125" s="129" t="s">
        <v>2306</v>
      </c>
      <c r="W2125" s="129" t="s">
        <v>9819</v>
      </c>
      <c r="X2125" s="129" t="s">
        <v>9820</v>
      </c>
      <c r="Y2125" s="129" t="s">
        <v>9821</v>
      </c>
      <c r="Z2125" s="129" t="s">
        <v>84</v>
      </c>
      <c r="AA2125" s="129" t="s">
        <v>72</v>
      </c>
      <c r="AB2125" s="129" t="s">
        <v>85</v>
      </c>
      <c r="AC2125" s="129" t="s">
        <v>9858</v>
      </c>
      <c r="AD2125" s="129" t="s">
        <v>87</v>
      </c>
      <c r="AE2125" s="129">
        <v>44</v>
      </c>
      <c r="AF2125" s="129" t="s">
        <v>88</v>
      </c>
      <c r="AG2125" s="129">
        <v>6.8</v>
      </c>
      <c r="AH2125" s="129" t="s">
        <v>2344</v>
      </c>
      <c r="AI2125" s="129" t="s">
        <v>90</v>
      </c>
      <c r="AJ2125" s="129" t="s">
        <v>91</v>
      </c>
      <c r="AK2125" s="129" t="s">
        <v>72</v>
      </c>
      <c r="AL2125" s="129"/>
      <c r="AM2125" s="140"/>
      <c r="AN2125" s="140"/>
      <c r="AO2125" s="140"/>
      <c r="AP2125" s="129"/>
      <c r="AQ2125" s="129"/>
      <c r="AR2125" s="129"/>
      <c r="AS2125" s="129"/>
      <c r="AT2125" s="129"/>
      <c r="AU2125" s="130">
        <v>46232</v>
      </c>
      <c r="AV2125" s="131">
        <v>0.82152777777777775</v>
      </c>
      <c r="AW2125" s="131">
        <v>0.91041666666666665</v>
      </c>
      <c r="AX2125" s="131">
        <f t="shared" si="293"/>
        <v>8.8888888888888906E-2</v>
      </c>
      <c r="AY2125" s="131">
        <f t="shared" si="294"/>
        <v>0.59027777777777768</v>
      </c>
      <c r="AZ2125" s="131">
        <f t="shared" si="295"/>
        <v>0.42083333333333334</v>
      </c>
      <c r="BA2125" s="129" t="s">
        <v>9859</v>
      </c>
      <c r="BB2125" s="129"/>
      <c r="BC2125" s="129" t="s">
        <v>1675</v>
      </c>
      <c r="BD2125" s="129">
        <v>15</v>
      </c>
      <c r="BE2125" s="129" t="s">
        <v>4063</v>
      </c>
      <c r="BF2125" s="129" t="s">
        <v>75</v>
      </c>
      <c r="BG2125" s="129" t="s">
        <v>75</v>
      </c>
      <c r="BH2125" s="129" t="s">
        <v>88</v>
      </c>
      <c r="BI2125" s="129" t="s">
        <v>96</v>
      </c>
      <c r="BJ2125" s="129"/>
      <c r="BK2125" s="129" t="s">
        <v>9039</v>
      </c>
      <c r="BL2125" s="141" t="s">
        <v>9732</v>
      </c>
      <c r="BM2125" s="129">
        <f>(7*7)+7</f>
        <v>56</v>
      </c>
      <c r="BN2125" s="129" t="s">
        <v>75</v>
      </c>
      <c r="BO2125" s="129" t="s">
        <v>75</v>
      </c>
      <c r="BP2125" s="129" t="s">
        <v>75</v>
      </c>
      <c r="BQ2125" s="129" t="s">
        <v>100</v>
      </c>
      <c r="BR2125" s="129" t="s">
        <v>100</v>
      </c>
      <c r="BS2125" s="129"/>
      <c r="BT2125" s="129"/>
    </row>
    <row r="2126" spans="1:72" ht="20.45" customHeight="1">
      <c r="A2126" s="129" t="s">
        <v>9860</v>
      </c>
      <c r="B2126" s="129">
        <v>260190</v>
      </c>
      <c r="C2126" s="129" t="s">
        <v>71</v>
      </c>
      <c r="D2126" s="130">
        <v>46232</v>
      </c>
      <c r="E2126" s="131">
        <v>0.54166666666666663</v>
      </c>
      <c r="F2126" s="132">
        <v>46204</v>
      </c>
      <c r="G2126" s="130">
        <v>46232</v>
      </c>
      <c r="H2126" s="131">
        <v>0.86319444444444449</v>
      </c>
      <c r="I2126" s="133">
        <f t="shared" si="296"/>
        <v>0.32152777777777786</v>
      </c>
      <c r="J2126" s="129">
        <v>15</v>
      </c>
      <c r="K2126" s="1" t="s">
        <v>1896</v>
      </c>
      <c r="L2126" s="129" t="s">
        <v>9861</v>
      </c>
      <c r="M2126" s="129" t="s">
        <v>75</v>
      </c>
      <c r="N2126" s="134" t="s">
        <v>9826</v>
      </c>
      <c r="O2126" s="134" t="s">
        <v>77</v>
      </c>
      <c r="P2126" s="129" t="s">
        <v>78</v>
      </c>
      <c r="Q2126" s="129" t="s">
        <v>78</v>
      </c>
      <c r="R2126" s="136" t="s">
        <v>1898</v>
      </c>
      <c r="S2126" s="136" t="s">
        <v>99</v>
      </c>
      <c r="T2126" s="136" t="s">
        <v>9862</v>
      </c>
      <c r="U2126" s="135" t="s">
        <v>6956</v>
      </c>
      <c r="V2126" s="129" t="s">
        <v>80</v>
      </c>
      <c r="W2126" s="129" t="s">
        <v>778</v>
      </c>
      <c r="X2126" s="129" t="s">
        <v>779</v>
      </c>
      <c r="Y2126" s="129" t="s">
        <v>9036</v>
      </c>
      <c r="Z2126" s="129" t="s">
        <v>84</v>
      </c>
      <c r="AA2126" s="129" t="s">
        <v>72</v>
      </c>
      <c r="AB2126" s="129" t="s">
        <v>140</v>
      </c>
      <c r="AC2126" s="129" t="s">
        <v>141</v>
      </c>
      <c r="AD2126" s="129" t="s">
        <v>126</v>
      </c>
      <c r="AE2126" s="129">
        <v>75</v>
      </c>
      <c r="AF2126" s="129" t="s">
        <v>88</v>
      </c>
      <c r="AG2126" s="129">
        <v>5.5</v>
      </c>
      <c r="AH2126" s="129" t="s">
        <v>299</v>
      </c>
      <c r="AI2126" s="129" t="s">
        <v>90</v>
      </c>
      <c r="AJ2126" s="129" t="s">
        <v>91</v>
      </c>
      <c r="AK2126" s="129" t="s">
        <v>72</v>
      </c>
      <c r="AL2126" s="129"/>
      <c r="AM2126" s="137" t="s">
        <v>217</v>
      </c>
      <c r="AN2126" s="129"/>
      <c r="AO2126" s="129"/>
      <c r="AP2126" s="129"/>
      <c r="AQ2126" s="129"/>
      <c r="AR2126" s="129"/>
      <c r="AS2126" s="129"/>
      <c r="AT2126" s="129"/>
      <c r="AU2126" s="130">
        <v>46232</v>
      </c>
      <c r="AV2126" s="131">
        <v>0.94374999999999998</v>
      </c>
      <c r="AW2126" s="131">
        <v>1.0416666666666667</v>
      </c>
      <c r="AX2126" s="131">
        <f t="shared" si="293"/>
        <v>9.7916666666666763E-2</v>
      </c>
      <c r="AY2126" s="131">
        <f t="shared" si="294"/>
        <v>0.72013888888888888</v>
      </c>
      <c r="AZ2126" s="131">
        <f t="shared" si="295"/>
        <v>0.50000000000000011</v>
      </c>
      <c r="BA2126" s="129" t="s">
        <v>9863</v>
      </c>
      <c r="BB2126" s="129"/>
      <c r="BC2126" s="129" t="s">
        <v>1675</v>
      </c>
      <c r="BD2126" s="129">
        <v>15</v>
      </c>
      <c r="BE2126" s="129" t="s">
        <v>7811</v>
      </c>
      <c r="BF2126" s="129" t="s">
        <v>75</v>
      </c>
      <c r="BG2126" s="129" t="s">
        <v>75</v>
      </c>
      <c r="BH2126" s="129" t="s">
        <v>88</v>
      </c>
      <c r="BI2126" s="129" t="s">
        <v>96</v>
      </c>
      <c r="BJ2126" s="129"/>
      <c r="BK2126" s="129" t="s">
        <v>9092</v>
      </c>
      <c r="BL2126" s="141" t="s">
        <v>9828</v>
      </c>
      <c r="BM2126" s="129">
        <f>42+14</f>
        <v>56</v>
      </c>
      <c r="BN2126" s="129" t="s">
        <v>75</v>
      </c>
      <c r="BO2126" s="129" t="s">
        <v>75</v>
      </c>
      <c r="BP2126" s="129" t="s">
        <v>75</v>
      </c>
      <c r="BQ2126" s="129" t="s">
        <v>100</v>
      </c>
      <c r="BR2126" s="129" t="s">
        <v>100</v>
      </c>
      <c r="BS2126" s="129"/>
      <c r="BT2126" s="129"/>
    </row>
    <row r="2127" spans="1:72" ht="20.45" customHeight="1">
      <c r="A2127" s="129" t="s">
        <v>9864</v>
      </c>
      <c r="B2127" s="129">
        <v>260191</v>
      </c>
      <c r="C2127" s="129" t="s">
        <v>497</v>
      </c>
      <c r="D2127" s="130">
        <v>46233</v>
      </c>
      <c r="E2127" s="131">
        <v>0.4548611111111111</v>
      </c>
      <c r="F2127" s="132">
        <v>46204</v>
      </c>
      <c r="G2127" s="130">
        <v>46233</v>
      </c>
      <c r="H2127" s="131">
        <v>0.69722222222222219</v>
      </c>
      <c r="I2127" s="133">
        <f t="shared" si="296"/>
        <v>0.24236111111111108</v>
      </c>
      <c r="J2127" s="129">
        <v>8</v>
      </c>
      <c r="K2127" s="1" t="s">
        <v>1896</v>
      </c>
      <c r="L2127" s="129" t="s">
        <v>9865</v>
      </c>
      <c r="M2127" s="129" t="s">
        <v>75</v>
      </c>
      <c r="N2127" s="134" t="s">
        <v>9730</v>
      </c>
      <c r="O2127" s="134" t="s">
        <v>497</v>
      </c>
      <c r="P2127" s="129" t="s">
        <v>78</v>
      </c>
      <c r="Q2127" s="129" t="s">
        <v>78</v>
      </c>
      <c r="R2127" s="136" t="s">
        <v>1898</v>
      </c>
      <c r="S2127" s="136" t="s">
        <v>99</v>
      </c>
      <c r="T2127" s="136"/>
      <c r="U2127" s="135" t="s">
        <v>2007</v>
      </c>
      <c r="V2127" s="129" t="s">
        <v>2306</v>
      </c>
      <c r="W2127" s="129" t="s">
        <v>9819</v>
      </c>
      <c r="X2127" s="129" t="s">
        <v>9820</v>
      </c>
      <c r="Y2127" s="129" t="s">
        <v>9821</v>
      </c>
      <c r="Z2127" s="129" t="s">
        <v>84</v>
      </c>
      <c r="AA2127" s="129" t="s">
        <v>72</v>
      </c>
      <c r="AB2127" s="129" t="s">
        <v>104</v>
      </c>
      <c r="AC2127" s="129" t="s">
        <v>104</v>
      </c>
      <c r="AD2127" s="129" t="s">
        <v>87</v>
      </c>
      <c r="AE2127" s="129">
        <v>39</v>
      </c>
      <c r="AF2127" s="129" t="s">
        <v>88</v>
      </c>
      <c r="AG2127" s="129">
        <v>5.0999999999999996</v>
      </c>
      <c r="AH2127" s="129" t="s">
        <v>299</v>
      </c>
      <c r="AI2127" s="129" t="s">
        <v>90</v>
      </c>
      <c r="AJ2127" s="129" t="s">
        <v>91</v>
      </c>
      <c r="AK2127" s="129" t="s">
        <v>72</v>
      </c>
      <c r="AL2127" s="129"/>
      <c r="AM2127" s="140"/>
      <c r="AN2127" s="140"/>
      <c r="AO2127" s="140"/>
      <c r="AP2127" s="129"/>
      <c r="AQ2127" s="129"/>
      <c r="AR2127" s="129"/>
      <c r="AS2127" s="129"/>
      <c r="AT2127" s="129"/>
      <c r="AU2127" s="130">
        <v>46233</v>
      </c>
      <c r="AV2127" s="131">
        <v>0.71250000000000002</v>
      </c>
      <c r="AW2127" s="131">
        <v>0.79652777777777772</v>
      </c>
      <c r="AX2127" s="131">
        <f t="shared" si="293"/>
        <v>8.4027777777777701E-2</v>
      </c>
      <c r="AY2127" s="131">
        <f t="shared" si="294"/>
        <v>0.5541666666666667</v>
      </c>
      <c r="AZ2127" s="131">
        <f t="shared" si="295"/>
        <v>0.34166666666666662</v>
      </c>
      <c r="BA2127" s="129" t="s">
        <v>9866</v>
      </c>
      <c r="BB2127" s="129"/>
      <c r="BC2127" s="129" t="s">
        <v>1675</v>
      </c>
      <c r="BD2127" s="129">
        <v>15</v>
      </c>
      <c r="BE2127" s="129" t="s">
        <v>4063</v>
      </c>
      <c r="BF2127" s="129" t="s">
        <v>75</v>
      </c>
      <c r="BG2127" s="129" t="s">
        <v>75</v>
      </c>
      <c r="BH2127" s="129" t="s">
        <v>88</v>
      </c>
      <c r="BI2127" s="129" t="s">
        <v>96</v>
      </c>
      <c r="BJ2127" s="129"/>
      <c r="BK2127" s="129" t="s">
        <v>9039</v>
      </c>
      <c r="BL2127" s="141" t="s">
        <v>9732</v>
      </c>
      <c r="BM2127" s="129">
        <f>(7*7)+28</f>
        <v>77</v>
      </c>
      <c r="BN2127" s="129" t="s">
        <v>75</v>
      </c>
      <c r="BO2127" s="129" t="s">
        <v>75</v>
      </c>
      <c r="BP2127" s="129" t="s">
        <v>75</v>
      </c>
      <c r="BQ2127" s="129" t="s">
        <v>100</v>
      </c>
      <c r="BR2127" s="129" t="s">
        <v>100</v>
      </c>
      <c r="BS2127" s="148"/>
      <c r="BT2127" s="148"/>
    </row>
    <row r="2128" spans="1:72" ht="20.45" customHeight="1">
      <c r="A2128" s="129" t="s">
        <v>9867</v>
      </c>
      <c r="B2128" s="129">
        <v>260191</v>
      </c>
      <c r="C2128" s="129" t="s">
        <v>71</v>
      </c>
      <c r="D2128" s="130">
        <v>46233</v>
      </c>
      <c r="E2128" s="131">
        <v>0.4548611111111111</v>
      </c>
      <c r="F2128" s="132">
        <v>46204</v>
      </c>
      <c r="G2128" s="130">
        <v>46233</v>
      </c>
      <c r="H2128" s="131">
        <v>0.69722222222222219</v>
      </c>
      <c r="I2128" s="133">
        <f t="shared" si="296"/>
        <v>0.24236111111111108</v>
      </c>
      <c r="J2128" s="129">
        <v>8</v>
      </c>
      <c r="K2128" s="1" t="s">
        <v>1896</v>
      </c>
      <c r="L2128" s="129" t="s">
        <v>9865</v>
      </c>
      <c r="M2128" s="129" t="s">
        <v>75</v>
      </c>
      <c r="N2128" s="134" t="s">
        <v>9826</v>
      </c>
      <c r="O2128" s="134" t="s">
        <v>77</v>
      </c>
      <c r="P2128" s="129" t="s">
        <v>78</v>
      </c>
      <c r="Q2128" s="129" t="s">
        <v>78</v>
      </c>
      <c r="R2128" s="136" t="s">
        <v>1898</v>
      </c>
      <c r="S2128" s="136" t="s">
        <v>99</v>
      </c>
      <c r="T2128" s="136"/>
      <c r="U2128" s="135" t="s">
        <v>8287</v>
      </c>
      <c r="V2128" s="129" t="s">
        <v>2306</v>
      </c>
      <c r="W2128" s="129" t="s">
        <v>9819</v>
      </c>
      <c r="X2128" s="129" t="s">
        <v>9820</v>
      </c>
      <c r="Y2128" s="129" t="s">
        <v>9821</v>
      </c>
      <c r="Z2128" s="129" t="s">
        <v>84</v>
      </c>
      <c r="AA2128" s="129" t="s">
        <v>72</v>
      </c>
      <c r="AB2128" s="129" t="s">
        <v>104</v>
      </c>
      <c r="AC2128" s="129" t="s">
        <v>104</v>
      </c>
      <c r="AD2128" s="129" t="s">
        <v>87</v>
      </c>
      <c r="AE2128" s="129">
        <v>39</v>
      </c>
      <c r="AF2128" s="129" t="s">
        <v>88</v>
      </c>
      <c r="AG2128" s="129">
        <v>5.0999999999999996</v>
      </c>
      <c r="AH2128" s="129" t="s">
        <v>299</v>
      </c>
      <c r="AI2128" s="129" t="s">
        <v>90</v>
      </c>
      <c r="AJ2128" s="129" t="s">
        <v>91</v>
      </c>
      <c r="AK2128" s="129" t="s">
        <v>72</v>
      </c>
      <c r="AL2128" s="129"/>
      <c r="AM2128" s="140"/>
      <c r="AN2128" s="140"/>
      <c r="AO2128" s="140"/>
      <c r="AP2128" s="129"/>
      <c r="AQ2128" s="129"/>
      <c r="AR2128" s="129"/>
      <c r="AS2128" s="129"/>
      <c r="AT2128" s="129"/>
      <c r="AU2128" s="130">
        <v>46233</v>
      </c>
      <c r="AV2128" s="131">
        <v>0.71250000000000002</v>
      </c>
      <c r="AW2128" s="131">
        <v>0.83125000000000004</v>
      </c>
      <c r="AX2128" s="131">
        <f t="shared" si="293"/>
        <v>0.11875000000000002</v>
      </c>
      <c r="AY2128" s="131">
        <f t="shared" si="294"/>
        <v>0.58888888888888902</v>
      </c>
      <c r="AZ2128" s="131">
        <f t="shared" si="295"/>
        <v>0.37638888888888894</v>
      </c>
      <c r="BA2128" s="129" t="s">
        <v>9866</v>
      </c>
      <c r="BB2128" s="129"/>
      <c r="BC2128" s="129" t="s">
        <v>1675</v>
      </c>
      <c r="BD2128" s="129">
        <v>15</v>
      </c>
      <c r="BE2128" s="129" t="s">
        <v>4063</v>
      </c>
      <c r="BF2128" s="129" t="s">
        <v>88</v>
      </c>
      <c r="BG2128" s="129" t="s">
        <v>88</v>
      </c>
      <c r="BH2128" s="129" t="s">
        <v>88</v>
      </c>
      <c r="BI2128" s="129" t="s">
        <v>96</v>
      </c>
      <c r="BJ2128" s="129"/>
      <c r="BK2128" s="129" t="s">
        <v>9092</v>
      </c>
      <c r="BL2128" s="141" t="s">
        <v>9828</v>
      </c>
      <c r="BM2128" s="129">
        <f>42+28</f>
        <v>70</v>
      </c>
      <c r="BN2128" s="129" t="s">
        <v>75</v>
      </c>
      <c r="BO2128" s="129" t="s">
        <v>75</v>
      </c>
      <c r="BP2128" s="129" t="s">
        <v>75</v>
      </c>
      <c r="BQ2128" s="129" t="s">
        <v>100</v>
      </c>
      <c r="BR2128" s="129" t="s">
        <v>100</v>
      </c>
      <c r="BS2128" s="129"/>
      <c r="BT2128" s="129"/>
    </row>
    <row r="2129" spans="1:72" ht="20.45" customHeight="1">
      <c r="A2129" s="129" t="s">
        <v>9868</v>
      </c>
      <c r="B2129" s="129">
        <v>260192</v>
      </c>
      <c r="C2129" s="129" t="s">
        <v>71</v>
      </c>
      <c r="D2129" s="130">
        <v>46233</v>
      </c>
      <c r="E2129" s="131">
        <v>0.51111111111111107</v>
      </c>
      <c r="F2129" s="132">
        <v>46204</v>
      </c>
      <c r="G2129" s="130">
        <v>46233</v>
      </c>
      <c r="H2129" s="131">
        <v>0.63402777777777775</v>
      </c>
      <c r="I2129" s="133">
        <f t="shared" si="296"/>
        <v>0.12291666666666667</v>
      </c>
      <c r="J2129" s="129">
        <v>3</v>
      </c>
      <c r="K2129" s="1" t="s">
        <v>1896</v>
      </c>
      <c r="L2129" s="129" t="s">
        <v>9869</v>
      </c>
      <c r="M2129" s="129" t="s">
        <v>75</v>
      </c>
      <c r="N2129" s="134" t="s">
        <v>3624</v>
      </c>
      <c r="O2129" s="134" t="s">
        <v>77</v>
      </c>
      <c r="P2129" s="129" t="s">
        <v>78</v>
      </c>
      <c r="Q2129" s="129" t="s">
        <v>78</v>
      </c>
      <c r="R2129" s="136" t="s">
        <v>1898</v>
      </c>
      <c r="S2129" s="136" t="s">
        <v>99</v>
      </c>
      <c r="T2129" s="135"/>
      <c r="U2129" s="135" t="s">
        <v>7662</v>
      </c>
      <c r="V2129" s="129" t="s">
        <v>1900</v>
      </c>
      <c r="W2129" s="129" t="s">
        <v>813</v>
      </c>
      <c r="X2129" s="129" t="s">
        <v>813</v>
      </c>
      <c r="Y2129" s="129" t="s">
        <v>9057</v>
      </c>
      <c r="Z2129" s="129" t="s">
        <v>152</v>
      </c>
      <c r="AA2129" s="129" t="s">
        <v>72</v>
      </c>
      <c r="AB2129" s="129" t="s">
        <v>153</v>
      </c>
      <c r="AC2129" s="129" t="s">
        <v>154</v>
      </c>
      <c r="AD2129" s="129" t="s">
        <v>126</v>
      </c>
      <c r="AE2129" s="129">
        <v>79</v>
      </c>
      <c r="AF2129" s="129" t="s">
        <v>88</v>
      </c>
      <c r="AG2129" s="129">
        <v>5.2</v>
      </c>
      <c r="AH2129" s="129" t="s">
        <v>954</v>
      </c>
      <c r="AI2129" s="129" t="s">
        <v>90</v>
      </c>
      <c r="AJ2129" s="129" t="s">
        <v>91</v>
      </c>
      <c r="AK2129" s="129" t="s">
        <v>72</v>
      </c>
      <c r="AL2129" s="129"/>
      <c r="AM2129" s="140"/>
      <c r="AN2129" s="140"/>
      <c r="AO2129" s="140"/>
      <c r="AP2129" s="129"/>
      <c r="AQ2129" s="129"/>
      <c r="AR2129" s="129" t="s">
        <v>2726</v>
      </c>
      <c r="AS2129" s="129"/>
      <c r="AT2129" s="129"/>
      <c r="AU2129" s="130">
        <v>46233</v>
      </c>
      <c r="AV2129" s="131">
        <v>0.7270833333333333</v>
      </c>
      <c r="AW2129" s="131">
        <v>0.77013888888888893</v>
      </c>
      <c r="AX2129" s="131">
        <f t="shared" si="293"/>
        <v>4.3055555555555625E-2</v>
      </c>
      <c r="AY2129" s="131">
        <f t="shared" si="294"/>
        <v>0.64722222222222225</v>
      </c>
      <c r="AZ2129" s="131">
        <f t="shared" si="295"/>
        <v>0.25902777777777786</v>
      </c>
      <c r="BA2129" s="129" t="s">
        <v>9870</v>
      </c>
      <c r="BB2129" s="129"/>
      <c r="BC2129" s="129" t="s">
        <v>1794</v>
      </c>
      <c r="BD2129" s="129">
        <v>15</v>
      </c>
      <c r="BE2129" s="129" t="s">
        <v>9218</v>
      </c>
      <c r="BF2129" s="129" t="s">
        <v>75</v>
      </c>
      <c r="BG2129" s="129" t="s">
        <v>75</v>
      </c>
      <c r="BH2129" s="129" t="s">
        <v>88</v>
      </c>
      <c r="BI2129" s="129" t="s">
        <v>96</v>
      </c>
      <c r="BJ2129" s="129"/>
      <c r="BK2129" s="129" t="s">
        <v>9092</v>
      </c>
      <c r="BL2129" s="141" t="s">
        <v>9623</v>
      </c>
      <c r="BM2129" s="129">
        <v>35</v>
      </c>
      <c r="BN2129" s="129" t="s">
        <v>75</v>
      </c>
      <c r="BO2129" s="129" t="s">
        <v>75</v>
      </c>
      <c r="BP2129" s="129" t="s">
        <v>75</v>
      </c>
      <c r="BQ2129" s="129" t="s">
        <v>100</v>
      </c>
      <c r="BR2129" s="129" t="s">
        <v>100</v>
      </c>
      <c r="BS2129" s="148"/>
      <c r="BT2129" s="149"/>
    </row>
    <row r="2130" spans="1:72" ht="20.45" customHeight="1">
      <c r="A2130" s="129" t="s">
        <v>9871</v>
      </c>
      <c r="B2130" s="129">
        <v>260193</v>
      </c>
      <c r="C2130" s="129" t="s">
        <v>497</v>
      </c>
      <c r="D2130" s="130">
        <v>46233</v>
      </c>
      <c r="E2130" s="131">
        <v>0.59722222222222221</v>
      </c>
      <c r="F2130" s="132">
        <v>46204</v>
      </c>
      <c r="G2130" s="130">
        <v>46233</v>
      </c>
      <c r="H2130" s="131">
        <v>0.8881944444444444</v>
      </c>
      <c r="I2130" s="133">
        <f t="shared" si="296"/>
        <v>0.29097222222222219</v>
      </c>
      <c r="J2130" s="129">
        <v>20</v>
      </c>
      <c r="K2130" s="1" t="s">
        <v>1896</v>
      </c>
      <c r="L2130" s="129" t="s">
        <v>9872</v>
      </c>
      <c r="M2130" s="129" t="s">
        <v>75</v>
      </c>
      <c r="N2130" s="134" t="s">
        <v>9730</v>
      </c>
      <c r="O2130" s="134" t="s">
        <v>497</v>
      </c>
      <c r="P2130" s="129" t="s">
        <v>78</v>
      </c>
      <c r="Q2130" s="129" t="s">
        <v>78</v>
      </c>
      <c r="R2130" s="136" t="s">
        <v>1898</v>
      </c>
      <c r="S2130" s="136" t="s">
        <v>99</v>
      </c>
      <c r="T2130" s="136"/>
      <c r="U2130" s="135" t="s">
        <v>6121</v>
      </c>
      <c r="V2130" s="129" t="s">
        <v>80</v>
      </c>
      <c r="W2130" s="129" t="s">
        <v>778</v>
      </c>
      <c r="X2130" s="129" t="s">
        <v>779</v>
      </c>
      <c r="Y2130" s="129" t="s">
        <v>9036</v>
      </c>
      <c r="Z2130" s="129" t="s">
        <v>84</v>
      </c>
      <c r="AA2130" s="129" t="s">
        <v>72</v>
      </c>
      <c r="AB2130" s="129" t="s">
        <v>140</v>
      </c>
      <c r="AC2130" s="129" t="s">
        <v>181</v>
      </c>
      <c r="AD2130" s="129" t="s">
        <v>126</v>
      </c>
      <c r="AE2130" s="129">
        <v>75</v>
      </c>
      <c r="AF2130" s="129" t="s">
        <v>88</v>
      </c>
      <c r="AG2130" s="129">
        <v>6.3</v>
      </c>
      <c r="AH2130" s="129" t="s">
        <v>2344</v>
      </c>
      <c r="AI2130" s="129" t="s">
        <v>90</v>
      </c>
      <c r="AJ2130" s="129" t="s">
        <v>91</v>
      </c>
      <c r="AK2130" s="129" t="s">
        <v>72</v>
      </c>
      <c r="AL2130" s="129"/>
      <c r="AM2130" s="137" t="s">
        <v>254</v>
      </c>
      <c r="AN2130" s="137"/>
      <c r="AO2130" s="138"/>
      <c r="AP2130" s="129"/>
      <c r="AQ2130" s="129"/>
      <c r="AR2130" s="129"/>
      <c r="AS2130" s="129"/>
      <c r="AT2130" s="129"/>
      <c r="AU2130" s="130">
        <v>46233</v>
      </c>
      <c r="AV2130" s="131">
        <v>0.90902777777777777</v>
      </c>
      <c r="AW2130" s="131">
        <v>0.98750000000000004</v>
      </c>
      <c r="AX2130" s="131">
        <f t="shared" si="293"/>
        <v>7.8472222222222276E-2</v>
      </c>
      <c r="AY2130" s="131">
        <f t="shared" si="294"/>
        <v>0.69652777777777786</v>
      </c>
      <c r="AZ2130" s="131">
        <f t="shared" si="295"/>
        <v>0.39027777777777783</v>
      </c>
      <c r="BA2130" s="129" t="s">
        <v>9873</v>
      </c>
      <c r="BB2130" s="129"/>
      <c r="BC2130" s="129" t="s">
        <v>1675</v>
      </c>
      <c r="BD2130" s="129">
        <v>15</v>
      </c>
      <c r="BE2130" s="129" t="s">
        <v>183</v>
      </c>
      <c r="BF2130" s="129" t="s">
        <v>75</v>
      </c>
      <c r="BG2130" s="129" t="s">
        <v>75</v>
      </c>
      <c r="BH2130" s="129" t="s">
        <v>88</v>
      </c>
      <c r="BI2130" s="129" t="s">
        <v>96</v>
      </c>
      <c r="BJ2130" s="129"/>
      <c r="BK2130" s="129" t="s">
        <v>9039</v>
      </c>
      <c r="BL2130" s="141" t="s">
        <v>9732</v>
      </c>
      <c r="BM2130" s="129">
        <f>(7*7)+14</f>
        <v>63</v>
      </c>
      <c r="BN2130" s="129" t="s">
        <v>75</v>
      </c>
      <c r="BO2130" s="129" t="s">
        <v>75</v>
      </c>
      <c r="BP2130" s="129" t="s">
        <v>75</v>
      </c>
      <c r="BQ2130" s="129" t="s">
        <v>100</v>
      </c>
      <c r="BR2130" s="129" t="s">
        <v>100</v>
      </c>
      <c r="BS2130" s="148"/>
      <c r="BT2130" s="149"/>
    </row>
    <row r="2131" spans="1:72" ht="20.45" customHeight="1">
      <c r="A2131" s="129" t="s">
        <v>9874</v>
      </c>
      <c r="B2131" s="129">
        <v>260194</v>
      </c>
      <c r="C2131" s="129" t="s">
        <v>71</v>
      </c>
      <c r="D2131" s="130">
        <v>46234</v>
      </c>
      <c r="E2131" s="131">
        <v>0.43888888888888888</v>
      </c>
      <c r="F2131" s="132">
        <v>46204</v>
      </c>
      <c r="G2131" s="130">
        <v>46234</v>
      </c>
      <c r="H2131" s="131">
        <v>0.62013888888888891</v>
      </c>
      <c r="I2131" s="133">
        <f t="shared" si="296"/>
        <v>0.18125000000000002</v>
      </c>
      <c r="J2131" s="129">
        <v>2</v>
      </c>
      <c r="K2131" s="1" t="s">
        <v>1896</v>
      </c>
      <c r="L2131" s="129" t="s">
        <v>9875</v>
      </c>
      <c r="M2131" s="129" t="s">
        <v>75</v>
      </c>
      <c r="N2131" s="134" t="s">
        <v>9826</v>
      </c>
      <c r="O2131" s="134" t="s">
        <v>77</v>
      </c>
      <c r="P2131" s="129" t="s">
        <v>78</v>
      </c>
      <c r="Q2131" s="129" t="s">
        <v>78</v>
      </c>
      <c r="R2131" s="136" t="s">
        <v>1898</v>
      </c>
      <c r="S2131" s="136" t="s">
        <v>99</v>
      </c>
      <c r="T2131" s="135"/>
      <c r="U2131" s="135" t="s">
        <v>9876</v>
      </c>
      <c r="V2131" s="129" t="s">
        <v>1900</v>
      </c>
      <c r="W2131" s="129" t="s">
        <v>813</v>
      </c>
      <c r="X2131" s="129" t="s">
        <v>813</v>
      </c>
      <c r="Y2131" s="129" t="s">
        <v>9057</v>
      </c>
      <c r="Z2131" s="129" t="s">
        <v>84</v>
      </c>
      <c r="AA2131" s="129" t="s">
        <v>72</v>
      </c>
      <c r="AB2131" s="129" t="s">
        <v>140</v>
      </c>
      <c r="AC2131" s="129" t="s">
        <v>141</v>
      </c>
      <c r="AD2131" s="129" t="s">
        <v>126</v>
      </c>
      <c r="AE2131" s="129">
        <v>52</v>
      </c>
      <c r="AF2131" s="129" t="s">
        <v>88</v>
      </c>
      <c r="AG2131" s="129">
        <v>5.3</v>
      </c>
      <c r="AH2131" s="129" t="s">
        <v>299</v>
      </c>
      <c r="AI2131" s="129" t="s">
        <v>90</v>
      </c>
      <c r="AJ2131" s="129" t="s">
        <v>91</v>
      </c>
      <c r="AK2131" s="129" t="s">
        <v>72</v>
      </c>
      <c r="AL2131" s="129"/>
      <c r="AM2131" s="140"/>
      <c r="AN2131" s="140"/>
      <c r="AO2131" s="140"/>
      <c r="AP2131" s="129"/>
      <c r="AQ2131" s="129"/>
      <c r="AR2131" s="129" t="s">
        <v>3444</v>
      </c>
      <c r="AS2131" s="129"/>
      <c r="AT2131" s="129"/>
      <c r="AU2131" s="130">
        <v>46234</v>
      </c>
      <c r="AV2131" s="131">
        <v>0.6333333333333333</v>
      </c>
      <c r="AW2131" s="131">
        <v>0.69097222222222221</v>
      </c>
      <c r="AX2131" s="131">
        <f t="shared" si="293"/>
        <v>5.7638888888888906E-2</v>
      </c>
      <c r="AY2131" s="131">
        <f t="shared" si="294"/>
        <v>0.50972222222222219</v>
      </c>
      <c r="AZ2131" s="131">
        <f t="shared" si="295"/>
        <v>0.25208333333333333</v>
      </c>
      <c r="BA2131" s="129" t="s">
        <v>9877</v>
      </c>
      <c r="BB2131" s="129"/>
      <c r="BC2131" s="129" t="s">
        <v>1675</v>
      </c>
      <c r="BD2131" s="129">
        <v>15</v>
      </c>
      <c r="BE2131" s="129" t="s">
        <v>2694</v>
      </c>
      <c r="BF2131" s="129" t="s">
        <v>75</v>
      </c>
      <c r="BG2131" s="129" t="s">
        <v>75</v>
      </c>
      <c r="BH2131" s="129" t="s">
        <v>88</v>
      </c>
      <c r="BI2131" s="129" t="s">
        <v>96</v>
      </c>
      <c r="BJ2131" s="129"/>
      <c r="BK2131" s="129" t="s">
        <v>9092</v>
      </c>
      <c r="BL2131" s="141" t="s">
        <v>9878</v>
      </c>
      <c r="BM2131" s="129">
        <f>42+28</f>
        <v>70</v>
      </c>
      <c r="BN2131" s="129" t="s">
        <v>75</v>
      </c>
      <c r="BO2131" s="129" t="s">
        <v>75</v>
      </c>
      <c r="BP2131" s="129" t="s">
        <v>75</v>
      </c>
      <c r="BQ2131" s="129" t="s">
        <v>100</v>
      </c>
      <c r="BR2131" s="129" t="s">
        <v>100</v>
      </c>
      <c r="BS2131" s="129"/>
      <c r="BT2131" s="129"/>
    </row>
    <row r="2132" spans="1:72" ht="20.45" customHeight="1">
      <c r="A2132" s="129" t="s">
        <v>9879</v>
      </c>
      <c r="B2132" s="129">
        <v>260195</v>
      </c>
      <c r="C2132" s="129" t="s">
        <v>71</v>
      </c>
      <c r="D2132" s="130">
        <v>46234</v>
      </c>
      <c r="E2132" s="131">
        <v>0.57291666666666663</v>
      </c>
      <c r="F2132" s="132">
        <v>46204</v>
      </c>
      <c r="G2132" s="130">
        <v>46234</v>
      </c>
      <c r="H2132" s="131">
        <v>0.64236111111111116</v>
      </c>
      <c r="I2132" s="133">
        <f t="shared" si="296"/>
        <v>6.9444444444444531E-2</v>
      </c>
      <c r="J2132" s="129">
        <v>3</v>
      </c>
      <c r="K2132" s="1" t="s">
        <v>1896</v>
      </c>
      <c r="L2132" s="129" t="s">
        <v>9880</v>
      </c>
      <c r="M2132" s="129" t="s">
        <v>75</v>
      </c>
      <c r="N2132" s="134" t="s">
        <v>9826</v>
      </c>
      <c r="O2132" s="134" t="s">
        <v>77</v>
      </c>
      <c r="P2132" s="129" t="s">
        <v>78</v>
      </c>
      <c r="Q2132" s="129" t="s">
        <v>78</v>
      </c>
      <c r="R2132" s="136" t="s">
        <v>139</v>
      </c>
      <c r="S2132" s="136" t="s">
        <v>99</v>
      </c>
      <c r="T2132" s="135" t="s">
        <v>9881</v>
      </c>
      <c r="U2132" s="136" t="s">
        <v>6152</v>
      </c>
      <c r="V2132" s="129" t="s">
        <v>1900</v>
      </c>
      <c r="W2132" s="129" t="s">
        <v>83</v>
      </c>
      <c r="X2132" s="129" t="s">
        <v>7673</v>
      </c>
      <c r="Y2132" s="129" t="s">
        <v>9043</v>
      </c>
      <c r="Z2132" s="129" t="s">
        <v>84</v>
      </c>
      <c r="AA2132" s="129" t="s">
        <v>72</v>
      </c>
      <c r="AB2132" s="129" t="s">
        <v>567</v>
      </c>
      <c r="AC2132" s="129" t="s">
        <v>832</v>
      </c>
      <c r="AD2132" s="129" t="s">
        <v>87</v>
      </c>
      <c r="AE2132" s="129">
        <v>60</v>
      </c>
      <c r="AF2132" s="129" t="s">
        <v>88</v>
      </c>
      <c r="AG2132" s="129">
        <v>5.0999999999999996</v>
      </c>
      <c r="AH2132" s="129" t="s">
        <v>954</v>
      </c>
      <c r="AI2132" s="129" t="s">
        <v>90</v>
      </c>
      <c r="AJ2132" s="129" t="s">
        <v>91</v>
      </c>
      <c r="AK2132" s="129" t="s">
        <v>72</v>
      </c>
      <c r="AL2132" s="129"/>
      <c r="AM2132" s="137" t="s">
        <v>9722</v>
      </c>
      <c r="AN2132" s="137">
        <v>2</v>
      </c>
      <c r="AO2132" s="138"/>
      <c r="AP2132" s="129"/>
      <c r="AQ2132" s="129"/>
      <c r="AR2132" s="129" t="s">
        <v>3444</v>
      </c>
      <c r="AS2132" s="129"/>
      <c r="AT2132" s="129"/>
      <c r="AU2132" s="130">
        <v>46234</v>
      </c>
      <c r="AV2132" s="131">
        <v>0.66666666666666663</v>
      </c>
      <c r="AW2132" s="131">
        <v>0.74513888888888891</v>
      </c>
      <c r="AX2132" s="131">
        <f t="shared" si="293"/>
        <v>7.8472222222222276E-2</v>
      </c>
      <c r="AY2132" s="131">
        <f t="shared" si="294"/>
        <v>0.67569444444444438</v>
      </c>
      <c r="AZ2132" s="131">
        <f t="shared" si="295"/>
        <v>0.17222222222222228</v>
      </c>
      <c r="BA2132" s="129" t="s">
        <v>9882</v>
      </c>
      <c r="BB2132" s="129"/>
      <c r="BC2132" s="129" t="s">
        <v>1675</v>
      </c>
      <c r="BD2132" s="129">
        <v>15</v>
      </c>
      <c r="BE2132" s="129" t="s">
        <v>95</v>
      </c>
      <c r="BF2132" s="129" t="s">
        <v>75</v>
      </c>
      <c r="BG2132" s="129" t="s">
        <v>75</v>
      </c>
      <c r="BH2132" s="129" t="s">
        <v>88</v>
      </c>
      <c r="BI2132" s="129" t="s">
        <v>96</v>
      </c>
      <c r="BJ2132" s="129"/>
      <c r="BK2132" s="129" t="s">
        <v>9092</v>
      </c>
      <c r="BL2132" s="141" t="s">
        <v>9828</v>
      </c>
      <c r="BM2132" s="142">
        <f>42+7</f>
        <v>49</v>
      </c>
      <c r="BN2132" s="129" t="s">
        <v>75</v>
      </c>
      <c r="BO2132" s="129" t="s">
        <v>75</v>
      </c>
      <c r="BP2132" s="129" t="s">
        <v>75</v>
      </c>
      <c r="BQ2132" s="129" t="s">
        <v>100</v>
      </c>
      <c r="BR2132" s="129" t="s">
        <v>100</v>
      </c>
      <c r="BS2132" s="129"/>
      <c r="BT2132" s="129"/>
    </row>
    <row r="2133" spans="1:72" ht="20.45" customHeight="1">
      <c r="A2133" s="129">
        <v>260196</v>
      </c>
      <c r="B2133" s="129">
        <v>260196</v>
      </c>
      <c r="C2133" s="129" t="s">
        <v>71</v>
      </c>
      <c r="D2133" s="130">
        <v>46234</v>
      </c>
      <c r="E2133" s="131">
        <v>0.52430555555555558</v>
      </c>
      <c r="F2133" s="132">
        <v>46204</v>
      </c>
      <c r="G2133" s="130">
        <v>46234</v>
      </c>
      <c r="H2133" s="131">
        <v>0.69444444444444442</v>
      </c>
      <c r="I2133" s="133">
        <f t="shared" si="296"/>
        <v>0.17013888888888884</v>
      </c>
      <c r="J2133" s="129">
        <v>5</v>
      </c>
      <c r="K2133" s="1" t="s">
        <v>1896</v>
      </c>
      <c r="L2133" s="129" t="s">
        <v>9883</v>
      </c>
      <c r="M2133" s="129" t="s">
        <v>75</v>
      </c>
      <c r="N2133" s="134" t="s">
        <v>2215</v>
      </c>
      <c r="O2133" s="134" t="s">
        <v>77</v>
      </c>
      <c r="P2133" s="129" t="s">
        <v>172</v>
      </c>
      <c r="Q2133" s="129" t="s">
        <v>4162</v>
      </c>
      <c r="R2133" s="136" t="s">
        <v>1927</v>
      </c>
      <c r="S2133" s="136" t="s">
        <v>160</v>
      </c>
      <c r="T2133" s="136" t="s">
        <v>9788</v>
      </c>
      <c r="U2133" s="135" t="s">
        <v>2305</v>
      </c>
      <c r="V2133" s="129" t="s">
        <v>1900</v>
      </c>
      <c r="W2133" s="129" t="s">
        <v>8240</v>
      </c>
      <c r="X2133" s="129" t="s">
        <v>8241</v>
      </c>
      <c r="Y2133" s="129" t="s">
        <v>8242</v>
      </c>
      <c r="Z2133" s="129" t="s">
        <v>84</v>
      </c>
      <c r="AA2133" s="129" t="s">
        <v>72</v>
      </c>
      <c r="AB2133" s="129" t="s">
        <v>104</v>
      </c>
      <c r="AC2133" s="129" t="s">
        <v>3313</v>
      </c>
      <c r="AD2133" s="129" t="s">
        <v>126</v>
      </c>
      <c r="AE2133" s="129">
        <v>57</v>
      </c>
      <c r="AF2133" s="129" t="s">
        <v>88</v>
      </c>
      <c r="AG2133" s="129">
        <v>4.8</v>
      </c>
      <c r="AH2133" s="129" t="s">
        <v>954</v>
      </c>
      <c r="AI2133" s="129" t="s">
        <v>90</v>
      </c>
      <c r="AJ2133" s="129" t="s">
        <v>91</v>
      </c>
      <c r="AK2133" s="129" t="s">
        <v>72</v>
      </c>
      <c r="AL2133" s="129"/>
      <c r="AM2133" s="137"/>
      <c r="AN2133" s="137"/>
      <c r="AO2133" s="138"/>
      <c r="AP2133" s="129"/>
      <c r="AQ2133" s="129"/>
      <c r="AR2133" s="129" t="s">
        <v>3444</v>
      </c>
      <c r="AS2133" s="143"/>
      <c r="AT2133" s="129"/>
      <c r="AU2133" s="130">
        <v>46234</v>
      </c>
      <c r="AV2133" s="131"/>
      <c r="AW2133" s="131"/>
      <c r="AX2133" s="131"/>
      <c r="AY2133" s="131"/>
      <c r="AZ2133" s="131"/>
      <c r="BA2133" s="129"/>
      <c r="BB2133" s="129"/>
      <c r="BC2133" s="129"/>
      <c r="BD2133" s="129"/>
      <c r="BE2133" s="129"/>
      <c r="BF2133" s="129"/>
      <c r="BG2133" s="129"/>
      <c r="BH2133" s="129"/>
      <c r="BI2133" s="129"/>
      <c r="BJ2133" s="129"/>
      <c r="BK2133" s="129"/>
      <c r="BL2133" s="141"/>
      <c r="BM2133" s="129"/>
      <c r="BN2133" s="129"/>
      <c r="BO2133" s="129"/>
      <c r="BP2133" s="129"/>
      <c r="BQ2133" s="129"/>
      <c r="BR2133" s="129" t="s">
        <v>100</v>
      </c>
      <c r="BS2133" s="129"/>
      <c r="BT2133" s="129"/>
    </row>
    <row r="2134" spans="1:72" ht="20.45" customHeight="1">
      <c r="A2134" s="129" t="s">
        <v>9884</v>
      </c>
      <c r="B2134" s="129">
        <v>260197</v>
      </c>
      <c r="C2134" s="129" t="s">
        <v>71</v>
      </c>
      <c r="D2134" s="130">
        <v>46237</v>
      </c>
      <c r="E2134" s="131">
        <v>0.53749999999999998</v>
      </c>
      <c r="F2134" s="132">
        <v>46235</v>
      </c>
      <c r="G2134" s="130">
        <v>46237</v>
      </c>
      <c r="H2134" s="131">
        <v>0.64652777777777781</v>
      </c>
      <c r="I2134" s="133">
        <f t="shared" si="296"/>
        <v>0.10902777777777783</v>
      </c>
      <c r="J2134" s="129">
        <v>2</v>
      </c>
      <c r="K2134" s="1" t="s">
        <v>1896</v>
      </c>
      <c r="L2134" s="129" t="s">
        <v>9885</v>
      </c>
      <c r="M2134" s="129" t="s">
        <v>75</v>
      </c>
      <c r="N2134" s="134" t="s">
        <v>9826</v>
      </c>
      <c r="O2134" s="134" t="s">
        <v>77</v>
      </c>
      <c r="P2134" s="129" t="s">
        <v>78</v>
      </c>
      <c r="Q2134" s="129" t="s">
        <v>78</v>
      </c>
      <c r="R2134" s="136" t="s">
        <v>139</v>
      </c>
      <c r="S2134" s="136" t="s">
        <v>99</v>
      </c>
      <c r="T2134" s="135" t="s">
        <v>9881</v>
      </c>
      <c r="U2134" s="135" t="s">
        <v>9886</v>
      </c>
      <c r="V2134" s="129" t="s">
        <v>1900</v>
      </c>
      <c r="W2134" s="129" t="s">
        <v>813</v>
      </c>
      <c r="X2134" s="129" t="s">
        <v>813</v>
      </c>
      <c r="Y2134" s="129" t="s">
        <v>9057</v>
      </c>
      <c r="Z2134" s="129" t="s">
        <v>84</v>
      </c>
      <c r="AA2134" s="129" t="s">
        <v>72</v>
      </c>
      <c r="AB2134" s="129" t="s">
        <v>140</v>
      </c>
      <c r="AC2134" s="129" t="s">
        <v>181</v>
      </c>
      <c r="AD2134" s="129" t="s">
        <v>87</v>
      </c>
      <c r="AE2134" s="129">
        <v>45</v>
      </c>
      <c r="AF2134" s="129" t="s">
        <v>88</v>
      </c>
      <c r="AG2134" s="129">
        <v>4.0999999999999996</v>
      </c>
      <c r="AH2134" s="129" t="s">
        <v>954</v>
      </c>
      <c r="AI2134" s="129" t="s">
        <v>90</v>
      </c>
      <c r="AJ2134" s="129" t="s">
        <v>91</v>
      </c>
      <c r="AK2134" s="129" t="s">
        <v>72</v>
      </c>
      <c r="AL2134" s="129"/>
      <c r="AM2134" s="140"/>
      <c r="AN2134" s="140"/>
      <c r="AO2134" s="140"/>
      <c r="AP2134" s="129"/>
      <c r="AQ2134" s="129"/>
      <c r="AR2134" s="129" t="s">
        <v>3444</v>
      </c>
      <c r="AS2134" s="129"/>
      <c r="AT2134" s="129"/>
      <c r="AU2134" s="130">
        <v>46237</v>
      </c>
      <c r="AV2134" s="131"/>
      <c r="AW2134" s="131"/>
      <c r="AX2134" s="131"/>
      <c r="AY2134" s="131"/>
      <c r="AZ2134" s="131"/>
      <c r="BA2134" s="129"/>
      <c r="BB2134" s="129"/>
      <c r="BC2134" s="129"/>
      <c r="BD2134" s="129"/>
      <c r="BE2134" s="129"/>
      <c r="BF2134" s="129"/>
      <c r="BG2134" s="129"/>
      <c r="BH2134" s="129"/>
      <c r="BI2134" s="129"/>
      <c r="BJ2134" s="129"/>
      <c r="BK2134" s="129"/>
      <c r="BL2134" s="141"/>
      <c r="BM2134" s="129"/>
      <c r="BN2134" s="129"/>
      <c r="BO2134" s="129"/>
      <c r="BP2134" s="129"/>
      <c r="BQ2134" s="129"/>
      <c r="BR2134" s="129" t="s">
        <v>100</v>
      </c>
      <c r="BS2134" s="129"/>
      <c r="BT2134" s="129"/>
    </row>
    <row r="2135" spans="1:72" ht="20.45" customHeight="1">
      <c r="A2135" s="129" t="s">
        <v>9887</v>
      </c>
      <c r="B2135" s="129">
        <v>260198</v>
      </c>
      <c r="C2135" s="129" t="s">
        <v>71</v>
      </c>
      <c r="D2135" s="130">
        <v>46238</v>
      </c>
      <c r="E2135" s="131">
        <v>0.53819444444444442</v>
      </c>
      <c r="F2135" s="132">
        <v>46235</v>
      </c>
      <c r="G2135" s="130">
        <v>46238</v>
      </c>
      <c r="H2135" s="131">
        <v>0.63958333333333328</v>
      </c>
      <c r="I2135" s="133">
        <f t="shared" si="296"/>
        <v>0.10138888888888886</v>
      </c>
      <c r="J2135" s="129">
        <v>5</v>
      </c>
      <c r="K2135" s="1" t="s">
        <v>1896</v>
      </c>
      <c r="L2135" s="129" t="s">
        <v>9888</v>
      </c>
      <c r="M2135" s="129" t="s">
        <v>75</v>
      </c>
      <c r="N2135" s="134" t="s">
        <v>3608</v>
      </c>
      <c r="O2135" s="134" t="s">
        <v>77</v>
      </c>
      <c r="P2135" s="129" t="s">
        <v>78</v>
      </c>
      <c r="Q2135" s="129" t="s">
        <v>172</v>
      </c>
      <c r="R2135" s="136" t="s">
        <v>139</v>
      </c>
      <c r="S2135" s="136" t="s">
        <v>160</v>
      </c>
      <c r="T2135" s="135"/>
      <c r="U2135" s="144" t="s">
        <v>9889</v>
      </c>
      <c r="V2135" s="129" t="s">
        <v>1900</v>
      </c>
      <c r="W2135" s="129" t="s">
        <v>813</v>
      </c>
      <c r="X2135" s="129" t="s">
        <v>813</v>
      </c>
      <c r="Y2135" s="129" t="s">
        <v>9057</v>
      </c>
      <c r="Z2135" s="129" t="s">
        <v>152</v>
      </c>
      <c r="AA2135" s="129" t="s">
        <v>3507</v>
      </c>
      <c r="AB2135" s="129" t="s">
        <v>153</v>
      </c>
      <c r="AC2135" s="129" t="s">
        <v>154</v>
      </c>
      <c r="AD2135" s="129" t="s">
        <v>126</v>
      </c>
      <c r="AE2135" s="129">
        <v>51</v>
      </c>
      <c r="AF2135" s="129" t="s">
        <v>88</v>
      </c>
      <c r="AG2135" s="129">
        <v>5.2</v>
      </c>
      <c r="AH2135" s="129" t="s">
        <v>954</v>
      </c>
      <c r="AI2135" s="129" t="s">
        <v>90</v>
      </c>
      <c r="AJ2135" s="129" t="s">
        <v>91</v>
      </c>
      <c r="AK2135" s="129" t="s">
        <v>216</v>
      </c>
      <c r="AL2135" s="129"/>
      <c r="AM2135" s="137"/>
      <c r="AN2135" s="137"/>
      <c r="AO2135" s="138"/>
      <c r="AP2135" s="129">
        <v>8</v>
      </c>
      <c r="AQ2135" s="129" t="s">
        <v>9890</v>
      </c>
      <c r="AR2135" s="129" t="s">
        <v>2726</v>
      </c>
      <c r="AS2135" s="129"/>
      <c r="AT2135" s="129"/>
      <c r="AU2135" s="130">
        <v>46238</v>
      </c>
      <c r="AV2135" s="131"/>
      <c r="AW2135" s="131"/>
      <c r="AX2135" s="131"/>
      <c r="AY2135" s="131"/>
      <c r="AZ2135" s="131"/>
      <c r="BA2135" s="129"/>
      <c r="BB2135" s="129"/>
      <c r="BC2135" s="129"/>
      <c r="BD2135" s="129"/>
      <c r="BE2135" s="129"/>
      <c r="BF2135" s="129"/>
      <c r="BG2135" s="129"/>
      <c r="BH2135" s="129"/>
      <c r="BI2135" s="129"/>
      <c r="BJ2135" s="129"/>
      <c r="BK2135" s="129"/>
      <c r="BL2135" s="141"/>
      <c r="BM2135" s="129"/>
      <c r="BN2135" s="129"/>
      <c r="BO2135" s="129"/>
      <c r="BP2135" s="129"/>
      <c r="BQ2135" s="129"/>
      <c r="BR2135" s="129"/>
      <c r="BS2135" s="129"/>
      <c r="BT2135" s="129"/>
    </row>
    <row r="2136" spans="1:72" ht="20.45" customHeight="1">
      <c r="A2136" s="129" t="s">
        <v>9891</v>
      </c>
      <c r="B2136" s="129">
        <v>260199</v>
      </c>
      <c r="C2136" s="129" t="s">
        <v>71</v>
      </c>
      <c r="D2136" s="130">
        <v>46239</v>
      </c>
      <c r="E2136" s="131">
        <v>0.44097222222222221</v>
      </c>
      <c r="F2136" s="132">
        <v>46235</v>
      </c>
      <c r="G2136" s="130">
        <v>46239</v>
      </c>
      <c r="H2136" s="131">
        <v>0.59583333333333333</v>
      </c>
      <c r="I2136" s="133">
        <f t="shared" si="296"/>
        <v>0.15486111111111112</v>
      </c>
      <c r="J2136" s="129">
        <v>2</v>
      </c>
      <c r="K2136" s="1" t="s">
        <v>1896</v>
      </c>
      <c r="L2136" s="129" t="s">
        <v>9892</v>
      </c>
      <c r="M2136" s="129" t="s">
        <v>75</v>
      </c>
      <c r="N2136" s="134" t="s">
        <v>9826</v>
      </c>
      <c r="O2136" s="134" t="s">
        <v>77</v>
      </c>
      <c r="P2136" s="129" t="s">
        <v>78</v>
      </c>
      <c r="Q2136" s="129" t="s">
        <v>78</v>
      </c>
      <c r="R2136" s="136" t="s">
        <v>139</v>
      </c>
      <c r="S2136" s="136" t="s">
        <v>99</v>
      </c>
      <c r="T2136" s="135"/>
      <c r="U2136" s="135" t="s">
        <v>2007</v>
      </c>
      <c r="V2136" s="129" t="s">
        <v>1900</v>
      </c>
      <c r="W2136" s="129" t="s">
        <v>813</v>
      </c>
      <c r="X2136" s="129" t="s">
        <v>813</v>
      </c>
      <c r="Y2136" s="129" t="s">
        <v>9057</v>
      </c>
      <c r="Z2136" s="129" t="s">
        <v>84</v>
      </c>
      <c r="AA2136" s="129" t="s">
        <v>72</v>
      </c>
      <c r="AB2136" s="129" t="s">
        <v>124</v>
      </c>
      <c r="AC2136" s="129" t="s">
        <v>341</v>
      </c>
      <c r="AD2136" s="129" t="s">
        <v>126</v>
      </c>
      <c r="AE2136" s="129">
        <v>73</v>
      </c>
      <c r="AF2136" s="129" t="s">
        <v>88</v>
      </c>
      <c r="AG2136" s="129">
        <v>5.0999999999999996</v>
      </c>
      <c r="AH2136" s="129" t="s">
        <v>299</v>
      </c>
      <c r="AI2136" s="129" t="s">
        <v>90</v>
      </c>
      <c r="AJ2136" s="129" t="s">
        <v>91</v>
      </c>
      <c r="AK2136" s="129" t="s">
        <v>72</v>
      </c>
      <c r="AL2136" s="129"/>
      <c r="AM2136" s="137"/>
      <c r="AN2136" s="137"/>
      <c r="AO2136" s="138"/>
      <c r="AP2136" s="129"/>
      <c r="AQ2136" s="129"/>
      <c r="AR2136" s="129" t="s">
        <v>3444</v>
      </c>
      <c r="AS2136" s="129"/>
      <c r="AT2136" s="129"/>
      <c r="AU2136" s="130">
        <v>46239</v>
      </c>
      <c r="AV2136" s="131"/>
      <c r="AW2136" s="131"/>
      <c r="AX2136" s="131"/>
      <c r="AY2136" s="131"/>
      <c r="AZ2136" s="131"/>
      <c r="BA2136" s="129"/>
      <c r="BB2136" s="129"/>
      <c r="BC2136" s="129"/>
      <c r="BD2136" s="129"/>
      <c r="BE2136" s="129"/>
      <c r="BF2136" s="129"/>
      <c r="BG2136" s="129"/>
      <c r="BH2136" s="129"/>
      <c r="BI2136" s="129"/>
      <c r="BJ2136" s="129"/>
      <c r="BK2136" s="129"/>
      <c r="BL2136" s="141"/>
      <c r="BM2136" s="129"/>
      <c r="BN2136" s="129"/>
      <c r="BO2136" s="129"/>
      <c r="BP2136" s="129"/>
      <c r="BQ2136" s="129"/>
      <c r="BR2136" s="129"/>
      <c r="BS2136" s="129"/>
      <c r="BT2136" s="129"/>
    </row>
    <row r="2137" spans="1:72" ht="20.45" customHeight="1">
      <c r="A2137" s="129" t="s">
        <v>9893</v>
      </c>
      <c r="B2137" s="129">
        <v>260200</v>
      </c>
      <c r="C2137" s="129" t="s">
        <v>497</v>
      </c>
      <c r="D2137" s="130">
        <v>46240</v>
      </c>
      <c r="E2137" s="131">
        <v>0.45416666666666666</v>
      </c>
      <c r="F2137" s="132">
        <v>46235</v>
      </c>
      <c r="G2137" s="130">
        <v>46240</v>
      </c>
      <c r="H2137" s="131">
        <v>0.62986111111111109</v>
      </c>
      <c r="I2137" s="133">
        <f t="shared" si="296"/>
        <v>0.17569444444444443</v>
      </c>
      <c r="J2137" s="129">
        <v>3</v>
      </c>
      <c r="K2137" s="1" t="s">
        <v>1896</v>
      </c>
      <c r="L2137" s="129" t="s">
        <v>9894</v>
      </c>
      <c r="M2137" s="129" t="s">
        <v>75</v>
      </c>
      <c r="N2137" s="134" t="s">
        <v>9730</v>
      </c>
      <c r="O2137" s="134" t="s">
        <v>497</v>
      </c>
      <c r="P2137" s="129" t="s">
        <v>78</v>
      </c>
      <c r="Q2137" s="129" t="s">
        <v>78</v>
      </c>
      <c r="R2137" s="136" t="s">
        <v>1898</v>
      </c>
      <c r="S2137" s="136" t="s">
        <v>160</v>
      </c>
      <c r="T2137" s="135"/>
      <c r="U2137" s="135" t="s">
        <v>9895</v>
      </c>
      <c r="V2137" s="129" t="s">
        <v>1900</v>
      </c>
      <c r="W2137" s="129" t="s">
        <v>813</v>
      </c>
      <c r="X2137" s="129" t="s">
        <v>813</v>
      </c>
      <c r="Y2137" s="129" t="s">
        <v>9057</v>
      </c>
      <c r="Z2137" s="129" t="s">
        <v>84</v>
      </c>
      <c r="AA2137" s="129" t="s">
        <v>72</v>
      </c>
      <c r="AB2137" s="129" t="s">
        <v>140</v>
      </c>
      <c r="AC2137" s="129" t="s">
        <v>181</v>
      </c>
      <c r="AD2137" s="129" t="s">
        <v>87</v>
      </c>
      <c r="AE2137" s="129">
        <v>63</v>
      </c>
      <c r="AF2137" s="129" t="s">
        <v>88</v>
      </c>
      <c r="AG2137" s="129">
        <v>5.2</v>
      </c>
      <c r="AH2137" s="129" t="s">
        <v>299</v>
      </c>
      <c r="AI2137" s="129" t="s">
        <v>90</v>
      </c>
      <c r="AJ2137" s="129" t="s">
        <v>91</v>
      </c>
      <c r="AK2137" s="129" t="s">
        <v>90</v>
      </c>
      <c r="AL2137" s="129"/>
      <c r="AM2137" s="137"/>
      <c r="AN2137" s="137"/>
      <c r="AO2137" s="138"/>
      <c r="AP2137" s="129"/>
      <c r="AQ2137" s="129"/>
      <c r="AR2137" s="129" t="s">
        <v>3444</v>
      </c>
      <c r="AS2137" s="129"/>
      <c r="AT2137" s="129"/>
      <c r="AU2137" s="130">
        <v>46240</v>
      </c>
      <c r="AV2137" s="131">
        <v>0.64583333333333337</v>
      </c>
      <c r="AW2137" s="131">
        <v>0.72986111111111107</v>
      </c>
      <c r="AX2137" s="131"/>
      <c r="AY2137" s="131"/>
      <c r="AZ2137" s="131"/>
      <c r="BA2137" s="129" t="s">
        <v>9896</v>
      </c>
      <c r="BB2137" s="129"/>
      <c r="BC2137" s="129" t="s">
        <v>1675</v>
      </c>
      <c r="BD2137" s="129">
        <v>14</v>
      </c>
      <c r="BE2137" s="129" t="s">
        <v>7811</v>
      </c>
      <c r="BF2137" s="129" t="s">
        <v>75</v>
      </c>
      <c r="BG2137" s="129" t="s">
        <v>75</v>
      </c>
      <c r="BH2137" s="129" t="s">
        <v>88</v>
      </c>
      <c r="BI2137" s="129" t="s">
        <v>79</v>
      </c>
      <c r="BJ2137" s="129" t="s">
        <v>9897</v>
      </c>
      <c r="BK2137" s="129" t="s">
        <v>9039</v>
      </c>
      <c r="BL2137" s="141" t="s">
        <v>9732</v>
      </c>
      <c r="BM2137" s="129">
        <f>(7*7)+14</f>
        <v>63</v>
      </c>
      <c r="BN2137" s="129" t="s">
        <v>75</v>
      </c>
      <c r="BO2137" s="129" t="s">
        <v>75</v>
      </c>
      <c r="BP2137" s="129" t="s">
        <v>75</v>
      </c>
      <c r="BQ2137" s="129" t="s">
        <v>1795</v>
      </c>
      <c r="BR2137" s="129"/>
      <c r="BS2137" s="129"/>
      <c r="BT2137" s="129"/>
    </row>
    <row r="2138" spans="1:72" ht="20.45" customHeight="1">
      <c r="A2138" s="129" t="s">
        <v>9898</v>
      </c>
      <c r="B2138" s="129">
        <v>260201</v>
      </c>
      <c r="C2138" s="129" t="s">
        <v>71</v>
      </c>
      <c r="D2138" s="130">
        <v>46240</v>
      </c>
      <c r="E2138" s="131">
        <v>0.47569444444444442</v>
      </c>
      <c r="F2138" s="132">
        <v>46235</v>
      </c>
      <c r="G2138" s="130">
        <v>46240</v>
      </c>
      <c r="H2138" s="131">
        <v>0.62986111111111109</v>
      </c>
      <c r="I2138" s="133">
        <f t="shared" si="296"/>
        <v>0.15416666666666667</v>
      </c>
      <c r="J2138" s="129">
        <v>5</v>
      </c>
      <c r="K2138" s="1" t="s">
        <v>1896</v>
      </c>
      <c r="L2138" s="129" t="s">
        <v>9899</v>
      </c>
      <c r="M2138" s="129" t="s">
        <v>75</v>
      </c>
      <c r="N2138" s="134" t="s">
        <v>9826</v>
      </c>
      <c r="O2138" s="134" t="s">
        <v>77</v>
      </c>
      <c r="P2138" s="129" t="s">
        <v>78</v>
      </c>
      <c r="Q2138" s="129" t="s">
        <v>78</v>
      </c>
      <c r="R2138" s="136" t="s">
        <v>139</v>
      </c>
      <c r="S2138" s="136" t="s">
        <v>99</v>
      </c>
      <c r="T2138" s="136"/>
      <c r="U2138" s="135" t="s">
        <v>3652</v>
      </c>
      <c r="V2138" s="129" t="s">
        <v>1900</v>
      </c>
      <c r="W2138" s="129" t="s">
        <v>813</v>
      </c>
      <c r="X2138" s="129" t="s">
        <v>813</v>
      </c>
      <c r="Y2138" s="129" t="s">
        <v>9057</v>
      </c>
      <c r="Z2138" s="129" t="s">
        <v>84</v>
      </c>
      <c r="AA2138" s="129" t="s">
        <v>72</v>
      </c>
      <c r="AB2138" s="129" t="s">
        <v>104</v>
      </c>
      <c r="AC2138" s="129" t="s">
        <v>1060</v>
      </c>
      <c r="AD2138" s="129" t="s">
        <v>87</v>
      </c>
      <c r="AE2138" s="129">
        <v>52</v>
      </c>
      <c r="AF2138" s="129" t="s">
        <v>88</v>
      </c>
      <c r="AG2138" s="129">
        <v>5.2</v>
      </c>
      <c r="AH2138" s="129" t="s">
        <v>299</v>
      </c>
      <c r="AI2138" s="129" t="s">
        <v>90</v>
      </c>
      <c r="AJ2138" s="129" t="s">
        <v>91</v>
      </c>
      <c r="AK2138" s="129" t="s">
        <v>72</v>
      </c>
      <c r="AL2138" s="129"/>
      <c r="AM2138" s="140"/>
      <c r="AN2138" s="140"/>
      <c r="AO2138" s="140"/>
      <c r="AP2138" s="129"/>
      <c r="AQ2138" s="129"/>
      <c r="AR2138" s="129" t="s">
        <v>3444</v>
      </c>
      <c r="AS2138" s="145"/>
      <c r="AT2138" s="129"/>
      <c r="AU2138" s="130">
        <v>46240</v>
      </c>
      <c r="AV2138" s="131"/>
      <c r="AW2138" s="146"/>
      <c r="AX2138" s="131"/>
      <c r="AY2138" s="131"/>
      <c r="AZ2138" s="131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41"/>
      <c r="BM2138" s="129"/>
      <c r="BN2138" s="129"/>
      <c r="BO2138" s="129"/>
      <c r="BP2138" s="129"/>
      <c r="BQ2138" s="129"/>
      <c r="BR2138" s="129"/>
      <c r="BS2138" s="129"/>
      <c r="BT2138" s="129"/>
    </row>
    <row r="2139" spans="1:72" ht="20.45" customHeight="1">
      <c r="A2139" s="129" t="s">
        <v>9900</v>
      </c>
      <c r="B2139" s="129">
        <v>260202</v>
      </c>
      <c r="C2139" s="129" t="s">
        <v>71</v>
      </c>
      <c r="D2139" s="130">
        <v>46240</v>
      </c>
      <c r="E2139" s="131">
        <v>0.54166666666666663</v>
      </c>
      <c r="F2139" s="132">
        <v>46235</v>
      </c>
      <c r="G2139" s="130">
        <v>46240</v>
      </c>
      <c r="H2139" s="131">
        <v>0.63958333333333328</v>
      </c>
      <c r="I2139" s="133">
        <f t="shared" si="296"/>
        <v>9.7916666666666652E-2</v>
      </c>
      <c r="J2139" s="129">
        <v>5</v>
      </c>
      <c r="K2139" s="1" t="s">
        <v>1896</v>
      </c>
      <c r="L2139" s="129" t="s">
        <v>9901</v>
      </c>
      <c r="M2139" s="129" t="s">
        <v>75</v>
      </c>
      <c r="N2139" s="134"/>
      <c r="O2139" s="134" t="s">
        <v>77</v>
      </c>
      <c r="P2139" s="129" t="s">
        <v>172</v>
      </c>
      <c r="Q2139" s="129" t="s">
        <v>172</v>
      </c>
      <c r="R2139" s="136" t="s">
        <v>1927</v>
      </c>
      <c r="S2139" s="136" t="s">
        <v>160</v>
      </c>
      <c r="T2139" s="135" t="s">
        <v>9546</v>
      </c>
      <c r="U2139" s="136"/>
      <c r="V2139" s="129" t="s">
        <v>1900</v>
      </c>
      <c r="W2139" s="129" t="s">
        <v>83</v>
      </c>
      <c r="X2139" s="129" t="s">
        <v>7673</v>
      </c>
      <c r="Y2139" s="129" t="s">
        <v>9043</v>
      </c>
      <c r="Z2139" s="129" t="s">
        <v>84</v>
      </c>
      <c r="AA2139" s="129" t="s">
        <v>72</v>
      </c>
      <c r="AB2139" s="129" t="s">
        <v>567</v>
      </c>
      <c r="AC2139" s="129" t="s">
        <v>6280</v>
      </c>
      <c r="AD2139" s="129" t="s">
        <v>87</v>
      </c>
      <c r="AE2139" s="129">
        <v>50</v>
      </c>
      <c r="AF2139" s="129" t="s">
        <v>88</v>
      </c>
      <c r="AG2139" s="129">
        <v>5.6</v>
      </c>
      <c r="AH2139" s="129" t="s">
        <v>954</v>
      </c>
      <c r="AI2139" s="129" t="s">
        <v>90</v>
      </c>
      <c r="AJ2139" s="129" t="s">
        <v>91</v>
      </c>
      <c r="AK2139" s="129" t="s">
        <v>72</v>
      </c>
      <c r="AL2139" s="129"/>
      <c r="AM2139" s="137" t="s">
        <v>9722</v>
      </c>
      <c r="AN2139" s="137">
        <v>2</v>
      </c>
      <c r="AO2139" s="138" t="s">
        <v>1688</v>
      </c>
      <c r="AP2139" s="129"/>
      <c r="AQ2139" s="129"/>
      <c r="AR2139" s="129" t="s">
        <v>3444</v>
      </c>
      <c r="AS2139" s="129"/>
      <c r="AT2139" s="129"/>
      <c r="AU2139" s="130">
        <v>46240</v>
      </c>
      <c r="AV2139" s="131"/>
      <c r="AW2139" s="131"/>
      <c r="AX2139" s="131"/>
      <c r="AY2139" s="131"/>
      <c r="AZ2139" s="131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41"/>
      <c r="BM2139" s="129"/>
      <c r="BN2139" s="129"/>
      <c r="BO2139" s="129"/>
      <c r="BP2139" s="129"/>
      <c r="BQ2139" s="129"/>
      <c r="BR2139" s="129" t="s">
        <v>1795</v>
      </c>
      <c r="BS2139" s="129"/>
      <c r="BT2139" s="147"/>
    </row>
    <row r="2140" spans="1:72" ht="20.45" customHeight="1">
      <c r="A2140" s="129" t="s">
        <v>9902</v>
      </c>
      <c r="B2140" s="129">
        <v>260203</v>
      </c>
      <c r="C2140" s="129" t="s">
        <v>71</v>
      </c>
      <c r="D2140" s="130">
        <v>46240</v>
      </c>
      <c r="E2140" s="131">
        <v>0.44374999999999998</v>
      </c>
      <c r="F2140" s="132">
        <v>46235</v>
      </c>
      <c r="G2140" s="130">
        <v>46240</v>
      </c>
      <c r="H2140" s="131">
        <v>0.70486111111111116</v>
      </c>
      <c r="I2140" s="133">
        <f t="shared" si="296"/>
        <v>0.26111111111111118</v>
      </c>
      <c r="J2140" s="129">
        <v>4</v>
      </c>
      <c r="K2140" s="1" t="s">
        <v>1896</v>
      </c>
      <c r="L2140" s="129" t="s">
        <v>9903</v>
      </c>
      <c r="M2140" s="129" t="s">
        <v>75</v>
      </c>
      <c r="N2140" s="134" t="s">
        <v>9631</v>
      </c>
      <c r="O2140" s="134" t="s">
        <v>77</v>
      </c>
      <c r="P2140" s="129" t="s">
        <v>78</v>
      </c>
      <c r="Q2140" s="129" t="s">
        <v>78</v>
      </c>
      <c r="R2140" s="136" t="s">
        <v>1898</v>
      </c>
      <c r="S2140" s="136" t="s">
        <v>99</v>
      </c>
      <c r="T2140" s="136"/>
      <c r="U2140" s="135" t="s">
        <v>9904</v>
      </c>
      <c r="V2140" s="129" t="s">
        <v>2306</v>
      </c>
      <c r="W2140" s="129" t="s">
        <v>9819</v>
      </c>
      <c r="X2140" s="129" t="s">
        <v>9820</v>
      </c>
      <c r="Y2140" s="129" t="s">
        <v>9821</v>
      </c>
      <c r="Z2140" s="129" t="s">
        <v>152</v>
      </c>
      <c r="AA2140" s="129" t="s">
        <v>72</v>
      </c>
      <c r="AB2140" s="129" t="s">
        <v>153</v>
      </c>
      <c r="AC2140" s="129" t="s">
        <v>154</v>
      </c>
      <c r="AD2140" s="129" t="s">
        <v>126</v>
      </c>
      <c r="AE2140" s="129">
        <v>59</v>
      </c>
      <c r="AF2140" s="129" t="s">
        <v>88</v>
      </c>
      <c r="AG2140" s="129">
        <v>6.8</v>
      </c>
      <c r="AH2140" s="129" t="s">
        <v>2344</v>
      </c>
      <c r="AI2140" s="129" t="s">
        <v>90</v>
      </c>
      <c r="AJ2140" s="129" t="s">
        <v>91</v>
      </c>
      <c r="AK2140" s="129" t="s">
        <v>72</v>
      </c>
      <c r="AL2140" s="129"/>
      <c r="AM2140" s="140"/>
      <c r="AN2140" s="140"/>
      <c r="AO2140" s="140"/>
      <c r="AP2140" s="129"/>
      <c r="AQ2140" s="129"/>
      <c r="AR2140" s="129"/>
      <c r="AS2140" s="129"/>
      <c r="AT2140" s="129"/>
      <c r="AU2140" s="130">
        <v>46240</v>
      </c>
      <c r="AV2140" s="131"/>
      <c r="AW2140" s="131"/>
      <c r="AX2140" s="131"/>
      <c r="AY2140" s="131"/>
      <c r="AZ2140" s="131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41"/>
      <c r="BM2140" s="129"/>
      <c r="BN2140" s="129"/>
      <c r="BO2140" s="129"/>
      <c r="BP2140" s="129"/>
      <c r="BQ2140" s="129"/>
      <c r="BR2140" s="129"/>
      <c r="BS2140" s="129"/>
      <c r="BT2140" s="129"/>
    </row>
    <row r="2141" spans="1:72" ht="20.45" customHeight="1">
      <c r="A2141" s="129" t="s">
        <v>9905</v>
      </c>
      <c r="B2141" s="129">
        <v>260204</v>
      </c>
      <c r="C2141" s="129" t="s">
        <v>71</v>
      </c>
      <c r="D2141" s="130">
        <v>46245</v>
      </c>
      <c r="E2141" s="131">
        <v>0.58333333333333337</v>
      </c>
      <c r="F2141" s="132">
        <v>46235</v>
      </c>
      <c r="G2141" s="130">
        <v>46245</v>
      </c>
      <c r="H2141" s="131">
        <v>0.81805555555555554</v>
      </c>
      <c r="I2141" s="133">
        <f t="shared" si="296"/>
        <v>0.23472222222222217</v>
      </c>
      <c r="J2141" s="129">
        <v>0</v>
      </c>
      <c r="K2141" s="1" t="s">
        <v>1896</v>
      </c>
      <c r="L2141" s="129" t="s">
        <v>9906</v>
      </c>
      <c r="M2141" s="129" t="s">
        <v>75</v>
      </c>
      <c r="N2141" s="134" t="s">
        <v>2215</v>
      </c>
      <c r="O2141" s="134" t="s">
        <v>77</v>
      </c>
      <c r="P2141" s="129" t="s">
        <v>78</v>
      </c>
      <c r="Q2141" s="129" t="s">
        <v>4162</v>
      </c>
      <c r="R2141" s="136" t="s">
        <v>139</v>
      </c>
      <c r="S2141" s="136" t="s">
        <v>160</v>
      </c>
      <c r="T2141" s="136"/>
      <c r="U2141" s="135" t="s">
        <v>847</v>
      </c>
      <c r="V2141" s="129" t="s">
        <v>1900</v>
      </c>
      <c r="W2141" s="129" t="s">
        <v>8240</v>
      </c>
      <c r="X2141" s="129" t="s">
        <v>8241</v>
      </c>
      <c r="Y2141" s="129" t="s">
        <v>8242</v>
      </c>
      <c r="Z2141" s="129" t="s">
        <v>291</v>
      </c>
      <c r="AA2141" s="129" t="s">
        <v>72</v>
      </c>
      <c r="AB2141" s="129" t="s">
        <v>292</v>
      </c>
      <c r="AC2141" s="129" t="s">
        <v>3420</v>
      </c>
      <c r="AD2141" s="129" t="s">
        <v>126</v>
      </c>
      <c r="AE2141" s="129">
        <v>48</v>
      </c>
      <c r="AF2141" s="129" t="s">
        <v>88</v>
      </c>
      <c r="AG2141" s="129">
        <v>5.8</v>
      </c>
      <c r="AH2141" s="129" t="s">
        <v>954</v>
      </c>
      <c r="AI2141" s="129" t="s">
        <v>90</v>
      </c>
      <c r="AJ2141" s="129" t="s">
        <v>91</v>
      </c>
      <c r="AK2141" s="129" t="s">
        <v>72</v>
      </c>
      <c r="AL2141" s="129"/>
      <c r="AM2141" s="137"/>
      <c r="AN2141" s="137"/>
      <c r="AO2141" s="138"/>
      <c r="AP2141" s="129"/>
      <c r="AQ2141" s="129"/>
      <c r="AR2141" s="129"/>
      <c r="AS2141" s="129"/>
      <c r="AT2141" s="129"/>
      <c r="AU2141" s="130">
        <v>46245</v>
      </c>
      <c r="AV2141" s="131"/>
      <c r="AW2141" s="131"/>
      <c r="AX2141" s="131"/>
      <c r="AY2141" s="131"/>
      <c r="AZ2141" s="131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41"/>
      <c r="BM2141" s="129"/>
      <c r="BN2141" s="129"/>
      <c r="BO2141" s="129"/>
      <c r="BP2141" s="129"/>
      <c r="BQ2141" s="129"/>
      <c r="BR2141" s="129"/>
      <c r="BS2141" s="129"/>
      <c r="BT2141" s="129"/>
    </row>
    <row r="2142" spans="1:72" ht="20.45" customHeight="1">
      <c r="A2142" s="129" t="s">
        <v>9907</v>
      </c>
      <c r="B2142" s="129">
        <v>260205</v>
      </c>
      <c r="C2142" s="129" t="s">
        <v>71</v>
      </c>
      <c r="D2142" s="130">
        <v>46245</v>
      </c>
      <c r="E2142" s="131">
        <v>0.47638888888888886</v>
      </c>
      <c r="F2142" s="132">
        <v>46235</v>
      </c>
      <c r="G2142" s="130">
        <v>46245</v>
      </c>
      <c r="H2142" s="131">
        <v>0.61597222222222225</v>
      </c>
      <c r="I2142" s="133">
        <f t="shared" si="296"/>
        <v>0.13958333333333339</v>
      </c>
      <c r="J2142" s="129">
        <v>5</v>
      </c>
      <c r="K2142" s="1" t="s">
        <v>1896</v>
      </c>
      <c r="L2142" s="129" t="s">
        <v>9908</v>
      </c>
      <c r="M2142" s="129" t="s">
        <v>75</v>
      </c>
      <c r="N2142" s="134"/>
      <c r="O2142" s="134" t="s">
        <v>77</v>
      </c>
      <c r="P2142" s="129" t="s">
        <v>78</v>
      </c>
      <c r="Q2142" s="129" t="s">
        <v>78</v>
      </c>
      <c r="R2142" s="136" t="s">
        <v>1898</v>
      </c>
      <c r="S2142" s="136" t="s">
        <v>99</v>
      </c>
      <c r="T2142" s="136"/>
      <c r="U2142" s="135" t="s">
        <v>1979</v>
      </c>
      <c r="V2142" s="129" t="s">
        <v>1900</v>
      </c>
      <c r="W2142" s="129" t="s">
        <v>813</v>
      </c>
      <c r="X2142" s="129" t="s">
        <v>813</v>
      </c>
      <c r="Y2142" s="129" t="s">
        <v>9057</v>
      </c>
      <c r="Z2142" s="129" t="s">
        <v>84</v>
      </c>
      <c r="AA2142" s="129" t="s">
        <v>72</v>
      </c>
      <c r="AB2142" s="129" t="s">
        <v>104</v>
      </c>
      <c r="AC2142" s="129" t="s">
        <v>1060</v>
      </c>
      <c r="AD2142" s="129" t="s">
        <v>87</v>
      </c>
      <c r="AE2142" s="129">
        <v>44</v>
      </c>
      <c r="AF2142" s="129" t="s">
        <v>88</v>
      </c>
      <c r="AG2142" s="129">
        <v>6.6</v>
      </c>
      <c r="AH2142" s="129" t="s">
        <v>954</v>
      </c>
      <c r="AI2142" s="129" t="s">
        <v>90</v>
      </c>
      <c r="AJ2142" s="129" t="s">
        <v>91</v>
      </c>
      <c r="AK2142" s="129" t="s">
        <v>72</v>
      </c>
      <c r="AL2142" s="129"/>
      <c r="AM2142" s="140"/>
      <c r="AN2142" s="140"/>
      <c r="AO2142" s="140"/>
      <c r="AP2142" s="129"/>
      <c r="AQ2142" s="129"/>
      <c r="AR2142" s="129" t="s">
        <v>3444</v>
      </c>
      <c r="AS2142" s="129"/>
      <c r="AT2142" s="129"/>
      <c r="AU2142" s="130">
        <v>46245</v>
      </c>
      <c r="AV2142" s="131"/>
      <c r="AW2142" s="131"/>
      <c r="AX2142" s="131"/>
      <c r="AY2142" s="131"/>
      <c r="AZ2142" s="131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41"/>
      <c r="BM2142" s="129"/>
      <c r="BN2142" s="129"/>
      <c r="BO2142" s="129"/>
      <c r="BP2142" s="129"/>
      <c r="BQ2142" s="129"/>
      <c r="BR2142" s="129"/>
      <c r="BS2142" s="129"/>
      <c r="BT2142" s="129"/>
    </row>
    <row r="2143" spans="1:72" ht="20.45" customHeight="1">
      <c r="A2143" s="129" t="s">
        <v>9909</v>
      </c>
      <c r="B2143" s="129">
        <v>260206</v>
      </c>
      <c r="C2143" s="129" t="s">
        <v>71</v>
      </c>
      <c r="D2143" s="130">
        <v>46245</v>
      </c>
      <c r="E2143" s="131">
        <v>0.60416666666666663</v>
      </c>
      <c r="F2143" s="132">
        <v>46235</v>
      </c>
      <c r="G2143" s="130">
        <v>46245</v>
      </c>
      <c r="H2143" s="131">
        <v>0.85486111111111107</v>
      </c>
      <c r="I2143" s="133">
        <f t="shared" si="296"/>
        <v>0.25069444444444444</v>
      </c>
      <c r="J2143" s="129">
        <v>23</v>
      </c>
      <c r="K2143" s="1" t="s">
        <v>1896</v>
      </c>
      <c r="L2143" s="129" t="s">
        <v>9910</v>
      </c>
      <c r="M2143" s="129" t="s">
        <v>75</v>
      </c>
      <c r="N2143" s="134"/>
      <c r="O2143" s="134" t="s">
        <v>77</v>
      </c>
      <c r="P2143" s="129" t="s">
        <v>78</v>
      </c>
      <c r="Q2143" s="129" t="s">
        <v>78</v>
      </c>
      <c r="R2143" s="136" t="s">
        <v>1898</v>
      </c>
      <c r="S2143" s="136" t="s">
        <v>99</v>
      </c>
      <c r="T2143" s="136"/>
      <c r="U2143" s="135" t="s">
        <v>9911</v>
      </c>
      <c r="V2143" s="129" t="s">
        <v>2306</v>
      </c>
      <c r="W2143" s="129" t="s">
        <v>9819</v>
      </c>
      <c r="X2143" s="129" t="s">
        <v>9820</v>
      </c>
      <c r="Y2143" s="129" t="s">
        <v>9821</v>
      </c>
      <c r="Z2143" s="129" t="s">
        <v>7128</v>
      </c>
      <c r="AA2143" s="129" t="s">
        <v>72</v>
      </c>
      <c r="AB2143" s="129" t="s">
        <v>7387</v>
      </c>
      <c r="AC2143" s="129" t="s">
        <v>7387</v>
      </c>
      <c r="AD2143" s="129" t="s">
        <v>126</v>
      </c>
      <c r="AE2143" s="129">
        <v>53</v>
      </c>
      <c r="AF2143" s="129" t="s">
        <v>88</v>
      </c>
      <c r="AG2143" s="129">
        <v>5.5</v>
      </c>
      <c r="AH2143" s="129" t="s">
        <v>299</v>
      </c>
      <c r="AI2143" s="129" t="s">
        <v>90</v>
      </c>
      <c r="AJ2143" s="129" t="s">
        <v>91</v>
      </c>
      <c r="AK2143" s="129" t="s">
        <v>72</v>
      </c>
      <c r="AL2143" s="129"/>
      <c r="AM2143" s="140"/>
      <c r="AN2143" s="140"/>
      <c r="AO2143" s="140"/>
      <c r="AP2143" s="129"/>
      <c r="AQ2143" s="129"/>
      <c r="AR2143" s="129"/>
      <c r="AS2143" s="129"/>
      <c r="AT2143" s="129"/>
      <c r="AU2143" s="130">
        <v>46245</v>
      </c>
      <c r="AV2143" s="131"/>
      <c r="AW2143" s="131"/>
      <c r="AX2143" s="131"/>
      <c r="AY2143" s="131"/>
      <c r="AZ2143" s="131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41"/>
      <c r="BM2143" s="129"/>
      <c r="BN2143" s="129"/>
      <c r="BO2143" s="129"/>
      <c r="BP2143" s="129"/>
      <c r="BQ2143" s="129"/>
      <c r="BR2143" s="129"/>
      <c r="BS2143" s="129"/>
      <c r="BT2143" s="129"/>
    </row>
    <row r="2144" spans="1:72" ht="20.45" customHeight="1">
      <c r="A2144" s="129">
        <v>260207</v>
      </c>
      <c r="B2144" s="129">
        <v>260207</v>
      </c>
      <c r="C2144" s="129" t="s">
        <v>71</v>
      </c>
      <c r="D2144" s="130">
        <v>46246</v>
      </c>
      <c r="E2144" s="131">
        <v>0.61736111111111114</v>
      </c>
      <c r="F2144" s="132">
        <v>46235</v>
      </c>
      <c r="G2144" s="130">
        <v>46246</v>
      </c>
      <c r="H2144" s="131">
        <v>0.72152777777777777</v>
      </c>
      <c r="I2144" s="133">
        <f t="shared" si="296"/>
        <v>0.10416666666666663</v>
      </c>
      <c r="J2144" s="129">
        <v>0</v>
      </c>
      <c r="K2144" s="1" t="s">
        <v>1896</v>
      </c>
      <c r="L2144" s="129" t="s">
        <v>9912</v>
      </c>
      <c r="M2144" s="129" t="s">
        <v>75</v>
      </c>
      <c r="N2144" s="134"/>
      <c r="O2144" s="134" t="s">
        <v>77</v>
      </c>
      <c r="P2144" s="129" t="s">
        <v>172</v>
      </c>
      <c r="Q2144" s="129" t="s">
        <v>172</v>
      </c>
      <c r="R2144" s="136" t="s">
        <v>1927</v>
      </c>
      <c r="S2144" s="136" t="s">
        <v>160</v>
      </c>
      <c r="T2144" s="136" t="s">
        <v>6660</v>
      </c>
      <c r="U2144" s="135"/>
      <c r="V2144" s="129" t="s">
        <v>1900</v>
      </c>
      <c r="W2144" s="129" t="s">
        <v>8240</v>
      </c>
      <c r="X2144" s="129" t="s">
        <v>8241</v>
      </c>
      <c r="Y2144" s="129" t="s">
        <v>8242</v>
      </c>
      <c r="Z2144" s="129" t="s">
        <v>84</v>
      </c>
      <c r="AA2144" s="129" t="s">
        <v>72</v>
      </c>
      <c r="AB2144" s="129" t="s">
        <v>140</v>
      </c>
      <c r="AC2144" s="129" t="s">
        <v>181</v>
      </c>
      <c r="AD2144" s="129" t="s">
        <v>126</v>
      </c>
      <c r="AE2144" s="129">
        <v>35</v>
      </c>
      <c r="AF2144" s="129" t="s">
        <v>88</v>
      </c>
      <c r="AG2144" s="129">
        <v>4.5</v>
      </c>
      <c r="AH2144" s="129" t="s">
        <v>954</v>
      </c>
      <c r="AI2144" s="129" t="s">
        <v>90</v>
      </c>
      <c r="AJ2144" s="129" t="s">
        <v>91</v>
      </c>
      <c r="AK2144" s="129" t="s">
        <v>72</v>
      </c>
      <c r="AL2144" s="129"/>
      <c r="AM2144" s="137"/>
      <c r="AN2144" s="137"/>
      <c r="AO2144" s="138"/>
      <c r="AP2144" s="129"/>
      <c r="AQ2144" s="129"/>
      <c r="AR2144" s="129"/>
      <c r="AS2144" s="129"/>
      <c r="AT2144" s="129"/>
      <c r="AU2144" s="130">
        <v>46246</v>
      </c>
      <c r="AV2144" s="131"/>
      <c r="AW2144" s="131"/>
      <c r="AX2144" s="131"/>
      <c r="AY2144" s="131"/>
      <c r="AZ2144" s="131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41"/>
      <c r="BM2144" s="129"/>
      <c r="BN2144" s="129"/>
      <c r="BO2144" s="129"/>
      <c r="BP2144" s="129"/>
      <c r="BQ2144" s="129"/>
      <c r="BR2144" s="129"/>
      <c r="BS2144" s="129"/>
      <c r="BT2144" s="129"/>
    </row>
    <row r="2145" spans="1:72" ht="20.45" customHeight="1">
      <c r="A2145" s="129" t="s">
        <v>9913</v>
      </c>
      <c r="B2145" s="129">
        <v>260208</v>
      </c>
      <c r="C2145" s="129" t="s">
        <v>71</v>
      </c>
      <c r="D2145" s="130">
        <v>46246</v>
      </c>
      <c r="E2145" s="131">
        <v>0.5</v>
      </c>
      <c r="F2145" s="132">
        <v>46235</v>
      </c>
      <c r="G2145" s="130">
        <v>46246</v>
      </c>
      <c r="H2145" s="131">
        <v>0.74791666666666667</v>
      </c>
      <c r="I2145" s="133">
        <f t="shared" si="296"/>
        <v>0.24791666666666667</v>
      </c>
      <c r="J2145" s="129">
        <v>15</v>
      </c>
      <c r="K2145" s="1" t="s">
        <v>1896</v>
      </c>
      <c r="L2145" s="129" t="s">
        <v>9914</v>
      </c>
      <c r="M2145" s="129" t="s">
        <v>75</v>
      </c>
      <c r="N2145" s="134"/>
      <c r="O2145" s="134" t="s">
        <v>77</v>
      </c>
      <c r="P2145" s="129" t="s">
        <v>78</v>
      </c>
      <c r="Q2145" s="129" t="s">
        <v>78</v>
      </c>
      <c r="R2145" s="136" t="s">
        <v>1898</v>
      </c>
      <c r="S2145" s="136" t="s">
        <v>160</v>
      </c>
      <c r="T2145" s="135"/>
      <c r="U2145" s="135" t="s">
        <v>8951</v>
      </c>
      <c r="V2145" s="129" t="s">
        <v>1900</v>
      </c>
      <c r="W2145" s="129" t="s">
        <v>2143</v>
      </c>
      <c r="X2145" s="129" t="s">
        <v>1868</v>
      </c>
      <c r="Y2145" s="129" t="s">
        <v>9079</v>
      </c>
      <c r="Z2145" s="129" t="s">
        <v>7128</v>
      </c>
      <c r="AA2145" s="129" t="s">
        <v>72</v>
      </c>
      <c r="AB2145" s="129" t="s">
        <v>7129</v>
      </c>
      <c r="AC2145" s="129" t="s">
        <v>9915</v>
      </c>
      <c r="AD2145" s="129" t="s">
        <v>126</v>
      </c>
      <c r="AE2145" s="129">
        <v>56</v>
      </c>
      <c r="AF2145" s="129" t="s">
        <v>88</v>
      </c>
      <c r="AG2145" s="129">
        <v>6.5</v>
      </c>
      <c r="AH2145" s="129" t="s">
        <v>299</v>
      </c>
      <c r="AI2145" s="129" t="s">
        <v>90</v>
      </c>
      <c r="AJ2145" s="129" t="s">
        <v>91</v>
      </c>
      <c r="AK2145" s="129" t="s">
        <v>72</v>
      </c>
      <c r="AL2145" s="129"/>
      <c r="AM2145" s="137"/>
      <c r="AN2145" s="137"/>
      <c r="AO2145" s="138"/>
      <c r="AP2145" s="129"/>
      <c r="AQ2145" s="129"/>
      <c r="AR2145" s="129"/>
      <c r="AS2145" s="129"/>
      <c r="AT2145" s="129"/>
      <c r="AU2145" s="130">
        <v>46246</v>
      </c>
      <c r="AV2145" s="131"/>
      <c r="AW2145" s="131"/>
      <c r="AX2145" s="131"/>
      <c r="AY2145" s="131"/>
      <c r="AZ2145" s="131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41"/>
      <c r="BM2145" s="129"/>
      <c r="BN2145" s="129"/>
      <c r="BO2145" s="129"/>
      <c r="BP2145" s="129"/>
      <c r="BQ2145" s="129"/>
      <c r="BR2145" s="129"/>
      <c r="BS2145" s="129"/>
      <c r="BT2145" s="129"/>
    </row>
    <row r="2146" spans="1:72" ht="20.45" customHeight="1">
      <c r="A2146" s="129" t="s">
        <v>9916</v>
      </c>
      <c r="B2146" s="129">
        <v>260209</v>
      </c>
      <c r="C2146" s="129" t="s">
        <v>497</v>
      </c>
      <c r="D2146" s="130">
        <v>46246</v>
      </c>
      <c r="E2146" s="131">
        <v>0.49722222222222223</v>
      </c>
      <c r="F2146" s="132">
        <v>46235</v>
      </c>
      <c r="G2146" s="130">
        <v>46246</v>
      </c>
      <c r="H2146" s="131">
        <v>0.74791666666666667</v>
      </c>
      <c r="I2146" s="133">
        <f t="shared" si="296"/>
        <v>0.25069444444444444</v>
      </c>
      <c r="J2146" s="129">
        <v>15</v>
      </c>
      <c r="K2146" s="1" t="s">
        <v>1896</v>
      </c>
      <c r="L2146" s="129" t="s">
        <v>9917</v>
      </c>
      <c r="M2146" s="129" t="s">
        <v>75</v>
      </c>
      <c r="N2146" s="134" t="s">
        <v>9730</v>
      </c>
      <c r="O2146" s="134" t="s">
        <v>497</v>
      </c>
      <c r="P2146" s="129" t="s">
        <v>78</v>
      </c>
      <c r="Q2146" s="129" t="s">
        <v>78</v>
      </c>
      <c r="R2146" s="136" t="s">
        <v>1898</v>
      </c>
      <c r="S2146" s="136" t="s">
        <v>99</v>
      </c>
      <c r="T2146" s="136"/>
      <c r="U2146" s="135" t="s">
        <v>8536</v>
      </c>
      <c r="V2146" s="129" t="s">
        <v>2306</v>
      </c>
      <c r="W2146" s="129" t="s">
        <v>9819</v>
      </c>
      <c r="X2146" s="129" t="s">
        <v>9820</v>
      </c>
      <c r="Y2146" s="129" t="s">
        <v>9821</v>
      </c>
      <c r="Z2146" s="129" t="s">
        <v>84</v>
      </c>
      <c r="AA2146" s="129" t="s">
        <v>72</v>
      </c>
      <c r="AB2146" s="129" t="s">
        <v>140</v>
      </c>
      <c r="AC2146" s="129" t="s">
        <v>141</v>
      </c>
      <c r="AD2146" s="129" t="s">
        <v>126</v>
      </c>
      <c r="AE2146" s="129">
        <v>51</v>
      </c>
      <c r="AF2146" s="129" t="s">
        <v>88</v>
      </c>
      <c r="AG2146" s="129">
        <v>6.5</v>
      </c>
      <c r="AH2146" s="129" t="s">
        <v>2344</v>
      </c>
      <c r="AI2146" s="129" t="s">
        <v>90</v>
      </c>
      <c r="AJ2146" s="129" t="s">
        <v>91</v>
      </c>
      <c r="AK2146" s="129" t="s">
        <v>72</v>
      </c>
      <c r="AL2146" s="129"/>
      <c r="AM2146" s="140"/>
      <c r="AN2146" s="137"/>
      <c r="AO2146" s="138"/>
      <c r="AP2146" s="129"/>
      <c r="AQ2146" s="129"/>
      <c r="AR2146" s="129"/>
      <c r="AS2146" s="129"/>
      <c r="AT2146" s="129"/>
      <c r="AU2146" s="130">
        <v>46246</v>
      </c>
      <c r="AV2146" s="131"/>
      <c r="AW2146" s="131"/>
      <c r="AX2146" s="131"/>
      <c r="AY2146" s="131"/>
      <c r="AZ2146" s="131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41"/>
      <c r="BM2146" s="129"/>
      <c r="BN2146" s="129"/>
      <c r="BO2146" s="129"/>
      <c r="BP2146" s="129"/>
      <c r="BQ2146" s="129"/>
      <c r="BR2146" s="129"/>
      <c r="BS2146" s="129"/>
      <c r="BT2146" s="129"/>
    </row>
    <row r="2147" spans="1:72" ht="20.45" customHeight="1">
      <c r="A2147" s="129" t="s">
        <v>9918</v>
      </c>
      <c r="B2147" s="129">
        <v>260209</v>
      </c>
      <c r="C2147" s="129" t="s">
        <v>71</v>
      </c>
      <c r="D2147" s="130">
        <v>46246</v>
      </c>
      <c r="E2147" s="131">
        <v>0.49722222222222223</v>
      </c>
      <c r="F2147" s="132">
        <v>46235</v>
      </c>
      <c r="G2147" s="130">
        <v>46246</v>
      </c>
      <c r="H2147" s="131">
        <v>0.74791666666666667</v>
      </c>
      <c r="I2147" s="133">
        <f t="shared" si="296"/>
        <v>0.25069444444444444</v>
      </c>
      <c r="J2147" s="129">
        <v>15</v>
      </c>
      <c r="K2147" s="1" t="s">
        <v>1896</v>
      </c>
      <c r="L2147" s="129" t="s">
        <v>9917</v>
      </c>
      <c r="M2147" s="129" t="s">
        <v>75</v>
      </c>
      <c r="N2147" s="134"/>
      <c r="O2147" s="134" t="s">
        <v>77</v>
      </c>
      <c r="P2147" s="129" t="s">
        <v>78</v>
      </c>
      <c r="Q2147" s="129" t="s">
        <v>78</v>
      </c>
      <c r="R2147" s="136" t="s">
        <v>1898</v>
      </c>
      <c r="S2147" s="136" t="s">
        <v>99</v>
      </c>
      <c r="T2147" s="136"/>
      <c r="U2147" s="135" t="s">
        <v>4288</v>
      </c>
      <c r="V2147" s="129" t="s">
        <v>2306</v>
      </c>
      <c r="W2147" s="129" t="s">
        <v>9819</v>
      </c>
      <c r="X2147" s="129" t="s">
        <v>9820</v>
      </c>
      <c r="Y2147" s="129" t="s">
        <v>9821</v>
      </c>
      <c r="Z2147" s="129" t="s">
        <v>84</v>
      </c>
      <c r="AA2147" s="129" t="s">
        <v>72</v>
      </c>
      <c r="AB2147" s="129" t="s">
        <v>140</v>
      </c>
      <c r="AC2147" s="129" t="s">
        <v>141</v>
      </c>
      <c r="AD2147" s="129" t="s">
        <v>126</v>
      </c>
      <c r="AE2147" s="129">
        <v>51</v>
      </c>
      <c r="AF2147" s="129" t="s">
        <v>88</v>
      </c>
      <c r="AG2147" s="129">
        <v>6.5</v>
      </c>
      <c r="AH2147" s="129" t="s">
        <v>2344</v>
      </c>
      <c r="AI2147" s="129" t="s">
        <v>90</v>
      </c>
      <c r="AJ2147" s="129" t="s">
        <v>91</v>
      </c>
      <c r="AK2147" s="129" t="s">
        <v>72</v>
      </c>
      <c r="AL2147" s="129"/>
      <c r="AM2147" s="140"/>
      <c r="AN2147" s="137"/>
      <c r="AO2147" s="138"/>
      <c r="AP2147" s="129"/>
      <c r="AQ2147" s="129"/>
      <c r="AR2147" s="129"/>
      <c r="AS2147" s="129"/>
      <c r="AT2147" s="129"/>
      <c r="AU2147" s="130">
        <v>46246</v>
      </c>
      <c r="AV2147" s="131"/>
      <c r="AW2147" s="131"/>
      <c r="AX2147" s="131"/>
      <c r="AY2147" s="131"/>
      <c r="AZ2147" s="131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41"/>
      <c r="BM2147" s="129"/>
      <c r="BN2147" s="129"/>
      <c r="BO2147" s="129"/>
      <c r="BP2147" s="129"/>
      <c r="BQ2147" s="129"/>
      <c r="BR2147" s="129"/>
      <c r="BS2147" s="129"/>
      <c r="BT2147" s="129"/>
    </row>
    <row r="2148" spans="1:72" ht="20.45" customHeight="1">
      <c r="A2148" s="129" t="s">
        <v>9919</v>
      </c>
      <c r="B2148" s="129">
        <v>260210</v>
      </c>
      <c r="C2148" s="129" t="s">
        <v>497</v>
      </c>
      <c r="D2148" s="130">
        <v>46246</v>
      </c>
      <c r="E2148" s="131">
        <v>0.61111111111111116</v>
      </c>
      <c r="F2148" s="132">
        <v>46235</v>
      </c>
      <c r="G2148" s="130">
        <v>46246</v>
      </c>
      <c r="H2148" s="131">
        <v>0.93888888888888888</v>
      </c>
      <c r="I2148" s="133">
        <f t="shared" si="296"/>
        <v>0.32777777777777772</v>
      </c>
      <c r="J2148" s="129">
        <v>35</v>
      </c>
      <c r="K2148" s="1" t="s">
        <v>1896</v>
      </c>
      <c r="L2148" s="129" t="s">
        <v>9920</v>
      </c>
      <c r="M2148" s="129" t="s">
        <v>75</v>
      </c>
      <c r="N2148" s="134" t="s">
        <v>9730</v>
      </c>
      <c r="O2148" s="134" t="s">
        <v>497</v>
      </c>
      <c r="P2148" s="129" t="s">
        <v>78</v>
      </c>
      <c r="Q2148" s="129" t="s">
        <v>78</v>
      </c>
      <c r="R2148" s="136" t="s">
        <v>1898</v>
      </c>
      <c r="S2148" s="136" t="s">
        <v>99</v>
      </c>
      <c r="T2148" s="136"/>
      <c r="U2148" s="135" t="s">
        <v>1826</v>
      </c>
      <c r="V2148" s="129" t="s">
        <v>80</v>
      </c>
      <c r="W2148" s="129" t="s">
        <v>778</v>
      </c>
      <c r="X2148" s="129" t="s">
        <v>779</v>
      </c>
      <c r="Y2148" s="129" t="s">
        <v>9036</v>
      </c>
      <c r="Z2148" s="129" t="s">
        <v>84</v>
      </c>
      <c r="AA2148" s="129" t="s">
        <v>72</v>
      </c>
      <c r="AB2148" s="129" t="s">
        <v>140</v>
      </c>
      <c r="AC2148" s="129" t="s">
        <v>181</v>
      </c>
      <c r="AD2148" s="129" t="s">
        <v>126</v>
      </c>
      <c r="AE2148" s="129">
        <v>83</v>
      </c>
      <c r="AF2148" s="129" t="s">
        <v>88</v>
      </c>
      <c r="AG2148" s="129">
        <v>5.4</v>
      </c>
      <c r="AH2148" s="129" t="s">
        <v>954</v>
      </c>
      <c r="AI2148" s="129" t="s">
        <v>90</v>
      </c>
      <c r="AJ2148" s="129" t="s">
        <v>91</v>
      </c>
      <c r="AK2148" s="129" t="s">
        <v>72</v>
      </c>
      <c r="AL2148" s="129"/>
      <c r="AM2148" s="137" t="s">
        <v>217</v>
      </c>
      <c r="AN2148" s="137"/>
      <c r="AO2148" s="138"/>
      <c r="AP2148" s="129"/>
      <c r="AQ2148" s="129"/>
      <c r="AR2148" s="129"/>
      <c r="AS2148" s="129"/>
      <c r="AT2148" s="129"/>
      <c r="AU2148" s="130">
        <v>46246</v>
      </c>
      <c r="AV2148" s="131"/>
      <c r="AW2148" s="131"/>
      <c r="AX2148" s="131"/>
      <c r="AY2148" s="131"/>
      <c r="AZ2148" s="131"/>
      <c r="BA2148" s="129"/>
      <c r="BB2148" s="129"/>
      <c r="BC2148" s="129"/>
      <c r="BD2148" s="129"/>
      <c r="BE2148" s="129"/>
      <c r="BF2148" s="129"/>
      <c r="BG2148" s="129"/>
      <c r="BH2148" s="129"/>
      <c r="BI2148" s="129"/>
      <c r="BJ2148" s="129"/>
      <c r="BK2148" s="129"/>
      <c r="BL2148" s="141"/>
      <c r="BM2148" s="129"/>
      <c r="BN2148" s="129"/>
      <c r="BO2148" s="129"/>
      <c r="BP2148" s="129"/>
      <c r="BQ2148" s="129"/>
      <c r="BR2148" s="129"/>
      <c r="BS2148" s="129"/>
      <c r="BT2148" s="129"/>
    </row>
    <row r="2149" spans="1:72" ht="20.45" customHeight="1">
      <c r="A2149" s="129" t="s">
        <v>9921</v>
      </c>
      <c r="B2149" s="129">
        <v>260211</v>
      </c>
      <c r="C2149" s="129" t="s">
        <v>71</v>
      </c>
      <c r="D2149" s="130">
        <v>46247</v>
      </c>
      <c r="E2149" s="131">
        <v>0.43541666666666667</v>
      </c>
      <c r="F2149" s="132">
        <v>46235</v>
      </c>
      <c r="G2149" s="130">
        <v>46247</v>
      </c>
      <c r="H2149" s="131">
        <v>0.69861111111111107</v>
      </c>
      <c r="I2149" s="133">
        <f t="shared" si="296"/>
        <v>0.2631944444444444</v>
      </c>
      <c r="J2149" s="129">
        <v>30</v>
      </c>
      <c r="K2149" s="1" t="s">
        <v>1896</v>
      </c>
      <c r="L2149" s="129" t="s">
        <v>9922</v>
      </c>
      <c r="M2149" s="129" t="s">
        <v>75</v>
      </c>
      <c r="N2149" s="134"/>
      <c r="O2149" s="134" t="s">
        <v>77</v>
      </c>
      <c r="P2149" s="129" t="s">
        <v>78</v>
      </c>
      <c r="Q2149" s="129" t="s">
        <v>78</v>
      </c>
      <c r="R2149" s="136" t="s">
        <v>1898</v>
      </c>
      <c r="S2149" s="136"/>
      <c r="T2149" s="136"/>
      <c r="U2149" s="135"/>
      <c r="V2149" s="129" t="s">
        <v>2306</v>
      </c>
      <c r="W2149" s="129" t="s">
        <v>9819</v>
      </c>
      <c r="X2149" s="129" t="s">
        <v>9820</v>
      </c>
      <c r="Y2149" s="129" t="s">
        <v>9821</v>
      </c>
      <c r="Z2149" s="129" t="s">
        <v>291</v>
      </c>
      <c r="AA2149" s="129" t="s">
        <v>72</v>
      </c>
      <c r="AB2149" s="129" t="s">
        <v>292</v>
      </c>
      <c r="AC2149" s="129" t="s">
        <v>292</v>
      </c>
      <c r="AD2149" s="129" t="s">
        <v>126</v>
      </c>
      <c r="AE2149" s="129">
        <v>60</v>
      </c>
      <c r="AF2149" s="129" t="s">
        <v>88</v>
      </c>
      <c r="AG2149" s="129">
        <v>6.8</v>
      </c>
      <c r="AH2149" s="129" t="s">
        <v>299</v>
      </c>
      <c r="AI2149" s="129" t="s">
        <v>90</v>
      </c>
      <c r="AJ2149" s="129" t="s">
        <v>91</v>
      </c>
      <c r="AK2149" s="129" t="s">
        <v>72</v>
      </c>
      <c r="AL2149" s="129"/>
      <c r="AM2149" s="140"/>
      <c r="AN2149" s="137"/>
      <c r="AO2149" s="138"/>
      <c r="AP2149" s="129"/>
      <c r="AQ2149" s="129"/>
      <c r="AR2149" s="129"/>
      <c r="AS2149" s="129"/>
      <c r="AT2149" s="129"/>
      <c r="AU2149" s="130"/>
      <c r="AV2149" s="131"/>
      <c r="AW2149" s="131"/>
      <c r="AX2149" s="131"/>
      <c r="AY2149" s="131"/>
      <c r="AZ2149" s="131"/>
      <c r="BA2149" s="129"/>
      <c r="BB2149" s="129"/>
      <c r="BC2149" s="129"/>
      <c r="BD2149" s="129"/>
      <c r="BE2149" s="129"/>
      <c r="BF2149" s="129"/>
      <c r="BG2149" s="129"/>
      <c r="BH2149" s="129"/>
      <c r="BI2149" s="129"/>
      <c r="BJ2149" s="129"/>
      <c r="BK2149" s="129"/>
      <c r="BL2149" s="141"/>
      <c r="BM2149" s="129"/>
      <c r="BN2149" s="129"/>
      <c r="BO2149" s="129"/>
      <c r="BP2149" s="129"/>
      <c r="BQ2149" s="129"/>
      <c r="BR2149" s="129"/>
      <c r="BS2149" s="129"/>
      <c r="BT2149" s="129"/>
    </row>
    <row r="2150" spans="1:72" ht="20.45" customHeight="1">
      <c r="A2150" s="129" t="s">
        <v>9919</v>
      </c>
      <c r="B2150" s="129">
        <v>260210</v>
      </c>
      <c r="C2150" s="129" t="s">
        <v>497</v>
      </c>
      <c r="D2150" s="130">
        <v>46246</v>
      </c>
      <c r="E2150" s="131">
        <v>0.61111111111111116</v>
      </c>
      <c r="F2150" s="132">
        <v>46235</v>
      </c>
      <c r="G2150" s="130">
        <v>46246</v>
      </c>
      <c r="H2150" s="131">
        <v>0.93888888888888888</v>
      </c>
      <c r="I2150" s="133">
        <f t="shared" ref="I2150:I2151" si="298">H2150-E2150</f>
        <v>0.32777777777777772</v>
      </c>
      <c r="J2150" s="129">
        <v>35</v>
      </c>
      <c r="K2150" s="1" t="s">
        <v>1896</v>
      </c>
      <c r="L2150" s="129" t="s">
        <v>9920</v>
      </c>
      <c r="M2150" s="129" t="s">
        <v>75</v>
      </c>
      <c r="N2150" s="134" t="s">
        <v>9730</v>
      </c>
      <c r="O2150" s="134" t="s">
        <v>497</v>
      </c>
      <c r="P2150" s="129" t="s">
        <v>78</v>
      </c>
      <c r="Q2150" s="129" t="s">
        <v>78</v>
      </c>
      <c r="R2150" s="136" t="s">
        <v>1898</v>
      </c>
      <c r="S2150" s="136" t="s">
        <v>99</v>
      </c>
      <c r="T2150" s="136"/>
      <c r="U2150" s="135" t="s">
        <v>1826</v>
      </c>
      <c r="V2150" s="129" t="s">
        <v>80</v>
      </c>
      <c r="W2150" s="129" t="s">
        <v>778</v>
      </c>
      <c r="X2150" s="129" t="s">
        <v>779</v>
      </c>
      <c r="Y2150" s="129" t="s">
        <v>9036</v>
      </c>
      <c r="Z2150" s="129" t="s">
        <v>84</v>
      </c>
      <c r="AA2150" s="129" t="s">
        <v>72</v>
      </c>
      <c r="AB2150" s="129" t="s">
        <v>140</v>
      </c>
      <c r="AC2150" s="129" t="s">
        <v>181</v>
      </c>
      <c r="AD2150" s="129" t="s">
        <v>126</v>
      </c>
      <c r="AE2150" s="129">
        <v>83</v>
      </c>
      <c r="AF2150" s="129" t="s">
        <v>88</v>
      </c>
      <c r="AG2150" s="129">
        <v>5.4</v>
      </c>
      <c r="AH2150" s="129" t="s">
        <v>954</v>
      </c>
      <c r="AI2150" s="129" t="s">
        <v>90</v>
      </c>
      <c r="AJ2150" s="129" t="s">
        <v>91</v>
      </c>
      <c r="AK2150" s="129" t="s">
        <v>72</v>
      </c>
      <c r="AL2150" s="129"/>
      <c r="AN2150" s="137" t="s">
        <v>217</v>
      </c>
      <c r="AO2150" s="137"/>
      <c r="AP2150" s="138"/>
      <c r="AQ2150" s="129"/>
      <c r="AR2150" s="129"/>
      <c r="AS2150" s="129"/>
      <c r="AT2150" s="129"/>
      <c r="AU2150" s="129"/>
      <c r="AV2150" s="130">
        <v>46246</v>
      </c>
      <c r="AW2150" s="131"/>
      <c r="AX2150" s="131"/>
      <c r="AY2150" s="131"/>
      <c r="AZ2150" s="131"/>
      <c r="BA2150" s="131"/>
      <c r="BB2150" s="129"/>
      <c r="BC2150" s="129"/>
      <c r="BD2150" s="129"/>
      <c r="BE2150" s="129"/>
      <c r="BF2150" s="129"/>
      <c r="BG2150" s="129"/>
      <c r="BH2150" s="129"/>
      <c r="BI2150" s="129"/>
      <c r="BJ2150" s="129"/>
      <c r="BK2150" s="129"/>
      <c r="BL2150" s="129"/>
      <c r="BM2150" s="141"/>
      <c r="BN2150" s="129"/>
      <c r="BO2150" s="129"/>
      <c r="BP2150" s="129"/>
      <c r="BQ2150" s="129"/>
      <c r="BR2150" s="129"/>
      <c r="BS2150" s="129"/>
      <c r="BT2150" s="129"/>
    </row>
    <row r="2151" spans="1:72" ht="20.45" customHeight="1">
      <c r="A2151" s="129" t="s">
        <v>9921</v>
      </c>
      <c r="B2151" s="129">
        <v>260211</v>
      </c>
      <c r="C2151" s="129" t="s">
        <v>71</v>
      </c>
      <c r="D2151" s="130">
        <v>46247</v>
      </c>
      <c r="E2151" s="131">
        <v>0.43541666666666667</v>
      </c>
      <c r="F2151" s="132">
        <v>46235</v>
      </c>
      <c r="G2151" s="130">
        <v>46247</v>
      </c>
      <c r="H2151" s="131">
        <v>0.69861111111111107</v>
      </c>
      <c r="I2151" s="133">
        <f t="shared" si="298"/>
        <v>0.2631944444444444</v>
      </c>
      <c r="J2151" s="129">
        <v>30</v>
      </c>
      <c r="K2151" s="1" t="s">
        <v>1896</v>
      </c>
      <c r="L2151" s="129" t="s">
        <v>9922</v>
      </c>
      <c r="M2151" s="129" t="s">
        <v>75</v>
      </c>
      <c r="N2151" s="134"/>
      <c r="O2151" s="134" t="s">
        <v>77</v>
      </c>
      <c r="P2151" s="129" t="s">
        <v>78</v>
      </c>
      <c r="Q2151" s="129" t="s">
        <v>78</v>
      </c>
      <c r="R2151" s="136" t="s">
        <v>1898</v>
      </c>
      <c r="S2151" s="136"/>
      <c r="T2151" s="136"/>
      <c r="U2151" s="135"/>
      <c r="V2151" s="129" t="s">
        <v>2306</v>
      </c>
      <c r="W2151" s="129" t="s">
        <v>9819</v>
      </c>
      <c r="X2151" s="129" t="s">
        <v>9820</v>
      </c>
      <c r="Y2151" s="129" t="s">
        <v>9821</v>
      </c>
      <c r="Z2151" s="129" t="s">
        <v>291</v>
      </c>
      <c r="AA2151" s="129" t="s">
        <v>72</v>
      </c>
      <c r="AB2151" s="129" t="s">
        <v>292</v>
      </c>
      <c r="AC2151" s="129" t="s">
        <v>292</v>
      </c>
      <c r="AD2151" s="129" t="s">
        <v>126</v>
      </c>
      <c r="AE2151" s="129">
        <v>60</v>
      </c>
      <c r="AF2151" s="129" t="s">
        <v>88</v>
      </c>
      <c r="AG2151" s="129">
        <v>6.8</v>
      </c>
      <c r="AH2151" s="129" t="s">
        <v>299</v>
      </c>
      <c r="AI2151" s="129" t="s">
        <v>90</v>
      </c>
      <c r="AJ2151" s="129" t="s">
        <v>91</v>
      </c>
      <c r="AK2151" s="129" t="s">
        <v>72</v>
      </c>
      <c r="AL2151" s="129"/>
      <c r="AN2151" s="140"/>
      <c r="AO2151" s="137"/>
      <c r="AP2151" s="138"/>
      <c r="AQ2151" s="129"/>
      <c r="AR2151" s="129"/>
      <c r="AS2151" s="129"/>
      <c r="AT2151" s="129"/>
      <c r="AU2151" s="129"/>
      <c r="AV2151" s="130"/>
      <c r="AW2151" s="131"/>
      <c r="AX2151" s="131"/>
      <c r="AY2151" s="131"/>
      <c r="AZ2151" s="131"/>
      <c r="BA2151" s="131"/>
      <c r="BB2151" s="129"/>
      <c r="BC2151" s="129"/>
      <c r="BD2151" s="129"/>
      <c r="BE2151" s="129"/>
      <c r="BF2151" s="129"/>
      <c r="BG2151" s="129"/>
      <c r="BH2151" s="129"/>
      <c r="BI2151" s="129"/>
      <c r="BJ2151" s="129"/>
      <c r="BK2151" s="129"/>
      <c r="BL2151" s="129"/>
      <c r="BM2151" s="141"/>
      <c r="BN2151" s="129"/>
      <c r="BO2151" s="129"/>
      <c r="BP2151" s="129"/>
      <c r="BQ2151" s="129"/>
      <c r="BR2151" s="129"/>
      <c r="BS2151" s="129"/>
      <c r="BT2151" s="129"/>
    </row>
    <row r="2152" spans="1:72" ht="20.45" customHeight="1">
      <c r="BL2152" s="16"/>
      <c r="BM2152" s="76"/>
    </row>
    <row r="2153" spans="1:72" ht="20.45" customHeight="1">
      <c r="BL2153" s="16"/>
      <c r="BM2153" s="76"/>
    </row>
    <row r="2154" spans="1:72" ht="20.45" customHeight="1">
      <c r="BL2154" s="16"/>
      <c r="BM2154" s="76"/>
    </row>
    <row r="2155" spans="1:72" ht="20.45" customHeight="1">
      <c r="BL2155" s="16"/>
      <c r="BM2155" s="76"/>
    </row>
    <row r="2156" spans="1:72" ht="20.45" customHeight="1">
      <c r="BL2156" s="16"/>
      <c r="BM2156" s="76"/>
    </row>
    <row r="2157" spans="1:72" ht="20.45" customHeight="1">
      <c r="BL2157" s="16"/>
      <c r="BM2157" s="76"/>
    </row>
    <row r="2158" spans="1:72" ht="20.45" customHeight="1">
      <c r="BJ2158" s="16" t="s">
        <v>9923</v>
      </c>
      <c r="BL2158" s="16"/>
      <c r="BM2158" s="76"/>
    </row>
    <row r="2159" spans="1:72" ht="20.45" customHeight="1">
      <c r="BL2159" s="16"/>
      <c r="BM2159" s="76"/>
    </row>
    <row r="2160" spans="1:72" ht="20.45" customHeight="1">
      <c r="BL2160" s="16"/>
      <c r="BM2160" s="76"/>
    </row>
    <row r="2161" spans="64:65" ht="20.45" customHeight="1">
      <c r="BL2161" s="16"/>
      <c r="BM2161" s="76"/>
    </row>
    <row r="2162" spans="64:65" ht="20.45" customHeight="1">
      <c r="BL2162" s="16"/>
      <c r="BM2162" s="76"/>
    </row>
    <row r="2163" spans="64:65" ht="20.45" customHeight="1">
      <c r="BL2163" s="16"/>
      <c r="BM2163" s="76"/>
    </row>
    <row r="2164" spans="64:65" ht="20.45" customHeight="1">
      <c r="BL2164" s="16"/>
      <c r="BM2164" s="76"/>
    </row>
    <row r="2165" spans="64:65" ht="20.45" customHeight="1">
      <c r="BL2165" s="16"/>
      <c r="BM2165" s="76"/>
    </row>
    <row r="2166" spans="64:65" ht="20.45" customHeight="1">
      <c r="BL2166" s="16"/>
      <c r="BM2166" s="76"/>
    </row>
    <row r="2167" spans="64:65" ht="20.45" customHeight="1">
      <c r="BL2167" s="16"/>
      <c r="BM2167" s="76"/>
    </row>
    <row r="2168" spans="64:65" ht="20.45" customHeight="1">
      <c r="BL2168" s="16"/>
      <c r="BM2168" s="76"/>
    </row>
    <row r="2169" spans="64:65" ht="20.45" customHeight="1">
      <c r="BL2169" s="16"/>
      <c r="BM2169" s="76"/>
    </row>
    <row r="2170" spans="64:65" ht="20.45" customHeight="1">
      <c r="BL2170" s="16"/>
      <c r="BM2170" s="76"/>
    </row>
    <row r="2171" spans="64:65" ht="20.45" customHeight="1">
      <c r="BL2171" s="16"/>
      <c r="BM2171" s="76"/>
    </row>
    <row r="2172" spans="64:65" ht="20.45" customHeight="1">
      <c r="BL2172" s="16"/>
      <c r="BM2172" s="76"/>
    </row>
    <row r="2173" spans="64:65" ht="20.45" customHeight="1">
      <c r="BL2173" s="16"/>
      <c r="BM2173" s="76"/>
    </row>
    <row r="2174" spans="64:65" ht="20.45" customHeight="1">
      <c r="BL2174" s="16"/>
      <c r="BM2174" s="76"/>
    </row>
    <row r="2175" spans="64:65" ht="20.45" customHeight="1">
      <c r="BL2175" s="16"/>
      <c r="BM2175" s="76"/>
    </row>
    <row r="2176" spans="64:65" ht="20.45" customHeight="1">
      <c r="BL2176" s="16"/>
      <c r="BM2176" s="76"/>
    </row>
    <row r="2177" spans="64:65" ht="20.45" customHeight="1">
      <c r="BL2177" s="16"/>
      <c r="BM2177" s="76"/>
    </row>
    <row r="2178" spans="64:65" ht="20.45" customHeight="1">
      <c r="BL2178" s="16"/>
      <c r="BM2178" s="76"/>
    </row>
    <row r="2179" spans="64:65" ht="20.45" customHeight="1">
      <c r="BL2179" s="16"/>
      <c r="BM2179" s="76"/>
    </row>
    <row r="2180" spans="64:65" ht="20.45" customHeight="1">
      <c r="BL2180" s="16"/>
      <c r="BM2180" s="76"/>
    </row>
    <row r="2181" spans="64:65" ht="20.45" customHeight="1">
      <c r="BL2181" s="16"/>
      <c r="BM2181" s="76"/>
    </row>
    <row r="2182" spans="64:65" ht="20.45" customHeight="1">
      <c r="BL2182" s="16"/>
      <c r="BM2182" s="76"/>
    </row>
    <row r="2183" spans="64:65" ht="20.45" customHeight="1">
      <c r="BL2183" s="16"/>
      <c r="BM2183" s="76"/>
    </row>
    <row r="2184" spans="64:65" ht="20.45" customHeight="1">
      <c r="BL2184" s="16"/>
      <c r="BM2184" s="76"/>
    </row>
    <row r="2185" spans="64:65" ht="20.45" customHeight="1">
      <c r="BL2185" s="16"/>
      <c r="BM2185" s="76"/>
    </row>
    <row r="2186" spans="64:65" ht="20.45" customHeight="1">
      <c r="BL2186" s="16"/>
      <c r="BM2186" s="76"/>
    </row>
    <row r="2187" spans="64:65" ht="20.45" customHeight="1">
      <c r="BL2187" s="16"/>
      <c r="BM2187" s="76"/>
    </row>
    <row r="2188" spans="64:65" ht="20.45" customHeight="1">
      <c r="BL2188" s="16"/>
      <c r="BM2188" s="76"/>
    </row>
    <row r="2189" spans="64:65" ht="20.45" customHeight="1">
      <c r="BL2189" s="16"/>
      <c r="BM2189" s="76"/>
    </row>
    <row r="2190" spans="64:65" ht="20.45" customHeight="1">
      <c r="BL2190" s="16"/>
      <c r="BM2190" s="76"/>
    </row>
    <row r="2191" spans="64:65" ht="20.45" customHeight="1">
      <c r="BL2191" s="16"/>
      <c r="BM2191" s="76"/>
    </row>
    <row r="2192" spans="64:65" ht="20.45" customHeight="1">
      <c r="BL2192" s="16"/>
      <c r="BM2192" s="76"/>
    </row>
    <row r="2193" spans="64:65" ht="20.45" customHeight="1">
      <c r="BL2193" s="16"/>
      <c r="BM2193" s="76"/>
    </row>
    <row r="2194" spans="64:65" ht="20.45" customHeight="1">
      <c r="BL2194" s="16"/>
      <c r="BM2194" s="76"/>
    </row>
  </sheetData>
  <conditionalFormatting sqref="A1">
    <cfRule type="duplicateValues" dxfId="19871" priority="7337"/>
    <cfRule type="duplicateValues" dxfId="19870" priority="7338"/>
  </conditionalFormatting>
  <conditionalFormatting sqref="A141">
    <cfRule type="duplicateValues" dxfId="19869" priority="18755"/>
    <cfRule type="duplicateValues" dxfId="19868" priority="18754"/>
  </conditionalFormatting>
  <conditionalFormatting sqref="A201">
    <cfRule type="duplicateValues" dxfId="19867" priority="18753"/>
    <cfRule type="duplicateValues" dxfId="19866" priority="18751"/>
    <cfRule type="duplicateValues" dxfId="19865" priority="18750"/>
    <cfRule type="duplicateValues" dxfId="19864" priority="18752"/>
  </conditionalFormatting>
  <conditionalFormatting sqref="A221">
    <cfRule type="duplicateValues" dxfId="19863" priority="18746"/>
    <cfRule type="duplicateValues" dxfId="19862" priority="18749"/>
    <cfRule type="duplicateValues" dxfId="19861" priority="18748"/>
    <cfRule type="duplicateValues" dxfId="19860" priority="18747"/>
  </conditionalFormatting>
  <conditionalFormatting sqref="A231">
    <cfRule type="duplicateValues" dxfId="19859" priority="18701"/>
    <cfRule type="duplicateValues" dxfId="19858" priority="18704"/>
    <cfRule type="duplicateValues" dxfId="19857" priority="18697"/>
    <cfRule type="duplicateValues" dxfId="19856" priority="18698"/>
    <cfRule type="duplicateValues" dxfId="19855" priority="18699"/>
    <cfRule type="duplicateValues" dxfId="19854" priority="18700"/>
    <cfRule type="duplicateValues" dxfId="19853" priority="18702"/>
    <cfRule type="duplicateValues" dxfId="19852" priority="18703"/>
  </conditionalFormatting>
  <conditionalFormatting sqref="A256">
    <cfRule type="duplicateValues" dxfId="19851" priority="18712"/>
    <cfRule type="duplicateValues" dxfId="19850" priority="18706"/>
    <cfRule type="duplicateValues" dxfId="19849" priority="18705"/>
    <cfRule type="duplicateValues" dxfId="19848" priority="18707"/>
    <cfRule type="duplicateValues" dxfId="19847" priority="18708"/>
    <cfRule type="duplicateValues" dxfId="19846" priority="18709"/>
    <cfRule type="duplicateValues" dxfId="19845" priority="18710"/>
    <cfRule type="duplicateValues" dxfId="19844" priority="18711"/>
  </conditionalFormatting>
  <conditionalFormatting sqref="A268">
    <cfRule type="duplicateValues" dxfId="19843" priority="18741"/>
    <cfRule type="duplicateValues" dxfId="19842" priority="18742"/>
    <cfRule type="duplicateValues" dxfId="19841" priority="18743"/>
    <cfRule type="duplicateValues" dxfId="19840" priority="18745"/>
    <cfRule type="duplicateValues" dxfId="19839" priority="18744"/>
  </conditionalFormatting>
  <conditionalFormatting sqref="A294">
    <cfRule type="duplicateValues" dxfId="19838" priority="18691"/>
    <cfRule type="duplicateValues" dxfId="19837" priority="18695"/>
    <cfRule type="duplicateValues" dxfId="19836" priority="18694"/>
    <cfRule type="duplicateValues" dxfId="19835" priority="18693"/>
    <cfRule type="duplicateValues" dxfId="19834" priority="18692"/>
    <cfRule type="duplicateValues" dxfId="19833" priority="18690"/>
    <cfRule type="duplicateValues" dxfId="19832" priority="18696"/>
    <cfRule type="duplicateValues" dxfId="19831" priority="18689"/>
  </conditionalFormatting>
  <conditionalFormatting sqref="A297">
    <cfRule type="duplicateValues" dxfId="19830" priority="18686"/>
    <cfRule type="duplicateValues" dxfId="19829" priority="18684"/>
    <cfRule type="duplicateValues" dxfId="19828" priority="18685"/>
    <cfRule type="duplicateValues" dxfId="19827" priority="18681"/>
    <cfRule type="duplicateValues" dxfId="19826" priority="18688"/>
    <cfRule type="duplicateValues" dxfId="19825" priority="18687"/>
    <cfRule type="duplicateValues" dxfId="19824" priority="18682"/>
    <cfRule type="duplicateValues" dxfId="19823" priority="18683"/>
  </conditionalFormatting>
  <conditionalFormatting sqref="A302">
    <cfRule type="duplicateValues" dxfId="19822" priority="18675"/>
    <cfRule type="duplicateValues" dxfId="19821" priority="18676"/>
    <cfRule type="duplicateValues" dxfId="19820" priority="18677"/>
    <cfRule type="duplicateValues" dxfId="19819" priority="18678"/>
    <cfRule type="duplicateValues" dxfId="19818" priority="18679"/>
    <cfRule type="duplicateValues" dxfId="19817" priority="18680"/>
    <cfRule type="duplicateValues" dxfId="19816" priority="18673"/>
    <cfRule type="duplicateValues" dxfId="19815" priority="18674"/>
  </conditionalFormatting>
  <conditionalFormatting sqref="A306">
    <cfRule type="duplicateValues" dxfId="19814" priority="18669"/>
    <cfRule type="duplicateValues" dxfId="19813" priority="18666"/>
    <cfRule type="duplicateValues" dxfId="19812" priority="18665"/>
    <cfRule type="duplicateValues" dxfId="19811" priority="18667"/>
    <cfRule type="duplicateValues" dxfId="19810" priority="18668"/>
    <cfRule type="duplicateValues" dxfId="19809" priority="18672"/>
    <cfRule type="duplicateValues" dxfId="19808" priority="18671"/>
    <cfRule type="duplicateValues" dxfId="19807" priority="18670"/>
  </conditionalFormatting>
  <conditionalFormatting sqref="A439:A441">
    <cfRule type="duplicateValues" dxfId="19806" priority="18660"/>
  </conditionalFormatting>
  <conditionalFormatting sqref="A451">
    <cfRule type="duplicateValues" dxfId="19805" priority="18657"/>
  </conditionalFormatting>
  <conditionalFormatting sqref="A452">
    <cfRule type="duplicateValues" dxfId="19804" priority="18658"/>
  </conditionalFormatting>
  <conditionalFormatting sqref="A461">
    <cfRule type="duplicateValues" dxfId="19803" priority="18659"/>
  </conditionalFormatting>
  <conditionalFormatting sqref="A476">
    <cfRule type="duplicateValues" dxfId="19802" priority="18083"/>
  </conditionalFormatting>
  <conditionalFormatting sqref="A482:A483">
    <cfRule type="duplicateValues" dxfId="19801" priority="17343"/>
    <cfRule type="duplicateValues" dxfId="19800" priority="17344" stopIfTrue="1"/>
    <cfRule type="duplicateValues" dxfId="19799" priority="17336"/>
    <cfRule type="duplicateValues" dxfId="19798" priority="17342" stopIfTrue="1"/>
    <cfRule type="duplicateValues" dxfId="19797" priority="17334"/>
    <cfRule type="duplicateValues" dxfId="19796" priority="17335"/>
    <cfRule type="duplicateValues" dxfId="19795" priority="17337"/>
    <cfRule type="duplicateValues" dxfId="19794" priority="17338"/>
    <cfRule type="duplicateValues" dxfId="19793" priority="17339"/>
    <cfRule type="uniqueValues" priority="17340"/>
    <cfRule type="duplicateValues" priority="17341"/>
  </conditionalFormatting>
  <conditionalFormatting sqref="A542">
    <cfRule type="duplicateValues" dxfId="19792" priority="18045"/>
  </conditionalFormatting>
  <conditionalFormatting sqref="A546">
    <cfRule type="duplicateValues" dxfId="19791" priority="17963"/>
    <cfRule type="duplicateValues" dxfId="19790" priority="17965"/>
  </conditionalFormatting>
  <conditionalFormatting sqref="A547">
    <cfRule type="duplicateValues" dxfId="19789" priority="17943"/>
    <cfRule type="duplicateValues" dxfId="19788" priority="17941"/>
  </conditionalFormatting>
  <conditionalFormatting sqref="A549">
    <cfRule type="duplicateValues" dxfId="19787" priority="17921"/>
    <cfRule type="duplicateValues" dxfId="19786" priority="17919"/>
  </conditionalFormatting>
  <conditionalFormatting sqref="A552:A553">
    <cfRule type="duplicateValues" dxfId="19785" priority="17899"/>
    <cfRule type="duplicateValues" dxfId="19784" priority="17897"/>
  </conditionalFormatting>
  <conditionalFormatting sqref="A555">
    <cfRule type="duplicateValues" dxfId="19783" priority="17878"/>
    <cfRule type="duplicateValues" dxfId="19782" priority="17876"/>
  </conditionalFormatting>
  <conditionalFormatting sqref="A559">
    <cfRule type="duplicateValues" dxfId="19781" priority="17844"/>
    <cfRule type="duplicateValues" dxfId="19780" priority="17846"/>
  </conditionalFormatting>
  <conditionalFormatting sqref="A560">
    <cfRule type="duplicateValues" dxfId="19779" priority="17824"/>
    <cfRule type="duplicateValues" dxfId="19778" priority="17822"/>
  </conditionalFormatting>
  <conditionalFormatting sqref="A575">
    <cfRule type="duplicateValues" dxfId="19777" priority="17324"/>
    <cfRule type="duplicateValues" dxfId="19776" priority="17323"/>
    <cfRule type="duplicateValues" dxfId="19775" priority="17333" stopIfTrue="1"/>
    <cfRule type="duplicateValues" dxfId="19774" priority="17325"/>
    <cfRule type="uniqueValues" priority="17329"/>
    <cfRule type="duplicateValues" dxfId="19773" priority="17332"/>
    <cfRule type="duplicateValues" dxfId="19772" priority="17326"/>
    <cfRule type="duplicateValues" dxfId="19771" priority="17327"/>
    <cfRule type="duplicateValues" dxfId="19770" priority="17328"/>
    <cfRule type="duplicateValues" priority="17330"/>
    <cfRule type="duplicateValues" dxfId="19769" priority="17331" stopIfTrue="1"/>
  </conditionalFormatting>
  <conditionalFormatting sqref="A583:A584">
    <cfRule type="duplicateValues" dxfId="19768" priority="17322" stopIfTrue="1"/>
    <cfRule type="duplicateValues" dxfId="19767" priority="17321"/>
    <cfRule type="duplicateValues" dxfId="19766" priority="17320" stopIfTrue="1"/>
    <cfRule type="duplicateValues" dxfId="19765" priority="17316"/>
    <cfRule type="duplicateValues" priority="17319"/>
    <cfRule type="duplicateValues" dxfId="19764" priority="17312"/>
    <cfRule type="uniqueValues" priority="17318"/>
    <cfRule type="duplicateValues" dxfId="19763" priority="17317"/>
    <cfRule type="duplicateValues" dxfId="19762" priority="17314"/>
    <cfRule type="duplicateValues" dxfId="19761" priority="17315"/>
    <cfRule type="duplicateValues" dxfId="19760" priority="17313"/>
  </conditionalFormatting>
  <conditionalFormatting sqref="A585:A586">
    <cfRule type="duplicateValues" dxfId="19759" priority="17359"/>
    <cfRule type="duplicateValues" dxfId="19758" priority="17358"/>
    <cfRule type="duplicateValues" dxfId="19757" priority="17361"/>
    <cfRule type="uniqueValues" priority="17362"/>
    <cfRule type="duplicateValues" dxfId="19756" priority="17366" stopIfTrue="1"/>
    <cfRule type="duplicateValues" dxfId="19755" priority="17365"/>
    <cfRule type="duplicateValues" dxfId="19754" priority="17356"/>
    <cfRule type="duplicateValues" dxfId="19753" priority="17364" stopIfTrue="1"/>
    <cfRule type="duplicateValues" priority="17363"/>
    <cfRule type="duplicateValues" dxfId="19752" priority="17360"/>
    <cfRule type="duplicateValues" dxfId="19751" priority="17357"/>
  </conditionalFormatting>
  <conditionalFormatting sqref="A589">
    <cfRule type="duplicateValues" dxfId="19750" priority="17302"/>
    <cfRule type="duplicateValues" dxfId="19749" priority="17301"/>
    <cfRule type="duplicateValues" dxfId="19748" priority="17303"/>
    <cfRule type="duplicateValues" dxfId="19747" priority="17304"/>
    <cfRule type="duplicateValues" dxfId="19746" priority="17305"/>
    <cfRule type="duplicateValues" dxfId="19745" priority="17306"/>
    <cfRule type="uniqueValues" priority="17307"/>
    <cfRule type="duplicateValues" priority="17308"/>
    <cfRule type="duplicateValues" dxfId="19744" priority="17309" stopIfTrue="1"/>
    <cfRule type="duplicateValues" dxfId="19743" priority="17310"/>
    <cfRule type="duplicateValues" dxfId="19742" priority="17311" stopIfTrue="1"/>
  </conditionalFormatting>
  <conditionalFormatting sqref="A590:A591">
    <cfRule type="duplicateValues" dxfId="19741" priority="17631"/>
    <cfRule type="duplicateValues" dxfId="19740" priority="17629"/>
    <cfRule type="duplicateValues" dxfId="19739" priority="17626"/>
  </conditionalFormatting>
  <conditionalFormatting sqref="A595">
    <cfRule type="duplicateValues" dxfId="19738" priority="17345"/>
    <cfRule type="uniqueValues" priority="17351"/>
    <cfRule type="duplicateValues" dxfId="19737" priority="17355" stopIfTrue="1"/>
    <cfRule type="duplicateValues" dxfId="19736" priority="17354"/>
    <cfRule type="duplicateValues" dxfId="19735" priority="17353" stopIfTrue="1"/>
    <cfRule type="duplicateValues" priority="17352"/>
    <cfRule type="duplicateValues" dxfId="19734" priority="17350"/>
    <cfRule type="duplicateValues" dxfId="19733" priority="17349"/>
    <cfRule type="duplicateValues" dxfId="19732" priority="17348"/>
    <cfRule type="duplicateValues" dxfId="19731" priority="17347"/>
    <cfRule type="duplicateValues" dxfId="19730" priority="17346"/>
  </conditionalFormatting>
  <conditionalFormatting sqref="A607">
    <cfRule type="duplicateValues" dxfId="19729" priority="17299"/>
    <cfRule type="duplicateValues" priority="17297"/>
    <cfRule type="duplicateValues" dxfId="19728" priority="17295"/>
    <cfRule type="duplicateValues" dxfId="19727" priority="17294"/>
    <cfRule type="duplicateValues" dxfId="19726" priority="17293"/>
    <cfRule type="duplicateValues" dxfId="19725" priority="17292"/>
    <cfRule type="duplicateValues" dxfId="19724" priority="17291"/>
    <cfRule type="uniqueValues" priority="17296"/>
    <cfRule type="duplicateValues" dxfId="19723" priority="17290"/>
    <cfRule type="duplicateValues" dxfId="19722" priority="17300" stopIfTrue="1"/>
    <cfRule type="duplicateValues" dxfId="19721" priority="17298" stopIfTrue="1"/>
  </conditionalFormatting>
  <conditionalFormatting sqref="A629:A634 A554 A548 A477:A481 A543:A545 A550:A551 A556:A558 A561:A574 A587:A588 A596:A606 A484:A541 A576:A582 A608:A627 A636 A638:A652 A654:A655 A657:A680 A683:A686 A592:A594 A312:A475">
    <cfRule type="duplicateValues" dxfId="19720" priority="18102"/>
  </conditionalFormatting>
  <conditionalFormatting sqref="A629:A634 A554 A548 A550:A551 A556:A558 A561:A574 A587:A588 A596:A606 A484:A545 A576:A582 A608:A627 A636 A638:A652 A654:A655 A657:A680 A683:A686 A592:A594 A312:A481">
    <cfRule type="duplicateValues" dxfId="19719" priority="18033"/>
  </conditionalFormatting>
  <conditionalFormatting sqref="A629:A634 A587:A588 A596:A606 A484:A574 A576:A582 A608:A627 A636 A638:A652 A654:A655 A657:A680 A683:A686 A592:A594 A312:A481">
    <cfRule type="duplicateValues" dxfId="19718" priority="17809"/>
  </conditionalFormatting>
  <conditionalFormatting sqref="A635">
    <cfRule type="uniqueValues" priority="17254"/>
    <cfRule type="duplicateValues" priority="17255"/>
    <cfRule type="duplicateValues" dxfId="19717" priority="17257"/>
    <cfRule type="duplicateValues" dxfId="19716" priority="17258" stopIfTrue="1"/>
    <cfRule type="duplicateValues" dxfId="19715" priority="17256" stopIfTrue="1"/>
    <cfRule type="duplicateValues" dxfId="19714" priority="17253"/>
    <cfRule type="duplicateValues" dxfId="19713" priority="17252"/>
    <cfRule type="duplicateValues" dxfId="19712" priority="17251"/>
    <cfRule type="duplicateValues" dxfId="19711" priority="17250"/>
    <cfRule type="duplicateValues" dxfId="19710" priority="17249"/>
    <cfRule type="duplicateValues" dxfId="19709" priority="17248"/>
  </conditionalFormatting>
  <conditionalFormatting sqref="A637">
    <cfRule type="duplicateValues" dxfId="19708" priority="17245" stopIfTrue="1"/>
    <cfRule type="duplicateValues" dxfId="19707" priority="17241"/>
    <cfRule type="duplicateValues" priority="17244"/>
    <cfRule type="duplicateValues" dxfId="19706" priority="17239"/>
    <cfRule type="duplicateValues" dxfId="19705" priority="17240"/>
    <cfRule type="uniqueValues" priority="17243"/>
    <cfRule type="duplicateValues" dxfId="19704" priority="17242"/>
    <cfRule type="duplicateValues" dxfId="19703" priority="17237"/>
    <cfRule type="duplicateValues" dxfId="19702" priority="17246"/>
    <cfRule type="duplicateValues" dxfId="19701" priority="17247" stopIfTrue="1"/>
    <cfRule type="duplicateValues" dxfId="19700" priority="17238"/>
  </conditionalFormatting>
  <conditionalFormatting sqref="A653">
    <cfRule type="uniqueValues" priority="17112"/>
    <cfRule type="duplicateValues" priority="17113"/>
    <cfRule type="duplicateValues" dxfId="19699" priority="17114" stopIfTrue="1"/>
    <cfRule type="duplicateValues" dxfId="19698" priority="17115"/>
    <cfRule type="duplicateValues" dxfId="19697" priority="17109"/>
    <cfRule type="duplicateValues" dxfId="19696" priority="17116" stopIfTrue="1"/>
    <cfRule type="duplicateValues" dxfId="19695" priority="17106"/>
    <cfRule type="duplicateValues" dxfId="19694" priority="17107"/>
    <cfRule type="duplicateValues" dxfId="19693" priority="17108"/>
    <cfRule type="duplicateValues" dxfId="19692" priority="17110"/>
    <cfRule type="duplicateValues" dxfId="19691" priority="17111"/>
  </conditionalFormatting>
  <conditionalFormatting sqref="A656">
    <cfRule type="duplicateValues" dxfId="19690" priority="17098"/>
    <cfRule type="duplicateValues" dxfId="19689" priority="17104"/>
    <cfRule type="duplicateValues" dxfId="19688" priority="17105" stopIfTrue="1"/>
    <cfRule type="duplicateValues" dxfId="19687" priority="17096"/>
    <cfRule type="duplicateValues" dxfId="19686" priority="17103" stopIfTrue="1"/>
    <cfRule type="duplicateValues" priority="17102"/>
    <cfRule type="uniqueValues" priority="17101"/>
    <cfRule type="duplicateValues" dxfId="19685" priority="17099"/>
    <cfRule type="duplicateValues" dxfId="19684" priority="17095"/>
    <cfRule type="duplicateValues" dxfId="19683" priority="17100"/>
    <cfRule type="duplicateValues" dxfId="19682" priority="17097"/>
  </conditionalFormatting>
  <conditionalFormatting sqref="A681:A682">
    <cfRule type="duplicateValues" dxfId="19681" priority="16906"/>
    <cfRule type="duplicateValues" dxfId="19680" priority="16905"/>
    <cfRule type="duplicateValues" dxfId="19679" priority="16904"/>
    <cfRule type="duplicateValues" dxfId="19678" priority="16903"/>
    <cfRule type="duplicateValues" dxfId="19677" priority="16902"/>
    <cfRule type="duplicateValues" dxfId="19676" priority="16911"/>
    <cfRule type="duplicateValues" dxfId="19675" priority="16912" stopIfTrue="1"/>
    <cfRule type="duplicateValues" dxfId="19674" priority="16910" stopIfTrue="1"/>
    <cfRule type="duplicateValues" priority="16909"/>
    <cfRule type="uniqueValues" priority="16908"/>
    <cfRule type="duplicateValues" dxfId="19673" priority="16907"/>
  </conditionalFormatting>
  <conditionalFormatting sqref="A687:A1139">
    <cfRule type="duplicateValues" dxfId="19672" priority="18945"/>
  </conditionalFormatting>
  <conditionalFormatting sqref="A1238:A1239">
    <cfRule type="duplicateValues" dxfId="19671" priority="16684"/>
    <cfRule type="duplicateValues" dxfId="19670" priority="16683"/>
    <cfRule type="duplicateValues" dxfId="19669" priority="16682" stopIfTrue="1"/>
    <cfRule type="uniqueValues" priority="16685"/>
    <cfRule type="duplicateValues" priority="16686"/>
  </conditionalFormatting>
  <conditionalFormatting sqref="A1240:A1256 A1140:A1237 A1305:A1326 A1329:A1566">
    <cfRule type="duplicateValues" dxfId="19668" priority="16862"/>
    <cfRule type="duplicateValues" dxfId="19667" priority="16799"/>
  </conditionalFormatting>
  <conditionalFormatting sqref="A1287">
    <cfRule type="duplicateValues" dxfId="19666" priority="16677" stopIfTrue="1"/>
    <cfRule type="uniqueValues" priority="16680"/>
    <cfRule type="duplicateValues" priority="16681"/>
    <cfRule type="duplicateValues" dxfId="19665" priority="16678"/>
    <cfRule type="duplicateValues" dxfId="19664" priority="16679"/>
  </conditionalFormatting>
  <conditionalFormatting sqref="A1327:A1328">
    <cfRule type="uniqueValues" priority="16675"/>
    <cfRule type="duplicateValues" dxfId="19663" priority="16672" stopIfTrue="1"/>
    <cfRule type="duplicateValues" dxfId="19662" priority="16673"/>
    <cfRule type="duplicateValues" dxfId="19661" priority="16674"/>
    <cfRule type="duplicateValues" priority="16676"/>
  </conditionalFormatting>
  <conditionalFormatting sqref="A1647:A1648">
    <cfRule type="duplicateValues" priority="16137"/>
    <cfRule type="uniqueValues" priority="16136"/>
    <cfRule type="duplicateValues" dxfId="19660" priority="16135"/>
    <cfRule type="duplicateValues" dxfId="19659" priority="16134"/>
    <cfRule type="duplicateValues" dxfId="19658" priority="16133" stopIfTrue="1"/>
  </conditionalFormatting>
  <conditionalFormatting sqref="A1669:A1672">
    <cfRule type="duplicateValues" dxfId="19657" priority="16574" stopIfTrue="1"/>
    <cfRule type="duplicateValues" dxfId="19656" priority="16576"/>
    <cfRule type="uniqueValues" priority="16577"/>
    <cfRule type="duplicateValues" priority="16578"/>
    <cfRule type="duplicateValues" dxfId="19655" priority="16575"/>
  </conditionalFormatting>
  <conditionalFormatting sqref="A1673:A1687 A1567:A1646 A1736:A1757 A1649:A1668 A1761:A1929">
    <cfRule type="duplicateValues" dxfId="19654" priority="16642"/>
    <cfRule type="duplicateValues" dxfId="19653" priority="16611"/>
  </conditionalFormatting>
  <conditionalFormatting sqref="A1709:A1710">
    <cfRule type="duplicateValues" dxfId="19652" priority="15413"/>
    <cfRule type="duplicateValues" dxfId="19651" priority="15412" stopIfTrue="1"/>
    <cfRule type="uniqueValues" priority="15415"/>
    <cfRule type="duplicateValues" priority="15416"/>
    <cfRule type="duplicateValues" dxfId="19650" priority="15414"/>
  </conditionalFormatting>
  <conditionalFormatting sqref="A1718">
    <cfRule type="uniqueValues" priority="16572"/>
    <cfRule type="duplicateValues" priority="16573"/>
    <cfRule type="duplicateValues" dxfId="19649" priority="16570"/>
    <cfRule type="duplicateValues" dxfId="19648" priority="16569" stopIfTrue="1"/>
    <cfRule type="duplicateValues" dxfId="19647" priority="16571"/>
  </conditionalFormatting>
  <conditionalFormatting sqref="A1758:A1760">
    <cfRule type="duplicateValues" priority="16568"/>
    <cfRule type="duplicateValues" dxfId="19646" priority="16564" stopIfTrue="1"/>
    <cfRule type="duplicateValues" dxfId="19645" priority="16565"/>
    <cfRule type="duplicateValues" dxfId="19644" priority="16566"/>
    <cfRule type="uniqueValues" priority="16567"/>
  </conditionalFormatting>
  <conditionalFormatting sqref="A2014:A2015">
    <cfRule type="duplicateValues" priority="11922"/>
    <cfRule type="duplicateValues" dxfId="19643" priority="11919"/>
    <cfRule type="duplicateValues" dxfId="19642" priority="11920"/>
    <cfRule type="duplicateValues" dxfId="19641" priority="11918" stopIfTrue="1"/>
    <cfRule type="uniqueValues" priority="11921"/>
  </conditionalFormatting>
  <conditionalFormatting sqref="A2016:A2037 A1930:A2013 A2042:A2057">
    <cfRule type="duplicateValues" dxfId="19640" priority="18773"/>
    <cfRule type="duplicateValues" dxfId="19639" priority="18774"/>
  </conditionalFormatting>
  <conditionalFormatting sqref="A2038:A2041">
    <cfRule type="duplicateValues" priority="12018"/>
    <cfRule type="duplicateValues" dxfId="19638" priority="12014" stopIfTrue="1"/>
    <cfRule type="duplicateValues" dxfId="19637" priority="12015"/>
    <cfRule type="duplicateValues" dxfId="19636" priority="12016"/>
    <cfRule type="uniqueValues" priority="12017"/>
  </conditionalFormatting>
  <conditionalFormatting sqref="A2058">
    <cfRule type="duplicateValues" dxfId="19635" priority="10078"/>
    <cfRule type="duplicateValues" dxfId="19634" priority="10077"/>
  </conditionalFormatting>
  <conditionalFormatting sqref="A2078">
    <cfRule type="duplicateValues" dxfId="19633" priority="3869"/>
    <cfRule type="duplicateValues" dxfId="19632" priority="3870"/>
  </conditionalFormatting>
  <conditionalFormatting sqref="A2079">
    <cfRule type="duplicateValues" dxfId="19631" priority="4519"/>
    <cfRule type="duplicateValues" dxfId="19630" priority="4517" stopIfTrue="1"/>
    <cfRule type="duplicateValues" priority="4521"/>
    <cfRule type="duplicateValues" dxfId="19629" priority="4518"/>
    <cfRule type="uniqueValues" priority="4520"/>
  </conditionalFormatting>
  <conditionalFormatting sqref="A2087">
    <cfRule type="duplicateValues" priority="4667"/>
    <cfRule type="uniqueValues" priority="4666"/>
    <cfRule type="duplicateValues" dxfId="19628" priority="4665"/>
    <cfRule type="duplicateValues" dxfId="19627" priority="4664"/>
    <cfRule type="duplicateValues" dxfId="19626" priority="4663" stopIfTrue="1"/>
  </conditionalFormatting>
  <conditionalFormatting sqref="A2105:A2111 A2114:A2128 A2131:A2149">
    <cfRule type="duplicateValues" dxfId="19625" priority="4675"/>
    <cfRule type="duplicateValues" dxfId="19624" priority="4668"/>
  </conditionalFormatting>
  <conditionalFormatting sqref="A2129:A2130">
    <cfRule type="duplicateValues" dxfId="19623" priority="4660"/>
    <cfRule type="duplicateValues" priority="4662"/>
    <cfRule type="duplicateValues" dxfId="19622" priority="4658" stopIfTrue="1"/>
    <cfRule type="uniqueValues" priority="4661"/>
    <cfRule type="duplicateValues" dxfId="19621" priority="4659"/>
  </conditionalFormatting>
  <conditionalFormatting sqref="A2150:A2151">
    <cfRule type="duplicateValues" dxfId="19620" priority="7331"/>
    <cfRule type="duplicateValues" dxfId="19619" priority="7324"/>
  </conditionalFormatting>
  <conditionalFormatting sqref="B1">
    <cfRule type="uniqueValues" priority="7342"/>
    <cfRule type="duplicateValues" dxfId="19618" priority="7341"/>
    <cfRule type="duplicateValues" dxfId="19617" priority="7340"/>
    <cfRule type="duplicateValues" dxfId="19616" priority="7339" stopIfTrue="1"/>
    <cfRule type="duplicateValues" priority="7343"/>
  </conditionalFormatting>
  <conditionalFormatting sqref="B2:B47">
    <cfRule type="duplicateValues" dxfId="19615" priority="19738"/>
    <cfRule type="duplicateValues" dxfId="19614" priority="19732"/>
    <cfRule type="duplicateValues" dxfId="19613" priority="19739"/>
  </conditionalFormatting>
  <conditionalFormatting sqref="B48:B311">
    <cfRule type="duplicateValues" dxfId="19612" priority="19032"/>
  </conditionalFormatting>
  <conditionalFormatting sqref="B73">
    <cfRule type="duplicateValues" dxfId="19611" priority="18720"/>
    <cfRule type="duplicateValues" dxfId="19610" priority="18721"/>
    <cfRule type="duplicateValues" dxfId="19609" priority="18722"/>
    <cfRule type="duplicateValues" dxfId="19608" priority="18725"/>
    <cfRule type="duplicateValues" dxfId="19607" priority="18724"/>
    <cfRule type="duplicateValues" dxfId="19606" priority="18723"/>
  </conditionalFormatting>
  <conditionalFormatting sqref="B74:B78 B48:B72 B80:B311">
    <cfRule type="duplicateValues" dxfId="19605" priority="18766"/>
  </conditionalFormatting>
  <conditionalFormatting sqref="B79">
    <cfRule type="duplicateValues" dxfId="19604" priority="18716"/>
    <cfRule type="duplicateValues" dxfId="19603" priority="18717"/>
    <cfRule type="duplicateValues" dxfId="19602" priority="18718"/>
    <cfRule type="duplicateValues" dxfId="19601" priority="18719"/>
    <cfRule type="duplicateValues" dxfId="19600" priority="18713"/>
    <cfRule type="duplicateValues" dxfId="19599" priority="18714"/>
    <cfRule type="duplicateValues" dxfId="19598" priority="18715"/>
  </conditionalFormatting>
  <conditionalFormatting sqref="B80:B311 B48:B78">
    <cfRule type="duplicateValues" dxfId="19597" priority="18764"/>
  </conditionalFormatting>
  <conditionalFormatting sqref="B129">
    <cfRule type="duplicateValues" dxfId="19596" priority="18762"/>
  </conditionalFormatting>
  <conditionalFormatting sqref="B138">
    <cfRule type="duplicateValues" dxfId="19595" priority="18756"/>
    <cfRule type="duplicateValues" dxfId="19594" priority="18758"/>
    <cfRule type="duplicateValues" dxfId="19593" priority="18757"/>
  </conditionalFormatting>
  <conditionalFormatting sqref="B139:B171 B173:B271 B273:B277 B279:B281 B74:B78 B48:B72 B80:B137 B283:B311">
    <cfRule type="duplicateValues" dxfId="19592" priority="18767"/>
  </conditionalFormatting>
  <conditionalFormatting sqref="B139:B271 B273:B277 B279:B281 B74:B78 B48:B72 B80:B137 B283:B311">
    <cfRule type="duplicateValues" dxfId="19591" priority="18768"/>
  </conditionalFormatting>
  <conditionalFormatting sqref="B151">
    <cfRule type="duplicateValues" dxfId="19590" priority="18761"/>
  </conditionalFormatting>
  <conditionalFormatting sqref="B152:B171 B130:B137 B139:B150 B173:B271 B273:B277 B279:B281 B74:B78 B48:B72 B80:B128 B283:B311">
    <cfRule type="duplicateValues" dxfId="19589" priority="18769"/>
  </conditionalFormatting>
  <conditionalFormatting sqref="B172">
    <cfRule type="duplicateValues" dxfId="19588" priority="18760"/>
    <cfRule type="duplicateValues" dxfId="19587" priority="18759"/>
  </conditionalFormatting>
  <conditionalFormatting sqref="B272">
    <cfRule type="duplicateValues" dxfId="19586" priority="18736"/>
    <cfRule type="duplicateValues" dxfId="19585" priority="18740"/>
    <cfRule type="duplicateValues" dxfId="19584" priority="18739"/>
    <cfRule type="duplicateValues" dxfId="19583" priority="18738"/>
    <cfRule type="duplicateValues" dxfId="19582" priority="18737"/>
  </conditionalFormatting>
  <conditionalFormatting sqref="B273:B277 B279:B281 B74:B78 B48:B72 B80:B271 B283:B311">
    <cfRule type="duplicateValues" dxfId="19581" priority="18770"/>
    <cfRule type="duplicateValues" dxfId="19580" priority="18771"/>
  </conditionalFormatting>
  <conditionalFormatting sqref="B278">
    <cfRule type="duplicateValues" dxfId="19579" priority="18735"/>
    <cfRule type="duplicateValues" dxfId="19578" priority="18734"/>
    <cfRule type="duplicateValues" dxfId="19577" priority="18733"/>
    <cfRule type="duplicateValues" dxfId="19576" priority="18732"/>
    <cfRule type="duplicateValues" dxfId="19575" priority="18731"/>
  </conditionalFormatting>
  <conditionalFormatting sqref="B282">
    <cfRule type="duplicateValues" dxfId="19574" priority="18729"/>
    <cfRule type="duplicateValues" dxfId="19573" priority="18728"/>
    <cfRule type="duplicateValues" dxfId="19572" priority="18727"/>
    <cfRule type="duplicateValues" dxfId="19571" priority="18726"/>
    <cfRule type="duplicateValues" dxfId="19570" priority="18730"/>
  </conditionalFormatting>
  <conditionalFormatting sqref="B476">
    <cfRule type="duplicateValues" dxfId="19569" priority="18089"/>
    <cfRule type="duplicateValues" dxfId="19568" priority="18085"/>
    <cfRule type="duplicateValues" dxfId="19567" priority="18087"/>
    <cfRule type="duplicateValues" dxfId="19566" priority="18093"/>
    <cfRule type="uniqueValues" priority="18094"/>
    <cfRule type="duplicateValues" priority="18095"/>
    <cfRule type="duplicateValues" dxfId="19565" priority="18099" stopIfTrue="1"/>
    <cfRule type="duplicateValues" dxfId="19564" priority="18100"/>
    <cfRule type="duplicateValues" dxfId="19563" priority="18101" stopIfTrue="1"/>
  </conditionalFormatting>
  <conditionalFormatting sqref="B486">
    <cfRule type="uniqueValues" priority="18483"/>
    <cfRule type="duplicateValues" dxfId="19562" priority="18491" stopIfTrue="1"/>
    <cfRule type="duplicateValues" dxfId="19561" priority="18490"/>
    <cfRule type="duplicateValues" dxfId="19560" priority="18489" stopIfTrue="1"/>
    <cfRule type="duplicateValues" priority="18484"/>
    <cfRule type="duplicateValues" dxfId="19559" priority="18482"/>
  </conditionalFormatting>
  <conditionalFormatting sqref="B488">
    <cfRule type="duplicateValues" dxfId="19558" priority="18501" stopIfTrue="1"/>
    <cfRule type="duplicateValues" dxfId="19557" priority="18500"/>
    <cfRule type="duplicateValues" priority="18495"/>
    <cfRule type="duplicateValues" dxfId="19556" priority="18499" stopIfTrue="1"/>
    <cfRule type="uniqueValues" priority="18494"/>
    <cfRule type="duplicateValues" dxfId="19555" priority="18493"/>
  </conditionalFormatting>
  <conditionalFormatting sqref="B491">
    <cfRule type="duplicateValues" dxfId="19554" priority="18576" stopIfTrue="1"/>
    <cfRule type="duplicateValues" dxfId="19553" priority="18577"/>
    <cfRule type="duplicateValues" dxfId="19552" priority="18578" stopIfTrue="1"/>
  </conditionalFormatting>
  <conditionalFormatting sqref="B493">
    <cfRule type="duplicateValues" dxfId="19551" priority="18571" stopIfTrue="1"/>
    <cfRule type="duplicateValues" dxfId="19550" priority="18569" stopIfTrue="1"/>
    <cfRule type="duplicateValues" dxfId="19549" priority="18570"/>
  </conditionalFormatting>
  <conditionalFormatting sqref="B497">
    <cfRule type="duplicateValues" dxfId="19548" priority="18512" stopIfTrue="1"/>
    <cfRule type="duplicateValues" dxfId="19547" priority="18511"/>
    <cfRule type="duplicateValues" dxfId="19546" priority="18510" stopIfTrue="1"/>
    <cfRule type="duplicateValues" priority="18509"/>
    <cfRule type="uniqueValues" priority="18508"/>
    <cfRule type="duplicateValues" dxfId="19545" priority="18507"/>
  </conditionalFormatting>
  <conditionalFormatting sqref="B501">
    <cfRule type="uniqueValues" priority="18529"/>
    <cfRule type="duplicateValues" dxfId="19544" priority="18528"/>
    <cfRule type="duplicateValues" dxfId="19543" priority="18533" stopIfTrue="1"/>
    <cfRule type="duplicateValues" dxfId="19542" priority="18531" stopIfTrue="1"/>
    <cfRule type="duplicateValues" dxfId="19541" priority="18532"/>
    <cfRule type="duplicateValues" priority="18530"/>
  </conditionalFormatting>
  <conditionalFormatting sqref="B503">
    <cfRule type="duplicateValues" dxfId="19540" priority="18517"/>
    <cfRule type="uniqueValues" priority="18518"/>
    <cfRule type="duplicateValues" dxfId="19539" priority="18520" stopIfTrue="1"/>
    <cfRule type="duplicateValues" dxfId="19538" priority="18521"/>
    <cfRule type="duplicateValues" dxfId="19537" priority="18522" stopIfTrue="1"/>
    <cfRule type="duplicateValues" priority="18519"/>
  </conditionalFormatting>
  <conditionalFormatting sqref="B505">
    <cfRule type="duplicateValues" dxfId="19536" priority="18456" stopIfTrue="1"/>
    <cfRule type="duplicateValues" dxfId="19535" priority="18455"/>
    <cfRule type="duplicateValues" dxfId="19534" priority="18454" stopIfTrue="1"/>
    <cfRule type="duplicateValues" priority="18453"/>
    <cfRule type="uniqueValues" priority="18452"/>
    <cfRule type="duplicateValues" dxfId="19533" priority="18451"/>
  </conditionalFormatting>
  <conditionalFormatting sqref="B507">
    <cfRule type="duplicateValues" dxfId="19532" priority="18438"/>
    <cfRule type="uniqueValues" priority="18439"/>
    <cfRule type="duplicateValues" dxfId="19531" priority="18443" stopIfTrue="1"/>
    <cfRule type="duplicateValues" dxfId="19530" priority="18442"/>
    <cfRule type="duplicateValues" dxfId="19529" priority="18441" stopIfTrue="1"/>
    <cfRule type="duplicateValues" priority="18440"/>
  </conditionalFormatting>
  <conditionalFormatting sqref="B509">
    <cfRule type="duplicateValues" dxfId="19528" priority="18426"/>
    <cfRule type="duplicateValues" dxfId="19527" priority="18430"/>
    <cfRule type="duplicateValues" dxfId="19526" priority="18429" stopIfTrue="1"/>
    <cfRule type="duplicateValues" priority="18428"/>
    <cfRule type="duplicateValues" dxfId="19525" priority="18431" stopIfTrue="1"/>
    <cfRule type="uniqueValues" priority="18427"/>
  </conditionalFormatting>
  <conditionalFormatting sqref="B513">
    <cfRule type="duplicateValues" dxfId="19524" priority="18393"/>
    <cfRule type="duplicateValues" priority="18395"/>
    <cfRule type="duplicateValues" dxfId="19523" priority="18396" stopIfTrue="1"/>
    <cfRule type="duplicateValues" dxfId="19522" priority="18397"/>
    <cfRule type="duplicateValues" dxfId="19521" priority="18398" stopIfTrue="1"/>
    <cfRule type="uniqueValues" priority="18394"/>
    <cfRule type="duplicateValues" dxfId="19520" priority="18385"/>
  </conditionalFormatting>
  <conditionalFormatting sqref="B515">
    <cfRule type="duplicateValues" dxfId="19519" priority="18382"/>
    <cfRule type="duplicateValues" dxfId="19518" priority="18383" stopIfTrue="1"/>
    <cfRule type="duplicateValues" dxfId="19517" priority="18371"/>
    <cfRule type="duplicateValues" dxfId="19516" priority="18378"/>
    <cfRule type="uniqueValues" priority="18379"/>
    <cfRule type="duplicateValues" priority="18380"/>
    <cfRule type="duplicateValues" dxfId="19515" priority="18381" stopIfTrue="1"/>
  </conditionalFormatting>
  <conditionalFormatting sqref="B517">
    <cfRule type="duplicateValues" dxfId="19514" priority="18367" stopIfTrue="1"/>
    <cfRule type="uniqueValues" priority="18365"/>
    <cfRule type="duplicateValues" dxfId="19513" priority="18364"/>
    <cfRule type="duplicateValues" dxfId="19512" priority="18357"/>
    <cfRule type="duplicateValues" priority="18366"/>
    <cfRule type="duplicateValues" dxfId="19511" priority="18369" stopIfTrue="1"/>
    <cfRule type="duplicateValues" dxfId="19510" priority="18368"/>
  </conditionalFormatting>
  <conditionalFormatting sqref="B520">
    <cfRule type="duplicateValues" dxfId="19509" priority="18355" stopIfTrue="1"/>
    <cfRule type="duplicateValues" dxfId="19508" priority="18354"/>
    <cfRule type="duplicateValues" priority="18352"/>
    <cfRule type="uniqueValues" priority="18351"/>
    <cfRule type="duplicateValues" dxfId="19507" priority="18350"/>
    <cfRule type="duplicateValues" dxfId="19506" priority="18342"/>
    <cfRule type="duplicateValues" dxfId="19505" priority="18353" stopIfTrue="1"/>
  </conditionalFormatting>
  <conditionalFormatting sqref="B528">
    <cfRule type="duplicateValues" dxfId="19504" priority="18249"/>
    <cfRule type="duplicateValues" dxfId="19503" priority="18255" stopIfTrue="1"/>
    <cfRule type="duplicateValues" dxfId="19502" priority="18254"/>
    <cfRule type="duplicateValues" dxfId="19501" priority="18253" stopIfTrue="1"/>
    <cfRule type="duplicateValues" priority="18252"/>
    <cfRule type="uniqueValues" priority="18251"/>
    <cfRule type="duplicateValues" dxfId="19500" priority="18250"/>
    <cfRule type="duplicateValues" dxfId="19499" priority="18248"/>
  </conditionalFormatting>
  <conditionalFormatting sqref="B529">
    <cfRule type="duplicateValues" priority="18218"/>
    <cfRule type="duplicateValues" dxfId="19498" priority="18219" stopIfTrue="1"/>
    <cfRule type="duplicateValues" dxfId="19497" priority="18220"/>
    <cfRule type="duplicateValues" dxfId="19496" priority="18221" stopIfTrue="1"/>
    <cfRule type="duplicateValues" dxfId="19495" priority="18214"/>
    <cfRule type="duplicateValues" dxfId="19494" priority="18215"/>
    <cfRule type="duplicateValues" dxfId="19493" priority="18216"/>
    <cfRule type="uniqueValues" priority="18217"/>
  </conditionalFormatting>
  <conditionalFormatting sqref="B530">
    <cfRule type="duplicateValues" dxfId="19492" priority="18238" stopIfTrue="1"/>
    <cfRule type="uniqueValues" priority="18234"/>
    <cfRule type="duplicateValues" priority="18235"/>
    <cfRule type="duplicateValues" dxfId="19491" priority="18232"/>
    <cfRule type="duplicateValues" dxfId="19490" priority="18236" stopIfTrue="1"/>
    <cfRule type="duplicateValues" dxfId="19489" priority="18233"/>
    <cfRule type="duplicateValues" dxfId="19488" priority="18237"/>
    <cfRule type="duplicateValues" dxfId="19487" priority="18231"/>
  </conditionalFormatting>
  <conditionalFormatting sqref="B532">
    <cfRule type="duplicateValues" dxfId="19486" priority="18148"/>
    <cfRule type="duplicateValues" dxfId="19485" priority="18149"/>
    <cfRule type="uniqueValues" priority="18150"/>
    <cfRule type="duplicateValues" priority="18151"/>
    <cfRule type="duplicateValues" dxfId="19484" priority="18152" stopIfTrue="1"/>
    <cfRule type="duplicateValues" dxfId="19483" priority="18153"/>
    <cfRule type="duplicateValues" dxfId="19482" priority="18154" stopIfTrue="1"/>
    <cfRule type="duplicateValues" dxfId="19481" priority="18147"/>
  </conditionalFormatting>
  <conditionalFormatting sqref="B534">
    <cfRule type="duplicateValues" dxfId="19480" priority="18182"/>
    <cfRule type="duplicateValues" dxfId="19479" priority="18180"/>
    <cfRule type="duplicateValues" dxfId="19478" priority="18181"/>
    <cfRule type="uniqueValues" priority="18183"/>
    <cfRule type="duplicateValues" priority="18184"/>
    <cfRule type="duplicateValues" dxfId="19477" priority="18185" stopIfTrue="1"/>
    <cfRule type="duplicateValues" dxfId="19476" priority="18186"/>
    <cfRule type="duplicateValues" dxfId="19475" priority="18187" stopIfTrue="1"/>
  </conditionalFormatting>
  <conditionalFormatting sqref="B535">
    <cfRule type="duplicateValues" dxfId="19474" priority="18198"/>
    <cfRule type="duplicateValues" dxfId="19473" priority="18199"/>
    <cfRule type="duplicateValues" priority="18201"/>
    <cfRule type="duplicateValues" dxfId="19472" priority="18203"/>
    <cfRule type="duplicateValues" dxfId="19471" priority="18204" stopIfTrue="1"/>
    <cfRule type="uniqueValues" priority="18200"/>
    <cfRule type="duplicateValues" dxfId="19470" priority="18202" stopIfTrue="1"/>
    <cfRule type="duplicateValues" dxfId="19469" priority="18197"/>
  </conditionalFormatting>
  <conditionalFormatting sqref="B537">
    <cfRule type="duplicateValues" dxfId="19468" priority="18168" stopIfTrue="1"/>
    <cfRule type="duplicateValues" dxfId="19467" priority="18163"/>
    <cfRule type="duplicateValues" dxfId="19466" priority="18165"/>
    <cfRule type="uniqueValues" priority="18166"/>
    <cfRule type="duplicateValues" priority="18167"/>
    <cfRule type="duplicateValues" dxfId="19465" priority="18169"/>
    <cfRule type="duplicateValues" dxfId="19464" priority="18164"/>
    <cfRule type="duplicateValues" dxfId="19463" priority="18170" stopIfTrue="1"/>
  </conditionalFormatting>
  <conditionalFormatting sqref="B539">
    <cfRule type="duplicateValues" priority="18118"/>
    <cfRule type="duplicateValues" dxfId="19462" priority="18120"/>
    <cfRule type="duplicateValues" dxfId="19461" priority="18114"/>
    <cfRule type="duplicateValues" dxfId="19460" priority="18121" stopIfTrue="1"/>
    <cfRule type="duplicateValues" dxfId="19459" priority="18115"/>
    <cfRule type="duplicateValues" dxfId="19458" priority="18116"/>
    <cfRule type="uniqueValues" priority="18117"/>
    <cfRule type="duplicateValues" dxfId="19457" priority="18119" stopIfTrue="1"/>
  </conditionalFormatting>
  <conditionalFormatting sqref="B540">
    <cfRule type="duplicateValues" dxfId="19456" priority="18132"/>
    <cfRule type="duplicateValues" dxfId="19455" priority="18131"/>
    <cfRule type="duplicateValues" priority="18135"/>
    <cfRule type="duplicateValues" dxfId="19454" priority="18133"/>
    <cfRule type="uniqueValues" priority="18134"/>
    <cfRule type="duplicateValues" dxfId="19453" priority="18136" stopIfTrue="1"/>
    <cfRule type="duplicateValues" dxfId="19452" priority="18137"/>
    <cfRule type="duplicateValues" dxfId="19451" priority="18138" stopIfTrue="1"/>
  </conditionalFormatting>
  <conditionalFormatting sqref="B542">
    <cfRule type="duplicateValues" dxfId="19450" priority="18049"/>
    <cfRule type="uniqueValues" priority="18050"/>
    <cfRule type="duplicateValues" priority="18051"/>
    <cfRule type="duplicateValues" dxfId="19449" priority="18048"/>
    <cfRule type="duplicateValues" dxfId="19448" priority="18052" stopIfTrue="1"/>
    <cfRule type="duplicateValues" dxfId="19447" priority="18053"/>
    <cfRule type="duplicateValues" dxfId="19446" priority="18054" stopIfTrue="1"/>
    <cfRule type="duplicateValues" dxfId="19445" priority="18046"/>
    <cfRule type="duplicateValues" dxfId="19444" priority="18047"/>
  </conditionalFormatting>
  <conditionalFormatting sqref="B546">
    <cfRule type="duplicateValues" dxfId="19443" priority="17967"/>
    <cfRule type="duplicateValues" dxfId="19442" priority="17968"/>
    <cfRule type="duplicateValues" dxfId="19441" priority="17969"/>
    <cfRule type="uniqueValues" priority="17970"/>
    <cfRule type="duplicateValues" dxfId="19440" priority="17974" stopIfTrue="1"/>
    <cfRule type="duplicateValues" priority="17971"/>
    <cfRule type="duplicateValues" dxfId="19439" priority="17972" stopIfTrue="1"/>
    <cfRule type="duplicateValues" dxfId="19438" priority="17973"/>
    <cfRule type="duplicateValues" dxfId="19437" priority="17964"/>
    <cfRule type="duplicateValues" dxfId="19436" priority="17966"/>
  </conditionalFormatting>
  <conditionalFormatting sqref="B547">
    <cfRule type="duplicateValues" dxfId="19435" priority="17946"/>
    <cfRule type="duplicateValues" dxfId="19434" priority="17945"/>
    <cfRule type="duplicateValues" dxfId="19433" priority="17944"/>
    <cfRule type="duplicateValues" dxfId="19432" priority="17942"/>
    <cfRule type="duplicateValues" dxfId="19431" priority="17950" stopIfTrue="1"/>
    <cfRule type="duplicateValues" dxfId="19430" priority="17951"/>
    <cfRule type="duplicateValues" dxfId="19429" priority="17952" stopIfTrue="1"/>
    <cfRule type="duplicateValues" dxfId="19428" priority="17947"/>
    <cfRule type="uniqueValues" priority="17948"/>
    <cfRule type="duplicateValues" priority="17949"/>
  </conditionalFormatting>
  <conditionalFormatting sqref="B549">
    <cfRule type="duplicateValues" dxfId="19427" priority="17923"/>
    <cfRule type="duplicateValues" dxfId="19426" priority="17930" stopIfTrue="1"/>
    <cfRule type="duplicateValues" dxfId="19425" priority="17929"/>
    <cfRule type="duplicateValues" dxfId="19424" priority="17928" stopIfTrue="1"/>
    <cfRule type="duplicateValues" priority="17927"/>
    <cfRule type="uniqueValues" priority="17926"/>
    <cfRule type="duplicateValues" dxfId="19423" priority="17925"/>
    <cfRule type="duplicateValues" dxfId="19422" priority="17924"/>
    <cfRule type="duplicateValues" dxfId="19421" priority="17920"/>
    <cfRule type="duplicateValues" dxfId="19420" priority="17922"/>
  </conditionalFormatting>
  <conditionalFormatting sqref="B552:B553">
    <cfRule type="duplicateValues" dxfId="19419" priority="17898"/>
    <cfRule type="duplicateValues" dxfId="19418" priority="17908" stopIfTrue="1"/>
    <cfRule type="duplicateValues" dxfId="19417" priority="17907"/>
    <cfRule type="duplicateValues" dxfId="19416" priority="17906" stopIfTrue="1"/>
    <cfRule type="duplicateValues" priority="17905"/>
    <cfRule type="duplicateValues" dxfId="19415" priority="17903"/>
    <cfRule type="duplicateValues" dxfId="19414" priority="17902"/>
    <cfRule type="duplicateValues" dxfId="19413" priority="17901"/>
    <cfRule type="duplicateValues" dxfId="19412" priority="17900"/>
    <cfRule type="uniqueValues" priority="17904"/>
  </conditionalFormatting>
  <conditionalFormatting sqref="B554 B548 B477:B541 B543:B545 B550:B551 B556:B558 B561:B589 B592:B686 B312:B475">
    <cfRule type="duplicateValues" dxfId="19411" priority="18104"/>
  </conditionalFormatting>
  <conditionalFormatting sqref="B554 B548 B541 B536 B531 B502 B466 B468:B475 B492 B494:B496 B504 B498:B500 B489:B490 B487 B506 B508 B510:B512 B514 B516 B518:B519 B538 B521:B527 B533 B477:B485 B543:B545 B550:B551 B556:B558 B561:B589 B592:B686 B312:B463">
    <cfRule type="duplicateValues" dxfId="19410" priority="18661" stopIfTrue="1"/>
  </conditionalFormatting>
  <conditionalFormatting sqref="B554 B548 B541 B536 B531 B502 B468:B475 B492 B494:B496 B504 B498:B500 B489:B490 B487 B506 B508 B510:B512 B514 B516 B518:B519 B538 B521:B527 B533 B477:B485 B543:B545 B550:B551 B556:B558 B561:B589 B592:B686 B312:B466">
    <cfRule type="duplicateValues" dxfId="19409" priority="18654"/>
  </conditionalFormatting>
  <conditionalFormatting sqref="B554 B548 B541 B536 B531 B502 B492 B494:B496 B504 B498:B500 B489:B490 B487 B506 B508 B510:B512 B514 B516 B518:B519 B538 B521:B527 B533 B477:B485 B543:B545 B550:B551 B556:B558 B561:B589 B592:B686 B312:B475">
    <cfRule type="duplicateValues" dxfId="19408" priority="18653" stopIfTrue="1"/>
  </conditionalFormatting>
  <conditionalFormatting sqref="B554 B548 B541 B536 B531 B502 B504 B498:B500 B489:B496 B487 B506 B508 B510:B512 B514 B516 B518:B519 B538 B521:B527 B533 B477:B485 B543:B545 B550:B551 B556:B558 B561:B589 B592:B686 B312:B475">
    <cfRule type="duplicateValues" priority="18565"/>
    <cfRule type="duplicateValues" dxfId="19407" priority="18563"/>
    <cfRule type="uniqueValues" priority="18564"/>
  </conditionalFormatting>
  <conditionalFormatting sqref="B554 B548 B541 B536 B531 B514 B516 B518:B519 B538 B521:B527 B533 B477:B512 B543:B545 B550:B551 B556:B558 B561:B589 B592:B686 B312:B475">
    <cfRule type="duplicateValues" dxfId="19406" priority="18400"/>
  </conditionalFormatting>
  <conditionalFormatting sqref="B554 B548 B541 B536 B531 B538 B533 B477:B527 B543:B545 B550:B551 B556:B558 B561:B589 B592:B686 B312:B475">
    <cfRule type="duplicateValues" dxfId="19405" priority="18340"/>
  </conditionalFormatting>
  <conditionalFormatting sqref="B554 B548 B550:B551 B556:B558 B561:B589 B592:B686 B312:B545">
    <cfRule type="duplicateValues" dxfId="19404" priority="18034"/>
  </conditionalFormatting>
  <conditionalFormatting sqref="B555">
    <cfRule type="duplicateValues" dxfId="19403" priority="17880"/>
    <cfRule type="duplicateValues" dxfId="19402" priority="17879"/>
    <cfRule type="duplicateValues" dxfId="19401" priority="17877"/>
    <cfRule type="duplicateValues" dxfId="19400" priority="17881"/>
    <cfRule type="duplicateValues" dxfId="19399" priority="17886"/>
    <cfRule type="duplicateValues" dxfId="19398" priority="17885" stopIfTrue="1"/>
    <cfRule type="uniqueValues" priority="17883"/>
    <cfRule type="duplicateValues" priority="17884"/>
    <cfRule type="duplicateValues" dxfId="19397" priority="17882"/>
    <cfRule type="duplicateValues" dxfId="19396" priority="17887" stopIfTrue="1"/>
  </conditionalFormatting>
  <conditionalFormatting sqref="B559">
    <cfRule type="duplicateValues" dxfId="19395" priority="17847"/>
    <cfRule type="duplicateValues" dxfId="19394" priority="17845"/>
    <cfRule type="duplicateValues" dxfId="19393" priority="17855" stopIfTrue="1"/>
    <cfRule type="duplicateValues" dxfId="19392" priority="17854"/>
    <cfRule type="duplicateValues" dxfId="19391" priority="17853" stopIfTrue="1"/>
    <cfRule type="duplicateValues" priority="17852"/>
    <cfRule type="uniqueValues" priority="17851"/>
    <cfRule type="duplicateValues" dxfId="19390" priority="17850"/>
    <cfRule type="duplicateValues" dxfId="19389" priority="17849"/>
    <cfRule type="duplicateValues" dxfId="19388" priority="17848"/>
  </conditionalFormatting>
  <conditionalFormatting sqref="B560">
    <cfRule type="duplicateValues" dxfId="19387" priority="17823"/>
    <cfRule type="uniqueValues" priority="17829"/>
    <cfRule type="duplicateValues" dxfId="19386" priority="17827"/>
    <cfRule type="duplicateValues" dxfId="19385" priority="17825"/>
    <cfRule type="duplicateValues" dxfId="19384" priority="17833" stopIfTrue="1"/>
    <cfRule type="duplicateValues" dxfId="19383" priority="17826"/>
    <cfRule type="duplicateValues" priority="17830"/>
    <cfRule type="duplicateValues" dxfId="19382" priority="17832"/>
    <cfRule type="duplicateValues" dxfId="19381" priority="17831" stopIfTrue="1"/>
    <cfRule type="duplicateValues" dxfId="19380" priority="17828"/>
  </conditionalFormatting>
  <conditionalFormatting sqref="B590:B591">
    <cfRule type="duplicateValues" dxfId="19379" priority="17632"/>
    <cfRule type="duplicateValues" dxfId="19378" priority="17628"/>
    <cfRule type="duplicateValues" dxfId="19377" priority="17640" stopIfTrue="1"/>
    <cfRule type="uniqueValues" priority="17636"/>
    <cfRule type="duplicateValues" dxfId="19376" priority="17635"/>
    <cfRule type="duplicateValues" dxfId="19375" priority="17639"/>
    <cfRule type="duplicateValues" dxfId="19374" priority="17630"/>
    <cfRule type="duplicateValues" dxfId="19373" priority="17633"/>
    <cfRule type="duplicateValues" dxfId="19372" priority="17634"/>
    <cfRule type="duplicateValues" priority="17637"/>
    <cfRule type="duplicateValues" dxfId="19371" priority="17638" stopIfTrue="1"/>
  </conditionalFormatting>
  <conditionalFormatting sqref="B592:B686 B312:B589">
    <cfRule type="duplicateValues" dxfId="19370" priority="17811"/>
  </conditionalFormatting>
  <conditionalFormatting sqref="B687:B1139">
    <cfRule type="duplicateValues" dxfId="19369" priority="18962"/>
    <cfRule type="uniqueValues" priority="18963"/>
    <cfRule type="duplicateValues" priority="18964"/>
    <cfRule type="duplicateValues" dxfId="19368" priority="18960" stopIfTrue="1"/>
    <cfRule type="duplicateValues" dxfId="19367" priority="18961"/>
  </conditionalFormatting>
  <conditionalFormatting sqref="B1140:B1566">
    <cfRule type="uniqueValues" priority="18941"/>
    <cfRule type="duplicateValues" dxfId="19366" priority="18939"/>
    <cfRule type="duplicateValues" dxfId="19365" priority="18938" stopIfTrue="1"/>
    <cfRule type="duplicateValues" priority="18942"/>
    <cfRule type="duplicateValues" dxfId="19364" priority="18940"/>
  </conditionalFormatting>
  <conditionalFormatting sqref="B1567:B1929">
    <cfRule type="duplicateValues" dxfId="19363" priority="18920"/>
    <cfRule type="duplicateValues" dxfId="19362" priority="18921"/>
    <cfRule type="uniqueValues" priority="18922"/>
    <cfRule type="duplicateValues" dxfId="19361" priority="18919" stopIfTrue="1"/>
    <cfRule type="duplicateValues" priority="18923"/>
  </conditionalFormatting>
  <conditionalFormatting sqref="B1930:B2065">
    <cfRule type="duplicateValues" dxfId="19360" priority="18906" stopIfTrue="1"/>
    <cfRule type="duplicateValues" priority="18910"/>
    <cfRule type="duplicateValues" dxfId="19359" priority="18908"/>
    <cfRule type="uniqueValues" priority="18909"/>
    <cfRule type="duplicateValues" dxfId="19358" priority="18907"/>
  </conditionalFormatting>
  <conditionalFormatting sqref="B2066:B2149">
    <cfRule type="duplicateValues" dxfId="19357" priority="4677"/>
    <cfRule type="duplicateValues" dxfId="19356" priority="4678"/>
    <cfRule type="uniqueValues" priority="4679"/>
    <cfRule type="duplicateValues" priority="4680"/>
    <cfRule type="duplicateValues" dxfId="19355" priority="4676" stopIfTrue="1"/>
  </conditionalFormatting>
  <conditionalFormatting sqref="B2150:B2151">
    <cfRule type="duplicateValues" dxfId="19354" priority="7333"/>
    <cfRule type="duplicateValues" priority="7336"/>
    <cfRule type="uniqueValues" priority="7335"/>
    <cfRule type="duplicateValues" dxfId="19353" priority="7332" stopIfTrue="1"/>
    <cfRule type="duplicateValues" dxfId="19352" priority="7334"/>
  </conditionalFormatting>
  <conditionalFormatting sqref="L1">
    <cfRule type="duplicateValues" dxfId="19351" priority="7345"/>
    <cfRule type="duplicateValues" dxfId="19350" priority="7346"/>
    <cfRule type="duplicateValues" priority="7347"/>
    <cfRule type="duplicateValues" dxfId="19349" priority="7348"/>
    <cfRule type="duplicateValues" priority="7349"/>
    <cfRule type="duplicateValues" dxfId="19348" priority="7344" stopIfTrue="1"/>
  </conditionalFormatting>
  <conditionalFormatting sqref="L2:L47">
    <cfRule type="duplicateValues" dxfId="19347" priority="19740"/>
  </conditionalFormatting>
  <conditionalFormatting sqref="L48:L311">
    <cfRule type="duplicateValues" dxfId="19346" priority="19271"/>
  </conditionalFormatting>
  <conditionalFormatting sqref="L468">
    <cfRule type="duplicateValues" dxfId="19345" priority="18656"/>
  </conditionalFormatting>
  <conditionalFormatting sqref="L469">
    <cfRule type="duplicateValues" dxfId="19344" priority="18650"/>
    <cfRule type="duplicateValues" dxfId="19343" priority="18649" stopIfTrue="1"/>
    <cfRule type="duplicateValues" dxfId="19342" priority="18651" stopIfTrue="1"/>
  </conditionalFormatting>
  <conditionalFormatting sqref="L470">
    <cfRule type="duplicateValues" dxfId="19341" priority="18647"/>
    <cfRule type="duplicateValues" dxfId="19340" priority="18646" stopIfTrue="1"/>
    <cfRule type="duplicateValues" dxfId="19339" priority="18648" stopIfTrue="1"/>
  </conditionalFormatting>
  <conditionalFormatting sqref="L471">
    <cfRule type="duplicateValues" dxfId="19338" priority="18645"/>
    <cfRule type="duplicateValues" dxfId="19337" priority="18644" stopIfTrue="1"/>
  </conditionalFormatting>
  <conditionalFormatting sqref="L472">
    <cfRule type="duplicateValues" dxfId="19336" priority="18643"/>
    <cfRule type="duplicateValues" dxfId="19335" priority="18642" stopIfTrue="1"/>
  </conditionalFormatting>
  <conditionalFormatting sqref="L473">
    <cfRule type="duplicateValues" dxfId="19334" priority="18641" stopIfTrue="1"/>
    <cfRule type="duplicateValues" dxfId="19333" priority="18640"/>
    <cfRule type="duplicateValues" dxfId="19332" priority="18639" stopIfTrue="1"/>
  </conditionalFormatting>
  <conditionalFormatting sqref="L474">
    <cfRule type="duplicateValues" dxfId="19331" priority="18636" stopIfTrue="1"/>
    <cfRule type="duplicateValues" dxfId="19330" priority="18637"/>
    <cfRule type="duplicateValues" dxfId="19329" priority="18638" stopIfTrue="1"/>
  </conditionalFormatting>
  <conditionalFormatting sqref="L475">
    <cfRule type="duplicateValues" dxfId="19328" priority="18631"/>
    <cfRule type="duplicateValues" dxfId="19327" priority="18632" stopIfTrue="1"/>
    <cfRule type="duplicateValues" dxfId="19326" priority="18633"/>
    <cfRule type="duplicateValues" dxfId="19325" priority="18634" stopIfTrue="1"/>
  </conditionalFormatting>
  <conditionalFormatting sqref="L476">
    <cfRule type="duplicateValues" priority="18091"/>
    <cfRule type="duplicateValues" dxfId="19324" priority="18090"/>
    <cfRule type="duplicateValues" dxfId="19323" priority="18088"/>
    <cfRule type="duplicateValues" dxfId="19322" priority="18086"/>
    <cfRule type="duplicateValues" dxfId="19321" priority="18084"/>
    <cfRule type="duplicateValues" dxfId="19320" priority="18097" stopIfTrue="1"/>
    <cfRule type="duplicateValues" dxfId="19319" priority="18096"/>
    <cfRule type="duplicateValues" dxfId="19318" priority="18092"/>
    <cfRule type="duplicateValues" dxfId="19317" priority="18098"/>
  </conditionalFormatting>
  <conditionalFormatting sqref="L477">
    <cfRule type="duplicateValues" dxfId="19316" priority="18628"/>
    <cfRule type="duplicateValues" dxfId="19315" priority="18629" stopIfTrue="1"/>
    <cfRule type="duplicateValues" dxfId="19314" priority="18630"/>
  </conditionalFormatting>
  <conditionalFormatting sqref="L478">
    <cfRule type="duplicateValues" dxfId="19313" priority="18626"/>
    <cfRule type="duplicateValues" dxfId="19312" priority="18625" stopIfTrue="1"/>
    <cfRule type="duplicateValues" dxfId="19311" priority="18624"/>
    <cfRule type="duplicateValues" dxfId="19310" priority="18627"/>
  </conditionalFormatting>
  <conditionalFormatting sqref="L479">
    <cfRule type="duplicateValues" dxfId="19309" priority="18622"/>
    <cfRule type="duplicateValues" dxfId="19308" priority="18621" stopIfTrue="1"/>
    <cfRule type="duplicateValues" dxfId="19307" priority="18620"/>
    <cfRule type="duplicateValues" dxfId="19306" priority="18623" stopIfTrue="1"/>
  </conditionalFormatting>
  <conditionalFormatting sqref="L480">
    <cfRule type="duplicateValues" dxfId="19305" priority="18619"/>
    <cfRule type="duplicateValues" dxfId="19304" priority="18618" stopIfTrue="1"/>
    <cfRule type="duplicateValues" dxfId="19303" priority="18617"/>
  </conditionalFormatting>
  <conditionalFormatting sqref="L481">
    <cfRule type="duplicateValues" dxfId="19302" priority="18616" stopIfTrue="1"/>
    <cfRule type="duplicateValues" dxfId="19301" priority="18615"/>
    <cfRule type="duplicateValues" dxfId="19300" priority="18614" stopIfTrue="1"/>
    <cfRule type="duplicateValues" dxfId="19299" priority="18613"/>
  </conditionalFormatting>
  <conditionalFormatting sqref="L482">
    <cfRule type="duplicateValues" dxfId="19298" priority="18612" stopIfTrue="1"/>
    <cfRule type="duplicateValues" dxfId="19297" priority="18611"/>
    <cfRule type="duplicateValues" dxfId="19296" priority="18610" stopIfTrue="1"/>
    <cfRule type="duplicateValues" dxfId="19295" priority="18609"/>
  </conditionalFormatting>
  <conditionalFormatting sqref="L483">
    <cfRule type="duplicateValues" dxfId="19294" priority="18608" stopIfTrue="1"/>
    <cfRule type="duplicateValues" dxfId="19293" priority="18607"/>
    <cfRule type="duplicateValues" dxfId="19292" priority="18606" stopIfTrue="1"/>
    <cfRule type="duplicateValues" dxfId="19291" priority="18605"/>
  </conditionalFormatting>
  <conditionalFormatting sqref="L484">
    <cfRule type="duplicateValues" dxfId="19290" priority="18604" stopIfTrue="1"/>
    <cfRule type="duplicateValues" dxfId="19289" priority="18603"/>
    <cfRule type="duplicateValues" dxfId="19288" priority="18602" stopIfTrue="1"/>
    <cfRule type="duplicateValues" dxfId="19287" priority="18601"/>
  </conditionalFormatting>
  <conditionalFormatting sqref="L485">
    <cfRule type="duplicateValues" dxfId="19286" priority="18599"/>
    <cfRule type="duplicateValues" dxfId="19285" priority="18600" stopIfTrue="1"/>
    <cfRule type="duplicateValues" dxfId="19284" priority="18597"/>
    <cfRule type="duplicateValues" dxfId="19283" priority="18598" stopIfTrue="1"/>
  </conditionalFormatting>
  <conditionalFormatting sqref="L486">
    <cfRule type="duplicateValues" dxfId="19282" priority="18486" stopIfTrue="1"/>
    <cfRule type="duplicateValues" dxfId="19281" priority="18488" stopIfTrue="1"/>
    <cfRule type="duplicateValues" dxfId="19280" priority="18487"/>
    <cfRule type="duplicateValues" dxfId="19279" priority="18481"/>
    <cfRule type="duplicateValues" dxfId="19278" priority="18485"/>
  </conditionalFormatting>
  <conditionalFormatting sqref="L487">
    <cfRule type="duplicateValues" dxfId="19277" priority="18593"/>
    <cfRule type="duplicateValues" dxfId="19276" priority="18594" stopIfTrue="1"/>
    <cfRule type="duplicateValues" dxfId="19275" priority="18595"/>
    <cfRule type="duplicateValues" dxfId="19274" priority="18596" stopIfTrue="1"/>
  </conditionalFormatting>
  <conditionalFormatting sqref="L488">
    <cfRule type="duplicateValues" dxfId="19273" priority="18492"/>
    <cfRule type="duplicateValues" dxfId="19272" priority="18497" stopIfTrue="1"/>
    <cfRule type="duplicateValues" dxfId="19271" priority="18496"/>
    <cfRule type="duplicateValues" dxfId="19270" priority="18498"/>
  </conditionalFormatting>
  <conditionalFormatting sqref="L489">
    <cfRule type="duplicateValues" dxfId="19269" priority="18590"/>
    <cfRule type="duplicateValues" dxfId="19268" priority="18591" stopIfTrue="1"/>
    <cfRule type="duplicateValues" dxfId="19267" priority="18592"/>
  </conditionalFormatting>
  <conditionalFormatting sqref="L490">
    <cfRule type="duplicateValues" dxfId="19266" priority="18664"/>
    <cfRule type="duplicateValues" dxfId="19265" priority="18663" stopIfTrue="1"/>
  </conditionalFormatting>
  <conditionalFormatting sqref="L491">
    <cfRule type="duplicateValues" dxfId="19264" priority="18574"/>
    <cfRule type="duplicateValues" dxfId="19263" priority="18575" stopIfTrue="1"/>
    <cfRule type="duplicateValues" dxfId="19262" priority="18572"/>
    <cfRule type="duplicateValues" dxfId="19261" priority="18573" stopIfTrue="1"/>
  </conditionalFormatting>
  <conditionalFormatting sqref="L492">
    <cfRule type="duplicateValues" dxfId="19260" priority="18589" stopIfTrue="1"/>
    <cfRule type="duplicateValues" dxfId="19259" priority="18588"/>
    <cfRule type="duplicateValues" dxfId="19258" priority="18587" stopIfTrue="1"/>
    <cfRule type="duplicateValues" dxfId="19257" priority="18586"/>
  </conditionalFormatting>
  <conditionalFormatting sqref="L493">
    <cfRule type="duplicateValues" dxfId="19256" priority="18568"/>
    <cfRule type="duplicateValues" dxfId="19255" priority="18567" stopIfTrue="1"/>
    <cfRule type="duplicateValues" dxfId="19254" priority="18566"/>
  </conditionalFormatting>
  <conditionalFormatting sqref="L494">
    <cfRule type="duplicateValues" dxfId="19253" priority="18579"/>
    <cfRule type="duplicateValues" dxfId="19252" priority="18580" stopIfTrue="1"/>
    <cfRule type="duplicateValues" dxfId="19251" priority="18581"/>
  </conditionalFormatting>
  <conditionalFormatting sqref="L495:L496">
    <cfRule type="duplicateValues" dxfId="19250" priority="18585" stopIfTrue="1"/>
    <cfRule type="duplicateValues" dxfId="19249" priority="18582"/>
    <cfRule type="duplicateValues" dxfId="19248" priority="18583" stopIfTrue="1"/>
    <cfRule type="duplicateValues" dxfId="19247" priority="18584"/>
  </conditionalFormatting>
  <conditionalFormatting sqref="L497">
    <cfRule type="duplicateValues" dxfId="19246" priority="18504" stopIfTrue="1"/>
    <cfRule type="duplicateValues" dxfId="19245" priority="18505"/>
    <cfRule type="duplicateValues" dxfId="19244" priority="18503"/>
    <cfRule type="duplicateValues" dxfId="19243" priority="18502"/>
    <cfRule type="duplicateValues" dxfId="19242" priority="18506" stopIfTrue="1"/>
  </conditionalFormatting>
  <conditionalFormatting sqref="L498">
    <cfRule type="duplicateValues" dxfId="19241" priority="18559" stopIfTrue="1"/>
    <cfRule type="duplicateValues" dxfId="19240" priority="18557"/>
    <cfRule type="duplicateValues" dxfId="19239" priority="18561" stopIfTrue="1"/>
    <cfRule type="duplicateValues" dxfId="19238" priority="18558"/>
    <cfRule type="duplicateValues" dxfId="19237" priority="18560"/>
  </conditionalFormatting>
  <conditionalFormatting sqref="L499">
    <cfRule type="duplicateValues" dxfId="19236" priority="18556" stopIfTrue="1"/>
    <cfRule type="duplicateValues" dxfId="19235" priority="18555"/>
    <cfRule type="duplicateValues" dxfId="19234" priority="18554" stopIfTrue="1"/>
    <cfRule type="duplicateValues" dxfId="19233" priority="18553"/>
    <cfRule type="duplicateValues" dxfId="19232" priority="18552"/>
  </conditionalFormatting>
  <conditionalFormatting sqref="L500">
    <cfRule type="duplicateValues" dxfId="19231" priority="18551"/>
    <cfRule type="duplicateValues" dxfId="19230" priority="18550" stopIfTrue="1"/>
    <cfRule type="duplicateValues" dxfId="19229" priority="18549"/>
    <cfRule type="duplicateValues" dxfId="19228" priority="18548"/>
  </conditionalFormatting>
  <conditionalFormatting sqref="L501">
    <cfRule type="duplicateValues" dxfId="19227" priority="18524"/>
    <cfRule type="duplicateValues" dxfId="19226" priority="18523"/>
    <cfRule type="duplicateValues" dxfId="19225" priority="18525" stopIfTrue="1"/>
    <cfRule type="duplicateValues" dxfId="19224" priority="18526"/>
    <cfRule type="duplicateValues" dxfId="19223" priority="18527" stopIfTrue="1"/>
  </conditionalFormatting>
  <conditionalFormatting sqref="L502">
    <cfRule type="duplicateValues" dxfId="19222" priority="18544"/>
    <cfRule type="duplicateValues" dxfId="19221" priority="18543"/>
    <cfRule type="duplicateValues" dxfId="19220" priority="18547" stopIfTrue="1"/>
    <cfRule type="duplicateValues" dxfId="19219" priority="18545" stopIfTrue="1"/>
    <cfRule type="duplicateValues" dxfId="19218" priority="18546"/>
  </conditionalFormatting>
  <conditionalFormatting sqref="L503">
    <cfRule type="duplicateValues" dxfId="19217" priority="18514"/>
    <cfRule type="duplicateValues" dxfId="19216" priority="18515" stopIfTrue="1"/>
    <cfRule type="duplicateValues" dxfId="19215" priority="18516"/>
    <cfRule type="duplicateValues" dxfId="19214" priority="18513"/>
  </conditionalFormatting>
  <conditionalFormatting sqref="L504">
    <cfRule type="duplicateValues" dxfId="19213" priority="18542"/>
    <cfRule type="duplicateValues" dxfId="19212" priority="18541" stopIfTrue="1"/>
    <cfRule type="duplicateValues" dxfId="19211" priority="18539"/>
    <cfRule type="duplicateValues" dxfId="19210" priority="18540"/>
  </conditionalFormatting>
  <conditionalFormatting sqref="L505">
    <cfRule type="duplicateValues" dxfId="19209" priority="18444"/>
    <cfRule type="duplicateValues" priority="18445"/>
    <cfRule type="duplicateValues" dxfId="19208" priority="18446"/>
    <cfRule type="duplicateValues" dxfId="19207" priority="18447"/>
    <cfRule type="duplicateValues" dxfId="19206" priority="18448" stopIfTrue="1"/>
    <cfRule type="duplicateValues" dxfId="19205" priority="18449"/>
    <cfRule type="duplicateValues" dxfId="19204" priority="18450" stopIfTrue="1"/>
  </conditionalFormatting>
  <conditionalFormatting sqref="L506">
    <cfRule type="duplicateValues" dxfId="19203" priority="18535"/>
    <cfRule type="duplicateValues" dxfId="19202" priority="18536" stopIfTrue="1"/>
    <cfRule type="duplicateValues" dxfId="19201" priority="18537"/>
    <cfRule type="duplicateValues" dxfId="19200" priority="18538" stopIfTrue="1"/>
    <cfRule type="duplicateValues" dxfId="19199" priority="18534"/>
  </conditionalFormatting>
  <conditionalFormatting sqref="L507">
    <cfRule type="duplicateValues" dxfId="19198" priority="18436" stopIfTrue="1"/>
    <cfRule type="duplicateValues" dxfId="19197" priority="18435"/>
    <cfRule type="duplicateValues" dxfId="19196" priority="18434"/>
    <cfRule type="duplicateValues" priority="18433"/>
    <cfRule type="duplicateValues" dxfId="19195" priority="18432"/>
    <cfRule type="duplicateValues" dxfId="19194" priority="18437"/>
  </conditionalFormatting>
  <conditionalFormatting sqref="L508">
    <cfRule type="duplicateValues" dxfId="19193" priority="18476"/>
    <cfRule type="duplicateValues" dxfId="19192" priority="18473"/>
    <cfRule type="duplicateValues" dxfId="19191" priority="18475" stopIfTrue="1"/>
    <cfRule type="duplicateValues" dxfId="19190" priority="18474"/>
  </conditionalFormatting>
  <conditionalFormatting sqref="L509">
    <cfRule type="duplicateValues" dxfId="19189" priority="18425"/>
    <cfRule type="duplicateValues" dxfId="19188" priority="18424" stopIfTrue="1"/>
    <cfRule type="duplicateValues" dxfId="19187" priority="18420"/>
    <cfRule type="duplicateValues" priority="18421"/>
    <cfRule type="duplicateValues" dxfId="19186" priority="18422"/>
    <cfRule type="duplicateValues" dxfId="19185" priority="18423"/>
  </conditionalFormatting>
  <conditionalFormatting sqref="L510">
    <cfRule type="duplicateValues" dxfId="19184" priority="18477"/>
    <cfRule type="duplicateValues" dxfId="19183" priority="18478"/>
    <cfRule type="duplicateValues" dxfId="19182" priority="18480"/>
    <cfRule type="duplicateValues" dxfId="19181" priority="18479" stopIfTrue="1"/>
  </conditionalFormatting>
  <conditionalFormatting sqref="L512">
    <cfRule type="duplicateValues" dxfId="19180" priority="18467"/>
    <cfRule type="duplicateValues" dxfId="19179" priority="18466"/>
    <cfRule type="duplicateValues" priority="18465"/>
    <cfRule type="duplicateValues" dxfId="19178" priority="18464"/>
    <cfRule type="duplicateValues" dxfId="19177" priority="18470" stopIfTrue="1"/>
    <cfRule type="duplicateValues" dxfId="19176" priority="18469"/>
    <cfRule type="duplicateValues" dxfId="19175" priority="18468" stopIfTrue="1"/>
  </conditionalFormatting>
  <conditionalFormatting sqref="L513">
    <cfRule type="duplicateValues" dxfId="19174" priority="18390" stopIfTrue="1"/>
    <cfRule type="duplicateValues" dxfId="19173" priority="18391"/>
    <cfRule type="duplicateValues" dxfId="19172" priority="18392" stopIfTrue="1"/>
    <cfRule type="duplicateValues" dxfId="19171" priority="18386"/>
    <cfRule type="duplicateValues" priority="18387"/>
    <cfRule type="duplicateValues" dxfId="19170" priority="18388"/>
    <cfRule type="duplicateValues" dxfId="19169" priority="18389"/>
    <cfRule type="duplicateValues" dxfId="19168" priority="18384"/>
  </conditionalFormatting>
  <conditionalFormatting sqref="L514">
    <cfRule type="duplicateValues" priority="18458"/>
    <cfRule type="duplicateValues" dxfId="19167" priority="18459"/>
    <cfRule type="duplicateValues" dxfId="19166" priority="18460"/>
    <cfRule type="duplicateValues" dxfId="19165" priority="18457"/>
    <cfRule type="duplicateValues" dxfId="19164" priority="18461" stopIfTrue="1"/>
    <cfRule type="duplicateValues" dxfId="19163" priority="18462"/>
    <cfRule type="duplicateValues" dxfId="19162" priority="18463" stopIfTrue="1"/>
  </conditionalFormatting>
  <conditionalFormatting sqref="L515">
    <cfRule type="duplicateValues" dxfId="19161" priority="18375"/>
    <cfRule type="duplicateValues" dxfId="19160" priority="18377"/>
    <cfRule type="duplicateValues" dxfId="19159" priority="18370"/>
    <cfRule type="duplicateValues" priority="18373"/>
    <cfRule type="duplicateValues" dxfId="19158" priority="18376" stopIfTrue="1"/>
    <cfRule type="duplicateValues" dxfId="19157" priority="18374"/>
    <cfRule type="duplicateValues" dxfId="19156" priority="18372"/>
  </conditionalFormatting>
  <conditionalFormatting sqref="L516">
    <cfRule type="duplicateValues" dxfId="19155" priority="18405" stopIfTrue="1"/>
    <cfRule type="duplicateValues" dxfId="19154" priority="18404"/>
    <cfRule type="duplicateValues" dxfId="19153" priority="18403"/>
    <cfRule type="duplicateValues" priority="18402"/>
    <cfRule type="duplicateValues" dxfId="19152" priority="18401"/>
    <cfRule type="duplicateValues" dxfId="19151" priority="18406"/>
  </conditionalFormatting>
  <conditionalFormatting sqref="L517">
    <cfRule type="duplicateValues" dxfId="19150" priority="18361"/>
    <cfRule type="duplicateValues" dxfId="19149" priority="18356"/>
    <cfRule type="duplicateValues" dxfId="19148" priority="18363"/>
    <cfRule type="duplicateValues" dxfId="19147" priority="18362" stopIfTrue="1"/>
    <cfRule type="duplicateValues" dxfId="19146" priority="18358"/>
    <cfRule type="duplicateValues" dxfId="19145" priority="18360"/>
    <cfRule type="duplicateValues" priority="18359"/>
  </conditionalFormatting>
  <conditionalFormatting sqref="L518:L519">
    <cfRule type="duplicateValues" dxfId="19144" priority="18410"/>
    <cfRule type="duplicateValues" dxfId="19143" priority="18409"/>
    <cfRule type="duplicateValues" dxfId="19142" priority="18407"/>
    <cfRule type="duplicateValues" dxfId="19141" priority="18411" stopIfTrue="1"/>
    <cfRule type="duplicateValues" priority="18408"/>
    <cfRule type="duplicateValues" dxfId="19140" priority="18412"/>
  </conditionalFormatting>
  <conditionalFormatting sqref="L520">
    <cfRule type="duplicateValues" dxfId="19139" priority="18348"/>
    <cfRule type="duplicateValues" dxfId="19138" priority="18349" stopIfTrue="1"/>
    <cfRule type="duplicateValues" dxfId="19137" priority="18346"/>
    <cfRule type="duplicateValues" dxfId="19136" priority="18341"/>
    <cfRule type="duplicateValues" dxfId="19135" priority="18343"/>
    <cfRule type="duplicateValues" priority="18344"/>
    <cfRule type="duplicateValues" dxfId="19134" priority="18345"/>
    <cfRule type="duplicateValues" dxfId="19133" priority="18347" stopIfTrue="1"/>
  </conditionalFormatting>
  <conditionalFormatting sqref="L521:L522">
    <cfRule type="duplicateValues" dxfId="19132" priority="18418"/>
    <cfRule type="duplicateValues" dxfId="19131" priority="18419" stopIfTrue="1"/>
    <cfRule type="duplicateValues" dxfId="19130" priority="18415"/>
    <cfRule type="duplicateValues" priority="18414"/>
    <cfRule type="duplicateValues" dxfId="19129" priority="18413"/>
    <cfRule type="duplicateValues" dxfId="19128" priority="18416"/>
    <cfRule type="duplicateValues" dxfId="19127" priority="18417" stopIfTrue="1"/>
  </conditionalFormatting>
  <conditionalFormatting sqref="L523">
    <cfRule type="duplicateValues" dxfId="19126" priority="18337" stopIfTrue="1"/>
    <cfRule type="duplicateValues" dxfId="19125" priority="18336"/>
    <cfRule type="duplicateValues" dxfId="19124" priority="18335"/>
    <cfRule type="duplicateValues" dxfId="19123" priority="18338"/>
    <cfRule type="duplicateValues" dxfId="19122" priority="18332"/>
    <cfRule type="duplicateValues" dxfId="19121" priority="18333"/>
    <cfRule type="duplicateValues" priority="18334"/>
    <cfRule type="duplicateValues" dxfId="19120" priority="18339" stopIfTrue="1"/>
  </conditionalFormatting>
  <conditionalFormatting sqref="L524">
    <cfRule type="duplicateValues" dxfId="19119" priority="18324"/>
    <cfRule type="duplicateValues" dxfId="19118" priority="18325"/>
    <cfRule type="duplicateValues" priority="18326"/>
    <cfRule type="duplicateValues" dxfId="19117" priority="18327"/>
    <cfRule type="duplicateValues" dxfId="19116" priority="18329" stopIfTrue="1"/>
    <cfRule type="duplicateValues" dxfId="19115" priority="18331" stopIfTrue="1"/>
    <cfRule type="duplicateValues" dxfId="19114" priority="18330"/>
    <cfRule type="duplicateValues" dxfId="19113" priority="18328"/>
  </conditionalFormatting>
  <conditionalFormatting sqref="L525">
    <cfRule type="duplicateValues" dxfId="19112" priority="18320"/>
    <cfRule type="duplicateValues" dxfId="19111" priority="18319"/>
    <cfRule type="duplicateValues" dxfId="19110" priority="18317"/>
    <cfRule type="duplicateValues" dxfId="19109" priority="18316"/>
    <cfRule type="duplicateValues" priority="18318"/>
    <cfRule type="duplicateValues" dxfId="19108" priority="18323" stopIfTrue="1"/>
    <cfRule type="duplicateValues" dxfId="19107" priority="18322"/>
    <cfRule type="duplicateValues" dxfId="19106" priority="18321" stopIfTrue="1"/>
  </conditionalFormatting>
  <conditionalFormatting sqref="L526">
    <cfRule type="duplicateValues" dxfId="19105" priority="18309"/>
    <cfRule type="duplicateValues" priority="18310"/>
    <cfRule type="duplicateValues" dxfId="19104" priority="18311"/>
    <cfRule type="duplicateValues" dxfId="19103" priority="18312"/>
    <cfRule type="duplicateValues" dxfId="19102" priority="18313" stopIfTrue="1"/>
    <cfRule type="duplicateValues" dxfId="19101" priority="18314"/>
    <cfRule type="duplicateValues" dxfId="19100" priority="18315" stopIfTrue="1"/>
    <cfRule type="duplicateValues" dxfId="19099" priority="18308"/>
  </conditionalFormatting>
  <conditionalFormatting sqref="L527">
    <cfRule type="duplicateValues" dxfId="19098" priority="18300"/>
    <cfRule type="duplicateValues" dxfId="19097" priority="18305" stopIfTrue="1"/>
    <cfRule type="duplicateValues" priority="18302"/>
    <cfRule type="duplicateValues" dxfId="19096" priority="18303"/>
    <cfRule type="duplicateValues" dxfId="19095" priority="18304"/>
    <cfRule type="duplicateValues" dxfId="19094" priority="18301"/>
    <cfRule type="duplicateValues" dxfId="19093" priority="18306"/>
    <cfRule type="duplicateValues" dxfId="19092" priority="18307" stopIfTrue="1"/>
  </conditionalFormatting>
  <conditionalFormatting sqref="L528">
    <cfRule type="duplicateValues" dxfId="19091" priority="18243"/>
    <cfRule type="duplicateValues" dxfId="19090" priority="18241"/>
    <cfRule type="duplicateValues" dxfId="19089" priority="18240"/>
    <cfRule type="duplicateValues" dxfId="19088" priority="18239"/>
    <cfRule type="duplicateValues" priority="18242"/>
    <cfRule type="duplicateValues" dxfId="19087" priority="18245" stopIfTrue="1"/>
    <cfRule type="duplicateValues" dxfId="19086" priority="18244"/>
    <cfRule type="duplicateValues" dxfId="19085" priority="18246"/>
    <cfRule type="duplicateValues" dxfId="19084" priority="18247" stopIfTrue="1"/>
  </conditionalFormatting>
  <conditionalFormatting sqref="L529">
    <cfRule type="duplicateValues" dxfId="19083" priority="18205"/>
    <cfRule type="duplicateValues" dxfId="19082" priority="18211" stopIfTrue="1"/>
    <cfRule type="duplicateValues" dxfId="19081" priority="18212"/>
    <cfRule type="duplicateValues" dxfId="19080" priority="18210"/>
    <cfRule type="duplicateValues" priority="18208"/>
    <cfRule type="duplicateValues" dxfId="19079" priority="18207"/>
    <cfRule type="duplicateValues" dxfId="19078" priority="18213" stopIfTrue="1"/>
    <cfRule type="duplicateValues" dxfId="19077" priority="18206"/>
    <cfRule type="duplicateValues" dxfId="19076" priority="18209"/>
  </conditionalFormatting>
  <conditionalFormatting sqref="L530">
    <cfRule type="duplicateValues" dxfId="19075" priority="18224"/>
    <cfRule type="duplicateValues" dxfId="19074" priority="18227"/>
    <cfRule type="duplicateValues" priority="18225"/>
    <cfRule type="duplicateValues" dxfId="19073" priority="18228" stopIfTrue="1"/>
    <cfRule type="duplicateValues" dxfId="19072" priority="18229"/>
    <cfRule type="duplicateValues" dxfId="19071" priority="18223"/>
    <cfRule type="duplicateValues" dxfId="19070" priority="18226"/>
    <cfRule type="duplicateValues" dxfId="19069" priority="18222"/>
    <cfRule type="duplicateValues" dxfId="19068" priority="18230" stopIfTrue="1"/>
  </conditionalFormatting>
  <conditionalFormatting sqref="L531">
    <cfRule type="duplicateValues" dxfId="19067" priority="18298" stopIfTrue="1"/>
    <cfRule type="duplicateValues" priority="18293"/>
    <cfRule type="duplicateValues" dxfId="19066" priority="18292"/>
    <cfRule type="duplicateValues" dxfId="19065" priority="18290"/>
    <cfRule type="duplicateValues" dxfId="19064" priority="18291"/>
    <cfRule type="duplicateValues" dxfId="19063" priority="18297"/>
    <cfRule type="duplicateValues" dxfId="19062" priority="18296" stopIfTrue="1"/>
    <cfRule type="duplicateValues" dxfId="19061" priority="18295"/>
    <cfRule type="duplicateValues" dxfId="19060" priority="18294"/>
  </conditionalFormatting>
  <conditionalFormatting sqref="L532">
    <cfRule type="duplicateValues" dxfId="19059" priority="18141"/>
    <cfRule type="duplicateValues" priority="18142"/>
    <cfRule type="duplicateValues" dxfId="19058" priority="18143"/>
    <cfRule type="duplicateValues" dxfId="19057" priority="18144"/>
    <cfRule type="duplicateValues" dxfId="19056" priority="18145" stopIfTrue="1"/>
    <cfRule type="duplicateValues" dxfId="19055" priority="18146"/>
    <cfRule type="duplicateValues" dxfId="19054" priority="18140"/>
    <cfRule type="duplicateValues" dxfId="19053" priority="18139"/>
  </conditionalFormatting>
  <conditionalFormatting sqref="L533">
    <cfRule type="duplicateValues" dxfId="19052" priority="18288" stopIfTrue="1"/>
    <cfRule type="duplicateValues" dxfId="19051" priority="18286"/>
    <cfRule type="duplicateValues" priority="18285"/>
    <cfRule type="duplicateValues" dxfId="19050" priority="18284"/>
    <cfRule type="duplicateValues" dxfId="19049" priority="18283"/>
    <cfRule type="duplicateValues" dxfId="19048" priority="18282"/>
    <cfRule type="duplicateValues" dxfId="19047" priority="18289"/>
    <cfRule type="duplicateValues" dxfId="19046" priority="18287"/>
  </conditionalFormatting>
  <conditionalFormatting sqref="L534">
    <cfRule type="duplicateValues" dxfId="19045" priority="18173"/>
    <cfRule type="duplicateValues" dxfId="19044" priority="18177" stopIfTrue="1"/>
    <cfRule type="duplicateValues" dxfId="19043" priority="18176"/>
    <cfRule type="duplicateValues" dxfId="19042" priority="18175"/>
    <cfRule type="duplicateValues" priority="18174"/>
    <cfRule type="duplicateValues" dxfId="19041" priority="18179" stopIfTrue="1"/>
    <cfRule type="duplicateValues" dxfId="19040" priority="18172"/>
    <cfRule type="duplicateValues" dxfId="19039" priority="18171"/>
    <cfRule type="duplicateValues" dxfId="19038" priority="18178"/>
  </conditionalFormatting>
  <conditionalFormatting sqref="L535">
    <cfRule type="duplicateValues" dxfId="19037" priority="18196" stopIfTrue="1"/>
    <cfRule type="duplicateValues" dxfId="19036" priority="18190"/>
    <cfRule type="duplicateValues" dxfId="19035" priority="18189"/>
    <cfRule type="duplicateValues" dxfId="19034" priority="18188"/>
    <cfRule type="duplicateValues" priority="18191"/>
    <cfRule type="duplicateValues" dxfId="19033" priority="18195"/>
    <cfRule type="duplicateValues" dxfId="19032" priority="18194" stopIfTrue="1"/>
    <cfRule type="duplicateValues" dxfId="19031" priority="18193"/>
    <cfRule type="duplicateValues" dxfId="19030" priority="18192"/>
  </conditionalFormatting>
  <conditionalFormatting sqref="L536">
    <cfRule type="duplicateValues" dxfId="19029" priority="18280"/>
    <cfRule type="duplicateValues" priority="18276"/>
    <cfRule type="duplicateValues" dxfId="19028" priority="18275"/>
    <cfRule type="duplicateValues" dxfId="19027" priority="18274"/>
    <cfRule type="duplicateValues" dxfId="19026" priority="18273"/>
    <cfRule type="duplicateValues" dxfId="19025" priority="18277"/>
    <cfRule type="duplicateValues" dxfId="19024" priority="18279" stopIfTrue="1"/>
    <cfRule type="duplicateValues" dxfId="19023" priority="18278"/>
    <cfRule type="duplicateValues" dxfId="19022" priority="18281" stopIfTrue="1"/>
  </conditionalFormatting>
  <conditionalFormatting sqref="L537">
    <cfRule type="duplicateValues" dxfId="19021" priority="18161" stopIfTrue="1"/>
    <cfRule type="duplicateValues" dxfId="19020" priority="18160"/>
    <cfRule type="duplicateValues" dxfId="19019" priority="18162"/>
    <cfRule type="duplicateValues" dxfId="19018" priority="18159"/>
    <cfRule type="duplicateValues" priority="18158"/>
    <cfRule type="duplicateValues" dxfId="19017" priority="18157"/>
    <cfRule type="duplicateValues" dxfId="19016" priority="18156"/>
    <cfRule type="duplicateValues" dxfId="19015" priority="18155"/>
  </conditionalFormatting>
  <conditionalFormatting sqref="L538">
    <cfRule type="duplicateValues" dxfId="19014" priority="18271" stopIfTrue="1"/>
    <cfRule type="duplicateValues" dxfId="19013" priority="18270"/>
    <cfRule type="duplicateValues" priority="18268"/>
    <cfRule type="duplicateValues" dxfId="19012" priority="18267"/>
    <cfRule type="duplicateValues" dxfId="19011" priority="18272"/>
    <cfRule type="duplicateValues" dxfId="19010" priority="18265"/>
    <cfRule type="duplicateValues" dxfId="19009" priority="18269"/>
    <cfRule type="duplicateValues" dxfId="19008" priority="18266"/>
  </conditionalFormatting>
  <conditionalFormatting sqref="L539">
    <cfRule type="duplicateValues" priority="18108"/>
    <cfRule type="duplicateValues" dxfId="19007" priority="18113" stopIfTrue="1"/>
    <cfRule type="duplicateValues" dxfId="19006" priority="18112"/>
    <cfRule type="duplicateValues" dxfId="19005" priority="18111" stopIfTrue="1"/>
    <cfRule type="duplicateValues" dxfId="19004" priority="18110"/>
    <cfRule type="duplicateValues" dxfId="19003" priority="18109"/>
    <cfRule type="duplicateValues" dxfId="19002" priority="18105"/>
    <cfRule type="duplicateValues" dxfId="19001" priority="18106"/>
    <cfRule type="duplicateValues" dxfId="19000" priority="18107"/>
  </conditionalFormatting>
  <conditionalFormatting sqref="L540">
    <cfRule type="duplicateValues" dxfId="18999" priority="18128" stopIfTrue="1"/>
    <cfRule type="duplicateValues" dxfId="18998" priority="18130" stopIfTrue="1"/>
    <cfRule type="duplicateValues" dxfId="18997" priority="18129"/>
    <cfRule type="duplicateValues" dxfId="18996" priority="18123"/>
    <cfRule type="duplicateValues" dxfId="18995" priority="18124"/>
    <cfRule type="duplicateValues" priority="18125"/>
    <cfRule type="duplicateValues" dxfId="18994" priority="18126"/>
    <cfRule type="duplicateValues" dxfId="18993" priority="18122"/>
    <cfRule type="duplicateValues" dxfId="18992" priority="18127"/>
  </conditionalFormatting>
  <conditionalFormatting sqref="L541">
    <cfRule type="duplicateValues" dxfId="18991" priority="18264" stopIfTrue="1"/>
    <cfRule type="duplicateValues" dxfId="18990" priority="18263"/>
    <cfRule type="duplicateValues" dxfId="18989" priority="18262" stopIfTrue="1"/>
    <cfRule type="duplicateValues" dxfId="18988" priority="18261"/>
    <cfRule type="duplicateValues" dxfId="18987" priority="18260"/>
    <cfRule type="duplicateValues" priority="18259"/>
    <cfRule type="duplicateValues" dxfId="18986" priority="18258"/>
    <cfRule type="duplicateValues" dxfId="18985" priority="18257"/>
    <cfRule type="duplicateValues" dxfId="18984" priority="18256"/>
  </conditionalFormatting>
  <conditionalFormatting sqref="L542">
    <cfRule type="duplicateValues" dxfId="18983" priority="18037"/>
    <cfRule type="duplicateValues" dxfId="18982" priority="18038"/>
    <cfRule type="duplicateValues" priority="18039"/>
    <cfRule type="duplicateValues" dxfId="18981" priority="18040"/>
    <cfRule type="duplicateValues" dxfId="18980" priority="18041"/>
    <cfRule type="duplicateValues" dxfId="18979" priority="18042" stopIfTrue="1"/>
    <cfRule type="duplicateValues" dxfId="18978" priority="18043"/>
    <cfRule type="duplicateValues" dxfId="18977" priority="18044" stopIfTrue="1"/>
    <cfRule type="duplicateValues" dxfId="18976" priority="18036"/>
    <cfRule type="duplicateValues" dxfId="18975" priority="18035"/>
  </conditionalFormatting>
  <conditionalFormatting sqref="L543">
    <cfRule type="duplicateValues" dxfId="18974" priority="18082" stopIfTrue="1"/>
    <cfRule type="duplicateValues" dxfId="18973" priority="18081"/>
    <cfRule type="duplicateValues" dxfId="18972" priority="18080" stopIfTrue="1"/>
    <cfRule type="duplicateValues" dxfId="18971" priority="18073"/>
    <cfRule type="duplicateValues" dxfId="18970" priority="18079"/>
    <cfRule type="duplicateValues" dxfId="18969" priority="18078"/>
    <cfRule type="duplicateValues" priority="18077"/>
    <cfRule type="duplicateValues" dxfId="18968" priority="18076"/>
    <cfRule type="duplicateValues" dxfId="18967" priority="18075"/>
    <cfRule type="duplicateValues" dxfId="18966" priority="18074"/>
  </conditionalFormatting>
  <conditionalFormatting sqref="L544">
    <cfRule type="duplicateValues" dxfId="18965" priority="18064"/>
    <cfRule type="duplicateValues" dxfId="18964" priority="18065"/>
    <cfRule type="duplicateValues" dxfId="18963" priority="18067"/>
    <cfRule type="duplicateValues" priority="18068"/>
    <cfRule type="duplicateValues" dxfId="18962" priority="18070"/>
    <cfRule type="duplicateValues" dxfId="18961" priority="18071" stopIfTrue="1"/>
    <cfRule type="duplicateValues" dxfId="18960" priority="18072"/>
    <cfRule type="duplicateValues" dxfId="18959" priority="18066"/>
    <cfRule type="duplicateValues" dxfId="18958" priority="18069"/>
  </conditionalFormatting>
  <conditionalFormatting sqref="L545">
    <cfRule type="duplicateValues" dxfId="18957" priority="18055"/>
    <cfRule type="duplicateValues" dxfId="18956" priority="18061"/>
    <cfRule type="duplicateValues" dxfId="18955" priority="18060"/>
    <cfRule type="duplicateValues" priority="18059"/>
    <cfRule type="duplicateValues" dxfId="18954" priority="18058"/>
    <cfRule type="duplicateValues" dxfId="18953" priority="18057"/>
    <cfRule type="duplicateValues" dxfId="18952" priority="18056"/>
    <cfRule type="duplicateValues" dxfId="18951" priority="18062" stopIfTrue="1"/>
    <cfRule type="duplicateValues" dxfId="18950" priority="18063"/>
  </conditionalFormatting>
  <conditionalFormatting sqref="L546">
    <cfRule type="duplicateValues" dxfId="18949" priority="17956"/>
    <cfRule type="duplicateValues" dxfId="18948" priority="17954"/>
    <cfRule type="duplicateValues" dxfId="18947" priority="17953"/>
    <cfRule type="duplicateValues" dxfId="18946" priority="17955"/>
    <cfRule type="duplicateValues" dxfId="18945" priority="17962" stopIfTrue="1"/>
    <cfRule type="duplicateValues" dxfId="18944" priority="17961"/>
    <cfRule type="duplicateValues" dxfId="18943" priority="17960" stopIfTrue="1"/>
    <cfRule type="duplicateValues" dxfId="18942" priority="17959"/>
    <cfRule type="duplicateValues" dxfId="18941" priority="17958"/>
    <cfRule type="duplicateValues" priority="17957"/>
  </conditionalFormatting>
  <conditionalFormatting sqref="L547">
    <cfRule type="duplicateValues" dxfId="18940" priority="17939"/>
    <cfRule type="duplicateValues" dxfId="18939" priority="17931"/>
    <cfRule type="duplicateValues" dxfId="18938" priority="17932"/>
    <cfRule type="duplicateValues" dxfId="18937" priority="17933"/>
    <cfRule type="duplicateValues" dxfId="18936" priority="17934"/>
    <cfRule type="duplicateValues" priority="17935"/>
    <cfRule type="duplicateValues" dxfId="18935" priority="17936"/>
    <cfRule type="duplicateValues" dxfId="18934" priority="17937"/>
    <cfRule type="duplicateValues" dxfId="18933" priority="17938" stopIfTrue="1"/>
    <cfRule type="duplicateValues" dxfId="18932" priority="17940" stopIfTrue="1"/>
  </conditionalFormatting>
  <conditionalFormatting sqref="L548">
    <cfRule type="duplicateValues" dxfId="18931" priority="18029"/>
    <cfRule type="duplicateValues" dxfId="18930" priority="18030" stopIfTrue="1"/>
    <cfRule type="duplicateValues" dxfId="18929" priority="18031"/>
    <cfRule type="duplicateValues" dxfId="18928" priority="18032" stopIfTrue="1"/>
    <cfRule type="duplicateValues" dxfId="18927" priority="18026"/>
    <cfRule type="duplicateValues" dxfId="18926" priority="18023"/>
    <cfRule type="duplicateValues" dxfId="18925" priority="18024"/>
    <cfRule type="duplicateValues" dxfId="18924" priority="18025"/>
    <cfRule type="duplicateValues" priority="18027"/>
    <cfRule type="duplicateValues" dxfId="18923" priority="18028"/>
  </conditionalFormatting>
  <conditionalFormatting sqref="L549">
    <cfRule type="duplicateValues" dxfId="18922" priority="17914"/>
    <cfRule type="duplicateValues" dxfId="18921" priority="17916" stopIfTrue="1"/>
    <cfRule type="duplicateValues" dxfId="18920" priority="17915"/>
    <cfRule type="duplicateValues" dxfId="18919" priority="17909"/>
    <cfRule type="duplicateValues" dxfId="18918" priority="17911"/>
    <cfRule type="duplicateValues" dxfId="18917" priority="17918" stopIfTrue="1"/>
    <cfRule type="duplicateValues" dxfId="18916" priority="17917"/>
    <cfRule type="duplicateValues" dxfId="18915" priority="17912"/>
    <cfRule type="duplicateValues" dxfId="18914" priority="17910"/>
    <cfRule type="duplicateValues" priority="17913"/>
  </conditionalFormatting>
  <conditionalFormatting sqref="L550">
    <cfRule type="duplicateValues" dxfId="18913" priority="18014"/>
    <cfRule type="duplicateValues" dxfId="18912" priority="18019"/>
    <cfRule type="duplicateValues" dxfId="18911" priority="18013"/>
    <cfRule type="duplicateValues" dxfId="18910" priority="18022" stopIfTrue="1"/>
    <cfRule type="duplicateValues" dxfId="18909" priority="18021"/>
    <cfRule type="duplicateValues" dxfId="18908" priority="18020" stopIfTrue="1"/>
    <cfRule type="duplicateValues" dxfId="18907" priority="18018"/>
    <cfRule type="duplicateValues" priority="18017"/>
    <cfRule type="duplicateValues" dxfId="18906" priority="18016"/>
    <cfRule type="duplicateValues" dxfId="18905" priority="18015"/>
  </conditionalFormatting>
  <conditionalFormatting sqref="L551">
    <cfRule type="duplicateValues" dxfId="18904" priority="18001"/>
    <cfRule type="duplicateValues" dxfId="18903" priority="17996"/>
    <cfRule type="duplicateValues" dxfId="18902" priority="17997"/>
    <cfRule type="duplicateValues" dxfId="18901" priority="17998"/>
    <cfRule type="duplicateValues" priority="17999"/>
    <cfRule type="duplicateValues" dxfId="18900" priority="18002" stopIfTrue="1"/>
    <cfRule type="duplicateValues" dxfId="18899" priority="18000"/>
    <cfRule type="duplicateValues" dxfId="18898" priority="18003"/>
    <cfRule type="duplicateValues" dxfId="18897" priority="17995"/>
  </conditionalFormatting>
  <conditionalFormatting sqref="L552:L553">
    <cfRule type="duplicateValues" dxfId="18896" priority="17889"/>
    <cfRule type="duplicateValues" dxfId="18895" priority="17891"/>
    <cfRule type="duplicateValues" dxfId="18894" priority="17890"/>
    <cfRule type="duplicateValues" dxfId="18893" priority="17888"/>
    <cfRule type="duplicateValues" dxfId="18892" priority="17896"/>
    <cfRule type="duplicateValues" priority="17892"/>
    <cfRule type="duplicateValues" dxfId="18891" priority="17895" stopIfTrue="1"/>
    <cfRule type="duplicateValues" dxfId="18890" priority="17893"/>
    <cfRule type="duplicateValues" dxfId="18889" priority="17894"/>
  </conditionalFormatting>
  <conditionalFormatting sqref="L554">
    <cfRule type="duplicateValues" dxfId="18888" priority="18009"/>
    <cfRule type="duplicateValues" priority="18008"/>
    <cfRule type="duplicateValues" dxfId="18887" priority="18006"/>
    <cfRule type="duplicateValues" dxfId="18886" priority="18005"/>
    <cfRule type="duplicateValues" dxfId="18885" priority="18004"/>
    <cfRule type="duplicateValues" dxfId="18884" priority="18007"/>
    <cfRule type="duplicateValues" dxfId="18883" priority="18012"/>
    <cfRule type="duplicateValues" dxfId="18882" priority="18011" stopIfTrue="1"/>
    <cfRule type="duplicateValues" dxfId="18881" priority="18010"/>
  </conditionalFormatting>
  <conditionalFormatting sqref="L555">
    <cfRule type="duplicateValues" priority="17870"/>
    <cfRule type="duplicateValues" dxfId="18880" priority="17872"/>
    <cfRule type="duplicateValues" dxfId="18879" priority="17873" stopIfTrue="1"/>
    <cfRule type="duplicateValues" dxfId="18878" priority="17874"/>
    <cfRule type="duplicateValues" dxfId="18877" priority="17869"/>
    <cfRule type="duplicateValues" dxfId="18876" priority="17866"/>
    <cfRule type="duplicateValues" dxfId="18875" priority="17871"/>
    <cfRule type="duplicateValues" dxfId="18874" priority="17867"/>
    <cfRule type="duplicateValues" dxfId="18873" priority="17868"/>
    <cfRule type="duplicateValues" dxfId="18872" priority="17875" stopIfTrue="1"/>
  </conditionalFormatting>
  <conditionalFormatting sqref="L556:L557">
    <cfRule type="duplicateValues" dxfId="18871" priority="17987"/>
    <cfRule type="duplicateValues" dxfId="18870" priority="17988"/>
    <cfRule type="duplicateValues" priority="17989"/>
    <cfRule type="duplicateValues" dxfId="18869" priority="17991"/>
    <cfRule type="duplicateValues" dxfId="18868" priority="17992" stopIfTrue="1"/>
    <cfRule type="duplicateValues" dxfId="18867" priority="17986"/>
    <cfRule type="duplicateValues" dxfId="18866" priority="17985"/>
    <cfRule type="duplicateValues" dxfId="18865" priority="17993"/>
    <cfRule type="duplicateValues" dxfId="18864" priority="17994" stopIfTrue="1"/>
    <cfRule type="duplicateValues" dxfId="18863" priority="17990"/>
  </conditionalFormatting>
  <conditionalFormatting sqref="L558">
    <cfRule type="duplicateValues" dxfId="18862" priority="17978"/>
    <cfRule type="duplicateValues" dxfId="18861" priority="17977"/>
    <cfRule type="duplicateValues" dxfId="18860" priority="17976"/>
    <cfRule type="duplicateValues" dxfId="18859" priority="17975"/>
    <cfRule type="duplicateValues" dxfId="18858" priority="17981"/>
    <cfRule type="duplicateValues" dxfId="18857" priority="17984" stopIfTrue="1"/>
    <cfRule type="duplicateValues" dxfId="18856" priority="17983"/>
    <cfRule type="duplicateValues" dxfId="18855" priority="17982" stopIfTrue="1"/>
    <cfRule type="duplicateValues" dxfId="18854" priority="17980"/>
    <cfRule type="duplicateValues" priority="17979"/>
  </conditionalFormatting>
  <conditionalFormatting sqref="L559">
    <cfRule type="duplicateValues" dxfId="18853" priority="17834"/>
    <cfRule type="duplicateValues" dxfId="18852" priority="17835"/>
    <cfRule type="duplicateValues" dxfId="18851" priority="17836"/>
    <cfRule type="duplicateValues" dxfId="18850" priority="17837"/>
    <cfRule type="duplicateValues" dxfId="18849" priority="17839"/>
    <cfRule type="duplicateValues" dxfId="18848" priority="17840"/>
    <cfRule type="duplicateValues" dxfId="18847" priority="17841" stopIfTrue="1"/>
    <cfRule type="duplicateValues" dxfId="18846" priority="17842"/>
    <cfRule type="duplicateValues" dxfId="18845" priority="17843" stopIfTrue="1"/>
    <cfRule type="duplicateValues" priority="17838"/>
  </conditionalFormatting>
  <conditionalFormatting sqref="L560">
    <cfRule type="duplicateValues" dxfId="18844" priority="17817"/>
    <cfRule type="duplicateValues" dxfId="18843" priority="17818"/>
    <cfRule type="duplicateValues" priority="17816"/>
    <cfRule type="duplicateValues" dxfId="18842" priority="17815"/>
    <cfRule type="duplicateValues" dxfId="18841" priority="17814"/>
    <cfRule type="duplicateValues" dxfId="18840" priority="17813"/>
    <cfRule type="duplicateValues" dxfId="18839" priority="17812"/>
    <cfRule type="duplicateValues" dxfId="18838" priority="17820"/>
    <cfRule type="duplicateValues" dxfId="18837" priority="17821" stopIfTrue="1"/>
    <cfRule type="duplicateValues" dxfId="18836" priority="17819" stopIfTrue="1"/>
  </conditionalFormatting>
  <conditionalFormatting sqref="L561">
    <cfRule type="duplicateValues" dxfId="18835" priority="17862"/>
    <cfRule type="duplicateValues" dxfId="18834" priority="17863" stopIfTrue="1"/>
    <cfRule type="duplicateValues" dxfId="18833" priority="17864"/>
    <cfRule type="duplicateValues" dxfId="18832" priority="17865" stopIfTrue="1"/>
    <cfRule type="duplicateValues" dxfId="18831" priority="17857"/>
    <cfRule type="duplicateValues" dxfId="18830" priority="17858"/>
    <cfRule type="duplicateValues" dxfId="18829" priority="17859"/>
    <cfRule type="duplicateValues" priority="17860"/>
    <cfRule type="duplicateValues" dxfId="18828" priority="17856"/>
    <cfRule type="duplicateValues" dxfId="18827" priority="17861"/>
  </conditionalFormatting>
  <conditionalFormatting sqref="L562:L563">
    <cfRule type="duplicateValues" dxfId="18826" priority="17806"/>
    <cfRule type="duplicateValues" dxfId="18825" priority="17807" stopIfTrue="1"/>
    <cfRule type="duplicateValues" dxfId="18824" priority="17808"/>
    <cfRule type="duplicateValues" dxfId="18823" priority="17799"/>
    <cfRule type="duplicateValues" dxfId="18822" priority="17800"/>
    <cfRule type="duplicateValues" dxfId="18821" priority="17801"/>
    <cfRule type="duplicateValues" dxfId="18820" priority="17802"/>
    <cfRule type="duplicateValues" dxfId="18819" priority="17803"/>
    <cfRule type="duplicateValues" priority="17804"/>
    <cfRule type="duplicateValues" dxfId="18818" priority="17805"/>
  </conditionalFormatting>
  <conditionalFormatting sqref="L564">
    <cfRule type="duplicateValues" dxfId="18817" priority="17795"/>
    <cfRule type="duplicateValues" dxfId="18816" priority="17788"/>
    <cfRule type="duplicateValues" dxfId="18815" priority="17789"/>
    <cfRule type="duplicateValues" dxfId="18814" priority="17790"/>
    <cfRule type="duplicateValues" dxfId="18813" priority="17791"/>
    <cfRule type="duplicateValues" dxfId="18812" priority="17792"/>
    <cfRule type="duplicateValues" priority="17793"/>
    <cfRule type="duplicateValues" dxfId="18811" priority="17794"/>
    <cfRule type="duplicateValues" dxfId="18810" priority="17796" stopIfTrue="1"/>
    <cfRule type="duplicateValues" dxfId="18809" priority="17797"/>
    <cfRule type="duplicateValues" dxfId="18808" priority="17798" stopIfTrue="1"/>
  </conditionalFormatting>
  <conditionalFormatting sqref="L565">
    <cfRule type="duplicateValues" dxfId="18807" priority="17784"/>
    <cfRule type="duplicateValues" priority="17783"/>
    <cfRule type="duplicateValues" dxfId="18806" priority="17782"/>
    <cfRule type="duplicateValues" dxfId="18805" priority="17781"/>
    <cfRule type="duplicateValues" dxfId="18804" priority="17780"/>
    <cfRule type="duplicateValues" dxfId="18803" priority="17779"/>
    <cfRule type="duplicateValues" dxfId="18802" priority="17778"/>
    <cfRule type="duplicateValues" dxfId="18801" priority="17787"/>
    <cfRule type="duplicateValues" dxfId="18800" priority="17785"/>
    <cfRule type="duplicateValues" dxfId="18799" priority="17786" stopIfTrue="1"/>
  </conditionalFormatting>
  <conditionalFormatting sqref="L566:L567">
    <cfRule type="duplicateValues" dxfId="18798" priority="17777"/>
    <cfRule type="duplicateValues" dxfId="18797" priority="17775"/>
    <cfRule type="duplicateValues" dxfId="18796" priority="17774"/>
    <cfRule type="duplicateValues" priority="17773"/>
    <cfRule type="duplicateValues" dxfId="18795" priority="17772"/>
    <cfRule type="duplicateValues" dxfId="18794" priority="17771"/>
    <cfRule type="duplicateValues" dxfId="18793" priority="17770"/>
    <cfRule type="duplicateValues" dxfId="18792" priority="17769"/>
    <cfRule type="duplicateValues" dxfId="18791" priority="17768"/>
    <cfRule type="duplicateValues" dxfId="18790" priority="17776" stopIfTrue="1"/>
  </conditionalFormatting>
  <conditionalFormatting sqref="L568:L569">
    <cfRule type="duplicateValues" dxfId="18789" priority="17767" stopIfTrue="1"/>
    <cfRule type="duplicateValues" dxfId="18788" priority="17766"/>
    <cfRule type="duplicateValues" dxfId="18787" priority="17765" stopIfTrue="1"/>
    <cfRule type="duplicateValues" dxfId="18786" priority="17764"/>
    <cfRule type="duplicateValues" dxfId="18785" priority="17763"/>
    <cfRule type="duplicateValues" dxfId="18784" priority="17757"/>
    <cfRule type="duplicateValues" dxfId="18783" priority="17758"/>
    <cfRule type="duplicateValues" dxfId="18782" priority="17759"/>
    <cfRule type="duplicateValues" dxfId="18781" priority="17760"/>
    <cfRule type="duplicateValues" dxfId="18780" priority="17761"/>
    <cfRule type="duplicateValues" priority="17762"/>
  </conditionalFormatting>
  <conditionalFormatting sqref="L570">
    <cfRule type="duplicateValues" dxfId="18779" priority="17749"/>
    <cfRule type="duplicateValues" dxfId="18778" priority="17748"/>
    <cfRule type="duplicateValues" dxfId="18777" priority="17747" stopIfTrue="1"/>
    <cfRule type="duplicateValues" dxfId="18776" priority="17750"/>
    <cfRule type="duplicateValues" dxfId="18775" priority="17751"/>
    <cfRule type="duplicateValues" priority="17752"/>
    <cfRule type="duplicateValues" dxfId="18774" priority="17753"/>
    <cfRule type="duplicateValues" dxfId="18773" priority="17754"/>
    <cfRule type="duplicateValues" dxfId="18772" priority="17755" stopIfTrue="1"/>
    <cfRule type="duplicateValues" dxfId="18771" priority="17756"/>
  </conditionalFormatting>
  <conditionalFormatting sqref="L571">
    <cfRule type="duplicateValues" dxfId="18770" priority="17746"/>
    <cfRule type="duplicateValues" dxfId="18769" priority="17744"/>
    <cfRule type="duplicateValues" dxfId="18768" priority="17743"/>
    <cfRule type="duplicateValues" priority="17742"/>
    <cfRule type="duplicateValues" dxfId="18767" priority="17741"/>
    <cfRule type="duplicateValues" dxfId="18766" priority="17740"/>
    <cfRule type="duplicateValues" dxfId="18765" priority="17739"/>
    <cfRule type="duplicateValues" dxfId="18764" priority="17738"/>
    <cfRule type="duplicateValues" dxfId="18763" priority="17745" stopIfTrue="1"/>
  </conditionalFormatting>
  <conditionalFormatting sqref="L572:L574">
    <cfRule type="duplicateValues" dxfId="18762" priority="17732"/>
    <cfRule type="duplicateValues" dxfId="18761" priority="17731"/>
    <cfRule type="duplicateValues" dxfId="18760" priority="17737"/>
    <cfRule type="duplicateValues" dxfId="18759" priority="17729"/>
    <cfRule type="duplicateValues" dxfId="18758" priority="17728" stopIfTrue="1"/>
    <cfRule type="duplicateValues" dxfId="18757" priority="17736" stopIfTrue="1"/>
    <cfRule type="duplicateValues" dxfId="18756" priority="17735"/>
    <cfRule type="duplicateValues" dxfId="18755" priority="17734"/>
    <cfRule type="duplicateValues" priority="17733"/>
    <cfRule type="duplicateValues" dxfId="18754" priority="17730"/>
  </conditionalFormatting>
  <conditionalFormatting sqref="L575">
    <cfRule type="duplicateValues" dxfId="18753" priority="17722"/>
    <cfRule type="duplicateValues" dxfId="18752" priority="17721"/>
    <cfRule type="duplicateValues" dxfId="18751" priority="17720"/>
    <cfRule type="duplicateValues" dxfId="18750" priority="17719"/>
    <cfRule type="duplicateValues" dxfId="18749" priority="17727"/>
    <cfRule type="duplicateValues" dxfId="18748" priority="17726" stopIfTrue="1"/>
    <cfRule type="duplicateValues" dxfId="18747" priority="17725"/>
    <cfRule type="duplicateValues" dxfId="18746" priority="17724"/>
    <cfRule type="duplicateValues" priority="17723"/>
  </conditionalFormatting>
  <conditionalFormatting sqref="L576:L580">
    <cfRule type="duplicateValues" dxfId="18745" priority="17718" stopIfTrue="1"/>
    <cfRule type="duplicateValues" dxfId="18744" priority="17717"/>
    <cfRule type="duplicateValues" dxfId="18743" priority="17716" stopIfTrue="1"/>
    <cfRule type="duplicateValues" dxfId="18742" priority="17715"/>
    <cfRule type="duplicateValues" dxfId="18741" priority="17714"/>
    <cfRule type="duplicateValues" priority="17713"/>
    <cfRule type="duplicateValues" dxfId="18740" priority="17712"/>
    <cfRule type="duplicateValues" dxfId="18739" priority="17711"/>
    <cfRule type="duplicateValues" dxfId="18738" priority="17710"/>
    <cfRule type="duplicateValues" dxfId="18737" priority="17709"/>
    <cfRule type="duplicateValues" dxfId="18736" priority="17708"/>
  </conditionalFormatting>
  <conditionalFormatting sqref="L581:L583">
    <cfRule type="duplicateValues" dxfId="18735" priority="17704"/>
    <cfRule type="duplicateValues" priority="17703"/>
    <cfRule type="duplicateValues" dxfId="18734" priority="17702"/>
    <cfRule type="duplicateValues" dxfId="18733" priority="17701"/>
    <cfRule type="duplicateValues" dxfId="18732" priority="17700"/>
    <cfRule type="duplicateValues" dxfId="18731" priority="17699"/>
    <cfRule type="duplicateValues" dxfId="18730" priority="17707"/>
    <cfRule type="duplicateValues" dxfId="18729" priority="17706" stopIfTrue="1"/>
    <cfRule type="duplicateValues" dxfId="18728" priority="17705"/>
  </conditionalFormatting>
  <conditionalFormatting sqref="L583">
    <cfRule type="duplicateValues" dxfId="18727" priority="17690"/>
    <cfRule type="duplicateValues" dxfId="18726" priority="17698"/>
    <cfRule type="duplicateValues" dxfId="18725" priority="17697" stopIfTrue="1"/>
    <cfRule type="duplicateValues" dxfId="18724" priority="17695"/>
    <cfRule type="duplicateValues" priority="17694"/>
    <cfRule type="duplicateValues" dxfId="18723" priority="17693"/>
    <cfRule type="duplicateValues" dxfId="18722" priority="17692"/>
    <cfRule type="duplicateValues" dxfId="18721" priority="17691"/>
    <cfRule type="duplicateValues" dxfId="18720" priority="17696"/>
  </conditionalFormatting>
  <conditionalFormatting sqref="L584">
    <cfRule type="duplicateValues" dxfId="18719" priority="17676"/>
    <cfRule type="duplicateValues" priority="17675"/>
    <cfRule type="duplicateValues" dxfId="18718" priority="17674"/>
    <cfRule type="duplicateValues" dxfId="18717" priority="17673"/>
    <cfRule type="duplicateValues" dxfId="18716" priority="17672"/>
    <cfRule type="duplicateValues" dxfId="18715" priority="17679"/>
    <cfRule type="duplicateValues" dxfId="18714" priority="17670"/>
    <cfRule type="duplicateValues" dxfId="18713" priority="17680" stopIfTrue="1"/>
    <cfRule type="duplicateValues" dxfId="18712" priority="17678" stopIfTrue="1"/>
    <cfRule type="duplicateValues" dxfId="18711" priority="17677"/>
    <cfRule type="duplicateValues" dxfId="18710" priority="17671"/>
  </conditionalFormatting>
  <conditionalFormatting sqref="L585:L586">
    <cfRule type="duplicateValues" dxfId="18709" priority="17682"/>
    <cfRule type="duplicateValues" dxfId="18708" priority="17681"/>
    <cfRule type="duplicateValues" dxfId="18707" priority="17689"/>
    <cfRule type="duplicateValues" dxfId="18706" priority="17688" stopIfTrue="1"/>
    <cfRule type="duplicateValues" dxfId="18705" priority="17687"/>
    <cfRule type="duplicateValues" dxfId="18704" priority="17686"/>
    <cfRule type="duplicateValues" priority="17685"/>
    <cfRule type="duplicateValues" dxfId="18703" priority="17684"/>
    <cfRule type="duplicateValues" dxfId="18702" priority="17683"/>
  </conditionalFormatting>
  <conditionalFormatting sqref="L587:L588">
    <cfRule type="duplicateValues" priority="17656"/>
    <cfRule type="duplicateValues" dxfId="18701" priority="17655"/>
    <cfRule type="duplicateValues" dxfId="18700" priority="17654"/>
    <cfRule type="duplicateValues" dxfId="18699" priority="17653"/>
    <cfRule type="duplicateValues" dxfId="18698" priority="17652"/>
    <cfRule type="duplicateValues" dxfId="18697" priority="17668" stopIfTrue="1"/>
    <cfRule type="duplicateValues" dxfId="18696" priority="17663"/>
    <cfRule type="duplicateValues" dxfId="18695" priority="17669"/>
    <cfRule type="duplicateValues" dxfId="18694" priority="17661"/>
    <cfRule type="duplicateValues" dxfId="18693" priority="17662"/>
    <cfRule type="duplicateValues" dxfId="18692" priority="17664"/>
    <cfRule type="duplicateValues" priority="17665"/>
    <cfRule type="duplicateValues" dxfId="18691" priority="17666"/>
    <cfRule type="duplicateValues" dxfId="18690" priority="17667"/>
    <cfRule type="duplicateValues" dxfId="18689" priority="17660"/>
    <cfRule type="duplicateValues" dxfId="18688" priority="17659" stopIfTrue="1"/>
    <cfRule type="duplicateValues" dxfId="18687" priority="17658"/>
    <cfRule type="duplicateValues" dxfId="18686" priority="17657"/>
  </conditionalFormatting>
  <conditionalFormatting sqref="L589">
    <cfRule type="duplicateValues" priority="17646"/>
    <cfRule type="duplicateValues" dxfId="18685" priority="17645"/>
    <cfRule type="duplicateValues" dxfId="18684" priority="17644"/>
    <cfRule type="duplicateValues" dxfId="18683" priority="17643"/>
    <cfRule type="duplicateValues" dxfId="18682" priority="17642"/>
    <cfRule type="duplicateValues" dxfId="18681" priority="17641"/>
    <cfRule type="duplicateValues" dxfId="18680" priority="17650"/>
    <cfRule type="duplicateValues" dxfId="18679" priority="17651" stopIfTrue="1"/>
    <cfRule type="duplicateValues" dxfId="18678" priority="17649" stopIfTrue="1"/>
    <cfRule type="duplicateValues" dxfId="18677" priority="17648"/>
    <cfRule type="duplicateValues" dxfId="18676" priority="17647"/>
  </conditionalFormatting>
  <conditionalFormatting sqref="L590">
    <cfRule type="duplicateValues" dxfId="18675" priority="17620"/>
    <cfRule type="duplicateValues" priority="17621"/>
    <cfRule type="duplicateValues" dxfId="18674" priority="17622"/>
    <cfRule type="duplicateValues" dxfId="18673" priority="17623"/>
    <cfRule type="duplicateValues" dxfId="18672" priority="17624" stopIfTrue="1"/>
    <cfRule type="duplicateValues" dxfId="18671" priority="17619"/>
    <cfRule type="duplicateValues" dxfId="18670" priority="17625"/>
    <cfRule type="duplicateValues" dxfId="18669" priority="17618"/>
    <cfRule type="duplicateValues" dxfId="18668" priority="17617"/>
  </conditionalFormatting>
  <conditionalFormatting sqref="L590:L591">
    <cfRule type="duplicateValues" dxfId="18667" priority="17627"/>
  </conditionalFormatting>
  <conditionalFormatting sqref="L591">
    <cfRule type="duplicateValues" dxfId="18666" priority="17613"/>
    <cfRule type="duplicateValues" priority="17612"/>
    <cfRule type="duplicateValues" dxfId="18665" priority="17611"/>
    <cfRule type="duplicateValues" dxfId="18664" priority="17610"/>
    <cfRule type="duplicateValues" dxfId="18663" priority="17609"/>
    <cfRule type="duplicateValues" dxfId="18662" priority="17608"/>
    <cfRule type="duplicateValues" dxfId="18661" priority="17615" stopIfTrue="1"/>
    <cfRule type="duplicateValues" dxfId="18660" priority="17616"/>
    <cfRule type="duplicateValues" dxfId="18659" priority="17614"/>
  </conditionalFormatting>
  <conditionalFormatting sqref="L592:L594">
    <cfRule type="duplicateValues" dxfId="18658" priority="17605" stopIfTrue="1"/>
    <cfRule type="duplicateValues" dxfId="18657" priority="17604"/>
    <cfRule type="duplicateValues" dxfId="18656" priority="17603"/>
    <cfRule type="duplicateValues" priority="17602"/>
    <cfRule type="duplicateValues" dxfId="18655" priority="17601"/>
    <cfRule type="duplicateValues" dxfId="18654" priority="17600"/>
    <cfRule type="duplicateValues" dxfId="18653" priority="17599"/>
    <cfRule type="duplicateValues" dxfId="18652" priority="17598"/>
    <cfRule type="duplicateValues" dxfId="18651" priority="17597"/>
    <cfRule type="duplicateValues" dxfId="18650" priority="17607" stopIfTrue="1"/>
    <cfRule type="duplicateValues" dxfId="18649" priority="17606"/>
  </conditionalFormatting>
  <conditionalFormatting sqref="L595">
    <cfRule type="duplicateValues" dxfId="18648" priority="17588"/>
    <cfRule type="duplicateValues" dxfId="18647" priority="17596"/>
    <cfRule type="duplicateValues" dxfId="18646" priority="17595"/>
    <cfRule type="duplicateValues" dxfId="18645" priority="17594" stopIfTrue="1"/>
    <cfRule type="duplicateValues" dxfId="18644" priority="17593"/>
    <cfRule type="duplicateValues" dxfId="18643" priority="17592"/>
    <cfRule type="duplicateValues" priority="17591"/>
    <cfRule type="duplicateValues" dxfId="18642" priority="17590"/>
    <cfRule type="duplicateValues" dxfId="18641" priority="17589"/>
    <cfRule type="duplicateValues" dxfId="18640" priority="17587"/>
  </conditionalFormatting>
  <conditionalFormatting sqref="L596">
    <cfRule type="duplicateValues" priority="17581"/>
    <cfRule type="duplicateValues" dxfId="18639" priority="17580"/>
    <cfRule type="duplicateValues" dxfId="18638" priority="17579"/>
    <cfRule type="duplicateValues" dxfId="18637" priority="17576"/>
    <cfRule type="duplicateValues" dxfId="18636" priority="17577"/>
    <cfRule type="duplicateValues" dxfId="18635" priority="17582"/>
    <cfRule type="duplicateValues" dxfId="18634" priority="17586" stopIfTrue="1"/>
    <cfRule type="duplicateValues" dxfId="18633" priority="17585"/>
    <cfRule type="duplicateValues" dxfId="18632" priority="17584" stopIfTrue="1"/>
    <cfRule type="duplicateValues" dxfId="18631" priority="17583"/>
    <cfRule type="duplicateValues" dxfId="18630" priority="17578"/>
  </conditionalFormatting>
  <conditionalFormatting sqref="L597:L598">
    <cfRule type="duplicateValues" dxfId="18629" priority="17560"/>
    <cfRule type="duplicateValues" dxfId="18628" priority="17575"/>
    <cfRule type="duplicateValues" dxfId="18627" priority="17574" stopIfTrue="1"/>
    <cfRule type="duplicateValues" dxfId="18626" priority="17573"/>
    <cfRule type="duplicateValues" dxfId="18625" priority="17572"/>
    <cfRule type="duplicateValues" priority="17571"/>
    <cfRule type="duplicateValues" dxfId="18624" priority="17570"/>
    <cfRule type="duplicateValues" dxfId="18623" priority="17569"/>
    <cfRule type="duplicateValues" dxfId="18622" priority="17568"/>
    <cfRule type="duplicateValues" dxfId="18621" priority="17567"/>
    <cfRule type="duplicateValues" dxfId="18620" priority="17566"/>
    <cfRule type="duplicateValues" dxfId="18619" priority="17565" stopIfTrue="1"/>
    <cfRule type="duplicateValues" dxfId="18618" priority="17564"/>
    <cfRule type="duplicateValues" dxfId="18617" priority="17563"/>
    <cfRule type="duplicateValues" priority="17562"/>
    <cfRule type="duplicateValues" dxfId="18616" priority="17561"/>
    <cfRule type="duplicateValues" dxfId="18615" priority="17559"/>
    <cfRule type="duplicateValues" dxfId="18614" priority="17558"/>
  </conditionalFormatting>
  <conditionalFormatting sqref="L599:L604">
    <cfRule type="duplicateValues" dxfId="18613" priority="17548"/>
    <cfRule type="duplicateValues" dxfId="18612" priority="17557" stopIfTrue="1"/>
    <cfRule type="duplicateValues" dxfId="18611" priority="17556"/>
    <cfRule type="duplicateValues" dxfId="18610" priority="17555" stopIfTrue="1"/>
    <cfRule type="duplicateValues" dxfId="18609" priority="17554"/>
    <cfRule type="duplicateValues" dxfId="18608" priority="17553"/>
    <cfRule type="duplicateValues" priority="17552"/>
    <cfRule type="duplicateValues" dxfId="18607" priority="17551"/>
    <cfRule type="duplicateValues" dxfId="18606" priority="17550"/>
    <cfRule type="duplicateValues" dxfId="18605" priority="17549"/>
    <cfRule type="duplicateValues" dxfId="18604" priority="17547"/>
  </conditionalFormatting>
  <conditionalFormatting sqref="L605">
    <cfRule type="duplicateValues" dxfId="18603" priority="17538"/>
    <cfRule type="duplicateValues" dxfId="18602" priority="17546"/>
    <cfRule type="duplicateValues" dxfId="18601" priority="17545" stopIfTrue="1"/>
    <cfRule type="duplicateValues" dxfId="18600" priority="17544"/>
    <cfRule type="duplicateValues" dxfId="18599" priority="17543"/>
    <cfRule type="duplicateValues" priority="17542"/>
    <cfRule type="duplicateValues" dxfId="18598" priority="17541"/>
    <cfRule type="duplicateValues" dxfId="18597" priority="17540"/>
    <cfRule type="duplicateValues" dxfId="18596" priority="17539"/>
    <cfRule type="duplicateValues" dxfId="18595" priority="17537"/>
  </conditionalFormatting>
  <conditionalFormatting sqref="L606:L607">
    <cfRule type="duplicateValues" dxfId="18594" priority="17535" stopIfTrue="1"/>
    <cfRule type="duplicateValues" dxfId="18593" priority="17536"/>
    <cfRule type="duplicateValues" dxfId="18592" priority="17519"/>
    <cfRule type="duplicateValues" dxfId="18591" priority="17534"/>
    <cfRule type="duplicateValues" dxfId="18590" priority="17533"/>
    <cfRule type="duplicateValues" priority="17532"/>
    <cfRule type="duplicateValues" dxfId="18589" priority="17531"/>
    <cfRule type="duplicateValues" dxfId="18588" priority="17530"/>
    <cfRule type="duplicateValues" dxfId="18587" priority="17529"/>
    <cfRule type="duplicateValues" dxfId="18586" priority="17528"/>
    <cfRule type="duplicateValues" dxfId="18585" priority="17527"/>
    <cfRule type="duplicateValues" dxfId="18584" priority="17526" stopIfTrue="1"/>
    <cfRule type="duplicateValues" dxfId="18583" priority="17525"/>
    <cfRule type="duplicateValues" dxfId="18582" priority="17524"/>
    <cfRule type="duplicateValues" priority="17523"/>
    <cfRule type="duplicateValues" dxfId="18581" priority="17522"/>
    <cfRule type="duplicateValues" dxfId="18580" priority="17521"/>
    <cfRule type="duplicateValues" dxfId="18579" priority="17520"/>
  </conditionalFormatting>
  <conditionalFormatting sqref="L608">
    <cfRule type="duplicateValues" dxfId="18578" priority="17510"/>
    <cfRule type="duplicateValues" dxfId="18577" priority="17518"/>
    <cfRule type="duplicateValues" dxfId="18576" priority="17517" stopIfTrue="1"/>
    <cfRule type="duplicateValues" dxfId="18575" priority="17516"/>
    <cfRule type="duplicateValues" dxfId="18574" priority="17515"/>
    <cfRule type="duplicateValues" priority="17514"/>
    <cfRule type="duplicateValues" dxfId="18573" priority="17513"/>
    <cfRule type="duplicateValues" dxfId="18572" priority="17512"/>
    <cfRule type="duplicateValues" dxfId="18571" priority="17511"/>
    <cfRule type="duplicateValues" dxfId="18570" priority="17509"/>
  </conditionalFormatting>
  <conditionalFormatting sqref="L609:L611">
    <cfRule type="duplicateValues" dxfId="18569" priority="17508" stopIfTrue="1"/>
    <cfRule type="duplicateValues" dxfId="18568" priority="17507"/>
    <cfRule type="duplicateValues" dxfId="18567" priority="17506" stopIfTrue="1"/>
    <cfRule type="duplicateValues" dxfId="18566" priority="17505"/>
    <cfRule type="duplicateValues" dxfId="18565" priority="17504"/>
    <cfRule type="duplicateValues" priority="17503"/>
    <cfRule type="duplicateValues" dxfId="18564" priority="17502"/>
    <cfRule type="duplicateValues" dxfId="18563" priority="17501"/>
    <cfRule type="duplicateValues" dxfId="18562" priority="17500"/>
    <cfRule type="duplicateValues" dxfId="18561" priority="17499"/>
    <cfRule type="duplicateValues" dxfId="18560" priority="17498"/>
  </conditionalFormatting>
  <conditionalFormatting sqref="L612:L613">
    <cfRule type="duplicateValues" dxfId="18559" priority="17497"/>
    <cfRule type="duplicateValues" dxfId="18558" priority="17496"/>
    <cfRule type="duplicateValues" dxfId="18557" priority="17495" stopIfTrue="1"/>
    <cfRule type="duplicateValues" dxfId="18556" priority="17494"/>
    <cfRule type="duplicateValues" dxfId="18555" priority="17493"/>
    <cfRule type="duplicateValues" priority="17492"/>
    <cfRule type="duplicateValues" dxfId="18554" priority="17491"/>
    <cfRule type="duplicateValues" dxfId="18553" priority="17490"/>
    <cfRule type="duplicateValues" dxfId="18552" priority="17489"/>
    <cfRule type="duplicateValues" dxfId="18551" priority="17488"/>
  </conditionalFormatting>
  <conditionalFormatting sqref="L614:L617">
    <cfRule type="duplicateValues" dxfId="18550" priority="17477"/>
    <cfRule type="duplicateValues" dxfId="18549" priority="17487" stopIfTrue="1"/>
    <cfRule type="duplicateValues" dxfId="18548" priority="17486"/>
    <cfRule type="duplicateValues" dxfId="18547" priority="17485" stopIfTrue="1"/>
    <cfRule type="duplicateValues" dxfId="18546" priority="17484"/>
    <cfRule type="duplicateValues" dxfId="18545" priority="17483"/>
    <cfRule type="duplicateValues" priority="17482"/>
    <cfRule type="duplicateValues" dxfId="18544" priority="17481"/>
    <cfRule type="duplicateValues" dxfId="18543" priority="17480"/>
    <cfRule type="duplicateValues" dxfId="18542" priority="17479"/>
    <cfRule type="duplicateValues" dxfId="18541" priority="17478"/>
  </conditionalFormatting>
  <conditionalFormatting sqref="L618:L619">
    <cfRule type="duplicateValues" dxfId="18540" priority="17459"/>
    <cfRule type="duplicateValues" dxfId="18539" priority="17476"/>
    <cfRule type="duplicateValues" dxfId="18538" priority="17475" stopIfTrue="1"/>
    <cfRule type="duplicateValues" dxfId="18537" priority="17474"/>
    <cfRule type="duplicateValues" dxfId="18536" priority="17473"/>
    <cfRule type="duplicateValues" priority="17472"/>
    <cfRule type="duplicateValues" dxfId="18535" priority="17471"/>
    <cfRule type="duplicateValues" dxfId="18534" priority="17470"/>
    <cfRule type="duplicateValues" dxfId="18533" priority="17469"/>
    <cfRule type="duplicateValues" dxfId="18532" priority="17468"/>
    <cfRule type="duplicateValues" dxfId="18531" priority="17467"/>
    <cfRule type="duplicateValues" dxfId="18530" priority="17466" stopIfTrue="1"/>
    <cfRule type="duplicateValues" dxfId="18529" priority="17465"/>
    <cfRule type="duplicateValues" dxfId="18528" priority="17464"/>
    <cfRule type="duplicateValues" priority="17463"/>
    <cfRule type="duplicateValues" dxfId="18527" priority="17462"/>
    <cfRule type="duplicateValues" dxfId="18526" priority="17461"/>
    <cfRule type="duplicateValues" dxfId="18525" priority="17460"/>
  </conditionalFormatting>
  <conditionalFormatting sqref="L620:L621">
    <cfRule type="duplicateValues" dxfId="18524" priority="17449"/>
    <cfRule type="duplicateValues" dxfId="18523" priority="17458"/>
    <cfRule type="duplicateValues" dxfId="18522" priority="17457"/>
    <cfRule type="duplicateValues" dxfId="18521" priority="17456" stopIfTrue="1"/>
    <cfRule type="duplicateValues" dxfId="18520" priority="17455"/>
    <cfRule type="duplicateValues" dxfId="18519" priority="17454"/>
    <cfRule type="duplicateValues" priority="17453"/>
    <cfRule type="duplicateValues" dxfId="18518" priority="17452"/>
    <cfRule type="duplicateValues" dxfId="18517" priority="17451"/>
    <cfRule type="duplicateValues" dxfId="18516" priority="17450"/>
  </conditionalFormatting>
  <conditionalFormatting sqref="L623">
    <cfRule type="duplicateValues" dxfId="18515" priority="17448"/>
    <cfRule type="duplicateValues" dxfId="18514" priority="17439"/>
    <cfRule type="duplicateValues" dxfId="18513" priority="17447"/>
    <cfRule type="duplicateValues" dxfId="18512" priority="17446" stopIfTrue="1"/>
    <cfRule type="duplicateValues" dxfId="18511" priority="17445"/>
    <cfRule type="duplicateValues" dxfId="18510" priority="17444"/>
    <cfRule type="duplicateValues" priority="17443"/>
    <cfRule type="duplicateValues" dxfId="18509" priority="17442"/>
    <cfRule type="duplicateValues" dxfId="18508" priority="17441"/>
    <cfRule type="duplicateValues" dxfId="18507" priority="17440"/>
  </conditionalFormatting>
  <conditionalFormatting sqref="L624">
    <cfRule type="duplicateValues" dxfId="18506" priority="17437"/>
    <cfRule type="duplicateValues" dxfId="18505" priority="17438"/>
    <cfRule type="duplicateValues" dxfId="18504" priority="17436" stopIfTrue="1"/>
    <cfRule type="duplicateValues" dxfId="18503" priority="17435"/>
    <cfRule type="duplicateValues" dxfId="18502" priority="17434"/>
    <cfRule type="duplicateValues" priority="17433"/>
    <cfRule type="duplicateValues" dxfId="18501" priority="17432"/>
    <cfRule type="duplicateValues" dxfId="18500" priority="17431"/>
    <cfRule type="duplicateValues" dxfId="18499" priority="17430"/>
    <cfRule type="duplicateValues" dxfId="18498" priority="17429"/>
  </conditionalFormatting>
  <conditionalFormatting sqref="L625:L627">
    <cfRule type="duplicateValues" dxfId="18497" priority="17419"/>
    <cfRule type="duplicateValues" dxfId="18496" priority="17428"/>
    <cfRule type="duplicateValues" dxfId="18495" priority="17427"/>
    <cfRule type="duplicateValues" dxfId="18494" priority="17426" stopIfTrue="1"/>
    <cfRule type="duplicateValues" dxfId="18493" priority="17425"/>
    <cfRule type="duplicateValues" dxfId="18492" priority="17424"/>
    <cfRule type="duplicateValues" priority="17423"/>
    <cfRule type="duplicateValues" dxfId="18491" priority="17422"/>
    <cfRule type="duplicateValues" dxfId="18490" priority="17421"/>
    <cfRule type="duplicateValues" dxfId="18489" priority="17420"/>
  </conditionalFormatting>
  <conditionalFormatting sqref="L628">
    <cfRule type="duplicateValues" dxfId="18488" priority="17409"/>
    <cfRule type="duplicateValues" dxfId="18487" priority="17418"/>
    <cfRule type="duplicateValues" dxfId="18486" priority="17417" stopIfTrue="1"/>
    <cfRule type="duplicateValues" dxfId="18485" priority="17416"/>
    <cfRule type="duplicateValues" dxfId="18484" priority="17415"/>
    <cfRule type="duplicateValues" priority="17414"/>
    <cfRule type="duplicateValues" dxfId="18483" priority="17413"/>
    <cfRule type="duplicateValues" dxfId="18482" priority="17412"/>
    <cfRule type="duplicateValues" dxfId="18481" priority="17411"/>
    <cfRule type="duplicateValues" dxfId="18480" priority="17410"/>
  </conditionalFormatting>
  <conditionalFormatting sqref="L629:L630">
    <cfRule type="duplicateValues" dxfId="18479" priority="17404"/>
    <cfRule type="duplicateValues" dxfId="18478" priority="17408" stopIfTrue="1"/>
    <cfRule type="duplicateValues" dxfId="18477" priority="17407"/>
    <cfRule type="duplicateValues" dxfId="18476" priority="17406" stopIfTrue="1"/>
    <cfRule type="duplicateValues" dxfId="18475" priority="17405"/>
    <cfRule type="duplicateValues" dxfId="18474" priority="17399"/>
    <cfRule type="duplicateValues" priority="17403"/>
    <cfRule type="duplicateValues" dxfId="18473" priority="17402"/>
    <cfRule type="duplicateValues" dxfId="18472" priority="17401"/>
    <cfRule type="duplicateValues" dxfId="18471" priority="17400"/>
    <cfRule type="duplicateValues" dxfId="18470" priority="17398"/>
  </conditionalFormatting>
  <conditionalFormatting sqref="L632">
    <cfRule type="duplicateValues" dxfId="18469" priority="17388"/>
    <cfRule type="duplicateValues" dxfId="18468" priority="17397"/>
    <cfRule type="duplicateValues" dxfId="18467" priority="17396" stopIfTrue="1"/>
    <cfRule type="duplicateValues" dxfId="18466" priority="17395"/>
    <cfRule type="duplicateValues" dxfId="18465" priority="17394"/>
    <cfRule type="duplicateValues" priority="17393"/>
    <cfRule type="duplicateValues" dxfId="18464" priority="17392"/>
    <cfRule type="duplicateValues" dxfId="18463" priority="17391"/>
    <cfRule type="duplicateValues" dxfId="18462" priority="17390"/>
    <cfRule type="duplicateValues" dxfId="18461" priority="17389"/>
  </conditionalFormatting>
  <conditionalFormatting sqref="L633">
    <cfRule type="duplicateValues" dxfId="18460" priority="17387" stopIfTrue="1"/>
    <cfRule type="duplicateValues" dxfId="18459" priority="17386"/>
    <cfRule type="duplicateValues" dxfId="18458" priority="17385" stopIfTrue="1"/>
    <cfRule type="duplicateValues" dxfId="18457" priority="17384"/>
    <cfRule type="duplicateValues" dxfId="18456" priority="17383"/>
    <cfRule type="duplicateValues" priority="17382"/>
    <cfRule type="duplicateValues" dxfId="18455" priority="17381"/>
    <cfRule type="duplicateValues" dxfId="18454" priority="17380"/>
    <cfRule type="duplicateValues" dxfId="18453" priority="17379"/>
    <cfRule type="duplicateValues" dxfId="18452" priority="17378"/>
    <cfRule type="duplicateValues" dxfId="18451" priority="17377"/>
  </conditionalFormatting>
  <conditionalFormatting sqref="L634">
    <cfRule type="duplicateValues" dxfId="18450" priority="17367"/>
    <cfRule type="duplicateValues" dxfId="18449" priority="17376"/>
    <cfRule type="duplicateValues" dxfId="18448" priority="17375"/>
    <cfRule type="duplicateValues" dxfId="18447" priority="17374" stopIfTrue="1"/>
    <cfRule type="duplicateValues" dxfId="18446" priority="17373"/>
    <cfRule type="duplicateValues" dxfId="18445" priority="17372"/>
    <cfRule type="duplicateValues" priority="17371"/>
    <cfRule type="duplicateValues" dxfId="18444" priority="17370"/>
    <cfRule type="duplicateValues" dxfId="18443" priority="17369"/>
    <cfRule type="duplicateValues" dxfId="18442" priority="17368"/>
  </conditionalFormatting>
  <conditionalFormatting sqref="L635">
    <cfRule type="duplicateValues" dxfId="18441" priority="17283"/>
    <cfRule type="duplicateValues" dxfId="18440" priority="17289" stopIfTrue="1"/>
    <cfRule type="duplicateValues" dxfId="18439" priority="17288"/>
    <cfRule type="duplicateValues" dxfId="18438" priority="17287" stopIfTrue="1"/>
    <cfRule type="duplicateValues" dxfId="18437" priority="17286"/>
    <cfRule type="duplicateValues" dxfId="18436" priority="17285"/>
    <cfRule type="duplicateValues" priority="17284"/>
    <cfRule type="duplicateValues" dxfId="18435" priority="17282"/>
    <cfRule type="duplicateValues" dxfId="18434" priority="17281"/>
    <cfRule type="duplicateValues" dxfId="18433" priority="17280"/>
    <cfRule type="duplicateValues" dxfId="18432" priority="17279"/>
  </conditionalFormatting>
  <conditionalFormatting sqref="L636">
    <cfRule type="duplicateValues" dxfId="18431" priority="17269"/>
    <cfRule type="duplicateValues" dxfId="18430" priority="17278"/>
    <cfRule type="duplicateValues" dxfId="18429" priority="17277"/>
    <cfRule type="duplicateValues" dxfId="18428" priority="17276" stopIfTrue="1"/>
    <cfRule type="duplicateValues" dxfId="18427" priority="17275"/>
    <cfRule type="duplicateValues" dxfId="18426" priority="17274"/>
    <cfRule type="duplicateValues" priority="17273"/>
    <cfRule type="duplicateValues" dxfId="18425" priority="17272"/>
    <cfRule type="duplicateValues" dxfId="18424" priority="17271"/>
    <cfRule type="duplicateValues" dxfId="18423" priority="17270"/>
  </conditionalFormatting>
  <conditionalFormatting sqref="L638">
    <cfRule type="duplicateValues" dxfId="18422" priority="17268"/>
    <cfRule type="duplicateValues" dxfId="18421" priority="17259"/>
    <cfRule type="duplicateValues" dxfId="18420" priority="17267"/>
    <cfRule type="duplicateValues" dxfId="18419" priority="17266" stopIfTrue="1"/>
    <cfRule type="duplicateValues" dxfId="18418" priority="17265"/>
    <cfRule type="duplicateValues" dxfId="18417" priority="17264"/>
    <cfRule type="duplicateValues" priority="17263"/>
    <cfRule type="duplicateValues" dxfId="18416" priority="17262"/>
    <cfRule type="duplicateValues" dxfId="18415" priority="17261"/>
    <cfRule type="duplicateValues" dxfId="18414" priority="17260"/>
  </conditionalFormatting>
  <conditionalFormatting sqref="L645">
    <cfRule type="duplicateValues" dxfId="18413" priority="17234" stopIfTrue="1"/>
    <cfRule type="duplicateValues" dxfId="18412" priority="17236" stopIfTrue="1"/>
    <cfRule type="duplicateValues" dxfId="18411" priority="17235"/>
    <cfRule type="duplicateValues" dxfId="18410" priority="17233"/>
    <cfRule type="duplicateValues" dxfId="18409" priority="17232"/>
    <cfRule type="duplicateValues" priority="17231"/>
    <cfRule type="duplicateValues" dxfId="18408" priority="17230"/>
    <cfRule type="duplicateValues" dxfId="18407" priority="17229"/>
    <cfRule type="duplicateValues" dxfId="18406" priority="17228"/>
    <cfRule type="duplicateValues" dxfId="18405" priority="17227"/>
    <cfRule type="duplicateValues" dxfId="18404" priority="17226"/>
  </conditionalFormatting>
  <conditionalFormatting sqref="L646">
    <cfRule type="duplicateValues" dxfId="18403" priority="17216"/>
    <cfRule type="duplicateValues" dxfId="18402" priority="17225"/>
    <cfRule type="duplicateValues" dxfId="18401" priority="17224"/>
    <cfRule type="duplicateValues" dxfId="18400" priority="17223" stopIfTrue="1"/>
    <cfRule type="duplicateValues" dxfId="18399" priority="17222"/>
    <cfRule type="duplicateValues" dxfId="18398" priority="17221"/>
    <cfRule type="duplicateValues" priority="17220"/>
    <cfRule type="duplicateValues" dxfId="18397" priority="17219"/>
    <cfRule type="duplicateValues" dxfId="18396" priority="17218"/>
    <cfRule type="duplicateValues" dxfId="18395" priority="17217"/>
  </conditionalFormatting>
  <conditionalFormatting sqref="L647">
    <cfRule type="duplicateValues" dxfId="18394" priority="17207"/>
    <cfRule type="duplicateValues" dxfId="18393" priority="17215"/>
    <cfRule type="duplicateValues" dxfId="18392" priority="17214" stopIfTrue="1"/>
    <cfRule type="duplicateValues" dxfId="18391" priority="17213"/>
    <cfRule type="duplicateValues" dxfId="18390" priority="17212"/>
    <cfRule type="duplicateValues" priority="17211"/>
    <cfRule type="duplicateValues" dxfId="18389" priority="17210"/>
    <cfRule type="duplicateValues" dxfId="18388" priority="17209"/>
    <cfRule type="duplicateValues" dxfId="18387" priority="17208"/>
    <cfRule type="duplicateValues" dxfId="18386" priority="17206"/>
    <cfRule type="duplicateValues" dxfId="18385" priority="17205" stopIfTrue="1"/>
    <cfRule type="duplicateValues" dxfId="18384" priority="17204"/>
    <cfRule type="duplicateValues" dxfId="18383" priority="17203"/>
    <cfRule type="duplicateValues" priority="17202"/>
    <cfRule type="duplicateValues" dxfId="18382" priority="17201"/>
    <cfRule type="duplicateValues" dxfId="18381" priority="17200"/>
    <cfRule type="duplicateValues" dxfId="18380" priority="17199"/>
    <cfRule type="duplicateValues" dxfId="18379" priority="17198"/>
  </conditionalFormatting>
  <conditionalFormatting sqref="L648">
    <cfRule type="duplicateValues" dxfId="18378" priority="17197" stopIfTrue="1"/>
    <cfRule type="duplicateValues" dxfId="18377" priority="17196"/>
    <cfRule type="duplicateValues" dxfId="18376" priority="17195" stopIfTrue="1"/>
    <cfRule type="duplicateValues" dxfId="18375" priority="17194"/>
    <cfRule type="duplicateValues" dxfId="18374" priority="17193"/>
    <cfRule type="duplicateValues" priority="17192"/>
    <cfRule type="duplicateValues" dxfId="18373" priority="17191"/>
    <cfRule type="duplicateValues" dxfId="18372" priority="17190"/>
    <cfRule type="duplicateValues" dxfId="18371" priority="17189"/>
    <cfRule type="duplicateValues" dxfId="18370" priority="17188"/>
    <cfRule type="duplicateValues" dxfId="18369" priority="17187"/>
  </conditionalFormatting>
  <conditionalFormatting sqref="L649">
    <cfRule type="duplicateValues" dxfId="18368" priority="17186"/>
    <cfRule type="duplicateValues" dxfId="18367" priority="17185"/>
    <cfRule type="duplicateValues" dxfId="18366" priority="17184" stopIfTrue="1"/>
    <cfRule type="duplicateValues" dxfId="18365" priority="17183"/>
    <cfRule type="duplicateValues" dxfId="18364" priority="17182"/>
    <cfRule type="duplicateValues" priority="17181"/>
    <cfRule type="duplicateValues" dxfId="18363" priority="17180"/>
    <cfRule type="duplicateValues" dxfId="18362" priority="17179"/>
    <cfRule type="duplicateValues" dxfId="18361" priority="17178"/>
    <cfRule type="duplicateValues" dxfId="18360" priority="17177"/>
  </conditionalFormatting>
  <conditionalFormatting sqref="L650">
    <cfRule type="duplicateValues" dxfId="18359" priority="17167"/>
    <cfRule type="duplicateValues" dxfId="18358" priority="17176"/>
    <cfRule type="duplicateValues" dxfId="18357" priority="17175"/>
    <cfRule type="duplicateValues" dxfId="18356" priority="17174" stopIfTrue="1"/>
    <cfRule type="duplicateValues" dxfId="18355" priority="17173"/>
    <cfRule type="duplicateValues" dxfId="18354" priority="17172"/>
    <cfRule type="duplicateValues" priority="17171"/>
    <cfRule type="duplicateValues" dxfId="18353" priority="17170"/>
    <cfRule type="duplicateValues" dxfId="18352" priority="17169"/>
    <cfRule type="duplicateValues" dxfId="18351" priority="17168"/>
  </conditionalFormatting>
  <conditionalFormatting sqref="L651:L652">
    <cfRule type="duplicateValues" dxfId="18350" priority="17156"/>
    <cfRule type="duplicateValues" dxfId="18349" priority="17166" stopIfTrue="1"/>
    <cfRule type="duplicateValues" dxfId="18348" priority="17165"/>
    <cfRule type="duplicateValues" dxfId="18347" priority="17164" stopIfTrue="1"/>
    <cfRule type="duplicateValues" dxfId="18346" priority="17163"/>
    <cfRule type="duplicateValues" dxfId="18345" priority="17162"/>
    <cfRule type="duplicateValues" priority="17161"/>
    <cfRule type="duplicateValues" dxfId="18344" priority="17160"/>
    <cfRule type="duplicateValues" dxfId="18343" priority="17159"/>
    <cfRule type="duplicateValues" dxfId="18342" priority="17158"/>
    <cfRule type="duplicateValues" dxfId="18341" priority="17157"/>
  </conditionalFormatting>
  <conditionalFormatting sqref="L653">
    <cfRule type="duplicateValues" dxfId="18340" priority="17146"/>
    <cfRule type="duplicateValues" dxfId="18339" priority="17155"/>
    <cfRule type="duplicateValues" dxfId="18338" priority="17154" stopIfTrue="1"/>
    <cfRule type="duplicateValues" dxfId="18337" priority="17153"/>
    <cfRule type="duplicateValues" dxfId="18336" priority="17152"/>
    <cfRule type="duplicateValues" priority="17151"/>
    <cfRule type="duplicateValues" dxfId="18335" priority="17150"/>
    <cfRule type="duplicateValues" dxfId="18334" priority="17149"/>
    <cfRule type="duplicateValues" dxfId="18333" priority="17148"/>
    <cfRule type="duplicateValues" dxfId="18332" priority="17147"/>
    <cfRule type="duplicateValues" dxfId="18331" priority="17138"/>
    <cfRule type="duplicateValues" dxfId="18330" priority="17145" stopIfTrue="1"/>
    <cfRule type="duplicateValues" dxfId="18329" priority="17144"/>
    <cfRule type="duplicateValues" dxfId="18328" priority="17143"/>
    <cfRule type="duplicateValues" priority="17142"/>
    <cfRule type="duplicateValues" dxfId="18327" priority="17141"/>
    <cfRule type="duplicateValues" dxfId="18326" priority="17140"/>
    <cfRule type="duplicateValues" dxfId="18325" priority="17139"/>
  </conditionalFormatting>
  <conditionalFormatting sqref="L654:L655">
    <cfRule type="duplicateValues" dxfId="18324" priority="17118"/>
    <cfRule type="duplicateValues" dxfId="18323" priority="17117"/>
    <cfRule type="duplicateValues" dxfId="18322" priority="17126"/>
    <cfRule type="duplicateValues" dxfId="18321" priority="17125"/>
    <cfRule type="duplicateValues" dxfId="18320" priority="17124" stopIfTrue="1"/>
    <cfRule type="duplicateValues" dxfId="18319" priority="17123"/>
    <cfRule type="duplicateValues" dxfId="18318" priority="17122"/>
    <cfRule type="duplicateValues" priority="17121"/>
    <cfRule type="duplicateValues" dxfId="18317" priority="17120"/>
    <cfRule type="duplicateValues" dxfId="18316" priority="17119"/>
  </conditionalFormatting>
  <conditionalFormatting sqref="L656">
    <cfRule type="duplicateValues" dxfId="18315" priority="17131"/>
    <cfRule type="duplicateValues" dxfId="18314" priority="17136"/>
    <cfRule type="duplicateValues" dxfId="18313" priority="17135" stopIfTrue="1"/>
    <cfRule type="duplicateValues" dxfId="18312" priority="17134"/>
    <cfRule type="duplicateValues" dxfId="18311" priority="17133"/>
    <cfRule type="duplicateValues" priority="17132"/>
    <cfRule type="duplicateValues" dxfId="18310" priority="17130"/>
    <cfRule type="duplicateValues" dxfId="18309" priority="17129"/>
    <cfRule type="duplicateValues" dxfId="18308" priority="17128"/>
    <cfRule type="duplicateValues" dxfId="18307" priority="17127"/>
    <cfRule type="duplicateValues" dxfId="18306" priority="17137" stopIfTrue="1"/>
  </conditionalFormatting>
  <conditionalFormatting sqref="L657">
    <cfRule type="duplicateValues" dxfId="18305" priority="17094"/>
    <cfRule type="duplicateValues" dxfId="18304" priority="17093" stopIfTrue="1"/>
    <cfRule type="duplicateValues" dxfId="18303" priority="17092"/>
    <cfRule type="duplicateValues" dxfId="18302" priority="17091"/>
    <cfRule type="duplicateValues" priority="17090"/>
    <cfRule type="duplicateValues" dxfId="18301" priority="17089"/>
    <cfRule type="duplicateValues" dxfId="18300" priority="17088"/>
    <cfRule type="duplicateValues" dxfId="18299" priority="17087"/>
    <cfRule type="duplicateValues" dxfId="18298" priority="17086"/>
    <cfRule type="duplicateValues" dxfId="18297" priority="17085"/>
  </conditionalFormatting>
  <conditionalFormatting sqref="L658:L659">
    <cfRule type="duplicateValues" dxfId="18296" priority="17084"/>
    <cfRule type="duplicateValues" dxfId="18295" priority="17083"/>
    <cfRule type="duplicateValues" dxfId="18294" priority="17082" stopIfTrue="1"/>
    <cfRule type="duplicateValues" dxfId="18293" priority="17081"/>
    <cfRule type="duplicateValues" dxfId="18292" priority="17080"/>
    <cfRule type="duplicateValues" priority="17079"/>
    <cfRule type="duplicateValues" dxfId="18291" priority="17078"/>
    <cfRule type="duplicateValues" dxfId="18290" priority="17077"/>
    <cfRule type="duplicateValues" dxfId="18289" priority="17076"/>
    <cfRule type="duplicateValues" dxfId="18288" priority="17075"/>
  </conditionalFormatting>
  <conditionalFormatting sqref="L660">
    <cfRule type="duplicateValues" dxfId="18287" priority="17074"/>
    <cfRule type="duplicateValues" dxfId="18286" priority="17073"/>
    <cfRule type="duplicateValues" dxfId="18285" priority="17072" stopIfTrue="1"/>
    <cfRule type="duplicateValues" dxfId="18284" priority="17071"/>
    <cfRule type="duplicateValues" dxfId="18283" priority="17070"/>
    <cfRule type="duplicateValues" priority="17069"/>
    <cfRule type="duplicateValues" dxfId="18282" priority="17068"/>
    <cfRule type="duplicateValues" dxfId="18281" priority="17067"/>
    <cfRule type="duplicateValues" dxfId="18280" priority="17066"/>
    <cfRule type="duplicateValues" dxfId="18279" priority="17065"/>
  </conditionalFormatting>
  <conditionalFormatting sqref="L661:L663">
    <cfRule type="duplicateValues" dxfId="18278" priority="17064"/>
    <cfRule type="duplicateValues" dxfId="18277" priority="17063" stopIfTrue="1"/>
    <cfRule type="duplicateValues" dxfId="18276" priority="17062"/>
    <cfRule type="duplicateValues" dxfId="18275" priority="17061"/>
    <cfRule type="duplicateValues" priority="17060"/>
    <cfRule type="duplicateValues" dxfId="18274" priority="17059"/>
    <cfRule type="duplicateValues" dxfId="18273" priority="17058"/>
    <cfRule type="duplicateValues" dxfId="18272" priority="17057"/>
    <cfRule type="duplicateValues" dxfId="18271" priority="17056"/>
    <cfRule type="duplicateValues" dxfId="18270" priority="17055"/>
    <cfRule type="duplicateValues" dxfId="18269" priority="17054" stopIfTrue="1"/>
    <cfRule type="duplicateValues" dxfId="18268" priority="17053"/>
    <cfRule type="duplicateValues" dxfId="18267" priority="17052"/>
    <cfRule type="duplicateValues" priority="17051"/>
    <cfRule type="duplicateValues" dxfId="18266" priority="17050"/>
    <cfRule type="duplicateValues" dxfId="18265" priority="17049"/>
    <cfRule type="duplicateValues" dxfId="18264" priority="17048"/>
    <cfRule type="duplicateValues" dxfId="18263" priority="17047"/>
  </conditionalFormatting>
  <conditionalFormatting sqref="L666:L667">
    <cfRule type="duplicateValues" dxfId="18262" priority="17046"/>
    <cfRule type="duplicateValues" dxfId="18261" priority="17045"/>
    <cfRule type="duplicateValues" dxfId="18260" priority="17044" stopIfTrue="1"/>
    <cfRule type="duplicateValues" dxfId="18259" priority="17043"/>
    <cfRule type="duplicateValues" dxfId="18258" priority="17042"/>
    <cfRule type="duplicateValues" priority="17041"/>
    <cfRule type="duplicateValues" dxfId="18257" priority="17040"/>
    <cfRule type="duplicateValues" dxfId="18256" priority="17039"/>
    <cfRule type="duplicateValues" dxfId="18255" priority="17038"/>
    <cfRule type="duplicateValues" dxfId="18254" priority="17037"/>
  </conditionalFormatting>
  <conditionalFormatting sqref="L668">
    <cfRule type="duplicateValues" dxfId="18253" priority="17036"/>
    <cfRule type="duplicateValues" dxfId="18252" priority="17035" stopIfTrue="1"/>
    <cfRule type="duplicateValues" dxfId="18251" priority="17034"/>
    <cfRule type="duplicateValues" dxfId="18250" priority="17033"/>
    <cfRule type="duplicateValues" priority="17032"/>
    <cfRule type="duplicateValues" dxfId="18249" priority="17031"/>
    <cfRule type="duplicateValues" dxfId="18248" priority="17030"/>
    <cfRule type="duplicateValues" dxfId="18247" priority="17029"/>
    <cfRule type="duplicateValues" dxfId="18246" priority="17028"/>
    <cfRule type="duplicateValues" dxfId="18245" priority="17027"/>
    <cfRule type="duplicateValues" dxfId="18244" priority="17026" stopIfTrue="1"/>
    <cfRule type="duplicateValues" dxfId="18243" priority="17025"/>
    <cfRule type="duplicateValues" dxfId="18242" priority="17024"/>
    <cfRule type="duplicateValues" priority="17023"/>
    <cfRule type="duplicateValues" dxfId="18241" priority="17022"/>
    <cfRule type="duplicateValues" dxfId="18240" priority="17021"/>
    <cfRule type="duplicateValues" dxfId="18239" priority="17020"/>
    <cfRule type="duplicateValues" dxfId="18238" priority="17019"/>
  </conditionalFormatting>
  <conditionalFormatting sqref="L670:L671">
    <cfRule type="duplicateValues" dxfId="18237" priority="17018" stopIfTrue="1"/>
    <cfRule type="duplicateValues" dxfId="18236" priority="17017"/>
    <cfRule type="duplicateValues" dxfId="18235" priority="17016" stopIfTrue="1"/>
    <cfRule type="duplicateValues" dxfId="18234" priority="17015"/>
    <cfRule type="duplicateValues" dxfId="18233" priority="17014"/>
    <cfRule type="duplicateValues" priority="17013"/>
    <cfRule type="duplicateValues" dxfId="18232" priority="17012"/>
    <cfRule type="duplicateValues" dxfId="18231" priority="17011"/>
    <cfRule type="duplicateValues" dxfId="18230" priority="17010"/>
    <cfRule type="duplicateValues" dxfId="18229" priority="17009"/>
    <cfRule type="duplicateValues" dxfId="18228" priority="17008"/>
  </conditionalFormatting>
  <conditionalFormatting sqref="L672">
    <cfRule type="duplicateValues" dxfId="18227" priority="17007"/>
    <cfRule type="duplicateValues" dxfId="18226" priority="17006" stopIfTrue="1"/>
    <cfRule type="duplicateValues" dxfId="18225" priority="17005"/>
    <cfRule type="duplicateValues" dxfId="18224" priority="17004"/>
    <cfRule type="duplicateValues" priority="17003"/>
    <cfRule type="duplicateValues" dxfId="18223" priority="17002"/>
    <cfRule type="duplicateValues" dxfId="18222" priority="17001"/>
    <cfRule type="duplicateValues" dxfId="18221" priority="17000"/>
    <cfRule type="duplicateValues" dxfId="18220" priority="16999"/>
    <cfRule type="duplicateValues" dxfId="18219" priority="16998"/>
    <cfRule type="duplicateValues" dxfId="18218" priority="16997" stopIfTrue="1"/>
    <cfRule type="duplicateValues" dxfId="18217" priority="16996"/>
    <cfRule type="duplicateValues" dxfId="18216" priority="16995"/>
    <cfRule type="duplicateValues" priority="16994"/>
    <cfRule type="duplicateValues" dxfId="18215" priority="16993"/>
    <cfRule type="duplicateValues" dxfId="18214" priority="16992"/>
    <cfRule type="duplicateValues" dxfId="18213" priority="16991"/>
    <cfRule type="duplicateValues" dxfId="18212" priority="16990"/>
  </conditionalFormatting>
  <conditionalFormatting sqref="L673">
    <cfRule type="duplicateValues" dxfId="18211" priority="16989"/>
    <cfRule type="duplicateValues" dxfId="18210" priority="16988"/>
    <cfRule type="duplicateValues" dxfId="18209" priority="16987" stopIfTrue="1"/>
    <cfRule type="duplicateValues" dxfId="18208" priority="16986"/>
    <cfRule type="duplicateValues" dxfId="18207" priority="16985"/>
    <cfRule type="duplicateValues" priority="16984"/>
    <cfRule type="duplicateValues" dxfId="18206" priority="16983"/>
    <cfRule type="duplicateValues" dxfId="18205" priority="16982"/>
    <cfRule type="duplicateValues" dxfId="18204" priority="16981"/>
    <cfRule type="duplicateValues" dxfId="18203" priority="16980"/>
  </conditionalFormatting>
  <conditionalFormatting sqref="L674 L622 L477:L527 L631 L637 L639:L644 L664:L665 L669 L312:L475">
    <cfRule type="duplicateValues" dxfId="18202" priority="18299"/>
  </conditionalFormatting>
  <conditionalFormatting sqref="L674 L622 L477:L541 L631 L637 L639:L644 L664:L665 L669 L312:L475">
    <cfRule type="duplicateValues" dxfId="18201" priority="18103"/>
  </conditionalFormatting>
  <conditionalFormatting sqref="L674 L622 L506 L508 L510:L511 L477:L504 L631 L637 L639:L644 L664:L665 L669 L312:L475">
    <cfRule type="duplicateValues" priority="18472"/>
    <cfRule type="duplicateValues" dxfId="18200" priority="18471"/>
  </conditionalFormatting>
  <conditionalFormatting sqref="L674 L622 L511 L460:L463 L631 L637 L639:L644 L664:L665 L669 L312:L458">
    <cfRule type="duplicateValues" dxfId="18199" priority="18662" stopIfTrue="1"/>
  </conditionalFormatting>
  <conditionalFormatting sqref="L674 L622 L511 L468 L631 L637 L639:L644 L664:L665 L669 L312:L466">
    <cfRule type="duplicateValues" dxfId="18198" priority="18655"/>
  </conditionalFormatting>
  <conditionalFormatting sqref="L674 L622 L511 L489:L496 L487 L477:L485 L631 L637 L639:L644 L664:L665 L669 L312:L475">
    <cfRule type="duplicateValues" dxfId="18197" priority="18562"/>
  </conditionalFormatting>
  <conditionalFormatting sqref="L674 L622 L511 L631 L637 L639:L644 L664:L665 L669 L312:L468">
    <cfRule type="duplicateValues" dxfId="18196" priority="18652" stopIfTrue="1"/>
  </conditionalFormatting>
  <conditionalFormatting sqref="L674 L622 L511 L631 L637 L639:L644 L664:L665 L669 L312:L474">
    <cfRule type="duplicateValues" dxfId="18195" priority="18635"/>
  </conditionalFormatting>
  <conditionalFormatting sqref="L674 L622 L514 L516 L518:L519 L521:L522 L477:L512 L631 L637 L639:L644 L664:L665 L669 L312:L475">
    <cfRule type="duplicateValues" dxfId="18194" priority="18399"/>
  </conditionalFormatting>
  <conditionalFormatting sqref="L675:L677">
    <cfRule type="duplicateValues" dxfId="18193" priority="16979"/>
    <cfRule type="duplicateValues" dxfId="18192" priority="16977" stopIfTrue="1"/>
    <cfRule type="duplicateValues" dxfId="18191" priority="16976"/>
    <cfRule type="duplicateValues" dxfId="18190" priority="16975"/>
    <cfRule type="duplicateValues" priority="16974"/>
    <cfRule type="duplicateValues" dxfId="18189" priority="16973"/>
    <cfRule type="duplicateValues" dxfId="18188" priority="16972"/>
    <cfRule type="duplicateValues" dxfId="18187" priority="16971"/>
    <cfRule type="duplicateValues" dxfId="18186" priority="16970"/>
    <cfRule type="duplicateValues" dxfId="18185" priority="16978"/>
  </conditionalFormatting>
  <conditionalFormatting sqref="L678:L679">
    <cfRule type="duplicateValues" dxfId="18184" priority="16959"/>
    <cfRule type="duplicateValues" dxfId="18183" priority="16969" stopIfTrue="1"/>
    <cfRule type="duplicateValues" dxfId="18182" priority="16968"/>
    <cfRule type="duplicateValues" dxfId="18181" priority="16967" stopIfTrue="1"/>
    <cfRule type="duplicateValues" dxfId="18180" priority="16966"/>
    <cfRule type="duplicateValues" dxfId="18179" priority="16965"/>
    <cfRule type="duplicateValues" priority="16964"/>
    <cfRule type="duplicateValues" dxfId="18178" priority="16963"/>
    <cfRule type="duplicateValues" dxfId="18177" priority="16962"/>
    <cfRule type="duplicateValues" dxfId="18176" priority="16961"/>
    <cfRule type="duplicateValues" dxfId="18175" priority="16960"/>
  </conditionalFormatting>
  <conditionalFormatting sqref="L680 L672 L653 L622 L606:L607 L571 L575 L581:L583 L585:L588 L597:L598 L631 L618:L619 L637 L639:L644 L647 L661:L665 L668:L669 L674 L682 L312:L561">
    <cfRule type="duplicateValues" dxfId="18174" priority="17810"/>
  </conditionalFormatting>
  <conditionalFormatting sqref="L680">
    <cfRule type="duplicateValues" dxfId="18173" priority="16948" stopIfTrue="1"/>
    <cfRule type="duplicateValues" dxfId="18172" priority="16947"/>
    <cfRule type="duplicateValues" dxfId="18171" priority="16946"/>
    <cfRule type="duplicateValues" priority="16945"/>
    <cfRule type="duplicateValues" dxfId="18170" priority="16944"/>
    <cfRule type="duplicateValues" dxfId="18169" priority="16943"/>
    <cfRule type="duplicateValues" dxfId="18168" priority="16942"/>
    <cfRule type="duplicateValues" dxfId="18167" priority="16941"/>
    <cfRule type="duplicateValues" dxfId="18166" priority="16958"/>
    <cfRule type="duplicateValues" dxfId="18165" priority="16955"/>
    <cfRule type="duplicateValues" dxfId="18164" priority="16957" stopIfTrue="1"/>
    <cfRule type="duplicateValues" dxfId="18163" priority="16956"/>
    <cfRule type="duplicateValues" priority="16954"/>
    <cfRule type="duplicateValues" dxfId="18162" priority="16953"/>
    <cfRule type="duplicateValues" dxfId="18161" priority="16952"/>
    <cfRule type="duplicateValues" dxfId="18160" priority="16951"/>
    <cfRule type="duplicateValues" dxfId="18159" priority="16950"/>
    <cfRule type="duplicateValues" dxfId="18158" priority="16949"/>
  </conditionalFormatting>
  <conditionalFormatting sqref="L681">
    <cfRule type="duplicateValues" dxfId="18157" priority="16940"/>
    <cfRule type="duplicateValues" dxfId="18156" priority="16939"/>
    <cfRule type="duplicateValues" dxfId="18155" priority="16938" stopIfTrue="1"/>
    <cfRule type="duplicateValues" dxfId="18154" priority="16937"/>
    <cfRule type="duplicateValues" dxfId="18153" priority="16936"/>
    <cfRule type="duplicateValues" priority="16935"/>
    <cfRule type="duplicateValues" dxfId="18152" priority="16934"/>
    <cfRule type="duplicateValues" dxfId="18151" priority="16933"/>
    <cfRule type="duplicateValues" dxfId="18150" priority="16932"/>
    <cfRule type="duplicateValues" dxfId="18149" priority="16931"/>
  </conditionalFormatting>
  <conditionalFormatting sqref="L682">
    <cfRule type="duplicateValues" dxfId="18148" priority="16919"/>
    <cfRule type="duplicateValues" dxfId="18147" priority="16918"/>
    <cfRule type="duplicateValues" priority="16917"/>
    <cfRule type="duplicateValues" dxfId="18146" priority="16916"/>
    <cfRule type="duplicateValues" dxfId="18145" priority="16915"/>
    <cfRule type="duplicateValues" dxfId="18144" priority="16914"/>
    <cfRule type="duplicateValues" dxfId="18143" priority="16913"/>
    <cfRule type="duplicateValues" dxfId="18142" priority="16928"/>
    <cfRule type="duplicateValues" dxfId="18141" priority="16930"/>
    <cfRule type="duplicateValues" dxfId="18140" priority="16929" stopIfTrue="1"/>
    <cfRule type="duplicateValues" dxfId="18139" priority="16927"/>
    <cfRule type="duplicateValues" priority="16926"/>
    <cfRule type="duplicateValues" dxfId="18138" priority="16925"/>
    <cfRule type="duplicateValues" dxfId="18137" priority="16924"/>
    <cfRule type="duplicateValues" dxfId="18136" priority="16923"/>
    <cfRule type="duplicateValues" dxfId="18135" priority="16922"/>
    <cfRule type="duplicateValues" dxfId="18134" priority="16921"/>
    <cfRule type="duplicateValues" dxfId="18133" priority="16920" stopIfTrue="1"/>
  </conditionalFormatting>
  <conditionalFormatting sqref="L683:L685">
    <cfRule type="duplicateValues" dxfId="18132" priority="16898"/>
    <cfRule type="duplicateValues" dxfId="18131" priority="16897"/>
    <cfRule type="duplicateValues" dxfId="18130" priority="16895"/>
    <cfRule type="duplicateValues" priority="16896"/>
    <cfRule type="duplicateValues" dxfId="18129" priority="16900"/>
    <cfRule type="duplicateValues" dxfId="18128" priority="16894"/>
    <cfRule type="duplicateValues" dxfId="18127" priority="16893"/>
    <cfRule type="duplicateValues" dxfId="18126" priority="16892"/>
    <cfRule type="duplicateValues" dxfId="18125" priority="16901"/>
    <cfRule type="duplicateValues" dxfId="18124" priority="16899" stopIfTrue="1"/>
  </conditionalFormatting>
  <conditionalFormatting sqref="L686">
    <cfRule type="duplicateValues" dxfId="18123" priority="16890" stopIfTrue="1"/>
    <cfRule type="duplicateValues" dxfId="18122" priority="16889"/>
    <cfRule type="duplicateValues" dxfId="18121" priority="16888"/>
    <cfRule type="duplicateValues" priority="16887"/>
    <cfRule type="duplicateValues" dxfId="18120" priority="16886"/>
    <cfRule type="duplicateValues" dxfId="18119" priority="16885"/>
    <cfRule type="duplicateValues" dxfId="18118" priority="16884"/>
    <cfRule type="duplicateValues" dxfId="18117" priority="16883"/>
    <cfRule type="duplicateValues" dxfId="18116" priority="16882"/>
    <cfRule type="duplicateValues" dxfId="18115" priority="16891"/>
  </conditionalFormatting>
  <conditionalFormatting sqref="L687:L1139">
    <cfRule type="duplicateValues" dxfId="18114" priority="18967"/>
    <cfRule type="duplicateValues" dxfId="18113" priority="18965" stopIfTrue="1"/>
    <cfRule type="duplicateValues" dxfId="18112" priority="18966"/>
    <cfRule type="duplicateValues" priority="18968"/>
  </conditionalFormatting>
  <conditionalFormatting sqref="L1140">
    <cfRule type="duplicateValues" dxfId="18111" priority="16856"/>
    <cfRule type="duplicateValues" dxfId="18110" priority="16855"/>
    <cfRule type="duplicateValues" dxfId="18109" priority="16854" stopIfTrue="1"/>
    <cfRule type="duplicateValues" priority="16857"/>
  </conditionalFormatting>
  <conditionalFormatting sqref="L1140:L1566">
    <cfRule type="duplicateValues" dxfId="18108" priority="18943"/>
    <cfRule type="duplicateValues" priority="18944"/>
  </conditionalFormatting>
  <conditionalFormatting sqref="L1141">
    <cfRule type="duplicateValues" priority="16853"/>
    <cfRule type="duplicateValues" dxfId="18107" priority="16852"/>
    <cfRule type="duplicateValues" dxfId="18106" priority="16851"/>
    <cfRule type="duplicateValues" dxfId="18105" priority="16850" stopIfTrue="1"/>
  </conditionalFormatting>
  <conditionalFormatting sqref="L1142">
    <cfRule type="duplicateValues" dxfId="18104" priority="16843"/>
    <cfRule type="duplicateValues" priority="16845"/>
    <cfRule type="duplicateValues" dxfId="18103" priority="16844"/>
    <cfRule type="duplicateValues" dxfId="18102" priority="16842" stopIfTrue="1"/>
  </conditionalFormatting>
  <conditionalFormatting sqref="L1143">
    <cfRule type="duplicateValues" dxfId="18101" priority="16848"/>
    <cfRule type="duplicateValues" dxfId="18100" priority="16847"/>
    <cfRule type="duplicateValues" dxfId="18099" priority="16846" stopIfTrue="1"/>
    <cfRule type="duplicateValues" priority="16849"/>
  </conditionalFormatting>
  <conditionalFormatting sqref="L1144">
    <cfRule type="duplicateValues" priority="16841"/>
    <cfRule type="duplicateValues" dxfId="18098" priority="16839"/>
    <cfRule type="duplicateValues" dxfId="18097" priority="16838" stopIfTrue="1"/>
    <cfRule type="duplicateValues" dxfId="18096" priority="16840"/>
  </conditionalFormatting>
  <conditionalFormatting sqref="L1145">
    <cfRule type="duplicateValues" dxfId="18095" priority="16868" stopIfTrue="1"/>
    <cfRule type="duplicateValues" dxfId="18094" priority="16869"/>
    <cfRule type="duplicateValues" priority="16871"/>
    <cfRule type="duplicateValues" dxfId="18093" priority="16870"/>
  </conditionalFormatting>
  <conditionalFormatting sqref="L1146">
    <cfRule type="duplicateValues" priority="16837"/>
    <cfRule type="duplicateValues" dxfId="18092" priority="16834" stopIfTrue="1"/>
    <cfRule type="duplicateValues" dxfId="18091" priority="16835"/>
    <cfRule type="duplicateValues" dxfId="18090" priority="16836"/>
  </conditionalFormatting>
  <conditionalFormatting sqref="L1147">
    <cfRule type="duplicateValues" priority="16833"/>
    <cfRule type="duplicateValues" dxfId="18089" priority="16832"/>
    <cfRule type="duplicateValues" dxfId="18088" priority="16831"/>
    <cfRule type="duplicateValues" dxfId="18087" priority="16830" stopIfTrue="1"/>
  </conditionalFormatting>
  <conditionalFormatting sqref="L1148">
    <cfRule type="duplicateValues" dxfId="18086" priority="16827"/>
    <cfRule type="duplicateValues" dxfId="18085" priority="16826" stopIfTrue="1"/>
    <cfRule type="duplicateValues" priority="16829"/>
    <cfRule type="duplicateValues" dxfId="18084" priority="16828"/>
  </conditionalFormatting>
  <conditionalFormatting sqref="L1150">
    <cfRule type="duplicateValues" dxfId="18083" priority="16822" stopIfTrue="1"/>
    <cfRule type="duplicateValues" dxfId="18082" priority="16823"/>
    <cfRule type="duplicateValues" dxfId="18081" priority="16824"/>
    <cfRule type="duplicateValues" priority="16825"/>
  </conditionalFormatting>
  <conditionalFormatting sqref="L1151">
    <cfRule type="duplicateValues" dxfId="18080" priority="16818" stopIfTrue="1"/>
    <cfRule type="duplicateValues" dxfId="18079" priority="16820"/>
    <cfRule type="duplicateValues" priority="16821"/>
    <cfRule type="duplicateValues" dxfId="18078" priority="16819"/>
  </conditionalFormatting>
  <conditionalFormatting sqref="L1152:L1153">
    <cfRule type="duplicateValues" dxfId="18077" priority="16814" stopIfTrue="1"/>
    <cfRule type="duplicateValues" dxfId="18076" priority="16815"/>
    <cfRule type="duplicateValues" dxfId="18075" priority="16816"/>
    <cfRule type="duplicateValues" priority="16817"/>
  </conditionalFormatting>
  <conditionalFormatting sqref="L1155:L1156">
    <cfRule type="duplicateValues" priority="16813"/>
    <cfRule type="duplicateValues" dxfId="18074" priority="16811"/>
    <cfRule type="duplicateValues" dxfId="18073" priority="16810" stopIfTrue="1"/>
    <cfRule type="duplicateValues" dxfId="18072" priority="16812"/>
  </conditionalFormatting>
  <conditionalFormatting sqref="L1157">
    <cfRule type="duplicateValues" priority="16809"/>
    <cfRule type="duplicateValues" dxfId="18071" priority="16808"/>
    <cfRule type="duplicateValues" dxfId="18070" priority="16807"/>
    <cfRule type="duplicateValues" dxfId="18069" priority="16806" stopIfTrue="1"/>
  </conditionalFormatting>
  <conditionalFormatting sqref="L1159:L1160">
    <cfRule type="duplicateValues" priority="16803"/>
    <cfRule type="duplicateValues" dxfId="18068" priority="16802"/>
    <cfRule type="duplicateValues" dxfId="18067" priority="16801"/>
    <cfRule type="duplicateValues" dxfId="18066" priority="16800" stopIfTrue="1"/>
  </conditionalFormatting>
  <conditionalFormatting sqref="L1162">
    <cfRule type="duplicateValues" priority="16798"/>
    <cfRule type="duplicateValues" dxfId="18065" priority="16797"/>
    <cfRule type="duplicateValues" dxfId="18064" priority="16796"/>
    <cfRule type="duplicateValues" dxfId="18063" priority="16795" stopIfTrue="1"/>
  </conditionalFormatting>
  <conditionalFormatting sqref="L1163">
    <cfRule type="duplicateValues" priority="16794"/>
    <cfRule type="duplicateValues" dxfId="18062" priority="16793"/>
    <cfRule type="duplicateValues" dxfId="18061" priority="16792"/>
    <cfRule type="duplicateValues" dxfId="18060" priority="16791" stopIfTrue="1"/>
  </conditionalFormatting>
  <conditionalFormatting sqref="L1164">
    <cfRule type="duplicateValues" dxfId="18059" priority="16788"/>
    <cfRule type="duplicateValues" priority="16790"/>
    <cfRule type="duplicateValues" dxfId="18058" priority="16789"/>
    <cfRule type="duplicateValues" dxfId="18057" priority="16787" stopIfTrue="1"/>
  </conditionalFormatting>
  <conditionalFormatting sqref="L1165:L1167">
    <cfRule type="duplicateValues" priority="16786"/>
    <cfRule type="duplicateValues" dxfId="18056" priority="16785"/>
    <cfRule type="duplicateValues" dxfId="18055" priority="16784"/>
    <cfRule type="duplicateValues" dxfId="18054" priority="16783" stopIfTrue="1"/>
  </conditionalFormatting>
  <conditionalFormatting sqref="L1168">
    <cfRule type="duplicateValues" priority="16782"/>
    <cfRule type="duplicateValues" dxfId="18053" priority="16779" stopIfTrue="1"/>
    <cfRule type="duplicateValues" dxfId="18052" priority="16781"/>
    <cfRule type="duplicateValues" dxfId="18051" priority="16780"/>
  </conditionalFormatting>
  <conditionalFormatting sqref="L1169">
    <cfRule type="duplicateValues" dxfId="18050" priority="16777"/>
    <cfRule type="duplicateValues" dxfId="18049" priority="16775" stopIfTrue="1"/>
    <cfRule type="duplicateValues" dxfId="18048" priority="16776"/>
    <cfRule type="duplicateValues" priority="16778"/>
  </conditionalFormatting>
  <conditionalFormatting sqref="L1170">
    <cfRule type="duplicateValues" dxfId="18047" priority="16773"/>
    <cfRule type="duplicateValues" priority="16774"/>
    <cfRule type="duplicateValues" dxfId="18046" priority="16771" stopIfTrue="1"/>
    <cfRule type="duplicateValues" dxfId="18045" priority="16772"/>
  </conditionalFormatting>
  <conditionalFormatting sqref="L1172:L1173">
    <cfRule type="duplicateValues" priority="16770"/>
    <cfRule type="duplicateValues" dxfId="18044" priority="16769"/>
    <cfRule type="duplicateValues" dxfId="18043" priority="16767" stopIfTrue="1"/>
    <cfRule type="duplicateValues" dxfId="18042" priority="16768"/>
  </conditionalFormatting>
  <conditionalFormatting sqref="L1174">
    <cfRule type="duplicateValues" priority="16766"/>
    <cfRule type="duplicateValues" dxfId="18041" priority="16765"/>
    <cfRule type="duplicateValues" dxfId="18040" priority="16764"/>
    <cfRule type="duplicateValues" dxfId="18039" priority="16763" stopIfTrue="1"/>
  </conditionalFormatting>
  <conditionalFormatting sqref="L1175:L1176">
    <cfRule type="duplicateValues" dxfId="18038" priority="16759" stopIfTrue="1"/>
    <cfRule type="duplicateValues" priority="16762"/>
    <cfRule type="duplicateValues" dxfId="18037" priority="16760"/>
    <cfRule type="duplicateValues" dxfId="18036" priority="16761"/>
  </conditionalFormatting>
  <conditionalFormatting sqref="L1178">
    <cfRule type="duplicateValues" priority="16758"/>
    <cfRule type="duplicateValues" dxfId="18035" priority="16757"/>
    <cfRule type="duplicateValues" dxfId="18034" priority="16756"/>
    <cfRule type="duplicateValues" dxfId="18033" priority="16755" stopIfTrue="1"/>
  </conditionalFormatting>
  <conditionalFormatting sqref="L1180">
    <cfRule type="duplicateValues" dxfId="18032" priority="16751" stopIfTrue="1"/>
    <cfRule type="duplicateValues" dxfId="18031" priority="16752"/>
    <cfRule type="duplicateValues" dxfId="18030" priority="16753"/>
    <cfRule type="duplicateValues" priority="16754"/>
  </conditionalFormatting>
  <conditionalFormatting sqref="L1182">
    <cfRule type="duplicateValues" dxfId="18029" priority="16747" stopIfTrue="1"/>
    <cfRule type="duplicateValues" dxfId="18028" priority="16748"/>
    <cfRule type="duplicateValues" dxfId="18027" priority="16749"/>
    <cfRule type="duplicateValues" priority="16750"/>
  </conditionalFormatting>
  <conditionalFormatting sqref="L1185:L1186">
    <cfRule type="duplicateValues" dxfId="18026" priority="16743" stopIfTrue="1"/>
    <cfRule type="duplicateValues" dxfId="18025" priority="16744"/>
    <cfRule type="duplicateValues" dxfId="18024" priority="16745"/>
    <cfRule type="duplicateValues" priority="16746"/>
  </conditionalFormatting>
  <conditionalFormatting sqref="L1187 L1161 L1149 L1154 L1158 L1166:L1167 L1169 L1179:L1184 L1190 L1193 L1195 L1197 L1200:L1201 L1203:L1206 L1208 L1211 L1171:L1173 L1175:L1177 L1214:L1566">
    <cfRule type="duplicateValues" dxfId="18023" priority="16859"/>
    <cfRule type="duplicateValues" priority="16861"/>
    <cfRule type="duplicateValues" dxfId="18022" priority="16860"/>
    <cfRule type="duplicateValues" dxfId="18021" priority="16858" stopIfTrue="1"/>
  </conditionalFormatting>
  <conditionalFormatting sqref="L1188:L1189">
    <cfRule type="duplicateValues" priority="16742"/>
    <cfRule type="duplicateValues" dxfId="18020" priority="16741"/>
    <cfRule type="duplicateValues" dxfId="18019" priority="16740"/>
    <cfRule type="duplicateValues" dxfId="18018" priority="16739" stopIfTrue="1"/>
  </conditionalFormatting>
  <conditionalFormatting sqref="L1190">
    <cfRule type="duplicateValues" dxfId="18017" priority="16736"/>
    <cfRule type="duplicateValues" dxfId="18016" priority="16737"/>
    <cfRule type="duplicateValues" dxfId="18015" priority="16735" stopIfTrue="1"/>
    <cfRule type="duplicateValues" priority="16738"/>
  </conditionalFormatting>
  <conditionalFormatting sqref="L1191:L1192">
    <cfRule type="duplicateValues" dxfId="18014" priority="16731" stopIfTrue="1"/>
    <cfRule type="duplicateValues" dxfId="18013" priority="16732"/>
    <cfRule type="duplicateValues" dxfId="18012" priority="16733"/>
    <cfRule type="duplicateValues" priority="16734"/>
  </conditionalFormatting>
  <conditionalFormatting sqref="L1194">
    <cfRule type="duplicateValues" priority="16730"/>
    <cfRule type="duplicateValues" dxfId="18011" priority="16729"/>
    <cfRule type="duplicateValues" dxfId="18010" priority="16727" stopIfTrue="1"/>
    <cfRule type="duplicateValues" dxfId="18009" priority="16728"/>
  </conditionalFormatting>
  <conditionalFormatting sqref="L1196">
    <cfRule type="duplicateValues" priority="16726"/>
    <cfRule type="duplicateValues" dxfId="18008" priority="16725"/>
    <cfRule type="duplicateValues" dxfId="18007" priority="16724"/>
    <cfRule type="duplicateValues" dxfId="18006" priority="16723" stopIfTrue="1"/>
  </conditionalFormatting>
  <conditionalFormatting sqref="L1197">
    <cfRule type="duplicateValues" priority="16722"/>
    <cfRule type="duplicateValues" dxfId="18005" priority="16720"/>
    <cfRule type="duplicateValues" dxfId="18004" priority="16719" stopIfTrue="1"/>
    <cfRule type="duplicateValues" dxfId="18003" priority="16721"/>
  </conditionalFormatting>
  <conditionalFormatting sqref="L1198">
    <cfRule type="duplicateValues" priority="16718"/>
    <cfRule type="duplicateValues" dxfId="18002" priority="16717"/>
    <cfRule type="duplicateValues" dxfId="18001" priority="16716"/>
    <cfRule type="duplicateValues" dxfId="18000" priority="16715" stopIfTrue="1"/>
  </conditionalFormatting>
  <conditionalFormatting sqref="L1199">
    <cfRule type="duplicateValues" dxfId="17999" priority="16712"/>
    <cfRule type="duplicateValues" priority="16714"/>
    <cfRule type="duplicateValues" dxfId="17998" priority="16713"/>
    <cfRule type="duplicateValues" dxfId="17997" priority="16711" stopIfTrue="1"/>
  </conditionalFormatting>
  <conditionalFormatting sqref="L1201">
    <cfRule type="duplicateValues" dxfId="17996" priority="16708"/>
    <cfRule type="duplicateValues" dxfId="17995" priority="16709"/>
    <cfRule type="duplicateValues" priority="16710"/>
    <cfRule type="duplicateValues" dxfId="17994" priority="16707" stopIfTrue="1"/>
  </conditionalFormatting>
  <conditionalFormatting sqref="L1202">
    <cfRule type="duplicateValues" priority="16706"/>
    <cfRule type="duplicateValues" dxfId="17993" priority="16705"/>
    <cfRule type="duplicateValues" dxfId="17992" priority="16704"/>
    <cfRule type="duplicateValues" dxfId="17991" priority="16703" stopIfTrue="1"/>
  </conditionalFormatting>
  <conditionalFormatting sqref="L1205:L1206">
    <cfRule type="duplicateValues" priority="16702"/>
    <cfRule type="duplicateValues" dxfId="17990" priority="16700"/>
    <cfRule type="duplicateValues" dxfId="17989" priority="16699" stopIfTrue="1"/>
    <cfRule type="duplicateValues" dxfId="17988" priority="16701"/>
  </conditionalFormatting>
  <conditionalFormatting sqref="L1207">
    <cfRule type="duplicateValues" dxfId="17987" priority="16695" stopIfTrue="1"/>
    <cfRule type="duplicateValues" priority="16698"/>
    <cfRule type="duplicateValues" dxfId="17986" priority="16696"/>
    <cfRule type="duplicateValues" dxfId="17985" priority="16697"/>
  </conditionalFormatting>
  <conditionalFormatting sqref="L1209:L1210">
    <cfRule type="duplicateValues" dxfId="17984" priority="16691" stopIfTrue="1"/>
    <cfRule type="duplicateValues" dxfId="17983" priority="16692"/>
    <cfRule type="duplicateValues" dxfId="17982" priority="16693"/>
    <cfRule type="duplicateValues" priority="16694"/>
  </conditionalFormatting>
  <conditionalFormatting sqref="L1212:L1213">
    <cfRule type="duplicateValues" dxfId="17981" priority="16687" stopIfTrue="1"/>
    <cfRule type="duplicateValues" dxfId="17980" priority="16688"/>
    <cfRule type="duplicateValues" dxfId="17979" priority="16689"/>
    <cfRule type="duplicateValues" priority="16690"/>
  </conditionalFormatting>
  <conditionalFormatting sqref="L1567:L1568">
    <cfRule type="duplicateValues" dxfId="17978" priority="16636"/>
    <cfRule type="duplicateValues" dxfId="17977" priority="16635"/>
    <cfRule type="duplicateValues" dxfId="17976" priority="16634" stopIfTrue="1"/>
    <cfRule type="duplicateValues" priority="16637"/>
  </conditionalFormatting>
  <conditionalFormatting sqref="L1568">
    <cfRule type="duplicateValues" priority="16633"/>
    <cfRule type="duplicateValues" dxfId="17975" priority="16630" stopIfTrue="1"/>
    <cfRule type="duplicateValues" dxfId="17974" priority="16631"/>
    <cfRule type="duplicateValues" dxfId="17973" priority="16632"/>
  </conditionalFormatting>
  <conditionalFormatting sqref="L1569:L1570">
    <cfRule type="duplicateValues" priority="16625"/>
    <cfRule type="duplicateValues" dxfId="17972" priority="16624"/>
    <cfRule type="duplicateValues" dxfId="17971" priority="16623"/>
    <cfRule type="duplicateValues" dxfId="17970" priority="16622" stopIfTrue="1"/>
  </conditionalFormatting>
  <conditionalFormatting sqref="L1571">
    <cfRule type="duplicateValues" dxfId="17969" priority="16626" stopIfTrue="1"/>
    <cfRule type="duplicateValues" dxfId="17968" priority="16627"/>
    <cfRule type="duplicateValues" dxfId="17967" priority="16628"/>
    <cfRule type="duplicateValues" priority="16629"/>
  </conditionalFormatting>
  <conditionalFormatting sqref="L1572">
    <cfRule type="duplicateValues" priority="16563"/>
    <cfRule type="duplicateValues" dxfId="17966" priority="16562"/>
    <cfRule type="duplicateValues" dxfId="17965" priority="16560"/>
    <cfRule type="duplicateValues" dxfId="17964" priority="16559"/>
    <cfRule type="duplicateValues" dxfId="17963" priority="16558" stopIfTrue="1"/>
    <cfRule type="duplicateValues" priority="16561"/>
  </conditionalFormatting>
  <conditionalFormatting sqref="L1573">
    <cfRule type="duplicateValues" dxfId="17962" priority="16554" stopIfTrue="1"/>
    <cfRule type="duplicateValues" priority="16557"/>
    <cfRule type="duplicateValues" dxfId="17961" priority="16556"/>
    <cfRule type="duplicateValues" dxfId="17960" priority="16555"/>
  </conditionalFormatting>
  <conditionalFormatting sqref="L1574">
    <cfRule type="duplicateValues" priority="16549"/>
    <cfRule type="duplicateValues" dxfId="17959" priority="16547"/>
    <cfRule type="duplicateValues" dxfId="17958" priority="16550" stopIfTrue="1"/>
    <cfRule type="duplicateValues" dxfId="17957" priority="16551"/>
    <cfRule type="duplicateValues" dxfId="17956" priority="16552"/>
    <cfRule type="duplicateValues" priority="16553"/>
    <cfRule type="duplicateValues" dxfId="17955" priority="16546" stopIfTrue="1"/>
    <cfRule type="duplicateValues" dxfId="17954" priority="16548"/>
  </conditionalFormatting>
  <conditionalFormatting sqref="L1575">
    <cfRule type="duplicateValues" dxfId="17953" priority="16540" stopIfTrue="1"/>
    <cfRule type="duplicateValues" dxfId="17952" priority="16542"/>
    <cfRule type="duplicateValues" priority="16543"/>
    <cfRule type="duplicateValues" dxfId="17951" priority="16544"/>
    <cfRule type="duplicateValues" priority="16545"/>
    <cfRule type="duplicateValues" dxfId="17950" priority="16541"/>
  </conditionalFormatting>
  <conditionalFormatting sqref="L1576">
    <cfRule type="duplicateValues" dxfId="17949" priority="16534" stopIfTrue="1"/>
    <cfRule type="duplicateValues" dxfId="17948" priority="16535"/>
    <cfRule type="duplicateValues" dxfId="17947" priority="16536"/>
    <cfRule type="duplicateValues" priority="16537"/>
    <cfRule type="duplicateValues" dxfId="17946" priority="16538"/>
    <cfRule type="duplicateValues" priority="16539"/>
  </conditionalFormatting>
  <conditionalFormatting sqref="L1577:L1579">
    <cfRule type="duplicateValues" dxfId="17945" priority="16530"/>
    <cfRule type="duplicateValues" priority="16531"/>
    <cfRule type="duplicateValues" priority="16533"/>
    <cfRule type="duplicateValues" dxfId="17944" priority="16528" stopIfTrue="1"/>
    <cfRule type="duplicateValues" dxfId="17943" priority="16529"/>
    <cfRule type="duplicateValues" dxfId="17942" priority="16532"/>
  </conditionalFormatting>
  <conditionalFormatting sqref="L1580">
    <cfRule type="duplicateValues" dxfId="17941" priority="16524" stopIfTrue="1"/>
    <cfRule type="duplicateValues" dxfId="17940" priority="16525"/>
    <cfRule type="duplicateValues" dxfId="17939" priority="16526"/>
    <cfRule type="duplicateValues" priority="16527"/>
  </conditionalFormatting>
  <conditionalFormatting sqref="L1580:L1581 L1573:L1574 L1583:L1584 L1586:L1587 L1567:L1571 L1589:L1929">
    <cfRule type="duplicateValues" dxfId="17938" priority="16612"/>
    <cfRule type="duplicateValues" priority="16613"/>
  </conditionalFormatting>
  <conditionalFormatting sqref="L1581">
    <cfRule type="duplicateValues" dxfId="17937" priority="16618" stopIfTrue="1"/>
    <cfRule type="duplicateValues" dxfId="17936" priority="16619"/>
    <cfRule type="duplicateValues" dxfId="17935" priority="16620"/>
    <cfRule type="duplicateValues" priority="16621"/>
  </conditionalFormatting>
  <conditionalFormatting sqref="L1582">
    <cfRule type="duplicateValues" dxfId="17934" priority="16518" stopIfTrue="1"/>
    <cfRule type="duplicateValues" dxfId="17933" priority="16520"/>
    <cfRule type="duplicateValues" priority="16521"/>
    <cfRule type="duplicateValues" dxfId="17932" priority="16522"/>
    <cfRule type="duplicateValues" priority="16523"/>
    <cfRule type="duplicateValues" dxfId="17931" priority="16519"/>
  </conditionalFormatting>
  <conditionalFormatting sqref="L1583">
    <cfRule type="duplicateValues" dxfId="17930" priority="16514" stopIfTrue="1"/>
    <cfRule type="duplicateValues" dxfId="17929" priority="16515"/>
    <cfRule type="duplicateValues" dxfId="17928" priority="16516"/>
    <cfRule type="duplicateValues" priority="16517"/>
  </conditionalFormatting>
  <conditionalFormatting sqref="L1584">
    <cfRule type="duplicateValues" dxfId="17927" priority="16512"/>
    <cfRule type="duplicateValues" dxfId="17926" priority="16511"/>
    <cfRule type="duplicateValues" priority="16513"/>
    <cfRule type="duplicateValues" dxfId="17925" priority="16510" stopIfTrue="1"/>
  </conditionalFormatting>
  <conditionalFormatting sqref="L1585">
    <cfRule type="duplicateValues" dxfId="17924" priority="16504" stopIfTrue="1"/>
    <cfRule type="duplicateValues" priority="16509"/>
    <cfRule type="duplicateValues" dxfId="17923" priority="16505"/>
    <cfRule type="duplicateValues" dxfId="17922" priority="16506"/>
    <cfRule type="duplicateValues" priority="16507"/>
    <cfRule type="duplicateValues" dxfId="17921" priority="16508"/>
  </conditionalFormatting>
  <conditionalFormatting sqref="L1586:L1587">
    <cfRule type="duplicateValues" dxfId="17920" priority="16500" stopIfTrue="1"/>
    <cfRule type="duplicateValues" dxfId="17919" priority="16501"/>
    <cfRule type="duplicateValues" dxfId="17918" priority="16502"/>
    <cfRule type="duplicateValues" priority="16503"/>
  </conditionalFormatting>
  <conditionalFormatting sqref="L1587">
    <cfRule type="duplicateValues" priority="16617"/>
    <cfRule type="duplicateValues" dxfId="17917" priority="16616"/>
    <cfRule type="duplicateValues" dxfId="17916" priority="16615"/>
    <cfRule type="duplicateValues" dxfId="17915" priority="16614" stopIfTrue="1"/>
  </conditionalFormatting>
  <conditionalFormatting sqref="L1588">
    <cfRule type="duplicateValues" priority="16499"/>
    <cfRule type="duplicateValues" dxfId="17914" priority="16494" stopIfTrue="1"/>
    <cfRule type="duplicateValues" dxfId="17913" priority="16495"/>
    <cfRule type="duplicateValues" priority="16497"/>
    <cfRule type="duplicateValues" dxfId="17912" priority="16498"/>
    <cfRule type="duplicateValues" dxfId="17911" priority="16496"/>
  </conditionalFormatting>
  <conditionalFormatting sqref="L1589">
    <cfRule type="duplicateValues" dxfId="17910" priority="16490" stopIfTrue="1"/>
    <cfRule type="duplicateValues" dxfId="17909" priority="16491"/>
    <cfRule type="duplicateValues" priority="16493"/>
    <cfRule type="duplicateValues" dxfId="17908" priority="16492"/>
  </conditionalFormatting>
  <conditionalFormatting sqref="L1590">
    <cfRule type="duplicateValues" dxfId="17907" priority="16484"/>
    <cfRule type="duplicateValues" dxfId="17906" priority="16482" stopIfTrue="1"/>
    <cfRule type="duplicateValues" dxfId="17905" priority="16483"/>
    <cfRule type="duplicateValues" priority="16489"/>
    <cfRule type="duplicateValues" dxfId="17904" priority="16488"/>
    <cfRule type="duplicateValues" dxfId="17903" priority="16487"/>
    <cfRule type="duplicateValues" dxfId="17902" priority="16486" stopIfTrue="1"/>
    <cfRule type="duplicateValues" priority="16485"/>
  </conditionalFormatting>
  <conditionalFormatting sqref="L1592:L1593">
    <cfRule type="duplicateValues" dxfId="17901" priority="16607" stopIfTrue="1"/>
    <cfRule type="duplicateValues" priority="16610"/>
    <cfRule type="duplicateValues" dxfId="17900" priority="16608"/>
    <cfRule type="duplicateValues" dxfId="17899" priority="16609"/>
  </conditionalFormatting>
  <conditionalFormatting sqref="L1593">
    <cfRule type="duplicateValues" dxfId="17898" priority="16603" stopIfTrue="1"/>
    <cfRule type="duplicateValues" priority="16606"/>
    <cfRule type="duplicateValues" dxfId="17897" priority="16605"/>
    <cfRule type="duplicateValues" dxfId="17896" priority="16604"/>
  </conditionalFormatting>
  <conditionalFormatting sqref="L1594:L1595">
    <cfRule type="duplicateValues" dxfId="17895" priority="16476"/>
    <cfRule type="duplicateValues" dxfId="17894" priority="16475"/>
    <cfRule type="duplicateValues" priority="16481"/>
    <cfRule type="duplicateValues" priority="16477"/>
    <cfRule type="duplicateValues" dxfId="17893" priority="16478" stopIfTrue="1"/>
    <cfRule type="duplicateValues" dxfId="17892" priority="16479"/>
    <cfRule type="duplicateValues" dxfId="17891" priority="16480"/>
    <cfRule type="duplicateValues" dxfId="17890" priority="16474" stopIfTrue="1"/>
  </conditionalFormatting>
  <conditionalFormatting sqref="L1595">
    <cfRule type="duplicateValues" dxfId="17889" priority="16600"/>
    <cfRule type="duplicateValues" priority="16602"/>
    <cfRule type="duplicateValues" dxfId="17888" priority="16601"/>
    <cfRule type="duplicateValues" dxfId="17887" priority="16599" stopIfTrue="1"/>
  </conditionalFormatting>
  <conditionalFormatting sqref="L1596">
    <cfRule type="duplicateValues" dxfId="17886" priority="16471"/>
    <cfRule type="duplicateValues" dxfId="17885" priority="16468"/>
    <cfRule type="duplicateValues" dxfId="17884" priority="16467"/>
    <cfRule type="duplicateValues" priority="16469"/>
    <cfRule type="duplicateValues" dxfId="17883" priority="16466" stopIfTrue="1"/>
    <cfRule type="duplicateValues" priority="16473"/>
    <cfRule type="duplicateValues" dxfId="17882" priority="16472"/>
    <cfRule type="duplicateValues" dxfId="17881" priority="16470" stopIfTrue="1"/>
  </conditionalFormatting>
  <conditionalFormatting sqref="L1598">
    <cfRule type="duplicateValues" dxfId="17880" priority="16458" stopIfTrue="1"/>
    <cfRule type="duplicateValues" dxfId="17879" priority="16459"/>
    <cfRule type="duplicateValues" dxfId="17878" priority="16460"/>
    <cfRule type="duplicateValues" priority="16461"/>
    <cfRule type="duplicateValues" dxfId="17877" priority="16462" stopIfTrue="1"/>
    <cfRule type="duplicateValues" dxfId="17876" priority="16464"/>
    <cfRule type="duplicateValues" priority="16465"/>
    <cfRule type="duplicateValues" dxfId="17875" priority="16463"/>
  </conditionalFormatting>
  <conditionalFormatting sqref="L1599">
    <cfRule type="duplicateValues" priority="16453"/>
    <cfRule type="duplicateValues" dxfId="17874" priority="16454" stopIfTrue="1"/>
    <cfRule type="duplicateValues" dxfId="17873" priority="16451"/>
    <cfRule type="duplicateValues" dxfId="17872" priority="16455"/>
    <cfRule type="duplicateValues" dxfId="17871" priority="16456"/>
    <cfRule type="duplicateValues" priority="16457"/>
    <cfRule type="duplicateValues" dxfId="17870" priority="16450" stopIfTrue="1"/>
    <cfRule type="duplicateValues" dxfId="17869" priority="16452"/>
  </conditionalFormatting>
  <conditionalFormatting sqref="L1600">
    <cfRule type="duplicateValues" priority="16437"/>
    <cfRule type="duplicateValues" dxfId="17868" priority="16435"/>
    <cfRule type="duplicateValues" priority="16441"/>
    <cfRule type="duplicateValues" dxfId="17867" priority="16440"/>
    <cfRule type="duplicateValues" dxfId="17866" priority="16439"/>
    <cfRule type="duplicateValues" dxfId="17865" priority="16436"/>
    <cfRule type="duplicateValues" dxfId="17864" priority="16438" stopIfTrue="1"/>
    <cfRule type="duplicateValues" dxfId="17863" priority="16434" stopIfTrue="1"/>
  </conditionalFormatting>
  <conditionalFormatting sqref="L1601">
    <cfRule type="duplicateValues" priority="16433"/>
    <cfRule type="duplicateValues" dxfId="17862" priority="16432"/>
    <cfRule type="duplicateValues" dxfId="17861" priority="16431"/>
    <cfRule type="duplicateValues" dxfId="17860" priority="16430" stopIfTrue="1"/>
    <cfRule type="duplicateValues" priority="16429"/>
    <cfRule type="duplicateValues" dxfId="17859" priority="16428"/>
    <cfRule type="duplicateValues" dxfId="17858" priority="16427"/>
    <cfRule type="duplicateValues" dxfId="17857" priority="16426" stopIfTrue="1"/>
  </conditionalFormatting>
  <conditionalFormatting sqref="L1602">
    <cfRule type="duplicateValues" dxfId="17856" priority="16446" stopIfTrue="1"/>
    <cfRule type="duplicateValues" priority="16445"/>
    <cfRule type="duplicateValues" dxfId="17855" priority="16444"/>
    <cfRule type="duplicateValues" dxfId="17854" priority="16443"/>
    <cfRule type="duplicateValues" dxfId="17853" priority="16442" stopIfTrue="1"/>
    <cfRule type="duplicateValues" priority="16449"/>
    <cfRule type="duplicateValues" dxfId="17852" priority="16448"/>
    <cfRule type="duplicateValues" dxfId="17851" priority="16447"/>
  </conditionalFormatting>
  <conditionalFormatting sqref="L1603">
    <cfRule type="duplicateValues" dxfId="17850" priority="16419"/>
    <cfRule type="duplicateValues" dxfId="17849" priority="16418" stopIfTrue="1"/>
    <cfRule type="duplicateValues" priority="16425"/>
    <cfRule type="duplicateValues" dxfId="17848" priority="16424"/>
    <cfRule type="duplicateValues" dxfId="17847" priority="16423"/>
    <cfRule type="duplicateValues" dxfId="17846" priority="16422" stopIfTrue="1"/>
    <cfRule type="duplicateValues" priority="16421"/>
    <cfRule type="duplicateValues" dxfId="17845" priority="16420"/>
  </conditionalFormatting>
  <conditionalFormatting sqref="L1604">
    <cfRule type="duplicateValues" priority="16417"/>
    <cfRule type="duplicateValues" dxfId="17844" priority="16416"/>
    <cfRule type="duplicateValues" dxfId="17843" priority="16415"/>
    <cfRule type="duplicateValues" dxfId="17842" priority="16414" stopIfTrue="1"/>
    <cfRule type="duplicateValues" dxfId="17841" priority="16412"/>
    <cfRule type="duplicateValues" priority="16413"/>
    <cfRule type="duplicateValues" dxfId="17840" priority="16411"/>
    <cfRule type="duplicateValues" dxfId="17839" priority="16410" stopIfTrue="1"/>
  </conditionalFormatting>
  <conditionalFormatting sqref="L1605:L1608">
    <cfRule type="duplicateValues" dxfId="17838" priority="16406" stopIfTrue="1"/>
    <cfRule type="duplicateValues" priority="16405"/>
    <cfRule type="duplicateValues" dxfId="17837" priority="16403"/>
    <cfRule type="duplicateValues" dxfId="17836" priority="16402" stopIfTrue="1"/>
    <cfRule type="duplicateValues" dxfId="17835" priority="16404"/>
    <cfRule type="duplicateValues" dxfId="17834" priority="16407"/>
    <cfRule type="duplicateValues" dxfId="17833" priority="16408"/>
    <cfRule type="duplicateValues" priority="16409"/>
  </conditionalFormatting>
  <conditionalFormatting sqref="L1609">
    <cfRule type="duplicateValues" priority="16397"/>
    <cfRule type="duplicateValues" dxfId="17832" priority="16398" stopIfTrue="1"/>
    <cfRule type="duplicateValues" dxfId="17831" priority="16399"/>
    <cfRule type="duplicateValues" dxfId="17830" priority="16400"/>
    <cfRule type="duplicateValues" dxfId="17829" priority="16395"/>
    <cfRule type="duplicateValues" dxfId="17828" priority="16394" stopIfTrue="1"/>
    <cfRule type="duplicateValues" dxfId="17827" priority="16396"/>
    <cfRule type="duplicateValues" priority="16401"/>
  </conditionalFormatting>
  <conditionalFormatting sqref="L1610">
    <cfRule type="duplicateValues" dxfId="17826" priority="16388"/>
    <cfRule type="duplicateValues" dxfId="17825" priority="16387"/>
    <cfRule type="duplicateValues" dxfId="17824" priority="16386" stopIfTrue="1"/>
    <cfRule type="duplicateValues" dxfId="17823" priority="16391"/>
    <cfRule type="duplicateValues" dxfId="17822" priority="16392"/>
    <cfRule type="duplicateValues" priority="16393"/>
    <cfRule type="duplicateValues" dxfId="17821" priority="16390" stopIfTrue="1"/>
    <cfRule type="duplicateValues" priority="16389"/>
  </conditionalFormatting>
  <conditionalFormatting sqref="L1611">
    <cfRule type="duplicateValues" dxfId="17820" priority="16379"/>
    <cfRule type="duplicateValues" dxfId="17819" priority="16378" stopIfTrue="1"/>
    <cfRule type="duplicateValues" dxfId="17818" priority="16380"/>
    <cfRule type="duplicateValues" priority="16381"/>
    <cfRule type="duplicateValues" dxfId="17817" priority="16382" stopIfTrue="1"/>
    <cfRule type="duplicateValues" dxfId="17816" priority="16383"/>
    <cfRule type="duplicateValues" dxfId="17815" priority="16384"/>
    <cfRule type="duplicateValues" priority="16385"/>
  </conditionalFormatting>
  <conditionalFormatting sqref="L1612">
    <cfRule type="duplicateValues" dxfId="17814" priority="16371"/>
    <cfRule type="duplicateValues" dxfId="17813" priority="16370" stopIfTrue="1"/>
    <cfRule type="duplicateValues" dxfId="17812" priority="16372"/>
    <cfRule type="duplicateValues" priority="16373"/>
    <cfRule type="duplicateValues" dxfId="17811" priority="16374" stopIfTrue="1"/>
    <cfRule type="duplicateValues" dxfId="17810" priority="16375"/>
    <cfRule type="duplicateValues" dxfId="17809" priority="16376"/>
    <cfRule type="duplicateValues" priority="16377"/>
  </conditionalFormatting>
  <conditionalFormatting sqref="L1613">
    <cfRule type="duplicateValues" dxfId="17808" priority="16363"/>
    <cfRule type="duplicateValues" dxfId="17807" priority="16364"/>
    <cfRule type="duplicateValues" priority="16365"/>
    <cfRule type="duplicateValues" dxfId="17806" priority="16366" stopIfTrue="1"/>
    <cfRule type="duplicateValues" dxfId="17805" priority="16367"/>
    <cfRule type="duplicateValues" dxfId="17804" priority="16368"/>
    <cfRule type="duplicateValues" priority="16369"/>
    <cfRule type="duplicateValues" dxfId="17803" priority="16362" stopIfTrue="1"/>
  </conditionalFormatting>
  <conditionalFormatting sqref="L1614">
    <cfRule type="duplicateValues" dxfId="17802" priority="16356"/>
    <cfRule type="duplicateValues" priority="16357"/>
    <cfRule type="duplicateValues" dxfId="17801" priority="16358" stopIfTrue="1"/>
    <cfRule type="duplicateValues" dxfId="17800" priority="16359"/>
    <cfRule type="duplicateValues" dxfId="17799" priority="16360"/>
    <cfRule type="duplicateValues" priority="16361"/>
    <cfRule type="duplicateValues" dxfId="17798" priority="16354" stopIfTrue="1"/>
    <cfRule type="duplicateValues" dxfId="17797" priority="16355"/>
  </conditionalFormatting>
  <conditionalFormatting sqref="L1615">
    <cfRule type="duplicateValues" priority="16353"/>
    <cfRule type="duplicateValues" dxfId="17796" priority="16350" stopIfTrue="1"/>
    <cfRule type="duplicateValues" dxfId="17795" priority="16352"/>
    <cfRule type="duplicateValues" dxfId="17794" priority="16351"/>
  </conditionalFormatting>
  <conditionalFormatting sqref="L1616">
    <cfRule type="duplicateValues" priority="16349"/>
    <cfRule type="duplicateValues" dxfId="17793" priority="16342" stopIfTrue="1"/>
    <cfRule type="duplicateValues" dxfId="17792" priority="16343"/>
    <cfRule type="duplicateValues" dxfId="17791" priority="16344"/>
    <cfRule type="duplicateValues" priority="16345"/>
    <cfRule type="duplicateValues" dxfId="17790" priority="16346" stopIfTrue="1"/>
    <cfRule type="duplicateValues" dxfId="17789" priority="16347"/>
    <cfRule type="duplicateValues" dxfId="17788" priority="16348"/>
  </conditionalFormatting>
  <conditionalFormatting sqref="L1617">
    <cfRule type="duplicateValues" dxfId="17787" priority="16335"/>
    <cfRule type="duplicateValues" dxfId="17786" priority="16336"/>
    <cfRule type="duplicateValues" priority="16341"/>
    <cfRule type="duplicateValues" priority="16337"/>
    <cfRule type="duplicateValues" dxfId="17785" priority="16338" stopIfTrue="1"/>
    <cfRule type="duplicateValues" dxfId="17784" priority="16339"/>
    <cfRule type="duplicateValues" dxfId="17783" priority="16340"/>
    <cfRule type="duplicateValues" dxfId="17782" priority="16334" stopIfTrue="1"/>
  </conditionalFormatting>
  <conditionalFormatting sqref="L1618:L1619">
    <cfRule type="duplicateValues" dxfId="17781" priority="16327"/>
    <cfRule type="duplicateValues" dxfId="17780" priority="16328"/>
    <cfRule type="duplicateValues" priority="16329"/>
    <cfRule type="duplicateValues" dxfId="17779" priority="16330" stopIfTrue="1"/>
    <cfRule type="duplicateValues" dxfId="17778" priority="16331"/>
    <cfRule type="duplicateValues" priority="16333"/>
    <cfRule type="duplicateValues" dxfId="17777" priority="16332"/>
    <cfRule type="duplicateValues" dxfId="17776" priority="16326" stopIfTrue="1"/>
  </conditionalFormatting>
  <conditionalFormatting sqref="L1620:L1622">
    <cfRule type="duplicateValues" dxfId="17775" priority="16322" stopIfTrue="1"/>
    <cfRule type="duplicateValues" priority="16325"/>
    <cfRule type="duplicateValues" dxfId="17774" priority="16320"/>
    <cfRule type="duplicateValues" priority="16321"/>
    <cfRule type="duplicateValues" dxfId="17773" priority="16323"/>
    <cfRule type="duplicateValues" dxfId="17772" priority="16324"/>
    <cfRule type="duplicateValues" dxfId="17771" priority="16318" stopIfTrue="1"/>
    <cfRule type="duplicateValues" dxfId="17770" priority="16319"/>
  </conditionalFormatting>
  <conditionalFormatting sqref="L1621:L1622">
    <cfRule type="duplicateValues" priority="16598"/>
    <cfRule type="duplicateValues" dxfId="17769" priority="16597"/>
    <cfRule type="duplicateValues" dxfId="17768" priority="16596"/>
    <cfRule type="duplicateValues" dxfId="17767" priority="16595" stopIfTrue="1"/>
  </conditionalFormatting>
  <conditionalFormatting sqref="L1623:L1624">
    <cfRule type="duplicateValues" dxfId="17766" priority="16310" stopIfTrue="1"/>
    <cfRule type="duplicateValues" dxfId="17765" priority="16316"/>
    <cfRule type="duplicateValues" dxfId="17764" priority="16311"/>
    <cfRule type="duplicateValues" priority="16317"/>
    <cfRule type="duplicateValues" dxfId="17763" priority="16315"/>
    <cfRule type="duplicateValues" priority="16313"/>
    <cfRule type="duplicateValues" dxfId="17762" priority="16314" stopIfTrue="1"/>
    <cfRule type="duplicateValues" dxfId="17761" priority="16312"/>
  </conditionalFormatting>
  <conditionalFormatting sqref="L1624">
    <cfRule type="duplicateValues" priority="16594"/>
    <cfRule type="duplicateValues" dxfId="17760" priority="16593"/>
    <cfRule type="duplicateValues" dxfId="17759" priority="16591" stopIfTrue="1"/>
    <cfRule type="duplicateValues" dxfId="17758" priority="16592"/>
  </conditionalFormatting>
  <conditionalFormatting sqref="L1625:L1626">
    <cfRule type="duplicateValues" dxfId="17757" priority="16304"/>
    <cfRule type="duplicateValues" priority="16305"/>
    <cfRule type="duplicateValues" dxfId="17756" priority="16306" stopIfTrue="1"/>
    <cfRule type="duplicateValues" dxfId="17755" priority="16307"/>
    <cfRule type="duplicateValues" dxfId="17754" priority="16308"/>
    <cfRule type="duplicateValues" priority="16309"/>
    <cfRule type="duplicateValues" dxfId="17753" priority="16302" stopIfTrue="1"/>
    <cfRule type="duplicateValues" dxfId="17752" priority="16298" stopIfTrue="1"/>
    <cfRule type="duplicateValues" dxfId="17751" priority="16299"/>
    <cfRule type="duplicateValues" dxfId="17750" priority="16300"/>
    <cfRule type="duplicateValues" priority="16301"/>
    <cfRule type="duplicateValues" dxfId="17749" priority="16303"/>
  </conditionalFormatting>
  <conditionalFormatting sqref="L1626">
    <cfRule type="duplicateValues" dxfId="17748" priority="16587" stopIfTrue="1"/>
    <cfRule type="duplicateValues" dxfId="17747" priority="16589"/>
    <cfRule type="duplicateValues" priority="16590"/>
    <cfRule type="duplicateValues" dxfId="17746" priority="16588"/>
  </conditionalFormatting>
  <conditionalFormatting sqref="L1628:L1629">
    <cfRule type="duplicateValues" priority="16659"/>
    <cfRule type="duplicateValues" priority="16651"/>
    <cfRule type="duplicateValues" dxfId="17745" priority="16658"/>
    <cfRule type="duplicateValues" dxfId="17744" priority="16657"/>
    <cfRule type="duplicateValues" dxfId="17743" priority="16656" stopIfTrue="1"/>
    <cfRule type="duplicateValues" priority="16655"/>
    <cfRule type="duplicateValues" dxfId="17742" priority="16654"/>
    <cfRule type="duplicateValues" dxfId="17741" priority="16653"/>
    <cfRule type="duplicateValues" dxfId="17740" priority="16652" stopIfTrue="1"/>
    <cfRule type="duplicateValues" dxfId="17739" priority="16650"/>
    <cfRule type="duplicateValues" dxfId="17738" priority="16649"/>
    <cfRule type="duplicateValues" dxfId="17737" priority="16648" stopIfTrue="1"/>
  </conditionalFormatting>
  <conditionalFormatting sqref="L1629">
    <cfRule type="duplicateValues" dxfId="17736" priority="16661"/>
    <cfRule type="duplicateValues" dxfId="17735" priority="16660" stopIfTrue="1"/>
    <cfRule type="duplicateValues" dxfId="17734" priority="16662"/>
    <cfRule type="duplicateValues" priority="16663"/>
  </conditionalFormatting>
  <conditionalFormatting sqref="L1630">
    <cfRule type="duplicateValues" dxfId="17733" priority="16291"/>
    <cfRule type="duplicateValues" dxfId="17732" priority="16296"/>
    <cfRule type="duplicateValues" priority="16297"/>
    <cfRule type="duplicateValues" dxfId="17731" priority="16290" stopIfTrue="1"/>
    <cfRule type="duplicateValues" priority="16289"/>
    <cfRule type="duplicateValues" priority="16293"/>
    <cfRule type="duplicateValues" dxfId="17730" priority="16294" stopIfTrue="1"/>
    <cfRule type="duplicateValues" dxfId="17729" priority="16288"/>
    <cfRule type="duplicateValues" dxfId="17728" priority="16287"/>
    <cfRule type="duplicateValues" dxfId="17727" priority="16286" stopIfTrue="1"/>
    <cfRule type="duplicateValues" dxfId="17726" priority="16295"/>
    <cfRule type="duplicateValues" dxfId="17725" priority="16292"/>
  </conditionalFormatting>
  <conditionalFormatting sqref="L1631">
    <cfRule type="duplicateValues" dxfId="17724" priority="16283"/>
    <cfRule type="duplicateValues" dxfId="17723" priority="16284"/>
    <cfRule type="duplicateValues" priority="16285"/>
    <cfRule type="duplicateValues" dxfId="17722" priority="16278" stopIfTrue="1"/>
    <cfRule type="duplicateValues" dxfId="17721" priority="16279"/>
    <cfRule type="duplicateValues" dxfId="17720" priority="16280"/>
    <cfRule type="duplicateValues" priority="16281"/>
    <cfRule type="duplicateValues" dxfId="17719" priority="16282" stopIfTrue="1"/>
  </conditionalFormatting>
  <conditionalFormatting sqref="L1632">
    <cfRule type="duplicateValues" dxfId="17718" priority="16267"/>
    <cfRule type="duplicateValues" dxfId="17717" priority="16268"/>
    <cfRule type="duplicateValues" priority="16269"/>
    <cfRule type="duplicateValues" dxfId="17716" priority="16270" stopIfTrue="1"/>
    <cfRule type="duplicateValues" dxfId="17715" priority="16271"/>
    <cfRule type="duplicateValues" dxfId="17714" priority="16272"/>
    <cfRule type="duplicateValues" dxfId="17713" priority="16274" stopIfTrue="1"/>
    <cfRule type="duplicateValues" priority="16265"/>
    <cfRule type="duplicateValues" dxfId="17712" priority="16275"/>
    <cfRule type="duplicateValues" dxfId="17711" priority="16264"/>
    <cfRule type="duplicateValues" priority="16273"/>
    <cfRule type="duplicateValues" priority="16277"/>
    <cfRule type="duplicateValues" dxfId="17710" priority="16262" stopIfTrue="1"/>
    <cfRule type="duplicateValues" dxfId="17709" priority="16266" stopIfTrue="1"/>
    <cfRule type="duplicateValues" dxfId="17708" priority="16263"/>
    <cfRule type="duplicateValues" dxfId="17707" priority="16276"/>
  </conditionalFormatting>
  <conditionalFormatting sqref="L1634:L1635">
    <cfRule type="duplicateValues" dxfId="17706" priority="16251"/>
    <cfRule type="duplicateValues" dxfId="17705" priority="16250" stopIfTrue="1"/>
    <cfRule type="duplicateValues" priority="16249"/>
    <cfRule type="duplicateValues" dxfId="17704" priority="16248"/>
    <cfRule type="duplicateValues" dxfId="17703" priority="16247"/>
    <cfRule type="duplicateValues" dxfId="17702" priority="16246" stopIfTrue="1"/>
    <cfRule type="duplicateValues" dxfId="17701" priority="16252"/>
    <cfRule type="duplicateValues" priority="16253"/>
    <cfRule type="duplicateValues" dxfId="17700" priority="16254" stopIfTrue="1"/>
    <cfRule type="duplicateValues" dxfId="17699" priority="16255"/>
    <cfRule type="duplicateValues" dxfId="17698" priority="16256"/>
    <cfRule type="duplicateValues" priority="16257"/>
    <cfRule type="duplicateValues" dxfId="17697" priority="16258" stopIfTrue="1"/>
    <cfRule type="duplicateValues" dxfId="17696" priority="16259"/>
    <cfRule type="duplicateValues" dxfId="17695" priority="16260"/>
    <cfRule type="duplicateValues" priority="16261"/>
  </conditionalFormatting>
  <conditionalFormatting sqref="L1635">
    <cfRule type="duplicateValues" dxfId="17694" priority="16585"/>
    <cfRule type="duplicateValues" dxfId="17693" priority="16583" stopIfTrue="1"/>
    <cfRule type="duplicateValues" dxfId="17692" priority="16584"/>
    <cfRule type="duplicateValues" priority="16586"/>
  </conditionalFormatting>
  <conditionalFormatting sqref="L1636:L1637">
    <cfRule type="duplicateValues" dxfId="17691" priority="16243"/>
    <cfRule type="duplicateValues" dxfId="17690" priority="16242" stopIfTrue="1"/>
    <cfRule type="duplicateValues" dxfId="17689" priority="16244"/>
    <cfRule type="duplicateValues" priority="16245"/>
  </conditionalFormatting>
  <conditionalFormatting sqref="L1638">
    <cfRule type="duplicateValues" priority="16233"/>
    <cfRule type="duplicateValues" dxfId="17688" priority="16228"/>
    <cfRule type="duplicateValues" priority="16229"/>
    <cfRule type="duplicateValues" priority="16237"/>
    <cfRule type="duplicateValues" dxfId="17687" priority="16222" stopIfTrue="1"/>
    <cfRule type="duplicateValues" dxfId="17686" priority="16236"/>
    <cfRule type="duplicateValues" dxfId="17685" priority="16235"/>
    <cfRule type="duplicateValues" dxfId="17684" priority="16234" stopIfTrue="1"/>
    <cfRule type="duplicateValues" dxfId="17683" priority="16230" stopIfTrue="1"/>
    <cfRule type="duplicateValues" dxfId="17682" priority="16231"/>
    <cfRule type="duplicateValues" dxfId="17681" priority="16232"/>
    <cfRule type="duplicateValues" priority="16241"/>
    <cfRule type="duplicateValues" dxfId="17680" priority="16240"/>
    <cfRule type="duplicateValues" dxfId="17679" priority="16239"/>
    <cfRule type="duplicateValues" dxfId="17678" priority="16238" stopIfTrue="1"/>
    <cfRule type="duplicateValues" dxfId="17677" priority="16227"/>
    <cfRule type="duplicateValues" dxfId="17676" priority="16226" stopIfTrue="1"/>
    <cfRule type="duplicateValues" priority="16225"/>
    <cfRule type="duplicateValues" dxfId="17675" priority="16224"/>
    <cfRule type="duplicateValues" dxfId="17674" priority="16223"/>
  </conditionalFormatting>
  <conditionalFormatting sqref="L1639">
    <cfRule type="duplicateValues" priority="16213"/>
    <cfRule type="duplicateValues" dxfId="17673" priority="16216"/>
    <cfRule type="duplicateValues" priority="16217"/>
    <cfRule type="duplicateValues" dxfId="17672" priority="16210" stopIfTrue="1"/>
    <cfRule type="duplicateValues" dxfId="17671" priority="16211"/>
    <cfRule type="duplicateValues" dxfId="17670" priority="16212"/>
    <cfRule type="duplicateValues" dxfId="17669" priority="16218" stopIfTrue="1"/>
    <cfRule type="duplicateValues" dxfId="17668" priority="16214" stopIfTrue="1"/>
    <cfRule type="duplicateValues" dxfId="17667" priority="16215"/>
    <cfRule type="duplicateValues" dxfId="17666" priority="16219"/>
    <cfRule type="duplicateValues" dxfId="17665" priority="16220"/>
    <cfRule type="duplicateValues" priority="16221"/>
  </conditionalFormatting>
  <conditionalFormatting sqref="L1640:L1641">
    <cfRule type="duplicateValues" priority="16582"/>
    <cfRule type="duplicateValues" dxfId="17664" priority="16579" stopIfTrue="1"/>
    <cfRule type="duplicateValues" dxfId="17663" priority="16580"/>
    <cfRule type="duplicateValues" dxfId="17662" priority="16581"/>
  </conditionalFormatting>
  <conditionalFormatting sqref="L1643">
    <cfRule type="duplicateValues" dxfId="17661" priority="16207"/>
    <cfRule type="duplicateValues" dxfId="17660" priority="16208"/>
    <cfRule type="duplicateValues" priority="16209"/>
    <cfRule type="duplicateValues" dxfId="17659" priority="16206" stopIfTrue="1"/>
  </conditionalFormatting>
  <conditionalFormatting sqref="L1644">
    <cfRule type="duplicateValues" dxfId="17658" priority="16192"/>
    <cfRule type="duplicateValues" dxfId="17657" priority="16191"/>
    <cfRule type="duplicateValues" dxfId="17656" priority="16204"/>
    <cfRule type="duplicateValues" dxfId="17655" priority="16188"/>
    <cfRule type="duplicateValues" dxfId="17654" priority="16190" stopIfTrue="1"/>
    <cfRule type="duplicateValues" dxfId="17653" priority="16186" stopIfTrue="1"/>
    <cfRule type="duplicateValues" dxfId="17652" priority="16187"/>
    <cfRule type="duplicateValues" priority="16205"/>
    <cfRule type="duplicateValues" priority="16189"/>
    <cfRule type="duplicateValues" dxfId="17651" priority="16203"/>
    <cfRule type="duplicateValues" dxfId="17650" priority="16202" stopIfTrue="1"/>
    <cfRule type="duplicateValues" priority="16201"/>
    <cfRule type="duplicateValues" dxfId="17649" priority="16200"/>
    <cfRule type="duplicateValues" dxfId="17648" priority="16199"/>
    <cfRule type="duplicateValues" dxfId="17647" priority="16198" stopIfTrue="1"/>
    <cfRule type="duplicateValues" priority="16197"/>
    <cfRule type="duplicateValues" dxfId="17646" priority="16196"/>
    <cfRule type="duplicateValues" dxfId="17645" priority="16195"/>
    <cfRule type="duplicateValues" dxfId="17644" priority="16194" stopIfTrue="1"/>
    <cfRule type="duplicateValues" priority="16193"/>
  </conditionalFormatting>
  <conditionalFormatting sqref="L1645">
    <cfRule type="duplicateValues" dxfId="17643" priority="16184"/>
    <cfRule type="duplicateValues" dxfId="17642" priority="16182" stopIfTrue="1"/>
    <cfRule type="duplicateValues" dxfId="17641" priority="16174" stopIfTrue="1"/>
    <cfRule type="duplicateValues" dxfId="17640" priority="16175"/>
    <cfRule type="duplicateValues" dxfId="17639" priority="16183"/>
    <cfRule type="duplicateValues" dxfId="17638" priority="16176"/>
    <cfRule type="duplicateValues" priority="16177"/>
    <cfRule type="duplicateValues" dxfId="17637" priority="16178" stopIfTrue="1"/>
    <cfRule type="duplicateValues" dxfId="17636" priority="16179"/>
    <cfRule type="duplicateValues" priority="16185"/>
    <cfRule type="duplicateValues" dxfId="17635" priority="16180"/>
    <cfRule type="duplicateValues" priority="16181"/>
  </conditionalFormatting>
  <conditionalFormatting sqref="L1646">
    <cfRule type="duplicateValues" dxfId="17634" priority="16156"/>
    <cfRule type="duplicateValues" dxfId="17633" priority="16155"/>
    <cfRule type="duplicateValues" dxfId="17632" priority="16167"/>
    <cfRule type="duplicateValues" dxfId="17631" priority="16163"/>
    <cfRule type="duplicateValues" priority="16173"/>
    <cfRule type="duplicateValues" dxfId="17630" priority="16172"/>
    <cfRule type="duplicateValues" dxfId="17629" priority="16171"/>
    <cfRule type="duplicateValues" dxfId="17628" priority="16154" stopIfTrue="1"/>
    <cfRule type="duplicateValues" dxfId="17627" priority="16170" stopIfTrue="1"/>
    <cfRule type="duplicateValues" priority="16169"/>
    <cfRule type="duplicateValues" dxfId="17626" priority="16168"/>
    <cfRule type="duplicateValues" dxfId="17625" priority="16166" stopIfTrue="1"/>
    <cfRule type="duplicateValues" priority="16165"/>
    <cfRule type="duplicateValues" dxfId="17624" priority="16164"/>
    <cfRule type="duplicateValues" dxfId="17623" priority="16162" stopIfTrue="1"/>
    <cfRule type="duplicateValues" priority="16161"/>
    <cfRule type="duplicateValues" dxfId="17622" priority="16160"/>
    <cfRule type="duplicateValues" dxfId="17621" priority="16159"/>
    <cfRule type="duplicateValues" dxfId="17620" priority="16158" stopIfTrue="1"/>
    <cfRule type="duplicateValues" priority="16157"/>
  </conditionalFormatting>
  <conditionalFormatting sqref="L1647:L1648">
    <cfRule type="duplicateValues" dxfId="17619" priority="16150" stopIfTrue="1"/>
    <cfRule type="duplicateValues" dxfId="17618" priority="16151"/>
    <cfRule type="duplicateValues" priority="16153"/>
    <cfRule type="duplicateValues" dxfId="17617" priority="16152"/>
  </conditionalFormatting>
  <conditionalFormatting sqref="L1649:L1650">
    <cfRule type="duplicateValues" dxfId="17616" priority="16139"/>
    <cfRule type="duplicateValues" dxfId="17615" priority="16140"/>
    <cfRule type="duplicateValues" priority="16141"/>
    <cfRule type="duplicateValues" dxfId="17614" priority="16142" stopIfTrue="1"/>
    <cfRule type="duplicateValues" dxfId="17613" priority="16143"/>
    <cfRule type="duplicateValues" dxfId="17612" priority="16144"/>
    <cfRule type="duplicateValues" priority="16145"/>
    <cfRule type="duplicateValues" dxfId="17611" priority="16148"/>
    <cfRule type="duplicateValues" dxfId="17610" priority="16146" stopIfTrue="1"/>
    <cfRule type="duplicateValues" priority="16149"/>
    <cfRule type="duplicateValues" dxfId="17609" priority="16138" stopIfTrue="1"/>
    <cfRule type="duplicateValues" dxfId="17608" priority="16147"/>
  </conditionalFormatting>
  <conditionalFormatting sqref="L1651">
    <cfRule type="duplicateValues" dxfId="17607" priority="16125" stopIfTrue="1"/>
    <cfRule type="duplicateValues" priority="16132"/>
    <cfRule type="duplicateValues" dxfId="17606" priority="16126"/>
    <cfRule type="duplicateValues" dxfId="17605" priority="16127"/>
    <cfRule type="duplicateValues" priority="16128"/>
    <cfRule type="duplicateValues" dxfId="17604" priority="16129" stopIfTrue="1"/>
    <cfRule type="duplicateValues" dxfId="17603" priority="16130"/>
    <cfRule type="duplicateValues" dxfId="17602" priority="16131"/>
  </conditionalFormatting>
  <conditionalFormatting sqref="L1652:L1654">
    <cfRule type="duplicateValues" priority="16124"/>
    <cfRule type="duplicateValues" dxfId="17601" priority="16123"/>
    <cfRule type="duplicateValues" dxfId="17600" priority="16121" stopIfTrue="1"/>
    <cfRule type="duplicateValues" priority="16120"/>
    <cfRule type="duplicateValues" dxfId="17599" priority="16117" stopIfTrue="1"/>
    <cfRule type="duplicateValues" dxfId="17598" priority="16118"/>
    <cfRule type="duplicateValues" dxfId="17597" priority="16119"/>
    <cfRule type="duplicateValues" dxfId="17596" priority="16122"/>
  </conditionalFormatting>
  <conditionalFormatting sqref="L1653:L1655 L1633 L1591 L1597 L1627 L1635 L1638 L1641:L1642 L1644 L1646 L1648 L1657 L1659:L1668 L1670:L1686 L1688:L1708 L1710 L1712 L1714:L1784 L1787:L1929">
    <cfRule type="duplicateValues" priority="16641"/>
    <cfRule type="duplicateValues" dxfId="17595" priority="16640"/>
    <cfRule type="duplicateValues" dxfId="17594" priority="16639"/>
    <cfRule type="duplicateValues" dxfId="17593" priority="16638" stopIfTrue="1"/>
  </conditionalFormatting>
  <conditionalFormatting sqref="L1655">
    <cfRule type="duplicateValues" priority="16116"/>
    <cfRule type="duplicateValues" dxfId="17592" priority="16115"/>
    <cfRule type="duplicateValues" dxfId="17591" priority="16114"/>
    <cfRule type="duplicateValues" dxfId="17590" priority="16113" stopIfTrue="1"/>
    <cfRule type="duplicateValues" priority="16112"/>
    <cfRule type="duplicateValues" dxfId="17589" priority="16111"/>
    <cfRule type="duplicateValues" dxfId="17588" priority="16110"/>
    <cfRule type="duplicateValues" dxfId="17587" priority="16109" stopIfTrue="1"/>
    <cfRule type="duplicateValues" priority="16108"/>
    <cfRule type="duplicateValues" dxfId="17586" priority="16107"/>
    <cfRule type="duplicateValues" dxfId="17585" priority="16105" stopIfTrue="1"/>
    <cfRule type="duplicateValues" priority="16104"/>
    <cfRule type="duplicateValues" dxfId="17584" priority="16103"/>
    <cfRule type="duplicateValues" dxfId="17583" priority="16102"/>
    <cfRule type="duplicateValues" dxfId="17582" priority="16101" stopIfTrue="1"/>
    <cfRule type="duplicateValues" priority="16100"/>
    <cfRule type="duplicateValues" dxfId="17581" priority="16099"/>
    <cfRule type="duplicateValues" dxfId="17580" priority="16098"/>
    <cfRule type="duplicateValues" dxfId="17579" priority="16097" stopIfTrue="1"/>
    <cfRule type="duplicateValues" dxfId="17578" priority="16106"/>
  </conditionalFormatting>
  <conditionalFormatting sqref="L1655:L1656">
    <cfRule type="duplicateValues" priority="16096"/>
    <cfRule type="duplicateValues" dxfId="17577" priority="16095"/>
    <cfRule type="duplicateValues" dxfId="17576" priority="16094"/>
    <cfRule type="duplicateValues" dxfId="17575" priority="16093" stopIfTrue="1"/>
    <cfRule type="duplicateValues" priority="16092"/>
    <cfRule type="duplicateValues" dxfId="17574" priority="16091"/>
    <cfRule type="duplicateValues" dxfId="17573" priority="16090"/>
    <cfRule type="duplicateValues" dxfId="17572" priority="16089" stopIfTrue="1"/>
    <cfRule type="duplicateValues" priority="16088"/>
    <cfRule type="duplicateValues" dxfId="17571" priority="16087"/>
    <cfRule type="duplicateValues" dxfId="17570" priority="16086"/>
    <cfRule type="duplicateValues" dxfId="17569" priority="16085" stopIfTrue="1"/>
  </conditionalFormatting>
  <conditionalFormatting sqref="L1657">
    <cfRule type="duplicateValues" priority="16084"/>
    <cfRule type="duplicateValues" dxfId="17568" priority="16083"/>
    <cfRule type="duplicateValues" dxfId="17567" priority="16082"/>
    <cfRule type="duplicateValues" dxfId="17566" priority="16081" stopIfTrue="1"/>
    <cfRule type="duplicateValues" priority="16080"/>
    <cfRule type="duplicateValues" dxfId="17565" priority="16079"/>
    <cfRule type="duplicateValues" dxfId="17564" priority="16078"/>
    <cfRule type="duplicateValues" dxfId="17563" priority="16077" stopIfTrue="1"/>
    <cfRule type="duplicateValues" priority="16076"/>
    <cfRule type="duplicateValues" dxfId="17562" priority="16075"/>
    <cfRule type="duplicateValues" dxfId="17561" priority="16074"/>
    <cfRule type="duplicateValues" dxfId="17560" priority="16073" stopIfTrue="1"/>
    <cfRule type="duplicateValues" priority="16072"/>
    <cfRule type="duplicateValues" dxfId="17559" priority="16071"/>
    <cfRule type="duplicateValues" dxfId="17558" priority="16070"/>
    <cfRule type="duplicateValues" dxfId="17557" priority="16069" stopIfTrue="1"/>
    <cfRule type="duplicateValues" priority="16068"/>
    <cfRule type="duplicateValues" dxfId="17556" priority="16067"/>
    <cfRule type="duplicateValues" dxfId="17555" priority="16066"/>
    <cfRule type="duplicateValues" dxfId="17554" priority="16065" stopIfTrue="1"/>
  </conditionalFormatting>
  <conditionalFormatting sqref="L1658:L1659">
    <cfRule type="duplicateValues" priority="16064"/>
    <cfRule type="duplicateValues" dxfId="17553" priority="16063"/>
    <cfRule type="duplicateValues" dxfId="17552" priority="16062"/>
    <cfRule type="duplicateValues" dxfId="17551" priority="16061" stopIfTrue="1"/>
    <cfRule type="duplicateValues" priority="16060"/>
    <cfRule type="duplicateValues" dxfId="17550" priority="16059"/>
    <cfRule type="duplicateValues" dxfId="17549" priority="16058"/>
    <cfRule type="duplicateValues" dxfId="17548" priority="16057" stopIfTrue="1"/>
    <cfRule type="duplicateValues" priority="16056"/>
    <cfRule type="duplicateValues" dxfId="17547" priority="16055"/>
    <cfRule type="duplicateValues" dxfId="17546" priority="16054"/>
    <cfRule type="duplicateValues" dxfId="17545" priority="16053" stopIfTrue="1"/>
  </conditionalFormatting>
  <conditionalFormatting sqref="L1659:L1667">
    <cfRule type="duplicateValues" priority="16052"/>
    <cfRule type="duplicateValues" dxfId="17544" priority="16051"/>
    <cfRule type="duplicateValues" dxfId="17543" priority="16050"/>
    <cfRule type="duplicateValues" dxfId="17542" priority="16049" stopIfTrue="1"/>
    <cfRule type="duplicateValues" dxfId="17541" priority="16043"/>
    <cfRule type="duplicateValues" priority="16044"/>
    <cfRule type="duplicateValues" dxfId="17540" priority="16045" stopIfTrue="1"/>
    <cfRule type="duplicateValues" dxfId="17539" priority="16046"/>
    <cfRule type="duplicateValues" dxfId="17538" priority="16047"/>
    <cfRule type="duplicateValues" priority="16048"/>
    <cfRule type="duplicateValues" dxfId="17537" priority="16042"/>
    <cfRule type="duplicateValues" dxfId="17536" priority="16041" stopIfTrue="1"/>
    <cfRule type="duplicateValues" priority="16040"/>
    <cfRule type="duplicateValues" dxfId="17535" priority="16039"/>
    <cfRule type="duplicateValues" dxfId="17534" priority="16038"/>
    <cfRule type="duplicateValues" dxfId="17533" priority="16037" stopIfTrue="1"/>
    <cfRule type="duplicateValues" priority="16036"/>
    <cfRule type="duplicateValues" dxfId="17532" priority="16035"/>
    <cfRule type="duplicateValues" dxfId="17531" priority="16034"/>
    <cfRule type="duplicateValues" dxfId="17530" priority="16033" stopIfTrue="1"/>
  </conditionalFormatting>
  <conditionalFormatting sqref="L1662:L1665">
    <cfRule type="duplicateValues" dxfId="17529" priority="16029" stopIfTrue="1"/>
    <cfRule type="duplicateValues" dxfId="17528" priority="16021" stopIfTrue="1"/>
    <cfRule type="duplicateValues" priority="16032"/>
    <cfRule type="duplicateValues" dxfId="17527" priority="16031"/>
    <cfRule type="duplicateValues" dxfId="17526" priority="16030"/>
    <cfRule type="duplicateValues" priority="16028"/>
    <cfRule type="duplicateValues" dxfId="17525" priority="16027"/>
    <cfRule type="duplicateValues" dxfId="17524" priority="16026"/>
    <cfRule type="duplicateValues" dxfId="17523" priority="16025" stopIfTrue="1"/>
    <cfRule type="duplicateValues" priority="16024"/>
    <cfRule type="duplicateValues" dxfId="17522" priority="16023"/>
    <cfRule type="duplicateValues" dxfId="17521" priority="16022"/>
  </conditionalFormatting>
  <conditionalFormatting sqref="L1669">
    <cfRule type="duplicateValues" priority="16020"/>
    <cfRule type="duplicateValues" dxfId="17520" priority="16019"/>
    <cfRule type="duplicateValues" dxfId="17519" priority="16018"/>
    <cfRule type="duplicateValues" dxfId="17518" priority="16017" stopIfTrue="1"/>
  </conditionalFormatting>
  <conditionalFormatting sqref="L1670">
    <cfRule type="duplicateValues" priority="16012"/>
    <cfRule type="duplicateValues" priority="16016"/>
    <cfRule type="duplicateValues" dxfId="17517" priority="16014"/>
    <cfRule type="duplicateValues" dxfId="17516" priority="16015"/>
    <cfRule type="duplicateValues" dxfId="17515" priority="16013" stopIfTrue="1"/>
    <cfRule type="duplicateValues" dxfId="17514" priority="16011"/>
    <cfRule type="duplicateValues" dxfId="17513" priority="16010"/>
    <cfRule type="duplicateValues" dxfId="17512" priority="16009" stopIfTrue="1"/>
  </conditionalFormatting>
  <conditionalFormatting sqref="L1671:L1673">
    <cfRule type="duplicateValues" dxfId="17511" priority="15997" stopIfTrue="1"/>
    <cfRule type="duplicateValues" dxfId="17510" priority="15999"/>
    <cfRule type="duplicateValues" dxfId="17509" priority="16003"/>
    <cfRule type="duplicateValues" priority="16000"/>
    <cfRule type="duplicateValues" dxfId="17508" priority="15993" stopIfTrue="1"/>
    <cfRule type="duplicateValues" dxfId="17507" priority="15994"/>
    <cfRule type="duplicateValues" priority="15992"/>
    <cfRule type="duplicateValues" dxfId="17506" priority="15991"/>
    <cfRule type="duplicateValues" dxfId="17505" priority="15990"/>
    <cfRule type="duplicateValues" dxfId="17504" priority="15989" stopIfTrue="1"/>
    <cfRule type="duplicateValues" dxfId="17503" priority="15995"/>
    <cfRule type="duplicateValues" dxfId="17502" priority="16007"/>
    <cfRule type="duplicateValues" priority="16008"/>
    <cfRule type="duplicateValues" priority="15996"/>
    <cfRule type="duplicateValues" dxfId="17501" priority="15998"/>
    <cfRule type="duplicateValues" dxfId="17500" priority="16005" stopIfTrue="1"/>
    <cfRule type="duplicateValues" dxfId="17499" priority="16006"/>
    <cfRule type="duplicateValues" priority="16004"/>
    <cfRule type="duplicateValues" dxfId="17498" priority="16002"/>
    <cfRule type="duplicateValues" dxfId="17497" priority="16001" stopIfTrue="1"/>
  </conditionalFormatting>
  <conditionalFormatting sqref="L1674">
    <cfRule type="duplicateValues" dxfId="17496" priority="15962"/>
    <cfRule type="duplicateValues" dxfId="17495" priority="15963"/>
    <cfRule type="duplicateValues" priority="15964"/>
    <cfRule type="duplicateValues" dxfId="17494" priority="15965" stopIfTrue="1"/>
    <cfRule type="duplicateValues" dxfId="17493" priority="15966"/>
    <cfRule type="duplicateValues" priority="15968"/>
    <cfRule type="duplicateValues" dxfId="17492" priority="15969" stopIfTrue="1"/>
    <cfRule type="duplicateValues" dxfId="17491" priority="15970"/>
    <cfRule type="duplicateValues" dxfId="17490" priority="15971"/>
    <cfRule type="duplicateValues" priority="15972"/>
    <cfRule type="duplicateValues" dxfId="17489" priority="15973" stopIfTrue="1"/>
    <cfRule type="duplicateValues" dxfId="17488" priority="15974"/>
    <cfRule type="duplicateValues" dxfId="17487" priority="15975"/>
    <cfRule type="duplicateValues" dxfId="17486" priority="15967"/>
    <cfRule type="duplicateValues" priority="15976"/>
    <cfRule type="duplicateValues" dxfId="17485" priority="15977" stopIfTrue="1"/>
    <cfRule type="duplicateValues" dxfId="17484" priority="15978"/>
    <cfRule type="duplicateValues" dxfId="17483" priority="15979"/>
    <cfRule type="duplicateValues" priority="15980"/>
    <cfRule type="duplicateValues" dxfId="17482" priority="15981" stopIfTrue="1"/>
    <cfRule type="duplicateValues" dxfId="17481" priority="15982"/>
    <cfRule type="duplicateValues" dxfId="17480" priority="15983"/>
    <cfRule type="duplicateValues" priority="15984"/>
    <cfRule type="duplicateValues" dxfId="17479" priority="15985" stopIfTrue="1"/>
    <cfRule type="duplicateValues" dxfId="17478" priority="15986"/>
    <cfRule type="duplicateValues" dxfId="17477" priority="15987"/>
    <cfRule type="duplicateValues" priority="15988"/>
    <cfRule type="duplicateValues" dxfId="17476" priority="15957" stopIfTrue="1"/>
    <cfRule type="duplicateValues" dxfId="17475" priority="15958"/>
    <cfRule type="duplicateValues" dxfId="17474" priority="15959"/>
    <cfRule type="duplicateValues" priority="15960"/>
    <cfRule type="duplicateValues" dxfId="17473" priority="15961" stopIfTrue="1"/>
  </conditionalFormatting>
  <conditionalFormatting sqref="L1676">
    <cfRule type="duplicateValues" dxfId="17472" priority="15950"/>
    <cfRule type="duplicateValues" dxfId="17471" priority="15949" stopIfTrue="1"/>
    <cfRule type="duplicateValues" dxfId="17470" priority="15951"/>
    <cfRule type="duplicateValues" priority="15952"/>
    <cfRule type="duplicateValues" priority="15956"/>
    <cfRule type="duplicateValues" dxfId="17469" priority="15953" stopIfTrue="1"/>
    <cfRule type="duplicateValues" dxfId="17468" priority="15954"/>
    <cfRule type="duplicateValues" dxfId="17467" priority="15955"/>
  </conditionalFormatting>
  <conditionalFormatting sqref="L1677">
    <cfRule type="duplicateValues" priority="15940"/>
    <cfRule type="duplicateValues" dxfId="17466" priority="15941" stopIfTrue="1"/>
    <cfRule type="duplicateValues" dxfId="17465" priority="15942"/>
    <cfRule type="duplicateValues" dxfId="17464" priority="15922"/>
    <cfRule type="duplicateValues" dxfId="17463" priority="15943"/>
    <cfRule type="duplicateValues" priority="15944"/>
    <cfRule type="duplicateValues" dxfId="17462" priority="15945" stopIfTrue="1"/>
    <cfRule type="duplicateValues" dxfId="17461" priority="15946"/>
    <cfRule type="duplicateValues" dxfId="17460" priority="15947"/>
    <cfRule type="duplicateValues" priority="15948"/>
    <cfRule type="duplicateValues" dxfId="17459" priority="15939"/>
    <cfRule type="duplicateValues" dxfId="17458" priority="15938"/>
    <cfRule type="duplicateValues" dxfId="17457" priority="15937" stopIfTrue="1"/>
    <cfRule type="duplicateValues" priority="15936"/>
    <cfRule type="duplicateValues" dxfId="17456" priority="15925" stopIfTrue="1"/>
    <cfRule type="duplicateValues" dxfId="17455" priority="15933" stopIfTrue="1"/>
    <cfRule type="duplicateValues" priority="15924"/>
    <cfRule type="duplicateValues" dxfId="17454" priority="15923"/>
    <cfRule type="duplicateValues" dxfId="17453" priority="15935"/>
    <cfRule type="duplicateValues" dxfId="17452" priority="15934"/>
    <cfRule type="duplicateValues" dxfId="17451" priority="15918"/>
    <cfRule type="duplicateValues" dxfId="17450" priority="15917" stopIfTrue="1"/>
    <cfRule type="duplicateValues" dxfId="17449" priority="15921" stopIfTrue="1"/>
    <cfRule type="duplicateValues" priority="15920"/>
    <cfRule type="duplicateValues" dxfId="17448" priority="15919"/>
    <cfRule type="duplicateValues" dxfId="17447" priority="15926"/>
    <cfRule type="duplicateValues" dxfId="17446" priority="15927"/>
    <cfRule type="duplicateValues" priority="15928"/>
    <cfRule type="duplicateValues" dxfId="17445" priority="15929" stopIfTrue="1"/>
    <cfRule type="duplicateValues" dxfId="17444" priority="15930"/>
    <cfRule type="duplicateValues" dxfId="17443" priority="15931"/>
    <cfRule type="duplicateValues" priority="15932"/>
  </conditionalFormatting>
  <conditionalFormatting sqref="L1678">
    <cfRule type="duplicateValues" priority="15916"/>
    <cfRule type="duplicateValues" dxfId="17442" priority="15910"/>
    <cfRule type="duplicateValues" dxfId="17441" priority="15915"/>
    <cfRule type="duplicateValues" dxfId="17440" priority="15914"/>
    <cfRule type="duplicateValues" dxfId="17439" priority="15913" stopIfTrue="1"/>
    <cfRule type="duplicateValues" priority="15912"/>
    <cfRule type="duplicateValues" dxfId="17438" priority="15911"/>
    <cfRule type="duplicateValues" dxfId="17437" priority="15909" stopIfTrue="1"/>
  </conditionalFormatting>
  <conditionalFormatting sqref="L1679">
    <cfRule type="duplicateValues" dxfId="17436" priority="15907"/>
    <cfRule type="duplicateValues" priority="15908"/>
    <cfRule type="duplicateValues" dxfId="17435" priority="15905" stopIfTrue="1"/>
    <cfRule type="duplicateValues" dxfId="17434" priority="15893" stopIfTrue="1"/>
    <cfRule type="duplicateValues" dxfId="17433" priority="15894"/>
    <cfRule type="duplicateValues" dxfId="17432" priority="15882"/>
    <cfRule type="duplicateValues" dxfId="17431" priority="15903"/>
    <cfRule type="duplicateValues" dxfId="17430" priority="15895"/>
    <cfRule type="duplicateValues" dxfId="17429" priority="15877" stopIfTrue="1"/>
    <cfRule type="duplicateValues" dxfId="17428" priority="15878"/>
    <cfRule type="duplicateValues" dxfId="17427" priority="15879"/>
    <cfRule type="duplicateValues" priority="15880"/>
    <cfRule type="duplicateValues" dxfId="17426" priority="15881" stopIfTrue="1"/>
    <cfRule type="duplicateValues" dxfId="17425" priority="15883"/>
    <cfRule type="duplicateValues" priority="15884"/>
    <cfRule type="duplicateValues" dxfId="17424" priority="15885" stopIfTrue="1"/>
    <cfRule type="duplicateValues" dxfId="17423" priority="15897" stopIfTrue="1"/>
    <cfRule type="duplicateValues" priority="15896"/>
    <cfRule type="duplicateValues" dxfId="17422" priority="15886"/>
    <cfRule type="duplicateValues" dxfId="17421" priority="15887"/>
    <cfRule type="duplicateValues" priority="15888"/>
    <cfRule type="duplicateValues" priority="15892"/>
    <cfRule type="duplicateValues" dxfId="17420" priority="15889" stopIfTrue="1"/>
    <cfRule type="duplicateValues" dxfId="17419" priority="15890"/>
    <cfRule type="duplicateValues" dxfId="17418" priority="15891"/>
    <cfRule type="duplicateValues" priority="15904"/>
    <cfRule type="duplicateValues" dxfId="17417" priority="15902"/>
    <cfRule type="duplicateValues" dxfId="17416" priority="15901" stopIfTrue="1"/>
    <cfRule type="duplicateValues" priority="15900"/>
    <cfRule type="duplicateValues" dxfId="17415" priority="15899"/>
    <cfRule type="duplicateValues" dxfId="17414" priority="15898"/>
    <cfRule type="duplicateValues" dxfId="17413" priority="15906"/>
  </conditionalFormatting>
  <conditionalFormatting sqref="L1680">
    <cfRule type="duplicateValues" priority="15872"/>
    <cfRule type="duplicateValues" dxfId="17412" priority="15871"/>
    <cfRule type="duplicateValues" dxfId="17411" priority="15870"/>
    <cfRule type="duplicateValues" priority="15868"/>
    <cfRule type="duplicateValues" dxfId="17410" priority="15867"/>
    <cfRule type="duplicateValues" dxfId="17409" priority="15866"/>
    <cfRule type="duplicateValues" dxfId="17408" priority="15865" stopIfTrue="1"/>
    <cfRule type="duplicateValues" dxfId="17407" priority="15873" stopIfTrue="1"/>
    <cfRule type="duplicateValues" priority="15876"/>
    <cfRule type="duplicateValues" dxfId="17406" priority="15869" stopIfTrue="1"/>
    <cfRule type="duplicateValues" dxfId="17405" priority="15875"/>
    <cfRule type="duplicateValues" dxfId="17404" priority="15857" stopIfTrue="1"/>
    <cfRule type="duplicateValues" dxfId="17403" priority="15858"/>
    <cfRule type="duplicateValues" dxfId="17402" priority="15859"/>
    <cfRule type="duplicateValues" priority="15860"/>
    <cfRule type="duplicateValues" dxfId="17401" priority="15861" stopIfTrue="1"/>
    <cfRule type="duplicateValues" dxfId="17400" priority="15862"/>
    <cfRule type="duplicateValues" dxfId="17399" priority="15863"/>
    <cfRule type="duplicateValues" dxfId="17398" priority="15874"/>
    <cfRule type="duplicateValues" priority="15864"/>
  </conditionalFormatting>
  <conditionalFormatting sqref="L1681">
    <cfRule type="duplicateValues" dxfId="17397" priority="15829" stopIfTrue="1"/>
    <cfRule type="duplicateValues" priority="15828"/>
    <cfRule type="duplicateValues" dxfId="17396" priority="15827"/>
    <cfRule type="duplicateValues" dxfId="17395" priority="15826"/>
    <cfRule type="duplicateValues" dxfId="17394" priority="15825" stopIfTrue="1"/>
    <cfRule type="duplicateValues" dxfId="17393" priority="15850"/>
    <cfRule type="duplicateValues" priority="15848"/>
    <cfRule type="duplicateValues" dxfId="17392" priority="15851"/>
    <cfRule type="duplicateValues" priority="15852"/>
    <cfRule type="duplicateValues" dxfId="17391" priority="15853" stopIfTrue="1"/>
    <cfRule type="duplicateValues" dxfId="17390" priority="15854"/>
    <cfRule type="duplicateValues" dxfId="17389" priority="15838"/>
    <cfRule type="duplicateValues" dxfId="17388" priority="15855"/>
    <cfRule type="duplicateValues" priority="15856"/>
    <cfRule type="duplicateValues" dxfId="17387" priority="15837" stopIfTrue="1"/>
    <cfRule type="duplicateValues" priority="15836"/>
    <cfRule type="duplicateValues" dxfId="17386" priority="15835"/>
    <cfRule type="duplicateValues" dxfId="17385" priority="15834"/>
    <cfRule type="duplicateValues" dxfId="17384" priority="15833" stopIfTrue="1"/>
    <cfRule type="duplicateValues" priority="15832"/>
    <cfRule type="duplicateValues" dxfId="17383" priority="15843"/>
    <cfRule type="duplicateValues" dxfId="17382" priority="15831"/>
    <cfRule type="duplicateValues" dxfId="17381" priority="15839"/>
    <cfRule type="duplicateValues" priority="15840"/>
    <cfRule type="duplicateValues" dxfId="17380" priority="15841" stopIfTrue="1"/>
    <cfRule type="duplicateValues" dxfId="17379" priority="15842"/>
    <cfRule type="duplicateValues" dxfId="17378" priority="15830"/>
    <cfRule type="duplicateValues" priority="15844"/>
    <cfRule type="duplicateValues" dxfId="17377" priority="15845" stopIfTrue="1"/>
    <cfRule type="duplicateValues" dxfId="17376" priority="15846"/>
    <cfRule type="duplicateValues" dxfId="17375" priority="15847"/>
    <cfRule type="duplicateValues" dxfId="17374" priority="15849" stopIfTrue="1"/>
  </conditionalFormatting>
  <conditionalFormatting sqref="L1682">
    <cfRule type="duplicateValues" priority="15824"/>
    <cfRule type="duplicateValues" dxfId="17373" priority="15822"/>
    <cfRule type="duplicateValues" dxfId="17372" priority="15821" stopIfTrue="1"/>
    <cfRule type="duplicateValues" priority="15820"/>
    <cfRule type="duplicateValues" priority="15812"/>
    <cfRule type="duplicateValues" dxfId="17371" priority="15811"/>
    <cfRule type="duplicateValues" dxfId="17370" priority="15814"/>
    <cfRule type="duplicateValues" dxfId="17369" priority="15809" stopIfTrue="1"/>
    <cfRule type="duplicateValues" priority="15808"/>
    <cfRule type="duplicateValues" dxfId="17368" priority="15807"/>
    <cfRule type="duplicateValues" dxfId="17367" priority="15806"/>
    <cfRule type="duplicateValues" dxfId="17366" priority="15805" stopIfTrue="1"/>
    <cfRule type="duplicateValues" dxfId="17365" priority="15815"/>
    <cfRule type="duplicateValues" priority="15816"/>
    <cfRule type="duplicateValues" dxfId="17364" priority="15818"/>
    <cfRule type="duplicateValues" dxfId="17363" priority="15819"/>
    <cfRule type="duplicateValues" dxfId="17362" priority="15817" stopIfTrue="1"/>
    <cfRule type="duplicateValues" dxfId="17361" priority="15823"/>
    <cfRule type="duplicateValues" dxfId="17360" priority="15813" stopIfTrue="1"/>
    <cfRule type="duplicateValues" dxfId="17359" priority="15810"/>
  </conditionalFormatting>
  <conditionalFormatting sqref="L1683">
    <cfRule type="duplicateValues" priority="15776"/>
    <cfRule type="duplicateValues" dxfId="17358" priority="15775"/>
    <cfRule type="duplicateValues" dxfId="17357" priority="15774"/>
    <cfRule type="duplicateValues" dxfId="17356" priority="15773" stopIfTrue="1"/>
    <cfRule type="duplicateValues" priority="15796"/>
    <cfRule type="duplicateValues" dxfId="17355" priority="15795"/>
    <cfRule type="duplicateValues" dxfId="17354" priority="15793" stopIfTrue="1"/>
    <cfRule type="duplicateValues" priority="15792"/>
    <cfRule type="duplicateValues" dxfId="17353" priority="15791"/>
    <cfRule type="duplicateValues" dxfId="17352" priority="15790"/>
    <cfRule type="duplicateValues" dxfId="17351" priority="15789" stopIfTrue="1"/>
    <cfRule type="duplicateValues" priority="15788"/>
    <cfRule type="duplicateValues" dxfId="17350" priority="15787"/>
    <cfRule type="duplicateValues" dxfId="17349" priority="15794"/>
    <cfRule type="duplicateValues" dxfId="17348" priority="15786"/>
    <cfRule type="duplicateValues" dxfId="17347" priority="15785" stopIfTrue="1"/>
    <cfRule type="duplicateValues" priority="15784"/>
    <cfRule type="duplicateValues" dxfId="17346" priority="15783"/>
    <cfRule type="duplicateValues" dxfId="17345" priority="15782"/>
    <cfRule type="duplicateValues" dxfId="17344" priority="15781" stopIfTrue="1"/>
    <cfRule type="duplicateValues" priority="15804"/>
    <cfRule type="duplicateValues" dxfId="17343" priority="15803"/>
    <cfRule type="duplicateValues" dxfId="17342" priority="15802"/>
    <cfRule type="duplicateValues" dxfId="17341" priority="15801" stopIfTrue="1"/>
    <cfRule type="duplicateValues" priority="15800"/>
    <cfRule type="duplicateValues" dxfId="17340" priority="15799"/>
    <cfRule type="duplicateValues" dxfId="17339" priority="15798"/>
    <cfRule type="duplicateValues" dxfId="17338" priority="15797" stopIfTrue="1"/>
    <cfRule type="duplicateValues" priority="15780"/>
    <cfRule type="duplicateValues" dxfId="17337" priority="15779"/>
    <cfRule type="duplicateValues" dxfId="17336" priority="15778"/>
    <cfRule type="duplicateValues" dxfId="17335" priority="15777" stopIfTrue="1"/>
  </conditionalFormatting>
  <conditionalFormatting sqref="L1684">
    <cfRule type="duplicateValues" priority="15764"/>
    <cfRule type="duplicateValues" dxfId="17334" priority="15757" stopIfTrue="1"/>
    <cfRule type="duplicateValues" priority="15756"/>
    <cfRule type="duplicateValues" dxfId="17333" priority="15755"/>
    <cfRule type="duplicateValues" dxfId="17332" priority="15754"/>
    <cfRule type="duplicateValues" dxfId="17331" priority="15753" stopIfTrue="1"/>
    <cfRule type="duplicateValues" priority="15760"/>
    <cfRule type="duplicateValues" dxfId="17330" priority="15761" stopIfTrue="1"/>
    <cfRule type="duplicateValues" dxfId="17329" priority="15762"/>
    <cfRule type="duplicateValues" dxfId="17328" priority="15763"/>
    <cfRule type="duplicateValues" priority="15772"/>
    <cfRule type="duplicateValues" dxfId="17327" priority="15765" stopIfTrue="1"/>
    <cfRule type="duplicateValues" dxfId="17326" priority="15766"/>
    <cfRule type="duplicateValues" dxfId="17325" priority="15767"/>
    <cfRule type="duplicateValues" priority="15768"/>
    <cfRule type="duplicateValues" dxfId="17324" priority="15769" stopIfTrue="1"/>
    <cfRule type="duplicateValues" dxfId="17323" priority="15770"/>
    <cfRule type="duplicateValues" dxfId="17322" priority="15771"/>
    <cfRule type="duplicateValues" dxfId="17321" priority="15759"/>
    <cfRule type="duplicateValues" dxfId="17320" priority="15758"/>
  </conditionalFormatting>
  <conditionalFormatting sqref="L1685:L1686">
    <cfRule type="duplicateValues" priority="15724"/>
    <cfRule type="duplicateValues" dxfId="17319" priority="15745" stopIfTrue="1"/>
    <cfRule type="duplicateValues" dxfId="17318" priority="15723"/>
    <cfRule type="duplicateValues" dxfId="17317" priority="15722"/>
    <cfRule type="duplicateValues" dxfId="17316" priority="15746"/>
    <cfRule type="duplicateValues" priority="15728"/>
    <cfRule type="duplicateValues" dxfId="17315" priority="15747"/>
    <cfRule type="duplicateValues" priority="15748"/>
    <cfRule type="duplicateValues" dxfId="17314" priority="15749" stopIfTrue="1"/>
    <cfRule type="duplicateValues" dxfId="17313" priority="15751"/>
    <cfRule type="duplicateValues" priority="15752"/>
    <cfRule type="duplicateValues" dxfId="17312" priority="15721" stopIfTrue="1"/>
    <cfRule type="duplicateValues" dxfId="17311" priority="15737" stopIfTrue="1"/>
    <cfRule type="duplicateValues" priority="15736"/>
    <cfRule type="duplicateValues" dxfId="17310" priority="15735"/>
    <cfRule type="duplicateValues" dxfId="17309" priority="15734"/>
    <cfRule type="duplicateValues" dxfId="17308" priority="15733" stopIfTrue="1"/>
    <cfRule type="duplicateValues" priority="15732"/>
    <cfRule type="duplicateValues" dxfId="17307" priority="15738"/>
    <cfRule type="duplicateValues" dxfId="17306" priority="15731"/>
    <cfRule type="duplicateValues" dxfId="17305" priority="15730"/>
    <cfRule type="duplicateValues" dxfId="17304" priority="15729" stopIfTrue="1"/>
    <cfRule type="duplicateValues" dxfId="17303" priority="15750"/>
    <cfRule type="duplicateValues" dxfId="17302" priority="15727"/>
    <cfRule type="duplicateValues" dxfId="17301" priority="15726"/>
    <cfRule type="duplicateValues" dxfId="17300" priority="15725" stopIfTrue="1"/>
    <cfRule type="duplicateValues" dxfId="17299" priority="15739"/>
    <cfRule type="duplicateValues" priority="15740"/>
    <cfRule type="duplicateValues" dxfId="17298" priority="15741" stopIfTrue="1"/>
    <cfRule type="duplicateValues" dxfId="17297" priority="15742"/>
    <cfRule type="duplicateValues" dxfId="17296" priority="15743"/>
    <cfRule type="duplicateValues" priority="15744"/>
  </conditionalFormatting>
  <conditionalFormatting sqref="L1687">
    <cfRule type="duplicateValues" priority="15720"/>
    <cfRule type="duplicateValues" dxfId="17295" priority="15718"/>
    <cfRule type="duplicateValues" dxfId="17294" priority="15717" stopIfTrue="1"/>
    <cfRule type="duplicateValues" dxfId="17293" priority="15719"/>
  </conditionalFormatting>
  <conditionalFormatting sqref="L1688:L1689">
    <cfRule type="duplicateValues" dxfId="17292" priority="15698"/>
    <cfRule type="duplicateValues" dxfId="17291" priority="15699"/>
    <cfRule type="duplicateValues" priority="15700"/>
    <cfRule type="duplicateValues" dxfId="17290" priority="15701" stopIfTrue="1"/>
    <cfRule type="duplicateValues" dxfId="17289" priority="15702"/>
    <cfRule type="duplicateValues" dxfId="17288" priority="15703"/>
    <cfRule type="duplicateValues" priority="15704"/>
    <cfRule type="duplicateValues" priority="15716"/>
    <cfRule type="duplicateValues" dxfId="17287" priority="15705" stopIfTrue="1"/>
    <cfRule type="duplicateValues" dxfId="17286" priority="15706"/>
    <cfRule type="duplicateValues" dxfId="17285" priority="15714"/>
    <cfRule type="duplicateValues" dxfId="17284" priority="15697" stopIfTrue="1"/>
    <cfRule type="duplicateValues" dxfId="17283" priority="15715"/>
    <cfRule type="duplicateValues" dxfId="17282" priority="15707"/>
    <cfRule type="duplicateValues" priority="15708"/>
    <cfRule type="duplicateValues" dxfId="17281" priority="15709" stopIfTrue="1"/>
    <cfRule type="duplicateValues" dxfId="17280" priority="15710"/>
    <cfRule type="duplicateValues" dxfId="17279" priority="15711"/>
    <cfRule type="duplicateValues" priority="15712"/>
    <cfRule type="duplicateValues" dxfId="17278" priority="15713" stopIfTrue="1"/>
  </conditionalFormatting>
  <conditionalFormatting sqref="L1690">
    <cfRule type="duplicateValues" priority="15692"/>
    <cfRule type="duplicateValues" dxfId="17277" priority="15693" stopIfTrue="1"/>
    <cfRule type="duplicateValues" dxfId="17276" priority="15689" stopIfTrue="1"/>
    <cfRule type="duplicateValues" dxfId="17275" priority="15694"/>
    <cfRule type="duplicateValues" dxfId="17274" priority="15690"/>
    <cfRule type="duplicateValues" dxfId="17273" priority="15695"/>
    <cfRule type="duplicateValues" priority="15696"/>
    <cfRule type="duplicateValues" dxfId="17272" priority="15691"/>
  </conditionalFormatting>
  <conditionalFormatting sqref="L1691:L1692">
    <cfRule type="duplicateValues" dxfId="17271" priority="15683"/>
    <cfRule type="duplicateValues" dxfId="17270" priority="15682"/>
    <cfRule type="duplicateValues" priority="15680"/>
    <cfRule type="duplicateValues" dxfId="17269" priority="15679"/>
    <cfRule type="duplicateValues" dxfId="17268" priority="15678"/>
    <cfRule type="duplicateValues" dxfId="17267" priority="15677" stopIfTrue="1"/>
    <cfRule type="duplicateValues" priority="15676"/>
    <cfRule type="duplicateValues" dxfId="17266" priority="15675"/>
    <cfRule type="duplicateValues" dxfId="17265" priority="15674"/>
    <cfRule type="duplicateValues" dxfId="17264" priority="15673" stopIfTrue="1"/>
    <cfRule type="duplicateValues" priority="15672"/>
    <cfRule type="duplicateValues" dxfId="17263" priority="15671"/>
    <cfRule type="duplicateValues" dxfId="17262" priority="15670"/>
    <cfRule type="duplicateValues" dxfId="17261" priority="15669" stopIfTrue="1"/>
    <cfRule type="duplicateValues" priority="15668"/>
    <cfRule type="duplicateValues" dxfId="17260" priority="15667"/>
    <cfRule type="duplicateValues" dxfId="17259" priority="15666"/>
    <cfRule type="duplicateValues" dxfId="17258" priority="15665" stopIfTrue="1"/>
    <cfRule type="duplicateValues" priority="15664"/>
    <cfRule type="duplicateValues" dxfId="17257" priority="15663"/>
    <cfRule type="duplicateValues" dxfId="17256" priority="15662"/>
    <cfRule type="duplicateValues" dxfId="17255" priority="15661" stopIfTrue="1"/>
    <cfRule type="duplicateValues" priority="15660"/>
    <cfRule type="duplicateValues" dxfId="17254" priority="15659"/>
    <cfRule type="duplicateValues" dxfId="17253" priority="15658"/>
    <cfRule type="duplicateValues" dxfId="17252" priority="15657" stopIfTrue="1"/>
    <cfRule type="duplicateValues" dxfId="17251" priority="15681" stopIfTrue="1"/>
    <cfRule type="duplicateValues" priority="15688"/>
    <cfRule type="duplicateValues" dxfId="17250" priority="15687"/>
    <cfRule type="duplicateValues" dxfId="17249" priority="15686"/>
    <cfRule type="duplicateValues" dxfId="17248" priority="15685" stopIfTrue="1"/>
    <cfRule type="duplicateValues" priority="15684"/>
  </conditionalFormatting>
  <conditionalFormatting sqref="L1694">
    <cfRule type="duplicateValues" priority="15648"/>
    <cfRule type="duplicateValues" dxfId="17247" priority="15647"/>
    <cfRule type="duplicateValues" dxfId="17246" priority="15645" stopIfTrue="1"/>
    <cfRule type="duplicateValues" priority="15644"/>
    <cfRule type="duplicateValues" dxfId="17245" priority="15649" stopIfTrue="1"/>
    <cfRule type="duplicateValues" dxfId="17244" priority="15642"/>
    <cfRule type="duplicateValues" dxfId="17243" priority="15637" stopIfTrue="1"/>
    <cfRule type="duplicateValues" dxfId="17242" priority="15643"/>
    <cfRule type="duplicateValues" dxfId="17241" priority="15638"/>
    <cfRule type="duplicateValues" dxfId="17240" priority="15639"/>
    <cfRule type="duplicateValues" dxfId="17239" priority="15655"/>
    <cfRule type="duplicateValues" dxfId="17238" priority="15641" stopIfTrue="1"/>
    <cfRule type="duplicateValues" dxfId="17237" priority="15646"/>
    <cfRule type="duplicateValues" priority="15640"/>
    <cfRule type="duplicateValues" priority="15656"/>
    <cfRule type="duplicateValues" dxfId="17236" priority="15654"/>
    <cfRule type="duplicateValues" dxfId="17235" priority="15653" stopIfTrue="1"/>
    <cfRule type="duplicateValues" priority="15652"/>
    <cfRule type="duplicateValues" dxfId="17234" priority="15651"/>
    <cfRule type="duplicateValues" dxfId="17233" priority="15650"/>
  </conditionalFormatting>
  <conditionalFormatting sqref="L1696">
    <cfRule type="duplicateValues" dxfId="17232" priority="15617" stopIfTrue="1"/>
    <cfRule type="duplicateValues" dxfId="17231" priority="15618"/>
    <cfRule type="duplicateValues" dxfId="17230" priority="15619"/>
    <cfRule type="duplicateValues" priority="15620"/>
    <cfRule type="duplicateValues" dxfId="17229" priority="15621" stopIfTrue="1"/>
    <cfRule type="duplicateValues" dxfId="17228" priority="15633" stopIfTrue="1"/>
    <cfRule type="duplicateValues" dxfId="17227" priority="15634"/>
    <cfRule type="duplicateValues" dxfId="17226" priority="15622"/>
    <cfRule type="duplicateValues" dxfId="17225" priority="15635"/>
    <cfRule type="duplicateValues" dxfId="17224" priority="15623"/>
    <cfRule type="duplicateValues" priority="15624"/>
    <cfRule type="duplicateValues" dxfId="17223" priority="15625" stopIfTrue="1"/>
    <cfRule type="duplicateValues" dxfId="17222" priority="15626"/>
    <cfRule type="duplicateValues" dxfId="17221" priority="15629" stopIfTrue="1"/>
    <cfRule type="duplicateValues" dxfId="17220" priority="15630"/>
    <cfRule type="duplicateValues" dxfId="17219" priority="15631"/>
    <cfRule type="duplicateValues" priority="15632"/>
    <cfRule type="duplicateValues" dxfId="17218" priority="15627"/>
    <cfRule type="duplicateValues" priority="15628"/>
    <cfRule type="duplicateValues" priority="15636"/>
  </conditionalFormatting>
  <conditionalFormatting sqref="L1697">
    <cfRule type="duplicateValues" dxfId="17217" priority="15606"/>
    <cfRule type="duplicateValues" dxfId="17216" priority="15605" stopIfTrue="1"/>
    <cfRule type="duplicateValues" priority="15604"/>
    <cfRule type="duplicateValues" dxfId="17215" priority="15603"/>
    <cfRule type="duplicateValues" dxfId="17214" priority="15602"/>
    <cfRule type="duplicateValues" dxfId="17213" priority="15601" stopIfTrue="1"/>
    <cfRule type="duplicateValues" priority="15600"/>
    <cfRule type="duplicateValues" dxfId="17212" priority="15611"/>
    <cfRule type="duplicateValues" priority="15612"/>
    <cfRule type="duplicateValues" dxfId="17211" priority="15613" stopIfTrue="1"/>
    <cfRule type="duplicateValues" dxfId="17210" priority="15614"/>
    <cfRule type="duplicateValues" dxfId="17209" priority="15615"/>
    <cfRule type="duplicateValues" dxfId="17208" priority="15585" stopIfTrue="1"/>
    <cfRule type="duplicateValues" dxfId="17207" priority="15589" stopIfTrue="1"/>
    <cfRule type="duplicateValues" dxfId="17206" priority="15586"/>
    <cfRule type="duplicateValues" dxfId="17205" priority="15587"/>
    <cfRule type="duplicateValues" priority="15588"/>
    <cfRule type="duplicateValues" dxfId="17204" priority="15593" stopIfTrue="1"/>
    <cfRule type="duplicateValues" priority="15592"/>
    <cfRule type="duplicateValues" dxfId="17203" priority="15591"/>
    <cfRule type="duplicateValues" dxfId="17202" priority="15590"/>
    <cfRule type="duplicateValues" priority="15616"/>
    <cfRule type="duplicateValues" dxfId="17201" priority="15599"/>
    <cfRule type="duplicateValues" dxfId="17200" priority="15594"/>
    <cfRule type="duplicateValues" dxfId="17199" priority="15595"/>
    <cfRule type="duplicateValues" priority="15596"/>
    <cfRule type="duplicateValues" dxfId="17198" priority="15597" stopIfTrue="1"/>
    <cfRule type="duplicateValues" dxfId="17197" priority="15598"/>
    <cfRule type="duplicateValues" dxfId="17196" priority="15610"/>
    <cfRule type="duplicateValues" dxfId="17195" priority="15609" stopIfTrue="1"/>
    <cfRule type="duplicateValues" priority="15608"/>
    <cfRule type="duplicateValues" dxfId="17194" priority="15607"/>
  </conditionalFormatting>
  <conditionalFormatting sqref="L1698">
    <cfRule type="duplicateValues" dxfId="17193" priority="15581" stopIfTrue="1"/>
    <cfRule type="duplicateValues" dxfId="17192" priority="15582"/>
    <cfRule type="duplicateValues" dxfId="17191" priority="15583"/>
    <cfRule type="duplicateValues" priority="15584"/>
    <cfRule type="duplicateValues" dxfId="17190" priority="15577" stopIfTrue="1"/>
    <cfRule type="duplicateValues" dxfId="17189" priority="15578"/>
    <cfRule type="duplicateValues" dxfId="17188" priority="15579"/>
    <cfRule type="duplicateValues" priority="15580"/>
  </conditionalFormatting>
  <conditionalFormatting sqref="L1699">
    <cfRule type="duplicateValues" dxfId="17187" priority="15549" stopIfTrue="1"/>
    <cfRule type="duplicateValues" dxfId="17186" priority="15550"/>
    <cfRule type="duplicateValues" dxfId="17185" priority="15551"/>
    <cfRule type="duplicateValues" priority="15552"/>
    <cfRule type="duplicateValues" dxfId="17184" priority="15554"/>
    <cfRule type="duplicateValues" dxfId="17183" priority="15555"/>
    <cfRule type="duplicateValues" priority="15556"/>
    <cfRule type="duplicateValues" dxfId="17182" priority="15557" stopIfTrue="1"/>
    <cfRule type="duplicateValues" dxfId="17181" priority="15558"/>
    <cfRule type="duplicateValues" dxfId="17180" priority="15559"/>
    <cfRule type="duplicateValues" priority="15560"/>
    <cfRule type="duplicateValues" dxfId="17179" priority="15561" stopIfTrue="1"/>
    <cfRule type="duplicateValues" dxfId="17178" priority="15562"/>
    <cfRule type="duplicateValues" dxfId="17177" priority="15563"/>
    <cfRule type="duplicateValues" priority="15564"/>
    <cfRule type="duplicateValues" dxfId="17176" priority="15565" stopIfTrue="1"/>
    <cfRule type="duplicateValues" dxfId="17175" priority="15566"/>
    <cfRule type="duplicateValues" dxfId="17174" priority="15567"/>
    <cfRule type="duplicateValues" priority="15568"/>
    <cfRule type="duplicateValues" dxfId="17173" priority="15569" stopIfTrue="1"/>
    <cfRule type="duplicateValues" dxfId="17172" priority="15570"/>
    <cfRule type="duplicateValues" dxfId="17171" priority="15571"/>
    <cfRule type="duplicateValues" priority="15572"/>
    <cfRule type="duplicateValues" dxfId="17170" priority="15573" stopIfTrue="1"/>
    <cfRule type="duplicateValues" dxfId="17169" priority="15574"/>
    <cfRule type="duplicateValues" dxfId="17168" priority="15575"/>
    <cfRule type="duplicateValues" priority="15576"/>
    <cfRule type="duplicateValues" dxfId="17167" priority="15545" stopIfTrue="1"/>
    <cfRule type="duplicateValues" dxfId="17166" priority="15546"/>
    <cfRule type="duplicateValues" dxfId="17165" priority="15547"/>
    <cfRule type="duplicateValues" priority="15548"/>
    <cfRule type="duplicateValues" dxfId="17164" priority="15553" stopIfTrue="1"/>
  </conditionalFormatting>
  <conditionalFormatting sqref="L1700">
    <cfRule type="duplicateValues" priority="15544"/>
    <cfRule type="duplicateValues" priority="15528"/>
    <cfRule type="duplicateValues" dxfId="17163" priority="15529" stopIfTrue="1"/>
    <cfRule type="duplicateValues" dxfId="17162" priority="15531"/>
    <cfRule type="duplicateValues" dxfId="17161" priority="15543"/>
    <cfRule type="duplicateValues" priority="15532"/>
    <cfRule type="duplicateValues" dxfId="17160" priority="15533" stopIfTrue="1"/>
    <cfRule type="duplicateValues" dxfId="17159" priority="15542"/>
    <cfRule type="duplicateValues" dxfId="17158" priority="15534"/>
    <cfRule type="duplicateValues" dxfId="17157" priority="15535"/>
    <cfRule type="duplicateValues" dxfId="17156" priority="15537" stopIfTrue="1"/>
    <cfRule type="duplicateValues" dxfId="17155" priority="15538"/>
    <cfRule type="duplicateValues" dxfId="17154" priority="15539"/>
    <cfRule type="duplicateValues" priority="15540"/>
    <cfRule type="duplicateValues" dxfId="17153" priority="15541" stopIfTrue="1"/>
    <cfRule type="duplicateValues" dxfId="17152" priority="15530"/>
    <cfRule type="duplicateValues" priority="15536"/>
    <cfRule type="duplicateValues" dxfId="17151" priority="15525" stopIfTrue="1"/>
    <cfRule type="duplicateValues" dxfId="17150" priority="15526"/>
    <cfRule type="duplicateValues" dxfId="17149" priority="15527"/>
  </conditionalFormatting>
  <conditionalFormatting sqref="L1701">
    <cfRule type="duplicateValues" dxfId="17148" priority="15499"/>
    <cfRule type="duplicateValues" dxfId="17147" priority="15519"/>
    <cfRule type="duplicateValues" dxfId="17146" priority="15518"/>
    <cfRule type="duplicateValues" priority="15504"/>
    <cfRule type="duplicateValues" dxfId="17145" priority="15503"/>
    <cfRule type="duplicateValues" dxfId="17144" priority="15502"/>
    <cfRule type="duplicateValues" priority="15496"/>
    <cfRule type="duplicateValues" dxfId="17143" priority="15493" stopIfTrue="1"/>
    <cfRule type="duplicateValues" dxfId="17142" priority="15494"/>
    <cfRule type="duplicateValues" dxfId="17141" priority="15501" stopIfTrue="1"/>
    <cfRule type="duplicateValues" dxfId="17140" priority="15511"/>
    <cfRule type="duplicateValues" dxfId="17139" priority="15497" stopIfTrue="1"/>
    <cfRule type="duplicateValues" dxfId="17138" priority="15498"/>
    <cfRule type="duplicateValues" dxfId="17137" priority="15509" stopIfTrue="1"/>
    <cfRule type="duplicateValues" priority="15508"/>
    <cfRule type="duplicateValues" dxfId="17136" priority="15507"/>
    <cfRule type="duplicateValues" dxfId="17135" priority="15506"/>
    <cfRule type="duplicateValues" priority="15500"/>
    <cfRule type="duplicateValues" dxfId="17134" priority="15495"/>
    <cfRule type="duplicateValues" dxfId="17133" priority="15510"/>
    <cfRule type="duplicateValues" dxfId="17132" priority="15522"/>
    <cfRule type="duplicateValues" dxfId="17131" priority="15523"/>
    <cfRule type="duplicateValues" priority="15524"/>
    <cfRule type="duplicateValues" dxfId="17130" priority="15521" stopIfTrue="1"/>
    <cfRule type="duplicateValues" dxfId="17129" priority="15517" stopIfTrue="1"/>
    <cfRule type="duplicateValues" priority="15516"/>
    <cfRule type="duplicateValues" dxfId="17128" priority="15515"/>
    <cfRule type="duplicateValues" dxfId="17127" priority="15514"/>
    <cfRule type="duplicateValues" priority="15520"/>
    <cfRule type="duplicateValues" dxfId="17126" priority="15513" stopIfTrue="1"/>
    <cfRule type="duplicateValues" priority="15512"/>
    <cfRule type="duplicateValues" dxfId="17125" priority="15505" stopIfTrue="1"/>
  </conditionalFormatting>
  <conditionalFormatting sqref="L1702">
    <cfRule type="duplicateValues" priority="15484"/>
    <cfRule type="duplicateValues" dxfId="17124" priority="15483"/>
    <cfRule type="duplicateValues" dxfId="17123" priority="15482"/>
    <cfRule type="duplicateValues" dxfId="17122" priority="15481" stopIfTrue="1"/>
    <cfRule type="duplicateValues" priority="15480"/>
    <cfRule type="duplicateValues" dxfId="17121" priority="15479"/>
    <cfRule type="duplicateValues" dxfId="17120" priority="15478"/>
    <cfRule type="duplicateValues" priority="15488"/>
    <cfRule type="duplicateValues" dxfId="17119" priority="15489" stopIfTrue="1"/>
    <cfRule type="duplicateValues" dxfId="17118" priority="15490"/>
    <cfRule type="duplicateValues" dxfId="17117" priority="15485" stopIfTrue="1"/>
    <cfRule type="duplicateValues" dxfId="17116" priority="15475"/>
    <cfRule type="duplicateValues" dxfId="17115" priority="15474"/>
    <cfRule type="duplicateValues" dxfId="17114" priority="15477" stopIfTrue="1"/>
    <cfRule type="duplicateValues" dxfId="17113" priority="15486"/>
    <cfRule type="duplicateValues" dxfId="17112" priority="15487"/>
    <cfRule type="duplicateValues" dxfId="17111" priority="15473" stopIfTrue="1"/>
    <cfRule type="duplicateValues" priority="15476"/>
    <cfRule type="duplicateValues" dxfId="17110" priority="15491"/>
    <cfRule type="duplicateValues" priority="15492"/>
  </conditionalFormatting>
  <conditionalFormatting sqref="L1703:L1705">
    <cfRule type="duplicateValues" dxfId="17109" priority="15442"/>
    <cfRule type="duplicateValues" dxfId="17108" priority="15443"/>
    <cfRule type="duplicateValues" dxfId="17107" priority="15445" stopIfTrue="1"/>
    <cfRule type="duplicateValues" dxfId="17106" priority="15446"/>
    <cfRule type="duplicateValues" dxfId="17105" priority="15447"/>
    <cfRule type="duplicateValues" priority="15448"/>
    <cfRule type="duplicateValues" dxfId="17104" priority="15449" stopIfTrue="1"/>
    <cfRule type="duplicateValues" dxfId="17103" priority="15455"/>
    <cfRule type="duplicateValues" priority="15472"/>
    <cfRule type="duplicateValues" dxfId="17102" priority="15471"/>
    <cfRule type="duplicateValues" dxfId="17101" priority="15470"/>
    <cfRule type="duplicateValues" dxfId="17100" priority="15469" stopIfTrue="1"/>
    <cfRule type="duplicateValues" priority="15468"/>
    <cfRule type="duplicateValues" dxfId="17099" priority="15467"/>
    <cfRule type="duplicateValues" dxfId="17098" priority="15466"/>
    <cfRule type="duplicateValues" dxfId="17097" priority="15465" stopIfTrue="1"/>
    <cfRule type="duplicateValues" priority="15464"/>
    <cfRule type="duplicateValues" dxfId="17096" priority="15463"/>
    <cfRule type="duplicateValues" dxfId="17095" priority="15462"/>
    <cfRule type="duplicateValues" dxfId="17094" priority="15461" stopIfTrue="1"/>
    <cfRule type="duplicateValues" priority="15460"/>
    <cfRule type="duplicateValues" dxfId="17093" priority="15459"/>
    <cfRule type="duplicateValues" dxfId="17092" priority="15450"/>
    <cfRule type="duplicateValues" dxfId="17091" priority="15451"/>
    <cfRule type="duplicateValues" priority="15452"/>
    <cfRule type="duplicateValues" dxfId="17090" priority="15453" stopIfTrue="1"/>
    <cfRule type="duplicateValues" dxfId="17089" priority="15458"/>
    <cfRule type="duplicateValues" dxfId="17088" priority="15457" stopIfTrue="1"/>
    <cfRule type="duplicateValues" dxfId="17087" priority="15454"/>
    <cfRule type="duplicateValues" priority="15456"/>
    <cfRule type="duplicateValues" priority="15444"/>
    <cfRule type="duplicateValues" dxfId="17086" priority="15441" stopIfTrue="1"/>
  </conditionalFormatting>
  <conditionalFormatting sqref="L1706:L1707">
    <cfRule type="duplicateValues" dxfId="17085" priority="15435"/>
    <cfRule type="duplicateValues" priority="15436"/>
    <cfRule type="duplicateValues" dxfId="17084" priority="15437" stopIfTrue="1"/>
    <cfRule type="duplicateValues" dxfId="17083" priority="15438"/>
    <cfRule type="duplicateValues" dxfId="17082" priority="15439"/>
    <cfRule type="duplicateValues" priority="15440"/>
    <cfRule type="duplicateValues" dxfId="17081" priority="15430"/>
    <cfRule type="duplicateValues" dxfId="17080" priority="15425" stopIfTrue="1"/>
    <cfRule type="duplicateValues" dxfId="17079" priority="15421" stopIfTrue="1"/>
    <cfRule type="duplicateValues" dxfId="17078" priority="15422"/>
    <cfRule type="duplicateValues" dxfId="17077" priority="15423"/>
    <cfRule type="duplicateValues" priority="15424"/>
    <cfRule type="duplicateValues" dxfId="17076" priority="15426"/>
    <cfRule type="duplicateValues" dxfId="17075" priority="15427"/>
    <cfRule type="duplicateValues" priority="15428"/>
    <cfRule type="duplicateValues" dxfId="17074" priority="15429" stopIfTrue="1"/>
    <cfRule type="duplicateValues" dxfId="17073" priority="15431"/>
    <cfRule type="duplicateValues" priority="15432"/>
    <cfRule type="duplicateValues" dxfId="17072" priority="15433" stopIfTrue="1"/>
    <cfRule type="duplicateValues" dxfId="17071" priority="15434"/>
  </conditionalFormatting>
  <conditionalFormatting sqref="L1709:L1710">
    <cfRule type="duplicateValues" dxfId="17070" priority="15419"/>
    <cfRule type="duplicateValues" dxfId="17069" priority="15418"/>
    <cfRule type="duplicateValues" dxfId="17068" priority="15417" stopIfTrue="1"/>
    <cfRule type="duplicateValues" priority="15420"/>
  </conditionalFormatting>
  <conditionalFormatting sqref="L1711">
    <cfRule type="duplicateValues" dxfId="17067" priority="15409"/>
    <cfRule type="duplicateValues" priority="15411"/>
    <cfRule type="duplicateValues" dxfId="17066" priority="15410"/>
    <cfRule type="duplicateValues" dxfId="17065" priority="15408" stopIfTrue="1"/>
  </conditionalFormatting>
  <conditionalFormatting sqref="L1712">
    <cfRule type="duplicateValues" dxfId="17064" priority="15388" stopIfTrue="1"/>
    <cfRule type="duplicateValues" dxfId="17063" priority="15389"/>
    <cfRule type="duplicateValues" dxfId="17062" priority="15390"/>
    <cfRule type="duplicateValues" priority="15391"/>
    <cfRule type="duplicateValues" dxfId="17061" priority="15392" stopIfTrue="1"/>
    <cfRule type="duplicateValues" dxfId="17060" priority="15393"/>
    <cfRule type="duplicateValues" dxfId="17059" priority="15394"/>
    <cfRule type="duplicateValues" priority="15395"/>
    <cfRule type="duplicateValues" dxfId="17058" priority="15396" stopIfTrue="1"/>
    <cfRule type="duplicateValues" dxfId="17057" priority="15397"/>
    <cfRule type="duplicateValues" dxfId="17056" priority="15398"/>
    <cfRule type="duplicateValues" priority="15399"/>
    <cfRule type="duplicateValues" dxfId="17055" priority="15400" stopIfTrue="1"/>
    <cfRule type="duplicateValues" dxfId="17054" priority="15401"/>
    <cfRule type="duplicateValues" priority="15403"/>
    <cfRule type="duplicateValues" dxfId="17053" priority="15406"/>
    <cfRule type="duplicateValues" dxfId="17052" priority="15402"/>
    <cfRule type="duplicateValues" dxfId="17051" priority="15405"/>
    <cfRule type="duplicateValues" priority="15407"/>
    <cfRule type="duplicateValues" dxfId="17050" priority="15404" stopIfTrue="1"/>
    <cfRule type="duplicateValues" dxfId="17049" priority="15381"/>
    <cfRule type="duplicateValues" dxfId="17048" priority="15376" stopIfTrue="1"/>
    <cfRule type="duplicateValues" dxfId="17047" priority="15377"/>
    <cfRule type="duplicateValues" dxfId="17046" priority="15378"/>
    <cfRule type="duplicateValues" priority="15379"/>
    <cfRule type="duplicateValues" dxfId="17045" priority="15380" stopIfTrue="1"/>
    <cfRule type="duplicateValues" dxfId="17044" priority="15382"/>
    <cfRule type="duplicateValues" priority="15383"/>
    <cfRule type="duplicateValues" dxfId="17043" priority="15384" stopIfTrue="1"/>
    <cfRule type="duplicateValues" dxfId="17042" priority="15385"/>
    <cfRule type="duplicateValues" dxfId="17041" priority="15386"/>
    <cfRule type="duplicateValues" priority="15387"/>
  </conditionalFormatting>
  <conditionalFormatting sqref="L1713">
    <cfRule type="duplicateValues" dxfId="17040" priority="15373"/>
    <cfRule type="duplicateValues" dxfId="17039" priority="15372" stopIfTrue="1"/>
    <cfRule type="duplicateValues" priority="15375"/>
    <cfRule type="duplicateValues" dxfId="17038" priority="15374"/>
  </conditionalFormatting>
  <conditionalFormatting sqref="L1714:L1716">
    <cfRule type="duplicateValues" priority="15367"/>
    <cfRule type="duplicateValues" dxfId="17037" priority="15366"/>
    <cfRule type="duplicateValues" dxfId="17036" priority="15365"/>
    <cfRule type="duplicateValues" priority="15363"/>
    <cfRule type="duplicateValues" priority="15371"/>
    <cfRule type="duplicateValues" dxfId="17035" priority="15370"/>
    <cfRule type="duplicateValues" dxfId="17034" priority="15369"/>
    <cfRule type="duplicateValues" dxfId="17033" priority="15358"/>
    <cfRule type="duplicateValues" priority="15359"/>
    <cfRule type="duplicateValues" dxfId="17032" priority="15360" stopIfTrue="1"/>
    <cfRule type="duplicateValues" dxfId="17031" priority="15361"/>
    <cfRule type="duplicateValues" priority="15355"/>
    <cfRule type="duplicateValues" dxfId="17030" priority="15364" stopIfTrue="1"/>
    <cfRule type="duplicateValues" dxfId="17029" priority="15362"/>
    <cfRule type="duplicateValues" dxfId="17028" priority="15353"/>
    <cfRule type="duplicateValues" dxfId="17027" priority="15356" stopIfTrue="1"/>
    <cfRule type="duplicateValues" dxfId="17026" priority="15368" stopIfTrue="1"/>
    <cfRule type="duplicateValues" dxfId="17025" priority="15354"/>
    <cfRule type="duplicateValues" dxfId="17024" priority="15352" stopIfTrue="1"/>
    <cfRule type="duplicateValues" dxfId="17023" priority="15357"/>
  </conditionalFormatting>
  <conditionalFormatting sqref="L1717:L1719">
    <cfRule type="duplicateValues" dxfId="17022" priority="15342"/>
    <cfRule type="duplicateValues" dxfId="17021" priority="15341"/>
    <cfRule type="duplicateValues" dxfId="17020" priority="15340" stopIfTrue="1"/>
    <cfRule type="duplicateValues" priority="15339"/>
    <cfRule type="duplicateValues" dxfId="17019" priority="15338"/>
    <cfRule type="duplicateValues" dxfId="17018" priority="15337"/>
    <cfRule type="duplicateValues" dxfId="17017" priority="15336" stopIfTrue="1"/>
    <cfRule type="duplicateValues" priority="15335"/>
    <cfRule type="duplicateValues" dxfId="17016" priority="15334"/>
    <cfRule type="duplicateValues" dxfId="17015" priority="15333"/>
    <cfRule type="duplicateValues" dxfId="17014" priority="15332" stopIfTrue="1"/>
    <cfRule type="duplicateValues" priority="15331"/>
    <cfRule type="duplicateValues" dxfId="17013" priority="15330"/>
    <cfRule type="duplicateValues" dxfId="17012" priority="15329"/>
    <cfRule type="duplicateValues" dxfId="17011" priority="15328" stopIfTrue="1"/>
    <cfRule type="duplicateValues" priority="15327"/>
    <cfRule type="duplicateValues" dxfId="17010" priority="15326"/>
    <cfRule type="duplicateValues" dxfId="17009" priority="15325"/>
    <cfRule type="duplicateValues" dxfId="17008" priority="15324" stopIfTrue="1"/>
    <cfRule type="duplicateValues" priority="15323"/>
    <cfRule type="duplicateValues" dxfId="17007" priority="15322"/>
    <cfRule type="duplicateValues" dxfId="17006" priority="15321"/>
    <cfRule type="duplicateValues" dxfId="17005" priority="15320" stopIfTrue="1"/>
    <cfRule type="duplicateValues" priority="15351"/>
    <cfRule type="duplicateValues" dxfId="17004" priority="15350"/>
    <cfRule type="duplicateValues" dxfId="17003" priority="15349"/>
    <cfRule type="duplicateValues" dxfId="17002" priority="15348" stopIfTrue="1"/>
    <cfRule type="duplicateValues" priority="15347"/>
    <cfRule type="duplicateValues" dxfId="17001" priority="15346"/>
    <cfRule type="duplicateValues" dxfId="17000" priority="15345"/>
    <cfRule type="duplicateValues" dxfId="16999" priority="15344" stopIfTrue="1"/>
    <cfRule type="duplicateValues" priority="15343"/>
  </conditionalFormatting>
  <conditionalFormatting sqref="L1718">
    <cfRule type="duplicateValues" dxfId="16998" priority="15301"/>
    <cfRule type="duplicateValues" priority="15303"/>
    <cfRule type="duplicateValues" dxfId="16997" priority="15304" stopIfTrue="1"/>
    <cfRule type="duplicateValues" dxfId="16996" priority="15305"/>
    <cfRule type="duplicateValues" dxfId="16995" priority="15306"/>
    <cfRule type="duplicateValues" priority="15307"/>
    <cfRule type="duplicateValues" dxfId="16994" priority="15308" stopIfTrue="1"/>
    <cfRule type="duplicateValues" dxfId="16993" priority="15309"/>
    <cfRule type="duplicateValues" dxfId="16992" priority="15310"/>
    <cfRule type="duplicateValues" priority="15311"/>
    <cfRule type="duplicateValues" dxfId="16991" priority="15314"/>
    <cfRule type="duplicateValues" dxfId="16990" priority="15313"/>
    <cfRule type="duplicateValues" dxfId="16989" priority="15312" stopIfTrue="1"/>
    <cfRule type="duplicateValues" priority="15319"/>
    <cfRule type="duplicateValues" priority="15315"/>
    <cfRule type="duplicateValues" dxfId="16988" priority="15316" stopIfTrue="1"/>
    <cfRule type="duplicateValues" dxfId="16987" priority="15317"/>
    <cfRule type="duplicateValues" dxfId="16986" priority="15302"/>
    <cfRule type="duplicateValues" dxfId="16985" priority="15300" stopIfTrue="1"/>
    <cfRule type="duplicateValues" dxfId="16984" priority="15318"/>
  </conditionalFormatting>
  <conditionalFormatting sqref="L1720">
    <cfRule type="duplicateValues" dxfId="16983" priority="15292" stopIfTrue="1"/>
    <cfRule type="duplicateValues" dxfId="16982" priority="15293"/>
    <cfRule type="duplicateValues" dxfId="16981" priority="15294"/>
    <cfRule type="duplicateValues" priority="15295"/>
    <cfRule type="duplicateValues" dxfId="16980" priority="15296" stopIfTrue="1"/>
    <cfRule type="duplicateValues" dxfId="16979" priority="15297"/>
    <cfRule type="duplicateValues" dxfId="16978" priority="15298"/>
    <cfRule type="duplicateValues" priority="15299"/>
  </conditionalFormatting>
  <conditionalFormatting sqref="L1721:L1722">
    <cfRule type="duplicateValues" dxfId="16977" priority="15250"/>
    <cfRule type="duplicateValues" dxfId="16976" priority="15249"/>
    <cfRule type="duplicateValues" dxfId="16975" priority="15248" stopIfTrue="1"/>
    <cfRule type="duplicateValues" priority="15247"/>
    <cfRule type="duplicateValues" dxfId="16974" priority="15246"/>
    <cfRule type="duplicateValues" dxfId="16973" priority="15245"/>
    <cfRule type="duplicateValues" dxfId="16972" priority="15244" stopIfTrue="1"/>
    <cfRule type="duplicateValues" priority="15243"/>
    <cfRule type="duplicateValues" dxfId="16971" priority="15242"/>
    <cfRule type="duplicateValues" dxfId="16970" priority="15241"/>
    <cfRule type="duplicateValues" dxfId="16969" priority="15240" stopIfTrue="1"/>
    <cfRule type="duplicateValues" dxfId="16968" priority="15265"/>
    <cfRule type="duplicateValues" priority="15255"/>
    <cfRule type="duplicateValues" dxfId="16967" priority="15276" stopIfTrue="1"/>
    <cfRule type="duplicateValues" dxfId="16966" priority="15264" stopIfTrue="1"/>
    <cfRule type="duplicateValues" priority="15263"/>
    <cfRule type="duplicateValues" dxfId="16965" priority="15262"/>
    <cfRule type="duplicateValues" dxfId="16964" priority="15266"/>
    <cfRule type="duplicateValues" priority="15267"/>
    <cfRule type="duplicateValues" dxfId="16963" priority="15268" stopIfTrue="1"/>
    <cfRule type="duplicateValues" dxfId="16962" priority="15269"/>
    <cfRule type="duplicateValues" dxfId="16961" priority="15270"/>
    <cfRule type="duplicateValues" priority="15271"/>
    <cfRule type="duplicateValues" dxfId="16960" priority="15272" stopIfTrue="1"/>
    <cfRule type="duplicateValues" dxfId="16959" priority="15273"/>
    <cfRule type="duplicateValues" dxfId="16958" priority="15274"/>
    <cfRule type="duplicateValues" priority="15275"/>
    <cfRule type="duplicateValues" dxfId="16957" priority="15277"/>
    <cfRule type="duplicateValues" dxfId="16956" priority="15278"/>
    <cfRule type="duplicateValues" priority="15279"/>
    <cfRule type="duplicateValues" dxfId="16955" priority="15280" stopIfTrue="1"/>
    <cfRule type="duplicateValues" dxfId="16954" priority="15261"/>
    <cfRule type="duplicateValues" dxfId="16953" priority="15282"/>
    <cfRule type="duplicateValues" priority="15283"/>
    <cfRule type="duplicateValues" dxfId="16952" priority="15284" stopIfTrue="1"/>
    <cfRule type="duplicateValues" dxfId="16951" priority="15285"/>
    <cfRule type="duplicateValues" dxfId="16950" priority="15286"/>
    <cfRule type="duplicateValues" priority="15287"/>
    <cfRule type="duplicateValues" dxfId="16949" priority="15288" stopIfTrue="1"/>
    <cfRule type="duplicateValues" dxfId="16948" priority="15289"/>
    <cfRule type="duplicateValues" dxfId="16947" priority="15290"/>
    <cfRule type="duplicateValues" dxfId="16946" priority="15281"/>
    <cfRule type="duplicateValues" dxfId="16945" priority="15260" stopIfTrue="1"/>
    <cfRule type="duplicateValues" priority="15259"/>
    <cfRule type="duplicateValues" dxfId="16944" priority="15258"/>
    <cfRule type="duplicateValues" dxfId="16943" priority="15257"/>
    <cfRule type="duplicateValues" dxfId="16942" priority="15256" stopIfTrue="1"/>
    <cfRule type="duplicateValues" dxfId="16941" priority="15254"/>
    <cfRule type="duplicateValues" dxfId="16940" priority="15253"/>
    <cfRule type="duplicateValues" dxfId="16939" priority="15252" stopIfTrue="1"/>
    <cfRule type="duplicateValues" priority="15251"/>
    <cfRule type="duplicateValues" priority="15291"/>
  </conditionalFormatting>
  <conditionalFormatting sqref="L1725:L1726">
    <cfRule type="duplicateValues" priority="15239"/>
    <cfRule type="duplicateValues" dxfId="16938" priority="15238"/>
    <cfRule type="duplicateValues" dxfId="16937" priority="15237"/>
    <cfRule type="duplicateValues" dxfId="16936" priority="15236" stopIfTrue="1"/>
    <cfRule type="duplicateValues" priority="15235"/>
    <cfRule type="duplicateValues" dxfId="16935" priority="15234"/>
    <cfRule type="duplicateValues" dxfId="16934" priority="15233"/>
    <cfRule type="duplicateValues" dxfId="16933" priority="15232" stopIfTrue="1"/>
    <cfRule type="duplicateValues" priority="15231"/>
    <cfRule type="duplicateValues" dxfId="16932" priority="15230"/>
    <cfRule type="duplicateValues" dxfId="16931" priority="15229"/>
    <cfRule type="duplicateValues" priority="15227"/>
    <cfRule type="duplicateValues" dxfId="16930" priority="15226"/>
    <cfRule type="duplicateValues" dxfId="16929" priority="15225"/>
    <cfRule type="duplicateValues" dxfId="16928" priority="15224" stopIfTrue="1"/>
    <cfRule type="duplicateValues" priority="15223"/>
    <cfRule type="duplicateValues" dxfId="16927" priority="15222"/>
    <cfRule type="duplicateValues" dxfId="16926" priority="15221"/>
    <cfRule type="duplicateValues" dxfId="16925" priority="15220" stopIfTrue="1"/>
    <cfRule type="duplicateValues" priority="15219"/>
    <cfRule type="duplicateValues" dxfId="16924" priority="15218"/>
    <cfRule type="duplicateValues" dxfId="16923" priority="15217"/>
    <cfRule type="duplicateValues" dxfId="16922" priority="15216" stopIfTrue="1"/>
    <cfRule type="duplicateValues" priority="15215"/>
    <cfRule type="duplicateValues" dxfId="16921" priority="15214"/>
    <cfRule type="duplicateValues" dxfId="16920" priority="15213"/>
    <cfRule type="duplicateValues" dxfId="16919" priority="15212" stopIfTrue="1"/>
    <cfRule type="duplicateValues" priority="15211"/>
    <cfRule type="duplicateValues" dxfId="16918" priority="15210"/>
    <cfRule type="duplicateValues" dxfId="16917" priority="15209"/>
    <cfRule type="duplicateValues" dxfId="16916" priority="15208" stopIfTrue="1"/>
    <cfRule type="duplicateValues" priority="15207"/>
    <cfRule type="duplicateValues" dxfId="16915" priority="15206"/>
    <cfRule type="duplicateValues" dxfId="16914" priority="15205"/>
    <cfRule type="duplicateValues" dxfId="16913" priority="15204" stopIfTrue="1"/>
    <cfRule type="duplicateValues" priority="15203"/>
    <cfRule type="duplicateValues" dxfId="16912" priority="15202"/>
    <cfRule type="duplicateValues" dxfId="16911" priority="15201"/>
    <cfRule type="duplicateValues" dxfId="16910" priority="15200" stopIfTrue="1"/>
    <cfRule type="duplicateValues" priority="15199"/>
    <cfRule type="duplicateValues" dxfId="16909" priority="15198"/>
    <cfRule type="duplicateValues" dxfId="16908" priority="15197"/>
    <cfRule type="duplicateValues" dxfId="16907" priority="15196" stopIfTrue="1"/>
    <cfRule type="duplicateValues" priority="15195"/>
    <cfRule type="duplicateValues" dxfId="16906" priority="15194"/>
    <cfRule type="duplicateValues" dxfId="16905" priority="15193"/>
    <cfRule type="duplicateValues" dxfId="16904" priority="15192" stopIfTrue="1"/>
    <cfRule type="duplicateValues" priority="15191"/>
    <cfRule type="duplicateValues" dxfId="16903" priority="15190"/>
    <cfRule type="duplicateValues" dxfId="16902" priority="15189"/>
    <cfRule type="duplicateValues" dxfId="16901" priority="15188" stopIfTrue="1"/>
    <cfRule type="duplicateValues" dxfId="16900" priority="15228" stopIfTrue="1"/>
  </conditionalFormatting>
  <conditionalFormatting sqref="L1727">
    <cfRule type="duplicateValues" priority="15187"/>
    <cfRule type="duplicateValues" dxfId="16899" priority="15186"/>
    <cfRule type="duplicateValues" dxfId="16898" priority="15162"/>
    <cfRule type="duplicateValues" dxfId="16897" priority="15160" stopIfTrue="1"/>
    <cfRule type="duplicateValues" priority="15159"/>
    <cfRule type="duplicateValues" dxfId="16896" priority="15158"/>
    <cfRule type="duplicateValues" dxfId="16895" priority="15157"/>
    <cfRule type="duplicateValues" dxfId="16894" priority="15156" stopIfTrue="1"/>
    <cfRule type="duplicateValues" priority="15183"/>
    <cfRule type="duplicateValues" dxfId="16893" priority="15161"/>
    <cfRule type="duplicateValues" dxfId="16892" priority="15185"/>
    <cfRule type="duplicateValues" dxfId="16891" priority="15182"/>
    <cfRule type="duplicateValues" dxfId="16890" priority="15181"/>
    <cfRule type="duplicateValues" dxfId="16889" priority="15180" stopIfTrue="1"/>
    <cfRule type="duplicateValues" priority="15179"/>
    <cfRule type="duplicateValues" dxfId="16888" priority="15178"/>
    <cfRule type="duplicateValues" dxfId="16887" priority="15184" stopIfTrue="1"/>
    <cfRule type="duplicateValues" dxfId="16886" priority="15177"/>
    <cfRule type="duplicateValues" dxfId="16885" priority="15176" stopIfTrue="1"/>
    <cfRule type="duplicateValues" priority="15175"/>
    <cfRule type="duplicateValues" dxfId="16884" priority="15174"/>
    <cfRule type="duplicateValues" dxfId="16883" priority="15173"/>
    <cfRule type="duplicateValues" dxfId="16882" priority="15172" stopIfTrue="1"/>
    <cfRule type="duplicateValues" priority="15171"/>
    <cfRule type="duplicateValues" dxfId="16881" priority="15170"/>
    <cfRule type="duplicateValues" dxfId="16880" priority="15169"/>
    <cfRule type="duplicateValues" dxfId="16879" priority="15168" stopIfTrue="1"/>
    <cfRule type="duplicateValues" priority="15167"/>
    <cfRule type="duplicateValues" dxfId="16878" priority="15166"/>
    <cfRule type="duplicateValues" dxfId="16877" priority="15165"/>
    <cfRule type="duplicateValues" dxfId="16876" priority="15164" stopIfTrue="1"/>
    <cfRule type="duplicateValues" priority="15163"/>
  </conditionalFormatting>
  <conditionalFormatting sqref="L1728:L1729">
    <cfRule type="duplicateValues" priority="15131"/>
    <cfRule type="duplicateValues" dxfId="16875" priority="15153"/>
    <cfRule type="duplicateValues" dxfId="16874" priority="15154"/>
    <cfRule type="duplicateValues" priority="15155"/>
    <cfRule type="duplicateValues" dxfId="16873" priority="15152" stopIfTrue="1"/>
    <cfRule type="duplicateValues" priority="15123"/>
    <cfRule type="duplicateValues" dxfId="16872" priority="15110"/>
    <cfRule type="duplicateValues" dxfId="16871" priority="15104" stopIfTrue="1"/>
    <cfRule type="duplicateValues" dxfId="16870" priority="15105"/>
    <cfRule type="duplicateValues" dxfId="16869" priority="15106"/>
    <cfRule type="duplicateValues" priority="15107"/>
    <cfRule type="duplicateValues" dxfId="16868" priority="15108" stopIfTrue="1"/>
    <cfRule type="duplicateValues" dxfId="16867" priority="15109"/>
    <cfRule type="duplicateValues" priority="15111"/>
    <cfRule type="duplicateValues" dxfId="16866" priority="15112" stopIfTrue="1"/>
    <cfRule type="duplicateValues" dxfId="16865" priority="15113"/>
    <cfRule type="duplicateValues" dxfId="16864" priority="15114"/>
    <cfRule type="duplicateValues" priority="15115"/>
    <cfRule type="duplicateValues" dxfId="16863" priority="15116" stopIfTrue="1"/>
    <cfRule type="duplicateValues" dxfId="16862" priority="15117"/>
    <cfRule type="duplicateValues" dxfId="16861" priority="15118"/>
    <cfRule type="duplicateValues" priority="15119"/>
    <cfRule type="duplicateValues" dxfId="16860" priority="15120" stopIfTrue="1"/>
    <cfRule type="duplicateValues" dxfId="16859" priority="15121"/>
    <cfRule type="duplicateValues" dxfId="16858" priority="15122"/>
    <cfRule type="duplicateValues" dxfId="16857" priority="15124" stopIfTrue="1"/>
    <cfRule type="duplicateValues" dxfId="16856" priority="15125"/>
    <cfRule type="duplicateValues" dxfId="16855" priority="15126"/>
    <cfRule type="duplicateValues" priority="15127"/>
    <cfRule type="duplicateValues" dxfId="16854" priority="15128" stopIfTrue="1"/>
    <cfRule type="duplicateValues" dxfId="16853" priority="15129"/>
    <cfRule type="duplicateValues" dxfId="16852" priority="15130"/>
    <cfRule type="duplicateValues" dxfId="16851" priority="15132" stopIfTrue="1"/>
    <cfRule type="duplicateValues" dxfId="16850" priority="15133"/>
    <cfRule type="duplicateValues" dxfId="16849" priority="15134"/>
    <cfRule type="duplicateValues" priority="15135"/>
    <cfRule type="duplicateValues" dxfId="16848" priority="15136" stopIfTrue="1"/>
    <cfRule type="duplicateValues" dxfId="16847" priority="15137"/>
    <cfRule type="duplicateValues" dxfId="16846" priority="15138"/>
    <cfRule type="duplicateValues" priority="15139"/>
    <cfRule type="duplicateValues" dxfId="16845" priority="15140" stopIfTrue="1"/>
    <cfRule type="duplicateValues" dxfId="16844" priority="15141"/>
    <cfRule type="duplicateValues" dxfId="16843" priority="15142"/>
    <cfRule type="duplicateValues" priority="15143"/>
    <cfRule type="duplicateValues" dxfId="16842" priority="15144" stopIfTrue="1"/>
    <cfRule type="duplicateValues" dxfId="16841" priority="15145"/>
    <cfRule type="duplicateValues" dxfId="16840" priority="15146"/>
    <cfRule type="duplicateValues" priority="15147"/>
    <cfRule type="duplicateValues" dxfId="16839" priority="15148" stopIfTrue="1"/>
    <cfRule type="duplicateValues" dxfId="16838" priority="15149"/>
    <cfRule type="duplicateValues" dxfId="16837" priority="15150"/>
    <cfRule type="duplicateValues" priority="15151"/>
  </conditionalFormatting>
  <conditionalFormatting sqref="L1730">
    <cfRule type="duplicateValues" dxfId="16836" priority="15100" stopIfTrue="1"/>
    <cfRule type="duplicateValues" priority="15083"/>
    <cfRule type="duplicateValues" dxfId="16835" priority="15082"/>
    <cfRule type="duplicateValues" dxfId="16834" priority="15081"/>
    <cfRule type="duplicateValues" priority="15075"/>
    <cfRule type="duplicateValues" dxfId="16833" priority="15080" stopIfTrue="1"/>
    <cfRule type="duplicateValues" priority="15103"/>
    <cfRule type="duplicateValues" dxfId="16832" priority="15102"/>
    <cfRule type="duplicateValues" dxfId="16831" priority="15101"/>
    <cfRule type="duplicateValues" dxfId="16830" priority="15085"/>
    <cfRule type="duplicateValues" dxfId="16829" priority="15090"/>
    <cfRule type="duplicateValues" priority="15099"/>
    <cfRule type="duplicateValues" dxfId="16828" priority="15098"/>
    <cfRule type="duplicateValues" dxfId="16827" priority="15097"/>
    <cfRule type="duplicateValues" dxfId="16826" priority="15096" stopIfTrue="1"/>
    <cfRule type="duplicateValues" priority="15095"/>
    <cfRule type="duplicateValues" dxfId="16825" priority="15094"/>
    <cfRule type="duplicateValues" dxfId="16824" priority="15093"/>
    <cfRule type="duplicateValues" dxfId="16823" priority="15092" stopIfTrue="1"/>
    <cfRule type="duplicateValues" priority="15091"/>
    <cfRule type="duplicateValues" priority="15079"/>
    <cfRule type="duplicateValues" dxfId="16822" priority="15078"/>
    <cfRule type="duplicateValues" dxfId="16821" priority="15088" stopIfTrue="1"/>
    <cfRule type="duplicateValues" priority="15087"/>
    <cfRule type="duplicateValues" dxfId="16820" priority="15077"/>
    <cfRule type="duplicateValues" dxfId="16819" priority="15076" stopIfTrue="1"/>
    <cfRule type="duplicateValues" dxfId="16818" priority="15089"/>
    <cfRule type="duplicateValues" dxfId="16817" priority="15074"/>
    <cfRule type="duplicateValues" dxfId="16816" priority="15073"/>
    <cfRule type="duplicateValues" dxfId="16815" priority="15072" stopIfTrue="1"/>
    <cfRule type="duplicateValues" dxfId="16814" priority="15086"/>
    <cfRule type="duplicateValues" dxfId="16813" priority="15084" stopIfTrue="1"/>
  </conditionalFormatting>
  <conditionalFormatting sqref="L1731:L1734">
    <cfRule type="duplicateValues" dxfId="16812" priority="15021"/>
    <cfRule type="duplicateValues" dxfId="16811" priority="15022"/>
    <cfRule type="duplicateValues" priority="15023"/>
    <cfRule type="duplicateValues" dxfId="16810" priority="15024" stopIfTrue="1"/>
    <cfRule type="duplicateValues" dxfId="16809" priority="15025"/>
    <cfRule type="duplicateValues" dxfId="16808" priority="15020" stopIfTrue="1"/>
    <cfRule type="duplicateValues" priority="15051"/>
    <cfRule type="duplicateValues" priority="15035"/>
    <cfRule type="duplicateValues" dxfId="16807" priority="15034"/>
    <cfRule type="duplicateValues" dxfId="16806" priority="15033"/>
    <cfRule type="duplicateValues" dxfId="16805" priority="15032" stopIfTrue="1"/>
    <cfRule type="duplicateValues" priority="15031"/>
    <cfRule type="duplicateValues" dxfId="16804" priority="15030"/>
    <cfRule type="duplicateValues" dxfId="16803" priority="15029"/>
    <cfRule type="duplicateValues" dxfId="16802" priority="15028" stopIfTrue="1"/>
    <cfRule type="duplicateValues" priority="15027"/>
    <cfRule type="duplicateValues" dxfId="16801" priority="15069"/>
    <cfRule type="duplicateValues" dxfId="16800" priority="15068" stopIfTrue="1"/>
    <cfRule type="duplicateValues" priority="15067"/>
    <cfRule type="duplicateValues" dxfId="16799" priority="15066"/>
    <cfRule type="duplicateValues" dxfId="16798" priority="15065"/>
    <cfRule type="duplicateValues" dxfId="16797" priority="15064" stopIfTrue="1"/>
    <cfRule type="duplicateValues" priority="15063"/>
    <cfRule type="duplicateValues" dxfId="16796" priority="15062"/>
    <cfRule type="duplicateValues" dxfId="16795" priority="15061"/>
    <cfRule type="duplicateValues" dxfId="16794" priority="15060" stopIfTrue="1"/>
    <cfRule type="duplicateValues" priority="15059"/>
    <cfRule type="duplicateValues" dxfId="16793" priority="15058"/>
    <cfRule type="duplicateValues" dxfId="16792" priority="15057"/>
    <cfRule type="duplicateValues" dxfId="16791" priority="15056" stopIfTrue="1"/>
    <cfRule type="duplicateValues" priority="15071"/>
    <cfRule type="duplicateValues" dxfId="16790" priority="15054"/>
    <cfRule type="duplicateValues" dxfId="16789" priority="15053"/>
    <cfRule type="duplicateValues" dxfId="16788" priority="15052" stopIfTrue="1"/>
    <cfRule type="duplicateValues" dxfId="16787" priority="15070"/>
    <cfRule type="duplicateValues" dxfId="16786" priority="15050"/>
    <cfRule type="duplicateValues" dxfId="16785" priority="15049"/>
    <cfRule type="duplicateValues" dxfId="16784" priority="15048" stopIfTrue="1"/>
    <cfRule type="duplicateValues" priority="15047"/>
    <cfRule type="duplicateValues" dxfId="16783" priority="15046"/>
    <cfRule type="duplicateValues" dxfId="16782" priority="15026"/>
    <cfRule type="duplicateValues" dxfId="16781" priority="15045"/>
    <cfRule type="duplicateValues" dxfId="16780" priority="15044" stopIfTrue="1"/>
    <cfRule type="duplicateValues" priority="15043"/>
    <cfRule type="duplicateValues" dxfId="16779" priority="15042"/>
    <cfRule type="duplicateValues" dxfId="16778" priority="15041"/>
    <cfRule type="duplicateValues" dxfId="16777" priority="15040" stopIfTrue="1"/>
    <cfRule type="duplicateValues" priority="15039"/>
    <cfRule type="duplicateValues" dxfId="16776" priority="15038"/>
    <cfRule type="duplicateValues" dxfId="16775" priority="15037"/>
    <cfRule type="duplicateValues" dxfId="16774" priority="15036" stopIfTrue="1"/>
    <cfRule type="duplicateValues" priority="15055"/>
  </conditionalFormatting>
  <conditionalFormatting sqref="L1735">
    <cfRule type="duplicateValues" dxfId="16773" priority="15004" stopIfTrue="1"/>
    <cfRule type="duplicateValues" priority="15003"/>
    <cfRule type="duplicateValues" dxfId="16772" priority="15002"/>
    <cfRule type="duplicateValues" dxfId="16771" priority="15001"/>
    <cfRule type="duplicateValues" dxfId="16770" priority="15000" stopIfTrue="1"/>
    <cfRule type="duplicateValues" priority="14999"/>
    <cfRule type="duplicateValues" dxfId="16769" priority="14998"/>
    <cfRule type="duplicateValues" dxfId="16768" priority="14997"/>
    <cfRule type="duplicateValues" dxfId="16767" priority="14996" stopIfTrue="1"/>
    <cfRule type="duplicateValues" dxfId="16766" priority="14994"/>
    <cfRule type="duplicateValues" dxfId="16765" priority="14993"/>
    <cfRule type="duplicateValues" dxfId="16764" priority="14992" stopIfTrue="1"/>
    <cfRule type="duplicateValues" priority="14991"/>
    <cfRule type="duplicateValues" dxfId="16763" priority="14990"/>
    <cfRule type="duplicateValues" dxfId="16762" priority="14989"/>
    <cfRule type="duplicateValues" dxfId="16761" priority="14988" stopIfTrue="1"/>
    <cfRule type="duplicateValues" priority="14995"/>
    <cfRule type="duplicateValues" priority="15019"/>
    <cfRule type="duplicateValues" dxfId="16760" priority="15018"/>
    <cfRule type="duplicateValues" dxfId="16759" priority="15017"/>
    <cfRule type="duplicateValues" dxfId="16758" priority="15016" stopIfTrue="1"/>
    <cfRule type="duplicateValues" priority="15015"/>
    <cfRule type="duplicateValues" dxfId="16757" priority="15014"/>
    <cfRule type="duplicateValues" dxfId="16756" priority="15013"/>
    <cfRule type="duplicateValues" dxfId="16755" priority="15012" stopIfTrue="1"/>
    <cfRule type="duplicateValues" priority="15011"/>
    <cfRule type="duplicateValues" dxfId="16754" priority="15010"/>
    <cfRule type="duplicateValues" dxfId="16753" priority="15009"/>
    <cfRule type="duplicateValues" dxfId="16752" priority="15008" stopIfTrue="1"/>
    <cfRule type="duplicateValues" priority="15007"/>
    <cfRule type="duplicateValues" dxfId="16751" priority="15006"/>
    <cfRule type="duplicateValues" dxfId="16750" priority="15005"/>
  </conditionalFormatting>
  <conditionalFormatting sqref="L1736">
    <cfRule type="duplicateValues" dxfId="16749" priority="14985"/>
    <cfRule type="duplicateValues" priority="14987"/>
    <cfRule type="duplicateValues" dxfId="16748" priority="14981"/>
    <cfRule type="duplicateValues" dxfId="16747" priority="14984" stopIfTrue="1"/>
    <cfRule type="duplicateValues" priority="14983"/>
    <cfRule type="duplicateValues" dxfId="16746" priority="14980" stopIfTrue="1"/>
    <cfRule type="duplicateValues" dxfId="16745" priority="14986"/>
    <cfRule type="duplicateValues" dxfId="16744" priority="14982"/>
  </conditionalFormatting>
  <conditionalFormatting sqref="L1737:L1738">
    <cfRule type="duplicateValues" priority="14955"/>
    <cfRule type="duplicateValues" dxfId="16743" priority="14954"/>
    <cfRule type="duplicateValues" dxfId="16742" priority="14953"/>
    <cfRule type="duplicateValues" dxfId="16741" priority="14952" stopIfTrue="1"/>
    <cfRule type="duplicateValues" priority="14951"/>
    <cfRule type="duplicateValues" dxfId="16740" priority="14950"/>
    <cfRule type="duplicateValues" dxfId="16739" priority="14949"/>
    <cfRule type="duplicateValues" dxfId="16738" priority="14948" stopIfTrue="1"/>
    <cfRule type="duplicateValues" priority="14963"/>
    <cfRule type="duplicateValues" priority="14971"/>
    <cfRule type="duplicateValues" dxfId="16737" priority="14957"/>
    <cfRule type="duplicateValues" dxfId="16736" priority="14972" stopIfTrue="1"/>
    <cfRule type="duplicateValues" dxfId="16735" priority="14978"/>
    <cfRule type="duplicateValues" dxfId="16734" priority="14977"/>
    <cfRule type="duplicateValues" dxfId="16733" priority="14976" stopIfTrue="1"/>
    <cfRule type="duplicateValues" priority="14975"/>
    <cfRule type="duplicateValues" dxfId="16732" priority="14974"/>
    <cfRule type="duplicateValues" dxfId="16731" priority="14958"/>
    <cfRule type="duplicateValues" priority="14959"/>
    <cfRule type="duplicateValues" dxfId="16730" priority="14960" stopIfTrue="1"/>
    <cfRule type="duplicateValues" dxfId="16729" priority="14961"/>
    <cfRule type="duplicateValues" dxfId="16728" priority="14962"/>
    <cfRule type="duplicateValues" dxfId="16727" priority="14956" stopIfTrue="1"/>
    <cfRule type="duplicateValues" dxfId="16726" priority="14973"/>
    <cfRule type="duplicateValues" dxfId="16725" priority="14964" stopIfTrue="1"/>
    <cfRule type="duplicateValues" dxfId="16724" priority="14965"/>
    <cfRule type="duplicateValues" dxfId="16723" priority="14966"/>
    <cfRule type="duplicateValues" priority="14967"/>
    <cfRule type="duplicateValues" dxfId="16722" priority="14968" stopIfTrue="1"/>
    <cfRule type="duplicateValues" dxfId="16721" priority="14969"/>
    <cfRule type="duplicateValues" dxfId="16720" priority="14970"/>
    <cfRule type="duplicateValues" priority="14979"/>
  </conditionalFormatting>
  <conditionalFormatting sqref="L1741">
    <cfRule type="duplicateValues" priority="14947"/>
    <cfRule type="duplicateValues" dxfId="16719" priority="14945"/>
    <cfRule type="duplicateValues" dxfId="16718" priority="14946"/>
    <cfRule type="duplicateValues" dxfId="16717" priority="14944" stopIfTrue="1"/>
    <cfRule type="duplicateValues" dxfId="16716" priority="14940" stopIfTrue="1"/>
    <cfRule type="duplicateValues" dxfId="16715" priority="14941"/>
    <cfRule type="duplicateValues" dxfId="16714" priority="14942"/>
    <cfRule type="duplicateValues" priority="14943"/>
  </conditionalFormatting>
  <conditionalFormatting sqref="L1742">
    <cfRule type="duplicateValues" dxfId="16713" priority="14914"/>
    <cfRule type="duplicateValues" dxfId="16712" priority="14913"/>
    <cfRule type="duplicateValues" dxfId="16711" priority="14912" stopIfTrue="1"/>
    <cfRule type="duplicateValues" priority="14911"/>
    <cfRule type="duplicateValues" dxfId="16710" priority="14910"/>
    <cfRule type="duplicateValues" dxfId="16709" priority="14918"/>
    <cfRule type="duplicateValues" dxfId="16708" priority="14920" stopIfTrue="1"/>
    <cfRule type="duplicateValues" dxfId="16707" priority="14922"/>
    <cfRule type="duplicateValues" priority="14923"/>
    <cfRule type="duplicateValues" dxfId="16706" priority="14924" stopIfTrue="1"/>
    <cfRule type="duplicateValues" dxfId="16705" priority="14925"/>
    <cfRule type="duplicateValues" dxfId="16704" priority="14909"/>
    <cfRule type="duplicateValues" dxfId="16703" priority="14908" stopIfTrue="1"/>
    <cfRule type="duplicateValues" priority="14927"/>
    <cfRule type="duplicateValues" dxfId="16702" priority="14928" stopIfTrue="1"/>
    <cfRule type="duplicateValues" dxfId="16701" priority="14929"/>
    <cfRule type="duplicateValues" dxfId="16700" priority="14930"/>
    <cfRule type="duplicateValues" priority="14931"/>
    <cfRule type="duplicateValues" dxfId="16699" priority="14932" stopIfTrue="1"/>
    <cfRule type="duplicateValues" dxfId="16698" priority="14933"/>
    <cfRule type="duplicateValues" dxfId="16697" priority="14934"/>
    <cfRule type="duplicateValues" dxfId="16696" priority="14921"/>
    <cfRule type="duplicateValues" priority="14935"/>
    <cfRule type="duplicateValues" dxfId="16695" priority="14936" stopIfTrue="1"/>
    <cfRule type="duplicateValues" dxfId="16694" priority="14937"/>
    <cfRule type="duplicateValues" dxfId="16693" priority="14938"/>
    <cfRule type="duplicateValues" priority="14939"/>
    <cfRule type="duplicateValues" dxfId="16692" priority="14917"/>
    <cfRule type="duplicateValues" dxfId="16691" priority="14916" stopIfTrue="1"/>
    <cfRule type="duplicateValues" priority="14919"/>
    <cfRule type="duplicateValues" priority="14915"/>
    <cfRule type="duplicateValues" dxfId="16690" priority="14926"/>
  </conditionalFormatting>
  <conditionalFormatting sqref="L1743:L1745">
    <cfRule type="duplicateValues" dxfId="16689" priority="14866"/>
    <cfRule type="duplicateValues" dxfId="16688" priority="14865"/>
    <cfRule type="duplicateValues" dxfId="16687" priority="14864" stopIfTrue="1"/>
    <cfRule type="duplicateValues" priority="14863"/>
    <cfRule type="duplicateValues" dxfId="16686" priority="14862"/>
    <cfRule type="duplicateValues" dxfId="16685" priority="14861"/>
    <cfRule type="duplicateValues" dxfId="16684" priority="14860" stopIfTrue="1"/>
    <cfRule type="duplicateValues" priority="14859"/>
    <cfRule type="duplicateValues" dxfId="16683" priority="14858"/>
    <cfRule type="duplicateValues" dxfId="16682" priority="14857"/>
    <cfRule type="duplicateValues" dxfId="16681" priority="14856" stopIfTrue="1"/>
    <cfRule type="duplicateValues" priority="14875"/>
    <cfRule type="duplicateValues" dxfId="16680" priority="14876" stopIfTrue="1"/>
    <cfRule type="duplicateValues" priority="14907"/>
    <cfRule type="duplicateValues" dxfId="16679" priority="14906"/>
    <cfRule type="duplicateValues" dxfId="16678" priority="14905"/>
    <cfRule type="duplicateValues" dxfId="16677" priority="14904" stopIfTrue="1"/>
    <cfRule type="duplicateValues" priority="14903"/>
    <cfRule type="duplicateValues" dxfId="16676" priority="14902"/>
    <cfRule type="duplicateValues" dxfId="16675" priority="14901"/>
    <cfRule type="duplicateValues" dxfId="16674" priority="14900" stopIfTrue="1"/>
    <cfRule type="duplicateValues" priority="14899"/>
    <cfRule type="duplicateValues" dxfId="16673" priority="14898"/>
    <cfRule type="duplicateValues" dxfId="16672" priority="14897"/>
    <cfRule type="duplicateValues" dxfId="16671" priority="14896" stopIfTrue="1"/>
    <cfRule type="duplicateValues" priority="14895"/>
    <cfRule type="duplicateValues" dxfId="16670" priority="14894"/>
    <cfRule type="duplicateValues" dxfId="16669" priority="14893"/>
    <cfRule type="duplicateValues" dxfId="16668" priority="14892" stopIfTrue="1"/>
    <cfRule type="duplicateValues" priority="14891"/>
    <cfRule type="duplicateValues" dxfId="16667" priority="14890"/>
    <cfRule type="duplicateValues" dxfId="16666" priority="14889"/>
    <cfRule type="duplicateValues" dxfId="16665" priority="14888" stopIfTrue="1"/>
    <cfRule type="duplicateValues" priority="14887"/>
    <cfRule type="duplicateValues" dxfId="16664" priority="14886"/>
    <cfRule type="duplicateValues" dxfId="16663" priority="14885"/>
    <cfRule type="duplicateValues" dxfId="16662" priority="14884" stopIfTrue="1"/>
    <cfRule type="duplicateValues" priority="14883"/>
    <cfRule type="duplicateValues" dxfId="16661" priority="14882"/>
    <cfRule type="duplicateValues" dxfId="16660" priority="14881"/>
    <cfRule type="duplicateValues" dxfId="16659" priority="14880" stopIfTrue="1"/>
    <cfRule type="duplicateValues" priority="14879"/>
    <cfRule type="duplicateValues" dxfId="16658" priority="14878"/>
    <cfRule type="duplicateValues" dxfId="16657" priority="14877"/>
    <cfRule type="duplicateValues" dxfId="16656" priority="14874"/>
    <cfRule type="duplicateValues" dxfId="16655" priority="14873"/>
    <cfRule type="duplicateValues" dxfId="16654" priority="14872" stopIfTrue="1"/>
    <cfRule type="duplicateValues" priority="14871"/>
    <cfRule type="duplicateValues" dxfId="16653" priority="14870"/>
    <cfRule type="duplicateValues" dxfId="16652" priority="14869"/>
    <cfRule type="duplicateValues" dxfId="16651" priority="14868" stopIfTrue="1"/>
    <cfRule type="duplicateValues" priority="14867"/>
  </conditionalFormatting>
  <conditionalFormatting sqref="L1747:L1749">
    <cfRule type="duplicateValues" dxfId="16650" priority="14852" stopIfTrue="1"/>
    <cfRule type="duplicateValues" priority="14851"/>
    <cfRule type="duplicateValues" dxfId="16649" priority="14850"/>
    <cfRule type="duplicateValues" dxfId="16648" priority="14849"/>
    <cfRule type="duplicateValues" dxfId="16647" priority="14848" stopIfTrue="1"/>
    <cfRule type="duplicateValues" priority="14847"/>
    <cfRule type="duplicateValues" dxfId="16646" priority="14846"/>
    <cfRule type="duplicateValues" dxfId="16645" priority="14845"/>
    <cfRule type="duplicateValues" dxfId="16644" priority="14844" stopIfTrue="1"/>
    <cfRule type="duplicateValues" priority="14843"/>
    <cfRule type="duplicateValues" dxfId="16643" priority="14842"/>
    <cfRule type="duplicateValues" dxfId="16642" priority="14806"/>
    <cfRule type="duplicateValues" dxfId="16641" priority="14805"/>
    <cfRule type="duplicateValues" dxfId="16640" priority="14804" stopIfTrue="1"/>
    <cfRule type="duplicateValues" priority="14823"/>
    <cfRule type="duplicateValues" dxfId="16639" priority="14824" stopIfTrue="1"/>
    <cfRule type="duplicateValues" dxfId="16638" priority="14825"/>
    <cfRule type="duplicateValues" dxfId="16637" priority="14826"/>
    <cfRule type="duplicateValues" priority="14827"/>
    <cfRule type="duplicateValues" dxfId="16636" priority="14812" stopIfTrue="1"/>
    <cfRule type="duplicateValues" dxfId="16635" priority="14828" stopIfTrue="1"/>
    <cfRule type="duplicateValues" dxfId="16634" priority="14829"/>
    <cfRule type="duplicateValues" dxfId="16633" priority="14822"/>
    <cfRule type="duplicateValues" dxfId="16632" priority="14830"/>
    <cfRule type="duplicateValues" priority="14831"/>
    <cfRule type="duplicateValues" dxfId="16631" priority="14832" stopIfTrue="1"/>
    <cfRule type="duplicateValues" dxfId="16630" priority="14833"/>
    <cfRule type="duplicateValues" dxfId="16629" priority="14834"/>
    <cfRule type="duplicateValues" dxfId="16628" priority="14837"/>
    <cfRule type="duplicateValues" dxfId="16627" priority="14841"/>
    <cfRule type="duplicateValues" priority="14835"/>
    <cfRule type="duplicateValues" dxfId="16626" priority="14836" stopIfTrue="1"/>
    <cfRule type="duplicateValues" dxfId="16625" priority="14838"/>
    <cfRule type="duplicateValues" priority="14839"/>
    <cfRule type="duplicateValues" dxfId="16624" priority="14840" stopIfTrue="1"/>
    <cfRule type="duplicateValues" dxfId="16623" priority="14821"/>
    <cfRule type="duplicateValues" dxfId="16622" priority="14820" stopIfTrue="1"/>
    <cfRule type="duplicateValues" priority="14819"/>
    <cfRule type="duplicateValues" dxfId="16621" priority="14818"/>
    <cfRule type="duplicateValues" dxfId="16620" priority="14817"/>
    <cfRule type="duplicateValues" dxfId="16619" priority="14816" stopIfTrue="1"/>
    <cfRule type="duplicateValues" priority="14815"/>
    <cfRule type="duplicateValues" dxfId="16618" priority="14814"/>
    <cfRule type="duplicateValues" dxfId="16617" priority="14813"/>
    <cfRule type="duplicateValues" priority="14811"/>
    <cfRule type="duplicateValues" dxfId="16616" priority="14810"/>
    <cfRule type="duplicateValues" dxfId="16615" priority="14809"/>
    <cfRule type="duplicateValues" dxfId="16614" priority="14808" stopIfTrue="1"/>
    <cfRule type="duplicateValues" priority="14807"/>
    <cfRule type="duplicateValues" priority="14855"/>
    <cfRule type="duplicateValues" dxfId="16613" priority="14854"/>
    <cfRule type="duplicateValues" dxfId="16612" priority="14853"/>
  </conditionalFormatting>
  <conditionalFormatting sqref="L1750">
    <cfRule type="duplicateValues" dxfId="16611" priority="14798"/>
    <cfRule type="duplicateValues" priority="14799"/>
    <cfRule type="duplicateValues" dxfId="16610" priority="14800" stopIfTrue="1"/>
    <cfRule type="duplicateValues" dxfId="16609" priority="14801"/>
    <cfRule type="duplicateValues" dxfId="16608" priority="14802"/>
    <cfRule type="duplicateValues" priority="14803"/>
    <cfRule type="duplicateValues" dxfId="16607" priority="14796" stopIfTrue="1"/>
    <cfRule type="duplicateValues" dxfId="16606" priority="14797"/>
  </conditionalFormatting>
  <conditionalFormatting sqref="L1751">
    <cfRule type="duplicateValues" dxfId="16605" priority="14744" stopIfTrue="1"/>
    <cfRule type="duplicateValues" dxfId="16604" priority="14745"/>
    <cfRule type="duplicateValues" dxfId="16603" priority="14746"/>
    <cfRule type="duplicateValues" priority="14747"/>
    <cfRule type="duplicateValues" dxfId="16602" priority="14748" stopIfTrue="1"/>
    <cfRule type="duplicateValues" dxfId="16601" priority="14749"/>
    <cfRule type="duplicateValues" dxfId="16600" priority="14750"/>
    <cfRule type="duplicateValues" priority="14751"/>
    <cfRule type="duplicateValues" dxfId="16599" priority="14752" stopIfTrue="1"/>
    <cfRule type="duplicateValues" dxfId="16598" priority="14753"/>
    <cfRule type="duplicateValues" dxfId="16597" priority="14754"/>
    <cfRule type="duplicateValues" priority="14755"/>
    <cfRule type="duplicateValues" dxfId="16596" priority="14756" stopIfTrue="1"/>
    <cfRule type="duplicateValues" dxfId="16595" priority="14757"/>
    <cfRule type="duplicateValues" dxfId="16594" priority="14758"/>
    <cfRule type="duplicateValues" priority="14759"/>
    <cfRule type="duplicateValues" dxfId="16593" priority="14760" stopIfTrue="1"/>
    <cfRule type="duplicateValues" dxfId="16592" priority="14761"/>
    <cfRule type="duplicateValues" dxfId="16591" priority="14762"/>
    <cfRule type="duplicateValues" priority="14763"/>
    <cfRule type="duplicateValues" dxfId="16590" priority="14764" stopIfTrue="1"/>
    <cfRule type="duplicateValues" dxfId="16589" priority="14765"/>
    <cfRule type="duplicateValues" dxfId="16588" priority="14766"/>
    <cfRule type="duplicateValues" dxfId="16587" priority="14768" stopIfTrue="1"/>
    <cfRule type="duplicateValues" priority="14795"/>
    <cfRule type="duplicateValues" dxfId="16586" priority="14794"/>
    <cfRule type="duplicateValues" dxfId="16585" priority="14793"/>
    <cfRule type="duplicateValues" dxfId="16584" priority="14792" stopIfTrue="1"/>
    <cfRule type="duplicateValues" priority="14791"/>
    <cfRule type="duplicateValues" dxfId="16583" priority="14790"/>
    <cfRule type="duplicateValues" dxfId="16582" priority="14789"/>
    <cfRule type="duplicateValues" dxfId="16581" priority="14788" stopIfTrue="1"/>
    <cfRule type="duplicateValues" priority="14787"/>
    <cfRule type="duplicateValues" dxfId="16580" priority="14786"/>
    <cfRule type="duplicateValues" dxfId="16579" priority="14785"/>
    <cfRule type="duplicateValues" dxfId="16578" priority="14784" stopIfTrue="1"/>
    <cfRule type="duplicateValues" priority="14783"/>
    <cfRule type="duplicateValues" dxfId="16577" priority="14782"/>
    <cfRule type="duplicateValues" dxfId="16576" priority="14781"/>
    <cfRule type="duplicateValues" dxfId="16575" priority="14780" stopIfTrue="1"/>
    <cfRule type="duplicateValues" priority="14779"/>
    <cfRule type="duplicateValues" dxfId="16574" priority="14778"/>
    <cfRule type="duplicateValues" dxfId="16573" priority="14777"/>
    <cfRule type="duplicateValues" dxfId="16572" priority="14776" stopIfTrue="1"/>
    <cfRule type="duplicateValues" priority="14775"/>
    <cfRule type="duplicateValues" dxfId="16571" priority="14774"/>
    <cfRule type="duplicateValues" dxfId="16570" priority="14773"/>
    <cfRule type="duplicateValues" dxfId="16569" priority="14772" stopIfTrue="1"/>
    <cfRule type="duplicateValues" priority="14771"/>
    <cfRule type="duplicateValues" dxfId="16568" priority="14770"/>
    <cfRule type="duplicateValues" dxfId="16567" priority="14769"/>
    <cfRule type="duplicateValues" priority="14767"/>
  </conditionalFormatting>
  <conditionalFormatting sqref="L1752">
    <cfRule type="duplicateValues" dxfId="16566" priority="14742"/>
    <cfRule type="duplicateValues" dxfId="16565" priority="14741"/>
    <cfRule type="duplicateValues" dxfId="16564" priority="14740" stopIfTrue="1"/>
    <cfRule type="duplicateValues" priority="14739"/>
    <cfRule type="duplicateValues" dxfId="16563" priority="14738"/>
    <cfRule type="duplicateValues" dxfId="16562" priority="14737"/>
    <cfRule type="duplicateValues" dxfId="16561" priority="14736" stopIfTrue="1"/>
    <cfRule type="duplicateValues" priority="14743"/>
  </conditionalFormatting>
  <conditionalFormatting sqref="L1753">
    <cfRule type="duplicateValues" dxfId="16560" priority="14734"/>
    <cfRule type="duplicateValues" dxfId="16559" priority="14733"/>
    <cfRule type="duplicateValues" dxfId="16558" priority="14732" stopIfTrue="1"/>
    <cfRule type="duplicateValues" priority="14731"/>
    <cfRule type="duplicateValues" dxfId="16557" priority="14730"/>
    <cfRule type="duplicateValues" dxfId="16556" priority="14729"/>
    <cfRule type="duplicateValues" dxfId="16555" priority="14728" stopIfTrue="1"/>
    <cfRule type="duplicateValues" priority="14727"/>
    <cfRule type="duplicateValues" dxfId="16554" priority="14726"/>
    <cfRule type="duplicateValues" dxfId="16553" priority="14725"/>
    <cfRule type="duplicateValues" dxfId="16552" priority="14724" stopIfTrue="1"/>
    <cfRule type="duplicateValues" priority="14723"/>
    <cfRule type="duplicateValues" dxfId="16551" priority="14722"/>
    <cfRule type="duplicateValues" dxfId="16550" priority="14721"/>
    <cfRule type="duplicateValues" dxfId="16549" priority="14720" stopIfTrue="1"/>
    <cfRule type="duplicateValues" priority="14719"/>
    <cfRule type="duplicateValues" dxfId="16548" priority="14718"/>
    <cfRule type="duplicateValues" dxfId="16547" priority="14717"/>
    <cfRule type="duplicateValues" dxfId="16546" priority="14716" stopIfTrue="1"/>
    <cfRule type="duplicateValues" priority="14715"/>
    <cfRule type="duplicateValues" dxfId="16545" priority="14714"/>
    <cfRule type="duplicateValues" dxfId="16544" priority="14713"/>
    <cfRule type="duplicateValues" dxfId="16543" priority="14712" stopIfTrue="1"/>
    <cfRule type="duplicateValues" priority="14735"/>
    <cfRule type="duplicateValues" dxfId="16542" priority="14710"/>
    <cfRule type="duplicateValues" dxfId="16541" priority="14709"/>
    <cfRule type="duplicateValues" dxfId="16540" priority="14708" stopIfTrue="1"/>
    <cfRule type="duplicateValues" priority="14707"/>
    <cfRule type="duplicateValues" dxfId="16539" priority="14706"/>
    <cfRule type="duplicateValues" dxfId="16538" priority="14705"/>
    <cfRule type="duplicateValues" dxfId="16537" priority="14704" stopIfTrue="1"/>
    <cfRule type="duplicateValues" priority="14703"/>
    <cfRule type="duplicateValues" dxfId="16536" priority="14702"/>
    <cfRule type="duplicateValues" dxfId="16535" priority="14701"/>
    <cfRule type="duplicateValues" dxfId="16534" priority="14700" stopIfTrue="1"/>
    <cfRule type="duplicateValues" priority="14699"/>
    <cfRule type="duplicateValues" dxfId="16533" priority="14698"/>
    <cfRule type="duplicateValues" priority="14711"/>
    <cfRule type="duplicateValues" dxfId="16532" priority="14696" stopIfTrue="1"/>
    <cfRule type="duplicateValues" priority="14695"/>
    <cfRule type="duplicateValues" dxfId="16531" priority="14694"/>
    <cfRule type="duplicateValues" dxfId="16530" priority="14693"/>
    <cfRule type="duplicateValues" dxfId="16529" priority="14692" stopIfTrue="1"/>
    <cfRule type="duplicateValues" priority="14691"/>
    <cfRule type="duplicateValues" dxfId="16528" priority="14690"/>
    <cfRule type="duplicateValues" dxfId="16527" priority="14689"/>
    <cfRule type="duplicateValues" dxfId="16526" priority="14688" stopIfTrue="1"/>
    <cfRule type="duplicateValues" priority="14687"/>
    <cfRule type="duplicateValues" dxfId="16525" priority="14686"/>
    <cfRule type="duplicateValues" dxfId="16524" priority="14685"/>
    <cfRule type="duplicateValues" dxfId="16523" priority="14684" stopIfTrue="1"/>
    <cfRule type="duplicateValues" dxfId="16522" priority="14697"/>
  </conditionalFormatting>
  <conditionalFormatting sqref="L1754:L1755">
    <cfRule type="duplicateValues" dxfId="16521" priority="14649"/>
    <cfRule type="duplicateValues" dxfId="16520" priority="14648" stopIfTrue="1"/>
    <cfRule type="duplicateValues" dxfId="16519" priority="14646"/>
    <cfRule type="duplicateValues" dxfId="16518" priority="14645"/>
    <cfRule type="duplicateValues" dxfId="16517" priority="14644" stopIfTrue="1"/>
    <cfRule type="duplicateValues" dxfId="16516" priority="14654"/>
    <cfRule type="duplicateValues" priority="14647"/>
    <cfRule type="duplicateValues" priority="14675"/>
    <cfRule type="duplicateValues" dxfId="16515" priority="14674"/>
    <cfRule type="duplicateValues" dxfId="16514" priority="14673"/>
    <cfRule type="duplicateValues" dxfId="16513" priority="14672" stopIfTrue="1"/>
    <cfRule type="duplicateValues" priority="14671"/>
    <cfRule type="duplicateValues" dxfId="16512" priority="14670"/>
    <cfRule type="duplicateValues" dxfId="16511" priority="14669"/>
    <cfRule type="duplicateValues" dxfId="16510" priority="14668" stopIfTrue="1"/>
    <cfRule type="duplicateValues" priority="14667"/>
    <cfRule type="duplicateValues" dxfId="16509" priority="14666"/>
    <cfRule type="duplicateValues" dxfId="16508" priority="14665"/>
    <cfRule type="duplicateValues" dxfId="16507" priority="14664" stopIfTrue="1"/>
    <cfRule type="duplicateValues" priority="14663"/>
    <cfRule type="duplicateValues" dxfId="16506" priority="14662"/>
    <cfRule type="duplicateValues" dxfId="16505" priority="14661"/>
    <cfRule type="duplicateValues" dxfId="16504" priority="14660" stopIfTrue="1"/>
    <cfRule type="duplicateValues" priority="14659"/>
    <cfRule type="duplicateValues" dxfId="16503" priority="14658"/>
    <cfRule type="duplicateValues" dxfId="16502" priority="14657"/>
    <cfRule type="duplicateValues" dxfId="16501" priority="14656" stopIfTrue="1"/>
    <cfRule type="duplicateValues" priority="14655"/>
    <cfRule type="duplicateValues" dxfId="16500" priority="14653"/>
    <cfRule type="duplicateValues" dxfId="16499" priority="14652" stopIfTrue="1"/>
    <cfRule type="duplicateValues" priority="14651"/>
    <cfRule type="duplicateValues" dxfId="16498" priority="14650"/>
  </conditionalFormatting>
  <conditionalFormatting sqref="L1756">
    <cfRule type="duplicateValues" priority="14683"/>
    <cfRule type="duplicateValues" dxfId="16497" priority="14682"/>
    <cfRule type="duplicateValues" dxfId="16496" priority="14681"/>
    <cfRule type="duplicateValues" dxfId="16495" priority="14680" stopIfTrue="1"/>
    <cfRule type="duplicateValues" priority="14679"/>
    <cfRule type="duplicateValues" dxfId="16494" priority="14678"/>
    <cfRule type="duplicateValues" dxfId="16493" priority="14677"/>
    <cfRule type="duplicateValues" dxfId="16492" priority="14676" stopIfTrue="1"/>
  </conditionalFormatting>
  <conditionalFormatting sqref="L1757">
    <cfRule type="duplicateValues" dxfId="16491" priority="14642"/>
    <cfRule type="duplicateValues" dxfId="16490" priority="14641"/>
    <cfRule type="duplicateValues" dxfId="16489" priority="14640" stopIfTrue="1"/>
    <cfRule type="duplicateValues" priority="14639"/>
    <cfRule type="duplicateValues" dxfId="16488" priority="14638"/>
    <cfRule type="duplicateValues" dxfId="16487" priority="14637"/>
    <cfRule type="duplicateValues" dxfId="16486" priority="14636" stopIfTrue="1"/>
    <cfRule type="duplicateValues" priority="14635"/>
    <cfRule type="duplicateValues" dxfId="16485" priority="14634"/>
    <cfRule type="duplicateValues" dxfId="16484" priority="14633"/>
    <cfRule type="duplicateValues" dxfId="16483" priority="14632" stopIfTrue="1"/>
    <cfRule type="duplicateValues" priority="14631"/>
    <cfRule type="duplicateValues" dxfId="16482" priority="14630"/>
    <cfRule type="duplicateValues" dxfId="16481" priority="14629"/>
    <cfRule type="duplicateValues" dxfId="16480" priority="14628" stopIfTrue="1"/>
    <cfRule type="duplicateValues" priority="14627"/>
    <cfRule type="duplicateValues" dxfId="16479" priority="14626"/>
    <cfRule type="duplicateValues" dxfId="16478" priority="14625"/>
    <cfRule type="duplicateValues" dxfId="16477" priority="14624" stopIfTrue="1"/>
    <cfRule type="duplicateValues" priority="14623"/>
    <cfRule type="duplicateValues" dxfId="16476" priority="14622"/>
    <cfRule type="duplicateValues" dxfId="16475" priority="14621"/>
    <cfRule type="duplicateValues" dxfId="16474" priority="14620" stopIfTrue="1"/>
    <cfRule type="duplicateValues" priority="14619"/>
    <cfRule type="duplicateValues" dxfId="16473" priority="14618"/>
    <cfRule type="duplicateValues" dxfId="16472" priority="14617"/>
    <cfRule type="duplicateValues" dxfId="16471" priority="14616" stopIfTrue="1"/>
    <cfRule type="duplicateValues" priority="14615"/>
    <cfRule type="duplicateValues" dxfId="16470" priority="14614"/>
    <cfRule type="duplicateValues" dxfId="16469" priority="14613"/>
    <cfRule type="duplicateValues" priority="14643"/>
    <cfRule type="duplicateValues" dxfId="16468" priority="14612" stopIfTrue="1"/>
  </conditionalFormatting>
  <conditionalFormatting sqref="L1758">
    <cfRule type="duplicateValues" dxfId="16467" priority="14610"/>
    <cfRule type="duplicateValues" dxfId="16466" priority="14609"/>
    <cfRule type="duplicateValues" dxfId="16465" priority="14608" stopIfTrue="1"/>
    <cfRule type="duplicateValues" priority="14607"/>
    <cfRule type="duplicateValues" dxfId="16464" priority="14606"/>
    <cfRule type="duplicateValues" dxfId="16463" priority="14605"/>
    <cfRule type="duplicateValues" dxfId="16462" priority="14604" stopIfTrue="1"/>
    <cfRule type="duplicateValues" priority="14603"/>
    <cfRule type="duplicateValues" dxfId="16461" priority="14602"/>
    <cfRule type="duplicateValues" dxfId="16460" priority="14601"/>
    <cfRule type="duplicateValues" dxfId="16459" priority="14600" stopIfTrue="1"/>
    <cfRule type="duplicateValues" priority="14599"/>
    <cfRule type="duplicateValues" dxfId="16458" priority="14598"/>
    <cfRule type="duplicateValues" dxfId="16457" priority="14597"/>
    <cfRule type="duplicateValues" dxfId="16456" priority="14596" stopIfTrue="1"/>
    <cfRule type="duplicateValues" priority="14595"/>
    <cfRule type="duplicateValues" dxfId="16455" priority="14594"/>
    <cfRule type="duplicateValues" dxfId="16454" priority="14593"/>
    <cfRule type="duplicateValues" dxfId="16453" priority="14592" stopIfTrue="1"/>
    <cfRule type="duplicateValues" priority="14591"/>
    <cfRule type="duplicateValues" dxfId="16452" priority="14590"/>
    <cfRule type="duplicateValues" dxfId="16451" priority="14589"/>
    <cfRule type="duplicateValues" priority="14611"/>
    <cfRule type="duplicateValues" priority="14587"/>
    <cfRule type="duplicateValues" dxfId="16450" priority="14586"/>
    <cfRule type="duplicateValues" dxfId="16449" priority="14585"/>
    <cfRule type="duplicateValues" dxfId="16448" priority="14584" stopIfTrue="1"/>
    <cfRule type="duplicateValues" priority="14583"/>
    <cfRule type="duplicateValues" dxfId="16447" priority="14582"/>
    <cfRule type="duplicateValues" dxfId="16446" priority="14581"/>
    <cfRule type="duplicateValues" dxfId="16445" priority="14580" stopIfTrue="1"/>
    <cfRule type="duplicateValues" priority="14579"/>
    <cfRule type="duplicateValues" dxfId="16444" priority="14578"/>
    <cfRule type="duplicateValues" dxfId="16443" priority="14577"/>
    <cfRule type="duplicateValues" dxfId="16442" priority="14576" stopIfTrue="1"/>
    <cfRule type="duplicateValues" priority="14575"/>
    <cfRule type="duplicateValues" dxfId="16441" priority="14574"/>
    <cfRule type="duplicateValues" dxfId="16440" priority="14573"/>
    <cfRule type="duplicateValues" dxfId="16439" priority="14572" stopIfTrue="1"/>
    <cfRule type="duplicateValues" priority="14571"/>
    <cfRule type="duplicateValues" dxfId="16438" priority="14570"/>
    <cfRule type="duplicateValues" dxfId="16437" priority="14569"/>
    <cfRule type="duplicateValues" dxfId="16436" priority="14568" stopIfTrue="1"/>
    <cfRule type="duplicateValues" priority="14567"/>
    <cfRule type="duplicateValues" dxfId="16435" priority="14566"/>
    <cfRule type="duplicateValues" dxfId="16434" priority="14565"/>
    <cfRule type="duplicateValues" dxfId="16433" priority="14564" stopIfTrue="1"/>
    <cfRule type="duplicateValues" priority="14563"/>
    <cfRule type="duplicateValues" dxfId="16432" priority="14562"/>
    <cfRule type="duplicateValues" dxfId="16431" priority="14561"/>
    <cfRule type="duplicateValues" dxfId="16430" priority="14560" stopIfTrue="1"/>
    <cfRule type="duplicateValues" dxfId="16429" priority="14588" stopIfTrue="1"/>
  </conditionalFormatting>
  <conditionalFormatting sqref="L1759">
    <cfRule type="duplicateValues" priority="14559"/>
    <cfRule type="duplicateValues" dxfId="16428" priority="14557"/>
    <cfRule type="duplicateValues" dxfId="16427" priority="14556" stopIfTrue="1"/>
    <cfRule type="duplicateValues" priority="14555"/>
    <cfRule type="duplicateValues" dxfId="16426" priority="14554"/>
    <cfRule type="duplicateValues" dxfId="16425" priority="14553"/>
    <cfRule type="duplicateValues" dxfId="16424" priority="14552" stopIfTrue="1"/>
    <cfRule type="duplicateValues" dxfId="16423" priority="14558"/>
  </conditionalFormatting>
  <conditionalFormatting sqref="L1760">
    <cfRule type="duplicateValues" dxfId="16422" priority="14505"/>
    <cfRule type="duplicateValues" dxfId="16421" priority="14506"/>
    <cfRule type="duplicateValues" priority="14507"/>
    <cfRule type="duplicateValues" dxfId="16420" priority="14508" stopIfTrue="1"/>
    <cfRule type="duplicateValues" dxfId="16419" priority="14509"/>
    <cfRule type="duplicateValues" dxfId="16418" priority="14510"/>
    <cfRule type="duplicateValues" priority="14511"/>
    <cfRule type="duplicateValues" dxfId="16417" priority="14512" stopIfTrue="1"/>
    <cfRule type="duplicateValues" dxfId="16416" priority="14513"/>
    <cfRule type="duplicateValues" dxfId="16415" priority="14514"/>
    <cfRule type="duplicateValues" priority="14515"/>
    <cfRule type="duplicateValues" dxfId="16414" priority="14516" stopIfTrue="1"/>
    <cfRule type="duplicateValues" dxfId="16413" priority="14517"/>
    <cfRule type="duplicateValues" dxfId="16412" priority="14518"/>
    <cfRule type="duplicateValues" priority="14519"/>
    <cfRule type="duplicateValues" dxfId="16411" priority="14520" stopIfTrue="1"/>
    <cfRule type="duplicateValues" dxfId="16410" priority="14521"/>
    <cfRule type="duplicateValues" dxfId="16409" priority="14522"/>
    <cfRule type="duplicateValues" priority="14523"/>
    <cfRule type="duplicateValues" dxfId="16408" priority="14524" stopIfTrue="1"/>
    <cfRule type="duplicateValues" dxfId="16407" priority="14525"/>
    <cfRule type="duplicateValues" dxfId="16406" priority="14526"/>
    <cfRule type="duplicateValues" priority="14527"/>
    <cfRule type="duplicateValues" dxfId="16405" priority="14528" stopIfTrue="1"/>
    <cfRule type="duplicateValues" dxfId="16404" priority="14529"/>
    <cfRule type="duplicateValues" dxfId="16403" priority="14530"/>
    <cfRule type="duplicateValues" priority="14531"/>
    <cfRule type="duplicateValues" dxfId="16402" priority="14532" stopIfTrue="1"/>
    <cfRule type="duplicateValues" dxfId="16401" priority="14533"/>
    <cfRule type="duplicateValues" dxfId="16400" priority="14534"/>
    <cfRule type="duplicateValues" priority="14535"/>
    <cfRule type="duplicateValues" dxfId="16399" priority="14536" stopIfTrue="1"/>
    <cfRule type="duplicateValues" dxfId="16398" priority="14537"/>
    <cfRule type="duplicateValues" dxfId="16397" priority="14538"/>
    <cfRule type="duplicateValues" priority="14539"/>
    <cfRule type="duplicateValues" dxfId="16396" priority="14540" stopIfTrue="1"/>
    <cfRule type="duplicateValues" dxfId="16395" priority="14541"/>
    <cfRule type="duplicateValues" dxfId="16394" priority="14542"/>
    <cfRule type="duplicateValues" priority="14543"/>
    <cfRule type="duplicateValues" dxfId="16393" priority="14544" stopIfTrue="1"/>
    <cfRule type="duplicateValues" dxfId="16392" priority="14545"/>
    <cfRule type="duplicateValues" dxfId="16391" priority="14546"/>
    <cfRule type="duplicateValues" priority="14547"/>
    <cfRule type="duplicateValues" dxfId="16390" priority="14548" stopIfTrue="1"/>
    <cfRule type="duplicateValues" dxfId="16389" priority="14549"/>
    <cfRule type="duplicateValues" dxfId="16388" priority="14550"/>
    <cfRule type="duplicateValues" priority="14551"/>
    <cfRule type="duplicateValues" priority="14503"/>
    <cfRule type="duplicateValues" dxfId="16387" priority="14502"/>
    <cfRule type="duplicateValues" dxfId="16386" priority="14501"/>
    <cfRule type="duplicateValues" dxfId="16385" priority="14500" stopIfTrue="1"/>
    <cfRule type="duplicateValues" dxfId="16384" priority="14504" stopIfTrue="1"/>
  </conditionalFormatting>
  <conditionalFormatting sqref="L1763:L1766">
    <cfRule type="duplicateValues" dxfId="16383" priority="14480" stopIfTrue="1"/>
    <cfRule type="duplicateValues" dxfId="16382" priority="14481"/>
    <cfRule type="duplicateValues" dxfId="16381" priority="14482"/>
    <cfRule type="duplicateValues" priority="14483"/>
    <cfRule type="duplicateValues" dxfId="16380" priority="14484" stopIfTrue="1"/>
    <cfRule type="duplicateValues" dxfId="16379" priority="14485"/>
    <cfRule type="duplicateValues" priority="14487"/>
    <cfRule type="duplicateValues" dxfId="16378" priority="14488" stopIfTrue="1"/>
    <cfRule type="duplicateValues" dxfId="16377" priority="14489"/>
    <cfRule type="duplicateValues" dxfId="16376" priority="14490"/>
    <cfRule type="duplicateValues" priority="14491"/>
    <cfRule type="duplicateValues" dxfId="16375" priority="14492" stopIfTrue="1"/>
    <cfRule type="duplicateValues" dxfId="16374" priority="14493"/>
    <cfRule type="duplicateValues" dxfId="16373" priority="14494"/>
    <cfRule type="duplicateValues" priority="14495"/>
    <cfRule type="duplicateValues" dxfId="16372" priority="14496" stopIfTrue="1"/>
    <cfRule type="duplicateValues" dxfId="16371" priority="14497"/>
    <cfRule type="duplicateValues" dxfId="16370" priority="14498"/>
    <cfRule type="duplicateValues" priority="14499"/>
    <cfRule type="duplicateValues" dxfId="16369" priority="14486"/>
    <cfRule type="duplicateValues" dxfId="16368" priority="14469"/>
    <cfRule type="duplicateValues" dxfId="16367" priority="14468" stopIfTrue="1"/>
    <cfRule type="duplicateValues" dxfId="16366" priority="14470"/>
    <cfRule type="duplicateValues" priority="14471"/>
    <cfRule type="duplicateValues" dxfId="16365" priority="14472" stopIfTrue="1"/>
    <cfRule type="duplicateValues" dxfId="16364" priority="14473"/>
    <cfRule type="duplicateValues" dxfId="16363" priority="14474"/>
    <cfRule type="duplicateValues" priority="14475"/>
    <cfRule type="duplicateValues" dxfId="16362" priority="14476" stopIfTrue="1"/>
    <cfRule type="duplicateValues" dxfId="16361" priority="14477"/>
    <cfRule type="duplicateValues" dxfId="16360" priority="14478"/>
    <cfRule type="duplicateValues" priority="14479"/>
  </conditionalFormatting>
  <conditionalFormatting sqref="L1767">
    <cfRule type="duplicateValues" dxfId="16359" priority="14433"/>
    <cfRule type="duplicateValues" dxfId="16358" priority="14462"/>
    <cfRule type="duplicateValues" priority="14463"/>
    <cfRule type="duplicateValues" dxfId="16357" priority="14464" stopIfTrue="1"/>
    <cfRule type="duplicateValues" priority="14431"/>
    <cfRule type="duplicateValues" dxfId="16356" priority="14430"/>
    <cfRule type="duplicateValues" dxfId="16355" priority="14429"/>
    <cfRule type="duplicateValues" dxfId="16354" priority="14421"/>
    <cfRule type="duplicateValues" dxfId="16353" priority="14428" stopIfTrue="1"/>
    <cfRule type="duplicateValues" dxfId="16352" priority="14416" stopIfTrue="1"/>
    <cfRule type="duplicateValues" dxfId="16351" priority="14417"/>
    <cfRule type="duplicateValues" dxfId="16350" priority="14418"/>
    <cfRule type="duplicateValues" priority="14419"/>
    <cfRule type="duplicateValues" dxfId="16349" priority="14420" stopIfTrue="1"/>
    <cfRule type="duplicateValues" dxfId="16348" priority="14465"/>
    <cfRule type="duplicateValues" dxfId="16347" priority="14422"/>
    <cfRule type="duplicateValues" priority="14423"/>
    <cfRule type="duplicateValues" dxfId="16346" priority="14424" stopIfTrue="1"/>
    <cfRule type="duplicateValues" dxfId="16345" priority="14425"/>
    <cfRule type="duplicateValues" dxfId="16344" priority="14426"/>
    <cfRule type="duplicateValues" dxfId="16343" priority="14466"/>
    <cfRule type="duplicateValues" priority="14467"/>
    <cfRule type="duplicateValues" dxfId="16342" priority="14434"/>
    <cfRule type="duplicateValues" dxfId="16341" priority="14432" stopIfTrue="1"/>
    <cfRule type="duplicateValues" priority="14435"/>
    <cfRule type="duplicateValues" dxfId="16340" priority="14436" stopIfTrue="1"/>
    <cfRule type="duplicateValues" dxfId="16339" priority="14437"/>
    <cfRule type="duplicateValues" dxfId="16338" priority="14438"/>
    <cfRule type="duplicateValues" priority="14439"/>
    <cfRule type="duplicateValues" dxfId="16337" priority="14440" stopIfTrue="1"/>
    <cfRule type="duplicateValues" dxfId="16336" priority="14441"/>
    <cfRule type="duplicateValues" priority="14427"/>
    <cfRule type="duplicateValues" dxfId="16335" priority="14442"/>
    <cfRule type="duplicateValues" priority="14443"/>
    <cfRule type="duplicateValues" dxfId="16334" priority="14444" stopIfTrue="1"/>
    <cfRule type="duplicateValues" dxfId="16333" priority="14445"/>
    <cfRule type="duplicateValues" dxfId="16332" priority="14446"/>
    <cfRule type="duplicateValues" priority="14447"/>
    <cfRule type="duplicateValues" dxfId="16331" priority="14448" stopIfTrue="1"/>
    <cfRule type="duplicateValues" dxfId="16330" priority="14449"/>
    <cfRule type="duplicateValues" dxfId="16329" priority="14450"/>
    <cfRule type="duplicateValues" priority="14451"/>
    <cfRule type="duplicateValues" dxfId="16328" priority="14452" stopIfTrue="1"/>
    <cfRule type="duplicateValues" dxfId="16327" priority="14453"/>
    <cfRule type="duplicateValues" dxfId="16326" priority="14454"/>
    <cfRule type="duplicateValues" priority="14455"/>
    <cfRule type="duplicateValues" dxfId="16325" priority="14456" stopIfTrue="1"/>
    <cfRule type="duplicateValues" dxfId="16324" priority="14457"/>
    <cfRule type="duplicateValues" dxfId="16323" priority="14458"/>
    <cfRule type="duplicateValues" priority="14459"/>
    <cfRule type="duplicateValues" dxfId="16322" priority="14460" stopIfTrue="1"/>
    <cfRule type="duplicateValues" dxfId="16321" priority="14461"/>
  </conditionalFormatting>
  <conditionalFormatting sqref="L1768">
    <cfRule type="duplicateValues" dxfId="16320" priority="14408" stopIfTrue="1"/>
    <cfRule type="duplicateValues" dxfId="16319" priority="14409"/>
    <cfRule type="duplicateValues" dxfId="16318" priority="14410"/>
    <cfRule type="duplicateValues" priority="14411"/>
    <cfRule type="duplicateValues" dxfId="16317" priority="14412" stopIfTrue="1"/>
    <cfRule type="duplicateValues" priority="14415"/>
    <cfRule type="duplicateValues" dxfId="16316" priority="14414"/>
    <cfRule type="duplicateValues" dxfId="16315" priority="14413"/>
  </conditionalFormatting>
  <conditionalFormatting sqref="L1771">
    <cfRule type="duplicateValues" priority="14359"/>
    <cfRule type="duplicateValues" dxfId="16314" priority="14360" stopIfTrue="1"/>
    <cfRule type="duplicateValues" dxfId="16313" priority="14361"/>
    <cfRule type="duplicateValues" dxfId="16312" priority="14362"/>
    <cfRule type="duplicateValues" priority="14363"/>
    <cfRule type="duplicateValues" dxfId="16311" priority="14364" stopIfTrue="1"/>
    <cfRule type="duplicateValues" dxfId="16310" priority="14365"/>
    <cfRule type="duplicateValues" dxfId="16309" priority="14366"/>
    <cfRule type="duplicateValues" priority="14367"/>
    <cfRule type="duplicateValues" dxfId="16308" priority="14368" stopIfTrue="1"/>
    <cfRule type="duplicateValues" dxfId="16307" priority="14369"/>
    <cfRule type="duplicateValues" dxfId="16306" priority="14370"/>
    <cfRule type="duplicateValues" priority="14371"/>
    <cfRule type="duplicateValues" dxfId="16305" priority="14372" stopIfTrue="1"/>
    <cfRule type="duplicateValues" dxfId="16304" priority="14373"/>
    <cfRule type="duplicateValues" dxfId="16303" priority="14374"/>
    <cfRule type="duplicateValues" priority="14375"/>
    <cfRule type="duplicateValues" dxfId="16302" priority="14376" stopIfTrue="1"/>
    <cfRule type="duplicateValues" dxfId="16301" priority="14377"/>
    <cfRule type="duplicateValues" dxfId="16300" priority="14378"/>
    <cfRule type="duplicateValues" priority="14379"/>
    <cfRule type="duplicateValues" dxfId="16299" priority="14380" stopIfTrue="1"/>
    <cfRule type="duplicateValues" dxfId="16298" priority="14381"/>
    <cfRule type="duplicateValues" dxfId="16297" priority="14382"/>
    <cfRule type="duplicateValues" priority="14383"/>
    <cfRule type="duplicateValues" dxfId="16296" priority="14384" stopIfTrue="1"/>
    <cfRule type="duplicateValues" dxfId="16295" priority="14385"/>
    <cfRule type="duplicateValues" dxfId="16294" priority="14386"/>
    <cfRule type="duplicateValues" priority="14387"/>
    <cfRule type="duplicateValues" dxfId="16293" priority="14388" stopIfTrue="1"/>
    <cfRule type="duplicateValues" dxfId="16292" priority="14389"/>
    <cfRule type="duplicateValues" dxfId="16291" priority="14390"/>
    <cfRule type="duplicateValues" priority="14391"/>
    <cfRule type="duplicateValues" dxfId="16290" priority="14392" stopIfTrue="1"/>
    <cfRule type="duplicateValues" dxfId="16289" priority="14393"/>
    <cfRule type="duplicateValues" dxfId="16288" priority="14394"/>
    <cfRule type="duplicateValues" priority="14395"/>
    <cfRule type="duplicateValues" dxfId="16287" priority="14396" stopIfTrue="1"/>
    <cfRule type="duplicateValues" dxfId="16286" priority="14397"/>
    <cfRule type="duplicateValues" dxfId="16285" priority="14398"/>
    <cfRule type="duplicateValues" priority="14399"/>
    <cfRule type="duplicateValues" dxfId="16284" priority="14400" stopIfTrue="1"/>
    <cfRule type="duplicateValues" dxfId="16283" priority="14401"/>
    <cfRule type="duplicateValues" dxfId="16282" priority="14402"/>
    <cfRule type="duplicateValues" priority="14403"/>
    <cfRule type="duplicateValues" dxfId="16281" priority="14404" stopIfTrue="1"/>
    <cfRule type="duplicateValues" dxfId="16280" priority="14405"/>
    <cfRule type="duplicateValues" dxfId="16279" priority="14406"/>
    <cfRule type="duplicateValues" priority="14407"/>
    <cfRule type="duplicateValues" dxfId="16278" priority="14356" stopIfTrue="1"/>
    <cfRule type="duplicateValues" dxfId="16277" priority="14357"/>
    <cfRule type="duplicateValues" dxfId="16276" priority="14358"/>
  </conditionalFormatting>
  <conditionalFormatting sqref="L1772:L1773">
    <cfRule type="duplicateValues" dxfId="16275" priority="14332" stopIfTrue="1"/>
    <cfRule type="duplicateValues" dxfId="16274" priority="14340" stopIfTrue="1"/>
    <cfRule type="duplicateValues" dxfId="16273" priority="14341"/>
    <cfRule type="duplicateValues" dxfId="16272" priority="14342"/>
    <cfRule type="duplicateValues" priority="14343"/>
    <cfRule type="duplicateValues" dxfId="16271" priority="14344" stopIfTrue="1"/>
    <cfRule type="duplicateValues" dxfId="16270" priority="14345"/>
    <cfRule type="duplicateValues" dxfId="16269" priority="14346"/>
    <cfRule type="duplicateValues" priority="14347"/>
    <cfRule type="duplicateValues" dxfId="16268" priority="14348" stopIfTrue="1"/>
    <cfRule type="duplicateValues" dxfId="16267" priority="14349"/>
    <cfRule type="duplicateValues" priority="14331"/>
    <cfRule type="duplicateValues" dxfId="16266" priority="14350"/>
    <cfRule type="duplicateValues" priority="14351"/>
    <cfRule type="duplicateValues" dxfId="16265" priority="14353"/>
    <cfRule type="duplicateValues" dxfId="16264" priority="14324" stopIfTrue="1"/>
    <cfRule type="duplicateValues" dxfId="16263" priority="14325"/>
    <cfRule type="duplicateValues" dxfId="16262" priority="14326"/>
    <cfRule type="duplicateValues" priority="14327"/>
    <cfRule type="duplicateValues" dxfId="16261" priority="14328" stopIfTrue="1"/>
    <cfRule type="duplicateValues" dxfId="16260" priority="14329"/>
    <cfRule type="duplicateValues" dxfId="16259" priority="14330"/>
    <cfRule type="duplicateValues" priority="14355"/>
    <cfRule type="duplicateValues" dxfId="16258" priority="14354"/>
    <cfRule type="duplicateValues" dxfId="16257" priority="14333"/>
    <cfRule type="duplicateValues" dxfId="16256" priority="14334"/>
    <cfRule type="duplicateValues" priority="14335"/>
    <cfRule type="duplicateValues" dxfId="16255" priority="14336" stopIfTrue="1"/>
    <cfRule type="duplicateValues" dxfId="16254" priority="14337"/>
    <cfRule type="duplicateValues" dxfId="16253" priority="14338"/>
    <cfRule type="duplicateValues" priority="14339"/>
    <cfRule type="duplicateValues" dxfId="16252" priority="14352" stopIfTrue="1"/>
  </conditionalFormatting>
  <conditionalFormatting sqref="L1774">
    <cfRule type="duplicateValues" priority="14311"/>
    <cfRule type="duplicateValues" dxfId="16251" priority="14312" stopIfTrue="1"/>
    <cfRule type="duplicateValues" dxfId="16250" priority="14313"/>
    <cfRule type="duplicateValues" dxfId="16249" priority="14314"/>
    <cfRule type="duplicateValues" priority="14315"/>
    <cfRule type="duplicateValues" dxfId="16248" priority="14316" stopIfTrue="1"/>
    <cfRule type="duplicateValues" dxfId="16247" priority="14317"/>
    <cfRule type="duplicateValues" dxfId="16246" priority="14318"/>
    <cfRule type="duplicateValues" priority="14319"/>
    <cfRule type="duplicateValues" dxfId="16245" priority="14321"/>
    <cfRule type="duplicateValues" dxfId="16244" priority="14322"/>
    <cfRule type="duplicateValues" priority="14323"/>
    <cfRule type="duplicateValues" dxfId="16243" priority="14320" stopIfTrue="1"/>
    <cfRule type="duplicateValues" dxfId="16242" priority="14304" stopIfTrue="1"/>
    <cfRule type="duplicateValues" dxfId="16241" priority="14309"/>
    <cfRule type="duplicateValues" dxfId="16240" priority="14306"/>
    <cfRule type="duplicateValues" priority="14307"/>
    <cfRule type="duplicateValues" priority="14303"/>
    <cfRule type="duplicateValues" dxfId="16239" priority="14302"/>
    <cfRule type="duplicateValues" dxfId="16238" priority="14301"/>
    <cfRule type="duplicateValues" dxfId="16237" priority="14300" stopIfTrue="1"/>
    <cfRule type="duplicateValues" priority="14299"/>
    <cfRule type="duplicateValues" dxfId="16236" priority="14298"/>
    <cfRule type="duplicateValues" dxfId="16235" priority="14297"/>
    <cfRule type="duplicateValues" dxfId="16234" priority="14296" stopIfTrue="1"/>
    <cfRule type="duplicateValues" priority="14295"/>
    <cfRule type="duplicateValues" dxfId="16233" priority="14294"/>
    <cfRule type="duplicateValues" dxfId="16232" priority="14293"/>
    <cfRule type="duplicateValues" dxfId="16231" priority="14292" stopIfTrue="1"/>
    <cfRule type="duplicateValues" dxfId="16230" priority="14290"/>
    <cfRule type="duplicateValues" dxfId="16229" priority="14289"/>
    <cfRule type="duplicateValues" dxfId="16228" priority="14288" stopIfTrue="1"/>
    <cfRule type="duplicateValues" priority="14287"/>
    <cfRule type="duplicateValues" dxfId="16227" priority="14286"/>
    <cfRule type="duplicateValues" dxfId="16226" priority="14285"/>
    <cfRule type="duplicateValues" dxfId="16225" priority="14284" stopIfTrue="1"/>
    <cfRule type="duplicateValues" priority="14283"/>
    <cfRule type="duplicateValues" dxfId="16224" priority="14282"/>
    <cfRule type="duplicateValues" dxfId="16223" priority="14281"/>
    <cfRule type="duplicateValues" dxfId="16222" priority="14280" stopIfTrue="1"/>
    <cfRule type="duplicateValues" priority="14279"/>
    <cfRule type="duplicateValues" dxfId="16221" priority="14278"/>
    <cfRule type="duplicateValues" dxfId="16220" priority="14277"/>
    <cfRule type="duplicateValues" dxfId="16219" priority="14276" stopIfTrue="1"/>
    <cfRule type="duplicateValues" priority="14275"/>
    <cfRule type="duplicateValues" dxfId="16218" priority="14274"/>
    <cfRule type="duplicateValues" dxfId="16217" priority="14273"/>
    <cfRule type="duplicateValues" dxfId="16216" priority="14272" stopIfTrue="1"/>
    <cfRule type="duplicateValues" dxfId="16215" priority="14310"/>
    <cfRule type="duplicateValues" dxfId="16214" priority="14305"/>
    <cfRule type="duplicateValues" priority="14291"/>
    <cfRule type="duplicateValues" dxfId="16213" priority="14308" stopIfTrue="1"/>
  </conditionalFormatting>
  <conditionalFormatting sqref="L1777">
    <cfRule type="duplicateValues" priority="14267"/>
    <cfRule type="duplicateValues" dxfId="16212" priority="14266"/>
    <cfRule type="duplicateValues" dxfId="16211" priority="14265"/>
    <cfRule type="duplicateValues" dxfId="16210" priority="14264" stopIfTrue="1"/>
    <cfRule type="duplicateValues" priority="14271"/>
    <cfRule type="duplicateValues" dxfId="16209" priority="14269"/>
    <cfRule type="duplicateValues" dxfId="16208" priority="14268" stopIfTrue="1"/>
    <cfRule type="duplicateValues" dxfId="16207" priority="14270"/>
  </conditionalFormatting>
  <conditionalFormatting sqref="L1778">
    <cfRule type="duplicateValues" priority="14259"/>
    <cfRule type="duplicateValues" dxfId="16206" priority="14258"/>
    <cfRule type="duplicateValues" dxfId="16205" priority="14257"/>
    <cfRule type="duplicateValues" dxfId="16204" priority="14256" stopIfTrue="1"/>
    <cfRule type="duplicateValues" priority="14255"/>
    <cfRule type="duplicateValues" dxfId="16203" priority="14254"/>
    <cfRule type="duplicateValues" dxfId="16202" priority="14253"/>
    <cfRule type="duplicateValues" dxfId="16201" priority="14252" stopIfTrue="1"/>
    <cfRule type="duplicateValues" priority="14251"/>
    <cfRule type="duplicateValues" dxfId="16200" priority="14250"/>
    <cfRule type="duplicateValues" dxfId="16199" priority="14249"/>
    <cfRule type="duplicateValues" dxfId="16198" priority="14248" stopIfTrue="1"/>
    <cfRule type="duplicateValues" priority="14247"/>
    <cfRule type="duplicateValues" dxfId="16197" priority="14246"/>
    <cfRule type="duplicateValues" dxfId="16196" priority="14245"/>
    <cfRule type="duplicateValues" dxfId="16195" priority="14244" stopIfTrue="1"/>
    <cfRule type="duplicateValues" priority="14243"/>
    <cfRule type="duplicateValues" dxfId="16194" priority="14242"/>
    <cfRule type="duplicateValues" dxfId="16193" priority="14241"/>
    <cfRule type="duplicateValues" dxfId="16192" priority="14240" stopIfTrue="1"/>
    <cfRule type="duplicateValues" priority="14239"/>
    <cfRule type="duplicateValues" dxfId="16191" priority="14238"/>
    <cfRule type="duplicateValues" dxfId="16190" priority="14237"/>
    <cfRule type="duplicateValues" dxfId="16189" priority="14236" stopIfTrue="1"/>
    <cfRule type="duplicateValues" priority="14235"/>
    <cfRule type="duplicateValues" dxfId="16188" priority="14234"/>
    <cfRule type="duplicateValues" dxfId="16187" priority="14233"/>
    <cfRule type="duplicateValues" dxfId="16186" priority="14232" stopIfTrue="1"/>
    <cfRule type="duplicateValues" priority="14231"/>
    <cfRule type="duplicateValues" dxfId="16185" priority="14230"/>
    <cfRule type="duplicateValues" dxfId="16184" priority="14229"/>
    <cfRule type="duplicateValues" dxfId="16183" priority="14228" stopIfTrue="1"/>
    <cfRule type="duplicateValues" priority="14227"/>
    <cfRule type="duplicateValues" dxfId="16182" priority="14226"/>
    <cfRule type="duplicateValues" dxfId="16181" priority="14225"/>
    <cfRule type="duplicateValues" dxfId="16180" priority="14224" stopIfTrue="1"/>
    <cfRule type="duplicateValues" priority="14223"/>
    <cfRule type="duplicateValues" dxfId="16179" priority="14222"/>
    <cfRule type="duplicateValues" dxfId="16178" priority="14221"/>
    <cfRule type="duplicateValues" dxfId="16177" priority="14220" stopIfTrue="1"/>
    <cfRule type="duplicateValues" priority="14219"/>
    <cfRule type="duplicateValues" dxfId="16176" priority="14218"/>
    <cfRule type="duplicateValues" dxfId="16175" priority="14217"/>
    <cfRule type="duplicateValues" dxfId="16174" priority="14216" stopIfTrue="1"/>
    <cfRule type="duplicateValues" priority="14215"/>
    <cfRule type="duplicateValues" dxfId="16173" priority="14214"/>
    <cfRule type="duplicateValues" dxfId="16172" priority="14213"/>
    <cfRule type="duplicateValues" priority="14263"/>
    <cfRule type="duplicateValues" dxfId="16171" priority="14212" stopIfTrue="1"/>
    <cfRule type="duplicateValues" dxfId="16170" priority="14262"/>
    <cfRule type="duplicateValues" dxfId="16169" priority="14261"/>
    <cfRule type="duplicateValues" dxfId="16168" priority="14260" stopIfTrue="1"/>
  </conditionalFormatting>
  <conditionalFormatting sqref="L1781">
    <cfRule type="duplicateValues" dxfId="16167" priority="14208" stopIfTrue="1"/>
    <cfRule type="duplicateValues" priority="14207"/>
    <cfRule type="duplicateValues" dxfId="16166" priority="14206"/>
    <cfRule type="duplicateValues" dxfId="16165" priority="14205"/>
    <cfRule type="duplicateValues" dxfId="16164" priority="14204" stopIfTrue="1"/>
    <cfRule type="duplicateValues" priority="14211"/>
    <cfRule type="duplicateValues" dxfId="16163" priority="14210"/>
    <cfRule type="duplicateValues" dxfId="16162" priority="14209"/>
  </conditionalFormatting>
  <conditionalFormatting sqref="L1782:L1783">
    <cfRule type="duplicateValues" dxfId="16161" priority="14201"/>
    <cfRule type="duplicateValues" dxfId="16160" priority="14200" stopIfTrue="1"/>
    <cfRule type="duplicateValues" priority="14199"/>
    <cfRule type="duplicateValues" dxfId="16159" priority="14198"/>
    <cfRule type="duplicateValues" dxfId="16158" priority="14197"/>
    <cfRule type="duplicateValues" dxfId="16157" priority="14196" stopIfTrue="1"/>
    <cfRule type="duplicateValues" priority="14195"/>
    <cfRule type="duplicateValues" dxfId="16156" priority="14194"/>
    <cfRule type="duplicateValues" dxfId="16155" priority="14193"/>
    <cfRule type="duplicateValues" dxfId="16154" priority="14192" stopIfTrue="1"/>
    <cfRule type="duplicateValues" priority="14191"/>
    <cfRule type="duplicateValues" dxfId="16153" priority="14190"/>
    <cfRule type="duplicateValues" dxfId="16152" priority="14189"/>
    <cfRule type="duplicateValues" priority="14187"/>
    <cfRule type="duplicateValues" dxfId="16151" priority="14186"/>
    <cfRule type="duplicateValues" dxfId="16150" priority="14185"/>
    <cfRule type="duplicateValues" dxfId="16149" priority="14184" stopIfTrue="1"/>
    <cfRule type="duplicateValues" priority="14183"/>
    <cfRule type="duplicateValues" dxfId="16148" priority="14182"/>
    <cfRule type="duplicateValues" dxfId="16147" priority="14181"/>
    <cfRule type="duplicateValues" dxfId="16146" priority="14180" stopIfTrue="1"/>
    <cfRule type="duplicateValues" priority="14179"/>
    <cfRule type="duplicateValues" priority="14203"/>
    <cfRule type="duplicateValues" dxfId="16145" priority="14178"/>
    <cfRule type="duplicateValues" dxfId="16144" priority="14177"/>
    <cfRule type="duplicateValues" dxfId="16143" priority="14176" stopIfTrue="1"/>
    <cfRule type="duplicateValues" priority="14175"/>
    <cfRule type="duplicateValues" dxfId="16142" priority="14174"/>
    <cfRule type="duplicateValues" dxfId="16141" priority="14173"/>
    <cfRule type="duplicateValues" dxfId="16140" priority="14172" stopIfTrue="1"/>
    <cfRule type="duplicateValues" dxfId="16139" priority="14188" stopIfTrue="1"/>
    <cfRule type="duplicateValues" dxfId="16138" priority="14202"/>
  </conditionalFormatting>
  <conditionalFormatting sqref="L1785:L1786">
    <cfRule type="duplicateValues" dxfId="16137" priority="14169"/>
    <cfRule type="duplicateValues" dxfId="16136" priority="14168" stopIfTrue="1"/>
    <cfRule type="duplicateValues" dxfId="16135" priority="14170"/>
    <cfRule type="duplicateValues" priority="14171"/>
  </conditionalFormatting>
  <conditionalFormatting sqref="L1787:L1789">
    <cfRule type="duplicateValues" dxfId="16134" priority="14158"/>
    <cfRule type="duplicateValues" dxfId="16133" priority="14157"/>
    <cfRule type="duplicateValues" dxfId="16132" priority="14156" stopIfTrue="1"/>
    <cfRule type="duplicateValues" priority="14155"/>
    <cfRule type="duplicateValues" dxfId="16131" priority="14154"/>
    <cfRule type="duplicateValues" dxfId="16130" priority="14153"/>
    <cfRule type="duplicateValues" dxfId="16129" priority="14152" stopIfTrue="1"/>
    <cfRule type="duplicateValues" priority="14151"/>
    <cfRule type="duplicateValues" dxfId="16128" priority="14150"/>
    <cfRule type="duplicateValues" dxfId="16127" priority="14149"/>
    <cfRule type="duplicateValues" dxfId="16126" priority="14148" stopIfTrue="1"/>
    <cfRule type="duplicateValues" priority="14147"/>
    <cfRule type="duplicateValues" dxfId="16125" priority="14146"/>
    <cfRule type="duplicateValues" dxfId="16124" priority="14145"/>
    <cfRule type="duplicateValues" dxfId="16123" priority="14144" stopIfTrue="1"/>
    <cfRule type="duplicateValues" priority="14143"/>
    <cfRule type="duplicateValues" dxfId="16122" priority="14142"/>
    <cfRule type="duplicateValues" dxfId="16121" priority="14141"/>
    <cfRule type="duplicateValues" dxfId="16120" priority="14140" stopIfTrue="1"/>
    <cfRule type="duplicateValues" priority="14139"/>
    <cfRule type="duplicateValues" dxfId="16119" priority="14138"/>
    <cfRule type="duplicateValues" dxfId="16118" priority="14137"/>
    <cfRule type="duplicateValues" dxfId="16117" priority="14136" stopIfTrue="1"/>
    <cfRule type="duplicateValues" priority="14167"/>
    <cfRule type="duplicateValues" dxfId="16116" priority="14166"/>
    <cfRule type="duplicateValues" dxfId="16115" priority="14165"/>
    <cfRule type="duplicateValues" dxfId="16114" priority="14164" stopIfTrue="1"/>
    <cfRule type="duplicateValues" priority="14163"/>
    <cfRule type="duplicateValues" dxfId="16113" priority="14162"/>
    <cfRule type="duplicateValues" dxfId="16112" priority="14161"/>
    <cfRule type="duplicateValues" dxfId="16111" priority="14160" stopIfTrue="1"/>
    <cfRule type="duplicateValues" priority="14159"/>
  </conditionalFormatting>
  <conditionalFormatting sqref="L1792">
    <cfRule type="duplicateValues" dxfId="16110" priority="14100" stopIfTrue="1"/>
    <cfRule type="duplicateValues" dxfId="16109" priority="14098"/>
    <cfRule type="duplicateValues" priority="14099"/>
    <cfRule type="duplicateValues" dxfId="16108" priority="14114"/>
    <cfRule type="duplicateValues" priority="14135"/>
    <cfRule type="duplicateValues" dxfId="16107" priority="14134"/>
    <cfRule type="duplicateValues" dxfId="16106" priority="14133"/>
    <cfRule type="duplicateValues" dxfId="16105" priority="14132" stopIfTrue="1"/>
    <cfRule type="duplicateValues" priority="14131"/>
    <cfRule type="duplicateValues" dxfId="16104" priority="14130"/>
    <cfRule type="duplicateValues" dxfId="16103" priority="14129"/>
    <cfRule type="duplicateValues" dxfId="16102" priority="14128" stopIfTrue="1"/>
    <cfRule type="duplicateValues" priority="14127"/>
    <cfRule type="duplicateValues" dxfId="16101" priority="14126"/>
    <cfRule type="duplicateValues" dxfId="16100" priority="14125"/>
    <cfRule type="duplicateValues" dxfId="16099" priority="14124" stopIfTrue="1"/>
    <cfRule type="duplicateValues" priority="14123"/>
    <cfRule type="duplicateValues" dxfId="16098" priority="14122"/>
    <cfRule type="duplicateValues" dxfId="16097" priority="14121"/>
    <cfRule type="duplicateValues" dxfId="16096" priority="14120" stopIfTrue="1"/>
    <cfRule type="duplicateValues" dxfId="16095" priority="14096" stopIfTrue="1"/>
    <cfRule type="duplicateValues" priority="14095"/>
    <cfRule type="duplicateValues" dxfId="16094" priority="14094"/>
    <cfRule type="duplicateValues" dxfId="16093" priority="14093"/>
    <cfRule type="duplicateValues" dxfId="16092" priority="14092" stopIfTrue="1"/>
    <cfRule type="duplicateValues" priority="14091"/>
    <cfRule type="duplicateValues" dxfId="16091" priority="14090"/>
    <cfRule type="duplicateValues" dxfId="16090" priority="14089"/>
    <cfRule type="duplicateValues" dxfId="16089" priority="14088" stopIfTrue="1"/>
    <cfRule type="duplicateValues" priority="14087"/>
    <cfRule type="duplicateValues" dxfId="16088" priority="14086"/>
    <cfRule type="duplicateValues" dxfId="16087" priority="14085"/>
    <cfRule type="duplicateValues" dxfId="16086" priority="14084" stopIfTrue="1"/>
    <cfRule type="duplicateValues" dxfId="16085" priority="14113"/>
    <cfRule type="duplicateValues" dxfId="16084" priority="14112" stopIfTrue="1"/>
    <cfRule type="duplicateValues" priority="14111"/>
    <cfRule type="duplicateValues" dxfId="16083" priority="14110"/>
    <cfRule type="duplicateValues" dxfId="16082" priority="14109"/>
    <cfRule type="duplicateValues" dxfId="16081" priority="14108" stopIfTrue="1"/>
    <cfRule type="duplicateValues" priority="14107"/>
    <cfRule type="duplicateValues" dxfId="16080" priority="14106"/>
    <cfRule type="duplicateValues" priority="14119"/>
    <cfRule type="duplicateValues" dxfId="16079" priority="14105"/>
    <cfRule type="duplicateValues" dxfId="16078" priority="14104" stopIfTrue="1"/>
    <cfRule type="duplicateValues" priority="14103"/>
    <cfRule type="duplicateValues" dxfId="16077" priority="14102"/>
    <cfRule type="duplicateValues" dxfId="16076" priority="14101"/>
    <cfRule type="duplicateValues" dxfId="16075" priority="14097"/>
    <cfRule type="duplicateValues" dxfId="16074" priority="14118"/>
    <cfRule type="duplicateValues" dxfId="16073" priority="14117"/>
    <cfRule type="duplicateValues" dxfId="16072" priority="14116" stopIfTrue="1"/>
    <cfRule type="duplicateValues" priority="14115"/>
  </conditionalFormatting>
  <conditionalFormatting sqref="L1793">
    <cfRule type="duplicateValues" dxfId="16071" priority="14052" stopIfTrue="1"/>
    <cfRule type="duplicateValues" priority="14083"/>
    <cfRule type="duplicateValues" dxfId="16070" priority="14082"/>
    <cfRule type="duplicateValues" dxfId="16069" priority="14081"/>
    <cfRule type="duplicateValues" dxfId="16068" priority="14080" stopIfTrue="1"/>
    <cfRule type="duplicateValues" priority="14079"/>
    <cfRule type="duplicateValues" dxfId="16067" priority="14078"/>
    <cfRule type="duplicateValues" dxfId="16066" priority="14077"/>
    <cfRule type="duplicateValues" dxfId="16065" priority="14076" stopIfTrue="1"/>
    <cfRule type="duplicateValues" priority="14075"/>
    <cfRule type="duplicateValues" dxfId="16064" priority="14074"/>
    <cfRule type="duplicateValues" dxfId="16063" priority="14073"/>
    <cfRule type="duplicateValues" dxfId="16062" priority="14072" stopIfTrue="1"/>
    <cfRule type="duplicateValues" priority="14071"/>
    <cfRule type="duplicateValues" dxfId="16061" priority="14070"/>
    <cfRule type="duplicateValues" dxfId="16060" priority="14069"/>
    <cfRule type="duplicateValues" dxfId="16059" priority="14068" stopIfTrue="1"/>
    <cfRule type="duplicateValues" priority="14067"/>
    <cfRule type="duplicateValues" dxfId="16058" priority="14066"/>
    <cfRule type="duplicateValues" dxfId="16057" priority="14065"/>
    <cfRule type="duplicateValues" dxfId="16056" priority="14064" stopIfTrue="1"/>
    <cfRule type="duplicateValues" priority="14063"/>
    <cfRule type="duplicateValues" dxfId="16055" priority="14062"/>
    <cfRule type="duplicateValues" dxfId="16054" priority="14061"/>
    <cfRule type="duplicateValues" dxfId="16053" priority="14060" stopIfTrue="1"/>
    <cfRule type="duplicateValues" priority="14059"/>
    <cfRule type="duplicateValues" dxfId="16052" priority="14058"/>
    <cfRule type="duplicateValues" dxfId="16051" priority="14057"/>
    <cfRule type="duplicateValues" dxfId="16050" priority="14056" stopIfTrue="1"/>
    <cfRule type="duplicateValues" priority="14055"/>
    <cfRule type="duplicateValues" dxfId="16049" priority="14054"/>
    <cfRule type="duplicateValues" dxfId="16048" priority="14053"/>
  </conditionalFormatting>
  <conditionalFormatting sqref="L1798">
    <cfRule type="duplicateValues" dxfId="16047" priority="14044" stopIfTrue="1"/>
    <cfRule type="duplicateValues" priority="14051"/>
    <cfRule type="duplicateValues" dxfId="16046" priority="14050"/>
    <cfRule type="duplicateValues" dxfId="16045" priority="14049"/>
    <cfRule type="duplicateValues" dxfId="16044" priority="14048" stopIfTrue="1"/>
    <cfRule type="duplicateValues" priority="14047"/>
    <cfRule type="duplicateValues" dxfId="16043" priority="14046"/>
    <cfRule type="duplicateValues" dxfId="16042" priority="14045"/>
  </conditionalFormatting>
  <conditionalFormatting sqref="L1799">
    <cfRule type="duplicateValues" dxfId="16041" priority="14036" stopIfTrue="1"/>
    <cfRule type="duplicateValues" priority="14043"/>
    <cfRule type="duplicateValues" dxfId="16040" priority="14042"/>
    <cfRule type="duplicateValues" dxfId="16039" priority="14041"/>
    <cfRule type="duplicateValues" dxfId="16038" priority="14040" stopIfTrue="1"/>
    <cfRule type="duplicateValues" priority="14039"/>
    <cfRule type="duplicateValues" dxfId="16037" priority="14038"/>
    <cfRule type="duplicateValues" dxfId="16036" priority="14037"/>
    <cfRule type="duplicateValues" dxfId="16035" priority="13992" stopIfTrue="1"/>
    <cfRule type="duplicateValues" priority="14035"/>
    <cfRule type="duplicateValues" dxfId="16034" priority="14034"/>
    <cfRule type="duplicateValues" dxfId="16033" priority="14033"/>
    <cfRule type="duplicateValues" dxfId="16032" priority="14032" stopIfTrue="1"/>
    <cfRule type="duplicateValues" priority="14031"/>
    <cfRule type="duplicateValues" dxfId="16031" priority="14030"/>
    <cfRule type="duplicateValues" dxfId="16030" priority="14029"/>
    <cfRule type="duplicateValues" dxfId="16029" priority="14028" stopIfTrue="1"/>
    <cfRule type="duplicateValues" priority="14027"/>
    <cfRule type="duplicateValues" dxfId="16028" priority="14026"/>
    <cfRule type="duplicateValues" dxfId="16027" priority="14025"/>
    <cfRule type="duplicateValues" dxfId="16026" priority="14024" stopIfTrue="1"/>
    <cfRule type="duplicateValues" priority="14023"/>
    <cfRule type="duplicateValues" dxfId="16025" priority="14022"/>
    <cfRule type="duplicateValues" dxfId="16024" priority="14021"/>
    <cfRule type="duplicateValues" dxfId="16023" priority="14020" stopIfTrue="1"/>
    <cfRule type="duplicateValues" priority="14019"/>
    <cfRule type="duplicateValues" dxfId="16022" priority="14018"/>
    <cfRule type="duplicateValues" dxfId="16021" priority="14017"/>
    <cfRule type="duplicateValues" dxfId="16020" priority="14016" stopIfTrue="1"/>
    <cfRule type="duplicateValues" priority="14015"/>
    <cfRule type="duplicateValues" dxfId="16019" priority="14014"/>
    <cfRule type="duplicateValues" dxfId="16018" priority="14013"/>
    <cfRule type="duplicateValues" dxfId="16017" priority="14012" stopIfTrue="1"/>
    <cfRule type="duplicateValues" priority="14011"/>
    <cfRule type="duplicateValues" dxfId="16016" priority="14010"/>
    <cfRule type="duplicateValues" dxfId="16015" priority="14009"/>
    <cfRule type="duplicateValues" dxfId="16014" priority="14008" stopIfTrue="1"/>
    <cfRule type="duplicateValues" priority="14007"/>
    <cfRule type="duplicateValues" dxfId="16013" priority="14006"/>
    <cfRule type="duplicateValues" dxfId="16012" priority="14005"/>
    <cfRule type="duplicateValues" dxfId="16011" priority="14004" stopIfTrue="1"/>
    <cfRule type="duplicateValues" priority="14003"/>
    <cfRule type="duplicateValues" dxfId="16010" priority="14002"/>
    <cfRule type="duplicateValues" dxfId="16009" priority="14001"/>
    <cfRule type="duplicateValues" dxfId="16008" priority="14000" stopIfTrue="1"/>
    <cfRule type="duplicateValues" priority="13999"/>
    <cfRule type="duplicateValues" dxfId="16007" priority="13998"/>
    <cfRule type="duplicateValues" dxfId="16006" priority="13997"/>
    <cfRule type="duplicateValues" dxfId="16005" priority="13996" stopIfTrue="1"/>
    <cfRule type="duplicateValues" priority="13995"/>
    <cfRule type="duplicateValues" dxfId="16004" priority="13994"/>
    <cfRule type="duplicateValues" dxfId="16003" priority="13993"/>
  </conditionalFormatting>
  <conditionalFormatting sqref="L1800">
    <cfRule type="duplicateValues" dxfId="16002" priority="13984" stopIfTrue="1"/>
    <cfRule type="duplicateValues" priority="13991"/>
    <cfRule type="duplicateValues" dxfId="16001" priority="13990"/>
    <cfRule type="duplicateValues" dxfId="16000" priority="13989"/>
    <cfRule type="duplicateValues" dxfId="15999" priority="13988" stopIfTrue="1"/>
    <cfRule type="duplicateValues" priority="13987"/>
    <cfRule type="duplicateValues" dxfId="15998" priority="13986"/>
    <cfRule type="duplicateValues" dxfId="15997" priority="13985"/>
  </conditionalFormatting>
  <conditionalFormatting sqref="L1801:L1802">
    <cfRule type="duplicateValues" priority="13983"/>
    <cfRule type="duplicateValues" dxfId="15996" priority="13982"/>
    <cfRule type="duplicateValues" dxfId="15995" priority="13981"/>
    <cfRule type="duplicateValues" dxfId="15994" priority="13980" stopIfTrue="1"/>
    <cfRule type="duplicateValues" priority="13979"/>
    <cfRule type="duplicateValues" dxfId="15993" priority="13978"/>
    <cfRule type="duplicateValues" dxfId="15992" priority="13977"/>
    <cfRule type="duplicateValues" dxfId="15991" priority="13976" stopIfTrue="1"/>
    <cfRule type="duplicateValues" priority="13975"/>
    <cfRule type="duplicateValues" dxfId="15990" priority="13974"/>
    <cfRule type="duplicateValues" dxfId="15989" priority="13973"/>
    <cfRule type="duplicateValues" dxfId="15988" priority="13972" stopIfTrue="1"/>
    <cfRule type="duplicateValues" priority="13971"/>
    <cfRule type="duplicateValues" dxfId="15987" priority="13970"/>
    <cfRule type="duplicateValues" dxfId="15986" priority="13969"/>
    <cfRule type="duplicateValues" dxfId="15985" priority="13968" stopIfTrue="1"/>
    <cfRule type="duplicateValues" priority="13967"/>
    <cfRule type="duplicateValues" dxfId="15984" priority="13966"/>
    <cfRule type="duplicateValues" dxfId="15983" priority="13965"/>
    <cfRule type="duplicateValues" dxfId="15982" priority="13964" stopIfTrue="1"/>
    <cfRule type="duplicateValues" priority="13963"/>
    <cfRule type="duplicateValues" dxfId="15981" priority="13962"/>
    <cfRule type="duplicateValues" dxfId="15980" priority="13961"/>
    <cfRule type="duplicateValues" dxfId="15979" priority="13960" stopIfTrue="1"/>
    <cfRule type="duplicateValues" priority="13959"/>
    <cfRule type="duplicateValues" dxfId="15978" priority="13958"/>
    <cfRule type="duplicateValues" dxfId="15977" priority="13957"/>
    <cfRule type="duplicateValues" dxfId="15976" priority="13956" stopIfTrue="1"/>
    <cfRule type="duplicateValues" dxfId="15975" priority="13954"/>
    <cfRule type="duplicateValues" dxfId="15974" priority="13953"/>
    <cfRule type="duplicateValues" dxfId="15973" priority="13952" stopIfTrue="1"/>
    <cfRule type="duplicateValues" priority="13955"/>
  </conditionalFormatting>
  <conditionalFormatting sqref="L1803">
    <cfRule type="duplicateValues" priority="13951"/>
    <cfRule type="duplicateValues" dxfId="15972" priority="13950"/>
    <cfRule type="duplicateValues" dxfId="15971" priority="13949"/>
    <cfRule type="duplicateValues" dxfId="15970" priority="13948" stopIfTrue="1"/>
    <cfRule type="duplicateValues" priority="13947"/>
    <cfRule type="duplicateValues" dxfId="15969" priority="13946"/>
    <cfRule type="duplicateValues" dxfId="15968" priority="13945"/>
    <cfRule type="duplicateValues" dxfId="15967" priority="13944" stopIfTrue="1"/>
    <cfRule type="duplicateValues" priority="13943"/>
    <cfRule type="duplicateValues" dxfId="15966" priority="13942"/>
    <cfRule type="duplicateValues" dxfId="15965" priority="13941"/>
    <cfRule type="duplicateValues" dxfId="15964" priority="13940" stopIfTrue="1"/>
    <cfRule type="duplicateValues" priority="13923"/>
    <cfRule type="duplicateValues" dxfId="15963" priority="13924" stopIfTrue="1"/>
    <cfRule type="duplicateValues" dxfId="15962" priority="13925"/>
    <cfRule type="duplicateValues" dxfId="15961" priority="13926"/>
    <cfRule type="duplicateValues" priority="13907"/>
    <cfRule type="duplicateValues" priority="13927"/>
    <cfRule type="duplicateValues" dxfId="15960" priority="13928" stopIfTrue="1"/>
    <cfRule type="duplicateValues" dxfId="15959" priority="13929"/>
    <cfRule type="duplicateValues" dxfId="15958" priority="13930"/>
    <cfRule type="duplicateValues" priority="13931"/>
    <cfRule type="duplicateValues" dxfId="15957" priority="13932" stopIfTrue="1"/>
    <cfRule type="duplicateValues" dxfId="15956" priority="13906"/>
    <cfRule type="duplicateValues" dxfId="15955" priority="13905"/>
    <cfRule type="duplicateValues" dxfId="15954" priority="13933"/>
    <cfRule type="duplicateValues" dxfId="15953" priority="13934"/>
    <cfRule type="duplicateValues" priority="13935"/>
    <cfRule type="duplicateValues" dxfId="15952" priority="13936" stopIfTrue="1"/>
    <cfRule type="duplicateValues" dxfId="15951" priority="13937"/>
    <cfRule type="duplicateValues" dxfId="15950" priority="13938"/>
    <cfRule type="duplicateValues" priority="13939"/>
    <cfRule type="duplicateValues" dxfId="15949" priority="13904" stopIfTrue="1"/>
    <cfRule type="duplicateValues" priority="13903"/>
    <cfRule type="duplicateValues" dxfId="15948" priority="13902"/>
    <cfRule type="duplicateValues" dxfId="15947" priority="13901"/>
    <cfRule type="duplicateValues" dxfId="15946" priority="13900" stopIfTrue="1"/>
    <cfRule type="duplicateValues" dxfId="15945" priority="13922"/>
    <cfRule type="duplicateValues" dxfId="15944" priority="13921"/>
    <cfRule type="duplicateValues" dxfId="15943" priority="13920" stopIfTrue="1"/>
    <cfRule type="duplicateValues" priority="13919"/>
    <cfRule type="duplicateValues" dxfId="15942" priority="13918"/>
    <cfRule type="duplicateValues" dxfId="15941" priority="13917"/>
    <cfRule type="duplicateValues" dxfId="15940" priority="13916" stopIfTrue="1"/>
    <cfRule type="duplicateValues" priority="13915"/>
    <cfRule type="duplicateValues" dxfId="15939" priority="13914"/>
    <cfRule type="duplicateValues" dxfId="15938" priority="13913"/>
    <cfRule type="duplicateValues" dxfId="15937" priority="13912" stopIfTrue="1"/>
    <cfRule type="duplicateValues" priority="13911"/>
    <cfRule type="duplicateValues" dxfId="15936" priority="13910"/>
    <cfRule type="duplicateValues" dxfId="15935" priority="13909"/>
    <cfRule type="duplicateValues" dxfId="15934" priority="13908" stopIfTrue="1"/>
  </conditionalFormatting>
  <conditionalFormatting sqref="L1807:L1808">
    <cfRule type="duplicateValues" priority="13871"/>
    <cfRule type="duplicateValues" dxfId="15933" priority="13880" stopIfTrue="1"/>
    <cfRule type="duplicateValues" dxfId="15932" priority="13881"/>
    <cfRule type="duplicateValues" priority="13875"/>
    <cfRule type="duplicateValues" dxfId="15931" priority="13876" stopIfTrue="1"/>
    <cfRule type="duplicateValues" dxfId="15930" priority="13877"/>
    <cfRule type="duplicateValues" dxfId="15929" priority="13878"/>
    <cfRule type="duplicateValues" priority="13879"/>
    <cfRule type="duplicateValues" priority="13899"/>
    <cfRule type="duplicateValues" dxfId="15928" priority="13898"/>
    <cfRule type="duplicateValues" dxfId="15927" priority="13897"/>
    <cfRule type="duplicateValues" dxfId="15926" priority="13896" stopIfTrue="1"/>
    <cfRule type="duplicateValues" priority="13895"/>
    <cfRule type="duplicateValues" dxfId="15925" priority="13894"/>
    <cfRule type="duplicateValues" dxfId="15924" priority="13893"/>
    <cfRule type="duplicateValues" dxfId="15923" priority="13892" stopIfTrue="1"/>
    <cfRule type="duplicateValues" dxfId="15922" priority="13874"/>
    <cfRule type="duplicateValues" priority="13891"/>
    <cfRule type="duplicateValues" dxfId="15921" priority="13873"/>
    <cfRule type="duplicateValues" dxfId="15920" priority="13890"/>
    <cfRule type="duplicateValues" dxfId="15919" priority="13889"/>
    <cfRule type="duplicateValues" dxfId="15918" priority="13888" stopIfTrue="1"/>
    <cfRule type="duplicateValues" priority="13887"/>
    <cfRule type="duplicateValues" dxfId="15917" priority="13886"/>
    <cfRule type="duplicateValues" dxfId="15916" priority="13885"/>
    <cfRule type="duplicateValues" dxfId="15915" priority="13884" stopIfTrue="1"/>
    <cfRule type="duplicateValues" priority="13883"/>
    <cfRule type="duplicateValues" dxfId="15914" priority="13882"/>
    <cfRule type="duplicateValues" dxfId="15913" priority="13872" stopIfTrue="1"/>
    <cfRule type="duplicateValues" dxfId="15912" priority="13868" stopIfTrue="1"/>
    <cfRule type="duplicateValues" dxfId="15911" priority="13869"/>
    <cfRule type="duplicateValues" dxfId="15910" priority="13870"/>
  </conditionalFormatting>
  <conditionalFormatting sqref="L1810">
    <cfRule type="duplicateValues" dxfId="15909" priority="13865"/>
    <cfRule type="duplicateValues" dxfId="15908" priority="13860" stopIfTrue="1"/>
    <cfRule type="duplicateValues" dxfId="15907" priority="13861"/>
    <cfRule type="duplicateValues" dxfId="15906" priority="13862"/>
    <cfRule type="duplicateValues" priority="13863"/>
    <cfRule type="duplicateValues" dxfId="15905" priority="13864" stopIfTrue="1"/>
    <cfRule type="duplicateValues" dxfId="15904" priority="13866"/>
    <cfRule type="duplicateValues" priority="13867"/>
  </conditionalFormatting>
  <conditionalFormatting sqref="L1811:L1812">
    <cfRule type="duplicateValues" dxfId="15903" priority="13821"/>
    <cfRule type="duplicateValues" dxfId="15902" priority="13822"/>
    <cfRule type="duplicateValues" priority="13823"/>
    <cfRule type="duplicateValues" dxfId="15901" priority="13824" stopIfTrue="1"/>
    <cfRule type="duplicateValues" dxfId="15900" priority="13825"/>
    <cfRule type="duplicateValues" dxfId="15899" priority="13826"/>
    <cfRule type="duplicateValues" priority="13827"/>
    <cfRule type="duplicateValues" dxfId="15898" priority="13828" stopIfTrue="1"/>
    <cfRule type="duplicateValues" dxfId="15897" priority="13829"/>
    <cfRule type="duplicateValues" dxfId="15896" priority="13830"/>
    <cfRule type="duplicateValues" dxfId="15895" priority="13809"/>
    <cfRule type="duplicateValues" dxfId="15894" priority="13832" stopIfTrue="1"/>
    <cfRule type="duplicateValues" dxfId="15893" priority="13833"/>
    <cfRule type="duplicateValues" dxfId="15892" priority="13834"/>
    <cfRule type="duplicateValues" priority="13835"/>
    <cfRule type="duplicateValues" dxfId="15891" priority="13836" stopIfTrue="1"/>
    <cfRule type="duplicateValues" dxfId="15890" priority="13837"/>
    <cfRule type="duplicateValues" dxfId="15889" priority="13838"/>
    <cfRule type="duplicateValues" priority="13839"/>
    <cfRule type="duplicateValues" dxfId="15888" priority="13840" stopIfTrue="1"/>
    <cfRule type="duplicateValues" dxfId="15887" priority="13841"/>
    <cfRule type="duplicateValues" dxfId="15886" priority="13842"/>
    <cfRule type="duplicateValues" priority="13843"/>
    <cfRule type="duplicateValues" dxfId="15885" priority="13844" stopIfTrue="1"/>
    <cfRule type="duplicateValues" dxfId="15884" priority="13845"/>
    <cfRule type="duplicateValues" dxfId="15883" priority="13846"/>
    <cfRule type="duplicateValues" priority="13847"/>
    <cfRule type="duplicateValues" dxfId="15882" priority="13848" stopIfTrue="1"/>
    <cfRule type="duplicateValues" dxfId="15881" priority="13849"/>
    <cfRule type="duplicateValues" dxfId="15880" priority="13850"/>
    <cfRule type="duplicateValues" priority="13851"/>
    <cfRule type="duplicateValues" dxfId="15879" priority="13852" stopIfTrue="1"/>
    <cfRule type="duplicateValues" dxfId="15878" priority="13853"/>
    <cfRule type="duplicateValues" dxfId="15877" priority="13854"/>
    <cfRule type="duplicateValues" priority="13855"/>
    <cfRule type="duplicateValues" dxfId="15876" priority="13856" stopIfTrue="1"/>
    <cfRule type="duplicateValues" dxfId="15875" priority="13857"/>
    <cfRule type="duplicateValues" dxfId="15874" priority="13808" stopIfTrue="1"/>
    <cfRule type="duplicateValues" priority="13859"/>
    <cfRule type="duplicateValues" dxfId="15873" priority="13814"/>
    <cfRule type="duplicateValues" priority="13815"/>
    <cfRule type="duplicateValues" dxfId="15872" priority="13816" stopIfTrue="1"/>
    <cfRule type="duplicateValues" dxfId="15871" priority="13817"/>
    <cfRule type="duplicateValues" dxfId="15870" priority="13818"/>
    <cfRule type="duplicateValues" dxfId="15869" priority="13858"/>
    <cfRule type="duplicateValues" priority="13819"/>
    <cfRule type="duplicateValues" dxfId="15868" priority="13820" stopIfTrue="1"/>
    <cfRule type="duplicateValues" dxfId="15867" priority="13810"/>
    <cfRule type="duplicateValues" priority="13811"/>
    <cfRule type="duplicateValues" dxfId="15866" priority="13812" stopIfTrue="1"/>
    <cfRule type="duplicateValues" dxfId="15865" priority="13813"/>
    <cfRule type="duplicateValues" priority="13831"/>
  </conditionalFormatting>
  <conditionalFormatting sqref="L1813">
    <cfRule type="duplicateValues" dxfId="15864" priority="13800" stopIfTrue="1"/>
    <cfRule type="duplicateValues" dxfId="15863" priority="13802"/>
    <cfRule type="duplicateValues" priority="13803"/>
    <cfRule type="duplicateValues" dxfId="15862" priority="13804" stopIfTrue="1"/>
    <cfRule type="duplicateValues" dxfId="15861" priority="13805"/>
    <cfRule type="duplicateValues" dxfId="15860" priority="13806"/>
    <cfRule type="duplicateValues" dxfId="15859" priority="13801"/>
    <cfRule type="duplicateValues" priority="13807"/>
  </conditionalFormatting>
  <conditionalFormatting sqref="L1815">
    <cfRule type="duplicateValues" dxfId="15858" priority="13773"/>
    <cfRule type="duplicateValues" dxfId="15857" priority="13788" stopIfTrue="1"/>
    <cfRule type="duplicateValues" priority="13787"/>
    <cfRule type="duplicateValues" dxfId="15856" priority="13786"/>
    <cfRule type="duplicateValues" dxfId="15855" priority="13785"/>
    <cfRule type="duplicateValues" dxfId="15854" priority="13784" stopIfTrue="1"/>
    <cfRule type="duplicateValues" priority="13783"/>
    <cfRule type="duplicateValues" dxfId="15853" priority="13782"/>
    <cfRule type="duplicateValues" dxfId="15852" priority="13781"/>
    <cfRule type="duplicateValues" dxfId="15851" priority="13780" stopIfTrue="1"/>
    <cfRule type="duplicateValues" priority="13779"/>
    <cfRule type="duplicateValues" dxfId="15850" priority="13778"/>
    <cfRule type="duplicateValues" dxfId="15849" priority="13777"/>
    <cfRule type="duplicateValues" dxfId="15848" priority="13776" stopIfTrue="1"/>
    <cfRule type="duplicateValues" priority="13775"/>
    <cfRule type="duplicateValues" dxfId="15847" priority="13774"/>
    <cfRule type="duplicateValues" dxfId="15846" priority="13754"/>
    <cfRule type="duplicateValues" priority="13755"/>
    <cfRule type="duplicateValues" dxfId="15845" priority="13756" stopIfTrue="1"/>
    <cfRule type="duplicateValues" dxfId="15844" priority="13757"/>
    <cfRule type="duplicateValues" dxfId="15843" priority="13758"/>
    <cfRule type="duplicateValues" priority="13759"/>
    <cfRule type="duplicateValues" dxfId="15842" priority="13760" stopIfTrue="1"/>
    <cfRule type="duplicateValues" dxfId="15841" priority="13761"/>
    <cfRule type="duplicateValues" dxfId="15840" priority="13796" stopIfTrue="1"/>
    <cfRule type="duplicateValues" dxfId="15839" priority="13762"/>
    <cfRule type="duplicateValues" priority="13763"/>
    <cfRule type="duplicateValues" dxfId="15838" priority="13764" stopIfTrue="1"/>
    <cfRule type="duplicateValues" dxfId="15837" priority="13765"/>
    <cfRule type="duplicateValues" dxfId="15836" priority="13766"/>
    <cfRule type="duplicateValues" priority="13767"/>
    <cfRule type="duplicateValues" dxfId="15835" priority="13768" stopIfTrue="1"/>
    <cfRule type="duplicateValues" dxfId="15834" priority="13769"/>
    <cfRule type="duplicateValues" dxfId="15833" priority="13770"/>
    <cfRule type="duplicateValues" priority="13771"/>
    <cfRule type="duplicateValues" dxfId="15832" priority="13772" stopIfTrue="1"/>
    <cfRule type="duplicateValues" dxfId="15831" priority="13749"/>
    <cfRule type="duplicateValues" dxfId="15830" priority="13750"/>
    <cfRule type="duplicateValues" priority="13751"/>
    <cfRule type="duplicateValues" dxfId="15829" priority="13752" stopIfTrue="1"/>
    <cfRule type="duplicateValues" dxfId="15828" priority="13753"/>
    <cfRule type="duplicateValues" dxfId="15827" priority="13789"/>
    <cfRule type="duplicateValues" dxfId="15826" priority="13790"/>
    <cfRule type="duplicateValues" priority="13791"/>
    <cfRule type="duplicateValues" dxfId="15825" priority="13792" stopIfTrue="1"/>
    <cfRule type="duplicateValues" dxfId="15824" priority="13793"/>
    <cfRule type="duplicateValues" dxfId="15823" priority="13794"/>
    <cfRule type="duplicateValues" priority="13795"/>
    <cfRule type="duplicateValues" dxfId="15822" priority="13797"/>
    <cfRule type="duplicateValues" dxfId="15821" priority="13798"/>
    <cfRule type="duplicateValues" dxfId="15820" priority="13748" stopIfTrue="1"/>
    <cfRule type="duplicateValues" priority="13799"/>
  </conditionalFormatting>
  <conditionalFormatting sqref="L1816">
    <cfRule type="duplicateValues" priority="13743"/>
    <cfRule type="duplicateValues" dxfId="15819" priority="13744" stopIfTrue="1"/>
    <cfRule type="duplicateValues" dxfId="15818" priority="13745"/>
    <cfRule type="duplicateValues" priority="13747"/>
    <cfRule type="duplicateValues" dxfId="15817" priority="13746"/>
    <cfRule type="duplicateValues" dxfId="15816" priority="13740" stopIfTrue="1"/>
    <cfRule type="duplicateValues" dxfId="15815" priority="13741"/>
    <cfRule type="duplicateValues" dxfId="15814" priority="13742"/>
  </conditionalFormatting>
  <conditionalFormatting sqref="L1822">
    <cfRule type="duplicateValues" dxfId="15813" priority="13700" stopIfTrue="1"/>
    <cfRule type="duplicateValues" dxfId="15812" priority="13701"/>
    <cfRule type="duplicateValues" dxfId="15811" priority="13702"/>
    <cfRule type="duplicateValues" priority="13703"/>
    <cfRule type="duplicateValues" dxfId="15810" priority="13704" stopIfTrue="1"/>
    <cfRule type="duplicateValues" dxfId="15809" priority="13705"/>
    <cfRule type="duplicateValues" dxfId="15808" priority="13706"/>
    <cfRule type="duplicateValues" priority="13707"/>
    <cfRule type="duplicateValues" dxfId="15807" priority="13708" stopIfTrue="1"/>
    <cfRule type="duplicateValues" dxfId="15806" priority="13709"/>
    <cfRule type="duplicateValues" dxfId="15805" priority="13710"/>
    <cfRule type="duplicateValues" priority="13711"/>
    <cfRule type="duplicateValues" dxfId="15804" priority="13712" stopIfTrue="1"/>
    <cfRule type="duplicateValues" dxfId="15803" priority="13713"/>
    <cfRule type="duplicateValues" dxfId="15802" priority="13714"/>
    <cfRule type="duplicateValues" priority="13715"/>
    <cfRule type="duplicateValues" dxfId="15801" priority="13716" stopIfTrue="1"/>
    <cfRule type="duplicateValues" dxfId="15800" priority="13717"/>
    <cfRule type="duplicateValues" dxfId="15799" priority="13718"/>
    <cfRule type="duplicateValues" priority="13719"/>
    <cfRule type="duplicateValues" dxfId="15798" priority="13721"/>
    <cfRule type="duplicateValues" priority="13723"/>
    <cfRule type="duplicateValues" dxfId="15797" priority="13724" stopIfTrue="1"/>
    <cfRule type="duplicateValues" dxfId="15796" priority="13725"/>
    <cfRule type="duplicateValues" dxfId="15795" priority="13726"/>
    <cfRule type="duplicateValues" priority="13727"/>
    <cfRule type="duplicateValues" dxfId="15794" priority="13728" stopIfTrue="1"/>
    <cfRule type="duplicateValues" dxfId="15793" priority="13729"/>
    <cfRule type="duplicateValues" dxfId="15792" priority="13730"/>
    <cfRule type="duplicateValues" priority="13731"/>
    <cfRule type="duplicateValues" dxfId="15791" priority="13732" stopIfTrue="1"/>
    <cfRule type="duplicateValues" dxfId="15790" priority="13733"/>
    <cfRule type="duplicateValues" dxfId="15789" priority="13734"/>
    <cfRule type="duplicateValues" priority="13735"/>
    <cfRule type="duplicateValues" dxfId="15788" priority="13736" stopIfTrue="1"/>
    <cfRule type="duplicateValues" dxfId="15787" priority="13737"/>
    <cfRule type="duplicateValues" dxfId="15786" priority="13738"/>
    <cfRule type="duplicateValues" priority="13739"/>
    <cfRule type="duplicateValues" dxfId="15785" priority="13720" stopIfTrue="1"/>
    <cfRule type="duplicateValues" dxfId="15784" priority="13696" stopIfTrue="1"/>
    <cfRule type="duplicateValues" dxfId="15783" priority="13688" stopIfTrue="1"/>
    <cfRule type="duplicateValues" dxfId="15782" priority="13689"/>
    <cfRule type="duplicateValues" dxfId="15781" priority="13690"/>
    <cfRule type="duplicateValues" priority="13691"/>
    <cfRule type="duplicateValues" dxfId="15780" priority="13692" stopIfTrue="1"/>
    <cfRule type="duplicateValues" dxfId="15779" priority="13693"/>
    <cfRule type="duplicateValues" dxfId="15778" priority="13694"/>
    <cfRule type="duplicateValues" priority="13695"/>
    <cfRule type="duplicateValues" dxfId="15777" priority="13697"/>
    <cfRule type="duplicateValues" dxfId="15776" priority="13698"/>
    <cfRule type="duplicateValues" priority="13699"/>
    <cfRule type="duplicateValues" dxfId="15775" priority="13722"/>
  </conditionalFormatting>
  <conditionalFormatting sqref="L1823">
    <cfRule type="duplicateValues" priority="13675"/>
    <cfRule type="duplicateValues" dxfId="15774" priority="13674"/>
    <cfRule type="duplicateValues" dxfId="15773" priority="13673"/>
    <cfRule type="duplicateValues" dxfId="15772" priority="13672" stopIfTrue="1"/>
    <cfRule type="duplicateValues" priority="13687"/>
    <cfRule type="duplicateValues" dxfId="15771" priority="13686"/>
    <cfRule type="duplicateValues" dxfId="15770" priority="13685"/>
    <cfRule type="duplicateValues" dxfId="15769" priority="13684" stopIfTrue="1"/>
    <cfRule type="duplicateValues" priority="13683"/>
    <cfRule type="duplicateValues" dxfId="15768" priority="13682"/>
    <cfRule type="duplicateValues" dxfId="15767" priority="13681"/>
    <cfRule type="duplicateValues" dxfId="15766" priority="13680" stopIfTrue="1"/>
    <cfRule type="duplicateValues" priority="13679"/>
    <cfRule type="duplicateValues" priority="13671"/>
    <cfRule type="duplicateValues" dxfId="15765" priority="13678"/>
    <cfRule type="duplicateValues" dxfId="15764" priority="13677"/>
    <cfRule type="duplicateValues" priority="13663"/>
    <cfRule type="duplicateValues" dxfId="15763" priority="13656" stopIfTrue="1"/>
    <cfRule type="duplicateValues" dxfId="15762" priority="13657"/>
    <cfRule type="duplicateValues" dxfId="15761" priority="13658"/>
    <cfRule type="duplicateValues" priority="13659"/>
    <cfRule type="duplicateValues" dxfId="15760" priority="13660" stopIfTrue="1"/>
    <cfRule type="duplicateValues" dxfId="15759" priority="13661"/>
    <cfRule type="duplicateValues" dxfId="15758" priority="13662"/>
    <cfRule type="duplicateValues" dxfId="15757" priority="13664" stopIfTrue="1"/>
    <cfRule type="duplicateValues" dxfId="15756" priority="13665"/>
    <cfRule type="duplicateValues" dxfId="15755" priority="13666"/>
    <cfRule type="duplicateValues" priority="13667"/>
    <cfRule type="duplicateValues" dxfId="15754" priority="13668" stopIfTrue="1"/>
    <cfRule type="duplicateValues" dxfId="15753" priority="13669"/>
    <cfRule type="duplicateValues" dxfId="15752" priority="13676" stopIfTrue="1"/>
    <cfRule type="duplicateValues" dxfId="15751" priority="13670"/>
  </conditionalFormatting>
  <conditionalFormatting sqref="L1824:L1825">
    <cfRule type="duplicateValues" dxfId="15750" priority="13620" stopIfTrue="1"/>
    <cfRule type="duplicateValues" dxfId="15749" priority="13621"/>
    <cfRule type="duplicateValues" priority="13623"/>
    <cfRule type="duplicateValues" dxfId="15748" priority="13624" stopIfTrue="1"/>
    <cfRule type="duplicateValues" dxfId="15747" priority="13626"/>
    <cfRule type="duplicateValues" priority="13627"/>
    <cfRule type="duplicateValues" dxfId="15746" priority="13628" stopIfTrue="1"/>
    <cfRule type="duplicateValues" dxfId="15745" priority="13629"/>
    <cfRule type="duplicateValues" dxfId="15744" priority="13630"/>
    <cfRule type="duplicateValues" priority="13631"/>
    <cfRule type="duplicateValues" dxfId="15743" priority="13632" stopIfTrue="1"/>
    <cfRule type="duplicateValues" dxfId="15742" priority="13633"/>
    <cfRule type="duplicateValues" dxfId="15741" priority="13634"/>
    <cfRule type="duplicateValues" priority="13635"/>
    <cfRule type="duplicateValues" dxfId="15740" priority="13636" stopIfTrue="1"/>
    <cfRule type="duplicateValues" dxfId="15739" priority="13637"/>
    <cfRule type="duplicateValues" dxfId="15738" priority="13638"/>
    <cfRule type="duplicateValues" priority="13639"/>
    <cfRule type="duplicateValues" dxfId="15737" priority="13640" stopIfTrue="1"/>
    <cfRule type="duplicateValues" dxfId="15736" priority="13641"/>
    <cfRule type="duplicateValues" dxfId="15735" priority="13642"/>
    <cfRule type="duplicateValues" priority="13643"/>
    <cfRule type="duplicateValues" dxfId="15734" priority="13644" stopIfTrue="1"/>
    <cfRule type="duplicateValues" dxfId="15733" priority="13645"/>
    <cfRule type="duplicateValues" dxfId="15732" priority="13646"/>
    <cfRule type="duplicateValues" priority="13647"/>
    <cfRule type="duplicateValues" dxfId="15731" priority="13648" stopIfTrue="1"/>
    <cfRule type="duplicateValues" dxfId="15730" priority="13625"/>
    <cfRule type="duplicateValues" dxfId="15729" priority="13650"/>
    <cfRule type="duplicateValues" priority="13651"/>
    <cfRule type="duplicateValues" dxfId="15728" priority="13652" stopIfTrue="1"/>
    <cfRule type="duplicateValues" dxfId="15727" priority="13604" stopIfTrue="1"/>
    <cfRule type="duplicateValues" dxfId="15726" priority="13654"/>
    <cfRule type="duplicateValues" priority="13655"/>
    <cfRule type="duplicateValues" dxfId="15725" priority="13605"/>
    <cfRule type="duplicateValues" dxfId="15724" priority="13606"/>
    <cfRule type="duplicateValues" priority="13607"/>
    <cfRule type="duplicateValues" dxfId="15723" priority="13608" stopIfTrue="1"/>
    <cfRule type="duplicateValues" dxfId="15722" priority="13609"/>
    <cfRule type="duplicateValues" dxfId="15721" priority="13610"/>
    <cfRule type="duplicateValues" priority="13611"/>
    <cfRule type="duplicateValues" dxfId="15720" priority="13653"/>
    <cfRule type="duplicateValues" dxfId="15719" priority="13612" stopIfTrue="1"/>
    <cfRule type="duplicateValues" dxfId="15718" priority="13613"/>
    <cfRule type="duplicateValues" dxfId="15717" priority="13614"/>
    <cfRule type="duplicateValues" priority="13615"/>
    <cfRule type="duplicateValues" dxfId="15716" priority="13616" stopIfTrue="1"/>
    <cfRule type="duplicateValues" dxfId="15715" priority="13617"/>
    <cfRule type="duplicateValues" dxfId="15714" priority="13622"/>
    <cfRule type="duplicateValues" dxfId="15713" priority="13618"/>
    <cfRule type="duplicateValues" priority="13619"/>
    <cfRule type="duplicateValues" dxfId="15712" priority="13649"/>
  </conditionalFormatting>
  <conditionalFormatting sqref="L1827:L1829">
    <cfRule type="duplicateValues" dxfId="15711" priority="13562"/>
    <cfRule type="duplicateValues" dxfId="15710" priority="13561"/>
    <cfRule type="duplicateValues" dxfId="15709" priority="13560" stopIfTrue="1"/>
    <cfRule type="duplicateValues" priority="13559"/>
    <cfRule type="duplicateValues" dxfId="15708" priority="13558"/>
    <cfRule type="duplicateValues" dxfId="15707" priority="13557"/>
    <cfRule type="duplicateValues" dxfId="15706" priority="13556" stopIfTrue="1"/>
    <cfRule type="duplicateValues" priority="13555"/>
    <cfRule type="duplicateValues" dxfId="15705" priority="13554"/>
    <cfRule type="duplicateValues" dxfId="15704" priority="13553"/>
    <cfRule type="duplicateValues" dxfId="15703" priority="13552" stopIfTrue="1"/>
    <cfRule type="duplicateValues" dxfId="15702" priority="13569"/>
    <cfRule type="duplicateValues" dxfId="15701" priority="13589"/>
    <cfRule type="duplicateValues" priority="13603"/>
    <cfRule type="duplicateValues" dxfId="15700" priority="13602"/>
    <cfRule type="duplicateValues" dxfId="15699" priority="13601"/>
    <cfRule type="duplicateValues" dxfId="15698" priority="13600" stopIfTrue="1"/>
    <cfRule type="duplicateValues" priority="13599"/>
    <cfRule type="duplicateValues" dxfId="15697" priority="13598"/>
    <cfRule type="duplicateValues" dxfId="15696" priority="13597"/>
    <cfRule type="duplicateValues" dxfId="15695" priority="13596" stopIfTrue="1"/>
    <cfRule type="duplicateValues" priority="13595"/>
    <cfRule type="duplicateValues" priority="13571"/>
    <cfRule type="duplicateValues" dxfId="15694" priority="13594"/>
    <cfRule type="duplicateValues" dxfId="15693" priority="13593"/>
    <cfRule type="duplicateValues" dxfId="15692" priority="13592" stopIfTrue="1"/>
    <cfRule type="duplicateValues" priority="13591"/>
    <cfRule type="duplicateValues" dxfId="15691" priority="13590"/>
    <cfRule type="duplicateValues" dxfId="15690" priority="13588" stopIfTrue="1"/>
    <cfRule type="duplicateValues" priority="13587"/>
    <cfRule type="duplicateValues" dxfId="15689" priority="13586"/>
    <cfRule type="duplicateValues" dxfId="15688" priority="13585"/>
    <cfRule type="duplicateValues" dxfId="15687" priority="13584" stopIfTrue="1"/>
    <cfRule type="duplicateValues" priority="13583"/>
    <cfRule type="duplicateValues" dxfId="15686" priority="13582"/>
    <cfRule type="duplicateValues" dxfId="15685" priority="13581"/>
    <cfRule type="duplicateValues" dxfId="15684" priority="13580" stopIfTrue="1"/>
    <cfRule type="duplicateValues" priority="13579"/>
    <cfRule type="duplicateValues" dxfId="15683" priority="13578"/>
    <cfRule type="duplicateValues" dxfId="15682" priority="13577"/>
    <cfRule type="duplicateValues" dxfId="15681" priority="13576" stopIfTrue="1"/>
    <cfRule type="duplicateValues" priority="13575"/>
    <cfRule type="duplicateValues" dxfId="15680" priority="13574"/>
    <cfRule type="duplicateValues" dxfId="15679" priority="13573"/>
    <cfRule type="duplicateValues" dxfId="15678" priority="13572" stopIfTrue="1"/>
    <cfRule type="duplicateValues" dxfId="15677" priority="13570"/>
    <cfRule type="duplicateValues" dxfId="15676" priority="13568" stopIfTrue="1"/>
    <cfRule type="duplicateValues" priority="13567"/>
    <cfRule type="duplicateValues" dxfId="15675" priority="13566"/>
    <cfRule type="duplicateValues" dxfId="15674" priority="13565"/>
    <cfRule type="duplicateValues" dxfId="15673" priority="13564" stopIfTrue="1"/>
    <cfRule type="duplicateValues" priority="13563"/>
  </conditionalFormatting>
  <conditionalFormatting sqref="L1831:L1832">
    <cfRule type="duplicateValues" dxfId="15672" priority="13524" stopIfTrue="1"/>
    <cfRule type="duplicateValues" dxfId="15671" priority="13548" stopIfTrue="1"/>
    <cfRule type="duplicateValues" priority="13547"/>
    <cfRule type="duplicateValues" dxfId="15670" priority="13534"/>
    <cfRule type="duplicateValues" priority="13535"/>
    <cfRule type="duplicateValues" dxfId="15669" priority="13536" stopIfTrue="1"/>
    <cfRule type="duplicateValues" dxfId="15668" priority="13537"/>
    <cfRule type="duplicateValues" dxfId="15667" priority="13538"/>
    <cfRule type="duplicateValues" priority="13551"/>
    <cfRule type="duplicateValues" priority="13539"/>
    <cfRule type="duplicateValues" dxfId="15666" priority="13540" stopIfTrue="1"/>
    <cfRule type="duplicateValues" dxfId="15665" priority="13546"/>
    <cfRule type="duplicateValues" dxfId="15664" priority="13541"/>
    <cfRule type="duplicateValues" dxfId="15663" priority="13542"/>
    <cfRule type="duplicateValues" priority="13543"/>
    <cfRule type="duplicateValues" dxfId="15662" priority="13544" stopIfTrue="1"/>
    <cfRule type="duplicateValues" dxfId="15661" priority="13545"/>
    <cfRule type="duplicateValues" dxfId="15660" priority="13520" stopIfTrue="1"/>
    <cfRule type="duplicateValues" dxfId="15659" priority="13521"/>
    <cfRule type="duplicateValues" dxfId="15658" priority="13550"/>
    <cfRule type="duplicateValues" dxfId="15657" priority="13522"/>
    <cfRule type="duplicateValues" priority="13523"/>
    <cfRule type="duplicateValues" dxfId="15656" priority="13549"/>
    <cfRule type="duplicateValues" dxfId="15655" priority="13525"/>
    <cfRule type="duplicateValues" dxfId="15654" priority="13526"/>
    <cfRule type="duplicateValues" priority="13527"/>
    <cfRule type="duplicateValues" dxfId="15653" priority="13528" stopIfTrue="1"/>
    <cfRule type="duplicateValues" dxfId="15652" priority="13529"/>
    <cfRule type="duplicateValues" dxfId="15651" priority="13530"/>
    <cfRule type="duplicateValues" priority="13531"/>
    <cfRule type="duplicateValues" dxfId="15650" priority="13532" stopIfTrue="1"/>
    <cfRule type="duplicateValues" dxfId="15649" priority="13533"/>
  </conditionalFormatting>
  <conditionalFormatting sqref="L1834">
    <cfRule type="duplicateValues" dxfId="15648" priority="13513"/>
    <cfRule type="duplicateValues" priority="13515"/>
    <cfRule type="duplicateValues" dxfId="15647" priority="13516" stopIfTrue="1"/>
    <cfRule type="duplicateValues" dxfId="15646" priority="13517"/>
    <cfRule type="duplicateValues" dxfId="15645" priority="13518"/>
    <cfRule type="duplicateValues" priority="13519"/>
    <cfRule type="duplicateValues" dxfId="15644" priority="13514"/>
    <cfRule type="duplicateValues" dxfId="15643" priority="13512" stopIfTrue="1"/>
  </conditionalFormatting>
  <conditionalFormatting sqref="L1835">
    <cfRule type="duplicateValues" dxfId="15642" priority="13509"/>
    <cfRule type="duplicateValues" dxfId="15641" priority="13510"/>
    <cfRule type="duplicateValues" dxfId="15640" priority="13466"/>
    <cfRule type="duplicateValues" dxfId="15639" priority="13465"/>
    <cfRule type="duplicateValues" dxfId="15638" priority="13464" stopIfTrue="1"/>
    <cfRule type="duplicateValues" priority="13463"/>
    <cfRule type="duplicateValues" priority="13511"/>
    <cfRule type="duplicateValues" dxfId="15637" priority="13482"/>
    <cfRule type="duplicateValues" priority="13483"/>
    <cfRule type="duplicateValues" dxfId="15636" priority="13508" stopIfTrue="1"/>
    <cfRule type="duplicateValues" dxfId="15635" priority="13460" stopIfTrue="1"/>
    <cfRule type="duplicateValues" dxfId="15634" priority="13461"/>
    <cfRule type="duplicateValues" dxfId="15633" priority="13486"/>
    <cfRule type="duplicateValues" priority="13487"/>
    <cfRule type="duplicateValues" dxfId="15632" priority="13488" stopIfTrue="1"/>
    <cfRule type="duplicateValues" dxfId="15631" priority="13489"/>
    <cfRule type="duplicateValues" dxfId="15630" priority="13490"/>
    <cfRule type="duplicateValues" priority="13491"/>
    <cfRule type="duplicateValues" dxfId="15629" priority="13492" stopIfTrue="1"/>
    <cfRule type="duplicateValues" dxfId="15628" priority="13493"/>
    <cfRule type="duplicateValues" dxfId="15627" priority="13494"/>
    <cfRule type="duplicateValues" priority="13495"/>
    <cfRule type="duplicateValues" dxfId="15626" priority="13496" stopIfTrue="1"/>
    <cfRule type="duplicateValues" dxfId="15625" priority="13497"/>
    <cfRule type="duplicateValues" dxfId="15624" priority="13498"/>
    <cfRule type="duplicateValues" priority="13499"/>
    <cfRule type="duplicateValues" dxfId="15623" priority="13500" stopIfTrue="1"/>
    <cfRule type="duplicateValues" dxfId="15622" priority="13485"/>
    <cfRule type="duplicateValues" dxfId="15621" priority="13501"/>
    <cfRule type="duplicateValues" dxfId="15620" priority="13502"/>
    <cfRule type="duplicateValues" priority="13503"/>
    <cfRule type="duplicateValues" dxfId="15619" priority="13484" stopIfTrue="1"/>
    <cfRule type="duplicateValues" dxfId="15618" priority="13504" stopIfTrue="1"/>
    <cfRule type="duplicateValues" dxfId="15617" priority="13481"/>
    <cfRule type="duplicateValues" dxfId="15616" priority="13480" stopIfTrue="1"/>
    <cfRule type="duplicateValues" priority="13479"/>
    <cfRule type="duplicateValues" dxfId="15615" priority="13478"/>
    <cfRule type="duplicateValues" dxfId="15614" priority="13477"/>
    <cfRule type="duplicateValues" dxfId="15613" priority="13476" stopIfTrue="1"/>
    <cfRule type="duplicateValues" priority="13475"/>
    <cfRule type="duplicateValues" dxfId="15612" priority="13474"/>
    <cfRule type="duplicateValues" dxfId="15611" priority="13473"/>
    <cfRule type="duplicateValues" dxfId="15610" priority="13472" stopIfTrue="1"/>
    <cfRule type="duplicateValues" priority="13471"/>
    <cfRule type="duplicateValues" dxfId="15609" priority="13470"/>
    <cfRule type="duplicateValues" dxfId="15608" priority="13469"/>
    <cfRule type="duplicateValues" dxfId="15607" priority="13468" stopIfTrue="1"/>
    <cfRule type="duplicateValues" priority="13467"/>
    <cfRule type="duplicateValues" dxfId="15606" priority="13505"/>
    <cfRule type="duplicateValues" dxfId="15605" priority="13506"/>
    <cfRule type="duplicateValues" priority="13507"/>
    <cfRule type="duplicateValues" dxfId="15604" priority="13462"/>
  </conditionalFormatting>
  <conditionalFormatting sqref="L1837:L1838">
    <cfRule type="duplicateValues" dxfId="15603" priority="13428" stopIfTrue="1"/>
    <cfRule type="duplicateValues" dxfId="15602" priority="13429"/>
    <cfRule type="duplicateValues" dxfId="15601" priority="13430"/>
    <cfRule type="duplicateValues" priority="13431"/>
    <cfRule type="duplicateValues" dxfId="15600" priority="13432" stopIfTrue="1"/>
    <cfRule type="duplicateValues" dxfId="15599" priority="13433"/>
    <cfRule type="duplicateValues" dxfId="15598" priority="13434"/>
    <cfRule type="duplicateValues" priority="13435"/>
    <cfRule type="duplicateValues" dxfId="15597" priority="13436" stopIfTrue="1"/>
    <cfRule type="duplicateValues" dxfId="15596" priority="13437"/>
    <cfRule type="duplicateValues" dxfId="15595" priority="13438"/>
    <cfRule type="duplicateValues" priority="13439"/>
    <cfRule type="duplicateValues" dxfId="15594" priority="13440" stopIfTrue="1"/>
    <cfRule type="duplicateValues" dxfId="15593" priority="13441"/>
    <cfRule type="duplicateValues" dxfId="15592" priority="13442"/>
    <cfRule type="duplicateValues" priority="13443"/>
    <cfRule type="duplicateValues" dxfId="15591" priority="13444" stopIfTrue="1"/>
    <cfRule type="duplicateValues" dxfId="15590" priority="13445"/>
    <cfRule type="duplicateValues" dxfId="15589" priority="13446"/>
    <cfRule type="duplicateValues" priority="13447"/>
    <cfRule type="duplicateValues" dxfId="15588" priority="13448" stopIfTrue="1"/>
    <cfRule type="duplicateValues" dxfId="15587" priority="13449"/>
    <cfRule type="duplicateValues" dxfId="15586" priority="13450"/>
    <cfRule type="duplicateValues" priority="13451"/>
    <cfRule type="duplicateValues" dxfId="15585" priority="13452" stopIfTrue="1"/>
    <cfRule type="duplicateValues" dxfId="15584" priority="13453"/>
    <cfRule type="duplicateValues" dxfId="15583" priority="13454"/>
    <cfRule type="duplicateValues" priority="13455"/>
    <cfRule type="duplicateValues" dxfId="15582" priority="13456" stopIfTrue="1"/>
    <cfRule type="duplicateValues" dxfId="15581" priority="13457"/>
    <cfRule type="duplicateValues" dxfId="15580" priority="13458"/>
    <cfRule type="duplicateValues" priority="13459"/>
    <cfRule type="duplicateValues" dxfId="15579" priority="13421"/>
    <cfRule type="duplicateValues" dxfId="15578" priority="13408" stopIfTrue="1"/>
    <cfRule type="duplicateValues" dxfId="15577" priority="13409"/>
    <cfRule type="duplicateValues" dxfId="15576" priority="13410"/>
    <cfRule type="duplicateValues" priority="13411"/>
    <cfRule type="duplicateValues" dxfId="15575" priority="13412" stopIfTrue="1"/>
    <cfRule type="duplicateValues" dxfId="15574" priority="13413"/>
    <cfRule type="duplicateValues" dxfId="15573" priority="13414"/>
    <cfRule type="duplicateValues" priority="13415"/>
    <cfRule type="duplicateValues" dxfId="15572" priority="13416" stopIfTrue="1"/>
    <cfRule type="duplicateValues" dxfId="15571" priority="13417"/>
    <cfRule type="duplicateValues" dxfId="15570" priority="13418"/>
    <cfRule type="duplicateValues" priority="13419"/>
    <cfRule type="duplicateValues" dxfId="15569" priority="13420" stopIfTrue="1"/>
    <cfRule type="duplicateValues" dxfId="15568" priority="13422"/>
    <cfRule type="duplicateValues" priority="13423"/>
    <cfRule type="duplicateValues" dxfId="15567" priority="13424" stopIfTrue="1"/>
    <cfRule type="duplicateValues" dxfId="15566" priority="13425"/>
    <cfRule type="duplicateValues" dxfId="15565" priority="13426"/>
    <cfRule type="duplicateValues" priority="13427"/>
  </conditionalFormatting>
  <conditionalFormatting sqref="L1838:L1839">
    <cfRule type="duplicateValues" dxfId="15564" priority="16668" stopIfTrue="1"/>
    <cfRule type="duplicateValues" dxfId="15563" priority="16666"/>
    <cfRule type="duplicateValues" dxfId="15562" priority="16670"/>
    <cfRule type="duplicateValues" dxfId="15561" priority="16669"/>
    <cfRule type="duplicateValues" priority="16671"/>
    <cfRule type="duplicateValues" priority="16667"/>
    <cfRule type="duplicateValues" dxfId="15560" priority="16664" stopIfTrue="1"/>
    <cfRule type="duplicateValues" dxfId="15559" priority="16665"/>
  </conditionalFormatting>
  <conditionalFormatting sqref="L1840">
    <cfRule type="duplicateValues" dxfId="15558" priority="13402"/>
    <cfRule type="duplicateValues" priority="13403"/>
    <cfRule type="duplicateValues" dxfId="15557" priority="13404" stopIfTrue="1"/>
    <cfRule type="duplicateValues" dxfId="15556" priority="13405"/>
    <cfRule type="duplicateValues" priority="13399"/>
    <cfRule type="duplicateValues" priority="13407"/>
    <cfRule type="duplicateValues" priority="13359"/>
    <cfRule type="duplicateValues" dxfId="15555" priority="13358"/>
    <cfRule type="duplicateValues" dxfId="15554" priority="13357"/>
    <cfRule type="duplicateValues" dxfId="15553" priority="13406"/>
    <cfRule type="duplicateValues" dxfId="15552" priority="13356" stopIfTrue="1"/>
    <cfRule type="duplicateValues" dxfId="15551" priority="13398"/>
    <cfRule type="duplicateValues" dxfId="15550" priority="13397"/>
    <cfRule type="duplicateValues" dxfId="15549" priority="13396" stopIfTrue="1"/>
    <cfRule type="duplicateValues" priority="13395"/>
    <cfRule type="duplicateValues" dxfId="15548" priority="13394"/>
    <cfRule type="duplicateValues" dxfId="15547" priority="13393"/>
    <cfRule type="duplicateValues" dxfId="15546" priority="13392" stopIfTrue="1"/>
    <cfRule type="duplicateValues" priority="13391"/>
    <cfRule type="duplicateValues" dxfId="15545" priority="13390"/>
    <cfRule type="duplicateValues" dxfId="15544" priority="13389"/>
    <cfRule type="duplicateValues" dxfId="15543" priority="13388" stopIfTrue="1"/>
    <cfRule type="duplicateValues" priority="13387"/>
    <cfRule type="duplicateValues" dxfId="15542" priority="13386"/>
    <cfRule type="duplicateValues" dxfId="15541" priority="13385"/>
    <cfRule type="duplicateValues" dxfId="15540" priority="13384" stopIfTrue="1"/>
    <cfRule type="duplicateValues" priority="13383"/>
    <cfRule type="duplicateValues" dxfId="15539" priority="13382"/>
    <cfRule type="duplicateValues" dxfId="15538" priority="13381"/>
    <cfRule type="duplicateValues" dxfId="15537" priority="13380" stopIfTrue="1"/>
    <cfRule type="duplicateValues" priority="13379"/>
    <cfRule type="duplicateValues" dxfId="15536" priority="13378"/>
    <cfRule type="duplicateValues" dxfId="15535" priority="13377"/>
    <cfRule type="duplicateValues" dxfId="15534" priority="13376" stopIfTrue="1"/>
    <cfRule type="duplicateValues" dxfId="15533" priority="13400" stopIfTrue="1"/>
    <cfRule type="duplicateValues" dxfId="15532" priority="13401"/>
    <cfRule type="duplicateValues" priority="13375"/>
    <cfRule type="duplicateValues" dxfId="15531" priority="13374"/>
    <cfRule type="duplicateValues" dxfId="15530" priority="13373"/>
    <cfRule type="duplicateValues" dxfId="15529" priority="13372" stopIfTrue="1"/>
    <cfRule type="duplicateValues" priority="13371"/>
    <cfRule type="duplicateValues" dxfId="15528" priority="13370"/>
    <cfRule type="duplicateValues" dxfId="15527" priority="13369"/>
    <cfRule type="duplicateValues" dxfId="15526" priority="13368" stopIfTrue="1"/>
    <cfRule type="duplicateValues" priority="13367"/>
    <cfRule type="duplicateValues" dxfId="15525" priority="13366"/>
    <cfRule type="duplicateValues" dxfId="15524" priority="13365"/>
    <cfRule type="duplicateValues" dxfId="15523" priority="13364" stopIfTrue="1"/>
    <cfRule type="duplicateValues" priority="13363"/>
    <cfRule type="duplicateValues" dxfId="15522" priority="13362"/>
    <cfRule type="duplicateValues" dxfId="15521" priority="13361"/>
    <cfRule type="duplicateValues" dxfId="15520" priority="13360" stopIfTrue="1"/>
  </conditionalFormatting>
  <conditionalFormatting sqref="L1842">
    <cfRule type="duplicateValues" dxfId="15519" priority="13344" stopIfTrue="1"/>
    <cfRule type="duplicateValues" dxfId="15518" priority="13345"/>
    <cfRule type="duplicateValues" dxfId="15517" priority="13346"/>
    <cfRule type="duplicateValues" priority="13347"/>
    <cfRule type="duplicateValues" dxfId="15516" priority="13348" stopIfTrue="1"/>
    <cfRule type="duplicateValues" dxfId="15515" priority="13349"/>
    <cfRule type="duplicateValues" dxfId="15514" priority="13350"/>
    <cfRule type="duplicateValues" priority="13351"/>
    <cfRule type="duplicateValues" dxfId="15513" priority="13352" stopIfTrue="1"/>
    <cfRule type="duplicateValues" dxfId="15512" priority="13353"/>
    <cfRule type="duplicateValues" dxfId="15511" priority="13354"/>
    <cfRule type="duplicateValues" priority="13355"/>
    <cfRule type="duplicateValues" dxfId="15510" priority="13338"/>
    <cfRule type="duplicateValues" priority="13327"/>
    <cfRule type="duplicateValues" dxfId="15509" priority="13328" stopIfTrue="1"/>
    <cfRule type="duplicateValues" dxfId="15508" priority="13329"/>
    <cfRule type="duplicateValues" dxfId="15507" priority="13330"/>
    <cfRule type="duplicateValues" priority="13331"/>
    <cfRule type="duplicateValues" dxfId="15506" priority="13332" stopIfTrue="1"/>
    <cfRule type="duplicateValues" dxfId="15505" priority="13333"/>
    <cfRule type="duplicateValues" dxfId="15504" priority="13334"/>
    <cfRule type="duplicateValues" priority="13335"/>
    <cfRule type="duplicateValues" dxfId="15503" priority="13336" stopIfTrue="1"/>
    <cfRule type="duplicateValues" dxfId="15502" priority="13337"/>
    <cfRule type="duplicateValues" priority="13339"/>
    <cfRule type="duplicateValues" dxfId="15501" priority="13340" stopIfTrue="1"/>
    <cfRule type="duplicateValues" dxfId="15500" priority="13341"/>
    <cfRule type="duplicateValues" dxfId="15499" priority="13342"/>
    <cfRule type="duplicateValues" priority="13343"/>
    <cfRule type="duplicateValues" dxfId="15498" priority="13304" stopIfTrue="1"/>
    <cfRule type="duplicateValues" dxfId="15497" priority="13305"/>
    <cfRule type="duplicateValues" dxfId="15496" priority="13306"/>
    <cfRule type="duplicateValues" priority="13307"/>
    <cfRule type="duplicateValues" dxfId="15495" priority="13308" stopIfTrue="1"/>
    <cfRule type="duplicateValues" dxfId="15494" priority="13309"/>
    <cfRule type="duplicateValues" dxfId="15493" priority="13310"/>
    <cfRule type="duplicateValues" priority="13311"/>
    <cfRule type="duplicateValues" dxfId="15492" priority="13312" stopIfTrue="1"/>
    <cfRule type="duplicateValues" dxfId="15491" priority="13313"/>
    <cfRule type="duplicateValues" dxfId="15490" priority="13314"/>
    <cfRule type="duplicateValues" priority="13315"/>
    <cfRule type="duplicateValues" dxfId="15489" priority="13316" stopIfTrue="1"/>
    <cfRule type="duplicateValues" dxfId="15488" priority="13317"/>
    <cfRule type="duplicateValues" dxfId="15487" priority="13318"/>
    <cfRule type="duplicateValues" priority="13319"/>
    <cfRule type="duplicateValues" dxfId="15486" priority="13320" stopIfTrue="1"/>
    <cfRule type="duplicateValues" dxfId="15485" priority="13321"/>
    <cfRule type="duplicateValues" dxfId="15484" priority="13322"/>
    <cfRule type="duplicateValues" priority="13323"/>
    <cfRule type="duplicateValues" dxfId="15483" priority="13324" stopIfTrue="1"/>
    <cfRule type="duplicateValues" dxfId="15482" priority="13325"/>
    <cfRule type="duplicateValues" dxfId="15481" priority="13326"/>
  </conditionalFormatting>
  <conditionalFormatting sqref="L1843">
    <cfRule type="duplicateValues" dxfId="15480" priority="13276" stopIfTrue="1"/>
    <cfRule type="duplicateValues" dxfId="15479" priority="13277"/>
    <cfRule type="duplicateValues" dxfId="15478" priority="13278"/>
    <cfRule type="duplicateValues" priority="13279"/>
    <cfRule type="duplicateValues" dxfId="15477" priority="13280" stopIfTrue="1"/>
    <cfRule type="duplicateValues" dxfId="15476" priority="13281"/>
    <cfRule type="duplicateValues" dxfId="15475" priority="13282"/>
    <cfRule type="duplicateValues" priority="13283"/>
    <cfRule type="duplicateValues" dxfId="15474" priority="13284" stopIfTrue="1"/>
    <cfRule type="duplicateValues" dxfId="15473" priority="13285"/>
    <cfRule type="duplicateValues" dxfId="15472" priority="13286"/>
    <cfRule type="duplicateValues" priority="13287"/>
    <cfRule type="duplicateValues" dxfId="15471" priority="13288" stopIfTrue="1"/>
    <cfRule type="duplicateValues" priority="13275"/>
    <cfRule type="duplicateValues" dxfId="15470" priority="13289"/>
    <cfRule type="duplicateValues" dxfId="15469" priority="13290"/>
    <cfRule type="duplicateValues" priority="13291"/>
    <cfRule type="duplicateValues" dxfId="15468" priority="13292" stopIfTrue="1"/>
    <cfRule type="duplicateValues" dxfId="15467" priority="13293"/>
    <cfRule type="duplicateValues" dxfId="15466" priority="13294"/>
    <cfRule type="duplicateValues" priority="13295"/>
    <cfRule type="duplicateValues" dxfId="15465" priority="13296" stopIfTrue="1"/>
    <cfRule type="duplicateValues" dxfId="15464" priority="13297"/>
    <cfRule type="duplicateValues" dxfId="15463" priority="13298"/>
    <cfRule type="duplicateValues" priority="13299"/>
    <cfRule type="duplicateValues" dxfId="15462" priority="13300" stopIfTrue="1"/>
    <cfRule type="duplicateValues" dxfId="15461" priority="13301"/>
    <cfRule type="duplicateValues" dxfId="15460" priority="13302"/>
    <cfRule type="duplicateValues" priority="13303"/>
    <cfRule type="duplicateValues" dxfId="15459" priority="13274"/>
    <cfRule type="duplicateValues" dxfId="15458" priority="13273"/>
    <cfRule type="duplicateValues" dxfId="15457" priority="13272" stopIfTrue="1"/>
  </conditionalFormatting>
  <conditionalFormatting sqref="L1845:L1846">
    <cfRule type="duplicateValues" priority="13271"/>
    <cfRule type="duplicateValues" dxfId="15456" priority="13270"/>
    <cfRule type="duplicateValues" dxfId="15455" priority="13269"/>
    <cfRule type="duplicateValues" dxfId="15454" priority="13268" stopIfTrue="1"/>
    <cfRule type="duplicateValues" priority="13267"/>
    <cfRule type="duplicateValues" dxfId="15453" priority="13266"/>
    <cfRule type="duplicateValues" dxfId="15452" priority="13265"/>
    <cfRule type="duplicateValues" dxfId="15451" priority="13264" stopIfTrue="1"/>
    <cfRule type="duplicateValues" priority="13263"/>
    <cfRule type="duplicateValues" dxfId="15450" priority="13262"/>
    <cfRule type="duplicateValues" dxfId="15449" priority="13261"/>
    <cfRule type="duplicateValues" dxfId="15448" priority="13260" stopIfTrue="1"/>
    <cfRule type="duplicateValues" priority="13259"/>
    <cfRule type="duplicateValues" dxfId="15447" priority="13258"/>
    <cfRule type="duplicateValues" dxfId="15446" priority="13257"/>
    <cfRule type="duplicateValues" dxfId="15445" priority="13256" stopIfTrue="1"/>
    <cfRule type="duplicateValues" priority="13255"/>
    <cfRule type="duplicateValues" dxfId="15444" priority="13254"/>
    <cfRule type="duplicateValues" priority="13251"/>
    <cfRule type="duplicateValues" dxfId="15443" priority="13250"/>
    <cfRule type="duplicateValues" dxfId="15442" priority="13249"/>
    <cfRule type="duplicateValues" dxfId="15441" priority="13248" stopIfTrue="1"/>
    <cfRule type="duplicateValues" priority="13247"/>
    <cfRule type="duplicateValues" dxfId="15440" priority="13246"/>
    <cfRule type="duplicateValues" dxfId="15439" priority="13245"/>
    <cfRule type="duplicateValues" dxfId="15438" priority="13244" stopIfTrue="1"/>
    <cfRule type="duplicateValues" priority="13243"/>
    <cfRule type="duplicateValues" dxfId="15437" priority="13242"/>
    <cfRule type="duplicateValues" dxfId="15436" priority="13241"/>
    <cfRule type="duplicateValues" dxfId="15435" priority="13240" stopIfTrue="1"/>
    <cfRule type="duplicateValues" priority="13239"/>
    <cfRule type="duplicateValues" dxfId="15434" priority="13238"/>
    <cfRule type="duplicateValues" dxfId="15433" priority="13237"/>
    <cfRule type="duplicateValues" dxfId="15432" priority="13236" stopIfTrue="1"/>
    <cfRule type="duplicateValues" priority="13235"/>
    <cfRule type="duplicateValues" dxfId="15431" priority="13234"/>
    <cfRule type="duplicateValues" dxfId="15430" priority="13233"/>
    <cfRule type="duplicateValues" dxfId="15429" priority="13232" stopIfTrue="1"/>
    <cfRule type="duplicateValues" priority="13231"/>
    <cfRule type="duplicateValues" dxfId="15428" priority="13230"/>
    <cfRule type="duplicateValues" dxfId="15427" priority="13229"/>
    <cfRule type="duplicateValues" dxfId="15426" priority="13228" stopIfTrue="1"/>
    <cfRule type="duplicateValues" priority="13227"/>
    <cfRule type="duplicateValues" dxfId="15425" priority="13226"/>
    <cfRule type="duplicateValues" dxfId="15424" priority="13225"/>
    <cfRule type="duplicateValues" dxfId="15423" priority="13224" stopIfTrue="1"/>
    <cfRule type="duplicateValues" priority="13223"/>
    <cfRule type="duplicateValues" dxfId="15422" priority="13222"/>
    <cfRule type="duplicateValues" dxfId="15421" priority="13221"/>
    <cfRule type="duplicateValues" dxfId="15420" priority="13220" stopIfTrue="1"/>
    <cfRule type="duplicateValues" dxfId="15419" priority="13253"/>
    <cfRule type="duplicateValues" dxfId="15418" priority="13252" stopIfTrue="1"/>
  </conditionalFormatting>
  <conditionalFormatting sqref="L1848">
    <cfRule type="duplicateValues" priority="13171"/>
    <cfRule type="duplicateValues" dxfId="15417" priority="13172" stopIfTrue="1"/>
    <cfRule type="duplicateValues" dxfId="15416" priority="13173"/>
    <cfRule type="duplicateValues" dxfId="15415" priority="13174"/>
    <cfRule type="duplicateValues" priority="13175"/>
    <cfRule type="duplicateValues" dxfId="15414" priority="13176" stopIfTrue="1"/>
    <cfRule type="duplicateValues" dxfId="15413" priority="13177"/>
    <cfRule type="duplicateValues" dxfId="15412" priority="13178"/>
    <cfRule type="duplicateValues" priority="13179"/>
    <cfRule type="duplicateValues" dxfId="15411" priority="13180" stopIfTrue="1"/>
    <cfRule type="duplicateValues" dxfId="15410" priority="13181"/>
    <cfRule type="duplicateValues" dxfId="15409" priority="13182"/>
    <cfRule type="duplicateValues" priority="13183"/>
    <cfRule type="duplicateValues" dxfId="15408" priority="13184" stopIfTrue="1"/>
    <cfRule type="duplicateValues" dxfId="15407" priority="13185"/>
    <cfRule type="duplicateValues" dxfId="15406" priority="13186"/>
    <cfRule type="duplicateValues" priority="13187"/>
    <cfRule type="duplicateValues" dxfId="15405" priority="13189"/>
    <cfRule type="duplicateValues" dxfId="15404" priority="13190"/>
    <cfRule type="duplicateValues" priority="13191"/>
    <cfRule type="duplicateValues" dxfId="15403" priority="13192" stopIfTrue="1"/>
    <cfRule type="duplicateValues" dxfId="15402" priority="13193"/>
    <cfRule type="duplicateValues" dxfId="15401" priority="13194"/>
    <cfRule type="duplicateValues" priority="13195"/>
    <cfRule type="duplicateValues" dxfId="15400" priority="13196" stopIfTrue="1"/>
    <cfRule type="duplicateValues" dxfId="15399" priority="13197"/>
    <cfRule type="duplicateValues" dxfId="15398" priority="13198"/>
    <cfRule type="duplicateValues" priority="13199"/>
    <cfRule type="duplicateValues" dxfId="15397" priority="13200" stopIfTrue="1"/>
    <cfRule type="duplicateValues" dxfId="15396" priority="13201"/>
    <cfRule type="duplicateValues" dxfId="15395" priority="13202"/>
    <cfRule type="duplicateValues" priority="13203"/>
    <cfRule type="duplicateValues" dxfId="15394" priority="13204" stopIfTrue="1"/>
    <cfRule type="duplicateValues" dxfId="15393" priority="13206"/>
    <cfRule type="duplicateValues" priority="13207"/>
    <cfRule type="duplicateValues" dxfId="15392" priority="13208" stopIfTrue="1"/>
    <cfRule type="duplicateValues" dxfId="15391" priority="13188" stopIfTrue="1"/>
    <cfRule type="duplicateValues" dxfId="15390" priority="13209"/>
    <cfRule type="duplicateValues" dxfId="15389" priority="13210"/>
    <cfRule type="duplicateValues" priority="13211"/>
    <cfRule type="duplicateValues" dxfId="15388" priority="13212" stopIfTrue="1"/>
    <cfRule type="duplicateValues" dxfId="15387" priority="13213"/>
    <cfRule type="duplicateValues" dxfId="15386" priority="13214"/>
    <cfRule type="duplicateValues" priority="13215"/>
    <cfRule type="duplicateValues" dxfId="15385" priority="13216" stopIfTrue="1"/>
    <cfRule type="duplicateValues" dxfId="15384" priority="13217"/>
    <cfRule type="duplicateValues" dxfId="15383" priority="13218"/>
    <cfRule type="duplicateValues" priority="13219"/>
    <cfRule type="duplicateValues" dxfId="15382" priority="13205"/>
    <cfRule type="duplicateValues" dxfId="15381" priority="13168" stopIfTrue="1"/>
    <cfRule type="duplicateValues" dxfId="15380" priority="13169"/>
    <cfRule type="duplicateValues" dxfId="15379" priority="13170"/>
  </conditionalFormatting>
  <conditionalFormatting sqref="L1849">
    <cfRule type="duplicateValues" priority="13163"/>
    <cfRule type="duplicateValues" dxfId="15378" priority="13166"/>
    <cfRule type="duplicateValues" dxfId="15377" priority="13164" stopIfTrue="1"/>
    <cfRule type="duplicateValues" dxfId="15376" priority="13160" stopIfTrue="1"/>
    <cfRule type="duplicateValues" priority="13167"/>
    <cfRule type="duplicateValues" dxfId="15375" priority="13165"/>
    <cfRule type="duplicateValues" dxfId="15374" priority="13161"/>
    <cfRule type="duplicateValues" dxfId="15373" priority="13162"/>
  </conditionalFormatting>
  <conditionalFormatting sqref="L1850:L1851">
    <cfRule type="duplicateValues" priority="13119"/>
    <cfRule type="duplicateValues" dxfId="15372" priority="13120" stopIfTrue="1"/>
    <cfRule type="duplicateValues" dxfId="15371" priority="13121"/>
    <cfRule type="duplicateValues" dxfId="15370" priority="13124" stopIfTrue="1"/>
    <cfRule type="duplicateValues" dxfId="15369" priority="13125"/>
    <cfRule type="duplicateValues" dxfId="15368" priority="13126"/>
    <cfRule type="duplicateValues" priority="13127"/>
    <cfRule type="duplicateValues" dxfId="15367" priority="13128" stopIfTrue="1"/>
    <cfRule type="duplicateValues" dxfId="15366" priority="13129"/>
    <cfRule type="duplicateValues" dxfId="15365" priority="13130"/>
    <cfRule type="duplicateValues" priority="13131"/>
    <cfRule type="duplicateValues" dxfId="15364" priority="13132" stopIfTrue="1"/>
    <cfRule type="duplicateValues" dxfId="15363" priority="13133"/>
    <cfRule type="duplicateValues" dxfId="15362" priority="13134"/>
    <cfRule type="duplicateValues" priority="13135"/>
    <cfRule type="duplicateValues" dxfId="15361" priority="13136" stopIfTrue="1"/>
    <cfRule type="duplicateValues" dxfId="15360" priority="13137"/>
    <cfRule type="duplicateValues" dxfId="15359" priority="13138"/>
    <cfRule type="duplicateValues" priority="13139"/>
    <cfRule type="duplicateValues" priority="13159"/>
    <cfRule type="duplicateValues" priority="13147"/>
    <cfRule type="duplicateValues" dxfId="15358" priority="13141"/>
    <cfRule type="duplicateValues" dxfId="15357" priority="13142"/>
    <cfRule type="duplicateValues" priority="13123"/>
    <cfRule type="duplicateValues" dxfId="15356" priority="13140" stopIfTrue="1"/>
    <cfRule type="duplicateValues" dxfId="15355" priority="13144" stopIfTrue="1"/>
    <cfRule type="duplicateValues" dxfId="15354" priority="13145"/>
    <cfRule type="duplicateValues" dxfId="15353" priority="13146"/>
    <cfRule type="duplicateValues" dxfId="15352" priority="13148" stopIfTrue="1"/>
    <cfRule type="duplicateValues" dxfId="15351" priority="13149"/>
    <cfRule type="duplicateValues" dxfId="15350" priority="13150"/>
    <cfRule type="duplicateValues" dxfId="15349" priority="13122"/>
    <cfRule type="duplicateValues" priority="13151"/>
    <cfRule type="duplicateValues" dxfId="15348" priority="13152" stopIfTrue="1"/>
    <cfRule type="duplicateValues" dxfId="15347" priority="13153"/>
    <cfRule type="duplicateValues" dxfId="15346" priority="13154"/>
    <cfRule type="duplicateValues" dxfId="15345" priority="13158"/>
    <cfRule type="duplicateValues" priority="13155"/>
    <cfRule type="duplicateValues" dxfId="15344" priority="13156" stopIfTrue="1"/>
    <cfRule type="duplicateValues" dxfId="15343" priority="13157"/>
    <cfRule type="duplicateValues" dxfId="15342" priority="13114"/>
    <cfRule type="duplicateValues" dxfId="15341" priority="13113"/>
    <cfRule type="duplicateValues" dxfId="15340" priority="13112" stopIfTrue="1"/>
    <cfRule type="duplicateValues" priority="13143"/>
    <cfRule type="duplicateValues" dxfId="15339" priority="13110"/>
    <cfRule type="duplicateValues" dxfId="15338" priority="13109"/>
    <cfRule type="duplicateValues" dxfId="15337" priority="13108" stopIfTrue="1"/>
    <cfRule type="duplicateValues" priority="13111"/>
    <cfRule type="duplicateValues" priority="13115"/>
    <cfRule type="duplicateValues" dxfId="15336" priority="13116" stopIfTrue="1"/>
    <cfRule type="duplicateValues" dxfId="15335" priority="13117"/>
    <cfRule type="duplicateValues" dxfId="15334" priority="13118"/>
  </conditionalFormatting>
  <conditionalFormatting sqref="L1855">
    <cfRule type="duplicateValues" dxfId="15333" priority="13022"/>
    <cfRule type="duplicateValues" dxfId="15332" priority="13021"/>
    <cfRule type="duplicateValues" dxfId="15331" priority="13020" stopIfTrue="1"/>
    <cfRule type="duplicateValues" priority="13023"/>
  </conditionalFormatting>
  <conditionalFormatting sqref="L1856">
    <cfRule type="duplicateValues" dxfId="15330" priority="13086"/>
    <cfRule type="duplicateValues" dxfId="15329" priority="13098"/>
    <cfRule type="duplicateValues" dxfId="15328" priority="13100" stopIfTrue="1"/>
    <cfRule type="duplicateValues" dxfId="15327" priority="13101"/>
    <cfRule type="duplicateValues" dxfId="15326" priority="13102"/>
    <cfRule type="duplicateValues" priority="13103"/>
    <cfRule type="duplicateValues" dxfId="15325" priority="13104" stopIfTrue="1"/>
    <cfRule type="duplicateValues" dxfId="15324" priority="13105"/>
    <cfRule type="duplicateValues" dxfId="15323" priority="13106"/>
    <cfRule type="duplicateValues" priority="13107"/>
    <cfRule type="duplicateValues" dxfId="15322" priority="13084" stopIfTrue="1"/>
    <cfRule type="duplicateValues" priority="13083"/>
    <cfRule type="duplicateValues" dxfId="15321" priority="13082"/>
    <cfRule type="duplicateValues" dxfId="15320" priority="13081"/>
    <cfRule type="duplicateValues" dxfId="15319" priority="13080" stopIfTrue="1"/>
    <cfRule type="duplicateValues" priority="13079"/>
    <cfRule type="duplicateValues" dxfId="15318" priority="13078"/>
    <cfRule type="duplicateValues" dxfId="15317" priority="13077"/>
    <cfRule type="duplicateValues" dxfId="15316" priority="13076" stopIfTrue="1"/>
    <cfRule type="duplicateValues" dxfId="15315" priority="13085"/>
    <cfRule type="duplicateValues" priority="13099"/>
    <cfRule type="duplicateValues" priority="13087"/>
    <cfRule type="duplicateValues" dxfId="15314" priority="13088" stopIfTrue="1"/>
    <cfRule type="duplicateValues" dxfId="15313" priority="13089"/>
    <cfRule type="duplicateValues" dxfId="15312" priority="13090"/>
    <cfRule type="duplicateValues" priority="13091"/>
    <cfRule type="duplicateValues" dxfId="15311" priority="13092" stopIfTrue="1"/>
    <cfRule type="duplicateValues" dxfId="15310" priority="13093"/>
    <cfRule type="duplicateValues" dxfId="15309" priority="13094"/>
    <cfRule type="duplicateValues" priority="13095"/>
    <cfRule type="duplicateValues" dxfId="15308" priority="13096" stopIfTrue="1"/>
    <cfRule type="duplicateValues" dxfId="15307" priority="13097"/>
  </conditionalFormatting>
  <conditionalFormatting sqref="L1857">
    <cfRule type="duplicateValues" dxfId="15306" priority="13034"/>
    <cfRule type="duplicateValues" dxfId="15305" priority="13052" stopIfTrue="1"/>
    <cfRule type="duplicateValues" dxfId="15304" priority="13053"/>
    <cfRule type="duplicateValues" dxfId="15303" priority="13054"/>
    <cfRule type="duplicateValues" priority="13055"/>
    <cfRule type="duplicateValues" dxfId="15302" priority="13056" stopIfTrue="1"/>
    <cfRule type="duplicateValues" dxfId="15301" priority="13057"/>
    <cfRule type="duplicateValues" dxfId="15300" priority="13058"/>
    <cfRule type="duplicateValues" dxfId="15299" priority="13060" stopIfTrue="1"/>
    <cfRule type="duplicateValues" dxfId="15298" priority="13061"/>
    <cfRule type="duplicateValues" dxfId="15297" priority="13062"/>
    <cfRule type="duplicateValues" priority="13063"/>
    <cfRule type="duplicateValues" dxfId="15296" priority="13064" stopIfTrue="1"/>
    <cfRule type="duplicateValues" dxfId="15295" priority="13065"/>
    <cfRule type="duplicateValues" dxfId="15294" priority="13066"/>
    <cfRule type="duplicateValues" priority="13067"/>
    <cfRule type="duplicateValues" dxfId="15293" priority="13068" stopIfTrue="1"/>
    <cfRule type="duplicateValues" priority="13071"/>
    <cfRule type="duplicateValues" dxfId="15292" priority="13069"/>
    <cfRule type="duplicateValues" dxfId="15291" priority="13070"/>
    <cfRule type="duplicateValues" dxfId="15290" priority="13072" stopIfTrue="1"/>
    <cfRule type="duplicateValues" dxfId="15289" priority="13073"/>
    <cfRule type="duplicateValues" dxfId="15288" priority="13074"/>
    <cfRule type="duplicateValues" priority="13075"/>
    <cfRule type="duplicateValues" priority="13059"/>
    <cfRule type="duplicateValues" dxfId="15287" priority="13025"/>
    <cfRule type="duplicateValues" priority="13027"/>
    <cfRule type="duplicateValues" dxfId="15286" priority="13028" stopIfTrue="1"/>
    <cfRule type="duplicateValues" dxfId="15285" priority="13029"/>
    <cfRule type="duplicateValues" dxfId="15284" priority="13030"/>
    <cfRule type="duplicateValues" priority="13031"/>
    <cfRule type="duplicateValues" dxfId="15283" priority="13033"/>
    <cfRule type="duplicateValues" dxfId="15282" priority="13042"/>
    <cfRule type="duplicateValues" dxfId="15281" priority="13041"/>
    <cfRule type="duplicateValues" dxfId="15280" priority="13032" stopIfTrue="1"/>
    <cfRule type="duplicateValues" dxfId="15279" priority="13040" stopIfTrue="1"/>
    <cfRule type="duplicateValues" priority="13039"/>
    <cfRule type="duplicateValues" dxfId="15278" priority="13038"/>
    <cfRule type="duplicateValues" dxfId="15277" priority="13037"/>
    <cfRule type="duplicateValues" dxfId="15276" priority="13024" stopIfTrue="1"/>
    <cfRule type="duplicateValues" dxfId="15275" priority="13036" stopIfTrue="1"/>
    <cfRule type="duplicateValues" dxfId="15274" priority="13026"/>
    <cfRule type="duplicateValues" priority="13035"/>
    <cfRule type="duplicateValues" priority="13051"/>
    <cfRule type="duplicateValues" dxfId="15273" priority="13050"/>
    <cfRule type="duplicateValues" dxfId="15272" priority="13049"/>
    <cfRule type="duplicateValues" dxfId="15271" priority="13048" stopIfTrue="1"/>
    <cfRule type="duplicateValues" priority="13047"/>
    <cfRule type="duplicateValues" dxfId="15270" priority="13046"/>
    <cfRule type="duplicateValues" dxfId="15269" priority="13045"/>
    <cfRule type="duplicateValues" dxfId="15268" priority="13044" stopIfTrue="1"/>
    <cfRule type="duplicateValues" priority="13043"/>
  </conditionalFormatting>
  <conditionalFormatting sqref="L1860">
    <cfRule type="duplicateValues" dxfId="15267" priority="12977"/>
    <cfRule type="duplicateValues" dxfId="15266" priority="12978"/>
    <cfRule type="duplicateValues" priority="12979"/>
    <cfRule type="duplicateValues" dxfId="15265" priority="12980" stopIfTrue="1"/>
    <cfRule type="duplicateValues" dxfId="15264" priority="12981"/>
    <cfRule type="duplicateValues" dxfId="15263" priority="12982"/>
    <cfRule type="duplicateValues" priority="12983"/>
    <cfRule type="duplicateValues" dxfId="15262" priority="12984" stopIfTrue="1"/>
    <cfRule type="duplicateValues" dxfId="15261" priority="12985"/>
    <cfRule type="duplicateValues" dxfId="15260" priority="12986"/>
    <cfRule type="duplicateValues" priority="12987"/>
    <cfRule type="duplicateValues" dxfId="15259" priority="13000" stopIfTrue="1"/>
    <cfRule type="duplicateValues" priority="12999"/>
    <cfRule type="duplicateValues" dxfId="15258" priority="12998"/>
    <cfRule type="duplicateValues" dxfId="15257" priority="12997"/>
    <cfRule type="duplicateValues" dxfId="15256" priority="12996" stopIfTrue="1"/>
    <cfRule type="duplicateValues" priority="12971"/>
    <cfRule type="duplicateValues" priority="13019"/>
    <cfRule type="duplicateValues" priority="12995"/>
    <cfRule type="duplicateValues" dxfId="15255" priority="13018"/>
    <cfRule type="duplicateValues" dxfId="15254" priority="13017"/>
    <cfRule type="duplicateValues" dxfId="15253" priority="13016" stopIfTrue="1"/>
    <cfRule type="duplicateValues" priority="13015"/>
    <cfRule type="duplicateValues" dxfId="15252" priority="13014"/>
    <cfRule type="duplicateValues" dxfId="15251" priority="13013"/>
    <cfRule type="duplicateValues" dxfId="15250" priority="13012" stopIfTrue="1"/>
    <cfRule type="duplicateValues" priority="13011"/>
    <cfRule type="duplicateValues" dxfId="15249" priority="12993"/>
    <cfRule type="duplicateValues" dxfId="15248" priority="12992" stopIfTrue="1"/>
    <cfRule type="duplicateValues" priority="12991"/>
    <cfRule type="duplicateValues" dxfId="15247" priority="12990"/>
    <cfRule type="duplicateValues" dxfId="15246" priority="12989"/>
    <cfRule type="duplicateValues" dxfId="15245" priority="12988" stopIfTrue="1"/>
    <cfRule type="duplicateValues" dxfId="15244" priority="13010"/>
    <cfRule type="duplicateValues" dxfId="15243" priority="13009"/>
    <cfRule type="duplicateValues" dxfId="15242" priority="13008" stopIfTrue="1"/>
    <cfRule type="duplicateValues" priority="13007"/>
    <cfRule type="duplicateValues" dxfId="15241" priority="13006"/>
    <cfRule type="duplicateValues" dxfId="15240" priority="13005"/>
    <cfRule type="duplicateValues" dxfId="15239" priority="13004" stopIfTrue="1"/>
    <cfRule type="duplicateValues" priority="13003"/>
    <cfRule type="duplicateValues" dxfId="15238" priority="13001"/>
    <cfRule type="duplicateValues" dxfId="15237" priority="12994"/>
    <cfRule type="duplicateValues" dxfId="15236" priority="12968" stopIfTrue="1"/>
    <cfRule type="duplicateValues" dxfId="15235" priority="12969"/>
    <cfRule type="duplicateValues" dxfId="15234" priority="12970"/>
    <cfRule type="duplicateValues" dxfId="15233" priority="12972" stopIfTrue="1"/>
    <cfRule type="duplicateValues" dxfId="15232" priority="12973"/>
    <cfRule type="duplicateValues" dxfId="15231" priority="12974"/>
    <cfRule type="duplicateValues" priority="12975"/>
    <cfRule type="duplicateValues" dxfId="15230" priority="12976" stopIfTrue="1"/>
    <cfRule type="duplicateValues" dxfId="15229" priority="13002"/>
  </conditionalFormatting>
  <conditionalFormatting sqref="L1861">
    <cfRule type="duplicateValues" dxfId="15228" priority="12957"/>
    <cfRule type="duplicateValues" dxfId="15227" priority="12956" stopIfTrue="1"/>
    <cfRule type="duplicateValues" dxfId="15226" priority="12936" stopIfTrue="1"/>
    <cfRule type="duplicateValues" priority="12955"/>
    <cfRule type="duplicateValues" dxfId="15225" priority="12954"/>
    <cfRule type="duplicateValues" dxfId="15224" priority="12952" stopIfTrue="1"/>
    <cfRule type="duplicateValues" priority="12951"/>
    <cfRule type="duplicateValues" dxfId="15223" priority="12950"/>
    <cfRule type="duplicateValues" dxfId="15222" priority="12949"/>
    <cfRule type="duplicateValues" dxfId="15221" priority="12948" stopIfTrue="1"/>
    <cfRule type="duplicateValues" priority="12947"/>
    <cfRule type="duplicateValues" dxfId="15220" priority="12946"/>
    <cfRule type="duplicateValues" dxfId="15219" priority="12945"/>
    <cfRule type="duplicateValues" dxfId="15218" priority="12944" stopIfTrue="1"/>
    <cfRule type="duplicateValues" dxfId="15217" priority="12966"/>
    <cfRule type="duplicateValues" priority="12943"/>
    <cfRule type="duplicateValues" dxfId="15216" priority="12942"/>
    <cfRule type="duplicateValues" dxfId="15215" priority="12941"/>
    <cfRule type="duplicateValues" dxfId="15214" priority="12940" stopIfTrue="1"/>
    <cfRule type="duplicateValues" priority="12939"/>
    <cfRule type="duplicateValues" dxfId="15213" priority="12938"/>
    <cfRule type="duplicateValues" dxfId="15212" priority="12937"/>
    <cfRule type="duplicateValues" dxfId="15211" priority="12965"/>
    <cfRule type="duplicateValues" dxfId="15210" priority="12964" stopIfTrue="1"/>
    <cfRule type="duplicateValues" priority="12963"/>
    <cfRule type="duplicateValues" dxfId="15209" priority="12962"/>
    <cfRule type="duplicateValues" dxfId="15208" priority="12961"/>
    <cfRule type="duplicateValues" dxfId="15207" priority="12953"/>
    <cfRule type="duplicateValues" priority="12967"/>
    <cfRule type="duplicateValues" dxfId="15206" priority="12960" stopIfTrue="1"/>
    <cfRule type="duplicateValues" priority="12959"/>
    <cfRule type="duplicateValues" dxfId="15205" priority="12958"/>
  </conditionalFormatting>
  <conditionalFormatting sqref="L1862:L1863">
    <cfRule type="duplicateValues" priority="12935"/>
    <cfRule type="duplicateValues" dxfId="15204" priority="12934"/>
    <cfRule type="duplicateValues" dxfId="15203" priority="12933"/>
    <cfRule type="duplicateValues" dxfId="15202" priority="12932" stopIfTrue="1"/>
    <cfRule type="duplicateValues" priority="12931"/>
    <cfRule type="duplicateValues" dxfId="15201" priority="12930"/>
    <cfRule type="duplicateValues" dxfId="15200" priority="12929"/>
    <cfRule type="duplicateValues" dxfId="15199" priority="12928" stopIfTrue="1"/>
    <cfRule type="duplicateValues" priority="12927"/>
    <cfRule type="duplicateValues" dxfId="15198" priority="12926"/>
    <cfRule type="duplicateValues" dxfId="15197" priority="12925"/>
    <cfRule type="duplicateValues" dxfId="15196" priority="12924" stopIfTrue="1"/>
    <cfRule type="duplicateValues" priority="12923"/>
    <cfRule type="duplicateValues" dxfId="15195" priority="12922"/>
    <cfRule type="duplicateValues" dxfId="15194" priority="12921"/>
    <cfRule type="duplicateValues" dxfId="15193" priority="12920" stopIfTrue="1"/>
    <cfRule type="duplicateValues" priority="12919"/>
    <cfRule type="duplicateValues" dxfId="15192" priority="12917"/>
    <cfRule type="duplicateValues" dxfId="15191" priority="12916" stopIfTrue="1"/>
    <cfRule type="duplicateValues" priority="12915"/>
    <cfRule type="duplicateValues" dxfId="15190" priority="12914"/>
    <cfRule type="duplicateValues" dxfId="15189" priority="12913"/>
    <cfRule type="duplicateValues" dxfId="15188" priority="12912" stopIfTrue="1"/>
    <cfRule type="duplicateValues" priority="12911"/>
    <cfRule type="duplicateValues" dxfId="15187" priority="12910"/>
    <cfRule type="duplicateValues" dxfId="15186" priority="12909"/>
    <cfRule type="duplicateValues" dxfId="15185" priority="12908" stopIfTrue="1"/>
    <cfRule type="duplicateValues" priority="12907"/>
    <cfRule type="duplicateValues" dxfId="15184" priority="12906"/>
    <cfRule type="duplicateValues" dxfId="15183" priority="12905"/>
    <cfRule type="duplicateValues" dxfId="15182" priority="12904" stopIfTrue="1"/>
    <cfRule type="duplicateValues" priority="12903"/>
    <cfRule type="duplicateValues" dxfId="15181" priority="12902"/>
    <cfRule type="duplicateValues" dxfId="15180" priority="12901"/>
    <cfRule type="duplicateValues" dxfId="15179" priority="12900" stopIfTrue="1"/>
    <cfRule type="duplicateValues" priority="12899"/>
    <cfRule type="duplicateValues" dxfId="15178" priority="12898"/>
    <cfRule type="duplicateValues" dxfId="15177" priority="12897"/>
    <cfRule type="duplicateValues" dxfId="15176" priority="12896" stopIfTrue="1"/>
    <cfRule type="duplicateValues" priority="12895"/>
    <cfRule type="duplicateValues" dxfId="15175" priority="12894"/>
    <cfRule type="duplicateValues" dxfId="15174" priority="12893"/>
    <cfRule type="duplicateValues" dxfId="15173" priority="12892" stopIfTrue="1"/>
    <cfRule type="duplicateValues" priority="12891"/>
    <cfRule type="duplicateValues" dxfId="15172" priority="12890"/>
    <cfRule type="duplicateValues" dxfId="15171" priority="12889"/>
    <cfRule type="duplicateValues" dxfId="15170" priority="12888" stopIfTrue="1"/>
    <cfRule type="duplicateValues" priority="12887"/>
    <cfRule type="duplicateValues" dxfId="15169" priority="12886"/>
    <cfRule type="duplicateValues" dxfId="15168" priority="12885"/>
    <cfRule type="duplicateValues" dxfId="15167" priority="12884" stopIfTrue="1"/>
    <cfRule type="duplicateValues" dxfId="15166" priority="12918"/>
  </conditionalFormatting>
  <conditionalFormatting sqref="L1864">
    <cfRule type="duplicateValues" priority="12883"/>
    <cfRule type="duplicateValues" dxfId="15165" priority="12882"/>
    <cfRule type="duplicateValues" dxfId="15164" priority="12881"/>
    <cfRule type="duplicateValues" dxfId="15163" priority="12880" stopIfTrue="1"/>
    <cfRule type="duplicateValues" priority="12879"/>
    <cfRule type="duplicateValues" dxfId="15162" priority="12878"/>
    <cfRule type="duplicateValues" dxfId="15161" priority="12877"/>
    <cfRule type="duplicateValues" dxfId="15160" priority="12876" stopIfTrue="1"/>
    <cfRule type="duplicateValues" priority="12875"/>
    <cfRule type="duplicateValues" dxfId="15159" priority="12874"/>
    <cfRule type="duplicateValues" dxfId="15158" priority="12873"/>
    <cfRule type="duplicateValues" dxfId="15157" priority="12872" stopIfTrue="1"/>
    <cfRule type="duplicateValues" priority="12871"/>
    <cfRule type="duplicateValues" dxfId="15156" priority="12870"/>
    <cfRule type="duplicateValues" dxfId="15155" priority="12869"/>
    <cfRule type="duplicateValues" dxfId="15154" priority="12868" stopIfTrue="1"/>
    <cfRule type="duplicateValues" priority="12867"/>
    <cfRule type="duplicateValues" dxfId="15153" priority="12866"/>
    <cfRule type="duplicateValues" dxfId="15152" priority="12865"/>
    <cfRule type="duplicateValues" dxfId="15151" priority="12864" stopIfTrue="1"/>
    <cfRule type="duplicateValues" priority="12863"/>
    <cfRule type="duplicateValues" dxfId="15150" priority="12862"/>
    <cfRule type="duplicateValues" dxfId="15149" priority="12861"/>
    <cfRule type="duplicateValues" dxfId="15148" priority="12860" stopIfTrue="1"/>
    <cfRule type="duplicateValues" priority="12859"/>
    <cfRule type="duplicateValues" dxfId="15147" priority="12858"/>
    <cfRule type="duplicateValues" dxfId="15146" priority="12857"/>
    <cfRule type="duplicateValues" dxfId="15145" priority="12856" stopIfTrue="1"/>
    <cfRule type="duplicateValues" priority="12855"/>
    <cfRule type="duplicateValues" dxfId="15144" priority="12854"/>
    <cfRule type="duplicateValues" dxfId="15143" priority="12853"/>
    <cfRule type="duplicateValues" dxfId="15142" priority="12852" stopIfTrue="1"/>
  </conditionalFormatting>
  <conditionalFormatting sqref="L1867">
    <cfRule type="duplicateValues" priority="12851"/>
    <cfRule type="duplicateValues" dxfId="15141" priority="12850"/>
    <cfRule type="duplicateValues" dxfId="15140" priority="12849"/>
    <cfRule type="duplicateValues" dxfId="15139" priority="12848" stopIfTrue="1"/>
    <cfRule type="duplicateValues" priority="12847"/>
    <cfRule type="duplicateValues" dxfId="15138" priority="12846"/>
    <cfRule type="duplicateValues" dxfId="15137" priority="12845"/>
    <cfRule type="duplicateValues" dxfId="15136" priority="12844" stopIfTrue="1"/>
    <cfRule type="duplicateValues" priority="12843"/>
    <cfRule type="duplicateValues" dxfId="15135" priority="12842"/>
    <cfRule type="duplicateValues" dxfId="15134" priority="12841"/>
    <cfRule type="duplicateValues" dxfId="15133" priority="12840" stopIfTrue="1"/>
    <cfRule type="duplicateValues" priority="12839"/>
    <cfRule type="duplicateValues" dxfId="15132" priority="12838"/>
    <cfRule type="duplicateValues" dxfId="15131" priority="12837"/>
    <cfRule type="duplicateValues" dxfId="15130" priority="12836" stopIfTrue="1"/>
    <cfRule type="duplicateValues" priority="12835"/>
    <cfRule type="duplicateValues" dxfId="15129" priority="12834"/>
    <cfRule type="duplicateValues" dxfId="15128" priority="12833"/>
    <cfRule type="duplicateValues" dxfId="15127" priority="12832" stopIfTrue="1"/>
    <cfRule type="duplicateValues" priority="12831"/>
    <cfRule type="duplicateValues" dxfId="15126" priority="12830"/>
    <cfRule type="duplicateValues" dxfId="15125" priority="12829"/>
    <cfRule type="duplicateValues" dxfId="15124" priority="12828" stopIfTrue="1"/>
    <cfRule type="duplicateValues" priority="12827"/>
    <cfRule type="duplicateValues" dxfId="15123" priority="12826"/>
    <cfRule type="duplicateValues" dxfId="15122" priority="12825"/>
    <cfRule type="duplicateValues" dxfId="15121" priority="12824" stopIfTrue="1"/>
    <cfRule type="duplicateValues" priority="12823"/>
    <cfRule type="duplicateValues" dxfId="15120" priority="12822"/>
    <cfRule type="duplicateValues" dxfId="15119" priority="12821"/>
    <cfRule type="duplicateValues" dxfId="15118" priority="12820" stopIfTrue="1"/>
  </conditionalFormatting>
  <conditionalFormatting sqref="L1869:L1870">
    <cfRule type="duplicateValues" priority="12819"/>
    <cfRule type="duplicateValues" dxfId="15117" priority="12818"/>
    <cfRule type="duplicateValues" dxfId="15116" priority="12817"/>
    <cfRule type="duplicateValues" dxfId="15115" priority="12816" stopIfTrue="1"/>
    <cfRule type="duplicateValues" priority="12815"/>
    <cfRule type="duplicateValues" dxfId="15114" priority="12814"/>
    <cfRule type="duplicateValues" dxfId="15113" priority="12813"/>
    <cfRule type="duplicateValues" dxfId="15112" priority="12812" stopIfTrue="1"/>
    <cfRule type="duplicateValues" priority="12811"/>
    <cfRule type="duplicateValues" dxfId="15111" priority="12810"/>
    <cfRule type="duplicateValues" dxfId="15110" priority="12809"/>
    <cfRule type="duplicateValues" dxfId="15109" priority="12808" stopIfTrue="1"/>
    <cfRule type="duplicateValues" priority="12807"/>
    <cfRule type="duplicateValues" dxfId="15108" priority="12806"/>
    <cfRule type="duplicateValues" dxfId="15107" priority="12805"/>
    <cfRule type="duplicateValues" dxfId="15106" priority="12804" stopIfTrue="1"/>
    <cfRule type="duplicateValues" priority="12803"/>
    <cfRule type="duplicateValues" dxfId="15105" priority="12802"/>
    <cfRule type="duplicateValues" dxfId="15104" priority="12801"/>
    <cfRule type="duplicateValues" dxfId="15103" priority="12800" stopIfTrue="1"/>
    <cfRule type="duplicateValues" priority="12799"/>
    <cfRule type="duplicateValues" dxfId="15102" priority="12798"/>
    <cfRule type="duplicateValues" dxfId="15101" priority="12797"/>
    <cfRule type="duplicateValues" dxfId="15100" priority="12796" stopIfTrue="1"/>
    <cfRule type="duplicateValues" priority="12795"/>
    <cfRule type="duplicateValues" dxfId="15099" priority="12794"/>
    <cfRule type="duplicateValues" dxfId="15098" priority="12793"/>
    <cfRule type="duplicateValues" dxfId="15097" priority="12792" stopIfTrue="1"/>
    <cfRule type="duplicateValues" priority="12791"/>
    <cfRule type="duplicateValues" dxfId="15096" priority="12790"/>
    <cfRule type="duplicateValues" dxfId="15095" priority="12789"/>
    <cfRule type="duplicateValues" dxfId="15094" priority="12788" stopIfTrue="1"/>
    <cfRule type="duplicateValues" priority="12787"/>
    <cfRule type="duplicateValues" dxfId="15093" priority="12786"/>
    <cfRule type="duplicateValues" dxfId="15092" priority="12785"/>
    <cfRule type="duplicateValues" dxfId="15091" priority="12784" stopIfTrue="1"/>
    <cfRule type="duplicateValues" priority="12783"/>
    <cfRule type="duplicateValues" dxfId="15090" priority="12782"/>
    <cfRule type="duplicateValues" dxfId="15089" priority="12781"/>
    <cfRule type="duplicateValues" dxfId="15088" priority="12780" stopIfTrue="1"/>
    <cfRule type="duplicateValues" priority="12779"/>
    <cfRule type="duplicateValues" dxfId="15087" priority="12778"/>
    <cfRule type="duplicateValues" dxfId="15086" priority="12777"/>
    <cfRule type="duplicateValues" dxfId="15085" priority="12776" stopIfTrue="1"/>
    <cfRule type="duplicateValues" priority="12775"/>
    <cfRule type="duplicateValues" dxfId="15084" priority="12774"/>
    <cfRule type="duplicateValues" dxfId="15083" priority="12773"/>
    <cfRule type="duplicateValues" dxfId="15082" priority="12772" stopIfTrue="1"/>
    <cfRule type="duplicateValues" priority="12771"/>
    <cfRule type="duplicateValues" dxfId="15081" priority="12770"/>
    <cfRule type="duplicateValues" dxfId="15080" priority="12769"/>
    <cfRule type="duplicateValues" dxfId="15079" priority="12768" stopIfTrue="1"/>
  </conditionalFormatting>
  <conditionalFormatting sqref="L1871">
    <cfRule type="duplicateValues" priority="12767"/>
    <cfRule type="duplicateValues" dxfId="15078" priority="12766"/>
    <cfRule type="duplicateValues" dxfId="15077" priority="12765"/>
    <cfRule type="duplicateValues" dxfId="15076" priority="12764" stopIfTrue="1"/>
    <cfRule type="duplicateValues" priority="12763"/>
    <cfRule type="duplicateValues" dxfId="15075" priority="12762"/>
    <cfRule type="duplicateValues" dxfId="15074" priority="12761"/>
    <cfRule type="duplicateValues" dxfId="15073" priority="12760" stopIfTrue="1"/>
  </conditionalFormatting>
  <conditionalFormatting sqref="L1872">
    <cfRule type="duplicateValues" priority="12759"/>
    <cfRule type="duplicateValues" dxfId="15072" priority="12758"/>
    <cfRule type="duplicateValues" dxfId="15071" priority="12757"/>
    <cfRule type="duplicateValues" dxfId="15070" priority="12756" stopIfTrue="1"/>
    <cfRule type="duplicateValues" priority="12755"/>
    <cfRule type="duplicateValues" dxfId="15069" priority="12754"/>
    <cfRule type="duplicateValues" dxfId="15068" priority="12753"/>
    <cfRule type="duplicateValues" dxfId="15067" priority="12752" stopIfTrue="1"/>
    <cfRule type="duplicateValues" priority="12751"/>
    <cfRule type="duplicateValues" dxfId="15066" priority="12750"/>
    <cfRule type="duplicateValues" dxfId="15065" priority="12749"/>
    <cfRule type="duplicateValues" dxfId="15064" priority="12748" stopIfTrue="1"/>
    <cfRule type="duplicateValues" priority="12747"/>
    <cfRule type="duplicateValues" dxfId="15063" priority="12746"/>
    <cfRule type="duplicateValues" dxfId="15062" priority="12745"/>
    <cfRule type="duplicateValues" dxfId="15061" priority="12744" stopIfTrue="1"/>
    <cfRule type="duplicateValues" priority="12743"/>
    <cfRule type="duplicateValues" dxfId="15060" priority="12742"/>
    <cfRule type="duplicateValues" dxfId="15059" priority="12741"/>
    <cfRule type="duplicateValues" dxfId="15058" priority="12740" stopIfTrue="1"/>
    <cfRule type="duplicateValues" priority="12739"/>
    <cfRule type="duplicateValues" dxfId="15057" priority="12738"/>
    <cfRule type="duplicateValues" dxfId="15056" priority="12737"/>
    <cfRule type="duplicateValues" dxfId="15055" priority="12736" stopIfTrue="1"/>
    <cfRule type="duplicateValues" priority="12735"/>
    <cfRule type="duplicateValues" dxfId="15054" priority="12734"/>
    <cfRule type="duplicateValues" dxfId="15053" priority="12733"/>
    <cfRule type="duplicateValues" dxfId="15052" priority="12732" stopIfTrue="1"/>
    <cfRule type="duplicateValues" priority="12731"/>
    <cfRule type="duplicateValues" dxfId="15051" priority="12730"/>
    <cfRule type="duplicateValues" dxfId="15050" priority="12729"/>
    <cfRule type="duplicateValues" dxfId="15049" priority="12728" stopIfTrue="1"/>
    <cfRule type="duplicateValues" priority="12727"/>
    <cfRule type="duplicateValues" dxfId="15048" priority="12726"/>
    <cfRule type="duplicateValues" dxfId="15047" priority="12725"/>
    <cfRule type="duplicateValues" dxfId="15046" priority="12724" stopIfTrue="1"/>
    <cfRule type="duplicateValues" priority="12723"/>
    <cfRule type="duplicateValues" dxfId="15045" priority="12722"/>
    <cfRule type="duplicateValues" dxfId="15044" priority="12721"/>
    <cfRule type="duplicateValues" dxfId="15043" priority="12720" stopIfTrue="1"/>
    <cfRule type="duplicateValues" priority="12719"/>
    <cfRule type="duplicateValues" dxfId="15042" priority="12718"/>
    <cfRule type="duplicateValues" dxfId="15041" priority="12717"/>
    <cfRule type="duplicateValues" dxfId="15040" priority="12716" stopIfTrue="1"/>
    <cfRule type="duplicateValues" priority="12715"/>
    <cfRule type="duplicateValues" dxfId="15039" priority="12714"/>
    <cfRule type="duplicateValues" dxfId="15038" priority="12713"/>
    <cfRule type="duplicateValues" dxfId="15037" priority="12712" stopIfTrue="1"/>
    <cfRule type="duplicateValues" priority="12711"/>
    <cfRule type="duplicateValues" dxfId="15036" priority="12710"/>
    <cfRule type="duplicateValues" dxfId="15035" priority="12709"/>
    <cfRule type="duplicateValues" dxfId="15034" priority="12708" stopIfTrue="1"/>
  </conditionalFormatting>
  <conditionalFormatting sqref="L1873">
    <cfRule type="duplicateValues" dxfId="15033" priority="12701"/>
    <cfRule type="duplicateValues" priority="12707"/>
    <cfRule type="duplicateValues" dxfId="15032" priority="12706"/>
    <cfRule type="duplicateValues" dxfId="15031" priority="12702"/>
    <cfRule type="duplicateValues" dxfId="15030" priority="12705"/>
    <cfRule type="duplicateValues" dxfId="15029" priority="12704" stopIfTrue="1"/>
    <cfRule type="duplicateValues" priority="12703"/>
    <cfRule type="duplicateValues" dxfId="15028" priority="12700" stopIfTrue="1"/>
  </conditionalFormatting>
  <conditionalFormatting sqref="L1876">
    <cfRule type="duplicateValues" dxfId="15027" priority="12674"/>
    <cfRule type="duplicateValues" dxfId="15026" priority="12673"/>
    <cfRule type="duplicateValues" dxfId="15025" priority="12672" stopIfTrue="1"/>
    <cfRule type="duplicateValues" priority="12671"/>
    <cfRule type="duplicateValues" dxfId="15024" priority="12670"/>
    <cfRule type="duplicateValues" dxfId="15023" priority="12669"/>
    <cfRule type="duplicateValues" dxfId="15022" priority="12668" stopIfTrue="1"/>
    <cfRule type="duplicateValues" priority="12699"/>
    <cfRule type="duplicateValues" dxfId="15021" priority="12698"/>
    <cfRule type="duplicateValues" dxfId="15020" priority="12697"/>
    <cfRule type="duplicateValues" dxfId="15019" priority="12696" stopIfTrue="1"/>
    <cfRule type="duplicateValues" priority="12691"/>
    <cfRule type="duplicateValues" priority="12695"/>
    <cfRule type="duplicateValues" dxfId="15018" priority="12694"/>
    <cfRule type="duplicateValues" dxfId="15017" priority="12693"/>
    <cfRule type="duplicateValues" dxfId="15016" priority="12692" stopIfTrue="1"/>
    <cfRule type="duplicateValues" dxfId="15015" priority="12689"/>
    <cfRule type="duplicateValues" dxfId="15014" priority="12688" stopIfTrue="1"/>
    <cfRule type="duplicateValues" priority="12687"/>
    <cfRule type="duplicateValues" dxfId="15013" priority="12686"/>
    <cfRule type="duplicateValues" dxfId="15012" priority="12685"/>
    <cfRule type="duplicateValues" dxfId="15011" priority="12684" stopIfTrue="1"/>
    <cfRule type="duplicateValues" priority="12683"/>
    <cfRule type="duplicateValues" dxfId="15010" priority="12682"/>
    <cfRule type="duplicateValues" dxfId="15009" priority="12681"/>
    <cfRule type="duplicateValues" dxfId="15008" priority="12690"/>
    <cfRule type="duplicateValues" dxfId="15007" priority="12680" stopIfTrue="1"/>
    <cfRule type="duplicateValues" priority="12679"/>
    <cfRule type="duplicateValues" dxfId="15006" priority="12678"/>
    <cfRule type="duplicateValues" dxfId="15005" priority="12677"/>
    <cfRule type="duplicateValues" dxfId="15004" priority="12676" stopIfTrue="1"/>
    <cfRule type="duplicateValues" priority="12675"/>
  </conditionalFormatting>
  <conditionalFormatting sqref="L1878">
    <cfRule type="duplicateValues" dxfId="15003" priority="12653"/>
    <cfRule type="duplicateValues" dxfId="15002" priority="12652" stopIfTrue="1"/>
    <cfRule type="duplicateValues" priority="12651"/>
    <cfRule type="duplicateValues" dxfId="15001" priority="12650"/>
    <cfRule type="duplicateValues" dxfId="15000" priority="12649"/>
    <cfRule type="duplicateValues" dxfId="14999" priority="12648" stopIfTrue="1"/>
    <cfRule type="duplicateValues" priority="12647"/>
    <cfRule type="duplicateValues" dxfId="14998" priority="12646"/>
    <cfRule type="duplicateValues" dxfId="14997" priority="12645"/>
    <cfRule type="duplicateValues" dxfId="14996" priority="12644" stopIfTrue="1"/>
    <cfRule type="duplicateValues" priority="12643"/>
    <cfRule type="duplicateValues" dxfId="14995" priority="12641"/>
    <cfRule type="duplicateValues" dxfId="14994" priority="12640" stopIfTrue="1"/>
    <cfRule type="duplicateValues" priority="12639"/>
    <cfRule type="duplicateValues" dxfId="14993" priority="12638"/>
    <cfRule type="duplicateValues" dxfId="14992" priority="12637"/>
    <cfRule type="duplicateValues" dxfId="14991" priority="12636" stopIfTrue="1"/>
    <cfRule type="duplicateValues" priority="12635"/>
    <cfRule type="duplicateValues" dxfId="14990" priority="12634"/>
    <cfRule type="duplicateValues" dxfId="14989" priority="12633"/>
    <cfRule type="duplicateValues" dxfId="14988" priority="12632" stopIfTrue="1"/>
    <cfRule type="duplicateValues" priority="12631"/>
    <cfRule type="duplicateValues" dxfId="14987" priority="12630"/>
    <cfRule type="duplicateValues" dxfId="14986" priority="12629"/>
    <cfRule type="duplicateValues" priority="12627"/>
    <cfRule type="duplicateValues" dxfId="14985" priority="12626"/>
    <cfRule type="duplicateValues" dxfId="14984" priority="12625"/>
    <cfRule type="duplicateValues" dxfId="14983" priority="12624" stopIfTrue="1"/>
    <cfRule type="duplicateValues" priority="12623"/>
    <cfRule type="duplicateValues" dxfId="14982" priority="12622"/>
    <cfRule type="duplicateValues" dxfId="14981" priority="12621"/>
    <cfRule type="duplicateValues" dxfId="14980" priority="12620" stopIfTrue="1"/>
    <cfRule type="duplicateValues" priority="12619"/>
    <cfRule type="duplicateValues" dxfId="14979" priority="12617"/>
    <cfRule type="duplicateValues" dxfId="14978" priority="12616" stopIfTrue="1"/>
    <cfRule type="duplicateValues" dxfId="14977" priority="12656" stopIfTrue="1"/>
    <cfRule type="duplicateValues" priority="12655"/>
    <cfRule type="duplicateValues" dxfId="14976" priority="12618"/>
    <cfRule type="duplicateValues" dxfId="14975" priority="12628" stopIfTrue="1"/>
    <cfRule type="duplicateValues" dxfId="14974" priority="12654"/>
    <cfRule type="duplicateValues" dxfId="14973" priority="12642"/>
    <cfRule type="duplicateValues" priority="12667"/>
    <cfRule type="duplicateValues" dxfId="14972" priority="12666"/>
    <cfRule type="duplicateValues" dxfId="14971" priority="12665"/>
    <cfRule type="duplicateValues" dxfId="14970" priority="12664" stopIfTrue="1"/>
    <cfRule type="duplicateValues" priority="12663"/>
    <cfRule type="duplicateValues" dxfId="14969" priority="12662"/>
    <cfRule type="duplicateValues" dxfId="14968" priority="12661"/>
    <cfRule type="duplicateValues" dxfId="14967" priority="12660" stopIfTrue="1"/>
    <cfRule type="duplicateValues" priority="12659"/>
    <cfRule type="duplicateValues" dxfId="14966" priority="12658"/>
    <cfRule type="duplicateValues" dxfId="14965" priority="12657"/>
  </conditionalFormatting>
  <conditionalFormatting sqref="L1882">
    <cfRule type="duplicateValues" dxfId="14964" priority="12608" stopIfTrue="1"/>
    <cfRule type="duplicateValues" dxfId="14963" priority="12609"/>
    <cfRule type="duplicateValues" dxfId="14962" priority="12610"/>
    <cfRule type="duplicateValues" priority="12611"/>
    <cfRule type="duplicateValues" dxfId="14961" priority="12612" stopIfTrue="1"/>
    <cfRule type="duplicateValues" dxfId="14960" priority="12613"/>
    <cfRule type="duplicateValues" dxfId="14959" priority="12614"/>
    <cfRule type="duplicateValues" priority="12615"/>
    <cfRule type="duplicateValues" dxfId="14958" priority="12585"/>
    <cfRule type="duplicateValues" dxfId="14957" priority="12584" stopIfTrue="1"/>
    <cfRule type="duplicateValues" dxfId="14956" priority="12586"/>
    <cfRule type="duplicateValues" priority="12587"/>
    <cfRule type="duplicateValues" dxfId="14955" priority="12588" stopIfTrue="1"/>
    <cfRule type="duplicateValues" dxfId="14954" priority="12589"/>
    <cfRule type="duplicateValues" dxfId="14953" priority="12590"/>
    <cfRule type="duplicateValues" priority="12591"/>
    <cfRule type="duplicateValues" dxfId="14952" priority="12592" stopIfTrue="1"/>
    <cfRule type="duplicateValues" dxfId="14951" priority="12593"/>
    <cfRule type="duplicateValues" dxfId="14950" priority="12594"/>
    <cfRule type="duplicateValues" priority="12595"/>
    <cfRule type="duplicateValues" dxfId="14949" priority="12596" stopIfTrue="1"/>
    <cfRule type="duplicateValues" dxfId="14948" priority="12597"/>
    <cfRule type="duplicateValues" dxfId="14947" priority="12598"/>
    <cfRule type="duplicateValues" priority="12599"/>
    <cfRule type="duplicateValues" dxfId="14946" priority="12600" stopIfTrue="1"/>
    <cfRule type="duplicateValues" dxfId="14945" priority="12601"/>
    <cfRule type="duplicateValues" dxfId="14944" priority="12602"/>
    <cfRule type="duplicateValues" priority="12603"/>
    <cfRule type="duplicateValues" dxfId="14943" priority="12604" stopIfTrue="1"/>
    <cfRule type="duplicateValues" dxfId="14942" priority="12605"/>
    <cfRule type="duplicateValues" dxfId="14941" priority="12606"/>
    <cfRule type="duplicateValues" priority="12607"/>
  </conditionalFormatting>
  <conditionalFormatting sqref="L1886">
    <cfRule type="duplicateValues" priority="12555"/>
    <cfRule type="duplicateValues" dxfId="14940" priority="12573"/>
    <cfRule type="duplicateValues" dxfId="14939" priority="12574"/>
    <cfRule type="duplicateValues" priority="12575"/>
    <cfRule type="duplicateValues" dxfId="14938" priority="12576" stopIfTrue="1"/>
    <cfRule type="duplicateValues" dxfId="14937" priority="12577"/>
    <cfRule type="duplicateValues" dxfId="14936" priority="12578"/>
    <cfRule type="duplicateValues" priority="12579"/>
    <cfRule type="duplicateValues" dxfId="14935" priority="12580" stopIfTrue="1"/>
    <cfRule type="duplicateValues" dxfId="14934" priority="12554"/>
    <cfRule type="duplicateValues" dxfId="14933" priority="12565"/>
    <cfRule type="duplicateValues" dxfId="14932" priority="12556" stopIfTrue="1"/>
    <cfRule type="duplicateValues" dxfId="14931" priority="12557"/>
    <cfRule type="duplicateValues" dxfId="14930" priority="12558"/>
    <cfRule type="duplicateValues" priority="12559"/>
    <cfRule type="duplicateValues" dxfId="14929" priority="12560" stopIfTrue="1"/>
    <cfRule type="duplicateValues" dxfId="14928" priority="12561"/>
    <cfRule type="duplicateValues" dxfId="14927" priority="12562"/>
    <cfRule type="duplicateValues" priority="12563"/>
    <cfRule type="duplicateValues" dxfId="14926" priority="12564" stopIfTrue="1"/>
    <cfRule type="duplicateValues" dxfId="14925" priority="12581"/>
    <cfRule type="duplicateValues" dxfId="14924" priority="12566"/>
    <cfRule type="duplicateValues" priority="12567"/>
    <cfRule type="duplicateValues" dxfId="14923" priority="12568" stopIfTrue="1"/>
    <cfRule type="duplicateValues" dxfId="14922" priority="12569"/>
    <cfRule type="duplicateValues" dxfId="14921" priority="12570"/>
    <cfRule type="duplicateValues" priority="12571"/>
    <cfRule type="duplicateValues" dxfId="14920" priority="12582"/>
    <cfRule type="duplicateValues" priority="12583"/>
    <cfRule type="duplicateValues" dxfId="14919" priority="12572" stopIfTrue="1"/>
    <cfRule type="duplicateValues" dxfId="14918" priority="12552" stopIfTrue="1"/>
    <cfRule type="duplicateValues" dxfId="14917" priority="12553"/>
  </conditionalFormatting>
  <conditionalFormatting sqref="L1891:L1892">
    <cfRule type="duplicateValues" dxfId="14916" priority="12505"/>
    <cfRule type="duplicateValues" dxfId="14915" priority="12504" stopIfTrue="1"/>
    <cfRule type="duplicateValues" priority="12503"/>
    <cfRule type="duplicateValues" dxfId="14914" priority="12502"/>
    <cfRule type="duplicateValues" dxfId="14913" priority="12501"/>
    <cfRule type="duplicateValues" dxfId="14912" priority="12500" stopIfTrue="1"/>
    <cfRule type="duplicateValues" dxfId="14911" priority="12508" stopIfTrue="1"/>
    <cfRule type="duplicateValues" priority="12511"/>
    <cfRule type="duplicateValues" dxfId="14910" priority="12538"/>
    <cfRule type="duplicateValues" dxfId="14909" priority="12545"/>
    <cfRule type="duplicateValues" dxfId="14908" priority="12510"/>
    <cfRule type="duplicateValues" dxfId="14907" priority="12512" stopIfTrue="1"/>
    <cfRule type="duplicateValues" dxfId="14906" priority="12513"/>
    <cfRule type="duplicateValues" dxfId="14905" priority="12514"/>
    <cfRule type="duplicateValues" priority="12515"/>
    <cfRule type="duplicateValues" dxfId="14904" priority="12516" stopIfTrue="1"/>
    <cfRule type="duplicateValues" dxfId="14903" priority="12517"/>
    <cfRule type="duplicateValues" dxfId="14902" priority="12518"/>
    <cfRule type="duplicateValues" priority="12519"/>
    <cfRule type="duplicateValues" dxfId="14901" priority="12520" stopIfTrue="1"/>
    <cfRule type="duplicateValues" dxfId="14900" priority="12521"/>
    <cfRule type="duplicateValues" dxfId="14899" priority="12522"/>
    <cfRule type="duplicateValues" priority="12523"/>
    <cfRule type="duplicateValues" dxfId="14898" priority="12524" stopIfTrue="1"/>
    <cfRule type="duplicateValues" dxfId="14897" priority="12525"/>
    <cfRule type="duplicateValues" dxfId="14896" priority="12526"/>
    <cfRule type="duplicateValues" priority="12527"/>
    <cfRule type="duplicateValues" dxfId="14895" priority="12528" stopIfTrue="1"/>
    <cfRule type="duplicateValues" dxfId="14894" priority="12529"/>
    <cfRule type="duplicateValues" dxfId="14893" priority="12530"/>
    <cfRule type="duplicateValues" priority="12531"/>
    <cfRule type="duplicateValues" dxfId="14892" priority="12532" stopIfTrue="1"/>
    <cfRule type="duplicateValues" dxfId="14891" priority="12533"/>
    <cfRule type="duplicateValues" dxfId="14890" priority="12534"/>
    <cfRule type="duplicateValues" priority="12535"/>
    <cfRule type="duplicateValues" dxfId="14889" priority="12536" stopIfTrue="1"/>
    <cfRule type="duplicateValues" dxfId="14888" priority="12537"/>
    <cfRule type="duplicateValues" priority="12539"/>
    <cfRule type="duplicateValues" dxfId="14887" priority="12540" stopIfTrue="1"/>
    <cfRule type="duplicateValues" dxfId="14886" priority="12541"/>
    <cfRule type="duplicateValues" dxfId="14885" priority="12542"/>
    <cfRule type="duplicateValues" priority="12543"/>
    <cfRule type="duplicateValues" dxfId="14884" priority="12544" stopIfTrue="1"/>
    <cfRule type="duplicateValues" dxfId="14883" priority="12546"/>
    <cfRule type="duplicateValues" priority="12547"/>
    <cfRule type="duplicateValues" dxfId="14882" priority="12548" stopIfTrue="1"/>
    <cfRule type="duplicateValues" dxfId="14881" priority="12549"/>
    <cfRule type="duplicateValues" dxfId="14880" priority="12550"/>
    <cfRule type="duplicateValues" priority="12551"/>
    <cfRule type="duplicateValues" priority="12507"/>
    <cfRule type="duplicateValues" dxfId="14879" priority="12506"/>
    <cfRule type="duplicateValues" dxfId="14878" priority="12509"/>
  </conditionalFormatting>
  <conditionalFormatting sqref="L1893">
    <cfRule type="duplicateValues" dxfId="14877" priority="12498"/>
    <cfRule type="duplicateValues" dxfId="14876" priority="12497"/>
    <cfRule type="duplicateValues" dxfId="14875" priority="12496" stopIfTrue="1"/>
    <cfRule type="duplicateValues" priority="12495"/>
    <cfRule type="duplicateValues" dxfId="14874" priority="12494"/>
    <cfRule type="duplicateValues" dxfId="14873" priority="12493"/>
    <cfRule type="duplicateValues" dxfId="14872" priority="12492" stopIfTrue="1"/>
    <cfRule type="duplicateValues" priority="12491"/>
    <cfRule type="duplicateValues" dxfId="14871" priority="12490"/>
    <cfRule type="duplicateValues" dxfId="14870" priority="12489"/>
    <cfRule type="duplicateValues" dxfId="14869" priority="12488" stopIfTrue="1"/>
    <cfRule type="duplicateValues" priority="12487"/>
    <cfRule type="duplicateValues" dxfId="14868" priority="12486"/>
    <cfRule type="duplicateValues" dxfId="14867" priority="12485"/>
    <cfRule type="duplicateValues" dxfId="14866" priority="12484" stopIfTrue="1"/>
    <cfRule type="duplicateValues" priority="12483"/>
    <cfRule type="duplicateValues" dxfId="14865" priority="12482"/>
    <cfRule type="duplicateValues" dxfId="14864" priority="12480" stopIfTrue="1"/>
    <cfRule type="duplicateValues" priority="12479"/>
    <cfRule type="duplicateValues" dxfId="14863" priority="12478"/>
    <cfRule type="duplicateValues" dxfId="14862" priority="12477"/>
    <cfRule type="duplicateValues" dxfId="14861" priority="12476" stopIfTrue="1"/>
    <cfRule type="duplicateValues" priority="12475"/>
    <cfRule type="duplicateValues" dxfId="14860" priority="12474"/>
    <cfRule type="duplicateValues" dxfId="14859" priority="12473"/>
    <cfRule type="duplicateValues" dxfId="14858" priority="12472" stopIfTrue="1"/>
    <cfRule type="duplicateValues" priority="12471"/>
    <cfRule type="duplicateValues" dxfId="14857" priority="12470"/>
    <cfRule type="duplicateValues" dxfId="14856" priority="12469"/>
    <cfRule type="duplicateValues" dxfId="14855" priority="12468" stopIfTrue="1"/>
    <cfRule type="duplicateValues" dxfId="14854" priority="12481"/>
    <cfRule type="duplicateValues" priority="12499"/>
  </conditionalFormatting>
  <conditionalFormatting sqref="L1894">
    <cfRule type="duplicateValues" dxfId="14853" priority="12417"/>
    <cfRule type="duplicateValues" dxfId="14852" priority="12416" stopIfTrue="1"/>
    <cfRule type="duplicateValues" dxfId="14851" priority="12428" stopIfTrue="1"/>
    <cfRule type="duplicateValues" priority="12423"/>
    <cfRule type="duplicateValues" dxfId="14850" priority="12422"/>
    <cfRule type="duplicateValues" dxfId="14849" priority="12421"/>
    <cfRule type="duplicateValues" dxfId="14848" priority="12420" stopIfTrue="1"/>
    <cfRule type="duplicateValues" priority="12419"/>
    <cfRule type="duplicateValues" dxfId="14847" priority="12418"/>
    <cfRule type="duplicateValues" dxfId="14846" priority="12424" stopIfTrue="1"/>
    <cfRule type="duplicateValues" dxfId="14845" priority="12425"/>
    <cfRule type="duplicateValues" dxfId="14844" priority="12426"/>
    <cfRule type="duplicateValues" priority="12427"/>
    <cfRule type="duplicateValues" dxfId="14843" priority="12429"/>
    <cfRule type="duplicateValues" dxfId="14842" priority="12430"/>
    <cfRule type="duplicateValues" priority="12431"/>
    <cfRule type="duplicateValues" dxfId="14841" priority="12432" stopIfTrue="1"/>
    <cfRule type="duplicateValues" dxfId="14840" priority="12433"/>
    <cfRule type="duplicateValues" dxfId="14839" priority="12434"/>
    <cfRule type="duplicateValues" priority="12435"/>
    <cfRule type="duplicateValues" dxfId="14838" priority="12436" stopIfTrue="1"/>
    <cfRule type="duplicateValues" dxfId="14837" priority="12437"/>
    <cfRule type="duplicateValues" dxfId="14836" priority="12438"/>
    <cfRule type="duplicateValues" priority="12439"/>
    <cfRule type="duplicateValues" dxfId="14835" priority="12440" stopIfTrue="1"/>
    <cfRule type="duplicateValues" dxfId="14834" priority="12454"/>
    <cfRule type="duplicateValues" dxfId="14833" priority="12441"/>
    <cfRule type="duplicateValues" dxfId="14832" priority="12442"/>
    <cfRule type="duplicateValues" priority="12443"/>
    <cfRule type="duplicateValues" dxfId="14831" priority="12444" stopIfTrue="1"/>
    <cfRule type="duplicateValues" dxfId="14830" priority="12445"/>
    <cfRule type="duplicateValues" dxfId="14829" priority="12446"/>
    <cfRule type="duplicateValues" priority="12447"/>
    <cfRule type="duplicateValues" dxfId="14828" priority="12448" stopIfTrue="1"/>
    <cfRule type="duplicateValues" dxfId="14827" priority="12449"/>
    <cfRule type="duplicateValues" dxfId="14826" priority="12450"/>
    <cfRule type="duplicateValues" priority="12451"/>
    <cfRule type="duplicateValues" dxfId="14825" priority="12452" stopIfTrue="1"/>
    <cfRule type="duplicateValues" dxfId="14824" priority="12453"/>
    <cfRule type="duplicateValues" priority="12455"/>
    <cfRule type="duplicateValues" dxfId="14823" priority="12456" stopIfTrue="1"/>
    <cfRule type="duplicateValues" dxfId="14822" priority="12457"/>
    <cfRule type="duplicateValues" dxfId="14821" priority="12458"/>
    <cfRule type="duplicateValues" priority="12459"/>
    <cfRule type="duplicateValues" dxfId="14820" priority="12460" stopIfTrue="1"/>
    <cfRule type="duplicateValues" dxfId="14819" priority="12461"/>
    <cfRule type="duplicateValues" dxfId="14818" priority="12462"/>
    <cfRule type="duplicateValues" priority="12463"/>
    <cfRule type="duplicateValues" dxfId="14817" priority="12464" stopIfTrue="1"/>
    <cfRule type="duplicateValues" dxfId="14816" priority="12465"/>
    <cfRule type="duplicateValues" dxfId="14815" priority="12466"/>
    <cfRule type="duplicateValues" priority="12467"/>
  </conditionalFormatting>
  <conditionalFormatting sqref="L1896:L1900">
    <cfRule type="duplicateValues" dxfId="14814" priority="12410"/>
    <cfRule type="duplicateValues" priority="12411"/>
    <cfRule type="duplicateValues" dxfId="14813" priority="12412" stopIfTrue="1"/>
    <cfRule type="duplicateValues" dxfId="14812" priority="12413"/>
    <cfRule type="duplicateValues" dxfId="14811" priority="12400" stopIfTrue="1"/>
    <cfRule type="duplicateValues" priority="12415"/>
    <cfRule type="duplicateValues" dxfId="14810" priority="12393"/>
    <cfRule type="duplicateValues" dxfId="14809" priority="12392" stopIfTrue="1"/>
    <cfRule type="duplicateValues" priority="12391"/>
    <cfRule type="duplicateValues" dxfId="14808" priority="12390"/>
    <cfRule type="duplicateValues" dxfId="14807" priority="12414"/>
    <cfRule type="duplicateValues" dxfId="14806" priority="12389"/>
    <cfRule type="duplicateValues" dxfId="14805" priority="12388" stopIfTrue="1"/>
    <cfRule type="duplicateValues" priority="12387"/>
    <cfRule type="duplicateValues" dxfId="14804" priority="12386"/>
    <cfRule type="duplicateValues" dxfId="14803" priority="12385"/>
    <cfRule type="duplicateValues" dxfId="14802" priority="12384" stopIfTrue="1"/>
    <cfRule type="duplicateValues" priority="12383"/>
    <cfRule type="duplicateValues" dxfId="14801" priority="12382"/>
    <cfRule type="duplicateValues" dxfId="14800" priority="12381"/>
    <cfRule type="duplicateValues" dxfId="14799" priority="12380" stopIfTrue="1"/>
    <cfRule type="duplicateValues" priority="12379"/>
    <cfRule type="duplicateValues" dxfId="14798" priority="12378"/>
    <cfRule type="duplicateValues" dxfId="14797" priority="12377"/>
    <cfRule type="duplicateValues" dxfId="14796" priority="12376" stopIfTrue="1"/>
    <cfRule type="duplicateValues" priority="12375"/>
    <cfRule type="duplicateValues" dxfId="14795" priority="12374"/>
    <cfRule type="duplicateValues" dxfId="14794" priority="12373"/>
    <cfRule type="duplicateValues" dxfId="14793" priority="12372" stopIfTrue="1"/>
    <cfRule type="duplicateValues" priority="12371"/>
    <cfRule type="duplicateValues" dxfId="14792" priority="12370"/>
    <cfRule type="duplicateValues" dxfId="14791" priority="12369"/>
    <cfRule type="duplicateValues" dxfId="14790" priority="12368" stopIfTrue="1"/>
    <cfRule type="duplicateValues" priority="12367"/>
    <cfRule type="duplicateValues" dxfId="14789" priority="12366"/>
    <cfRule type="duplicateValues" dxfId="14788" priority="12365"/>
    <cfRule type="duplicateValues" dxfId="14787" priority="12364" stopIfTrue="1"/>
    <cfRule type="duplicateValues" priority="12395"/>
    <cfRule type="duplicateValues" dxfId="14786" priority="12396" stopIfTrue="1"/>
    <cfRule type="duplicateValues" dxfId="14785" priority="12397"/>
    <cfRule type="duplicateValues" dxfId="14784" priority="12398"/>
    <cfRule type="duplicateValues" priority="12399"/>
    <cfRule type="duplicateValues" dxfId="14783" priority="12401"/>
    <cfRule type="duplicateValues" dxfId="14782" priority="12402"/>
    <cfRule type="duplicateValues" priority="12403"/>
    <cfRule type="duplicateValues" dxfId="14781" priority="12404" stopIfTrue="1"/>
    <cfRule type="duplicateValues" dxfId="14780" priority="12405"/>
    <cfRule type="duplicateValues" dxfId="14779" priority="12406"/>
    <cfRule type="duplicateValues" priority="12407"/>
    <cfRule type="duplicateValues" dxfId="14778" priority="12408" stopIfTrue="1"/>
    <cfRule type="duplicateValues" dxfId="14777" priority="12409"/>
    <cfRule type="duplicateValues" dxfId="14776" priority="12394"/>
  </conditionalFormatting>
  <conditionalFormatting sqref="L1902">
    <cfRule type="duplicateValues" dxfId="14775" priority="12362"/>
    <cfRule type="duplicateValues" priority="12363"/>
    <cfRule type="duplicateValues" dxfId="14774" priority="12356" stopIfTrue="1"/>
    <cfRule type="duplicateValues" dxfId="14773" priority="12357"/>
    <cfRule type="duplicateValues" dxfId="14772" priority="12358"/>
    <cfRule type="duplicateValues" priority="12359"/>
    <cfRule type="duplicateValues" dxfId="14771" priority="12360" stopIfTrue="1"/>
    <cfRule type="duplicateValues" dxfId="14770" priority="12361"/>
  </conditionalFormatting>
  <conditionalFormatting sqref="L1903:L1904">
    <cfRule type="duplicateValues" dxfId="14769" priority="12334"/>
    <cfRule type="duplicateValues" dxfId="14768" priority="12333"/>
    <cfRule type="duplicateValues" dxfId="14767" priority="12332" stopIfTrue="1"/>
    <cfRule type="duplicateValues" priority="12331"/>
    <cfRule type="duplicateValues" dxfId="14766" priority="12330"/>
    <cfRule type="duplicateValues" dxfId="14765" priority="12329"/>
    <cfRule type="duplicateValues" dxfId="14764" priority="12328" stopIfTrue="1"/>
    <cfRule type="duplicateValues" priority="12327"/>
    <cfRule type="duplicateValues" dxfId="14763" priority="12326"/>
    <cfRule type="duplicateValues" dxfId="14762" priority="12325"/>
    <cfRule type="duplicateValues" dxfId="14761" priority="12324" stopIfTrue="1"/>
    <cfRule type="duplicateValues" priority="12323"/>
    <cfRule type="duplicateValues" dxfId="14760" priority="12322"/>
    <cfRule type="duplicateValues" dxfId="14759" priority="12321"/>
    <cfRule type="duplicateValues" dxfId="14758" priority="12320" stopIfTrue="1"/>
    <cfRule type="duplicateValues" priority="12319"/>
    <cfRule type="duplicateValues" dxfId="14757" priority="12318"/>
    <cfRule type="duplicateValues" dxfId="14756" priority="12317"/>
    <cfRule type="duplicateValues" dxfId="14755" priority="12316" stopIfTrue="1"/>
    <cfRule type="duplicateValues" priority="12315"/>
    <cfRule type="duplicateValues" dxfId="14754" priority="12314"/>
    <cfRule type="duplicateValues" dxfId="14753" priority="12313"/>
    <cfRule type="duplicateValues" priority="12311"/>
    <cfRule type="duplicateValues" dxfId="14752" priority="12310"/>
    <cfRule type="duplicateValues" dxfId="14751" priority="12309"/>
    <cfRule type="duplicateValues" dxfId="14750" priority="12308" stopIfTrue="1"/>
    <cfRule type="duplicateValues" priority="12307"/>
    <cfRule type="duplicateValues" dxfId="14749" priority="12306"/>
    <cfRule type="duplicateValues" dxfId="14748" priority="12305"/>
    <cfRule type="duplicateValues" dxfId="14747" priority="12304" stopIfTrue="1"/>
    <cfRule type="duplicateValues" dxfId="14746" priority="12312" stopIfTrue="1"/>
    <cfRule type="duplicateValues" priority="12355"/>
    <cfRule type="duplicateValues" dxfId="14745" priority="12354"/>
    <cfRule type="duplicateValues" dxfId="14744" priority="12353"/>
    <cfRule type="duplicateValues" dxfId="14743" priority="12352" stopIfTrue="1"/>
    <cfRule type="duplicateValues" priority="12351"/>
    <cfRule type="duplicateValues" dxfId="14742" priority="12350"/>
    <cfRule type="duplicateValues" dxfId="14741" priority="12349"/>
    <cfRule type="duplicateValues" dxfId="14740" priority="12348" stopIfTrue="1"/>
    <cfRule type="duplicateValues" priority="12347"/>
    <cfRule type="duplicateValues" dxfId="14739" priority="12346"/>
    <cfRule type="duplicateValues" dxfId="14738" priority="12345"/>
    <cfRule type="duplicateValues" dxfId="14737" priority="12344" stopIfTrue="1"/>
    <cfRule type="duplicateValues" priority="12343"/>
    <cfRule type="duplicateValues" dxfId="14736" priority="12342"/>
    <cfRule type="duplicateValues" dxfId="14735" priority="12341"/>
    <cfRule type="duplicateValues" dxfId="14734" priority="12340" stopIfTrue="1"/>
    <cfRule type="duplicateValues" priority="12339"/>
    <cfRule type="duplicateValues" dxfId="14733" priority="12338"/>
    <cfRule type="duplicateValues" dxfId="14732" priority="12337"/>
    <cfRule type="duplicateValues" dxfId="14731" priority="12336" stopIfTrue="1"/>
    <cfRule type="duplicateValues" priority="12335"/>
  </conditionalFormatting>
  <conditionalFormatting sqref="L1907:L1908">
    <cfRule type="duplicateValues" priority="12299"/>
    <cfRule type="duplicateValues" dxfId="14730" priority="12297"/>
    <cfRule type="duplicateValues" priority="12303"/>
    <cfRule type="duplicateValues" dxfId="14729" priority="12302"/>
    <cfRule type="duplicateValues" dxfId="14728" priority="12300" stopIfTrue="1"/>
    <cfRule type="duplicateValues" dxfId="14727" priority="12296" stopIfTrue="1"/>
    <cfRule type="duplicateValues" dxfId="14726" priority="12298"/>
    <cfRule type="duplicateValues" dxfId="14725" priority="12301"/>
  </conditionalFormatting>
  <conditionalFormatting sqref="L1909:L1910">
    <cfRule type="duplicateValues" dxfId="14724" priority="12270"/>
    <cfRule type="duplicateValues" dxfId="14723" priority="12269"/>
    <cfRule type="duplicateValues" dxfId="14722" priority="12268" stopIfTrue="1"/>
    <cfRule type="duplicateValues" priority="12267"/>
    <cfRule type="duplicateValues" dxfId="14721" priority="12266"/>
    <cfRule type="duplicateValues" priority="12271"/>
    <cfRule type="duplicateValues" dxfId="14720" priority="12284" stopIfTrue="1"/>
    <cfRule type="duplicateValues" dxfId="14719" priority="12265"/>
    <cfRule type="duplicateValues" priority="12295"/>
    <cfRule type="duplicateValues" dxfId="14718" priority="12294"/>
    <cfRule type="duplicateValues" dxfId="14717" priority="12293"/>
    <cfRule type="duplicateValues" dxfId="14716" priority="12292" stopIfTrue="1"/>
    <cfRule type="duplicateValues" priority="12291"/>
    <cfRule type="duplicateValues" dxfId="14715" priority="12290"/>
    <cfRule type="duplicateValues" dxfId="14714" priority="12289"/>
    <cfRule type="duplicateValues" dxfId="14713" priority="12288" stopIfTrue="1"/>
    <cfRule type="duplicateValues" priority="12287"/>
    <cfRule type="duplicateValues" dxfId="14712" priority="12264" stopIfTrue="1"/>
    <cfRule type="duplicateValues" dxfId="14711" priority="12286"/>
    <cfRule type="duplicateValues" priority="12283"/>
    <cfRule type="duplicateValues" dxfId="14710" priority="12285"/>
    <cfRule type="duplicateValues" dxfId="14709" priority="12282"/>
    <cfRule type="duplicateValues" dxfId="14708" priority="12281"/>
    <cfRule type="duplicateValues" dxfId="14707" priority="12280" stopIfTrue="1"/>
    <cfRule type="duplicateValues" priority="12279"/>
    <cfRule type="duplicateValues" dxfId="14706" priority="12278"/>
    <cfRule type="duplicateValues" dxfId="14705" priority="12277"/>
    <cfRule type="duplicateValues" dxfId="14704" priority="12276" stopIfTrue="1"/>
    <cfRule type="duplicateValues" priority="12275"/>
    <cfRule type="duplicateValues" dxfId="14703" priority="12274"/>
    <cfRule type="duplicateValues" dxfId="14702" priority="12273"/>
    <cfRule type="duplicateValues" dxfId="14701" priority="12272" stopIfTrue="1"/>
  </conditionalFormatting>
  <conditionalFormatting sqref="L1913">
    <cfRule type="duplicateValues" priority="12263"/>
    <cfRule type="duplicateValues" dxfId="14700" priority="12262"/>
    <cfRule type="duplicateValues" dxfId="14699" priority="12261"/>
    <cfRule type="duplicateValues" dxfId="14698" priority="12256" stopIfTrue="1"/>
    <cfRule type="duplicateValues" dxfId="14697" priority="12257"/>
    <cfRule type="duplicateValues" dxfId="14696" priority="12258"/>
    <cfRule type="duplicateValues" priority="12259"/>
    <cfRule type="duplicateValues" dxfId="14695" priority="12260" stopIfTrue="1"/>
  </conditionalFormatting>
  <conditionalFormatting sqref="L1914">
    <cfRule type="duplicateValues" dxfId="14694" priority="12246"/>
    <cfRule type="duplicateValues" dxfId="14693" priority="12245"/>
    <cfRule type="duplicateValues" dxfId="14692" priority="12244" stopIfTrue="1"/>
    <cfRule type="duplicateValues" priority="12243"/>
    <cfRule type="duplicateValues" dxfId="14691" priority="12242"/>
    <cfRule type="duplicateValues" dxfId="14690" priority="12241"/>
    <cfRule type="duplicateValues" dxfId="14689" priority="12240" stopIfTrue="1"/>
    <cfRule type="duplicateValues" priority="12239"/>
    <cfRule type="duplicateValues" dxfId="14688" priority="12238"/>
    <cfRule type="duplicateValues" dxfId="14687" priority="12237"/>
    <cfRule type="duplicateValues" dxfId="14686" priority="12236" stopIfTrue="1"/>
    <cfRule type="duplicateValues" priority="12235"/>
    <cfRule type="duplicateValues" dxfId="14685" priority="12234"/>
    <cfRule type="duplicateValues" dxfId="14684" priority="12233"/>
    <cfRule type="duplicateValues" priority="12231"/>
    <cfRule type="duplicateValues" dxfId="14683" priority="12230"/>
    <cfRule type="duplicateValues" dxfId="14682" priority="12229"/>
    <cfRule type="duplicateValues" dxfId="14681" priority="12228" stopIfTrue="1"/>
    <cfRule type="duplicateValues" priority="12227"/>
    <cfRule type="duplicateValues" dxfId="14680" priority="12226"/>
    <cfRule type="duplicateValues" dxfId="14679" priority="12225"/>
    <cfRule type="duplicateValues" dxfId="14678" priority="12224" stopIfTrue="1"/>
    <cfRule type="duplicateValues" dxfId="14677" priority="12232" stopIfTrue="1"/>
    <cfRule type="duplicateValues" priority="12255"/>
    <cfRule type="duplicateValues" dxfId="14676" priority="12254"/>
    <cfRule type="duplicateValues" dxfId="14675" priority="12253"/>
    <cfRule type="duplicateValues" dxfId="14674" priority="12252" stopIfTrue="1"/>
    <cfRule type="duplicateValues" priority="12251"/>
    <cfRule type="duplicateValues" dxfId="14673" priority="12250"/>
    <cfRule type="duplicateValues" dxfId="14672" priority="12249"/>
    <cfRule type="duplicateValues" dxfId="14671" priority="12248" stopIfTrue="1"/>
    <cfRule type="duplicateValues" priority="12247"/>
  </conditionalFormatting>
  <conditionalFormatting sqref="L1916">
    <cfRule type="duplicateValues" dxfId="14670" priority="12217"/>
    <cfRule type="duplicateValues" priority="12219"/>
    <cfRule type="duplicateValues" dxfId="14669" priority="12220" stopIfTrue="1"/>
    <cfRule type="duplicateValues" dxfId="14668" priority="12221"/>
    <cfRule type="duplicateValues" dxfId="14667" priority="12216" stopIfTrue="1"/>
    <cfRule type="duplicateValues" dxfId="14666" priority="12222"/>
    <cfRule type="duplicateValues" dxfId="14665" priority="12218"/>
    <cfRule type="duplicateValues" priority="12223"/>
  </conditionalFormatting>
  <conditionalFormatting sqref="L1917">
    <cfRule type="duplicateValues" dxfId="14664" priority="12192" stopIfTrue="1"/>
    <cfRule type="duplicateValues" dxfId="14663" priority="12193"/>
    <cfRule type="duplicateValues" dxfId="14662" priority="12194"/>
    <cfRule type="duplicateValues" priority="12195"/>
    <cfRule type="duplicateValues" dxfId="14661" priority="12196" stopIfTrue="1"/>
    <cfRule type="duplicateValues" dxfId="14660" priority="12197"/>
    <cfRule type="duplicateValues" dxfId="14659" priority="12198"/>
    <cfRule type="duplicateValues" dxfId="14658" priority="12200" stopIfTrue="1"/>
    <cfRule type="duplicateValues" priority="12199"/>
    <cfRule type="duplicateValues" dxfId="14657" priority="12201"/>
    <cfRule type="duplicateValues" dxfId="14656" priority="12202"/>
    <cfRule type="duplicateValues" priority="12187"/>
    <cfRule type="duplicateValues" priority="12203"/>
    <cfRule type="duplicateValues" dxfId="14655" priority="12204" stopIfTrue="1"/>
    <cfRule type="duplicateValues" dxfId="14654" priority="12205"/>
    <cfRule type="duplicateValues" dxfId="14653" priority="12206"/>
    <cfRule type="duplicateValues" priority="12207"/>
    <cfRule type="duplicateValues" dxfId="14652" priority="12208" stopIfTrue="1"/>
    <cfRule type="duplicateValues" dxfId="14651" priority="12210"/>
    <cfRule type="duplicateValues" priority="12211"/>
    <cfRule type="duplicateValues" dxfId="14650" priority="12212" stopIfTrue="1"/>
    <cfRule type="duplicateValues" dxfId="14649" priority="12213"/>
    <cfRule type="duplicateValues" dxfId="14648" priority="12214"/>
    <cfRule type="duplicateValues" priority="12215"/>
    <cfRule type="duplicateValues" dxfId="14647" priority="12209"/>
    <cfRule type="duplicateValues" priority="12191"/>
    <cfRule type="duplicateValues" dxfId="14646" priority="12190"/>
    <cfRule type="duplicateValues" dxfId="14645" priority="12189"/>
    <cfRule type="duplicateValues" dxfId="14644" priority="12188" stopIfTrue="1"/>
    <cfRule type="duplicateValues" dxfId="14643" priority="12186"/>
    <cfRule type="duplicateValues" dxfId="14642" priority="12185"/>
    <cfRule type="duplicateValues" dxfId="14641" priority="12184" stopIfTrue="1"/>
  </conditionalFormatting>
  <conditionalFormatting sqref="L1920:L1921">
    <cfRule type="duplicateValues" dxfId="14640" priority="12149"/>
    <cfRule type="duplicateValues" priority="12151"/>
    <cfRule type="duplicateValues" dxfId="14639" priority="12148" stopIfTrue="1"/>
    <cfRule type="duplicateValues" dxfId="14638" priority="12150"/>
  </conditionalFormatting>
  <conditionalFormatting sqref="L1922:L1923">
    <cfRule type="duplicateValues" dxfId="14637" priority="12176" stopIfTrue="1"/>
    <cfRule type="duplicateValues" priority="12175"/>
    <cfRule type="duplicateValues" dxfId="14636" priority="12174"/>
    <cfRule type="duplicateValues" dxfId="14635" priority="12156" stopIfTrue="1"/>
    <cfRule type="duplicateValues" dxfId="14634" priority="12152" stopIfTrue="1"/>
    <cfRule type="duplicateValues" dxfId="14633" priority="12153"/>
    <cfRule type="duplicateValues" dxfId="14632" priority="12154"/>
    <cfRule type="duplicateValues" priority="12155"/>
    <cfRule type="duplicateValues" dxfId="14631" priority="12157"/>
    <cfRule type="duplicateValues" priority="12159"/>
    <cfRule type="duplicateValues" dxfId="14630" priority="12160" stopIfTrue="1"/>
    <cfRule type="duplicateValues" dxfId="14629" priority="12161"/>
    <cfRule type="duplicateValues" dxfId="14628" priority="12162"/>
    <cfRule type="duplicateValues" priority="12163"/>
    <cfRule type="duplicateValues" dxfId="14627" priority="12158"/>
    <cfRule type="duplicateValues" dxfId="14626" priority="12164" stopIfTrue="1"/>
    <cfRule type="duplicateValues" dxfId="14625" priority="12165"/>
    <cfRule type="duplicateValues" dxfId="14624" priority="12166"/>
    <cfRule type="duplicateValues" dxfId="14623" priority="12173"/>
    <cfRule type="duplicateValues" dxfId="14622" priority="12172" stopIfTrue="1"/>
    <cfRule type="duplicateValues" priority="12171"/>
    <cfRule type="duplicateValues" dxfId="14621" priority="12170"/>
    <cfRule type="duplicateValues" dxfId="14620" priority="12169"/>
    <cfRule type="duplicateValues" priority="12167"/>
    <cfRule type="duplicateValues" dxfId="14619" priority="12168" stopIfTrue="1"/>
    <cfRule type="duplicateValues" dxfId="14618" priority="12182"/>
    <cfRule type="duplicateValues" dxfId="14617" priority="12181"/>
    <cfRule type="duplicateValues" dxfId="14616" priority="12180" stopIfTrue="1"/>
    <cfRule type="duplicateValues" dxfId="14615" priority="12177"/>
    <cfRule type="duplicateValues" priority="12179"/>
    <cfRule type="duplicateValues" dxfId="14614" priority="12178"/>
    <cfRule type="duplicateValues" priority="12183"/>
  </conditionalFormatting>
  <conditionalFormatting sqref="L1928">
    <cfRule type="duplicateValues" dxfId="14613" priority="12124" stopIfTrue="1"/>
    <cfRule type="duplicateValues" dxfId="14612" priority="12121"/>
    <cfRule type="duplicateValues" priority="12147"/>
    <cfRule type="duplicateValues" dxfId="14611" priority="12146"/>
    <cfRule type="duplicateValues" dxfId="14610" priority="12145"/>
    <cfRule type="duplicateValues" dxfId="14609" priority="12144" stopIfTrue="1"/>
    <cfRule type="duplicateValues" priority="12143"/>
    <cfRule type="duplicateValues" dxfId="14608" priority="12142"/>
    <cfRule type="duplicateValues" dxfId="14607" priority="12141"/>
    <cfRule type="duplicateValues" dxfId="14606" priority="12140" stopIfTrue="1"/>
    <cfRule type="duplicateValues" dxfId="14605" priority="12122"/>
    <cfRule type="duplicateValues" priority="12123"/>
    <cfRule type="duplicateValues" dxfId="14604" priority="12116" stopIfTrue="1"/>
    <cfRule type="duplicateValues" dxfId="14603" priority="12117"/>
    <cfRule type="duplicateValues" dxfId="14602" priority="12118"/>
    <cfRule type="duplicateValues" priority="12119"/>
    <cfRule type="duplicateValues" dxfId="14601" priority="12120" stopIfTrue="1"/>
    <cfRule type="duplicateValues" dxfId="14600" priority="12125"/>
    <cfRule type="duplicateValues" dxfId="14599" priority="12126"/>
    <cfRule type="duplicateValues" priority="12127"/>
    <cfRule type="duplicateValues" dxfId="14598" priority="12128" stopIfTrue="1"/>
    <cfRule type="duplicateValues" dxfId="14597" priority="12129"/>
    <cfRule type="duplicateValues" dxfId="14596" priority="12130"/>
    <cfRule type="duplicateValues" priority="12131"/>
    <cfRule type="duplicateValues" dxfId="14595" priority="12132" stopIfTrue="1"/>
    <cfRule type="duplicateValues" dxfId="14594" priority="12133"/>
    <cfRule type="duplicateValues" dxfId="14593" priority="12134"/>
    <cfRule type="duplicateValues" priority="12135"/>
    <cfRule type="duplicateValues" dxfId="14592" priority="12136" stopIfTrue="1"/>
    <cfRule type="duplicateValues" dxfId="14591" priority="12137"/>
    <cfRule type="duplicateValues" dxfId="14590" priority="12138"/>
    <cfRule type="duplicateValues" priority="12139"/>
  </conditionalFormatting>
  <conditionalFormatting sqref="L1930:L1933">
    <cfRule type="duplicateValues" priority="12041"/>
    <cfRule type="duplicateValues" dxfId="14589" priority="12039"/>
    <cfRule type="duplicateValues" dxfId="14588" priority="12038" stopIfTrue="1"/>
    <cfRule type="duplicateValues" dxfId="14587" priority="12040"/>
  </conditionalFormatting>
  <conditionalFormatting sqref="L1931:L1933">
    <cfRule type="duplicateValues" dxfId="14586" priority="12036"/>
    <cfRule type="duplicateValues" dxfId="14585" priority="12034" stopIfTrue="1"/>
    <cfRule type="duplicateValues" dxfId="14584" priority="12035"/>
    <cfRule type="duplicateValues" priority="12037"/>
  </conditionalFormatting>
  <conditionalFormatting sqref="L1933:L1934">
    <cfRule type="duplicateValues" priority="12033"/>
    <cfRule type="duplicateValues" dxfId="14583" priority="12031"/>
    <cfRule type="duplicateValues" dxfId="14582" priority="12030" stopIfTrue="1"/>
    <cfRule type="duplicateValues" dxfId="14581" priority="12032"/>
  </conditionalFormatting>
  <conditionalFormatting sqref="L1935">
    <cfRule type="duplicateValues" dxfId="14580" priority="11694"/>
    <cfRule type="duplicateValues" dxfId="14579" priority="11695"/>
    <cfRule type="duplicateValues" priority="11696"/>
    <cfRule type="duplicateValues" dxfId="14578" priority="11693" stopIfTrue="1"/>
  </conditionalFormatting>
  <conditionalFormatting sqref="L1936">
    <cfRule type="duplicateValues" dxfId="14577" priority="11685" stopIfTrue="1"/>
    <cfRule type="duplicateValues" priority="11684"/>
    <cfRule type="duplicateValues" dxfId="14576" priority="11683"/>
    <cfRule type="duplicateValues" dxfId="14575" priority="11682"/>
    <cfRule type="duplicateValues" dxfId="14574" priority="11686"/>
    <cfRule type="duplicateValues" dxfId="14573" priority="11690"/>
    <cfRule type="duplicateValues" dxfId="14572" priority="11689" stopIfTrue="1"/>
    <cfRule type="duplicateValues" priority="11688"/>
    <cfRule type="duplicateValues" dxfId="14571" priority="11681" stopIfTrue="1"/>
    <cfRule type="duplicateValues" dxfId="14570" priority="11687"/>
    <cfRule type="duplicateValues" priority="11692"/>
    <cfRule type="duplicateValues" dxfId="14569" priority="11691"/>
  </conditionalFormatting>
  <conditionalFormatting sqref="L1937">
    <cfRule type="duplicateValues" priority="11680"/>
    <cfRule type="duplicateValues" dxfId="14568" priority="11678"/>
    <cfRule type="duplicateValues" dxfId="14567" priority="11677" stopIfTrue="1"/>
    <cfRule type="duplicateValues" dxfId="14566" priority="11679"/>
  </conditionalFormatting>
  <conditionalFormatting sqref="L1938">
    <cfRule type="duplicateValues" priority="12004"/>
    <cfRule type="duplicateValues" dxfId="14565" priority="12006"/>
    <cfRule type="duplicateValues" dxfId="14564" priority="12007"/>
    <cfRule type="duplicateValues" priority="12008"/>
    <cfRule type="duplicateValues" dxfId="14563" priority="12003"/>
    <cfRule type="duplicateValues" dxfId="14562" priority="12002"/>
    <cfRule type="duplicateValues" dxfId="14561" priority="12001" stopIfTrue="1"/>
    <cfRule type="duplicateValues" dxfId="14560" priority="12005" stopIfTrue="1"/>
  </conditionalFormatting>
  <conditionalFormatting sqref="L1939">
    <cfRule type="duplicateValues" dxfId="14559" priority="11999"/>
    <cfRule type="duplicateValues" priority="11998"/>
    <cfRule type="duplicateValues" dxfId="14558" priority="11997"/>
    <cfRule type="duplicateValues" dxfId="14557" priority="11996"/>
    <cfRule type="duplicateValues" priority="12000"/>
    <cfRule type="duplicateValues" dxfId="14556" priority="11995" stopIfTrue="1"/>
  </conditionalFormatting>
  <conditionalFormatting sqref="L1940">
    <cfRule type="duplicateValues" dxfId="14555" priority="11991"/>
    <cfRule type="duplicateValues" priority="11992"/>
    <cfRule type="duplicateValues" dxfId="14554" priority="11993"/>
    <cfRule type="duplicateValues" priority="11994"/>
    <cfRule type="duplicateValues" dxfId="14553" priority="11989" stopIfTrue="1"/>
    <cfRule type="duplicateValues" dxfId="14552" priority="11990"/>
  </conditionalFormatting>
  <conditionalFormatting sqref="L1941:L1942">
    <cfRule type="duplicateValues" dxfId="14551" priority="11672"/>
    <cfRule type="duplicateValues" dxfId="14550" priority="11671" stopIfTrue="1"/>
    <cfRule type="duplicateValues" dxfId="14549" priority="11673"/>
    <cfRule type="duplicateValues" priority="11676"/>
    <cfRule type="duplicateValues" priority="11674"/>
    <cfRule type="duplicateValues" dxfId="14548" priority="11675"/>
  </conditionalFormatting>
  <conditionalFormatting sqref="L1943">
    <cfRule type="duplicateValues" dxfId="14547" priority="11984"/>
    <cfRule type="duplicateValues" dxfId="14546" priority="11985"/>
    <cfRule type="duplicateValues" dxfId="14545" priority="11983" stopIfTrue="1"/>
    <cfRule type="duplicateValues" priority="11986"/>
    <cfRule type="duplicateValues" dxfId="14544" priority="11987"/>
    <cfRule type="duplicateValues" priority="11988"/>
  </conditionalFormatting>
  <conditionalFormatting sqref="L1944">
    <cfRule type="duplicateValues" priority="11670"/>
    <cfRule type="duplicateValues" dxfId="14543" priority="11669"/>
    <cfRule type="duplicateValues" dxfId="14542" priority="11665" stopIfTrue="1"/>
    <cfRule type="duplicateValues" dxfId="14541" priority="11666"/>
    <cfRule type="duplicateValues" dxfId="14540" priority="11667"/>
    <cfRule type="duplicateValues" priority="11668"/>
  </conditionalFormatting>
  <conditionalFormatting sqref="L1945">
    <cfRule type="duplicateValues" priority="11664"/>
    <cfRule type="duplicateValues" dxfId="14539" priority="11662"/>
    <cfRule type="duplicateValues" dxfId="14538" priority="11663"/>
    <cfRule type="duplicateValues" dxfId="14537" priority="11661" stopIfTrue="1"/>
  </conditionalFormatting>
  <conditionalFormatting sqref="L1946:L1947">
    <cfRule type="duplicateValues" dxfId="14536" priority="11651"/>
    <cfRule type="duplicateValues" dxfId="14535" priority="11650"/>
    <cfRule type="duplicateValues" dxfId="14534" priority="11649" stopIfTrue="1"/>
    <cfRule type="duplicateValues" priority="11652"/>
    <cfRule type="duplicateValues" dxfId="14533" priority="11653" stopIfTrue="1"/>
    <cfRule type="duplicateValues" dxfId="14532" priority="11654"/>
    <cfRule type="duplicateValues" priority="11660"/>
    <cfRule type="duplicateValues" priority="11656"/>
    <cfRule type="duplicateValues" dxfId="14531" priority="11657" stopIfTrue="1"/>
    <cfRule type="duplicateValues" dxfId="14530" priority="11658"/>
    <cfRule type="duplicateValues" dxfId="14529" priority="11659"/>
    <cfRule type="duplicateValues" dxfId="14528" priority="11655"/>
  </conditionalFormatting>
  <conditionalFormatting sqref="L1947">
    <cfRule type="duplicateValues" priority="11982"/>
    <cfRule type="duplicateValues" dxfId="14527" priority="11981"/>
    <cfRule type="duplicateValues" dxfId="14526" priority="11980"/>
    <cfRule type="duplicateValues" dxfId="14525" priority="11979" stopIfTrue="1"/>
  </conditionalFormatting>
  <conditionalFormatting sqref="L1948">
    <cfRule type="duplicateValues" priority="11648"/>
    <cfRule type="duplicateValues" dxfId="14524" priority="11647"/>
    <cfRule type="duplicateValues" dxfId="14523" priority="11646"/>
    <cfRule type="duplicateValues" dxfId="14522" priority="11645" stopIfTrue="1"/>
  </conditionalFormatting>
  <conditionalFormatting sqref="L1949">
    <cfRule type="duplicateValues" dxfId="14521" priority="11640"/>
    <cfRule type="duplicateValues" dxfId="14520" priority="11639" stopIfTrue="1"/>
    <cfRule type="duplicateValues" dxfId="14519" priority="11643"/>
    <cfRule type="duplicateValues" dxfId="14518" priority="11641"/>
    <cfRule type="duplicateValues" priority="11642"/>
    <cfRule type="duplicateValues" priority="11644"/>
  </conditionalFormatting>
  <conditionalFormatting sqref="L1950">
    <cfRule type="duplicateValues" dxfId="14517" priority="11635"/>
    <cfRule type="duplicateValues" priority="11636"/>
    <cfRule type="duplicateValues" dxfId="14516" priority="11637"/>
    <cfRule type="duplicateValues" priority="11638"/>
    <cfRule type="duplicateValues" dxfId="14515" priority="11634"/>
    <cfRule type="duplicateValues" dxfId="14514" priority="11633" stopIfTrue="1"/>
  </conditionalFormatting>
  <conditionalFormatting sqref="L1951:L1952">
    <cfRule type="duplicateValues" priority="11632"/>
    <cfRule type="duplicateValues" dxfId="14513" priority="11631"/>
    <cfRule type="duplicateValues" dxfId="14512" priority="11629" stopIfTrue="1"/>
    <cfRule type="duplicateValues" dxfId="14511" priority="11623"/>
    <cfRule type="duplicateValues" dxfId="14510" priority="11630"/>
    <cfRule type="duplicateValues" dxfId="14509" priority="11617" stopIfTrue="1"/>
    <cfRule type="duplicateValues" dxfId="14508" priority="11618"/>
    <cfRule type="duplicateValues" dxfId="14507" priority="11619"/>
    <cfRule type="duplicateValues" priority="11620"/>
    <cfRule type="duplicateValues" dxfId="14506" priority="11622"/>
    <cfRule type="duplicateValues" dxfId="14505" priority="11621" stopIfTrue="1"/>
    <cfRule type="duplicateValues" priority="11628"/>
    <cfRule type="duplicateValues" dxfId="14504" priority="11627"/>
    <cfRule type="duplicateValues" dxfId="14503" priority="11626"/>
    <cfRule type="duplicateValues" dxfId="14502" priority="11625" stopIfTrue="1"/>
    <cfRule type="duplicateValues" priority="11624"/>
  </conditionalFormatting>
  <conditionalFormatting sqref="L1953">
    <cfRule type="duplicateValues" dxfId="14501" priority="11615"/>
    <cfRule type="duplicateValues" priority="11616"/>
    <cfRule type="duplicateValues" dxfId="14500" priority="11614"/>
    <cfRule type="duplicateValues" dxfId="14499" priority="11613" stopIfTrue="1"/>
  </conditionalFormatting>
  <conditionalFormatting sqref="L1954">
    <cfRule type="duplicateValues" dxfId="14498" priority="11611"/>
    <cfRule type="duplicateValues" priority="11610"/>
    <cfRule type="duplicateValues" dxfId="14497" priority="11609"/>
    <cfRule type="duplicateValues" dxfId="14496" priority="11608"/>
    <cfRule type="duplicateValues" dxfId="14495" priority="11607" stopIfTrue="1"/>
    <cfRule type="duplicateValues" priority="11612"/>
  </conditionalFormatting>
  <conditionalFormatting sqref="L1955">
    <cfRule type="duplicateValues" dxfId="14494" priority="11603"/>
    <cfRule type="duplicateValues" dxfId="14493" priority="11605"/>
    <cfRule type="duplicateValues" priority="11604"/>
    <cfRule type="duplicateValues" dxfId="14492" priority="11602"/>
    <cfRule type="duplicateValues" dxfId="14491" priority="11601" stopIfTrue="1"/>
    <cfRule type="duplicateValues" priority="11606"/>
  </conditionalFormatting>
  <conditionalFormatting sqref="L1956">
    <cfRule type="duplicateValues" dxfId="14490" priority="11598"/>
    <cfRule type="duplicateValues" dxfId="14489" priority="11597" stopIfTrue="1"/>
    <cfRule type="duplicateValues" priority="11600"/>
    <cfRule type="duplicateValues" dxfId="14488" priority="11599"/>
  </conditionalFormatting>
  <conditionalFormatting sqref="L1957">
    <cfRule type="duplicateValues" dxfId="14487" priority="11595"/>
    <cfRule type="duplicateValues" dxfId="14486" priority="11594"/>
    <cfRule type="duplicateValues" priority="11596"/>
    <cfRule type="duplicateValues" priority="11592"/>
    <cfRule type="duplicateValues" dxfId="14485" priority="11591"/>
    <cfRule type="duplicateValues" dxfId="14484" priority="11590"/>
    <cfRule type="duplicateValues" dxfId="14483" priority="11589" stopIfTrue="1"/>
    <cfRule type="duplicateValues" priority="11588"/>
    <cfRule type="duplicateValues" dxfId="14482" priority="11587"/>
    <cfRule type="duplicateValues" dxfId="14481" priority="11586"/>
    <cfRule type="duplicateValues" dxfId="14480" priority="11585" stopIfTrue="1"/>
    <cfRule type="duplicateValues" priority="11584"/>
    <cfRule type="duplicateValues" dxfId="14479" priority="11583"/>
    <cfRule type="duplicateValues" dxfId="14478" priority="11582"/>
    <cfRule type="duplicateValues" dxfId="14477" priority="11581" stopIfTrue="1"/>
    <cfRule type="duplicateValues" dxfId="14476" priority="11593" stopIfTrue="1"/>
  </conditionalFormatting>
  <conditionalFormatting sqref="L1958">
    <cfRule type="duplicateValues" priority="11580"/>
    <cfRule type="duplicateValues" dxfId="14475" priority="11579"/>
    <cfRule type="duplicateValues" priority="11578"/>
    <cfRule type="duplicateValues" dxfId="14474" priority="11577"/>
    <cfRule type="duplicateValues" dxfId="14473" priority="11576"/>
    <cfRule type="duplicateValues" dxfId="14472" priority="11575" stopIfTrue="1"/>
  </conditionalFormatting>
  <conditionalFormatting sqref="L1959">
    <cfRule type="duplicateValues" priority="11574"/>
    <cfRule type="duplicateValues" dxfId="14471" priority="11573"/>
    <cfRule type="duplicateValues" dxfId="14470" priority="11572"/>
    <cfRule type="duplicateValues" dxfId="14469" priority="11571" stopIfTrue="1"/>
  </conditionalFormatting>
  <conditionalFormatting sqref="L1960">
    <cfRule type="duplicateValues" dxfId="14468" priority="11971" stopIfTrue="1"/>
    <cfRule type="duplicateValues" dxfId="14467" priority="11973"/>
    <cfRule type="duplicateValues" priority="11974"/>
    <cfRule type="duplicateValues" dxfId="14466" priority="11975" stopIfTrue="1"/>
    <cfRule type="duplicateValues" dxfId="14465" priority="11976"/>
    <cfRule type="duplicateValues" dxfId="14464" priority="11977"/>
    <cfRule type="duplicateValues" priority="11978"/>
    <cfRule type="duplicateValues" dxfId="14463" priority="11972"/>
  </conditionalFormatting>
  <conditionalFormatting sqref="L1961">
    <cfRule type="duplicateValues" dxfId="14462" priority="11565" stopIfTrue="1"/>
    <cfRule type="duplicateValues" dxfId="14461" priority="11566"/>
    <cfRule type="duplicateValues" dxfId="14460" priority="11567"/>
    <cfRule type="duplicateValues" priority="11570"/>
    <cfRule type="duplicateValues" dxfId="14459" priority="11569"/>
    <cfRule type="duplicateValues" priority="11568"/>
  </conditionalFormatting>
  <conditionalFormatting sqref="L1962">
    <cfRule type="duplicateValues" dxfId="14458" priority="11559" stopIfTrue="1"/>
    <cfRule type="duplicateValues" dxfId="14457" priority="11560"/>
    <cfRule type="duplicateValues" dxfId="14456" priority="11561"/>
    <cfRule type="duplicateValues" priority="11562"/>
    <cfRule type="duplicateValues" dxfId="14455" priority="11563"/>
    <cfRule type="duplicateValues" priority="11564"/>
  </conditionalFormatting>
  <conditionalFormatting sqref="L1963:L1964">
    <cfRule type="duplicateValues" dxfId="14454" priority="11552"/>
    <cfRule type="duplicateValues" dxfId="14453" priority="11551" stopIfTrue="1"/>
    <cfRule type="duplicateValues" priority="11550"/>
    <cfRule type="duplicateValues" dxfId="14452" priority="11549"/>
    <cfRule type="duplicateValues" dxfId="14451" priority="11548"/>
    <cfRule type="duplicateValues" dxfId="14450" priority="11547" stopIfTrue="1"/>
    <cfRule type="duplicateValues" priority="11546"/>
    <cfRule type="duplicateValues" dxfId="14449" priority="11545"/>
    <cfRule type="duplicateValues" dxfId="14448" priority="11544"/>
    <cfRule type="duplicateValues" dxfId="14447" priority="11543" stopIfTrue="1"/>
    <cfRule type="duplicateValues" dxfId="14446" priority="11556"/>
    <cfRule type="duplicateValues" priority="11558"/>
    <cfRule type="duplicateValues" dxfId="14445" priority="11557"/>
    <cfRule type="duplicateValues" dxfId="14444" priority="11555" stopIfTrue="1"/>
    <cfRule type="duplicateValues" priority="11554"/>
    <cfRule type="duplicateValues" dxfId="14443" priority="11553"/>
  </conditionalFormatting>
  <conditionalFormatting sqref="L1964">
    <cfRule type="duplicateValues" dxfId="14442" priority="11956"/>
    <cfRule type="duplicateValues" priority="11958"/>
    <cfRule type="duplicateValues" dxfId="14441" priority="11957"/>
    <cfRule type="duplicateValues" priority="11962"/>
    <cfRule type="duplicateValues" dxfId="14440" priority="11961"/>
    <cfRule type="duplicateValues" dxfId="14439" priority="11960"/>
    <cfRule type="duplicateValues" dxfId="14438" priority="11959" stopIfTrue="1"/>
    <cfRule type="duplicateValues" dxfId="14437" priority="11955" stopIfTrue="1"/>
  </conditionalFormatting>
  <conditionalFormatting sqref="L1965">
    <cfRule type="duplicateValues" dxfId="14436" priority="11541"/>
    <cfRule type="duplicateValues" priority="11540"/>
    <cfRule type="duplicateValues" dxfId="14435" priority="11539"/>
    <cfRule type="duplicateValues" dxfId="14434" priority="11538"/>
    <cfRule type="duplicateValues" dxfId="14433" priority="11537" stopIfTrue="1"/>
    <cfRule type="duplicateValues" priority="11542"/>
  </conditionalFormatting>
  <conditionalFormatting sqref="L1966">
    <cfRule type="duplicateValues" dxfId="14432" priority="11967" stopIfTrue="1"/>
    <cfRule type="duplicateValues" dxfId="14431" priority="11968"/>
    <cfRule type="duplicateValues" dxfId="14430" priority="11969"/>
    <cfRule type="duplicateValues" priority="11970"/>
    <cfRule type="duplicateValues" priority="11966"/>
    <cfRule type="duplicateValues" dxfId="14429" priority="11965"/>
    <cfRule type="duplicateValues" dxfId="14428" priority="11964"/>
    <cfRule type="duplicateValues" dxfId="14427" priority="11963" stopIfTrue="1"/>
  </conditionalFormatting>
  <conditionalFormatting sqref="L1967">
    <cfRule type="duplicateValues" priority="11534"/>
    <cfRule type="duplicateValues" dxfId="14426" priority="11533"/>
    <cfRule type="duplicateValues" dxfId="14425" priority="11532"/>
    <cfRule type="duplicateValues" dxfId="14424" priority="11531" stopIfTrue="1"/>
    <cfRule type="duplicateValues" priority="11536"/>
    <cfRule type="duplicateValues" dxfId="14423" priority="11535"/>
  </conditionalFormatting>
  <conditionalFormatting sqref="L1968">
    <cfRule type="duplicateValues" dxfId="14422" priority="11528"/>
    <cfRule type="duplicateValues" dxfId="14421" priority="11529"/>
    <cfRule type="duplicateValues" priority="11530"/>
    <cfRule type="duplicateValues" dxfId="14420" priority="11527" stopIfTrue="1"/>
  </conditionalFormatting>
  <conditionalFormatting sqref="L1969">
    <cfRule type="duplicateValues" dxfId="14419" priority="11505"/>
    <cfRule type="duplicateValues" dxfId="14418" priority="11517"/>
    <cfRule type="duplicateValues" dxfId="14417" priority="11516"/>
    <cfRule type="duplicateValues" dxfId="14416" priority="11513"/>
    <cfRule type="duplicateValues" priority="11526"/>
    <cfRule type="duplicateValues" dxfId="14415" priority="11523" stopIfTrue="1"/>
    <cfRule type="duplicateValues" dxfId="14414" priority="11525"/>
    <cfRule type="duplicateValues" dxfId="14413" priority="11524"/>
    <cfRule type="duplicateValues" priority="11522"/>
    <cfRule type="duplicateValues" dxfId="14412" priority="11521"/>
    <cfRule type="duplicateValues" dxfId="14411" priority="11511" stopIfTrue="1"/>
    <cfRule type="duplicateValues" dxfId="14410" priority="11520"/>
    <cfRule type="duplicateValues" dxfId="14409" priority="11503" stopIfTrue="1"/>
    <cfRule type="duplicateValues" dxfId="14408" priority="11504"/>
    <cfRule type="duplicateValues" priority="11518"/>
    <cfRule type="duplicateValues" priority="11506"/>
    <cfRule type="duplicateValues" dxfId="14407" priority="11507" stopIfTrue="1"/>
    <cfRule type="duplicateValues" dxfId="14406" priority="11508"/>
    <cfRule type="duplicateValues" dxfId="14405" priority="11509"/>
    <cfRule type="duplicateValues" priority="11510"/>
    <cfRule type="duplicateValues" dxfId="14404" priority="11519" stopIfTrue="1"/>
    <cfRule type="duplicateValues" dxfId="14403" priority="11512"/>
    <cfRule type="duplicateValues" priority="11514"/>
    <cfRule type="duplicateValues" dxfId="14402" priority="11515" stopIfTrue="1"/>
  </conditionalFormatting>
  <conditionalFormatting sqref="L1970">
    <cfRule type="duplicateValues" dxfId="14401" priority="11497" stopIfTrue="1"/>
    <cfRule type="duplicateValues" dxfId="14400" priority="11498"/>
    <cfRule type="duplicateValues" dxfId="14399" priority="11499"/>
    <cfRule type="duplicateValues" priority="11500"/>
    <cfRule type="duplicateValues" priority="11502"/>
    <cfRule type="duplicateValues" dxfId="14398" priority="11501"/>
  </conditionalFormatting>
  <conditionalFormatting sqref="L1971">
    <cfRule type="duplicateValues" dxfId="14397" priority="11493" stopIfTrue="1"/>
    <cfRule type="duplicateValues" dxfId="14396" priority="11494"/>
    <cfRule type="duplicateValues" dxfId="14395" priority="11495"/>
    <cfRule type="duplicateValues" priority="11496"/>
  </conditionalFormatting>
  <conditionalFormatting sqref="L1972">
    <cfRule type="duplicateValues" priority="11492"/>
    <cfRule type="duplicateValues" dxfId="14394" priority="11488"/>
    <cfRule type="duplicateValues" dxfId="14393" priority="11487" stopIfTrue="1"/>
    <cfRule type="duplicateValues" dxfId="14392" priority="11491"/>
    <cfRule type="duplicateValues" priority="11490"/>
    <cfRule type="duplicateValues" dxfId="14391" priority="11489"/>
  </conditionalFormatting>
  <conditionalFormatting sqref="L1973:L1974">
    <cfRule type="duplicateValues" dxfId="14390" priority="11464"/>
    <cfRule type="duplicateValues" priority="11486"/>
    <cfRule type="duplicateValues" priority="11478"/>
    <cfRule type="duplicateValues" priority="11482"/>
    <cfRule type="duplicateValues" dxfId="14389" priority="11463" stopIfTrue="1"/>
    <cfRule type="duplicateValues" dxfId="14388" priority="11465"/>
    <cfRule type="duplicateValues" priority="11466"/>
    <cfRule type="duplicateValues" dxfId="14387" priority="11467" stopIfTrue="1"/>
    <cfRule type="duplicateValues" dxfId="14386" priority="11468"/>
    <cfRule type="duplicateValues" dxfId="14385" priority="11469"/>
    <cfRule type="duplicateValues" priority="11470"/>
    <cfRule type="duplicateValues" dxfId="14384" priority="11471" stopIfTrue="1"/>
    <cfRule type="duplicateValues" dxfId="14383" priority="11472"/>
    <cfRule type="duplicateValues" dxfId="14382" priority="11473"/>
    <cfRule type="duplicateValues" priority="11474"/>
    <cfRule type="duplicateValues" dxfId="14381" priority="11475" stopIfTrue="1"/>
    <cfRule type="duplicateValues" dxfId="14380" priority="11476"/>
    <cfRule type="duplicateValues" dxfId="14379" priority="11477"/>
    <cfRule type="duplicateValues" dxfId="14378" priority="11479" stopIfTrue="1"/>
    <cfRule type="duplicateValues" dxfId="14377" priority="11480"/>
    <cfRule type="duplicateValues" dxfId="14376" priority="11481"/>
    <cfRule type="duplicateValues" dxfId="14375" priority="11483" stopIfTrue="1"/>
    <cfRule type="duplicateValues" dxfId="14374" priority="11484"/>
    <cfRule type="duplicateValues" dxfId="14373" priority="11485"/>
  </conditionalFormatting>
  <conditionalFormatting sqref="L1975">
    <cfRule type="duplicateValues" dxfId="14372" priority="11461"/>
    <cfRule type="duplicateValues" priority="11462"/>
    <cfRule type="duplicateValues" dxfId="14371" priority="11459" stopIfTrue="1"/>
    <cfRule type="duplicateValues" dxfId="14370" priority="11460"/>
  </conditionalFormatting>
  <conditionalFormatting sqref="L1976">
    <cfRule type="duplicateValues" priority="11458"/>
    <cfRule type="duplicateValues" dxfId="14369" priority="11457"/>
    <cfRule type="duplicateValues" priority="11456"/>
    <cfRule type="duplicateValues" dxfId="14368" priority="11455"/>
    <cfRule type="duplicateValues" dxfId="14367" priority="11453" stopIfTrue="1"/>
    <cfRule type="duplicateValues" dxfId="14366" priority="11454"/>
  </conditionalFormatting>
  <conditionalFormatting sqref="L1977">
    <cfRule type="duplicateValues" dxfId="14365" priority="11450"/>
    <cfRule type="duplicateValues" dxfId="14364" priority="11451"/>
    <cfRule type="duplicateValues" priority="11452"/>
    <cfRule type="duplicateValues" dxfId="14363" priority="11449" stopIfTrue="1"/>
    <cfRule type="duplicateValues" priority="11448"/>
    <cfRule type="duplicateValues" dxfId="14362" priority="11447"/>
    <cfRule type="duplicateValues" dxfId="14361" priority="11446"/>
    <cfRule type="duplicateValues" dxfId="14360" priority="11445" stopIfTrue="1"/>
  </conditionalFormatting>
  <conditionalFormatting sqref="L1978:L1979">
    <cfRule type="duplicateValues" dxfId="14359" priority="11443"/>
    <cfRule type="duplicateValues" priority="11444"/>
    <cfRule type="duplicateValues" dxfId="14358" priority="11442"/>
    <cfRule type="duplicateValues" dxfId="14357" priority="11441" stopIfTrue="1"/>
  </conditionalFormatting>
  <conditionalFormatting sqref="L1980">
    <cfRule type="duplicateValues" dxfId="14356" priority="11423"/>
    <cfRule type="duplicateValues" priority="11424"/>
    <cfRule type="duplicateValues" dxfId="14355" priority="11425" stopIfTrue="1"/>
    <cfRule type="duplicateValues" dxfId="14354" priority="11426"/>
    <cfRule type="duplicateValues" dxfId="14353" priority="11417" stopIfTrue="1"/>
    <cfRule type="duplicateValues" dxfId="14352" priority="11427"/>
    <cfRule type="duplicateValues" priority="11428"/>
    <cfRule type="duplicateValues" dxfId="14351" priority="11429" stopIfTrue="1"/>
    <cfRule type="duplicateValues" dxfId="14350" priority="11430"/>
    <cfRule type="duplicateValues" dxfId="14349" priority="11437" stopIfTrue="1"/>
    <cfRule type="duplicateValues" dxfId="14348" priority="11438"/>
    <cfRule type="duplicateValues" dxfId="14347" priority="11431"/>
    <cfRule type="duplicateValues" priority="11432"/>
    <cfRule type="duplicateValues" dxfId="14346" priority="11433" stopIfTrue="1"/>
    <cfRule type="duplicateValues" dxfId="14345" priority="11434"/>
    <cfRule type="duplicateValues" dxfId="14344" priority="11435"/>
    <cfRule type="duplicateValues" priority="11436"/>
    <cfRule type="duplicateValues" dxfId="14343" priority="11439"/>
    <cfRule type="duplicateValues" priority="11440"/>
    <cfRule type="duplicateValues" dxfId="14342" priority="11422"/>
    <cfRule type="duplicateValues" dxfId="14341" priority="11418"/>
    <cfRule type="duplicateValues" dxfId="14340" priority="11419"/>
    <cfRule type="duplicateValues" priority="11420"/>
    <cfRule type="duplicateValues" dxfId="14339" priority="11421" stopIfTrue="1"/>
  </conditionalFormatting>
  <conditionalFormatting sqref="L1981:L1983">
    <cfRule type="duplicateValues" dxfId="14338" priority="11411" stopIfTrue="1"/>
    <cfRule type="duplicateValues" priority="11416"/>
    <cfRule type="duplicateValues" dxfId="14337" priority="11415"/>
    <cfRule type="duplicateValues" priority="11414"/>
    <cfRule type="duplicateValues" dxfId="14336" priority="11413"/>
    <cfRule type="duplicateValues" dxfId="14335" priority="11412"/>
  </conditionalFormatting>
  <conditionalFormatting sqref="L1984">
    <cfRule type="duplicateValues" priority="11410"/>
    <cfRule type="duplicateValues" dxfId="14334" priority="11409"/>
    <cfRule type="duplicateValues" dxfId="14333" priority="11408"/>
    <cfRule type="duplicateValues" dxfId="14332" priority="11407" stopIfTrue="1"/>
    <cfRule type="duplicateValues" priority="11406"/>
    <cfRule type="duplicateValues" dxfId="14331" priority="11405"/>
    <cfRule type="duplicateValues" dxfId="14330" priority="11404"/>
    <cfRule type="duplicateValues" dxfId="14329" priority="11403" stopIfTrue="1"/>
    <cfRule type="duplicateValues" priority="11402"/>
    <cfRule type="duplicateValues" dxfId="14328" priority="11401"/>
    <cfRule type="duplicateValues" dxfId="14327" priority="11387" stopIfTrue="1"/>
    <cfRule type="duplicateValues" dxfId="14326" priority="11388"/>
    <cfRule type="duplicateValues" dxfId="14325" priority="11389"/>
    <cfRule type="duplicateValues" priority="11390"/>
    <cfRule type="duplicateValues" dxfId="14324" priority="11391" stopIfTrue="1"/>
    <cfRule type="duplicateValues" dxfId="14323" priority="11392"/>
    <cfRule type="duplicateValues" dxfId="14322" priority="11393"/>
    <cfRule type="duplicateValues" priority="11394"/>
    <cfRule type="duplicateValues" dxfId="14321" priority="11395" stopIfTrue="1"/>
    <cfRule type="duplicateValues" dxfId="14320" priority="11396"/>
    <cfRule type="duplicateValues" dxfId="14319" priority="11397"/>
    <cfRule type="duplicateValues" priority="11398"/>
    <cfRule type="duplicateValues" dxfId="14318" priority="11399" stopIfTrue="1"/>
    <cfRule type="duplicateValues" dxfId="14317" priority="11400"/>
  </conditionalFormatting>
  <conditionalFormatting sqref="L1985">
    <cfRule type="duplicateValues" dxfId="14316" priority="11381" stopIfTrue="1"/>
    <cfRule type="duplicateValues" priority="11386"/>
    <cfRule type="duplicateValues" dxfId="14315" priority="11385"/>
    <cfRule type="duplicateValues" priority="11384"/>
    <cfRule type="duplicateValues" dxfId="14314" priority="11383"/>
    <cfRule type="duplicateValues" dxfId="14313" priority="11382"/>
  </conditionalFormatting>
  <conditionalFormatting sqref="L1986">
    <cfRule type="duplicateValues" dxfId="14312" priority="11376"/>
    <cfRule type="duplicateValues" dxfId="14311" priority="11375" stopIfTrue="1"/>
    <cfRule type="duplicateValues" priority="11380"/>
    <cfRule type="duplicateValues" dxfId="14310" priority="11379"/>
    <cfRule type="duplicateValues" priority="11378"/>
    <cfRule type="duplicateValues" dxfId="14309" priority="11377"/>
  </conditionalFormatting>
  <conditionalFormatting sqref="L1987">
    <cfRule type="duplicateValues" priority="11354"/>
    <cfRule type="duplicateValues" priority="11370"/>
    <cfRule type="duplicateValues" dxfId="14308" priority="11371" stopIfTrue="1"/>
    <cfRule type="duplicateValues" dxfId="14307" priority="11372"/>
    <cfRule type="duplicateValues" dxfId="14306" priority="11355" stopIfTrue="1"/>
    <cfRule type="duplicateValues" dxfId="14305" priority="11357"/>
    <cfRule type="duplicateValues" dxfId="14304" priority="11359" stopIfTrue="1"/>
    <cfRule type="duplicateValues" dxfId="14303" priority="11360"/>
    <cfRule type="duplicateValues" priority="11358"/>
    <cfRule type="duplicateValues" dxfId="14302" priority="11361"/>
    <cfRule type="duplicateValues" priority="11362"/>
    <cfRule type="duplicateValues" dxfId="14301" priority="11363" stopIfTrue="1"/>
    <cfRule type="duplicateValues" dxfId="14300" priority="11356"/>
    <cfRule type="duplicateValues" dxfId="14299" priority="11364"/>
    <cfRule type="duplicateValues" priority="11366"/>
    <cfRule type="duplicateValues" dxfId="14298" priority="11367" stopIfTrue="1"/>
    <cfRule type="duplicateValues" dxfId="14297" priority="11368"/>
    <cfRule type="duplicateValues" dxfId="14296" priority="11369"/>
    <cfRule type="duplicateValues" dxfId="14295" priority="11373"/>
    <cfRule type="duplicateValues" priority="11374"/>
    <cfRule type="duplicateValues" dxfId="14294" priority="11365"/>
    <cfRule type="duplicateValues" dxfId="14293" priority="11351" stopIfTrue="1"/>
    <cfRule type="duplicateValues" dxfId="14292" priority="11352"/>
    <cfRule type="duplicateValues" dxfId="14291" priority="11353"/>
  </conditionalFormatting>
  <conditionalFormatting sqref="L1988">
    <cfRule type="duplicateValues" dxfId="14290" priority="11349"/>
    <cfRule type="duplicateValues" dxfId="14289" priority="11348"/>
    <cfRule type="duplicateValues" dxfId="14288" priority="11347" stopIfTrue="1"/>
    <cfRule type="duplicateValues" priority="11350"/>
  </conditionalFormatting>
  <conditionalFormatting sqref="L1989:L1992">
    <cfRule type="duplicateValues" dxfId="14287" priority="11340"/>
    <cfRule type="duplicateValues" dxfId="14286" priority="11323" stopIfTrue="1"/>
    <cfRule type="duplicateValues" dxfId="14285" priority="11324"/>
    <cfRule type="duplicateValues" dxfId="14284" priority="11325"/>
    <cfRule type="duplicateValues" priority="11326"/>
    <cfRule type="duplicateValues" dxfId="14283" priority="11328"/>
    <cfRule type="duplicateValues" dxfId="14282" priority="11329"/>
    <cfRule type="duplicateValues" dxfId="14281" priority="11331" stopIfTrue="1"/>
    <cfRule type="duplicateValues" dxfId="14280" priority="11332"/>
    <cfRule type="duplicateValues" dxfId="14279" priority="11333"/>
    <cfRule type="duplicateValues" priority="11334"/>
    <cfRule type="duplicateValues" dxfId="14278" priority="11335" stopIfTrue="1"/>
    <cfRule type="duplicateValues" dxfId="14277" priority="11336"/>
    <cfRule type="duplicateValues" dxfId="14276" priority="11337"/>
    <cfRule type="duplicateValues" dxfId="14275" priority="11345"/>
    <cfRule type="duplicateValues" dxfId="14274" priority="11344"/>
    <cfRule type="duplicateValues" dxfId="14273" priority="11327" stopIfTrue="1"/>
    <cfRule type="duplicateValues" dxfId="14272" priority="11343" stopIfTrue="1"/>
    <cfRule type="duplicateValues" priority="11330"/>
    <cfRule type="duplicateValues" dxfId="14271" priority="11341"/>
    <cfRule type="duplicateValues" priority="11346"/>
    <cfRule type="duplicateValues" dxfId="14270" priority="11339" stopIfTrue="1"/>
    <cfRule type="duplicateValues" priority="11338"/>
    <cfRule type="duplicateValues" priority="11342"/>
  </conditionalFormatting>
  <conditionalFormatting sqref="L1990:L1992">
    <cfRule type="duplicateValues" priority="11954"/>
    <cfRule type="duplicateValues" dxfId="14269" priority="12023" stopIfTrue="1"/>
    <cfRule type="duplicateValues" dxfId="14268" priority="12024"/>
    <cfRule type="duplicateValues" priority="12026"/>
    <cfRule type="duplicateValues" dxfId="14267" priority="11947" stopIfTrue="1"/>
    <cfRule type="duplicateValues" dxfId="14266" priority="12025"/>
    <cfRule type="duplicateValues" dxfId="14265" priority="11948"/>
    <cfRule type="duplicateValues" dxfId="14264" priority="11949"/>
    <cfRule type="duplicateValues" priority="11950"/>
    <cfRule type="duplicateValues" dxfId="14263" priority="11951" stopIfTrue="1"/>
    <cfRule type="duplicateValues" dxfId="14262" priority="11952"/>
    <cfRule type="duplicateValues" dxfId="14261" priority="11953"/>
  </conditionalFormatting>
  <conditionalFormatting sqref="L1991:L1992">
    <cfRule type="duplicateValues" priority="11938"/>
    <cfRule type="duplicateValues" dxfId="14260" priority="11937"/>
    <cfRule type="duplicateValues" dxfId="14259" priority="11936"/>
    <cfRule type="duplicateValues" dxfId="14258" priority="11939" stopIfTrue="1"/>
    <cfRule type="duplicateValues" priority="11946"/>
    <cfRule type="duplicateValues" dxfId="14257" priority="11940"/>
    <cfRule type="duplicateValues" dxfId="14256" priority="11941"/>
    <cfRule type="duplicateValues" priority="11942"/>
    <cfRule type="duplicateValues" dxfId="14255" priority="11943" stopIfTrue="1"/>
    <cfRule type="duplicateValues" dxfId="14254" priority="11944"/>
    <cfRule type="duplicateValues" dxfId="14253" priority="11945"/>
    <cfRule type="duplicateValues" dxfId="14252" priority="11935" stopIfTrue="1"/>
  </conditionalFormatting>
  <conditionalFormatting sqref="L1992">
    <cfRule type="duplicateValues" dxfId="14251" priority="12019" stopIfTrue="1"/>
    <cfRule type="duplicateValues" dxfId="14250" priority="12020"/>
    <cfRule type="duplicateValues" dxfId="14249" priority="12021"/>
    <cfRule type="duplicateValues" priority="12022"/>
  </conditionalFormatting>
  <conditionalFormatting sqref="L1993">
    <cfRule type="duplicateValues" priority="11320"/>
    <cfRule type="duplicateValues" dxfId="14248" priority="11321"/>
    <cfRule type="duplicateValues" priority="11322"/>
    <cfRule type="duplicateValues" dxfId="14247" priority="11319"/>
    <cfRule type="duplicateValues" dxfId="14246" priority="11318"/>
    <cfRule type="duplicateValues" dxfId="14245" priority="11317" stopIfTrue="1"/>
  </conditionalFormatting>
  <conditionalFormatting sqref="L1994:L1995">
    <cfRule type="duplicateValues" dxfId="14244" priority="11267"/>
    <cfRule type="duplicateValues" dxfId="14243" priority="11265" stopIfTrue="1"/>
    <cfRule type="duplicateValues" dxfId="14242" priority="11273" stopIfTrue="1"/>
    <cfRule type="duplicateValues" priority="11272"/>
    <cfRule type="duplicateValues" dxfId="14241" priority="11274"/>
    <cfRule type="duplicateValues" dxfId="14240" priority="11275"/>
    <cfRule type="duplicateValues" priority="11276"/>
    <cfRule type="duplicateValues" dxfId="14239" priority="11277" stopIfTrue="1"/>
    <cfRule type="duplicateValues" dxfId="14238" priority="11278"/>
    <cfRule type="duplicateValues" dxfId="14237" priority="11279"/>
    <cfRule type="duplicateValues" priority="11280"/>
    <cfRule type="duplicateValues" dxfId="14236" priority="11283"/>
    <cfRule type="duplicateValues" priority="11284"/>
    <cfRule type="duplicateValues" dxfId="14235" priority="11285" stopIfTrue="1"/>
    <cfRule type="duplicateValues" dxfId="14234" priority="11286"/>
    <cfRule type="duplicateValues" dxfId="14233" priority="11287"/>
    <cfRule type="duplicateValues" priority="11288"/>
    <cfRule type="duplicateValues" dxfId="14232" priority="11289" stopIfTrue="1"/>
    <cfRule type="duplicateValues" dxfId="14231" priority="11290"/>
    <cfRule type="duplicateValues" dxfId="14230" priority="11291"/>
    <cfRule type="duplicateValues" dxfId="14229" priority="11266"/>
    <cfRule type="duplicateValues" priority="11292"/>
    <cfRule type="duplicateValues" dxfId="14228" priority="11293" stopIfTrue="1"/>
    <cfRule type="duplicateValues" dxfId="14227" priority="11294"/>
    <cfRule type="duplicateValues" dxfId="14226" priority="11295"/>
    <cfRule type="duplicateValues" priority="11296"/>
    <cfRule type="duplicateValues" dxfId="14225" priority="11282"/>
    <cfRule type="duplicateValues" dxfId="14224" priority="11281" stopIfTrue="1"/>
    <cfRule type="duplicateValues" dxfId="14223" priority="11302"/>
    <cfRule type="duplicateValues" dxfId="14222" priority="11301" stopIfTrue="1"/>
    <cfRule type="duplicateValues" priority="11300"/>
    <cfRule type="duplicateValues" dxfId="14221" priority="11299"/>
    <cfRule type="duplicateValues" dxfId="14220" priority="11298"/>
    <cfRule type="duplicateValues" dxfId="14219" priority="11297" stopIfTrue="1"/>
    <cfRule type="duplicateValues" dxfId="14218" priority="11270"/>
    <cfRule type="duplicateValues" dxfId="14217" priority="11269" stopIfTrue="1"/>
    <cfRule type="duplicateValues" priority="11268"/>
    <cfRule type="duplicateValues" priority="11316"/>
    <cfRule type="duplicateValues" dxfId="14216" priority="11315"/>
    <cfRule type="duplicateValues" dxfId="14215" priority="11314"/>
    <cfRule type="duplicateValues" dxfId="14214" priority="11313" stopIfTrue="1"/>
    <cfRule type="duplicateValues" dxfId="14213" priority="11271"/>
    <cfRule type="duplicateValues" dxfId="14212" priority="11311"/>
    <cfRule type="duplicateValues" dxfId="14211" priority="11310"/>
    <cfRule type="duplicateValues" dxfId="14210" priority="11309" stopIfTrue="1"/>
    <cfRule type="duplicateValues" priority="11308"/>
    <cfRule type="duplicateValues" dxfId="14209" priority="11307"/>
    <cfRule type="duplicateValues" dxfId="14208" priority="11306"/>
    <cfRule type="duplicateValues" dxfId="14207" priority="11305" stopIfTrue="1"/>
    <cfRule type="duplicateValues" priority="11304"/>
    <cfRule type="duplicateValues" dxfId="14206" priority="11303"/>
    <cfRule type="duplicateValues" priority="11312"/>
  </conditionalFormatting>
  <conditionalFormatting sqref="L1996">
    <cfRule type="duplicateValues" dxfId="14205" priority="11259" stopIfTrue="1"/>
    <cfRule type="duplicateValues" dxfId="14204" priority="11260"/>
    <cfRule type="duplicateValues" dxfId="14203" priority="11261"/>
    <cfRule type="duplicateValues" priority="11262"/>
    <cfRule type="duplicateValues" dxfId="14202" priority="11263"/>
    <cfRule type="duplicateValues" priority="11264"/>
  </conditionalFormatting>
  <conditionalFormatting sqref="L1997">
    <cfRule type="duplicateValues" dxfId="14201" priority="11256"/>
    <cfRule type="duplicateValues" dxfId="14200" priority="11257"/>
    <cfRule type="duplicateValues" dxfId="14199" priority="11255" stopIfTrue="1"/>
    <cfRule type="duplicateValues" priority="11258"/>
  </conditionalFormatting>
  <conditionalFormatting sqref="L1998">
    <cfRule type="duplicateValues" dxfId="14198" priority="11244"/>
    <cfRule type="duplicateValues" dxfId="14197" priority="11237"/>
    <cfRule type="duplicateValues" priority="11238"/>
    <cfRule type="duplicateValues" dxfId="14196" priority="11239" stopIfTrue="1"/>
    <cfRule type="duplicateValues" dxfId="14195" priority="11240"/>
    <cfRule type="duplicateValues" dxfId="14194" priority="11241"/>
    <cfRule type="duplicateValues" priority="11242"/>
    <cfRule type="duplicateValues" dxfId="14193" priority="11243" stopIfTrue="1"/>
    <cfRule type="duplicateValues" dxfId="14192" priority="11245"/>
    <cfRule type="duplicateValues" priority="11246"/>
    <cfRule type="duplicateValues" dxfId="14191" priority="11247" stopIfTrue="1"/>
    <cfRule type="duplicateValues" dxfId="14190" priority="11248"/>
    <cfRule type="duplicateValues" dxfId="14189" priority="11249"/>
    <cfRule type="duplicateValues" priority="11250"/>
    <cfRule type="duplicateValues" dxfId="14188" priority="11251" stopIfTrue="1"/>
    <cfRule type="duplicateValues" dxfId="14187" priority="11252"/>
    <cfRule type="duplicateValues" dxfId="14186" priority="11253"/>
    <cfRule type="duplicateValues" dxfId="14185" priority="11235" stopIfTrue="1"/>
    <cfRule type="duplicateValues" priority="11234"/>
    <cfRule type="duplicateValues" dxfId="14184" priority="11236"/>
    <cfRule type="duplicateValues" dxfId="14183" priority="11233"/>
    <cfRule type="duplicateValues" dxfId="14182" priority="11232"/>
    <cfRule type="duplicateValues" dxfId="14181" priority="11231" stopIfTrue="1"/>
    <cfRule type="duplicateValues" priority="11230"/>
    <cfRule type="duplicateValues" dxfId="14180" priority="11229"/>
    <cfRule type="duplicateValues" dxfId="14179" priority="11228"/>
    <cfRule type="duplicateValues" dxfId="14178" priority="11227" stopIfTrue="1"/>
    <cfRule type="duplicateValues" priority="11226"/>
    <cfRule type="duplicateValues" dxfId="14177" priority="11225"/>
    <cfRule type="duplicateValues" dxfId="14176" priority="11224"/>
    <cfRule type="duplicateValues" dxfId="14175" priority="11223" stopIfTrue="1"/>
    <cfRule type="duplicateValues" priority="11222"/>
    <cfRule type="duplicateValues" dxfId="14174" priority="11221"/>
    <cfRule type="duplicateValues" dxfId="14173" priority="11220"/>
    <cfRule type="duplicateValues" dxfId="14172" priority="11219" stopIfTrue="1"/>
    <cfRule type="duplicateValues" priority="11218"/>
    <cfRule type="duplicateValues" dxfId="14171" priority="11217"/>
    <cfRule type="duplicateValues" dxfId="14170" priority="11216"/>
    <cfRule type="duplicateValues" dxfId="14169" priority="11215" stopIfTrue="1"/>
    <cfRule type="duplicateValues" priority="11214"/>
    <cfRule type="duplicateValues" dxfId="14168" priority="11213"/>
    <cfRule type="duplicateValues" dxfId="14167" priority="11212"/>
    <cfRule type="duplicateValues" dxfId="14166" priority="11211" stopIfTrue="1"/>
    <cfRule type="duplicateValues" priority="11210"/>
    <cfRule type="duplicateValues" dxfId="14165" priority="11209"/>
    <cfRule type="duplicateValues" dxfId="14164" priority="11208"/>
    <cfRule type="duplicateValues" dxfId="14163" priority="11207" stopIfTrue="1"/>
    <cfRule type="duplicateValues" priority="11206"/>
    <cfRule type="duplicateValues" dxfId="14162" priority="11205"/>
    <cfRule type="duplicateValues" dxfId="14161" priority="11204"/>
    <cfRule type="duplicateValues" dxfId="14160" priority="11203" stopIfTrue="1"/>
    <cfRule type="duplicateValues" priority="11254"/>
  </conditionalFormatting>
  <conditionalFormatting sqref="L1999">
    <cfRule type="duplicateValues" priority="11202"/>
    <cfRule type="duplicateValues" dxfId="14159" priority="11197" stopIfTrue="1"/>
    <cfRule type="duplicateValues" dxfId="14158" priority="11198"/>
    <cfRule type="duplicateValues" dxfId="14157" priority="11199"/>
    <cfRule type="duplicateValues" priority="11200"/>
    <cfRule type="duplicateValues" dxfId="14156" priority="11201"/>
  </conditionalFormatting>
  <conditionalFormatting sqref="L2000:L2001">
    <cfRule type="duplicateValues" dxfId="14155" priority="11191" stopIfTrue="1"/>
    <cfRule type="duplicateValues" dxfId="14154" priority="11192"/>
    <cfRule type="duplicateValues" dxfId="14153" priority="11193"/>
    <cfRule type="duplicateValues" priority="11194"/>
    <cfRule type="duplicateValues" dxfId="14152" priority="11195"/>
    <cfRule type="duplicateValues" priority="11196"/>
  </conditionalFormatting>
  <conditionalFormatting sqref="L2002">
    <cfRule type="duplicateValues" dxfId="14151" priority="11183" stopIfTrue="1"/>
    <cfRule type="duplicateValues" dxfId="14150" priority="11189"/>
    <cfRule type="duplicateValues" priority="11190"/>
    <cfRule type="duplicateValues" dxfId="14149" priority="11184"/>
    <cfRule type="duplicateValues" dxfId="14148" priority="11188"/>
    <cfRule type="duplicateValues" dxfId="14147" priority="11187" stopIfTrue="1"/>
    <cfRule type="duplicateValues" priority="11186"/>
    <cfRule type="duplicateValues" dxfId="14146" priority="11185"/>
  </conditionalFormatting>
  <conditionalFormatting sqref="L2003:L2004">
    <cfRule type="duplicateValues" priority="11182"/>
    <cfRule type="duplicateValues" dxfId="14145" priority="11181"/>
    <cfRule type="duplicateValues" priority="11180"/>
    <cfRule type="duplicateValues" dxfId="14144" priority="11179"/>
    <cfRule type="duplicateValues" dxfId="14143" priority="11178"/>
    <cfRule type="duplicateValues" dxfId="14142" priority="11177" stopIfTrue="1"/>
  </conditionalFormatting>
  <conditionalFormatting sqref="L2005">
    <cfRule type="duplicateValues" priority="11176"/>
    <cfRule type="duplicateValues" dxfId="14141" priority="11175"/>
    <cfRule type="duplicateValues" dxfId="14140" priority="11174"/>
    <cfRule type="duplicateValues" dxfId="14139" priority="11173" stopIfTrue="1"/>
  </conditionalFormatting>
  <conditionalFormatting sqref="L2006">
    <cfRule type="duplicateValues" dxfId="14138" priority="11169" stopIfTrue="1"/>
    <cfRule type="duplicateValues" priority="11168"/>
    <cfRule type="duplicateValues" dxfId="14137" priority="11167"/>
    <cfRule type="duplicateValues" dxfId="14136" priority="11166"/>
    <cfRule type="duplicateValues" dxfId="14135" priority="11165" stopIfTrue="1"/>
    <cfRule type="duplicateValues" priority="11164"/>
    <cfRule type="duplicateValues" dxfId="14134" priority="11163"/>
    <cfRule type="duplicateValues" dxfId="14133" priority="11162"/>
    <cfRule type="duplicateValues" dxfId="14132" priority="11161" stopIfTrue="1"/>
    <cfRule type="duplicateValues" priority="11160"/>
    <cfRule type="duplicateValues" dxfId="14131" priority="11159"/>
    <cfRule type="duplicateValues" dxfId="14130" priority="11158"/>
    <cfRule type="duplicateValues" dxfId="14129" priority="11157" stopIfTrue="1"/>
    <cfRule type="duplicateValues" dxfId="14128" priority="11126"/>
    <cfRule type="duplicateValues" dxfId="14127" priority="11121" stopIfTrue="1"/>
    <cfRule type="duplicateValues" dxfId="14126" priority="11122"/>
    <cfRule type="duplicateValues" dxfId="14125" priority="11123"/>
    <cfRule type="duplicateValues" priority="11124"/>
    <cfRule type="duplicateValues" dxfId="14124" priority="11125" stopIfTrue="1"/>
    <cfRule type="duplicateValues" dxfId="14123" priority="11138"/>
    <cfRule type="duplicateValues" dxfId="14122" priority="11127"/>
    <cfRule type="duplicateValues" priority="11128"/>
    <cfRule type="duplicateValues" dxfId="14121" priority="11129" stopIfTrue="1"/>
    <cfRule type="duplicateValues" dxfId="14120" priority="11130"/>
    <cfRule type="duplicateValues" dxfId="14119" priority="11131"/>
    <cfRule type="duplicateValues" priority="11132"/>
    <cfRule type="duplicateValues" dxfId="14118" priority="11133" stopIfTrue="1"/>
    <cfRule type="duplicateValues" dxfId="14117" priority="11134"/>
    <cfRule type="duplicateValues" dxfId="14116" priority="11135"/>
    <cfRule type="duplicateValues" priority="11136"/>
    <cfRule type="duplicateValues" dxfId="14115" priority="11137" stopIfTrue="1"/>
    <cfRule type="duplicateValues" dxfId="14114" priority="11139"/>
    <cfRule type="duplicateValues" priority="11140"/>
    <cfRule type="duplicateValues" dxfId="14113" priority="11141" stopIfTrue="1"/>
    <cfRule type="duplicateValues" dxfId="14112" priority="11142"/>
    <cfRule type="duplicateValues" dxfId="14111" priority="11143"/>
    <cfRule type="duplicateValues" priority="11144"/>
    <cfRule type="duplicateValues" dxfId="14110" priority="11145" stopIfTrue="1"/>
    <cfRule type="duplicateValues" dxfId="14109" priority="11146"/>
    <cfRule type="duplicateValues" dxfId="14108" priority="11147"/>
    <cfRule type="duplicateValues" priority="11148"/>
    <cfRule type="duplicateValues" dxfId="14107" priority="11149" stopIfTrue="1"/>
    <cfRule type="duplicateValues" dxfId="14106" priority="11151"/>
    <cfRule type="duplicateValues" priority="11152"/>
    <cfRule type="duplicateValues" dxfId="14105" priority="11153" stopIfTrue="1"/>
    <cfRule type="duplicateValues" dxfId="14104" priority="11154"/>
    <cfRule type="duplicateValues" dxfId="14103" priority="11155"/>
    <cfRule type="duplicateValues" dxfId="14102" priority="11150"/>
    <cfRule type="duplicateValues" priority="11172"/>
    <cfRule type="duplicateValues" dxfId="14101" priority="11171"/>
    <cfRule type="duplicateValues" dxfId="14100" priority="11170"/>
    <cfRule type="duplicateValues" priority="11156"/>
  </conditionalFormatting>
  <conditionalFormatting sqref="L2007">
    <cfRule type="duplicateValues" dxfId="14099" priority="11116"/>
    <cfRule type="duplicateValues" dxfId="14098" priority="11115" stopIfTrue="1"/>
    <cfRule type="duplicateValues" priority="11120"/>
    <cfRule type="duplicateValues" dxfId="14097" priority="11119"/>
    <cfRule type="duplicateValues" priority="11118"/>
    <cfRule type="duplicateValues" dxfId="14096" priority="11117"/>
  </conditionalFormatting>
  <conditionalFormatting sqref="L2008:L2009">
    <cfRule type="duplicateValues" dxfId="14095" priority="11113"/>
    <cfRule type="duplicateValues" priority="11112"/>
    <cfRule type="duplicateValues" dxfId="14094" priority="11111"/>
    <cfRule type="duplicateValues" dxfId="14093" priority="11110"/>
    <cfRule type="duplicateValues" dxfId="14092" priority="11109" stopIfTrue="1"/>
    <cfRule type="duplicateValues" priority="11114"/>
  </conditionalFormatting>
  <conditionalFormatting sqref="L2010">
    <cfRule type="duplicateValues" priority="11108"/>
    <cfRule type="duplicateValues" dxfId="14091" priority="11107"/>
    <cfRule type="duplicateValues" dxfId="14090" priority="11106"/>
    <cfRule type="duplicateValues" dxfId="14089" priority="11105" stopIfTrue="1"/>
  </conditionalFormatting>
  <conditionalFormatting sqref="L2011:L2012">
    <cfRule type="duplicateValues" dxfId="14088" priority="11078"/>
    <cfRule type="duplicateValues" dxfId="14087" priority="11077" stopIfTrue="1"/>
    <cfRule type="duplicateValues" priority="11076"/>
    <cfRule type="duplicateValues" dxfId="14086" priority="11075"/>
    <cfRule type="duplicateValues" dxfId="14085" priority="11074"/>
    <cfRule type="duplicateValues" dxfId="14084" priority="11073" stopIfTrue="1"/>
    <cfRule type="duplicateValues" priority="11072"/>
    <cfRule type="duplicateValues" dxfId="14083" priority="11071"/>
    <cfRule type="duplicateValues" dxfId="14082" priority="11070"/>
    <cfRule type="duplicateValues" dxfId="14081" priority="11069" stopIfTrue="1"/>
    <cfRule type="duplicateValues" priority="11068"/>
    <cfRule type="duplicateValues" dxfId="14080" priority="11067"/>
    <cfRule type="duplicateValues" dxfId="14079" priority="11066"/>
    <cfRule type="duplicateValues" priority="11064"/>
    <cfRule type="duplicateValues" dxfId="14078" priority="11063"/>
    <cfRule type="duplicateValues" dxfId="14077" priority="11062"/>
    <cfRule type="duplicateValues" dxfId="14076" priority="11061" stopIfTrue="1"/>
    <cfRule type="duplicateValues" priority="11060"/>
    <cfRule type="duplicateValues" dxfId="14075" priority="11059"/>
    <cfRule type="duplicateValues" dxfId="14074" priority="11058"/>
    <cfRule type="duplicateValues" dxfId="14073" priority="11057" stopIfTrue="1"/>
    <cfRule type="duplicateValues" priority="11056"/>
    <cfRule type="duplicateValues" dxfId="14072" priority="11055"/>
    <cfRule type="duplicateValues" dxfId="14071" priority="11054"/>
    <cfRule type="duplicateValues" dxfId="14070" priority="11053" stopIfTrue="1"/>
    <cfRule type="duplicateValues" dxfId="14069" priority="11065" stopIfTrue="1"/>
    <cfRule type="duplicateValues" priority="11096"/>
    <cfRule type="duplicateValues" priority="11104"/>
    <cfRule type="duplicateValues" dxfId="14068" priority="11103"/>
    <cfRule type="duplicateValues" dxfId="14067" priority="11102"/>
    <cfRule type="duplicateValues" dxfId="14066" priority="11101" stopIfTrue="1"/>
    <cfRule type="duplicateValues" priority="11100"/>
    <cfRule type="duplicateValues" dxfId="14065" priority="11099"/>
    <cfRule type="duplicateValues" dxfId="14064" priority="11098"/>
    <cfRule type="duplicateValues" dxfId="14063" priority="11097" stopIfTrue="1"/>
    <cfRule type="duplicateValues" dxfId="14062" priority="11095"/>
    <cfRule type="duplicateValues" dxfId="14061" priority="11094"/>
    <cfRule type="duplicateValues" dxfId="14060" priority="11093" stopIfTrue="1"/>
    <cfRule type="duplicateValues" priority="11092"/>
    <cfRule type="duplicateValues" dxfId="14059" priority="11091"/>
    <cfRule type="duplicateValues" dxfId="14058" priority="11090"/>
    <cfRule type="duplicateValues" dxfId="14057" priority="11089" stopIfTrue="1"/>
    <cfRule type="duplicateValues" priority="11088"/>
    <cfRule type="duplicateValues" dxfId="14056" priority="11087"/>
    <cfRule type="duplicateValues" dxfId="14055" priority="11086"/>
    <cfRule type="duplicateValues" dxfId="14054" priority="11085" stopIfTrue="1"/>
    <cfRule type="duplicateValues" priority="11084"/>
    <cfRule type="duplicateValues" dxfId="14053" priority="11083"/>
    <cfRule type="duplicateValues" dxfId="14052" priority="11082"/>
    <cfRule type="duplicateValues" dxfId="14051" priority="11081" stopIfTrue="1"/>
    <cfRule type="duplicateValues" priority="11080"/>
    <cfRule type="duplicateValues" dxfId="14050" priority="11079"/>
  </conditionalFormatting>
  <conditionalFormatting sqref="L2012">
    <cfRule type="duplicateValues" dxfId="14049" priority="11925"/>
    <cfRule type="duplicateValues" priority="11934"/>
    <cfRule type="duplicateValues" dxfId="14048" priority="11933"/>
    <cfRule type="duplicateValues" dxfId="14047" priority="11932"/>
    <cfRule type="duplicateValues" dxfId="14046" priority="11931" stopIfTrue="1"/>
    <cfRule type="duplicateValues" priority="11930"/>
    <cfRule type="duplicateValues" dxfId="14045" priority="11929"/>
    <cfRule type="duplicateValues" dxfId="14044" priority="11928"/>
    <cfRule type="duplicateValues" dxfId="14043" priority="11927" stopIfTrue="1"/>
    <cfRule type="duplicateValues" priority="11926"/>
    <cfRule type="duplicateValues" dxfId="14042" priority="11924"/>
    <cfRule type="duplicateValues" dxfId="14041" priority="11923" stopIfTrue="1"/>
  </conditionalFormatting>
  <conditionalFormatting sqref="L2013:L2015">
    <cfRule type="duplicateValues" priority="11052"/>
    <cfRule type="duplicateValues" dxfId="14040" priority="11051"/>
    <cfRule type="duplicateValues" priority="11050"/>
    <cfRule type="duplicateValues" dxfId="14039" priority="11049"/>
    <cfRule type="duplicateValues" dxfId="14038" priority="11048"/>
    <cfRule type="duplicateValues" dxfId="14037" priority="11047" stopIfTrue="1"/>
  </conditionalFormatting>
  <conditionalFormatting sqref="L2016:L2017">
    <cfRule type="duplicateValues" priority="11046"/>
    <cfRule type="duplicateValues" dxfId="14036" priority="11045"/>
    <cfRule type="duplicateValues" priority="11044"/>
    <cfRule type="duplicateValues" dxfId="14035" priority="11043"/>
    <cfRule type="duplicateValues" dxfId="14034" priority="11042"/>
    <cfRule type="duplicateValues" dxfId="14033" priority="11041" stopIfTrue="1"/>
  </conditionalFormatting>
  <conditionalFormatting sqref="L2018">
    <cfRule type="duplicateValues" priority="11040"/>
    <cfRule type="duplicateValues" dxfId="14032" priority="11039"/>
    <cfRule type="duplicateValues" dxfId="14031" priority="11038"/>
    <cfRule type="duplicateValues" dxfId="14030" priority="11037" stopIfTrue="1"/>
  </conditionalFormatting>
  <conditionalFormatting sqref="L2019">
    <cfRule type="duplicateValues" dxfId="14029" priority="11003"/>
    <cfRule type="duplicateValues" dxfId="14028" priority="11002"/>
    <cfRule type="duplicateValues" dxfId="14027" priority="11001" stopIfTrue="1"/>
    <cfRule type="duplicateValues" priority="11000"/>
    <cfRule type="duplicateValues" dxfId="14026" priority="10999"/>
    <cfRule type="duplicateValues" dxfId="14025" priority="10998"/>
    <cfRule type="duplicateValues" dxfId="14024" priority="10997" stopIfTrue="1"/>
    <cfRule type="duplicateValues" dxfId="14023" priority="11031"/>
    <cfRule type="duplicateValues" priority="10996"/>
    <cfRule type="duplicateValues" dxfId="14022" priority="10995"/>
    <cfRule type="duplicateValues" dxfId="14021" priority="10994"/>
    <cfRule type="duplicateValues" dxfId="14020" priority="10993" stopIfTrue="1"/>
    <cfRule type="duplicateValues" priority="10992"/>
    <cfRule type="duplicateValues" dxfId="14019" priority="10991"/>
    <cfRule type="duplicateValues" dxfId="14018" priority="10990"/>
    <cfRule type="duplicateValues" dxfId="14017" priority="10989" stopIfTrue="1"/>
    <cfRule type="duplicateValues" priority="10988"/>
    <cfRule type="duplicateValues" dxfId="14016" priority="10987"/>
    <cfRule type="duplicateValues" dxfId="14015" priority="10986"/>
    <cfRule type="duplicateValues" dxfId="14014" priority="10985" stopIfTrue="1"/>
    <cfRule type="duplicateValues" priority="10984"/>
    <cfRule type="duplicateValues" dxfId="14013" priority="11017" stopIfTrue="1"/>
    <cfRule type="duplicateValues" dxfId="14012" priority="10982"/>
    <cfRule type="duplicateValues" dxfId="14011" priority="10981" stopIfTrue="1"/>
    <cfRule type="duplicateValues" priority="10980"/>
    <cfRule type="duplicateValues" dxfId="14010" priority="10979"/>
    <cfRule type="duplicateValues" dxfId="14009" priority="10978"/>
    <cfRule type="duplicateValues" dxfId="14008" priority="10977" stopIfTrue="1"/>
    <cfRule type="duplicateValues" priority="10976"/>
    <cfRule type="duplicateValues" dxfId="14007" priority="10975"/>
    <cfRule type="duplicateValues" dxfId="14006" priority="10974"/>
    <cfRule type="duplicateValues" dxfId="14005" priority="10973" stopIfTrue="1"/>
    <cfRule type="duplicateValues" dxfId="14004" priority="11005" stopIfTrue="1"/>
    <cfRule type="duplicateValues" dxfId="14003" priority="11034"/>
    <cfRule type="duplicateValues" dxfId="14002" priority="11006"/>
    <cfRule type="duplicateValues" dxfId="14001" priority="11007"/>
    <cfRule type="duplicateValues" priority="11008"/>
    <cfRule type="duplicateValues" dxfId="14000" priority="11009" stopIfTrue="1"/>
    <cfRule type="duplicateValues" dxfId="13999" priority="11010"/>
    <cfRule type="duplicateValues" dxfId="13998" priority="11011"/>
    <cfRule type="duplicateValues" priority="11012"/>
    <cfRule type="duplicateValues" dxfId="13997" priority="11013" stopIfTrue="1"/>
    <cfRule type="duplicateValues" dxfId="13996" priority="11014"/>
    <cfRule type="duplicateValues" dxfId="13995" priority="11015"/>
    <cfRule type="duplicateValues" priority="11016"/>
    <cfRule type="duplicateValues" dxfId="13994" priority="11018"/>
    <cfRule type="duplicateValues" dxfId="13993" priority="11019"/>
    <cfRule type="duplicateValues" priority="11020"/>
    <cfRule type="duplicateValues" dxfId="13992" priority="11021" stopIfTrue="1"/>
    <cfRule type="duplicateValues" dxfId="13991" priority="11022"/>
    <cfRule type="duplicateValues" dxfId="13990" priority="11023"/>
    <cfRule type="duplicateValues" dxfId="13989" priority="10983"/>
    <cfRule type="duplicateValues" priority="11024"/>
    <cfRule type="duplicateValues" dxfId="13988" priority="11025" stopIfTrue="1"/>
    <cfRule type="duplicateValues" dxfId="13987" priority="11026"/>
    <cfRule type="duplicateValues" dxfId="13986" priority="11027"/>
    <cfRule type="duplicateValues" priority="11028"/>
    <cfRule type="duplicateValues" dxfId="13985" priority="11029" stopIfTrue="1"/>
    <cfRule type="duplicateValues" dxfId="13984" priority="11030"/>
    <cfRule type="duplicateValues" priority="11032"/>
    <cfRule type="duplicateValues" priority="11004"/>
    <cfRule type="duplicateValues" priority="11036"/>
    <cfRule type="duplicateValues" dxfId="13983" priority="11035"/>
    <cfRule type="duplicateValues" dxfId="13982" priority="11033" stopIfTrue="1"/>
  </conditionalFormatting>
  <conditionalFormatting sqref="L2020">
    <cfRule type="duplicateValues" priority="10970"/>
    <cfRule type="duplicateValues" dxfId="13981" priority="10969"/>
    <cfRule type="duplicateValues" dxfId="13980" priority="10968"/>
    <cfRule type="duplicateValues" dxfId="13979" priority="10967" stopIfTrue="1"/>
    <cfRule type="duplicateValues" priority="10972"/>
    <cfRule type="duplicateValues" dxfId="13978" priority="10971"/>
  </conditionalFormatting>
  <conditionalFormatting sqref="L2021:L2022">
    <cfRule type="duplicateValues" dxfId="13977" priority="12077"/>
    <cfRule type="duplicateValues" dxfId="13976" priority="12078"/>
    <cfRule type="duplicateValues" priority="12079"/>
    <cfRule type="duplicateValues" dxfId="13975" priority="12080" stopIfTrue="1"/>
    <cfRule type="duplicateValues" dxfId="13974" priority="12081"/>
    <cfRule type="duplicateValues" dxfId="13973" priority="12082"/>
    <cfRule type="duplicateValues" priority="12083"/>
    <cfRule type="duplicateValues" dxfId="13972" priority="12084" stopIfTrue="1"/>
    <cfRule type="duplicateValues" dxfId="13971" priority="12085"/>
    <cfRule type="duplicateValues" dxfId="13970" priority="12086"/>
    <cfRule type="duplicateValues" priority="12087"/>
    <cfRule type="duplicateValues" dxfId="13969" priority="12088" stopIfTrue="1"/>
    <cfRule type="duplicateValues" dxfId="13968" priority="12089"/>
    <cfRule type="duplicateValues" dxfId="13967" priority="12090"/>
    <cfRule type="duplicateValues" priority="12091"/>
    <cfRule type="duplicateValues" dxfId="13966" priority="12092" stopIfTrue="1"/>
    <cfRule type="duplicateValues" dxfId="13965" priority="12093"/>
    <cfRule type="duplicateValues" dxfId="13964" priority="12094"/>
    <cfRule type="duplicateValues" priority="12095"/>
    <cfRule type="duplicateValues" dxfId="13963" priority="12096" stopIfTrue="1"/>
    <cfRule type="duplicateValues" dxfId="13962" priority="12097"/>
    <cfRule type="duplicateValues" dxfId="13961" priority="12098"/>
    <cfRule type="duplicateValues" priority="12099"/>
    <cfRule type="duplicateValues" dxfId="13960" priority="12100" stopIfTrue="1"/>
    <cfRule type="duplicateValues" dxfId="13959" priority="12101"/>
    <cfRule type="duplicateValues" dxfId="13958" priority="12102"/>
    <cfRule type="duplicateValues" priority="12103"/>
    <cfRule type="duplicateValues" dxfId="13957" priority="12104" stopIfTrue="1"/>
    <cfRule type="duplicateValues" dxfId="13956" priority="12105"/>
    <cfRule type="duplicateValues" dxfId="13955" priority="12106"/>
    <cfRule type="duplicateValues" priority="12107"/>
    <cfRule type="duplicateValues" dxfId="13954" priority="12108" stopIfTrue="1"/>
    <cfRule type="duplicateValues" dxfId="13953" priority="12109"/>
    <cfRule type="duplicateValues" dxfId="13952" priority="12110"/>
    <cfRule type="duplicateValues" priority="12111"/>
    <cfRule type="duplicateValues" dxfId="13951" priority="12112" stopIfTrue="1"/>
    <cfRule type="duplicateValues" dxfId="13950" priority="12113"/>
    <cfRule type="duplicateValues" dxfId="13949" priority="12114"/>
    <cfRule type="duplicateValues" priority="12115"/>
    <cfRule type="duplicateValues" dxfId="13948" priority="12052" stopIfTrue="1"/>
    <cfRule type="duplicateValues" dxfId="13947" priority="12053"/>
    <cfRule type="duplicateValues" dxfId="13946" priority="12054"/>
    <cfRule type="duplicateValues" priority="12055"/>
    <cfRule type="duplicateValues" dxfId="13945" priority="12056" stopIfTrue="1"/>
    <cfRule type="duplicateValues" dxfId="13944" priority="12057"/>
    <cfRule type="duplicateValues" dxfId="13943" priority="12058"/>
    <cfRule type="duplicateValues" priority="12059"/>
    <cfRule type="duplicateValues" dxfId="13942" priority="12060" stopIfTrue="1"/>
    <cfRule type="duplicateValues" dxfId="13941" priority="12061"/>
    <cfRule type="duplicateValues" dxfId="13940" priority="12062"/>
    <cfRule type="duplicateValues" priority="12063"/>
    <cfRule type="duplicateValues" dxfId="13939" priority="12064" stopIfTrue="1"/>
    <cfRule type="duplicateValues" dxfId="13938" priority="12065"/>
    <cfRule type="duplicateValues" dxfId="13937" priority="12066"/>
    <cfRule type="duplicateValues" priority="12067"/>
    <cfRule type="duplicateValues" dxfId="13936" priority="12068" stopIfTrue="1"/>
    <cfRule type="duplicateValues" dxfId="13935" priority="12069"/>
    <cfRule type="duplicateValues" dxfId="13934" priority="12070"/>
    <cfRule type="duplicateValues" priority="12071"/>
    <cfRule type="duplicateValues" dxfId="13933" priority="12072" stopIfTrue="1"/>
    <cfRule type="duplicateValues" dxfId="13932" priority="12073"/>
    <cfRule type="duplicateValues" dxfId="13931" priority="12074"/>
    <cfRule type="duplicateValues" priority="12075"/>
    <cfRule type="duplicateValues" dxfId="13930" priority="12076" stopIfTrue="1"/>
  </conditionalFormatting>
  <conditionalFormatting sqref="L2023">
    <cfRule type="duplicateValues" priority="10964"/>
    <cfRule type="duplicateValues" dxfId="13929" priority="10963"/>
    <cfRule type="duplicateValues" dxfId="13928" priority="10962"/>
    <cfRule type="duplicateValues" priority="10966"/>
    <cfRule type="duplicateValues" dxfId="13927" priority="10965"/>
    <cfRule type="duplicateValues" dxfId="13926" priority="10961" stopIfTrue="1"/>
  </conditionalFormatting>
  <conditionalFormatting sqref="L2024">
    <cfRule type="duplicateValues" dxfId="13925" priority="10907"/>
    <cfRule type="duplicateValues" dxfId="13924" priority="10906"/>
    <cfRule type="duplicateValues" dxfId="13923" priority="10905" stopIfTrue="1"/>
    <cfRule type="duplicateValues" priority="10904"/>
    <cfRule type="duplicateValues" dxfId="13922" priority="10903"/>
    <cfRule type="duplicateValues" dxfId="13921" priority="10902"/>
    <cfRule type="duplicateValues" dxfId="13920" priority="10901" stopIfTrue="1"/>
    <cfRule type="duplicateValues" dxfId="13919" priority="10953" stopIfTrue="1"/>
    <cfRule type="duplicateValues" priority="10960"/>
    <cfRule type="duplicateValues" dxfId="13918" priority="10959"/>
    <cfRule type="duplicateValues" dxfId="13917" priority="10958"/>
    <cfRule type="duplicateValues" dxfId="13916" priority="10957" stopIfTrue="1"/>
    <cfRule type="duplicateValues" priority="10956"/>
    <cfRule type="duplicateValues" dxfId="13915" priority="10955"/>
    <cfRule type="duplicateValues" dxfId="13914" priority="10954"/>
    <cfRule type="duplicateValues" priority="10900"/>
    <cfRule type="duplicateValues" dxfId="13913" priority="10899"/>
    <cfRule type="duplicateValues" dxfId="13912" priority="10898"/>
    <cfRule type="duplicateValues" dxfId="13911" priority="10897" stopIfTrue="1"/>
    <cfRule type="duplicateValues" priority="10952"/>
    <cfRule type="duplicateValues" dxfId="13910" priority="10951"/>
    <cfRule type="duplicateValues" dxfId="13909" priority="10950"/>
    <cfRule type="duplicateValues" dxfId="13908" priority="10949" stopIfTrue="1"/>
    <cfRule type="duplicateValues" priority="10948"/>
    <cfRule type="duplicateValues" dxfId="13907" priority="10947"/>
    <cfRule type="duplicateValues" dxfId="13906" priority="10946"/>
    <cfRule type="duplicateValues" dxfId="13905" priority="10945" stopIfTrue="1"/>
    <cfRule type="duplicateValues" priority="10944"/>
    <cfRule type="duplicateValues" dxfId="13904" priority="10943"/>
    <cfRule type="duplicateValues" dxfId="13903" priority="10942"/>
    <cfRule type="duplicateValues" dxfId="13902" priority="10941" stopIfTrue="1"/>
    <cfRule type="duplicateValues" priority="10940"/>
    <cfRule type="duplicateValues" dxfId="13901" priority="10939"/>
    <cfRule type="duplicateValues" dxfId="13900" priority="10938"/>
    <cfRule type="duplicateValues" dxfId="13899" priority="10937" stopIfTrue="1"/>
    <cfRule type="duplicateValues" priority="10936"/>
    <cfRule type="duplicateValues" dxfId="13898" priority="10935"/>
    <cfRule type="duplicateValues" dxfId="13897" priority="10934"/>
    <cfRule type="duplicateValues" dxfId="13896" priority="10933" stopIfTrue="1"/>
    <cfRule type="duplicateValues" priority="10932"/>
    <cfRule type="duplicateValues" dxfId="13895" priority="10931"/>
    <cfRule type="duplicateValues" dxfId="13894" priority="10930"/>
    <cfRule type="duplicateValues" dxfId="13893" priority="10929" stopIfTrue="1"/>
    <cfRule type="duplicateValues" priority="10928"/>
    <cfRule type="duplicateValues" dxfId="13892" priority="10927"/>
    <cfRule type="duplicateValues" dxfId="13891" priority="10926"/>
    <cfRule type="duplicateValues" dxfId="13890" priority="10925" stopIfTrue="1"/>
    <cfRule type="duplicateValues" priority="10924"/>
    <cfRule type="duplicateValues" dxfId="13889" priority="10923"/>
    <cfRule type="duplicateValues" dxfId="13888" priority="10922"/>
    <cfRule type="duplicateValues" dxfId="13887" priority="10921" stopIfTrue="1"/>
    <cfRule type="duplicateValues" priority="10920"/>
    <cfRule type="duplicateValues" dxfId="13886" priority="10919"/>
    <cfRule type="duplicateValues" dxfId="13885" priority="10918"/>
    <cfRule type="duplicateValues" dxfId="13884" priority="10917" stopIfTrue="1"/>
    <cfRule type="duplicateValues" priority="10916"/>
    <cfRule type="duplicateValues" dxfId="13883" priority="10915"/>
    <cfRule type="duplicateValues" dxfId="13882" priority="10914"/>
    <cfRule type="duplicateValues" dxfId="13881" priority="10913" stopIfTrue="1"/>
    <cfRule type="duplicateValues" priority="10912"/>
    <cfRule type="duplicateValues" dxfId="13880" priority="10911"/>
    <cfRule type="duplicateValues" dxfId="13879" priority="10910"/>
    <cfRule type="duplicateValues" dxfId="13878" priority="10909" stopIfTrue="1"/>
    <cfRule type="duplicateValues" priority="10908"/>
  </conditionalFormatting>
  <conditionalFormatting sqref="L2024:L2025 L1984 L1945:L1948 L1930:L1938 L1951:L1953 L1956:L1957 L1959:L1960 L1963:L1964 L1966 L1968:L1969 L1971 L1977:L1980 L1973:L1975 L1987:L1992 L1994:L1995 L1997:L1998 L2002 L2005:L2006 L2010:L2012 L2018:L2019 L2021:L2022 L2027:L2029 L2031:L2032 L2035:L2036 L2039 L2046 L2048 L2050:L2051 L2053 L2059 L2064">
    <cfRule type="duplicateValues" dxfId="13877" priority="18860"/>
    <cfRule type="duplicateValues" priority="18861"/>
  </conditionalFormatting>
  <conditionalFormatting sqref="L2025">
    <cfRule type="duplicateValues" dxfId="13876" priority="10894"/>
    <cfRule type="duplicateValues" dxfId="13875" priority="10893" stopIfTrue="1"/>
    <cfRule type="duplicateValues" dxfId="13874" priority="10895"/>
    <cfRule type="duplicateValues" priority="10896"/>
  </conditionalFormatting>
  <conditionalFormatting sqref="L2026">
    <cfRule type="duplicateValues" priority="10892"/>
    <cfRule type="duplicateValues" dxfId="13873" priority="10891"/>
    <cfRule type="duplicateValues" priority="10890"/>
    <cfRule type="duplicateValues" dxfId="13872" priority="10889"/>
    <cfRule type="duplicateValues" dxfId="13871" priority="10888"/>
    <cfRule type="duplicateValues" dxfId="13870" priority="10887" stopIfTrue="1"/>
  </conditionalFormatting>
  <conditionalFormatting sqref="L2027:L2029">
    <cfRule type="duplicateValues" priority="10846"/>
    <cfRule type="duplicateValues" dxfId="13869" priority="10845"/>
    <cfRule type="duplicateValues" dxfId="13868" priority="10844"/>
    <cfRule type="duplicateValues" dxfId="13867" priority="10843" stopIfTrue="1"/>
    <cfRule type="duplicateValues" priority="10842"/>
    <cfRule type="duplicateValues" dxfId="13866" priority="10841"/>
    <cfRule type="duplicateValues" dxfId="13865" priority="10840"/>
    <cfRule type="duplicateValues" dxfId="13864" priority="10839" stopIfTrue="1"/>
    <cfRule type="duplicateValues" priority="10838"/>
    <cfRule type="duplicateValues" dxfId="13863" priority="10837"/>
    <cfRule type="duplicateValues" dxfId="13862" priority="10836"/>
    <cfRule type="duplicateValues" dxfId="13861" priority="10835" stopIfTrue="1"/>
    <cfRule type="duplicateValues" priority="10834"/>
    <cfRule type="duplicateValues" dxfId="13860" priority="10833"/>
    <cfRule type="duplicateValues" dxfId="13859" priority="10832"/>
    <cfRule type="duplicateValues" dxfId="13858" priority="10831" stopIfTrue="1"/>
    <cfRule type="duplicateValues" priority="10830"/>
    <cfRule type="duplicateValues" dxfId="13857" priority="10829"/>
    <cfRule type="duplicateValues" dxfId="13856" priority="10828"/>
    <cfRule type="duplicateValues" dxfId="13855" priority="10827" stopIfTrue="1"/>
    <cfRule type="duplicateValues" priority="10826"/>
    <cfRule type="duplicateValues" dxfId="13854" priority="10825"/>
    <cfRule type="duplicateValues" dxfId="13853" priority="10824"/>
    <cfRule type="duplicateValues" dxfId="13852" priority="10885"/>
    <cfRule type="duplicateValues" dxfId="13851" priority="10884"/>
    <cfRule type="duplicateValues" dxfId="13850" priority="10883" stopIfTrue="1"/>
    <cfRule type="duplicateValues" dxfId="13849" priority="10823" stopIfTrue="1"/>
    <cfRule type="duplicateValues" priority="10882"/>
    <cfRule type="duplicateValues" dxfId="13848" priority="10881"/>
    <cfRule type="duplicateValues" dxfId="13847" priority="10880"/>
    <cfRule type="duplicateValues" dxfId="13846" priority="10879" stopIfTrue="1"/>
    <cfRule type="duplicateValues" priority="10878"/>
    <cfRule type="duplicateValues" dxfId="13845" priority="10877"/>
    <cfRule type="duplicateValues" dxfId="13844" priority="10876"/>
    <cfRule type="duplicateValues" dxfId="13843" priority="10875" stopIfTrue="1"/>
    <cfRule type="duplicateValues" priority="10874"/>
    <cfRule type="duplicateValues" dxfId="13842" priority="10873"/>
    <cfRule type="duplicateValues" dxfId="13841" priority="10872"/>
    <cfRule type="duplicateValues" dxfId="13840" priority="10871" stopIfTrue="1"/>
    <cfRule type="duplicateValues" priority="10870"/>
    <cfRule type="duplicateValues" dxfId="13839" priority="10869"/>
    <cfRule type="duplicateValues" dxfId="13838" priority="10868"/>
    <cfRule type="duplicateValues" dxfId="13837" priority="10867" stopIfTrue="1"/>
    <cfRule type="duplicateValues" priority="10866"/>
    <cfRule type="duplicateValues" dxfId="13836" priority="10865"/>
    <cfRule type="duplicateValues" dxfId="13835" priority="10864"/>
    <cfRule type="duplicateValues" dxfId="13834" priority="10863" stopIfTrue="1"/>
    <cfRule type="duplicateValues" priority="10886"/>
    <cfRule type="duplicateValues" priority="10862"/>
    <cfRule type="duplicateValues" dxfId="13833" priority="10861"/>
    <cfRule type="duplicateValues" dxfId="13832" priority="10860"/>
    <cfRule type="duplicateValues" dxfId="13831" priority="10859" stopIfTrue="1"/>
    <cfRule type="duplicateValues" priority="10858"/>
    <cfRule type="duplicateValues" dxfId="13830" priority="10857"/>
    <cfRule type="duplicateValues" dxfId="13829" priority="10856"/>
    <cfRule type="duplicateValues" dxfId="13828" priority="10855" stopIfTrue="1"/>
    <cfRule type="duplicateValues" priority="10854"/>
    <cfRule type="duplicateValues" dxfId="13827" priority="10853"/>
    <cfRule type="duplicateValues" dxfId="13826" priority="10852"/>
    <cfRule type="duplicateValues" dxfId="13825" priority="10851" stopIfTrue="1"/>
    <cfRule type="duplicateValues" priority="10850"/>
    <cfRule type="duplicateValues" dxfId="13824" priority="10849"/>
    <cfRule type="duplicateValues" dxfId="13823" priority="10848"/>
    <cfRule type="duplicateValues" dxfId="13822" priority="10847" stopIfTrue="1"/>
  </conditionalFormatting>
  <conditionalFormatting sqref="L2028:L2029 L2031:L2032 L2035 L2046 L2050:L2051 L2053 L2059 L2064">
    <cfRule type="duplicateValues" priority="18787"/>
    <cfRule type="duplicateValues" dxfId="13821" priority="18784" stopIfTrue="1"/>
    <cfRule type="duplicateValues" dxfId="13820" priority="18785"/>
    <cfRule type="duplicateValues" dxfId="13819" priority="18786"/>
  </conditionalFormatting>
  <conditionalFormatting sqref="L2028:L2029 L2031:L2032 L2035">
    <cfRule type="duplicateValues" priority="11905"/>
    <cfRule type="duplicateValues" dxfId="13818" priority="11896"/>
    <cfRule type="duplicateValues" dxfId="13817" priority="11895"/>
    <cfRule type="duplicateValues" dxfId="13816" priority="11894" stopIfTrue="1"/>
    <cfRule type="duplicateValues" priority="11893"/>
    <cfRule type="duplicateValues" dxfId="13815" priority="11892"/>
    <cfRule type="duplicateValues" dxfId="13814" priority="11890" stopIfTrue="1"/>
    <cfRule type="duplicateValues" priority="11889"/>
    <cfRule type="duplicateValues" dxfId="13813" priority="11888"/>
    <cfRule type="duplicateValues" dxfId="13812" priority="11887"/>
    <cfRule type="duplicateValues" dxfId="13811" priority="11886" stopIfTrue="1"/>
    <cfRule type="duplicateValues" dxfId="13810" priority="11903"/>
    <cfRule type="duplicateValues" priority="11901"/>
    <cfRule type="duplicateValues" dxfId="13809" priority="11900"/>
    <cfRule type="duplicateValues" dxfId="13808" priority="11899"/>
    <cfRule type="duplicateValues" dxfId="13807" priority="11891"/>
    <cfRule type="duplicateValues" dxfId="13806" priority="11898" stopIfTrue="1"/>
    <cfRule type="duplicateValues" priority="11897"/>
    <cfRule type="duplicateValues" dxfId="13805" priority="11902" stopIfTrue="1"/>
    <cfRule type="duplicateValues" dxfId="13804" priority="11904"/>
  </conditionalFormatting>
  <conditionalFormatting sqref="L2028:L2029">
    <cfRule type="duplicateValues" priority="11917"/>
    <cfRule type="duplicateValues" priority="11909"/>
    <cfRule type="duplicateValues" dxfId="13803" priority="11908"/>
    <cfRule type="duplicateValues" dxfId="13802" priority="11916"/>
    <cfRule type="duplicateValues" dxfId="13801" priority="11906" stopIfTrue="1"/>
    <cfRule type="duplicateValues" dxfId="13800" priority="11915"/>
    <cfRule type="duplicateValues" dxfId="13799" priority="11914" stopIfTrue="1"/>
    <cfRule type="duplicateValues" dxfId="13798" priority="11912"/>
    <cfRule type="duplicateValues" priority="11913"/>
    <cfRule type="duplicateValues" dxfId="13797" priority="11911"/>
    <cfRule type="duplicateValues" dxfId="13796" priority="11910" stopIfTrue="1"/>
    <cfRule type="duplicateValues" dxfId="13795" priority="11907"/>
  </conditionalFormatting>
  <conditionalFormatting sqref="L2030">
    <cfRule type="duplicateValues" priority="10822"/>
    <cfRule type="duplicateValues" priority="10820"/>
    <cfRule type="duplicateValues" dxfId="13794" priority="10817" stopIfTrue="1"/>
    <cfRule type="duplicateValues" dxfId="13793" priority="10818"/>
    <cfRule type="duplicateValues" dxfId="13792" priority="10819"/>
    <cfRule type="duplicateValues" dxfId="13791" priority="10821"/>
  </conditionalFormatting>
  <conditionalFormatting sqref="L2031:L2032">
    <cfRule type="duplicateValues" priority="10800"/>
    <cfRule type="duplicateValues" dxfId="13790" priority="10799"/>
    <cfRule type="duplicateValues" dxfId="13789" priority="10798"/>
    <cfRule type="duplicateValues" dxfId="13788" priority="10797" stopIfTrue="1"/>
    <cfRule type="duplicateValues" priority="10796"/>
    <cfRule type="duplicateValues" dxfId="13787" priority="10795"/>
    <cfRule type="duplicateValues" dxfId="13786" priority="10794"/>
    <cfRule type="duplicateValues" dxfId="13785" priority="10793" stopIfTrue="1"/>
    <cfRule type="duplicateValues" priority="10792"/>
    <cfRule type="duplicateValues" dxfId="13784" priority="10791"/>
    <cfRule type="duplicateValues" dxfId="13783" priority="10790"/>
    <cfRule type="duplicateValues" dxfId="13782" priority="10789" stopIfTrue="1"/>
    <cfRule type="duplicateValues" priority="10788"/>
    <cfRule type="duplicateValues" dxfId="13781" priority="10787"/>
    <cfRule type="duplicateValues" dxfId="13780" priority="10786"/>
    <cfRule type="duplicateValues" dxfId="13779" priority="10785" stopIfTrue="1"/>
    <cfRule type="duplicateValues" dxfId="13778" priority="10801" stopIfTrue="1"/>
    <cfRule type="duplicateValues" priority="11885"/>
    <cfRule type="duplicateValues" dxfId="13777" priority="11884"/>
    <cfRule type="duplicateValues" dxfId="13776" priority="11883"/>
    <cfRule type="duplicateValues" dxfId="13775" priority="11882" stopIfTrue="1"/>
    <cfRule type="duplicateValues" priority="11881"/>
    <cfRule type="duplicateValues" dxfId="13774" priority="11880"/>
    <cfRule type="duplicateValues" dxfId="13773" priority="11879"/>
    <cfRule type="duplicateValues" dxfId="13772" priority="11878" stopIfTrue="1"/>
    <cfRule type="duplicateValues" priority="11877"/>
    <cfRule type="duplicateValues" dxfId="13771" priority="11876"/>
    <cfRule type="duplicateValues" dxfId="13770" priority="11875"/>
    <cfRule type="duplicateValues" dxfId="13769" priority="11874" stopIfTrue="1"/>
    <cfRule type="duplicateValues" dxfId="13768" priority="10761" stopIfTrue="1"/>
    <cfRule type="duplicateValues" dxfId="13767" priority="10762"/>
    <cfRule type="duplicateValues" dxfId="13766" priority="10763"/>
    <cfRule type="duplicateValues" priority="10764"/>
    <cfRule type="duplicateValues" dxfId="13765" priority="10806"/>
    <cfRule type="duplicateValues" dxfId="13764" priority="10766"/>
    <cfRule type="duplicateValues" dxfId="13763" priority="10767"/>
    <cfRule type="duplicateValues" priority="10768"/>
    <cfRule type="duplicateValues" dxfId="13762" priority="10769" stopIfTrue="1"/>
    <cfRule type="duplicateValues" dxfId="13761" priority="10770"/>
    <cfRule type="duplicateValues" dxfId="13760" priority="10771"/>
    <cfRule type="duplicateValues" priority="10772"/>
    <cfRule type="duplicateValues" dxfId="13759" priority="10773" stopIfTrue="1"/>
    <cfRule type="duplicateValues" dxfId="13758" priority="10774"/>
    <cfRule type="duplicateValues" dxfId="13757" priority="10775"/>
    <cfRule type="duplicateValues" priority="10776"/>
    <cfRule type="duplicateValues" dxfId="13756" priority="10777" stopIfTrue="1"/>
    <cfRule type="duplicateValues" dxfId="13755" priority="10778"/>
    <cfRule type="duplicateValues" dxfId="13754" priority="10779"/>
    <cfRule type="duplicateValues" priority="10780"/>
    <cfRule type="duplicateValues" dxfId="13753" priority="10781" stopIfTrue="1"/>
    <cfRule type="duplicateValues" priority="10784"/>
    <cfRule type="duplicateValues" dxfId="13752" priority="10782"/>
    <cfRule type="duplicateValues" priority="10816"/>
    <cfRule type="duplicateValues" dxfId="13751" priority="10815"/>
    <cfRule type="duplicateValues" dxfId="13750" priority="10814"/>
    <cfRule type="duplicateValues" dxfId="13749" priority="10813" stopIfTrue="1"/>
    <cfRule type="duplicateValues" priority="10812"/>
    <cfRule type="duplicateValues" dxfId="13748" priority="10811"/>
    <cfRule type="duplicateValues" dxfId="13747" priority="10810"/>
    <cfRule type="duplicateValues" dxfId="13746" priority="10809" stopIfTrue="1"/>
    <cfRule type="duplicateValues" priority="10808"/>
    <cfRule type="duplicateValues" dxfId="13745" priority="10807"/>
    <cfRule type="duplicateValues" dxfId="13744" priority="10805" stopIfTrue="1"/>
    <cfRule type="duplicateValues" priority="10804"/>
    <cfRule type="duplicateValues" dxfId="13743" priority="10765" stopIfTrue="1"/>
    <cfRule type="duplicateValues" dxfId="13742" priority="10803"/>
    <cfRule type="duplicateValues" dxfId="13741" priority="10802"/>
    <cfRule type="duplicateValues" dxfId="13740" priority="10783"/>
    <cfRule type="duplicateValues" dxfId="13739" priority="10741" stopIfTrue="1"/>
    <cfRule type="duplicateValues" dxfId="13738" priority="10742"/>
    <cfRule type="duplicateValues" dxfId="13737" priority="10743"/>
    <cfRule type="duplicateValues" priority="10744"/>
    <cfRule type="duplicateValues" dxfId="13736" priority="10745" stopIfTrue="1"/>
    <cfRule type="duplicateValues" dxfId="13735" priority="10746"/>
    <cfRule type="duplicateValues" dxfId="13734" priority="10747"/>
    <cfRule type="duplicateValues" priority="10748"/>
    <cfRule type="duplicateValues" dxfId="13733" priority="10749" stopIfTrue="1"/>
    <cfRule type="duplicateValues" dxfId="13732" priority="10750"/>
    <cfRule type="duplicateValues" dxfId="13731" priority="10751"/>
    <cfRule type="duplicateValues" priority="10752"/>
    <cfRule type="duplicateValues" dxfId="13730" priority="10753" stopIfTrue="1"/>
    <cfRule type="duplicateValues" dxfId="13729" priority="10754"/>
    <cfRule type="duplicateValues" dxfId="13728" priority="10755"/>
    <cfRule type="duplicateValues" priority="10756"/>
    <cfRule type="duplicateValues" dxfId="13727" priority="10757" stopIfTrue="1"/>
    <cfRule type="duplicateValues" dxfId="13726" priority="10758"/>
    <cfRule type="duplicateValues" dxfId="13725" priority="10759"/>
    <cfRule type="duplicateValues" priority="10760"/>
  </conditionalFormatting>
  <conditionalFormatting sqref="L2033:L2034">
    <cfRule type="duplicateValues" dxfId="13724" priority="10736"/>
    <cfRule type="duplicateValues" dxfId="13723" priority="10739"/>
    <cfRule type="duplicateValues" priority="10738"/>
    <cfRule type="duplicateValues" dxfId="13722" priority="10737"/>
    <cfRule type="duplicateValues" priority="10740"/>
    <cfRule type="duplicateValues" dxfId="13721" priority="10735" stopIfTrue="1"/>
  </conditionalFormatting>
  <conditionalFormatting sqref="L2035">
    <cfRule type="duplicateValues" dxfId="13720" priority="10699" stopIfTrue="1"/>
    <cfRule type="duplicateValues" dxfId="13719" priority="10700"/>
    <cfRule type="duplicateValues" dxfId="13718" priority="10701"/>
    <cfRule type="duplicateValues" priority="10702"/>
    <cfRule type="duplicateValues" dxfId="13717" priority="10703" stopIfTrue="1"/>
    <cfRule type="duplicateValues" dxfId="13716" priority="10704"/>
    <cfRule type="duplicateValues" dxfId="13715" priority="10705"/>
    <cfRule type="duplicateValues" priority="10706"/>
    <cfRule type="duplicateValues" dxfId="13714" priority="10707" stopIfTrue="1"/>
    <cfRule type="duplicateValues" dxfId="13713" priority="10708"/>
    <cfRule type="duplicateValues" priority="10710"/>
    <cfRule type="duplicateValues" dxfId="13712" priority="10711" stopIfTrue="1"/>
    <cfRule type="duplicateValues" dxfId="13711" priority="10712"/>
    <cfRule type="duplicateValues" dxfId="13710" priority="10713"/>
    <cfRule type="duplicateValues" priority="10714"/>
    <cfRule type="duplicateValues" priority="10698"/>
    <cfRule type="duplicateValues" dxfId="13709" priority="10715" stopIfTrue="1"/>
    <cfRule type="duplicateValues" dxfId="13708" priority="10716"/>
    <cfRule type="duplicateValues" dxfId="13707" priority="10717"/>
    <cfRule type="duplicateValues" priority="10718"/>
    <cfRule type="duplicateValues" dxfId="13706" priority="10719" stopIfTrue="1"/>
    <cfRule type="duplicateValues" dxfId="13705" priority="10720"/>
    <cfRule type="duplicateValues" dxfId="13704" priority="10721"/>
    <cfRule type="duplicateValues" priority="10722"/>
    <cfRule type="duplicateValues" dxfId="13703" priority="10723" stopIfTrue="1"/>
    <cfRule type="duplicateValues" dxfId="13702" priority="10724"/>
    <cfRule type="duplicateValues" dxfId="13701" priority="10725"/>
    <cfRule type="duplicateValues" priority="10726"/>
    <cfRule type="duplicateValues" dxfId="13700" priority="10727" stopIfTrue="1"/>
    <cfRule type="duplicateValues" dxfId="13699" priority="10728"/>
    <cfRule type="duplicateValues" dxfId="13698" priority="10729"/>
    <cfRule type="duplicateValues" priority="10730"/>
    <cfRule type="duplicateValues" dxfId="13697" priority="10731" stopIfTrue="1"/>
    <cfRule type="duplicateValues" dxfId="13696" priority="10732"/>
    <cfRule type="duplicateValues" priority="10734"/>
    <cfRule type="duplicateValues" dxfId="13695" priority="10733"/>
    <cfRule type="duplicateValues" dxfId="13694" priority="10697"/>
    <cfRule type="duplicateValues" dxfId="13693" priority="10696"/>
    <cfRule type="duplicateValues" dxfId="13692" priority="10695" stopIfTrue="1"/>
    <cfRule type="duplicateValues" priority="10694"/>
    <cfRule type="duplicateValues" dxfId="13691" priority="10693"/>
    <cfRule type="duplicateValues" dxfId="13690" priority="10692"/>
    <cfRule type="duplicateValues" dxfId="13689" priority="10691" stopIfTrue="1"/>
    <cfRule type="duplicateValues" priority="10690"/>
    <cfRule type="duplicateValues" dxfId="13688" priority="10689"/>
    <cfRule type="duplicateValues" dxfId="13687" priority="10688"/>
    <cfRule type="duplicateValues" dxfId="13686" priority="10687" stopIfTrue="1"/>
    <cfRule type="duplicateValues" priority="10686"/>
    <cfRule type="duplicateValues" dxfId="13685" priority="10685"/>
    <cfRule type="duplicateValues" dxfId="13684" priority="10684"/>
    <cfRule type="duplicateValues" dxfId="13683" priority="10683" stopIfTrue="1"/>
    <cfRule type="duplicateValues" priority="10682"/>
    <cfRule type="duplicateValues" dxfId="13682" priority="10681"/>
    <cfRule type="duplicateValues" dxfId="13681" priority="10651" stopIfTrue="1"/>
    <cfRule type="duplicateValues" dxfId="13680" priority="10709"/>
    <cfRule type="duplicateValues" dxfId="13679" priority="10680"/>
    <cfRule type="duplicateValues" dxfId="13678" priority="10679" stopIfTrue="1"/>
    <cfRule type="duplicateValues" priority="10678"/>
    <cfRule type="duplicateValues" dxfId="13677" priority="10677"/>
    <cfRule type="duplicateValues" dxfId="13676" priority="10676"/>
    <cfRule type="duplicateValues" dxfId="13675" priority="10675" stopIfTrue="1"/>
    <cfRule type="duplicateValues" priority="10674"/>
    <cfRule type="duplicateValues" dxfId="13674" priority="10673"/>
    <cfRule type="duplicateValues" dxfId="13673" priority="10672"/>
    <cfRule type="duplicateValues" dxfId="13672" priority="10671" stopIfTrue="1"/>
    <cfRule type="duplicateValues" priority="10670"/>
    <cfRule type="duplicateValues" dxfId="13671" priority="10669"/>
    <cfRule type="duplicateValues" dxfId="13670" priority="10668"/>
    <cfRule type="duplicateValues" dxfId="13669" priority="10667" stopIfTrue="1"/>
    <cfRule type="duplicateValues" priority="10666"/>
    <cfRule type="duplicateValues" dxfId="13668" priority="10665"/>
    <cfRule type="duplicateValues" dxfId="13667" priority="10664"/>
    <cfRule type="duplicateValues" dxfId="13666" priority="10663" stopIfTrue="1"/>
    <cfRule type="duplicateValues" priority="10662"/>
    <cfRule type="duplicateValues" dxfId="13665" priority="10661"/>
    <cfRule type="duplicateValues" dxfId="13664" priority="10660"/>
    <cfRule type="duplicateValues" dxfId="13663" priority="10659" stopIfTrue="1"/>
    <cfRule type="duplicateValues" priority="10658"/>
    <cfRule type="duplicateValues" dxfId="13662" priority="10657"/>
    <cfRule type="duplicateValues" dxfId="13661" priority="10656"/>
    <cfRule type="duplicateValues" dxfId="13660" priority="10655" stopIfTrue="1"/>
    <cfRule type="duplicateValues" priority="10654"/>
    <cfRule type="duplicateValues" dxfId="13659" priority="10653"/>
    <cfRule type="duplicateValues" dxfId="13658" priority="10652"/>
    <cfRule type="duplicateValues" priority="10650"/>
    <cfRule type="duplicateValues" dxfId="13657" priority="10649"/>
    <cfRule type="duplicateValues" dxfId="13656" priority="10648"/>
    <cfRule type="duplicateValues" dxfId="13655" priority="10647" stopIfTrue="1"/>
  </conditionalFormatting>
  <conditionalFormatting sqref="L2036">
    <cfRule type="duplicateValues" priority="10646"/>
    <cfRule type="duplicateValues" dxfId="13654" priority="10645"/>
    <cfRule type="duplicateValues" dxfId="13653" priority="10644"/>
    <cfRule type="duplicateValues" dxfId="13652" priority="10643" stopIfTrue="1"/>
  </conditionalFormatting>
  <conditionalFormatting sqref="L2037:L2038">
    <cfRule type="duplicateValues" priority="10642"/>
    <cfRule type="duplicateValues" dxfId="13651" priority="10641"/>
    <cfRule type="duplicateValues" priority="10640"/>
    <cfRule type="duplicateValues" dxfId="13650" priority="10639"/>
    <cfRule type="duplicateValues" dxfId="13649" priority="10638"/>
    <cfRule type="duplicateValues" dxfId="13648" priority="10637" stopIfTrue="1"/>
  </conditionalFormatting>
  <conditionalFormatting sqref="L2039">
    <cfRule type="duplicateValues" priority="10636"/>
    <cfRule type="duplicateValues" dxfId="13647" priority="10635"/>
    <cfRule type="duplicateValues" dxfId="13646" priority="10634"/>
    <cfRule type="duplicateValues" dxfId="13645" priority="10633" stopIfTrue="1"/>
  </conditionalFormatting>
  <conditionalFormatting sqref="L2040">
    <cfRule type="duplicateValues" priority="10632"/>
    <cfRule type="duplicateValues" dxfId="13644" priority="10631"/>
    <cfRule type="duplicateValues" priority="10630"/>
    <cfRule type="duplicateValues" dxfId="13643" priority="10629"/>
    <cfRule type="duplicateValues" dxfId="13642" priority="10628"/>
    <cfRule type="duplicateValues" dxfId="13641" priority="10627" stopIfTrue="1"/>
  </conditionalFormatting>
  <conditionalFormatting sqref="L2041">
    <cfRule type="duplicateValues" priority="10626"/>
    <cfRule type="duplicateValues" dxfId="13640" priority="10625"/>
    <cfRule type="duplicateValues" priority="10624"/>
    <cfRule type="duplicateValues" dxfId="13639" priority="10623"/>
    <cfRule type="duplicateValues" dxfId="13638" priority="10622"/>
    <cfRule type="duplicateValues" dxfId="13637" priority="10621" stopIfTrue="1"/>
  </conditionalFormatting>
  <conditionalFormatting sqref="L2042:L2043">
    <cfRule type="duplicateValues" priority="10620"/>
    <cfRule type="duplicateValues" dxfId="13636" priority="10619"/>
    <cfRule type="duplicateValues" priority="10618"/>
    <cfRule type="duplicateValues" dxfId="13635" priority="10617"/>
    <cfRule type="duplicateValues" dxfId="13634" priority="10616"/>
    <cfRule type="duplicateValues" dxfId="13633" priority="10615" stopIfTrue="1"/>
  </conditionalFormatting>
  <conditionalFormatting sqref="L2044">
    <cfRule type="duplicateValues" priority="10614"/>
    <cfRule type="duplicateValues" dxfId="13632" priority="10613"/>
    <cfRule type="duplicateValues" priority="10612"/>
    <cfRule type="duplicateValues" dxfId="13631" priority="10611"/>
    <cfRule type="duplicateValues" dxfId="13630" priority="10610"/>
    <cfRule type="duplicateValues" dxfId="13629" priority="10609" stopIfTrue="1"/>
  </conditionalFormatting>
  <conditionalFormatting sqref="L2045">
    <cfRule type="duplicateValues" priority="10608"/>
    <cfRule type="duplicateValues" dxfId="13628" priority="10607"/>
    <cfRule type="duplicateValues" priority="10606"/>
    <cfRule type="duplicateValues" dxfId="13627" priority="10605"/>
    <cfRule type="duplicateValues" dxfId="13626" priority="10604"/>
    <cfRule type="duplicateValues" dxfId="13625" priority="10603" stopIfTrue="1"/>
  </conditionalFormatting>
  <conditionalFormatting sqref="L2046">
    <cfRule type="duplicateValues" dxfId="13624" priority="10560"/>
    <cfRule type="duplicateValues" dxfId="13623" priority="10559" stopIfTrue="1"/>
    <cfRule type="duplicateValues" priority="10558"/>
    <cfRule type="duplicateValues" dxfId="13622" priority="10557"/>
    <cfRule type="duplicateValues" dxfId="13621" priority="10556"/>
    <cfRule type="duplicateValues" dxfId="13620" priority="10555" stopIfTrue="1"/>
    <cfRule type="duplicateValues" priority="10554"/>
    <cfRule type="duplicateValues" dxfId="13619" priority="10553"/>
    <cfRule type="duplicateValues" dxfId="13618" priority="10552"/>
    <cfRule type="duplicateValues" dxfId="13617" priority="10551" stopIfTrue="1"/>
    <cfRule type="duplicateValues" priority="10550"/>
    <cfRule type="duplicateValues" dxfId="13616" priority="10549"/>
    <cfRule type="duplicateValues" dxfId="13615" priority="10509"/>
    <cfRule type="duplicateValues" dxfId="13614" priority="10495" stopIfTrue="1"/>
    <cfRule type="duplicateValues" dxfId="13613" priority="10496"/>
    <cfRule type="duplicateValues" dxfId="13612" priority="10497"/>
    <cfRule type="duplicateValues" priority="10498"/>
    <cfRule type="duplicateValues" dxfId="13611" priority="10499" stopIfTrue="1"/>
    <cfRule type="duplicateValues" dxfId="13610" priority="10500"/>
    <cfRule type="duplicateValues" dxfId="13609" priority="10501"/>
    <cfRule type="duplicateValues" priority="10502"/>
    <cfRule type="duplicateValues" dxfId="13608" priority="10503" stopIfTrue="1"/>
    <cfRule type="duplicateValues" dxfId="13607" priority="10504"/>
    <cfRule type="duplicateValues" dxfId="13606" priority="10505"/>
    <cfRule type="duplicateValues" dxfId="13605" priority="10567" stopIfTrue="1"/>
    <cfRule type="duplicateValues" priority="10506"/>
    <cfRule type="duplicateValues" dxfId="13604" priority="10507" stopIfTrue="1"/>
    <cfRule type="duplicateValues" dxfId="13603" priority="10508"/>
    <cfRule type="duplicateValues" priority="10566"/>
    <cfRule type="duplicateValues" priority="10510"/>
    <cfRule type="duplicateValues" dxfId="13602" priority="10511" stopIfTrue="1"/>
    <cfRule type="duplicateValues" dxfId="13601" priority="10512"/>
    <cfRule type="duplicateValues" dxfId="13600" priority="10513"/>
    <cfRule type="duplicateValues" priority="10514"/>
    <cfRule type="duplicateValues" dxfId="13599" priority="10515" stopIfTrue="1"/>
    <cfRule type="duplicateValues" dxfId="13598" priority="10516"/>
    <cfRule type="duplicateValues" dxfId="13597" priority="10517"/>
    <cfRule type="duplicateValues" priority="10518"/>
    <cfRule type="duplicateValues" dxfId="13596" priority="10519" stopIfTrue="1"/>
    <cfRule type="duplicateValues" dxfId="13595" priority="10520"/>
    <cfRule type="duplicateValues" dxfId="13594" priority="10521"/>
    <cfRule type="duplicateValues" priority="10522"/>
    <cfRule type="duplicateValues" dxfId="13593" priority="10523" stopIfTrue="1"/>
    <cfRule type="duplicateValues" dxfId="13592" priority="10524"/>
    <cfRule type="duplicateValues" dxfId="13591" priority="10525"/>
    <cfRule type="duplicateValues" priority="10526"/>
    <cfRule type="duplicateValues" dxfId="13590" priority="10527" stopIfTrue="1"/>
    <cfRule type="duplicateValues" dxfId="13589" priority="10528"/>
    <cfRule type="duplicateValues" dxfId="13588" priority="10529"/>
    <cfRule type="duplicateValues" priority="10530"/>
    <cfRule type="duplicateValues" dxfId="13587" priority="10531" stopIfTrue="1"/>
    <cfRule type="duplicateValues" dxfId="13586" priority="10532"/>
    <cfRule type="duplicateValues" dxfId="13585" priority="10533"/>
    <cfRule type="duplicateValues" priority="10534"/>
    <cfRule type="duplicateValues" dxfId="13584" priority="10535" stopIfTrue="1"/>
    <cfRule type="duplicateValues" dxfId="13583" priority="10536"/>
    <cfRule type="duplicateValues" dxfId="13582" priority="10537"/>
    <cfRule type="duplicateValues" priority="10538"/>
    <cfRule type="duplicateValues" dxfId="13581" priority="10539" stopIfTrue="1"/>
    <cfRule type="duplicateValues" dxfId="13580" priority="10540"/>
    <cfRule type="duplicateValues" dxfId="13579" priority="10541"/>
    <cfRule type="duplicateValues" priority="10542"/>
    <cfRule type="duplicateValues" dxfId="13578" priority="10543" stopIfTrue="1"/>
    <cfRule type="duplicateValues" dxfId="13577" priority="10544"/>
    <cfRule type="duplicateValues" dxfId="13576" priority="10545"/>
    <cfRule type="duplicateValues" priority="10546"/>
    <cfRule type="duplicateValues" dxfId="13575" priority="10547" stopIfTrue="1"/>
    <cfRule type="duplicateValues" dxfId="13574" priority="10548"/>
    <cfRule type="duplicateValues" dxfId="13573" priority="10565"/>
    <cfRule type="duplicateValues" dxfId="13572" priority="10564"/>
    <cfRule type="duplicateValues" dxfId="13571" priority="10563" stopIfTrue="1"/>
    <cfRule type="duplicateValues" priority="10562"/>
    <cfRule type="duplicateValues" dxfId="13570" priority="10561"/>
    <cfRule type="duplicateValues" priority="10602"/>
    <cfRule type="duplicateValues" dxfId="13569" priority="10601"/>
    <cfRule type="duplicateValues" dxfId="13568" priority="10600"/>
    <cfRule type="duplicateValues" dxfId="13567" priority="10599" stopIfTrue="1"/>
    <cfRule type="duplicateValues" priority="10598"/>
    <cfRule type="duplicateValues" dxfId="13566" priority="10597"/>
    <cfRule type="duplicateValues" dxfId="13565" priority="10596"/>
    <cfRule type="duplicateValues" dxfId="13564" priority="10595" stopIfTrue="1"/>
    <cfRule type="duplicateValues" priority="10594"/>
    <cfRule type="duplicateValues" dxfId="13563" priority="10593"/>
    <cfRule type="duplicateValues" dxfId="13562" priority="10592"/>
    <cfRule type="duplicateValues" dxfId="13561" priority="10591" stopIfTrue="1"/>
    <cfRule type="duplicateValues" priority="10590"/>
    <cfRule type="duplicateValues" dxfId="13560" priority="10589"/>
    <cfRule type="duplicateValues" dxfId="13559" priority="10588"/>
    <cfRule type="duplicateValues" dxfId="13558" priority="10587" stopIfTrue="1"/>
    <cfRule type="duplicateValues" priority="10586"/>
    <cfRule type="duplicateValues" dxfId="13557" priority="10585"/>
    <cfRule type="duplicateValues" dxfId="13556" priority="10584"/>
    <cfRule type="duplicateValues" dxfId="13555" priority="10583" stopIfTrue="1"/>
    <cfRule type="duplicateValues" priority="10582"/>
    <cfRule type="duplicateValues" dxfId="13554" priority="10581"/>
    <cfRule type="duplicateValues" dxfId="13553" priority="10580"/>
    <cfRule type="duplicateValues" dxfId="13552" priority="10579" stopIfTrue="1"/>
    <cfRule type="duplicateValues" priority="10578"/>
    <cfRule type="duplicateValues" dxfId="13551" priority="10577"/>
    <cfRule type="duplicateValues" dxfId="13550" priority="10576"/>
    <cfRule type="duplicateValues" dxfId="13549" priority="10575" stopIfTrue="1"/>
    <cfRule type="duplicateValues" priority="10574"/>
    <cfRule type="duplicateValues" dxfId="13548" priority="10573"/>
    <cfRule type="duplicateValues" dxfId="13547" priority="10572"/>
    <cfRule type="duplicateValues" dxfId="13546" priority="10571" stopIfTrue="1"/>
    <cfRule type="duplicateValues" priority="10570"/>
    <cfRule type="duplicateValues" dxfId="13545" priority="10569"/>
    <cfRule type="duplicateValues" dxfId="13544" priority="10568"/>
  </conditionalFormatting>
  <conditionalFormatting sqref="L2047">
    <cfRule type="duplicateValues" priority="10492"/>
    <cfRule type="duplicateValues" dxfId="13543" priority="10491"/>
    <cfRule type="duplicateValues" dxfId="13542" priority="10490"/>
    <cfRule type="duplicateValues" dxfId="13541" priority="10489" stopIfTrue="1"/>
    <cfRule type="duplicateValues" priority="10494"/>
    <cfRule type="duplicateValues" dxfId="13540" priority="10493"/>
  </conditionalFormatting>
  <conditionalFormatting sqref="L2048">
    <cfRule type="duplicateValues" priority="10488"/>
    <cfRule type="duplicateValues" dxfId="13539" priority="10487"/>
    <cfRule type="duplicateValues" dxfId="13538" priority="10486"/>
    <cfRule type="duplicateValues" dxfId="13537" priority="10485" stopIfTrue="1"/>
  </conditionalFormatting>
  <conditionalFormatting sqref="L2049">
    <cfRule type="duplicateValues" priority="10484"/>
    <cfRule type="duplicateValues" dxfId="13536" priority="10483"/>
    <cfRule type="duplicateValues" priority="10482"/>
    <cfRule type="duplicateValues" dxfId="13535" priority="10481"/>
    <cfRule type="duplicateValues" dxfId="13534" priority="10480"/>
    <cfRule type="duplicateValues" dxfId="13533" priority="10479" stopIfTrue="1"/>
  </conditionalFormatting>
  <conditionalFormatting sqref="L2050:L2051">
    <cfRule type="duplicateValues" dxfId="13532" priority="10392"/>
    <cfRule type="duplicateValues" dxfId="13531" priority="10391" stopIfTrue="1"/>
    <cfRule type="duplicateValues" priority="10390"/>
    <cfRule type="duplicateValues" dxfId="13530" priority="10389"/>
    <cfRule type="duplicateValues" dxfId="13529" priority="10388"/>
    <cfRule type="duplicateValues" dxfId="13528" priority="10387" stopIfTrue="1"/>
    <cfRule type="duplicateValues" priority="10386"/>
    <cfRule type="duplicateValues" dxfId="13527" priority="10385"/>
    <cfRule type="duplicateValues" dxfId="13526" priority="10384"/>
    <cfRule type="duplicateValues" priority="10382"/>
    <cfRule type="duplicateValues" dxfId="13525" priority="10381"/>
    <cfRule type="duplicateValues" dxfId="13524" priority="10380"/>
    <cfRule type="duplicateValues" dxfId="13523" priority="10379" stopIfTrue="1"/>
    <cfRule type="duplicateValues" priority="10378"/>
    <cfRule type="duplicateValues" dxfId="13522" priority="10377"/>
    <cfRule type="duplicateValues" dxfId="13521" priority="10376"/>
    <cfRule type="duplicateValues" dxfId="13520" priority="10375" stopIfTrue="1"/>
    <cfRule type="duplicateValues" priority="10374"/>
    <cfRule type="duplicateValues" dxfId="13519" priority="10373"/>
    <cfRule type="duplicateValues" dxfId="13518" priority="10372"/>
    <cfRule type="duplicateValues" dxfId="13517" priority="10371" stopIfTrue="1"/>
    <cfRule type="duplicateValues" dxfId="13516" priority="10401"/>
    <cfRule type="duplicateValues" dxfId="13515" priority="10400"/>
    <cfRule type="duplicateValues" dxfId="13514" priority="10399" stopIfTrue="1"/>
    <cfRule type="duplicateValues" priority="10398"/>
    <cfRule type="duplicateValues" dxfId="13513" priority="10397"/>
    <cfRule type="duplicateValues" dxfId="13512" priority="10396"/>
    <cfRule type="duplicateValues" dxfId="13511" priority="10395" stopIfTrue="1"/>
    <cfRule type="duplicateValues" priority="10394"/>
    <cfRule type="duplicateValues" dxfId="13510" priority="10393"/>
    <cfRule type="duplicateValues" priority="10410"/>
    <cfRule type="duplicateValues" dxfId="13509" priority="10383" stopIfTrue="1"/>
    <cfRule type="duplicateValues" dxfId="13508" priority="10428"/>
    <cfRule type="duplicateValues" dxfId="13507" priority="10427" stopIfTrue="1"/>
    <cfRule type="duplicateValues" priority="10426"/>
    <cfRule type="duplicateValues" dxfId="13506" priority="10425"/>
    <cfRule type="duplicateValues" dxfId="13505" priority="10424"/>
    <cfRule type="duplicateValues" dxfId="13504" priority="10423" stopIfTrue="1"/>
    <cfRule type="duplicateValues" priority="10422"/>
    <cfRule type="duplicateValues" dxfId="13503" priority="10421"/>
    <cfRule type="duplicateValues" dxfId="13502" priority="10420"/>
    <cfRule type="duplicateValues" dxfId="13501" priority="10419" stopIfTrue="1"/>
    <cfRule type="duplicateValues" priority="10418"/>
    <cfRule type="duplicateValues" dxfId="13500" priority="10417"/>
    <cfRule type="duplicateValues" dxfId="13499" priority="10416"/>
    <cfRule type="duplicateValues" dxfId="13498" priority="10415" stopIfTrue="1"/>
    <cfRule type="duplicateValues" priority="10414"/>
    <cfRule type="duplicateValues" dxfId="13497" priority="10413"/>
    <cfRule type="duplicateValues" dxfId="13496" priority="10412"/>
    <cfRule type="duplicateValues" dxfId="13495" priority="10429"/>
    <cfRule type="duplicateValues" priority="10430"/>
    <cfRule type="duplicateValues" dxfId="13494" priority="10431" stopIfTrue="1"/>
    <cfRule type="duplicateValues" dxfId="13493" priority="10432"/>
    <cfRule type="duplicateValues" dxfId="13492" priority="10433"/>
    <cfRule type="duplicateValues" priority="10434"/>
    <cfRule type="duplicateValues" dxfId="13491" priority="10435" stopIfTrue="1"/>
    <cfRule type="duplicateValues" dxfId="13490" priority="10436"/>
    <cfRule type="duplicateValues" dxfId="13489" priority="10437"/>
    <cfRule type="duplicateValues" priority="10438"/>
    <cfRule type="duplicateValues" dxfId="13488" priority="10439" stopIfTrue="1"/>
    <cfRule type="duplicateValues" dxfId="13487" priority="10440"/>
    <cfRule type="duplicateValues" dxfId="13486" priority="10441"/>
    <cfRule type="duplicateValues" priority="10442"/>
    <cfRule type="duplicateValues" dxfId="13485" priority="10443" stopIfTrue="1"/>
    <cfRule type="duplicateValues" dxfId="13484" priority="10444"/>
    <cfRule type="duplicateValues" dxfId="13483" priority="10445"/>
    <cfRule type="duplicateValues" priority="10446"/>
    <cfRule type="duplicateValues" dxfId="13482" priority="10447" stopIfTrue="1"/>
    <cfRule type="duplicateValues" dxfId="13481" priority="10448"/>
    <cfRule type="duplicateValues" dxfId="13480" priority="10449"/>
    <cfRule type="duplicateValues" priority="10450"/>
    <cfRule type="duplicateValues" dxfId="13479" priority="10451" stopIfTrue="1"/>
    <cfRule type="duplicateValues" dxfId="13478" priority="10452"/>
    <cfRule type="duplicateValues" dxfId="13477" priority="10453"/>
    <cfRule type="duplicateValues" priority="10454"/>
    <cfRule type="duplicateValues" dxfId="13476" priority="10455" stopIfTrue="1"/>
    <cfRule type="duplicateValues" dxfId="13475" priority="10456"/>
    <cfRule type="duplicateValues" dxfId="13474" priority="10457"/>
    <cfRule type="duplicateValues" priority="10458"/>
    <cfRule type="duplicateValues" dxfId="13473" priority="10459" stopIfTrue="1"/>
    <cfRule type="duplicateValues" dxfId="13472" priority="10460"/>
    <cfRule type="duplicateValues" dxfId="13471" priority="10461"/>
    <cfRule type="duplicateValues" priority="10462"/>
    <cfRule type="duplicateValues" dxfId="13470" priority="10463" stopIfTrue="1"/>
    <cfRule type="duplicateValues" dxfId="13469" priority="10464"/>
    <cfRule type="duplicateValues" dxfId="13468" priority="10465"/>
    <cfRule type="duplicateValues" priority="10466"/>
    <cfRule type="duplicateValues" dxfId="13467" priority="10467" stopIfTrue="1"/>
    <cfRule type="duplicateValues" dxfId="13466" priority="10468"/>
    <cfRule type="duplicateValues" dxfId="13465" priority="10469"/>
    <cfRule type="duplicateValues" priority="10470"/>
    <cfRule type="duplicateValues" dxfId="13464" priority="10471" stopIfTrue="1"/>
    <cfRule type="duplicateValues" dxfId="13463" priority="10472"/>
    <cfRule type="duplicateValues" dxfId="13462" priority="10473"/>
    <cfRule type="duplicateValues" priority="10474"/>
    <cfRule type="duplicateValues" dxfId="13461" priority="10475" stopIfTrue="1"/>
    <cfRule type="duplicateValues" dxfId="13460" priority="10476"/>
    <cfRule type="duplicateValues" priority="10478"/>
    <cfRule type="duplicateValues" dxfId="13459" priority="10411" stopIfTrue="1"/>
    <cfRule type="duplicateValues" dxfId="13458" priority="10477"/>
    <cfRule type="duplicateValues" dxfId="13457" priority="10409"/>
    <cfRule type="duplicateValues" dxfId="13456" priority="10408"/>
    <cfRule type="duplicateValues" dxfId="13455" priority="10407" stopIfTrue="1"/>
    <cfRule type="duplicateValues" priority="10406"/>
    <cfRule type="duplicateValues" dxfId="13454" priority="10405"/>
    <cfRule type="duplicateValues" dxfId="13453" priority="10404"/>
    <cfRule type="duplicateValues" dxfId="13452" priority="10403" stopIfTrue="1"/>
    <cfRule type="duplicateValues" priority="10402"/>
  </conditionalFormatting>
  <conditionalFormatting sqref="L2051">
    <cfRule type="duplicateValues" dxfId="13451" priority="11858" stopIfTrue="1"/>
    <cfRule type="duplicateValues" dxfId="13450" priority="11854" stopIfTrue="1"/>
    <cfRule type="duplicateValues" dxfId="13449" priority="11855"/>
    <cfRule type="duplicateValues" dxfId="13448" priority="11856"/>
    <cfRule type="duplicateValues" priority="11869"/>
    <cfRule type="duplicateValues" dxfId="13447" priority="11868"/>
    <cfRule type="duplicateValues" dxfId="13446" priority="11867"/>
    <cfRule type="duplicateValues" dxfId="13445" priority="11866" stopIfTrue="1"/>
    <cfRule type="duplicateValues" priority="11865"/>
    <cfRule type="duplicateValues" dxfId="13444" priority="11864"/>
    <cfRule type="duplicateValues" dxfId="13443" priority="11863"/>
    <cfRule type="duplicateValues" dxfId="13442" priority="11862" stopIfTrue="1"/>
    <cfRule type="duplicateValues" priority="11861"/>
    <cfRule type="duplicateValues" dxfId="13441" priority="11860"/>
    <cfRule type="duplicateValues" dxfId="13440" priority="11859"/>
    <cfRule type="duplicateValues" priority="11857"/>
    <cfRule type="duplicateValues" priority="11873"/>
    <cfRule type="duplicateValues" dxfId="13439" priority="11872"/>
    <cfRule type="duplicateValues" dxfId="13438" priority="11871"/>
    <cfRule type="duplicateValues" dxfId="13437" priority="11870" stopIfTrue="1"/>
  </conditionalFormatting>
  <conditionalFormatting sqref="L2052">
    <cfRule type="duplicateValues" priority="10370"/>
    <cfRule type="duplicateValues" dxfId="13436" priority="10369"/>
    <cfRule type="duplicateValues" priority="10368"/>
    <cfRule type="duplicateValues" dxfId="13435" priority="10367"/>
    <cfRule type="duplicateValues" dxfId="13434" priority="10366"/>
    <cfRule type="duplicateValues" dxfId="13433" priority="10365" stopIfTrue="1"/>
  </conditionalFormatting>
  <conditionalFormatting sqref="L2053">
    <cfRule type="duplicateValues" dxfId="13432" priority="10346"/>
    <cfRule type="duplicateValues" dxfId="13431" priority="10347"/>
    <cfRule type="duplicateValues" priority="10348"/>
    <cfRule type="duplicateValues" dxfId="13430" priority="10349" stopIfTrue="1"/>
    <cfRule type="duplicateValues" dxfId="13429" priority="10350"/>
    <cfRule type="duplicateValues" dxfId="13428" priority="10351"/>
    <cfRule type="duplicateValues" priority="10352"/>
    <cfRule type="duplicateValues" dxfId="13427" priority="10353" stopIfTrue="1"/>
    <cfRule type="duplicateValues" dxfId="13426" priority="10354"/>
    <cfRule type="duplicateValues" dxfId="13425" priority="10355"/>
    <cfRule type="duplicateValues" priority="10356"/>
    <cfRule type="duplicateValues" dxfId="13424" priority="10357" stopIfTrue="1"/>
    <cfRule type="duplicateValues" dxfId="13423" priority="10358"/>
    <cfRule type="duplicateValues" dxfId="13422" priority="10359"/>
    <cfRule type="duplicateValues" priority="10360"/>
    <cfRule type="duplicateValues" dxfId="13421" priority="10361" stopIfTrue="1"/>
    <cfRule type="duplicateValues" dxfId="13420" priority="10362"/>
    <cfRule type="duplicateValues" dxfId="13419" priority="10363"/>
    <cfRule type="duplicateValues" priority="10364"/>
    <cfRule type="duplicateValues" dxfId="13418" priority="10237" stopIfTrue="1"/>
    <cfRule type="duplicateValues" dxfId="13417" priority="10238"/>
    <cfRule type="duplicateValues" dxfId="13416" priority="10239"/>
    <cfRule type="duplicateValues" priority="10240"/>
    <cfRule type="duplicateValues" dxfId="13415" priority="10241" stopIfTrue="1"/>
    <cfRule type="duplicateValues" dxfId="13414" priority="10242"/>
    <cfRule type="duplicateValues" dxfId="13413" priority="10243"/>
    <cfRule type="duplicateValues" priority="10244"/>
    <cfRule type="duplicateValues" dxfId="13412" priority="10245" stopIfTrue="1"/>
    <cfRule type="duplicateValues" dxfId="13411" priority="10246"/>
    <cfRule type="duplicateValues" dxfId="13410" priority="10247"/>
    <cfRule type="duplicateValues" priority="10248"/>
    <cfRule type="duplicateValues" dxfId="13409" priority="10249" stopIfTrue="1"/>
    <cfRule type="duplicateValues" dxfId="13408" priority="10250"/>
    <cfRule type="duplicateValues" dxfId="13407" priority="10251"/>
    <cfRule type="duplicateValues" priority="10252"/>
    <cfRule type="duplicateValues" dxfId="13406" priority="10253" stopIfTrue="1"/>
    <cfRule type="duplicateValues" dxfId="13405" priority="10254"/>
    <cfRule type="duplicateValues" dxfId="13404" priority="10255"/>
    <cfRule type="duplicateValues" priority="10256"/>
    <cfRule type="duplicateValues" dxfId="13403" priority="10257" stopIfTrue="1"/>
    <cfRule type="duplicateValues" dxfId="13402" priority="10258"/>
    <cfRule type="duplicateValues" dxfId="13401" priority="10259"/>
    <cfRule type="duplicateValues" priority="10260"/>
    <cfRule type="duplicateValues" dxfId="13400" priority="10261" stopIfTrue="1"/>
    <cfRule type="duplicateValues" dxfId="13399" priority="10262"/>
    <cfRule type="duplicateValues" dxfId="13398" priority="10263"/>
    <cfRule type="duplicateValues" priority="10264"/>
    <cfRule type="duplicateValues" dxfId="13397" priority="10265" stopIfTrue="1"/>
    <cfRule type="duplicateValues" dxfId="13396" priority="10266"/>
    <cfRule type="duplicateValues" dxfId="13395" priority="10267"/>
    <cfRule type="duplicateValues" priority="10268"/>
    <cfRule type="duplicateValues" dxfId="13394" priority="10269" stopIfTrue="1"/>
    <cfRule type="duplicateValues" dxfId="13393" priority="10270"/>
    <cfRule type="duplicateValues" dxfId="13392" priority="10271"/>
    <cfRule type="duplicateValues" priority="10272"/>
    <cfRule type="duplicateValues" dxfId="13391" priority="10273" stopIfTrue="1"/>
    <cfRule type="duplicateValues" dxfId="13390" priority="10274"/>
    <cfRule type="duplicateValues" dxfId="13389" priority="10275"/>
    <cfRule type="duplicateValues" priority="10276"/>
    <cfRule type="duplicateValues" dxfId="13388" priority="10277" stopIfTrue="1"/>
    <cfRule type="duplicateValues" dxfId="13387" priority="10278"/>
    <cfRule type="duplicateValues" dxfId="13386" priority="10279"/>
    <cfRule type="duplicateValues" priority="10280"/>
    <cfRule type="duplicateValues" dxfId="13385" priority="10281" stopIfTrue="1"/>
    <cfRule type="duplicateValues" dxfId="13384" priority="10282"/>
    <cfRule type="duplicateValues" dxfId="13383" priority="10283"/>
    <cfRule type="duplicateValues" priority="10284"/>
    <cfRule type="duplicateValues" dxfId="13382" priority="10285" stopIfTrue="1"/>
    <cfRule type="duplicateValues" dxfId="13381" priority="10286"/>
    <cfRule type="duplicateValues" dxfId="13380" priority="10287"/>
    <cfRule type="duplicateValues" priority="10288"/>
    <cfRule type="duplicateValues" dxfId="13379" priority="10289" stopIfTrue="1"/>
    <cfRule type="duplicateValues" dxfId="13378" priority="10290"/>
    <cfRule type="duplicateValues" dxfId="13377" priority="10291"/>
    <cfRule type="duplicateValues" priority="10292"/>
    <cfRule type="duplicateValues" dxfId="13376" priority="10293" stopIfTrue="1"/>
    <cfRule type="duplicateValues" dxfId="13375" priority="10294"/>
    <cfRule type="duplicateValues" dxfId="13374" priority="10295"/>
    <cfRule type="duplicateValues" priority="10296"/>
    <cfRule type="duplicateValues" dxfId="13373" priority="10297" stopIfTrue="1"/>
    <cfRule type="duplicateValues" dxfId="13372" priority="10298"/>
    <cfRule type="duplicateValues" dxfId="13371" priority="10299"/>
    <cfRule type="duplicateValues" priority="10300"/>
    <cfRule type="duplicateValues" dxfId="13370" priority="10301" stopIfTrue="1"/>
    <cfRule type="duplicateValues" dxfId="13369" priority="10302"/>
    <cfRule type="duplicateValues" dxfId="13368" priority="10303"/>
    <cfRule type="duplicateValues" priority="10304"/>
    <cfRule type="duplicateValues" dxfId="13367" priority="10305" stopIfTrue="1"/>
    <cfRule type="duplicateValues" dxfId="13366" priority="10306"/>
    <cfRule type="duplicateValues" dxfId="13365" priority="10307"/>
    <cfRule type="duplicateValues" priority="10308"/>
    <cfRule type="duplicateValues" dxfId="13364" priority="10309" stopIfTrue="1"/>
    <cfRule type="duplicateValues" dxfId="13363" priority="10310"/>
    <cfRule type="duplicateValues" dxfId="13362" priority="10311"/>
    <cfRule type="duplicateValues" priority="10312"/>
    <cfRule type="duplicateValues" dxfId="13361" priority="10313" stopIfTrue="1"/>
    <cfRule type="duplicateValues" dxfId="13360" priority="10314"/>
    <cfRule type="duplicateValues" dxfId="13359" priority="10315"/>
    <cfRule type="duplicateValues" priority="10316"/>
    <cfRule type="duplicateValues" dxfId="13358" priority="10317" stopIfTrue="1"/>
    <cfRule type="duplicateValues" dxfId="13357" priority="10318"/>
    <cfRule type="duplicateValues" dxfId="13356" priority="10319"/>
    <cfRule type="duplicateValues" priority="10320"/>
    <cfRule type="duplicateValues" dxfId="13355" priority="10321" stopIfTrue="1"/>
    <cfRule type="duplicateValues" dxfId="13354" priority="10322"/>
    <cfRule type="duplicateValues" dxfId="13353" priority="10323"/>
    <cfRule type="duplicateValues" priority="10324"/>
    <cfRule type="duplicateValues" dxfId="13352" priority="10325" stopIfTrue="1"/>
    <cfRule type="duplicateValues" dxfId="13351" priority="10326"/>
    <cfRule type="duplicateValues" dxfId="13350" priority="10327"/>
    <cfRule type="duplicateValues" priority="10328"/>
    <cfRule type="duplicateValues" dxfId="13349" priority="10329" stopIfTrue="1"/>
    <cfRule type="duplicateValues" dxfId="13348" priority="10330"/>
    <cfRule type="duplicateValues" dxfId="13347" priority="10331"/>
    <cfRule type="duplicateValues" priority="10332"/>
    <cfRule type="duplicateValues" dxfId="13346" priority="10333" stopIfTrue="1"/>
    <cfRule type="duplicateValues" dxfId="13345" priority="10334"/>
    <cfRule type="duplicateValues" dxfId="13344" priority="10335"/>
    <cfRule type="duplicateValues" priority="10336"/>
    <cfRule type="duplicateValues" dxfId="13343" priority="10337" stopIfTrue="1"/>
    <cfRule type="duplicateValues" dxfId="13342" priority="10338"/>
    <cfRule type="duplicateValues" dxfId="13341" priority="10339"/>
    <cfRule type="duplicateValues" priority="10340"/>
    <cfRule type="duplicateValues" dxfId="13340" priority="10341" stopIfTrue="1"/>
    <cfRule type="duplicateValues" dxfId="13339" priority="10342"/>
    <cfRule type="duplicateValues" dxfId="13338" priority="10343"/>
    <cfRule type="duplicateValues" priority="10344"/>
    <cfRule type="duplicateValues" dxfId="13337" priority="10345" stopIfTrue="1"/>
  </conditionalFormatting>
  <conditionalFormatting sqref="L2054">
    <cfRule type="duplicateValues" priority="10234"/>
    <cfRule type="duplicateValues" priority="10236"/>
    <cfRule type="duplicateValues" dxfId="13336" priority="10235"/>
    <cfRule type="duplicateValues" dxfId="13335" priority="10233"/>
    <cfRule type="duplicateValues" dxfId="13334" priority="10232"/>
    <cfRule type="duplicateValues" dxfId="13333" priority="10231" stopIfTrue="1"/>
  </conditionalFormatting>
  <conditionalFormatting sqref="L2055">
    <cfRule type="duplicateValues" priority="10230"/>
    <cfRule type="duplicateValues" dxfId="13332" priority="10229"/>
    <cfRule type="duplicateValues" priority="10228"/>
    <cfRule type="duplicateValues" dxfId="13331" priority="10227"/>
    <cfRule type="duplicateValues" dxfId="13330" priority="10226"/>
    <cfRule type="duplicateValues" dxfId="13329" priority="10225" stopIfTrue="1"/>
  </conditionalFormatting>
  <conditionalFormatting sqref="L2056:L2058">
    <cfRule type="duplicateValues" priority="10222"/>
    <cfRule type="duplicateValues" dxfId="13328" priority="10221"/>
    <cfRule type="duplicateValues" dxfId="13327" priority="10220"/>
    <cfRule type="duplicateValues" dxfId="13326" priority="10219" stopIfTrue="1"/>
    <cfRule type="duplicateValues" priority="10224"/>
    <cfRule type="duplicateValues" dxfId="13325" priority="10223"/>
  </conditionalFormatting>
  <conditionalFormatting sqref="L2059">
    <cfRule type="duplicateValues" dxfId="13324" priority="10171" stopIfTrue="1"/>
    <cfRule type="duplicateValues" priority="10170"/>
    <cfRule type="duplicateValues" dxfId="13323" priority="10169"/>
    <cfRule type="duplicateValues" dxfId="13322" priority="10168"/>
    <cfRule type="duplicateValues" dxfId="13321" priority="10167" stopIfTrue="1"/>
    <cfRule type="duplicateValues" priority="10166"/>
    <cfRule type="duplicateValues" dxfId="13320" priority="10165"/>
    <cfRule type="duplicateValues" dxfId="13319" priority="10164"/>
    <cfRule type="duplicateValues" dxfId="13318" priority="10163" stopIfTrue="1"/>
    <cfRule type="duplicateValues" priority="10162"/>
    <cfRule type="duplicateValues" dxfId="13317" priority="10161"/>
    <cfRule type="duplicateValues" dxfId="13316" priority="10160"/>
    <cfRule type="duplicateValues" dxfId="13315" priority="10159" stopIfTrue="1"/>
    <cfRule type="duplicateValues" priority="10158"/>
    <cfRule type="duplicateValues" dxfId="13314" priority="10157"/>
    <cfRule type="duplicateValues" dxfId="13313" priority="10156"/>
    <cfRule type="duplicateValues" dxfId="13312" priority="10155" stopIfTrue="1"/>
    <cfRule type="duplicateValues" dxfId="13311" priority="10107" stopIfTrue="1"/>
    <cfRule type="duplicateValues" priority="10106"/>
    <cfRule type="duplicateValues" dxfId="13310" priority="10172"/>
    <cfRule type="duplicateValues" dxfId="13309" priority="10105"/>
    <cfRule type="duplicateValues" dxfId="13308" priority="10104"/>
    <cfRule type="duplicateValues" dxfId="13307" priority="10103" stopIfTrue="1"/>
    <cfRule type="duplicateValues" priority="10102"/>
    <cfRule type="duplicateValues" dxfId="13306" priority="10101"/>
    <cfRule type="duplicateValues" dxfId="13305" priority="10100"/>
    <cfRule type="duplicateValues" dxfId="13304" priority="10099" stopIfTrue="1"/>
    <cfRule type="duplicateValues" priority="10098"/>
    <cfRule type="duplicateValues" dxfId="13303" priority="10097"/>
    <cfRule type="duplicateValues" dxfId="13302" priority="10096"/>
    <cfRule type="duplicateValues" dxfId="13301" priority="10095" stopIfTrue="1"/>
    <cfRule type="duplicateValues" priority="10094"/>
    <cfRule type="duplicateValues" dxfId="13300" priority="10093"/>
    <cfRule type="duplicateValues" dxfId="13299" priority="10092"/>
    <cfRule type="duplicateValues" dxfId="13298" priority="10127" stopIfTrue="1"/>
    <cfRule type="duplicateValues" dxfId="13297" priority="10215" stopIfTrue="1"/>
    <cfRule type="duplicateValues" dxfId="13296" priority="10173"/>
    <cfRule type="duplicateValues" dxfId="13295" priority="10091" stopIfTrue="1"/>
    <cfRule type="duplicateValues" priority="10218"/>
    <cfRule type="duplicateValues" dxfId="13294" priority="10217"/>
    <cfRule type="duplicateValues" dxfId="13293" priority="10216"/>
    <cfRule type="duplicateValues" priority="10214"/>
    <cfRule type="duplicateValues" dxfId="13292" priority="10213"/>
    <cfRule type="duplicateValues" dxfId="13291" priority="10212"/>
    <cfRule type="duplicateValues" dxfId="13290" priority="10211" stopIfTrue="1"/>
    <cfRule type="duplicateValues" priority="10210"/>
    <cfRule type="duplicateValues" dxfId="13289" priority="10209"/>
    <cfRule type="duplicateValues" dxfId="13288" priority="10208"/>
    <cfRule type="duplicateValues" dxfId="13287" priority="10207" stopIfTrue="1"/>
    <cfRule type="duplicateValues" priority="10206"/>
    <cfRule type="duplicateValues" priority="10154"/>
    <cfRule type="duplicateValues" dxfId="13286" priority="10153"/>
    <cfRule type="duplicateValues" dxfId="13285" priority="10152"/>
    <cfRule type="duplicateValues" dxfId="13284" priority="10151" stopIfTrue="1"/>
    <cfRule type="duplicateValues" dxfId="13283" priority="10197"/>
    <cfRule type="duplicateValues" priority="10150"/>
    <cfRule type="duplicateValues" dxfId="13282" priority="10149"/>
    <cfRule type="duplicateValues" dxfId="13281" priority="10205"/>
    <cfRule type="duplicateValues" dxfId="13280" priority="10204"/>
    <cfRule type="duplicateValues" dxfId="13279" priority="10203" stopIfTrue="1"/>
    <cfRule type="duplicateValues" priority="10202"/>
    <cfRule type="duplicateValues" dxfId="13278" priority="10201"/>
    <cfRule type="duplicateValues" dxfId="13277" priority="10200"/>
    <cfRule type="duplicateValues" dxfId="13276" priority="10199" stopIfTrue="1"/>
    <cfRule type="duplicateValues" priority="10198"/>
    <cfRule type="duplicateValues" dxfId="13275" priority="10196"/>
    <cfRule type="duplicateValues" dxfId="13274" priority="10195" stopIfTrue="1"/>
    <cfRule type="duplicateValues" priority="10194"/>
    <cfRule type="duplicateValues" dxfId="13273" priority="10193"/>
    <cfRule type="duplicateValues" dxfId="13272" priority="10192"/>
    <cfRule type="duplicateValues" dxfId="13271" priority="10191" stopIfTrue="1"/>
    <cfRule type="duplicateValues" priority="10190"/>
    <cfRule type="duplicateValues" dxfId="13270" priority="10189"/>
    <cfRule type="duplicateValues" dxfId="13269" priority="10188"/>
    <cfRule type="duplicateValues" dxfId="13268" priority="10187" stopIfTrue="1"/>
    <cfRule type="duplicateValues" priority="10186"/>
    <cfRule type="duplicateValues" dxfId="13267" priority="10185"/>
    <cfRule type="duplicateValues" dxfId="13266" priority="10184"/>
    <cfRule type="duplicateValues" dxfId="13265" priority="10183" stopIfTrue="1"/>
    <cfRule type="duplicateValues" priority="10182"/>
    <cfRule type="duplicateValues" dxfId="13264" priority="10181"/>
    <cfRule type="duplicateValues" dxfId="13263" priority="10180"/>
    <cfRule type="duplicateValues" dxfId="13262" priority="10179" stopIfTrue="1"/>
    <cfRule type="duplicateValues" priority="10178"/>
    <cfRule type="duplicateValues" dxfId="13261" priority="10177"/>
    <cfRule type="duplicateValues" dxfId="13260" priority="10176"/>
    <cfRule type="duplicateValues" dxfId="13259" priority="10175" stopIfTrue="1"/>
    <cfRule type="duplicateValues" priority="10174"/>
    <cfRule type="duplicateValues" dxfId="13258" priority="10148"/>
    <cfRule type="duplicateValues" dxfId="13257" priority="10147" stopIfTrue="1"/>
    <cfRule type="duplicateValues" priority="10146"/>
    <cfRule type="duplicateValues" dxfId="13256" priority="10145"/>
    <cfRule type="duplicateValues" dxfId="13255" priority="10144"/>
    <cfRule type="duplicateValues" dxfId="13254" priority="10143" stopIfTrue="1"/>
    <cfRule type="duplicateValues" priority="10142"/>
    <cfRule type="duplicateValues" dxfId="13253" priority="10141"/>
    <cfRule type="duplicateValues" dxfId="13252" priority="10140"/>
    <cfRule type="duplicateValues" dxfId="13251" priority="10139" stopIfTrue="1"/>
    <cfRule type="duplicateValues" priority="10138"/>
    <cfRule type="duplicateValues" dxfId="13250" priority="10137"/>
    <cfRule type="duplicateValues" dxfId="13249" priority="10136"/>
    <cfRule type="duplicateValues" dxfId="13248" priority="10135" stopIfTrue="1"/>
    <cfRule type="duplicateValues" priority="10134"/>
    <cfRule type="duplicateValues" dxfId="13247" priority="10133"/>
    <cfRule type="duplicateValues" dxfId="13246" priority="10132"/>
    <cfRule type="duplicateValues" dxfId="13245" priority="10131" stopIfTrue="1"/>
    <cfRule type="duplicateValues" priority="10130"/>
    <cfRule type="duplicateValues" dxfId="13244" priority="10129"/>
    <cfRule type="duplicateValues" dxfId="13243" priority="10128"/>
    <cfRule type="duplicateValues" priority="10126"/>
    <cfRule type="duplicateValues" dxfId="13242" priority="10125"/>
    <cfRule type="duplicateValues" dxfId="13241" priority="10124"/>
    <cfRule type="duplicateValues" dxfId="13240" priority="10123" stopIfTrue="1"/>
    <cfRule type="duplicateValues" priority="10122"/>
    <cfRule type="duplicateValues" dxfId="13239" priority="10121"/>
    <cfRule type="duplicateValues" dxfId="13238" priority="10120"/>
    <cfRule type="duplicateValues" dxfId="13237" priority="10119" stopIfTrue="1"/>
    <cfRule type="duplicateValues" priority="10118"/>
    <cfRule type="duplicateValues" dxfId="13236" priority="10117"/>
    <cfRule type="duplicateValues" dxfId="13235" priority="10116"/>
    <cfRule type="duplicateValues" dxfId="13234" priority="10115" stopIfTrue="1"/>
    <cfRule type="duplicateValues" priority="10114"/>
    <cfRule type="duplicateValues" dxfId="13233" priority="10113"/>
    <cfRule type="duplicateValues" dxfId="13232" priority="10112"/>
    <cfRule type="duplicateValues" dxfId="13231" priority="10111" stopIfTrue="1"/>
    <cfRule type="duplicateValues" priority="10110"/>
    <cfRule type="duplicateValues" dxfId="13230" priority="10109"/>
    <cfRule type="duplicateValues" dxfId="13229" priority="10108"/>
  </conditionalFormatting>
  <conditionalFormatting sqref="L2060:L2061">
    <cfRule type="duplicateValues" dxfId="13228" priority="10089"/>
    <cfRule type="duplicateValues" priority="10088"/>
    <cfRule type="duplicateValues" dxfId="13227" priority="10086"/>
    <cfRule type="duplicateValues" dxfId="13226" priority="10085" stopIfTrue="1"/>
    <cfRule type="duplicateValues" dxfId="13225" priority="10087"/>
    <cfRule type="duplicateValues" priority="10090"/>
  </conditionalFormatting>
  <conditionalFormatting sqref="L2062">
    <cfRule type="duplicateValues" priority="10084"/>
    <cfRule type="duplicateValues" dxfId="13224" priority="10083"/>
    <cfRule type="duplicateValues" priority="10082"/>
    <cfRule type="duplicateValues" dxfId="13223" priority="10081"/>
    <cfRule type="duplicateValues" dxfId="13222" priority="10080"/>
    <cfRule type="duplicateValues" dxfId="13221" priority="10079" stopIfTrue="1"/>
  </conditionalFormatting>
  <conditionalFormatting sqref="L2063">
    <cfRule type="duplicateValues" priority="10076"/>
    <cfRule type="duplicateValues" dxfId="13220" priority="10075"/>
    <cfRule type="duplicateValues" priority="10074"/>
    <cfRule type="duplicateValues" dxfId="13219" priority="10073"/>
    <cfRule type="duplicateValues" dxfId="13218" priority="10072"/>
    <cfRule type="duplicateValues" dxfId="13217" priority="10071" stopIfTrue="1"/>
  </conditionalFormatting>
  <conditionalFormatting sqref="L2064">
    <cfRule type="duplicateValues" dxfId="13216" priority="10055" stopIfTrue="1"/>
    <cfRule type="duplicateValues" dxfId="13215" priority="10056"/>
    <cfRule type="duplicateValues" dxfId="13214" priority="10057"/>
    <cfRule type="duplicateValues" priority="10058"/>
    <cfRule type="duplicateValues" dxfId="13213" priority="10059" stopIfTrue="1"/>
    <cfRule type="duplicateValues" dxfId="13212" priority="10060"/>
    <cfRule type="duplicateValues" dxfId="13211" priority="10061"/>
    <cfRule type="duplicateValues" priority="10062"/>
    <cfRule type="duplicateValues" dxfId="13210" priority="10063" stopIfTrue="1"/>
    <cfRule type="duplicateValues" dxfId="13209" priority="10064"/>
    <cfRule type="duplicateValues" dxfId="13208" priority="10065"/>
    <cfRule type="duplicateValues" priority="10066"/>
    <cfRule type="duplicateValues" dxfId="13207" priority="10067" stopIfTrue="1"/>
    <cfRule type="duplicateValues" dxfId="13206" priority="10068"/>
    <cfRule type="duplicateValues" dxfId="13205" priority="10069"/>
    <cfRule type="duplicateValues" priority="10070"/>
    <cfRule type="duplicateValues" dxfId="13204" priority="10053"/>
    <cfRule type="duplicateValues" priority="9998"/>
    <cfRule type="duplicateValues" dxfId="13203" priority="9943" stopIfTrue="1"/>
    <cfRule type="duplicateValues" dxfId="13202" priority="9944"/>
    <cfRule type="duplicateValues" dxfId="13201" priority="9945"/>
    <cfRule type="duplicateValues" priority="9946"/>
    <cfRule type="duplicateValues" dxfId="13200" priority="9947" stopIfTrue="1"/>
    <cfRule type="duplicateValues" dxfId="13199" priority="9948"/>
    <cfRule type="duplicateValues" dxfId="13198" priority="9949"/>
    <cfRule type="duplicateValues" priority="9950"/>
    <cfRule type="duplicateValues" dxfId="13197" priority="9951" stopIfTrue="1"/>
    <cfRule type="duplicateValues" dxfId="13196" priority="9952"/>
    <cfRule type="duplicateValues" dxfId="13195" priority="9953"/>
    <cfRule type="duplicateValues" priority="9954"/>
    <cfRule type="duplicateValues" dxfId="13194" priority="9955" stopIfTrue="1"/>
    <cfRule type="duplicateValues" dxfId="13193" priority="9956"/>
    <cfRule type="duplicateValues" dxfId="13192" priority="9957"/>
    <cfRule type="duplicateValues" priority="9958"/>
    <cfRule type="duplicateValues" dxfId="13191" priority="9959" stopIfTrue="1"/>
    <cfRule type="duplicateValues" dxfId="13190" priority="9960"/>
    <cfRule type="duplicateValues" dxfId="13189" priority="9961"/>
    <cfRule type="duplicateValues" priority="9962"/>
    <cfRule type="duplicateValues" dxfId="13188" priority="9963" stopIfTrue="1"/>
    <cfRule type="duplicateValues" dxfId="13187" priority="9964"/>
    <cfRule type="duplicateValues" dxfId="13186" priority="9965"/>
    <cfRule type="duplicateValues" priority="9966"/>
    <cfRule type="duplicateValues" dxfId="13185" priority="9967" stopIfTrue="1"/>
    <cfRule type="duplicateValues" dxfId="13184" priority="9968"/>
    <cfRule type="duplicateValues" dxfId="13183" priority="9969"/>
    <cfRule type="duplicateValues" priority="9970"/>
    <cfRule type="duplicateValues" dxfId="13182" priority="9971" stopIfTrue="1"/>
    <cfRule type="duplicateValues" dxfId="13181" priority="9972"/>
    <cfRule type="duplicateValues" dxfId="13180" priority="9973"/>
    <cfRule type="duplicateValues" priority="9974"/>
    <cfRule type="duplicateValues" dxfId="13179" priority="9975" stopIfTrue="1"/>
    <cfRule type="duplicateValues" dxfId="13178" priority="9976"/>
    <cfRule type="duplicateValues" dxfId="13177" priority="9977"/>
    <cfRule type="duplicateValues" priority="9978"/>
    <cfRule type="duplicateValues" dxfId="13176" priority="9979" stopIfTrue="1"/>
    <cfRule type="duplicateValues" dxfId="13175" priority="9981"/>
    <cfRule type="duplicateValues" priority="9982"/>
    <cfRule type="duplicateValues" dxfId="13174" priority="9983" stopIfTrue="1"/>
    <cfRule type="duplicateValues" dxfId="13173" priority="9984"/>
    <cfRule type="duplicateValues" dxfId="13172" priority="9985"/>
    <cfRule type="duplicateValues" priority="9986"/>
    <cfRule type="duplicateValues" dxfId="13171" priority="9987" stopIfTrue="1"/>
    <cfRule type="duplicateValues" dxfId="13170" priority="9988"/>
    <cfRule type="duplicateValues" dxfId="13169" priority="9989"/>
    <cfRule type="duplicateValues" priority="9990"/>
    <cfRule type="duplicateValues" dxfId="13168" priority="9991" stopIfTrue="1"/>
    <cfRule type="duplicateValues" dxfId="13167" priority="9992"/>
    <cfRule type="duplicateValues" dxfId="13166" priority="9993"/>
    <cfRule type="duplicateValues" priority="9994"/>
    <cfRule type="duplicateValues" dxfId="13165" priority="9995" stopIfTrue="1"/>
    <cfRule type="duplicateValues" dxfId="13164" priority="9996"/>
    <cfRule type="duplicateValues" dxfId="13163" priority="9997"/>
    <cfRule type="duplicateValues" dxfId="13162" priority="9999" stopIfTrue="1"/>
    <cfRule type="duplicateValues" dxfId="13161" priority="10000"/>
    <cfRule type="duplicateValues" dxfId="13160" priority="10001"/>
    <cfRule type="duplicateValues" priority="10002"/>
    <cfRule type="duplicateValues" dxfId="13159" priority="10003" stopIfTrue="1"/>
    <cfRule type="duplicateValues" dxfId="13158" priority="10004"/>
    <cfRule type="duplicateValues" dxfId="13157" priority="10005"/>
    <cfRule type="duplicateValues" priority="10006"/>
    <cfRule type="duplicateValues" dxfId="13156" priority="10007" stopIfTrue="1"/>
    <cfRule type="duplicateValues" dxfId="13155" priority="10008"/>
    <cfRule type="duplicateValues" dxfId="13154" priority="10009"/>
    <cfRule type="duplicateValues" priority="10010"/>
    <cfRule type="duplicateValues" dxfId="13153" priority="10011" stopIfTrue="1"/>
    <cfRule type="duplicateValues" dxfId="13152" priority="10012"/>
    <cfRule type="duplicateValues" dxfId="13151" priority="10013"/>
    <cfRule type="duplicateValues" priority="10014"/>
    <cfRule type="duplicateValues" dxfId="13150" priority="10015" stopIfTrue="1"/>
    <cfRule type="duplicateValues" dxfId="13149" priority="10016"/>
    <cfRule type="duplicateValues" dxfId="13148" priority="10017"/>
    <cfRule type="duplicateValues" priority="10018"/>
    <cfRule type="duplicateValues" dxfId="13147" priority="10019" stopIfTrue="1"/>
    <cfRule type="duplicateValues" dxfId="13146" priority="10020"/>
    <cfRule type="duplicateValues" dxfId="13145" priority="10021"/>
    <cfRule type="duplicateValues" priority="10022"/>
    <cfRule type="duplicateValues" dxfId="13144" priority="10023" stopIfTrue="1"/>
    <cfRule type="duplicateValues" dxfId="13143" priority="10024"/>
    <cfRule type="duplicateValues" dxfId="13142" priority="10025"/>
    <cfRule type="duplicateValues" priority="10026"/>
    <cfRule type="duplicateValues" dxfId="13141" priority="10027" stopIfTrue="1"/>
    <cfRule type="duplicateValues" dxfId="13140" priority="10028"/>
    <cfRule type="duplicateValues" dxfId="13139" priority="10029"/>
    <cfRule type="duplicateValues" priority="10030"/>
    <cfRule type="duplicateValues" dxfId="13138" priority="10031" stopIfTrue="1"/>
    <cfRule type="duplicateValues" dxfId="13137" priority="10032"/>
    <cfRule type="duplicateValues" dxfId="13136" priority="10033"/>
    <cfRule type="duplicateValues" priority="10034"/>
    <cfRule type="duplicateValues" dxfId="13135" priority="10035" stopIfTrue="1"/>
    <cfRule type="duplicateValues" dxfId="13134" priority="10036"/>
    <cfRule type="duplicateValues" dxfId="13133" priority="10037"/>
    <cfRule type="duplicateValues" priority="10038"/>
    <cfRule type="duplicateValues" dxfId="13132" priority="10039" stopIfTrue="1"/>
    <cfRule type="duplicateValues" dxfId="13131" priority="10040"/>
    <cfRule type="duplicateValues" dxfId="13130" priority="10041"/>
    <cfRule type="duplicateValues" priority="10042"/>
    <cfRule type="duplicateValues" dxfId="13129" priority="10043" stopIfTrue="1"/>
    <cfRule type="duplicateValues" dxfId="13128" priority="10044"/>
    <cfRule type="duplicateValues" dxfId="13127" priority="10045"/>
    <cfRule type="duplicateValues" priority="10046"/>
    <cfRule type="duplicateValues" dxfId="13126" priority="10047" stopIfTrue="1"/>
    <cfRule type="duplicateValues" dxfId="13125" priority="10048"/>
    <cfRule type="duplicateValues" dxfId="13124" priority="10049"/>
    <cfRule type="duplicateValues" priority="10050"/>
    <cfRule type="duplicateValues" dxfId="13123" priority="10051" stopIfTrue="1"/>
    <cfRule type="duplicateValues" dxfId="13122" priority="10052"/>
    <cfRule type="duplicateValues" dxfId="13121" priority="9980"/>
    <cfRule type="duplicateValues" priority="10054"/>
  </conditionalFormatting>
  <conditionalFormatting sqref="L2065">
    <cfRule type="duplicateValues" priority="9942"/>
    <cfRule type="duplicateValues" dxfId="13120" priority="9941"/>
    <cfRule type="duplicateValues" priority="9940"/>
    <cfRule type="duplicateValues" dxfId="13119" priority="9939"/>
    <cfRule type="duplicateValues" dxfId="13118" priority="9938"/>
    <cfRule type="duplicateValues" dxfId="13117" priority="9937" stopIfTrue="1"/>
  </conditionalFormatting>
  <conditionalFormatting sqref="L2066">
    <cfRule type="duplicateValues" dxfId="13116" priority="4395"/>
    <cfRule type="duplicateValues" priority="4396"/>
    <cfRule type="duplicateValues" dxfId="13115" priority="4393" stopIfTrue="1"/>
    <cfRule type="duplicateValues" dxfId="13114" priority="4394"/>
  </conditionalFormatting>
  <conditionalFormatting sqref="L2067:L2072 L2076 L2078 L2083 L2085 L2088:L2089 L2091 L2094 L2098 L2101 L2104:L2105 L2107:L2108 L2112:L2113 L2116:L2117 L2119:L2121 L2123:L2125 L2132 L2127:L2128 L2139:L2140 L2143 L2146:L2147 L2149">
    <cfRule type="duplicateValues" priority="4674"/>
    <cfRule type="duplicateValues" dxfId="13113" priority="4673"/>
    <cfRule type="duplicateValues" dxfId="13112" priority="4672"/>
    <cfRule type="duplicateValues" dxfId="13111" priority="4671" stopIfTrue="1"/>
  </conditionalFormatting>
  <conditionalFormatting sqref="L2067:L2072">
    <cfRule type="duplicateValues" dxfId="13110" priority="4381" stopIfTrue="1"/>
    <cfRule type="duplicateValues" dxfId="13109" priority="4382"/>
    <cfRule type="duplicateValues" dxfId="13108" priority="4383"/>
    <cfRule type="duplicateValues" priority="4384"/>
    <cfRule type="duplicateValues" dxfId="13107" priority="4385" stopIfTrue="1"/>
    <cfRule type="duplicateValues" dxfId="13106" priority="4386"/>
    <cfRule type="duplicateValues" dxfId="13105" priority="4387"/>
    <cfRule type="duplicateValues" priority="4388"/>
    <cfRule type="duplicateValues" dxfId="13104" priority="4389" stopIfTrue="1"/>
    <cfRule type="duplicateValues" dxfId="13103" priority="4390"/>
    <cfRule type="duplicateValues" dxfId="13102" priority="4391"/>
    <cfRule type="duplicateValues" priority="4392"/>
    <cfRule type="duplicateValues" priority="4352"/>
    <cfRule type="duplicateValues" dxfId="13101" priority="4351"/>
    <cfRule type="duplicateValues" dxfId="13100" priority="4294"/>
    <cfRule type="duplicateValues" dxfId="13099" priority="4293" stopIfTrue="1"/>
    <cfRule type="duplicateValues" priority="4292"/>
    <cfRule type="duplicateValues" dxfId="13098" priority="4291"/>
    <cfRule type="duplicateValues" dxfId="13097" priority="4290"/>
    <cfRule type="duplicateValues" dxfId="13096" priority="4289" stopIfTrue="1"/>
    <cfRule type="duplicateValues" priority="4288"/>
    <cfRule type="duplicateValues" dxfId="13095" priority="4287"/>
    <cfRule type="duplicateValues" dxfId="13094" priority="4286"/>
    <cfRule type="duplicateValues" dxfId="13093" priority="4310"/>
    <cfRule type="duplicateValues" dxfId="13092" priority="4285" stopIfTrue="1"/>
    <cfRule type="duplicateValues" priority="4284"/>
    <cfRule type="duplicateValues" dxfId="13091" priority="4283"/>
    <cfRule type="duplicateValues" dxfId="13090" priority="4282"/>
    <cfRule type="duplicateValues" dxfId="13089" priority="4281" stopIfTrue="1"/>
    <cfRule type="duplicateValues" priority="4280"/>
    <cfRule type="duplicateValues" dxfId="13088" priority="4279"/>
    <cfRule type="duplicateValues" dxfId="13087" priority="4278"/>
    <cfRule type="duplicateValues" dxfId="13086" priority="4277" stopIfTrue="1"/>
    <cfRule type="duplicateValues" dxfId="13085" priority="4275"/>
    <cfRule type="duplicateValues" dxfId="13084" priority="4274"/>
    <cfRule type="duplicateValues" dxfId="13083" priority="4273" stopIfTrue="1"/>
    <cfRule type="duplicateValues" priority="4272"/>
    <cfRule type="duplicateValues" dxfId="13082" priority="4271"/>
    <cfRule type="duplicateValues" dxfId="13081" priority="4270"/>
    <cfRule type="duplicateValues" dxfId="13080" priority="4350"/>
    <cfRule type="duplicateValues" dxfId="13079" priority="4269" stopIfTrue="1"/>
    <cfRule type="duplicateValues" priority="4268"/>
    <cfRule type="duplicateValues" dxfId="13078" priority="4267"/>
    <cfRule type="duplicateValues" dxfId="13077" priority="4266"/>
    <cfRule type="duplicateValues" dxfId="13076" priority="4265" stopIfTrue="1"/>
    <cfRule type="duplicateValues" dxfId="13075" priority="4349" stopIfTrue="1"/>
    <cfRule type="duplicateValues" priority="4348"/>
    <cfRule type="duplicateValues" dxfId="13074" priority="4347"/>
    <cfRule type="duplicateValues" dxfId="13073" priority="4346"/>
    <cfRule type="duplicateValues" priority="4344"/>
    <cfRule type="duplicateValues" dxfId="13072" priority="4343"/>
    <cfRule type="duplicateValues" dxfId="13071" priority="4342"/>
    <cfRule type="duplicateValues" dxfId="13070" priority="4341" stopIfTrue="1"/>
    <cfRule type="duplicateValues" priority="4340"/>
    <cfRule type="duplicateValues" dxfId="13069" priority="4339"/>
    <cfRule type="duplicateValues" dxfId="13068" priority="4338"/>
    <cfRule type="duplicateValues" dxfId="13067" priority="4337" stopIfTrue="1"/>
    <cfRule type="duplicateValues" priority="4336"/>
    <cfRule type="duplicateValues" dxfId="13066" priority="4335"/>
    <cfRule type="duplicateValues" dxfId="13065" priority="4334"/>
    <cfRule type="duplicateValues" dxfId="13064" priority="4333" stopIfTrue="1"/>
    <cfRule type="duplicateValues" priority="4332"/>
    <cfRule type="duplicateValues" dxfId="13063" priority="4331"/>
    <cfRule type="duplicateValues" dxfId="13062" priority="4330"/>
    <cfRule type="duplicateValues" dxfId="13061" priority="4329" stopIfTrue="1"/>
    <cfRule type="duplicateValues" priority="4328"/>
    <cfRule type="duplicateValues" dxfId="13060" priority="4327"/>
    <cfRule type="duplicateValues" dxfId="13059" priority="4326"/>
    <cfRule type="duplicateValues" dxfId="13058" priority="4325" stopIfTrue="1"/>
    <cfRule type="duplicateValues" priority="4324"/>
    <cfRule type="duplicateValues" dxfId="13057" priority="4323"/>
    <cfRule type="duplicateValues" dxfId="13056" priority="4322"/>
    <cfRule type="duplicateValues" dxfId="13055" priority="4321" stopIfTrue="1"/>
    <cfRule type="duplicateValues" priority="4320"/>
    <cfRule type="duplicateValues" dxfId="13054" priority="4319"/>
    <cfRule type="duplicateValues" dxfId="13053" priority="4318"/>
    <cfRule type="duplicateValues" dxfId="13052" priority="4317" stopIfTrue="1"/>
    <cfRule type="duplicateValues" priority="4316"/>
    <cfRule type="duplicateValues" dxfId="13051" priority="4315"/>
    <cfRule type="duplicateValues" dxfId="13050" priority="4314"/>
    <cfRule type="duplicateValues" dxfId="13049" priority="4313" stopIfTrue="1"/>
    <cfRule type="duplicateValues" priority="4312"/>
    <cfRule type="duplicateValues" dxfId="13048" priority="4311"/>
    <cfRule type="duplicateValues" dxfId="13047" priority="4345" stopIfTrue="1"/>
    <cfRule type="duplicateValues" dxfId="13046" priority="4309" stopIfTrue="1"/>
    <cfRule type="duplicateValues" priority="4308"/>
    <cfRule type="duplicateValues" dxfId="13045" priority="4307"/>
    <cfRule type="duplicateValues" dxfId="13044" priority="4306"/>
    <cfRule type="duplicateValues" dxfId="13043" priority="4305" stopIfTrue="1"/>
    <cfRule type="duplicateValues" priority="4304"/>
    <cfRule type="duplicateValues" dxfId="13042" priority="4303"/>
    <cfRule type="duplicateValues" dxfId="13041" priority="4302"/>
    <cfRule type="duplicateValues" dxfId="13040" priority="4301" stopIfTrue="1"/>
    <cfRule type="duplicateValues" priority="4300"/>
    <cfRule type="duplicateValues" priority="4276"/>
    <cfRule type="duplicateValues" dxfId="13039" priority="4299"/>
    <cfRule type="duplicateValues" dxfId="13038" priority="4298"/>
    <cfRule type="duplicateValues" dxfId="13037" priority="4297" stopIfTrue="1"/>
    <cfRule type="duplicateValues" priority="4296"/>
    <cfRule type="duplicateValues" dxfId="13036" priority="4295"/>
    <cfRule type="duplicateValues" dxfId="13035" priority="4353" stopIfTrue="1"/>
    <cfRule type="duplicateValues" dxfId="13034" priority="4354"/>
    <cfRule type="duplicateValues" dxfId="13033" priority="4355"/>
    <cfRule type="duplicateValues" priority="4356"/>
    <cfRule type="duplicateValues" dxfId="13032" priority="4357" stopIfTrue="1"/>
    <cfRule type="duplicateValues" dxfId="13031" priority="4358"/>
    <cfRule type="duplicateValues" dxfId="13030" priority="4359"/>
    <cfRule type="duplicateValues" priority="4360"/>
    <cfRule type="duplicateValues" dxfId="13029" priority="4361" stopIfTrue="1"/>
    <cfRule type="duplicateValues" dxfId="13028" priority="4362"/>
    <cfRule type="duplicateValues" dxfId="13027" priority="4363"/>
    <cfRule type="duplicateValues" priority="4364"/>
    <cfRule type="duplicateValues" dxfId="13026" priority="4365" stopIfTrue="1"/>
    <cfRule type="duplicateValues" dxfId="13025" priority="4366"/>
    <cfRule type="duplicateValues" dxfId="13024" priority="4367"/>
    <cfRule type="duplicateValues" priority="4368"/>
    <cfRule type="duplicateValues" dxfId="13023" priority="4369" stopIfTrue="1"/>
    <cfRule type="duplicateValues" dxfId="13022" priority="4370"/>
    <cfRule type="duplicateValues" dxfId="13021" priority="4371"/>
    <cfRule type="duplicateValues" priority="4372"/>
    <cfRule type="duplicateValues" dxfId="13020" priority="4373" stopIfTrue="1"/>
    <cfRule type="duplicateValues" dxfId="13019" priority="4374"/>
    <cfRule type="duplicateValues" dxfId="13018" priority="4375"/>
    <cfRule type="duplicateValues" priority="4376"/>
    <cfRule type="duplicateValues" dxfId="13017" priority="4377" stopIfTrue="1"/>
    <cfRule type="duplicateValues" dxfId="13016" priority="4378"/>
    <cfRule type="duplicateValues" dxfId="13015" priority="4379"/>
    <cfRule type="duplicateValues" priority="4380"/>
  </conditionalFormatting>
  <conditionalFormatting sqref="L2068:L2072">
    <cfRule type="duplicateValues" dxfId="13014" priority="4627"/>
    <cfRule type="duplicateValues" dxfId="13013" priority="4626" stopIfTrue="1"/>
    <cfRule type="duplicateValues" dxfId="13012" priority="4647"/>
    <cfRule type="duplicateValues" priority="4657"/>
    <cfRule type="duplicateValues" dxfId="13011" priority="4656"/>
    <cfRule type="duplicateValues" dxfId="13010" priority="4655"/>
    <cfRule type="duplicateValues" dxfId="13009" priority="4654" stopIfTrue="1"/>
    <cfRule type="duplicateValues" priority="4653"/>
    <cfRule type="duplicateValues" dxfId="13008" priority="4652"/>
    <cfRule type="duplicateValues" dxfId="13007" priority="4651"/>
    <cfRule type="duplicateValues" dxfId="13006" priority="4650" stopIfTrue="1"/>
    <cfRule type="duplicateValues" priority="4649"/>
    <cfRule type="duplicateValues" dxfId="13005" priority="4648"/>
    <cfRule type="duplicateValues" dxfId="13004" priority="4646" stopIfTrue="1"/>
    <cfRule type="duplicateValues" priority="4645"/>
    <cfRule type="duplicateValues" dxfId="13003" priority="4644"/>
    <cfRule type="duplicateValues" dxfId="13002" priority="4643"/>
    <cfRule type="duplicateValues" dxfId="13001" priority="4642" stopIfTrue="1"/>
    <cfRule type="duplicateValues" priority="4641"/>
    <cfRule type="duplicateValues" dxfId="13000" priority="4640"/>
    <cfRule type="duplicateValues" dxfId="12999" priority="4639"/>
    <cfRule type="duplicateValues" dxfId="12998" priority="4638" stopIfTrue="1"/>
    <cfRule type="duplicateValues" priority="4637"/>
    <cfRule type="duplicateValues" dxfId="12997" priority="4636"/>
    <cfRule type="duplicateValues" dxfId="12996" priority="4635"/>
    <cfRule type="duplicateValues" dxfId="12995" priority="4634" stopIfTrue="1"/>
    <cfRule type="duplicateValues" priority="4633"/>
    <cfRule type="duplicateValues" dxfId="12994" priority="4632"/>
    <cfRule type="duplicateValues" dxfId="12993" priority="4630" stopIfTrue="1"/>
    <cfRule type="duplicateValues" priority="4629"/>
    <cfRule type="duplicateValues" dxfId="12992" priority="4628"/>
    <cfRule type="duplicateValues" dxfId="12991" priority="4631"/>
  </conditionalFormatting>
  <conditionalFormatting sqref="L2069:L2072">
    <cfRule type="duplicateValues" dxfId="12990" priority="4608"/>
    <cfRule type="duplicateValues" priority="4613"/>
    <cfRule type="duplicateValues" dxfId="12989" priority="4612"/>
    <cfRule type="duplicateValues" dxfId="12988" priority="4611"/>
    <cfRule type="duplicateValues" dxfId="12987" priority="4610" stopIfTrue="1"/>
    <cfRule type="duplicateValues" priority="4609"/>
    <cfRule type="duplicateValues" dxfId="12986" priority="4616"/>
    <cfRule type="duplicateValues" dxfId="12985" priority="4607"/>
    <cfRule type="duplicateValues" dxfId="12984" priority="4606" stopIfTrue="1"/>
    <cfRule type="duplicateValues" dxfId="12983" priority="4619"/>
    <cfRule type="duplicateValues" priority="4621"/>
    <cfRule type="duplicateValues" dxfId="12982" priority="4622" stopIfTrue="1"/>
    <cfRule type="duplicateValues" dxfId="12981" priority="4623"/>
    <cfRule type="duplicateValues" dxfId="12980" priority="4624"/>
    <cfRule type="duplicateValues" priority="4625"/>
    <cfRule type="duplicateValues" dxfId="12979" priority="4620"/>
    <cfRule type="duplicateValues" dxfId="12978" priority="4614" stopIfTrue="1"/>
    <cfRule type="duplicateValues" dxfId="12977" priority="4615"/>
    <cfRule type="duplicateValues" priority="4617"/>
    <cfRule type="duplicateValues" dxfId="12976" priority="4618" stopIfTrue="1"/>
  </conditionalFormatting>
  <conditionalFormatting sqref="L2070:L2072">
    <cfRule type="duplicateValues" dxfId="12975" priority="4586" stopIfTrue="1"/>
    <cfRule type="duplicateValues" dxfId="12974" priority="4587"/>
    <cfRule type="duplicateValues" dxfId="12973" priority="4588"/>
    <cfRule type="duplicateValues" priority="4585"/>
    <cfRule type="duplicateValues" dxfId="12972" priority="4590" stopIfTrue="1"/>
    <cfRule type="duplicateValues" priority="4589"/>
    <cfRule type="duplicateValues" dxfId="12971" priority="4591"/>
    <cfRule type="duplicateValues" dxfId="12970" priority="4592"/>
    <cfRule type="duplicateValues" priority="4593"/>
    <cfRule type="duplicateValues" dxfId="12969" priority="4594" stopIfTrue="1"/>
    <cfRule type="duplicateValues" dxfId="12968" priority="4595"/>
    <cfRule type="duplicateValues" dxfId="12967" priority="4596"/>
    <cfRule type="duplicateValues" priority="4597"/>
    <cfRule type="duplicateValues" priority="4605"/>
    <cfRule type="duplicateValues" dxfId="12966" priority="4598" stopIfTrue="1"/>
    <cfRule type="duplicateValues" dxfId="12965" priority="4599"/>
    <cfRule type="duplicateValues" dxfId="12964" priority="4600"/>
    <cfRule type="duplicateValues" dxfId="12963" priority="4583"/>
    <cfRule type="duplicateValues" dxfId="12962" priority="4584"/>
    <cfRule type="duplicateValues" dxfId="12961" priority="4602" stopIfTrue="1"/>
    <cfRule type="duplicateValues" dxfId="12960" priority="4604"/>
    <cfRule type="duplicateValues" dxfId="12959" priority="4603"/>
    <cfRule type="duplicateValues" dxfId="12958" priority="4574" stopIfTrue="1"/>
    <cfRule type="duplicateValues" dxfId="12957" priority="4575"/>
    <cfRule type="duplicateValues" priority="4577"/>
    <cfRule type="duplicateValues" priority="4601"/>
    <cfRule type="duplicateValues" dxfId="12956" priority="4578" stopIfTrue="1"/>
    <cfRule type="duplicateValues" dxfId="12955" priority="4576"/>
    <cfRule type="duplicateValues" dxfId="12954" priority="4579"/>
    <cfRule type="duplicateValues" dxfId="12953" priority="4580"/>
    <cfRule type="duplicateValues" priority="4581"/>
    <cfRule type="duplicateValues" dxfId="12952" priority="4582" stopIfTrue="1"/>
  </conditionalFormatting>
  <conditionalFormatting sqref="L2071:L2072">
    <cfRule type="duplicateValues" dxfId="12951" priority="4568"/>
    <cfRule type="duplicateValues" priority="4569"/>
    <cfRule type="duplicateValues" dxfId="12950" priority="4570" stopIfTrue="1"/>
    <cfRule type="duplicateValues" dxfId="12949" priority="4571"/>
    <cfRule type="duplicateValues" dxfId="12948" priority="4572"/>
    <cfRule type="duplicateValues" priority="4573"/>
    <cfRule type="duplicateValues" dxfId="12947" priority="4560"/>
    <cfRule type="duplicateValues" dxfId="12946" priority="4554" stopIfTrue="1"/>
    <cfRule type="duplicateValues" dxfId="12945" priority="4555"/>
    <cfRule type="duplicateValues" dxfId="12944" priority="4556"/>
    <cfRule type="duplicateValues" priority="4557"/>
    <cfRule type="duplicateValues" dxfId="12943" priority="4558" stopIfTrue="1"/>
    <cfRule type="duplicateValues" priority="4561"/>
    <cfRule type="duplicateValues" dxfId="12942" priority="4562" stopIfTrue="1"/>
    <cfRule type="duplicateValues" dxfId="12941" priority="4563"/>
    <cfRule type="duplicateValues" dxfId="12940" priority="4564"/>
    <cfRule type="duplicateValues" priority="4565"/>
    <cfRule type="duplicateValues" dxfId="12939" priority="4566" stopIfTrue="1"/>
    <cfRule type="duplicateValues" dxfId="12938" priority="4567"/>
    <cfRule type="duplicateValues" dxfId="12937" priority="4559"/>
  </conditionalFormatting>
  <conditionalFormatting sqref="L2072">
    <cfRule type="duplicateValues" dxfId="12936" priority="4552"/>
    <cfRule type="duplicateValues" priority="4541"/>
    <cfRule type="duplicateValues" dxfId="12935" priority="4551"/>
    <cfRule type="duplicateValues" dxfId="12934" priority="4550" stopIfTrue="1"/>
    <cfRule type="duplicateValues" priority="4545"/>
    <cfRule type="duplicateValues" priority="4549"/>
    <cfRule type="duplicateValues" dxfId="12933" priority="4548"/>
    <cfRule type="duplicateValues" dxfId="12932" priority="4547"/>
    <cfRule type="duplicateValues" priority="4525"/>
    <cfRule type="duplicateValues" dxfId="12931" priority="4524"/>
    <cfRule type="duplicateValues" priority="4553"/>
    <cfRule type="duplicateValues" dxfId="12930" priority="4523"/>
    <cfRule type="duplicateValues" dxfId="12929" priority="4522" stopIfTrue="1"/>
    <cfRule type="duplicateValues" dxfId="12928" priority="4540"/>
    <cfRule type="duplicateValues" dxfId="12927" priority="4539"/>
    <cfRule type="duplicateValues" dxfId="12926" priority="4538" stopIfTrue="1"/>
    <cfRule type="duplicateValues" priority="4537"/>
    <cfRule type="duplicateValues" dxfId="12925" priority="4536"/>
    <cfRule type="duplicateValues" dxfId="12924" priority="4535"/>
    <cfRule type="duplicateValues" dxfId="12923" priority="4534" stopIfTrue="1"/>
    <cfRule type="duplicateValues" priority="4533"/>
    <cfRule type="duplicateValues" dxfId="12922" priority="4532"/>
    <cfRule type="duplicateValues" dxfId="12921" priority="4531"/>
    <cfRule type="duplicateValues" dxfId="12920" priority="4530" stopIfTrue="1"/>
    <cfRule type="duplicateValues" priority="4529"/>
    <cfRule type="duplicateValues" dxfId="12919" priority="4528"/>
    <cfRule type="duplicateValues" dxfId="12918" priority="4527"/>
    <cfRule type="duplicateValues" dxfId="12917" priority="4526" stopIfTrue="1"/>
    <cfRule type="duplicateValues" dxfId="12916" priority="4546" stopIfTrue="1"/>
    <cfRule type="duplicateValues" dxfId="12915" priority="4542" stopIfTrue="1"/>
    <cfRule type="duplicateValues" dxfId="12914" priority="4543"/>
    <cfRule type="duplicateValues" dxfId="12913" priority="4544"/>
  </conditionalFormatting>
  <conditionalFormatting sqref="L2073:L2074">
    <cfRule type="duplicateValues" priority="4264"/>
    <cfRule type="duplicateValues" dxfId="12912" priority="4260"/>
    <cfRule type="duplicateValues" priority="4262"/>
    <cfRule type="duplicateValues" dxfId="12911" priority="4261"/>
    <cfRule type="duplicateValues" dxfId="12910" priority="4263"/>
    <cfRule type="duplicateValues" dxfId="12909" priority="4259" stopIfTrue="1"/>
  </conditionalFormatting>
  <conditionalFormatting sqref="L2075">
    <cfRule type="duplicateValues" priority="4258"/>
    <cfRule type="duplicateValues" dxfId="12908" priority="4257"/>
    <cfRule type="duplicateValues" dxfId="12907" priority="4256"/>
    <cfRule type="duplicateValues" dxfId="12906" priority="4255" stopIfTrue="1"/>
  </conditionalFormatting>
  <conditionalFormatting sqref="L2076">
    <cfRule type="duplicateValues" dxfId="12905" priority="4173"/>
    <cfRule type="duplicateValues" dxfId="12904" priority="4172"/>
    <cfRule type="duplicateValues" dxfId="12903" priority="4171" stopIfTrue="1"/>
    <cfRule type="duplicateValues" priority="4170"/>
    <cfRule type="duplicateValues" dxfId="12902" priority="4169"/>
    <cfRule type="duplicateValues" dxfId="12901" priority="4168"/>
    <cfRule type="duplicateValues" dxfId="12900" priority="4167" stopIfTrue="1"/>
    <cfRule type="duplicateValues" priority="4166"/>
    <cfRule type="duplicateValues" dxfId="12899" priority="4165"/>
    <cfRule type="duplicateValues" dxfId="12898" priority="4164"/>
    <cfRule type="duplicateValues" dxfId="12897" priority="4163" stopIfTrue="1"/>
    <cfRule type="duplicateValues" priority="4162"/>
    <cfRule type="duplicateValues" dxfId="12896" priority="4161"/>
    <cfRule type="duplicateValues" dxfId="12895" priority="4160"/>
    <cfRule type="duplicateValues" dxfId="12894" priority="4159" stopIfTrue="1"/>
    <cfRule type="duplicateValues" priority="4158"/>
    <cfRule type="duplicateValues" dxfId="12893" priority="4157"/>
    <cfRule type="duplicateValues" dxfId="12892" priority="4156"/>
    <cfRule type="duplicateValues" dxfId="12891" priority="4155" stopIfTrue="1"/>
    <cfRule type="duplicateValues" priority="4154"/>
    <cfRule type="duplicateValues" dxfId="12890" priority="4153"/>
    <cfRule type="duplicateValues" dxfId="12889" priority="4152"/>
    <cfRule type="duplicateValues" dxfId="12888" priority="4151" stopIfTrue="1"/>
    <cfRule type="duplicateValues" priority="4150"/>
    <cfRule type="duplicateValues" dxfId="12887" priority="4149"/>
    <cfRule type="duplicateValues" dxfId="12886" priority="4148"/>
    <cfRule type="duplicateValues" dxfId="12885" priority="4147" stopIfTrue="1"/>
    <cfRule type="duplicateValues" priority="4146"/>
    <cfRule type="duplicateValues" dxfId="12884" priority="4145"/>
    <cfRule type="duplicateValues" dxfId="12883" priority="4144"/>
    <cfRule type="duplicateValues" dxfId="12882" priority="4143" stopIfTrue="1"/>
    <cfRule type="duplicateValues" priority="4142"/>
    <cfRule type="duplicateValues" dxfId="12881" priority="4141"/>
    <cfRule type="duplicateValues" dxfId="12880" priority="4140"/>
    <cfRule type="duplicateValues" dxfId="12879" priority="4139" stopIfTrue="1"/>
    <cfRule type="duplicateValues" priority="4138"/>
    <cfRule type="duplicateValues" dxfId="12878" priority="4137"/>
    <cfRule type="duplicateValues" dxfId="12877" priority="4136"/>
    <cfRule type="duplicateValues" dxfId="12876" priority="4135" stopIfTrue="1"/>
    <cfRule type="duplicateValues" priority="4134"/>
    <cfRule type="duplicateValues" dxfId="12875" priority="4133"/>
    <cfRule type="duplicateValues" dxfId="12874" priority="4132"/>
    <cfRule type="duplicateValues" dxfId="12873" priority="4131" stopIfTrue="1"/>
    <cfRule type="duplicateValues" priority="4130"/>
    <cfRule type="duplicateValues" dxfId="12872" priority="4129"/>
    <cfRule type="duplicateValues" dxfId="12871" priority="4128"/>
    <cfRule type="duplicateValues" dxfId="12870" priority="4127" stopIfTrue="1"/>
    <cfRule type="duplicateValues" priority="4126"/>
    <cfRule type="duplicateValues" dxfId="12869" priority="4125"/>
    <cfRule type="duplicateValues" dxfId="12868" priority="4124"/>
    <cfRule type="duplicateValues" dxfId="12867" priority="4123" stopIfTrue="1"/>
    <cfRule type="duplicateValues" priority="4122"/>
    <cfRule type="duplicateValues" dxfId="12866" priority="4121"/>
    <cfRule type="duplicateValues" dxfId="12865" priority="4120"/>
    <cfRule type="duplicateValues" dxfId="12864" priority="4119" stopIfTrue="1"/>
    <cfRule type="duplicateValues" priority="4118"/>
    <cfRule type="duplicateValues" dxfId="12863" priority="4117"/>
    <cfRule type="duplicateValues" dxfId="12862" priority="4116"/>
    <cfRule type="duplicateValues" dxfId="12861" priority="4115" stopIfTrue="1"/>
    <cfRule type="duplicateValues" priority="4114"/>
    <cfRule type="duplicateValues" dxfId="12860" priority="4113"/>
    <cfRule type="duplicateValues" dxfId="12859" priority="4112"/>
    <cfRule type="duplicateValues" dxfId="12858" priority="4111" stopIfTrue="1"/>
    <cfRule type="duplicateValues" priority="4110"/>
    <cfRule type="duplicateValues" dxfId="12857" priority="4109"/>
    <cfRule type="duplicateValues" dxfId="12856" priority="4108"/>
    <cfRule type="duplicateValues" dxfId="12855" priority="4107" stopIfTrue="1"/>
    <cfRule type="duplicateValues" priority="4106"/>
    <cfRule type="duplicateValues" dxfId="12854" priority="4105"/>
    <cfRule type="duplicateValues" dxfId="12853" priority="4104"/>
    <cfRule type="duplicateValues" dxfId="12852" priority="4103" stopIfTrue="1"/>
    <cfRule type="duplicateValues" priority="4102"/>
    <cfRule type="duplicateValues" dxfId="12851" priority="4101"/>
    <cfRule type="duplicateValues" dxfId="12850" priority="4100"/>
    <cfRule type="duplicateValues" dxfId="12849" priority="4099" stopIfTrue="1"/>
    <cfRule type="duplicateValues" priority="4098"/>
    <cfRule type="duplicateValues" dxfId="12848" priority="4097"/>
    <cfRule type="duplicateValues" dxfId="12847" priority="4096"/>
    <cfRule type="duplicateValues" dxfId="12846" priority="4095" stopIfTrue="1"/>
    <cfRule type="duplicateValues" priority="4094"/>
    <cfRule type="duplicateValues" dxfId="12845" priority="4093"/>
    <cfRule type="duplicateValues" dxfId="12844" priority="4092"/>
    <cfRule type="duplicateValues" dxfId="12843" priority="4091" stopIfTrue="1"/>
    <cfRule type="duplicateValues" priority="4090"/>
    <cfRule type="duplicateValues" dxfId="12842" priority="4089"/>
    <cfRule type="duplicateValues" dxfId="12841" priority="4088"/>
    <cfRule type="duplicateValues" dxfId="12840" priority="4087" stopIfTrue="1"/>
    <cfRule type="duplicateValues" priority="4086"/>
    <cfRule type="duplicateValues" dxfId="12839" priority="4085"/>
    <cfRule type="duplicateValues" dxfId="12838" priority="4084"/>
    <cfRule type="duplicateValues" dxfId="12837" priority="4083" stopIfTrue="1"/>
    <cfRule type="duplicateValues" priority="4082"/>
    <cfRule type="duplicateValues" dxfId="12836" priority="4081"/>
    <cfRule type="duplicateValues" dxfId="12835" priority="4080"/>
    <cfRule type="duplicateValues" dxfId="12834" priority="4079" stopIfTrue="1"/>
    <cfRule type="duplicateValues" priority="4078"/>
    <cfRule type="duplicateValues" dxfId="12833" priority="4077"/>
    <cfRule type="duplicateValues" dxfId="12832" priority="4076"/>
    <cfRule type="duplicateValues" dxfId="12831" priority="4075" stopIfTrue="1"/>
    <cfRule type="duplicateValues" priority="4074"/>
    <cfRule type="duplicateValues" dxfId="12830" priority="4073"/>
    <cfRule type="duplicateValues" dxfId="12829" priority="4072"/>
    <cfRule type="duplicateValues" dxfId="12828" priority="4071" stopIfTrue="1"/>
    <cfRule type="duplicateValues" priority="4070"/>
    <cfRule type="duplicateValues" dxfId="12827" priority="4069"/>
    <cfRule type="duplicateValues" dxfId="12826" priority="4068"/>
    <cfRule type="duplicateValues" dxfId="12825" priority="4067" stopIfTrue="1"/>
    <cfRule type="duplicateValues" priority="4066"/>
    <cfRule type="duplicateValues" dxfId="12824" priority="4065"/>
    <cfRule type="duplicateValues" dxfId="12823" priority="4064"/>
    <cfRule type="duplicateValues" dxfId="12822" priority="4063" stopIfTrue="1"/>
    <cfRule type="duplicateValues" priority="4062"/>
    <cfRule type="duplicateValues" dxfId="12821" priority="4061"/>
    <cfRule type="duplicateValues" dxfId="12820" priority="4060"/>
    <cfRule type="duplicateValues" dxfId="12819" priority="4059" stopIfTrue="1"/>
    <cfRule type="duplicateValues" priority="4058"/>
    <cfRule type="duplicateValues" dxfId="12818" priority="4057"/>
    <cfRule type="duplicateValues" dxfId="12817" priority="4056"/>
    <cfRule type="duplicateValues" dxfId="12816" priority="4055" stopIfTrue="1"/>
    <cfRule type="duplicateValues" priority="4054"/>
    <cfRule type="duplicateValues" dxfId="12815" priority="4053"/>
    <cfRule type="duplicateValues" dxfId="12814" priority="4052"/>
    <cfRule type="duplicateValues" dxfId="12813" priority="4051" stopIfTrue="1"/>
    <cfRule type="duplicateValues" priority="4050"/>
    <cfRule type="duplicateValues" dxfId="12812" priority="4049"/>
    <cfRule type="duplicateValues" dxfId="12811" priority="4048"/>
    <cfRule type="duplicateValues" dxfId="12810" priority="4047" stopIfTrue="1"/>
    <cfRule type="duplicateValues" priority="4046"/>
    <cfRule type="duplicateValues" dxfId="12809" priority="4045"/>
    <cfRule type="duplicateValues" dxfId="12808" priority="4044"/>
    <cfRule type="duplicateValues" dxfId="12807" priority="4043" stopIfTrue="1"/>
    <cfRule type="duplicateValues" priority="4042"/>
    <cfRule type="duplicateValues" dxfId="12806" priority="4041"/>
    <cfRule type="duplicateValues" dxfId="12805" priority="4040"/>
    <cfRule type="duplicateValues" dxfId="12804" priority="4039" stopIfTrue="1"/>
    <cfRule type="duplicateValues" priority="4038"/>
    <cfRule type="duplicateValues" dxfId="12803" priority="4037"/>
    <cfRule type="duplicateValues" dxfId="12802" priority="4036"/>
    <cfRule type="duplicateValues" dxfId="12801" priority="4035" stopIfTrue="1"/>
    <cfRule type="duplicateValues" priority="4034"/>
    <cfRule type="duplicateValues" dxfId="12800" priority="4033"/>
    <cfRule type="duplicateValues" dxfId="12799" priority="4032"/>
    <cfRule type="duplicateValues" dxfId="12798" priority="4031" stopIfTrue="1"/>
    <cfRule type="duplicateValues" priority="4030"/>
    <cfRule type="duplicateValues" dxfId="12797" priority="4029"/>
    <cfRule type="duplicateValues" dxfId="12796" priority="4028"/>
    <cfRule type="duplicateValues" dxfId="12795" priority="4027" stopIfTrue="1"/>
    <cfRule type="duplicateValues" priority="4026"/>
    <cfRule type="duplicateValues" dxfId="12794" priority="4025"/>
    <cfRule type="duplicateValues" dxfId="12793" priority="4024"/>
    <cfRule type="duplicateValues" dxfId="12792" priority="4023" stopIfTrue="1"/>
    <cfRule type="duplicateValues" priority="4022"/>
    <cfRule type="duplicateValues" dxfId="12791" priority="4021"/>
    <cfRule type="duplicateValues" dxfId="12790" priority="4020"/>
    <cfRule type="duplicateValues" dxfId="12789" priority="4019" stopIfTrue="1"/>
    <cfRule type="duplicateValues" priority="4018"/>
    <cfRule type="duplicateValues" dxfId="12788" priority="4017"/>
    <cfRule type="duplicateValues" dxfId="12787" priority="4016"/>
    <cfRule type="duplicateValues" dxfId="12786" priority="4015" stopIfTrue="1"/>
    <cfRule type="duplicateValues" priority="4014"/>
    <cfRule type="duplicateValues" dxfId="12785" priority="4013"/>
    <cfRule type="duplicateValues" dxfId="12784" priority="4012"/>
    <cfRule type="duplicateValues" dxfId="12783" priority="4011" stopIfTrue="1"/>
    <cfRule type="duplicateValues" priority="4010"/>
    <cfRule type="duplicateValues" dxfId="12782" priority="4009"/>
    <cfRule type="duplicateValues" dxfId="12781" priority="4008"/>
    <cfRule type="duplicateValues" dxfId="12780" priority="4007" stopIfTrue="1"/>
    <cfRule type="duplicateValues" priority="4006"/>
    <cfRule type="duplicateValues" dxfId="12779" priority="4005"/>
    <cfRule type="duplicateValues" dxfId="12778" priority="4004"/>
    <cfRule type="duplicateValues" dxfId="12777" priority="4003" stopIfTrue="1"/>
    <cfRule type="duplicateValues" priority="4002"/>
    <cfRule type="duplicateValues" dxfId="12776" priority="4001"/>
    <cfRule type="duplicateValues" dxfId="12775" priority="4000"/>
    <cfRule type="duplicateValues" dxfId="12774" priority="3999" stopIfTrue="1"/>
    <cfRule type="duplicateValues" priority="3998"/>
    <cfRule type="duplicateValues" dxfId="12773" priority="3997"/>
    <cfRule type="duplicateValues" dxfId="12772" priority="3996"/>
    <cfRule type="duplicateValues" dxfId="12771" priority="3995" stopIfTrue="1"/>
    <cfRule type="duplicateValues" priority="3994"/>
    <cfRule type="duplicateValues" dxfId="12770" priority="3993"/>
    <cfRule type="duplicateValues" dxfId="12769" priority="3992"/>
    <cfRule type="duplicateValues" dxfId="12768" priority="3991" stopIfTrue="1"/>
    <cfRule type="duplicateValues" dxfId="12767" priority="4227" stopIfTrue="1"/>
    <cfRule type="duplicateValues" priority="4254"/>
    <cfRule type="duplicateValues" dxfId="12766" priority="4253"/>
    <cfRule type="duplicateValues" dxfId="12765" priority="4252"/>
    <cfRule type="duplicateValues" dxfId="12764" priority="4251" stopIfTrue="1"/>
    <cfRule type="duplicateValues" priority="4250"/>
    <cfRule type="duplicateValues" dxfId="12763" priority="4249"/>
    <cfRule type="duplicateValues" dxfId="12762" priority="4248"/>
    <cfRule type="duplicateValues" dxfId="12761" priority="4247" stopIfTrue="1"/>
    <cfRule type="duplicateValues" priority="4246"/>
    <cfRule type="duplicateValues" dxfId="12760" priority="4245"/>
    <cfRule type="duplicateValues" dxfId="12759" priority="4244"/>
    <cfRule type="duplicateValues" dxfId="12758" priority="4243" stopIfTrue="1"/>
    <cfRule type="duplicateValues" priority="4242"/>
    <cfRule type="duplicateValues" dxfId="12757" priority="4241"/>
    <cfRule type="duplicateValues" dxfId="12756" priority="4240"/>
    <cfRule type="duplicateValues" dxfId="12755" priority="4239" stopIfTrue="1"/>
    <cfRule type="duplicateValues" priority="4238"/>
    <cfRule type="duplicateValues" dxfId="12754" priority="4237"/>
    <cfRule type="duplicateValues" dxfId="12753" priority="4236"/>
    <cfRule type="duplicateValues" dxfId="12752" priority="4235" stopIfTrue="1"/>
    <cfRule type="duplicateValues" priority="4234"/>
    <cfRule type="duplicateValues" dxfId="12751" priority="4233"/>
    <cfRule type="duplicateValues" dxfId="12750" priority="4232"/>
    <cfRule type="duplicateValues" dxfId="12749" priority="4231" stopIfTrue="1"/>
    <cfRule type="duplicateValues" priority="4230"/>
    <cfRule type="duplicateValues" dxfId="12748" priority="4229"/>
    <cfRule type="duplicateValues" dxfId="12747" priority="4228"/>
    <cfRule type="duplicateValues" priority="4226"/>
    <cfRule type="duplicateValues" dxfId="12746" priority="4225"/>
    <cfRule type="duplicateValues" dxfId="12745" priority="4224"/>
    <cfRule type="duplicateValues" dxfId="12744" priority="4223" stopIfTrue="1"/>
    <cfRule type="duplicateValues" priority="4222"/>
    <cfRule type="duplicateValues" dxfId="12743" priority="4221"/>
    <cfRule type="duplicateValues" dxfId="12742" priority="4220"/>
    <cfRule type="duplicateValues" dxfId="12741" priority="4219" stopIfTrue="1"/>
    <cfRule type="duplicateValues" priority="4218"/>
    <cfRule type="duplicateValues" dxfId="12740" priority="4217"/>
    <cfRule type="duplicateValues" dxfId="12739" priority="4216"/>
    <cfRule type="duplicateValues" dxfId="12738" priority="4215" stopIfTrue="1"/>
    <cfRule type="duplicateValues" priority="4214"/>
    <cfRule type="duplicateValues" dxfId="12737" priority="4213"/>
    <cfRule type="duplicateValues" dxfId="12736" priority="4212"/>
    <cfRule type="duplicateValues" dxfId="12735" priority="4211" stopIfTrue="1"/>
    <cfRule type="duplicateValues" priority="4210"/>
    <cfRule type="duplicateValues" dxfId="12734" priority="4209"/>
    <cfRule type="duplicateValues" dxfId="12733" priority="4208"/>
    <cfRule type="duplicateValues" dxfId="12732" priority="4207" stopIfTrue="1"/>
    <cfRule type="duplicateValues" priority="4206"/>
    <cfRule type="duplicateValues" dxfId="12731" priority="4205"/>
    <cfRule type="duplicateValues" dxfId="12730" priority="4204"/>
    <cfRule type="duplicateValues" dxfId="12729" priority="4203" stopIfTrue="1"/>
    <cfRule type="duplicateValues" priority="4202"/>
    <cfRule type="duplicateValues" dxfId="12728" priority="4201"/>
    <cfRule type="duplicateValues" dxfId="12727" priority="4200"/>
    <cfRule type="duplicateValues" dxfId="12726" priority="4199" stopIfTrue="1"/>
    <cfRule type="duplicateValues" priority="4198"/>
    <cfRule type="duplicateValues" dxfId="12725" priority="4197"/>
    <cfRule type="duplicateValues" dxfId="12724" priority="4196"/>
    <cfRule type="duplicateValues" dxfId="12723" priority="4195" stopIfTrue="1"/>
    <cfRule type="duplicateValues" priority="4194"/>
    <cfRule type="duplicateValues" dxfId="12722" priority="4193"/>
    <cfRule type="duplicateValues" dxfId="12721" priority="4192"/>
    <cfRule type="duplicateValues" dxfId="12720" priority="4191" stopIfTrue="1"/>
    <cfRule type="duplicateValues" priority="4190"/>
    <cfRule type="duplicateValues" dxfId="12719" priority="4189"/>
    <cfRule type="duplicateValues" dxfId="12718" priority="4188"/>
    <cfRule type="duplicateValues" dxfId="12717" priority="4187" stopIfTrue="1"/>
    <cfRule type="duplicateValues" priority="4186"/>
    <cfRule type="duplicateValues" dxfId="12716" priority="4185"/>
    <cfRule type="duplicateValues" dxfId="12715" priority="4184"/>
    <cfRule type="duplicateValues" dxfId="12714" priority="4183" stopIfTrue="1"/>
    <cfRule type="duplicateValues" priority="4182"/>
    <cfRule type="duplicateValues" dxfId="12713" priority="4181"/>
    <cfRule type="duplicateValues" dxfId="12712" priority="4180"/>
    <cfRule type="duplicateValues" dxfId="12711" priority="4179" stopIfTrue="1"/>
    <cfRule type="duplicateValues" priority="4178"/>
    <cfRule type="duplicateValues" dxfId="12710" priority="4177"/>
    <cfRule type="duplicateValues" dxfId="12709" priority="4176"/>
    <cfRule type="duplicateValues" dxfId="12708" priority="4175" stopIfTrue="1"/>
    <cfRule type="duplicateValues" priority="4174"/>
  </conditionalFormatting>
  <conditionalFormatting sqref="L2077">
    <cfRule type="duplicateValues" priority="3988"/>
    <cfRule type="duplicateValues" dxfId="12707" priority="3987"/>
    <cfRule type="duplicateValues" dxfId="12706" priority="3985" stopIfTrue="1"/>
    <cfRule type="duplicateValues" dxfId="12705" priority="3986"/>
    <cfRule type="duplicateValues" priority="3990"/>
    <cfRule type="duplicateValues" dxfId="12704" priority="3989"/>
  </conditionalFormatting>
  <conditionalFormatting sqref="L2078">
    <cfRule type="duplicateValues" priority="3984"/>
    <cfRule type="duplicateValues" dxfId="12703" priority="3975"/>
    <cfRule type="duplicateValues" dxfId="12702" priority="3971"/>
    <cfRule type="duplicateValues" dxfId="12701" priority="3974"/>
    <cfRule type="duplicateValues" dxfId="12700" priority="3973" stopIfTrue="1"/>
    <cfRule type="duplicateValues" priority="3972"/>
    <cfRule type="duplicateValues" dxfId="12699" priority="3967"/>
    <cfRule type="duplicateValues" priority="3968"/>
    <cfRule type="duplicateValues" dxfId="12698" priority="3969" stopIfTrue="1"/>
    <cfRule type="duplicateValues" dxfId="12697" priority="3970"/>
    <cfRule type="duplicateValues" dxfId="12696" priority="3966"/>
    <cfRule type="duplicateValues" dxfId="12695" priority="3958"/>
    <cfRule type="duplicateValues" dxfId="12694" priority="3983"/>
    <cfRule type="duplicateValues" dxfId="12693" priority="3982"/>
    <cfRule type="duplicateValues" dxfId="12692" priority="3981" stopIfTrue="1"/>
    <cfRule type="duplicateValues" priority="3980"/>
    <cfRule type="duplicateValues" dxfId="12691" priority="3979"/>
    <cfRule type="duplicateValues" dxfId="12690" priority="3978"/>
    <cfRule type="duplicateValues" dxfId="12689" priority="3921" stopIfTrue="1"/>
    <cfRule type="duplicateValues" dxfId="12688" priority="3977" stopIfTrue="1"/>
    <cfRule type="duplicateValues" priority="3976"/>
    <cfRule type="duplicateValues" dxfId="12687" priority="3965" stopIfTrue="1"/>
    <cfRule type="duplicateValues" priority="3964"/>
    <cfRule type="duplicateValues" dxfId="12686" priority="3963"/>
    <cfRule type="duplicateValues" dxfId="12685" priority="3962"/>
    <cfRule type="duplicateValues" dxfId="12684" priority="3961" stopIfTrue="1"/>
    <cfRule type="duplicateValues" priority="3960"/>
    <cfRule type="duplicateValues" dxfId="12683" priority="3959"/>
    <cfRule type="duplicateValues" dxfId="12682" priority="3877" stopIfTrue="1"/>
    <cfRule type="duplicateValues" dxfId="12681" priority="3957" stopIfTrue="1"/>
    <cfRule type="duplicateValues" priority="3956"/>
    <cfRule type="duplicateValues" dxfId="12680" priority="3955"/>
    <cfRule type="duplicateValues" dxfId="12679" priority="3954"/>
    <cfRule type="duplicateValues" dxfId="12678" priority="3953" stopIfTrue="1"/>
    <cfRule type="duplicateValues" priority="3952"/>
    <cfRule type="duplicateValues" dxfId="12677" priority="3951"/>
    <cfRule type="duplicateValues" dxfId="12676" priority="3950"/>
    <cfRule type="duplicateValues" dxfId="12675" priority="3949" stopIfTrue="1"/>
    <cfRule type="duplicateValues" priority="3948"/>
    <cfRule type="duplicateValues" dxfId="12674" priority="3947"/>
    <cfRule type="duplicateValues" dxfId="12673" priority="3946"/>
    <cfRule type="duplicateValues" dxfId="12672" priority="3945" stopIfTrue="1"/>
    <cfRule type="duplicateValues" priority="3944"/>
    <cfRule type="duplicateValues" dxfId="12671" priority="3943"/>
    <cfRule type="duplicateValues" dxfId="12670" priority="3942"/>
    <cfRule type="duplicateValues" dxfId="12669" priority="3941" stopIfTrue="1"/>
    <cfRule type="duplicateValues" priority="3940"/>
    <cfRule type="duplicateValues" dxfId="12668" priority="3939"/>
    <cfRule type="duplicateValues" dxfId="12667" priority="3938"/>
    <cfRule type="duplicateValues" dxfId="12666" priority="3937" stopIfTrue="1"/>
    <cfRule type="duplicateValues" priority="3936"/>
    <cfRule type="duplicateValues" dxfId="12665" priority="3935"/>
    <cfRule type="duplicateValues" dxfId="12664" priority="3934"/>
    <cfRule type="duplicateValues" dxfId="12663" priority="3933" stopIfTrue="1"/>
    <cfRule type="duplicateValues" priority="3932"/>
    <cfRule type="duplicateValues" dxfId="12662" priority="3931"/>
    <cfRule type="duplicateValues" dxfId="12661" priority="3930"/>
    <cfRule type="duplicateValues" dxfId="12660" priority="3929" stopIfTrue="1"/>
    <cfRule type="duplicateValues" priority="3928"/>
    <cfRule type="duplicateValues" dxfId="12659" priority="3927"/>
    <cfRule type="duplicateValues" dxfId="12658" priority="3926"/>
    <cfRule type="duplicateValues" dxfId="12657" priority="3925" stopIfTrue="1"/>
    <cfRule type="duplicateValues" priority="3924"/>
    <cfRule type="duplicateValues" dxfId="12656" priority="3923"/>
    <cfRule type="duplicateValues" dxfId="12655" priority="3922"/>
    <cfRule type="duplicateValues" priority="3920"/>
    <cfRule type="duplicateValues" dxfId="12654" priority="3919"/>
    <cfRule type="duplicateValues" dxfId="12653" priority="3918"/>
    <cfRule type="duplicateValues" dxfId="12652" priority="3917" stopIfTrue="1"/>
    <cfRule type="duplicateValues" priority="3916"/>
    <cfRule type="duplicateValues" dxfId="12651" priority="3915"/>
    <cfRule type="duplicateValues" dxfId="12650" priority="3914"/>
    <cfRule type="duplicateValues" dxfId="12649" priority="3913" stopIfTrue="1"/>
    <cfRule type="duplicateValues" priority="3912"/>
    <cfRule type="duplicateValues" dxfId="12648" priority="3911"/>
    <cfRule type="duplicateValues" dxfId="12647" priority="3910"/>
    <cfRule type="duplicateValues" dxfId="12646" priority="3909" stopIfTrue="1"/>
    <cfRule type="duplicateValues" priority="3908"/>
    <cfRule type="duplicateValues" dxfId="12645" priority="3907"/>
    <cfRule type="duplicateValues" dxfId="12644" priority="3906"/>
    <cfRule type="duplicateValues" dxfId="12643" priority="3905" stopIfTrue="1"/>
    <cfRule type="duplicateValues" priority="3904"/>
    <cfRule type="duplicateValues" dxfId="12642" priority="3903"/>
    <cfRule type="duplicateValues" dxfId="12641" priority="3902"/>
    <cfRule type="duplicateValues" dxfId="12640" priority="3901" stopIfTrue="1"/>
    <cfRule type="duplicateValues" priority="3900"/>
    <cfRule type="duplicateValues" dxfId="12639" priority="3899"/>
    <cfRule type="duplicateValues" dxfId="12638" priority="3898"/>
    <cfRule type="duplicateValues" dxfId="12637" priority="3897" stopIfTrue="1"/>
    <cfRule type="duplicateValues" priority="3896"/>
    <cfRule type="duplicateValues" dxfId="12636" priority="3895"/>
    <cfRule type="duplicateValues" dxfId="12635" priority="3894"/>
    <cfRule type="duplicateValues" dxfId="12634" priority="3893" stopIfTrue="1"/>
    <cfRule type="duplicateValues" priority="3892"/>
    <cfRule type="duplicateValues" dxfId="12633" priority="3891"/>
    <cfRule type="duplicateValues" dxfId="12632" priority="3890"/>
    <cfRule type="duplicateValues" dxfId="12631" priority="3889" stopIfTrue="1"/>
    <cfRule type="duplicateValues" priority="3888"/>
    <cfRule type="duplicateValues" dxfId="12630" priority="3887"/>
    <cfRule type="duplicateValues" dxfId="12629" priority="3886"/>
    <cfRule type="duplicateValues" dxfId="12628" priority="3885" stopIfTrue="1"/>
    <cfRule type="duplicateValues" priority="3884"/>
    <cfRule type="duplicateValues" dxfId="12627" priority="3883"/>
    <cfRule type="duplicateValues" dxfId="12626" priority="3882"/>
    <cfRule type="duplicateValues" dxfId="12625" priority="3881" stopIfTrue="1"/>
    <cfRule type="duplicateValues" priority="3880"/>
    <cfRule type="duplicateValues" dxfId="12624" priority="3879"/>
    <cfRule type="duplicateValues" dxfId="12623" priority="3878"/>
  </conditionalFormatting>
  <conditionalFormatting sqref="L2079">
    <cfRule type="duplicateValues" priority="3876"/>
    <cfRule type="duplicateValues" dxfId="12622" priority="3875"/>
    <cfRule type="duplicateValues" priority="3874"/>
    <cfRule type="duplicateValues" dxfId="12621" priority="3873"/>
    <cfRule type="duplicateValues" dxfId="12620" priority="3872"/>
    <cfRule type="duplicateValues" dxfId="12619" priority="3871" stopIfTrue="1"/>
  </conditionalFormatting>
  <conditionalFormatting sqref="L2080">
    <cfRule type="duplicateValues" priority="3868"/>
    <cfRule type="duplicateValues" dxfId="12618" priority="3867"/>
    <cfRule type="duplicateValues" priority="3866"/>
    <cfRule type="duplicateValues" dxfId="12617" priority="3865"/>
    <cfRule type="duplicateValues" dxfId="12616" priority="3864"/>
    <cfRule type="duplicateValues" dxfId="12615" priority="3863" stopIfTrue="1"/>
  </conditionalFormatting>
  <conditionalFormatting sqref="L2081">
    <cfRule type="duplicateValues" priority="3862"/>
    <cfRule type="duplicateValues" dxfId="12614" priority="3861"/>
    <cfRule type="duplicateValues" dxfId="12613" priority="3860"/>
    <cfRule type="duplicateValues" dxfId="12612" priority="3859" stopIfTrue="1"/>
  </conditionalFormatting>
  <conditionalFormatting sqref="L2082">
    <cfRule type="duplicateValues" priority="3858"/>
    <cfRule type="duplicateValues" dxfId="12611" priority="3857"/>
    <cfRule type="duplicateValues" priority="3856"/>
    <cfRule type="duplicateValues" dxfId="12610" priority="3855"/>
    <cfRule type="duplicateValues" dxfId="12609" priority="3854"/>
    <cfRule type="duplicateValues" dxfId="12608" priority="3853" stopIfTrue="1"/>
  </conditionalFormatting>
  <conditionalFormatting sqref="L2083">
    <cfRule type="duplicateValues" priority="3656"/>
    <cfRule type="duplicateValues" dxfId="12607" priority="3655"/>
    <cfRule type="duplicateValues" dxfId="12606" priority="3654"/>
    <cfRule type="duplicateValues" dxfId="12605" priority="3653" stopIfTrue="1"/>
    <cfRule type="duplicateValues" priority="3652"/>
    <cfRule type="duplicateValues" dxfId="12604" priority="3650"/>
    <cfRule type="duplicateValues" dxfId="12603" priority="3649" stopIfTrue="1"/>
    <cfRule type="duplicateValues" priority="3648"/>
    <cfRule type="duplicateValues" dxfId="12602" priority="3647"/>
    <cfRule type="duplicateValues" dxfId="12601" priority="3646"/>
    <cfRule type="duplicateValues" dxfId="12600" priority="3645" stopIfTrue="1"/>
    <cfRule type="duplicateValues" priority="3644"/>
    <cfRule type="duplicateValues" dxfId="12599" priority="3643"/>
    <cfRule type="duplicateValues" dxfId="12598" priority="3642"/>
    <cfRule type="duplicateValues" dxfId="12597" priority="3641" stopIfTrue="1"/>
    <cfRule type="duplicateValues" priority="3640"/>
    <cfRule type="duplicateValues" dxfId="12596" priority="3639"/>
    <cfRule type="duplicateValues" dxfId="12595" priority="3638"/>
    <cfRule type="duplicateValues" dxfId="12594" priority="3637" stopIfTrue="1"/>
    <cfRule type="duplicateValues" priority="3636"/>
    <cfRule type="duplicateValues" dxfId="12593" priority="3635"/>
    <cfRule type="duplicateValues" dxfId="12592" priority="3634"/>
    <cfRule type="duplicateValues" dxfId="12591" priority="3633" stopIfTrue="1"/>
    <cfRule type="duplicateValues" priority="3632"/>
    <cfRule type="duplicateValues" dxfId="12590" priority="3631"/>
    <cfRule type="duplicateValues" dxfId="12589" priority="3630"/>
    <cfRule type="duplicateValues" dxfId="12588" priority="3629" stopIfTrue="1"/>
    <cfRule type="duplicateValues" priority="3628"/>
    <cfRule type="duplicateValues" dxfId="12587" priority="3627"/>
    <cfRule type="duplicateValues" dxfId="12586" priority="3626"/>
    <cfRule type="duplicateValues" dxfId="12585" priority="3625" stopIfTrue="1"/>
    <cfRule type="duplicateValues" priority="3624"/>
    <cfRule type="duplicateValues" dxfId="12584" priority="3623"/>
    <cfRule type="duplicateValues" dxfId="12583" priority="3622"/>
    <cfRule type="duplicateValues" dxfId="12582" priority="3621" stopIfTrue="1"/>
    <cfRule type="duplicateValues" priority="3620"/>
    <cfRule type="duplicateValues" dxfId="12581" priority="3619"/>
    <cfRule type="duplicateValues" dxfId="12580" priority="3651"/>
    <cfRule type="duplicateValues" dxfId="12579" priority="3618"/>
    <cfRule type="duplicateValues" dxfId="12578" priority="3617" stopIfTrue="1"/>
    <cfRule type="duplicateValues" priority="3616"/>
    <cfRule type="duplicateValues" dxfId="12577" priority="3614"/>
    <cfRule type="duplicateValues" dxfId="12576" priority="3613" stopIfTrue="1"/>
    <cfRule type="duplicateValues" priority="3612"/>
    <cfRule type="duplicateValues" dxfId="12575" priority="3611"/>
    <cfRule type="duplicateValues" dxfId="12574" priority="3610"/>
    <cfRule type="duplicateValues" dxfId="12573" priority="3609" stopIfTrue="1"/>
    <cfRule type="duplicateValues" priority="3608"/>
    <cfRule type="duplicateValues" dxfId="12572" priority="3607"/>
    <cfRule type="duplicateValues" dxfId="12571" priority="3606"/>
    <cfRule type="duplicateValues" dxfId="12570" priority="3605" stopIfTrue="1"/>
    <cfRule type="duplicateValues" priority="3604"/>
    <cfRule type="duplicateValues" dxfId="12569" priority="3603"/>
    <cfRule type="duplicateValues" dxfId="12568" priority="3602"/>
    <cfRule type="duplicateValues" dxfId="12567" priority="3601" stopIfTrue="1"/>
    <cfRule type="duplicateValues" priority="3600"/>
    <cfRule type="duplicateValues" dxfId="12566" priority="3599"/>
    <cfRule type="duplicateValues" dxfId="12565" priority="3598"/>
    <cfRule type="duplicateValues" dxfId="12564" priority="3597" stopIfTrue="1"/>
    <cfRule type="duplicateValues" priority="3596"/>
    <cfRule type="duplicateValues" dxfId="12563" priority="3595"/>
    <cfRule type="duplicateValues" dxfId="12562" priority="3594"/>
    <cfRule type="duplicateValues" dxfId="12561" priority="3593" stopIfTrue="1"/>
    <cfRule type="duplicateValues" priority="3592"/>
    <cfRule type="duplicateValues" dxfId="12560" priority="3591"/>
    <cfRule type="duplicateValues" dxfId="12559" priority="3590"/>
    <cfRule type="duplicateValues" dxfId="12558" priority="3589" stopIfTrue="1"/>
    <cfRule type="duplicateValues" dxfId="12557" priority="3717" stopIfTrue="1"/>
    <cfRule type="duplicateValues" dxfId="12556" priority="3766"/>
    <cfRule type="duplicateValues" dxfId="12555" priority="3765" stopIfTrue="1"/>
    <cfRule type="duplicateValues" priority="3764"/>
    <cfRule type="duplicateValues" dxfId="12554" priority="3763"/>
    <cfRule type="duplicateValues" dxfId="12553" priority="3762"/>
    <cfRule type="duplicateValues" dxfId="12552" priority="3761" stopIfTrue="1"/>
    <cfRule type="duplicateValues" priority="3760"/>
    <cfRule type="duplicateValues" dxfId="12551" priority="3759"/>
    <cfRule type="duplicateValues" dxfId="12550" priority="3758"/>
    <cfRule type="duplicateValues" dxfId="12549" priority="3757" stopIfTrue="1"/>
    <cfRule type="duplicateValues" priority="3756"/>
    <cfRule type="duplicateValues" dxfId="12548" priority="3755"/>
    <cfRule type="duplicateValues" dxfId="12547" priority="3754"/>
    <cfRule type="duplicateValues" dxfId="12546" priority="3753" stopIfTrue="1"/>
    <cfRule type="duplicateValues" priority="3752"/>
    <cfRule type="duplicateValues" dxfId="12545" priority="3751"/>
    <cfRule type="duplicateValues" dxfId="12544" priority="3750"/>
    <cfRule type="duplicateValues" dxfId="12543" priority="3749" stopIfTrue="1"/>
    <cfRule type="duplicateValues" priority="3748"/>
    <cfRule type="duplicateValues" dxfId="12542" priority="3747"/>
    <cfRule type="duplicateValues" dxfId="12541" priority="3746"/>
    <cfRule type="duplicateValues" dxfId="12540" priority="3745" stopIfTrue="1"/>
    <cfRule type="duplicateValues" priority="3744"/>
    <cfRule type="duplicateValues" dxfId="12539" priority="3743"/>
    <cfRule type="duplicateValues" dxfId="12538" priority="3742"/>
    <cfRule type="duplicateValues" dxfId="12537" priority="3741" stopIfTrue="1"/>
    <cfRule type="duplicateValues" priority="3740"/>
    <cfRule type="duplicateValues" dxfId="12536" priority="3739"/>
    <cfRule type="duplicateValues" dxfId="12535" priority="3738"/>
    <cfRule type="duplicateValues" dxfId="12534" priority="3737" stopIfTrue="1"/>
    <cfRule type="duplicateValues" priority="3736"/>
    <cfRule type="duplicateValues" dxfId="12533" priority="3735"/>
    <cfRule type="duplicateValues" dxfId="12532" priority="3734"/>
    <cfRule type="duplicateValues" dxfId="12531" priority="3733" stopIfTrue="1"/>
    <cfRule type="duplicateValues" priority="3732"/>
    <cfRule type="duplicateValues" dxfId="12530" priority="3731"/>
    <cfRule type="duplicateValues" dxfId="12529" priority="3730"/>
    <cfRule type="duplicateValues" dxfId="12528" priority="3729" stopIfTrue="1"/>
    <cfRule type="duplicateValues" priority="3728"/>
    <cfRule type="duplicateValues" dxfId="12527" priority="3727"/>
    <cfRule type="duplicateValues" dxfId="12526" priority="3726"/>
    <cfRule type="duplicateValues" dxfId="12525" priority="3725" stopIfTrue="1"/>
    <cfRule type="duplicateValues" priority="3724"/>
    <cfRule type="duplicateValues" dxfId="12524" priority="3723"/>
    <cfRule type="duplicateValues" dxfId="12523" priority="3615"/>
    <cfRule type="duplicateValues" dxfId="12522" priority="3722"/>
    <cfRule type="duplicateValues" dxfId="12521" priority="3721" stopIfTrue="1"/>
    <cfRule type="duplicateValues" priority="3720"/>
    <cfRule type="duplicateValues" dxfId="12520" priority="3719"/>
    <cfRule type="duplicateValues" dxfId="12519" priority="3718"/>
    <cfRule type="duplicateValues" priority="3716"/>
    <cfRule type="duplicateValues" dxfId="12518" priority="3715"/>
    <cfRule type="duplicateValues" dxfId="12517" priority="3714"/>
    <cfRule type="duplicateValues" dxfId="12516" priority="3713" stopIfTrue="1"/>
    <cfRule type="duplicateValues" priority="3712"/>
    <cfRule type="duplicateValues" dxfId="12515" priority="3711"/>
    <cfRule type="duplicateValues" dxfId="12514" priority="3710"/>
    <cfRule type="duplicateValues" dxfId="12513" priority="3709" stopIfTrue="1"/>
    <cfRule type="duplicateValues" priority="3708"/>
    <cfRule type="duplicateValues" dxfId="12512" priority="3707"/>
    <cfRule type="duplicateValues" dxfId="12511" priority="3706"/>
    <cfRule type="duplicateValues" dxfId="12510" priority="3705" stopIfTrue="1"/>
    <cfRule type="duplicateValues" priority="3704"/>
    <cfRule type="duplicateValues" dxfId="12509" priority="3703"/>
    <cfRule type="duplicateValues" dxfId="12508" priority="3702"/>
    <cfRule type="duplicateValues" dxfId="12507" priority="3701" stopIfTrue="1"/>
    <cfRule type="duplicateValues" priority="3700"/>
    <cfRule type="duplicateValues" dxfId="12506" priority="3699"/>
    <cfRule type="duplicateValues" dxfId="12505" priority="3698"/>
    <cfRule type="duplicateValues" dxfId="12504" priority="3697" stopIfTrue="1"/>
    <cfRule type="duplicateValues" priority="3696"/>
    <cfRule type="duplicateValues" dxfId="12503" priority="3695"/>
    <cfRule type="duplicateValues" dxfId="12502" priority="3694"/>
    <cfRule type="duplicateValues" dxfId="12501" priority="3693" stopIfTrue="1"/>
    <cfRule type="duplicateValues" priority="3692"/>
    <cfRule type="duplicateValues" dxfId="12500" priority="3691"/>
    <cfRule type="duplicateValues" dxfId="12499" priority="3690"/>
    <cfRule type="duplicateValues" dxfId="12498" priority="3689" stopIfTrue="1"/>
    <cfRule type="duplicateValues" priority="3688"/>
    <cfRule type="duplicateValues" dxfId="12497" priority="3687"/>
    <cfRule type="duplicateValues" dxfId="12496" priority="3686"/>
    <cfRule type="duplicateValues" dxfId="12495" priority="3685" stopIfTrue="1"/>
    <cfRule type="duplicateValues" priority="3684"/>
    <cfRule type="duplicateValues" dxfId="12494" priority="3683"/>
    <cfRule type="duplicateValues" dxfId="12493" priority="3682"/>
    <cfRule type="duplicateValues" dxfId="12492" priority="3681" stopIfTrue="1"/>
    <cfRule type="duplicateValues" priority="3680"/>
    <cfRule type="duplicateValues" dxfId="12491" priority="3679"/>
    <cfRule type="duplicateValues" dxfId="12490" priority="3678"/>
    <cfRule type="duplicateValues" dxfId="12489" priority="3677" stopIfTrue="1"/>
    <cfRule type="duplicateValues" priority="3676"/>
    <cfRule type="duplicateValues" dxfId="12488" priority="3675"/>
    <cfRule type="duplicateValues" dxfId="12487" priority="3674"/>
    <cfRule type="duplicateValues" dxfId="12486" priority="3673" stopIfTrue="1"/>
    <cfRule type="duplicateValues" priority="3672"/>
    <cfRule type="duplicateValues" dxfId="12485" priority="3671"/>
    <cfRule type="duplicateValues" dxfId="12484" priority="3670"/>
    <cfRule type="duplicateValues" dxfId="12483" priority="3669" stopIfTrue="1"/>
    <cfRule type="duplicateValues" priority="3668"/>
    <cfRule type="duplicateValues" dxfId="12482" priority="3667"/>
    <cfRule type="duplicateValues" dxfId="12481" priority="3666"/>
    <cfRule type="duplicateValues" dxfId="12480" priority="3665" stopIfTrue="1"/>
    <cfRule type="duplicateValues" priority="3664"/>
    <cfRule type="duplicateValues" dxfId="12479" priority="3663"/>
    <cfRule type="duplicateValues" dxfId="12478" priority="3662"/>
    <cfRule type="duplicateValues" dxfId="12477" priority="3661" stopIfTrue="1"/>
    <cfRule type="duplicateValues" priority="3660"/>
    <cfRule type="duplicateValues" dxfId="12476" priority="3659"/>
    <cfRule type="duplicateValues" dxfId="12475" priority="3658"/>
    <cfRule type="duplicateValues" dxfId="12474" priority="3657" stopIfTrue="1"/>
    <cfRule type="duplicateValues" priority="3852"/>
    <cfRule type="duplicateValues" dxfId="12473" priority="3851"/>
    <cfRule type="duplicateValues" dxfId="12472" priority="3850"/>
    <cfRule type="duplicateValues" dxfId="12471" priority="3849" stopIfTrue="1"/>
    <cfRule type="duplicateValues" priority="3848"/>
    <cfRule type="duplicateValues" dxfId="12470" priority="3847"/>
    <cfRule type="duplicateValues" dxfId="12469" priority="3846"/>
    <cfRule type="duplicateValues" dxfId="12468" priority="3845" stopIfTrue="1"/>
    <cfRule type="duplicateValues" priority="3844"/>
    <cfRule type="duplicateValues" dxfId="12467" priority="3843"/>
    <cfRule type="duplicateValues" dxfId="12466" priority="3842"/>
    <cfRule type="duplicateValues" dxfId="12465" priority="3841" stopIfTrue="1"/>
    <cfRule type="duplicateValues" priority="3840"/>
    <cfRule type="duplicateValues" dxfId="12464" priority="3839"/>
    <cfRule type="duplicateValues" dxfId="12463" priority="3838"/>
    <cfRule type="duplicateValues" dxfId="12462" priority="3837" stopIfTrue="1"/>
    <cfRule type="duplicateValues" priority="3836"/>
    <cfRule type="duplicateValues" dxfId="12461" priority="3835"/>
    <cfRule type="duplicateValues" dxfId="12460" priority="3834"/>
    <cfRule type="duplicateValues" dxfId="12459" priority="3833" stopIfTrue="1"/>
    <cfRule type="duplicateValues" priority="3832"/>
    <cfRule type="duplicateValues" dxfId="12458" priority="3831"/>
    <cfRule type="duplicateValues" dxfId="12457" priority="3830"/>
    <cfRule type="duplicateValues" dxfId="12456" priority="3829" stopIfTrue="1"/>
    <cfRule type="duplicateValues" priority="3828"/>
    <cfRule type="duplicateValues" dxfId="12455" priority="3827"/>
    <cfRule type="duplicateValues" dxfId="12454" priority="3826"/>
    <cfRule type="duplicateValues" dxfId="12453" priority="3825" stopIfTrue="1"/>
    <cfRule type="duplicateValues" priority="3824"/>
    <cfRule type="duplicateValues" dxfId="12452" priority="3823"/>
    <cfRule type="duplicateValues" dxfId="12451" priority="3822"/>
    <cfRule type="duplicateValues" dxfId="12450" priority="3821" stopIfTrue="1"/>
    <cfRule type="duplicateValues" priority="3820"/>
    <cfRule type="duplicateValues" dxfId="12449" priority="3819"/>
    <cfRule type="duplicateValues" dxfId="12448" priority="3818"/>
    <cfRule type="duplicateValues" dxfId="12447" priority="3817" stopIfTrue="1"/>
    <cfRule type="duplicateValues" priority="3816"/>
    <cfRule type="duplicateValues" dxfId="12446" priority="3815"/>
    <cfRule type="duplicateValues" dxfId="12445" priority="3814"/>
    <cfRule type="duplicateValues" dxfId="12444" priority="3813" stopIfTrue="1"/>
    <cfRule type="duplicateValues" priority="3812"/>
    <cfRule type="duplicateValues" dxfId="12443" priority="3811"/>
    <cfRule type="duplicateValues" dxfId="12442" priority="3810"/>
    <cfRule type="duplicateValues" dxfId="12441" priority="3809" stopIfTrue="1"/>
    <cfRule type="duplicateValues" priority="3808"/>
    <cfRule type="duplicateValues" dxfId="12440" priority="3807"/>
    <cfRule type="duplicateValues" dxfId="12439" priority="3806"/>
    <cfRule type="duplicateValues" dxfId="12438" priority="3805" stopIfTrue="1"/>
    <cfRule type="duplicateValues" priority="3804"/>
    <cfRule type="duplicateValues" dxfId="12437" priority="3803"/>
    <cfRule type="duplicateValues" dxfId="12436" priority="3802"/>
    <cfRule type="duplicateValues" dxfId="12435" priority="3801" stopIfTrue="1"/>
    <cfRule type="duplicateValues" priority="3800"/>
    <cfRule type="duplicateValues" dxfId="12434" priority="3799"/>
    <cfRule type="duplicateValues" dxfId="12433" priority="3798"/>
    <cfRule type="duplicateValues" dxfId="12432" priority="3797" stopIfTrue="1"/>
    <cfRule type="duplicateValues" priority="3796"/>
    <cfRule type="duplicateValues" dxfId="12431" priority="3795"/>
    <cfRule type="duplicateValues" dxfId="12430" priority="3794"/>
    <cfRule type="duplicateValues" dxfId="12429" priority="3793" stopIfTrue="1"/>
    <cfRule type="duplicateValues" priority="3792"/>
    <cfRule type="duplicateValues" dxfId="12428" priority="3791"/>
    <cfRule type="duplicateValues" dxfId="12427" priority="3790"/>
    <cfRule type="duplicateValues" dxfId="12426" priority="3789" stopIfTrue="1"/>
    <cfRule type="duplicateValues" priority="3788"/>
    <cfRule type="duplicateValues" dxfId="12425" priority="3787"/>
    <cfRule type="duplicateValues" dxfId="12424" priority="3786"/>
    <cfRule type="duplicateValues" dxfId="12423" priority="3785" stopIfTrue="1"/>
    <cfRule type="duplicateValues" priority="3784"/>
    <cfRule type="duplicateValues" dxfId="12422" priority="3783"/>
    <cfRule type="duplicateValues" dxfId="12421" priority="3782"/>
    <cfRule type="duplicateValues" dxfId="12420" priority="3781" stopIfTrue="1"/>
    <cfRule type="duplicateValues" priority="3780"/>
    <cfRule type="duplicateValues" dxfId="12419" priority="3779"/>
    <cfRule type="duplicateValues" dxfId="12418" priority="3778"/>
    <cfRule type="duplicateValues" dxfId="12417" priority="3777" stopIfTrue="1"/>
    <cfRule type="duplicateValues" priority="3776"/>
    <cfRule type="duplicateValues" dxfId="12416" priority="3775"/>
    <cfRule type="duplicateValues" dxfId="12415" priority="3774"/>
    <cfRule type="duplicateValues" dxfId="12414" priority="3773" stopIfTrue="1"/>
    <cfRule type="duplicateValues" priority="3772"/>
    <cfRule type="duplicateValues" dxfId="12413" priority="3771"/>
    <cfRule type="duplicateValues" dxfId="12412" priority="3770"/>
    <cfRule type="duplicateValues" dxfId="12411" priority="3769" stopIfTrue="1"/>
    <cfRule type="duplicateValues" priority="3768"/>
    <cfRule type="duplicateValues" dxfId="12410" priority="3767"/>
  </conditionalFormatting>
  <conditionalFormatting sqref="L2084">
    <cfRule type="duplicateValues" dxfId="12409" priority="3584"/>
    <cfRule type="duplicateValues" dxfId="12408" priority="3583" stopIfTrue="1"/>
    <cfRule type="duplicateValues" dxfId="12407" priority="3585"/>
    <cfRule type="duplicateValues" priority="3586"/>
    <cfRule type="duplicateValues" dxfId="12406" priority="3587"/>
    <cfRule type="duplicateValues" priority="3588"/>
  </conditionalFormatting>
  <conditionalFormatting sqref="L2085">
    <cfRule type="duplicateValues" priority="3550"/>
    <cfRule type="duplicateValues" dxfId="12405" priority="3549"/>
    <cfRule type="duplicateValues" dxfId="12404" priority="3548"/>
    <cfRule type="duplicateValues" dxfId="12403" priority="3547" stopIfTrue="1"/>
    <cfRule type="duplicateValues" priority="3546"/>
    <cfRule type="duplicateValues" dxfId="12402" priority="3545"/>
    <cfRule type="duplicateValues" dxfId="12401" priority="3544"/>
    <cfRule type="duplicateValues" dxfId="12400" priority="3543" stopIfTrue="1"/>
    <cfRule type="duplicateValues" priority="3542"/>
    <cfRule type="duplicateValues" dxfId="12399" priority="3541"/>
    <cfRule type="duplicateValues" dxfId="12398" priority="3540"/>
    <cfRule type="duplicateValues" dxfId="12397" priority="3539" stopIfTrue="1"/>
    <cfRule type="duplicateValues" priority="3538"/>
    <cfRule type="duplicateValues" dxfId="12396" priority="3537"/>
    <cfRule type="duplicateValues" dxfId="12395" priority="3536"/>
    <cfRule type="duplicateValues" dxfId="12394" priority="3535" stopIfTrue="1"/>
    <cfRule type="duplicateValues" priority="3534"/>
    <cfRule type="duplicateValues" dxfId="12393" priority="3533"/>
    <cfRule type="duplicateValues" dxfId="12392" priority="3532"/>
    <cfRule type="duplicateValues" dxfId="12391" priority="3531" stopIfTrue="1"/>
    <cfRule type="duplicateValues" priority="3530"/>
    <cfRule type="duplicateValues" dxfId="12390" priority="3529"/>
    <cfRule type="duplicateValues" dxfId="12389" priority="3528"/>
    <cfRule type="duplicateValues" dxfId="12388" priority="3527" stopIfTrue="1"/>
    <cfRule type="duplicateValues" priority="3526"/>
    <cfRule type="duplicateValues" dxfId="12387" priority="3525"/>
    <cfRule type="duplicateValues" dxfId="12386" priority="3524"/>
    <cfRule type="duplicateValues" dxfId="12385" priority="3523" stopIfTrue="1"/>
    <cfRule type="duplicateValues" priority="3522"/>
    <cfRule type="duplicateValues" dxfId="12384" priority="3521"/>
    <cfRule type="duplicateValues" dxfId="12383" priority="3520"/>
    <cfRule type="duplicateValues" dxfId="12382" priority="3519" stopIfTrue="1"/>
    <cfRule type="duplicateValues" priority="3518"/>
    <cfRule type="duplicateValues" dxfId="12381" priority="3517"/>
    <cfRule type="duplicateValues" dxfId="12380" priority="3516"/>
    <cfRule type="duplicateValues" dxfId="12379" priority="3515" stopIfTrue="1"/>
    <cfRule type="duplicateValues" priority="3514"/>
    <cfRule type="duplicateValues" dxfId="12378" priority="3513"/>
    <cfRule type="duplicateValues" dxfId="12377" priority="3512"/>
    <cfRule type="duplicateValues" dxfId="12376" priority="3511" stopIfTrue="1"/>
    <cfRule type="duplicateValues" priority="3510"/>
    <cfRule type="duplicateValues" dxfId="12375" priority="3509"/>
    <cfRule type="duplicateValues" dxfId="12374" priority="3508"/>
    <cfRule type="duplicateValues" dxfId="12373" priority="3507" stopIfTrue="1"/>
    <cfRule type="duplicateValues" priority="3506"/>
    <cfRule type="duplicateValues" dxfId="12372" priority="3505"/>
    <cfRule type="duplicateValues" dxfId="12371" priority="3504"/>
    <cfRule type="duplicateValues" dxfId="12370" priority="3503" stopIfTrue="1"/>
    <cfRule type="duplicateValues" priority="3502"/>
    <cfRule type="duplicateValues" dxfId="12369" priority="3501"/>
    <cfRule type="duplicateValues" dxfId="12368" priority="3500"/>
    <cfRule type="duplicateValues" dxfId="12367" priority="3499" stopIfTrue="1"/>
    <cfRule type="duplicateValues" priority="3498"/>
    <cfRule type="duplicateValues" dxfId="12366" priority="3497"/>
    <cfRule type="duplicateValues" dxfId="12365" priority="3496"/>
    <cfRule type="duplicateValues" dxfId="12364" priority="3495" stopIfTrue="1"/>
    <cfRule type="duplicateValues" priority="3494"/>
    <cfRule type="duplicateValues" dxfId="12363" priority="3493"/>
    <cfRule type="duplicateValues" dxfId="12362" priority="3492"/>
    <cfRule type="duplicateValues" dxfId="12361" priority="3491" stopIfTrue="1"/>
    <cfRule type="duplicateValues" priority="3490"/>
    <cfRule type="duplicateValues" dxfId="12360" priority="3489"/>
    <cfRule type="duplicateValues" dxfId="12359" priority="3488"/>
    <cfRule type="duplicateValues" dxfId="12358" priority="3487" stopIfTrue="1"/>
    <cfRule type="duplicateValues" priority="3486"/>
    <cfRule type="duplicateValues" dxfId="12357" priority="3485"/>
    <cfRule type="duplicateValues" dxfId="12356" priority="3484"/>
    <cfRule type="duplicateValues" dxfId="12355" priority="3483" stopIfTrue="1"/>
    <cfRule type="duplicateValues" priority="3482"/>
    <cfRule type="duplicateValues" dxfId="12354" priority="3481"/>
    <cfRule type="duplicateValues" dxfId="12353" priority="3480"/>
    <cfRule type="duplicateValues" dxfId="12352" priority="3479" stopIfTrue="1"/>
    <cfRule type="duplicateValues" priority="3478"/>
    <cfRule type="duplicateValues" dxfId="12351" priority="3477"/>
    <cfRule type="duplicateValues" dxfId="12350" priority="3476"/>
    <cfRule type="duplicateValues" dxfId="12349" priority="3475" stopIfTrue="1"/>
    <cfRule type="duplicateValues" priority="3582"/>
    <cfRule type="duplicateValues" dxfId="12348" priority="3581"/>
    <cfRule type="duplicateValues" dxfId="12347" priority="3580"/>
    <cfRule type="duplicateValues" dxfId="12346" priority="3579" stopIfTrue="1"/>
    <cfRule type="duplicateValues" priority="3578"/>
    <cfRule type="duplicateValues" dxfId="12345" priority="3577"/>
    <cfRule type="duplicateValues" dxfId="12344" priority="3576"/>
    <cfRule type="duplicateValues" dxfId="12343" priority="3575" stopIfTrue="1"/>
    <cfRule type="duplicateValues" priority="3574"/>
    <cfRule type="duplicateValues" dxfId="12342" priority="3573"/>
    <cfRule type="duplicateValues" dxfId="12341" priority="3572"/>
    <cfRule type="duplicateValues" dxfId="12340" priority="3571" stopIfTrue="1"/>
    <cfRule type="duplicateValues" priority="3570"/>
    <cfRule type="duplicateValues" dxfId="12339" priority="3569"/>
    <cfRule type="duplicateValues" dxfId="12338" priority="3568"/>
    <cfRule type="duplicateValues" dxfId="12337" priority="3567" stopIfTrue="1"/>
    <cfRule type="duplicateValues" priority="3566"/>
    <cfRule type="duplicateValues" dxfId="12336" priority="3565"/>
    <cfRule type="duplicateValues" dxfId="12335" priority="3564"/>
    <cfRule type="duplicateValues" dxfId="12334" priority="3563" stopIfTrue="1"/>
    <cfRule type="duplicateValues" priority="3562"/>
    <cfRule type="duplicateValues" dxfId="12333" priority="3561"/>
    <cfRule type="duplicateValues" dxfId="12332" priority="3560"/>
    <cfRule type="duplicateValues" dxfId="12331" priority="3559" stopIfTrue="1"/>
    <cfRule type="duplicateValues" priority="3558"/>
    <cfRule type="duplicateValues" dxfId="12330" priority="3557"/>
    <cfRule type="duplicateValues" dxfId="12329" priority="3556"/>
    <cfRule type="duplicateValues" dxfId="12328" priority="3555" stopIfTrue="1"/>
    <cfRule type="duplicateValues" priority="3554"/>
    <cfRule type="duplicateValues" dxfId="12327" priority="3553"/>
    <cfRule type="duplicateValues" dxfId="12326" priority="3552"/>
    <cfRule type="duplicateValues" dxfId="12325" priority="3551" stopIfTrue="1"/>
  </conditionalFormatting>
  <conditionalFormatting sqref="L2086:L2087">
    <cfRule type="duplicateValues" dxfId="12324" priority="3470"/>
    <cfRule type="duplicateValues" dxfId="12323" priority="3471"/>
    <cfRule type="duplicateValues" priority="3472"/>
    <cfRule type="duplicateValues" dxfId="12322" priority="3473"/>
    <cfRule type="duplicateValues" priority="3474"/>
    <cfRule type="duplicateValues" dxfId="12321" priority="3469" stopIfTrue="1"/>
  </conditionalFormatting>
  <conditionalFormatting sqref="L2088:L2089">
    <cfRule type="duplicateValues" priority="3376"/>
    <cfRule type="duplicateValues" dxfId="12320" priority="3375"/>
    <cfRule type="duplicateValues" dxfId="12319" priority="3374"/>
    <cfRule type="duplicateValues" dxfId="12318" priority="3373" stopIfTrue="1"/>
    <cfRule type="duplicateValues" priority="3372"/>
    <cfRule type="duplicateValues" dxfId="12317" priority="3371"/>
    <cfRule type="duplicateValues" dxfId="12316" priority="3370"/>
    <cfRule type="duplicateValues" dxfId="12315" priority="3369" stopIfTrue="1"/>
    <cfRule type="duplicateValues" priority="3368"/>
    <cfRule type="duplicateValues" dxfId="12314" priority="3367"/>
    <cfRule type="duplicateValues" dxfId="12313" priority="3366"/>
    <cfRule type="duplicateValues" dxfId="12312" priority="3365" stopIfTrue="1"/>
    <cfRule type="duplicateValues" priority="3364"/>
    <cfRule type="duplicateValues" dxfId="12311" priority="3363"/>
    <cfRule type="duplicateValues" dxfId="12310" priority="3362"/>
    <cfRule type="duplicateValues" dxfId="12309" priority="3361" stopIfTrue="1"/>
    <cfRule type="duplicateValues" priority="3360"/>
    <cfRule type="duplicateValues" dxfId="12308" priority="3318"/>
    <cfRule type="duplicateValues" dxfId="12307" priority="3358"/>
    <cfRule type="duplicateValues" dxfId="12306" priority="3357" stopIfTrue="1"/>
    <cfRule type="duplicateValues" priority="3356"/>
    <cfRule type="duplicateValues" dxfId="12305" priority="3355"/>
    <cfRule type="duplicateValues" dxfId="12304" priority="3354"/>
    <cfRule type="duplicateValues" dxfId="12303" priority="3353" stopIfTrue="1"/>
    <cfRule type="duplicateValues" priority="3352"/>
    <cfRule type="duplicateValues" dxfId="12302" priority="3351"/>
    <cfRule type="duplicateValues" dxfId="12301" priority="3350"/>
    <cfRule type="duplicateValues" dxfId="12300" priority="3349" stopIfTrue="1"/>
    <cfRule type="duplicateValues" priority="3348"/>
    <cfRule type="duplicateValues" dxfId="12299" priority="3347"/>
    <cfRule type="duplicateValues" dxfId="12298" priority="3346"/>
    <cfRule type="duplicateValues" dxfId="12297" priority="3345" stopIfTrue="1"/>
    <cfRule type="duplicateValues" priority="3344"/>
    <cfRule type="duplicateValues" dxfId="12296" priority="3343"/>
    <cfRule type="duplicateValues" dxfId="12295" priority="3342"/>
    <cfRule type="duplicateValues" dxfId="12294" priority="3341" stopIfTrue="1"/>
    <cfRule type="duplicateValues" priority="3340"/>
    <cfRule type="duplicateValues" dxfId="12293" priority="3339"/>
    <cfRule type="duplicateValues" dxfId="12292" priority="3338"/>
    <cfRule type="duplicateValues" dxfId="12291" priority="3337" stopIfTrue="1"/>
    <cfRule type="duplicateValues" priority="3336"/>
    <cfRule type="duplicateValues" dxfId="12290" priority="3335"/>
    <cfRule type="duplicateValues" dxfId="12289" priority="3334"/>
    <cfRule type="duplicateValues" dxfId="12288" priority="3333" stopIfTrue="1"/>
    <cfRule type="duplicateValues" priority="3332"/>
    <cfRule type="duplicateValues" dxfId="12287" priority="3331"/>
    <cfRule type="duplicateValues" dxfId="12286" priority="3330"/>
    <cfRule type="duplicateValues" dxfId="12285" priority="3329" stopIfTrue="1"/>
    <cfRule type="duplicateValues" priority="3328"/>
    <cfRule type="duplicateValues" dxfId="12284" priority="3327"/>
    <cfRule type="duplicateValues" dxfId="12283" priority="3326"/>
    <cfRule type="duplicateValues" dxfId="12282" priority="3325" stopIfTrue="1"/>
    <cfRule type="duplicateValues" priority="3324"/>
    <cfRule type="duplicateValues" dxfId="12281" priority="3323"/>
    <cfRule type="duplicateValues" dxfId="12280" priority="3322"/>
    <cfRule type="duplicateValues" dxfId="12279" priority="3321" stopIfTrue="1"/>
    <cfRule type="duplicateValues" dxfId="12278" priority="3382"/>
    <cfRule type="duplicateValues" dxfId="12277" priority="3381" stopIfTrue="1"/>
    <cfRule type="duplicateValues" priority="3380"/>
    <cfRule type="duplicateValues" dxfId="12276" priority="3379"/>
    <cfRule type="duplicateValues" dxfId="12275" priority="3205" stopIfTrue="1"/>
    <cfRule type="duplicateValues" dxfId="12274" priority="3359"/>
    <cfRule type="duplicateValues" dxfId="12273" priority="3206"/>
    <cfRule type="duplicateValues" dxfId="12272" priority="3378"/>
    <cfRule type="duplicateValues" dxfId="12271" priority="3377" stopIfTrue="1"/>
    <cfRule type="duplicateValues" dxfId="12270" priority="3207"/>
    <cfRule type="duplicateValues" priority="3208"/>
    <cfRule type="duplicateValues" dxfId="12269" priority="3209" stopIfTrue="1"/>
    <cfRule type="duplicateValues" dxfId="12268" priority="3210"/>
    <cfRule type="duplicateValues" dxfId="12267" priority="3211"/>
    <cfRule type="duplicateValues" priority="3212"/>
    <cfRule type="duplicateValues" dxfId="12266" priority="3213" stopIfTrue="1"/>
    <cfRule type="duplicateValues" dxfId="12265" priority="3214"/>
    <cfRule type="duplicateValues" dxfId="12264" priority="3215"/>
    <cfRule type="duplicateValues" priority="3216"/>
    <cfRule type="duplicateValues" dxfId="12263" priority="3217" stopIfTrue="1"/>
    <cfRule type="duplicateValues" dxfId="12262" priority="3218"/>
    <cfRule type="duplicateValues" dxfId="12261" priority="3219"/>
    <cfRule type="duplicateValues" dxfId="12260" priority="3319"/>
    <cfRule type="duplicateValues" priority="3220"/>
    <cfRule type="duplicateValues" dxfId="12259" priority="3221" stopIfTrue="1"/>
    <cfRule type="duplicateValues" dxfId="12258" priority="3222"/>
    <cfRule type="duplicateValues" dxfId="12257" priority="3223"/>
    <cfRule type="duplicateValues" priority="3224"/>
    <cfRule type="duplicateValues" dxfId="12256" priority="3225" stopIfTrue="1"/>
    <cfRule type="duplicateValues" dxfId="12255" priority="3226"/>
    <cfRule type="duplicateValues" dxfId="12254" priority="3227"/>
    <cfRule type="duplicateValues" priority="3228"/>
    <cfRule type="duplicateValues" dxfId="12253" priority="3229" stopIfTrue="1"/>
    <cfRule type="duplicateValues" dxfId="12252" priority="3230"/>
    <cfRule type="duplicateValues" dxfId="12251" priority="3231"/>
    <cfRule type="duplicateValues" priority="3232"/>
    <cfRule type="duplicateValues" dxfId="12250" priority="3233" stopIfTrue="1"/>
    <cfRule type="duplicateValues" dxfId="12249" priority="3234"/>
    <cfRule type="duplicateValues" dxfId="12248" priority="3235"/>
    <cfRule type="duplicateValues" priority="3236"/>
    <cfRule type="duplicateValues" dxfId="12247" priority="3237" stopIfTrue="1"/>
    <cfRule type="duplicateValues" dxfId="12246" priority="3238"/>
    <cfRule type="duplicateValues" dxfId="12245" priority="3239"/>
    <cfRule type="duplicateValues" priority="3240"/>
    <cfRule type="duplicateValues" dxfId="12244" priority="3241" stopIfTrue="1"/>
    <cfRule type="duplicateValues" dxfId="12243" priority="3242"/>
    <cfRule type="duplicateValues" dxfId="12242" priority="3243"/>
    <cfRule type="duplicateValues" priority="3244"/>
    <cfRule type="duplicateValues" dxfId="12241" priority="3245" stopIfTrue="1"/>
    <cfRule type="duplicateValues" dxfId="12240" priority="3246"/>
    <cfRule type="duplicateValues" dxfId="12239" priority="3247"/>
    <cfRule type="duplicateValues" priority="3248"/>
    <cfRule type="duplicateValues" dxfId="12238" priority="3249" stopIfTrue="1"/>
    <cfRule type="duplicateValues" dxfId="12237" priority="3250"/>
    <cfRule type="duplicateValues" dxfId="12236" priority="3251"/>
    <cfRule type="duplicateValues" priority="3252"/>
    <cfRule type="duplicateValues" dxfId="12235" priority="3253" stopIfTrue="1"/>
    <cfRule type="duplicateValues" dxfId="12234" priority="3254"/>
    <cfRule type="duplicateValues" dxfId="12233" priority="3255"/>
    <cfRule type="duplicateValues" priority="3256"/>
    <cfRule type="duplicateValues" dxfId="12232" priority="3257" stopIfTrue="1"/>
    <cfRule type="duplicateValues" dxfId="12231" priority="3258"/>
    <cfRule type="duplicateValues" dxfId="12230" priority="3259"/>
    <cfRule type="duplicateValues" priority="3260"/>
    <cfRule type="duplicateValues" dxfId="12229" priority="3261" stopIfTrue="1"/>
    <cfRule type="duplicateValues" dxfId="12228" priority="3262"/>
    <cfRule type="duplicateValues" dxfId="12227" priority="3263"/>
    <cfRule type="duplicateValues" priority="3264"/>
    <cfRule type="duplicateValues" dxfId="12226" priority="3265" stopIfTrue="1"/>
    <cfRule type="duplicateValues" dxfId="12225" priority="3266"/>
    <cfRule type="duplicateValues" dxfId="12224" priority="3267"/>
    <cfRule type="duplicateValues" priority="3268"/>
    <cfRule type="duplicateValues" dxfId="12223" priority="3269" stopIfTrue="1"/>
    <cfRule type="duplicateValues" dxfId="12222" priority="3270"/>
    <cfRule type="duplicateValues" dxfId="12221" priority="3271"/>
    <cfRule type="duplicateValues" priority="3272"/>
    <cfRule type="duplicateValues" dxfId="12220" priority="3273" stopIfTrue="1"/>
    <cfRule type="duplicateValues" dxfId="12219" priority="3274"/>
    <cfRule type="duplicateValues" dxfId="12218" priority="3275"/>
    <cfRule type="duplicateValues" priority="3276"/>
    <cfRule type="duplicateValues" dxfId="12217" priority="3277" stopIfTrue="1"/>
    <cfRule type="duplicateValues" dxfId="12216" priority="3278"/>
    <cfRule type="duplicateValues" dxfId="12215" priority="3279"/>
    <cfRule type="duplicateValues" priority="3280"/>
    <cfRule type="duplicateValues" dxfId="12214" priority="3281" stopIfTrue="1"/>
    <cfRule type="duplicateValues" dxfId="12213" priority="3282"/>
    <cfRule type="duplicateValues" dxfId="12212" priority="3283"/>
    <cfRule type="duplicateValues" priority="3284"/>
    <cfRule type="duplicateValues" dxfId="12211" priority="3285" stopIfTrue="1"/>
    <cfRule type="duplicateValues" dxfId="12210" priority="3286"/>
    <cfRule type="duplicateValues" dxfId="12209" priority="3287"/>
    <cfRule type="duplicateValues" priority="3288"/>
    <cfRule type="duplicateValues" dxfId="12208" priority="3289" stopIfTrue="1"/>
    <cfRule type="duplicateValues" dxfId="12207" priority="3290"/>
    <cfRule type="duplicateValues" dxfId="12206" priority="3291"/>
    <cfRule type="duplicateValues" priority="3292"/>
    <cfRule type="duplicateValues" dxfId="12205" priority="3293" stopIfTrue="1"/>
    <cfRule type="duplicateValues" dxfId="12204" priority="3294"/>
    <cfRule type="duplicateValues" dxfId="12203" priority="3295"/>
    <cfRule type="duplicateValues" priority="3296"/>
    <cfRule type="duplicateValues" dxfId="12202" priority="3297" stopIfTrue="1"/>
    <cfRule type="duplicateValues" dxfId="12201" priority="3298"/>
    <cfRule type="duplicateValues" dxfId="12200" priority="3299"/>
    <cfRule type="duplicateValues" priority="3300"/>
    <cfRule type="duplicateValues" dxfId="12199" priority="3301" stopIfTrue="1"/>
    <cfRule type="duplicateValues" dxfId="12198" priority="3302"/>
    <cfRule type="duplicateValues" dxfId="12197" priority="3303"/>
    <cfRule type="duplicateValues" priority="3304"/>
    <cfRule type="duplicateValues" dxfId="12196" priority="3305" stopIfTrue="1"/>
    <cfRule type="duplicateValues" dxfId="12195" priority="3306"/>
    <cfRule type="duplicateValues" dxfId="12194" priority="3307"/>
    <cfRule type="duplicateValues" priority="3308"/>
    <cfRule type="duplicateValues" dxfId="12193" priority="3309" stopIfTrue="1"/>
    <cfRule type="duplicateValues" dxfId="12192" priority="3310"/>
    <cfRule type="duplicateValues" dxfId="12191" priority="3311"/>
    <cfRule type="duplicateValues" priority="3312"/>
    <cfRule type="duplicateValues" dxfId="12190" priority="3313" stopIfTrue="1"/>
    <cfRule type="duplicateValues" dxfId="12189" priority="3314"/>
    <cfRule type="duplicateValues" dxfId="12188" priority="3315"/>
    <cfRule type="duplicateValues" priority="3316"/>
    <cfRule type="duplicateValues" dxfId="12187" priority="3317" stopIfTrue="1"/>
    <cfRule type="duplicateValues" priority="3320"/>
    <cfRule type="duplicateValues" priority="3468"/>
    <cfRule type="duplicateValues" dxfId="12186" priority="3467"/>
    <cfRule type="duplicateValues" dxfId="12185" priority="3466"/>
    <cfRule type="duplicateValues" dxfId="12184" priority="3465" stopIfTrue="1"/>
    <cfRule type="duplicateValues" priority="3464"/>
    <cfRule type="duplicateValues" dxfId="12183" priority="3463"/>
    <cfRule type="duplicateValues" dxfId="12182" priority="3462"/>
    <cfRule type="duplicateValues" dxfId="12181" priority="3461" stopIfTrue="1"/>
    <cfRule type="duplicateValues" priority="3460"/>
    <cfRule type="duplicateValues" dxfId="12180" priority="3459"/>
    <cfRule type="duplicateValues" dxfId="12179" priority="3458"/>
    <cfRule type="duplicateValues" dxfId="12178" priority="3457" stopIfTrue="1"/>
    <cfRule type="duplicateValues" priority="3456"/>
    <cfRule type="duplicateValues" dxfId="12177" priority="3455"/>
    <cfRule type="duplicateValues" dxfId="12176" priority="3454"/>
    <cfRule type="duplicateValues" dxfId="12175" priority="3453" stopIfTrue="1"/>
    <cfRule type="duplicateValues" priority="3452"/>
    <cfRule type="duplicateValues" dxfId="12174" priority="3451"/>
    <cfRule type="duplicateValues" dxfId="12173" priority="3450"/>
    <cfRule type="duplicateValues" dxfId="12172" priority="3449" stopIfTrue="1"/>
    <cfRule type="duplicateValues" priority="3448"/>
    <cfRule type="duplicateValues" dxfId="12171" priority="3447"/>
    <cfRule type="duplicateValues" dxfId="12170" priority="3446"/>
    <cfRule type="duplicateValues" dxfId="12169" priority="3445" stopIfTrue="1"/>
    <cfRule type="duplicateValues" priority="3444"/>
    <cfRule type="duplicateValues" dxfId="12168" priority="3443"/>
    <cfRule type="duplicateValues" dxfId="12167" priority="3442"/>
    <cfRule type="duplicateValues" dxfId="12166" priority="3441" stopIfTrue="1"/>
    <cfRule type="duplicateValues" priority="3440"/>
    <cfRule type="duplicateValues" dxfId="12165" priority="3439"/>
    <cfRule type="duplicateValues" dxfId="12164" priority="3438"/>
    <cfRule type="duplicateValues" dxfId="12163" priority="3437" stopIfTrue="1"/>
    <cfRule type="duplicateValues" priority="3436"/>
    <cfRule type="duplicateValues" dxfId="12162" priority="3435"/>
    <cfRule type="duplicateValues" dxfId="12161" priority="3434"/>
    <cfRule type="duplicateValues" dxfId="12160" priority="3433" stopIfTrue="1"/>
    <cfRule type="duplicateValues" priority="3432"/>
    <cfRule type="duplicateValues" dxfId="12159" priority="3431"/>
    <cfRule type="duplicateValues" dxfId="12158" priority="3430"/>
    <cfRule type="duplicateValues" dxfId="12157" priority="3429" stopIfTrue="1"/>
    <cfRule type="duplicateValues" priority="3428"/>
    <cfRule type="duplicateValues" dxfId="12156" priority="3427"/>
    <cfRule type="duplicateValues" dxfId="12155" priority="3426"/>
    <cfRule type="duplicateValues" dxfId="12154" priority="3425" stopIfTrue="1"/>
    <cfRule type="duplicateValues" priority="3424"/>
    <cfRule type="duplicateValues" dxfId="12153" priority="3423"/>
    <cfRule type="duplicateValues" dxfId="12152" priority="3422"/>
    <cfRule type="duplicateValues" dxfId="12151" priority="3421" stopIfTrue="1"/>
    <cfRule type="duplicateValues" priority="3420"/>
    <cfRule type="duplicateValues" dxfId="12150" priority="3419"/>
    <cfRule type="duplicateValues" dxfId="12149" priority="3418"/>
    <cfRule type="duplicateValues" dxfId="12148" priority="3417" stopIfTrue="1"/>
    <cfRule type="duplicateValues" priority="3416"/>
    <cfRule type="duplicateValues" dxfId="12147" priority="3415"/>
    <cfRule type="duplicateValues" dxfId="12146" priority="3414"/>
    <cfRule type="duplicateValues" dxfId="12145" priority="3413" stopIfTrue="1"/>
    <cfRule type="duplicateValues" priority="3412"/>
    <cfRule type="duplicateValues" dxfId="12144" priority="3411"/>
    <cfRule type="duplicateValues" dxfId="12143" priority="3410"/>
    <cfRule type="duplicateValues" dxfId="12142" priority="3409" stopIfTrue="1"/>
    <cfRule type="duplicateValues" priority="3408"/>
    <cfRule type="duplicateValues" dxfId="12141" priority="3407"/>
    <cfRule type="duplicateValues" dxfId="12140" priority="3406"/>
    <cfRule type="duplicateValues" dxfId="12139" priority="3405" stopIfTrue="1"/>
    <cfRule type="duplicateValues" priority="3404"/>
    <cfRule type="duplicateValues" dxfId="12138" priority="3403"/>
    <cfRule type="duplicateValues" dxfId="12137" priority="3402"/>
    <cfRule type="duplicateValues" dxfId="12136" priority="3401" stopIfTrue="1"/>
    <cfRule type="duplicateValues" priority="3400"/>
    <cfRule type="duplicateValues" dxfId="12135" priority="3399"/>
    <cfRule type="duplicateValues" dxfId="12134" priority="3398"/>
    <cfRule type="duplicateValues" dxfId="12133" priority="3397" stopIfTrue="1"/>
    <cfRule type="duplicateValues" priority="3396"/>
    <cfRule type="duplicateValues" dxfId="12132" priority="3395"/>
    <cfRule type="duplicateValues" dxfId="12131" priority="3394"/>
    <cfRule type="duplicateValues" dxfId="12130" priority="3393" stopIfTrue="1"/>
    <cfRule type="duplicateValues" priority="3392"/>
    <cfRule type="duplicateValues" dxfId="12129" priority="3391"/>
    <cfRule type="duplicateValues" dxfId="12128" priority="3390"/>
    <cfRule type="duplicateValues" dxfId="12127" priority="3389" stopIfTrue="1"/>
    <cfRule type="duplicateValues" priority="3388"/>
    <cfRule type="duplicateValues" dxfId="12126" priority="3387"/>
    <cfRule type="duplicateValues" dxfId="12125" priority="3386"/>
    <cfRule type="duplicateValues" dxfId="12124" priority="3385" stopIfTrue="1"/>
    <cfRule type="duplicateValues" priority="3384"/>
    <cfRule type="duplicateValues" dxfId="12123" priority="3383"/>
  </conditionalFormatting>
  <conditionalFormatting sqref="L2089">
    <cfRule type="duplicateValues" priority="4516"/>
    <cfRule type="duplicateValues" dxfId="12122" priority="4515"/>
    <cfRule type="duplicateValues" dxfId="12121" priority="4511"/>
    <cfRule type="duplicateValues" priority="4512"/>
    <cfRule type="duplicateValues" dxfId="12120" priority="4513" stopIfTrue="1"/>
    <cfRule type="duplicateValues" dxfId="12119" priority="4514"/>
    <cfRule type="duplicateValues" dxfId="12118" priority="4509" stopIfTrue="1"/>
    <cfRule type="duplicateValues" dxfId="12117" priority="4510"/>
  </conditionalFormatting>
  <conditionalFormatting sqref="L2090">
    <cfRule type="duplicateValues" dxfId="12116" priority="3201" stopIfTrue="1"/>
    <cfRule type="duplicateValues" dxfId="12115" priority="3202"/>
    <cfRule type="duplicateValues" dxfId="12114" priority="3203"/>
    <cfRule type="duplicateValues" priority="3204"/>
  </conditionalFormatting>
  <conditionalFormatting sqref="L2091">
    <cfRule type="duplicateValues" priority="2980"/>
    <cfRule type="duplicateValues" dxfId="12113" priority="2979"/>
    <cfRule type="duplicateValues" dxfId="12112" priority="2978"/>
    <cfRule type="duplicateValues" dxfId="12111" priority="2977" stopIfTrue="1"/>
    <cfRule type="duplicateValues" priority="2976"/>
    <cfRule type="duplicateValues" dxfId="12110" priority="2975"/>
    <cfRule type="duplicateValues" dxfId="12109" priority="2974"/>
    <cfRule type="duplicateValues" dxfId="12108" priority="2973" stopIfTrue="1"/>
    <cfRule type="duplicateValues" priority="2972"/>
    <cfRule type="duplicateValues" dxfId="12107" priority="2971"/>
    <cfRule type="duplicateValues" dxfId="12106" priority="2970"/>
    <cfRule type="duplicateValues" dxfId="12105" priority="2969" stopIfTrue="1"/>
    <cfRule type="duplicateValues" priority="2968"/>
    <cfRule type="duplicateValues" dxfId="12104" priority="2967"/>
    <cfRule type="duplicateValues" dxfId="12103" priority="2966"/>
    <cfRule type="duplicateValues" dxfId="12102" priority="2965" stopIfTrue="1"/>
    <cfRule type="duplicateValues" priority="2964"/>
    <cfRule type="duplicateValues" dxfId="12101" priority="2963"/>
    <cfRule type="duplicateValues" dxfId="12100" priority="2962"/>
    <cfRule type="duplicateValues" dxfId="12099" priority="2961" stopIfTrue="1"/>
    <cfRule type="duplicateValues" priority="2960"/>
    <cfRule type="duplicateValues" dxfId="12098" priority="2959"/>
    <cfRule type="duplicateValues" dxfId="12097" priority="2958"/>
    <cfRule type="duplicateValues" dxfId="12096" priority="2957" stopIfTrue="1"/>
    <cfRule type="duplicateValues" priority="2956"/>
    <cfRule type="duplicateValues" dxfId="12095" priority="2955"/>
    <cfRule type="duplicateValues" dxfId="12094" priority="2954"/>
    <cfRule type="duplicateValues" dxfId="12093" priority="2953" stopIfTrue="1"/>
    <cfRule type="duplicateValues" priority="2952"/>
    <cfRule type="duplicateValues" dxfId="12092" priority="2951"/>
    <cfRule type="duplicateValues" dxfId="12091" priority="2950"/>
    <cfRule type="duplicateValues" dxfId="12090" priority="2949" stopIfTrue="1"/>
    <cfRule type="duplicateValues" priority="2948"/>
    <cfRule type="duplicateValues" dxfId="12089" priority="2947"/>
    <cfRule type="duplicateValues" dxfId="12088" priority="2946"/>
    <cfRule type="duplicateValues" dxfId="12087" priority="2945" stopIfTrue="1"/>
    <cfRule type="duplicateValues" priority="2944"/>
    <cfRule type="duplicateValues" dxfId="12086" priority="2943"/>
    <cfRule type="duplicateValues" dxfId="12085" priority="2942"/>
    <cfRule type="duplicateValues" dxfId="12084" priority="2941" stopIfTrue="1"/>
    <cfRule type="duplicateValues" priority="2940"/>
    <cfRule type="duplicateValues" dxfId="12083" priority="2939"/>
    <cfRule type="duplicateValues" dxfId="12082" priority="2938"/>
    <cfRule type="duplicateValues" dxfId="12081" priority="2937" stopIfTrue="1"/>
    <cfRule type="duplicateValues" priority="2936"/>
    <cfRule type="duplicateValues" dxfId="12080" priority="2935"/>
    <cfRule type="duplicateValues" dxfId="12079" priority="2934"/>
    <cfRule type="duplicateValues" dxfId="12078" priority="2933" stopIfTrue="1"/>
    <cfRule type="duplicateValues" priority="2932"/>
    <cfRule type="duplicateValues" dxfId="12077" priority="2931"/>
    <cfRule type="duplicateValues" dxfId="12076" priority="2930"/>
    <cfRule type="duplicateValues" dxfId="12075" priority="2929" stopIfTrue="1"/>
    <cfRule type="duplicateValues" dxfId="12074" priority="2985" stopIfTrue="1"/>
    <cfRule type="duplicateValues" priority="2984"/>
    <cfRule type="duplicateValues" dxfId="12073" priority="2983"/>
    <cfRule type="duplicateValues" dxfId="12072" priority="2982"/>
    <cfRule type="duplicateValues" dxfId="12071" priority="3130"/>
    <cfRule type="duplicateValues" dxfId="12070" priority="3065" stopIfTrue="1"/>
    <cfRule type="duplicateValues" priority="3200"/>
    <cfRule type="duplicateValues" dxfId="12069" priority="3199"/>
    <cfRule type="duplicateValues" dxfId="12068" priority="3198"/>
    <cfRule type="duplicateValues" dxfId="12067" priority="3197" stopIfTrue="1"/>
    <cfRule type="duplicateValues" priority="3196"/>
    <cfRule type="duplicateValues" dxfId="12066" priority="3195"/>
    <cfRule type="duplicateValues" dxfId="12065" priority="3194"/>
    <cfRule type="duplicateValues" dxfId="12064" priority="3193" stopIfTrue="1"/>
    <cfRule type="duplicateValues" priority="3192"/>
    <cfRule type="duplicateValues" dxfId="12063" priority="3191"/>
    <cfRule type="duplicateValues" dxfId="12062" priority="3190"/>
    <cfRule type="duplicateValues" dxfId="12061" priority="3189" stopIfTrue="1"/>
    <cfRule type="duplicateValues" priority="3188"/>
    <cfRule type="duplicateValues" dxfId="12060" priority="3187"/>
    <cfRule type="duplicateValues" dxfId="12059" priority="3186"/>
    <cfRule type="duplicateValues" dxfId="12058" priority="3185" stopIfTrue="1"/>
    <cfRule type="duplicateValues" priority="3184"/>
    <cfRule type="duplicateValues" dxfId="12057" priority="3183"/>
    <cfRule type="duplicateValues" dxfId="12056" priority="3182"/>
    <cfRule type="duplicateValues" dxfId="12055" priority="3181" stopIfTrue="1"/>
    <cfRule type="duplicateValues" priority="3180"/>
    <cfRule type="duplicateValues" dxfId="12054" priority="3179"/>
    <cfRule type="duplicateValues" dxfId="12053" priority="3178"/>
    <cfRule type="duplicateValues" dxfId="12052" priority="3177" stopIfTrue="1"/>
    <cfRule type="duplicateValues" priority="3176"/>
    <cfRule type="duplicateValues" dxfId="12051" priority="3175"/>
    <cfRule type="duplicateValues" dxfId="12050" priority="3174"/>
    <cfRule type="duplicateValues" dxfId="12049" priority="3173" stopIfTrue="1"/>
    <cfRule type="duplicateValues" priority="3172"/>
    <cfRule type="duplicateValues" dxfId="12048" priority="3171"/>
    <cfRule type="duplicateValues" dxfId="12047" priority="3170"/>
    <cfRule type="duplicateValues" dxfId="12046" priority="3169" stopIfTrue="1"/>
    <cfRule type="duplicateValues" priority="3168"/>
    <cfRule type="duplicateValues" dxfId="12045" priority="3167"/>
    <cfRule type="duplicateValues" dxfId="12044" priority="3166"/>
    <cfRule type="duplicateValues" dxfId="12043" priority="3165" stopIfTrue="1"/>
    <cfRule type="duplicateValues" priority="3164"/>
    <cfRule type="duplicateValues" dxfId="12042" priority="3163"/>
    <cfRule type="duplicateValues" dxfId="12041" priority="3162"/>
    <cfRule type="duplicateValues" dxfId="12040" priority="3161" stopIfTrue="1"/>
    <cfRule type="duplicateValues" priority="3160"/>
    <cfRule type="duplicateValues" dxfId="12039" priority="3159"/>
    <cfRule type="duplicateValues" dxfId="12038" priority="3158"/>
    <cfRule type="duplicateValues" dxfId="12037" priority="3157" stopIfTrue="1"/>
    <cfRule type="duplicateValues" priority="3156"/>
    <cfRule type="duplicateValues" dxfId="12036" priority="3155"/>
    <cfRule type="duplicateValues" dxfId="12035" priority="3154"/>
    <cfRule type="duplicateValues" dxfId="12034" priority="3153" stopIfTrue="1"/>
    <cfRule type="duplicateValues" priority="3152"/>
    <cfRule type="duplicateValues" dxfId="12033" priority="3151"/>
    <cfRule type="duplicateValues" dxfId="12032" priority="3150"/>
    <cfRule type="duplicateValues" dxfId="12031" priority="3149" stopIfTrue="1"/>
    <cfRule type="duplicateValues" priority="3148"/>
    <cfRule type="duplicateValues" dxfId="12030" priority="3147"/>
    <cfRule type="duplicateValues" dxfId="12029" priority="3146"/>
    <cfRule type="duplicateValues" dxfId="12028" priority="3145" stopIfTrue="1"/>
    <cfRule type="duplicateValues" priority="3144"/>
    <cfRule type="duplicateValues" dxfId="12027" priority="3143"/>
    <cfRule type="duplicateValues" dxfId="12026" priority="3142"/>
    <cfRule type="duplicateValues" dxfId="12025" priority="3141" stopIfTrue="1"/>
    <cfRule type="duplicateValues" priority="3140"/>
    <cfRule type="duplicateValues" dxfId="12024" priority="3139"/>
    <cfRule type="duplicateValues" dxfId="12023" priority="3138"/>
    <cfRule type="duplicateValues" dxfId="12022" priority="3137" stopIfTrue="1"/>
    <cfRule type="duplicateValues" priority="3136"/>
    <cfRule type="duplicateValues" dxfId="12021" priority="3135"/>
    <cfRule type="duplicateValues" dxfId="12020" priority="3134"/>
    <cfRule type="duplicateValues" dxfId="12019" priority="3133" stopIfTrue="1"/>
    <cfRule type="duplicateValues" priority="3132"/>
    <cfRule type="duplicateValues" dxfId="12018" priority="3131"/>
    <cfRule type="duplicateValues" dxfId="12017" priority="2981" stopIfTrue="1"/>
    <cfRule type="duplicateValues" dxfId="12016" priority="3129" stopIfTrue="1"/>
    <cfRule type="duplicateValues" priority="3128"/>
    <cfRule type="duplicateValues" dxfId="12015" priority="3127"/>
    <cfRule type="duplicateValues" dxfId="12014" priority="3126"/>
    <cfRule type="duplicateValues" dxfId="12013" priority="3125" stopIfTrue="1"/>
    <cfRule type="duplicateValues" priority="3124"/>
    <cfRule type="duplicateValues" dxfId="12012" priority="3123"/>
    <cfRule type="duplicateValues" dxfId="12011" priority="3122"/>
    <cfRule type="duplicateValues" dxfId="12010" priority="3121" stopIfTrue="1"/>
    <cfRule type="duplicateValues" priority="3120"/>
    <cfRule type="duplicateValues" dxfId="12009" priority="3119"/>
    <cfRule type="duplicateValues" dxfId="12008" priority="3118"/>
    <cfRule type="duplicateValues" dxfId="12007" priority="3117" stopIfTrue="1"/>
    <cfRule type="duplicateValues" priority="3116"/>
    <cfRule type="duplicateValues" dxfId="12006" priority="3115"/>
    <cfRule type="duplicateValues" dxfId="12005" priority="3114"/>
    <cfRule type="duplicateValues" dxfId="12004" priority="3113" stopIfTrue="1"/>
    <cfRule type="duplicateValues" priority="3112"/>
    <cfRule type="duplicateValues" dxfId="12003" priority="3111"/>
    <cfRule type="duplicateValues" dxfId="12002" priority="3110"/>
    <cfRule type="duplicateValues" dxfId="12001" priority="3109" stopIfTrue="1"/>
    <cfRule type="duplicateValues" priority="3108"/>
    <cfRule type="duplicateValues" dxfId="12000" priority="3107"/>
    <cfRule type="duplicateValues" dxfId="11999" priority="3106"/>
    <cfRule type="duplicateValues" dxfId="11998" priority="3105" stopIfTrue="1"/>
    <cfRule type="duplicateValues" priority="3104"/>
    <cfRule type="duplicateValues" dxfId="11997" priority="3103"/>
    <cfRule type="duplicateValues" dxfId="11996" priority="3102"/>
    <cfRule type="duplicateValues" dxfId="11995" priority="3101" stopIfTrue="1"/>
    <cfRule type="duplicateValues" priority="3100"/>
    <cfRule type="duplicateValues" dxfId="11994" priority="3099"/>
    <cfRule type="duplicateValues" dxfId="11993" priority="3098"/>
    <cfRule type="duplicateValues" dxfId="11992" priority="3097" stopIfTrue="1"/>
    <cfRule type="duplicateValues" priority="3096"/>
    <cfRule type="duplicateValues" dxfId="11991" priority="3095"/>
    <cfRule type="duplicateValues" dxfId="11990" priority="3094"/>
    <cfRule type="duplicateValues" dxfId="11989" priority="3093" stopIfTrue="1"/>
    <cfRule type="duplicateValues" priority="3092"/>
    <cfRule type="duplicateValues" dxfId="11988" priority="3091"/>
    <cfRule type="duplicateValues" dxfId="11987" priority="3090"/>
    <cfRule type="duplicateValues" dxfId="11986" priority="3089" stopIfTrue="1"/>
    <cfRule type="duplicateValues" priority="3088"/>
    <cfRule type="duplicateValues" dxfId="11985" priority="3087"/>
    <cfRule type="duplicateValues" dxfId="11984" priority="3086"/>
    <cfRule type="duplicateValues" dxfId="11983" priority="3085" stopIfTrue="1"/>
    <cfRule type="duplicateValues" priority="3084"/>
    <cfRule type="duplicateValues" dxfId="11982" priority="3083"/>
    <cfRule type="duplicateValues" dxfId="11981" priority="3082"/>
    <cfRule type="duplicateValues" dxfId="11980" priority="3081" stopIfTrue="1"/>
    <cfRule type="duplicateValues" priority="3080"/>
    <cfRule type="duplicateValues" dxfId="11979" priority="3079"/>
    <cfRule type="duplicateValues" dxfId="11978" priority="3078"/>
    <cfRule type="duplicateValues" dxfId="11977" priority="3077" stopIfTrue="1"/>
    <cfRule type="duplicateValues" priority="3076"/>
    <cfRule type="duplicateValues" dxfId="11976" priority="3075"/>
    <cfRule type="duplicateValues" dxfId="11975" priority="3074"/>
    <cfRule type="duplicateValues" dxfId="11974" priority="3073" stopIfTrue="1"/>
    <cfRule type="duplicateValues" priority="3072"/>
    <cfRule type="duplicateValues" dxfId="11973" priority="3071"/>
    <cfRule type="duplicateValues" dxfId="11972" priority="3070"/>
    <cfRule type="duplicateValues" dxfId="11971" priority="3069" stopIfTrue="1"/>
    <cfRule type="duplicateValues" priority="3068"/>
    <cfRule type="duplicateValues" dxfId="11970" priority="3067"/>
    <cfRule type="duplicateValues" dxfId="11969" priority="3066"/>
    <cfRule type="duplicateValues" priority="3064"/>
    <cfRule type="duplicateValues" dxfId="11968" priority="3063"/>
    <cfRule type="duplicateValues" dxfId="11967" priority="3062"/>
    <cfRule type="duplicateValues" dxfId="11966" priority="3061" stopIfTrue="1"/>
    <cfRule type="duplicateValues" priority="3060"/>
    <cfRule type="duplicateValues" dxfId="11965" priority="3059"/>
    <cfRule type="duplicateValues" dxfId="11964" priority="3058"/>
    <cfRule type="duplicateValues" dxfId="11963" priority="3057" stopIfTrue="1"/>
    <cfRule type="duplicateValues" priority="3056"/>
    <cfRule type="duplicateValues" dxfId="11962" priority="3055"/>
    <cfRule type="duplicateValues" dxfId="11961" priority="3054"/>
    <cfRule type="duplicateValues" dxfId="11960" priority="3053" stopIfTrue="1"/>
    <cfRule type="duplicateValues" priority="3052"/>
    <cfRule type="duplicateValues" dxfId="11959" priority="3051"/>
    <cfRule type="duplicateValues" dxfId="11958" priority="3050"/>
    <cfRule type="duplicateValues" dxfId="11957" priority="3049" stopIfTrue="1"/>
    <cfRule type="duplicateValues" priority="3048"/>
    <cfRule type="duplicateValues" dxfId="11956" priority="3047"/>
    <cfRule type="duplicateValues" dxfId="11955" priority="3046"/>
    <cfRule type="duplicateValues" dxfId="11954" priority="3045" stopIfTrue="1"/>
    <cfRule type="duplicateValues" priority="3044"/>
    <cfRule type="duplicateValues" dxfId="11953" priority="3043"/>
    <cfRule type="duplicateValues" dxfId="11952" priority="3042"/>
    <cfRule type="duplicateValues" dxfId="11951" priority="3041" stopIfTrue="1"/>
    <cfRule type="duplicateValues" priority="3040"/>
    <cfRule type="duplicateValues" dxfId="11950" priority="3039"/>
    <cfRule type="duplicateValues" dxfId="11949" priority="3038"/>
    <cfRule type="duplicateValues" dxfId="11948" priority="3037" stopIfTrue="1"/>
    <cfRule type="duplicateValues" priority="3036"/>
    <cfRule type="duplicateValues" dxfId="11947" priority="3035"/>
    <cfRule type="duplicateValues" dxfId="11946" priority="3034"/>
    <cfRule type="duplicateValues" dxfId="11945" priority="3033" stopIfTrue="1"/>
    <cfRule type="duplicateValues" priority="3032"/>
    <cfRule type="duplicateValues" dxfId="11944" priority="3031"/>
    <cfRule type="duplicateValues" dxfId="11943" priority="3030"/>
    <cfRule type="duplicateValues" dxfId="11942" priority="3029" stopIfTrue="1"/>
    <cfRule type="duplicateValues" priority="3028"/>
    <cfRule type="duplicateValues" dxfId="11941" priority="3027"/>
    <cfRule type="duplicateValues" dxfId="11940" priority="3026"/>
    <cfRule type="duplicateValues" dxfId="11939" priority="3025" stopIfTrue="1"/>
    <cfRule type="duplicateValues" priority="3024"/>
    <cfRule type="duplicateValues" dxfId="11938" priority="3023"/>
    <cfRule type="duplicateValues" dxfId="11937" priority="3022"/>
    <cfRule type="duplicateValues" dxfId="11936" priority="3021" stopIfTrue="1"/>
    <cfRule type="duplicateValues" priority="3020"/>
    <cfRule type="duplicateValues" dxfId="11935" priority="3019"/>
    <cfRule type="duplicateValues" dxfId="11934" priority="3018"/>
    <cfRule type="duplicateValues" dxfId="11933" priority="3017" stopIfTrue="1"/>
    <cfRule type="duplicateValues" priority="3016"/>
    <cfRule type="duplicateValues" dxfId="11932" priority="3015"/>
    <cfRule type="duplicateValues" dxfId="11931" priority="3014"/>
    <cfRule type="duplicateValues" dxfId="11930" priority="3013" stopIfTrue="1"/>
    <cfRule type="duplicateValues" priority="3012"/>
    <cfRule type="duplicateValues" dxfId="11929" priority="3011"/>
    <cfRule type="duplicateValues" dxfId="11928" priority="3010"/>
    <cfRule type="duplicateValues" dxfId="11927" priority="3009" stopIfTrue="1"/>
    <cfRule type="duplicateValues" priority="3008"/>
    <cfRule type="duplicateValues" dxfId="11926" priority="3007"/>
    <cfRule type="duplicateValues" dxfId="11925" priority="3006"/>
    <cfRule type="duplicateValues" dxfId="11924" priority="3005" stopIfTrue="1"/>
    <cfRule type="duplicateValues" priority="3004"/>
    <cfRule type="duplicateValues" dxfId="11923" priority="3003"/>
    <cfRule type="duplicateValues" dxfId="11922" priority="3002"/>
    <cfRule type="duplicateValues" dxfId="11921" priority="3001" stopIfTrue="1"/>
    <cfRule type="duplicateValues" priority="3000"/>
    <cfRule type="duplicateValues" dxfId="11920" priority="2999"/>
    <cfRule type="duplicateValues" dxfId="11919" priority="2998"/>
    <cfRule type="duplicateValues" dxfId="11918" priority="2997" stopIfTrue="1"/>
    <cfRule type="duplicateValues" priority="2996"/>
    <cfRule type="duplicateValues" dxfId="11917" priority="2995"/>
    <cfRule type="duplicateValues" dxfId="11916" priority="2994"/>
    <cfRule type="duplicateValues" dxfId="11915" priority="2993" stopIfTrue="1"/>
    <cfRule type="duplicateValues" priority="2992"/>
    <cfRule type="duplicateValues" dxfId="11914" priority="2991"/>
    <cfRule type="duplicateValues" dxfId="11913" priority="2990"/>
    <cfRule type="duplicateValues" dxfId="11912" priority="2989" stopIfTrue="1"/>
    <cfRule type="duplicateValues" priority="2988"/>
    <cfRule type="duplicateValues" dxfId="11911" priority="2987"/>
    <cfRule type="duplicateValues" dxfId="11910" priority="2986"/>
  </conditionalFormatting>
  <conditionalFormatting sqref="L2092:L2093">
    <cfRule type="duplicateValues" priority="2928"/>
    <cfRule type="duplicateValues" dxfId="11909" priority="2927"/>
    <cfRule type="duplicateValues" priority="2926"/>
    <cfRule type="duplicateValues" dxfId="11908" priority="2925"/>
    <cfRule type="duplicateValues" dxfId="11907" priority="2923" stopIfTrue="1"/>
    <cfRule type="duplicateValues" dxfId="11906" priority="2924"/>
  </conditionalFormatting>
  <conditionalFormatting sqref="L2094">
    <cfRule type="duplicateValues" dxfId="11905" priority="2877"/>
    <cfRule type="duplicateValues" dxfId="11904" priority="2908"/>
    <cfRule type="duplicateValues" dxfId="11903" priority="2909"/>
    <cfRule type="duplicateValues" priority="2910"/>
    <cfRule type="duplicateValues" dxfId="11902" priority="2911" stopIfTrue="1"/>
    <cfRule type="duplicateValues" dxfId="11901" priority="2912"/>
    <cfRule type="duplicateValues" dxfId="11900" priority="2913"/>
    <cfRule type="duplicateValues" priority="2914"/>
    <cfRule type="duplicateValues" dxfId="11899" priority="2915" stopIfTrue="1"/>
    <cfRule type="duplicateValues" dxfId="11898" priority="2916"/>
    <cfRule type="duplicateValues" dxfId="11897" priority="2917"/>
    <cfRule type="duplicateValues" priority="2918"/>
    <cfRule type="duplicateValues" dxfId="11896" priority="2919" stopIfTrue="1"/>
    <cfRule type="duplicateValues" dxfId="11895" priority="2920"/>
    <cfRule type="duplicateValues" dxfId="11894" priority="2921"/>
    <cfRule type="duplicateValues" priority="2922"/>
    <cfRule type="duplicateValues" dxfId="11893" priority="2879" stopIfTrue="1"/>
    <cfRule type="duplicateValues" dxfId="11892" priority="2867" stopIfTrue="1"/>
    <cfRule type="duplicateValues" dxfId="11891" priority="2880"/>
    <cfRule type="duplicateValues" dxfId="11890" priority="2881"/>
    <cfRule type="duplicateValues" priority="2882"/>
    <cfRule type="duplicateValues" dxfId="11889" priority="2883" stopIfTrue="1"/>
    <cfRule type="duplicateValues" dxfId="11888" priority="2884"/>
    <cfRule type="duplicateValues" dxfId="11887" priority="2885"/>
    <cfRule type="duplicateValues" priority="2886"/>
    <cfRule type="duplicateValues" dxfId="11886" priority="2887" stopIfTrue="1"/>
    <cfRule type="duplicateValues" dxfId="11885" priority="2888"/>
    <cfRule type="duplicateValues" dxfId="11884" priority="2889"/>
    <cfRule type="duplicateValues" priority="2890"/>
    <cfRule type="duplicateValues" dxfId="11883" priority="2891" stopIfTrue="1"/>
    <cfRule type="duplicateValues" dxfId="11882" priority="2892"/>
    <cfRule type="duplicateValues" dxfId="11881" priority="2893"/>
    <cfRule type="duplicateValues" priority="2894"/>
    <cfRule type="duplicateValues" dxfId="11880" priority="2875" stopIfTrue="1"/>
    <cfRule type="duplicateValues" dxfId="11879" priority="2895" stopIfTrue="1"/>
    <cfRule type="duplicateValues" dxfId="11878" priority="2896"/>
    <cfRule type="duplicateValues" dxfId="11877" priority="2897"/>
    <cfRule type="duplicateValues" priority="2898"/>
    <cfRule type="duplicateValues" dxfId="11876" priority="2899" stopIfTrue="1"/>
    <cfRule type="duplicateValues" dxfId="11875" priority="2900"/>
    <cfRule type="duplicateValues" dxfId="11874" priority="2901"/>
    <cfRule type="duplicateValues" priority="2902"/>
    <cfRule type="duplicateValues" dxfId="11873" priority="2903" stopIfTrue="1"/>
    <cfRule type="duplicateValues" dxfId="11872" priority="2904"/>
    <cfRule type="duplicateValues" dxfId="11871" priority="2905"/>
    <cfRule type="duplicateValues" priority="2906"/>
    <cfRule type="duplicateValues" dxfId="11870" priority="2907" stopIfTrue="1"/>
    <cfRule type="duplicateValues" dxfId="11869" priority="2868"/>
    <cfRule type="duplicateValues" dxfId="11868" priority="2869"/>
    <cfRule type="duplicateValues" priority="2870"/>
    <cfRule type="duplicateValues" dxfId="11867" priority="2871" stopIfTrue="1"/>
    <cfRule type="duplicateValues" dxfId="11866" priority="2872"/>
    <cfRule type="duplicateValues" dxfId="11865" priority="2873"/>
    <cfRule type="duplicateValues" priority="2874"/>
    <cfRule type="duplicateValues" dxfId="11864" priority="2876"/>
    <cfRule type="duplicateValues" priority="2878"/>
    <cfRule type="duplicateValues" dxfId="11863" priority="2815" stopIfTrue="1"/>
    <cfRule type="duplicateValues" dxfId="11862" priority="2816"/>
    <cfRule type="duplicateValues" dxfId="11861" priority="2817"/>
    <cfRule type="duplicateValues" priority="2818"/>
    <cfRule type="duplicateValues" dxfId="11860" priority="2819" stopIfTrue="1"/>
    <cfRule type="duplicateValues" dxfId="11859" priority="2820"/>
    <cfRule type="duplicateValues" dxfId="11858" priority="2821"/>
    <cfRule type="duplicateValues" priority="2822"/>
    <cfRule type="duplicateValues" dxfId="11857" priority="2823" stopIfTrue="1"/>
    <cfRule type="duplicateValues" dxfId="11856" priority="2824"/>
    <cfRule type="duplicateValues" dxfId="11855" priority="2825"/>
    <cfRule type="duplicateValues" priority="2826"/>
    <cfRule type="duplicateValues" dxfId="11854" priority="2827" stopIfTrue="1"/>
    <cfRule type="duplicateValues" dxfId="11853" priority="2828"/>
    <cfRule type="duplicateValues" dxfId="11852" priority="2829"/>
    <cfRule type="duplicateValues" priority="2830"/>
    <cfRule type="duplicateValues" dxfId="11851" priority="2831" stopIfTrue="1"/>
    <cfRule type="duplicateValues" dxfId="11850" priority="2832"/>
    <cfRule type="duplicateValues" dxfId="11849" priority="2833"/>
    <cfRule type="duplicateValues" priority="2834"/>
    <cfRule type="duplicateValues" dxfId="11848" priority="2835" stopIfTrue="1"/>
    <cfRule type="duplicateValues" dxfId="11847" priority="2836"/>
    <cfRule type="duplicateValues" dxfId="11846" priority="2837"/>
    <cfRule type="duplicateValues" priority="2838"/>
    <cfRule type="duplicateValues" dxfId="11845" priority="2839" stopIfTrue="1"/>
    <cfRule type="duplicateValues" dxfId="11844" priority="2840"/>
    <cfRule type="duplicateValues" dxfId="11843" priority="2841"/>
    <cfRule type="duplicateValues" priority="2842"/>
    <cfRule type="duplicateValues" dxfId="11842" priority="2843" stopIfTrue="1"/>
    <cfRule type="duplicateValues" dxfId="11841" priority="2844"/>
    <cfRule type="duplicateValues" dxfId="11840" priority="2845"/>
    <cfRule type="duplicateValues" priority="2846"/>
    <cfRule type="duplicateValues" dxfId="11839" priority="2847" stopIfTrue="1"/>
    <cfRule type="duplicateValues" dxfId="11838" priority="2848"/>
    <cfRule type="duplicateValues" dxfId="11837" priority="2849"/>
    <cfRule type="duplicateValues" priority="2850"/>
    <cfRule type="duplicateValues" dxfId="11836" priority="2851" stopIfTrue="1"/>
    <cfRule type="duplicateValues" dxfId="11835" priority="2852"/>
    <cfRule type="duplicateValues" dxfId="11834" priority="2853"/>
    <cfRule type="duplicateValues" priority="2854"/>
    <cfRule type="duplicateValues" dxfId="11833" priority="2855" stopIfTrue="1"/>
    <cfRule type="duplicateValues" dxfId="11832" priority="2856"/>
    <cfRule type="duplicateValues" dxfId="11831" priority="2857"/>
    <cfRule type="duplicateValues" priority="2858"/>
    <cfRule type="duplicateValues" dxfId="11830" priority="2859" stopIfTrue="1"/>
    <cfRule type="duplicateValues" dxfId="11829" priority="2860"/>
    <cfRule type="duplicateValues" dxfId="11828" priority="2861"/>
    <cfRule type="duplicateValues" priority="2862"/>
    <cfRule type="duplicateValues" dxfId="11827" priority="2863" stopIfTrue="1"/>
    <cfRule type="duplicateValues" dxfId="11826" priority="2864"/>
    <cfRule type="duplicateValues" dxfId="11825" priority="2865"/>
    <cfRule type="duplicateValues" priority="2866"/>
  </conditionalFormatting>
  <conditionalFormatting sqref="L2095:L2096">
    <cfRule type="duplicateValues" dxfId="11824" priority="2811"/>
    <cfRule type="duplicateValues" dxfId="11823" priority="2809" stopIfTrue="1"/>
    <cfRule type="duplicateValues" dxfId="11822" priority="2810"/>
    <cfRule type="duplicateValues" priority="2812"/>
    <cfRule type="duplicateValues" dxfId="11821" priority="2813"/>
    <cfRule type="duplicateValues" priority="2814"/>
  </conditionalFormatting>
  <conditionalFormatting sqref="L2097">
    <cfRule type="duplicateValues" dxfId="11820" priority="2805" stopIfTrue="1"/>
    <cfRule type="duplicateValues" dxfId="11819" priority="2806"/>
    <cfRule type="duplicateValues" dxfId="11818" priority="2807"/>
    <cfRule type="duplicateValues" priority="2808"/>
  </conditionalFormatting>
  <conditionalFormatting sqref="L2098">
    <cfRule type="duplicateValues" dxfId="11817" priority="2555"/>
    <cfRule type="duplicateValues" priority="2556"/>
    <cfRule type="duplicateValues" dxfId="11816" priority="2557" stopIfTrue="1"/>
    <cfRule type="duplicateValues" dxfId="11815" priority="2558"/>
    <cfRule type="duplicateValues" dxfId="11814" priority="2559"/>
    <cfRule type="duplicateValues" priority="2560"/>
    <cfRule type="duplicateValues" dxfId="11813" priority="2561" stopIfTrue="1"/>
    <cfRule type="duplicateValues" dxfId="11812" priority="2562"/>
    <cfRule type="duplicateValues" dxfId="11811" priority="2563"/>
    <cfRule type="duplicateValues" priority="2564"/>
    <cfRule type="duplicateValues" dxfId="11810" priority="2565" stopIfTrue="1"/>
    <cfRule type="duplicateValues" dxfId="11809" priority="2566"/>
    <cfRule type="duplicateValues" dxfId="11808" priority="2567"/>
    <cfRule type="duplicateValues" priority="2568"/>
    <cfRule type="duplicateValues" dxfId="11807" priority="2569" stopIfTrue="1"/>
    <cfRule type="duplicateValues" dxfId="11806" priority="2570"/>
    <cfRule type="duplicateValues" dxfId="11805" priority="2571"/>
    <cfRule type="duplicateValues" priority="2572"/>
    <cfRule type="duplicateValues" dxfId="11804" priority="2573" stopIfTrue="1"/>
    <cfRule type="duplicateValues" dxfId="11803" priority="2574"/>
    <cfRule type="duplicateValues" dxfId="11802" priority="2575"/>
    <cfRule type="duplicateValues" priority="2576"/>
    <cfRule type="duplicateValues" dxfId="11801" priority="2577" stopIfTrue="1"/>
    <cfRule type="duplicateValues" dxfId="11800" priority="2578"/>
    <cfRule type="duplicateValues" dxfId="11799" priority="2579"/>
    <cfRule type="duplicateValues" priority="2580"/>
    <cfRule type="duplicateValues" dxfId="11798" priority="2581" stopIfTrue="1"/>
    <cfRule type="duplicateValues" dxfId="11797" priority="2582"/>
    <cfRule type="duplicateValues" dxfId="11796" priority="2583"/>
    <cfRule type="duplicateValues" priority="2584"/>
    <cfRule type="duplicateValues" dxfId="11795" priority="2585" stopIfTrue="1"/>
    <cfRule type="duplicateValues" dxfId="11794" priority="2586"/>
    <cfRule type="duplicateValues" dxfId="11793" priority="2587"/>
    <cfRule type="duplicateValues" priority="2588"/>
    <cfRule type="duplicateValues" dxfId="11792" priority="2589" stopIfTrue="1"/>
    <cfRule type="duplicateValues" dxfId="11791" priority="2590"/>
    <cfRule type="duplicateValues" dxfId="11790" priority="2591"/>
    <cfRule type="duplicateValues" priority="2592"/>
    <cfRule type="duplicateValues" dxfId="11789" priority="2593" stopIfTrue="1"/>
    <cfRule type="duplicateValues" dxfId="11788" priority="2594"/>
    <cfRule type="duplicateValues" dxfId="11787" priority="2595"/>
    <cfRule type="duplicateValues" priority="2596"/>
    <cfRule type="duplicateValues" dxfId="11786" priority="2597" stopIfTrue="1"/>
    <cfRule type="duplicateValues" dxfId="11785" priority="2598"/>
    <cfRule type="duplicateValues" dxfId="11784" priority="2599"/>
    <cfRule type="duplicateValues" priority="2600"/>
    <cfRule type="duplicateValues" dxfId="11783" priority="2601" stopIfTrue="1"/>
    <cfRule type="duplicateValues" dxfId="11782" priority="2602"/>
    <cfRule type="duplicateValues" dxfId="11781" priority="2603"/>
    <cfRule type="duplicateValues" priority="2604"/>
    <cfRule type="duplicateValues" dxfId="11780" priority="2605" stopIfTrue="1"/>
    <cfRule type="duplicateValues" dxfId="11779" priority="2606"/>
    <cfRule type="duplicateValues" dxfId="11778" priority="2607"/>
    <cfRule type="duplicateValues" priority="2608"/>
    <cfRule type="duplicateValues" dxfId="11777" priority="2609" stopIfTrue="1"/>
    <cfRule type="duplicateValues" dxfId="11776" priority="2610"/>
    <cfRule type="duplicateValues" dxfId="11775" priority="2611"/>
    <cfRule type="duplicateValues" priority="2612"/>
    <cfRule type="duplicateValues" dxfId="11774" priority="2613" stopIfTrue="1"/>
    <cfRule type="duplicateValues" dxfId="11773" priority="2614"/>
    <cfRule type="duplicateValues" dxfId="11772" priority="2615"/>
    <cfRule type="duplicateValues" priority="2616"/>
    <cfRule type="duplicateValues" dxfId="11771" priority="2617" stopIfTrue="1"/>
    <cfRule type="duplicateValues" dxfId="11770" priority="2618"/>
    <cfRule type="duplicateValues" dxfId="11769" priority="2619"/>
    <cfRule type="duplicateValues" priority="2620"/>
    <cfRule type="duplicateValues" dxfId="11768" priority="2621" stopIfTrue="1"/>
    <cfRule type="duplicateValues" dxfId="11767" priority="2622"/>
    <cfRule type="duplicateValues" dxfId="11766" priority="2623"/>
    <cfRule type="duplicateValues" priority="2624"/>
    <cfRule type="duplicateValues" dxfId="11765" priority="2625" stopIfTrue="1"/>
    <cfRule type="duplicateValues" dxfId="11764" priority="2626"/>
    <cfRule type="duplicateValues" dxfId="11763" priority="2627"/>
    <cfRule type="duplicateValues" priority="2628"/>
    <cfRule type="duplicateValues" dxfId="11762" priority="2629" stopIfTrue="1"/>
    <cfRule type="duplicateValues" dxfId="11761" priority="2630"/>
    <cfRule type="duplicateValues" dxfId="11760" priority="2631"/>
    <cfRule type="duplicateValues" priority="2632"/>
    <cfRule type="duplicateValues" dxfId="11759" priority="2633" stopIfTrue="1"/>
    <cfRule type="duplicateValues" dxfId="11758" priority="2634"/>
    <cfRule type="duplicateValues" dxfId="11757" priority="2635"/>
    <cfRule type="duplicateValues" priority="2636"/>
    <cfRule type="duplicateValues" dxfId="11756" priority="2637" stopIfTrue="1"/>
    <cfRule type="duplicateValues" dxfId="11755" priority="2638"/>
    <cfRule type="duplicateValues" dxfId="11754" priority="2639"/>
    <cfRule type="duplicateValues" priority="2640"/>
    <cfRule type="duplicateValues" dxfId="11753" priority="2641" stopIfTrue="1"/>
    <cfRule type="duplicateValues" dxfId="11752" priority="2642"/>
    <cfRule type="duplicateValues" dxfId="11751" priority="2643"/>
    <cfRule type="duplicateValues" priority="2644"/>
    <cfRule type="duplicateValues" dxfId="11750" priority="2645" stopIfTrue="1"/>
    <cfRule type="duplicateValues" dxfId="11749" priority="2646"/>
    <cfRule type="duplicateValues" dxfId="11748" priority="2647"/>
    <cfRule type="duplicateValues" priority="2648"/>
    <cfRule type="duplicateValues" dxfId="11747" priority="2649" stopIfTrue="1"/>
    <cfRule type="duplicateValues" dxfId="11746" priority="2650"/>
    <cfRule type="duplicateValues" dxfId="11745" priority="2651"/>
    <cfRule type="duplicateValues" priority="2652"/>
    <cfRule type="duplicateValues" dxfId="11744" priority="2653" stopIfTrue="1"/>
    <cfRule type="duplicateValues" dxfId="11743" priority="2654"/>
    <cfRule type="duplicateValues" dxfId="11742" priority="2655"/>
    <cfRule type="duplicateValues" priority="2656"/>
    <cfRule type="duplicateValues" dxfId="11741" priority="2657" stopIfTrue="1"/>
    <cfRule type="duplicateValues" dxfId="11740" priority="2658"/>
    <cfRule type="duplicateValues" dxfId="11739" priority="2659"/>
    <cfRule type="duplicateValues" priority="2660"/>
    <cfRule type="duplicateValues" dxfId="11738" priority="2661" stopIfTrue="1"/>
    <cfRule type="duplicateValues" dxfId="11737" priority="2662"/>
    <cfRule type="duplicateValues" dxfId="11736" priority="2663"/>
    <cfRule type="duplicateValues" priority="2664"/>
    <cfRule type="duplicateValues" dxfId="11735" priority="2665" stopIfTrue="1"/>
    <cfRule type="duplicateValues" dxfId="11734" priority="2666"/>
    <cfRule type="duplicateValues" dxfId="11733" priority="2667"/>
    <cfRule type="duplicateValues" priority="2668"/>
    <cfRule type="duplicateValues" dxfId="11732" priority="2669" stopIfTrue="1"/>
    <cfRule type="duplicateValues" dxfId="11731" priority="2670"/>
    <cfRule type="duplicateValues" dxfId="11730" priority="2671"/>
    <cfRule type="duplicateValues" priority="2672"/>
    <cfRule type="duplicateValues" dxfId="11729" priority="2673" stopIfTrue="1"/>
    <cfRule type="duplicateValues" dxfId="11728" priority="2674"/>
    <cfRule type="duplicateValues" dxfId="11727" priority="2675"/>
    <cfRule type="duplicateValues" priority="2676"/>
    <cfRule type="duplicateValues" dxfId="11726" priority="2677" stopIfTrue="1"/>
    <cfRule type="duplicateValues" dxfId="11725" priority="2678"/>
    <cfRule type="duplicateValues" dxfId="11724" priority="2679"/>
    <cfRule type="duplicateValues" priority="2680"/>
    <cfRule type="duplicateValues" dxfId="11723" priority="2681" stopIfTrue="1"/>
    <cfRule type="duplicateValues" dxfId="11722" priority="2682"/>
    <cfRule type="duplicateValues" dxfId="11721" priority="2683"/>
    <cfRule type="duplicateValues" priority="2684"/>
    <cfRule type="duplicateValues" dxfId="11720" priority="2685" stopIfTrue="1"/>
    <cfRule type="duplicateValues" dxfId="11719" priority="2686"/>
    <cfRule type="duplicateValues" dxfId="11718" priority="2687"/>
    <cfRule type="duplicateValues" priority="2688"/>
    <cfRule type="duplicateValues" dxfId="11717" priority="2689" stopIfTrue="1"/>
    <cfRule type="duplicateValues" dxfId="11716" priority="2690"/>
    <cfRule type="duplicateValues" dxfId="11715" priority="2691"/>
    <cfRule type="duplicateValues" priority="2692"/>
    <cfRule type="duplicateValues" dxfId="11714" priority="2693" stopIfTrue="1"/>
    <cfRule type="duplicateValues" dxfId="11713" priority="2694"/>
    <cfRule type="duplicateValues" dxfId="11712" priority="2695"/>
    <cfRule type="duplicateValues" priority="2696"/>
    <cfRule type="duplicateValues" dxfId="11711" priority="2697" stopIfTrue="1"/>
    <cfRule type="duplicateValues" dxfId="11710" priority="2698"/>
    <cfRule type="duplicateValues" dxfId="11709" priority="2699"/>
    <cfRule type="duplicateValues" priority="2700"/>
    <cfRule type="duplicateValues" dxfId="11708" priority="2701" stopIfTrue="1"/>
    <cfRule type="duplicateValues" dxfId="11707" priority="2702"/>
    <cfRule type="duplicateValues" dxfId="11706" priority="2703"/>
    <cfRule type="duplicateValues" priority="2704"/>
    <cfRule type="duplicateValues" dxfId="11705" priority="2705" stopIfTrue="1"/>
    <cfRule type="duplicateValues" dxfId="11704" priority="2706"/>
    <cfRule type="duplicateValues" dxfId="11703" priority="2707"/>
    <cfRule type="duplicateValues" priority="2708"/>
    <cfRule type="duplicateValues" dxfId="11702" priority="2709" stopIfTrue="1"/>
    <cfRule type="duplicateValues" dxfId="11701" priority="2710"/>
    <cfRule type="duplicateValues" dxfId="11700" priority="2711"/>
    <cfRule type="duplicateValues" priority="2712"/>
    <cfRule type="duplicateValues" dxfId="11699" priority="2713" stopIfTrue="1"/>
    <cfRule type="duplicateValues" dxfId="11698" priority="2714"/>
    <cfRule type="duplicateValues" dxfId="11697" priority="2715"/>
    <cfRule type="duplicateValues" priority="2716"/>
    <cfRule type="duplicateValues" dxfId="11696" priority="2717" stopIfTrue="1"/>
    <cfRule type="duplicateValues" dxfId="11695" priority="2718"/>
    <cfRule type="duplicateValues" dxfId="11694" priority="2719"/>
    <cfRule type="duplicateValues" priority="2720"/>
    <cfRule type="duplicateValues" dxfId="11693" priority="2721" stopIfTrue="1"/>
    <cfRule type="duplicateValues" dxfId="11692" priority="2722"/>
    <cfRule type="duplicateValues" dxfId="11691" priority="2723"/>
    <cfRule type="duplicateValues" priority="2724"/>
    <cfRule type="duplicateValues" dxfId="11690" priority="2725" stopIfTrue="1"/>
    <cfRule type="duplicateValues" dxfId="11689" priority="2726"/>
    <cfRule type="duplicateValues" dxfId="11688" priority="2727"/>
    <cfRule type="duplicateValues" priority="2728"/>
    <cfRule type="duplicateValues" dxfId="11687" priority="2729" stopIfTrue="1"/>
    <cfRule type="duplicateValues" dxfId="11686" priority="2730"/>
    <cfRule type="duplicateValues" dxfId="11685" priority="2731"/>
    <cfRule type="duplicateValues" priority="2732"/>
    <cfRule type="duplicateValues" dxfId="11684" priority="2733" stopIfTrue="1"/>
    <cfRule type="duplicateValues" dxfId="11683" priority="2734"/>
    <cfRule type="duplicateValues" dxfId="11682" priority="2735"/>
    <cfRule type="duplicateValues" priority="2736"/>
    <cfRule type="duplicateValues" dxfId="11681" priority="2737" stopIfTrue="1"/>
    <cfRule type="duplicateValues" dxfId="11680" priority="2738"/>
    <cfRule type="duplicateValues" dxfId="11679" priority="2739"/>
    <cfRule type="duplicateValues" priority="2740"/>
    <cfRule type="duplicateValues" dxfId="11678" priority="2741" stopIfTrue="1"/>
    <cfRule type="duplicateValues" dxfId="11677" priority="2742"/>
    <cfRule type="duplicateValues" dxfId="11676" priority="2743"/>
    <cfRule type="duplicateValues" priority="2744"/>
    <cfRule type="duplicateValues" dxfId="11675" priority="2745" stopIfTrue="1"/>
    <cfRule type="duplicateValues" dxfId="11674" priority="2746"/>
    <cfRule type="duplicateValues" dxfId="11673" priority="2747"/>
    <cfRule type="duplicateValues" priority="2748"/>
    <cfRule type="duplicateValues" dxfId="11672" priority="2749" stopIfTrue="1"/>
    <cfRule type="duplicateValues" dxfId="11671" priority="2750"/>
    <cfRule type="duplicateValues" dxfId="11670" priority="2751"/>
    <cfRule type="duplicateValues" priority="2752"/>
    <cfRule type="duplicateValues" dxfId="11669" priority="2753" stopIfTrue="1"/>
    <cfRule type="duplicateValues" dxfId="11668" priority="2754"/>
    <cfRule type="duplicateValues" dxfId="11667" priority="2755"/>
    <cfRule type="duplicateValues" priority="2756"/>
    <cfRule type="duplicateValues" dxfId="11666" priority="2757" stopIfTrue="1"/>
    <cfRule type="duplicateValues" dxfId="11665" priority="2758"/>
    <cfRule type="duplicateValues" dxfId="11664" priority="2759"/>
    <cfRule type="duplicateValues" priority="2760"/>
    <cfRule type="duplicateValues" dxfId="11663" priority="2761" stopIfTrue="1"/>
    <cfRule type="duplicateValues" dxfId="11662" priority="2762"/>
    <cfRule type="duplicateValues" dxfId="11661" priority="2763"/>
    <cfRule type="duplicateValues" priority="2764"/>
    <cfRule type="duplicateValues" dxfId="11660" priority="2765" stopIfTrue="1"/>
    <cfRule type="duplicateValues" dxfId="11659" priority="2766"/>
    <cfRule type="duplicateValues" dxfId="11658" priority="2767"/>
    <cfRule type="duplicateValues" priority="2768"/>
    <cfRule type="duplicateValues" dxfId="11657" priority="2769" stopIfTrue="1"/>
    <cfRule type="duplicateValues" dxfId="11656" priority="2770"/>
    <cfRule type="duplicateValues" dxfId="11655" priority="2771"/>
    <cfRule type="duplicateValues" priority="2772"/>
    <cfRule type="duplicateValues" dxfId="11654" priority="2773" stopIfTrue="1"/>
    <cfRule type="duplicateValues" dxfId="11653" priority="2774"/>
    <cfRule type="duplicateValues" dxfId="11652" priority="2775"/>
    <cfRule type="duplicateValues" priority="2776"/>
    <cfRule type="duplicateValues" dxfId="11651" priority="2777" stopIfTrue="1"/>
    <cfRule type="duplicateValues" dxfId="11650" priority="2778"/>
    <cfRule type="duplicateValues" dxfId="11649" priority="2779"/>
    <cfRule type="duplicateValues" priority="2780"/>
    <cfRule type="duplicateValues" dxfId="11648" priority="2781" stopIfTrue="1"/>
    <cfRule type="duplicateValues" dxfId="11647" priority="2782"/>
    <cfRule type="duplicateValues" dxfId="11646" priority="2783"/>
    <cfRule type="duplicateValues" priority="2784"/>
    <cfRule type="duplicateValues" dxfId="11645" priority="2785" stopIfTrue="1"/>
    <cfRule type="duplicateValues" dxfId="11644" priority="2786"/>
    <cfRule type="duplicateValues" dxfId="11643" priority="2787"/>
    <cfRule type="duplicateValues" priority="2788"/>
    <cfRule type="duplicateValues" dxfId="11642" priority="2789" stopIfTrue="1"/>
    <cfRule type="duplicateValues" dxfId="11641" priority="2790"/>
    <cfRule type="duplicateValues" dxfId="11640" priority="2791"/>
    <cfRule type="duplicateValues" priority="2792"/>
    <cfRule type="duplicateValues" dxfId="11639" priority="2793" stopIfTrue="1"/>
    <cfRule type="duplicateValues" dxfId="11638" priority="2794"/>
    <cfRule type="duplicateValues" dxfId="11637" priority="2795"/>
    <cfRule type="duplicateValues" priority="2796"/>
    <cfRule type="duplicateValues" dxfId="11636" priority="2797" stopIfTrue="1"/>
    <cfRule type="duplicateValues" dxfId="11635" priority="2798"/>
    <cfRule type="duplicateValues" dxfId="11634" priority="2799"/>
    <cfRule type="duplicateValues" priority="2800"/>
    <cfRule type="duplicateValues" dxfId="11633" priority="2801" stopIfTrue="1"/>
    <cfRule type="duplicateValues" dxfId="11632" priority="2802"/>
    <cfRule type="duplicateValues" dxfId="11631" priority="2803"/>
    <cfRule type="duplicateValues" priority="2804"/>
    <cfRule type="duplicateValues" dxfId="11630" priority="2547"/>
    <cfRule type="duplicateValues" dxfId="11629" priority="2533" stopIfTrue="1"/>
    <cfRule type="duplicateValues" dxfId="11628" priority="2534"/>
    <cfRule type="duplicateValues" dxfId="11627" priority="2535"/>
    <cfRule type="duplicateValues" priority="2536"/>
    <cfRule type="duplicateValues" dxfId="11626" priority="2537" stopIfTrue="1"/>
    <cfRule type="duplicateValues" dxfId="11625" priority="2538"/>
    <cfRule type="duplicateValues" dxfId="11624" priority="2539"/>
    <cfRule type="duplicateValues" priority="2540"/>
    <cfRule type="duplicateValues" dxfId="11623" priority="2541" stopIfTrue="1"/>
    <cfRule type="duplicateValues" dxfId="11622" priority="2542"/>
    <cfRule type="duplicateValues" dxfId="11621" priority="2543"/>
    <cfRule type="duplicateValues" priority="2544"/>
    <cfRule type="duplicateValues" dxfId="11620" priority="2545" stopIfTrue="1"/>
    <cfRule type="duplicateValues" dxfId="11619" priority="2546"/>
    <cfRule type="duplicateValues" priority="2548"/>
    <cfRule type="duplicateValues" dxfId="11618" priority="2549" stopIfTrue="1"/>
    <cfRule type="duplicateValues" dxfId="11617" priority="2550"/>
    <cfRule type="duplicateValues" dxfId="11616" priority="2551"/>
    <cfRule type="duplicateValues" priority="2552"/>
    <cfRule type="duplicateValues" dxfId="11615" priority="2553" stopIfTrue="1"/>
    <cfRule type="duplicateValues" dxfId="11614" priority="2554"/>
  </conditionalFormatting>
  <conditionalFormatting sqref="L2099:L2100">
    <cfRule type="duplicateValues" priority="2530"/>
    <cfRule type="duplicateValues" dxfId="11613" priority="2531"/>
    <cfRule type="duplicateValues" dxfId="11612" priority="2527" stopIfTrue="1"/>
    <cfRule type="duplicateValues" dxfId="11611" priority="2528"/>
    <cfRule type="duplicateValues" dxfId="11610" priority="2529"/>
    <cfRule type="duplicateValues" priority="2532"/>
  </conditionalFormatting>
  <conditionalFormatting sqref="L2101">
    <cfRule type="duplicateValues" dxfId="11609" priority="2525"/>
    <cfRule type="duplicateValues" priority="2526"/>
    <cfRule type="duplicateValues" dxfId="11608" priority="2463" stopIfTrue="1"/>
    <cfRule type="duplicateValues" dxfId="11607" priority="2524"/>
    <cfRule type="duplicateValues" dxfId="11606" priority="2523" stopIfTrue="1"/>
    <cfRule type="duplicateValues" priority="2522"/>
    <cfRule type="duplicateValues" dxfId="11605" priority="2521"/>
    <cfRule type="duplicateValues" dxfId="11604" priority="2520"/>
    <cfRule type="duplicateValues" dxfId="11603" priority="2519" stopIfTrue="1"/>
    <cfRule type="duplicateValues" priority="2518"/>
    <cfRule type="duplicateValues" dxfId="11602" priority="2517"/>
    <cfRule type="duplicateValues" dxfId="11601" priority="2516"/>
    <cfRule type="duplicateValues" dxfId="11600" priority="2515" stopIfTrue="1"/>
    <cfRule type="duplicateValues" priority="2514"/>
    <cfRule type="duplicateValues" dxfId="11599" priority="2513"/>
    <cfRule type="duplicateValues" dxfId="11598" priority="2512"/>
    <cfRule type="duplicateValues" dxfId="11597" priority="2511" stopIfTrue="1"/>
    <cfRule type="duplicateValues" priority="2510"/>
    <cfRule type="duplicateValues" dxfId="11596" priority="2509"/>
    <cfRule type="duplicateValues" dxfId="11595" priority="2508"/>
    <cfRule type="duplicateValues" dxfId="11594" priority="2507" stopIfTrue="1"/>
    <cfRule type="duplicateValues" priority="2506"/>
    <cfRule type="duplicateValues" dxfId="11593" priority="2505"/>
    <cfRule type="duplicateValues" dxfId="11592" priority="2504"/>
    <cfRule type="duplicateValues" dxfId="11591" priority="2503" stopIfTrue="1"/>
    <cfRule type="duplicateValues" priority="2502"/>
    <cfRule type="duplicateValues" dxfId="11590" priority="2501"/>
    <cfRule type="duplicateValues" dxfId="11589" priority="2500"/>
    <cfRule type="duplicateValues" dxfId="11588" priority="2499" stopIfTrue="1"/>
    <cfRule type="duplicateValues" priority="2498"/>
    <cfRule type="duplicateValues" dxfId="11587" priority="2497"/>
    <cfRule type="duplicateValues" dxfId="11586" priority="2496"/>
    <cfRule type="duplicateValues" dxfId="11585" priority="2495" stopIfTrue="1"/>
    <cfRule type="duplicateValues" priority="2494"/>
    <cfRule type="duplicateValues" dxfId="11584" priority="2493"/>
    <cfRule type="duplicateValues" dxfId="11583" priority="2492"/>
    <cfRule type="duplicateValues" dxfId="11582" priority="2491" stopIfTrue="1"/>
    <cfRule type="duplicateValues" priority="2490"/>
    <cfRule type="duplicateValues" dxfId="11581" priority="2489"/>
    <cfRule type="duplicateValues" dxfId="11580" priority="2488"/>
    <cfRule type="duplicateValues" dxfId="11579" priority="2487" stopIfTrue="1"/>
    <cfRule type="duplicateValues" priority="2486"/>
    <cfRule type="duplicateValues" dxfId="11578" priority="2485"/>
    <cfRule type="duplicateValues" dxfId="11577" priority="2484"/>
    <cfRule type="duplicateValues" dxfId="11576" priority="2483" stopIfTrue="1"/>
    <cfRule type="duplicateValues" priority="2482"/>
    <cfRule type="duplicateValues" dxfId="11575" priority="2481"/>
    <cfRule type="duplicateValues" dxfId="11574" priority="2480"/>
    <cfRule type="duplicateValues" dxfId="11573" priority="2479" stopIfTrue="1"/>
    <cfRule type="duplicateValues" priority="2478"/>
    <cfRule type="duplicateValues" dxfId="11572" priority="2477"/>
    <cfRule type="duplicateValues" dxfId="11571" priority="2476"/>
    <cfRule type="duplicateValues" dxfId="11570" priority="2475" stopIfTrue="1"/>
    <cfRule type="duplicateValues" priority="2474"/>
    <cfRule type="duplicateValues" dxfId="11569" priority="2473"/>
    <cfRule type="duplicateValues" dxfId="11568" priority="2472"/>
    <cfRule type="duplicateValues" dxfId="11567" priority="2471" stopIfTrue="1"/>
    <cfRule type="duplicateValues" priority="2470"/>
    <cfRule type="duplicateValues" dxfId="11566" priority="2469"/>
    <cfRule type="duplicateValues" dxfId="11565" priority="2468"/>
    <cfRule type="duplicateValues" dxfId="11564" priority="2467" stopIfTrue="1"/>
    <cfRule type="duplicateValues" priority="2466"/>
    <cfRule type="duplicateValues" dxfId="11563" priority="2465"/>
    <cfRule type="duplicateValues" dxfId="11562" priority="2464"/>
    <cfRule type="duplicateValues" priority="2462"/>
    <cfRule type="duplicateValues" dxfId="11561" priority="2461"/>
    <cfRule type="duplicateValues" dxfId="11560" priority="2460"/>
    <cfRule type="duplicateValues" dxfId="11559" priority="2459" stopIfTrue="1"/>
    <cfRule type="duplicateValues" priority="2458"/>
    <cfRule type="duplicateValues" dxfId="11558" priority="2457"/>
    <cfRule type="duplicateValues" dxfId="11557" priority="2456"/>
    <cfRule type="duplicateValues" dxfId="11556" priority="2455" stopIfTrue="1"/>
    <cfRule type="duplicateValues" priority="2454"/>
    <cfRule type="duplicateValues" dxfId="11555" priority="2453"/>
    <cfRule type="duplicateValues" dxfId="11554" priority="2452"/>
    <cfRule type="duplicateValues" dxfId="11553" priority="2451" stopIfTrue="1"/>
    <cfRule type="duplicateValues" priority="2450"/>
    <cfRule type="duplicateValues" dxfId="11552" priority="2449"/>
    <cfRule type="duplicateValues" dxfId="11551" priority="2448"/>
    <cfRule type="duplicateValues" dxfId="11550" priority="2447" stopIfTrue="1"/>
    <cfRule type="duplicateValues" priority="2446"/>
    <cfRule type="duplicateValues" dxfId="11549" priority="2445"/>
    <cfRule type="duplicateValues" dxfId="11548" priority="2444"/>
    <cfRule type="duplicateValues" dxfId="11547" priority="2443" stopIfTrue="1"/>
    <cfRule type="duplicateValues" priority="2442"/>
    <cfRule type="duplicateValues" dxfId="11546" priority="2441"/>
    <cfRule type="duplicateValues" dxfId="11545" priority="2440"/>
    <cfRule type="duplicateValues" dxfId="11544" priority="2439" stopIfTrue="1"/>
    <cfRule type="duplicateValues" priority="2438"/>
    <cfRule type="duplicateValues" dxfId="11543" priority="2437"/>
    <cfRule type="duplicateValues" dxfId="11542" priority="2436"/>
    <cfRule type="duplicateValues" dxfId="11541" priority="2435" stopIfTrue="1"/>
    <cfRule type="duplicateValues" priority="2434"/>
    <cfRule type="duplicateValues" dxfId="11540" priority="2433"/>
    <cfRule type="duplicateValues" dxfId="11539" priority="2432"/>
    <cfRule type="duplicateValues" dxfId="11538" priority="2431" stopIfTrue="1"/>
    <cfRule type="duplicateValues" priority="2430"/>
    <cfRule type="duplicateValues" dxfId="11537" priority="2429"/>
    <cfRule type="duplicateValues" dxfId="11536" priority="2428"/>
    <cfRule type="duplicateValues" dxfId="11535" priority="2427" stopIfTrue="1"/>
    <cfRule type="duplicateValues" priority="2426"/>
    <cfRule type="duplicateValues" dxfId="11534" priority="2425"/>
    <cfRule type="duplicateValues" dxfId="11533" priority="2424"/>
    <cfRule type="duplicateValues" dxfId="11532" priority="2423" stopIfTrue="1"/>
    <cfRule type="duplicateValues" priority="2422"/>
    <cfRule type="duplicateValues" dxfId="11531" priority="2421"/>
    <cfRule type="duplicateValues" dxfId="11530" priority="2420"/>
    <cfRule type="duplicateValues" dxfId="11529" priority="2419" stopIfTrue="1"/>
  </conditionalFormatting>
  <conditionalFormatting sqref="L2102:L2103">
    <cfRule type="duplicateValues" priority="2418"/>
    <cfRule type="duplicateValues" dxfId="11528" priority="2417"/>
    <cfRule type="duplicateValues" priority="2416"/>
    <cfRule type="duplicateValues" dxfId="11527" priority="2415"/>
    <cfRule type="duplicateValues" dxfId="11526" priority="2414"/>
    <cfRule type="duplicateValues" dxfId="11525" priority="2413" stopIfTrue="1"/>
  </conditionalFormatting>
  <conditionalFormatting sqref="L2104:L2105">
    <cfRule type="duplicateValues" dxfId="11524" priority="2299"/>
    <cfRule type="duplicateValues" dxfId="11523" priority="2298"/>
    <cfRule type="duplicateValues" dxfId="11522" priority="2297" stopIfTrue="1"/>
    <cfRule type="duplicateValues" priority="2296"/>
    <cfRule type="duplicateValues" dxfId="11521" priority="2295"/>
    <cfRule type="duplicateValues" dxfId="11520" priority="2294"/>
    <cfRule type="duplicateValues" dxfId="11519" priority="2293" stopIfTrue="1"/>
    <cfRule type="duplicateValues" priority="2292"/>
    <cfRule type="duplicateValues" dxfId="11518" priority="2291"/>
    <cfRule type="duplicateValues" dxfId="11517" priority="2290"/>
    <cfRule type="duplicateValues" dxfId="11516" priority="2289" stopIfTrue="1"/>
    <cfRule type="duplicateValues" priority="2288"/>
    <cfRule type="duplicateValues" dxfId="11515" priority="2287"/>
    <cfRule type="duplicateValues" dxfId="11514" priority="2286"/>
    <cfRule type="duplicateValues" dxfId="11513" priority="2285" stopIfTrue="1"/>
    <cfRule type="duplicateValues" priority="2284"/>
    <cfRule type="duplicateValues" dxfId="11512" priority="2197" stopIfTrue="1"/>
    <cfRule type="duplicateValues" dxfId="11511" priority="2283"/>
    <cfRule type="duplicateValues" dxfId="11510" priority="2282"/>
    <cfRule type="duplicateValues" dxfId="11509" priority="2281" stopIfTrue="1"/>
    <cfRule type="duplicateValues" priority="2280"/>
    <cfRule type="duplicateValues" dxfId="11508" priority="2279"/>
    <cfRule type="duplicateValues" dxfId="11507" priority="2278"/>
    <cfRule type="duplicateValues" dxfId="11506" priority="2277" stopIfTrue="1"/>
    <cfRule type="duplicateValues" priority="2276"/>
    <cfRule type="duplicateValues" dxfId="11505" priority="2275"/>
    <cfRule type="duplicateValues" dxfId="11504" priority="2274"/>
    <cfRule type="duplicateValues" dxfId="11503" priority="2273" stopIfTrue="1"/>
    <cfRule type="duplicateValues" priority="2272"/>
    <cfRule type="duplicateValues" dxfId="11502" priority="2271"/>
    <cfRule type="duplicateValues" dxfId="11501" priority="2270"/>
    <cfRule type="duplicateValues" dxfId="11500" priority="2269" stopIfTrue="1"/>
    <cfRule type="duplicateValues" priority="2268"/>
    <cfRule type="duplicateValues" dxfId="11499" priority="2267"/>
    <cfRule type="duplicateValues" dxfId="11498" priority="2266"/>
    <cfRule type="duplicateValues" dxfId="11497" priority="2265" stopIfTrue="1"/>
    <cfRule type="duplicateValues" priority="2264"/>
    <cfRule type="duplicateValues" dxfId="11496" priority="2263"/>
    <cfRule type="duplicateValues" dxfId="11495" priority="2262"/>
    <cfRule type="duplicateValues" dxfId="11494" priority="2261" stopIfTrue="1"/>
    <cfRule type="duplicateValues" priority="2260"/>
    <cfRule type="duplicateValues" dxfId="11493" priority="2259"/>
    <cfRule type="duplicateValues" dxfId="11492" priority="2258"/>
    <cfRule type="duplicateValues" dxfId="11491" priority="2257" stopIfTrue="1"/>
    <cfRule type="duplicateValues" priority="2256"/>
    <cfRule type="duplicateValues" dxfId="11490" priority="2255"/>
    <cfRule type="duplicateValues" dxfId="11489" priority="2254"/>
    <cfRule type="duplicateValues" dxfId="11488" priority="2253" stopIfTrue="1"/>
    <cfRule type="duplicateValues" priority="2252"/>
    <cfRule type="duplicateValues" dxfId="11487" priority="2251"/>
    <cfRule type="duplicateValues" dxfId="11486" priority="2250"/>
    <cfRule type="duplicateValues" dxfId="11485" priority="2249" stopIfTrue="1"/>
    <cfRule type="duplicateValues" priority="2248"/>
    <cfRule type="duplicateValues" dxfId="11484" priority="2247"/>
    <cfRule type="duplicateValues" dxfId="11483" priority="2246"/>
    <cfRule type="duplicateValues" dxfId="11482" priority="2245" stopIfTrue="1"/>
    <cfRule type="duplicateValues" priority="2244"/>
    <cfRule type="duplicateValues" dxfId="11481" priority="2374"/>
    <cfRule type="duplicateValues" dxfId="11480" priority="2243"/>
    <cfRule type="duplicateValues" dxfId="11479" priority="2242"/>
    <cfRule type="duplicateValues" dxfId="11478" priority="2241" stopIfTrue="1"/>
    <cfRule type="duplicateValues" priority="2240"/>
    <cfRule type="duplicateValues" dxfId="11477" priority="2239"/>
    <cfRule type="duplicateValues" dxfId="11476" priority="2238"/>
    <cfRule type="duplicateValues" dxfId="11475" priority="2237" stopIfTrue="1"/>
    <cfRule type="duplicateValues" priority="2236"/>
    <cfRule type="duplicateValues" dxfId="11474" priority="2235"/>
    <cfRule type="duplicateValues" dxfId="11473" priority="2234"/>
    <cfRule type="duplicateValues" dxfId="11472" priority="2233" stopIfTrue="1"/>
    <cfRule type="duplicateValues" priority="2232"/>
    <cfRule type="duplicateValues" dxfId="11471" priority="2231"/>
    <cfRule type="duplicateValues" dxfId="11470" priority="2230"/>
    <cfRule type="duplicateValues" dxfId="11469" priority="2229" stopIfTrue="1"/>
    <cfRule type="duplicateValues" priority="2228"/>
    <cfRule type="duplicateValues" dxfId="11468" priority="2227"/>
    <cfRule type="duplicateValues" dxfId="11467" priority="2226"/>
    <cfRule type="duplicateValues" dxfId="11466" priority="2225" stopIfTrue="1"/>
    <cfRule type="duplicateValues" priority="2224"/>
    <cfRule type="duplicateValues" dxfId="11465" priority="2223"/>
    <cfRule type="duplicateValues" dxfId="11464" priority="2222"/>
    <cfRule type="duplicateValues" dxfId="11463" priority="2221" stopIfTrue="1"/>
    <cfRule type="duplicateValues" priority="2220"/>
    <cfRule type="duplicateValues" dxfId="11462" priority="2219"/>
    <cfRule type="duplicateValues" priority="2360"/>
    <cfRule type="duplicateValues" dxfId="11461" priority="2217" stopIfTrue="1"/>
    <cfRule type="duplicateValues" priority="2216"/>
    <cfRule type="duplicateValues" dxfId="11460" priority="2215"/>
    <cfRule type="duplicateValues" dxfId="11459" priority="2214"/>
    <cfRule type="duplicateValues" dxfId="11458" priority="2213" stopIfTrue="1"/>
    <cfRule type="duplicateValues" priority="2212"/>
    <cfRule type="duplicateValues" dxfId="11457" priority="2211"/>
    <cfRule type="duplicateValues" dxfId="11456" priority="2210"/>
    <cfRule type="duplicateValues" dxfId="11455" priority="2209" stopIfTrue="1"/>
    <cfRule type="duplicateValues" priority="2208"/>
    <cfRule type="duplicateValues" dxfId="11454" priority="2207"/>
    <cfRule type="duplicateValues" dxfId="11453" priority="2206"/>
    <cfRule type="duplicateValues" dxfId="11452" priority="2205" stopIfTrue="1"/>
    <cfRule type="duplicateValues" priority="2204"/>
    <cfRule type="duplicateValues" dxfId="11451" priority="2203"/>
    <cfRule type="duplicateValues" dxfId="11450" priority="2202"/>
    <cfRule type="duplicateValues" dxfId="11449" priority="2201" stopIfTrue="1"/>
    <cfRule type="duplicateValues" priority="2200"/>
    <cfRule type="duplicateValues" dxfId="11448" priority="2199"/>
    <cfRule type="duplicateValues" dxfId="11447" priority="2198"/>
    <cfRule type="duplicateValues" dxfId="11446" priority="2169" stopIfTrue="1"/>
    <cfRule type="duplicateValues" dxfId="11445" priority="2170"/>
    <cfRule type="duplicateValues" dxfId="11444" priority="2171"/>
    <cfRule type="duplicateValues" priority="2172"/>
    <cfRule type="duplicateValues" dxfId="11443" priority="2173" stopIfTrue="1"/>
    <cfRule type="duplicateValues" dxfId="11442" priority="2174"/>
    <cfRule type="duplicateValues" dxfId="11441" priority="2175"/>
    <cfRule type="duplicateValues" priority="2176"/>
    <cfRule type="duplicateValues" dxfId="11440" priority="2177" stopIfTrue="1"/>
    <cfRule type="duplicateValues" dxfId="11439" priority="2178"/>
    <cfRule type="duplicateValues" dxfId="11438" priority="2179"/>
    <cfRule type="duplicateValues" priority="2180"/>
    <cfRule type="duplicateValues" dxfId="11437" priority="2181" stopIfTrue="1"/>
    <cfRule type="duplicateValues" dxfId="11436" priority="2195"/>
    <cfRule type="duplicateValues" dxfId="11435" priority="2182"/>
    <cfRule type="duplicateValues" dxfId="11434" priority="2183"/>
    <cfRule type="duplicateValues" priority="2184"/>
    <cfRule type="duplicateValues" dxfId="11433" priority="2185" stopIfTrue="1"/>
    <cfRule type="duplicateValues" priority="2196"/>
    <cfRule type="duplicateValues" dxfId="11432" priority="2187"/>
    <cfRule type="duplicateValues" priority="2188"/>
    <cfRule type="duplicateValues" dxfId="11431" priority="2189" stopIfTrue="1"/>
    <cfRule type="duplicateValues" dxfId="11430" priority="2190"/>
    <cfRule type="duplicateValues" dxfId="11429" priority="2191"/>
    <cfRule type="duplicateValues" priority="2192"/>
    <cfRule type="duplicateValues" dxfId="11428" priority="2193" stopIfTrue="1"/>
    <cfRule type="duplicateValues" dxfId="11427" priority="2194"/>
    <cfRule type="duplicateValues" dxfId="11426" priority="2141" stopIfTrue="1"/>
    <cfRule type="duplicateValues" dxfId="11425" priority="2142"/>
    <cfRule type="duplicateValues" dxfId="11424" priority="2143"/>
    <cfRule type="duplicateValues" priority="2144"/>
    <cfRule type="duplicateValues" dxfId="11423" priority="2145" stopIfTrue="1"/>
    <cfRule type="duplicateValues" dxfId="11422" priority="2146"/>
    <cfRule type="duplicateValues" dxfId="11421" priority="2147"/>
    <cfRule type="duplicateValues" priority="2148"/>
    <cfRule type="duplicateValues" dxfId="11420" priority="2149" stopIfTrue="1"/>
    <cfRule type="duplicateValues" dxfId="11419" priority="2150"/>
    <cfRule type="duplicateValues" dxfId="11418" priority="2151"/>
    <cfRule type="duplicateValues" priority="2152"/>
    <cfRule type="duplicateValues" dxfId="11417" priority="2153" stopIfTrue="1"/>
    <cfRule type="duplicateValues" dxfId="11416" priority="2154"/>
    <cfRule type="duplicateValues" dxfId="11415" priority="2155"/>
    <cfRule type="duplicateValues" priority="2156"/>
    <cfRule type="duplicateValues" dxfId="11414" priority="2157" stopIfTrue="1"/>
    <cfRule type="duplicateValues" dxfId="11413" priority="2158"/>
    <cfRule type="duplicateValues" dxfId="11412" priority="2159"/>
    <cfRule type="duplicateValues" priority="2160"/>
    <cfRule type="duplicateValues" dxfId="11411" priority="2161" stopIfTrue="1"/>
    <cfRule type="duplicateValues" dxfId="11410" priority="2162"/>
    <cfRule type="duplicateValues" dxfId="11409" priority="2163"/>
    <cfRule type="duplicateValues" priority="2164"/>
    <cfRule type="duplicateValues" dxfId="11408" priority="2165" stopIfTrue="1"/>
    <cfRule type="duplicateValues" dxfId="11407" priority="2166"/>
    <cfRule type="duplicateValues" dxfId="11406" priority="2167"/>
    <cfRule type="duplicateValues" priority="2168"/>
    <cfRule type="duplicateValues" dxfId="11405" priority="2186"/>
    <cfRule type="duplicateValues" priority="2412"/>
    <cfRule type="duplicateValues" dxfId="11404" priority="2411"/>
    <cfRule type="duplicateValues" dxfId="11403" priority="2410"/>
    <cfRule type="duplicateValues" dxfId="11402" priority="2409" stopIfTrue="1"/>
    <cfRule type="duplicateValues" priority="2408"/>
    <cfRule type="duplicateValues" dxfId="11401" priority="2407"/>
    <cfRule type="duplicateValues" dxfId="11400" priority="2406"/>
    <cfRule type="duplicateValues" dxfId="11399" priority="2405" stopIfTrue="1"/>
    <cfRule type="duplicateValues" priority="2404"/>
    <cfRule type="duplicateValues" dxfId="11398" priority="2403"/>
    <cfRule type="duplicateValues" dxfId="11397" priority="2402"/>
    <cfRule type="duplicateValues" dxfId="11396" priority="2401" stopIfTrue="1"/>
    <cfRule type="duplicateValues" priority="2400"/>
    <cfRule type="duplicateValues" dxfId="11395" priority="2399"/>
    <cfRule type="duplicateValues" dxfId="11394" priority="2398"/>
    <cfRule type="duplicateValues" dxfId="11393" priority="2397" stopIfTrue="1"/>
    <cfRule type="duplicateValues" priority="2396"/>
    <cfRule type="duplicateValues" dxfId="11392" priority="2395"/>
    <cfRule type="duplicateValues" dxfId="11391" priority="2394"/>
    <cfRule type="duplicateValues" dxfId="11390" priority="2393" stopIfTrue="1"/>
    <cfRule type="duplicateValues" priority="2392"/>
    <cfRule type="duplicateValues" dxfId="11389" priority="2391"/>
    <cfRule type="duplicateValues" dxfId="11388" priority="2390"/>
    <cfRule type="duplicateValues" dxfId="11387" priority="2389" stopIfTrue="1"/>
    <cfRule type="duplicateValues" priority="2388"/>
    <cfRule type="duplicateValues" dxfId="11386" priority="2386"/>
    <cfRule type="duplicateValues" dxfId="11385" priority="2385" stopIfTrue="1"/>
    <cfRule type="duplicateValues" priority="2384"/>
    <cfRule type="duplicateValues" dxfId="11384" priority="2383"/>
    <cfRule type="duplicateValues" dxfId="11383" priority="2382"/>
    <cfRule type="duplicateValues" dxfId="11382" priority="2381" stopIfTrue="1"/>
    <cfRule type="duplicateValues" priority="2380"/>
    <cfRule type="duplicateValues" dxfId="11381" priority="2379"/>
    <cfRule type="duplicateValues" dxfId="11380" priority="2378"/>
    <cfRule type="duplicateValues" dxfId="11379" priority="2377" stopIfTrue="1"/>
    <cfRule type="duplicateValues" priority="2376"/>
    <cfRule type="duplicateValues" dxfId="11378" priority="2375"/>
    <cfRule type="duplicateValues" dxfId="11377" priority="2373" stopIfTrue="1"/>
    <cfRule type="duplicateValues" priority="2372"/>
    <cfRule type="duplicateValues" dxfId="11376" priority="2371"/>
    <cfRule type="duplicateValues" dxfId="11375" priority="2370"/>
    <cfRule type="duplicateValues" dxfId="11374" priority="2369" stopIfTrue="1"/>
    <cfRule type="duplicateValues" priority="2368"/>
    <cfRule type="duplicateValues" dxfId="11373" priority="2367"/>
    <cfRule type="duplicateValues" dxfId="11372" priority="2366"/>
    <cfRule type="duplicateValues" dxfId="11371" priority="2365" stopIfTrue="1"/>
    <cfRule type="duplicateValues" priority="2364"/>
    <cfRule type="duplicateValues" dxfId="11370" priority="2363"/>
    <cfRule type="duplicateValues" dxfId="11369" priority="2362"/>
    <cfRule type="duplicateValues" dxfId="11368" priority="2361" stopIfTrue="1"/>
    <cfRule type="duplicateValues" dxfId="11367" priority="2359"/>
    <cfRule type="duplicateValues" dxfId="11366" priority="2358"/>
    <cfRule type="duplicateValues" dxfId="11365" priority="2357" stopIfTrue="1"/>
    <cfRule type="duplicateValues" priority="2356"/>
    <cfRule type="duplicateValues" dxfId="11364" priority="2355"/>
    <cfRule type="duplicateValues" dxfId="11363" priority="2354"/>
    <cfRule type="duplicateValues" dxfId="11362" priority="2353" stopIfTrue="1"/>
    <cfRule type="duplicateValues" priority="2352"/>
    <cfRule type="duplicateValues" dxfId="11361" priority="2351"/>
    <cfRule type="duplicateValues" dxfId="11360" priority="2350"/>
    <cfRule type="duplicateValues" dxfId="11359" priority="2387"/>
    <cfRule type="duplicateValues" dxfId="11358" priority="2218"/>
    <cfRule type="duplicateValues" dxfId="11357" priority="2349" stopIfTrue="1"/>
    <cfRule type="duplicateValues" priority="2348"/>
    <cfRule type="duplicateValues" dxfId="11356" priority="2347"/>
    <cfRule type="duplicateValues" dxfId="11355" priority="2346"/>
    <cfRule type="duplicateValues" dxfId="11354" priority="2345" stopIfTrue="1"/>
    <cfRule type="duplicateValues" priority="2344"/>
    <cfRule type="duplicateValues" dxfId="11353" priority="2343"/>
    <cfRule type="duplicateValues" dxfId="11352" priority="2342"/>
    <cfRule type="duplicateValues" dxfId="11351" priority="2341" stopIfTrue="1"/>
    <cfRule type="duplicateValues" priority="2340"/>
    <cfRule type="duplicateValues" dxfId="11350" priority="2339"/>
    <cfRule type="duplicateValues" dxfId="11349" priority="2338"/>
    <cfRule type="duplicateValues" dxfId="11348" priority="2337" stopIfTrue="1"/>
    <cfRule type="duplicateValues" priority="2336"/>
    <cfRule type="duplicateValues" dxfId="11347" priority="2335"/>
    <cfRule type="duplicateValues" dxfId="11346" priority="2334"/>
    <cfRule type="duplicateValues" dxfId="11345" priority="2333" stopIfTrue="1"/>
    <cfRule type="duplicateValues" priority="2332"/>
    <cfRule type="duplicateValues" dxfId="11344" priority="2331"/>
    <cfRule type="duplicateValues" dxfId="11343" priority="2330"/>
    <cfRule type="duplicateValues" dxfId="11342" priority="2329" stopIfTrue="1"/>
    <cfRule type="duplicateValues" priority="2328"/>
    <cfRule type="duplicateValues" dxfId="11341" priority="2327"/>
    <cfRule type="duplicateValues" dxfId="11340" priority="2326"/>
    <cfRule type="duplicateValues" dxfId="11339" priority="2325" stopIfTrue="1"/>
    <cfRule type="duplicateValues" priority="2324"/>
    <cfRule type="duplicateValues" dxfId="11338" priority="2323"/>
    <cfRule type="duplicateValues" dxfId="11337" priority="2322"/>
    <cfRule type="duplicateValues" dxfId="11336" priority="2321" stopIfTrue="1"/>
    <cfRule type="duplicateValues" priority="2320"/>
    <cfRule type="duplicateValues" dxfId="11335" priority="2319"/>
    <cfRule type="duplicateValues" dxfId="11334" priority="2318"/>
    <cfRule type="duplicateValues" dxfId="11333" priority="2317" stopIfTrue="1"/>
    <cfRule type="duplicateValues" priority="2316"/>
    <cfRule type="duplicateValues" dxfId="11332" priority="2315"/>
    <cfRule type="duplicateValues" dxfId="11331" priority="2314"/>
    <cfRule type="duplicateValues" dxfId="11330" priority="2313" stopIfTrue="1"/>
    <cfRule type="duplicateValues" priority="2312"/>
    <cfRule type="duplicateValues" dxfId="11329" priority="2311"/>
    <cfRule type="duplicateValues" dxfId="11328" priority="2310"/>
    <cfRule type="duplicateValues" dxfId="11327" priority="2309" stopIfTrue="1"/>
    <cfRule type="duplicateValues" priority="2308"/>
    <cfRule type="duplicateValues" dxfId="11326" priority="2307"/>
    <cfRule type="duplicateValues" dxfId="11325" priority="2306"/>
    <cfRule type="duplicateValues" dxfId="11324" priority="2305" stopIfTrue="1"/>
    <cfRule type="duplicateValues" priority="2304"/>
    <cfRule type="duplicateValues" dxfId="11323" priority="2303"/>
    <cfRule type="duplicateValues" dxfId="11322" priority="2302"/>
    <cfRule type="duplicateValues" dxfId="11321" priority="2301" stopIfTrue="1"/>
    <cfRule type="duplicateValues" priority="2300"/>
  </conditionalFormatting>
  <conditionalFormatting sqref="L2105">
    <cfRule type="duplicateValues" dxfId="11320" priority="4501" stopIfTrue="1"/>
    <cfRule type="duplicateValues" dxfId="11319" priority="4502"/>
    <cfRule type="duplicateValues" dxfId="11318" priority="4503"/>
    <cfRule type="duplicateValues" priority="4504"/>
    <cfRule type="duplicateValues" dxfId="11317" priority="4505" stopIfTrue="1"/>
    <cfRule type="duplicateValues" dxfId="11316" priority="4506"/>
    <cfRule type="duplicateValues" dxfId="11315" priority="4507"/>
    <cfRule type="duplicateValues" priority="4508"/>
  </conditionalFormatting>
  <conditionalFormatting sqref="L2106">
    <cfRule type="duplicateValues" priority="2140"/>
    <cfRule type="duplicateValues" dxfId="11314" priority="2135" stopIfTrue="1"/>
    <cfRule type="duplicateValues" dxfId="11313" priority="2136"/>
    <cfRule type="duplicateValues" dxfId="11312" priority="2137"/>
    <cfRule type="duplicateValues" priority="2138"/>
    <cfRule type="duplicateValues" dxfId="11311" priority="2139"/>
  </conditionalFormatting>
  <conditionalFormatting sqref="L2107:L2108">
    <cfRule type="duplicateValues" dxfId="11310" priority="2107" stopIfTrue="1"/>
    <cfRule type="duplicateValues" priority="2106"/>
    <cfRule type="duplicateValues" dxfId="11309" priority="2105"/>
    <cfRule type="duplicateValues" dxfId="11308" priority="2104"/>
    <cfRule type="duplicateValues" dxfId="11307" priority="2103" stopIfTrue="1"/>
    <cfRule type="duplicateValues" priority="2102"/>
    <cfRule type="duplicateValues" dxfId="11306" priority="2101"/>
    <cfRule type="duplicateValues" dxfId="11305" priority="2100"/>
    <cfRule type="duplicateValues" dxfId="11304" priority="2099" stopIfTrue="1"/>
    <cfRule type="duplicateValues" priority="2098"/>
    <cfRule type="duplicateValues" dxfId="11303" priority="2097"/>
    <cfRule type="duplicateValues" dxfId="11302" priority="2096"/>
    <cfRule type="duplicateValues" dxfId="11301" priority="2095" stopIfTrue="1"/>
    <cfRule type="duplicateValues" priority="2094"/>
    <cfRule type="duplicateValues" dxfId="11300" priority="2093"/>
    <cfRule type="duplicateValues" dxfId="11299" priority="2092"/>
    <cfRule type="duplicateValues" dxfId="11298" priority="2091" stopIfTrue="1"/>
    <cfRule type="duplicateValues" priority="2090"/>
    <cfRule type="duplicateValues" dxfId="11297" priority="2089"/>
    <cfRule type="duplicateValues" dxfId="11296" priority="2088"/>
    <cfRule type="duplicateValues" dxfId="11295" priority="2087" stopIfTrue="1"/>
    <cfRule type="duplicateValues" priority="2086"/>
    <cfRule type="duplicateValues" dxfId="11294" priority="2085"/>
    <cfRule type="duplicateValues" dxfId="11293" priority="2084"/>
    <cfRule type="duplicateValues" dxfId="11292" priority="2083" stopIfTrue="1"/>
    <cfRule type="duplicateValues" priority="2082"/>
    <cfRule type="duplicateValues" dxfId="11291" priority="2081"/>
    <cfRule type="duplicateValues" dxfId="11290" priority="2080"/>
    <cfRule type="duplicateValues" dxfId="11289" priority="2079" stopIfTrue="1"/>
    <cfRule type="duplicateValues" priority="2078"/>
    <cfRule type="duplicateValues" dxfId="11288" priority="2077"/>
    <cfRule type="duplicateValues" dxfId="11287" priority="2076"/>
    <cfRule type="duplicateValues" dxfId="11286" priority="2075" stopIfTrue="1"/>
    <cfRule type="duplicateValues" priority="2074"/>
    <cfRule type="duplicateValues" dxfId="11285" priority="2073"/>
    <cfRule type="duplicateValues" dxfId="11284" priority="2072"/>
    <cfRule type="duplicateValues" dxfId="11283" priority="2071" stopIfTrue="1"/>
    <cfRule type="duplicateValues" priority="2070"/>
    <cfRule type="duplicateValues" dxfId="11282" priority="2069"/>
    <cfRule type="duplicateValues" dxfId="11281" priority="2068"/>
    <cfRule type="duplicateValues" dxfId="11280" priority="2067" stopIfTrue="1"/>
    <cfRule type="duplicateValues" priority="2066"/>
    <cfRule type="duplicateValues" dxfId="11279" priority="2065"/>
    <cfRule type="duplicateValues" dxfId="11278" priority="2064"/>
    <cfRule type="duplicateValues" dxfId="11277" priority="2063" stopIfTrue="1"/>
    <cfRule type="duplicateValues" priority="2062"/>
    <cfRule type="duplicateValues" dxfId="11276" priority="2061"/>
    <cfRule type="duplicateValues" dxfId="11275" priority="2060"/>
    <cfRule type="duplicateValues" dxfId="11274" priority="2059" stopIfTrue="1"/>
    <cfRule type="duplicateValues" priority="2058"/>
    <cfRule type="duplicateValues" dxfId="11273" priority="2057"/>
    <cfRule type="duplicateValues" dxfId="11272" priority="2056"/>
    <cfRule type="duplicateValues" dxfId="11271" priority="2055" stopIfTrue="1"/>
    <cfRule type="duplicateValues" priority="2054"/>
    <cfRule type="duplicateValues" dxfId="11270" priority="2053"/>
    <cfRule type="duplicateValues" dxfId="11269" priority="2052"/>
    <cfRule type="duplicateValues" dxfId="11268" priority="2051" stopIfTrue="1"/>
    <cfRule type="duplicateValues" priority="2050"/>
    <cfRule type="duplicateValues" dxfId="11267" priority="2049"/>
    <cfRule type="duplicateValues" dxfId="11266" priority="2048"/>
    <cfRule type="duplicateValues" dxfId="11265" priority="2047" stopIfTrue="1"/>
    <cfRule type="duplicateValues" dxfId="11264" priority="2113"/>
    <cfRule type="duplicateValues" priority="2114"/>
    <cfRule type="duplicateValues" dxfId="11263" priority="2115" stopIfTrue="1"/>
    <cfRule type="duplicateValues" dxfId="11262" priority="2116"/>
    <cfRule type="duplicateValues" dxfId="11261" priority="2117"/>
    <cfRule type="duplicateValues" priority="2118"/>
    <cfRule type="duplicateValues" dxfId="11260" priority="2119" stopIfTrue="1"/>
    <cfRule type="duplicateValues" dxfId="11259" priority="2120"/>
    <cfRule type="duplicateValues" dxfId="11258" priority="2121"/>
    <cfRule type="duplicateValues" priority="2122"/>
    <cfRule type="duplicateValues" dxfId="11257" priority="2123" stopIfTrue="1"/>
    <cfRule type="duplicateValues" dxfId="11256" priority="2124"/>
    <cfRule type="duplicateValues" dxfId="11255" priority="2125"/>
    <cfRule type="duplicateValues" priority="2126"/>
    <cfRule type="duplicateValues" dxfId="11254" priority="2127" stopIfTrue="1"/>
    <cfRule type="duplicateValues" dxfId="11253" priority="2128"/>
    <cfRule type="duplicateValues" dxfId="11252" priority="2129"/>
    <cfRule type="duplicateValues" priority="2130"/>
    <cfRule type="duplicateValues" dxfId="11251" priority="2131" stopIfTrue="1"/>
    <cfRule type="duplicateValues" dxfId="11250" priority="2132"/>
    <cfRule type="duplicateValues" dxfId="11249" priority="2133"/>
    <cfRule type="duplicateValues" priority="2134"/>
    <cfRule type="duplicateValues" dxfId="11248" priority="2045"/>
    <cfRule type="duplicateValues" dxfId="11247" priority="1868"/>
    <cfRule type="duplicateValues" dxfId="11246" priority="2043" stopIfTrue="1"/>
    <cfRule type="duplicateValues" priority="1866"/>
    <cfRule type="duplicateValues" dxfId="11245" priority="1865"/>
    <cfRule type="duplicateValues" dxfId="11244" priority="1864"/>
    <cfRule type="duplicateValues" dxfId="11243" priority="1863" stopIfTrue="1"/>
    <cfRule type="duplicateValues" priority="1862"/>
    <cfRule type="duplicateValues" dxfId="11242" priority="1861"/>
    <cfRule type="duplicateValues" dxfId="11241" priority="1860"/>
    <cfRule type="duplicateValues" dxfId="11240" priority="1859" stopIfTrue="1"/>
    <cfRule type="duplicateValues" priority="1858"/>
    <cfRule type="duplicateValues" dxfId="11239" priority="1857"/>
    <cfRule type="duplicateValues" dxfId="11238" priority="1856"/>
    <cfRule type="duplicateValues" dxfId="11237" priority="1855" stopIfTrue="1"/>
    <cfRule type="duplicateValues" dxfId="11236" priority="1867" stopIfTrue="1"/>
    <cfRule type="duplicateValues" dxfId="11235" priority="1869"/>
    <cfRule type="duplicateValues" priority="1870"/>
    <cfRule type="duplicateValues" dxfId="11234" priority="1871" stopIfTrue="1"/>
    <cfRule type="duplicateValues" dxfId="11233" priority="1872"/>
    <cfRule type="duplicateValues" dxfId="11232" priority="1873"/>
    <cfRule type="duplicateValues" priority="1874"/>
    <cfRule type="duplicateValues" dxfId="11231" priority="1875" stopIfTrue="1"/>
    <cfRule type="duplicateValues" dxfId="11230" priority="1876"/>
    <cfRule type="duplicateValues" dxfId="11229" priority="1877"/>
    <cfRule type="duplicateValues" priority="1878"/>
    <cfRule type="duplicateValues" dxfId="11228" priority="1879" stopIfTrue="1"/>
    <cfRule type="duplicateValues" dxfId="11227" priority="1880"/>
    <cfRule type="duplicateValues" dxfId="11226" priority="1881"/>
    <cfRule type="duplicateValues" priority="1882"/>
    <cfRule type="duplicateValues" dxfId="11225" priority="1883" stopIfTrue="1"/>
    <cfRule type="duplicateValues" dxfId="11224" priority="1884"/>
    <cfRule type="duplicateValues" dxfId="11223" priority="1885"/>
    <cfRule type="duplicateValues" priority="1886"/>
    <cfRule type="duplicateValues" dxfId="11222" priority="1887" stopIfTrue="1"/>
    <cfRule type="duplicateValues" dxfId="11221" priority="1888"/>
    <cfRule type="duplicateValues" dxfId="11220" priority="1889"/>
    <cfRule type="duplicateValues" priority="1890"/>
    <cfRule type="duplicateValues" dxfId="11219" priority="1891" stopIfTrue="1"/>
    <cfRule type="duplicateValues" dxfId="11218" priority="1892"/>
    <cfRule type="duplicateValues" dxfId="11217" priority="1893"/>
    <cfRule type="duplicateValues" priority="1894"/>
    <cfRule type="duplicateValues" dxfId="11216" priority="1895" stopIfTrue="1"/>
    <cfRule type="duplicateValues" dxfId="11215" priority="1896"/>
    <cfRule type="duplicateValues" dxfId="11214" priority="1897"/>
    <cfRule type="duplicateValues" priority="1898"/>
    <cfRule type="duplicateValues" dxfId="11213" priority="1899" stopIfTrue="1"/>
    <cfRule type="duplicateValues" dxfId="11212" priority="1900"/>
    <cfRule type="duplicateValues" dxfId="11211" priority="1901"/>
    <cfRule type="duplicateValues" priority="1902"/>
    <cfRule type="duplicateValues" dxfId="11210" priority="1903" stopIfTrue="1"/>
    <cfRule type="duplicateValues" dxfId="11209" priority="1904"/>
    <cfRule type="duplicateValues" dxfId="11208" priority="1905"/>
    <cfRule type="duplicateValues" priority="1906"/>
    <cfRule type="duplicateValues" dxfId="11207" priority="1907" stopIfTrue="1"/>
    <cfRule type="duplicateValues" dxfId="11206" priority="1908"/>
    <cfRule type="duplicateValues" dxfId="11205" priority="1909"/>
    <cfRule type="duplicateValues" priority="1910"/>
    <cfRule type="duplicateValues" dxfId="11204" priority="1911" stopIfTrue="1"/>
    <cfRule type="duplicateValues" dxfId="11203" priority="1912"/>
    <cfRule type="duplicateValues" dxfId="11202" priority="1913"/>
    <cfRule type="duplicateValues" priority="1914"/>
    <cfRule type="duplicateValues" dxfId="11201" priority="1915" stopIfTrue="1"/>
    <cfRule type="duplicateValues" dxfId="11200" priority="1916"/>
    <cfRule type="duplicateValues" dxfId="11199" priority="1917"/>
    <cfRule type="duplicateValues" priority="1918"/>
    <cfRule type="duplicateValues" dxfId="11198" priority="1919" stopIfTrue="1"/>
    <cfRule type="duplicateValues" dxfId="11197" priority="1920"/>
    <cfRule type="duplicateValues" dxfId="11196" priority="1921"/>
    <cfRule type="duplicateValues" priority="1922"/>
    <cfRule type="duplicateValues" dxfId="11195" priority="1923" stopIfTrue="1"/>
    <cfRule type="duplicateValues" dxfId="11194" priority="1924"/>
    <cfRule type="duplicateValues" dxfId="11193" priority="1925"/>
    <cfRule type="duplicateValues" priority="1926"/>
    <cfRule type="duplicateValues" dxfId="11192" priority="1927" stopIfTrue="1"/>
    <cfRule type="duplicateValues" dxfId="11191" priority="1928"/>
    <cfRule type="duplicateValues" dxfId="11190" priority="1929"/>
    <cfRule type="duplicateValues" priority="1930"/>
    <cfRule type="duplicateValues" dxfId="11189" priority="1931" stopIfTrue="1"/>
    <cfRule type="duplicateValues" dxfId="11188" priority="1932"/>
    <cfRule type="duplicateValues" dxfId="11187" priority="1933"/>
    <cfRule type="duplicateValues" priority="1934"/>
    <cfRule type="duplicateValues" priority="2046"/>
    <cfRule type="duplicateValues" dxfId="11186" priority="1935" stopIfTrue="1"/>
    <cfRule type="duplicateValues" dxfId="11185" priority="2044"/>
    <cfRule type="duplicateValues" priority="2042"/>
    <cfRule type="duplicateValues" dxfId="11184" priority="2041"/>
    <cfRule type="duplicateValues" dxfId="11183" priority="2040"/>
    <cfRule type="duplicateValues" dxfId="11182" priority="2039" stopIfTrue="1"/>
    <cfRule type="duplicateValues" priority="2038"/>
    <cfRule type="duplicateValues" dxfId="11181" priority="2037"/>
    <cfRule type="duplicateValues" dxfId="11180" priority="2036"/>
    <cfRule type="duplicateValues" dxfId="11179" priority="2035" stopIfTrue="1"/>
    <cfRule type="duplicateValues" priority="2034"/>
    <cfRule type="duplicateValues" dxfId="11178" priority="2033"/>
    <cfRule type="duplicateValues" dxfId="11177" priority="2032"/>
    <cfRule type="duplicateValues" dxfId="11176" priority="2031" stopIfTrue="1"/>
    <cfRule type="duplicateValues" priority="2030"/>
    <cfRule type="duplicateValues" dxfId="11175" priority="2029"/>
    <cfRule type="duplicateValues" dxfId="11174" priority="2028"/>
    <cfRule type="duplicateValues" dxfId="11173" priority="2027" stopIfTrue="1"/>
    <cfRule type="duplicateValues" priority="2026"/>
    <cfRule type="duplicateValues" dxfId="11172" priority="2025"/>
    <cfRule type="duplicateValues" dxfId="11171" priority="2024"/>
    <cfRule type="duplicateValues" dxfId="11170" priority="2023" stopIfTrue="1"/>
    <cfRule type="duplicateValues" priority="2022"/>
    <cfRule type="duplicateValues" dxfId="11169" priority="2021"/>
    <cfRule type="duplicateValues" dxfId="11168" priority="2020"/>
    <cfRule type="duplicateValues" dxfId="11167" priority="2019" stopIfTrue="1"/>
    <cfRule type="duplicateValues" priority="2018"/>
    <cfRule type="duplicateValues" dxfId="11166" priority="2017"/>
    <cfRule type="duplicateValues" dxfId="11165" priority="2016"/>
    <cfRule type="duplicateValues" dxfId="11164" priority="2015" stopIfTrue="1"/>
    <cfRule type="duplicateValues" priority="2014"/>
    <cfRule type="duplicateValues" dxfId="11163" priority="2013"/>
    <cfRule type="duplicateValues" dxfId="11162" priority="2012"/>
    <cfRule type="duplicateValues" dxfId="11161" priority="2011" stopIfTrue="1"/>
    <cfRule type="duplicateValues" priority="2010"/>
    <cfRule type="duplicateValues" dxfId="11160" priority="2009"/>
    <cfRule type="duplicateValues" dxfId="11159" priority="2008"/>
    <cfRule type="duplicateValues" dxfId="11158" priority="2007" stopIfTrue="1"/>
    <cfRule type="duplicateValues" priority="2006"/>
    <cfRule type="duplicateValues" dxfId="11157" priority="2005"/>
    <cfRule type="duplicateValues" dxfId="11156" priority="2004"/>
    <cfRule type="duplicateValues" dxfId="11155" priority="2003" stopIfTrue="1"/>
    <cfRule type="duplicateValues" priority="2002"/>
    <cfRule type="duplicateValues" dxfId="11154" priority="2001"/>
    <cfRule type="duplicateValues" dxfId="11153" priority="2000"/>
    <cfRule type="duplicateValues" dxfId="11152" priority="1999" stopIfTrue="1"/>
    <cfRule type="duplicateValues" priority="1998"/>
    <cfRule type="duplicateValues" dxfId="11151" priority="1997"/>
    <cfRule type="duplicateValues" dxfId="11150" priority="1996"/>
    <cfRule type="duplicateValues" dxfId="11149" priority="1995" stopIfTrue="1"/>
    <cfRule type="duplicateValues" priority="1994"/>
    <cfRule type="duplicateValues" dxfId="11148" priority="1993"/>
    <cfRule type="duplicateValues" dxfId="11147" priority="1992"/>
    <cfRule type="duplicateValues" dxfId="11146" priority="1991" stopIfTrue="1"/>
    <cfRule type="duplicateValues" priority="1990"/>
    <cfRule type="duplicateValues" dxfId="11145" priority="1989"/>
    <cfRule type="duplicateValues" dxfId="11144" priority="1988"/>
    <cfRule type="duplicateValues" dxfId="11143" priority="1987" stopIfTrue="1"/>
    <cfRule type="duplicateValues" priority="1986"/>
    <cfRule type="duplicateValues" dxfId="11142" priority="1985"/>
    <cfRule type="duplicateValues" dxfId="11141" priority="1984"/>
    <cfRule type="duplicateValues" dxfId="11140" priority="1983" stopIfTrue="1"/>
    <cfRule type="duplicateValues" priority="1982"/>
    <cfRule type="duplicateValues" dxfId="11139" priority="1981"/>
    <cfRule type="duplicateValues" dxfId="11138" priority="1980"/>
    <cfRule type="duplicateValues" dxfId="11137" priority="1979" stopIfTrue="1"/>
    <cfRule type="duplicateValues" priority="1978"/>
    <cfRule type="duplicateValues" dxfId="11136" priority="1977"/>
    <cfRule type="duplicateValues" dxfId="11135" priority="1976"/>
    <cfRule type="duplicateValues" dxfId="11134" priority="1975" stopIfTrue="1"/>
    <cfRule type="duplicateValues" priority="1974"/>
    <cfRule type="duplicateValues" dxfId="11133" priority="1973"/>
    <cfRule type="duplicateValues" dxfId="11132" priority="1972"/>
    <cfRule type="duplicateValues" dxfId="11131" priority="1971" stopIfTrue="1"/>
    <cfRule type="duplicateValues" dxfId="11130" priority="1936"/>
    <cfRule type="duplicateValues" dxfId="11129" priority="1937"/>
    <cfRule type="duplicateValues" priority="1938"/>
    <cfRule type="duplicateValues" dxfId="11128" priority="1939" stopIfTrue="1"/>
    <cfRule type="duplicateValues" dxfId="11127" priority="1940"/>
    <cfRule type="duplicateValues" dxfId="11126" priority="1941"/>
    <cfRule type="duplicateValues" priority="1942"/>
    <cfRule type="duplicateValues" dxfId="11125" priority="1943" stopIfTrue="1"/>
    <cfRule type="duplicateValues" dxfId="11124" priority="1944"/>
    <cfRule type="duplicateValues" dxfId="11123" priority="1945"/>
    <cfRule type="duplicateValues" priority="1946"/>
    <cfRule type="duplicateValues" dxfId="11122" priority="1947" stopIfTrue="1"/>
    <cfRule type="duplicateValues" dxfId="11121" priority="1948"/>
    <cfRule type="duplicateValues" dxfId="11120" priority="1949"/>
    <cfRule type="duplicateValues" priority="1950"/>
    <cfRule type="duplicateValues" dxfId="11119" priority="1951" stopIfTrue="1"/>
    <cfRule type="duplicateValues" dxfId="11118" priority="1952"/>
    <cfRule type="duplicateValues" dxfId="11117" priority="1953"/>
    <cfRule type="duplicateValues" priority="1954"/>
    <cfRule type="duplicateValues" dxfId="11116" priority="1955" stopIfTrue="1"/>
    <cfRule type="duplicateValues" dxfId="11115" priority="1956"/>
    <cfRule type="duplicateValues" dxfId="11114" priority="1957"/>
    <cfRule type="duplicateValues" priority="1958"/>
    <cfRule type="duplicateValues" dxfId="11113" priority="1959" stopIfTrue="1"/>
    <cfRule type="duplicateValues" dxfId="11112" priority="1960"/>
    <cfRule type="duplicateValues" dxfId="11111" priority="1961"/>
    <cfRule type="duplicateValues" priority="1962"/>
    <cfRule type="duplicateValues" dxfId="11110" priority="1963" stopIfTrue="1"/>
    <cfRule type="duplicateValues" dxfId="11109" priority="1964"/>
    <cfRule type="duplicateValues" dxfId="11108" priority="1965"/>
    <cfRule type="duplicateValues" priority="1966"/>
    <cfRule type="duplicateValues" dxfId="11107" priority="1967" stopIfTrue="1"/>
    <cfRule type="duplicateValues" dxfId="11106" priority="1968"/>
    <cfRule type="duplicateValues" dxfId="11105" priority="1969"/>
    <cfRule type="duplicateValues" priority="1970"/>
    <cfRule type="duplicateValues" dxfId="11104" priority="2108"/>
    <cfRule type="duplicateValues" dxfId="11103" priority="2109"/>
    <cfRule type="duplicateValues" priority="2110"/>
    <cfRule type="duplicateValues" dxfId="11102" priority="2111" stopIfTrue="1"/>
    <cfRule type="duplicateValues" dxfId="11101" priority="2112"/>
  </conditionalFormatting>
  <conditionalFormatting sqref="L2109">
    <cfRule type="duplicateValues" dxfId="11100" priority="1853"/>
    <cfRule type="duplicateValues" priority="1852"/>
    <cfRule type="duplicateValues" dxfId="11099" priority="1851"/>
    <cfRule type="duplicateValues" dxfId="11098" priority="1850"/>
    <cfRule type="duplicateValues" dxfId="11097" priority="1849" stopIfTrue="1"/>
    <cfRule type="duplicateValues" priority="1854"/>
  </conditionalFormatting>
  <conditionalFormatting sqref="L2110">
    <cfRule type="duplicateValues" dxfId="11096" priority="1845"/>
    <cfRule type="duplicateValues" dxfId="11095" priority="1844"/>
    <cfRule type="duplicateValues" dxfId="11094" priority="1843" stopIfTrue="1"/>
    <cfRule type="duplicateValues" dxfId="11093" priority="1847"/>
    <cfRule type="duplicateValues" priority="1848"/>
    <cfRule type="duplicateValues" priority="1846"/>
  </conditionalFormatting>
  <conditionalFormatting sqref="L2111">
    <cfRule type="duplicateValues" priority="1842"/>
    <cfRule type="duplicateValues" dxfId="11092" priority="1841"/>
    <cfRule type="duplicateValues" dxfId="11091" priority="1840"/>
    <cfRule type="duplicateValues" dxfId="11090" priority="1839" stopIfTrue="1"/>
  </conditionalFormatting>
  <conditionalFormatting sqref="L2112:L2113">
    <cfRule type="duplicateValues" dxfId="11089" priority="1768"/>
    <cfRule type="duplicateValues" dxfId="11088" priority="1744"/>
    <cfRule type="duplicateValues" dxfId="11087" priority="1745"/>
    <cfRule type="duplicateValues" priority="1746"/>
    <cfRule type="duplicateValues" dxfId="11086" priority="1747" stopIfTrue="1"/>
    <cfRule type="duplicateValues" dxfId="11085" priority="1748"/>
    <cfRule type="duplicateValues" dxfId="11084" priority="1749"/>
    <cfRule type="duplicateValues" priority="1750"/>
    <cfRule type="duplicateValues" dxfId="11083" priority="1751" stopIfTrue="1"/>
    <cfRule type="duplicateValues" dxfId="11082" priority="1753"/>
    <cfRule type="duplicateValues" priority="1754"/>
    <cfRule type="duplicateValues" dxfId="11081" priority="1755" stopIfTrue="1"/>
    <cfRule type="duplicateValues" dxfId="11080" priority="1756"/>
    <cfRule type="duplicateValues" dxfId="11079" priority="1757"/>
    <cfRule type="duplicateValues" priority="1758"/>
    <cfRule type="duplicateValues" dxfId="11078" priority="1759" stopIfTrue="1"/>
    <cfRule type="duplicateValues" dxfId="11077" priority="1760"/>
    <cfRule type="duplicateValues" dxfId="11076" priority="1761"/>
    <cfRule type="duplicateValues" priority="1762"/>
    <cfRule type="duplicateValues" dxfId="11075" priority="1763" stopIfTrue="1"/>
    <cfRule type="duplicateValues" dxfId="11074" priority="1764"/>
    <cfRule type="duplicateValues" dxfId="11073" priority="1765"/>
    <cfRule type="duplicateValues" priority="1766"/>
    <cfRule type="duplicateValues" dxfId="11072" priority="1767" stopIfTrue="1"/>
    <cfRule type="duplicateValues" dxfId="11071" priority="1769"/>
    <cfRule type="duplicateValues" priority="1770"/>
    <cfRule type="duplicateValues" dxfId="11070" priority="1771" stopIfTrue="1"/>
    <cfRule type="duplicateValues" dxfId="11069" priority="1772"/>
    <cfRule type="duplicateValues" dxfId="11068" priority="1773"/>
    <cfRule type="duplicateValues" dxfId="11067" priority="1752"/>
    <cfRule type="duplicateValues" priority="1774"/>
    <cfRule type="duplicateValues" dxfId="11066" priority="1775" stopIfTrue="1"/>
    <cfRule type="duplicateValues" dxfId="11065" priority="1776"/>
    <cfRule type="duplicateValues" dxfId="11064" priority="1777"/>
    <cfRule type="duplicateValues" priority="1778"/>
    <cfRule type="duplicateValues" dxfId="11063" priority="1779" stopIfTrue="1"/>
    <cfRule type="duplicateValues" dxfId="11062" priority="1780"/>
    <cfRule type="duplicateValues" dxfId="11061" priority="1781"/>
    <cfRule type="duplicateValues" priority="1782"/>
    <cfRule type="duplicateValues" dxfId="11060" priority="1783" stopIfTrue="1"/>
    <cfRule type="duplicateValues" dxfId="11059" priority="1785"/>
    <cfRule type="duplicateValues" priority="1786"/>
    <cfRule type="duplicateValues" dxfId="11058" priority="1787" stopIfTrue="1"/>
    <cfRule type="duplicateValues" dxfId="11057" priority="1788"/>
    <cfRule type="duplicateValues" dxfId="11056" priority="1789"/>
    <cfRule type="duplicateValues" priority="1790"/>
    <cfRule type="duplicateValues" dxfId="11055" priority="1791" stopIfTrue="1"/>
    <cfRule type="duplicateValues" dxfId="11054" priority="1792"/>
    <cfRule type="duplicateValues" dxfId="11053" priority="1793"/>
    <cfRule type="duplicateValues" priority="1794"/>
    <cfRule type="duplicateValues" dxfId="11052" priority="1795" stopIfTrue="1"/>
    <cfRule type="duplicateValues" dxfId="11051" priority="1796"/>
    <cfRule type="duplicateValues" dxfId="11050" priority="1797"/>
    <cfRule type="duplicateValues" priority="1798"/>
    <cfRule type="duplicateValues" dxfId="11049" priority="1799" stopIfTrue="1"/>
    <cfRule type="duplicateValues" dxfId="11048" priority="1800"/>
    <cfRule type="duplicateValues" dxfId="11047" priority="1801"/>
    <cfRule type="duplicateValues" priority="1802"/>
    <cfRule type="duplicateValues" dxfId="11046" priority="1803" stopIfTrue="1"/>
    <cfRule type="duplicateValues" dxfId="11045" priority="1804"/>
    <cfRule type="duplicateValues" dxfId="11044" priority="1805"/>
    <cfRule type="duplicateValues" priority="1806"/>
    <cfRule type="duplicateValues" dxfId="11043" priority="1807" stopIfTrue="1"/>
    <cfRule type="duplicateValues" dxfId="11042" priority="1808"/>
    <cfRule type="duplicateValues" dxfId="11041" priority="1809"/>
    <cfRule type="duplicateValues" priority="1810"/>
    <cfRule type="duplicateValues" dxfId="11040" priority="1811" stopIfTrue="1"/>
    <cfRule type="duplicateValues" dxfId="11039" priority="1812"/>
    <cfRule type="duplicateValues" priority="1814"/>
    <cfRule type="duplicateValues" dxfId="11038" priority="1815" stopIfTrue="1"/>
    <cfRule type="duplicateValues" dxfId="11037" priority="1816"/>
    <cfRule type="duplicateValues" dxfId="11036" priority="1817"/>
    <cfRule type="duplicateValues" priority="1818"/>
    <cfRule type="duplicateValues" dxfId="11035" priority="1743" stopIfTrue="1"/>
    <cfRule type="duplicateValues" priority="1742"/>
    <cfRule type="duplicateValues" dxfId="11034" priority="1741"/>
    <cfRule type="duplicateValues" dxfId="11033" priority="1740"/>
    <cfRule type="duplicateValues" dxfId="11032" priority="1739" stopIfTrue="1"/>
    <cfRule type="duplicateValues" priority="1738"/>
    <cfRule type="duplicateValues" dxfId="11031" priority="1737"/>
    <cfRule type="duplicateValues" dxfId="11030" priority="1736"/>
    <cfRule type="duplicateValues" dxfId="11029" priority="1735" stopIfTrue="1"/>
    <cfRule type="duplicateValues" priority="1734"/>
    <cfRule type="duplicateValues" dxfId="11028" priority="1733"/>
    <cfRule type="duplicateValues" dxfId="11027" priority="1732"/>
    <cfRule type="duplicateValues" dxfId="11026" priority="1731" stopIfTrue="1"/>
    <cfRule type="duplicateValues" dxfId="11025" priority="1813"/>
    <cfRule type="duplicateValues" priority="1834"/>
    <cfRule type="duplicateValues" dxfId="11024" priority="1819" stopIfTrue="1"/>
    <cfRule type="duplicateValues" dxfId="11023" priority="1820"/>
    <cfRule type="duplicateValues" dxfId="11022" priority="1821"/>
    <cfRule type="duplicateValues" priority="1822"/>
    <cfRule type="duplicateValues" dxfId="11021" priority="1823" stopIfTrue="1"/>
    <cfRule type="duplicateValues" dxfId="11020" priority="1824"/>
    <cfRule type="duplicateValues" dxfId="11019" priority="1825"/>
    <cfRule type="duplicateValues" priority="1826"/>
    <cfRule type="duplicateValues" dxfId="11018" priority="1827" stopIfTrue="1"/>
    <cfRule type="duplicateValues" dxfId="11017" priority="1828"/>
    <cfRule type="duplicateValues" dxfId="11016" priority="1829"/>
    <cfRule type="duplicateValues" priority="1830"/>
    <cfRule type="duplicateValues" dxfId="11015" priority="1831" stopIfTrue="1"/>
    <cfRule type="duplicateValues" dxfId="11014" priority="1832"/>
    <cfRule type="duplicateValues" dxfId="11013" priority="1833"/>
    <cfRule type="duplicateValues" dxfId="11012" priority="1784"/>
    <cfRule type="duplicateValues" dxfId="11011" priority="1835" stopIfTrue="1"/>
    <cfRule type="duplicateValues" dxfId="11010" priority="1836"/>
    <cfRule type="duplicateValues" dxfId="11009" priority="1837"/>
    <cfRule type="duplicateValues" priority="1838"/>
  </conditionalFormatting>
  <conditionalFormatting sqref="L2113">
    <cfRule type="duplicateValues" priority="4500"/>
    <cfRule type="duplicateValues" dxfId="11008" priority="4499"/>
    <cfRule type="duplicateValues" dxfId="11007" priority="4498"/>
    <cfRule type="duplicateValues" dxfId="11006" priority="4497" stopIfTrue="1"/>
    <cfRule type="duplicateValues" priority="4496"/>
    <cfRule type="duplicateValues" dxfId="11005" priority="4495"/>
    <cfRule type="duplicateValues" dxfId="11004" priority="4494"/>
    <cfRule type="duplicateValues" dxfId="11003" priority="4493" stopIfTrue="1"/>
    <cfRule type="duplicateValues" priority="4492"/>
    <cfRule type="duplicateValues" dxfId="11002" priority="4491"/>
    <cfRule type="duplicateValues" dxfId="11001" priority="4490"/>
    <cfRule type="duplicateValues" dxfId="11000" priority="4489" stopIfTrue="1"/>
    <cfRule type="duplicateValues" priority="4488"/>
    <cfRule type="duplicateValues" dxfId="10999" priority="4487"/>
    <cfRule type="duplicateValues" dxfId="10998" priority="4486"/>
    <cfRule type="duplicateValues" dxfId="10997" priority="4485" stopIfTrue="1"/>
    <cfRule type="duplicateValues" priority="4484"/>
    <cfRule type="duplicateValues" dxfId="10996" priority="4483"/>
    <cfRule type="duplicateValues" dxfId="10995" priority="4482"/>
    <cfRule type="duplicateValues" dxfId="10994" priority="4481" stopIfTrue="1"/>
    <cfRule type="duplicateValues" priority="4480"/>
    <cfRule type="duplicateValues" dxfId="10993" priority="4479"/>
    <cfRule type="duplicateValues" dxfId="10992" priority="4478"/>
    <cfRule type="duplicateValues" dxfId="10991" priority="4477" stopIfTrue="1"/>
    <cfRule type="duplicateValues" priority="4476"/>
    <cfRule type="duplicateValues" dxfId="10990" priority="4475"/>
    <cfRule type="duplicateValues" dxfId="10989" priority="4474"/>
    <cfRule type="duplicateValues" dxfId="10988" priority="4473" stopIfTrue="1"/>
    <cfRule type="duplicateValues" priority="4472"/>
    <cfRule type="duplicateValues" dxfId="10987" priority="4470"/>
    <cfRule type="duplicateValues" dxfId="10986" priority="4469" stopIfTrue="1"/>
    <cfRule type="duplicateValues" priority="4468"/>
    <cfRule type="duplicateValues" dxfId="10985" priority="4467"/>
    <cfRule type="duplicateValues" dxfId="10984" priority="4466"/>
    <cfRule type="duplicateValues" dxfId="10983" priority="4465" stopIfTrue="1"/>
    <cfRule type="duplicateValues" priority="4464"/>
    <cfRule type="duplicateValues" dxfId="10982" priority="4463"/>
    <cfRule type="duplicateValues" dxfId="10981" priority="4462"/>
    <cfRule type="duplicateValues" dxfId="10980" priority="4461" stopIfTrue="1"/>
    <cfRule type="duplicateValues" priority="4460"/>
    <cfRule type="duplicateValues" dxfId="10979" priority="4459"/>
    <cfRule type="duplicateValues" dxfId="10978" priority="4458"/>
    <cfRule type="duplicateValues" dxfId="10977" priority="4457" stopIfTrue="1"/>
    <cfRule type="duplicateValues" priority="4456"/>
    <cfRule type="duplicateValues" dxfId="10976" priority="4455"/>
    <cfRule type="duplicateValues" dxfId="10975" priority="4454"/>
    <cfRule type="duplicateValues" dxfId="10974" priority="4453" stopIfTrue="1"/>
    <cfRule type="duplicateValues" priority="4452"/>
    <cfRule type="duplicateValues" dxfId="10973" priority="4451"/>
    <cfRule type="duplicateValues" dxfId="10972" priority="4450"/>
    <cfRule type="duplicateValues" dxfId="10971" priority="4449" stopIfTrue="1"/>
    <cfRule type="duplicateValues" dxfId="10970" priority="4471"/>
  </conditionalFormatting>
  <conditionalFormatting sqref="L2114">
    <cfRule type="duplicateValues" priority="1730"/>
    <cfRule type="duplicateValues" dxfId="10969" priority="1729"/>
    <cfRule type="duplicateValues" dxfId="10968" priority="1728"/>
    <cfRule type="duplicateValues" dxfId="10967" priority="1727" stopIfTrue="1"/>
  </conditionalFormatting>
  <conditionalFormatting sqref="L2115">
    <cfRule type="duplicateValues" priority="1726"/>
    <cfRule type="duplicateValues" dxfId="10966" priority="1725"/>
    <cfRule type="duplicateValues" priority="1724"/>
    <cfRule type="duplicateValues" dxfId="10965" priority="1723"/>
    <cfRule type="duplicateValues" dxfId="10964" priority="1722"/>
    <cfRule type="duplicateValues" dxfId="10963" priority="1721" stopIfTrue="1"/>
  </conditionalFormatting>
  <conditionalFormatting sqref="L2116">
    <cfRule type="duplicateValues" dxfId="10962" priority="4437" stopIfTrue="1"/>
    <cfRule type="duplicateValues" priority="4436"/>
    <cfRule type="duplicateValues" dxfId="10961" priority="4435"/>
    <cfRule type="duplicateValues" dxfId="10960" priority="4434"/>
    <cfRule type="duplicateValues" dxfId="10959" priority="4433" stopIfTrue="1"/>
    <cfRule type="duplicateValues" priority="4432"/>
    <cfRule type="duplicateValues" dxfId="10958" priority="4431"/>
    <cfRule type="duplicateValues" dxfId="10957" priority="4430"/>
    <cfRule type="duplicateValues" dxfId="10956" priority="4429" stopIfTrue="1"/>
    <cfRule type="duplicateValues" priority="4428"/>
    <cfRule type="duplicateValues" dxfId="10955" priority="4427"/>
    <cfRule type="duplicateValues" dxfId="10954" priority="4426"/>
    <cfRule type="duplicateValues" dxfId="10953" priority="4425" stopIfTrue="1"/>
    <cfRule type="duplicateValues" priority="4424"/>
    <cfRule type="duplicateValues" dxfId="10952" priority="4423"/>
    <cfRule type="duplicateValues" dxfId="10951" priority="4422"/>
    <cfRule type="duplicateValues" dxfId="10950" priority="4421" stopIfTrue="1"/>
    <cfRule type="duplicateValues" priority="4420"/>
    <cfRule type="duplicateValues" dxfId="10949" priority="4419"/>
    <cfRule type="duplicateValues" dxfId="10948" priority="4418"/>
    <cfRule type="duplicateValues" dxfId="10947" priority="4417" stopIfTrue="1"/>
    <cfRule type="duplicateValues" priority="4416"/>
    <cfRule type="duplicateValues" dxfId="10946" priority="4415"/>
    <cfRule type="duplicateValues" dxfId="10945" priority="4414"/>
    <cfRule type="duplicateValues" dxfId="10944" priority="4401" stopIfTrue="1"/>
    <cfRule type="duplicateValues" dxfId="10943" priority="4402"/>
    <cfRule type="duplicateValues" dxfId="10942" priority="4403"/>
    <cfRule type="duplicateValues" priority="4404"/>
    <cfRule type="duplicateValues" dxfId="10941" priority="4413" stopIfTrue="1"/>
    <cfRule type="duplicateValues" dxfId="10940" priority="4405" stopIfTrue="1"/>
    <cfRule type="duplicateValues" dxfId="10939" priority="4410"/>
    <cfRule type="duplicateValues" dxfId="10938" priority="4406"/>
    <cfRule type="duplicateValues" dxfId="10937" priority="4407"/>
    <cfRule type="duplicateValues" priority="4408"/>
    <cfRule type="duplicateValues" dxfId="10936" priority="4409" stopIfTrue="1"/>
    <cfRule type="duplicateValues" dxfId="10935" priority="4411"/>
    <cfRule type="duplicateValues" priority="4412"/>
    <cfRule type="duplicateValues" dxfId="10934" priority="4397" stopIfTrue="1"/>
    <cfRule type="duplicateValues" dxfId="10933" priority="4398"/>
    <cfRule type="duplicateValues" dxfId="10932" priority="4399"/>
    <cfRule type="duplicateValues" priority="4448"/>
    <cfRule type="duplicateValues" dxfId="10931" priority="4447"/>
    <cfRule type="duplicateValues" dxfId="10930" priority="4446"/>
    <cfRule type="duplicateValues" dxfId="10929" priority="4445" stopIfTrue="1"/>
    <cfRule type="duplicateValues" priority="4444"/>
    <cfRule type="duplicateValues" dxfId="10928" priority="4443"/>
    <cfRule type="duplicateValues" dxfId="10927" priority="4442"/>
    <cfRule type="duplicateValues" dxfId="10926" priority="4441" stopIfTrue="1"/>
    <cfRule type="duplicateValues" priority="4440"/>
    <cfRule type="duplicateValues" dxfId="10925" priority="4439"/>
    <cfRule type="duplicateValues" dxfId="10924" priority="4438"/>
    <cfRule type="duplicateValues" priority="4400"/>
  </conditionalFormatting>
  <conditionalFormatting sqref="L2117">
    <cfRule type="duplicateValues" dxfId="10923" priority="1571"/>
    <cfRule type="duplicateValues" dxfId="10922" priority="1570"/>
    <cfRule type="duplicateValues" dxfId="10921" priority="1569" stopIfTrue="1"/>
    <cfRule type="duplicateValues" priority="1568"/>
    <cfRule type="duplicateValues" dxfId="10920" priority="1567"/>
    <cfRule type="duplicateValues" dxfId="10919" priority="1566"/>
    <cfRule type="duplicateValues" dxfId="10918" priority="1565" stopIfTrue="1"/>
    <cfRule type="duplicateValues" priority="1564"/>
    <cfRule type="duplicateValues" dxfId="10917" priority="1563"/>
    <cfRule type="duplicateValues" dxfId="10916" priority="1562"/>
    <cfRule type="duplicateValues" dxfId="10915" priority="1561" stopIfTrue="1"/>
    <cfRule type="duplicateValues" priority="1560"/>
    <cfRule type="duplicateValues" dxfId="10914" priority="1441" stopIfTrue="1"/>
    <cfRule type="duplicateValues" dxfId="10913" priority="1442"/>
    <cfRule type="duplicateValues" dxfId="10912" priority="1443"/>
    <cfRule type="duplicateValues" priority="1444"/>
    <cfRule type="duplicateValues" dxfId="10911" priority="1445" stopIfTrue="1"/>
    <cfRule type="duplicateValues" dxfId="10910" priority="1446"/>
    <cfRule type="duplicateValues" dxfId="10909" priority="1447"/>
    <cfRule type="duplicateValues" priority="1448"/>
    <cfRule type="duplicateValues" dxfId="10908" priority="1449" stopIfTrue="1"/>
    <cfRule type="duplicateValues" dxfId="10907" priority="1450"/>
    <cfRule type="duplicateValues" dxfId="10906" priority="1451"/>
    <cfRule type="duplicateValues" priority="1452"/>
    <cfRule type="duplicateValues" dxfId="10905" priority="1453" stopIfTrue="1"/>
    <cfRule type="duplicateValues" dxfId="10904" priority="1454"/>
    <cfRule type="duplicateValues" dxfId="10903" priority="1455"/>
    <cfRule type="duplicateValues" priority="1456"/>
    <cfRule type="duplicateValues" dxfId="10902" priority="1457" stopIfTrue="1"/>
    <cfRule type="duplicateValues" dxfId="10901" priority="1458"/>
    <cfRule type="duplicateValues" dxfId="10900" priority="1459"/>
    <cfRule type="duplicateValues" priority="1460"/>
    <cfRule type="duplicateValues" dxfId="10899" priority="1461" stopIfTrue="1"/>
    <cfRule type="duplicateValues" dxfId="10898" priority="1462"/>
    <cfRule type="duplicateValues" dxfId="10897" priority="1463"/>
    <cfRule type="duplicateValues" priority="1464"/>
    <cfRule type="duplicateValues" dxfId="10896" priority="1465" stopIfTrue="1"/>
    <cfRule type="duplicateValues" dxfId="10895" priority="1466"/>
    <cfRule type="duplicateValues" dxfId="10894" priority="1467"/>
    <cfRule type="duplicateValues" priority="1468"/>
    <cfRule type="duplicateValues" dxfId="10893" priority="1469" stopIfTrue="1"/>
    <cfRule type="duplicateValues" dxfId="10892" priority="1470"/>
    <cfRule type="duplicateValues" dxfId="10891" priority="1471"/>
    <cfRule type="duplicateValues" priority="1472"/>
    <cfRule type="duplicateValues" dxfId="10890" priority="1473" stopIfTrue="1"/>
    <cfRule type="duplicateValues" dxfId="10889" priority="1474"/>
    <cfRule type="duplicateValues" dxfId="10888" priority="1475"/>
    <cfRule type="duplicateValues" dxfId="10887" priority="1477" stopIfTrue="1"/>
    <cfRule type="duplicateValues" dxfId="10886" priority="1478"/>
    <cfRule type="duplicateValues" dxfId="10885" priority="1479"/>
    <cfRule type="duplicateValues" priority="1480"/>
    <cfRule type="duplicateValues" dxfId="10884" priority="1481" stopIfTrue="1"/>
    <cfRule type="duplicateValues" dxfId="10883" priority="1482"/>
    <cfRule type="duplicateValues" dxfId="10882" priority="1483"/>
    <cfRule type="duplicateValues" priority="1484"/>
    <cfRule type="duplicateValues" dxfId="10881" priority="1485" stopIfTrue="1"/>
    <cfRule type="duplicateValues" dxfId="10880" priority="1486"/>
    <cfRule type="duplicateValues" dxfId="10879" priority="1487"/>
    <cfRule type="duplicateValues" priority="1488"/>
    <cfRule type="duplicateValues" dxfId="10878" priority="1489" stopIfTrue="1"/>
    <cfRule type="duplicateValues" dxfId="10877" priority="1490"/>
    <cfRule type="duplicateValues" dxfId="10876" priority="1491"/>
    <cfRule type="duplicateValues" priority="1492"/>
    <cfRule type="duplicateValues" dxfId="10875" priority="1493" stopIfTrue="1"/>
    <cfRule type="duplicateValues" dxfId="10874" priority="1494"/>
    <cfRule type="duplicateValues" dxfId="10873" priority="1495"/>
    <cfRule type="duplicateValues" priority="1496"/>
    <cfRule type="duplicateValues" dxfId="10872" priority="1497" stopIfTrue="1"/>
    <cfRule type="duplicateValues" dxfId="10871" priority="1498"/>
    <cfRule type="duplicateValues" dxfId="10870" priority="1499"/>
    <cfRule type="duplicateValues" priority="1500"/>
    <cfRule type="duplicateValues" dxfId="10869" priority="1501" stopIfTrue="1"/>
    <cfRule type="duplicateValues" dxfId="10868" priority="1502"/>
    <cfRule type="duplicateValues" dxfId="10867" priority="1503"/>
    <cfRule type="duplicateValues" priority="1504"/>
    <cfRule type="duplicateValues" dxfId="10866" priority="1505" stopIfTrue="1"/>
    <cfRule type="duplicateValues" dxfId="10865" priority="1506"/>
    <cfRule type="duplicateValues" dxfId="10864" priority="1507"/>
    <cfRule type="duplicateValues" priority="1508"/>
    <cfRule type="duplicateValues" dxfId="10863" priority="1509" stopIfTrue="1"/>
    <cfRule type="duplicateValues" dxfId="10862" priority="1510"/>
    <cfRule type="duplicateValues" dxfId="10861" priority="1511"/>
    <cfRule type="duplicateValues" priority="1512"/>
    <cfRule type="duplicateValues" dxfId="10860" priority="1513" stopIfTrue="1"/>
    <cfRule type="duplicateValues" dxfId="10859" priority="1514"/>
    <cfRule type="duplicateValues" dxfId="10858" priority="1515"/>
    <cfRule type="duplicateValues" priority="1516"/>
    <cfRule type="duplicateValues" dxfId="10857" priority="1517" stopIfTrue="1"/>
    <cfRule type="duplicateValues" dxfId="10856" priority="1518"/>
    <cfRule type="duplicateValues" dxfId="10855" priority="1519"/>
    <cfRule type="duplicateValues" priority="1520"/>
    <cfRule type="duplicateValues" dxfId="10854" priority="1521" stopIfTrue="1"/>
    <cfRule type="duplicateValues" dxfId="10853" priority="1522"/>
    <cfRule type="duplicateValues" dxfId="10852" priority="1523"/>
    <cfRule type="duplicateValues" priority="1524"/>
    <cfRule type="duplicateValues" dxfId="10851" priority="1525" stopIfTrue="1"/>
    <cfRule type="duplicateValues" dxfId="10850" priority="1526"/>
    <cfRule type="duplicateValues" dxfId="10849" priority="1527"/>
    <cfRule type="duplicateValues" priority="1528"/>
    <cfRule type="duplicateValues" dxfId="10848" priority="1529" stopIfTrue="1"/>
    <cfRule type="duplicateValues" dxfId="10847" priority="1530"/>
    <cfRule type="duplicateValues" dxfId="10846" priority="1531"/>
    <cfRule type="duplicateValues" priority="1532"/>
    <cfRule type="duplicateValues" dxfId="10845" priority="1533" stopIfTrue="1"/>
    <cfRule type="duplicateValues" dxfId="10844" priority="1534"/>
    <cfRule type="duplicateValues" dxfId="10843" priority="1535"/>
    <cfRule type="duplicateValues" priority="1536"/>
    <cfRule type="duplicateValues" dxfId="10842" priority="1537" stopIfTrue="1"/>
    <cfRule type="duplicateValues" dxfId="10841" priority="1538"/>
    <cfRule type="duplicateValues" dxfId="10840" priority="1539"/>
    <cfRule type="duplicateValues" priority="1540"/>
    <cfRule type="duplicateValues" dxfId="10839" priority="1541" stopIfTrue="1"/>
    <cfRule type="duplicateValues" dxfId="10838" priority="1542"/>
    <cfRule type="duplicateValues" dxfId="10837" priority="1543"/>
    <cfRule type="duplicateValues" priority="1544"/>
    <cfRule type="duplicateValues" dxfId="10836" priority="1545" stopIfTrue="1"/>
    <cfRule type="duplicateValues" dxfId="10835" priority="1546"/>
    <cfRule type="duplicateValues" dxfId="10834" priority="1547"/>
    <cfRule type="duplicateValues" priority="1548"/>
    <cfRule type="duplicateValues" dxfId="10833" priority="1549" stopIfTrue="1"/>
    <cfRule type="duplicateValues" dxfId="10832" priority="1550"/>
    <cfRule type="duplicateValues" dxfId="10831" priority="1551"/>
    <cfRule type="duplicateValues" priority="1552"/>
    <cfRule type="duplicateValues" dxfId="10830" priority="1553" stopIfTrue="1"/>
    <cfRule type="duplicateValues" dxfId="10829" priority="1554"/>
    <cfRule type="duplicateValues" dxfId="10828" priority="1555"/>
    <cfRule type="duplicateValues" priority="1556"/>
    <cfRule type="duplicateValues" dxfId="10827" priority="1557" stopIfTrue="1"/>
    <cfRule type="duplicateValues" dxfId="10826" priority="1558"/>
    <cfRule type="duplicateValues" priority="1476"/>
    <cfRule type="duplicateValues" dxfId="10825" priority="1559"/>
    <cfRule type="duplicateValues" priority="1680"/>
    <cfRule type="duplicateValues" dxfId="10824" priority="1594"/>
    <cfRule type="duplicateValues" dxfId="10823" priority="1593" stopIfTrue="1"/>
    <cfRule type="duplicateValues" priority="1592"/>
    <cfRule type="duplicateValues" dxfId="10822" priority="1591"/>
    <cfRule type="duplicateValues" dxfId="10821" priority="1590"/>
    <cfRule type="duplicateValues" dxfId="10820" priority="1589" stopIfTrue="1"/>
    <cfRule type="duplicateValues" priority="1588"/>
    <cfRule type="duplicateValues" dxfId="10819" priority="1587"/>
    <cfRule type="duplicateValues" dxfId="10818" priority="1586"/>
    <cfRule type="duplicateValues" dxfId="10817" priority="1585" stopIfTrue="1"/>
    <cfRule type="duplicateValues" priority="1584"/>
    <cfRule type="duplicateValues" dxfId="10816" priority="1583"/>
    <cfRule type="duplicateValues" dxfId="10815" priority="1582"/>
    <cfRule type="duplicateValues" dxfId="10814" priority="1581" stopIfTrue="1"/>
    <cfRule type="duplicateValues" priority="1580"/>
    <cfRule type="duplicateValues" dxfId="10813" priority="1579"/>
    <cfRule type="duplicateValues" dxfId="10812" priority="1578"/>
    <cfRule type="duplicateValues" dxfId="10811" priority="1577" stopIfTrue="1"/>
    <cfRule type="duplicateValues" priority="1576"/>
    <cfRule type="duplicateValues" dxfId="10810" priority="1575"/>
    <cfRule type="duplicateValues" dxfId="10809" priority="1574"/>
    <cfRule type="duplicateValues" dxfId="10808" priority="1573" stopIfTrue="1"/>
    <cfRule type="duplicateValues" priority="1720"/>
    <cfRule type="duplicateValues" dxfId="10807" priority="1719"/>
    <cfRule type="duplicateValues" dxfId="10806" priority="1718"/>
    <cfRule type="duplicateValues" dxfId="10805" priority="1717" stopIfTrue="1"/>
    <cfRule type="duplicateValues" priority="1716"/>
    <cfRule type="duplicateValues" dxfId="10804" priority="1715"/>
    <cfRule type="duplicateValues" dxfId="10803" priority="1714"/>
    <cfRule type="duplicateValues" dxfId="10802" priority="1713" stopIfTrue="1"/>
    <cfRule type="duplicateValues" priority="1712"/>
    <cfRule type="duplicateValues" dxfId="10801" priority="1711"/>
    <cfRule type="duplicateValues" dxfId="10800" priority="1710"/>
    <cfRule type="duplicateValues" dxfId="10799" priority="1709" stopIfTrue="1"/>
    <cfRule type="duplicateValues" priority="1708"/>
    <cfRule type="duplicateValues" dxfId="10798" priority="1707"/>
    <cfRule type="duplicateValues" dxfId="10797" priority="1706"/>
    <cfRule type="duplicateValues" dxfId="10796" priority="1705" stopIfTrue="1"/>
    <cfRule type="duplicateValues" priority="1704"/>
    <cfRule type="duplicateValues" dxfId="10795" priority="1703"/>
    <cfRule type="duplicateValues" dxfId="10794" priority="1702"/>
    <cfRule type="duplicateValues" dxfId="10793" priority="1701" stopIfTrue="1"/>
    <cfRule type="duplicateValues" priority="1700"/>
    <cfRule type="duplicateValues" dxfId="10792" priority="1699"/>
    <cfRule type="duplicateValues" dxfId="10791" priority="1698"/>
    <cfRule type="duplicateValues" dxfId="10790" priority="1697" stopIfTrue="1"/>
    <cfRule type="duplicateValues" priority="1696"/>
    <cfRule type="duplicateValues" dxfId="10789" priority="1695"/>
    <cfRule type="duplicateValues" dxfId="10788" priority="1694"/>
    <cfRule type="duplicateValues" dxfId="10787" priority="1693" stopIfTrue="1"/>
    <cfRule type="duplicateValues" priority="1692"/>
    <cfRule type="duplicateValues" dxfId="10786" priority="1691"/>
    <cfRule type="duplicateValues" dxfId="10785" priority="1690"/>
    <cfRule type="duplicateValues" dxfId="10784" priority="1689" stopIfTrue="1"/>
    <cfRule type="duplicateValues" priority="1688"/>
    <cfRule type="duplicateValues" dxfId="10783" priority="1687"/>
    <cfRule type="duplicateValues" dxfId="10782" priority="1686"/>
    <cfRule type="duplicateValues" dxfId="10781" priority="1685" stopIfTrue="1"/>
    <cfRule type="duplicateValues" priority="1684"/>
    <cfRule type="duplicateValues" dxfId="10780" priority="1683"/>
    <cfRule type="duplicateValues" dxfId="10779" priority="1682"/>
    <cfRule type="duplicateValues" dxfId="10778" priority="1681" stopIfTrue="1"/>
    <cfRule type="duplicateValues" dxfId="10777" priority="1679"/>
    <cfRule type="duplicateValues" dxfId="10776" priority="1678"/>
    <cfRule type="duplicateValues" dxfId="10775" priority="1677" stopIfTrue="1"/>
    <cfRule type="duplicateValues" priority="1676"/>
    <cfRule type="duplicateValues" dxfId="10774" priority="1675"/>
    <cfRule type="duplicateValues" dxfId="10773" priority="1674"/>
    <cfRule type="duplicateValues" dxfId="10772" priority="1673" stopIfTrue="1"/>
    <cfRule type="duplicateValues" priority="1672"/>
    <cfRule type="duplicateValues" dxfId="10771" priority="1671"/>
    <cfRule type="duplicateValues" dxfId="10770" priority="1670"/>
    <cfRule type="duplicateValues" priority="1572"/>
    <cfRule type="duplicateValues" priority="1668"/>
    <cfRule type="duplicateValues" dxfId="10769" priority="1667"/>
    <cfRule type="duplicateValues" dxfId="10768" priority="1666"/>
    <cfRule type="duplicateValues" dxfId="10767" priority="1665" stopIfTrue="1"/>
    <cfRule type="duplicateValues" priority="1664"/>
    <cfRule type="duplicateValues" dxfId="10766" priority="1663"/>
    <cfRule type="duplicateValues" dxfId="10765" priority="1662"/>
    <cfRule type="duplicateValues" dxfId="10764" priority="1661" stopIfTrue="1"/>
    <cfRule type="duplicateValues" priority="1660"/>
    <cfRule type="duplicateValues" dxfId="10763" priority="1659"/>
    <cfRule type="duplicateValues" dxfId="10762" priority="1658"/>
    <cfRule type="duplicateValues" dxfId="10761" priority="1657" stopIfTrue="1"/>
    <cfRule type="duplicateValues" priority="1656"/>
    <cfRule type="duplicateValues" dxfId="10760" priority="1655"/>
    <cfRule type="duplicateValues" dxfId="10759" priority="1654"/>
    <cfRule type="duplicateValues" dxfId="10758" priority="1653" stopIfTrue="1"/>
    <cfRule type="duplicateValues" priority="1652"/>
    <cfRule type="duplicateValues" dxfId="10757" priority="1651"/>
    <cfRule type="duplicateValues" dxfId="10756" priority="1650"/>
    <cfRule type="duplicateValues" dxfId="10755" priority="1649" stopIfTrue="1"/>
    <cfRule type="duplicateValues" priority="1648"/>
    <cfRule type="duplicateValues" dxfId="10754" priority="1647"/>
    <cfRule type="duplicateValues" dxfId="10753" priority="1646"/>
    <cfRule type="duplicateValues" dxfId="10752" priority="1645" stopIfTrue="1"/>
    <cfRule type="duplicateValues" priority="1644"/>
    <cfRule type="duplicateValues" dxfId="10751" priority="1643"/>
    <cfRule type="duplicateValues" dxfId="10750" priority="1642"/>
    <cfRule type="duplicateValues" dxfId="10749" priority="1641" stopIfTrue="1"/>
    <cfRule type="duplicateValues" priority="1640"/>
    <cfRule type="duplicateValues" dxfId="10748" priority="1639"/>
    <cfRule type="duplicateValues" dxfId="10747" priority="1638"/>
    <cfRule type="duplicateValues" dxfId="10746" priority="1637" stopIfTrue="1"/>
    <cfRule type="duplicateValues" priority="1636"/>
    <cfRule type="duplicateValues" dxfId="10745" priority="1635"/>
    <cfRule type="duplicateValues" dxfId="10744" priority="1634"/>
    <cfRule type="duplicateValues" dxfId="10743" priority="1633" stopIfTrue="1"/>
    <cfRule type="duplicateValues" priority="1632"/>
    <cfRule type="duplicateValues" dxfId="10742" priority="1631"/>
    <cfRule type="duplicateValues" dxfId="10741" priority="1630"/>
    <cfRule type="duplicateValues" dxfId="10740" priority="1629" stopIfTrue="1"/>
    <cfRule type="duplicateValues" priority="1628"/>
    <cfRule type="duplicateValues" dxfId="10739" priority="1627"/>
    <cfRule type="duplicateValues" dxfId="10738" priority="1626"/>
    <cfRule type="duplicateValues" dxfId="10737" priority="1625" stopIfTrue="1"/>
    <cfRule type="duplicateValues" priority="1624"/>
    <cfRule type="duplicateValues" dxfId="10736" priority="1623"/>
    <cfRule type="duplicateValues" dxfId="10735" priority="1622"/>
    <cfRule type="duplicateValues" dxfId="10734" priority="1621" stopIfTrue="1"/>
    <cfRule type="duplicateValues" priority="1620"/>
    <cfRule type="duplicateValues" dxfId="10733" priority="1619"/>
    <cfRule type="duplicateValues" dxfId="10732" priority="1618"/>
    <cfRule type="duplicateValues" dxfId="10731" priority="1617" stopIfTrue="1"/>
    <cfRule type="duplicateValues" priority="1616"/>
    <cfRule type="duplicateValues" dxfId="10730" priority="1615"/>
    <cfRule type="duplicateValues" dxfId="10729" priority="1614"/>
    <cfRule type="duplicateValues" dxfId="10728" priority="1613" stopIfTrue="1"/>
    <cfRule type="duplicateValues" priority="1612"/>
    <cfRule type="duplicateValues" dxfId="10727" priority="1611"/>
    <cfRule type="duplicateValues" dxfId="10726" priority="1610"/>
    <cfRule type="duplicateValues" dxfId="10725" priority="1609" stopIfTrue="1"/>
    <cfRule type="duplicateValues" priority="1608"/>
    <cfRule type="duplicateValues" dxfId="10724" priority="1607"/>
    <cfRule type="duplicateValues" dxfId="10723" priority="1606"/>
    <cfRule type="duplicateValues" dxfId="10722" priority="1605" stopIfTrue="1"/>
    <cfRule type="duplicateValues" priority="1604"/>
    <cfRule type="duplicateValues" dxfId="10721" priority="1603"/>
    <cfRule type="duplicateValues" dxfId="10720" priority="1602"/>
    <cfRule type="duplicateValues" dxfId="10719" priority="1601" stopIfTrue="1"/>
    <cfRule type="duplicateValues" priority="1600"/>
    <cfRule type="duplicateValues" dxfId="10718" priority="1599"/>
    <cfRule type="duplicateValues" dxfId="10717" priority="1598"/>
    <cfRule type="duplicateValues" dxfId="10716" priority="1597" stopIfTrue="1"/>
    <cfRule type="duplicateValues" priority="1596"/>
    <cfRule type="duplicateValues" dxfId="10715" priority="1595"/>
    <cfRule type="duplicateValues" dxfId="10714" priority="1669" stopIfTrue="1"/>
  </conditionalFormatting>
  <conditionalFormatting sqref="L2118">
    <cfRule type="duplicateValues" dxfId="10713" priority="1439"/>
    <cfRule type="duplicateValues" dxfId="10712" priority="1438"/>
    <cfRule type="duplicateValues" dxfId="10711" priority="1437" stopIfTrue="1"/>
    <cfRule type="duplicateValues" priority="1440"/>
  </conditionalFormatting>
  <conditionalFormatting sqref="L2119">
    <cfRule type="duplicateValues" dxfId="10710" priority="1417" stopIfTrue="1"/>
    <cfRule type="duplicateValues" priority="1416"/>
    <cfRule type="duplicateValues" dxfId="10709" priority="1415"/>
    <cfRule type="duplicateValues" dxfId="10708" priority="1414"/>
    <cfRule type="duplicateValues" dxfId="10707" priority="1413" stopIfTrue="1"/>
    <cfRule type="duplicateValues" priority="1412"/>
    <cfRule type="duplicateValues" dxfId="10706" priority="1411"/>
    <cfRule type="duplicateValues" dxfId="10705" priority="1410"/>
    <cfRule type="duplicateValues" dxfId="10704" priority="1409" stopIfTrue="1"/>
    <cfRule type="duplicateValues" priority="1408"/>
    <cfRule type="duplicateValues" dxfId="10703" priority="1407"/>
    <cfRule type="duplicateValues" dxfId="10702" priority="1406"/>
    <cfRule type="duplicateValues" dxfId="10701" priority="1405" stopIfTrue="1"/>
    <cfRule type="duplicateValues" priority="1404"/>
    <cfRule type="duplicateValues" dxfId="10700" priority="1403"/>
    <cfRule type="duplicateValues" dxfId="10699" priority="1402"/>
    <cfRule type="duplicateValues" dxfId="10698" priority="1311"/>
    <cfRule type="duplicateValues" dxfId="10697" priority="1401" stopIfTrue="1"/>
    <cfRule type="duplicateValues" priority="1400"/>
    <cfRule type="duplicateValues" dxfId="10696" priority="1399"/>
    <cfRule type="duplicateValues" dxfId="10695" priority="1398"/>
    <cfRule type="duplicateValues" dxfId="10694" priority="1397" stopIfTrue="1"/>
    <cfRule type="duplicateValues" priority="1396"/>
    <cfRule type="duplicateValues" dxfId="10693" priority="1395"/>
    <cfRule type="duplicateValues" dxfId="10692" priority="1394"/>
    <cfRule type="duplicateValues" dxfId="10691" priority="1393" stopIfTrue="1"/>
    <cfRule type="duplicateValues" priority="1392"/>
    <cfRule type="duplicateValues" dxfId="10690" priority="1391"/>
    <cfRule type="duplicateValues" dxfId="10689" priority="1390"/>
    <cfRule type="duplicateValues" dxfId="10688" priority="1389" stopIfTrue="1"/>
    <cfRule type="duplicateValues" priority="1388"/>
    <cfRule type="duplicateValues" dxfId="10687" priority="1387"/>
    <cfRule type="duplicateValues" dxfId="10686" priority="1386"/>
    <cfRule type="duplicateValues" dxfId="10685" priority="1385" stopIfTrue="1"/>
    <cfRule type="duplicateValues" priority="1384"/>
    <cfRule type="duplicateValues" dxfId="10684" priority="1383"/>
    <cfRule type="duplicateValues" dxfId="10683" priority="1382"/>
    <cfRule type="duplicateValues" dxfId="10682" priority="1381" stopIfTrue="1"/>
    <cfRule type="duplicateValues" priority="1380"/>
    <cfRule type="duplicateValues" dxfId="10681" priority="1379"/>
    <cfRule type="duplicateValues" dxfId="10680" priority="1378"/>
    <cfRule type="duplicateValues" dxfId="10679" priority="1377" stopIfTrue="1"/>
    <cfRule type="duplicateValues" priority="1376"/>
    <cfRule type="duplicateValues" dxfId="10678" priority="1375"/>
    <cfRule type="duplicateValues" dxfId="10677" priority="1374"/>
    <cfRule type="duplicateValues" dxfId="10676" priority="1373" stopIfTrue="1"/>
    <cfRule type="duplicateValues" priority="1372"/>
    <cfRule type="duplicateValues" dxfId="10675" priority="1371"/>
    <cfRule type="duplicateValues" dxfId="10674" priority="1370"/>
    <cfRule type="duplicateValues" dxfId="10673" priority="1369" stopIfTrue="1"/>
    <cfRule type="duplicateValues" priority="1368"/>
    <cfRule type="duplicateValues" dxfId="10672" priority="1367"/>
    <cfRule type="duplicateValues" dxfId="10671" priority="1366"/>
    <cfRule type="duplicateValues" dxfId="10670" priority="1365" stopIfTrue="1"/>
    <cfRule type="duplicateValues" dxfId="10669" priority="1329" stopIfTrue="1"/>
    <cfRule type="duplicateValues" priority="1364"/>
    <cfRule type="duplicateValues" dxfId="10668" priority="1363"/>
    <cfRule type="duplicateValues" dxfId="10667" priority="1362"/>
    <cfRule type="duplicateValues" dxfId="10666" priority="1361" stopIfTrue="1"/>
    <cfRule type="duplicateValues" priority="1360"/>
    <cfRule type="duplicateValues" dxfId="10665" priority="1359"/>
    <cfRule type="duplicateValues" dxfId="10664" priority="1358"/>
    <cfRule type="duplicateValues" dxfId="10663" priority="1357" stopIfTrue="1"/>
    <cfRule type="duplicateValues" priority="1356"/>
    <cfRule type="duplicateValues" dxfId="10662" priority="1355"/>
    <cfRule type="duplicateValues" dxfId="10661" priority="1354"/>
    <cfRule type="duplicateValues" dxfId="10660" priority="1353" stopIfTrue="1"/>
    <cfRule type="duplicateValues" priority="1352"/>
    <cfRule type="duplicateValues" dxfId="10659" priority="1351"/>
    <cfRule type="duplicateValues" dxfId="10658" priority="1350"/>
    <cfRule type="duplicateValues" dxfId="10657" priority="1349" stopIfTrue="1"/>
    <cfRule type="duplicateValues" priority="1348"/>
    <cfRule type="duplicateValues" dxfId="10656" priority="1347"/>
    <cfRule type="duplicateValues" dxfId="10655" priority="1346"/>
    <cfRule type="duplicateValues" dxfId="10654" priority="1345" stopIfTrue="1"/>
    <cfRule type="duplicateValues" priority="1344"/>
    <cfRule type="duplicateValues" dxfId="10653" priority="1343"/>
    <cfRule type="duplicateValues" dxfId="10652" priority="1342"/>
    <cfRule type="duplicateValues" dxfId="10651" priority="1341" stopIfTrue="1"/>
    <cfRule type="duplicateValues" dxfId="10650" priority="1330"/>
    <cfRule type="duplicateValues" dxfId="10649" priority="1331"/>
    <cfRule type="duplicateValues" dxfId="10648" priority="1423"/>
    <cfRule type="duplicateValues" priority="1332"/>
    <cfRule type="duplicateValues" dxfId="10647" priority="1333" stopIfTrue="1"/>
    <cfRule type="duplicateValues" dxfId="10646" priority="1334"/>
    <cfRule type="duplicateValues" dxfId="10645" priority="1335"/>
    <cfRule type="duplicateValues" priority="1336"/>
    <cfRule type="duplicateValues" dxfId="10644" priority="1337" stopIfTrue="1"/>
    <cfRule type="duplicateValues" dxfId="10643" priority="1338"/>
    <cfRule type="duplicateValues" dxfId="10642" priority="1339"/>
    <cfRule type="duplicateValues" priority="1340"/>
    <cfRule type="duplicateValues" priority="1436"/>
    <cfRule type="duplicateValues" dxfId="10641" priority="1435"/>
    <cfRule type="duplicateValues" dxfId="10640" priority="1434"/>
    <cfRule type="duplicateValues" dxfId="10639" priority="1433" stopIfTrue="1"/>
    <cfRule type="duplicateValues" priority="1432"/>
    <cfRule type="duplicateValues" dxfId="10638" priority="1431"/>
    <cfRule type="duplicateValues" dxfId="10637" priority="1430"/>
    <cfRule type="duplicateValues" dxfId="10636" priority="1429" stopIfTrue="1"/>
    <cfRule type="duplicateValues" priority="1428"/>
    <cfRule type="duplicateValues" dxfId="10635" priority="1427"/>
    <cfRule type="duplicateValues" dxfId="10634" priority="1426"/>
    <cfRule type="duplicateValues" dxfId="10633" priority="1425" stopIfTrue="1"/>
    <cfRule type="duplicateValues" priority="1424"/>
    <cfRule type="duplicateValues" dxfId="10632" priority="1314"/>
    <cfRule type="duplicateValues" dxfId="10631" priority="1422"/>
    <cfRule type="duplicateValues" dxfId="10630" priority="1421" stopIfTrue="1"/>
    <cfRule type="duplicateValues" priority="1420"/>
    <cfRule type="duplicateValues" dxfId="10629" priority="1419"/>
    <cfRule type="duplicateValues" dxfId="10628" priority="1418"/>
    <cfRule type="duplicateValues" dxfId="10627" priority="1277" stopIfTrue="1"/>
    <cfRule type="duplicateValues" dxfId="10626" priority="1278"/>
    <cfRule type="duplicateValues" dxfId="10625" priority="1279"/>
    <cfRule type="duplicateValues" priority="1280"/>
    <cfRule type="duplicateValues" dxfId="10624" priority="1281" stopIfTrue="1"/>
    <cfRule type="duplicateValues" dxfId="10623" priority="1282"/>
    <cfRule type="duplicateValues" dxfId="10622" priority="1283"/>
    <cfRule type="duplicateValues" priority="1284"/>
    <cfRule type="duplicateValues" dxfId="10621" priority="1285" stopIfTrue="1"/>
    <cfRule type="duplicateValues" dxfId="10620" priority="1286"/>
    <cfRule type="duplicateValues" dxfId="10619" priority="1287"/>
    <cfRule type="duplicateValues" priority="1288"/>
    <cfRule type="duplicateValues" dxfId="10618" priority="1289" stopIfTrue="1"/>
    <cfRule type="duplicateValues" dxfId="10617" priority="1290"/>
    <cfRule type="duplicateValues" dxfId="10616" priority="1291"/>
    <cfRule type="duplicateValues" priority="1292"/>
    <cfRule type="duplicateValues" dxfId="10615" priority="1293" stopIfTrue="1"/>
    <cfRule type="duplicateValues" dxfId="10614" priority="1294"/>
    <cfRule type="duplicateValues" dxfId="10613" priority="1295"/>
    <cfRule type="duplicateValues" priority="1296"/>
    <cfRule type="duplicateValues" dxfId="10612" priority="1297" stopIfTrue="1"/>
    <cfRule type="duplicateValues" dxfId="10611" priority="1298"/>
    <cfRule type="duplicateValues" dxfId="10610" priority="1299"/>
    <cfRule type="duplicateValues" priority="1300"/>
    <cfRule type="duplicateValues" dxfId="10609" priority="1301" stopIfTrue="1"/>
    <cfRule type="duplicateValues" dxfId="10608" priority="1302"/>
    <cfRule type="duplicateValues" dxfId="10607" priority="1303"/>
    <cfRule type="duplicateValues" priority="1304"/>
    <cfRule type="duplicateValues" dxfId="10606" priority="1305" stopIfTrue="1"/>
    <cfRule type="duplicateValues" dxfId="10605" priority="1306"/>
    <cfRule type="duplicateValues" dxfId="10604" priority="1307"/>
    <cfRule type="duplicateValues" priority="1308"/>
    <cfRule type="duplicateValues" dxfId="10603" priority="1309" stopIfTrue="1"/>
    <cfRule type="duplicateValues" dxfId="10602" priority="1310"/>
    <cfRule type="duplicateValues" priority="1312"/>
    <cfRule type="duplicateValues" dxfId="10601" priority="1313" stopIfTrue="1"/>
    <cfRule type="duplicateValues" dxfId="10600" priority="1315"/>
    <cfRule type="duplicateValues" priority="1316"/>
    <cfRule type="duplicateValues" dxfId="10599" priority="1317" stopIfTrue="1"/>
    <cfRule type="duplicateValues" dxfId="10598" priority="1318"/>
    <cfRule type="duplicateValues" dxfId="10597" priority="1319"/>
    <cfRule type="duplicateValues" priority="1320"/>
    <cfRule type="duplicateValues" dxfId="10596" priority="1321" stopIfTrue="1"/>
    <cfRule type="duplicateValues" dxfId="10595" priority="1322"/>
    <cfRule type="duplicateValues" dxfId="10594" priority="1323"/>
    <cfRule type="duplicateValues" priority="1324"/>
    <cfRule type="duplicateValues" dxfId="10593" priority="1325" stopIfTrue="1"/>
    <cfRule type="duplicateValues" dxfId="10592" priority="1326"/>
    <cfRule type="duplicateValues" dxfId="10591" priority="1327"/>
    <cfRule type="duplicateValues" priority="1328"/>
  </conditionalFormatting>
  <conditionalFormatting sqref="L2120:L2121">
    <cfRule type="duplicateValues" dxfId="10590" priority="1233" stopIfTrue="1"/>
    <cfRule type="duplicateValues" dxfId="10589" priority="1235"/>
    <cfRule type="duplicateValues" priority="1236"/>
    <cfRule type="duplicateValues" dxfId="10588" priority="1231"/>
    <cfRule type="duplicateValues" dxfId="10587" priority="1237" stopIfTrue="1"/>
    <cfRule type="duplicateValues" dxfId="10586" priority="1230"/>
    <cfRule type="duplicateValues" dxfId="10585" priority="1229" stopIfTrue="1"/>
    <cfRule type="duplicateValues" priority="1228"/>
    <cfRule type="duplicateValues" dxfId="10584" priority="1227"/>
    <cfRule type="duplicateValues" dxfId="10583" priority="1226"/>
    <cfRule type="duplicateValues" dxfId="10582" priority="1234"/>
    <cfRule type="duplicateValues" dxfId="10581" priority="1225" stopIfTrue="1"/>
    <cfRule type="duplicateValues" dxfId="10580" priority="1263"/>
    <cfRule type="duplicateValues" priority="1264"/>
    <cfRule type="duplicateValues" dxfId="10579" priority="1265" stopIfTrue="1"/>
    <cfRule type="duplicateValues" dxfId="10578" priority="1266"/>
    <cfRule type="duplicateValues" dxfId="10577" priority="1267"/>
    <cfRule type="duplicateValues" priority="1268"/>
    <cfRule type="duplicateValues" dxfId="10576" priority="1269" stopIfTrue="1"/>
    <cfRule type="duplicateValues" dxfId="10575" priority="1270"/>
    <cfRule type="duplicateValues" dxfId="10574" priority="1271"/>
    <cfRule type="duplicateValues" priority="1272"/>
    <cfRule type="duplicateValues" dxfId="10573" priority="1273" stopIfTrue="1"/>
    <cfRule type="duplicateValues" dxfId="10572" priority="1274"/>
    <cfRule type="duplicateValues" priority="1232"/>
    <cfRule type="duplicateValues" dxfId="10571" priority="1275"/>
    <cfRule type="duplicateValues" priority="1276"/>
    <cfRule type="duplicateValues" dxfId="10570" priority="1239"/>
    <cfRule type="duplicateValues" priority="1240"/>
    <cfRule type="duplicateValues" dxfId="10569" priority="1241" stopIfTrue="1"/>
    <cfRule type="duplicateValues" dxfId="10568" priority="1242"/>
    <cfRule type="duplicateValues" dxfId="10567" priority="1243"/>
    <cfRule type="duplicateValues" priority="1244"/>
    <cfRule type="duplicateValues" dxfId="10566" priority="1245" stopIfTrue="1"/>
    <cfRule type="duplicateValues" dxfId="10565" priority="1246"/>
    <cfRule type="duplicateValues" dxfId="10564" priority="1247"/>
    <cfRule type="duplicateValues" priority="1248"/>
    <cfRule type="duplicateValues" dxfId="10563" priority="1238"/>
    <cfRule type="duplicateValues" dxfId="10562" priority="1250"/>
    <cfRule type="duplicateValues" dxfId="10561" priority="1251"/>
    <cfRule type="duplicateValues" priority="1252"/>
    <cfRule type="duplicateValues" dxfId="10560" priority="1253" stopIfTrue="1"/>
    <cfRule type="duplicateValues" dxfId="10559" priority="1254"/>
    <cfRule type="duplicateValues" dxfId="10558" priority="1255"/>
    <cfRule type="duplicateValues" priority="1256"/>
    <cfRule type="duplicateValues" dxfId="10557" priority="1257" stopIfTrue="1"/>
    <cfRule type="duplicateValues" dxfId="10556" priority="1258"/>
    <cfRule type="duplicateValues" dxfId="10555" priority="1259"/>
    <cfRule type="duplicateValues" priority="1260"/>
    <cfRule type="duplicateValues" dxfId="10554" priority="1261" stopIfTrue="1"/>
    <cfRule type="duplicateValues" dxfId="10553" priority="1262"/>
    <cfRule type="duplicateValues" dxfId="10552" priority="1249" stopIfTrue="1"/>
  </conditionalFormatting>
  <conditionalFormatting sqref="L2122">
    <cfRule type="duplicateValues" priority="1222"/>
    <cfRule type="duplicateValues" dxfId="10551" priority="1221"/>
    <cfRule type="duplicateValues" dxfId="10550" priority="1220"/>
    <cfRule type="duplicateValues" dxfId="10549" priority="1219" stopIfTrue="1"/>
    <cfRule type="duplicateValues" priority="1224"/>
    <cfRule type="duplicateValues" dxfId="10548" priority="1223"/>
  </conditionalFormatting>
  <conditionalFormatting sqref="L2123:L2124">
    <cfRule type="duplicateValues" dxfId="10547" priority="984"/>
    <cfRule type="duplicateValues" dxfId="10546" priority="985"/>
    <cfRule type="duplicateValues" priority="986"/>
    <cfRule type="duplicateValues" dxfId="10545" priority="987" stopIfTrue="1"/>
    <cfRule type="duplicateValues" dxfId="10544" priority="988"/>
    <cfRule type="duplicateValues" dxfId="10543" priority="989"/>
    <cfRule type="duplicateValues" priority="990"/>
    <cfRule type="duplicateValues" dxfId="10542" priority="991" stopIfTrue="1"/>
    <cfRule type="duplicateValues" dxfId="10541" priority="992"/>
    <cfRule type="duplicateValues" dxfId="10540" priority="993"/>
    <cfRule type="duplicateValues" priority="994"/>
    <cfRule type="duplicateValues" dxfId="10539" priority="995" stopIfTrue="1"/>
    <cfRule type="duplicateValues" priority="982"/>
    <cfRule type="duplicateValues" dxfId="10538" priority="996"/>
    <cfRule type="duplicateValues" dxfId="10537" priority="997"/>
    <cfRule type="duplicateValues" priority="998"/>
    <cfRule type="duplicateValues" dxfId="10536" priority="999" stopIfTrue="1"/>
    <cfRule type="duplicateValues" dxfId="10535" priority="1000"/>
    <cfRule type="duplicateValues" dxfId="10534" priority="1001"/>
    <cfRule type="duplicateValues" priority="1002"/>
    <cfRule type="duplicateValues" dxfId="10533" priority="1003" stopIfTrue="1"/>
    <cfRule type="duplicateValues" dxfId="10532" priority="1004"/>
    <cfRule type="duplicateValues" dxfId="10531" priority="1005"/>
    <cfRule type="duplicateValues" priority="1006"/>
    <cfRule type="duplicateValues" dxfId="10530" priority="1007" stopIfTrue="1"/>
    <cfRule type="duplicateValues" dxfId="10529" priority="1008"/>
    <cfRule type="duplicateValues" dxfId="10528" priority="1009"/>
    <cfRule type="duplicateValues" priority="1010"/>
    <cfRule type="duplicateValues" dxfId="10527" priority="1011" stopIfTrue="1"/>
    <cfRule type="duplicateValues" dxfId="10526" priority="1012"/>
    <cfRule type="duplicateValues" dxfId="10525" priority="1013"/>
    <cfRule type="duplicateValues" priority="1014"/>
    <cfRule type="duplicateValues" dxfId="10524" priority="1015" stopIfTrue="1"/>
    <cfRule type="duplicateValues" dxfId="10523" priority="1016"/>
    <cfRule type="duplicateValues" dxfId="10522" priority="1017"/>
    <cfRule type="duplicateValues" priority="1018"/>
    <cfRule type="duplicateValues" dxfId="10521" priority="1019" stopIfTrue="1"/>
    <cfRule type="duplicateValues" dxfId="10520" priority="1020"/>
    <cfRule type="duplicateValues" dxfId="10519" priority="1021"/>
    <cfRule type="duplicateValues" priority="1022"/>
    <cfRule type="duplicateValues" dxfId="10518" priority="1023" stopIfTrue="1"/>
    <cfRule type="duplicateValues" dxfId="10517" priority="1024"/>
    <cfRule type="duplicateValues" dxfId="10516" priority="1025"/>
    <cfRule type="duplicateValues" priority="1026"/>
    <cfRule type="duplicateValues" dxfId="10515" priority="1027" stopIfTrue="1"/>
    <cfRule type="duplicateValues" dxfId="10514" priority="1028"/>
    <cfRule type="duplicateValues" dxfId="10513" priority="1029"/>
    <cfRule type="duplicateValues" priority="1030"/>
    <cfRule type="duplicateValues" dxfId="10512" priority="1031" stopIfTrue="1"/>
    <cfRule type="duplicateValues" dxfId="10511" priority="1032"/>
    <cfRule type="duplicateValues" dxfId="10510" priority="1033"/>
    <cfRule type="duplicateValues" priority="1034"/>
    <cfRule type="duplicateValues" dxfId="10509" priority="1035" stopIfTrue="1"/>
    <cfRule type="duplicateValues" dxfId="10508" priority="1036"/>
    <cfRule type="duplicateValues" dxfId="10507" priority="1037"/>
    <cfRule type="duplicateValues" priority="1038"/>
    <cfRule type="duplicateValues" dxfId="10506" priority="1039" stopIfTrue="1"/>
    <cfRule type="duplicateValues" dxfId="10505" priority="1040"/>
    <cfRule type="duplicateValues" dxfId="10504" priority="1041"/>
    <cfRule type="duplicateValues" priority="1042"/>
    <cfRule type="duplicateValues" dxfId="10503" priority="1043" stopIfTrue="1"/>
    <cfRule type="duplicateValues" dxfId="10502" priority="1044"/>
    <cfRule type="duplicateValues" dxfId="10501" priority="1045"/>
    <cfRule type="duplicateValues" priority="1046"/>
    <cfRule type="duplicateValues" dxfId="10500" priority="1047" stopIfTrue="1"/>
    <cfRule type="duplicateValues" dxfId="10499" priority="1048"/>
    <cfRule type="duplicateValues" dxfId="10498" priority="1049"/>
    <cfRule type="duplicateValues" priority="1050"/>
    <cfRule type="duplicateValues" dxfId="10497" priority="1051" stopIfTrue="1"/>
    <cfRule type="duplicateValues" dxfId="10496" priority="1052"/>
    <cfRule type="duplicateValues" dxfId="10495" priority="1053"/>
    <cfRule type="duplicateValues" priority="1054"/>
    <cfRule type="duplicateValues" dxfId="10494" priority="1055" stopIfTrue="1"/>
    <cfRule type="duplicateValues" dxfId="10493" priority="1056"/>
    <cfRule type="duplicateValues" priority="1218"/>
    <cfRule type="duplicateValues" dxfId="10492" priority="1217"/>
    <cfRule type="duplicateValues" dxfId="10491" priority="1216"/>
    <cfRule type="duplicateValues" dxfId="10490" priority="1215" stopIfTrue="1"/>
    <cfRule type="duplicateValues" priority="1214"/>
    <cfRule type="duplicateValues" dxfId="10489" priority="1213"/>
    <cfRule type="duplicateValues" dxfId="10488" priority="1212"/>
    <cfRule type="duplicateValues" dxfId="10487" priority="1211" stopIfTrue="1"/>
    <cfRule type="duplicateValues" priority="1210"/>
    <cfRule type="duplicateValues" dxfId="10486" priority="1209"/>
    <cfRule type="duplicateValues" dxfId="10485" priority="1208"/>
    <cfRule type="duplicateValues" dxfId="10484" priority="1207" stopIfTrue="1"/>
    <cfRule type="duplicateValues" priority="1206"/>
    <cfRule type="duplicateValues" dxfId="10483" priority="1205"/>
    <cfRule type="duplicateValues" dxfId="10482" priority="1204"/>
    <cfRule type="duplicateValues" dxfId="10481" priority="1203" stopIfTrue="1"/>
    <cfRule type="duplicateValues" priority="1202"/>
    <cfRule type="duplicateValues" dxfId="10480" priority="1201"/>
    <cfRule type="duplicateValues" dxfId="10479" priority="1200"/>
    <cfRule type="duplicateValues" dxfId="10478" priority="1199" stopIfTrue="1"/>
    <cfRule type="duplicateValues" priority="1198"/>
    <cfRule type="duplicateValues" dxfId="10477" priority="1197"/>
    <cfRule type="duplicateValues" dxfId="10476" priority="1196"/>
    <cfRule type="duplicateValues" dxfId="10475" priority="1195" stopIfTrue="1"/>
    <cfRule type="duplicateValues" priority="1194"/>
    <cfRule type="duplicateValues" dxfId="10474" priority="1193"/>
    <cfRule type="duplicateValues" dxfId="10473" priority="1192"/>
    <cfRule type="duplicateValues" dxfId="10472" priority="1191" stopIfTrue="1"/>
    <cfRule type="duplicateValues" priority="1190"/>
    <cfRule type="duplicateValues" dxfId="10471" priority="1189"/>
    <cfRule type="duplicateValues" dxfId="10470" priority="1188"/>
    <cfRule type="duplicateValues" dxfId="10469" priority="1187" stopIfTrue="1"/>
    <cfRule type="duplicateValues" priority="1186"/>
    <cfRule type="duplicateValues" dxfId="10468" priority="1185"/>
    <cfRule type="duplicateValues" dxfId="10467" priority="1184"/>
    <cfRule type="duplicateValues" dxfId="10466" priority="1183" stopIfTrue="1"/>
    <cfRule type="duplicateValues" priority="1182"/>
    <cfRule type="duplicateValues" dxfId="10465" priority="1181"/>
    <cfRule type="duplicateValues" dxfId="10464" priority="1180"/>
    <cfRule type="duplicateValues" dxfId="10463" priority="1179" stopIfTrue="1"/>
    <cfRule type="duplicateValues" priority="1178"/>
    <cfRule type="duplicateValues" dxfId="10462" priority="1177"/>
    <cfRule type="duplicateValues" dxfId="10461" priority="1176"/>
    <cfRule type="duplicateValues" dxfId="10460" priority="1175" stopIfTrue="1"/>
    <cfRule type="duplicateValues" priority="1174"/>
    <cfRule type="duplicateValues" dxfId="10459" priority="1173"/>
    <cfRule type="duplicateValues" dxfId="10458" priority="1172"/>
    <cfRule type="duplicateValues" dxfId="10457" priority="1171" stopIfTrue="1"/>
    <cfRule type="duplicateValues" priority="1170"/>
    <cfRule type="duplicateValues" dxfId="10456" priority="1169"/>
    <cfRule type="duplicateValues" dxfId="10455" priority="1168"/>
    <cfRule type="duplicateValues" dxfId="10454" priority="1167" stopIfTrue="1"/>
    <cfRule type="duplicateValues" priority="1166"/>
    <cfRule type="duplicateValues" dxfId="10453" priority="1165"/>
    <cfRule type="duplicateValues" dxfId="10452" priority="1164"/>
    <cfRule type="duplicateValues" dxfId="10451" priority="1163" stopIfTrue="1"/>
    <cfRule type="duplicateValues" priority="1162"/>
    <cfRule type="duplicateValues" dxfId="10450" priority="1161"/>
    <cfRule type="duplicateValues" dxfId="10449" priority="1160"/>
    <cfRule type="duplicateValues" dxfId="10448" priority="1159" stopIfTrue="1"/>
    <cfRule type="duplicateValues" priority="1158"/>
    <cfRule type="duplicateValues" dxfId="10447" priority="1157"/>
    <cfRule type="duplicateValues" dxfId="10446" priority="1156"/>
    <cfRule type="duplicateValues" dxfId="10445" priority="1155" stopIfTrue="1"/>
    <cfRule type="duplicateValues" priority="1154"/>
    <cfRule type="duplicateValues" dxfId="10444" priority="1153"/>
    <cfRule type="duplicateValues" dxfId="10443" priority="1152"/>
    <cfRule type="duplicateValues" dxfId="10442" priority="1151" stopIfTrue="1"/>
    <cfRule type="duplicateValues" priority="1150"/>
    <cfRule type="duplicateValues" dxfId="10441" priority="1149"/>
    <cfRule type="duplicateValues" dxfId="10440" priority="1148"/>
    <cfRule type="duplicateValues" dxfId="10439" priority="1147" stopIfTrue="1"/>
    <cfRule type="duplicateValues" priority="1146"/>
    <cfRule type="duplicateValues" dxfId="10438" priority="1145"/>
    <cfRule type="duplicateValues" dxfId="10437" priority="1144"/>
    <cfRule type="duplicateValues" dxfId="10436" priority="1143" stopIfTrue="1"/>
    <cfRule type="duplicateValues" priority="1142"/>
    <cfRule type="duplicateValues" dxfId="10435" priority="1141"/>
    <cfRule type="duplicateValues" dxfId="10434" priority="1140"/>
    <cfRule type="duplicateValues" dxfId="10433" priority="1139" stopIfTrue="1"/>
    <cfRule type="duplicateValues" priority="1138"/>
    <cfRule type="duplicateValues" dxfId="10432" priority="1137"/>
    <cfRule type="duplicateValues" dxfId="10431" priority="1136"/>
    <cfRule type="duplicateValues" dxfId="10430" priority="1135" stopIfTrue="1"/>
    <cfRule type="duplicateValues" priority="1134"/>
    <cfRule type="duplicateValues" dxfId="10429" priority="1133"/>
    <cfRule type="duplicateValues" dxfId="10428" priority="1057"/>
    <cfRule type="duplicateValues" dxfId="10427" priority="1132"/>
    <cfRule type="duplicateValues" dxfId="10426" priority="1131" stopIfTrue="1"/>
    <cfRule type="duplicateValues" priority="1130"/>
    <cfRule type="duplicateValues" dxfId="10425" priority="1129"/>
    <cfRule type="duplicateValues" dxfId="10424" priority="1128"/>
    <cfRule type="duplicateValues" dxfId="10423" priority="1127" stopIfTrue="1"/>
    <cfRule type="duplicateValues" priority="1126"/>
    <cfRule type="duplicateValues" dxfId="10422" priority="1125"/>
    <cfRule type="duplicateValues" dxfId="10421" priority="1124"/>
    <cfRule type="duplicateValues" dxfId="10420" priority="1123" stopIfTrue="1"/>
    <cfRule type="duplicateValues" priority="1122"/>
    <cfRule type="duplicateValues" dxfId="10419" priority="1121"/>
    <cfRule type="duplicateValues" dxfId="10418" priority="1120"/>
    <cfRule type="duplicateValues" dxfId="10417" priority="1119" stopIfTrue="1"/>
    <cfRule type="duplicateValues" priority="1118"/>
    <cfRule type="duplicateValues" dxfId="10416" priority="1117"/>
    <cfRule type="duplicateValues" dxfId="10415" priority="1116"/>
    <cfRule type="duplicateValues" dxfId="10414" priority="1115" stopIfTrue="1"/>
    <cfRule type="duplicateValues" priority="1114"/>
    <cfRule type="duplicateValues" dxfId="10413" priority="1113"/>
    <cfRule type="duplicateValues" dxfId="10412" priority="1112"/>
    <cfRule type="duplicateValues" dxfId="10411" priority="1111" stopIfTrue="1"/>
    <cfRule type="duplicateValues" priority="1110"/>
    <cfRule type="duplicateValues" dxfId="10410" priority="1109"/>
    <cfRule type="duplicateValues" dxfId="10409" priority="1108"/>
    <cfRule type="duplicateValues" dxfId="10408" priority="1107" stopIfTrue="1"/>
    <cfRule type="duplicateValues" priority="1106"/>
    <cfRule type="duplicateValues" dxfId="10407" priority="1105"/>
    <cfRule type="duplicateValues" dxfId="10406" priority="1104"/>
    <cfRule type="duplicateValues" dxfId="10405" priority="1103" stopIfTrue="1"/>
    <cfRule type="duplicateValues" priority="1102"/>
    <cfRule type="duplicateValues" dxfId="10404" priority="1101"/>
    <cfRule type="duplicateValues" dxfId="10403" priority="1100"/>
    <cfRule type="duplicateValues" dxfId="10402" priority="1099" stopIfTrue="1"/>
    <cfRule type="duplicateValues" priority="1098"/>
    <cfRule type="duplicateValues" dxfId="10401" priority="1097"/>
    <cfRule type="duplicateValues" dxfId="10400" priority="1096"/>
    <cfRule type="duplicateValues" dxfId="10399" priority="1095" stopIfTrue="1"/>
    <cfRule type="duplicateValues" priority="1094"/>
    <cfRule type="duplicateValues" dxfId="10398" priority="1093"/>
    <cfRule type="duplicateValues" dxfId="10397" priority="1092"/>
    <cfRule type="duplicateValues" dxfId="10396" priority="1091" stopIfTrue="1"/>
    <cfRule type="duplicateValues" priority="1090"/>
    <cfRule type="duplicateValues" dxfId="10395" priority="1089"/>
    <cfRule type="duplicateValues" dxfId="10394" priority="1088"/>
    <cfRule type="duplicateValues" dxfId="10393" priority="1087" stopIfTrue="1"/>
    <cfRule type="duplicateValues" priority="1086"/>
    <cfRule type="duplicateValues" dxfId="10392" priority="1085"/>
    <cfRule type="duplicateValues" dxfId="10391" priority="1084"/>
    <cfRule type="duplicateValues" dxfId="10390" priority="1083" stopIfTrue="1"/>
    <cfRule type="duplicateValues" priority="1082"/>
    <cfRule type="duplicateValues" dxfId="10389" priority="1081"/>
    <cfRule type="duplicateValues" dxfId="10388" priority="1080"/>
    <cfRule type="duplicateValues" dxfId="10387" priority="1079" stopIfTrue="1"/>
    <cfRule type="duplicateValues" priority="1078"/>
    <cfRule type="duplicateValues" dxfId="10386" priority="1077"/>
    <cfRule type="duplicateValues" dxfId="10385" priority="1076"/>
    <cfRule type="duplicateValues" dxfId="10384" priority="1075" stopIfTrue="1"/>
    <cfRule type="duplicateValues" priority="1074"/>
    <cfRule type="duplicateValues" dxfId="10383" priority="1073"/>
    <cfRule type="duplicateValues" dxfId="10382" priority="1072"/>
    <cfRule type="duplicateValues" dxfId="10381" priority="1071" stopIfTrue="1"/>
    <cfRule type="duplicateValues" priority="1070"/>
    <cfRule type="duplicateValues" dxfId="10380" priority="1069"/>
    <cfRule type="duplicateValues" dxfId="10379" priority="1068"/>
    <cfRule type="duplicateValues" dxfId="10378" priority="1067" stopIfTrue="1"/>
    <cfRule type="duplicateValues" priority="1066"/>
    <cfRule type="duplicateValues" dxfId="10377" priority="1065"/>
    <cfRule type="duplicateValues" dxfId="10376" priority="1064"/>
    <cfRule type="duplicateValues" dxfId="10375" priority="1063" stopIfTrue="1"/>
    <cfRule type="duplicateValues" priority="1062"/>
    <cfRule type="duplicateValues" dxfId="10374" priority="1061"/>
    <cfRule type="duplicateValues" dxfId="10373" priority="1060"/>
    <cfRule type="duplicateValues" dxfId="10372" priority="1059" stopIfTrue="1"/>
    <cfRule type="duplicateValues" priority="1058"/>
    <cfRule type="duplicateValues" dxfId="10371" priority="983" stopIfTrue="1"/>
    <cfRule type="duplicateValues" dxfId="10370" priority="939" stopIfTrue="1"/>
    <cfRule type="duplicateValues" dxfId="10369" priority="940"/>
    <cfRule type="duplicateValues" dxfId="10368" priority="941"/>
    <cfRule type="duplicateValues" priority="942"/>
    <cfRule type="duplicateValues" dxfId="10367" priority="943" stopIfTrue="1"/>
    <cfRule type="duplicateValues" dxfId="10366" priority="944"/>
    <cfRule type="duplicateValues" dxfId="10365" priority="945"/>
    <cfRule type="duplicateValues" priority="946"/>
    <cfRule type="duplicateValues" dxfId="10364" priority="947" stopIfTrue="1"/>
    <cfRule type="duplicateValues" dxfId="10363" priority="948"/>
    <cfRule type="duplicateValues" dxfId="10362" priority="949"/>
    <cfRule type="duplicateValues" priority="950"/>
    <cfRule type="duplicateValues" dxfId="10361" priority="951" stopIfTrue="1"/>
    <cfRule type="duplicateValues" dxfId="10360" priority="952"/>
    <cfRule type="duplicateValues" dxfId="10359" priority="953"/>
    <cfRule type="duplicateValues" priority="954"/>
    <cfRule type="duplicateValues" dxfId="10358" priority="955" stopIfTrue="1"/>
    <cfRule type="duplicateValues" dxfId="10357" priority="956"/>
    <cfRule type="duplicateValues" dxfId="10356" priority="957"/>
    <cfRule type="duplicateValues" priority="958"/>
    <cfRule type="duplicateValues" dxfId="10355" priority="959" stopIfTrue="1"/>
    <cfRule type="duplicateValues" dxfId="10354" priority="960"/>
    <cfRule type="duplicateValues" dxfId="10353" priority="961"/>
    <cfRule type="duplicateValues" priority="962"/>
    <cfRule type="duplicateValues" dxfId="10352" priority="963" stopIfTrue="1"/>
    <cfRule type="duplicateValues" dxfId="10351" priority="964"/>
    <cfRule type="duplicateValues" dxfId="10350" priority="965"/>
    <cfRule type="duplicateValues" priority="966"/>
    <cfRule type="duplicateValues" dxfId="10349" priority="967" stopIfTrue="1"/>
    <cfRule type="duplicateValues" dxfId="10348" priority="968"/>
    <cfRule type="duplicateValues" dxfId="10347" priority="969"/>
    <cfRule type="duplicateValues" priority="970"/>
    <cfRule type="duplicateValues" dxfId="10346" priority="971" stopIfTrue="1"/>
    <cfRule type="duplicateValues" dxfId="10345" priority="972"/>
    <cfRule type="duplicateValues" dxfId="10344" priority="973"/>
    <cfRule type="duplicateValues" priority="974"/>
    <cfRule type="duplicateValues" dxfId="10343" priority="975" stopIfTrue="1"/>
    <cfRule type="duplicateValues" dxfId="10342" priority="976"/>
    <cfRule type="duplicateValues" dxfId="10341" priority="977"/>
    <cfRule type="duplicateValues" priority="978"/>
    <cfRule type="duplicateValues" dxfId="10340" priority="979" stopIfTrue="1"/>
    <cfRule type="duplicateValues" dxfId="10339" priority="980"/>
    <cfRule type="duplicateValues" dxfId="10338" priority="981"/>
  </conditionalFormatting>
  <conditionalFormatting sqref="L2125">
    <cfRule type="duplicateValues" dxfId="10337" priority="888"/>
    <cfRule type="duplicateValues" priority="898"/>
    <cfRule type="duplicateValues" dxfId="10336" priority="899" stopIfTrue="1"/>
    <cfRule type="duplicateValues" dxfId="10335" priority="900"/>
    <cfRule type="duplicateValues" dxfId="10334" priority="901"/>
    <cfRule type="duplicateValues" priority="902"/>
    <cfRule type="duplicateValues" dxfId="10333" priority="903" stopIfTrue="1"/>
    <cfRule type="duplicateValues" dxfId="10332" priority="904"/>
    <cfRule type="duplicateValues" dxfId="10331" priority="905"/>
    <cfRule type="duplicateValues" priority="906"/>
    <cfRule type="duplicateValues" dxfId="10330" priority="907" stopIfTrue="1"/>
    <cfRule type="duplicateValues" dxfId="10329" priority="908"/>
    <cfRule type="duplicateValues" dxfId="10328" priority="909"/>
    <cfRule type="duplicateValues" priority="910"/>
    <cfRule type="duplicateValues" dxfId="10327" priority="911" stopIfTrue="1"/>
    <cfRule type="duplicateValues" dxfId="10326" priority="921"/>
    <cfRule type="duplicateValues" dxfId="10325" priority="912"/>
    <cfRule type="duplicateValues" dxfId="10324" priority="913"/>
    <cfRule type="duplicateValues" priority="914"/>
    <cfRule type="duplicateValues" dxfId="10323" priority="915" stopIfTrue="1"/>
    <cfRule type="duplicateValues" dxfId="10322" priority="916"/>
    <cfRule type="duplicateValues" dxfId="10321" priority="917"/>
    <cfRule type="duplicateValues" priority="918"/>
    <cfRule type="duplicateValues" dxfId="10320" priority="919" stopIfTrue="1"/>
    <cfRule type="duplicateValues" dxfId="10319" priority="920"/>
    <cfRule type="duplicateValues" dxfId="10318" priority="923" stopIfTrue="1"/>
    <cfRule type="duplicateValues" dxfId="10317" priority="937"/>
    <cfRule type="duplicateValues" priority="938"/>
    <cfRule type="duplicateValues" dxfId="10316" priority="893"/>
    <cfRule type="duplicateValues" dxfId="10315" priority="887" stopIfTrue="1"/>
    <cfRule type="duplicateValues" priority="922"/>
    <cfRule type="duplicateValues" dxfId="10314" priority="889"/>
    <cfRule type="duplicateValues" priority="890"/>
    <cfRule type="duplicateValues" dxfId="10313" priority="891" stopIfTrue="1"/>
    <cfRule type="duplicateValues" dxfId="10312" priority="892"/>
    <cfRule type="duplicateValues" priority="894"/>
    <cfRule type="duplicateValues" dxfId="10311" priority="895" stopIfTrue="1"/>
    <cfRule type="duplicateValues" dxfId="10310" priority="896"/>
    <cfRule type="duplicateValues" dxfId="10309" priority="897"/>
    <cfRule type="duplicateValues" dxfId="10308" priority="924"/>
    <cfRule type="duplicateValues" dxfId="10307" priority="925"/>
    <cfRule type="duplicateValues" priority="926"/>
    <cfRule type="duplicateValues" dxfId="10306" priority="927" stopIfTrue="1"/>
    <cfRule type="duplicateValues" dxfId="10305" priority="928"/>
    <cfRule type="duplicateValues" dxfId="10304" priority="929"/>
    <cfRule type="duplicateValues" priority="930"/>
    <cfRule type="duplicateValues" dxfId="10303" priority="931" stopIfTrue="1"/>
    <cfRule type="duplicateValues" dxfId="10302" priority="932"/>
    <cfRule type="duplicateValues" dxfId="10301" priority="933"/>
    <cfRule type="duplicateValues" priority="934"/>
    <cfRule type="duplicateValues" dxfId="10300" priority="935" stopIfTrue="1"/>
    <cfRule type="duplicateValues" dxfId="10299" priority="936"/>
  </conditionalFormatting>
  <conditionalFormatting sqref="L2126">
    <cfRule type="duplicateValues" dxfId="10298" priority="884"/>
    <cfRule type="duplicateValues" dxfId="10297" priority="885"/>
    <cfRule type="duplicateValues" priority="886"/>
    <cfRule type="duplicateValues" dxfId="10296" priority="883" stopIfTrue="1"/>
  </conditionalFormatting>
  <conditionalFormatting sqref="L2127:L2128">
    <cfRule type="duplicateValues" dxfId="10295" priority="876"/>
    <cfRule type="duplicateValues" dxfId="10294" priority="877"/>
    <cfRule type="duplicateValues" priority="878"/>
    <cfRule type="duplicateValues" dxfId="10293" priority="879" stopIfTrue="1"/>
    <cfRule type="duplicateValues" dxfId="10292" priority="880"/>
    <cfRule type="duplicateValues" dxfId="10291" priority="881"/>
    <cfRule type="duplicateValues" priority="882"/>
    <cfRule type="duplicateValues" dxfId="10290" priority="873"/>
    <cfRule type="duplicateValues" dxfId="10289" priority="859" stopIfTrue="1"/>
    <cfRule type="duplicateValues" dxfId="10288" priority="860"/>
    <cfRule type="duplicateValues" dxfId="10287" priority="861"/>
    <cfRule type="duplicateValues" priority="862"/>
    <cfRule type="duplicateValues" dxfId="10286" priority="863" stopIfTrue="1"/>
    <cfRule type="duplicateValues" dxfId="10285" priority="864"/>
    <cfRule type="duplicateValues" dxfId="10284" priority="865"/>
    <cfRule type="duplicateValues" priority="866"/>
    <cfRule type="duplicateValues" dxfId="10283" priority="867" stopIfTrue="1"/>
    <cfRule type="duplicateValues" dxfId="10282" priority="868"/>
    <cfRule type="duplicateValues" dxfId="10281" priority="869"/>
    <cfRule type="duplicateValues" priority="870"/>
    <cfRule type="duplicateValues" dxfId="10280" priority="871" stopIfTrue="1"/>
    <cfRule type="duplicateValues" dxfId="10279" priority="872"/>
    <cfRule type="duplicateValues" priority="874"/>
    <cfRule type="duplicateValues" dxfId="10278" priority="875" stopIfTrue="1"/>
    <cfRule type="duplicateValues" dxfId="10277" priority="831" stopIfTrue="1"/>
    <cfRule type="duplicateValues" dxfId="10276" priority="832"/>
    <cfRule type="duplicateValues" dxfId="10275" priority="833"/>
    <cfRule type="duplicateValues" priority="834"/>
    <cfRule type="duplicateValues" dxfId="10274" priority="835" stopIfTrue="1"/>
    <cfRule type="duplicateValues" dxfId="10273" priority="836"/>
    <cfRule type="duplicateValues" dxfId="10272" priority="837"/>
    <cfRule type="duplicateValues" priority="838"/>
    <cfRule type="duplicateValues" dxfId="10271" priority="839" stopIfTrue="1"/>
    <cfRule type="duplicateValues" dxfId="10270" priority="840"/>
    <cfRule type="duplicateValues" dxfId="10269" priority="841"/>
    <cfRule type="duplicateValues" priority="842"/>
    <cfRule type="duplicateValues" dxfId="10268" priority="843" stopIfTrue="1"/>
    <cfRule type="duplicateValues" dxfId="10267" priority="844"/>
    <cfRule type="duplicateValues" dxfId="10266" priority="845"/>
    <cfRule type="duplicateValues" priority="846"/>
    <cfRule type="duplicateValues" dxfId="10265" priority="847" stopIfTrue="1"/>
    <cfRule type="duplicateValues" dxfId="10264" priority="848"/>
    <cfRule type="duplicateValues" dxfId="10263" priority="849"/>
    <cfRule type="duplicateValues" priority="850"/>
    <cfRule type="duplicateValues" dxfId="10262" priority="851" stopIfTrue="1"/>
    <cfRule type="duplicateValues" dxfId="10261" priority="852"/>
    <cfRule type="duplicateValues" dxfId="10260" priority="853"/>
    <cfRule type="duplicateValues" priority="854"/>
    <cfRule type="duplicateValues" dxfId="10259" priority="855" stopIfTrue="1"/>
    <cfRule type="duplicateValues" dxfId="10258" priority="856"/>
    <cfRule type="duplicateValues" dxfId="10257" priority="857"/>
    <cfRule type="duplicateValues" priority="858"/>
  </conditionalFormatting>
  <conditionalFormatting sqref="L2129">
    <cfRule type="duplicateValues" dxfId="10256" priority="825" stopIfTrue="1"/>
    <cfRule type="duplicateValues" dxfId="10255" priority="826"/>
    <cfRule type="duplicateValues" dxfId="10254" priority="827"/>
    <cfRule type="duplicateValues" priority="828"/>
    <cfRule type="duplicateValues" priority="830"/>
    <cfRule type="duplicateValues" dxfId="10253" priority="829"/>
  </conditionalFormatting>
  <conditionalFormatting sqref="L2130 L2066:L2072 L2075:L2076 L2078 L2081 L2083 L2085 L2088:L2091 L2094 L2097:L2098 L2101 L2104:L2105 L2107:L2108 L2111:L2114 L2116:L2121 L2132:L2133 L2123:L2128 L2139:L2141 L2143:L2144 L2146:L2149">
    <cfRule type="duplicateValues" priority="4670"/>
    <cfRule type="duplicateValues" dxfId="10252" priority="4669"/>
  </conditionalFormatting>
  <conditionalFormatting sqref="L2130">
    <cfRule type="duplicateValues" dxfId="10251" priority="821" stopIfTrue="1"/>
    <cfRule type="duplicateValues" dxfId="10250" priority="822"/>
    <cfRule type="duplicateValues" dxfId="10249" priority="823"/>
    <cfRule type="duplicateValues" priority="824"/>
  </conditionalFormatting>
  <conditionalFormatting sqref="L2131">
    <cfRule type="duplicateValues" dxfId="10248" priority="815" stopIfTrue="1"/>
    <cfRule type="duplicateValues" dxfId="10247" priority="816"/>
    <cfRule type="duplicateValues" dxfId="10246" priority="817"/>
    <cfRule type="duplicateValues" priority="818"/>
    <cfRule type="duplicateValues" dxfId="10245" priority="819"/>
    <cfRule type="duplicateValues" priority="820"/>
  </conditionalFormatting>
  <conditionalFormatting sqref="L2132">
    <cfRule type="duplicateValues" dxfId="10244" priority="771" stopIfTrue="1"/>
    <cfRule type="duplicateValues" priority="770"/>
    <cfRule type="duplicateValues" dxfId="10243" priority="769"/>
    <cfRule type="duplicateValues" dxfId="10242" priority="768"/>
    <cfRule type="duplicateValues" dxfId="10241" priority="767" stopIfTrue="1"/>
    <cfRule type="duplicateValues" priority="766"/>
    <cfRule type="duplicateValues" dxfId="10240" priority="765"/>
    <cfRule type="duplicateValues" dxfId="10239" priority="764"/>
    <cfRule type="duplicateValues" dxfId="10238" priority="763" stopIfTrue="1"/>
    <cfRule type="duplicateValues" priority="762"/>
    <cfRule type="duplicateValues" dxfId="10237" priority="761"/>
    <cfRule type="duplicateValues" dxfId="10236" priority="760"/>
    <cfRule type="duplicateValues" dxfId="10235" priority="759" stopIfTrue="1"/>
    <cfRule type="duplicateValues" priority="758"/>
    <cfRule type="duplicateValues" dxfId="10234" priority="757"/>
    <cfRule type="duplicateValues" dxfId="10233" priority="756"/>
    <cfRule type="duplicateValues" dxfId="10232" priority="755" stopIfTrue="1"/>
    <cfRule type="duplicateValues" priority="754"/>
    <cfRule type="duplicateValues" dxfId="10231" priority="753"/>
    <cfRule type="duplicateValues" dxfId="10230" priority="752"/>
    <cfRule type="duplicateValues" dxfId="10229" priority="751" stopIfTrue="1"/>
    <cfRule type="duplicateValues" priority="750"/>
    <cfRule type="duplicateValues" dxfId="10228" priority="749"/>
    <cfRule type="duplicateValues" dxfId="10227" priority="748"/>
    <cfRule type="duplicateValues" dxfId="10226" priority="747" stopIfTrue="1"/>
    <cfRule type="duplicateValues" priority="746"/>
    <cfRule type="duplicateValues" dxfId="10225" priority="745"/>
    <cfRule type="duplicateValues" dxfId="10224" priority="744"/>
    <cfRule type="duplicateValues" dxfId="10223" priority="743" stopIfTrue="1"/>
    <cfRule type="duplicateValues" priority="742"/>
    <cfRule type="duplicateValues" dxfId="10222" priority="741"/>
    <cfRule type="duplicateValues" dxfId="10221" priority="740"/>
    <cfRule type="duplicateValues" dxfId="10220" priority="739" stopIfTrue="1"/>
    <cfRule type="duplicateValues" priority="738"/>
    <cfRule type="duplicateValues" dxfId="10219" priority="737"/>
    <cfRule type="duplicateValues" dxfId="10218" priority="736"/>
    <cfRule type="duplicateValues" dxfId="10217" priority="735" stopIfTrue="1"/>
    <cfRule type="duplicateValues" priority="734"/>
    <cfRule type="duplicateValues" dxfId="10216" priority="733"/>
    <cfRule type="duplicateValues" dxfId="10215" priority="732"/>
    <cfRule type="duplicateValues" dxfId="10214" priority="731" stopIfTrue="1"/>
    <cfRule type="duplicateValues" priority="730"/>
    <cfRule type="duplicateValues" dxfId="10213" priority="729"/>
    <cfRule type="duplicateValues" dxfId="10212" priority="728"/>
    <cfRule type="duplicateValues" dxfId="10211" priority="727" stopIfTrue="1"/>
    <cfRule type="duplicateValues" priority="726"/>
    <cfRule type="duplicateValues" dxfId="10210" priority="725"/>
    <cfRule type="duplicateValues" dxfId="10209" priority="724"/>
    <cfRule type="duplicateValues" dxfId="10208" priority="723" stopIfTrue="1"/>
    <cfRule type="duplicateValues" priority="722"/>
    <cfRule type="duplicateValues" dxfId="10207" priority="721"/>
    <cfRule type="duplicateValues" dxfId="10206" priority="720"/>
    <cfRule type="duplicateValues" dxfId="10205" priority="719" stopIfTrue="1"/>
    <cfRule type="duplicateValues" priority="718"/>
    <cfRule type="duplicateValues" dxfId="10204" priority="717"/>
    <cfRule type="duplicateValues" dxfId="10203" priority="716"/>
    <cfRule type="duplicateValues" dxfId="10202" priority="715" stopIfTrue="1"/>
    <cfRule type="duplicateValues" priority="714"/>
    <cfRule type="duplicateValues" dxfId="10201" priority="713"/>
    <cfRule type="duplicateValues" dxfId="10200" priority="712"/>
    <cfRule type="duplicateValues" dxfId="10199" priority="711" stopIfTrue="1"/>
    <cfRule type="duplicateValues" priority="710"/>
    <cfRule type="duplicateValues" dxfId="10198" priority="709"/>
    <cfRule type="duplicateValues" dxfId="10197" priority="708"/>
    <cfRule type="duplicateValues" dxfId="10196" priority="707" stopIfTrue="1"/>
    <cfRule type="duplicateValues" priority="706"/>
    <cfRule type="duplicateValues" dxfId="10195" priority="705"/>
    <cfRule type="duplicateValues" dxfId="10194" priority="704"/>
    <cfRule type="duplicateValues" dxfId="10193" priority="703" stopIfTrue="1"/>
    <cfRule type="duplicateValues" priority="702"/>
    <cfRule type="duplicateValues" dxfId="10192" priority="701"/>
    <cfRule type="duplicateValues" dxfId="10191" priority="700"/>
    <cfRule type="duplicateValues" dxfId="10190" priority="699" stopIfTrue="1"/>
    <cfRule type="duplicateValues" priority="698"/>
    <cfRule type="duplicateValues" dxfId="10189" priority="697"/>
    <cfRule type="duplicateValues" dxfId="10188" priority="696"/>
    <cfRule type="duplicateValues" dxfId="10187" priority="695" stopIfTrue="1"/>
    <cfRule type="duplicateValues" priority="694"/>
    <cfRule type="duplicateValues" dxfId="10186" priority="693"/>
    <cfRule type="duplicateValues" dxfId="10185" priority="692"/>
    <cfRule type="duplicateValues" dxfId="10184" priority="691" stopIfTrue="1"/>
    <cfRule type="duplicateValues" priority="690"/>
    <cfRule type="duplicateValues" dxfId="10183" priority="689"/>
    <cfRule type="duplicateValues" dxfId="10182" priority="688"/>
    <cfRule type="duplicateValues" dxfId="10181" priority="687" stopIfTrue="1"/>
    <cfRule type="duplicateValues" priority="686"/>
    <cfRule type="duplicateValues" dxfId="10180" priority="685"/>
    <cfRule type="duplicateValues" dxfId="10179" priority="684"/>
    <cfRule type="duplicateValues" dxfId="10178" priority="683" stopIfTrue="1"/>
    <cfRule type="duplicateValues" priority="682"/>
    <cfRule type="duplicateValues" dxfId="10177" priority="681"/>
    <cfRule type="duplicateValues" dxfId="10176" priority="680"/>
    <cfRule type="duplicateValues" dxfId="10175" priority="679" stopIfTrue="1"/>
    <cfRule type="duplicateValues" priority="678"/>
    <cfRule type="duplicateValues" dxfId="10174" priority="677"/>
    <cfRule type="duplicateValues" dxfId="10173" priority="676"/>
    <cfRule type="duplicateValues" dxfId="10172" priority="675" stopIfTrue="1"/>
    <cfRule type="duplicateValues" priority="674"/>
    <cfRule type="duplicateValues" dxfId="10171" priority="673"/>
    <cfRule type="duplicateValues" dxfId="10170" priority="672"/>
    <cfRule type="duplicateValues" dxfId="10169" priority="671" stopIfTrue="1"/>
    <cfRule type="duplicateValues" priority="670"/>
    <cfRule type="duplicateValues" dxfId="10168" priority="669"/>
    <cfRule type="duplicateValues" dxfId="10167" priority="668"/>
    <cfRule type="duplicateValues" dxfId="10166" priority="667" stopIfTrue="1"/>
    <cfRule type="duplicateValues" priority="666"/>
    <cfRule type="duplicateValues" dxfId="10165" priority="665"/>
    <cfRule type="duplicateValues" dxfId="10164" priority="664"/>
    <cfRule type="duplicateValues" dxfId="10163" priority="663" stopIfTrue="1"/>
    <cfRule type="duplicateValues" priority="662"/>
    <cfRule type="duplicateValues" dxfId="10162" priority="661"/>
    <cfRule type="duplicateValues" dxfId="10161" priority="660"/>
    <cfRule type="duplicateValues" dxfId="10160" priority="659" stopIfTrue="1"/>
    <cfRule type="duplicateValues" priority="658"/>
    <cfRule type="duplicateValues" dxfId="10159" priority="657"/>
    <cfRule type="duplicateValues" dxfId="10158" priority="656"/>
    <cfRule type="duplicateValues" dxfId="10157" priority="655" stopIfTrue="1"/>
    <cfRule type="duplicateValues" priority="654"/>
    <cfRule type="duplicateValues" dxfId="10156" priority="653"/>
    <cfRule type="duplicateValues" dxfId="10155" priority="652"/>
    <cfRule type="duplicateValues" dxfId="10154" priority="651" stopIfTrue="1"/>
    <cfRule type="duplicateValues" priority="650"/>
    <cfRule type="duplicateValues" dxfId="10153" priority="649"/>
    <cfRule type="duplicateValues" dxfId="10152" priority="648"/>
    <cfRule type="duplicateValues" dxfId="10151" priority="647" stopIfTrue="1"/>
    <cfRule type="duplicateValues" priority="646"/>
    <cfRule type="duplicateValues" dxfId="10150" priority="645"/>
    <cfRule type="duplicateValues" dxfId="10149" priority="644"/>
    <cfRule type="duplicateValues" dxfId="10148" priority="643" stopIfTrue="1"/>
    <cfRule type="duplicateValues" priority="642"/>
    <cfRule type="duplicateValues" dxfId="10147" priority="641"/>
    <cfRule type="duplicateValues" dxfId="10146" priority="640"/>
    <cfRule type="duplicateValues" dxfId="10145" priority="639" stopIfTrue="1"/>
    <cfRule type="duplicateValues" priority="638"/>
    <cfRule type="duplicateValues" dxfId="10144" priority="637"/>
    <cfRule type="duplicateValues" dxfId="10143" priority="636"/>
    <cfRule type="duplicateValues" dxfId="10142" priority="635" stopIfTrue="1"/>
    <cfRule type="duplicateValues" priority="634"/>
    <cfRule type="duplicateValues" dxfId="10141" priority="633"/>
    <cfRule type="duplicateValues" dxfId="10140" priority="632"/>
    <cfRule type="duplicateValues" dxfId="10139" priority="631" stopIfTrue="1"/>
    <cfRule type="duplicateValues" priority="630"/>
    <cfRule type="duplicateValues" dxfId="10138" priority="629"/>
    <cfRule type="duplicateValues" dxfId="10137" priority="628"/>
    <cfRule type="duplicateValues" dxfId="10136" priority="627" stopIfTrue="1"/>
    <cfRule type="duplicateValues" priority="626"/>
    <cfRule type="duplicateValues" dxfId="10135" priority="625"/>
    <cfRule type="duplicateValues" dxfId="10134" priority="624"/>
    <cfRule type="duplicateValues" dxfId="10133" priority="623" stopIfTrue="1"/>
    <cfRule type="duplicateValues" priority="622"/>
    <cfRule type="duplicateValues" dxfId="10132" priority="621"/>
    <cfRule type="duplicateValues" dxfId="10131" priority="620"/>
    <cfRule type="duplicateValues" dxfId="10130" priority="619" stopIfTrue="1"/>
    <cfRule type="duplicateValues" priority="618"/>
    <cfRule type="duplicateValues" dxfId="10129" priority="617"/>
    <cfRule type="duplicateValues" dxfId="10128" priority="616"/>
    <cfRule type="duplicateValues" dxfId="10127" priority="615" stopIfTrue="1"/>
    <cfRule type="duplicateValues" priority="614"/>
    <cfRule type="duplicateValues" dxfId="10126" priority="613"/>
    <cfRule type="duplicateValues" dxfId="10125" priority="612"/>
    <cfRule type="duplicateValues" dxfId="10124" priority="611" stopIfTrue="1"/>
    <cfRule type="duplicateValues" priority="610"/>
    <cfRule type="duplicateValues" dxfId="10123" priority="609"/>
    <cfRule type="duplicateValues" dxfId="10122" priority="608"/>
    <cfRule type="duplicateValues" dxfId="10121" priority="607" stopIfTrue="1"/>
    <cfRule type="duplicateValues" priority="606"/>
    <cfRule type="duplicateValues" dxfId="10120" priority="605"/>
    <cfRule type="duplicateValues" dxfId="10119" priority="604"/>
    <cfRule type="duplicateValues" dxfId="10118" priority="603" stopIfTrue="1"/>
    <cfRule type="duplicateValues" priority="602"/>
    <cfRule type="duplicateValues" dxfId="10117" priority="601"/>
    <cfRule type="duplicateValues" dxfId="10116" priority="600"/>
    <cfRule type="duplicateValues" dxfId="10115" priority="599" stopIfTrue="1"/>
    <cfRule type="duplicateValues" priority="598"/>
    <cfRule type="duplicateValues" dxfId="10114" priority="597"/>
    <cfRule type="duplicateValues" dxfId="10113" priority="596"/>
    <cfRule type="duplicateValues" dxfId="10112" priority="595" stopIfTrue="1"/>
    <cfRule type="duplicateValues" priority="594"/>
    <cfRule type="duplicateValues" dxfId="10111" priority="593"/>
    <cfRule type="duplicateValues" dxfId="10110" priority="591" stopIfTrue="1"/>
    <cfRule type="duplicateValues" priority="590"/>
    <cfRule type="duplicateValues" dxfId="10109" priority="589"/>
    <cfRule type="duplicateValues" dxfId="10108" priority="588"/>
    <cfRule type="duplicateValues" dxfId="10107" priority="587" stopIfTrue="1"/>
    <cfRule type="duplicateValues" priority="586"/>
    <cfRule type="duplicateValues" dxfId="10106" priority="585"/>
    <cfRule type="duplicateValues" dxfId="10105" priority="584"/>
    <cfRule type="duplicateValues" dxfId="10104" priority="583" stopIfTrue="1"/>
    <cfRule type="duplicateValues" priority="582"/>
    <cfRule type="duplicateValues" dxfId="10103" priority="581"/>
    <cfRule type="duplicateValues" dxfId="10102" priority="580"/>
    <cfRule type="duplicateValues" priority="578"/>
    <cfRule type="duplicateValues" dxfId="10101" priority="577"/>
    <cfRule type="duplicateValues" dxfId="10100" priority="576"/>
    <cfRule type="duplicateValues" dxfId="10099" priority="575" stopIfTrue="1"/>
    <cfRule type="duplicateValues" priority="574"/>
    <cfRule type="duplicateValues" dxfId="10098" priority="573"/>
    <cfRule type="duplicateValues" dxfId="10097" priority="572"/>
    <cfRule type="duplicateValues" dxfId="10096" priority="571" stopIfTrue="1"/>
    <cfRule type="duplicateValues" priority="570"/>
    <cfRule type="duplicateValues" dxfId="10095" priority="569"/>
    <cfRule type="duplicateValues" dxfId="10094" priority="568"/>
    <cfRule type="duplicateValues" dxfId="10093" priority="567" stopIfTrue="1"/>
    <cfRule type="duplicateValues" priority="566"/>
    <cfRule type="duplicateValues" dxfId="10092" priority="565"/>
    <cfRule type="duplicateValues" dxfId="10091" priority="564"/>
    <cfRule type="duplicateValues" dxfId="10090" priority="563" stopIfTrue="1"/>
    <cfRule type="duplicateValues" priority="562"/>
    <cfRule type="duplicateValues" dxfId="10089" priority="561"/>
    <cfRule type="duplicateValues" dxfId="10088" priority="560"/>
    <cfRule type="duplicateValues" dxfId="10087" priority="559" stopIfTrue="1"/>
    <cfRule type="duplicateValues" priority="558"/>
    <cfRule type="duplicateValues" dxfId="10086" priority="557"/>
    <cfRule type="duplicateValues" dxfId="10085" priority="556"/>
    <cfRule type="duplicateValues" dxfId="10084" priority="555" stopIfTrue="1"/>
    <cfRule type="duplicateValues" priority="554"/>
    <cfRule type="duplicateValues" dxfId="10083" priority="553"/>
    <cfRule type="duplicateValues" dxfId="10082" priority="552"/>
    <cfRule type="duplicateValues" dxfId="10081" priority="551" stopIfTrue="1"/>
    <cfRule type="duplicateValues" priority="550"/>
    <cfRule type="duplicateValues" dxfId="10080" priority="549"/>
    <cfRule type="duplicateValues" dxfId="10079" priority="548"/>
    <cfRule type="duplicateValues" dxfId="10078" priority="547" stopIfTrue="1"/>
    <cfRule type="duplicateValues" priority="546"/>
    <cfRule type="duplicateValues" dxfId="10077" priority="545"/>
    <cfRule type="duplicateValues" dxfId="10076" priority="544"/>
    <cfRule type="duplicateValues" dxfId="10075" priority="543" stopIfTrue="1"/>
    <cfRule type="duplicateValues" priority="542"/>
    <cfRule type="duplicateValues" dxfId="10074" priority="541"/>
    <cfRule type="duplicateValues" dxfId="10073" priority="540"/>
    <cfRule type="duplicateValues" dxfId="10072" priority="539" stopIfTrue="1"/>
    <cfRule type="duplicateValues" priority="538"/>
    <cfRule type="duplicateValues" dxfId="10071" priority="537"/>
    <cfRule type="duplicateValues" dxfId="10070" priority="536"/>
    <cfRule type="duplicateValues" dxfId="10069" priority="535" stopIfTrue="1"/>
    <cfRule type="duplicateValues" dxfId="10068" priority="579" stopIfTrue="1"/>
    <cfRule type="duplicateValues" dxfId="10067" priority="592"/>
    <cfRule type="duplicateValues" priority="814"/>
    <cfRule type="duplicateValues" dxfId="10066" priority="813"/>
    <cfRule type="duplicateValues" dxfId="10065" priority="812"/>
    <cfRule type="duplicateValues" dxfId="10064" priority="811" stopIfTrue="1"/>
    <cfRule type="duplicateValues" priority="810"/>
    <cfRule type="duplicateValues" dxfId="10063" priority="809"/>
    <cfRule type="duplicateValues" dxfId="10062" priority="808"/>
    <cfRule type="duplicateValues" dxfId="10061" priority="807" stopIfTrue="1"/>
    <cfRule type="duplicateValues" priority="806"/>
    <cfRule type="duplicateValues" dxfId="10060" priority="805"/>
    <cfRule type="duplicateValues" dxfId="10059" priority="804"/>
    <cfRule type="duplicateValues" dxfId="10058" priority="803" stopIfTrue="1"/>
    <cfRule type="duplicateValues" priority="802"/>
    <cfRule type="duplicateValues" dxfId="10057" priority="801"/>
    <cfRule type="duplicateValues" dxfId="10056" priority="800"/>
    <cfRule type="duplicateValues" dxfId="10055" priority="799" stopIfTrue="1"/>
    <cfRule type="duplicateValues" priority="798"/>
    <cfRule type="duplicateValues" dxfId="10054" priority="797"/>
    <cfRule type="duplicateValues" dxfId="10053" priority="796"/>
    <cfRule type="duplicateValues" dxfId="10052" priority="795" stopIfTrue="1"/>
    <cfRule type="duplicateValues" priority="794"/>
    <cfRule type="duplicateValues" dxfId="10051" priority="793"/>
    <cfRule type="duplicateValues" dxfId="10050" priority="792"/>
    <cfRule type="duplicateValues" dxfId="10049" priority="791" stopIfTrue="1"/>
    <cfRule type="duplicateValues" priority="790"/>
    <cfRule type="duplicateValues" dxfId="10048" priority="789"/>
    <cfRule type="duplicateValues" dxfId="10047" priority="788"/>
    <cfRule type="duplicateValues" dxfId="10046" priority="787" stopIfTrue="1"/>
    <cfRule type="duplicateValues" priority="786"/>
    <cfRule type="duplicateValues" dxfId="10045" priority="785"/>
    <cfRule type="duplicateValues" dxfId="10044" priority="784"/>
    <cfRule type="duplicateValues" dxfId="10043" priority="783" stopIfTrue="1"/>
    <cfRule type="duplicateValues" priority="782"/>
    <cfRule type="duplicateValues" dxfId="10042" priority="781"/>
    <cfRule type="duplicateValues" dxfId="10041" priority="780"/>
    <cfRule type="duplicateValues" dxfId="10040" priority="779" stopIfTrue="1"/>
    <cfRule type="duplicateValues" priority="778"/>
    <cfRule type="duplicateValues" dxfId="10039" priority="777"/>
    <cfRule type="duplicateValues" dxfId="10038" priority="776"/>
    <cfRule type="duplicateValues" dxfId="10037" priority="775" stopIfTrue="1"/>
    <cfRule type="duplicateValues" priority="774"/>
    <cfRule type="duplicateValues" dxfId="10036" priority="773"/>
    <cfRule type="duplicateValues" dxfId="10035" priority="772"/>
  </conditionalFormatting>
  <conditionalFormatting sqref="L2133">
    <cfRule type="duplicateValues" dxfId="10034" priority="527" stopIfTrue="1"/>
    <cfRule type="duplicateValues" dxfId="10033" priority="528"/>
    <cfRule type="duplicateValues" dxfId="10032" priority="529"/>
    <cfRule type="duplicateValues" priority="530"/>
    <cfRule type="duplicateValues" dxfId="10031" priority="531" stopIfTrue="1"/>
    <cfRule type="duplicateValues" dxfId="10030" priority="532"/>
    <cfRule type="duplicateValues" dxfId="10029" priority="533"/>
    <cfRule type="duplicateValues" priority="534"/>
  </conditionalFormatting>
  <conditionalFormatting sqref="L2134:L2138">
    <cfRule type="duplicateValues" dxfId="10028" priority="521" stopIfTrue="1"/>
    <cfRule type="duplicateValues" dxfId="10027" priority="522"/>
    <cfRule type="duplicateValues" dxfId="10026" priority="523"/>
    <cfRule type="duplicateValues" priority="524"/>
    <cfRule type="duplicateValues" dxfId="10025" priority="525"/>
    <cfRule type="duplicateValues" priority="526"/>
  </conditionalFormatting>
  <conditionalFormatting sqref="L2139">
    <cfRule type="duplicateValues" dxfId="10024" priority="405" stopIfTrue="1"/>
    <cfRule type="duplicateValues" priority="404"/>
    <cfRule type="duplicateValues" dxfId="10023" priority="403"/>
    <cfRule type="duplicateValues" dxfId="10022" priority="402"/>
    <cfRule type="duplicateValues" dxfId="10021" priority="401" stopIfTrue="1"/>
    <cfRule type="duplicateValues" priority="400"/>
    <cfRule type="duplicateValues" dxfId="10020" priority="399"/>
    <cfRule type="duplicateValues" dxfId="10019" priority="398"/>
    <cfRule type="duplicateValues" dxfId="10018" priority="397" stopIfTrue="1"/>
    <cfRule type="duplicateValues" priority="396"/>
    <cfRule type="duplicateValues" dxfId="10017" priority="395"/>
    <cfRule type="duplicateValues" dxfId="10016" priority="394"/>
    <cfRule type="duplicateValues" dxfId="10015" priority="393" stopIfTrue="1"/>
    <cfRule type="duplicateValues" priority="392"/>
    <cfRule type="duplicateValues" dxfId="10014" priority="391"/>
    <cfRule type="duplicateValues" dxfId="10013" priority="390"/>
    <cfRule type="duplicateValues" dxfId="10012" priority="389" stopIfTrue="1"/>
    <cfRule type="duplicateValues" priority="388"/>
    <cfRule type="duplicateValues" dxfId="10011" priority="387"/>
    <cfRule type="duplicateValues" dxfId="10010" priority="386"/>
    <cfRule type="duplicateValues" dxfId="10009" priority="385" stopIfTrue="1"/>
    <cfRule type="duplicateValues" priority="384"/>
    <cfRule type="duplicateValues" dxfId="10008" priority="383"/>
    <cfRule type="duplicateValues" dxfId="10007" priority="382"/>
    <cfRule type="duplicateValues" dxfId="10006" priority="381" stopIfTrue="1"/>
    <cfRule type="duplicateValues" priority="380"/>
    <cfRule type="duplicateValues" dxfId="10005" priority="379"/>
    <cfRule type="duplicateValues" dxfId="10004" priority="378"/>
    <cfRule type="duplicateValues" dxfId="10003" priority="377" stopIfTrue="1"/>
    <cfRule type="duplicateValues" priority="376"/>
    <cfRule type="duplicateValues" dxfId="10002" priority="375"/>
    <cfRule type="duplicateValues" dxfId="10001" priority="374"/>
    <cfRule type="duplicateValues" dxfId="10000" priority="373" stopIfTrue="1"/>
    <cfRule type="duplicateValues" priority="372"/>
    <cfRule type="duplicateValues" dxfId="9999" priority="371"/>
    <cfRule type="duplicateValues" dxfId="9998" priority="370"/>
    <cfRule type="duplicateValues" dxfId="9997" priority="369" stopIfTrue="1"/>
    <cfRule type="duplicateValues" priority="368"/>
    <cfRule type="duplicateValues" dxfId="9996" priority="367"/>
    <cfRule type="duplicateValues" dxfId="9995" priority="366"/>
    <cfRule type="duplicateValues" dxfId="9994" priority="365" stopIfTrue="1"/>
    <cfRule type="duplicateValues" priority="364"/>
    <cfRule type="duplicateValues" dxfId="9993" priority="363"/>
    <cfRule type="duplicateValues" dxfId="9992" priority="362"/>
    <cfRule type="duplicateValues" dxfId="9991" priority="361" stopIfTrue="1"/>
    <cfRule type="duplicateValues" priority="360"/>
    <cfRule type="duplicateValues" dxfId="9990" priority="359"/>
    <cfRule type="duplicateValues" dxfId="9989" priority="358"/>
    <cfRule type="duplicateValues" dxfId="9988" priority="357" stopIfTrue="1"/>
    <cfRule type="duplicateValues" priority="356"/>
    <cfRule type="duplicateValues" dxfId="9987" priority="355"/>
    <cfRule type="duplicateValues" dxfId="9986" priority="354"/>
    <cfRule type="duplicateValues" dxfId="9985" priority="353" stopIfTrue="1"/>
    <cfRule type="duplicateValues" priority="352"/>
    <cfRule type="duplicateValues" dxfId="9984" priority="351"/>
    <cfRule type="duplicateValues" dxfId="9983" priority="350"/>
    <cfRule type="duplicateValues" dxfId="9982" priority="349" stopIfTrue="1"/>
    <cfRule type="duplicateValues" priority="348"/>
    <cfRule type="duplicateValues" dxfId="9981" priority="347"/>
    <cfRule type="duplicateValues" dxfId="9980" priority="346"/>
    <cfRule type="duplicateValues" dxfId="9979" priority="345" stopIfTrue="1"/>
    <cfRule type="duplicateValues" priority="344"/>
    <cfRule type="duplicateValues" dxfId="9978" priority="343"/>
    <cfRule type="duplicateValues" dxfId="9977" priority="342"/>
    <cfRule type="duplicateValues" dxfId="9976" priority="341" stopIfTrue="1"/>
    <cfRule type="duplicateValues" priority="340"/>
    <cfRule type="duplicateValues" dxfId="9975" priority="339"/>
    <cfRule type="duplicateValues" dxfId="9974" priority="338"/>
    <cfRule type="duplicateValues" dxfId="9973" priority="337" stopIfTrue="1"/>
    <cfRule type="duplicateValues" priority="336"/>
    <cfRule type="duplicateValues" dxfId="9972" priority="335"/>
    <cfRule type="duplicateValues" dxfId="9971" priority="334"/>
    <cfRule type="duplicateValues" dxfId="9970" priority="333" stopIfTrue="1"/>
    <cfRule type="duplicateValues" priority="332"/>
    <cfRule type="duplicateValues" dxfId="9969" priority="331"/>
    <cfRule type="duplicateValues" dxfId="9968" priority="330"/>
    <cfRule type="duplicateValues" dxfId="9967" priority="329" stopIfTrue="1"/>
    <cfRule type="duplicateValues" priority="328"/>
    <cfRule type="duplicateValues" dxfId="9966" priority="327"/>
    <cfRule type="duplicateValues" dxfId="9965" priority="326"/>
    <cfRule type="duplicateValues" dxfId="9964" priority="325" stopIfTrue="1"/>
    <cfRule type="duplicateValues" priority="324"/>
    <cfRule type="duplicateValues" dxfId="9963" priority="323"/>
    <cfRule type="duplicateValues" dxfId="9962" priority="322"/>
    <cfRule type="duplicateValues" dxfId="9961" priority="321" stopIfTrue="1"/>
    <cfRule type="duplicateValues" priority="320"/>
    <cfRule type="duplicateValues" dxfId="9960" priority="319"/>
    <cfRule type="duplicateValues" dxfId="9959" priority="318"/>
    <cfRule type="duplicateValues" dxfId="9958" priority="317" stopIfTrue="1"/>
    <cfRule type="duplicateValues" priority="316"/>
    <cfRule type="duplicateValues" dxfId="9957" priority="315"/>
    <cfRule type="duplicateValues" dxfId="9956" priority="314"/>
    <cfRule type="duplicateValues" dxfId="9955" priority="313" stopIfTrue="1"/>
    <cfRule type="duplicateValues" priority="312"/>
    <cfRule type="duplicateValues" dxfId="9954" priority="311"/>
    <cfRule type="duplicateValues" dxfId="9953" priority="310"/>
    <cfRule type="duplicateValues" dxfId="9952" priority="309" stopIfTrue="1"/>
    <cfRule type="duplicateValues" priority="308"/>
    <cfRule type="duplicateValues" dxfId="9951" priority="307"/>
    <cfRule type="duplicateValues" dxfId="9950" priority="306"/>
    <cfRule type="duplicateValues" dxfId="9949" priority="305" stopIfTrue="1"/>
    <cfRule type="duplicateValues" priority="304"/>
    <cfRule type="duplicateValues" dxfId="9948" priority="303"/>
    <cfRule type="duplicateValues" dxfId="9947" priority="302"/>
    <cfRule type="duplicateValues" dxfId="9946" priority="301" stopIfTrue="1"/>
    <cfRule type="duplicateValues" priority="300"/>
    <cfRule type="duplicateValues" dxfId="9945" priority="299"/>
    <cfRule type="duplicateValues" dxfId="9944" priority="298"/>
    <cfRule type="duplicateValues" dxfId="9943" priority="297" stopIfTrue="1"/>
    <cfRule type="duplicateValues" priority="296"/>
    <cfRule type="duplicateValues" dxfId="9942" priority="295"/>
    <cfRule type="duplicateValues" dxfId="9941" priority="294"/>
    <cfRule type="duplicateValues" dxfId="9940" priority="293" stopIfTrue="1"/>
    <cfRule type="duplicateValues" priority="292"/>
    <cfRule type="duplicateValues" dxfId="9939" priority="291"/>
    <cfRule type="duplicateValues" dxfId="9938" priority="290"/>
    <cfRule type="duplicateValues" dxfId="9937" priority="289" stopIfTrue="1"/>
    <cfRule type="duplicateValues" priority="288"/>
    <cfRule type="duplicateValues" dxfId="9936" priority="287"/>
    <cfRule type="duplicateValues" dxfId="9935" priority="286"/>
    <cfRule type="duplicateValues" dxfId="9934" priority="285" stopIfTrue="1"/>
    <cfRule type="duplicateValues" priority="284"/>
    <cfRule type="duplicateValues" dxfId="9933" priority="283"/>
    <cfRule type="duplicateValues" dxfId="9932" priority="282"/>
    <cfRule type="duplicateValues" dxfId="9931" priority="281" stopIfTrue="1"/>
    <cfRule type="duplicateValues" priority="280"/>
    <cfRule type="duplicateValues" dxfId="9930" priority="279"/>
    <cfRule type="duplicateValues" dxfId="9929" priority="278"/>
    <cfRule type="duplicateValues" dxfId="9928" priority="277" stopIfTrue="1"/>
    <cfRule type="duplicateValues" priority="276"/>
    <cfRule type="duplicateValues" dxfId="9927" priority="275"/>
    <cfRule type="duplicateValues" dxfId="9926" priority="274"/>
    <cfRule type="duplicateValues" dxfId="9925" priority="273" stopIfTrue="1"/>
    <cfRule type="duplicateValues" priority="272"/>
    <cfRule type="duplicateValues" dxfId="9924" priority="271"/>
    <cfRule type="duplicateValues" dxfId="9923" priority="270"/>
    <cfRule type="duplicateValues" dxfId="9922" priority="269" stopIfTrue="1"/>
    <cfRule type="duplicateValues" priority="268"/>
    <cfRule type="duplicateValues" dxfId="9921" priority="267"/>
    <cfRule type="duplicateValues" dxfId="9920" priority="266"/>
    <cfRule type="duplicateValues" dxfId="9919" priority="265" stopIfTrue="1"/>
    <cfRule type="duplicateValues" priority="264"/>
    <cfRule type="duplicateValues" dxfId="9918" priority="263"/>
    <cfRule type="duplicateValues" dxfId="9917" priority="262"/>
    <cfRule type="duplicateValues" dxfId="9916" priority="261" stopIfTrue="1"/>
    <cfRule type="duplicateValues" priority="260"/>
    <cfRule type="duplicateValues" dxfId="9915" priority="258"/>
    <cfRule type="duplicateValues" dxfId="9914" priority="257" stopIfTrue="1"/>
    <cfRule type="duplicateValues" priority="256"/>
    <cfRule type="duplicateValues" dxfId="9913" priority="255"/>
    <cfRule type="duplicateValues" dxfId="9912" priority="254"/>
    <cfRule type="duplicateValues" dxfId="9911" priority="253" stopIfTrue="1"/>
    <cfRule type="duplicateValues" priority="252"/>
    <cfRule type="duplicateValues" dxfId="9910" priority="251"/>
    <cfRule type="duplicateValues" dxfId="9909" priority="250"/>
    <cfRule type="duplicateValues" dxfId="9908" priority="249" stopIfTrue="1"/>
    <cfRule type="duplicateValues" priority="248"/>
    <cfRule type="duplicateValues" dxfId="9907" priority="247"/>
    <cfRule type="duplicateValues" dxfId="9906" priority="246"/>
    <cfRule type="duplicateValues" dxfId="9905" priority="245" stopIfTrue="1"/>
    <cfRule type="duplicateValues" priority="244"/>
    <cfRule type="duplicateValues" dxfId="9904" priority="243"/>
    <cfRule type="duplicateValues" dxfId="9903" priority="242"/>
    <cfRule type="duplicateValues" dxfId="9902" priority="241" stopIfTrue="1"/>
    <cfRule type="duplicateValues" priority="476"/>
    <cfRule type="duplicateValues" dxfId="9901" priority="477" stopIfTrue="1"/>
    <cfRule type="duplicateValues" dxfId="9900" priority="478"/>
    <cfRule type="duplicateValues" dxfId="9899" priority="479"/>
    <cfRule type="duplicateValues" priority="480"/>
    <cfRule type="duplicateValues" dxfId="9898" priority="481" stopIfTrue="1"/>
    <cfRule type="duplicateValues" dxfId="9897" priority="482"/>
    <cfRule type="duplicateValues" dxfId="9896" priority="483"/>
    <cfRule type="duplicateValues" priority="484"/>
    <cfRule type="duplicateValues" dxfId="9895" priority="485" stopIfTrue="1"/>
    <cfRule type="duplicateValues" dxfId="9894" priority="486"/>
    <cfRule type="duplicateValues" dxfId="9893" priority="487"/>
    <cfRule type="duplicateValues" priority="488"/>
    <cfRule type="duplicateValues" dxfId="9892" priority="489" stopIfTrue="1"/>
    <cfRule type="duplicateValues" dxfId="9891" priority="490"/>
    <cfRule type="duplicateValues" dxfId="9890" priority="491"/>
    <cfRule type="duplicateValues" priority="492"/>
    <cfRule type="duplicateValues" dxfId="9889" priority="494"/>
    <cfRule type="duplicateValues" dxfId="9888" priority="495"/>
    <cfRule type="duplicateValues" priority="496"/>
    <cfRule type="duplicateValues" dxfId="9887" priority="497" stopIfTrue="1"/>
    <cfRule type="duplicateValues" dxfId="9886" priority="498"/>
    <cfRule type="duplicateValues" dxfId="9885" priority="499"/>
    <cfRule type="duplicateValues" priority="500"/>
    <cfRule type="duplicateValues" dxfId="9884" priority="501" stopIfTrue="1"/>
    <cfRule type="duplicateValues" dxfId="9883" priority="502"/>
    <cfRule type="duplicateValues" dxfId="9882" priority="503"/>
    <cfRule type="duplicateValues" priority="504"/>
    <cfRule type="duplicateValues" dxfId="9881" priority="505" stopIfTrue="1"/>
    <cfRule type="duplicateValues" dxfId="9880" priority="506"/>
    <cfRule type="duplicateValues" dxfId="9879" priority="507"/>
    <cfRule type="duplicateValues" priority="508"/>
    <cfRule type="duplicateValues" dxfId="9878" priority="509" stopIfTrue="1"/>
    <cfRule type="duplicateValues" dxfId="9877" priority="510"/>
    <cfRule type="duplicateValues" dxfId="9876" priority="511"/>
    <cfRule type="duplicateValues" priority="512"/>
    <cfRule type="duplicateValues" dxfId="9875" priority="513" stopIfTrue="1"/>
    <cfRule type="duplicateValues" dxfId="9874" priority="514"/>
    <cfRule type="duplicateValues" dxfId="9873" priority="515"/>
    <cfRule type="duplicateValues" priority="516"/>
    <cfRule type="duplicateValues" dxfId="9872" priority="517" stopIfTrue="1"/>
    <cfRule type="duplicateValues" dxfId="9871" priority="518"/>
    <cfRule type="duplicateValues" dxfId="9870" priority="519"/>
    <cfRule type="duplicateValues" priority="520"/>
    <cfRule type="duplicateValues" dxfId="9869" priority="419"/>
    <cfRule type="duplicateValues" dxfId="9868" priority="418"/>
    <cfRule type="duplicateValues" dxfId="9867" priority="417" stopIfTrue="1"/>
    <cfRule type="duplicateValues" priority="416"/>
    <cfRule type="duplicateValues" dxfId="9866" priority="415"/>
    <cfRule type="duplicateValues" dxfId="9865" priority="414"/>
    <cfRule type="duplicateValues" dxfId="9864" priority="413" stopIfTrue="1"/>
    <cfRule type="duplicateValues" priority="412"/>
    <cfRule type="duplicateValues" dxfId="9863" priority="411"/>
    <cfRule type="duplicateValues" dxfId="9862" priority="410"/>
    <cfRule type="duplicateValues" dxfId="9861" priority="409" stopIfTrue="1"/>
    <cfRule type="duplicateValues" priority="408"/>
    <cfRule type="duplicateValues" dxfId="9860" priority="407"/>
    <cfRule type="duplicateValues" dxfId="9859" priority="406"/>
    <cfRule type="duplicateValues" dxfId="9858" priority="493" stopIfTrue="1"/>
    <cfRule type="duplicateValues" dxfId="9857" priority="259"/>
    <cfRule type="duplicateValues" dxfId="9856" priority="475"/>
    <cfRule type="duplicateValues" dxfId="9855" priority="474"/>
    <cfRule type="duplicateValues" dxfId="9854" priority="473" stopIfTrue="1"/>
    <cfRule type="duplicateValues" priority="472"/>
    <cfRule type="duplicateValues" dxfId="9853" priority="471"/>
    <cfRule type="duplicateValues" dxfId="9852" priority="470"/>
    <cfRule type="duplicateValues" dxfId="9851" priority="469" stopIfTrue="1"/>
    <cfRule type="duplicateValues" priority="468"/>
    <cfRule type="duplicateValues" dxfId="9850" priority="467"/>
    <cfRule type="duplicateValues" dxfId="9849" priority="466"/>
    <cfRule type="duplicateValues" dxfId="9848" priority="465" stopIfTrue="1"/>
    <cfRule type="duplicateValues" priority="464"/>
    <cfRule type="duplicateValues" dxfId="9847" priority="463"/>
    <cfRule type="duplicateValues" dxfId="9846" priority="462"/>
    <cfRule type="duplicateValues" dxfId="9845" priority="461" stopIfTrue="1"/>
    <cfRule type="duplicateValues" priority="460"/>
    <cfRule type="duplicateValues" dxfId="9844" priority="459"/>
    <cfRule type="duplicateValues" dxfId="9843" priority="458"/>
    <cfRule type="duplicateValues" dxfId="9842" priority="457" stopIfTrue="1"/>
    <cfRule type="duplicateValues" priority="456"/>
    <cfRule type="duplicateValues" dxfId="9841" priority="455"/>
    <cfRule type="duplicateValues" dxfId="9840" priority="454"/>
    <cfRule type="duplicateValues" dxfId="9839" priority="453" stopIfTrue="1"/>
    <cfRule type="duplicateValues" priority="452"/>
    <cfRule type="duplicateValues" dxfId="9838" priority="451"/>
    <cfRule type="duplicateValues" dxfId="9837" priority="450"/>
    <cfRule type="duplicateValues" dxfId="9836" priority="449" stopIfTrue="1"/>
    <cfRule type="duplicateValues" priority="448"/>
    <cfRule type="duplicateValues" dxfId="9835" priority="447"/>
    <cfRule type="duplicateValues" dxfId="9834" priority="446"/>
    <cfRule type="duplicateValues" dxfId="9833" priority="445" stopIfTrue="1"/>
    <cfRule type="duplicateValues" priority="444"/>
    <cfRule type="duplicateValues" dxfId="9832" priority="443"/>
    <cfRule type="duplicateValues" dxfId="9831" priority="442"/>
    <cfRule type="duplicateValues" dxfId="9830" priority="441" stopIfTrue="1"/>
    <cfRule type="duplicateValues" priority="440"/>
    <cfRule type="duplicateValues" dxfId="9829" priority="439"/>
    <cfRule type="duplicateValues" dxfId="9828" priority="438"/>
    <cfRule type="duplicateValues" dxfId="9827" priority="437" stopIfTrue="1"/>
    <cfRule type="duplicateValues" priority="436"/>
    <cfRule type="duplicateValues" dxfId="9826" priority="435"/>
    <cfRule type="duplicateValues" dxfId="9825" priority="434"/>
    <cfRule type="duplicateValues" dxfId="9824" priority="433" stopIfTrue="1"/>
    <cfRule type="duplicateValues" priority="432"/>
    <cfRule type="duplicateValues" dxfId="9823" priority="431"/>
    <cfRule type="duplicateValues" dxfId="9822" priority="430"/>
    <cfRule type="duplicateValues" dxfId="9821" priority="429" stopIfTrue="1"/>
    <cfRule type="duplicateValues" priority="428"/>
    <cfRule type="duplicateValues" dxfId="9820" priority="427"/>
    <cfRule type="duplicateValues" dxfId="9819" priority="426"/>
    <cfRule type="duplicateValues" dxfId="9818" priority="425" stopIfTrue="1"/>
    <cfRule type="duplicateValues" priority="424"/>
    <cfRule type="duplicateValues" dxfId="9817" priority="423"/>
    <cfRule type="duplicateValues" dxfId="9816" priority="422"/>
    <cfRule type="duplicateValues" dxfId="9815" priority="421" stopIfTrue="1"/>
    <cfRule type="duplicateValues" priority="420"/>
  </conditionalFormatting>
  <conditionalFormatting sqref="L2140">
    <cfRule type="duplicateValues" dxfId="9814" priority="234"/>
    <cfRule type="duplicateValues" dxfId="9813" priority="189" stopIfTrue="1"/>
    <cfRule type="duplicateValues" priority="240"/>
    <cfRule type="duplicateValues" dxfId="9812" priority="238"/>
    <cfRule type="duplicateValues" dxfId="9811" priority="237" stopIfTrue="1"/>
    <cfRule type="duplicateValues" priority="236"/>
    <cfRule type="duplicateValues" dxfId="9810" priority="235"/>
    <cfRule type="duplicateValues" dxfId="9809" priority="227"/>
    <cfRule type="duplicateValues" dxfId="9808" priority="233" stopIfTrue="1"/>
    <cfRule type="duplicateValues" priority="232"/>
    <cfRule type="duplicateValues" dxfId="9807" priority="231"/>
    <cfRule type="duplicateValues" dxfId="9806" priority="230"/>
    <cfRule type="duplicateValues" dxfId="9805" priority="229" stopIfTrue="1"/>
    <cfRule type="duplicateValues" priority="228"/>
    <cfRule type="duplicateValues" dxfId="9804" priority="239"/>
    <cfRule type="duplicateValues" dxfId="9803" priority="226"/>
    <cfRule type="duplicateValues" dxfId="9802" priority="225" stopIfTrue="1"/>
    <cfRule type="duplicateValues" priority="224"/>
    <cfRule type="duplicateValues" dxfId="9801" priority="223"/>
    <cfRule type="duplicateValues" dxfId="9800" priority="222"/>
    <cfRule type="duplicateValues" dxfId="9799" priority="221" stopIfTrue="1"/>
    <cfRule type="duplicateValues" priority="220"/>
    <cfRule type="duplicateValues" dxfId="9798" priority="219"/>
    <cfRule type="duplicateValues" dxfId="9797" priority="218"/>
    <cfRule type="duplicateValues" dxfId="9796" priority="217" stopIfTrue="1"/>
    <cfRule type="duplicateValues" priority="216"/>
    <cfRule type="duplicateValues" dxfId="9795" priority="215"/>
    <cfRule type="duplicateValues" dxfId="9794" priority="214"/>
    <cfRule type="duplicateValues" dxfId="9793" priority="213" stopIfTrue="1"/>
    <cfRule type="duplicateValues" priority="212"/>
    <cfRule type="duplicateValues" dxfId="9792" priority="211"/>
    <cfRule type="duplicateValues" dxfId="9791" priority="210"/>
    <cfRule type="duplicateValues" dxfId="9790" priority="209" stopIfTrue="1"/>
    <cfRule type="duplicateValues" priority="208"/>
    <cfRule type="duplicateValues" dxfId="9789" priority="207"/>
    <cfRule type="duplicateValues" dxfId="9788" priority="206"/>
    <cfRule type="duplicateValues" dxfId="9787" priority="205" stopIfTrue="1"/>
    <cfRule type="duplicateValues" priority="204"/>
    <cfRule type="duplicateValues" dxfId="9786" priority="203"/>
    <cfRule type="duplicateValues" dxfId="9785" priority="202"/>
    <cfRule type="duplicateValues" dxfId="9784" priority="201" stopIfTrue="1"/>
    <cfRule type="duplicateValues" priority="200"/>
    <cfRule type="duplicateValues" dxfId="9783" priority="199"/>
    <cfRule type="duplicateValues" dxfId="9782" priority="198"/>
    <cfRule type="duplicateValues" dxfId="9781" priority="197" stopIfTrue="1"/>
    <cfRule type="duplicateValues" priority="196"/>
    <cfRule type="duplicateValues" dxfId="9780" priority="195"/>
    <cfRule type="duplicateValues" dxfId="9779" priority="194"/>
    <cfRule type="duplicateValues" dxfId="9778" priority="193" stopIfTrue="1"/>
    <cfRule type="duplicateValues" priority="192"/>
    <cfRule type="duplicateValues" dxfId="9777" priority="191"/>
    <cfRule type="duplicateValues" dxfId="9776" priority="190"/>
  </conditionalFormatting>
  <conditionalFormatting sqref="L2141">
    <cfRule type="duplicateValues" dxfId="9775" priority="182"/>
    <cfRule type="duplicateValues" dxfId="9774" priority="181" stopIfTrue="1"/>
    <cfRule type="duplicateValues" dxfId="9773" priority="183"/>
    <cfRule type="duplicateValues" dxfId="9772" priority="186"/>
    <cfRule type="duplicateValues" dxfId="9771" priority="185" stopIfTrue="1"/>
    <cfRule type="duplicateValues" priority="184"/>
    <cfRule type="duplicateValues" priority="188"/>
    <cfRule type="duplicateValues" dxfId="9770" priority="187"/>
  </conditionalFormatting>
  <conditionalFormatting sqref="L2142">
    <cfRule type="duplicateValues" dxfId="9769" priority="176"/>
    <cfRule type="duplicateValues" dxfId="9768" priority="177"/>
    <cfRule type="duplicateValues" priority="178"/>
    <cfRule type="duplicateValues" dxfId="9767" priority="179"/>
    <cfRule type="duplicateValues" priority="180"/>
    <cfRule type="duplicateValues" dxfId="9766" priority="175" stopIfTrue="1"/>
  </conditionalFormatting>
  <conditionalFormatting sqref="L2143">
    <cfRule type="duplicateValues" priority="130"/>
    <cfRule type="duplicateValues" priority="166"/>
    <cfRule type="duplicateValues" dxfId="9765" priority="167" stopIfTrue="1"/>
    <cfRule type="duplicateValues" dxfId="9764" priority="168"/>
    <cfRule type="duplicateValues" dxfId="9763" priority="169"/>
    <cfRule type="duplicateValues" priority="170"/>
    <cfRule type="duplicateValues" dxfId="9762" priority="171" stopIfTrue="1"/>
    <cfRule type="duplicateValues" dxfId="9761" priority="172"/>
    <cfRule type="duplicateValues" priority="134"/>
    <cfRule type="duplicateValues" priority="154"/>
    <cfRule type="duplicateValues" dxfId="9760" priority="155" stopIfTrue="1"/>
    <cfRule type="duplicateValues" dxfId="9759" priority="156"/>
    <cfRule type="duplicateValues" dxfId="9758" priority="173"/>
    <cfRule type="duplicateValues" dxfId="9757" priority="157"/>
    <cfRule type="duplicateValues" priority="174"/>
    <cfRule type="duplicateValues" dxfId="9756" priority="160"/>
    <cfRule type="duplicateValues" dxfId="9755" priority="161"/>
    <cfRule type="duplicateValues" priority="162"/>
    <cfRule type="duplicateValues" dxfId="9754" priority="163" stopIfTrue="1"/>
    <cfRule type="duplicateValues" dxfId="9753" priority="164"/>
    <cfRule type="duplicateValues" dxfId="9752" priority="165"/>
    <cfRule type="duplicateValues" dxfId="9751" priority="143" stopIfTrue="1"/>
    <cfRule type="duplicateValues" dxfId="9750" priority="123" stopIfTrue="1"/>
    <cfRule type="duplicateValues" dxfId="9749" priority="124"/>
    <cfRule type="duplicateValues" dxfId="9748" priority="125"/>
    <cfRule type="duplicateValues" priority="126"/>
    <cfRule type="duplicateValues" dxfId="9747" priority="127" stopIfTrue="1"/>
    <cfRule type="duplicateValues" dxfId="9746" priority="128"/>
    <cfRule type="duplicateValues" dxfId="9745" priority="129"/>
    <cfRule type="duplicateValues" dxfId="9744" priority="159" stopIfTrue="1"/>
    <cfRule type="duplicateValues" dxfId="9743" priority="131" stopIfTrue="1"/>
    <cfRule type="duplicateValues" dxfId="9742" priority="132"/>
    <cfRule type="duplicateValues" dxfId="9741" priority="133"/>
    <cfRule type="duplicateValues" priority="158"/>
    <cfRule type="duplicateValues" dxfId="9740" priority="135" stopIfTrue="1"/>
    <cfRule type="duplicateValues" dxfId="9739" priority="136"/>
    <cfRule type="duplicateValues" dxfId="9738" priority="137"/>
    <cfRule type="duplicateValues" priority="138"/>
    <cfRule type="duplicateValues" dxfId="9737" priority="139" stopIfTrue="1"/>
    <cfRule type="duplicateValues" dxfId="9736" priority="140"/>
    <cfRule type="duplicateValues" dxfId="9735" priority="141"/>
    <cfRule type="duplicateValues" priority="142"/>
    <cfRule type="duplicateValues" dxfId="9734" priority="144"/>
    <cfRule type="duplicateValues" dxfId="9733" priority="145"/>
    <cfRule type="duplicateValues" priority="146"/>
    <cfRule type="duplicateValues" dxfId="9732" priority="147" stopIfTrue="1"/>
    <cfRule type="duplicateValues" dxfId="9731" priority="148"/>
    <cfRule type="duplicateValues" dxfId="9730" priority="149"/>
    <cfRule type="duplicateValues" priority="150"/>
    <cfRule type="duplicateValues" dxfId="9729" priority="151" stopIfTrue="1"/>
    <cfRule type="duplicateValues" dxfId="9728" priority="152"/>
    <cfRule type="duplicateValues" dxfId="9727" priority="153"/>
  </conditionalFormatting>
  <conditionalFormatting sqref="L2144">
    <cfRule type="duplicateValues" dxfId="9726" priority="115" stopIfTrue="1"/>
    <cfRule type="duplicateValues" dxfId="9725" priority="116"/>
    <cfRule type="duplicateValues" priority="118"/>
    <cfRule type="duplicateValues" dxfId="9724" priority="119" stopIfTrue="1"/>
    <cfRule type="duplicateValues" dxfId="9723" priority="120"/>
    <cfRule type="duplicateValues" dxfId="9722" priority="121"/>
    <cfRule type="duplicateValues" priority="122"/>
    <cfRule type="duplicateValues" dxfId="9721" priority="117"/>
  </conditionalFormatting>
  <conditionalFormatting sqref="L2145">
    <cfRule type="duplicateValues" dxfId="9720" priority="110"/>
    <cfRule type="duplicateValues" dxfId="9719" priority="111"/>
    <cfRule type="duplicateValues" priority="112"/>
    <cfRule type="duplicateValues" priority="114"/>
    <cfRule type="duplicateValues" dxfId="9718" priority="109" stopIfTrue="1"/>
    <cfRule type="duplicateValues" dxfId="9717" priority="113"/>
  </conditionalFormatting>
  <conditionalFormatting sqref="L2146:L2147">
    <cfRule type="duplicateValues" dxfId="9716" priority="102"/>
    <cfRule type="duplicateValues" dxfId="9715" priority="103"/>
    <cfRule type="duplicateValues" priority="104"/>
    <cfRule type="duplicateValues" dxfId="9714" priority="105" stopIfTrue="1"/>
    <cfRule type="duplicateValues" dxfId="9713" priority="106"/>
    <cfRule type="duplicateValues" dxfId="9712" priority="107"/>
    <cfRule type="duplicateValues" priority="108"/>
    <cfRule type="duplicateValues" priority="88"/>
    <cfRule type="duplicateValues" dxfId="9711" priority="101" stopIfTrue="1"/>
    <cfRule type="duplicateValues" dxfId="9710" priority="89" stopIfTrue="1"/>
    <cfRule type="duplicateValues" dxfId="9709" priority="90"/>
    <cfRule type="duplicateValues" dxfId="9708" priority="91"/>
    <cfRule type="duplicateValues" priority="92"/>
    <cfRule type="duplicateValues" dxfId="9707" priority="93" stopIfTrue="1"/>
    <cfRule type="duplicateValues" dxfId="9706" priority="94"/>
    <cfRule type="duplicateValues" dxfId="9705" priority="95"/>
    <cfRule type="duplicateValues" priority="96"/>
    <cfRule type="duplicateValues" dxfId="9704" priority="97" stopIfTrue="1"/>
    <cfRule type="duplicateValues" dxfId="9703" priority="98"/>
    <cfRule type="duplicateValues" dxfId="9702" priority="99"/>
    <cfRule type="duplicateValues" priority="100"/>
    <cfRule type="duplicateValues" dxfId="9701" priority="79"/>
    <cfRule type="duplicateValues" priority="72"/>
    <cfRule type="duplicateValues" dxfId="9700" priority="57" stopIfTrue="1"/>
    <cfRule type="duplicateValues" dxfId="9699" priority="58"/>
    <cfRule type="duplicateValues" dxfId="9698" priority="59"/>
    <cfRule type="duplicateValues" priority="60"/>
    <cfRule type="duplicateValues" dxfId="9697" priority="61" stopIfTrue="1"/>
    <cfRule type="duplicateValues" dxfId="9696" priority="62"/>
    <cfRule type="duplicateValues" dxfId="9695" priority="63"/>
    <cfRule type="duplicateValues" priority="64"/>
    <cfRule type="duplicateValues" dxfId="9694" priority="65" stopIfTrue="1"/>
    <cfRule type="duplicateValues" dxfId="9693" priority="66"/>
    <cfRule type="duplicateValues" dxfId="9692" priority="67"/>
    <cfRule type="duplicateValues" priority="68"/>
    <cfRule type="duplicateValues" dxfId="9691" priority="69" stopIfTrue="1"/>
    <cfRule type="duplicateValues" dxfId="9690" priority="70"/>
    <cfRule type="duplicateValues" dxfId="9689" priority="71"/>
    <cfRule type="duplicateValues" dxfId="9688" priority="73" stopIfTrue="1"/>
    <cfRule type="duplicateValues" dxfId="9687" priority="74"/>
    <cfRule type="duplicateValues" dxfId="9686" priority="75"/>
    <cfRule type="duplicateValues" priority="76"/>
    <cfRule type="duplicateValues" dxfId="9685" priority="77" stopIfTrue="1"/>
    <cfRule type="duplicateValues" dxfId="9684" priority="78"/>
    <cfRule type="duplicateValues" priority="80"/>
    <cfRule type="duplicateValues" dxfId="9683" priority="81" stopIfTrue="1"/>
    <cfRule type="duplicateValues" dxfId="9682" priority="82"/>
    <cfRule type="duplicateValues" dxfId="9681" priority="83"/>
    <cfRule type="duplicateValues" priority="84"/>
    <cfRule type="duplicateValues" dxfId="9680" priority="85" stopIfTrue="1"/>
    <cfRule type="duplicateValues" dxfId="9679" priority="86"/>
    <cfRule type="duplicateValues" dxfId="9678" priority="87"/>
  </conditionalFormatting>
  <conditionalFormatting sqref="L2148">
    <cfRule type="duplicateValues" priority="56"/>
    <cfRule type="duplicateValues" dxfId="9677" priority="53" stopIfTrue="1"/>
    <cfRule type="duplicateValues" dxfId="9676" priority="54"/>
    <cfRule type="duplicateValues" dxfId="9675" priority="55"/>
  </conditionalFormatting>
  <conditionalFormatting sqref="L2149">
    <cfRule type="duplicateValues" dxfId="9674" priority="42"/>
    <cfRule type="duplicateValues" dxfId="9673" priority="43"/>
    <cfRule type="duplicateValues" priority="44"/>
    <cfRule type="duplicateValues" dxfId="9672" priority="45" stopIfTrue="1"/>
    <cfRule type="duplicateValues" dxfId="9671" priority="38"/>
    <cfRule type="duplicateValues" dxfId="9670" priority="5" stopIfTrue="1"/>
    <cfRule type="duplicateValues" dxfId="9669" priority="37" stopIfTrue="1"/>
    <cfRule type="duplicateValues" priority="36"/>
    <cfRule type="duplicateValues" dxfId="9668" priority="6"/>
    <cfRule type="duplicateValues" dxfId="9667" priority="7"/>
    <cfRule type="duplicateValues" priority="32"/>
    <cfRule type="duplicateValues" dxfId="9666" priority="33" stopIfTrue="1"/>
    <cfRule type="duplicateValues" dxfId="9665" priority="34"/>
    <cfRule type="duplicateValues" dxfId="9664" priority="10"/>
    <cfRule type="duplicateValues" dxfId="9663" priority="11"/>
    <cfRule type="duplicateValues" priority="12"/>
    <cfRule type="duplicateValues" dxfId="9662" priority="13" stopIfTrue="1"/>
    <cfRule type="duplicateValues" dxfId="9661" priority="14"/>
    <cfRule type="duplicateValues" dxfId="9660" priority="15"/>
    <cfRule type="duplicateValues" priority="16"/>
    <cfRule type="duplicateValues" dxfId="9659" priority="17" stopIfTrue="1"/>
    <cfRule type="duplicateValues" dxfId="9658" priority="18"/>
    <cfRule type="duplicateValues" dxfId="9657" priority="19"/>
    <cfRule type="duplicateValues" priority="20"/>
    <cfRule type="duplicateValues" dxfId="9656" priority="21" stopIfTrue="1"/>
    <cfRule type="duplicateValues" dxfId="9655" priority="22"/>
    <cfRule type="duplicateValues" dxfId="9654" priority="23"/>
    <cfRule type="duplicateValues" priority="24"/>
    <cfRule type="duplicateValues" dxfId="9653" priority="25" stopIfTrue="1"/>
    <cfRule type="duplicateValues" dxfId="9652" priority="26"/>
    <cfRule type="duplicateValues" dxfId="9651" priority="35"/>
    <cfRule type="duplicateValues" dxfId="9650" priority="27"/>
    <cfRule type="duplicateValues" priority="28"/>
    <cfRule type="duplicateValues" dxfId="9649" priority="29" stopIfTrue="1"/>
    <cfRule type="duplicateValues" dxfId="9648" priority="30"/>
    <cfRule type="duplicateValues" dxfId="9647" priority="31"/>
    <cfRule type="duplicateValues" priority="4"/>
    <cfRule type="duplicateValues" priority="40"/>
    <cfRule type="duplicateValues" dxfId="9646" priority="2"/>
    <cfRule type="duplicateValues" priority="8"/>
    <cfRule type="duplicateValues" dxfId="9645" priority="9" stopIfTrue="1"/>
    <cfRule type="duplicateValues" dxfId="9644" priority="46"/>
    <cfRule type="duplicateValues" dxfId="9643" priority="47"/>
    <cfRule type="duplicateValues" priority="48"/>
    <cfRule type="duplicateValues" dxfId="9642" priority="3"/>
    <cfRule type="duplicateValues" dxfId="9641" priority="50"/>
    <cfRule type="duplicateValues" dxfId="9640" priority="51"/>
    <cfRule type="duplicateValues" priority="52"/>
    <cfRule type="duplicateValues" dxfId="9639" priority="1" stopIfTrue="1"/>
    <cfRule type="duplicateValues" dxfId="9638" priority="39"/>
    <cfRule type="duplicateValues" dxfId="9637" priority="41" stopIfTrue="1"/>
    <cfRule type="duplicateValues" dxfId="9636" priority="49" stopIfTrue="1"/>
  </conditionalFormatting>
  <conditionalFormatting sqref="L2150">
    <cfRule type="duplicateValues" priority="4736"/>
    <cfRule type="duplicateValues" dxfId="9635" priority="4735"/>
    <cfRule type="duplicateValues" dxfId="9634" priority="4734"/>
    <cfRule type="duplicateValues" dxfId="9633" priority="4733" stopIfTrue="1"/>
  </conditionalFormatting>
  <conditionalFormatting sqref="L2150:L2151">
    <cfRule type="duplicateValues" priority="7326"/>
    <cfRule type="duplicateValues" dxfId="9632" priority="7325"/>
  </conditionalFormatting>
  <conditionalFormatting sqref="L2151">
    <cfRule type="duplicateValues" dxfId="9631" priority="4705" stopIfTrue="1"/>
    <cfRule type="duplicateValues" priority="4712"/>
    <cfRule type="duplicateValues" dxfId="9630" priority="4713" stopIfTrue="1"/>
    <cfRule type="duplicateValues" dxfId="9629" priority="4714"/>
    <cfRule type="duplicateValues" dxfId="9628" priority="4715"/>
    <cfRule type="duplicateValues" priority="4716"/>
    <cfRule type="duplicateValues" dxfId="9627" priority="4717" stopIfTrue="1"/>
    <cfRule type="duplicateValues" dxfId="9626" priority="4718"/>
    <cfRule type="duplicateValues" dxfId="9625" priority="4719"/>
    <cfRule type="duplicateValues" priority="4720"/>
    <cfRule type="duplicateValues" dxfId="9624" priority="4721" stopIfTrue="1"/>
    <cfRule type="duplicateValues" dxfId="9623" priority="4722"/>
    <cfRule type="duplicateValues" dxfId="9622" priority="4723"/>
    <cfRule type="duplicateValues" priority="4724"/>
    <cfRule type="duplicateValues" dxfId="9621" priority="7329"/>
    <cfRule type="duplicateValues" dxfId="9620" priority="4725" stopIfTrue="1"/>
    <cfRule type="duplicateValues" dxfId="9619" priority="4726"/>
    <cfRule type="duplicateValues" dxfId="9618" priority="4727"/>
    <cfRule type="duplicateValues" priority="4728"/>
    <cfRule type="duplicateValues" dxfId="9617" priority="4729" stopIfTrue="1"/>
    <cfRule type="duplicateValues" dxfId="9616" priority="4730"/>
    <cfRule type="duplicateValues" dxfId="9615" priority="4731"/>
    <cfRule type="duplicateValues" priority="4732"/>
    <cfRule type="duplicateValues" dxfId="9614" priority="7327" stopIfTrue="1"/>
    <cfRule type="duplicateValues" dxfId="9613" priority="4707"/>
    <cfRule type="duplicateValues" dxfId="9612" priority="7328"/>
    <cfRule type="duplicateValues" priority="7330"/>
    <cfRule type="duplicateValues" dxfId="9611" priority="4706"/>
    <cfRule type="duplicateValues" priority="4708"/>
    <cfRule type="duplicateValues" dxfId="9610" priority="4709" stopIfTrue="1"/>
    <cfRule type="duplicateValues" dxfId="9609" priority="4681" stopIfTrue="1"/>
    <cfRule type="duplicateValues" dxfId="9608" priority="4682"/>
    <cfRule type="duplicateValues" dxfId="9607" priority="4683"/>
    <cfRule type="duplicateValues" priority="4684"/>
    <cfRule type="duplicateValues" dxfId="9606" priority="4685" stopIfTrue="1"/>
    <cfRule type="duplicateValues" dxfId="9605" priority="4686"/>
    <cfRule type="duplicateValues" dxfId="9604" priority="4687"/>
    <cfRule type="duplicateValues" priority="4688"/>
    <cfRule type="duplicateValues" dxfId="9603" priority="4710"/>
    <cfRule type="duplicateValues" dxfId="9602" priority="4689" stopIfTrue="1"/>
    <cfRule type="duplicateValues" dxfId="9601" priority="4690"/>
    <cfRule type="duplicateValues" dxfId="9600" priority="4691"/>
    <cfRule type="duplicateValues" priority="4692"/>
    <cfRule type="duplicateValues" dxfId="9599" priority="4693" stopIfTrue="1"/>
    <cfRule type="duplicateValues" dxfId="9598" priority="4694"/>
    <cfRule type="duplicateValues" dxfId="9597" priority="4695"/>
    <cfRule type="duplicateValues" priority="4696"/>
    <cfRule type="duplicateValues" dxfId="9596" priority="4697" stopIfTrue="1"/>
    <cfRule type="duplicateValues" dxfId="9595" priority="4698"/>
    <cfRule type="duplicateValues" dxfId="9594" priority="4699"/>
    <cfRule type="duplicateValues" priority="4700"/>
    <cfRule type="duplicateValues" dxfId="9593" priority="4701" stopIfTrue="1"/>
    <cfRule type="duplicateValues" dxfId="9592" priority="4702"/>
    <cfRule type="duplicateValues" dxfId="9591" priority="4703"/>
    <cfRule type="duplicateValues" dxfId="9590" priority="4711"/>
    <cfRule type="duplicateValues" priority="4704"/>
  </conditionalFormatting>
  <dataValidations disablePrompts="1" count="1">
    <dataValidation type="list" allowBlank="1" showInputMessage="1" showErrorMessage="1" sqref="BF398 BF1656:BG1656 BF1658:BG1658 BF1662:BG1662 BF1664:BG1664 BF1668:BG1668 BF1679:BG1679 BF1697:BG1697 BG1640:BG1641 BF1698:BF1790 BF1792:BF1803 BG1709:BG1710 BG1647:BG1648 BF1791:BG1791 BF1855:BG1855 BG1920:BG1921 BF1652:BG1652 BF2021:BF2024 BF2031:BG2031 BF2033:BG2033 BF2037:BG2037 BF2048:BG2048 BG2007:BG2008 BF2020:BG2020 BF471:BF486 BF1939:BF1959 BF2015:BG2015 BF1961:BF1967 BF2034 BF608:BF745 BF1859:BF1937 BF2027:BG2027 BF1819:BF1854 BF1047:BF1112 BF1429:BF1447 BF1938:BG1938 BF488:BF504 BF507:BF508 BF400:BF415 BF1114:BF1136 BF303:BF305 BF93 BF511:BF522 BF383:BF389 BF392:BF396 BF524:BF525 BF417:BF438 BF348:BF351 BF852:BF986 BF988:BF1013 BF1015:BF1017 BF1019:BF1045 BF1461:BF1492 BF1450:BF1459 BF1139:BF1322 BF1424:BF1427 BF1327:BF1370 BF1372:BF1418 BF1324:BF1325 BF1420:BF1422 BF2038:BF2047 BF528:BF563 BF565 BF568:BF586 BF596:BF597 BF599:BF606 BF353:BF381 BF442:BF460 BF462:BF469 BF589:BF594 BF747:BF786 BF810:BF850 BF1:BF11 BF18:BF26 BF28:BF32 BF56:BF59 BF62:BF66 BF68:BF71 BF73:BF74 BF76:BF83 BF85:BF91 BF95:BF102 BF104:BF114 BF117:BF132 BF134:BF140 BF142:BF182 BF184:BF200 BF202:BF220 BF224 BF233:BF247 BF249:BF252 BF255:BF267 BF269:BF274 BF276 BF279:BF293 BF296 BF298 BF300:BF301 BF788:BF807 BF1494:BF1524 BF1653:BF1655 BF1657 BF1659:BF1661 BF1663 BF1665:BF1667 BF1526:BF1651 BF1669:BF1678 BF1680:BF1696 BF1805:BF1817 BF1856:BF1857 BF2016:BF2019 BF1969:BF2013 BF2028:BF2030 BF2032 BF2036 BF2026 BG2150:BG2151 BF13:BF16 BF34:BF54 BF307:BF346 BG2066:BH2066 BG2079:BH2079 BF2049:BF2077 BF2079:BF2084 BF2086:BF2093 BF2095:BF2100 BF2102:BF2111 BF2114:BF2118 BF2120:BF2149" xr:uid="{5FC43A52-D8C1-4371-B610-E6E822BFE9EE}">
      <formula1>"Y, N"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2B95-C3CC-466C-8158-155EE71E25B4}">
  <dimension ref="A3:K53"/>
  <sheetViews>
    <sheetView workbookViewId="0">
      <selection activeCell="D18" sqref="D18"/>
    </sheetView>
  </sheetViews>
  <sheetFormatPr defaultRowHeight="14.45"/>
  <cols>
    <col min="1" max="1" width="16.140625" bestFit="1" customWidth="1"/>
    <col min="2" max="2" width="15.5703125" bestFit="1" customWidth="1"/>
    <col min="3" max="8" width="7" bestFit="1" customWidth="1"/>
    <col min="9" max="9" width="6.7109375" bestFit="1" customWidth="1"/>
    <col min="10" max="10" width="9.7109375" bestFit="1" customWidth="1"/>
    <col min="11" max="11" width="10.7109375" bestFit="1" customWidth="1"/>
    <col min="12" max="1061" width="10.28515625" bestFit="1" customWidth="1"/>
    <col min="1062" max="1062" width="10.7109375" bestFit="1" customWidth="1"/>
  </cols>
  <sheetData>
    <row r="3" spans="1:11">
      <c r="A3" s="86" t="s">
        <v>9924</v>
      </c>
      <c r="B3" s="86" t="s">
        <v>9925</v>
      </c>
    </row>
    <row r="4" spans="1:11">
      <c r="B4" t="s">
        <v>9926</v>
      </c>
      <c r="C4" t="s">
        <v>9927</v>
      </c>
      <c r="D4" t="s">
        <v>9928</v>
      </c>
      <c r="E4" t="s">
        <v>9929</v>
      </c>
      <c r="F4" t="s">
        <v>9930</v>
      </c>
      <c r="G4" t="s">
        <v>9931</v>
      </c>
      <c r="H4" t="s">
        <v>9932</v>
      </c>
      <c r="J4" t="s">
        <v>9933</v>
      </c>
      <c r="K4" t="s">
        <v>9934</v>
      </c>
    </row>
    <row r="5" spans="1:11">
      <c r="H5" t="s">
        <v>9935</v>
      </c>
      <c r="I5" t="s">
        <v>9936</v>
      </c>
    </row>
    <row r="7" spans="1:11">
      <c r="A7" s="86" t="s">
        <v>9937</v>
      </c>
    </row>
    <row r="8" spans="1:11">
      <c r="A8" s="87" t="s">
        <v>152</v>
      </c>
      <c r="B8">
        <v>9</v>
      </c>
      <c r="C8">
        <v>44</v>
      </c>
      <c r="D8">
        <v>15</v>
      </c>
      <c r="E8">
        <v>109</v>
      </c>
      <c r="F8">
        <v>60</v>
      </c>
      <c r="G8">
        <v>72</v>
      </c>
      <c r="H8">
        <v>17</v>
      </c>
      <c r="I8">
        <v>15</v>
      </c>
      <c r="J8">
        <v>32</v>
      </c>
      <c r="K8">
        <v>341</v>
      </c>
    </row>
    <row r="9" spans="1:11">
      <c r="A9" s="88" t="s">
        <v>244</v>
      </c>
      <c r="C9">
        <v>3</v>
      </c>
      <c r="E9">
        <v>4</v>
      </c>
      <c r="F9">
        <v>5</v>
      </c>
      <c r="G9">
        <v>9</v>
      </c>
      <c r="H9">
        <v>4</v>
      </c>
      <c r="I9">
        <v>6</v>
      </c>
      <c r="J9">
        <v>10</v>
      </c>
      <c r="K9">
        <v>31</v>
      </c>
    </row>
    <row r="10" spans="1:11">
      <c r="A10" s="88" t="s">
        <v>229</v>
      </c>
      <c r="B10">
        <v>3</v>
      </c>
      <c r="C10">
        <v>10</v>
      </c>
      <c r="D10">
        <v>6</v>
      </c>
      <c r="E10">
        <v>25</v>
      </c>
      <c r="F10">
        <v>14</v>
      </c>
      <c r="G10">
        <v>15</v>
      </c>
      <c r="H10">
        <v>6</v>
      </c>
      <c r="I10">
        <v>1</v>
      </c>
      <c r="J10">
        <v>7</v>
      </c>
      <c r="K10">
        <v>80</v>
      </c>
    </row>
    <row r="11" spans="1:11">
      <c r="A11" s="88" t="s">
        <v>254</v>
      </c>
      <c r="B11">
        <v>1</v>
      </c>
      <c r="C11">
        <v>14</v>
      </c>
      <c r="D11">
        <v>4</v>
      </c>
      <c r="E11">
        <v>9</v>
      </c>
      <c r="F11">
        <v>8</v>
      </c>
      <c r="G11">
        <v>10</v>
      </c>
      <c r="H11">
        <v>2</v>
      </c>
      <c r="I11">
        <v>1</v>
      </c>
      <c r="J11">
        <v>3</v>
      </c>
      <c r="K11">
        <v>49</v>
      </c>
    </row>
    <row r="12" spans="1:11">
      <c r="A12" s="88" t="s">
        <v>217</v>
      </c>
      <c r="F12">
        <v>1</v>
      </c>
      <c r="G12">
        <v>1</v>
      </c>
      <c r="K12">
        <v>2</v>
      </c>
    </row>
    <row r="13" spans="1:11">
      <c r="A13" s="88" t="s">
        <v>72</v>
      </c>
      <c r="B13">
        <v>5</v>
      </c>
      <c r="C13">
        <v>17</v>
      </c>
      <c r="D13">
        <v>5</v>
      </c>
      <c r="E13">
        <v>71</v>
      </c>
      <c r="F13">
        <v>32</v>
      </c>
      <c r="G13">
        <v>37</v>
      </c>
      <c r="H13">
        <v>5</v>
      </c>
      <c r="I13">
        <v>7</v>
      </c>
      <c r="J13">
        <v>12</v>
      </c>
      <c r="K13">
        <v>179</v>
      </c>
    </row>
    <row r="14" spans="1:11">
      <c r="A14" s="87" t="s">
        <v>291</v>
      </c>
      <c r="B14">
        <v>1</v>
      </c>
      <c r="C14">
        <v>7</v>
      </c>
      <c r="D14">
        <v>15</v>
      </c>
      <c r="E14">
        <v>29</v>
      </c>
      <c r="F14">
        <v>39</v>
      </c>
      <c r="G14">
        <v>27</v>
      </c>
      <c r="H14">
        <v>5</v>
      </c>
      <c r="I14">
        <v>3</v>
      </c>
      <c r="J14">
        <v>8</v>
      </c>
      <c r="K14">
        <v>126</v>
      </c>
    </row>
    <row r="15" spans="1:11">
      <c r="A15" s="88" t="s">
        <v>244</v>
      </c>
      <c r="D15">
        <v>1</v>
      </c>
      <c r="E15">
        <v>1</v>
      </c>
      <c r="F15">
        <v>1</v>
      </c>
      <c r="G15">
        <v>1</v>
      </c>
      <c r="K15">
        <v>4</v>
      </c>
    </row>
    <row r="16" spans="1:11">
      <c r="A16" s="88" t="s">
        <v>229</v>
      </c>
      <c r="B16">
        <v>1</v>
      </c>
      <c r="E16">
        <v>1</v>
      </c>
      <c r="F16">
        <v>2</v>
      </c>
      <c r="G16">
        <v>2</v>
      </c>
      <c r="H16">
        <v>1</v>
      </c>
      <c r="J16">
        <v>1</v>
      </c>
      <c r="K16">
        <v>7</v>
      </c>
    </row>
    <row r="17" spans="1:11">
      <c r="A17" s="88" t="s">
        <v>254</v>
      </c>
      <c r="C17">
        <v>3</v>
      </c>
      <c r="D17">
        <v>5</v>
      </c>
      <c r="E17">
        <v>4</v>
      </c>
      <c r="F17">
        <v>2</v>
      </c>
      <c r="G17">
        <v>5</v>
      </c>
      <c r="H17">
        <v>2</v>
      </c>
      <c r="J17">
        <v>2</v>
      </c>
      <c r="K17">
        <v>21</v>
      </c>
    </row>
    <row r="18" spans="1:11">
      <c r="A18" s="88" t="s">
        <v>217</v>
      </c>
      <c r="G18">
        <v>1</v>
      </c>
      <c r="K18">
        <v>1</v>
      </c>
    </row>
    <row r="19" spans="1:11">
      <c r="A19" s="88" t="s">
        <v>72</v>
      </c>
      <c r="C19">
        <v>4</v>
      </c>
      <c r="D19">
        <v>9</v>
      </c>
      <c r="E19">
        <v>23</v>
      </c>
      <c r="F19">
        <v>34</v>
      </c>
      <c r="G19">
        <v>18</v>
      </c>
      <c r="H19">
        <v>2</v>
      </c>
      <c r="I19">
        <v>3</v>
      </c>
      <c r="J19">
        <v>5</v>
      </c>
      <c r="K19">
        <v>93</v>
      </c>
    </row>
    <row r="20" spans="1:11">
      <c r="A20" s="87" t="s">
        <v>7128</v>
      </c>
      <c r="F20">
        <v>8</v>
      </c>
      <c r="G20">
        <v>33</v>
      </c>
      <c r="H20">
        <v>12</v>
      </c>
      <c r="I20">
        <v>9</v>
      </c>
      <c r="J20">
        <v>21</v>
      </c>
      <c r="K20">
        <v>62</v>
      </c>
    </row>
    <row r="21" spans="1:11">
      <c r="A21" s="88" t="s">
        <v>244</v>
      </c>
      <c r="F21">
        <v>1</v>
      </c>
      <c r="G21">
        <v>2</v>
      </c>
      <c r="I21">
        <v>1</v>
      </c>
      <c r="J21">
        <v>1</v>
      </c>
      <c r="K21">
        <v>4</v>
      </c>
    </row>
    <row r="22" spans="1:11">
      <c r="A22" s="88" t="s">
        <v>229</v>
      </c>
      <c r="F22">
        <v>2</v>
      </c>
      <c r="G22">
        <v>15</v>
      </c>
      <c r="H22">
        <v>4</v>
      </c>
      <c r="J22">
        <v>4</v>
      </c>
      <c r="K22">
        <v>21</v>
      </c>
    </row>
    <row r="23" spans="1:11">
      <c r="A23" s="88" t="s">
        <v>254</v>
      </c>
      <c r="F23">
        <v>3</v>
      </c>
      <c r="G23">
        <v>5</v>
      </c>
      <c r="H23">
        <v>1</v>
      </c>
      <c r="I23">
        <v>3</v>
      </c>
      <c r="J23">
        <v>4</v>
      </c>
      <c r="K23">
        <v>12</v>
      </c>
    </row>
    <row r="24" spans="1:11">
      <c r="A24" s="88" t="s">
        <v>217</v>
      </c>
      <c r="F24">
        <v>1</v>
      </c>
      <c r="G24">
        <v>2</v>
      </c>
      <c r="K24">
        <v>3</v>
      </c>
    </row>
    <row r="25" spans="1:11">
      <c r="A25" s="88" t="s">
        <v>72</v>
      </c>
      <c r="F25">
        <v>1</v>
      </c>
      <c r="G25">
        <v>9</v>
      </c>
      <c r="H25">
        <v>7</v>
      </c>
      <c r="I25">
        <v>5</v>
      </c>
      <c r="J25">
        <v>12</v>
      </c>
      <c r="K25">
        <v>22</v>
      </c>
    </row>
    <row r="26" spans="1:11">
      <c r="A26" s="87" t="s">
        <v>443</v>
      </c>
      <c r="C26">
        <v>40</v>
      </c>
      <c r="D26">
        <v>12</v>
      </c>
      <c r="E26">
        <v>7</v>
      </c>
      <c r="F26">
        <v>4</v>
      </c>
      <c r="G26">
        <v>30</v>
      </c>
      <c r="H26">
        <v>5</v>
      </c>
      <c r="I26">
        <v>1</v>
      </c>
      <c r="J26">
        <v>6</v>
      </c>
      <c r="K26">
        <v>99</v>
      </c>
    </row>
    <row r="27" spans="1:11">
      <c r="A27" s="88" t="s">
        <v>244</v>
      </c>
      <c r="C27">
        <v>1</v>
      </c>
      <c r="G27">
        <v>1</v>
      </c>
      <c r="H27">
        <v>1</v>
      </c>
      <c r="J27">
        <v>1</v>
      </c>
      <c r="K27">
        <v>3</v>
      </c>
    </row>
    <row r="28" spans="1:11">
      <c r="A28" s="88" t="s">
        <v>229</v>
      </c>
      <c r="C28">
        <v>5</v>
      </c>
      <c r="D28">
        <v>7</v>
      </c>
      <c r="E28">
        <v>1</v>
      </c>
      <c r="F28">
        <v>1</v>
      </c>
      <c r="G28">
        <v>8</v>
      </c>
      <c r="H28">
        <v>2</v>
      </c>
      <c r="J28">
        <v>2</v>
      </c>
      <c r="K28">
        <v>24</v>
      </c>
    </row>
    <row r="29" spans="1:11">
      <c r="A29" s="88" t="s">
        <v>254</v>
      </c>
      <c r="C29">
        <v>31</v>
      </c>
      <c r="D29">
        <v>4</v>
      </c>
      <c r="F29">
        <v>1</v>
      </c>
      <c r="G29">
        <v>8</v>
      </c>
      <c r="K29">
        <v>44</v>
      </c>
    </row>
    <row r="30" spans="1:11">
      <c r="A30" s="88" t="s">
        <v>217</v>
      </c>
      <c r="G30">
        <v>3</v>
      </c>
      <c r="H30">
        <v>1</v>
      </c>
      <c r="J30">
        <v>1</v>
      </c>
      <c r="K30">
        <v>4</v>
      </c>
    </row>
    <row r="31" spans="1:11">
      <c r="A31" s="88" t="s">
        <v>72</v>
      </c>
      <c r="C31">
        <v>3</v>
      </c>
      <c r="D31">
        <v>1</v>
      </c>
      <c r="E31">
        <v>6</v>
      </c>
      <c r="F31">
        <v>2</v>
      </c>
      <c r="G31">
        <v>10</v>
      </c>
      <c r="H31">
        <v>1</v>
      </c>
      <c r="I31">
        <v>1</v>
      </c>
      <c r="J31">
        <v>2</v>
      </c>
      <c r="K31">
        <v>24</v>
      </c>
    </row>
    <row r="32" spans="1:11">
      <c r="A32" s="87" t="s">
        <v>84</v>
      </c>
      <c r="B32">
        <v>33</v>
      </c>
      <c r="C32">
        <v>137</v>
      </c>
      <c r="D32">
        <v>196</v>
      </c>
      <c r="E32">
        <v>210</v>
      </c>
      <c r="F32">
        <v>198</v>
      </c>
      <c r="G32">
        <v>158</v>
      </c>
      <c r="H32">
        <v>46</v>
      </c>
      <c r="I32">
        <v>46</v>
      </c>
      <c r="J32">
        <v>92</v>
      </c>
      <c r="K32">
        <v>1024</v>
      </c>
    </row>
    <row r="33" spans="1:11">
      <c r="A33" s="88" t="s">
        <v>244</v>
      </c>
      <c r="B33">
        <v>1</v>
      </c>
      <c r="C33">
        <v>4</v>
      </c>
      <c r="D33">
        <v>3</v>
      </c>
      <c r="E33">
        <v>3</v>
      </c>
      <c r="F33">
        <v>3</v>
      </c>
      <c r="G33">
        <v>5</v>
      </c>
      <c r="H33">
        <v>1</v>
      </c>
      <c r="I33">
        <v>4</v>
      </c>
      <c r="J33">
        <v>5</v>
      </c>
      <c r="K33">
        <v>24</v>
      </c>
    </row>
    <row r="34" spans="1:11">
      <c r="A34" s="88" t="s">
        <v>229</v>
      </c>
      <c r="B34">
        <v>11</v>
      </c>
      <c r="C34">
        <v>29</v>
      </c>
      <c r="D34">
        <v>33</v>
      </c>
      <c r="E34">
        <v>33</v>
      </c>
      <c r="F34">
        <v>27</v>
      </c>
      <c r="G34">
        <v>26</v>
      </c>
      <c r="H34">
        <v>7</v>
      </c>
      <c r="I34">
        <v>9</v>
      </c>
      <c r="J34">
        <v>16</v>
      </c>
      <c r="K34">
        <v>175</v>
      </c>
    </row>
    <row r="35" spans="1:11">
      <c r="A35" s="88" t="s">
        <v>254</v>
      </c>
      <c r="B35">
        <v>3</v>
      </c>
      <c r="C35">
        <v>26</v>
      </c>
      <c r="D35">
        <v>39</v>
      </c>
      <c r="E35">
        <v>46</v>
      </c>
      <c r="F35">
        <v>36</v>
      </c>
      <c r="G35">
        <v>20</v>
      </c>
      <c r="H35">
        <v>10</v>
      </c>
      <c r="I35">
        <v>8</v>
      </c>
      <c r="J35">
        <v>18</v>
      </c>
      <c r="K35">
        <v>188</v>
      </c>
    </row>
    <row r="36" spans="1:11">
      <c r="A36" s="88" t="s">
        <v>217</v>
      </c>
      <c r="B36">
        <v>8</v>
      </c>
      <c r="C36">
        <v>37</v>
      </c>
      <c r="D36">
        <v>57</v>
      </c>
      <c r="E36">
        <v>76</v>
      </c>
      <c r="F36">
        <v>88</v>
      </c>
      <c r="G36">
        <v>68</v>
      </c>
      <c r="H36">
        <v>14</v>
      </c>
      <c r="I36">
        <v>12</v>
      </c>
      <c r="J36">
        <v>26</v>
      </c>
      <c r="K36">
        <v>360</v>
      </c>
    </row>
    <row r="37" spans="1:11">
      <c r="A37" s="88" t="s">
        <v>72</v>
      </c>
      <c r="B37">
        <v>10</v>
      </c>
      <c r="C37">
        <v>41</v>
      </c>
      <c r="D37">
        <v>64</v>
      </c>
      <c r="E37">
        <v>52</v>
      </c>
      <c r="F37">
        <v>44</v>
      </c>
      <c r="G37">
        <v>39</v>
      </c>
      <c r="H37">
        <v>14</v>
      </c>
      <c r="I37">
        <v>13</v>
      </c>
      <c r="J37">
        <v>27</v>
      </c>
      <c r="K37">
        <v>277</v>
      </c>
    </row>
    <row r="38" spans="1:11">
      <c r="A38" s="87" t="s">
        <v>5066</v>
      </c>
      <c r="E38">
        <v>1</v>
      </c>
      <c r="F38">
        <v>3</v>
      </c>
      <c r="G38">
        <v>4</v>
      </c>
      <c r="K38">
        <v>8</v>
      </c>
    </row>
    <row r="39" spans="1:11">
      <c r="A39" s="88" t="s">
        <v>229</v>
      </c>
      <c r="F39">
        <v>1</v>
      </c>
      <c r="G39">
        <v>3</v>
      </c>
      <c r="K39">
        <v>4</v>
      </c>
    </row>
    <row r="40" spans="1:11">
      <c r="A40" s="88" t="s">
        <v>254</v>
      </c>
      <c r="F40">
        <v>1</v>
      </c>
      <c r="K40">
        <v>1</v>
      </c>
    </row>
    <row r="41" spans="1:11">
      <c r="A41" s="88" t="s">
        <v>72</v>
      </c>
      <c r="E41">
        <v>1</v>
      </c>
      <c r="F41">
        <v>1</v>
      </c>
      <c r="G41">
        <v>1</v>
      </c>
      <c r="K41">
        <v>3</v>
      </c>
    </row>
    <row r="42" spans="1:11">
      <c r="A42" s="87" t="s">
        <v>8924</v>
      </c>
      <c r="G42">
        <v>1</v>
      </c>
      <c r="I42">
        <v>1</v>
      </c>
      <c r="J42">
        <v>1</v>
      </c>
      <c r="K42">
        <v>2</v>
      </c>
    </row>
    <row r="43" spans="1:11">
      <c r="A43" s="88" t="s">
        <v>72</v>
      </c>
      <c r="G43">
        <v>1</v>
      </c>
      <c r="I43">
        <v>1</v>
      </c>
      <c r="J43">
        <v>1</v>
      </c>
      <c r="K43">
        <v>2</v>
      </c>
    </row>
    <row r="44" spans="1:11">
      <c r="A44" s="87" t="s">
        <v>6519</v>
      </c>
      <c r="F44">
        <v>6</v>
      </c>
      <c r="G44">
        <v>13</v>
      </c>
      <c r="K44">
        <v>19</v>
      </c>
    </row>
    <row r="45" spans="1:11">
      <c r="A45" s="88" t="s">
        <v>229</v>
      </c>
      <c r="G45">
        <v>1</v>
      </c>
      <c r="K45">
        <v>1</v>
      </c>
    </row>
    <row r="46" spans="1:11">
      <c r="A46" s="88" t="s">
        <v>72</v>
      </c>
      <c r="F46">
        <v>6</v>
      </c>
      <c r="G46">
        <v>12</v>
      </c>
      <c r="K46">
        <v>18</v>
      </c>
    </row>
    <row r="47" spans="1:11">
      <c r="A47" s="87" t="s">
        <v>490</v>
      </c>
      <c r="C47">
        <v>12</v>
      </c>
      <c r="D47">
        <v>32</v>
      </c>
      <c r="E47">
        <v>33</v>
      </c>
      <c r="F47">
        <v>45</v>
      </c>
      <c r="K47">
        <v>122</v>
      </c>
    </row>
    <row r="48" spans="1:11">
      <c r="A48" s="88" t="s">
        <v>244</v>
      </c>
      <c r="D48">
        <v>7</v>
      </c>
      <c r="E48">
        <v>11</v>
      </c>
      <c r="F48">
        <v>10</v>
      </c>
      <c r="K48">
        <v>28</v>
      </c>
    </row>
    <row r="49" spans="1:11">
      <c r="A49" s="88" t="s">
        <v>229</v>
      </c>
      <c r="C49">
        <v>9</v>
      </c>
      <c r="D49">
        <v>8</v>
      </c>
      <c r="E49">
        <v>6</v>
      </c>
      <c r="F49">
        <v>17</v>
      </c>
      <c r="K49">
        <v>40</v>
      </c>
    </row>
    <row r="50" spans="1:11">
      <c r="A50" s="88" t="s">
        <v>254</v>
      </c>
      <c r="D50">
        <v>3</v>
      </c>
      <c r="E50">
        <v>5</v>
      </c>
      <c r="F50">
        <v>5</v>
      </c>
      <c r="K50">
        <v>13</v>
      </c>
    </row>
    <row r="51" spans="1:11">
      <c r="A51" s="88" t="s">
        <v>217</v>
      </c>
      <c r="D51">
        <v>2</v>
      </c>
      <c r="E51">
        <v>2</v>
      </c>
      <c r="K51">
        <v>4</v>
      </c>
    </row>
    <row r="52" spans="1:11">
      <c r="A52" s="88" t="s">
        <v>72</v>
      </c>
      <c r="C52">
        <v>3</v>
      </c>
      <c r="D52">
        <v>12</v>
      </c>
      <c r="E52">
        <v>9</v>
      </c>
      <c r="F52">
        <v>13</v>
      </c>
      <c r="K52">
        <v>37</v>
      </c>
    </row>
    <row r="53" spans="1:11">
      <c r="A53" s="87" t="s">
        <v>9934</v>
      </c>
      <c r="B53">
        <v>43</v>
      </c>
      <c r="C53">
        <v>240</v>
      </c>
      <c r="D53">
        <v>270</v>
      </c>
      <c r="E53">
        <v>389</v>
      </c>
      <c r="F53">
        <v>363</v>
      </c>
      <c r="G53">
        <v>338</v>
      </c>
      <c r="H53">
        <v>85</v>
      </c>
      <c r="I53">
        <v>75</v>
      </c>
      <c r="J53">
        <v>160</v>
      </c>
      <c r="K53">
        <v>1803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F03D-BC1C-49D2-BF51-38EC285C5482}">
  <dimension ref="A3:B15"/>
  <sheetViews>
    <sheetView workbookViewId="0">
      <selection activeCell="A3" sqref="A3:B15"/>
    </sheetView>
  </sheetViews>
  <sheetFormatPr defaultRowHeight="14.45"/>
  <cols>
    <col min="1" max="1" width="37" bestFit="1" customWidth="1"/>
    <col min="2" max="2" width="16.140625" bestFit="1" customWidth="1"/>
    <col min="3" max="3" width="8.140625" bestFit="1" customWidth="1"/>
    <col min="4" max="4" width="23.28515625" bestFit="1" customWidth="1"/>
    <col min="5" max="5" width="12.42578125" bestFit="1" customWidth="1"/>
    <col min="6" max="6" width="7.42578125" bestFit="1" customWidth="1"/>
    <col min="7" max="7" width="4.85546875" bestFit="1" customWidth="1"/>
    <col min="8" max="8" width="15.140625" bestFit="1" customWidth="1"/>
    <col min="9" max="9" width="6.28515625" bestFit="1" customWidth="1"/>
    <col min="10" max="10" width="8.85546875" bestFit="1" customWidth="1"/>
    <col min="11" max="11" width="13.7109375" bestFit="1" customWidth="1"/>
    <col min="12" max="12" width="14.140625" bestFit="1" customWidth="1"/>
    <col min="13" max="13" width="23.28515625" bestFit="1" customWidth="1"/>
    <col min="14" max="14" width="18.7109375" bestFit="1" customWidth="1"/>
    <col min="15" max="15" width="13.42578125" bestFit="1" customWidth="1"/>
    <col min="16" max="16" width="7.7109375" bestFit="1" customWidth="1"/>
    <col min="17" max="17" width="18.7109375" bestFit="1" customWidth="1"/>
    <col min="18" max="18" width="11.28515625" bestFit="1" customWidth="1"/>
    <col min="19" max="19" width="5.85546875" bestFit="1" customWidth="1"/>
    <col min="20" max="20" width="6.28515625" bestFit="1" customWidth="1"/>
    <col min="21" max="21" width="12.7109375" bestFit="1" customWidth="1"/>
    <col min="22" max="22" width="8.85546875" bestFit="1" customWidth="1"/>
    <col min="23" max="23" width="8" bestFit="1" customWidth="1"/>
    <col min="24" max="24" width="10" bestFit="1" customWidth="1"/>
    <col min="25" max="25" width="4.28515625" bestFit="1" customWidth="1"/>
    <col min="26" max="26" width="19.42578125" bestFit="1" customWidth="1"/>
    <col min="27" max="27" width="13.28515625" bestFit="1" customWidth="1"/>
    <col min="28" max="28" width="35.85546875" bestFit="1" customWidth="1"/>
    <col min="29" max="29" width="6.28515625" bestFit="1" customWidth="1"/>
    <col min="30" max="30" width="10.7109375" bestFit="1" customWidth="1"/>
    <col min="31" max="31" width="12.28515625" bestFit="1" customWidth="1"/>
    <col min="32" max="32" width="6.5703125" bestFit="1" customWidth="1"/>
    <col min="33" max="33" width="14.42578125" bestFit="1" customWidth="1"/>
    <col min="34" max="34" width="12.7109375" bestFit="1" customWidth="1"/>
    <col min="35" max="35" width="13.28515625" bestFit="1" customWidth="1"/>
    <col min="36" max="36" width="17.28515625" bestFit="1" customWidth="1"/>
    <col min="37" max="37" width="8.5703125" bestFit="1" customWidth="1"/>
    <col min="38" max="38" width="3.42578125" bestFit="1" customWidth="1"/>
    <col min="39" max="39" width="8.28515625" bestFit="1" customWidth="1"/>
    <col min="40" max="40" width="3.28515625" bestFit="1" customWidth="1"/>
    <col min="41" max="41" width="5.140625" bestFit="1" customWidth="1"/>
    <col min="42" max="42" width="13.7109375" bestFit="1" customWidth="1"/>
    <col min="43" max="43" width="9" bestFit="1" customWidth="1"/>
    <col min="44" max="44" width="10.7109375" bestFit="1" customWidth="1"/>
    <col min="45" max="45" width="5.140625" bestFit="1" customWidth="1"/>
    <col min="46" max="46" width="9" bestFit="1" customWidth="1"/>
    <col min="47" max="47" width="7" bestFit="1" customWidth="1"/>
    <col min="48" max="48" width="10.140625" bestFit="1" customWidth="1"/>
    <col min="49" max="49" width="26.28515625" bestFit="1" customWidth="1"/>
    <col min="50" max="50" width="6.7109375" bestFit="1" customWidth="1"/>
    <col min="51" max="51" width="5.28515625" bestFit="1" customWidth="1"/>
    <col min="52" max="52" width="9.5703125" bestFit="1" customWidth="1"/>
    <col min="53" max="53" width="10.140625" bestFit="1" customWidth="1"/>
    <col min="54" max="54" width="11" bestFit="1" customWidth="1"/>
    <col min="55" max="55" width="6" bestFit="1" customWidth="1"/>
    <col min="56" max="56" width="6.28515625" bestFit="1" customWidth="1"/>
    <col min="57" max="57" width="8.5703125" bestFit="1" customWidth="1"/>
    <col min="58" max="58" width="12.5703125" bestFit="1" customWidth="1"/>
    <col min="59" max="59" width="6.7109375" bestFit="1" customWidth="1"/>
    <col min="60" max="60" width="9.5703125" bestFit="1" customWidth="1"/>
    <col min="61" max="61" width="10" bestFit="1" customWidth="1"/>
    <col min="62" max="62" width="7.85546875" bestFit="1" customWidth="1"/>
    <col min="63" max="63" width="8" bestFit="1" customWidth="1"/>
    <col min="64" max="65" width="13.42578125" bestFit="1" customWidth="1"/>
    <col min="66" max="66" width="27.7109375" bestFit="1" customWidth="1"/>
    <col min="67" max="67" width="12.28515625" bestFit="1" customWidth="1"/>
    <col min="68" max="68" width="7.42578125" bestFit="1" customWidth="1"/>
    <col min="69" max="69" width="10.42578125" bestFit="1" customWidth="1"/>
    <col min="70" max="70" width="10.85546875" bestFit="1" customWidth="1"/>
    <col min="71" max="71" width="17.42578125" bestFit="1" customWidth="1"/>
    <col min="72" max="72" width="14.28515625" bestFit="1" customWidth="1"/>
    <col min="73" max="73" width="10.5703125" bestFit="1" customWidth="1"/>
    <col min="74" max="74" width="4.85546875" bestFit="1" customWidth="1"/>
    <col min="75" max="75" width="14.7109375" bestFit="1" customWidth="1"/>
    <col min="76" max="76" width="13.28515625" bestFit="1" customWidth="1"/>
    <col min="77" max="77" width="5.42578125" bestFit="1" customWidth="1"/>
    <col min="78" max="78" width="10.140625" bestFit="1" customWidth="1"/>
    <col min="79" max="79" width="8.42578125" bestFit="1" customWidth="1"/>
    <col min="80" max="80" width="8.85546875" bestFit="1" customWidth="1"/>
    <col min="81" max="81" width="20.28515625" bestFit="1" customWidth="1"/>
    <col min="82" max="82" width="11" bestFit="1" customWidth="1"/>
    <col min="83" max="83" width="27.42578125" bestFit="1" customWidth="1"/>
    <col min="84" max="84" width="7.28515625" bestFit="1" customWidth="1"/>
    <col min="85" max="85" width="10.140625" bestFit="1" customWidth="1"/>
    <col min="86" max="86" width="8" bestFit="1" customWidth="1"/>
    <col min="87" max="87" width="7" bestFit="1" customWidth="1"/>
    <col min="88" max="88" width="10.7109375" bestFit="1" customWidth="1"/>
    <col min="89" max="89" width="7" bestFit="1" customWidth="1"/>
    <col min="90" max="90" width="10.7109375" bestFit="1" customWidth="1"/>
    <col min="91" max="91" width="10.140625" bestFit="1" customWidth="1"/>
    <col min="92" max="92" width="26.28515625" bestFit="1" customWidth="1"/>
    <col min="93" max="93" width="6.7109375" bestFit="1" customWidth="1"/>
    <col min="94" max="94" width="5.28515625" bestFit="1" customWidth="1"/>
    <col min="95" max="95" width="10.140625" bestFit="1" customWidth="1"/>
    <col min="96" max="96" width="11" bestFit="1" customWidth="1"/>
    <col min="97" max="97" width="6.28515625" bestFit="1" customWidth="1"/>
    <col min="98" max="98" width="12.5703125" bestFit="1" customWidth="1"/>
    <col min="99" max="99" width="6.7109375" bestFit="1" customWidth="1"/>
    <col min="100" max="100" width="9.5703125" bestFit="1" customWidth="1"/>
    <col min="101" max="101" width="7.85546875" bestFit="1" customWidth="1"/>
    <col min="102" max="102" width="8" bestFit="1" customWidth="1"/>
    <col min="103" max="104" width="13.42578125" bestFit="1" customWidth="1"/>
    <col min="105" max="105" width="27.7109375" bestFit="1" customWidth="1"/>
    <col min="106" max="106" width="12.28515625" bestFit="1" customWidth="1"/>
    <col min="107" max="107" width="7.42578125" bestFit="1" customWidth="1"/>
    <col min="108" max="108" width="10.42578125" bestFit="1" customWidth="1"/>
    <col min="109" max="109" width="10.85546875" bestFit="1" customWidth="1"/>
    <col min="110" max="110" width="17.42578125" bestFit="1" customWidth="1"/>
    <col min="111" max="111" width="14.28515625" bestFit="1" customWidth="1"/>
    <col min="112" max="112" width="4.85546875" bestFit="1" customWidth="1"/>
    <col min="113" max="113" width="14.7109375" bestFit="1" customWidth="1"/>
    <col min="114" max="114" width="10.140625" bestFit="1" customWidth="1"/>
    <col min="115" max="115" width="8.42578125" bestFit="1" customWidth="1"/>
    <col min="117" max="117" width="20.28515625" bestFit="1" customWidth="1"/>
    <col min="118" max="118" width="11" bestFit="1" customWidth="1"/>
    <col min="119" max="119" width="27.42578125" bestFit="1" customWidth="1"/>
    <col min="120" max="120" width="7.28515625" bestFit="1" customWidth="1"/>
    <col min="121" max="121" width="10.140625" bestFit="1" customWidth="1"/>
    <col min="122" max="122" width="7" bestFit="1" customWidth="1"/>
    <col min="123" max="123" width="9.85546875" bestFit="1" customWidth="1"/>
    <col min="124" max="124" width="10.7109375" bestFit="1" customWidth="1"/>
  </cols>
  <sheetData>
    <row r="3" spans="1:2">
      <c r="A3" s="86" t="s">
        <v>9937</v>
      </c>
      <c r="B3" t="s">
        <v>9924</v>
      </c>
    </row>
    <row r="4" spans="1:2">
      <c r="A4" s="87" t="s">
        <v>394</v>
      </c>
      <c r="B4">
        <v>22</v>
      </c>
    </row>
    <row r="5" spans="1:2">
      <c r="A5" s="87" t="s">
        <v>778</v>
      </c>
      <c r="B5">
        <v>288</v>
      </c>
    </row>
    <row r="6" spans="1:2">
      <c r="A6" s="87" t="s">
        <v>409</v>
      </c>
      <c r="B6">
        <v>7</v>
      </c>
    </row>
    <row r="7" spans="1:2">
      <c r="A7" s="87" t="s">
        <v>516</v>
      </c>
      <c r="B7">
        <v>9</v>
      </c>
    </row>
    <row r="8" spans="1:2">
      <c r="A8" s="87" t="s">
        <v>83</v>
      </c>
      <c r="B8">
        <v>424</v>
      </c>
    </row>
    <row r="9" spans="1:2">
      <c r="A9" s="87" t="s">
        <v>2143</v>
      </c>
      <c r="B9">
        <v>137</v>
      </c>
    </row>
    <row r="10" spans="1:2">
      <c r="A10" s="87" t="s">
        <v>7347</v>
      </c>
      <c r="B10">
        <v>14</v>
      </c>
    </row>
    <row r="11" spans="1:2">
      <c r="A11" s="87" t="s">
        <v>2307</v>
      </c>
      <c r="B11">
        <v>354</v>
      </c>
    </row>
    <row r="12" spans="1:2">
      <c r="A12" s="87" t="s">
        <v>8240</v>
      </c>
      <c r="B12">
        <v>30</v>
      </c>
    </row>
    <row r="13" spans="1:2">
      <c r="A13" s="87" t="s">
        <v>8712</v>
      </c>
      <c r="B13">
        <v>1</v>
      </c>
    </row>
    <row r="14" spans="1:2">
      <c r="A14" s="87" t="s">
        <v>813</v>
      </c>
      <c r="B14">
        <v>517</v>
      </c>
    </row>
    <row r="15" spans="1:2">
      <c r="A15" s="87" t="s">
        <v>9934</v>
      </c>
      <c r="B15">
        <v>1803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A9E0-ACD7-4141-9AB0-D2BBF1E8F9D8}">
  <dimension ref="A1:AY55"/>
  <sheetViews>
    <sheetView topLeftCell="AO1" zoomScale="66" workbookViewId="0">
      <selection activeCell="AV1" sqref="AV1:AY7"/>
    </sheetView>
  </sheetViews>
  <sheetFormatPr defaultColWidth="8.85546875" defaultRowHeight="25.9" customHeight="1"/>
  <cols>
    <col min="1" max="1" width="10.28515625" style="82" customWidth="1"/>
    <col min="2" max="2" width="13.5703125" style="82" customWidth="1"/>
    <col min="3" max="9" width="8.85546875" style="82"/>
    <col min="10" max="10" width="8.85546875" style="85"/>
    <col min="11" max="12" width="8.85546875" style="82"/>
    <col min="13" max="13" width="23.7109375" style="82" customWidth="1"/>
    <col min="14" max="14" width="8.7109375" style="82" customWidth="1"/>
    <col min="15" max="27" width="6.7109375" style="82" customWidth="1"/>
    <col min="28" max="42" width="8.85546875" style="82"/>
    <col min="43" max="43" width="38.28515625" style="82" customWidth="1"/>
    <col min="44" max="44" width="19.5703125" style="82" customWidth="1"/>
    <col min="45" max="47" width="8.85546875" style="82"/>
    <col min="48" max="48" width="43.5703125" style="82" customWidth="1"/>
    <col min="49" max="49" width="19.85546875" style="82" customWidth="1"/>
    <col min="50" max="50" width="20.28515625" style="82" customWidth="1"/>
    <col min="51" max="51" width="18.7109375" style="82" customWidth="1"/>
    <col min="52" max="16384" width="8.85546875" style="82"/>
  </cols>
  <sheetData>
    <row r="1" spans="1:51" s="85" customFormat="1" ht="25.9" customHeight="1" thickBot="1">
      <c r="M1" s="152" t="s">
        <v>25</v>
      </c>
      <c r="N1" s="152">
        <v>2020</v>
      </c>
      <c r="O1" s="152"/>
      <c r="P1" s="152">
        <v>2021</v>
      </c>
      <c r="Q1" s="152"/>
      <c r="R1" s="152">
        <v>2022</v>
      </c>
      <c r="S1" s="152"/>
      <c r="T1" s="152">
        <v>2023</v>
      </c>
      <c r="U1" s="152"/>
      <c r="V1" s="152">
        <v>2024</v>
      </c>
      <c r="W1" s="152"/>
      <c r="X1" s="152">
        <v>2025</v>
      </c>
      <c r="Y1" s="152"/>
      <c r="Z1" s="152">
        <v>2026</v>
      </c>
      <c r="AA1" s="152"/>
      <c r="AB1" s="152" t="s">
        <v>9938</v>
      </c>
      <c r="AE1" s="152" t="s">
        <v>9939</v>
      </c>
      <c r="AF1" s="152"/>
      <c r="AG1" s="152"/>
      <c r="AH1" s="152"/>
      <c r="AI1" s="152"/>
      <c r="AJ1" s="152"/>
      <c r="AK1" s="152"/>
      <c r="AL1" s="152"/>
      <c r="AM1" s="152"/>
      <c r="AN1" s="152"/>
      <c r="AV1" s="119" t="s">
        <v>9940</v>
      </c>
      <c r="AW1" s="126" t="s">
        <v>9938</v>
      </c>
      <c r="AX1" s="126" t="s">
        <v>9941</v>
      </c>
      <c r="AY1" s="120" t="s">
        <v>9942</v>
      </c>
    </row>
    <row r="2" spans="1:51" s="85" customFormat="1" ht="25.9" customHeight="1" thickBot="1">
      <c r="A2" s="84" t="s">
        <v>25</v>
      </c>
      <c r="B2" s="84"/>
      <c r="C2" s="84">
        <v>2020</v>
      </c>
      <c r="D2" s="84">
        <v>2021</v>
      </c>
      <c r="E2" s="84">
        <v>2022</v>
      </c>
      <c r="F2" s="84">
        <v>2023</v>
      </c>
      <c r="G2" s="84">
        <v>2024</v>
      </c>
      <c r="H2" s="84">
        <v>2025</v>
      </c>
      <c r="I2" s="84">
        <v>2026</v>
      </c>
      <c r="J2" s="84" t="s">
        <v>9938</v>
      </c>
      <c r="M2" s="152"/>
      <c r="N2" s="84" t="s">
        <v>87</v>
      </c>
      <c r="O2" s="84" t="s">
        <v>126</v>
      </c>
      <c r="P2" s="84" t="s">
        <v>87</v>
      </c>
      <c r="Q2" s="84" t="s">
        <v>126</v>
      </c>
      <c r="R2" s="84" t="s">
        <v>87</v>
      </c>
      <c r="S2" s="84" t="s">
        <v>126</v>
      </c>
      <c r="T2" s="84" t="s">
        <v>87</v>
      </c>
      <c r="U2" s="84" t="s">
        <v>126</v>
      </c>
      <c r="V2" s="84" t="s">
        <v>87</v>
      </c>
      <c r="W2" s="84" t="s">
        <v>126</v>
      </c>
      <c r="X2" s="84" t="s">
        <v>87</v>
      </c>
      <c r="Y2" s="84" t="s">
        <v>126</v>
      </c>
      <c r="Z2" s="84" t="s">
        <v>87</v>
      </c>
      <c r="AA2" s="84" t="s">
        <v>126</v>
      </c>
      <c r="AB2" s="152"/>
      <c r="AE2" s="84"/>
      <c r="AF2" s="84">
        <v>1</v>
      </c>
      <c r="AG2" s="84">
        <v>2</v>
      </c>
      <c r="AH2" s="84">
        <v>3</v>
      </c>
      <c r="AI2" s="84">
        <v>4</v>
      </c>
      <c r="AJ2" s="84">
        <v>5</v>
      </c>
      <c r="AK2" s="84" t="s">
        <v>9943</v>
      </c>
      <c r="AL2" s="84" t="s">
        <v>9944</v>
      </c>
      <c r="AM2" s="110" t="s">
        <v>9945</v>
      </c>
      <c r="AN2" s="84" t="s">
        <v>9938</v>
      </c>
      <c r="AQ2" s="119" t="s">
        <v>9946</v>
      </c>
      <c r="AR2" s="120" t="s">
        <v>9934</v>
      </c>
      <c r="AV2" s="118" t="s">
        <v>813</v>
      </c>
      <c r="AW2" s="82">
        <v>517</v>
      </c>
      <c r="AX2" s="82">
        <v>10</v>
      </c>
      <c r="AY2" s="99">
        <v>90</v>
      </c>
    </row>
    <row r="3" spans="1:51" ht="25.9" customHeight="1">
      <c r="A3" s="151" t="s">
        <v>84</v>
      </c>
      <c r="B3" s="83" t="s">
        <v>140</v>
      </c>
      <c r="C3" s="83">
        <v>10</v>
      </c>
      <c r="D3" s="83">
        <v>54</v>
      </c>
      <c r="E3" s="83">
        <v>125</v>
      </c>
      <c r="F3" s="83">
        <v>94</v>
      </c>
      <c r="G3" s="83">
        <v>102</v>
      </c>
      <c r="H3" s="83">
        <v>79</v>
      </c>
      <c r="I3" s="83">
        <v>64</v>
      </c>
      <c r="J3" s="84">
        <f t="shared" ref="J3:J36" si="0">SUM(C3:I3)</f>
        <v>528</v>
      </c>
      <c r="M3" s="84" t="s">
        <v>84</v>
      </c>
      <c r="N3" s="83">
        <v>14</v>
      </c>
      <c r="O3" s="83">
        <v>19</v>
      </c>
      <c r="P3" s="83">
        <v>48</v>
      </c>
      <c r="Q3" s="83">
        <v>89</v>
      </c>
      <c r="R3" s="83">
        <v>97</v>
      </c>
      <c r="S3" s="83">
        <v>99</v>
      </c>
      <c r="T3" s="83">
        <v>122</v>
      </c>
      <c r="U3" s="83">
        <v>88</v>
      </c>
      <c r="V3" s="83">
        <v>113</v>
      </c>
      <c r="W3" s="83">
        <v>85</v>
      </c>
      <c r="X3" s="83">
        <v>84</v>
      </c>
      <c r="Y3" s="83">
        <v>74</v>
      </c>
      <c r="Z3" s="83">
        <v>40</v>
      </c>
      <c r="AA3" s="83">
        <v>52</v>
      </c>
      <c r="AB3" s="84">
        <f>SUM(N3:AA3)</f>
        <v>1024</v>
      </c>
      <c r="AE3" s="83" t="s">
        <v>84</v>
      </c>
      <c r="AF3" s="83">
        <v>119</v>
      </c>
      <c r="AG3" s="83">
        <v>376</v>
      </c>
      <c r="AH3" s="83">
        <v>48</v>
      </c>
      <c r="AI3" s="83">
        <v>10</v>
      </c>
      <c r="AJ3" s="83">
        <v>0</v>
      </c>
      <c r="AK3" s="83">
        <v>0</v>
      </c>
      <c r="AL3" s="83">
        <v>0</v>
      </c>
      <c r="AM3" s="83">
        <v>471</v>
      </c>
      <c r="AN3" s="83">
        <v>1024</v>
      </c>
      <c r="AQ3" s="118" t="s">
        <v>3507</v>
      </c>
      <c r="AR3" s="99">
        <v>107</v>
      </c>
      <c r="AV3" s="118" t="s">
        <v>83</v>
      </c>
      <c r="AW3" s="82">
        <v>424</v>
      </c>
      <c r="AX3" s="82">
        <v>50</v>
      </c>
      <c r="AY3" s="99">
        <v>50</v>
      </c>
    </row>
    <row r="4" spans="1:51" ht="25.9" customHeight="1">
      <c r="A4" s="151"/>
      <c r="B4" s="83" t="s">
        <v>104</v>
      </c>
      <c r="C4" s="83">
        <v>5</v>
      </c>
      <c r="D4" s="83">
        <v>22</v>
      </c>
      <c r="E4" s="83">
        <v>24</v>
      </c>
      <c r="F4" s="83">
        <v>34</v>
      </c>
      <c r="G4" s="83">
        <v>30</v>
      </c>
      <c r="H4" s="83">
        <v>36</v>
      </c>
      <c r="I4" s="83">
        <v>16</v>
      </c>
      <c r="J4" s="84">
        <f t="shared" si="0"/>
        <v>167</v>
      </c>
      <c r="M4" s="84" t="s">
        <v>152</v>
      </c>
      <c r="N4" s="83"/>
      <c r="O4" s="83">
        <v>9</v>
      </c>
      <c r="P4" s="83"/>
      <c r="Q4" s="83">
        <v>44</v>
      </c>
      <c r="R4" s="83"/>
      <c r="S4" s="83">
        <v>15</v>
      </c>
      <c r="T4" s="83"/>
      <c r="U4" s="83">
        <v>109</v>
      </c>
      <c r="V4" s="83"/>
      <c r="W4" s="83">
        <v>60</v>
      </c>
      <c r="X4" s="83"/>
      <c r="Y4" s="83">
        <v>72</v>
      </c>
      <c r="Z4" s="83"/>
      <c r="AA4" s="83">
        <v>32</v>
      </c>
      <c r="AB4" s="84">
        <f t="shared" ref="AB4:AB11" si="1">SUM(N4:AA4)</f>
        <v>341</v>
      </c>
      <c r="AE4" s="83" t="s">
        <v>152</v>
      </c>
      <c r="AF4" s="83">
        <v>21</v>
      </c>
      <c r="AG4" s="83">
        <v>101</v>
      </c>
      <c r="AH4" s="83">
        <v>33</v>
      </c>
      <c r="AI4" s="83">
        <v>0</v>
      </c>
      <c r="AJ4" s="83">
        <v>0</v>
      </c>
      <c r="AK4" s="83">
        <v>0</v>
      </c>
      <c r="AL4" s="83">
        <v>0</v>
      </c>
      <c r="AM4" s="83">
        <v>186</v>
      </c>
      <c r="AN4" s="83">
        <v>341</v>
      </c>
      <c r="AQ4" s="118" t="s">
        <v>1370</v>
      </c>
      <c r="AR4" s="99">
        <v>73</v>
      </c>
      <c r="AV4" s="118" t="s">
        <v>2307</v>
      </c>
      <c r="AW4" s="82">
        <v>354</v>
      </c>
      <c r="AX4" s="82">
        <v>40</v>
      </c>
      <c r="AY4" s="99">
        <v>60</v>
      </c>
    </row>
    <row r="5" spans="1:51" ht="25.9" customHeight="1">
      <c r="A5" s="151"/>
      <c r="B5" s="83" t="s">
        <v>124</v>
      </c>
      <c r="C5" s="83">
        <v>3</v>
      </c>
      <c r="D5" s="83">
        <v>13</v>
      </c>
      <c r="E5" s="83">
        <v>14</v>
      </c>
      <c r="F5" s="83">
        <v>21</v>
      </c>
      <c r="G5" s="83">
        <v>23</v>
      </c>
      <c r="H5" s="83">
        <v>14</v>
      </c>
      <c r="I5" s="83">
        <v>2</v>
      </c>
      <c r="J5" s="84">
        <f t="shared" si="0"/>
        <v>90</v>
      </c>
      <c r="M5" s="84" t="s">
        <v>291</v>
      </c>
      <c r="N5" s="83"/>
      <c r="O5" s="83">
        <v>1</v>
      </c>
      <c r="P5" s="83"/>
      <c r="Q5" s="83">
        <v>7</v>
      </c>
      <c r="R5" s="83"/>
      <c r="S5" s="83">
        <v>15</v>
      </c>
      <c r="T5" s="83"/>
      <c r="U5" s="83">
        <v>29</v>
      </c>
      <c r="V5" s="83"/>
      <c r="W5" s="83">
        <v>39</v>
      </c>
      <c r="X5" s="83"/>
      <c r="Y5" s="83">
        <v>27</v>
      </c>
      <c r="Z5" s="83"/>
      <c r="AA5" s="83">
        <v>8</v>
      </c>
      <c r="AB5" s="84">
        <f t="shared" si="1"/>
        <v>126</v>
      </c>
      <c r="AE5" s="83" t="s">
        <v>291</v>
      </c>
      <c r="AF5" s="83">
        <v>3</v>
      </c>
      <c r="AG5" s="83">
        <v>3</v>
      </c>
      <c r="AH5" s="83">
        <v>6</v>
      </c>
      <c r="AI5" s="83">
        <v>0</v>
      </c>
      <c r="AJ5" s="83">
        <v>0</v>
      </c>
      <c r="AK5" s="83">
        <v>15</v>
      </c>
      <c r="AL5" s="83">
        <v>0</v>
      </c>
      <c r="AM5" s="83">
        <v>99</v>
      </c>
      <c r="AN5" s="83">
        <v>126</v>
      </c>
      <c r="AQ5" s="118" t="s">
        <v>72</v>
      </c>
      <c r="AR5" s="99">
        <v>72</v>
      </c>
      <c r="AV5" s="118" t="s">
        <v>778</v>
      </c>
      <c r="AW5" s="82">
        <v>288</v>
      </c>
      <c r="AX5" s="82">
        <v>10</v>
      </c>
      <c r="AY5" s="99">
        <v>90</v>
      </c>
    </row>
    <row r="6" spans="1:51" ht="25.9" customHeight="1">
      <c r="A6" s="151"/>
      <c r="B6" s="83" t="s">
        <v>214</v>
      </c>
      <c r="C6" s="83">
        <v>5</v>
      </c>
      <c r="D6" s="83">
        <v>12</v>
      </c>
      <c r="E6" s="83">
        <v>6</v>
      </c>
      <c r="F6" s="83">
        <v>14</v>
      </c>
      <c r="G6" s="83">
        <v>6</v>
      </c>
      <c r="H6" s="83">
        <v>5</v>
      </c>
      <c r="I6" s="83">
        <v>3</v>
      </c>
      <c r="J6" s="84">
        <f t="shared" si="0"/>
        <v>51</v>
      </c>
      <c r="M6" s="84" t="s">
        <v>490</v>
      </c>
      <c r="N6" s="83"/>
      <c r="O6" s="83"/>
      <c r="P6" s="83">
        <v>4</v>
      </c>
      <c r="Q6" s="83">
        <v>8</v>
      </c>
      <c r="R6" s="83">
        <v>27</v>
      </c>
      <c r="S6" s="83">
        <v>5</v>
      </c>
      <c r="T6" s="83">
        <v>28</v>
      </c>
      <c r="U6" s="83">
        <v>5</v>
      </c>
      <c r="V6" s="83">
        <v>30</v>
      </c>
      <c r="W6" s="83">
        <v>15</v>
      </c>
      <c r="X6" s="83"/>
      <c r="Y6" s="83"/>
      <c r="Z6" s="83"/>
      <c r="AA6" s="83"/>
      <c r="AB6" s="84">
        <f t="shared" si="1"/>
        <v>122</v>
      </c>
      <c r="AE6" s="83" t="s">
        <v>490</v>
      </c>
      <c r="AF6" s="83">
        <v>26</v>
      </c>
      <c r="AG6" s="83">
        <v>30</v>
      </c>
      <c r="AH6" s="83">
        <v>7</v>
      </c>
      <c r="AI6" s="83">
        <v>4</v>
      </c>
      <c r="AJ6" s="83">
        <v>0</v>
      </c>
      <c r="AK6" s="83">
        <v>0</v>
      </c>
      <c r="AL6" s="83">
        <v>2</v>
      </c>
      <c r="AM6" s="83">
        <v>53</v>
      </c>
      <c r="AN6" s="83">
        <v>122</v>
      </c>
      <c r="AQ6" s="118" t="s">
        <v>3803</v>
      </c>
      <c r="AR6" s="99">
        <v>37</v>
      </c>
      <c r="AV6" s="118" t="s">
        <v>2143</v>
      </c>
      <c r="AW6" s="82">
        <v>137</v>
      </c>
      <c r="AX6" s="82">
        <v>20</v>
      </c>
      <c r="AY6" s="99">
        <v>80</v>
      </c>
    </row>
    <row r="7" spans="1:51" ht="25.9" customHeight="1" thickBot="1">
      <c r="A7" s="151"/>
      <c r="B7" s="83" t="s">
        <v>323</v>
      </c>
      <c r="C7" s="83">
        <v>2</v>
      </c>
      <c r="D7" s="83">
        <v>5</v>
      </c>
      <c r="E7" s="83">
        <v>5</v>
      </c>
      <c r="F7" s="83">
        <v>8</v>
      </c>
      <c r="G7" s="83">
        <v>5</v>
      </c>
      <c r="H7" s="83">
        <v>5</v>
      </c>
      <c r="I7" s="83">
        <v>1</v>
      </c>
      <c r="J7" s="84">
        <f t="shared" si="0"/>
        <v>31</v>
      </c>
      <c r="M7" s="84" t="s">
        <v>443</v>
      </c>
      <c r="N7" s="83"/>
      <c r="O7" s="83"/>
      <c r="P7" s="83">
        <v>13</v>
      </c>
      <c r="Q7" s="83">
        <v>27</v>
      </c>
      <c r="R7" s="83">
        <v>10</v>
      </c>
      <c r="S7" s="83">
        <v>2</v>
      </c>
      <c r="T7" s="83">
        <v>5</v>
      </c>
      <c r="U7" s="83">
        <v>2</v>
      </c>
      <c r="V7" s="83">
        <v>2</v>
      </c>
      <c r="W7" s="83">
        <v>2</v>
      </c>
      <c r="X7" s="83">
        <v>15</v>
      </c>
      <c r="Y7" s="83">
        <v>15</v>
      </c>
      <c r="Z7" s="83">
        <v>6</v>
      </c>
      <c r="AA7" s="83"/>
      <c r="AB7" s="84">
        <f t="shared" si="1"/>
        <v>99</v>
      </c>
      <c r="AE7" s="83" t="s">
        <v>443</v>
      </c>
      <c r="AF7" s="83">
        <v>4</v>
      </c>
      <c r="AG7" s="83">
        <v>39</v>
      </c>
      <c r="AH7" s="83">
        <v>10</v>
      </c>
      <c r="AI7" s="83">
        <v>0</v>
      </c>
      <c r="AJ7" s="83">
        <v>0</v>
      </c>
      <c r="AK7" s="83">
        <v>0</v>
      </c>
      <c r="AL7" s="83">
        <v>0</v>
      </c>
      <c r="AM7" s="83">
        <v>46</v>
      </c>
      <c r="AN7" s="83">
        <v>99</v>
      </c>
      <c r="AQ7" s="118" t="s">
        <v>3832</v>
      </c>
      <c r="AR7" s="99">
        <v>27</v>
      </c>
      <c r="AV7" s="123" t="s">
        <v>9947</v>
      </c>
      <c r="AW7" s="124">
        <v>30</v>
      </c>
      <c r="AX7" s="124">
        <v>30</v>
      </c>
      <c r="AY7" s="125">
        <v>70</v>
      </c>
    </row>
    <row r="8" spans="1:51" ht="25.9" customHeight="1">
      <c r="A8" s="151"/>
      <c r="B8" s="83" t="s">
        <v>656</v>
      </c>
      <c r="C8" s="83"/>
      <c r="D8" s="83">
        <v>2</v>
      </c>
      <c r="E8" s="83"/>
      <c r="F8" s="83">
        <v>11</v>
      </c>
      <c r="G8" s="83">
        <v>5</v>
      </c>
      <c r="H8" s="83">
        <v>2</v>
      </c>
      <c r="I8" s="83"/>
      <c r="J8" s="84">
        <f t="shared" si="0"/>
        <v>20</v>
      </c>
      <c r="M8" s="84" t="s">
        <v>7128</v>
      </c>
      <c r="N8" s="83"/>
      <c r="O8" s="83"/>
      <c r="P8" s="83"/>
      <c r="Q8" s="83"/>
      <c r="R8" s="83"/>
      <c r="S8" s="83"/>
      <c r="T8" s="83"/>
      <c r="U8" s="83"/>
      <c r="V8" s="83">
        <v>5</v>
      </c>
      <c r="W8" s="83">
        <v>3</v>
      </c>
      <c r="X8" s="83">
        <v>15</v>
      </c>
      <c r="Y8" s="83">
        <v>18</v>
      </c>
      <c r="Z8" s="83">
        <v>13</v>
      </c>
      <c r="AA8" s="83">
        <v>8</v>
      </c>
      <c r="AB8" s="84">
        <f t="shared" si="1"/>
        <v>62</v>
      </c>
      <c r="AE8" s="83" t="s">
        <v>7128</v>
      </c>
      <c r="AF8" s="83">
        <v>4</v>
      </c>
      <c r="AG8" s="83">
        <v>14</v>
      </c>
      <c r="AH8" s="83">
        <v>2</v>
      </c>
      <c r="AI8" s="83">
        <v>0</v>
      </c>
      <c r="AJ8" s="83">
        <v>0</v>
      </c>
      <c r="AK8" s="83">
        <v>0</v>
      </c>
      <c r="AL8" s="83">
        <v>0</v>
      </c>
      <c r="AM8" s="83">
        <v>42</v>
      </c>
      <c r="AN8" s="83">
        <v>62</v>
      </c>
      <c r="AQ8" s="118" t="s">
        <v>4094</v>
      </c>
      <c r="AR8" s="99">
        <v>8</v>
      </c>
      <c r="AV8" s="122"/>
      <c r="AX8" s="85"/>
      <c r="AY8" s="85"/>
    </row>
    <row r="9" spans="1:51" ht="25.9" customHeight="1">
      <c r="A9" s="151"/>
      <c r="B9" s="83" t="s">
        <v>196</v>
      </c>
      <c r="C9" s="83">
        <v>3</v>
      </c>
      <c r="D9" s="83">
        <v>3</v>
      </c>
      <c r="E9" s="83">
        <v>3</v>
      </c>
      <c r="F9" s="83">
        <v>3</v>
      </c>
      <c r="G9" s="83">
        <v>4</v>
      </c>
      <c r="H9" s="83">
        <v>2</v>
      </c>
      <c r="I9" s="83">
        <v>1</v>
      </c>
      <c r="J9" s="84">
        <f t="shared" si="0"/>
        <v>19</v>
      </c>
      <c r="M9" s="84" t="s">
        <v>6519</v>
      </c>
      <c r="N9" s="83"/>
      <c r="O9" s="83"/>
      <c r="P9" s="83"/>
      <c r="Q9" s="83"/>
      <c r="R9" s="83"/>
      <c r="S9" s="83"/>
      <c r="T9" s="83"/>
      <c r="U9" s="83"/>
      <c r="V9" s="83">
        <v>6</v>
      </c>
      <c r="W9" s="83"/>
      <c r="X9" s="83">
        <v>13</v>
      </c>
      <c r="Y9" s="83"/>
      <c r="Z9" s="83"/>
      <c r="AA9" s="83"/>
      <c r="AB9" s="84">
        <f t="shared" si="1"/>
        <v>19</v>
      </c>
      <c r="AE9" s="83" t="s">
        <v>6519</v>
      </c>
      <c r="AF9" s="83">
        <v>1</v>
      </c>
      <c r="AG9" s="83">
        <v>0</v>
      </c>
      <c r="AH9" s="83">
        <v>0</v>
      </c>
      <c r="AI9" s="83">
        <v>3</v>
      </c>
      <c r="AJ9" s="83">
        <v>1</v>
      </c>
      <c r="AK9" s="83">
        <v>1</v>
      </c>
      <c r="AL9" s="83">
        <v>0</v>
      </c>
      <c r="AM9" s="83">
        <v>13</v>
      </c>
      <c r="AN9" s="83">
        <v>19</v>
      </c>
      <c r="AQ9" s="118" t="s">
        <v>3529</v>
      </c>
      <c r="AR9" s="99">
        <v>7</v>
      </c>
      <c r="AV9" s="122"/>
    </row>
    <row r="10" spans="1:51" ht="25.9" customHeight="1">
      <c r="A10" s="151"/>
      <c r="B10" s="83" t="s">
        <v>944</v>
      </c>
      <c r="C10" s="83"/>
      <c r="D10" s="83">
        <v>4</v>
      </c>
      <c r="E10" s="83">
        <v>2</v>
      </c>
      <c r="F10" s="83">
        <v>1</v>
      </c>
      <c r="G10" s="83">
        <v>2</v>
      </c>
      <c r="H10" s="83">
        <v>3</v>
      </c>
      <c r="I10" s="83"/>
      <c r="J10" s="84">
        <f t="shared" si="0"/>
        <v>12</v>
      </c>
      <c r="M10" s="84" t="s">
        <v>5066</v>
      </c>
      <c r="N10" s="83"/>
      <c r="O10" s="83"/>
      <c r="P10" s="83"/>
      <c r="Q10" s="83"/>
      <c r="R10" s="83"/>
      <c r="S10" s="83"/>
      <c r="T10" s="83"/>
      <c r="U10" s="83">
        <v>1</v>
      </c>
      <c r="V10" s="83">
        <v>2</v>
      </c>
      <c r="W10" s="83">
        <v>1</v>
      </c>
      <c r="X10" s="83">
        <v>3</v>
      </c>
      <c r="Y10" s="83">
        <v>1</v>
      </c>
      <c r="Z10" s="83"/>
      <c r="AA10" s="83"/>
      <c r="AB10" s="84">
        <f t="shared" si="1"/>
        <v>8</v>
      </c>
      <c r="AE10" s="83" t="s">
        <v>5066</v>
      </c>
      <c r="AF10" s="83">
        <v>0</v>
      </c>
      <c r="AG10" s="83">
        <v>1</v>
      </c>
      <c r="AH10" s="83">
        <v>1</v>
      </c>
      <c r="AI10" s="83">
        <v>0</v>
      </c>
      <c r="AJ10" s="83">
        <v>0</v>
      </c>
      <c r="AK10" s="83">
        <v>0</v>
      </c>
      <c r="AL10" s="83">
        <v>0</v>
      </c>
      <c r="AM10" s="83">
        <v>6</v>
      </c>
      <c r="AN10" s="83">
        <v>8</v>
      </c>
      <c r="AQ10" s="118" t="s">
        <v>4344</v>
      </c>
      <c r="AR10" s="99">
        <v>5</v>
      </c>
      <c r="AV10" s="122"/>
    </row>
    <row r="11" spans="1:51" ht="25.9" customHeight="1">
      <c r="A11" s="151"/>
      <c r="B11" s="83" t="s">
        <v>85</v>
      </c>
      <c r="C11" s="83">
        <v>2</v>
      </c>
      <c r="D11" s="83">
        <v>3</v>
      </c>
      <c r="E11" s="83">
        <v>2</v>
      </c>
      <c r="F11" s="83">
        <v>3</v>
      </c>
      <c r="G11" s="83"/>
      <c r="H11" s="83"/>
      <c r="I11" s="83">
        <v>1</v>
      </c>
      <c r="J11" s="84">
        <f t="shared" si="0"/>
        <v>11</v>
      </c>
      <c r="M11" s="84" t="s">
        <v>8924</v>
      </c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>
        <v>1</v>
      </c>
      <c r="Z11" s="83"/>
      <c r="AA11" s="83">
        <v>1</v>
      </c>
      <c r="AB11" s="84">
        <f t="shared" si="1"/>
        <v>2</v>
      </c>
      <c r="AE11" s="83" t="s">
        <v>8924</v>
      </c>
      <c r="AF11" s="83">
        <v>0</v>
      </c>
      <c r="AG11" s="83">
        <v>0</v>
      </c>
      <c r="AH11" s="83">
        <v>0</v>
      </c>
      <c r="AI11" s="83">
        <v>0</v>
      </c>
      <c r="AJ11" s="83">
        <v>0</v>
      </c>
      <c r="AK11" s="83">
        <v>0</v>
      </c>
      <c r="AL11" s="83">
        <v>0</v>
      </c>
      <c r="AM11" s="83">
        <v>2</v>
      </c>
      <c r="AN11" s="83">
        <v>2</v>
      </c>
      <c r="AQ11" s="118" t="s">
        <v>5336</v>
      </c>
      <c r="AR11" s="99">
        <v>2</v>
      </c>
      <c r="AV11" s="122"/>
    </row>
    <row r="12" spans="1:51" ht="25.9" customHeight="1">
      <c r="A12" s="151"/>
      <c r="B12" s="83" t="s">
        <v>9948</v>
      </c>
      <c r="C12" s="83">
        <f>C13-(SUM(C3:C11))</f>
        <v>3</v>
      </c>
      <c r="D12" s="83">
        <f t="shared" ref="D12:I12" si="2">(D13)-SUM(D3:D11)</f>
        <v>19</v>
      </c>
      <c r="E12" s="83">
        <f t="shared" si="2"/>
        <v>15</v>
      </c>
      <c r="F12" s="83">
        <f t="shared" si="2"/>
        <v>21</v>
      </c>
      <c r="G12" s="83">
        <f t="shared" si="2"/>
        <v>21</v>
      </c>
      <c r="H12" s="83">
        <f t="shared" si="2"/>
        <v>12</v>
      </c>
      <c r="I12" s="83">
        <f t="shared" si="2"/>
        <v>4</v>
      </c>
      <c r="J12" s="84">
        <f t="shared" si="0"/>
        <v>95</v>
      </c>
      <c r="M12" s="84" t="s">
        <v>9938</v>
      </c>
      <c r="N12" s="84">
        <f>SUM(N3:N11)</f>
        <v>14</v>
      </c>
      <c r="O12" s="84">
        <f t="shared" ref="O12:AB12" si="3">SUM(O3:O11)</f>
        <v>29</v>
      </c>
      <c r="P12" s="84">
        <f t="shared" si="3"/>
        <v>65</v>
      </c>
      <c r="Q12" s="84">
        <f t="shared" si="3"/>
        <v>175</v>
      </c>
      <c r="R12" s="84">
        <f t="shared" si="3"/>
        <v>134</v>
      </c>
      <c r="S12" s="84">
        <f t="shared" si="3"/>
        <v>136</v>
      </c>
      <c r="T12" s="84">
        <f t="shared" si="3"/>
        <v>155</v>
      </c>
      <c r="U12" s="84">
        <f t="shared" si="3"/>
        <v>234</v>
      </c>
      <c r="V12" s="84">
        <f t="shared" si="3"/>
        <v>158</v>
      </c>
      <c r="W12" s="84">
        <f t="shared" si="3"/>
        <v>205</v>
      </c>
      <c r="X12" s="84">
        <f t="shared" si="3"/>
        <v>130</v>
      </c>
      <c r="Y12" s="84">
        <f t="shared" si="3"/>
        <v>208</v>
      </c>
      <c r="Z12" s="84">
        <f t="shared" si="3"/>
        <v>59</v>
      </c>
      <c r="AA12" s="84">
        <f t="shared" si="3"/>
        <v>101</v>
      </c>
      <c r="AB12" s="84">
        <f t="shared" si="3"/>
        <v>1803</v>
      </c>
      <c r="AE12" s="83" t="s">
        <v>9938</v>
      </c>
      <c r="AF12" s="83">
        <v>178</v>
      </c>
      <c r="AG12" s="83">
        <v>564</v>
      </c>
      <c r="AH12" s="83">
        <v>107</v>
      </c>
      <c r="AI12" s="83">
        <v>17</v>
      </c>
      <c r="AJ12" s="83">
        <v>1</v>
      </c>
      <c r="AK12" s="83">
        <v>16</v>
      </c>
      <c r="AL12" s="83">
        <v>2</v>
      </c>
      <c r="AM12" s="83">
        <v>917</v>
      </c>
      <c r="AN12" s="83">
        <v>1803</v>
      </c>
      <c r="AQ12" s="118" t="s">
        <v>3923</v>
      </c>
      <c r="AR12" s="99">
        <v>1</v>
      </c>
      <c r="AV12" s="122"/>
    </row>
    <row r="13" spans="1:51" ht="25.9" customHeight="1">
      <c r="A13" s="151"/>
      <c r="B13" s="84" t="s">
        <v>9938</v>
      </c>
      <c r="C13" s="84">
        <v>33</v>
      </c>
      <c r="D13" s="84">
        <v>137</v>
      </c>
      <c r="E13" s="84">
        <v>196</v>
      </c>
      <c r="F13" s="84">
        <v>210</v>
      </c>
      <c r="G13" s="84">
        <v>198</v>
      </c>
      <c r="H13" s="84">
        <v>158</v>
      </c>
      <c r="I13" s="84">
        <v>92</v>
      </c>
      <c r="J13" s="84">
        <f t="shared" si="0"/>
        <v>1024</v>
      </c>
      <c r="AQ13" s="118" t="s">
        <v>4574</v>
      </c>
      <c r="AR13" s="99">
        <v>1</v>
      </c>
      <c r="AV13" s="122"/>
    </row>
    <row r="14" spans="1:51" ht="25.9" customHeight="1" thickBot="1">
      <c r="A14" s="157"/>
      <c r="B14" s="158"/>
      <c r="C14" s="158"/>
      <c r="D14" s="158"/>
      <c r="E14" s="158"/>
      <c r="F14" s="158"/>
      <c r="G14" s="158"/>
      <c r="H14" s="158"/>
      <c r="I14" s="158"/>
      <c r="J14" s="159"/>
      <c r="AE14" s="151" t="s">
        <v>9949</v>
      </c>
      <c r="AF14" s="151"/>
      <c r="AG14" s="151"/>
      <c r="AH14" s="151"/>
      <c r="AI14" s="151"/>
      <c r="AJ14" s="151"/>
      <c r="AK14" s="151"/>
      <c r="AQ14" s="118" t="s">
        <v>3475</v>
      </c>
      <c r="AR14" s="99">
        <v>1</v>
      </c>
    </row>
    <row r="15" spans="1:51" ht="25.9" customHeight="1" thickBot="1">
      <c r="A15" s="83" t="s">
        <v>152</v>
      </c>
      <c r="B15" s="83" t="s">
        <v>9938</v>
      </c>
      <c r="C15" s="84">
        <v>9</v>
      </c>
      <c r="D15" s="84">
        <v>44</v>
      </c>
      <c r="E15" s="84">
        <v>15</v>
      </c>
      <c r="F15" s="84">
        <v>109</v>
      </c>
      <c r="G15" s="84">
        <v>60</v>
      </c>
      <c r="H15" s="84">
        <v>72</v>
      </c>
      <c r="I15" s="84">
        <v>32</v>
      </c>
      <c r="J15" s="84">
        <f t="shared" si="0"/>
        <v>341</v>
      </c>
      <c r="AE15" s="83"/>
      <c r="AF15" s="83" t="s">
        <v>244</v>
      </c>
      <c r="AG15" s="83" t="s">
        <v>229</v>
      </c>
      <c r="AH15" s="83" t="s">
        <v>254</v>
      </c>
      <c r="AI15" s="83" t="s">
        <v>217</v>
      </c>
      <c r="AJ15" s="83" t="s">
        <v>72</v>
      </c>
      <c r="AK15" s="83" t="s">
        <v>9938</v>
      </c>
      <c r="AQ15" s="119" t="s">
        <v>9934</v>
      </c>
      <c r="AR15" s="120">
        <v>341</v>
      </c>
    </row>
    <row r="16" spans="1:51" ht="25.9" customHeight="1">
      <c r="A16" s="157"/>
      <c r="B16" s="158"/>
      <c r="C16" s="158"/>
      <c r="D16" s="158"/>
      <c r="E16" s="158"/>
      <c r="F16" s="158"/>
      <c r="G16" s="158"/>
      <c r="H16" s="158"/>
      <c r="I16" s="158"/>
      <c r="J16" s="159"/>
      <c r="M16" s="153"/>
      <c r="N16" s="153"/>
      <c r="O16" s="153"/>
      <c r="P16" s="153"/>
      <c r="Q16" s="153"/>
      <c r="R16" s="153"/>
      <c r="S16" s="153"/>
      <c r="T16" s="153"/>
      <c r="U16" s="153"/>
      <c r="AE16" s="83" t="s">
        <v>84</v>
      </c>
      <c r="AF16" s="83">
        <v>24</v>
      </c>
      <c r="AG16" s="83">
        <v>175</v>
      </c>
      <c r="AH16" s="83">
        <v>188</v>
      </c>
      <c r="AI16" s="83">
        <v>360</v>
      </c>
      <c r="AJ16" s="83">
        <v>277</v>
      </c>
      <c r="AK16" s="83">
        <v>1024</v>
      </c>
    </row>
    <row r="17" spans="1:37" ht="25.9" customHeight="1">
      <c r="A17" s="160" t="s">
        <v>291</v>
      </c>
      <c r="B17" s="83" t="s">
        <v>292</v>
      </c>
      <c r="C17" s="83">
        <v>1</v>
      </c>
      <c r="D17" s="83">
        <v>7</v>
      </c>
      <c r="E17" s="83">
        <v>14</v>
      </c>
      <c r="F17" s="83">
        <v>24</v>
      </c>
      <c r="G17" s="83">
        <v>30</v>
      </c>
      <c r="H17" s="83">
        <v>24</v>
      </c>
      <c r="I17" s="83">
        <v>6</v>
      </c>
      <c r="J17" s="84">
        <f t="shared" si="0"/>
        <v>106</v>
      </c>
      <c r="M17" s="90" t="s">
        <v>9937</v>
      </c>
      <c r="N17" s="90" t="s">
        <v>152</v>
      </c>
      <c r="O17" s="90" t="s">
        <v>291</v>
      </c>
      <c r="P17" s="90" t="s">
        <v>7128</v>
      </c>
      <c r="Q17" s="90" t="s">
        <v>443</v>
      </c>
      <c r="R17" s="90" t="s">
        <v>84</v>
      </c>
      <c r="S17" s="90" t="s">
        <v>5066</v>
      </c>
      <c r="T17" s="90" t="s">
        <v>8924</v>
      </c>
      <c r="U17" s="90" t="s">
        <v>6519</v>
      </c>
      <c r="V17" s="90" t="s">
        <v>490</v>
      </c>
      <c r="W17" s="90" t="s">
        <v>9934</v>
      </c>
      <c r="AE17" s="83" t="s">
        <v>152</v>
      </c>
      <c r="AF17" s="83">
        <v>31</v>
      </c>
      <c r="AG17" s="83">
        <v>80</v>
      </c>
      <c r="AH17" s="83">
        <v>49</v>
      </c>
      <c r="AI17" s="83">
        <v>2</v>
      </c>
      <c r="AJ17" s="83">
        <v>179</v>
      </c>
      <c r="AK17" s="83">
        <v>341</v>
      </c>
    </row>
    <row r="18" spans="1:37" ht="25.9" customHeight="1">
      <c r="A18" s="161"/>
      <c r="B18" s="83" t="s">
        <v>3202</v>
      </c>
      <c r="C18" s="83"/>
      <c r="D18" s="83"/>
      <c r="E18" s="83">
        <v>1</v>
      </c>
      <c r="F18" s="83">
        <v>3</v>
      </c>
      <c r="G18" s="83">
        <v>4</v>
      </c>
      <c r="H18" s="83">
        <v>1</v>
      </c>
      <c r="I18" s="83">
        <v>1</v>
      </c>
      <c r="J18" s="84">
        <f t="shared" si="0"/>
        <v>10</v>
      </c>
      <c r="M18" s="90" t="s">
        <v>216</v>
      </c>
      <c r="N18" s="90">
        <v>79</v>
      </c>
      <c r="O18" s="90">
        <v>60</v>
      </c>
      <c r="P18" s="90"/>
      <c r="Q18" s="90">
        <v>17</v>
      </c>
      <c r="R18" s="90">
        <v>28</v>
      </c>
      <c r="S18" s="90"/>
      <c r="T18" s="90"/>
      <c r="U18" s="90"/>
      <c r="V18" s="90">
        <v>1</v>
      </c>
      <c r="W18" s="90">
        <v>185</v>
      </c>
      <c r="AE18" s="83" t="s">
        <v>291</v>
      </c>
      <c r="AF18" s="83">
        <v>4</v>
      </c>
      <c r="AG18" s="83">
        <v>7</v>
      </c>
      <c r="AH18" s="83">
        <v>21</v>
      </c>
      <c r="AI18" s="83">
        <v>1</v>
      </c>
      <c r="AJ18" s="83">
        <v>93</v>
      </c>
      <c r="AK18" s="83">
        <v>126</v>
      </c>
    </row>
    <row r="19" spans="1:37" ht="25.9" customHeight="1">
      <c r="A19" s="161"/>
      <c r="B19" s="83" t="s">
        <v>4455</v>
      </c>
      <c r="C19" s="83"/>
      <c r="D19" s="83"/>
      <c r="E19" s="83"/>
      <c r="F19" s="83">
        <v>2</v>
      </c>
      <c r="G19" s="83">
        <v>5</v>
      </c>
      <c r="H19" s="83">
        <v>2</v>
      </c>
      <c r="I19" s="83">
        <v>1</v>
      </c>
      <c r="J19" s="84">
        <f t="shared" si="0"/>
        <v>10</v>
      </c>
      <c r="M19" s="90" t="s">
        <v>429</v>
      </c>
      <c r="N19" s="90">
        <v>2</v>
      </c>
      <c r="O19" s="90"/>
      <c r="P19" s="90"/>
      <c r="Q19" s="90">
        <v>1</v>
      </c>
      <c r="R19" s="90">
        <v>16</v>
      </c>
      <c r="S19" s="90">
        <v>1</v>
      </c>
      <c r="T19" s="90"/>
      <c r="U19" s="90"/>
      <c r="V19" s="90"/>
      <c r="W19" s="90">
        <v>20</v>
      </c>
      <c r="AE19" s="83" t="s">
        <v>490</v>
      </c>
      <c r="AF19" s="83">
        <v>28</v>
      </c>
      <c r="AG19" s="83">
        <v>40</v>
      </c>
      <c r="AH19" s="83">
        <v>13</v>
      </c>
      <c r="AI19" s="83">
        <v>4</v>
      </c>
      <c r="AJ19" s="83">
        <v>37</v>
      </c>
      <c r="AK19" s="83">
        <v>122</v>
      </c>
    </row>
    <row r="20" spans="1:37" ht="25.9" customHeight="1">
      <c r="A20" s="162"/>
      <c r="B20" s="84" t="s">
        <v>9938</v>
      </c>
      <c r="C20" s="84">
        <f>SUM(C17:C19)</f>
        <v>1</v>
      </c>
      <c r="D20" s="84">
        <f t="shared" ref="D20:J20" si="4">SUM(D17:D19)</f>
        <v>7</v>
      </c>
      <c r="E20" s="84">
        <f t="shared" si="4"/>
        <v>15</v>
      </c>
      <c r="F20" s="84">
        <f t="shared" si="4"/>
        <v>29</v>
      </c>
      <c r="G20" s="84">
        <f t="shared" si="4"/>
        <v>39</v>
      </c>
      <c r="H20" s="84">
        <f t="shared" si="4"/>
        <v>27</v>
      </c>
      <c r="I20" s="84">
        <f t="shared" si="4"/>
        <v>8</v>
      </c>
      <c r="J20" s="84">
        <f t="shared" si="4"/>
        <v>126</v>
      </c>
      <c r="K20" s="85"/>
      <c r="M20" s="90" t="s">
        <v>6226</v>
      </c>
      <c r="N20" s="90"/>
      <c r="O20" s="90">
        <v>1</v>
      </c>
      <c r="P20" s="90"/>
      <c r="Q20" s="90"/>
      <c r="R20" s="90"/>
      <c r="S20" s="90"/>
      <c r="T20" s="90"/>
      <c r="U20" s="90"/>
      <c r="V20" s="90"/>
      <c r="W20" s="90">
        <v>1</v>
      </c>
      <c r="AE20" s="83" t="s">
        <v>443</v>
      </c>
      <c r="AF20" s="83">
        <v>3</v>
      </c>
      <c r="AG20" s="83">
        <v>24</v>
      </c>
      <c r="AH20" s="83">
        <v>44</v>
      </c>
      <c r="AI20" s="83">
        <v>4</v>
      </c>
      <c r="AJ20" s="83">
        <v>24</v>
      </c>
      <c r="AK20" s="83">
        <v>99</v>
      </c>
    </row>
    <row r="21" spans="1:37" ht="25.9" customHeight="1">
      <c r="A21" s="157"/>
      <c r="B21" s="158"/>
      <c r="C21" s="158"/>
      <c r="D21" s="158"/>
      <c r="E21" s="158"/>
      <c r="F21" s="158"/>
      <c r="G21" s="158"/>
      <c r="H21" s="158"/>
      <c r="I21" s="158"/>
      <c r="J21" s="159"/>
      <c r="M21" s="90" t="s">
        <v>1217</v>
      </c>
      <c r="N21" s="90"/>
      <c r="O21" s="90"/>
      <c r="P21" s="90">
        <v>1</v>
      </c>
      <c r="Q21" s="90"/>
      <c r="R21" s="90">
        <v>31</v>
      </c>
      <c r="S21" s="90"/>
      <c r="T21" s="90"/>
      <c r="U21" s="90"/>
      <c r="V21" s="90"/>
      <c r="W21" s="90">
        <v>32</v>
      </c>
      <c r="AE21" s="83" t="s">
        <v>7128</v>
      </c>
      <c r="AF21" s="83">
        <v>4</v>
      </c>
      <c r="AG21" s="83">
        <v>21</v>
      </c>
      <c r="AH21" s="83">
        <v>12</v>
      </c>
      <c r="AI21" s="83">
        <v>3</v>
      </c>
      <c r="AJ21" s="83">
        <v>22</v>
      </c>
      <c r="AK21" s="83">
        <v>62</v>
      </c>
    </row>
    <row r="22" spans="1:37" ht="25.9" customHeight="1">
      <c r="A22" s="83" t="s">
        <v>490</v>
      </c>
      <c r="B22" s="84" t="s">
        <v>9938</v>
      </c>
      <c r="C22" s="84"/>
      <c r="D22" s="84">
        <v>12</v>
      </c>
      <c r="E22" s="84">
        <v>32</v>
      </c>
      <c r="F22" s="84">
        <v>33</v>
      </c>
      <c r="G22" s="84">
        <v>45</v>
      </c>
      <c r="H22" s="84"/>
      <c r="I22" s="84"/>
      <c r="J22" s="84">
        <f t="shared" si="0"/>
        <v>122</v>
      </c>
      <c r="M22" s="90" t="s">
        <v>90</v>
      </c>
      <c r="N22" s="90">
        <v>5</v>
      </c>
      <c r="O22" s="90">
        <v>2</v>
      </c>
      <c r="P22" s="90"/>
      <c r="Q22" s="90"/>
      <c r="R22" s="90">
        <v>13</v>
      </c>
      <c r="S22" s="90"/>
      <c r="T22" s="90"/>
      <c r="U22" s="90">
        <v>1</v>
      </c>
      <c r="V22" s="90">
        <v>1</v>
      </c>
      <c r="W22" s="90">
        <v>22</v>
      </c>
      <c r="AE22" s="83" t="s">
        <v>6519</v>
      </c>
      <c r="AF22" s="83"/>
      <c r="AG22" s="83">
        <v>1</v>
      </c>
      <c r="AH22" s="83"/>
      <c r="AI22" s="83"/>
      <c r="AJ22" s="83">
        <v>18</v>
      </c>
      <c r="AK22" s="83">
        <v>19</v>
      </c>
    </row>
    <row r="23" spans="1:37" ht="25.9" customHeight="1">
      <c r="A23" s="157"/>
      <c r="B23" s="158"/>
      <c r="C23" s="158"/>
      <c r="D23" s="158"/>
      <c r="E23" s="158"/>
      <c r="F23" s="158"/>
      <c r="G23" s="158"/>
      <c r="H23" s="158"/>
      <c r="I23" s="158"/>
      <c r="J23" s="159"/>
      <c r="M23" s="90" t="s">
        <v>1939</v>
      </c>
      <c r="N23" s="90"/>
      <c r="O23" s="90"/>
      <c r="P23" s="90"/>
      <c r="Q23" s="90"/>
      <c r="R23" s="90">
        <v>10</v>
      </c>
      <c r="S23" s="90"/>
      <c r="T23" s="90"/>
      <c r="U23" s="90"/>
      <c r="V23" s="90"/>
      <c r="W23" s="90">
        <v>10</v>
      </c>
      <c r="AE23" s="83" t="s">
        <v>5066</v>
      </c>
      <c r="AF23" s="83"/>
      <c r="AG23" s="83">
        <v>4</v>
      </c>
      <c r="AH23" s="83">
        <v>1</v>
      </c>
      <c r="AI23" s="83"/>
      <c r="AJ23" s="83">
        <v>3</v>
      </c>
      <c r="AK23" s="83">
        <v>8</v>
      </c>
    </row>
    <row r="24" spans="1:37" ht="25.9" customHeight="1">
      <c r="A24" s="160" t="s">
        <v>443</v>
      </c>
      <c r="B24" s="83" t="s">
        <v>444</v>
      </c>
      <c r="C24" s="83"/>
      <c r="D24" s="83">
        <v>35</v>
      </c>
      <c r="E24" s="83">
        <v>8</v>
      </c>
      <c r="F24" s="83">
        <v>5</v>
      </c>
      <c r="G24" s="83">
        <v>4</v>
      </c>
      <c r="H24" s="83">
        <v>24</v>
      </c>
      <c r="I24" s="83">
        <v>4</v>
      </c>
      <c r="J24" s="84">
        <f t="shared" si="0"/>
        <v>80</v>
      </c>
      <c r="M24" s="90" t="s">
        <v>9950</v>
      </c>
      <c r="N24" s="90">
        <v>1</v>
      </c>
      <c r="O24" s="90">
        <v>1</v>
      </c>
      <c r="P24" s="90"/>
      <c r="Q24" s="90"/>
      <c r="R24" s="90"/>
      <c r="S24" s="90"/>
      <c r="T24" s="90"/>
      <c r="U24" s="90"/>
      <c r="V24" s="90"/>
      <c r="W24" s="90">
        <v>2</v>
      </c>
      <c r="AE24" s="83" t="s">
        <v>8924</v>
      </c>
      <c r="AF24" s="83"/>
      <c r="AG24" s="83"/>
      <c r="AH24" s="83"/>
      <c r="AI24" s="83"/>
      <c r="AJ24" s="83">
        <v>2</v>
      </c>
      <c r="AK24" s="83">
        <v>2</v>
      </c>
    </row>
    <row r="25" spans="1:37" ht="25.9" customHeight="1">
      <c r="A25" s="161"/>
      <c r="B25" s="83" t="s">
        <v>445</v>
      </c>
      <c r="C25" s="83"/>
      <c r="D25" s="83">
        <v>3</v>
      </c>
      <c r="E25" s="83">
        <v>4</v>
      </c>
      <c r="F25" s="83"/>
      <c r="G25" s="83"/>
      <c r="H25" s="83">
        <v>2</v>
      </c>
      <c r="I25" s="83"/>
      <c r="J25" s="84">
        <f t="shared" si="0"/>
        <v>9</v>
      </c>
      <c r="M25" s="90" t="s">
        <v>9951</v>
      </c>
      <c r="N25" s="90">
        <v>1</v>
      </c>
      <c r="O25" s="90"/>
      <c r="P25" s="90"/>
      <c r="Q25" s="90"/>
      <c r="R25" s="90">
        <v>3</v>
      </c>
      <c r="S25" s="90"/>
      <c r="T25" s="90"/>
      <c r="U25" s="90"/>
      <c r="V25" s="90"/>
      <c r="W25" s="90">
        <v>4</v>
      </c>
      <c r="AE25" s="83" t="s">
        <v>9938</v>
      </c>
      <c r="AF25" s="83">
        <v>94</v>
      </c>
      <c r="AG25" s="83">
        <v>352</v>
      </c>
      <c r="AH25" s="83">
        <v>328</v>
      </c>
      <c r="AI25" s="83">
        <v>374</v>
      </c>
      <c r="AJ25" s="83">
        <v>655</v>
      </c>
      <c r="AK25" s="83">
        <v>1803</v>
      </c>
    </row>
    <row r="26" spans="1:37" ht="25.9" customHeight="1">
      <c r="A26" s="161"/>
      <c r="B26" s="83" t="s">
        <v>476</v>
      </c>
      <c r="C26" s="83"/>
      <c r="D26" s="83">
        <v>2</v>
      </c>
      <c r="E26" s="83"/>
      <c r="F26" s="83">
        <v>2</v>
      </c>
      <c r="G26" s="83"/>
      <c r="H26" s="83"/>
      <c r="I26" s="83"/>
      <c r="J26" s="84">
        <f t="shared" si="0"/>
        <v>4</v>
      </c>
      <c r="M26" s="90" t="s">
        <v>92</v>
      </c>
      <c r="N26" s="90">
        <v>253</v>
      </c>
      <c r="O26" s="90">
        <v>62</v>
      </c>
      <c r="P26" s="90">
        <v>61</v>
      </c>
      <c r="Q26" s="90">
        <v>81</v>
      </c>
      <c r="R26" s="90">
        <v>923</v>
      </c>
      <c r="S26" s="90">
        <v>7</v>
      </c>
      <c r="T26" s="90">
        <v>2</v>
      </c>
      <c r="U26" s="90">
        <v>18</v>
      </c>
      <c r="V26" s="90">
        <v>120</v>
      </c>
      <c r="W26" s="90">
        <v>1527</v>
      </c>
    </row>
    <row r="27" spans="1:37" ht="25.9" customHeight="1">
      <c r="A27" s="161"/>
      <c r="B27" s="83" t="s">
        <v>9948</v>
      </c>
      <c r="C27" s="83"/>
      <c r="D27" s="83">
        <v>0</v>
      </c>
      <c r="E27" s="83">
        <v>0</v>
      </c>
      <c r="F27" s="83">
        <v>0</v>
      </c>
      <c r="G27" s="83">
        <v>0</v>
      </c>
      <c r="H27" s="83">
        <v>4</v>
      </c>
      <c r="I27" s="83">
        <v>2</v>
      </c>
      <c r="J27" s="84">
        <f t="shared" si="0"/>
        <v>6</v>
      </c>
      <c r="M27" s="90" t="s">
        <v>9934</v>
      </c>
      <c r="N27" s="90">
        <v>341</v>
      </c>
      <c r="O27" s="90">
        <v>126</v>
      </c>
      <c r="P27" s="90">
        <v>62</v>
      </c>
      <c r="Q27" s="90">
        <v>99</v>
      </c>
      <c r="R27" s="90">
        <v>1024</v>
      </c>
      <c r="S27" s="90">
        <v>8</v>
      </c>
      <c r="T27" s="90">
        <v>2</v>
      </c>
      <c r="U27" s="90">
        <v>19</v>
      </c>
      <c r="V27" s="90">
        <v>122</v>
      </c>
      <c r="W27" s="90">
        <v>1803</v>
      </c>
    </row>
    <row r="28" spans="1:37" ht="25.9" customHeight="1">
      <c r="A28" s="162"/>
      <c r="B28" s="84" t="s">
        <v>9938</v>
      </c>
      <c r="C28" s="84"/>
      <c r="D28" s="84">
        <f>SUM(D24:D27)</f>
        <v>40</v>
      </c>
      <c r="E28" s="84">
        <f t="shared" ref="E28:J28" si="5">SUM(E24:E27)</f>
        <v>12</v>
      </c>
      <c r="F28" s="84">
        <f t="shared" si="5"/>
        <v>7</v>
      </c>
      <c r="G28" s="84">
        <f t="shared" si="5"/>
        <v>4</v>
      </c>
      <c r="H28" s="84">
        <f t="shared" si="5"/>
        <v>30</v>
      </c>
      <c r="I28" s="84">
        <f t="shared" si="5"/>
        <v>6</v>
      </c>
      <c r="J28" s="84">
        <f t="shared" si="5"/>
        <v>99</v>
      </c>
    </row>
    <row r="29" spans="1:37" ht="25.9" customHeight="1">
      <c r="A29" s="157"/>
      <c r="B29" s="158"/>
      <c r="C29" s="158"/>
      <c r="D29" s="158"/>
      <c r="E29" s="158"/>
      <c r="F29" s="158"/>
      <c r="G29" s="158"/>
      <c r="H29" s="158"/>
      <c r="I29" s="158"/>
      <c r="J29" s="159"/>
      <c r="M29" s="151" t="s">
        <v>9952</v>
      </c>
      <c r="N29" s="151"/>
      <c r="O29" s="151"/>
      <c r="P29" s="151"/>
    </row>
    <row r="30" spans="1:37" ht="25.9" customHeight="1">
      <c r="A30" s="84" t="s">
        <v>7128</v>
      </c>
      <c r="B30" s="84" t="s">
        <v>9938</v>
      </c>
      <c r="C30" s="84"/>
      <c r="D30" s="84"/>
      <c r="E30" s="84"/>
      <c r="F30" s="84"/>
      <c r="G30" s="84">
        <v>8</v>
      </c>
      <c r="H30" s="84">
        <v>33</v>
      </c>
      <c r="I30" s="84">
        <v>21</v>
      </c>
      <c r="J30" s="84">
        <f t="shared" si="0"/>
        <v>62</v>
      </c>
      <c r="M30" s="83"/>
      <c r="N30" s="83" t="s">
        <v>126</v>
      </c>
      <c r="O30" s="83" t="s">
        <v>87</v>
      </c>
      <c r="P30" s="83" t="s">
        <v>9953</v>
      </c>
    </row>
    <row r="31" spans="1:37" ht="25.9" customHeight="1">
      <c r="A31" s="154"/>
      <c r="B31" s="155"/>
      <c r="C31" s="155"/>
      <c r="D31" s="155"/>
      <c r="E31" s="155"/>
      <c r="F31" s="155"/>
      <c r="G31" s="155"/>
      <c r="H31" s="155"/>
      <c r="I31" s="155"/>
      <c r="J31" s="156"/>
      <c r="M31" s="83" t="s">
        <v>84</v>
      </c>
      <c r="N31" s="83">
        <v>506</v>
      </c>
      <c r="O31" s="83">
        <v>518</v>
      </c>
      <c r="P31" s="83">
        <v>1024</v>
      </c>
    </row>
    <row r="32" spans="1:37" ht="25.9" customHeight="1">
      <c r="A32" s="84" t="s">
        <v>6519</v>
      </c>
      <c r="B32" s="84" t="s">
        <v>9938</v>
      </c>
      <c r="C32" s="84"/>
      <c r="D32" s="84"/>
      <c r="E32" s="84"/>
      <c r="F32" s="84"/>
      <c r="G32" s="84">
        <v>6</v>
      </c>
      <c r="H32" s="84">
        <v>13</v>
      </c>
      <c r="I32" s="84"/>
      <c r="J32" s="84">
        <f t="shared" si="0"/>
        <v>19</v>
      </c>
      <c r="M32" s="83" t="s">
        <v>152</v>
      </c>
      <c r="N32" s="83">
        <v>341</v>
      </c>
      <c r="O32" s="83"/>
      <c r="P32" s="83">
        <v>341</v>
      </c>
    </row>
    <row r="33" spans="1:23" ht="25.9" customHeight="1">
      <c r="A33" s="154"/>
      <c r="B33" s="155"/>
      <c r="C33" s="155"/>
      <c r="D33" s="155"/>
      <c r="E33" s="155"/>
      <c r="F33" s="155"/>
      <c r="G33" s="155"/>
      <c r="H33" s="155"/>
      <c r="I33" s="155"/>
      <c r="J33" s="156"/>
      <c r="M33" s="83" t="s">
        <v>291</v>
      </c>
      <c r="N33" s="83">
        <v>126</v>
      </c>
      <c r="O33" s="83"/>
      <c r="P33" s="83">
        <v>126</v>
      </c>
    </row>
    <row r="34" spans="1:23" ht="25.9" customHeight="1">
      <c r="A34" s="84" t="s">
        <v>5066</v>
      </c>
      <c r="B34" s="84" t="s">
        <v>9938</v>
      </c>
      <c r="C34" s="84"/>
      <c r="D34" s="84"/>
      <c r="E34" s="84"/>
      <c r="F34" s="84">
        <v>1</v>
      </c>
      <c r="G34" s="84">
        <v>3</v>
      </c>
      <c r="H34" s="84">
        <v>4</v>
      </c>
      <c r="I34" s="84"/>
      <c r="J34" s="84">
        <f t="shared" si="0"/>
        <v>8</v>
      </c>
      <c r="M34" s="83" t="s">
        <v>490</v>
      </c>
      <c r="N34" s="83">
        <v>33</v>
      </c>
      <c r="O34" s="83">
        <v>89</v>
      </c>
      <c r="P34" s="83">
        <v>122</v>
      </c>
    </row>
    <row r="35" spans="1:23" ht="25.9" customHeight="1">
      <c r="A35" s="154"/>
      <c r="B35" s="155"/>
      <c r="C35" s="155"/>
      <c r="D35" s="155"/>
      <c r="E35" s="155"/>
      <c r="F35" s="155"/>
      <c r="G35" s="155"/>
      <c r="H35" s="155"/>
      <c r="I35" s="155"/>
      <c r="J35" s="156"/>
      <c r="M35" s="83" t="s">
        <v>443</v>
      </c>
      <c r="N35" s="83">
        <v>48</v>
      </c>
      <c r="O35" s="83">
        <v>51</v>
      </c>
      <c r="P35" s="83">
        <v>99</v>
      </c>
    </row>
    <row r="36" spans="1:23" ht="25.9" customHeight="1">
      <c r="A36" s="84" t="s">
        <v>9954</v>
      </c>
      <c r="B36" s="84" t="s">
        <v>9938</v>
      </c>
      <c r="C36" s="84"/>
      <c r="D36" s="84"/>
      <c r="E36" s="84"/>
      <c r="F36" s="84"/>
      <c r="G36" s="84"/>
      <c r="H36" s="84">
        <v>1</v>
      </c>
      <c r="I36" s="84">
        <v>1</v>
      </c>
      <c r="J36" s="84">
        <f t="shared" si="0"/>
        <v>2</v>
      </c>
      <c r="M36" s="83" t="s">
        <v>7128</v>
      </c>
      <c r="N36" s="83">
        <v>29</v>
      </c>
      <c r="O36" s="83">
        <v>33</v>
      </c>
      <c r="P36" s="83">
        <v>62</v>
      </c>
    </row>
    <row r="37" spans="1:23" ht="25.9" customHeight="1">
      <c r="A37" s="154"/>
      <c r="B37" s="155"/>
      <c r="C37" s="155"/>
      <c r="D37" s="155"/>
      <c r="E37" s="155"/>
      <c r="F37" s="155"/>
      <c r="G37" s="155"/>
      <c r="H37" s="155"/>
      <c r="I37" s="155"/>
      <c r="J37" s="156"/>
      <c r="M37" s="83" t="s">
        <v>6519</v>
      </c>
      <c r="N37" s="83"/>
      <c r="O37" s="83">
        <v>19</v>
      </c>
      <c r="P37" s="83">
        <v>19</v>
      </c>
    </row>
    <row r="38" spans="1:23" ht="25.9" customHeight="1">
      <c r="A38" s="152" t="s">
        <v>9955</v>
      </c>
      <c r="B38" s="152"/>
      <c r="C38" s="84">
        <f>C13+C15+C20+C22+C28+C30+C32+C34+C36</f>
        <v>43</v>
      </c>
      <c r="D38" s="84">
        <f t="shared" ref="D38:J38" si="6">D13+D15+D20+D22+D28+D30+D32+D34+D36</f>
        <v>240</v>
      </c>
      <c r="E38" s="84">
        <f t="shared" si="6"/>
        <v>270</v>
      </c>
      <c r="F38" s="84">
        <f t="shared" si="6"/>
        <v>389</v>
      </c>
      <c r="G38" s="84">
        <f t="shared" si="6"/>
        <v>363</v>
      </c>
      <c r="H38" s="84">
        <f t="shared" si="6"/>
        <v>338</v>
      </c>
      <c r="I38" s="84">
        <f t="shared" si="6"/>
        <v>160</v>
      </c>
      <c r="J38" s="84">
        <f t="shared" si="6"/>
        <v>1803</v>
      </c>
      <c r="M38" s="83" t="s">
        <v>5066</v>
      </c>
      <c r="N38" s="83">
        <v>3</v>
      </c>
      <c r="O38" s="83">
        <v>5</v>
      </c>
      <c r="P38" s="83">
        <v>8</v>
      </c>
    </row>
    <row r="39" spans="1:23" ht="25.9" customHeight="1">
      <c r="M39" s="83" t="s">
        <v>8924</v>
      </c>
      <c r="N39" s="83">
        <v>2</v>
      </c>
      <c r="O39" s="83"/>
      <c r="P39" s="83">
        <v>2</v>
      </c>
    </row>
    <row r="40" spans="1:23" ht="25.9" customHeight="1">
      <c r="M40" s="83" t="s">
        <v>9934</v>
      </c>
      <c r="N40" s="83">
        <v>1088</v>
      </c>
      <c r="O40" s="83">
        <v>715</v>
      </c>
      <c r="P40" s="83">
        <v>1803</v>
      </c>
    </row>
    <row r="44" spans="1:23" ht="25.9" customHeight="1">
      <c r="M44" s="151" t="s">
        <v>9956</v>
      </c>
      <c r="N44" s="151"/>
      <c r="O44" s="151"/>
      <c r="P44" s="151"/>
      <c r="Q44" s="151"/>
      <c r="R44" s="151"/>
      <c r="S44" s="151"/>
      <c r="T44" s="151"/>
      <c r="U44" s="151"/>
      <c r="V44" s="151"/>
      <c r="W44" s="151"/>
    </row>
    <row r="45" spans="1:23" ht="25.9" customHeight="1">
      <c r="M45" s="83" t="s">
        <v>9957</v>
      </c>
      <c r="N45" s="83" t="s">
        <v>152</v>
      </c>
      <c r="O45" s="83" t="s">
        <v>291</v>
      </c>
      <c r="P45" s="83" t="s">
        <v>7128</v>
      </c>
      <c r="Q45" s="83" t="s">
        <v>443</v>
      </c>
      <c r="R45" s="83" t="s">
        <v>84</v>
      </c>
      <c r="S45" s="83" t="s">
        <v>5066</v>
      </c>
      <c r="T45" s="83" t="s">
        <v>8924</v>
      </c>
      <c r="U45" s="83" t="s">
        <v>6519</v>
      </c>
      <c r="V45" s="83" t="s">
        <v>490</v>
      </c>
      <c r="W45" s="83" t="s">
        <v>9934</v>
      </c>
    </row>
    <row r="46" spans="1:23" ht="25.9" customHeight="1">
      <c r="M46" s="121" t="s">
        <v>92</v>
      </c>
      <c r="N46" s="83">
        <v>253</v>
      </c>
      <c r="O46" s="83">
        <v>62</v>
      </c>
      <c r="P46" s="83">
        <v>61</v>
      </c>
      <c r="Q46" s="83">
        <v>81</v>
      </c>
      <c r="R46" s="83">
        <v>923</v>
      </c>
      <c r="S46" s="83">
        <v>7</v>
      </c>
      <c r="T46" s="83">
        <v>2</v>
      </c>
      <c r="U46" s="83">
        <v>18</v>
      </c>
      <c r="V46" s="83">
        <v>120</v>
      </c>
      <c r="W46" s="83">
        <v>1527</v>
      </c>
    </row>
    <row r="47" spans="1:23" ht="25.9" customHeight="1">
      <c r="M47" s="121" t="s">
        <v>216</v>
      </c>
      <c r="N47" s="83">
        <v>79</v>
      </c>
      <c r="O47" s="83">
        <v>60</v>
      </c>
      <c r="P47" s="83"/>
      <c r="Q47" s="83">
        <v>17</v>
      </c>
      <c r="R47" s="83">
        <v>28</v>
      </c>
      <c r="S47" s="83"/>
      <c r="T47" s="83"/>
      <c r="U47" s="83"/>
      <c r="V47" s="83">
        <v>1</v>
      </c>
      <c r="W47" s="83">
        <v>185</v>
      </c>
    </row>
    <row r="48" spans="1:23" ht="25.9" customHeight="1">
      <c r="M48" s="121" t="s">
        <v>1217</v>
      </c>
      <c r="N48" s="83"/>
      <c r="O48" s="83"/>
      <c r="P48" s="83">
        <v>1</v>
      </c>
      <c r="Q48" s="83"/>
      <c r="R48" s="83">
        <v>31</v>
      </c>
      <c r="S48" s="83"/>
      <c r="T48" s="83"/>
      <c r="U48" s="83"/>
      <c r="V48" s="83"/>
      <c r="W48" s="83">
        <v>32</v>
      </c>
    </row>
    <row r="49" spans="13:23" ht="25.9" customHeight="1">
      <c r="M49" s="121" t="s">
        <v>90</v>
      </c>
      <c r="N49" s="83">
        <v>5</v>
      </c>
      <c r="O49" s="83">
        <v>2</v>
      </c>
      <c r="P49" s="83"/>
      <c r="Q49" s="83"/>
      <c r="R49" s="83">
        <v>13</v>
      </c>
      <c r="S49" s="83"/>
      <c r="T49" s="83"/>
      <c r="U49" s="83">
        <v>1</v>
      </c>
      <c r="V49" s="83">
        <v>1</v>
      </c>
      <c r="W49" s="83">
        <v>22</v>
      </c>
    </row>
    <row r="50" spans="13:23" ht="25.9" customHeight="1">
      <c r="M50" s="121" t="s">
        <v>429</v>
      </c>
      <c r="N50" s="83">
        <v>2</v>
      </c>
      <c r="O50" s="83"/>
      <c r="P50" s="83"/>
      <c r="Q50" s="83">
        <v>1</v>
      </c>
      <c r="R50" s="83">
        <v>16</v>
      </c>
      <c r="S50" s="83">
        <v>1</v>
      </c>
      <c r="T50" s="83"/>
      <c r="U50" s="83"/>
      <c r="V50" s="83"/>
      <c r="W50" s="83">
        <v>20</v>
      </c>
    </row>
    <row r="51" spans="13:23" ht="25.9" customHeight="1">
      <c r="M51" s="121" t="s">
        <v>1939</v>
      </c>
      <c r="N51" s="83"/>
      <c r="O51" s="83"/>
      <c r="P51" s="83"/>
      <c r="Q51" s="83"/>
      <c r="R51" s="83">
        <v>10</v>
      </c>
      <c r="S51" s="83"/>
      <c r="T51" s="83"/>
      <c r="U51" s="83"/>
      <c r="V51" s="83"/>
      <c r="W51" s="83">
        <v>10</v>
      </c>
    </row>
    <row r="52" spans="13:23" ht="25.9" customHeight="1">
      <c r="M52" s="121" t="s">
        <v>9951</v>
      </c>
      <c r="N52" s="83">
        <v>1</v>
      </c>
      <c r="O52" s="83"/>
      <c r="P52" s="83"/>
      <c r="Q52" s="83"/>
      <c r="R52" s="83">
        <v>3</v>
      </c>
      <c r="S52" s="83"/>
      <c r="T52" s="83"/>
      <c r="U52" s="83"/>
      <c r="V52" s="83"/>
      <c r="W52" s="83">
        <v>4</v>
      </c>
    </row>
    <row r="53" spans="13:23" ht="25.9" customHeight="1">
      <c r="M53" s="121" t="s">
        <v>9950</v>
      </c>
      <c r="N53" s="83">
        <v>1</v>
      </c>
      <c r="O53" s="83">
        <v>1</v>
      </c>
      <c r="P53" s="83"/>
      <c r="Q53" s="83"/>
      <c r="R53" s="83"/>
      <c r="S53" s="83"/>
      <c r="T53" s="83"/>
      <c r="U53" s="83"/>
      <c r="V53" s="83"/>
      <c r="W53" s="83">
        <v>2</v>
      </c>
    </row>
    <row r="54" spans="13:23" ht="25.9" customHeight="1">
      <c r="M54" s="121" t="s">
        <v>6226</v>
      </c>
      <c r="N54" s="83"/>
      <c r="O54" s="83">
        <v>1</v>
      </c>
      <c r="P54" s="83"/>
      <c r="Q54" s="83"/>
      <c r="R54" s="83"/>
      <c r="S54" s="83"/>
      <c r="T54" s="83"/>
      <c r="U54" s="83"/>
      <c r="V54" s="83"/>
      <c r="W54" s="83">
        <v>1</v>
      </c>
    </row>
    <row r="55" spans="13:23" ht="25.9" customHeight="1">
      <c r="M55" s="121" t="s">
        <v>9934</v>
      </c>
      <c r="N55" s="83">
        <v>341</v>
      </c>
      <c r="O55" s="83">
        <v>126</v>
      </c>
      <c r="P55" s="83">
        <v>62</v>
      </c>
      <c r="Q55" s="83">
        <v>99</v>
      </c>
      <c r="R55" s="83">
        <v>1024</v>
      </c>
      <c r="S55" s="83">
        <v>8</v>
      </c>
      <c r="T55" s="83">
        <v>2</v>
      </c>
      <c r="U55" s="83">
        <v>19</v>
      </c>
      <c r="V55" s="83">
        <v>122</v>
      </c>
      <c r="W55" s="83">
        <v>1803</v>
      </c>
    </row>
  </sheetData>
  <autoFilter ref="AV1:AY1" xr:uid="{0516A9E0-ACD7-4141-9AB0-D2BBF1E8F9D8}">
    <sortState xmlns:xlrd2="http://schemas.microsoft.com/office/spreadsheetml/2017/richdata2" ref="AV2:AY13">
      <sortCondition descending="1" ref="AW1"/>
    </sortState>
  </autoFilter>
  <mergeCells count="27">
    <mergeCell ref="AE1:AN1"/>
    <mergeCell ref="AE14:AK14"/>
    <mergeCell ref="M29:P29"/>
    <mergeCell ref="A29:J29"/>
    <mergeCell ref="A23:J23"/>
    <mergeCell ref="A21:J21"/>
    <mergeCell ref="R1:S1"/>
    <mergeCell ref="T1:U1"/>
    <mergeCell ref="M1:M2"/>
    <mergeCell ref="N1:O1"/>
    <mergeCell ref="P1:Q1"/>
    <mergeCell ref="A16:J16"/>
    <mergeCell ref="A14:J14"/>
    <mergeCell ref="A17:A20"/>
    <mergeCell ref="A24:A28"/>
    <mergeCell ref="AB1:AB2"/>
    <mergeCell ref="M44:W44"/>
    <mergeCell ref="A3:A13"/>
    <mergeCell ref="V1:W1"/>
    <mergeCell ref="X1:Y1"/>
    <mergeCell ref="Z1:AA1"/>
    <mergeCell ref="M16:U16"/>
    <mergeCell ref="A38:B38"/>
    <mergeCell ref="A37:J37"/>
    <mergeCell ref="A35:J35"/>
    <mergeCell ref="A33:J33"/>
    <mergeCell ref="A31:J31"/>
  </mergeCells>
  <pageMargins left="0.7" right="0.7" top="0.75" bottom="0.75" header="0.3" footer="0.3"/>
  <ignoredErrors>
    <ignoredError sqref="C12:J1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9DC8-E265-470D-A874-0245F302EA62}">
  <dimension ref="A1:N58"/>
  <sheetViews>
    <sheetView zoomScale="121" workbookViewId="0">
      <selection activeCell="G1" sqref="G1:I29"/>
    </sheetView>
  </sheetViews>
  <sheetFormatPr defaultRowHeight="14.45"/>
  <cols>
    <col min="1" max="4" width="11.28515625" customWidth="1"/>
    <col min="7" max="7" width="8.85546875" style="96"/>
    <col min="8" max="8" width="20" customWidth="1"/>
    <col min="9" max="9" width="11.7109375" customWidth="1"/>
  </cols>
  <sheetData>
    <row r="1" spans="1:14">
      <c r="A1" t="s">
        <v>25</v>
      </c>
      <c r="C1" t="s">
        <v>9938</v>
      </c>
      <c r="G1" s="165" t="s">
        <v>28</v>
      </c>
      <c r="H1" s="166"/>
      <c r="I1" s="167"/>
    </row>
    <row r="2" spans="1:14" ht="15" thickBot="1">
      <c r="A2" t="s">
        <v>84</v>
      </c>
      <c r="F2" s="92"/>
      <c r="G2" s="103" t="s">
        <v>9958</v>
      </c>
      <c r="H2" s="101" t="s">
        <v>25</v>
      </c>
      <c r="I2" s="102" t="s">
        <v>9938</v>
      </c>
      <c r="J2" s="92"/>
      <c r="K2" s="92"/>
      <c r="L2" s="92"/>
      <c r="M2" s="92"/>
      <c r="N2" s="92"/>
    </row>
    <row r="3" spans="1:14">
      <c r="A3" t="s">
        <v>140</v>
      </c>
      <c r="B3">
        <v>528</v>
      </c>
      <c r="D3" s="89"/>
      <c r="F3" s="82"/>
      <c r="G3" s="97">
        <v>1</v>
      </c>
      <c r="H3" s="93" t="s">
        <v>84</v>
      </c>
      <c r="I3" s="98">
        <v>1024</v>
      </c>
      <c r="J3" s="82"/>
      <c r="K3" s="82"/>
      <c r="L3" s="82"/>
      <c r="M3" s="82"/>
      <c r="N3" s="82"/>
    </row>
    <row r="4" spans="1:14">
      <c r="A4" s="91" t="s">
        <v>104</v>
      </c>
      <c r="B4" s="89">
        <v>167</v>
      </c>
      <c r="D4" s="89"/>
      <c r="F4" s="82"/>
      <c r="G4" s="97"/>
      <c r="H4" s="94" t="s">
        <v>140</v>
      </c>
      <c r="I4" s="99">
        <v>528</v>
      </c>
      <c r="J4" s="82"/>
      <c r="K4" s="82"/>
      <c r="L4" s="82"/>
      <c r="M4" s="82"/>
      <c r="N4" s="82"/>
    </row>
    <row r="5" spans="1:14">
      <c r="A5" s="85" t="s">
        <v>124</v>
      </c>
      <c r="B5" s="89">
        <v>90</v>
      </c>
      <c r="D5" s="89"/>
      <c r="F5" s="82"/>
      <c r="G5" s="97"/>
      <c r="H5" s="94" t="s">
        <v>104</v>
      </c>
      <c r="I5" s="99">
        <v>167</v>
      </c>
      <c r="J5" s="82"/>
      <c r="K5" s="82"/>
      <c r="L5" s="82"/>
      <c r="M5" s="82"/>
      <c r="N5" s="82"/>
    </row>
    <row r="6" spans="1:14">
      <c r="A6" s="85" t="s">
        <v>214</v>
      </c>
      <c r="B6" s="89">
        <v>51</v>
      </c>
      <c r="D6" s="89"/>
      <c r="F6" s="82"/>
      <c r="G6" s="97"/>
      <c r="H6" s="94" t="s">
        <v>124</v>
      </c>
      <c r="I6" s="99">
        <v>90</v>
      </c>
      <c r="J6" s="82"/>
      <c r="K6" s="82"/>
      <c r="L6" s="82"/>
      <c r="M6" s="82"/>
      <c r="N6" s="82"/>
    </row>
    <row r="7" spans="1:14">
      <c r="A7" s="85" t="s">
        <v>323</v>
      </c>
      <c r="B7" s="89">
        <v>31</v>
      </c>
      <c r="D7" s="89"/>
      <c r="F7" s="82"/>
      <c r="G7" s="97"/>
      <c r="H7" s="94" t="s">
        <v>214</v>
      </c>
      <c r="I7" s="99">
        <v>51</v>
      </c>
      <c r="J7" s="82"/>
      <c r="K7" s="82"/>
      <c r="L7" s="82"/>
      <c r="M7" s="82"/>
      <c r="N7" s="82"/>
    </row>
    <row r="8" spans="1:14">
      <c r="A8" s="85" t="s">
        <v>656</v>
      </c>
      <c r="B8" s="89">
        <v>20</v>
      </c>
      <c r="D8" s="89"/>
      <c r="F8" s="82"/>
      <c r="G8" s="97"/>
      <c r="H8" s="94" t="s">
        <v>323</v>
      </c>
      <c r="I8" s="99">
        <v>31</v>
      </c>
      <c r="J8" s="82"/>
      <c r="K8" s="82"/>
      <c r="L8" s="82"/>
      <c r="M8" s="82"/>
      <c r="N8" s="82"/>
    </row>
    <row r="9" spans="1:14">
      <c r="A9" s="85" t="s">
        <v>196</v>
      </c>
      <c r="B9" s="89">
        <v>19</v>
      </c>
      <c r="D9" s="89"/>
      <c r="F9" s="82"/>
      <c r="G9" s="97"/>
      <c r="H9" s="94" t="s">
        <v>656</v>
      </c>
      <c r="I9" s="99">
        <v>20</v>
      </c>
      <c r="J9" s="82"/>
      <c r="K9" s="82"/>
      <c r="L9" s="82"/>
      <c r="M9" s="82"/>
      <c r="N9" s="82"/>
    </row>
    <row r="10" spans="1:14">
      <c r="A10" s="85" t="s">
        <v>944</v>
      </c>
      <c r="B10" s="89">
        <v>12</v>
      </c>
      <c r="D10" s="89"/>
      <c r="F10" s="82"/>
      <c r="G10" s="97"/>
      <c r="H10" s="94" t="s">
        <v>196</v>
      </c>
      <c r="I10" s="99">
        <v>19</v>
      </c>
      <c r="J10" s="82"/>
      <c r="K10" s="82"/>
      <c r="L10" s="82"/>
      <c r="M10" s="82"/>
      <c r="N10" s="82"/>
    </row>
    <row r="11" spans="1:14">
      <c r="A11" s="85" t="s">
        <v>85</v>
      </c>
      <c r="B11" s="89">
        <v>11</v>
      </c>
      <c r="D11" s="89"/>
      <c r="F11" s="82"/>
      <c r="G11" s="97"/>
      <c r="H11" s="94" t="s">
        <v>944</v>
      </c>
      <c r="I11" s="99">
        <v>12</v>
      </c>
      <c r="J11" s="82"/>
      <c r="K11" s="82"/>
      <c r="L11" s="82"/>
      <c r="M11" s="82"/>
      <c r="N11" s="82"/>
    </row>
    <row r="12" spans="1:14">
      <c r="A12" s="85" t="s">
        <v>9948</v>
      </c>
      <c r="B12" s="89">
        <v>95</v>
      </c>
      <c r="D12" s="89"/>
      <c r="F12" s="82"/>
      <c r="G12" s="97"/>
      <c r="H12" s="94" t="s">
        <v>85</v>
      </c>
      <c r="I12" s="99">
        <v>11</v>
      </c>
      <c r="J12" s="82"/>
      <c r="K12" s="82"/>
      <c r="L12" s="82"/>
      <c r="M12" s="82"/>
      <c r="N12" s="82"/>
    </row>
    <row r="13" spans="1:14">
      <c r="A13" s="85" t="s">
        <v>9938</v>
      </c>
      <c r="B13" s="89">
        <v>1024</v>
      </c>
      <c r="C13" s="81"/>
      <c r="D13" s="89"/>
      <c r="F13" s="82"/>
      <c r="G13" s="106"/>
      <c r="H13" s="104" t="s">
        <v>9948</v>
      </c>
      <c r="I13" s="107">
        <v>95</v>
      </c>
      <c r="J13" s="82"/>
      <c r="K13" s="82"/>
      <c r="L13" s="82"/>
      <c r="M13" s="82"/>
      <c r="N13" s="82"/>
    </row>
    <row r="14" spans="1:14">
      <c r="A14" t="s">
        <v>152</v>
      </c>
      <c r="B14" t="s">
        <v>9938</v>
      </c>
      <c r="C14">
        <v>341</v>
      </c>
      <c r="F14" s="82"/>
      <c r="G14" s="108">
        <v>2</v>
      </c>
      <c r="H14" s="105" t="s">
        <v>152</v>
      </c>
      <c r="I14" s="109">
        <v>341</v>
      </c>
      <c r="J14" s="82"/>
      <c r="K14" s="82"/>
      <c r="L14" s="82"/>
      <c r="M14" s="82"/>
      <c r="N14" s="82"/>
    </row>
    <row r="15" spans="1:14">
      <c r="F15" s="82"/>
      <c r="G15" s="108">
        <v>3</v>
      </c>
      <c r="H15" s="105" t="s">
        <v>291</v>
      </c>
      <c r="I15" s="109">
        <v>126</v>
      </c>
      <c r="J15" s="82"/>
      <c r="K15" s="82"/>
      <c r="L15" s="82"/>
      <c r="M15" s="82"/>
      <c r="N15" s="82"/>
    </row>
    <row r="16" spans="1:14">
      <c r="A16" t="s">
        <v>291</v>
      </c>
      <c r="B16" s="91" t="s">
        <v>292</v>
      </c>
      <c r="C16">
        <v>106</v>
      </c>
      <c r="F16" s="82"/>
      <c r="G16" s="97"/>
      <c r="H16" s="95" t="s">
        <v>292</v>
      </c>
      <c r="I16" s="100">
        <v>106</v>
      </c>
      <c r="J16" s="82"/>
      <c r="K16" s="82"/>
      <c r="L16" s="82"/>
      <c r="M16" s="82"/>
      <c r="N16" s="82"/>
    </row>
    <row r="17" spans="1:14">
      <c r="B17" s="85" t="s">
        <v>3202</v>
      </c>
      <c r="C17">
        <v>10</v>
      </c>
      <c r="F17" s="82"/>
      <c r="G17" s="97"/>
      <c r="H17" s="94" t="s">
        <v>3202</v>
      </c>
      <c r="I17" s="99">
        <v>10</v>
      </c>
      <c r="J17" s="82"/>
      <c r="K17" s="82"/>
      <c r="L17" s="82"/>
      <c r="M17" s="82"/>
      <c r="N17" s="82"/>
    </row>
    <row r="18" spans="1:14">
      <c r="B18" s="85" t="s">
        <v>4455</v>
      </c>
      <c r="C18">
        <v>10</v>
      </c>
      <c r="F18" s="82"/>
      <c r="G18" s="97"/>
      <c r="H18" s="94" t="s">
        <v>4455</v>
      </c>
      <c r="I18" s="99">
        <v>10</v>
      </c>
      <c r="J18" s="82"/>
      <c r="K18" s="82"/>
      <c r="L18" s="82"/>
      <c r="M18" s="82"/>
      <c r="N18" s="82"/>
    </row>
    <row r="19" spans="1:14">
      <c r="B19" s="85" t="s">
        <v>9938</v>
      </c>
      <c r="C19">
        <v>126</v>
      </c>
      <c r="F19" s="92"/>
      <c r="G19" s="108">
        <v>4</v>
      </c>
      <c r="H19" s="105" t="s">
        <v>490</v>
      </c>
      <c r="I19" s="109">
        <v>122</v>
      </c>
      <c r="J19" s="92"/>
      <c r="K19" s="92"/>
      <c r="L19" s="92"/>
      <c r="M19" s="92"/>
      <c r="N19" s="92"/>
    </row>
    <row r="20" spans="1:14">
      <c r="B20" s="85"/>
      <c r="F20" s="82"/>
      <c r="G20" s="97">
        <v>5</v>
      </c>
      <c r="H20" s="93" t="s">
        <v>443</v>
      </c>
      <c r="I20" s="98">
        <v>99</v>
      </c>
      <c r="J20" s="82"/>
      <c r="K20" s="82"/>
      <c r="L20" s="82"/>
      <c r="M20" s="82"/>
      <c r="N20" s="82"/>
    </row>
    <row r="21" spans="1:14">
      <c r="A21" t="s">
        <v>490</v>
      </c>
      <c r="B21" s="85" t="s">
        <v>9938</v>
      </c>
      <c r="C21">
        <v>122</v>
      </c>
      <c r="F21" s="82"/>
      <c r="G21" s="97"/>
      <c r="H21" s="94" t="s">
        <v>444</v>
      </c>
      <c r="I21" s="98">
        <v>80</v>
      </c>
      <c r="J21" s="82"/>
      <c r="K21" s="82"/>
      <c r="L21" s="82"/>
      <c r="M21" s="82"/>
      <c r="N21" s="82"/>
    </row>
    <row r="22" spans="1:14">
      <c r="B22" s="85"/>
      <c r="F22" s="82"/>
      <c r="G22" s="97"/>
      <c r="H22" s="94" t="s">
        <v>445</v>
      </c>
      <c r="I22" s="99">
        <v>9</v>
      </c>
      <c r="J22" s="82"/>
      <c r="K22" s="82"/>
      <c r="L22" s="82"/>
      <c r="M22" s="82"/>
      <c r="N22" s="82"/>
    </row>
    <row r="23" spans="1:14">
      <c r="A23" t="s">
        <v>443</v>
      </c>
      <c r="B23" s="85" t="s">
        <v>444</v>
      </c>
      <c r="C23">
        <v>80</v>
      </c>
      <c r="F23" s="82"/>
      <c r="G23" s="97"/>
      <c r="H23" s="94" t="s">
        <v>476</v>
      </c>
      <c r="I23" s="99">
        <v>4</v>
      </c>
      <c r="J23" s="82"/>
      <c r="K23" s="82"/>
      <c r="L23" s="82"/>
      <c r="M23" s="82"/>
      <c r="N23" s="82"/>
    </row>
    <row r="24" spans="1:14">
      <c r="B24" s="85" t="s">
        <v>445</v>
      </c>
      <c r="C24">
        <v>9</v>
      </c>
      <c r="F24" s="82"/>
      <c r="G24" s="97"/>
      <c r="H24" s="94" t="s">
        <v>9948</v>
      </c>
      <c r="I24" s="99">
        <v>6</v>
      </c>
      <c r="J24" s="82"/>
      <c r="K24" s="82"/>
      <c r="L24" s="82"/>
      <c r="M24" s="82"/>
      <c r="N24" s="82"/>
    </row>
    <row r="25" spans="1:14">
      <c r="B25" s="85" t="s">
        <v>476</v>
      </c>
      <c r="C25">
        <v>4</v>
      </c>
      <c r="F25" s="82"/>
      <c r="G25" s="108">
        <v>6</v>
      </c>
      <c r="H25" s="105" t="s">
        <v>7128</v>
      </c>
      <c r="I25" s="109">
        <v>62</v>
      </c>
      <c r="J25" s="82"/>
      <c r="K25" s="82"/>
      <c r="L25" s="82"/>
      <c r="M25" s="82"/>
      <c r="N25" s="82"/>
    </row>
    <row r="26" spans="1:14">
      <c r="B26" s="85" t="s">
        <v>9948</v>
      </c>
      <c r="C26">
        <v>6</v>
      </c>
      <c r="F26" s="82"/>
      <c r="G26" s="108">
        <v>7</v>
      </c>
      <c r="H26" s="105" t="s">
        <v>6519</v>
      </c>
      <c r="I26" s="109">
        <v>19</v>
      </c>
      <c r="J26" s="82"/>
      <c r="K26" s="82"/>
      <c r="L26" s="82"/>
      <c r="M26" s="82"/>
      <c r="N26" s="82"/>
    </row>
    <row r="27" spans="1:14">
      <c r="B27" t="s">
        <v>9938</v>
      </c>
      <c r="C27">
        <v>99</v>
      </c>
      <c r="F27" s="82"/>
      <c r="G27" s="108">
        <v>8</v>
      </c>
      <c r="H27" s="105" t="s">
        <v>5066</v>
      </c>
      <c r="I27" s="109">
        <v>8</v>
      </c>
      <c r="J27" s="82"/>
      <c r="K27" s="82"/>
      <c r="L27" s="82"/>
      <c r="M27" s="82"/>
      <c r="N27" s="82"/>
    </row>
    <row r="28" spans="1:14">
      <c r="F28" s="82"/>
      <c r="G28" s="108">
        <v>9</v>
      </c>
      <c r="H28" s="105" t="s">
        <v>8924</v>
      </c>
      <c r="I28" s="109">
        <v>2</v>
      </c>
      <c r="J28" s="82"/>
      <c r="K28" s="82"/>
      <c r="L28" s="82"/>
      <c r="M28" s="82"/>
      <c r="N28" s="82"/>
    </row>
    <row r="29" spans="1:14" ht="15" thickBot="1">
      <c r="A29" t="s">
        <v>7128</v>
      </c>
      <c r="B29" t="s">
        <v>9938</v>
      </c>
      <c r="C29">
        <v>62</v>
      </c>
      <c r="F29" s="82"/>
      <c r="G29" s="163" t="s">
        <v>9955</v>
      </c>
      <c r="H29" s="164"/>
      <c r="I29" s="102">
        <f>I28+I27+I26+I25+I20+I19+I15+I14+I3</f>
        <v>1803</v>
      </c>
      <c r="J29" s="82"/>
      <c r="K29" s="82"/>
      <c r="L29" s="82"/>
      <c r="M29" s="82"/>
      <c r="N29" s="82"/>
    </row>
    <row r="30" spans="1:14">
      <c r="F30" s="82"/>
      <c r="H30" s="82"/>
      <c r="I30" s="82"/>
      <c r="J30" s="82"/>
      <c r="K30" s="82"/>
      <c r="L30" s="82"/>
      <c r="M30" s="82"/>
      <c r="N30" s="82"/>
    </row>
    <row r="31" spans="1:14">
      <c r="A31" t="s">
        <v>6519</v>
      </c>
      <c r="B31" t="s">
        <v>9938</v>
      </c>
      <c r="C31">
        <v>19</v>
      </c>
      <c r="F31" s="82"/>
      <c r="H31" s="82"/>
      <c r="I31" s="82"/>
      <c r="J31" s="82"/>
      <c r="K31" s="82"/>
      <c r="L31" s="82"/>
      <c r="M31" s="82"/>
      <c r="N31" s="82"/>
    </row>
    <row r="32" spans="1:14">
      <c r="F32" s="82"/>
      <c r="H32" s="82"/>
      <c r="I32" s="82"/>
      <c r="J32" s="82"/>
      <c r="K32" s="82"/>
      <c r="L32" s="82"/>
      <c r="M32" s="82"/>
      <c r="N32" s="82"/>
    </row>
    <row r="33" spans="1:14">
      <c r="A33" t="s">
        <v>5066</v>
      </c>
      <c r="B33" t="s">
        <v>9938</v>
      </c>
      <c r="C33">
        <v>8</v>
      </c>
      <c r="F33" s="82"/>
      <c r="H33" s="82"/>
      <c r="I33" s="82"/>
      <c r="J33" s="82"/>
      <c r="K33" s="82"/>
      <c r="L33" s="82"/>
      <c r="M33" s="82"/>
      <c r="N33" s="82"/>
    </row>
    <row r="34" spans="1:14">
      <c r="F34" s="82"/>
      <c r="H34" s="82"/>
      <c r="I34" s="82"/>
      <c r="J34" s="82"/>
      <c r="K34" s="82"/>
      <c r="L34" s="82"/>
      <c r="M34" s="82"/>
      <c r="N34" s="82"/>
    </row>
    <row r="35" spans="1:14">
      <c r="A35" t="s">
        <v>9954</v>
      </c>
      <c r="B35" t="s">
        <v>9938</v>
      </c>
      <c r="C35">
        <v>2</v>
      </c>
      <c r="F35" s="82"/>
      <c r="H35" s="82"/>
      <c r="I35" s="82"/>
      <c r="J35" s="82"/>
      <c r="K35" s="82"/>
      <c r="L35" s="82"/>
      <c r="M35" s="82"/>
      <c r="N35" s="82"/>
    </row>
    <row r="36" spans="1:14">
      <c r="F36" s="82"/>
      <c r="H36" s="82"/>
      <c r="I36" s="82"/>
      <c r="J36" s="82"/>
      <c r="K36" s="82"/>
      <c r="L36" s="82"/>
      <c r="M36" s="82"/>
      <c r="N36" s="82"/>
    </row>
    <row r="37" spans="1:14">
      <c r="A37" t="s">
        <v>9955</v>
      </c>
      <c r="C37">
        <v>1803</v>
      </c>
      <c r="F37" s="82"/>
      <c r="H37" s="82"/>
      <c r="I37" s="82"/>
      <c r="J37" s="82"/>
      <c r="K37" s="82"/>
      <c r="L37" s="82"/>
      <c r="M37" s="82"/>
      <c r="N37" s="82"/>
    </row>
    <row r="38" spans="1:14">
      <c r="F38" s="82"/>
      <c r="H38" s="82"/>
      <c r="I38" s="82"/>
      <c r="J38" s="82"/>
      <c r="K38" s="82"/>
      <c r="L38" s="82"/>
      <c r="M38" s="82"/>
      <c r="N38" s="82"/>
    </row>
    <row r="39" spans="1:14">
      <c r="F39" s="82"/>
      <c r="H39" s="82"/>
      <c r="I39" s="82"/>
      <c r="J39" s="82"/>
      <c r="K39" s="82"/>
      <c r="L39" s="82"/>
      <c r="M39" s="82"/>
      <c r="N39" s="82"/>
    </row>
    <row r="40" spans="1:14">
      <c r="F40" s="82"/>
      <c r="H40" s="82"/>
      <c r="I40" s="82"/>
      <c r="J40" s="82"/>
      <c r="K40" s="82"/>
      <c r="L40" s="82"/>
      <c r="M40" s="82"/>
      <c r="N40" s="82"/>
    </row>
    <row r="41" spans="1:14">
      <c r="F41" s="82"/>
      <c r="H41" s="82"/>
      <c r="I41" s="82"/>
      <c r="J41" s="82"/>
      <c r="K41" s="82"/>
      <c r="L41" s="82"/>
      <c r="M41" s="82"/>
      <c r="N41" s="82"/>
    </row>
    <row r="42" spans="1:14">
      <c r="F42" s="82"/>
      <c r="H42" s="82"/>
      <c r="I42" s="82"/>
      <c r="J42" s="82"/>
      <c r="K42" s="82"/>
      <c r="L42" s="82"/>
      <c r="M42" s="82"/>
      <c r="N42" s="82"/>
    </row>
    <row r="43" spans="1:14">
      <c r="F43" s="82"/>
      <c r="H43" s="82"/>
      <c r="I43" s="82"/>
      <c r="J43" s="82"/>
      <c r="K43" s="82"/>
      <c r="L43" s="82"/>
      <c r="M43" s="82"/>
      <c r="N43" s="82"/>
    </row>
    <row r="44" spans="1:14">
      <c r="F44" s="82"/>
      <c r="H44" s="82"/>
      <c r="I44" s="82"/>
      <c r="J44" s="82"/>
      <c r="K44" s="82"/>
      <c r="L44" s="82"/>
      <c r="M44" s="82"/>
      <c r="N44" s="82"/>
    </row>
    <row r="45" spans="1:14">
      <c r="F45" s="82"/>
      <c r="H45" s="82"/>
      <c r="I45" s="82"/>
      <c r="J45" s="82"/>
      <c r="K45" s="82"/>
      <c r="L45" s="82"/>
      <c r="M45" s="82"/>
      <c r="N45" s="82"/>
    </row>
    <row r="46" spans="1:14">
      <c r="F46" s="82"/>
      <c r="H46" s="82"/>
      <c r="I46" s="82"/>
      <c r="J46" s="82"/>
      <c r="K46" s="82"/>
      <c r="L46" s="82"/>
      <c r="M46" s="82"/>
      <c r="N46" s="82"/>
    </row>
    <row r="47" spans="1:14">
      <c r="F47" s="82"/>
      <c r="H47" s="82"/>
      <c r="I47" s="82"/>
      <c r="J47" s="82"/>
      <c r="K47" s="82"/>
      <c r="L47" s="82"/>
      <c r="M47" s="82"/>
      <c r="N47" s="82"/>
    </row>
    <row r="48" spans="1:14">
      <c r="F48" s="82"/>
      <c r="H48" s="82"/>
      <c r="I48" s="82"/>
      <c r="J48" s="82"/>
      <c r="K48" s="82"/>
      <c r="L48" s="82"/>
      <c r="M48" s="82"/>
      <c r="N48" s="82"/>
    </row>
    <row r="49" spans="6:14">
      <c r="F49" s="82"/>
      <c r="H49" s="82"/>
      <c r="I49" s="82"/>
      <c r="J49" s="82"/>
      <c r="K49" s="82"/>
      <c r="L49" s="82"/>
      <c r="M49" s="82"/>
      <c r="N49" s="82"/>
    </row>
    <row r="50" spans="6:14">
      <c r="F50" s="82"/>
      <c r="H50" s="82"/>
      <c r="I50" s="82"/>
      <c r="J50" s="82"/>
      <c r="K50" s="82"/>
      <c r="L50" s="82"/>
      <c r="M50" s="82"/>
      <c r="N50" s="82"/>
    </row>
    <row r="51" spans="6:14">
      <c r="F51" s="82"/>
      <c r="H51" s="82"/>
      <c r="I51" s="82"/>
      <c r="J51" s="82"/>
      <c r="K51" s="82"/>
      <c r="L51" s="82"/>
      <c r="M51" s="82"/>
      <c r="N51" s="82"/>
    </row>
    <row r="52" spans="6:14">
      <c r="F52" s="82"/>
      <c r="H52" s="82"/>
      <c r="I52" s="82"/>
      <c r="J52" s="82"/>
      <c r="K52" s="82"/>
      <c r="L52" s="82"/>
      <c r="M52" s="82"/>
      <c r="N52" s="82"/>
    </row>
    <row r="53" spans="6:14">
      <c r="F53" s="82"/>
      <c r="H53" s="82"/>
      <c r="I53" s="82"/>
      <c r="J53" s="82"/>
      <c r="K53" s="82"/>
      <c r="L53" s="82"/>
      <c r="M53" s="82"/>
      <c r="N53" s="82"/>
    </row>
    <row r="54" spans="6:14">
      <c r="F54" s="82"/>
      <c r="H54" s="82"/>
      <c r="I54" s="82"/>
      <c r="J54" s="82"/>
      <c r="K54" s="82"/>
      <c r="L54" s="82"/>
      <c r="M54" s="82"/>
      <c r="N54" s="82"/>
    </row>
    <row r="55" spans="6:14">
      <c r="F55" s="82"/>
      <c r="H55" s="82"/>
      <c r="I55" s="82"/>
      <c r="J55" s="82"/>
      <c r="K55" s="82"/>
      <c r="L55" s="82"/>
      <c r="M55" s="82"/>
      <c r="N55" s="82"/>
    </row>
    <row r="56" spans="6:14">
      <c r="F56" s="82"/>
      <c r="H56" s="82"/>
      <c r="I56" s="82"/>
      <c r="J56" s="82"/>
      <c r="K56" s="82"/>
      <c r="L56" s="82"/>
      <c r="M56" s="82"/>
      <c r="N56" s="82"/>
    </row>
    <row r="57" spans="6:14">
      <c r="F57" s="82"/>
      <c r="H57" s="82"/>
      <c r="I57" s="82"/>
      <c r="J57" s="82"/>
      <c r="K57" s="82"/>
      <c r="L57" s="82"/>
      <c r="M57" s="82"/>
      <c r="N57" s="82"/>
    </row>
    <row r="58" spans="6:14">
      <c r="F58" s="82"/>
      <c r="H58" s="82"/>
      <c r="I58" s="82"/>
      <c r="J58" s="82"/>
      <c r="K58" s="82"/>
      <c r="L58" s="82"/>
      <c r="M58" s="82"/>
      <c r="N58" s="82"/>
    </row>
  </sheetData>
  <mergeCells count="2">
    <mergeCell ref="G29:H29"/>
    <mergeCell ref="G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98A4-DBED-4F01-B764-EF104DFD0FB4}">
  <dimension ref="A1:U10"/>
  <sheetViews>
    <sheetView workbookViewId="0">
      <selection activeCell="M11" sqref="M11"/>
    </sheetView>
  </sheetViews>
  <sheetFormatPr defaultRowHeight="23.45" customHeight="1"/>
  <cols>
    <col min="1" max="1" width="15.5703125" customWidth="1"/>
    <col min="4" max="4" width="15.28515625" customWidth="1"/>
    <col min="17" max="17" width="44" customWidth="1"/>
  </cols>
  <sheetData>
    <row r="1" spans="1:21" ht="23.45" customHeight="1">
      <c r="A1" s="111" t="s">
        <v>0</v>
      </c>
      <c r="B1" s="111" t="s">
        <v>1</v>
      </c>
      <c r="C1" s="111" t="s">
        <v>2</v>
      </c>
      <c r="D1" s="111" t="s">
        <v>9959</v>
      </c>
      <c r="E1" s="111" t="s">
        <v>10</v>
      </c>
      <c r="F1" s="111" t="s">
        <v>11</v>
      </c>
      <c r="G1" s="111" t="s">
        <v>13</v>
      </c>
      <c r="H1" s="111" t="s">
        <v>9960</v>
      </c>
      <c r="I1" s="111" t="s">
        <v>18</v>
      </c>
      <c r="J1" s="111" t="s">
        <v>19</v>
      </c>
      <c r="K1" s="111" t="s">
        <v>20</v>
      </c>
      <c r="L1" s="111" t="s">
        <v>21</v>
      </c>
      <c r="M1" s="111" t="s">
        <v>23</v>
      </c>
      <c r="N1" s="111" t="s">
        <v>9961</v>
      </c>
      <c r="O1" s="111" t="s">
        <v>24</v>
      </c>
      <c r="P1" s="111" t="s">
        <v>25</v>
      </c>
      <c r="Q1" s="111" t="s">
        <v>26</v>
      </c>
      <c r="R1" s="111" t="s">
        <v>27</v>
      </c>
      <c r="S1" s="111" t="s">
        <v>28</v>
      </c>
      <c r="T1" s="111" t="s">
        <v>29</v>
      </c>
      <c r="U1" s="111" t="s">
        <v>30</v>
      </c>
    </row>
    <row r="2" spans="1:21" ht="23.45" customHeight="1">
      <c r="A2" s="112" t="s">
        <v>3471</v>
      </c>
      <c r="B2" s="112">
        <v>230007</v>
      </c>
      <c r="C2" s="112" t="s">
        <v>71</v>
      </c>
      <c r="D2" s="113">
        <v>44942</v>
      </c>
      <c r="E2" s="112" t="s">
        <v>2302</v>
      </c>
      <c r="F2" s="112" t="s">
        <v>3472</v>
      </c>
      <c r="G2" s="112" t="s">
        <v>3473</v>
      </c>
      <c r="H2" s="112" t="s">
        <v>1898</v>
      </c>
      <c r="I2" s="114" t="s">
        <v>160</v>
      </c>
      <c r="J2" s="112"/>
      <c r="K2" s="112" t="s">
        <v>707</v>
      </c>
      <c r="L2" s="112" t="s">
        <v>1900</v>
      </c>
      <c r="M2" s="112" t="s">
        <v>2307</v>
      </c>
      <c r="N2" s="112" t="s">
        <v>2307</v>
      </c>
      <c r="O2" s="112" t="s">
        <v>3474</v>
      </c>
      <c r="P2" s="112" t="s">
        <v>152</v>
      </c>
      <c r="Q2" s="115" t="s">
        <v>9962</v>
      </c>
      <c r="R2" s="112" t="s">
        <v>153</v>
      </c>
      <c r="S2" s="112" t="s">
        <v>3476</v>
      </c>
      <c r="T2" s="112" t="s">
        <v>126</v>
      </c>
      <c r="U2" s="112">
        <v>28</v>
      </c>
    </row>
    <row r="3" spans="1:21" ht="23.45" customHeight="1">
      <c r="A3" s="112" t="s">
        <v>3504</v>
      </c>
      <c r="B3" s="112">
        <v>230012</v>
      </c>
      <c r="C3" s="112" t="s">
        <v>71</v>
      </c>
      <c r="D3" s="113">
        <v>44946</v>
      </c>
      <c r="E3" s="112" t="s">
        <v>2302</v>
      </c>
      <c r="F3" s="112" t="s">
        <v>3505</v>
      </c>
      <c r="G3" s="112" t="s">
        <v>3473</v>
      </c>
      <c r="H3" s="112" t="s">
        <v>1898</v>
      </c>
      <c r="I3" s="114" t="s">
        <v>160</v>
      </c>
      <c r="J3" s="112"/>
      <c r="K3" s="112" t="s">
        <v>3506</v>
      </c>
      <c r="L3" s="112" t="s">
        <v>1900</v>
      </c>
      <c r="M3" s="112" t="s">
        <v>2307</v>
      </c>
      <c r="N3" s="112" t="s">
        <v>2307</v>
      </c>
      <c r="O3" s="112" t="s">
        <v>3474</v>
      </c>
      <c r="P3" s="112" t="s">
        <v>152</v>
      </c>
      <c r="Q3" s="115" t="s">
        <v>9963</v>
      </c>
      <c r="R3" s="112" t="s">
        <v>153</v>
      </c>
      <c r="S3" s="112" t="s">
        <v>3476</v>
      </c>
      <c r="T3" s="112" t="s">
        <v>126</v>
      </c>
      <c r="U3" s="112">
        <v>57</v>
      </c>
    </row>
    <row r="4" spans="1:21" ht="23.45" customHeight="1">
      <c r="A4" s="112" t="s">
        <v>3526</v>
      </c>
      <c r="B4" s="112">
        <v>230015</v>
      </c>
      <c r="C4" s="112" t="s">
        <v>71</v>
      </c>
      <c r="D4" s="113">
        <v>44951</v>
      </c>
      <c r="E4" s="112" t="s">
        <v>2302</v>
      </c>
      <c r="F4" s="112" t="s">
        <v>3527</v>
      </c>
      <c r="G4" s="112" t="s">
        <v>3473</v>
      </c>
      <c r="H4" s="112" t="s">
        <v>1898</v>
      </c>
      <c r="I4" s="114" t="s">
        <v>99</v>
      </c>
      <c r="J4" s="112"/>
      <c r="K4" s="112" t="s">
        <v>3528</v>
      </c>
      <c r="L4" s="112" t="s">
        <v>1900</v>
      </c>
      <c r="M4" s="112" t="s">
        <v>2307</v>
      </c>
      <c r="N4" s="112" t="s">
        <v>2307</v>
      </c>
      <c r="O4" s="112" t="s">
        <v>3474</v>
      </c>
      <c r="P4" s="112" t="s">
        <v>152</v>
      </c>
      <c r="Q4" s="115" t="s">
        <v>9964</v>
      </c>
      <c r="R4" s="112" t="s">
        <v>153</v>
      </c>
      <c r="S4" s="112" t="s">
        <v>3530</v>
      </c>
      <c r="T4" s="112" t="s">
        <v>126</v>
      </c>
      <c r="U4" s="112">
        <v>72</v>
      </c>
    </row>
    <row r="5" spans="1:21" ht="23.45" customHeight="1">
      <c r="A5" s="112" t="s">
        <v>3567</v>
      </c>
      <c r="B5" s="112">
        <v>230020</v>
      </c>
      <c r="C5" s="112" t="s">
        <v>71</v>
      </c>
      <c r="D5" s="113">
        <v>44956</v>
      </c>
      <c r="E5" s="112" t="s">
        <v>2302</v>
      </c>
      <c r="F5" s="112" t="s">
        <v>3568</v>
      </c>
      <c r="G5" s="112" t="s">
        <v>3473</v>
      </c>
      <c r="H5" s="112" t="s">
        <v>1898</v>
      </c>
      <c r="I5" s="114" t="s">
        <v>99</v>
      </c>
      <c r="J5" s="112"/>
      <c r="K5" s="112" t="s">
        <v>3569</v>
      </c>
      <c r="L5" s="112" t="s">
        <v>1900</v>
      </c>
      <c r="M5" s="112" t="s">
        <v>2307</v>
      </c>
      <c r="N5" s="112" t="s">
        <v>2307</v>
      </c>
      <c r="O5" s="112" t="s">
        <v>3474</v>
      </c>
      <c r="P5" s="112" t="s">
        <v>152</v>
      </c>
      <c r="Q5" s="115" t="s">
        <v>9965</v>
      </c>
      <c r="R5" s="112" t="s">
        <v>153</v>
      </c>
      <c r="S5" s="112" t="s">
        <v>3530</v>
      </c>
      <c r="T5" s="112" t="s">
        <v>126</v>
      </c>
      <c r="U5" s="112">
        <v>64</v>
      </c>
    </row>
    <row r="6" spans="1:21" ht="23.45" customHeight="1">
      <c r="A6" s="112" t="s">
        <v>4341</v>
      </c>
      <c r="B6" s="112">
        <v>230155</v>
      </c>
      <c r="C6" s="112" t="s">
        <v>71</v>
      </c>
      <c r="D6" s="113">
        <v>45079</v>
      </c>
      <c r="E6" s="112" t="s">
        <v>2302</v>
      </c>
      <c r="F6" s="112" t="s">
        <v>4342</v>
      </c>
      <c r="G6" s="112" t="s">
        <v>3473</v>
      </c>
      <c r="H6" s="112" t="s">
        <v>1898</v>
      </c>
      <c r="I6" s="114" t="s">
        <v>99</v>
      </c>
      <c r="J6" s="112"/>
      <c r="K6" s="112" t="s">
        <v>4343</v>
      </c>
      <c r="L6" s="112" t="s">
        <v>1900</v>
      </c>
      <c r="M6" s="112" t="s">
        <v>2307</v>
      </c>
      <c r="N6" s="112" t="s">
        <v>2307</v>
      </c>
      <c r="O6" s="112" t="s">
        <v>3474</v>
      </c>
      <c r="P6" s="112" t="s">
        <v>152</v>
      </c>
      <c r="Q6" s="116" t="s">
        <v>9966</v>
      </c>
      <c r="R6" s="112" t="s">
        <v>153</v>
      </c>
      <c r="S6" s="112" t="s">
        <v>154</v>
      </c>
      <c r="T6" s="112" t="s">
        <v>126</v>
      </c>
      <c r="U6" s="112">
        <v>51</v>
      </c>
    </row>
    <row r="7" spans="1:21" ht="23.45" customHeight="1">
      <c r="A7" s="112" t="s">
        <v>4872</v>
      </c>
      <c r="B7" s="112">
        <v>230256</v>
      </c>
      <c r="C7" s="112" t="s">
        <v>71</v>
      </c>
      <c r="D7" s="113">
        <v>45149</v>
      </c>
      <c r="E7" s="112" t="s">
        <v>2302</v>
      </c>
      <c r="F7" s="112" t="s">
        <v>4873</v>
      </c>
      <c r="G7" s="112" t="s">
        <v>3473</v>
      </c>
      <c r="H7" s="112" t="s">
        <v>1898</v>
      </c>
      <c r="I7" s="114" t="s">
        <v>99</v>
      </c>
      <c r="J7" s="112"/>
      <c r="K7" s="112" t="s">
        <v>4818</v>
      </c>
      <c r="L7" s="112" t="s">
        <v>1900</v>
      </c>
      <c r="M7" s="112" t="s">
        <v>2307</v>
      </c>
      <c r="N7" s="112" t="s">
        <v>2307</v>
      </c>
      <c r="O7" s="112" t="s">
        <v>3474</v>
      </c>
      <c r="P7" s="112" t="s">
        <v>152</v>
      </c>
      <c r="Q7" s="115" t="s">
        <v>9967</v>
      </c>
      <c r="R7" s="112" t="s">
        <v>153</v>
      </c>
      <c r="S7" s="112" t="s">
        <v>154</v>
      </c>
      <c r="T7" s="112" t="s">
        <v>126</v>
      </c>
      <c r="U7" s="112">
        <v>56</v>
      </c>
    </row>
    <row r="8" spans="1:21" ht="23.45" customHeight="1">
      <c r="A8" s="112" t="s">
        <v>5169</v>
      </c>
      <c r="B8" s="112">
        <v>230309</v>
      </c>
      <c r="C8" s="112" t="s">
        <v>71</v>
      </c>
      <c r="D8" s="113">
        <v>45219</v>
      </c>
      <c r="E8" s="112" t="s">
        <v>2302</v>
      </c>
      <c r="F8" s="112" t="s">
        <v>5170</v>
      </c>
      <c r="G8" s="112" t="s">
        <v>3473</v>
      </c>
      <c r="H8" s="112" t="s">
        <v>1898</v>
      </c>
      <c r="I8" s="114" t="s">
        <v>99</v>
      </c>
      <c r="J8" s="112"/>
      <c r="K8" s="112" t="s">
        <v>5171</v>
      </c>
      <c r="L8" s="112" t="s">
        <v>1900</v>
      </c>
      <c r="M8" s="112" t="s">
        <v>2307</v>
      </c>
      <c r="N8" s="112" t="s">
        <v>2307</v>
      </c>
      <c r="O8" s="112" t="s">
        <v>3474</v>
      </c>
      <c r="P8" s="112" t="s">
        <v>152</v>
      </c>
      <c r="Q8" s="115" t="s">
        <v>9968</v>
      </c>
      <c r="R8" s="112" t="s">
        <v>153</v>
      </c>
      <c r="S8" s="112" t="s">
        <v>154</v>
      </c>
      <c r="T8" s="112" t="s">
        <v>126</v>
      </c>
      <c r="U8" s="112">
        <v>51</v>
      </c>
    </row>
    <row r="9" spans="1:21" ht="23.45" customHeight="1">
      <c r="A9" s="112" t="s">
        <v>5350</v>
      </c>
      <c r="B9" s="112">
        <v>230344</v>
      </c>
      <c r="C9" s="112" t="s">
        <v>71</v>
      </c>
      <c r="D9" s="113">
        <v>45254</v>
      </c>
      <c r="E9" s="112" t="s">
        <v>1896</v>
      </c>
      <c r="F9" s="112" t="s">
        <v>5351</v>
      </c>
      <c r="G9" s="112" t="s">
        <v>3473</v>
      </c>
      <c r="H9" s="112" t="s">
        <v>1898</v>
      </c>
      <c r="I9" s="114" t="s">
        <v>99</v>
      </c>
      <c r="J9" s="112"/>
      <c r="K9" s="112" t="s">
        <v>4507</v>
      </c>
      <c r="L9" s="112" t="s">
        <v>1900</v>
      </c>
      <c r="M9" s="112" t="s">
        <v>813</v>
      </c>
      <c r="N9" s="112" t="s">
        <v>813</v>
      </c>
      <c r="O9" s="112" t="s">
        <v>814</v>
      </c>
      <c r="P9" s="112" t="s">
        <v>152</v>
      </c>
      <c r="Q9" s="116" t="s">
        <v>9969</v>
      </c>
      <c r="R9" s="112" t="s">
        <v>153</v>
      </c>
      <c r="S9" s="112" t="s">
        <v>154</v>
      </c>
      <c r="T9" s="112" t="s">
        <v>126</v>
      </c>
      <c r="U9" s="112">
        <v>58</v>
      </c>
    </row>
    <row r="10" spans="1:21" ht="23.45" customHeight="1">
      <c r="A10" s="114" t="s">
        <v>5932</v>
      </c>
      <c r="B10" s="114">
        <v>240075</v>
      </c>
      <c r="C10" s="114" t="s">
        <v>71</v>
      </c>
      <c r="D10" s="117">
        <v>45341</v>
      </c>
      <c r="E10" s="114" t="s">
        <v>2302</v>
      </c>
      <c r="F10" s="114" t="s">
        <v>5933</v>
      </c>
      <c r="G10" s="114" t="s">
        <v>3473</v>
      </c>
      <c r="H10" s="114" t="s">
        <v>1898</v>
      </c>
      <c r="I10" s="114" t="s">
        <v>99</v>
      </c>
      <c r="J10" s="114"/>
      <c r="K10" s="117" t="s">
        <v>5934</v>
      </c>
      <c r="L10" s="114" t="s">
        <v>1900</v>
      </c>
      <c r="M10" s="114" t="s">
        <v>2307</v>
      </c>
      <c r="N10" s="114" t="s">
        <v>2307</v>
      </c>
      <c r="O10" s="114" t="s">
        <v>3474</v>
      </c>
      <c r="P10" s="114" t="s">
        <v>152</v>
      </c>
      <c r="Q10" s="115" t="s">
        <v>9970</v>
      </c>
      <c r="R10" s="114" t="s">
        <v>153</v>
      </c>
      <c r="S10" s="114" t="s">
        <v>5091</v>
      </c>
      <c r="T10" s="114" t="s">
        <v>126</v>
      </c>
      <c r="U10" s="114">
        <v>47</v>
      </c>
    </row>
  </sheetData>
  <conditionalFormatting sqref="A1:A10">
    <cfRule type="duplicateValues" dxfId="9589" priority="1"/>
  </conditionalFormatting>
  <conditionalFormatting sqref="B1:B10">
    <cfRule type="duplicateValues" dxfId="9588" priority="3"/>
    <cfRule type="duplicateValues" priority="4"/>
  </conditionalFormatting>
  <conditionalFormatting sqref="F1:F10">
    <cfRule type="duplicateValues" dxfId="9587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8B2F4-C7A7-46C1-8D83-16E405AFAEF2}">
  <dimension ref="A1:BF1862"/>
  <sheetViews>
    <sheetView workbookViewId="0">
      <pane xSplit="3" ySplit="1" topLeftCell="P1503" activePane="bottomRight" state="frozen"/>
      <selection pane="bottomRight" activeCell="A1509" sqref="A1509:XFD1509"/>
      <selection pane="bottomLeft" activeCell="A2" sqref="A2"/>
      <selection pane="topRight" activeCell="D1" sqref="D1"/>
    </sheetView>
  </sheetViews>
  <sheetFormatPr defaultRowHeight="18.600000000000001" customHeight="1"/>
  <cols>
    <col min="1" max="1" width="16.140625" customWidth="1"/>
    <col min="2" max="2" width="11.140625" customWidth="1"/>
    <col min="3" max="3" width="12" customWidth="1"/>
    <col min="4" max="4" width="12.7109375" customWidth="1"/>
    <col min="5" max="5" width="15" customWidth="1"/>
    <col min="6" max="6" width="23.28515625" customWidth="1"/>
    <col min="7" max="7" width="6.7109375" customWidth="1"/>
    <col min="8" max="8" width="20.42578125" customWidth="1"/>
    <col min="9" max="9" width="13.28515625" customWidth="1"/>
    <col min="10" max="11" width="11.28515625" customWidth="1"/>
    <col min="12" max="12" width="14.7109375" customWidth="1"/>
    <col min="13" max="13" width="11.28515625" customWidth="1"/>
    <col min="14" max="14" width="13.42578125" customWidth="1"/>
    <col min="15" max="15" width="18.42578125" style="81" customWidth="1"/>
    <col min="16" max="16" width="31.5703125" customWidth="1"/>
    <col min="17" max="17" width="26.5703125" customWidth="1"/>
    <col min="18" max="18" width="23.28515625" customWidth="1"/>
    <col min="19" max="19" width="11.28515625" customWidth="1"/>
    <col min="20" max="20" width="29" customWidth="1"/>
    <col min="21" max="21" width="13.7109375" customWidth="1"/>
    <col min="22" max="22" width="19.140625" customWidth="1"/>
    <col min="40" max="40" width="14.42578125" customWidth="1"/>
    <col min="49" max="49" width="15.140625" customWidth="1"/>
    <col min="52" max="52" width="78.28515625" style="87" customWidth="1"/>
    <col min="53" max="53" width="12.7109375" customWidth="1"/>
    <col min="54" max="54" width="27.7109375" customWidth="1"/>
  </cols>
  <sheetData>
    <row r="1" spans="1:55" ht="25.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30" t="s">
        <v>17</v>
      </c>
      <c r="M1" s="30" t="s">
        <v>18</v>
      </c>
      <c r="N1" s="30" t="s">
        <v>19</v>
      </c>
      <c r="O1" s="30" t="s">
        <v>20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31" t="s">
        <v>46</v>
      </c>
      <c r="AO1" s="31" t="s">
        <v>52</v>
      </c>
      <c r="AP1" s="31" t="s">
        <v>53</v>
      </c>
      <c r="AQ1" s="31" t="s">
        <v>54</v>
      </c>
      <c r="AR1" s="31" t="s">
        <v>55</v>
      </c>
      <c r="AS1" s="31" t="s">
        <v>56</v>
      </c>
      <c r="AT1" s="31" t="s">
        <v>57</v>
      </c>
      <c r="AU1" s="31" t="s">
        <v>58</v>
      </c>
      <c r="AV1" s="31" t="s">
        <v>59</v>
      </c>
      <c r="AW1" s="31" t="s">
        <v>60</v>
      </c>
      <c r="AX1" s="31" t="s">
        <v>61</v>
      </c>
      <c r="AY1" s="31" t="s">
        <v>62</v>
      </c>
      <c r="AZ1" s="31" t="s">
        <v>63</v>
      </c>
      <c r="BA1" s="31" t="s">
        <v>64</v>
      </c>
      <c r="BB1" s="31" t="s">
        <v>68</v>
      </c>
      <c r="BC1" s="16"/>
    </row>
    <row r="2" spans="1:55" ht="18.600000000000001" customHeight="1">
      <c r="A2" s="1" t="s">
        <v>69</v>
      </c>
      <c r="B2" s="1" t="s">
        <v>70</v>
      </c>
      <c r="C2" s="1" t="s">
        <v>71</v>
      </c>
      <c r="D2" s="3">
        <v>44055</v>
      </c>
      <c r="E2" s="1" t="s">
        <v>73</v>
      </c>
      <c r="F2" s="1" t="s">
        <v>74</v>
      </c>
      <c r="G2" s="1" t="s">
        <v>75</v>
      </c>
      <c r="H2" s="1" t="s">
        <v>76</v>
      </c>
      <c r="I2" s="1" t="s">
        <v>77</v>
      </c>
      <c r="J2" s="1" t="s">
        <v>78</v>
      </c>
      <c r="K2" s="1" t="s">
        <v>79</v>
      </c>
      <c r="L2" s="1" t="s">
        <v>78</v>
      </c>
      <c r="M2" s="1" t="s">
        <v>78</v>
      </c>
      <c r="N2" s="34" t="s">
        <v>72</v>
      </c>
      <c r="O2" s="75" t="s">
        <v>72</v>
      </c>
      <c r="P2" s="1" t="s">
        <v>83</v>
      </c>
      <c r="Q2" s="1" t="s">
        <v>82</v>
      </c>
      <c r="R2" s="1" t="s">
        <v>9043</v>
      </c>
      <c r="S2" s="1" t="s">
        <v>84</v>
      </c>
      <c r="T2" s="1" t="s">
        <v>72</v>
      </c>
      <c r="U2" s="1" t="s">
        <v>85</v>
      </c>
      <c r="V2" s="1" t="s">
        <v>86</v>
      </c>
      <c r="W2" s="1" t="s">
        <v>87</v>
      </c>
      <c r="X2" s="1">
        <v>62</v>
      </c>
      <c r="Y2" s="1" t="s">
        <v>88</v>
      </c>
      <c r="Z2" s="1" t="s">
        <v>72</v>
      </c>
      <c r="AA2" s="1" t="s">
        <v>89</v>
      </c>
      <c r="AB2" s="1" t="s">
        <v>90</v>
      </c>
      <c r="AC2" s="1" t="s">
        <v>91</v>
      </c>
      <c r="AD2" s="1" t="s">
        <v>92</v>
      </c>
      <c r="AE2" s="1" t="s">
        <v>72</v>
      </c>
      <c r="AF2" s="1" t="s">
        <v>72</v>
      </c>
      <c r="AG2" s="1" t="s">
        <v>72</v>
      </c>
      <c r="AH2" s="1" t="s">
        <v>72</v>
      </c>
      <c r="AI2" s="1" t="s">
        <v>72</v>
      </c>
      <c r="AJ2" s="1" t="s">
        <v>72</v>
      </c>
      <c r="AK2" s="1" t="s">
        <v>72</v>
      </c>
      <c r="AL2" s="1" t="s">
        <v>72</v>
      </c>
      <c r="AM2" s="1" t="s">
        <v>72</v>
      </c>
      <c r="AN2" s="3">
        <v>44056</v>
      </c>
      <c r="AO2" s="1" t="s">
        <v>93</v>
      </c>
      <c r="AP2" s="1" t="s">
        <v>93</v>
      </c>
      <c r="AQ2" s="1" t="s">
        <v>94</v>
      </c>
      <c r="AR2" s="21">
        <v>4</v>
      </c>
      <c r="AS2" s="21" t="s">
        <v>95</v>
      </c>
      <c r="AT2" s="1" t="s">
        <v>75</v>
      </c>
      <c r="AU2" s="1" t="s">
        <v>72</v>
      </c>
      <c r="AV2" s="1" t="s">
        <v>88</v>
      </c>
      <c r="AW2" s="1" t="s">
        <v>96</v>
      </c>
      <c r="AX2" s="1" t="s">
        <v>72</v>
      </c>
      <c r="AY2" s="1" t="s">
        <v>97</v>
      </c>
      <c r="AZ2" s="1" t="s">
        <v>98</v>
      </c>
      <c r="BA2" s="1" t="s">
        <v>72</v>
      </c>
      <c r="BB2" s="21" t="s">
        <v>100</v>
      </c>
      <c r="BC2" s="21"/>
    </row>
    <row r="3" spans="1:55" ht="18.600000000000001" customHeight="1">
      <c r="A3" s="1" t="s">
        <v>101</v>
      </c>
      <c r="B3" s="1" t="s">
        <v>102</v>
      </c>
      <c r="C3" s="1" t="s">
        <v>71</v>
      </c>
      <c r="D3" s="3">
        <v>44055</v>
      </c>
      <c r="E3" s="1" t="s">
        <v>73</v>
      </c>
      <c r="F3" s="1" t="s">
        <v>103</v>
      </c>
      <c r="G3" s="1" t="s">
        <v>75</v>
      </c>
      <c r="H3" s="1" t="s">
        <v>76</v>
      </c>
      <c r="I3" s="1" t="s">
        <v>77</v>
      </c>
      <c r="J3" s="1" t="s">
        <v>78</v>
      </c>
      <c r="K3" s="1" t="s">
        <v>79</v>
      </c>
      <c r="L3" s="1" t="s">
        <v>78</v>
      </c>
      <c r="M3" s="1" t="s">
        <v>78</v>
      </c>
      <c r="N3" s="34" t="s">
        <v>72</v>
      </c>
      <c r="O3" s="75" t="s">
        <v>72</v>
      </c>
      <c r="P3" s="1" t="s">
        <v>83</v>
      </c>
      <c r="Q3" s="1" t="s">
        <v>82</v>
      </c>
      <c r="R3" s="1" t="s">
        <v>9043</v>
      </c>
      <c r="S3" s="1" t="s">
        <v>84</v>
      </c>
      <c r="T3" s="1" t="s">
        <v>72</v>
      </c>
      <c r="U3" s="1" t="s">
        <v>104</v>
      </c>
      <c r="V3" s="1" t="s">
        <v>104</v>
      </c>
      <c r="W3" s="1" t="s">
        <v>87</v>
      </c>
      <c r="X3" s="1">
        <v>45</v>
      </c>
      <c r="Y3" s="1" t="s">
        <v>88</v>
      </c>
      <c r="Z3" s="1" t="s">
        <v>72</v>
      </c>
      <c r="AA3" s="1" t="s">
        <v>89</v>
      </c>
      <c r="AB3" s="1" t="s">
        <v>105</v>
      </c>
      <c r="AC3" s="1" t="s">
        <v>91</v>
      </c>
      <c r="AD3" s="1" t="s">
        <v>92</v>
      </c>
      <c r="AE3" s="1" t="s">
        <v>72</v>
      </c>
      <c r="AF3" s="1" t="s">
        <v>72</v>
      </c>
      <c r="AG3" s="1" t="s">
        <v>72</v>
      </c>
      <c r="AH3" s="1" t="s">
        <v>72</v>
      </c>
      <c r="AI3" s="1" t="s">
        <v>72</v>
      </c>
      <c r="AJ3" s="1" t="s">
        <v>72</v>
      </c>
      <c r="AK3" s="1" t="s">
        <v>72</v>
      </c>
      <c r="AL3" s="1" t="s">
        <v>72</v>
      </c>
      <c r="AM3" s="1" t="s">
        <v>72</v>
      </c>
      <c r="AN3" s="3">
        <v>44056</v>
      </c>
      <c r="AO3" s="1" t="s">
        <v>106</v>
      </c>
      <c r="AP3" s="1" t="s">
        <v>106</v>
      </c>
      <c r="AQ3" s="1" t="s">
        <v>94</v>
      </c>
      <c r="AR3" s="21">
        <v>4</v>
      </c>
      <c r="AS3" s="21" t="s">
        <v>107</v>
      </c>
      <c r="AT3" s="1" t="s">
        <v>75</v>
      </c>
      <c r="AU3" s="1" t="s">
        <v>72</v>
      </c>
      <c r="AV3" s="1" t="s">
        <v>88</v>
      </c>
      <c r="AW3" s="1" t="s">
        <v>96</v>
      </c>
      <c r="AX3" s="1" t="s">
        <v>72</v>
      </c>
      <c r="AY3" s="1" t="s">
        <v>97</v>
      </c>
      <c r="AZ3" s="1" t="s">
        <v>98</v>
      </c>
      <c r="BA3" s="1" t="s">
        <v>72</v>
      </c>
      <c r="BB3" s="21" t="s">
        <v>100</v>
      </c>
      <c r="BC3" s="21"/>
    </row>
    <row r="4" spans="1:55" ht="18.600000000000001" customHeight="1">
      <c r="A4" s="1" t="s">
        <v>108</v>
      </c>
      <c r="B4" s="1" t="s">
        <v>109</v>
      </c>
      <c r="C4" s="1" t="s">
        <v>71</v>
      </c>
      <c r="D4" s="3">
        <v>44060</v>
      </c>
      <c r="E4" s="1" t="s">
        <v>73</v>
      </c>
      <c r="F4" s="1" t="s">
        <v>110</v>
      </c>
      <c r="G4" s="1" t="s">
        <v>75</v>
      </c>
      <c r="H4" s="1" t="s">
        <v>76</v>
      </c>
      <c r="I4" s="1" t="s">
        <v>77</v>
      </c>
      <c r="J4" s="1" t="s">
        <v>78</v>
      </c>
      <c r="K4" s="1" t="s">
        <v>96</v>
      </c>
      <c r="L4" s="1" t="s">
        <v>78</v>
      </c>
      <c r="M4" s="1" t="s">
        <v>78</v>
      </c>
      <c r="N4" s="34" t="s">
        <v>72</v>
      </c>
      <c r="O4" s="75" t="s">
        <v>72</v>
      </c>
      <c r="P4" s="1" t="s">
        <v>83</v>
      </c>
      <c r="Q4" s="1" t="s">
        <v>82</v>
      </c>
      <c r="R4" s="1" t="s">
        <v>9043</v>
      </c>
      <c r="S4" s="1" t="s">
        <v>84</v>
      </c>
      <c r="T4" s="1" t="s">
        <v>72</v>
      </c>
      <c r="U4" s="1" t="s">
        <v>111</v>
      </c>
      <c r="V4" s="1" t="s">
        <v>112</v>
      </c>
      <c r="W4" s="1" t="s">
        <v>87</v>
      </c>
      <c r="X4" s="1">
        <v>57</v>
      </c>
      <c r="Y4" s="1" t="s">
        <v>88</v>
      </c>
      <c r="Z4" s="1" t="s">
        <v>72</v>
      </c>
      <c r="AA4" s="1" t="s">
        <v>89</v>
      </c>
      <c r="AB4" s="1" t="s">
        <v>90</v>
      </c>
      <c r="AC4" s="1" t="s">
        <v>91</v>
      </c>
      <c r="AD4" s="1" t="s">
        <v>92</v>
      </c>
      <c r="AE4" s="1" t="s">
        <v>72</v>
      </c>
      <c r="AF4" s="1" t="s">
        <v>72</v>
      </c>
      <c r="AG4" s="1" t="s">
        <v>72</v>
      </c>
      <c r="AH4" s="1" t="s">
        <v>72</v>
      </c>
      <c r="AI4" s="1" t="s">
        <v>72</v>
      </c>
      <c r="AJ4" s="1" t="s">
        <v>72</v>
      </c>
      <c r="AK4" s="1" t="s">
        <v>72</v>
      </c>
      <c r="AL4" s="1" t="s">
        <v>72</v>
      </c>
      <c r="AM4" s="1" t="s">
        <v>72</v>
      </c>
      <c r="AN4" s="3">
        <v>44060</v>
      </c>
      <c r="AO4" s="1" t="s">
        <v>113</v>
      </c>
      <c r="AP4" s="1" t="s">
        <v>113</v>
      </c>
      <c r="AQ4" s="1" t="s">
        <v>114</v>
      </c>
      <c r="AR4" s="21">
        <v>4</v>
      </c>
      <c r="AS4" s="21" t="s">
        <v>115</v>
      </c>
      <c r="AT4" s="1" t="s">
        <v>88</v>
      </c>
      <c r="AU4" s="1" t="s">
        <v>72</v>
      </c>
      <c r="AV4" s="1" t="s">
        <v>88</v>
      </c>
      <c r="AW4" s="1" t="s">
        <v>96</v>
      </c>
      <c r="AX4" s="1" t="s">
        <v>72</v>
      </c>
      <c r="AY4" s="1" t="s">
        <v>116</v>
      </c>
      <c r="AZ4" s="1" t="s">
        <v>72</v>
      </c>
      <c r="BA4" s="1" t="s">
        <v>72</v>
      </c>
      <c r="BB4" s="21" t="s">
        <v>100</v>
      </c>
      <c r="BC4" s="21"/>
    </row>
    <row r="5" spans="1:55" ht="18.600000000000001" customHeight="1">
      <c r="A5" s="21" t="s">
        <v>120</v>
      </c>
      <c r="B5" s="21" t="s">
        <v>121</v>
      </c>
      <c r="C5" s="21" t="s">
        <v>71</v>
      </c>
      <c r="D5" s="34">
        <v>44060</v>
      </c>
      <c r="E5" s="21" t="s">
        <v>73</v>
      </c>
      <c r="F5" s="21" t="s">
        <v>122</v>
      </c>
      <c r="G5" s="21" t="s">
        <v>75</v>
      </c>
      <c r="H5" s="1" t="s">
        <v>76</v>
      </c>
      <c r="I5" s="1" t="s">
        <v>77</v>
      </c>
      <c r="J5" s="21" t="s">
        <v>78</v>
      </c>
      <c r="K5" s="1" t="s">
        <v>96</v>
      </c>
      <c r="L5" s="1" t="s">
        <v>78</v>
      </c>
      <c r="M5" s="1" t="s">
        <v>78</v>
      </c>
      <c r="N5" s="34" t="s">
        <v>72</v>
      </c>
      <c r="O5" s="75" t="s">
        <v>72</v>
      </c>
      <c r="P5" s="1" t="s">
        <v>83</v>
      </c>
      <c r="Q5" s="21" t="s">
        <v>123</v>
      </c>
      <c r="R5" s="1" t="s">
        <v>9043</v>
      </c>
      <c r="S5" s="21" t="s">
        <v>84</v>
      </c>
      <c r="T5" s="1" t="s">
        <v>72</v>
      </c>
      <c r="U5" s="1" t="s">
        <v>124</v>
      </c>
      <c r="V5" s="21" t="s">
        <v>125</v>
      </c>
      <c r="W5" s="21" t="s">
        <v>126</v>
      </c>
      <c r="X5" s="21">
        <v>74</v>
      </c>
      <c r="Y5" s="1" t="s">
        <v>88</v>
      </c>
      <c r="Z5" s="1" t="s">
        <v>72</v>
      </c>
      <c r="AA5" s="21" t="s">
        <v>89</v>
      </c>
      <c r="AB5" s="21" t="s">
        <v>90</v>
      </c>
      <c r="AC5" s="21" t="s">
        <v>91</v>
      </c>
      <c r="AD5" s="1" t="s">
        <v>92</v>
      </c>
      <c r="AE5" s="1" t="s">
        <v>72</v>
      </c>
      <c r="AF5" s="1" t="s">
        <v>72</v>
      </c>
      <c r="AG5" s="1" t="s">
        <v>72</v>
      </c>
      <c r="AH5" s="1" t="s">
        <v>72</v>
      </c>
      <c r="AI5" s="1" t="s">
        <v>72</v>
      </c>
      <c r="AJ5" s="1" t="s">
        <v>72</v>
      </c>
      <c r="AK5" s="1" t="s">
        <v>72</v>
      </c>
      <c r="AL5" s="1" t="s">
        <v>72</v>
      </c>
      <c r="AM5" s="1" t="s">
        <v>72</v>
      </c>
      <c r="AN5" s="34">
        <v>44069</v>
      </c>
      <c r="AO5" s="21" t="s">
        <v>127</v>
      </c>
      <c r="AP5" s="21" t="s">
        <v>127</v>
      </c>
      <c r="AQ5" s="1" t="s">
        <v>128</v>
      </c>
      <c r="AR5" s="21">
        <v>3</v>
      </c>
      <c r="AS5" s="21" t="s">
        <v>129</v>
      </c>
      <c r="AT5" s="1" t="s">
        <v>75</v>
      </c>
      <c r="AU5" s="1" t="s">
        <v>72</v>
      </c>
      <c r="AV5" s="1" t="s">
        <v>88</v>
      </c>
      <c r="AW5" s="1" t="s">
        <v>96</v>
      </c>
      <c r="AX5" s="1" t="s">
        <v>72</v>
      </c>
      <c r="AY5" s="21" t="s">
        <v>130</v>
      </c>
      <c r="AZ5" s="1" t="s">
        <v>131</v>
      </c>
      <c r="BA5" s="1" t="s">
        <v>72</v>
      </c>
      <c r="BB5" s="21" t="s">
        <v>100</v>
      </c>
      <c r="BC5" s="21"/>
    </row>
    <row r="6" spans="1:55" ht="18.600000000000001" customHeight="1">
      <c r="A6" s="1" t="s">
        <v>136</v>
      </c>
      <c r="B6" s="1" t="s">
        <v>137</v>
      </c>
      <c r="C6" s="1" t="s">
        <v>71</v>
      </c>
      <c r="D6" s="3">
        <v>44060</v>
      </c>
      <c r="E6" s="1" t="s">
        <v>73</v>
      </c>
      <c r="F6" s="1" t="s">
        <v>138</v>
      </c>
      <c r="G6" s="1" t="s">
        <v>75</v>
      </c>
      <c r="H6" s="1" t="s">
        <v>76</v>
      </c>
      <c r="I6" s="1" t="s">
        <v>77</v>
      </c>
      <c r="J6" s="1" t="s">
        <v>78</v>
      </c>
      <c r="K6" s="1" t="s">
        <v>79</v>
      </c>
      <c r="L6" s="1" t="s">
        <v>139</v>
      </c>
      <c r="M6" s="1" t="s">
        <v>78</v>
      </c>
      <c r="N6" s="34" t="s">
        <v>72</v>
      </c>
      <c r="O6" s="75" t="s">
        <v>72</v>
      </c>
      <c r="P6" s="1" t="s">
        <v>83</v>
      </c>
      <c r="Q6" s="1" t="s">
        <v>123</v>
      </c>
      <c r="R6" s="1" t="s">
        <v>9043</v>
      </c>
      <c r="S6" s="1" t="s">
        <v>84</v>
      </c>
      <c r="T6" s="1" t="s">
        <v>72</v>
      </c>
      <c r="U6" s="1" t="s">
        <v>140</v>
      </c>
      <c r="V6" s="1" t="s">
        <v>141</v>
      </c>
      <c r="W6" s="1" t="s">
        <v>126</v>
      </c>
      <c r="X6" s="1">
        <v>52</v>
      </c>
      <c r="Y6" s="1" t="s">
        <v>88</v>
      </c>
      <c r="Z6" s="1" t="s">
        <v>72</v>
      </c>
      <c r="AA6" s="1" t="s">
        <v>89</v>
      </c>
      <c r="AB6" s="1" t="s">
        <v>105</v>
      </c>
      <c r="AC6" s="1" t="s">
        <v>91</v>
      </c>
      <c r="AD6" s="1" t="s">
        <v>92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72</v>
      </c>
      <c r="AK6" s="1" t="s">
        <v>72</v>
      </c>
      <c r="AL6" s="1" t="s">
        <v>72</v>
      </c>
      <c r="AM6" s="1" t="s">
        <v>72</v>
      </c>
      <c r="AN6" s="3">
        <v>44069</v>
      </c>
      <c r="AO6" s="1" t="s">
        <v>142</v>
      </c>
      <c r="AP6" s="1" t="s">
        <v>142</v>
      </c>
      <c r="AQ6" s="1" t="s">
        <v>94</v>
      </c>
      <c r="AR6" s="21">
        <v>3</v>
      </c>
      <c r="AS6" s="21" t="s">
        <v>107</v>
      </c>
      <c r="AT6" s="1" t="s">
        <v>75</v>
      </c>
      <c r="AU6" s="1" t="s">
        <v>72</v>
      </c>
      <c r="AV6" s="1" t="s">
        <v>88</v>
      </c>
      <c r="AW6" s="1" t="s">
        <v>96</v>
      </c>
      <c r="AX6" s="1" t="s">
        <v>72</v>
      </c>
      <c r="AY6" s="1" t="s">
        <v>143</v>
      </c>
      <c r="AZ6" s="1" t="s">
        <v>144</v>
      </c>
      <c r="BA6" s="1" t="s">
        <v>72</v>
      </c>
      <c r="BB6" s="21" t="s">
        <v>100</v>
      </c>
      <c r="BC6" s="21"/>
    </row>
    <row r="7" spans="1:55" ht="18.600000000000001" customHeight="1">
      <c r="A7" s="1" t="s">
        <v>149</v>
      </c>
      <c r="B7" s="1" t="s">
        <v>150</v>
      </c>
      <c r="C7" s="1" t="s">
        <v>71</v>
      </c>
      <c r="D7" s="3">
        <v>44074</v>
      </c>
      <c r="E7" s="1" t="s">
        <v>73</v>
      </c>
      <c r="F7" s="1" t="s">
        <v>151</v>
      </c>
      <c r="G7" s="1" t="s">
        <v>88</v>
      </c>
      <c r="H7" s="1" t="s">
        <v>76</v>
      </c>
      <c r="I7" s="1" t="s">
        <v>77</v>
      </c>
      <c r="J7" s="1" t="s">
        <v>78</v>
      </c>
      <c r="K7" s="1" t="s">
        <v>79</v>
      </c>
      <c r="L7" s="1" t="s">
        <v>139</v>
      </c>
      <c r="M7" s="1" t="s">
        <v>78</v>
      </c>
      <c r="N7" s="34" t="s">
        <v>72</v>
      </c>
      <c r="O7" s="75" t="s">
        <v>72</v>
      </c>
      <c r="P7" s="1" t="s">
        <v>83</v>
      </c>
      <c r="Q7" s="1" t="s">
        <v>82</v>
      </c>
      <c r="R7" s="1" t="s">
        <v>9043</v>
      </c>
      <c r="S7" s="1" t="s">
        <v>152</v>
      </c>
      <c r="T7" s="1" t="s">
        <v>72</v>
      </c>
      <c r="U7" s="1" t="s">
        <v>153</v>
      </c>
      <c r="V7" s="1" t="s">
        <v>154</v>
      </c>
      <c r="W7" s="1" t="s">
        <v>126</v>
      </c>
      <c r="X7" s="1">
        <v>50</v>
      </c>
      <c r="Y7" s="1" t="s">
        <v>88</v>
      </c>
      <c r="Z7" s="1" t="s">
        <v>72</v>
      </c>
      <c r="AA7" s="1" t="s">
        <v>155</v>
      </c>
      <c r="AB7" s="1" t="s">
        <v>105</v>
      </c>
      <c r="AC7" s="1" t="s">
        <v>91</v>
      </c>
      <c r="AD7" s="1" t="s">
        <v>92</v>
      </c>
      <c r="AE7" s="1" t="s">
        <v>72</v>
      </c>
      <c r="AF7" s="1" t="s">
        <v>72</v>
      </c>
      <c r="AG7" s="1" t="s">
        <v>72</v>
      </c>
      <c r="AH7" s="1" t="s">
        <v>72</v>
      </c>
      <c r="AI7" s="1" t="s">
        <v>72</v>
      </c>
      <c r="AJ7" s="1" t="s">
        <v>72</v>
      </c>
      <c r="AK7" s="1" t="s">
        <v>72</v>
      </c>
      <c r="AL7" s="1" t="s">
        <v>72</v>
      </c>
      <c r="AM7" s="1" t="s">
        <v>72</v>
      </c>
      <c r="AN7" s="3">
        <v>44075</v>
      </c>
      <c r="AO7" s="1" t="s">
        <v>156</v>
      </c>
      <c r="AP7" s="1" t="s">
        <v>157</v>
      </c>
      <c r="AQ7" s="1" t="s">
        <v>94</v>
      </c>
      <c r="AR7" s="21">
        <v>3</v>
      </c>
      <c r="AS7" s="21" t="s">
        <v>158</v>
      </c>
      <c r="AT7" s="1" t="s">
        <v>75</v>
      </c>
      <c r="AU7" s="1" t="s">
        <v>72</v>
      </c>
      <c r="AV7" s="1" t="s">
        <v>88</v>
      </c>
      <c r="AW7" s="1" t="s">
        <v>79</v>
      </c>
      <c r="AX7" s="1" t="s">
        <v>72</v>
      </c>
      <c r="AY7" s="1" t="s">
        <v>159</v>
      </c>
      <c r="AZ7" s="1" t="s">
        <v>144</v>
      </c>
      <c r="BA7" s="1" t="s">
        <v>72</v>
      </c>
      <c r="BB7" s="21" t="s">
        <v>160</v>
      </c>
      <c r="BC7" s="21"/>
    </row>
    <row r="8" spans="1:55" ht="18.600000000000001" customHeight="1">
      <c r="A8" s="1" t="s">
        <v>161</v>
      </c>
      <c r="B8" s="1" t="s">
        <v>162</v>
      </c>
      <c r="C8" s="1" t="s">
        <v>71</v>
      </c>
      <c r="D8" s="3">
        <v>44074</v>
      </c>
      <c r="E8" s="1" t="s">
        <v>73</v>
      </c>
      <c r="F8" s="1" t="s">
        <v>163</v>
      </c>
      <c r="G8" s="1" t="s">
        <v>88</v>
      </c>
      <c r="H8" s="1" t="s">
        <v>76</v>
      </c>
      <c r="I8" s="1" t="s">
        <v>77</v>
      </c>
      <c r="J8" s="1" t="s">
        <v>78</v>
      </c>
      <c r="K8" s="1" t="s">
        <v>79</v>
      </c>
      <c r="L8" s="1" t="s">
        <v>139</v>
      </c>
      <c r="M8" s="1" t="s">
        <v>78</v>
      </c>
      <c r="N8" s="34" t="s">
        <v>72</v>
      </c>
      <c r="O8" s="75" t="s">
        <v>72</v>
      </c>
      <c r="P8" s="1" t="s">
        <v>83</v>
      </c>
      <c r="Q8" s="1" t="s">
        <v>82</v>
      </c>
      <c r="R8" s="1" t="s">
        <v>9043</v>
      </c>
      <c r="S8" s="1" t="s">
        <v>152</v>
      </c>
      <c r="T8" s="1" t="s">
        <v>72</v>
      </c>
      <c r="U8" s="1" t="s">
        <v>153</v>
      </c>
      <c r="V8" s="1" t="s">
        <v>164</v>
      </c>
      <c r="W8" s="1" t="s">
        <v>126</v>
      </c>
      <c r="X8" s="1">
        <v>35</v>
      </c>
      <c r="Y8" s="1" t="s">
        <v>88</v>
      </c>
      <c r="Z8" s="1" t="s">
        <v>72</v>
      </c>
      <c r="AA8" s="1" t="s">
        <v>155</v>
      </c>
      <c r="AB8" s="1" t="s">
        <v>90</v>
      </c>
      <c r="AC8" s="1" t="s">
        <v>91</v>
      </c>
      <c r="AD8" s="1" t="s">
        <v>92</v>
      </c>
      <c r="AE8" s="1" t="s">
        <v>72</v>
      </c>
      <c r="AF8" s="1" t="s">
        <v>72</v>
      </c>
      <c r="AG8" s="1" t="s">
        <v>72</v>
      </c>
      <c r="AH8" s="1" t="s">
        <v>72</v>
      </c>
      <c r="AI8" s="1" t="s">
        <v>72</v>
      </c>
      <c r="AJ8" s="1" t="s">
        <v>72</v>
      </c>
      <c r="AK8" s="1" t="s">
        <v>72</v>
      </c>
      <c r="AL8" s="1" t="s">
        <v>72</v>
      </c>
      <c r="AM8" s="1" t="s">
        <v>72</v>
      </c>
      <c r="AN8" s="3">
        <v>44075</v>
      </c>
      <c r="AO8" s="1" t="s">
        <v>165</v>
      </c>
      <c r="AP8" s="1" t="s">
        <v>166</v>
      </c>
      <c r="AQ8" s="1" t="s">
        <v>94</v>
      </c>
      <c r="AR8" s="21">
        <v>3</v>
      </c>
      <c r="AS8" s="21" t="s">
        <v>95</v>
      </c>
      <c r="AT8" s="1" t="s">
        <v>75</v>
      </c>
      <c r="AU8" s="1" t="s">
        <v>72</v>
      </c>
      <c r="AV8" s="1" t="s">
        <v>88</v>
      </c>
      <c r="AW8" s="1" t="s">
        <v>96</v>
      </c>
      <c r="AX8" s="1" t="s">
        <v>72</v>
      </c>
      <c r="AY8" s="1" t="s">
        <v>159</v>
      </c>
      <c r="AZ8" s="1" t="s">
        <v>144</v>
      </c>
      <c r="BA8" s="1" t="s">
        <v>72</v>
      </c>
      <c r="BB8" s="21" t="s">
        <v>100</v>
      </c>
      <c r="BC8" s="21"/>
    </row>
    <row r="9" spans="1:55" ht="18.600000000000001" customHeight="1">
      <c r="A9" s="1" t="s">
        <v>167</v>
      </c>
      <c r="B9" s="1" t="s">
        <v>168</v>
      </c>
      <c r="C9" s="1" t="s">
        <v>71</v>
      </c>
      <c r="D9" s="3">
        <v>44086</v>
      </c>
      <c r="E9" s="1" t="s">
        <v>73</v>
      </c>
      <c r="F9" s="1" t="s">
        <v>169</v>
      </c>
      <c r="G9" s="1" t="s">
        <v>75</v>
      </c>
      <c r="H9" s="1" t="s">
        <v>170</v>
      </c>
      <c r="I9" s="1" t="s">
        <v>171</v>
      </c>
      <c r="J9" s="1" t="s">
        <v>172</v>
      </c>
      <c r="K9" s="1" t="s">
        <v>79</v>
      </c>
      <c r="L9" s="1" t="s">
        <v>79</v>
      </c>
      <c r="M9" s="1" t="s">
        <v>78</v>
      </c>
      <c r="N9" s="34" t="s">
        <v>72</v>
      </c>
      <c r="O9" s="75" t="s">
        <v>72</v>
      </c>
      <c r="P9" s="1" t="s">
        <v>83</v>
      </c>
      <c r="Q9" s="1" t="s">
        <v>82</v>
      </c>
      <c r="R9" s="1" t="s">
        <v>9043</v>
      </c>
      <c r="S9" s="1" t="s">
        <v>152</v>
      </c>
      <c r="T9" s="1" t="s">
        <v>72</v>
      </c>
      <c r="U9" s="1" t="s">
        <v>153</v>
      </c>
      <c r="V9" s="1" t="s">
        <v>173</v>
      </c>
      <c r="W9" s="1" t="s">
        <v>126</v>
      </c>
      <c r="X9" s="1">
        <v>54</v>
      </c>
      <c r="Y9" s="1" t="s">
        <v>88</v>
      </c>
      <c r="Z9" s="1" t="s">
        <v>72</v>
      </c>
      <c r="AA9" s="1" t="s">
        <v>89</v>
      </c>
      <c r="AB9" s="1" t="s">
        <v>105</v>
      </c>
      <c r="AC9" s="1" t="s">
        <v>174</v>
      </c>
      <c r="AD9" s="1" t="s">
        <v>9951</v>
      </c>
      <c r="AE9" s="1" t="s">
        <v>176</v>
      </c>
      <c r="AF9" s="1" t="s">
        <v>72</v>
      </c>
      <c r="AG9" s="1" t="s">
        <v>72</v>
      </c>
      <c r="AH9" s="1" t="s">
        <v>72</v>
      </c>
      <c r="AI9" s="1">
        <v>6</v>
      </c>
      <c r="AJ9" s="1" t="s">
        <v>177</v>
      </c>
      <c r="AK9" s="1" t="s">
        <v>72</v>
      </c>
      <c r="AL9" s="1" t="s">
        <v>72</v>
      </c>
      <c r="AM9" s="1" t="s">
        <v>72</v>
      </c>
      <c r="AN9" s="1" t="s">
        <v>72</v>
      </c>
      <c r="AO9" s="1" t="s">
        <v>72</v>
      </c>
      <c r="AP9" s="1" t="s">
        <v>72</v>
      </c>
      <c r="AQ9" s="1" t="s">
        <v>72</v>
      </c>
      <c r="AR9" s="1" t="s">
        <v>72</v>
      </c>
      <c r="AS9" s="1" t="s">
        <v>72</v>
      </c>
      <c r="AT9" s="1" t="s">
        <v>72</v>
      </c>
      <c r="AU9" s="1" t="s">
        <v>72</v>
      </c>
      <c r="AV9" s="1" t="s">
        <v>88</v>
      </c>
      <c r="AW9" s="1" t="s">
        <v>96</v>
      </c>
      <c r="AX9" s="1" t="s">
        <v>72</v>
      </c>
      <c r="AY9" s="1" t="s">
        <v>72</v>
      </c>
      <c r="AZ9" s="1" t="s">
        <v>72</v>
      </c>
      <c r="BA9" s="1" t="s">
        <v>72</v>
      </c>
      <c r="BB9" s="21" t="s">
        <v>100</v>
      </c>
      <c r="BC9" s="1"/>
    </row>
    <row r="10" spans="1:55" ht="18.600000000000001" customHeight="1">
      <c r="A10" s="1" t="s">
        <v>178</v>
      </c>
      <c r="B10" s="1" t="s">
        <v>179</v>
      </c>
      <c r="C10" s="1" t="s">
        <v>71</v>
      </c>
      <c r="D10" s="3">
        <v>44087</v>
      </c>
      <c r="E10" s="1" t="s">
        <v>73</v>
      </c>
      <c r="F10" s="1" t="s">
        <v>180</v>
      </c>
      <c r="G10" s="1" t="s">
        <v>75</v>
      </c>
      <c r="H10" s="1" t="s">
        <v>76</v>
      </c>
      <c r="I10" s="1" t="s">
        <v>77</v>
      </c>
      <c r="J10" s="1" t="s">
        <v>78</v>
      </c>
      <c r="K10" s="1" t="s">
        <v>79</v>
      </c>
      <c r="L10" s="1" t="s">
        <v>139</v>
      </c>
      <c r="M10" s="1" t="s">
        <v>78</v>
      </c>
      <c r="N10" s="34" t="s">
        <v>72</v>
      </c>
      <c r="O10" s="75" t="s">
        <v>72</v>
      </c>
      <c r="P10" s="1" t="s">
        <v>83</v>
      </c>
      <c r="Q10" s="1" t="s">
        <v>123</v>
      </c>
      <c r="R10" s="1" t="s">
        <v>9043</v>
      </c>
      <c r="S10" s="1" t="s">
        <v>84</v>
      </c>
      <c r="T10" s="1" t="s">
        <v>72</v>
      </c>
      <c r="U10" s="1" t="s">
        <v>140</v>
      </c>
      <c r="V10" s="1" t="s">
        <v>181</v>
      </c>
      <c r="W10" s="1" t="s">
        <v>87</v>
      </c>
      <c r="X10" s="1">
        <v>40</v>
      </c>
      <c r="Y10" s="1" t="s">
        <v>88</v>
      </c>
      <c r="Z10" s="1" t="s">
        <v>72</v>
      </c>
      <c r="AA10" s="1" t="s">
        <v>155</v>
      </c>
      <c r="AB10" s="1" t="s">
        <v>90</v>
      </c>
      <c r="AC10" s="1" t="s">
        <v>91</v>
      </c>
      <c r="AD10" s="1" t="s">
        <v>92</v>
      </c>
      <c r="AE10" s="1" t="s">
        <v>72</v>
      </c>
      <c r="AF10" s="1" t="s">
        <v>72</v>
      </c>
      <c r="AG10" s="1" t="s">
        <v>72</v>
      </c>
      <c r="AH10" s="1" t="s">
        <v>72</v>
      </c>
      <c r="AI10" s="1" t="s">
        <v>72</v>
      </c>
      <c r="AJ10" s="1" t="s">
        <v>72</v>
      </c>
      <c r="AK10" s="1" t="s">
        <v>72</v>
      </c>
      <c r="AL10" s="1" t="s">
        <v>72</v>
      </c>
      <c r="AM10" s="1" t="s">
        <v>72</v>
      </c>
      <c r="AN10" s="3">
        <v>44087</v>
      </c>
      <c r="AO10" s="1" t="s">
        <v>182</v>
      </c>
      <c r="AP10" s="1" t="s">
        <v>72</v>
      </c>
      <c r="AQ10" s="1" t="s">
        <v>94</v>
      </c>
      <c r="AR10" s="1">
        <v>3</v>
      </c>
      <c r="AS10" s="1" t="s">
        <v>183</v>
      </c>
      <c r="AT10" s="1" t="s">
        <v>88</v>
      </c>
      <c r="AU10" s="1" t="s">
        <v>72</v>
      </c>
      <c r="AV10" s="1" t="s">
        <v>88</v>
      </c>
      <c r="AW10" s="1" t="s">
        <v>96</v>
      </c>
      <c r="AX10" s="1" t="s">
        <v>72</v>
      </c>
      <c r="AY10" s="1" t="s">
        <v>184</v>
      </c>
      <c r="AZ10" s="1" t="s">
        <v>185</v>
      </c>
      <c r="BA10" s="1" t="s">
        <v>72</v>
      </c>
      <c r="BB10" s="21" t="s">
        <v>100</v>
      </c>
      <c r="BC10" s="1"/>
    </row>
    <row r="11" spans="1:55" ht="18.600000000000001" customHeight="1">
      <c r="A11" s="1" t="s">
        <v>186</v>
      </c>
      <c r="B11" s="1" t="s">
        <v>187</v>
      </c>
      <c r="C11" s="1" t="s">
        <v>71</v>
      </c>
      <c r="D11" s="3">
        <v>44087</v>
      </c>
      <c r="E11" s="1" t="s">
        <v>73</v>
      </c>
      <c r="F11" s="1" t="s">
        <v>188</v>
      </c>
      <c r="G11" s="1" t="s">
        <v>75</v>
      </c>
      <c r="H11" s="1" t="s">
        <v>76</v>
      </c>
      <c r="I11" s="1" t="s">
        <v>77</v>
      </c>
      <c r="J11" s="1" t="s">
        <v>78</v>
      </c>
      <c r="K11" s="1" t="s">
        <v>96</v>
      </c>
      <c r="L11" s="1" t="s">
        <v>78</v>
      </c>
      <c r="M11" s="1" t="s">
        <v>78</v>
      </c>
      <c r="N11" s="34" t="s">
        <v>72</v>
      </c>
      <c r="O11" s="75" t="s">
        <v>72</v>
      </c>
      <c r="P11" s="1" t="s">
        <v>83</v>
      </c>
      <c r="Q11" s="1" t="s">
        <v>123</v>
      </c>
      <c r="R11" s="1" t="s">
        <v>9043</v>
      </c>
      <c r="S11" s="1" t="s">
        <v>84</v>
      </c>
      <c r="T11" s="1" t="s">
        <v>72</v>
      </c>
      <c r="U11" s="1" t="s">
        <v>189</v>
      </c>
      <c r="V11" s="1" t="s">
        <v>189</v>
      </c>
      <c r="W11" s="1" t="s">
        <v>126</v>
      </c>
      <c r="X11" s="1">
        <v>68</v>
      </c>
      <c r="Y11" s="1" t="s">
        <v>88</v>
      </c>
      <c r="Z11" s="1" t="s">
        <v>72</v>
      </c>
      <c r="AA11" s="1" t="s">
        <v>155</v>
      </c>
      <c r="AB11" s="1" t="s">
        <v>90</v>
      </c>
      <c r="AC11" s="1" t="s">
        <v>91</v>
      </c>
      <c r="AD11" s="1" t="s">
        <v>92</v>
      </c>
      <c r="AE11" s="1" t="s">
        <v>72</v>
      </c>
      <c r="AF11" s="1" t="s">
        <v>72</v>
      </c>
      <c r="AG11" s="1" t="s">
        <v>72</v>
      </c>
      <c r="AH11" s="1" t="s">
        <v>72</v>
      </c>
      <c r="AI11" s="1" t="s">
        <v>72</v>
      </c>
      <c r="AJ11" s="1" t="s">
        <v>72</v>
      </c>
      <c r="AK11" s="1" t="s">
        <v>72</v>
      </c>
      <c r="AL11" s="1" t="s">
        <v>72</v>
      </c>
      <c r="AM11" s="1" t="s">
        <v>72</v>
      </c>
      <c r="AN11" s="3">
        <v>44087</v>
      </c>
      <c r="AO11" s="1" t="s">
        <v>190</v>
      </c>
      <c r="AP11" s="1" t="s">
        <v>72</v>
      </c>
      <c r="AQ11" s="1" t="s">
        <v>128</v>
      </c>
      <c r="AR11" s="1">
        <v>3</v>
      </c>
      <c r="AS11" s="1" t="s">
        <v>183</v>
      </c>
      <c r="AT11" s="1" t="s">
        <v>88</v>
      </c>
      <c r="AU11" s="1" t="s">
        <v>72</v>
      </c>
      <c r="AV11" s="1" t="s">
        <v>88</v>
      </c>
      <c r="AW11" s="1" t="s">
        <v>96</v>
      </c>
      <c r="AX11" s="1" t="s">
        <v>72</v>
      </c>
      <c r="AY11" s="1" t="s">
        <v>191</v>
      </c>
      <c r="AZ11" s="1" t="s">
        <v>192</v>
      </c>
      <c r="BA11" s="1" t="s">
        <v>72</v>
      </c>
      <c r="BB11" s="21" t="s">
        <v>100</v>
      </c>
      <c r="BC11" s="1"/>
    </row>
    <row r="12" spans="1:55" ht="18.600000000000001" customHeight="1">
      <c r="A12" s="1" t="s">
        <v>193</v>
      </c>
      <c r="B12" s="1" t="s">
        <v>194</v>
      </c>
      <c r="C12" s="1" t="s">
        <v>71</v>
      </c>
      <c r="D12" s="3">
        <v>44087</v>
      </c>
      <c r="E12" s="1" t="s">
        <v>73</v>
      </c>
      <c r="F12" s="1" t="s">
        <v>195</v>
      </c>
      <c r="G12" s="1" t="s">
        <v>75</v>
      </c>
      <c r="H12" s="1" t="s">
        <v>76</v>
      </c>
      <c r="I12" s="1" t="s">
        <v>77</v>
      </c>
      <c r="J12" s="1" t="s">
        <v>78</v>
      </c>
      <c r="K12" s="1" t="s">
        <v>96</v>
      </c>
      <c r="L12" s="1" t="s">
        <v>78</v>
      </c>
      <c r="M12" s="1" t="s">
        <v>78</v>
      </c>
      <c r="N12" s="34" t="s">
        <v>72</v>
      </c>
      <c r="O12" s="75" t="s">
        <v>72</v>
      </c>
      <c r="P12" s="1" t="s">
        <v>83</v>
      </c>
      <c r="Q12" s="1" t="s">
        <v>123</v>
      </c>
      <c r="R12" s="1" t="s">
        <v>9043</v>
      </c>
      <c r="S12" s="1" t="s">
        <v>84</v>
      </c>
      <c r="T12" s="1" t="s">
        <v>72</v>
      </c>
      <c r="U12" s="1" t="s">
        <v>196</v>
      </c>
      <c r="V12" s="1" t="s">
        <v>197</v>
      </c>
      <c r="W12" s="1" t="s">
        <v>87</v>
      </c>
      <c r="X12" s="1">
        <v>65</v>
      </c>
      <c r="Y12" s="1" t="s">
        <v>88</v>
      </c>
      <c r="Z12" s="1" t="s">
        <v>72</v>
      </c>
      <c r="AA12" s="1" t="s">
        <v>155</v>
      </c>
      <c r="AB12" s="1" t="s">
        <v>90</v>
      </c>
      <c r="AC12" s="1" t="s">
        <v>91</v>
      </c>
      <c r="AD12" s="1" t="s">
        <v>92</v>
      </c>
      <c r="AE12" s="1" t="s">
        <v>72</v>
      </c>
      <c r="AF12" s="1" t="s">
        <v>72</v>
      </c>
      <c r="AG12" s="1" t="s">
        <v>72</v>
      </c>
      <c r="AH12" s="1" t="s">
        <v>72</v>
      </c>
      <c r="AI12" s="1" t="s">
        <v>72</v>
      </c>
      <c r="AJ12" s="1" t="s">
        <v>72</v>
      </c>
      <c r="AK12" s="1" t="s">
        <v>72</v>
      </c>
      <c r="AL12" s="1" t="s">
        <v>72</v>
      </c>
      <c r="AM12" s="1" t="s">
        <v>72</v>
      </c>
      <c r="AN12" s="3">
        <v>44087</v>
      </c>
      <c r="AO12" s="1" t="s">
        <v>198</v>
      </c>
      <c r="AP12" s="1" t="s">
        <v>72</v>
      </c>
      <c r="AQ12" s="1" t="s">
        <v>128</v>
      </c>
      <c r="AR12" s="1">
        <v>3</v>
      </c>
      <c r="AS12" s="1" t="s">
        <v>183</v>
      </c>
      <c r="AT12" s="1" t="s">
        <v>88</v>
      </c>
      <c r="AU12" s="1" t="s">
        <v>72</v>
      </c>
      <c r="AV12" s="1" t="s">
        <v>88</v>
      </c>
      <c r="AW12" s="1" t="s">
        <v>96</v>
      </c>
      <c r="AX12" s="1" t="s">
        <v>72</v>
      </c>
      <c r="AY12" s="1" t="s">
        <v>191</v>
      </c>
      <c r="AZ12" s="1" t="s">
        <v>192</v>
      </c>
      <c r="BA12" s="1" t="s">
        <v>72</v>
      </c>
      <c r="BB12" s="21" t="s">
        <v>100</v>
      </c>
      <c r="BC12" s="1"/>
    </row>
    <row r="13" spans="1:55" ht="18.600000000000001" customHeight="1">
      <c r="A13" s="1" t="s">
        <v>199</v>
      </c>
      <c r="B13" s="1" t="s">
        <v>200</v>
      </c>
      <c r="C13" s="1" t="s">
        <v>71</v>
      </c>
      <c r="D13" s="3">
        <v>44089</v>
      </c>
      <c r="E13" s="1" t="s">
        <v>73</v>
      </c>
      <c r="F13" s="1" t="s">
        <v>201</v>
      </c>
      <c r="G13" s="1" t="s">
        <v>75</v>
      </c>
      <c r="H13" s="1" t="s">
        <v>76</v>
      </c>
      <c r="I13" s="1" t="s">
        <v>77</v>
      </c>
      <c r="J13" s="1" t="s">
        <v>78</v>
      </c>
      <c r="K13" s="1" t="s">
        <v>96</v>
      </c>
      <c r="L13" s="1" t="s">
        <v>78</v>
      </c>
      <c r="M13" s="1" t="s">
        <v>78</v>
      </c>
      <c r="N13" s="34" t="s">
        <v>72</v>
      </c>
      <c r="O13" s="75" t="s">
        <v>72</v>
      </c>
      <c r="P13" s="1" t="s">
        <v>83</v>
      </c>
      <c r="Q13" s="1" t="s">
        <v>123</v>
      </c>
      <c r="R13" s="1" t="s">
        <v>9043</v>
      </c>
      <c r="S13" s="1" t="s">
        <v>152</v>
      </c>
      <c r="T13" s="1" t="s">
        <v>72</v>
      </c>
      <c r="U13" s="1" t="s">
        <v>153</v>
      </c>
      <c r="V13" s="1" t="s">
        <v>154</v>
      </c>
      <c r="W13" s="1" t="s">
        <v>126</v>
      </c>
      <c r="X13" s="1">
        <v>60</v>
      </c>
      <c r="Y13" s="1" t="s">
        <v>88</v>
      </c>
      <c r="Z13" s="1" t="s">
        <v>72</v>
      </c>
      <c r="AA13" s="1" t="s">
        <v>89</v>
      </c>
      <c r="AB13" s="1" t="s">
        <v>90</v>
      </c>
      <c r="AC13" s="1" t="s">
        <v>91</v>
      </c>
      <c r="AD13" s="1" t="s">
        <v>92</v>
      </c>
      <c r="AE13" s="1" t="s">
        <v>72</v>
      </c>
      <c r="AF13" s="1" t="s">
        <v>72</v>
      </c>
      <c r="AG13" s="1" t="s">
        <v>72</v>
      </c>
      <c r="AH13" s="1" t="s">
        <v>72</v>
      </c>
      <c r="AI13" s="1" t="s">
        <v>72</v>
      </c>
      <c r="AJ13" s="1" t="s">
        <v>72</v>
      </c>
      <c r="AK13" s="1" t="s">
        <v>72</v>
      </c>
      <c r="AL13" s="1" t="s">
        <v>72</v>
      </c>
      <c r="AM13" s="1" t="s">
        <v>72</v>
      </c>
      <c r="AN13" s="3">
        <v>44089</v>
      </c>
      <c r="AO13" s="1" t="s">
        <v>202</v>
      </c>
      <c r="AP13" s="1" t="s">
        <v>203</v>
      </c>
      <c r="AQ13" s="1" t="s">
        <v>204</v>
      </c>
      <c r="AR13" s="1">
        <v>3</v>
      </c>
      <c r="AS13" s="1" t="s">
        <v>95</v>
      </c>
      <c r="AT13" s="1" t="s">
        <v>75</v>
      </c>
      <c r="AU13" s="1" t="s">
        <v>72</v>
      </c>
      <c r="AV13" s="1" t="s">
        <v>88</v>
      </c>
      <c r="AW13" s="1" t="s">
        <v>79</v>
      </c>
      <c r="AX13" s="1" t="s">
        <v>72</v>
      </c>
      <c r="AY13" s="1" t="s">
        <v>191</v>
      </c>
      <c r="AZ13" s="1" t="s">
        <v>192</v>
      </c>
      <c r="BA13" s="1" t="s">
        <v>72</v>
      </c>
      <c r="BB13" s="1" t="s">
        <v>160</v>
      </c>
      <c r="BC13" s="1"/>
    </row>
    <row r="14" spans="1:55" ht="18.600000000000001" customHeight="1">
      <c r="A14" s="1" t="s">
        <v>205</v>
      </c>
      <c r="B14" s="1" t="s">
        <v>206</v>
      </c>
      <c r="C14" s="1" t="s">
        <v>71</v>
      </c>
      <c r="D14" s="3">
        <v>44090</v>
      </c>
      <c r="E14" s="1" t="s">
        <v>73</v>
      </c>
      <c r="F14" s="1" t="s">
        <v>207</v>
      </c>
      <c r="G14" s="1" t="s">
        <v>75</v>
      </c>
      <c r="H14" s="1" t="s">
        <v>208</v>
      </c>
      <c r="I14" s="1" t="s">
        <v>209</v>
      </c>
      <c r="J14" s="1" t="s">
        <v>78</v>
      </c>
      <c r="K14" s="1" t="s">
        <v>79</v>
      </c>
      <c r="L14" s="1" t="s">
        <v>139</v>
      </c>
      <c r="M14" s="1" t="s">
        <v>78</v>
      </c>
      <c r="N14" s="34" t="s">
        <v>72</v>
      </c>
      <c r="O14" s="75" t="s">
        <v>72</v>
      </c>
      <c r="P14" s="1" t="s">
        <v>83</v>
      </c>
      <c r="Q14" s="1" t="s">
        <v>123</v>
      </c>
      <c r="R14" s="1" t="s">
        <v>9043</v>
      </c>
      <c r="S14" s="1" t="s">
        <v>152</v>
      </c>
      <c r="T14" s="1" t="s">
        <v>72</v>
      </c>
      <c r="U14" s="1" t="s">
        <v>153</v>
      </c>
      <c r="V14" s="1" t="s">
        <v>164</v>
      </c>
      <c r="W14" s="1" t="s">
        <v>126</v>
      </c>
      <c r="X14" s="1">
        <v>58</v>
      </c>
      <c r="Y14" s="1" t="s">
        <v>88</v>
      </c>
      <c r="Z14" s="1" t="s">
        <v>72</v>
      </c>
      <c r="AA14" s="1" t="s">
        <v>89</v>
      </c>
      <c r="AB14" s="1" t="s">
        <v>90</v>
      </c>
      <c r="AC14" s="1" t="s">
        <v>91</v>
      </c>
      <c r="AD14" s="1" t="s">
        <v>92</v>
      </c>
      <c r="AE14" s="1" t="s">
        <v>72</v>
      </c>
      <c r="AF14" s="1" t="s">
        <v>72</v>
      </c>
      <c r="AG14" s="1" t="s">
        <v>72</v>
      </c>
      <c r="AH14" s="1" t="s">
        <v>72</v>
      </c>
      <c r="AI14" s="1" t="s">
        <v>72</v>
      </c>
      <c r="AJ14" s="1" t="s">
        <v>72</v>
      </c>
      <c r="AK14" s="1" t="s">
        <v>72</v>
      </c>
      <c r="AL14" s="1" t="s">
        <v>72</v>
      </c>
      <c r="AM14" s="1" t="s">
        <v>72</v>
      </c>
      <c r="AN14" s="1" t="s">
        <v>72</v>
      </c>
      <c r="AO14" s="1" t="s">
        <v>72</v>
      </c>
      <c r="AP14" s="1" t="s">
        <v>72</v>
      </c>
      <c r="AQ14" s="1" t="s">
        <v>72</v>
      </c>
      <c r="AR14" s="1" t="s">
        <v>72</v>
      </c>
      <c r="AS14" s="1" t="s">
        <v>72</v>
      </c>
      <c r="AT14" s="1" t="s">
        <v>72</v>
      </c>
      <c r="AU14" s="1" t="s">
        <v>72</v>
      </c>
      <c r="AV14" s="1" t="s">
        <v>88</v>
      </c>
      <c r="AW14" s="1" t="s">
        <v>79</v>
      </c>
      <c r="AX14" s="1" t="s">
        <v>72</v>
      </c>
      <c r="AY14" s="1" t="s">
        <v>72</v>
      </c>
      <c r="AZ14" s="1" t="s">
        <v>72</v>
      </c>
      <c r="BA14" s="1" t="s">
        <v>72</v>
      </c>
      <c r="BB14" s="1" t="s">
        <v>160</v>
      </c>
      <c r="BC14" s="1"/>
    </row>
    <row r="15" spans="1:55" ht="18.600000000000001" customHeight="1">
      <c r="A15" s="1" t="s">
        <v>210</v>
      </c>
      <c r="B15" s="1" t="s">
        <v>211</v>
      </c>
      <c r="C15" s="1" t="s">
        <v>71</v>
      </c>
      <c r="D15" s="3">
        <v>44110</v>
      </c>
      <c r="E15" s="1" t="s">
        <v>73</v>
      </c>
      <c r="F15" s="1" t="s">
        <v>212</v>
      </c>
      <c r="G15" s="1" t="s">
        <v>75</v>
      </c>
      <c r="H15" s="1" t="s">
        <v>213</v>
      </c>
      <c r="I15" s="1" t="s">
        <v>77</v>
      </c>
      <c r="J15" s="1" t="s">
        <v>78</v>
      </c>
      <c r="K15" s="1" t="s">
        <v>96</v>
      </c>
      <c r="L15" s="1" t="s">
        <v>78</v>
      </c>
      <c r="M15" s="1" t="s">
        <v>78</v>
      </c>
      <c r="N15" s="34" t="s">
        <v>72</v>
      </c>
      <c r="O15" s="75" t="s">
        <v>72</v>
      </c>
      <c r="P15" s="1" t="s">
        <v>83</v>
      </c>
      <c r="Q15" s="1" t="s">
        <v>123</v>
      </c>
      <c r="R15" s="1" t="s">
        <v>9043</v>
      </c>
      <c r="S15" s="1" t="s">
        <v>84</v>
      </c>
      <c r="T15" s="1" t="s">
        <v>72</v>
      </c>
      <c r="U15" s="1" t="s">
        <v>214</v>
      </c>
      <c r="V15" s="1" t="s">
        <v>215</v>
      </c>
      <c r="W15" s="1" t="s">
        <v>126</v>
      </c>
      <c r="X15" s="1">
        <v>50</v>
      </c>
      <c r="Y15" s="1" t="s">
        <v>88</v>
      </c>
      <c r="Z15" s="1" t="s">
        <v>72</v>
      </c>
      <c r="AA15" s="1" t="s">
        <v>89</v>
      </c>
      <c r="AB15" s="1" t="s">
        <v>90</v>
      </c>
      <c r="AC15" s="1" t="s">
        <v>91</v>
      </c>
      <c r="AD15" s="1" t="s">
        <v>216</v>
      </c>
      <c r="AE15" s="1" t="s">
        <v>72</v>
      </c>
      <c r="AF15" s="1" t="s">
        <v>217</v>
      </c>
      <c r="AG15" s="1">
        <v>3</v>
      </c>
      <c r="AH15" s="1" t="s">
        <v>218</v>
      </c>
      <c r="AI15" s="1">
        <v>3</v>
      </c>
      <c r="AJ15" s="1" t="s">
        <v>219</v>
      </c>
      <c r="AK15" s="1" t="s">
        <v>220</v>
      </c>
      <c r="AL15" s="1" t="s">
        <v>72</v>
      </c>
      <c r="AM15" s="1" t="s">
        <v>72</v>
      </c>
      <c r="AN15" s="3">
        <v>44110</v>
      </c>
      <c r="AO15" s="1" t="s">
        <v>221</v>
      </c>
      <c r="AP15" s="1" t="s">
        <v>222</v>
      </c>
      <c r="AQ15" s="1" t="s">
        <v>204</v>
      </c>
      <c r="AR15" s="1">
        <v>3</v>
      </c>
      <c r="AS15" s="21" t="s">
        <v>129</v>
      </c>
      <c r="AT15" s="1" t="s">
        <v>75</v>
      </c>
      <c r="AU15" s="1" t="s">
        <v>72</v>
      </c>
      <c r="AV15" s="1" t="s">
        <v>88</v>
      </c>
      <c r="AW15" s="1" t="s">
        <v>96</v>
      </c>
      <c r="AX15" s="1" t="s">
        <v>72</v>
      </c>
      <c r="AY15" s="1" t="s">
        <v>223</v>
      </c>
      <c r="AZ15" s="1" t="s">
        <v>224</v>
      </c>
      <c r="BA15" s="1" t="s">
        <v>72</v>
      </c>
      <c r="BB15" s="21" t="s">
        <v>100</v>
      </c>
      <c r="BC15" s="21"/>
    </row>
    <row r="16" spans="1:55" ht="18.600000000000001" customHeight="1">
      <c r="A16" s="1" t="s">
        <v>225</v>
      </c>
      <c r="B16" s="1" t="s">
        <v>226</v>
      </c>
      <c r="C16" s="1" t="s">
        <v>71</v>
      </c>
      <c r="D16" s="3">
        <v>44110</v>
      </c>
      <c r="E16" s="1" t="s">
        <v>73</v>
      </c>
      <c r="F16" s="1" t="s">
        <v>227</v>
      </c>
      <c r="G16" s="1" t="s">
        <v>75</v>
      </c>
      <c r="H16" s="1" t="s">
        <v>213</v>
      </c>
      <c r="I16" s="1" t="s">
        <v>77</v>
      </c>
      <c r="J16" s="1" t="s">
        <v>78</v>
      </c>
      <c r="K16" s="1" t="s">
        <v>96</v>
      </c>
      <c r="L16" s="1" t="s">
        <v>78</v>
      </c>
      <c r="M16" s="1" t="s">
        <v>78</v>
      </c>
      <c r="N16" s="34" t="s">
        <v>72</v>
      </c>
      <c r="O16" s="75" t="s">
        <v>72</v>
      </c>
      <c r="P16" s="1" t="s">
        <v>83</v>
      </c>
      <c r="Q16" s="1" t="s">
        <v>123</v>
      </c>
      <c r="R16" s="1" t="s">
        <v>9043</v>
      </c>
      <c r="S16" s="1" t="s">
        <v>84</v>
      </c>
      <c r="T16" s="1" t="s">
        <v>72</v>
      </c>
      <c r="U16" s="1" t="s">
        <v>196</v>
      </c>
      <c r="V16" s="1" t="s">
        <v>228</v>
      </c>
      <c r="W16" s="1" t="s">
        <v>126</v>
      </c>
      <c r="X16" s="1">
        <v>55</v>
      </c>
      <c r="Y16" s="1" t="s">
        <v>88</v>
      </c>
      <c r="Z16" s="1" t="s">
        <v>72</v>
      </c>
      <c r="AA16" s="1" t="s">
        <v>89</v>
      </c>
      <c r="AB16" s="1" t="s">
        <v>90</v>
      </c>
      <c r="AC16" s="1" t="s">
        <v>91</v>
      </c>
      <c r="AD16" s="1" t="s">
        <v>216</v>
      </c>
      <c r="AE16" s="1" t="s">
        <v>72</v>
      </c>
      <c r="AF16" s="1" t="s">
        <v>229</v>
      </c>
      <c r="AG16" s="1">
        <v>2</v>
      </c>
      <c r="AH16" s="1" t="s">
        <v>230</v>
      </c>
      <c r="AI16" s="1">
        <v>2</v>
      </c>
      <c r="AJ16" s="1" t="s">
        <v>231</v>
      </c>
      <c r="AK16" s="1" t="s">
        <v>220</v>
      </c>
      <c r="AL16" s="1" t="s">
        <v>72</v>
      </c>
      <c r="AM16" s="1" t="s">
        <v>72</v>
      </c>
      <c r="AN16" s="3">
        <v>44110</v>
      </c>
      <c r="AO16" s="1" t="s">
        <v>232</v>
      </c>
      <c r="AP16" s="1" t="s">
        <v>232</v>
      </c>
      <c r="AQ16" s="1" t="s">
        <v>204</v>
      </c>
      <c r="AR16" s="1">
        <v>3</v>
      </c>
      <c r="AS16" s="21" t="s">
        <v>129</v>
      </c>
      <c r="AT16" s="1" t="s">
        <v>75</v>
      </c>
      <c r="AU16" s="1" t="s">
        <v>72</v>
      </c>
      <c r="AV16" s="1" t="s">
        <v>88</v>
      </c>
      <c r="AW16" s="1" t="s">
        <v>96</v>
      </c>
      <c r="AX16" s="1" t="s">
        <v>72</v>
      </c>
      <c r="AY16" s="1" t="s">
        <v>233</v>
      </c>
      <c r="AZ16" s="1" t="s">
        <v>224</v>
      </c>
      <c r="BA16" s="1" t="s">
        <v>72</v>
      </c>
      <c r="BB16" s="21" t="s">
        <v>100</v>
      </c>
      <c r="BC16" s="21"/>
    </row>
    <row r="17" spans="1:55" ht="18.600000000000001" customHeight="1">
      <c r="A17" s="1" t="s">
        <v>234</v>
      </c>
      <c r="B17" s="1" t="s">
        <v>235</v>
      </c>
      <c r="C17" s="1" t="s">
        <v>71</v>
      </c>
      <c r="D17" s="3">
        <v>44112</v>
      </c>
      <c r="E17" s="1" t="s">
        <v>73</v>
      </c>
      <c r="F17" s="1" t="s">
        <v>236</v>
      </c>
      <c r="G17" s="1" t="s">
        <v>75</v>
      </c>
      <c r="H17" s="1" t="s">
        <v>213</v>
      </c>
      <c r="I17" s="1" t="s">
        <v>77</v>
      </c>
      <c r="J17" s="1" t="s">
        <v>78</v>
      </c>
      <c r="K17" s="1" t="s">
        <v>79</v>
      </c>
      <c r="L17" s="1" t="s">
        <v>139</v>
      </c>
      <c r="M17" s="1" t="s">
        <v>78</v>
      </c>
      <c r="N17" s="34" t="s">
        <v>72</v>
      </c>
      <c r="O17" s="75" t="s">
        <v>72</v>
      </c>
      <c r="P17" s="1" t="s">
        <v>83</v>
      </c>
      <c r="Q17" s="1" t="s">
        <v>82</v>
      </c>
      <c r="R17" s="1" t="s">
        <v>9043</v>
      </c>
      <c r="S17" s="1" t="s">
        <v>84</v>
      </c>
      <c r="T17" s="1" t="s">
        <v>72</v>
      </c>
      <c r="U17" s="1" t="s">
        <v>214</v>
      </c>
      <c r="V17" s="1" t="s">
        <v>237</v>
      </c>
      <c r="W17" s="1" t="s">
        <v>126</v>
      </c>
      <c r="X17" s="1">
        <v>75</v>
      </c>
      <c r="Y17" s="1" t="s">
        <v>88</v>
      </c>
      <c r="Z17" s="1" t="s">
        <v>72</v>
      </c>
      <c r="AA17" s="1" t="s">
        <v>89</v>
      </c>
      <c r="AB17" s="1" t="s">
        <v>90</v>
      </c>
      <c r="AC17" s="1" t="s">
        <v>91</v>
      </c>
      <c r="AD17" s="1" t="s">
        <v>92</v>
      </c>
      <c r="AE17" s="1" t="s">
        <v>72</v>
      </c>
      <c r="AF17" s="1" t="s">
        <v>217</v>
      </c>
      <c r="AG17" s="1">
        <v>3</v>
      </c>
      <c r="AH17" s="1" t="s">
        <v>218</v>
      </c>
      <c r="AI17" s="1" t="s">
        <v>72</v>
      </c>
      <c r="AJ17" s="1" t="s">
        <v>72</v>
      </c>
      <c r="AK17" s="1" t="s">
        <v>220</v>
      </c>
      <c r="AL17" s="1" t="s">
        <v>72</v>
      </c>
      <c r="AM17" s="1" t="s">
        <v>72</v>
      </c>
      <c r="AN17" s="3">
        <v>44112</v>
      </c>
      <c r="AO17" s="1" t="s">
        <v>238</v>
      </c>
      <c r="AP17" s="1" t="s">
        <v>238</v>
      </c>
      <c r="AQ17" s="1" t="s">
        <v>204</v>
      </c>
      <c r="AR17" s="1">
        <v>3</v>
      </c>
      <c r="AS17" s="21" t="s">
        <v>129</v>
      </c>
      <c r="AT17" s="1" t="s">
        <v>88</v>
      </c>
      <c r="AU17" s="1" t="s">
        <v>72</v>
      </c>
      <c r="AV17" s="1" t="s">
        <v>88</v>
      </c>
      <c r="AW17" s="1" t="s">
        <v>96</v>
      </c>
      <c r="AX17" s="1" t="s">
        <v>72</v>
      </c>
      <c r="AY17" s="1" t="s">
        <v>239</v>
      </c>
      <c r="AZ17" s="1" t="s">
        <v>224</v>
      </c>
      <c r="BA17" s="1" t="s">
        <v>72</v>
      </c>
      <c r="BB17" s="21" t="s">
        <v>100</v>
      </c>
      <c r="BC17" s="21"/>
    </row>
    <row r="18" spans="1:55" ht="18.600000000000001" customHeight="1">
      <c r="A18" s="1" t="s">
        <v>240</v>
      </c>
      <c r="B18" s="1" t="s">
        <v>241</v>
      </c>
      <c r="C18" s="1" t="s">
        <v>71</v>
      </c>
      <c r="D18" s="3">
        <v>44126</v>
      </c>
      <c r="E18" s="1" t="s">
        <v>73</v>
      </c>
      <c r="F18" s="1" t="s">
        <v>242</v>
      </c>
      <c r="G18" s="1" t="s">
        <v>75</v>
      </c>
      <c r="H18" s="1" t="s">
        <v>213</v>
      </c>
      <c r="I18" s="1" t="s">
        <v>77</v>
      </c>
      <c r="J18" s="1" t="s">
        <v>78</v>
      </c>
      <c r="K18" s="1" t="s">
        <v>96</v>
      </c>
      <c r="L18" s="1" t="s">
        <v>78</v>
      </c>
      <c r="M18" s="1" t="s">
        <v>78</v>
      </c>
      <c r="N18" s="34" t="s">
        <v>72</v>
      </c>
      <c r="O18" s="75" t="s">
        <v>72</v>
      </c>
      <c r="P18" s="1" t="s">
        <v>83</v>
      </c>
      <c r="Q18" s="1" t="s">
        <v>123</v>
      </c>
      <c r="R18" s="1" t="s">
        <v>9043</v>
      </c>
      <c r="S18" s="1" t="s">
        <v>84</v>
      </c>
      <c r="T18" s="1" t="s">
        <v>72</v>
      </c>
      <c r="U18" s="1" t="s">
        <v>140</v>
      </c>
      <c r="V18" s="1" t="s">
        <v>181</v>
      </c>
      <c r="W18" s="1" t="s">
        <v>87</v>
      </c>
      <c r="X18" s="1">
        <v>60</v>
      </c>
      <c r="Y18" s="1" t="s">
        <v>88</v>
      </c>
      <c r="Z18" s="1" t="s">
        <v>72</v>
      </c>
      <c r="AA18" s="1" t="s">
        <v>243</v>
      </c>
      <c r="AB18" s="1" t="s">
        <v>90</v>
      </c>
      <c r="AC18" s="1" t="s">
        <v>91</v>
      </c>
      <c r="AD18" s="1" t="s">
        <v>92</v>
      </c>
      <c r="AE18" s="1" t="s">
        <v>72</v>
      </c>
      <c r="AF18" s="1" t="s">
        <v>244</v>
      </c>
      <c r="AG18" s="1">
        <v>2</v>
      </c>
      <c r="AH18" s="1" t="s">
        <v>245</v>
      </c>
      <c r="AI18" s="1" t="s">
        <v>72</v>
      </c>
      <c r="AJ18" s="1" t="s">
        <v>72</v>
      </c>
      <c r="AK18" s="1" t="s">
        <v>220</v>
      </c>
      <c r="AL18" s="1" t="s">
        <v>72</v>
      </c>
      <c r="AM18" s="1" t="s">
        <v>72</v>
      </c>
      <c r="AN18" s="3">
        <v>44127</v>
      </c>
      <c r="AO18" s="1" t="s">
        <v>246</v>
      </c>
      <c r="AP18" s="1" t="s">
        <v>246</v>
      </c>
      <c r="AQ18" s="1" t="s">
        <v>247</v>
      </c>
      <c r="AR18" s="1">
        <v>3</v>
      </c>
      <c r="AS18" s="1" t="s">
        <v>183</v>
      </c>
      <c r="AT18" s="1" t="s">
        <v>88</v>
      </c>
      <c r="AU18" s="1" t="s">
        <v>72</v>
      </c>
      <c r="AV18" s="1" t="s">
        <v>88</v>
      </c>
      <c r="AW18" s="1" t="s">
        <v>96</v>
      </c>
      <c r="AX18" s="1" t="s">
        <v>72</v>
      </c>
      <c r="AY18" s="1" t="s">
        <v>248</v>
      </c>
      <c r="AZ18" s="1" t="s">
        <v>249</v>
      </c>
      <c r="BA18" s="1" t="s">
        <v>72</v>
      </c>
      <c r="BB18" s="21" t="s">
        <v>100</v>
      </c>
      <c r="BC18" s="1"/>
    </row>
    <row r="19" spans="1:55" ht="18.600000000000001" customHeight="1">
      <c r="A19" s="1" t="s">
        <v>250</v>
      </c>
      <c r="B19" s="1" t="s">
        <v>251</v>
      </c>
      <c r="C19" s="1" t="s">
        <v>71</v>
      </c>
      <c r="D19" s="3">
        <v>44126</v>
      </c>
      <c r="E19" s="1" t="s">
        <v>73</v>
      </c>
      <c r="F19" s="1" t="s">
        <v>252</v>
      </c>
      <c r="G19" s="1" t="s">
        <v>75</v>
      </c>
      <c r="H19" s="1" t="s">
        <v>213</v>
      </c>
      <c r="I19" s="1" t="s">
        <v>77</v>
      </c>
      <c r="J19" s="1" t="s">
        <v>78</v>
      </c>
      <c r="K19" s="1" t="s">
        <v>96</v>
      </c>
      <c r="L19" s="1" t="s">
        <v>78</v>
      </c>
      <c r="M19" s="1" t="s">
        <v>78</v>
      </c>
      <c r="N19" s="34" t="s">
        <v>72</v>
      </c>
      <c r="O19" s="75" t="s">
        <v>72</v>
      </c>
      <c r="P19" s="1" t="s">
        <v>83</v>
      </c>
      <c r="Q19" s="1" t="s">
        <v>123</v>
      </c>
      <c r="R19" s="1" t="s">
        <v>9043</v>
      </c>
      <c r="S19" s="1" t="s">
        <v>84</v>
      </c>
      <c r="T19" s="1" t="s">
        <v>72</v>
      </c>
      <c r="U19" s="1" t="s">
        <v>214</v>
      </c>
      <c r="V19" s="1" t="s">
        <v>253</v>
      </c>
      <c r="W19" s="1" t="s">
        <v>126</v>
      </c>
      <c r="X19" s="1">
        <v>50</v>
      </c>
      <c r="Y19" s="1" t="s">
        <v>88</v>
      </c>
      <c r="Z19" s="1" t="s">
        <v>72</v>
      </c>
      <c r="AA19" s="1" t="s">
        <v>243</v>
      </c>
      <c r="AB19" s="1" t="s">
        <v>90</v>
      </c>
      <c r="AC19" s="1" t="s">
        <v>91</v>
      </c>
      <c r="AD19" s="1" t="s">
        <v>92</v>
      </c>
      <c r="AE19" s="1" t="s">
        <v>72</v>
      </c>
      <c r="AF19" s="1" t="s">
        <v>254</v>
      </c>
      <c r="AG19" s="1">
        <v>2</v>
      </c>
      <c r="AH19" s="1" t="s">
        <v>255</v>
      </c>
      <c r="AI19" s="1" t="s">
        <v>72</v>
      </c>
      <c r="AJ19" s="1" t="s">
        <v>72</v>
      </c>
      <c r="AK19" s="1" t="s">
        <v>220</v>
      </c>
      <c r="AL19" s="1" t="s">
        <v>72</v>
      </c>
      <c r="AM19" s="1" t="s">
        <v>72</v>
      </c>
      <c r="AN19" s="3">
        <v>44127</v>
      </c>
      <c r="AO19" s="1" t="s">
        <v>256</v>
      </c>
      <c r="AP19" s="1" t="s">
        <v>256</v>
      </c>
      <c r="AQ19" s="1" t="s">
        <v>247</v>
      </c>
      <c r="AR19" s="1">
        <v>3</v>
      </c>
      <c r="AS19" s="1" t="s">
        <v>183</v>
      </c>
      <c r="AT19" s="1" t="s">
        <v>75</v>
      </c>
      <c r="AU19" s="1" t="s">
        <v>72</v>
      </c>
      <c r="AV19" s="1" t="s">
        <v>88</v>
      </c>
      <c r="AW19" s="1" t="s">
        <v>96</v>
      </c>
      <c r="AX19" s="1" t="s">
        <v>72</v>
      </c>
      <c r="AY19" s="1" t="s">
        <v>257</v>
      </c>
      <c r="AZ19" s="1" t="s">
        <v>258</v>
      </c>
      <c r="BA19" s="1" t="s">
        <v>72</v>
      </c>
      <c r="BB19" s="21" t="s">
        <v>100</v>
      </c>
      <c r="BC19" s="1"/>
    </row>
    <row r="20" spans="1:55" ht="18.600000000000001" customHeight="1">
      <c r="A20" s="1" t="s">
        <v>259</v>
      </c>
      <c r="B20" s="1" t="s">
        <v>260</v>
      </c>
      <c r="C20" s="1" t="s">
        <v>71</v>
      </c>
      <c r="D20" s="3">
        <v>44127</v>
      </c>
      <c r="E20" s="1" t="s">
        <v>73</v>
      </c>
      <c r="F20" s="1" t="s">
        <v>261</v>
      </c>
      <c r="G20" s="1" t="s">
        <v>75</v>
      </c>
      <c r="H20" s="1" t="s">
        <v>213</v>
      </c>
      <c r="I20" s="1" t="s">
        <v>77</v>
      </c>
      <c r="J20" s="1" t="s">
        <v>78</v>
      </c>
      <c r="K20" s="1" t="s">
        <v>96</v>
      </c>
      <c r="L20" s="1" t="s">
        <v>78</v>
      </c>
      <c r="M20" s="1" t="s">
        <v>78</v>
      </c>
      <c r="N20" s="34" t="s">
        <v>72</v>
      </c>
      <c r="O20" s="75" t="s">
        <v>72</v>
      </c>
      <c r="P20" s="1" t="s">
        <v>83</v>
      </c>
      <c r="Q20" s="1" t="s">
        <v>123</v>
      </c>
      <c r="R20" s="1" t="s">
        <v>9043</v>
      </c>
      <c r="S20" s="1" t="s">
        <v>152</v>
      </c>
      <c r="T20" s="1" t="s">
        <v>72</v>
      </c>
      <c r="U20" s="1" t="s">
        <v>153</v>
      </c>
      <c r="V20" s="1" t="s">
        <v>164</v>
      </c>
      <c r="W20" s="1" t="s">
        <v>126</v>
      </c>
      <c r="X20" s="1">
        <v>55</v>
      </c>
      <c r="Y20" s="1" t="s">
        <v>88</v>
      </c>
      <c r="Z20" s="1" t="s">
        <v>72</v>
      </c>
      <c r="AA20" s="1" t="s">
        <v>243</v>
      </c>
      <c r="AB20" s="1" t="s">
        <v>90</v>
      </c>
      <c r="AC20" s="1" t="s">
        <v>91</v>
      </c>
      <c r="AD20" s="1" t="s">
        <v>92</v>
      </c>
      <c r="AE20" s="1" t="s">
        <v>72</v>
      </c>
      <c r="AF20" s="1" t="s">
        <v>229</v>
      </c>
      <c r="AG20" s="1">
        <v>2</v>
      </c>
      <c r="AH20" s="1" t="s">
        <v>230</v>
      </c>
      <c r="AI20" s="1" t="s">
        <v>72</v>
      </c>
      <c r="AJ20" s="1" t="s">
        <v>72</v>
      </c>
      <c r="AK20" s="1" t="s">
        <v>262</v>
      </c>
      <c r="AL20" s="1" t="s">
        <v>263</v>
      </c>
      <c r="AM20" s="1" t="s">
        <v>264</v>
      </c>
      <c r="AN20" s="3">
        <v>44128</v>
      </c>
      <c r="AO20" s="1" t="s">
        <v>265</v>
      </c>
      <c r="AP20" s="1" t="s">
        <v>266</v>
      </c>
      <c r="AQ20" s="1" t="s">
        <v>247</v>
      </c>
      <c r="AR20" s="1">
        <v>3</v>
      </c>
      <c r="AS20" s="1" t="s">
        <v>267</v>
      </c>
      <c r="AT20" s="1" t="s">
        <v>75</v>
      </c>
      <c r="AU20" s="1" t="s">
        <v>72</v>
      </c>
      <c r="AV20" s="1" t="s">
        <v>88</v>
      </c>
      <c r="AW20" s="1" t="s">
        <v>96</v>
      </c>
      <c r="AX20" s="1" t="s">
        <v>72</v>
      </c>
      <c r="AY20" s="1" t="s">
        <v>268</v>
      </c>
      <c r="AZ20" s="1" t="s">
        <v>269</v>
      </c>
      <c r="BA20" s="1" t="s">
        <v>72</v>
      </c>
      <c r="BB20" s="21" t="s">
        <v>100</v>
      </c>
      <c r="BC20" s="1"/>
    </row>
    <row r="21" spans="1:55" ht="18.600000000000001" customHeight="1">
      <c r="A21" s="1" t="s">
        <v>270</v>
      </c>
      <c r="B21" s="1" t="s">
        <v>271</v>
      </c>
      <c r="C21" s="1" t="s">
        <v>71</v>
      </c>
      <c r="D21" s="3">
        <v>44127</v>
      </c>
      <c r="E21" s="1" t="s">
        <v>73</v>
      </c>
      <c r="F21" s="1" t="s">
        <v>272</v>
      </c>
      <c r="G21" s="1" t="s">
        <v>75</v>
      </c>
      <c r="H21" s="1" t="s">
        <v>213</v>
      </c>
      <c r="I21" s="1" t="s">
        <v>77</v>
      </c>
      <c r="J21" s="1" t="s">
        <v>78</v>
      </c>
      <c r="K21" s="1" t="s">
        <v>96</v>
      </c>
      <c r="L21" s="1" t="s">
        <v>78</v>
      </c>
      <c r="M21" s="1" t="s">
        <v>78</v>
      </c>
      <c r="N21" s="34" t="s">
        <v>72</v>
      </c>
      <c r="O21" s="75" t="s">
        <v>72</v>
      </c>
      <c r="P21" s="1" t="s">
        <v>83</v>
      </c>
      <c r="Q21" s="1" t="s">
        <v>123</v>
      </c>
      <c r="R21" s="1" t="s">
        <v>9043</v>
      </c>
      <c r="S21" s="1" t="s">
        <v>84</v>
      </c>
      <c r="T21" s="1" t="s">
        <v>72</v>
      </c>
      <c r="U21" s="1" t="s">
        <v>140</v>
      </c>
      <c r="V21" s="1" t="s">
        <v>181</v>
      </c>
      <c r="W21" s="1" t="s">
        <v>126</v>
      </c>
      <c r="X21" s="1">
        <v>55</v>
      </c>
      <c r="Y21" s="1" t="s">
        <v>88</v>
      </c>
      <c r="Z21" s="1" t="s">
        <v>72</v>
      </c>
      <c r="AA21" s="1" t="s">
        <v>243</v>
      </c>
      <c r="AB21" s="1" t="s">
        <v>90</v>
      </c>
      <c r="AC21" s="1" t="s">
        <v>91</v>
      </c>
      <c r="AD21" s="1" t="s">
        <v>92</v>
      </c>
      <c r="AE21" s="1" t="s">
        <v>72</v>
      </c>
      <c r="AF21" s="1" t="s">
        <v>229</v>
      </c>
      <c r="AG21" s="1">
        <v>2</v>
      </c>
      <c r="AH21" s="1" t="s">
        <v>230</v>
      </c>
      <c r="AI21" s="1" t="s">
        <v>72</v>
      </c>
      <c r="AJ21" s="1" t="s">
        <v>72</v>
      </c>
      <c r="AK21" s="1" t="s">
        <v>220</v>
      </c>
      <c r="AL21" s="1" t="s">
        <v>72</v>
      </c>
      <c r="AM21" s="1" t="s">
        <v>72</v>
      </c>
      <c r="AN21" s="3">
        <v>44128</v>
      </c>
      <c r="AO21" s="1" t="s">
        <v>246</v>
      </c>
      <c r="AP21" s="6" t="s">
        <v>72</v>
      </c>
      <c r="AQ21" s="6" t="s">
        <v>72</v>
      </c>
      <c r="AR21" s="1">
        <v>3</v>
      </c>
      <c r="AS21" s="1" t="s">
        <v>183</v>
      </c>
      <c r="AT21" s="1" t="s">
        <v>75</v>
      </c>
      <c r="AU21" s="1" t="s">
        <v>72</v>
      </c>
      <c r="AV21" s="1" t="s">
        <v>88</v>
      </c>
      <c r="AW21" s="1" t="s">
        <v>96</v>
      </c>
      <c r="AX21" s="1" t="s">
        <v>72</v>
      </c>
      <c r="AY21" s="1" t="s">
        <v>273</v>
      </c>
      <c r="AZ21" s="1" t="s">
        <v>274</v>
      </c>
      <c r="BA21" s="1" t="s">
        <v>72</v>
      </c>
      <c r="BB21" s="21" t="s">
        <v>100</v>
      </c>
      <c r="BC21" s="1"/>
    </row>
    <row r="22" spans="1:55" ht="18.600000000000001" customHeight="1">
      <c r="A22" s="1" t="s">
        <v>275</v>
      </c>
      <c r="B22" s="1" t="s">
        <v>276</v>
      </c>
      <c r="C22" s="1" t="s">
        <v>71</v>
      </c>
      <c r="D22" s="3">
        <v>44128</v>
      </c>
      <c r="E22" s="1" t="s">
        <v>73</v>
      </c>
      <c r="F22" s="1" t="s">
        <v>277</v>
      </c>
      <c r="G22" s="1" t="s">
        <v>75</v>
      </c>
      <c r="H22" s="1" t="s">
        <v>213</v>
      </c>
      <c r="I22" s="1" t="s">
        <v>77</v>
      </c>
      <c r="J22" s="1" t="s">
        <v>78</v>
      </c>
      <c r="K22" s="1" t="s">
        <v>96</v>
      </c>
      <c r="L22" s="1" t="s">
        <v>78</v>
      </c>
      <c r="M22" s="1" t="s">
        <v>78</v>
      </c>
      <c r="N22" s="34" t="s">
        <v>72</v>
      </c>
      <c r="O22" s="75" t="s">
        <v>72</v>
      </c>
      <c r="P22" s="1" t="s">
        <v>83</v>
      </c>
      <c r="Q22" s="1" t="s">
        <v>82</v>
      </c>
      <c r="R22" s="1" t="s">
        <v>9043</v>
      </c>
      <c r="S22" s="1" t="s">
        <v>84</v>
      </c>
      <c r="T22" s="1" t="s">
        <v>72</v>
      </c>
      <c r="U22" s="1" t="s">
        <v>104</v>
      </c>
      <c r="V22" s="1" t="s">
        <v>278</v>
      </c>
      <c r="W22" s="1" t="s">
        <v>87</v>
      </c>
      <c r="X22" s="1">
        <v>77</v>
      </c>
      <c r="Y22" s="1" t="s">
        <v>88</v>
      </c>
      <c r="Z22" s="1" t="s">
        <v>72</v>
      </c>
      <c r="AA22" s="1" t="s">
        <v>243</v>
      </c>
      <c r="AB22" s="1" t="s">
        <v>90</v>
      </c>
      <c r="AC22" s="1" t="s">
        <v>91</v>
      </c>
      <c r="AD22" s="1" t="s">
        <v>92</v>
      </c>
      <c r="AE22" s="1" t="s">
        <v>72</v>
      </c>
      <c r="AF22" s="1" t="s">
        <v>229</v>
      </c>
      <c r="AG22" s="1">
        <v>1</v>
      </c>
      <c r="AH22" s="1" t="s">
        <v>255</v>
      </c>
      <c r="AI22" s="1" t="s">
        <v>72</v>
      </c>
      <c r="AJ22" s="1" t="s">
        <v>72</v>
      </c>
      <c r="AK22" s="1" t="s">
        <v>220</v>
      </c>
      <c r="AL22" s="1" t="s">
        <v>72</v>
      </c>
      <c r="AM22" s="1" t="s">
        <v>72</v>
      </c>
      <c r="AN22" s="3">
        <v>44128</v>
      </c>
      <c r="AO22" s="1" t="s">
        <v>279</v>
      </c>
      <c r="AP22" s="1" t="s">
        <v>279</v>
      </c>
      <c r="AQ22" s="1" t="s">
        <v>247</v>
      </c>
      <c r="AR22" s="1">
        <v>3</v>
      </c>
      <c r="AS22" s="1" t="s">
        <v>183</v>
      </c>
      <c r="AT22" s="1" t="s">
        <v>75</v>
      </c>
      <c r="AU22" s="1" t="s">
        <v>72</v>
      </c>
      <c r="AV22" s="1" t="s">
        <v>88</v>
      </c>
      <c r="AW22" s="1" t="s">
        <v>96</v>
      </c>
      <c r="AX22" s="1" t="s">
        <v>72</v>
      </c>
      <c r="AY22" s="1" t="s">
        <v>273</v>
      </c>
      <c r="AZ22" s="1" t="s">
        <v>280</v>
      </c>
      <c r="BA22" s="1" t="s">
        <v>72</v>
      </c>
      <c r="BB22" s="21" t="s">
        <v>100</v>
      </c>
      <c r="BC22" s="1"/>
    </row>
    <row r="23" spans="1:55" ht="18.600000000000001" customHeight="1">
      <c r="A23" s="1" t="s">
        <v>281</v>
      </c>
      <c r="B23" s="1" t="s">
        <v>282</v>
      </c>
      <c r="C23" s="1" t="s">
        <v>71</v>
      </c>
      <c r="D23" s="3">
        <v>44128</v>
      </c>
      <c r="E23" s="1" t="s">
        <v>73</v>
      </c>
      <c r="F23" s="1" t="s">
        <v>283</v>
      </c>
      <c r="G23" s="1" t="s">
        <v>75</v>
      </c>
      <c r="H23" s="1" t="s">
        <v>213</v>
      </c>
      <c r="I23" s="1" t="s">
        <v>77</v>
      </c>
      <c r="J23" s="1" t="s">
        <v>78</v>
      </c>
      <c r="K23" s="1" t="s">
        <v>96</v>
      </c>
      <c r="L23" s="1" t="s">
        <v>78</v>
      </c>
      <c r="M23" s="1" t="s">
        <v>78</v>
      </c>
      <c r="N23" s="34" t="s">
        <v>72</v>
      </c>
      <c r="O23" s="75" t="s">
        <v>72</v>
      </c>
      <c r="P23" s="1" t="s">
        <v>83</v>
      </c>
      <c r="Q23" s="1" t="s">
        <v>82</v>
      </c>
      <c r="R23" s="1" t="s">
        <v>9043</v>
      </c>
      <c r="S23" s="1" t="s">
        <v>152</v>
      </c>
      <c r="T23" s="1" t="s">
        <v>72</v>
      </c>
      <c r="U23" s="1" t="s">
        <v>153</v>
      </c>
      <c r="V23" s="1" t="s">
        <v>164</v>
      </c>
      <c r="W23" s="1" t="s">
        <v>126</v>
      </c>
      <c r="X23" s="1">
        <v>45</v>
      </c>
      <c r="Y23" s="1" t="s">
        <v>88</v>
      </c>
      <c r="Z23" s="1" t="s">
        <v>72</v>
      </c>
      <c r="AA23" s="1" t="s">
        <v>243</v>
      </c>
      <c r="AB23" s="1" t="s">
        <v>90</v>
      </c>
      <c r="AC23" s="1" t="s">
        <v>91</v>
      </c>
      <c r="AD23" s="1" t="s">
        <v>92</v>
      </c>
      <c r="AE23" s="1" t="s">
        <v>72</v>
      </c>
      <c r="AF23" s="1" t="s">
        <v>229</v>
      </c>
      <c r="AG23" s="1">
        <v>2</v>
      </c>
      <c r="AH23" s="1" t="s">
        <v>255</v>
      </c>
      <c r="AI23" s="1" t="s">
        <v>72</v>
      </c>
      <c r="AJ23" s="1" t="s">
        <v>72</v>
      </c>
      <c r="AK23" s="1" t="s">
        <v>262</v>
      </c>
      <c r="AL23" s="1" t="s">
        <v>263</v>
      </c>
      <c r="AM23" s="1" t="s">
        <v>264</v>
      </c>
      <c r="AN23" s="3">
        <v>44128</v>
      </c>
      <c r="AO23" s="1" t="s">
        <v>284</v>
      </c>
      <c r="AP23" s="1" t="s">
        <v>285</v>
      </c>
      <c r="AQ23" s="1" t="s">
        <v>247</v>
      </c>
      <c r="AR23" s="1">
        <v>3</v>
      </c>
      <c r="AS23" s="1" t="s">
        <v>183</v>
      </c>
      <c r="AT23" s="1" t="s">
        <v>75</v>
      </c>
      <c r="AU23" s="1" t="s">
        <v>72</v>
      </c>
      <c r="AV23" s="1" t="s">
        <v>88</v>
      </c>
      <c r="AW23" s="1" t="s">
        <v>96</v>
      </c>
      <c r="AX23" s="1" t="s">
        <v>72</v>
      </c>
      <c r="AY23" s="1" t="s">
        <v>286</v>
      </c>
      <c r="AZ23" s="1" t="s">
        <v>287</v>
      </c>
      <c r="BA23" s="1" t="s">
        <v>72</v>
      </c>
      <c r="BB23" s="21" t="s">
        <v>100</v>
      </c>
      <c r="BC23" s="1"/>
    </row>
    <row r="24" spans="1:55" ht="18.600000000000001" customHeight="1">
      <c r="A24" s="1" t="s">
        <v>288</v>
      </c>
      <c r="B24" s="1" t="s">
        <v>289</v>
      </c>
      <c r="C24" s="1" t="s">
        <v>71</v>
      </c>
      <c r="D24" s="3">
        <v>44132</v>
      </c>
      <c r="E24" s="1" t="s">
        <v>73</v>
      </c>
      <c r="F24" s="1" t="s">
        <v>290</v>
      </c>
      <c r="G24" s="1" t="s">
        <v>75</v>
      </c>
      <c r="H24" s="1" t="s">
        <v>213</v>
      </c>
      <c r="I24" s="1" t="s">
        <v>77</v>
      </c>
      <c r="J24" s="1" t="s">
        <v>78</v>
      </c>
      <c r="K24" s="1" t="s">
        <v>96</v>
      </c>
      <c r="L24" s="1" t="s">
        <v>78</v>
      </c>
      <c r="M24" s="1" t="s">
        <v>78</v>
      </c>
      <c r="N24" s="34" t="s">
        <v>72</v>
      </c>
      <c r="O24" s="75" t="s">
        <v>72</v>
      </c>
      <c r="P24" s="1" t="s">
        <v>83</v>
      </c>
      <c r="Q24" s="1" t="s">
        <v>123</v>
      </c>
      <c r="R24" s="1" t="s">
        <v>9043</v>
      </c>
      <c r="S24" s="1" t="s">
        <v>291</v>
      </c>
      <c r="T24" s="1" t="s">
        <v>72</v>
      </c>
      <c r="U24" s="1" t="s">
        <v>292</v>
      </c>
      <c r="V24" s="1" t="s">
        <v>293</v>
      </c>
      <c r="W24" s="1" t="s">
        <v>126</v>
      </c>
      <c r="X24" s="1">
        <v>65</v>
      </c>
      <c r="Y24" s="1" t="s">
        <v>88</v>
      </c>
      <c r="Z24" s="1" t="s">
        <v>72</v>
      </c>
      <c r="AA24" s="1" t="s">
        <v>243</v>
      </c>
      <c r="AB24" s="1" t="s">
        <v>90</v>
      </c>
      <c r="AC24" s="1" t="s">
        <v>91</v>
      </c>
      <c r="AD24" s="1" t="s">
        <v>92</v>
      </c>
      <c r="AE24" s="1" t="s">
        <v>72</v>
      </c>
      <c r="AF24" s="1" t="s">
        <v>229</v>
      </c>
      <c r="AG24" s="1">
        <v>1</v>
      </c>
      <c r="AH24" s="1" t="s">
        <v>72</v>
      </c>
      <c r="AI24" s="1" t="s">
        <v>72</v>
      </c>
      <c r="AJ24" s="1" t="s">
        <v>72</v>
      </c>
      <c r="AK24" s="1" t="s">
        <v>294</v>
      </c>
      <c r="AL24" s="1" t="s">
        <v>263</v>
      </c>
      <c r="AM24" s="1" t="s">
        <v>219</v>
      </c>
      <c r="AN24" s="3">
        <v>44132</v>
      </c>
      <c r="AO24" s="1" t="s">
        <v>72</v>
      </c>
      <c r="AP24" s="1" t="s">
        <v>72</v>
      </c>
      <c r="AQ24" s="1" t="s">
        <v>72</v>
      </c>
      <c r="AR24" s="1" t="s">
        <v>72</v>
      </c>
      <c r="AS24" s="1" t="s">
        <v>267</v>
      </c>
      <c r="AT24" s="1" t="s">
        <v>72</v>
      </c>
      <c r="AU24" s="1" t="s">
        <v>72</v>
      </c>
      <c r="AV24" s="1" t="s">
        <v>88</v>
      </c>
      <c r="AW24" s="1" t="s">
        <v>79</v>
      </c>
      <c r="AX24" s="1" t="s">
        <v>72</v>
      </c>
      <c r="AY24" s="1" t="s">
        <v>72</v>
      </c>
      <c r="AZ24" s="1" t="s">
        <v>72</v>
      </c>
      <c r="BA24" s="1" t="s">
        <v>72</v>
      </c>
      <c r="BB24" s="1" t="s">
        <v>160</v>
      </c>
      <c r="BC24" s="1"/>
    </row>
    <row r="25" spans="1:55" ht="18.600000000000001" customHeight="1">
      <c r="A25" s="1" t="s">
        <v>295</v>
      </c>
      <c r="B25" s="1" t="s">
        <v>296</v>
      </c>
      <c r="C25" s="1" t="s">
        <v>71</v>
      </c>
      <c r="D25" s="3">
        <v>44137</v>
      </c>
      <c r="E25" s="1" t="s">
        <v>73</v>
      </c>
      <c r="F25" s="1" t="s">
        <v>297</v>
      </c>
      <c r="G25" s="1" t="s">
        <v>75</v>
      </c>
      <c r="H25" s="1" t="s">
        <v>213</v>
      </c>
      <c r="I25" s="1" t="s">
        <v>77</v>
      </c>
      <c r="J25" s="1" t="s">
        <v>78</v>
      </c>
      <c r="K25" s="1" t="s">
        <v>96</v>
      </c>
      <c r="L25" s="1" t="s">
        <v>78</v>
      </c>
      <c r="M25" s="1" t="s">
        <v>78</v>
      </c>
      <c r="N25" s="34" t="s">
        <v>72</v>
      </c>
      <c r="O25" s="75" t="s">
        <v>72</v>
      </c>
      <c r="P25" s="1" t="s">
        <v>83</v>
      </c>
      <c r="Q25" s="1" t="s">
        <v>123</v>
      </c>
      <c r="R25" s="1" t="s">
        <v>9043</v>
      </c>
      <c r="S25" s="1" t="s">
        <v>84</v>
      </c>
      <c r="T25" s="1" t="s">
        <v>72</v>
      </c>
      <c r="U25" s="1" t="s">
        <v>214</v>
      </c>
      <c r="V25" s="1" t="s">
        <v>298</v>
      </c>
      <c r="W25" s="1" t="s">
        <v>87</v>
      </c>
      <c r="X25" s="1">
        <v>50</v>
      </c>
      <c r="Y25" s="1" t="s">
        <v>88</v>
      </c>
      <c r="Z25" s="1" t="s">
        <v>72</v>
      </c>
      <c r="AA25" s="1" t="s">
        <v>299</v>
      </c>
      <c r="AB25" s="1" t="s">
        <v>90</v>
      </c>
      <c r="AC25" s="1" t="s">
        <v>91</v>
      </c>
      <c r="AD25" s="1" t="s">
        <v>92</v>
      </c>
      <c r="AE25" s="1" t="s">
        <v>72</v>
      </c>
      <c r="AF25" s="1" t="s">
        <v>254</v>
      </c>
      <c r="AG25" s="1">
        <v>2</v>
      </c>
      <c r="AH25" s="1" t="s">
        <v>300</v>
      </c>
      <c r="AI25" s="1" t="s">
        <v>72</v>
      </c>
      <c r="AJ25" s="1" t="s">
        <v>72</v>
      </c>
      <c r="AK25" s="1" t="s">
        <v>220</v>
      </c>
      <c r="AL25" s="1" t="s">
        <v>72</v>
      </c>
      <c r="AM25" s="1" t="s">
        <v>72</v>
      </c>
      <c r="AN25" s="3">
        <v>44137</v>
      </c>
      <c r="AO25" s="6" t="s">
        <v>72</v>
      </c>
      <c r="AP25" s="6" t="s">
        <v>72</v>
      </c>
      <c r="AQ25" s="1" t="s">
        <v>247</v>
      </c>
      <c r="AR25" s="6" t="s">
        <v>72</v>
      </c>
      <c r="AS25" s="1" t="s">
        <v>183</v>
      </c>
      <c r="AT25" s="1" t="s">
        <v>75</v>
      </c>
      <c r="AU25" s="1" t="s">
        <v>72</v>
      </c>
      <c r="AV25" s="1" t="s">
        <v>88</v>
      </c>
      <c r="AW25" s="1" t="s">
        <v>96</v>
      </c>
      <c r="AX25" s="1" t="s">
        <v>72</v>
      </c>
      <c r="AY25" s="6" t="s">
        <v>72</v>
      </c>
      <c r="AZ25" s="1" t="s">
        <v>301</v>
      </c>
      <c r="BA25" s="1" t="s">
        <v>72</v>
      </c>
      <c r="BB25" s="21" t="s">
        <v>100</v>
      </c>
      <c r="BC25" s="1"/>
    </row>
    <row r="26" spans="1:55" ht="18.600000000000001" customHeight="1">
      <c r="A26" s="1" t="s">
        <v>302</v>
      </c>
      <c r="B26" s="1" t="s">
        <v>303</v>
      </c>
      <c r="C26" s="1" t="s">
        <v>71</v>
      </c>
      <c r="D26" s="3">
        <v>44137</v>
      </c>
      <c r="E26" s="1" t="s">
        <v>73</v>
      </c>
      <c r="F26" s="1" t="s">
        <v>304</v>
      </c>
      <c r="G26" s="1" t="s">
        <v>75</v>
      </c>
      <c r="H26" s="1" t="s">
        <v>213</v>
      </c>
      <c r="I26" s="1" t="s">
        <v>77</v>
      </c>
      <c r="J26" s="1" t="s">
        <v>78</v>
      </c>
      <c r="K26" s="1" t="s">
        <v>96</v>
      </c>
      <c r="L26" s="1" t="s">
        <v>78</v>
      </c>
      <c r="M26" s="1" t="s">
        <v>78</v>
      </c>
      <c r="N26" s="34" t="s">
        <v>72</v>
      </c>
      <c r="O26" s="75" t="s">
        <v>72</v>
      </c>
      <c r="P26" s="1" t="s">
        <v>83</v>
      </c>
      <c r="Q26" s="1" t="s">
        <v>123</v>
      </c>
      <c r="R26" s="1" t="s">
        <v>9043</v>
      </c>
      <c r="S26" s="1" t="s">
        <v>84</v>
      </c>
      <c r="T26" s="1" t="s">
        <v>72</v>
      </c>
      <c r="U26" s="1" t="s">
        <v>140</v>
      </c>
      <c r="V26" s="1" t="s">
        <v>141</v>
      </c>
      <c r="W26" s="1" t="s">
        <v>126</v>
      </c>
      <c r="X26" s="1">
        <v>48</v>
      </c>
      <c r="Y26" s="1" t="s">
        <v>88</v>
      </c>
      <c r="Z26" s="1" t="s">
        <v>72</v>
      </c>
      <c r="AA26" s="1" t="s">
        <v>299</v>
      </c>
      <c r="AB26" s="1" t="s">
        <v>90</v>
      </c>
      <c r="AC26" s="1" t="s">
        <v>91</v>
      </c>
      <c r="AD26" s="1" t="s">
        <v>92</v>
      </c>
      <c r="AE26" s="1" t="s">
        <v>72</v>
      </c>
      <c r="AF26" s="1" t="s">
        <v>254</v>
      </c>
      <c r="AG26" s="1">
        <v>1</v>
      </c>
      <c r="AH26" s="1" t="s">
        <v>230</v>
      </c>
      <c r="AI26" s="1" t="s">
        <v>72</v>
      </c>
      <c r="AJ26" s="1" t="s">
        <v>72</v>
      </c>
      <c r="AK26" s="1" t="s">
        <v>220</v>
      </c>
      <c r="AL26" s="1" t="s">
        <v>72</v>
      </c>
      <c r="AM26" s="1" t="s">
        <v>72</v>
      </c>
      <c r="AN26" s="3">
        <v>44137</v>
      </c>
      <c r="AO26" s="6" t="s">
        <v>72</v>
      </c>
      <c r="AP26" s="6" t="s">
        <v>72</v>
      </c>
      <c r="AQ26" s="1" t="s">
        <v>247</v>
      </c>
      <c r="AR26" s="6" t="s">
        <v>72</v>
      </c>
      <c r="AS26" s="1" t="s">
        <v>95</v>
      </c>
      <c r="AT26" s="1" t="s">
        <v>75</v>
      </c>
      <c r="AU26" s="1" t="s">
        <v>72</v>
      </c>
      <c r="AV26" s="1" t="s">
        <v>88</v>
      </c>
      <c r="AW26" s="1" t="s">
        <v>96</v>
      </c>
      <c r="AX26" s="1" t="s">
        <v>72</v>
      </c>
      <c r="AY26" s="6" t="s">
        <v>72</v>
      </c>
      <c r="AZ26" s="6" t="s">
        <v>72</v>
      </c>
      <c r="BA26" s="1" t="s">
        <v>72</v>
      </c>
      <c r="BB26" s="21" t="s">
        <v>100</v>
      </c>
      <c r="BC26" s="1"/>
    </row>
    <row r="27" spans="1:55" ht="18.600000000000001" customHeight="1">
      <c r="A27" s="1" t="s">
        <v>305</v>
      </c>
      <c r="B27" s="1" t="s">
        <v>306</v>
      </c>
      <c r="C27" s="1" t="s">
        <v>71</v>
      </c>
      <c r="D27" s="3">
        <v>44139</v>
      </c>
      <c r="E27" s="1" t="s">
        <v>73</v>
      </c>
      <c r="F27" s="1" t="s">
        <v>307</v>
      </c>
      <c r="G27" s="1" t="s">
        <v>75</v>
      </c>
      <c r="H27" s="1" t="s">
        <v>308</v>
      </c>
      <c r="I27" s="1" t="s">
        <v>77</v>
      </c>
      <c r="J27" s="1" t="s">
        <v>78</v>
      </c>
      <c r="K27" s="1" t="s">
        <v>96</v>
      </c>
      <c r="L27" s="1" t="s">
        <v>78</v>
      </c>
      <c r="M27" s="1" t="s">
        <v>78</v>
      </c>
      <c r="N27" s="34" t="s">
        <v>72</v>
      </c>
      <c r="O27" s="75" t="s">
        <v>72</v>
      </c>
      <c r="P27" s="1" t="s">
        <v>83</v>
      </c>
      <c r="Q27" s="1" t="s">
        <v>309</v>
      </c>
      <c r="R27" s="1" t="s">
        <v>9043</v>
      </c>
      <c r="S27" s="1" t="s">
        <v>84</v>
      </c>
      <c r="T27" s="1" t="s">
        <v>72</v>
      </c>
      <c r="U27" s="1" t="s">
        <v>104</v>
      </c>
      <c r="V27" s="1" t="s">
        <v>310</v>
      </c>
      <c r="W27" s="1" t="s">
        <v>87</v>
      </c>
      <c r="X27" s="1">
        <v>83</v>
      </c>
      <c r="Y27" s="1" t="s">
        <v>88</v>
      </c>
      <c r="Z27" s="1" t="s">
        <v>72</v>
      </c>
      <c r="AA27" s="1" t="s">
        <v>243</v>
      </c>
      <c r="AB27" s="1" t="s">
        <v>90</v>
      </c>
      <c r="AC27" s="1" t="s">
        <v>91</v>
      </c>
      <c r="AD27" s="1" t="s">
        <v>92</v>
      </c>
      <c r="AE27" s="1" t="s">
        <v>72</v>
      </c>
      <c r="AF27" s="1" t="s">
        <v>229</v>
      </c>
      <c r="AG27" s="1">
        <v>2</v>
      </c>
      <c r="AH27" s="1" t="s">
        <v>230</v>
      </c>
      <c r="AI27" s="1" t="s">
        <v>72</v>
      </c>
      <c r="AJ27" s="1" t="s">
        <v>72</v>
      </c>
      <c r="AK27" s="1" t="s">
        <v>220</v>
      </c>
      <c r="AL27" s="1" t="s">
        <v>72</v>
      </c>
      <c r="AM27" s="1" t="s">
        <v>72</v>
      </c>
      <c r="AN27" s="3">
        <v>44139</v>
      </c>
      <c r="AO27" s="1" t="s">
        <v>311</v>
      </c>
      <c r="AP27" s="1" t="s">
        <v>311</v>
      </c>
      <c r="AQ27" s="1" t="s">
        <v>247</v>
      </c>
      <c r="AR27" s="1">
        <v>3</v>
      </c>
      <c r="AS27" s="1" t="s">
        <v>183</v>
      </c>
      <c r="AT27" s="1" t="s">
        <v>75</v>
      </c>
      <c r="AU27" s="1" t="s">
        <v>72</v>
      </c>
      <c r="AV27" s="1" t="s">
        <v>88</v>
      </c>
      <c r="AW27" s="1" t="s">
        <v>96</v>
      </c>
      <c r="AX27" s="1" t="s">
        <v>72</v>
      </c>
      <c r="AY27" s="1" t="s">
        <v>312</v>
      </c>
      <c r="AZ27" s="1" t="s">
        <v>313</v>
      </c>
      <c r="BA27" s="1" t="s">
        <v>72</v>
      </c>
      <c r="BB27" s="21" t="s">
        <v>100</v>
      </c>
      <c r="BC27" s="1"/>
    </row>
    <row r="28" spans="1:55" ht="18.600000000000001" customHeight="1">
      <c r="A28" s="1" t="s">
        <v>314</v>
      </c>
      <c r="B28" s="1" t="s">
        <v>315</v>
      </c>
      <c r="C28" s="1" t="s">
        <v>71</v>
      </c>
      <c r="D28" s="3">
        <v>44139</v>
      </c>
      <c r="E28" s="1" t="s">
        <v>73</v>
      </c>
      <c r="F28" s="1" t="s">
        <v>316</v>
      </c>
      <c r="G28" s="1" t="s">
        <v>75</v>
      </c>
      <c r="H28" s="1" t="s">
        <v>308</v>
      </c>
      <c r="I28" s="1" t="s">
        <v>77</v>
      </c>
      <c r="J28" s="1" t="s">
        <v>78</v>
      </c>
      <c r="K28" s="1" t="s">
        <v>96</v>
      </c>
      <c r="L28" s="1" t="s">
        <v>78</v>
      </c>
      <c r="M28" s="1" t="s">
        <v>78</v>
      </c>
      <c r="N28" s="34" t="s">
        <v>72</v>
      </c>
      <c r="O28" s="75" t="s">
        <v>72</v>
      </c>
      <c r="P28" s="1" t="s">
        <v>83</v>
      </c>
      <c r="Q28" s="1" t="s">
        <v>309</v>
      </c>
      <c r="R28" s="1" t="s">
        <v>9043</v>
      </c>
      <c r="S28" s="1" t="s">
        <v>84</v>
      </c>
      <c r="T28" s="1" t="s">
        <v>72</v>
      </c>
      <c r="U28" s="1" t="s">
        <v>104</v>
      </c>
      <c r="V28" s="1" t="s">
        <v>317</v>
      </c>
      <c r="W28" s="1" t="s">
        <v>126</v>
      </c>
      <c r="X28" s="1">
        <v>50</v>
      </c>
      <c r="Y28" s="1" t="s">
        <v>88</v>
      </c>
      <c r="Z28" s="1" t="s">
        <v>72</v>
      </c>
      <c r="AA28" s="1" t="s">
        <v>243</v>
      </c>
      <c r="AB28" s="1" t="s">
        <v>90</v>
      </c>
      <c r="AC28" s="1" t="s">
        <v>91</v>
      </c>
      <c r="AD28" s="1" t="s">
        <v>92</v>
      </c>
      <c r="AE28" s="1" t="s">
        <v>72</v>
      </c>
      <c r="AF28" s="1" t="s">
        <v>217</v>
      </c>
      <c r="AG28" s="1">
        <v>2</v>
      </c>
      <c r="AH28" s="1" t="s">
        <v>218</v>
      </c>
      <c r="AI28" s="1" t="s">
        <v>72</v>
      </c>
      <c r="AJ28" s="1" t="s">
        <v>72</v>
      </c>
      <c r="AK28" s="1" t="s">
        <v>220</v>
      </c>
      <c r="AL28" s="1" t="s">
        <v>72</v>
      </c>
      <c r="AM28" s="1" t="s">
        <v>72</v>
      </c>
      <c r="AN28" s="3">
        <v>44139</v>
      </c>
      <c r="AO28" s="1" t="s">
        <v>318</v>
      </c>
      <c r="AP28" s="1" t="s">
        <v>319</v>
      </c>
      <c r="AQ28" s="1" t="s">
        <v>247</v>
      </c>
      <c r="AR28" s="1">
        <v>3</v>
      </c>
      <c r="AS28" s="1" t="s">
        <v>183</v>
      </c>
      <c r="AT28" s="1" t="s">
        <v>75</v>
      </c>
      <c r="AU28" s="1" t="s">
        <v>72</v>
      </c>
      <c r="AV28" s="1" t="s">
        <v>88</v>
      </c>
      <c r="AW28" s="1" t="s">
        <v>96</v>
      </c>
      <c r="AX28" s="1" t="s">
        <v>72</v>
      </c>
      <c r="AY28" s="1" t="s">
        <v>312</v>
      </c>
      <c r="AZ28" s="1" t="s">
        <v>313</v>
      </c>
      <c r="BA28" s="1" t="s">
        <v>72</v>
      </c>
      <c r="BB28" s="21" t="s">
        <v>100</v>
      </c>
      <c r="BC28" s="1"/>
    </row>
    <row r="29" spans="1:55" ht="18.600000000000001" customHeight="1">
      <c r="A29" s="1" t="s">
        <v>320</v>
      </c>
      <c r="B29" s="1" t="s">
        <v>321</v>
      </c>
      <c r="C29" s="1" t="s">
        <v>71</v>
      </c>
      <c r="D29" s="3">
        <v>44139</v>
      </c>
      <c r="E29" s="1" t="s">
        <v>73</v>
      </c>
      <c r="F29" s="1" t="s">
        <v>322</v>
      </c>
      <c r="G29" s="1" t="s">
        <v>75</v>
      </c>
      <c r="H29" s="1" t="s">
        <v>308</v>
      </c>
      <c r="I29" s="1" t="s">
        <v>77</v>
      </c>
      <c r="J29" s="1" t="s">
        <v>78</v>
      </c>
      <c r="K29" s="1" t="s">
        <v>96</v>
      </c>
      <c r="L29" s="1" t="s">
        <v>78</v>
      </c>
      <c r="M29" s="1" t="s">
        <v>78</v>
      </c>
      <c r="N29" s="34" t="s">
        <v>72</v>
      </c>
      <c r="O29" s="75" t="s">
        <v>72</v>
      </c>
      <c r="P29" s="1" t="s">
        <v>83</v>
      </c>
      <c r="Q29" s="1" t="s">
        <v>123</v>
      </c>
      <c r="R29" s="1" t="s">
        <v>9043</v>
      </c>
      <c r="S29" s="1" t="s">
        <v>84</v>
      </c>
      <c r="T29" s="1" t="s">
        <v>72</v>
      </c>
      <c r="U29" s="1" t="s">
        <v>323</v>
      </c>
      <c r="V29" s="1" t="s">
        <v>324</v>
      </c>
      <c r="W29" s="1" t="s">
        <v>126</v>
      </c>
      <c r="X29" s="1">
        <v>52</v>
      </c>
      <c r="Y29" s="1" t="s">
        <v>88</v>
      </c>
      <c r="Z29" s="1" t="s">
        <v>72</v>
      </c>
      <c r="AA29" s="1" t="s">
        <v>299</v>
      </c>
      <c r="AB29" s="1" t="s">
        <v>90</v>
      </c>
      <c r="AC29" s="1" t="s">
        <v>91</v>
      </c>
      <c r="AD29" s="1" t="s">
        <v>92</v>
      </c>
      <c r="AE29" s="1" t="s">
        <v>72</v>
      </c>
      <c r="AF29" s="1" t="s">
        <v>229</v>
      </c>
      <c r="AG29" s="1">
        <v>2</v>
      </c>
      <c r="AH29" s="1" t="s">
        <v>230</v>
      </c>
      <c r="AI29" s="1" t="s">
        <v>72</v>
      </c>
      <c r="AJ29" s="1" t="s">
        <v>72</v>
      </c>
      <c r="AK29" s="1" t="s">
        <v>220</v>
      </c>
      <c r="AL29" s="1" t="s">
        <v>72</v>
      </c>
      <c r="AM29" s="1" t="s">
        <v>72</v>
      </c>
      <c r="AN29" s="3">
        <v>44140</v>
      </c>
      <c r="AO29" s="1" t="s">
        <v>325</v>
      </c>
      <c r="AP29" s="1" t="s">
        <v>325</v>
      </c>
      <c r="AQ29" s="1" t="s">
        <v>247</v>
      </c>
      <c r="AR29" s="1">
        <v>3</v>
      </c>
      <c r="AS29" s="1" t="s">
        <v>183</v>
      </c>
      <c r="AT29" s="1" t="s">
        <v>75</v>
      </c>
      <c r="AU29" s="1" t="s">
        <v>72</v>
      </c>
      <c r="AV29" s="1" t="s">
        <v>88</v>
      </c>
      <c r="AW29" s="1" t="s">
        <v>96</v>
      </c>
      <c r="AX29" s="1" t="s">
        <v>72</v>
      </c>
      <c r="AY29" s="1" t="s">
        <v>312</v>
      </c>
      <c r="AZ29" s="1" t="s">
        <v>313</v>
      </c>
      <c r="BA29" s="1" t="s">
        <v>72</v>
      </c>
      <c r="BB29" s="21" t="s">
        <v>100</v>
      </c>
      <c r="BC29" s="1"/>
    </row>
    <row r="30" spans="1:55" ht="18.600000000000001" customHeight="1">
      <c r="A30" s="1" t="s">
        <v>326</v>
      </c>
      <c r="B30" s="1" t="s">
        <v>327</v>
      </c>
      <c r="C30" s="1" t="s">
        <v>71</v>
      </c>
      <c r="D30" s="3">
        <v>44144</v>
      </c>
      <c r="E30" s="1" t="s">
        <v>73</v>
      </c>
      <c r="F30" s="1" t="s">
        <v>328</v>
      </c>
      <c r="G30" s="1" t="s">
        <v>75</v>
      </c>
      <c r="H30" s="1" t="s">
        <v>308</v>
      </c>
      <c r="I30" s="1" t="s">
        <v>77</v>
      </c>
      <c r="J30" s="1" t="s">
        <v>78</v>
      </c>
      <c r="K30" s="1" t="s">
        <v>79</v>
      </c>
      <c r="L30" s="1" t="s">
        <v>139</v>
      </c>
      <c r="M30" s="1" t="s">
        <v>160</v>
      </c>
      <c r="N30" s="34" t="s">
        <v>72</v>
      </c>
      <c r="O30" s="75" t="s">
        <v>72</v>
      </c>
      <c r="P30" s="1" t="s">
        <v>83</v>
      </c>
      <c r="Q30" s="1" t="s">
        <v>123</v>
      </c>
      <c r="R30" s="1" t="s">
        <v>9043</v>
      </c>
      <c r="S30" s="1" t="s">
        <v>84</v>
      </c>
      <c r="T30" s="1" t="s">
        <v>72</v>
      </c>
      <c r="U30" s="1" t="s">
        <v>140</v>
      </c>
      <c r="V30" s="1" t="s">
        <v>141</v>
      </c>
      <c r="W30" s="1" t="s">
        <v>126</v>
      </c>
      <c r="X30" s="1">
        <v>53</v>
      </c>
      <c r="Y30" s="1" t="s">
        <v>88</v>
      </c>
      <c r="Z30" s="1" t="s">
        <v>72</v>
      </c>
      <c r="AA30" s="1" t="s">
        <v>299</v>
      </c>
      <c r="AB30" s="1" t="s">
        <v>90</v>
      </c>
      <c r="AC30" s="1" t="s">
        <v>91</v>
      </c>
      <c r="AD30" s="1" t="s">
        <v>92</v>
      </c>
      <c r="AE30" s="1" t="s">
        <v>72</v>
      </c>
      <c r="AF30" s="1" t="s">
        <v>229</v>
      </c>
      <c r="AG30" s="1">
        <v>1</v>
      </c>
      <c r="AH30" s="1" t="s">
        <v>230</v>
      </c>
      <c r="AI30" s="1" t="s">
        <v>72</v>
      </c>
      <c r="AJ30" s="1" t="s">
        <v>72</v>
      </c>
      <c r="AK30" s="1" t="s">
        <v>220</v>
      </c>
      <c r="AL30" s="1" t="s">
        <v>72</v>
      </c>
      <c r="AM30" s="1" t="s">
        <v>72</v>
      </c>
      <c r="AN30" s="3">
        <v>44145</v>
      </c>
      <c r="AO30" s="1" t="s">
        <v>329</v>
      </c>
      <c r="AP30" s="1" t="s">
        <v>329</v>
      </c>
      <c r="AQ30" s="1" t="s">
        <v>94</v>
      </c>
      <c r="AR30" s="1">
        <v>3</v>
      </c>
      <c r="AS30" s="1" t="s">
        <v>183</v>
      </c>
      <c r="AT30" s="1" t="s">
        <v>72</v>
      </c>
      <c r="AU30" s="1" t="s">
        <v>72</v>
      </c>
      <c r="AV30" s="1" t="s">
        <v>88</v>
      </c>
      <c r="AW30" s="1" t="s">
        <v>72</v>
      </c>
      <c r="AX30" s="1" t="s">
        <v>72</v>
      </c>
      <c r="AY30" s="1" t="s">
        <v>330</v>
      </c>
      <c r="AZ30" s="1" t="s">
        <v>331</v>
      </c>
      <c r="BA30" s="1" t="s">
        <v>72</v>
      </c>
      <c r="BB30" s="1" t="s">
        <v>160</v>
      </c>
      <c r="BC30" s="1"/>
    </row>
    <row r="31" spans="1:55" ht="18.600000000000001" customHeight="1">
      <c r="A31" s="1" t="s">
        <v>332</v>
      </c>
      <c r="B31" s="1" t="s">
        <v>333</v>
      </c>
      <c r="C31" s="1" t="s">
        <v>71</v>
      </c>
      <c r="D31" s="3">
        <v>44155</v>
      </c>
      <c r="E31" s="1" t="s">
        <v>73</v>
      </c>
      <c r="F31" s="1" t="s">
        <v>334</v>
      </c>
      <c r="G31" s="1" t="s">
        <v>75</v>
      </c>
      <c r="H31" s="1" t="s">
        <v>308</v>
      </c>
      <c r="I31" s="1" t="s">
        <v>77</v>
      </c>
      <c r="J31" s="1" t="s">
        <v>78</v>
      </c>
      <c r="K31" s="1" t="s">
        <v>79</v>
      </c>
      <c r="L31" s="1" t="s">
        <v>139</v>
      </c>
      <c r="M31" s="1" t="s">
        <v>78</v>
      </c>
      <c r="N31" s="34" t="s">
        <v>72</v>
      </c>
      <c r="O31" s="75" t="s">
        <v>72</v>
      </c>
      <c r="P31" s="1" t="s">
        <v>83</v>
      </c>
      <c r="Q31" s="1" t="s">
        <v>123</v>
      </c>
      <c r="R31" s="1" t="s">
        <v>9043</v>
      </c>
      <c r="S31" s="1" t="s">
        <v>84</v>
      </c>
      <c r="T31" s="1" t="s">
        <v>72</v>
      </c>
      <c r="U31" s="1" t="s">
        <v>140</v>
      </c>
      <c r="V31" s="1" t="s">
        <v>141</v>
      </c>
      <c r="W31" s="1" t="s">
        <v>126</v>
      </c>
      <c r="X31" s="1">
        <v>51</v>
      </c>
      <c r="Y31" s="1" t="s">
        <v>88</v>
      </c>
      <c r="Z31" s="1" t="s">
        <v>72</v>
      </c>
      <c r="AA31" s="1" t="s">
        <v>299</v>
      </c>
      <c r="AB31" s="1" t="s">
        <v>90</v>
      </c>
      <c r="AC31" s="1" t="s">
        <v>91</v>
      </c>
      <c r="AD31" s="1" t="s">
        <v>92</v>
      </c>
      <c r="AE31" s="1" t="s">
        <v>72</v>
      </c>
      <c r="AF31" s="1" t="s">
        <v>229</v>
      </c>
      <c r="AG31" s="1">
        <v>2</v>
      </c>
      <c r="AH31" s="1" t="s">
        <v>230</v>
      </c>
      <c r="AI31" s="1" t="s">
        <v>72</v>
      </c>
      <c r="AJ31" s="1" t="s">
        <v>72</v>
      </c>
      <c r="AK31" s="1" t="s">
        <v>220</v>
      </c>
      <c r="AL31" s="1" t="s">
        <v>72</v>
      </c>
      <c r="AM31" s="1" t="s">
        <v>72</v>
      </c>
      <c r="AN31" s="3">
        <v>44155</v>
      </c>
      <c r="AO31" s="1" t="s">
        <v>335</v>
      </c>
      <c r="AP31" s="1" t="s">
        <v>336</v>
      </c>
      <c r="AQ31" s="1" t="s">
        <v>247</v>
      </c>
      <c r="AR31" s="1">
        <v>4</v>
      </c>
      <c r="AS31" s="1" t="s">
        <v>183</v>
      </c>
      <c r="AT31" s="1" t="s">
        <v>88</v>
      </c>
      <c r="AU31" s="1" t="s">
        <v>72</v>
      </c>
      <c r="AV31" s="1" t="s">
        <v>88</v>
      </c>
      <c r="AW31" s="1" t="s">
        <v>96</v>
      </c>
      <c r="AX31" s="1" t="s">
        <v>72</v>
      </c>
      <c r="AY31" s="1" t="s">
        <v>312</v>
      </c>
      <c r="AZ31" s="1" t="s">
        <v>337</v>
      </c>
      <c r="BA31" s="1" t="s">
        <v>72</v>
      </c>
      <c r="BB31" s="21" t="s">
        <v>100</v>
      </c>
      <c r="BC31" s="1"/>
    </row>
    <row r="32" spans="1:55" ht="18.600000000000001" customHeight="1">
      <c r="A32" s="1" t="s">
        <v>338</v>
      </c>
      <c r="B32" s="1" t="s">
        <v>339</v>
      </c>
      <c r="C32" s="1" t="s">
        <v>71</v>
      </c>
      <c r="D32" s="3">
        <v>44155</v>
      </c>
      <c r="E32" s="1" t="s">
        <v>73</v>
      </c>
      <c r="F32" s="1" t="s">
        <v>340</v>
      </c>
      <c r="G32" s="1" t="s">
        <v>75</v>
      </c>
      <c r="H32" s="1" t="s">
        <v>308</v>
      </c>
      <c r="I32" s="1" t="s">
        <v>77</v>
      </c>
      <c r="J32" s="1" t="s">
        <v>78</v>
      </c>
      <c r="K32" s="1" t="s">
        <v>79</v>
      </c>
      <c r="L32" s="1" t="s">
        <v>139</v>
      </c>
      <c r="M32" s="1" t="s">
        <v>78</v>
      </c>
      <c r="N32" s="34" t="s">
        <v>72</v>
      </c>
      <c r="O32" s="75" t="s">
        <v>72</v>
      </c>
      <c r="P32" s="1" t="s">
        <v>83</v>
      </c>
      <c r="Q32" s="1" t="s">
        <v>123</v>
      </c>
      <c r="R32" s="1" t="s">
        <v>9043</v>
      </c>
      <c r="S32" s="1" t="s">
        <v>84</v>
      </c>
      <c r="T32" s="1" t="s">
        <v>72</v>
      </c>
      <c r="U32" s="1" t="s">
        <v>124</v>
      </c>
      <c r="V32" s="1" t="s">
        <v>341</v>
      </c>
      <c r="W32" s="1" t="s">
        <v>87</v>
      </c>
      <c r="X32" s="1">
        <v>65</v>
      </c>
      <c r="Y32" s="1" t="s">
        <v>88</v>
      </c>
      <c r="Z32" s="1" t="s">
        <v>72</v>
      </c>
      <c r="AA32" s="1" t="s">
        <v>299</v>
      </c>
      <c r="AB32" s="1" t="s">
        <v>90</v>
      </c>
      <c r="AC32" s="1" t="s">
        <v>91</v>
      </c>
      <c r="AD32" s="1" t="s">
        <v>92</v>
      </c>
      <c r="AE32" s="1" t="s">
        <v>72</v>
      </c>
      <c r="AF32" s="1" t="s">
        <v>217</v>
      </c>
      <c r="AG32" s="1">
        <v>2</v>
      </c>
      <c r="AH32" s="1" t="s">
        <v>218</v>
      </c>
      <c r="AI32" s="1" t="s">
        <v>72</v>
      </c>
      <c r="AJ32" s="1" t="s">
        <v>72</v>
      </c>
      <c r="AK32" s="1" t="s">
        <v>220</v>
      </c>
      <c r="AL32" s="1" t="s">
        <v>72</v>
      </c>
      <c r="AM32" s="1" t="s">
        <v>72</v>
      </c>
      <c r="AN32" s="3">
        <v>44155</v>
      </c>
      <c r="AO32" s="1" t="s">
        <v>342</v>
      </c>
      <c r="AP32" s="1" t="s">
        <v>342</v>
      </c>
      <c r="AQ32" s="1" t="s">
        <v>247</v>
      </c>
      <c r="AR32" s="1">
        <v>4</v>
      </c>
      <c r="AS32" s="1" t="s">
        <v>183</v>
      </c>
      <c r="AT32" s="1" t="s">
        <v>88</v>
      </c>
      <c r="AU32" s="1" t="s">
        <v>72</v>
      </c>
      <c r="AV32" s="1" t="s">
        <v>88</v>
      </c>
      <c r="AW32" s="1" t="s">
        <v>96</v>
      </c>
      <c r="AX32" s="1" t="s">
        <v>72</v>
      </c>
      <c r="AY32" s="1" t="s">
        <v>312</v>
      </c>
      <c r="AZ32" s="1" t="s">
        <v>337</v>
      </c>
      <c r="BA32" s="1" t="s">
        <v>72</v>
      </c>
      <c r="BB32" s="21" t="s">
        <v>100</v>
      </c>
      <c r="BC32" s="1"/>
    </row>
    <row r="33" spans="1:55" ht="18.600000000000001" customHeight="1">
      <c r="A33" s="1" t="s">
        <v>343</v>
      </c>
      <c r="B33" s="1" t="s">
        <v>344</v>
      </c>
      <c r="C33" s="1" t="s">
        <v>71</v>
      </c>
      <c r="D33" s="3">
        <v>44155</v>
      </c>
      <c r="E33" s="1" t="s">
        <v>73</v>
      </c>
      <c r="F33" s="1" t="s">
        <v>345</v>
      </c>
      <c r="G33" s="1" t="s">
        <v>75</v>
      </c>
      <c r="H33" s="1" t="s">
        <v>308</v>
      </c>
      <c r="I33" s="1" t="s">
        <v>77</v>
      </c>
      <c r="J33" s="1" t="s">
        <v>172</v>
      </c>
      <c r="K33" s="1" t="s">
        <v>79</v>
      </c>
      <c r="L33" s="1" t="s">
        <v>79</v>
      </c>
      <c r="M33" s="1" t="s">
        <v>78</v>
      </c>
      <c r="N33" s="34" t="s">
        <v>72</v>
      </c>
      <c r="O33" s="75" t="s">
        <v>72</v>
      </c>
      <c r="P33" s="1" t="s">
        <v>83</v>
      </c>
      <c r="Q33" s="1" t="s">
        <v>123</v>
      </c>
      <c r="R33" s="1" t="s">
        <v>9043</v>
      </c>
      <c r="S33" s="1" t="s">
        <v>84</v>
      </c>
      <c r="T33" s="1" t="s">
        <v>72</v>
      </c>
      <c r="U33" s="1" t="s">
        <v>140</v>
      </c>
      <c r="V33" s="1" t="s">
        <v>181</v>
      </c>
      <c r="W33" s="1" t="s">
        <v>87</v>
      </c>
      <c r="X33" s="1">
        <v>40</v>
      </c>
      <c r="Y33" s="1" t="s">
        <v>88</v>
      </c>
      <c r="Z33" s="1" t="s">
        <v>72</v>
      </c>
      <c r="AA33" s="1" t="s">
        <v>299</v>
      </c>
      <c r="AB33" s="1" t="s">
        <v>90</v>
      </c>
      <c r="AC33" s="1" t="s">
        <v>91</v>
      </c>
      <c r="AD33" s="1" t="s">
        <v>92</v>
      </c>
      <c r="AE33" s="1" t="s">
        <v>72</v>
      </c>
      <c r="AF33" s="1" t="s">
        <v>229</v>
      </c>
      <c r="AG33" s="1">
        <v>3</v>
      </c>
      <c r="AH33" s="1" t="s">
        <v>230</v>
      </c>
      <c r="AI33" s="1" t="s">
        <v>72</v>
      </c>
      <c r="AJ33" s="1" t="s">
        <v>72</v>
      </c>
      <c r="AK33" s="1" t="s">
        <v>220</v>
      </c>
      <c r="AL33" s="1" t="s">
        <v>72</v>
      </c>
      <c r="AM33" s="1" t="s">
        <v>72</v>
      </c>
      <c r="AN33" s="3">
        <v>44155</v>
      </c>
      <c r="AO33" s="1" t="s">
        <v>346</v>
      </c>
      <c r="AP33" s="1" t="s">
        <v>346</v>
      </c>
      <c r="AQ33" s="1" t="s">
        <v>247</v>
      </c>
      <c r="AR33" s="1">
        <v>4</v>
      </c>
      <c r="AS33" s="1" t="s">
        <v>183</v>
      </c>
      <c r="AT33" s="1" t="s">
        <v>88</v>
      </c>
      <c r="AU33" s="1" t="s">
        <v>72</v>
      </c>
      <c r="AV33" s="1" t="s">
        <v>88</v>
      </c>
      <c r="AW33" s="1" t="s">
        <v>96</v>
      </c>
      <c r="AX33" s="1" t="s">
        <v>72</v>
      </c>
      <c r="AY33" s="1" t="s">
        <v>312</v>
      </c>
      <c r="AZ33" s="1" t="s">
        <v>347</v>
      </c>
      <c r="BA33" s="1" t="s">
        <v>72</v>
      </c>
      <c r="BB33" s="21" t="s">
        <v>100</v>
      </c>
      <c r="BC33" s="1"/>
    </row>
    <row r="34" spans="1:55" ht="18.600000000000001" customHeight="1">
      <c r="A34" s="1" t="s">
        <v>348</v>
      </c>
      <c r="B34" s="1" t="s">
        <v>349</v>
      </c>
      <c r="C34" s="1" t="s">
        <v>71</v>
      </c>
      <c r="D34" s="3">
        <v>44159</v>
      </c>
      <c r="E34" s="1" t="s">
        <v>73</v>
      </c>
      <c r="F34" s="1" t="s">
        <v>350</v>
      </c>
      <c r="G34" s="1" t="s">
        <v>75</v>
      </c>
      <c r="H34" s="1" t="s">
        <v>308</v>
      </c>
      <c r="I34" s="1" t="s">
        <v>77</v>
      </c>
      <c r="J34" s="1" t="s">
        <v>78</v>
      </c>
      <c r="K34" s="1" t="s">
        <v>79</v>
      </c>
      <c r="L34" s="1" t="s">
        <v>139</v>
      </c>
      <c r="M34" s="1" t="s">
        <v>78</v>
      </c>
      <c r="N34" s="34" t="s">
        <v>72</v>
      </c>
      <c r="O34" s="75" t="s">
        <v>72</v>
      </c>
      <c r="P34" s="1" t="s">
        <v>83</v>
      </c>
      <c r="Q34" s="1" t="s">
        <v>123</v>
      </c>
      <c r="R34" s="1" t="s">
        <v>9043</v>
      </c>
      <c r="S34" s="1" t="s">
        <v>84</v>
      </c>
      <c r="T34" s="1" t="s">
        <v>72</v>
      </c>
      <c r="U34" s="1" t="s">
        <v>140</v>
      </c>
      <c r="V34" s="1" t="s">
        <v>141</v>
      </c>
      <c r="W34" s="1" t="s">
        <v>126</v>
      </c>
      <c r="X34" s="1">
        <v>60</v>
      </c>
      <c r="Y34" s="1" t="s">
        <v>88</v>
      </c>
      <c r="Z34" s="1" t="s">
        <v>72</v>
      </c>
      <c r="AA34" s="1" t="s">
        <v>299</v>
      </c>
      <c r="AB34" s="1" t="s">
        <v>90</v>
      </c>
      <c r="AC34" s="1" t="s">
        <v>91</v>
      </c>
      <c r="AD34" s="1" t="s">
        <v>92</v>
      </c>
      <c r="AE34" s="1" t="s">
        <v>72</v>
      </c>
      <c r="AF34" s="1" t="s">
        <v>229</v>
      </c>
      <c r="AG34" s="1">
        <v>1</v>
      </c>
      <c r="AH34" s="1" t="s">
        <v>230</v>
      </c>
      <c r="AI34" s="1" t="s">
        <v>72</v>
      </c>
      <c r="AJ34" s="1" t="s">
        <v>72</v>
      </c>
      <c r="AK34" s="1" t="s">
        <v>220</v>
      </c>
      <c r="AL34" s="1" t="s">
        <v>72</v>
      </c>
      <c r="AM34" s="1" t="s">
        <v>72</v>
      </c>
      <c r="AN34" s="3">
        <v>44159</v>
      </c>
      <c r="AO34" s="1" t="s">
        <v>351</v>
      </c>
      <c r="AP34" s="1" t="s">
        <v>351</v>
      </c>
      <c r="AQ34" s="1" t="s">
        <v>247</v>
      </c>
      <c r="AR34" s="1">
        <v>4</v>
      </c>
      <c r="AS34" s="1" t="s">
        <v>183</v>
      </c>
      <c r="AT34" s="1" t="s">
        <v>88</v>
      </c>
      <c r="AU34" s="1" t="s">
        <v>72</v>
      </c>
      <c r="AV34" s="1" t="s">
        <v>88</v>
      </c>
      <c r="AW34" s="1" t="s">
        <v>96</v>
      </c>
      <c r="AX34" s="1" t="s">
        <v>72</v>
      </c>
      <c r="AY34" s="1" t="s">
        <v>312</v>
      </c>
      <c r="AZ34" s="1" t="s">
        <v>352</v>
      </c>
      <c r="BA34" s="1" t="s">
        <v>72</v>
      </c>
      <c r="BB34" s="21" t="s">
        <v>100</v>
      </c>
      <c r="BC34" s="1"/>
    </row>
    <row r="35" spans="1:55" ht="18.600000000000001" customHeight="1">
      <c r="A35" s="1" t="s">
        <v>353</v>
      </c>
      <c r="B35" s="1" t="s">
        <v>354</v>
      </c>
      <c r="C35" s="1" t="s">
        <v>71</v>
      </c>
      <c r="D35" s="3">
        <v>44159</v>
      </c>
      <c r="E35" s="1" t="s">
        <v>73</v>
      </c>
      <c r="F35" s="1" t="s">
        <v>355</v>
      </c>
      <c r="G35" s="1" t="s">
        <v>75</v>
      </c>
      <c r="H35" s="1" t="s">
        <v>308</v>
      </c>
      <c r="I35" s="1" t="s">
        <v>77</v>
      </c>
      <c r="J35" s="1" t="s">
        <v>78</v>
      </c>
      <c r="K35" s="1" t="s">
        <v>79</v>
      </c>
      <c r="L35" s="1" t="s">
        <v>139</v>
      </c>
      <c r="M35" s="1" t="s">
        <v>78</v>
      </c>
      <c r="N35" s="34" t="s">
        <v>72</v>
      </c>
      <c r="O35" s="75" t="s">
        <v>72</v>
      </c>
      <c r="P35" s="1" t="s">
        <v>83</v>
      </c>
      <c r="Q35" s="1" t="s">
        <v>123</v>
      </c>
      <c r="R35" s="1" t="s">
        <v>9043</v>
      </c>
      <c r="S35" s="1" t="s">
        <v>84</v>
      </c>
      <c r="T35" s="1" t="s">
        <v>72</v>
      </c>
      <c r="U35" s="1" t="s">
        <v>124</v>
      </c>
      <c r="V35" s="1" t="s">
        <v>341</v>
      </c>
      <c r="W35" s="1" t="s">
        <v>87</v>
      </c>
      <c r="X35" s="1">
        <v>55</v>
      </c>
      <c r="Y35" s="1" t="s">
        <v>88</v>
      </c>
      <c r="Z35" s="1" t="s">
        <v>72</v>
      </c>
      <c r="AA35" s="1" t="s">
        <v>299</v>
      </c>
      <c r="AB35" s="1" t="s">
        <v>90</v>
      </c>
      <c r="AC35" s="1" t="s">
        <v>91</v>
      </c>
      <c r="AD35" s="1" t="s">
        <v>92</v>
      </c>
      <c r="AE35" s="1" t="s">
        <v>72</v>
      </c>
      <c r="AF35" s="1" t="s">
        <v>217</v>
      </c>
      <c r="AG35" s="1">
        <v>3</v>
      </c>
      <c r="AH35" s="1" t="s">
        <v>218</v>
      </c>
      <c r="AI35" s="1" t="s">
        <v>72</v>
      </c>
      <c r="AJ35" s="1" t="s">
        <v>72</v>
      </c>
      <c r="AK35" s="1" t="s">
        <v>220</v>
      </c>
      <c r="AL35" s="1" t="s">
        <v>72</v>
      </c>
      <c r="AM35" s="1" t="s">
        <v>72</v>
      </c>
      <c r="AN35" s="3">
        <v>44159</v>
      </c>
      <c r="AO35" s="1" t="s">
        <v>356</v>
      </c>
      <c r="AP35" s="1" t="s">
        <v>356</v>
      </c>
      <c r="AQ35" s="1" t="s">
        <v>247</v>
      </c>
      <c r="AR35" s="1">
        <v>4</v>
      </c>
      <c r="AS35" s="1" t="s">
        <v>183</v>
      </c>
      <c r="AT35" s="1" t="s">
        <v>88</v>
      </c>
      <c r="AU35" s="1" t="s">
        <v>72</v>
      </c>
      <c r="AV35" s="1" t="s">
        <v>88</v>
      </c>
      <c r="AW35" s="1" t="s">
        <v>96</v>
      </c>
      <c r="AX35" s="1" t="s">
        <v>72</v>
      </c>
      <c r="AY35" s="1" t="s">
        <v>312</v>
      </c>
      <c r="AZ35" s="1" t="s">
        <v>337</v>
      </c>
      <c r="BA35" s="1" t="s">
        <v>72</v>
      </c>
      <c r="BB35" s="21" t="s">
        <v>100</v>
      </c>
      <c r="BC35" s="1"/>
    </row>
    <row r="36" spans="1:55" ht="18.600000000000001" customHeight="1">
      <c r="A36" s="1" t="s">
        <v>357</v>
      </c>
      <c r="B36" s="1" t="s">
        <v>358</v>
      </c>
      <c r="C36" s="1" t="s">
        <v>71</v>
      </c>
      <c r="D36" s="3">
        <v>44163</v>
      </c>
      <c r="E36" s="1" t="s">
        <v>73</v>
      </c>
      <c r="F36" s="1" t="s">
        <v>359</v>
      </c>
      <c r="G36" s="1" t="s">
        <v>75</v>
      </c>
      <c r="H36" s="1" t="s">
        <v>208</v>
      </c>
      <c r="I36" s="1" t="s">
        <v>77</v>
      </c>
      <c r="J36" s="1" t="s">
        <v>78</v>
      </c>
      <c r="K36" s="1" t="s">
        <v>96</v>
      </c>
      <c r="L36" s="1" t="s">
        <v>78</v>
      </c>
      <c r="M36" s="1" t="s">
        <v>78</v>
      </c>
      <c r="N36" s="34" t="s">
        <v>72</v>
      </c>
      <c r="O36" s="75" t="s">
        <v>72</v>
      </c>
      <c r="P36" s="1" t="s">
        <v>83</v>
      </c>
      <c r="Q36" s="1" t="s">
        <v>123</v>
      </c>
      <c r="R36" s="1" t="s">
        <v>9043</v>
      </c>
      <c r="S36" s="1" t="s">
        <v>152</v>
      </c>
      <c r="T36" s="1" t="s">
        <v>72</v>
      </c>
      <c r="U36" s="1" t="s">
        <v>153</v>
      </c>
      <c r="V36" s="1" t="s">
        <v>164</v>
      </c>
      <c r="W36" s="1" t="s">
        <v>126</v>
      </c>
      <c r="X36" s="1">
        <v>56</v>
      </c>
      <c r="Y36" s="1" t="s">
        <v>88</v>
      </c>
      <c r="Z36" s="1" t="s">
        <v>72</v>
      </c>
      <c r="AA36" s="1" t="s">
        <v>299</v>
      </c>
      <c r="AB36" s="1" t="s">
        <v>90</v>
      </c>
      <c r="AC36" s="1" t="s">
        <v>91</v>
      </c>
      <c r="AD36" s="1" t="s">
        <v>92</v>
      </c>
      <c r="AE36" s="1" t="s">
        <v>72</v>
      </c>
      <c r="AF36" s="1" t="s">
        <v>229</v>
      </c>
      <c r="AG36" s="1">
        <v>1</v>
      </c>
      <c r="AH36" s="1" t="s">
        <v>230</v>
      </c>
      <c r="AI36" s="1" t="s">
        <v>72</v>
      </c>
      <c r="AJ36" s="1" t="s">
        <v>72</v>
      </c>
      <c r="AK36" s="1" t="s">
        <v>262</v>
      </c>
      <c r="AL36" s="1" t="s">
        <v>263</v>
      </c>
      <c r="AM36" s="1" t="s">
        <v>360</v>
      </c>
      <c r="AN36" s="3">
        <v>44163</v>
      </c>
      <c r="AO36" s="1" t="s">
        <v>361</v>
      </c>
      <c r="AP36" s="1" t="s">
        <v>361</v>
      </c>
      <c r="AQ36" s="1" t="s">
        <v>247</v>
      </c>
      <c r="AR36" s="1">
        <v>4</v>
      </c>
      <c r="AS36" s="1" t="s">
        <v>183</v>
      </c>
      <c r="AT36" s="1" t="s">
        <v>75</v>
      </c>
      <c r="AU36" s="1" t="s">
        <v>72</v>
      </c>
      <c r="AV36" s="1" t="s">
        <v>88</v>
      </c>
      <c r="AW36" s="1" t="s">
        <v>96</v>
      </c>
      <c r="AX36" s="1" t="s">
        <v>72</v>
      </c>
      <c r="AY36" s="1" t="s">
        <v>362</v>
      </c>
      <c r="AZ36" s="1" t="s">
        <v>363</v>
      </c>
      <c r="BA36" s="1" t="s">
        <v>72</v>
      </c>
      <c r="BB36" s="21" t="s">
        <v>100</v>
      </c>
      <c r="BC36" s="1"/>
    </row>
    <row r="37" spans="1:55" ht="18.600000000000001" customHeight="1">
      <c r="A37" s="1" t="s">
        <v>364</v>
      </c>
      <c r="B37" s="1" t="s">
        <v>365</v>
      </c>
      <c r="C37" s="1" t="s">
        <v>71</v>
      </c>
      <c r="D37" s="3">
        <v>44163</v>
      </c>
      <c r="E37" s="1" t="s">
        <v>73</v>
      </c>
      <c r="F37" s="1" t="s">
        <v>366</v>
      </c>
      <c r="G37" s="1" t="s">
        <v>75</v>
      </c>
      <c r="H37" s="1" t="s">
        <v>208</v>
      </c>
      <c r="I37" s="1" t="s">
        <v>77</v>
      </c>
      <c r="J37" s="1" t="s">
        <v>78</v>
      </c>
      <c r="K37" s="1" t="s">
        <v>96</v>
      </c>
      <c r="L37" s="1" t="s">
        <v>78</v>
      </c>
      <c r="M37" s="1" t="s">
        <v>78</v>
      </c>
      <c r="N37" s="34" t="s">
        <v>72</v>
      </c>
      <c r="O37" s="75" t="s">
        <v>72</v>
      </c>
      <c r="P37" s="1" t="s">
        <v>83</v>
      </c>
      <c r="Q37" s="1" t="s">
        <v>123</v>
      </c>
      <c r="R37" s="1" t="s">
        <v>9043</v>
      </c>
      <c r="S37" s="1" t="s">
        <v>152</v>
      </c>
      <c r="T37" s="1" t="s">
        <v>72</v>
      </c>
      <c r="U37" s="1" t="s">
        <v>153</v>
      </c>
      <c r="V37" s="1" t="s">
        <v>154</v>
      </c>
      <c r="W37" s="1" t="s">
        <v>126</v>
      </c>
      <c r="X37" s="1">
        <v>60</v>
      </c>
      <c r="Y37" s="1" t="s">
        <v>88</v>
      </c>
      <c r="Z37" s="1" t="s">
        <v>72</v>
      </c>
      <c r="AA37" s="1" t="s">
        <v>299</v>
      </c>
      <c r="AB37" s="1" t="s">
        <v>90</v>
      </c>
      <c r="AC37" s="1" t="s">
        <v>91</v>
      </c>
      <c r="AD37" s="1" t="s">
        <v>92</v>
      </c>
      <c r="AE37" s="1" t="s">
        <v>72</v>
      </c>
      <c r="AF37" s="1" t="s">
        <v>254</v>
      </c>
      <c r="AG37" s="1">
        <v>3</v>
      </c>
      <c r="AH37" s="1" t="s">
        <v>367</v>
      </c>
      <c r="AI37" s="1" t="s">
        <v>72</v>
      </c>
      <c r="AJ37" s="1" t="s">
        <v>72</v>
      </c>
      <c r="AK37" s="1" t="s">
        <v>262</v>
      </c>
      <c r="AL37" s="1" t="s">
        <v>263</v>
      </c>
      <c r="AM37" s="1" t="s">
        <v>360</v>
      </c>
      <c r="AN37" s="3">
        <v>44163</v>
      </c>
      <c r="AO37" s="1" t="s">
        <v>368</v>
      </c>
      <c r="AP37" s="1" t="s">
        <v>368</v>
      </c>
      <c r="AQ37" s="1" t="s">
        <v>247</v>
      </c>
      <c r="AR37" s="1">
        <v>4</v>
      </c>
      <c r="AS37" s="1" t="s">
        <v>183</v>
      </c>
      <c r="AT37" s="1" t="s">
        <v>75</v>
      </c>
      <c r="AU37" s="1" t="s">
        <v>72</v>
      </c>
      <c r="AV37" s="1" t="s">
        <v>88</v>
      </c>
      <c r="AW37" s="1" t="s">
        <v>96</v>
      </c>
      <c r="AX37" s="1" t="s">
        <v>72</v>
      </c>
      <c r="AY37" s="1" t="s">
        <v>362</v>
      </c>
      <c r="AZ37" s="1" t="s">
        <v>363</v>
      </c>
      <c r="BA37" s="1" t="s">
        <v>72</v>
      </c>
      <c r="BB37" s="21" t="s">
        <v>100</v>
      </c>
      <c r="BC37" s="1"/>
    </row>
    <row r="38" spans="1:55" ht="18.600000000000001" customHeight="1">
      <c r="A38" s="1" t="s">
        <v>369</v>
      </c>
      <c r="B38" s="1" t="s">
        <v>370</v>
      </c>
      <c r="C38" s="1" t="s">
        <v>71</v>
      </c>
      <c r="D38" s="3">
        <v>44164</v>
      </c>
      <c r="E38" s="1" t="s">
        <v>73</v>
      </c>
      <c r="F38" s="1" t="s">
        <v>371</v>
      </c>
      <c r="G38" s="1" t="s">
        <v>75</v>
      </c>
      <c r="H38" s="1" t="s">
        <v>308</v>
      </c>
      <c r="I38" s="1" t="s">
        <v>77</v>
      </c>
      <c r="J38" s="1" t="s">
        <v>78</v>
      </c>
      <c r="K38" s="1" t="s">
        <v>96</v>
      </c>
      <c r="L38" s="1" t="s">
        <v>78</v>
      </c>
      <c r="M38" s="1" t="s">
        <v>78</v>
      </c>
      <c r="N38" s="34" t="s">
        <v>72</v>
      </c>
      <c r="O38" s="75" t="s">
        <v>72</v>
      </c>
      <c r="P38" s="1" t="s">
        <v>83</v>
      </c>
      <c r="Q38" s="1" t="s">
        <v>123</v>
      </c>
      <c r="R38" s="1" t="s">
        <v>9043</v>
      </c>
      <c r="S38" s="1" t="s">
        <v>84</v>
      </c>
      <c r="T38" s="1" t="s">
        <v>72</v>
      </c>
      <c r="U38" s="1" t="s">
        <v>85</v>
      </c>
      <c r="V38" s="1" t="s">
        <v>86</v>
      </c>
      <c r="W38" s="1" t="s">
        <v>126</v>
      </c>
      <c r="X38" s="1">
        <v>58</v>
      </c>
      <c r="Y38" s="1" t="s">
        <v>88</v>
      </c>
      <c r="Z38" s="1" t="s">
        <v>72</v>
      </c>
      <c r="AA38" s="1" t="s">
        <v>299</v>
      </c>
      <c r="AB38" s="1" t="s">
        <v>90</v>
      </c>
      <c r="AC38" s="1" t="s">
        <v>91</v>
      </c>
      <c r="AD38" s="1" t="s">
        <v>92</v>
      </c>
      <c r="AE38" s="1" t="s">
        <v>72</v>
      </c>
      <c r="AF38" s="1" t="s">
        <v>217</v>
      </c>
      <c r="AG38" s="1">
        <v>2</v>
      </c>
      <c r="AH38" s="1" t="s">
        <v>372</v>
      </c>
      <c r="AI38" s="1" t="s">
        <v>72</v>
      </c>
      <c r="AJ38" s="1" t="s">
        <v>72</v>
      </c>
      <c r="AK38" s="1" t="s">
        <v>220</v>
      </c>
      <c r="AL38" s="1" t="s">
        <v>72</v>
      </c>
      <c r="AM38" s="1" t="s">
        <v>72</v>
      </c>
      <c r="AN38" s="3">
        <v>44164</v>
      </c>
      <c r="AO38" s="1" t="s">
        <v>373</v>
      </c>
      <c r="AP38" s="1" t="s">
        <v>373</v>
      </c>
      <c r="AQ38" s="1" t="s">
        <v>247</v>
      </c>
      <c r="AR38" s="1">
        <v>4</v>
      </c>
      <c r="AS38" s="1" t="s">
        <v>183</v>
      </c>
      <c r="AT38" s="1" t="s">
        <v>75</v>
      </c>
      <c r="AU38" s="1" t="s">
        <v>72</v>
      </c>
      <c r="AV38" s="1" t="s">
        <v>88</v>
      </c>
      <c r="AW38" s="1" t="s">
        <v>96</v>
      </c>
      <c r="AX38" s="1" t="s">
        <v>72</v>
      </c>
      <c r="AY38" s="1" t="s">
        <v>312</v>
      </c>
      <c r="AZ38" s="1" t="s">
        <v>374</v>
      </c>
      <c r="BA38" s="1" t="s">
        <v>72</v>
      </c>
      <c r="BB38" s="21" t="s">
        <v>100</v>
      </c>
      <c r="BC38" s="1"/>
    </row>
    <row r="39" spans="1:55" ht="18.600000000000001" customHeight="1">
      <c r="A39" s="1" t="s">
        <v>375</v>
      </c>
      <c r="B39" s="1" t="s">
        <v>376</v>
      </c>
      <c r="C39" s="1" t="s">
        <v>71</v>
      </c>
      <c r="D39" s="3">
        <v>44164</v>
      </c>
      <c r="E39" s="1" t="s">
        <v>73</v>
      </c>
      <c r="F39" s="1" t="s">
        <v>377</v>
      </c>
      <c r="G39" s="1" t="s">
        <v>75</v>
      </c>
      <c r="H39" s="1" t="s">
        <v>308</v>
      </c>
      <c r="I39" s="1" t="s">
        <v>77</v>
      </c>
      <c r="J39" s="1" t="s">
        <v>78</v>
      </c>
      <c r="K39" s="1" t="s">
        <v>96</v>
      </c>
      <c r="L39" s="1" t="s">
        <v>78</v>
      </c>
      <c r="M39" s="1" t="s">
        <v>78</v>
      </c>
      <c r="N39" s="34" t="s">
        <v>72</v>
      </c>
      <c r="O39" s="75" t="s">
        <v>72</v>
      </c>
      <c r="P39" s="1" t="s">
        <v>83</v>
      </c>
      <c r="Q39" s="1" t="s">
        <v>123</v>
      </c>
      <c r="R39" s="1" t="s">
        <v>9043</v>
      </c>
      <c r="S39" s="1" t="s">
        <v>84</v>
      </c>
      <c r="T39" s="1" t="s">
        <v>72</v>
      </c>
      <c r="U39" s="1" t="s">
        <v>196</v>
      </c>
      <c r="V39" s="1" t="s">
        <v>228</v>
      </c>
      <c r="W39" s="1" t="s">
        <v>126</v>
      </c>
      <c r="X39" s="1">
        <v>60</v>
      </c>
      <c r="Y39" s="1" t="s">
        <v>88</v>
      </c>
      <c r="Z39" s="1" t="s">
        <v>72</v>
      </c>
      <c r="AA39" s="1" t="s">
        <v>299</v>
      </c>
      <c r="AB39" s="1" t="s">
        <v>90</v>
      </c>
      <c r="AC39" s="1" t="s">
        <v>91</v>
      </c>
      <c r="AD39" s="1" t="s">
        <v>92</v>
      </c>
      <c r="AE39" s="1" t="s">
        <v>72</v>
      </c>
      <c r="AF39" s="1" t="s">
        <v>229</v>
      </c>
      <c r="AG39" s="1">
        <v>1</v>
      </c>
      <c r="AH39" s="1" t="s">
        <v>230</v>
      </c>
      <c r="AI39" s="1" t="s">
        <v>72</v>
      </c>
      <c r="AJ39" s="1" t="s">
        <v>72</v>
      </c>
      <c r="AK39" s="1" t="s">
        <v>220</v>
      </c>
      <c r="AL39" s="1" t="s">
        <v>72</v>
      </c>
      <c r="AM39" s="1" t="s">
        <v>72</v>
      </c>
      <c r="AN39" s="3">
        <v>44164</v>
      </c>
      <c r="AO39" s="1" t="s">
        <v>378</v>
      </c>
      <c r="AP39" s="1" t="s">
        <v>378</v>
      </c>
      <c r="AQ39" s="1" t="s">
        <v>247</v>
      </c>
      <c r="AR39" s="1">
        <v>4</v>
      </c>
      <c r="AS39" s="1" t="s">
        <v>183</v>
      </c>
      <c r="AT39" s="1" t="s">
        <v>75</v>
      </c>
      <c r="AU39" s="1" t="s">
        <v>72</v>
      </c>
      <c r="AV39" s="1" t="s">
        <v>88</v>
      </c>
      <c r="AW39" s="1" t="s">
        <v>96</v>
      </c>
      <c r="AX39" s="1" t="s">
        <v>72</v>
      </c>
      <c r="AY39" s="1" t="s">
        <v>312</v>
      </c>
      <c r="AZ39" s="1" t="s">
        <v>374</v>
      </c>
      <c r="BA39" s="1" t="s">
        <v>72</v>
      </c>
      <c r="BB39" s="21" t="s">
        <v>100</v>
      </c>
      <c r="BC39" s="1"/>
    </row>
    <row r="40" spans="1:55" ht="18.600000000000001" customHeight="1">
      <c r="A40" s="1" t="s">
        <v>379</v>
      </c>
      <c r="B40" s="1" t="s">
        <v>380</v>
      </c>
      <c r="C40" s="1" t="s">
        <v>71</v>
      </c>
      <c r="D40" s="3">
        <v>44166</v>
      </c>
      <c r="E40" s="1" t="s">
        <v>73</v>
      </c>
      <c r="F40" s="1" t="s">
        <v>381</v>
      </c>
      <c r="G40" s="1" t="s">
        <v>75</v>
      </c>
      <c r="H40" s="1" t="s">
        <v>308</v>
      </c>
      <c r="I40" s="1" t="s">
        <v>77</v>
      </c>
      <c r="J40" s="1" t="s">
        <v>78</v>
      </c>
      <c r="K40" s="1" t="s">
        <v>96</v>
      </c>
      <c r="L40" s="1" t="s">
        <v>78</v>
      </c>
      <c r="M40" s="1" t="s">
        <v>78</v>
      </c>
      <c r="N40" s="34" t="s">
        <v>72</v>
      </c>
      <c r="O40" s="75" t="s">
        <v>72</v>
      </c>
      <c r="P40" s="1" t="s">
        <v>83</v>
      </c>
      <c r="Q40" s="1" t="s">
        <v>123</v>
      </c>
      <c r="R40" s="1" t="s">
        <v>9043</v>
      </c>
      <c r="S40" s="1" t="s">
        <v>84</v>
      </c>
      <c r="T40" s="1" t="s">
        <v>72</v>
      </c>
      <c r="U40" s="1" t="s">
        <v>214</v>
      </c>
      <c r="V40" s="1" t="s">
        <v>382</v>
      </c>
      <c r="W40" s="1" t="s">
        <v>87</v>
      </c>
      <c r="X40" s="1">
        <v>55</v>
      </c>
      <c r="Y40" s="1" t="s">
        <v>88</v>
      </c>
      <c r="Z40" s="1" t="s">
        <v>72</v>
      </c>
      <c r="AA40" s="1" t="s">
        <v>299</v>
      </c>
      <c r="AB40" s="1" t="s">
        <v>90</v>
      </c>
      <c r="AC40" s="1" t="s">
        <v>91</v>
      </c>
      <c r="AD40" s="1" t="s">
        <v>92</v>
      </c>
      <c r="AE40" s="1" t="s">
        <v>72</v>
      </c>
      <c r="AF40" s="1" t="s">
        <v>217</v>
      </c>
      <c r="AG40" s="1">
        <v>3</v>
      </c>
      <c r="AH40" s="1" t="s">
        <v>372</v>
      </c>
      <c r="AI40" s="1" t="s">
        <v>72</v>
      </c>
      <c r="AJ40" s="1" t="s">
        <v>72</v>
      </c>
      <c r="AK40" s="1" t="s">
        <v>220</v>
      </c>
      <c r="AL40" s="1" t="s">
        <v>72</v>
      </c>
      <c r="AM40" s="1" t="s">
        <v>72</v>
      </c>
      <c r="AN40" s="3">
        <v>44166</v>
      </c>
      <c r="AO40" s="1" t="s">
        <v>383</v>
      </c>
      <c r="AP40" s="1" t="s">
        <v>384</v>
      </c>
      <c r="AQ40" s="1" t="s">
        <v>247</v>
      </c>
      <c r="AR40" s="1">
        <v>4</v>
      </c>
      <c r="AS40" s="1" t="s">
        <v>183</v>
      </c>
      <c r="AT40" s="1" t="s">
        <v>75</v>
      </c>
      <c r="AU40" s="1" t="s">
        <v>72</v>
      </c>
      <c r="AV40" s="1" t="s">
        <v>88</v>
      </c>
      <c r="AW40" s="1" t="s">
        <v>96</v>
      </c>
      <c r="AX40" s="1" t="s">
        <v>72</v>
      </c>
      <c r="AY40" s="1" t="s">
        <v>312</v>
      </c>
      <c r="AZ40" s="1" t="s">
        <v>385</v>
      </c>
      <c r="BA40" s="1" t="s">
        <v>72</v>
      </c>
      <c r="BB40" s="21" t="s">
        <v>100</v>
      </c>
      <c r="BC40" s="1"/>
    </row>
    <row r="41" spans="1:55" ht="18.600000000000001" customHeight="1">
      <c r="A41" s="1" t="s">
        <v>386</v>
      </c>
      <c r="B41" s="1" t="s">
        <v>387</v>
      </c>
      <c r="C41" s="1" t="s">
        <v>71</v>
      </c>
      <c r="D41" s="3">
        <v>44166</v>
      </c>
      <c r="E41" s="1" t="s">
        <v>73</v>
      </c>
      <c r="F41" s="1" t="s">
        <v>388</v>
      </c>
      <c r="G41" s="1" t="s">
        <v>75</v>
      </c>
      <c r="H41" s="1" t="s">
        <v>308</v>
      </c>
      <c r="I41" s="1" t="s">
        <v>77</v>
      </c>
      <c r="J41" s="1" t="s">
        <v>78</v>
      </c>
      <c r="K41" s="1" t="s">
        <v>96</v>
      </c>
      <c r="L41" s="1" t="s">
        <v>78</v>
      </c>
      <c r="M41" s="1" t="s">
        <v>78</v>
      </c>
      <c r="N41" s="34" t="s">
        <v>72</v>
      </c>
      <c r="O41" s="75" t="s">
        <v>72</v>
      </c>
      <c r="P41" s="1" t="s">
        <v>83</v>
      </c>
      <c r="Q41" s="1" t="s">
        <v>123</v>
      </c>
      <c r="R41" s="1" t="s">
        <v>9043</v>
      </c>
      <c r="S41" s="1" t="s">
        <v>84</v>
      </c>
      <c r="T41" s="1" t="s">
        <v>72</v>
      </c>
      <c r="U41" s="1" t="s">
        <v>140</v>
      </c>
      <c r="V41" s="1" t="s">
        <v>141</v>
      </c>
      <c r="W41" s="1" t="s">
        <v>126</v>
      </c>
      <c r="X41" s="1">
        <v>50</v>
      </c>
      <c r="Y41" s="1" t="s">
        <v>88</v>
      </c>
      <c r="Z41" s="1" t="s">
        <v>72</v>
      </c>
      <c r="AA41" s="1" t="s">
        <v>299</v>
      </c>
      <c r="AB41" s="1" t="s">
        <v>90</v>
      </c>
      <c r="AC41" s="1" t="s">
        <v>91</v>
      </c>
      <c r="AD41" s="1" t="s">
        <v>92</v>
      </c>
      <c r="AE41" s="1" t="s">
        <v>72</v>
      </c>
      <c r="AF41" s="1" t="s">
        <v>217</v>
      </c>
      <c r="AG41" s="1">
        <v>3</v>
      </c>
      <c r="AH41" s="1" t="s">
        <v>372</v>
      </c>
      <c r="AI41" s="1" t="s">
        <v>72</v>
      </c>
      <c r="AJ41" s="1" t="s">
        <v>72</v>
      </c>
      <c r="AK41" s="1" t="s">
        <v>220</v>
      </c>
      <c r="AL41" s="1" t="s">
        <v>72</v>
      </c>
      <c r="AM41" s="1" t="s">
        <v>72</v>
      </c>
      <c r="AN41" s="3">
        <v>44166</v>
      </c>
      <c r="AO41" s="1" t="s">
        <v>389</v>
      </c>
      <c r="AP41" s="1" t="s">
        <v>389</v>
      </c>
      <c r="AQ41" s="1" t="s">
        <v>247</v>
      </c>
      <c r="AR41" s="1">
        <v>4</v>
      </c>
      <c r="AS41" s="1" t="s">
        <v>183</v>
      </c>
      <c r="AT41" s="1" t="s">
        <v>75</v>
      </c>
      <c r="AU41" s="1" t="s">
        <v>72</v>
      </c>
      <c r="AV41" s="1" t="s">
        <v>88</v>
      </c>
      <c r="AW41" s="1" t="s">
        <v>96</v>
      </c>
      <c r="AX41" s="1" t="s">
        <v>72</v>
      </c>
      <c r="AY41" s="1" t="s">
        <v>312</v>
      </c>
      <c r="AZ41" s="1" t="s">
        <v>385</v>
      </c>
      <c r="BA41" s="1" t="s">
        <v>72</v>
      </c>
      <c r="BB41" s="21" t="s">
        <v>100</v>
      </c>
      <c r="BC41" s="1"/>
    </row>
    <row r="42" spans="1:55" ht="18.600000000000001" customHeight="1">
      <c r="A42" s="1" t="s">
        <v>390</v>
      </c>
      <c r="B42" s="1" t="s">
        <v>391</v>
      </c>
      <c r="C42" s="1" t="s">
        <v>71</v>
      </c>
      <c r="D42" s="3">
        <v>44167</v>
      </c>
      <c r="E42" s="1" t="s">
        <v>73</v>
      </c>
      <c r="F42" s="1" t="s">
        <v>392</v>
      </c>
      <c r="G42" s="1" t="s">
        <v>75</v>
      </c>
      <c r="H42" s="1" t="s">
        <v>308</v>
      </c>
      <c r="I42" s="1" t="s">
        <v>77</v>
      </c>
      <c r="J42" s="1" t="s">
        <v>78</v>
      </c>
      <c r="K42" s="1" t="s">
        <v>79</v>
      </c>
      <c r="L42" s="1" t="s">
        <v>139</v>
      </c>
      <c r="M42" s="1" t="s">
        <v>78</v>
      </c>
      <c r="N42" s="34" t="s">
        <v>72</v>
      </c>
      <c r="O42" s="75" t="s">
        <v>72</v>
      </c>
      <c r="P42" s="1" t="s">
        <v>394</v>
      </c>
      <c r="Q42" s="1" t="s">
        <v>394</v>
      </c>
      <c r="R42" s="1" t="s">
        <v>1954</v>
      </c>
      <c r="S42" s="1" t="s">
        <v>84</v>
      </c>
      <c r="T42" s="1" t="s">
        <v>72</v>
      </c>
      <c r="U42" s="1" t="s">
        <v>323</v>
      </c>
      <c r="V42" s="1" t="s">
        <v>324</v>
      </c>
      <c r="W42" s="1" t="s">
        <v>126</v>
      </c>
      <c r="X42" s="1">
        <v>59</v>
      </c>
      <c r="Y42" s="1" t="s">
        <v>88</v>
      </c>
      <c r="Z42" s="1" t="s">
        <v>72</v>
      </c>
      <c r="AA42" s="1" t="s">
        <v>396</v>
      </c>
      <c r="AB42" s="1" t="s">
        <v>90</v>
      </c>
      <c r="AC42" s="1" t="s">
        <v>91</v>
      </c>
      <c r="AD42" s="1" t="s">
        <v>92</v>
      </c>
      <c r="AE42" s="1" t="s">
        <v>72</v>
      </c>
      <c r="AF42" s="1" t="s">
        <v>72</v>
      </c>
      <c r="AG42" s="1" t="s">
        <v>72</v>
      </c>
      <c r="AH42" s="1" t="s">
        <v>72</v>
      </c>
      <c r="AI42" s="1" t="s">
        <v>72</v>
      </c>
      <c r="AJ42" s="1" t="s">
        <v>72</v>
      </c>
      <c r="AK42" s="1" t="s">
        <v>220</v>
      </c>
      <c r="AL42" s="1" t="s">
        <v>72</v>
      </c>
      <c r="AM42" s="1" t="s">
        <v>72</v>
      </c>
      <c r="AN42" s="3">
        <v>44168</v>
      </c>
      <c r="AO42" s="1" t="s">
        <v>397</v>
      </c>
      <c r="AP42" s="1" t="s">
        <v>398</v>
      </c>
      <c r="AQ42" s="1" t="s">
        <v>247</v>
      </c>
      <c r="AR42" s="1">
        <v>4</v>
      </c>
      <c r="AS42" s="1" t="s">
        <v>399</v>
      </c>
      <c r="AT42" s="1" t="s">
        <v>88</v>
      </c>
      <c r="AU42" s="1" t="s">
        <v>72</v>
      </c>
      <c r="AV42" s="1" t="s">
        <v>88</v>
      </c>
      <c r="AW42" s="1" t="s">
        <v>96</v>
      </c>
      <c r="AX42" s="1" t="s">
        <v>72</v>
      </c>
      <c r="AY42" s="1" t="s">
        <v>312</v>
      </c>
      <c r="AZ42" s="1" t="s">
        <v>400</v>
      </c>
      <c r="BA42" s="1" t="s">
        <v>72</v>
      </c>
      <c r="BB42" s="21" t="s">
        <v>100</v>
      </c>
      <c r="BC42" s="1"/>
    </row>
    <row r="43" spans="1:55" ht="18.600000000000001" customHeight="1">
      <c r="A43" s="1" t="s">
        <v>401</v>
      </c>
      <c r="B43" s="1" t="s">
        <v>402</v>
      </c>
      <c r="C43" s="1" t="s">
        <v>71</v>
      </c>
      <c r="D43" s="3">
        <v>44175</v>
      </c>
      <c r="E43" s="1" t="s">
        <v>73</v>
      </c>
      <c r="F43" s="1" t="s">
        <v>403</v>
      </c>
      <c r="G43" s="1" t="s">
        <v>75</v>
      </c>
      <c r="H43" s="1" t="s">
        <v>308</v>
      </c>
      <c r="I43" s="1" t="s">
        <v>77</v>
      </c>
      <c r="J43" s="1" t="s">
        <v>78</v>
      </c>
      <c r="K43" s="1" t="s">
        <v>79</v>
      </c>
      <c r="L43" s="1" t="s">
        <v>139</v>
      </c>
      <c r="M43" s="1" t="s">
        <v>78</v>
      </c>
      <c r="N43" s="34" t="s">
        <v>72</v>
      </c>
      <c r="O43" s="75" t="s">
        <v>72</v>
      </c>
      <c r="P43" s="1" t="s">
        <v>83</v>
      </c>
      <c r="Q43" s="1" t="s">
        <v>123</v>
      </c>
      <c r="R43" s="1" t="s">
        <v>9043</v>
      </c>
      <c r="S43" s="1" t="s">
        <v>84</v>
      </c>
      <c r="T43" s="1" t="s">
        <v>72</v>
      </c>
      <c r="U43" s="1" t="s">
        <v>104</v>
      </c>
      <c r="V43" s="1" t="s">
        <v>310</v>
      </c>
      <c r="W43" s="1" t="s">
        <v>126</v>
      </c>
      <c r="X43" s="1">
        <v>60</v>
      </c>
      <c r="Y43" s="1" t="s">
        <v>88</v>
      </c>
      <c r="Z43" s="1" t="s">
        <v>72</v>
      </c>
      <c r="AA43" s="1" t="s">
        <v>299</v>
      </c>
      <c r="AB43" s="1" t="s">
        <v>90</v>
      </c>
      <c r="AC43" s="1" t="s">
        <v>91</v>
      </c>
      <c r="AD43" s="1" t="s">
        <v>92</v>
      </c>
      <c r="AE43" s="1" t="s">
        <v>72</v>
      </c>
      <c r="AF43" s="1" t="s">
        <v>229</v>
      </c>
      <c r="AG43" s="1">
        <v>1</v>
      </c>
      <c r="AH43" s="1" t="s">
        <v>230</v>
      </c>
      <c r="AI43" s="1" t="s">
        <v>72</v>
      </c>
      <c r="AJ43" s="1" t="s">
        <v>72</v>
      </c>
      <c r="AK43" s="1" t="s">
        <v>220</v>
      </c>
      <c r="AL43" s="1" t="s">
        <v>72</v>
      </c>
      <c r="AM43" s="1" t="s">
        <v>72</v>
      </c>
      <c r="AN43" s="3">
        <v>44176</v>
      </c>
      <c r="AO43" s="1" t="s">
        <v>404</v>
      </c>
      <c r="AP43" s="1" t="s">
        <v>404</v>
      </c>
      <c r="AQ43" s="1" t="s">
        <v>247</v>
      </c>
      <c r="AR43" s="1">
        <v>3</v>
      </c>
      <c r="AS43" s="1" t="s">
        <v>183</v>
      </c>
      <c r="AT43" s="1" t="s">
        <v>88</v>
      </c>
      <c r="AU43" s="1" t="s">
        <v>72</v>
      </c>
      <c r="AV43" s="1" t="s">
        <v>88</v>
      </c>
      <c r="AW43" s="1" t="s">
        <v>96</v>
      </c>
      <c r="AX43" s="1" t="s">
        <v>72</v>
      </c>
      <c r="AY43" s="1" t="s">
        <v>312</v>
      </c>
      <c r="AZ43" s="1" t="s">
        <v>405</v>
      </c>
      <c r="BA43" s="1" t="s">
        <v>72</v>
      </c>
      <c r="BB43" s="21" t="s">
        <v>100</v>
      </c>
      <c r="BC43" s="1"/>
    </row>
    <row r="44" spans="1:55" ht="18.600000000000001" customHeight="1">
      <c r="A44" s="1" t="s">
        <v>406</v>
      </c>
      <c r="B44" s="1" t="s">
        <v>407</v>
      </c>
      <c r="C44" s="1" t="s">
        <v>71</v>
      </c>
      <c r="D44" s="3">
        <v>44182</v>
      </c>
      <c r="E44" s="1" t="s">
        <v>73</v>
      </c>
      <c r="F44" s="1" t="s">
        <v>408</v>
      </c>
      <c r="G44" s="1" t="s">
        <v>75</v>
      </c>
      <c r="H44" s="1" t="s">
        <v>308</v>
      </c>
      <c r="I44" s="1" t="s">
        <v>77</v>
      </c>
      <c r="J44" s="1" t="s">
        <v>78</v>
      </c>
      <c r="K44" s="1" t="s">
        <v>79</v>
      </c>
      <c r="L44" s="1" t="s">
        <v>139</v>
      </c>
      <c r="M44" s="1" t="s">
        <v>160</v>
      </c>
      <c r="N44" s="34" t="s">
        <v>72</v>
      </c>
      <c r="O44" s="75" t="s">
        <v>72</v>
      </c>
      <c r="P44" s="1" t="s">
        <v>409</v>
      </c>
      <c r="Q44" s="1" t="s">
        <v>410</v>
      </c>
      <c r="R44" s="1" t="s">
        <v>411</v>
      </c>
      <c r="S44" s="1" t="s">
        <v>84</v>
      </c>
      <c r="T44" s="1" t="s">
        <v>72</v>
      </c>
      <c r="U44" s="1" t="s">
        <v>412</v>
      </c>
      <c r="V44" s="1" t="s">
        <v>413</v>
      </c>
      <c r="W44" s="1" t="s">
        <v>87</v>
      </c>
      <c r="X44" s="1">
        <v>68</v>
      </c>
      <c r="Y44" s="1" t="s">
        <v>88</v>
      </c>
      <c r="Z44" s="1" t="s">
        <v>72</v>
      </c>
      <c r="AA44" s="1" t="s">
        <v>414</v>
      </c>
      <c r="AB44" s="1" t="s">
        <v>90</v>
      </c>
      <c r="AC44" s="1" t="s">
        <v>91</v>
      </c>
      <c r="AD44" s="1" t="s">
        <v>92</v>
      </c>
      <c r="AE44" s="1" t="s">
        <v>72</v>
      </c>
      <c r="AF44" s="1" t="s">
        <v>72</v>
      </c>
      <c r="AG44" s="1" t="s">
        <v>72</v>
      </c>
      <c r="AH44" s="1" t="s">
        <v>415</v>
      </c>
      <c r="AI44" s="1" t="s">
        <v>72</v>
      </c>
      <c r="AJ44" s="1" t="s">
        <v>72</v>
      </c>
      <c r="AK44" s="1" t="s">
        <v>220</v>
      </c>
      <c r="AL44" s="1" t="s">
        <v>72</v>
      </c>
      <c r="AM44" s="1" t="s">
        <v>72</v>
      </c>
      <c r="AN44" s="3">
        <v>44183</v>
      </c>
      <c r="AO44" s="1" t="s">
        <v>416</v>
      </c>
      <c r="AP44" s="1" t="s">
        <v>417</v>
      </c>
      <c r="AQ44" s="1" t="s">
        <v>247</v>
      </c>
      <c r="AR44" s="1">
        <v>3</v>
      </c>
      <c r="AS44" s="1" t="s">
        <v>183</v>
      </c>
      <c r="AT44" s="1" t="s">
        <v>75</v>
      </c>
      <c r="AU44" s="1" t="s">
        <v>72</v>
      </c>
      <c r="AV44" s="1" t="s">
        <v>88</v>
      </c>
      <c r="AW44" s="1" t="s">
        <v>79</v>
      </c>
      <c r="AX44" s="1" t="s">
        <v>72</v>
      </c>
      <c r="AY44" s="1" t="s">
        <v>312</v>
      </c>
      <c r="AZ44" s="1" t="s">
        <v>418</v>
      </c>
      <c r="BA44" s="1" t="s">
        <v>72</v>
      </c>
      <c r="BB44" s="1" t="s">
        <v>160</v>
      </c>
      <c r="BC44" s="1"/>
    </row>
    <row r="45" spans="1:55" ht="18.600000000000001" customHeight="1">
      <c r="A45" s="1" t="s">
        <v>419</v>
      </c>
      <c r="B45" s="1">
        <v>210001</v>
      </c>
      <c r="C45" s="1" t="s">
        <v>71</v>
      </c>
      <c r="D45" s="3">
        <v>44203</v>
      </c>
      <c r="E45" s="1" t="s">
        <v>73</v>
      </c>
      <c r="F45" s="1" t="s">
        <v>420</v>
      </c>
      <c r="G45" s="1" t="s">
        <v>75</v>
      </c>
      <c r="H45" s="1" t="s">
        <v>308</v>
      </c>
      <c r="I45" s="1" t="s">
        <v>77</v>
      </c>
      <c r="J45" s="1" t="s">
        <v>78</v>
      </c>
      <c r="K45" s="1" t="s">
        <v>78</v>
      </c>
      <c r="L45" s="1" t="s">
        <v>78</v>
      </c>
      <c r="M45" s="1" t="s">
        <v>96</v>
      </c>
      <c r="N45" s="1" t="s">
        <v>72</v>
      </c>
      <c r="O45" s="75" t="s">
        <v>72</v>
      </c>
      <c r="P45" s="1" t="s">
        <v>83</v>
      </c>
      <c r="Q45" s="1" t="s">
        <v>123</v>
      </c>
      <c r="R45" s="1" t="s">
        <v>9043</v>
      </c>
      <c r="S45" s="1" t="s">
        <v>84</v>
      </c>
      <c r="T45" s="1" t="s">
        <v>72</v>
      </c>
      <c r="U45" s="1" t="s">
        <v>140</v>
      </c>
      <c r="V45" s="1" t="s">
        <v>181</v>
      </c>
      <c r="W45" s="1" t="s">
        <v>126</v>
      </c>
      <c r="X45" s="1">
        <v>65</v>
      </c>
      <c r="Y45" s="1" t="s">
        <v>88</v>
      </c>
      <c r="Z45" s="1" t="s">
        <v>72</v>
      </c>
      <c r="AA45" s="1" t="s">
        <v>299</v>
      </c>
      <c r="AB45" s="1" t="s">
        <v>90</v>
      </c>
      <c r="AC45" s="1" t="s">
        <v>91</v>
      </c>
      <c r="AD45" s="1" t="s">
        <v>216</v>
      </c>
      <c r="AE45" s="1" t="s">
        <v>72</v>
      </c>
      <c r="AF45" s="1" t="s">
        <v>217</v>
      </c>
      <c r="AG45" s="1">
        <v>3</v>
      </c>
      <c r="AH45" s="1" t="s">
        <v>372</v>
      </c>
      <c r="AI45" s="1">
        <v>3</v>
      </c>
      <c r="AJ45" s="1" t="s">
        <v>421</v>
      </c>
      <c r="AK45" s="1" t="s">
        <v>220</v>
      </c>
      <c r="AL45" s="1" t="s">
        <v>72</v>
      </c>
      <c r="AM45" s="1" t="s">
        <v>72</v>
      </c>
      <c r="AN45" s="3">
        <v>44203</v>
      </c>
      <c r="AO45" s="1" t="s">
        <v>423</v>
      </c>
      <c r="AP45" s="1" t="s">
        <v>424</v>
      </c>
      <c r="AQ45" s="1" t="s">
        <v>247</v>
      </c>
      <c r="AR45" s="1">
        <v>3</v>
      </c>
      <c r="AS45" s="1" t="s">
        <v>183</v>
      </c>
      <c r="AT45" s="1" t="s">
        <v>75</v>
      </c>
      <c r="AU45" s="1" t="s">
        <v>72</v>
      </c>
      <c r="AV45" s="1" t="s">
        <v>88</v>
      </c>
      <c r="AW45" s="1" t="s">
        <v>96</v>
      </c>
      <c r="AX45" s="1" t="s">
        <v>72</v>
      </c>
      <c r="AY45" s="1" t="s">
        <v>425</v>
      </c>
      <c r="AZ45" s="1" t="s">
        <v>426</v>
      </c>
      <c r="BA45" s="1" t="s">
        <v>72</v>
      </c>
      <c r="BB45" s="21" t="s">
        <v>100</v>
      </c>
      <c r="BC45" s="16"/>
    </row>
    <row r="46" spans="1:55" ht="18.600000000000001" customHeight="1">
      <c r="A46" s="1" t="s">
        <v>427</v>
      </c>
      <c r="B46" s="1">
        <v>210002</v>
      </c>
      <c r="C46" s="1" t="s">
        <v>71</v>
      </c>
      <c r="D46" s="3">
        <v>44206</v>
      </c>
      <c r="E46" s="1" t="s">
        <v>73</v>
      </c>
      <c r="F46" s="1" t="s">
        <v>428</v>
      </c>
      <c r="G46" s="1" t="s">
        <v>75</v>
      </c>
      <c r="H46" s="1" t="s">
        <v>308</v>
      </c>
      <c r="I46" s="1" t="s">
        <v>77</v>
      </c>
      <c r="J46" s="1" t="s">
        <v>78</v>
      </c>
      <c r="K46" s="1" t="s">
        <v>78</v>
      </c>
      <c r="L46" s="1" t="s">
        <v>78</v>
      </c>
      <c r="M46" s="1" t="s">
        <v>96</v>
      </c>
      <c r="N46" s="1" t="s">
        <v>72</v>
      </c>
      <c r="O46" s="75" t="s">
        <v>72</v>
      </c>
      <c r="P46" s="1" t="s">
        <v>83</v>
      </c>
      <c r="Q46" s="1" t="s">
        <v>123</v>
      </c>
      <c r="R46" s="1" t="s">
        <v>9043</v>
      </c>
      <c r="S46" s="1" t="s">
        <v>84</v>
      </c>
      <c r="T46" s="1" t="s">
        <v>72</v>
      </c>
      <c r="U46" s="1" t="s">
        <v>124</v>
      </c>
      <c r="V46" s="1" t="s">
        <v>341</v>
      </c>
      <c r="W46" s="1" t="s">
        <v>126</v>
      </c>
      <c r="X46" s="1">
        <v>65</v>
      </c>
      <c r="Y46" s="1" t="s">
        <v>88</v>
      </c>
      <c r="Z46" s="1" t="s">
        <v>72</v>
      </c>
      <c r="AA46" s="1" t="s">
        <v>299</v>
      </c>
      <c r="AB46" s="1" t="s">
        <v>90</v>
      </c>
      <c r="AC46" s="1" t="s">
        <v>91</v>
      </c>
      <c r="AD46" s="1" t="s">
        <v>429</v>
      </c>
      <c r="AE46" s="1" t="s">
        <v>72</v>
      </c>
      <c r="AF46" s="1" t="s">
        <v>217</v>
      </c>
      <c r="AG46" s="1">
        <v>3</v>
      </c>
      <c r="AH46" s="1" t="s">
        <v>372</v>
      </c>
      <c r="AI46" s="1" t="s">
        <v>72</v>
      </c>
      <c r="AJ46" s="1" t="s">
        <v>430</v>
      </c>
      <c r="AK46" s="1" t="s">
        <v>220</v>
      </c>
      <c r="AL46" s="1" t="s">
        <v>72</v>
      </c>
      <c r="AM46" s="1" t="s">
        <v>72</v>
      </c>
      <c r="AN46" s="3">
        <v>44206</v>
      </c>
      <c r="AO46" s="1" t="s">
        <v>432</v>
      </c>
      <c r="AP46" s="1" t="s">
        <v>432</v>
      </c>
      <c r="AQ46" s="1" t="s">
        <v>247</v>
      </c>
      <c r="AR46" s="1">
        <v>3</v>
      </c>
      <c r="AS46" s="1" t="s">
        <v>95</v>
      </c>
      <c r="AT46" s="1" t="s">
        <v>75</v>
      </c>
      <c r="AU46" s="1" t="s">
        <v>72</v>
      </c>
      <c r="AV46" s="1" t="s">
        <v>88</v>
      </c>
      <c r="AW46" s="1" t="s">
        <v>96</v>
      </c>
      <c r="AX46" s="1" t="s">
        <v>72</v>
      </c>
      <c r="AY46" s="1" t="s">
        <v>425</v>
      </c>
      <c r="AZ46" s="1" t="s">
        <v>426</v>
      </c>
      <c r="BA46" s="1" t="s">
        <v>72</v>
      </c>
      <c r="BB46" s="21" t="s">
        <v>100</v>
      </c>
      <c r="BC46" s="16"/>
    </row>
    <row r="47" spans="1:55" ht="18.600000000000001" customHeight="1">
      <c r="A47" s="1" t="s">
        <v>433</v>
      </c>
      <c r="B47" s="1">
        <v>210003</v>
      </c>
      <c r="C47" s="1" t="s">
        <v>71</v>
      </c>
      <c r="D47" s="3">
        <v>44208</v>
      </c>
      <c r="E47" s="1" t="s">
        <v>73</v>
      </c>
      <c r="F47" s="1" t="s">
        <v>434</v>
      </c>
      <c r="G47" s="1" t="s">
        <v>75</v>
      </c>
      <c r="H47" s="1" t="s">
        <v>208</v>
      </c>
      <c r="I47" s="1" t="s">
        <v>77</v>
      </c>
      <c r="J47" s="1" t="s">
        <v>78</v>
      </c>
      <c r="K47" s="1" t="s">
        <v>78</v>
      </c>
      <c r="L47" s="1" t="s">
        <v>78</v>
      </c>
      <c r="M47" s="1" t="s">
        <v>79</v>
      </c>
      <c r="N47" s="1" t="s">
        <v>72</v>
      </c>
      <c r="O47" s="75" t="s">
        <v>72</v>
      </c>
      <c r="P47" s="1" t="s">
        <v>83</v>
      </c>
      <c r="Q47" s="1" t="s">
        <v>123</v>
      </c>
      <c r="R47" s="1" t="s">
        <v>9043</v>
      </c>
      <c r="S47" s="1" t="s">
        <v>152</v>
      </c>
      <c r="T47" s="1" t="s">
        <v>72</v>
      </c>
      <c r="U47" s="1" t="s">
        <v>153</v>
      </c>
      <c r="V47" s="1" t="s">
        <v>164</v>
      </c>
      <c r="W47" s="1" t="s">
        <v>126</v>
      </c>
      <c r="X47" s="1">
        <v>60</v>
      </c>
      <c r="Y47" s="1" t="s">
        <v>88</v>
      </c>
      <c r="Z47" s="1" t="s">
        <v>72</v>
      </c>
      <c r="AA47" s="1" t="s">
        <v>299</v>
      </c>
      <c r="AB47" s="1" t="s">
        <v>90</v>
      </c>
      <c r="AC47" s="1" t="s">
        <v>91</v>
      </c>
      <c r="AD47" s="1" t="s">
        <v>92</v>
      </c>
      <c r="AE47" s="1" t="s">
        <v>72</v>
      </c>
      <c r="AF47" s="1" t="s">
        <v>229</v>
      </c>
      <c r="AG47" s="1">
        <v>1</v>
      </c>
      <c r="AH47" s="1" t="s">
        <v>230</v>
      </c>
      <c r="AI47" s="1" t="s">
        <v>72</v>
      </c>
      <c r="AJ47" s="1" t="s">
        <v>72</v>
      </c>
      <c r="AK47" s="1" t="s">
        <v>262</v>
      </c>
      <c r="AL47" s="1" t="s">
        <v>263</v>
      </c>
      <c r="AM47" s="1" t="s">
        <v>360</v>
      </c>
      <c r="AN47" s="3">
        <v>44208</v>
      </c>
      <c r="AO47" s="1" t="s">
        <v>435</v>
      </c>
      <c r="AP47" s="1" t="s">
        <v>436</v>
      </c>
      <c r="AQ47" s="1" t="s">
        <v>247</v>
      </c>
      <c r="AR47" s="1">
        <v>3</v>
      </c>
      <c r="AS47" s="1" t="s">
        <v>95</v>
      </c>
      <c r="AT47" s="1" t="s">
        <v>75</v>
      </c>
      <c r="AU47" s="1" t="s">
        <v>72</v>
      </c>
      <c r="AV47" s="1" t="s">
        <v>88</v>
      </c>
      <c r="AW47" s="1" t="s">
        <v>79</v>
      </c>
      <c r="AX47" s="1" t="s">
        <v>437</v>
      </c>
      <c r="AY47" s="1" t="s">
        <v>438</v>
      </c>
      <c r="AZ47" s="1" t="s">
        <v>439</v>
      </c>
      <c r="BA47" s="1" t="s">
        <v>72</v>
      </c>
      <c r="BB47" s="1" t="s">
        <v>160</v>
      </c>
      <c r="BC47" s="1" t="s">
        <v>440</v>
      </c>
    </row>
    <row r="48" spans="1:55" ht="18.600000000000001" customHeight="1">
      <c r="A48" s="1" t="s">
        <v>441</v>
      </c>
      <c r="B48" s="1">
        <v>210004</v>
      </c>
      <c r="C48" s="1" t="s">
        <v>71</v>
      </c>
      <c r="D48" s="3">
        <v>44209</v>
      </c>
      <c r="E48" s="1" t="s">
        <v>73</v>
      </c>
      <c r="F48" s="1" t="s">
        <v>442</v>
      </c>
      <c r="G48" s="1" t="s">
        <v>75</v>
      </c>
      <c r="H48" s="1" t="s">
        <v>208</v>
      </c>
      <c r="I48" s="1" t="s">
        <v>77</v>
      </c>
      <c r="J48" s="1" t="s">
        <v>78</v>
      </c>
      <c r="K48" s="1" t="s">
        <v>78</v>
      </c>
      <c r="L48" s="1" t="s">
        <v>78</v>
      </c>
      <c r="M48" s="1" t="s">
        <v>79</v>
      </c>
      <c r="N48" s="1" t="s">
        <v>72</v>
      </c>
      <c r="O48" s="75" t="s">
        <v>72</v>
      </c>
      <c r="P48" s="1" t="s">
        <v>83</v>
      </c>
      <c r="Q48" s="1" t="s">
        <v>123</v>
      </c>
      <c r="R48" s="1" t="s">
        <v>9043</v>
      </c>
      <c r="S48" s="1" t="s">
        <v>443</v>
      </c>
      <c r="T48" s="1" t="s">
        <v>72</v>
      </c>
      <c r="U48" s="1" t="s">
        <v>445</v>
      </c>
      <c r="V48" s="1" t="s">
        <v>446</v>
      </c>
      <c r="W48" s="1" t="s">
        <v>126</v>
      </c>
      <c r="X48" s="1">
        <v>65</v>
      </c>
      <c r="Y48" s="1" t="s">
        <v>88</v>
      </c>
      <c r="Z48" s="1" t="s">
        <v>72</v>
      </c>
      <c r="AA48" s="1" t="s">
        <v>299</v>
      </c>
      <c r="AB48" s="1" t="s">
        <v>90</v>
      </c>
      <c r="AC48" s="1" t="s">
        <v>91</v>
      </c>
      <c r="AD48" s="1" t="s">
        <v>92</v>
      </c>
      <c r="AE48" s="1" t="s">
        <v>72</v>
      </c>
      <c r="AF48" s="1" t="s">
        <v>254</v>
      </c>
      <c r="AG48" s="1">
        <v>2</v>
      </c>
      <c r="AH48" s="1" t="s">
        <v>367</v>
      </c>
      <c r="AI48" s="1" t="s">
        <v>72</v>
      </c>
      <c r="AJ48" s="1" t="s">
        <v>72</v>
      </c>
      <c r="AK48" s="1" t="s">
        <v>447</v>
      </c>
      <c r="AL48" s="1" t="s">
        <v>263</v>
      </c>
      <c r="AM48" s="1" t="s">
        <v>448</v>
      </c>
      <c r="AN48" s="3">
        <v>44209</v>
      </c>
      <c r="AO48" s="1" t="s">
        <v>450</v>
      </c>
      <c r="AP48" s="1" t="s">
        <v>451</v>
      </c>
      <c r="AQ48" s="1" t="s">
        <v>247</v>
      </c>
      <c r="AR48" s="1">
        <v>3</v>
      </c>
      <c r="AS48" s="1" t="s">
        <v>95</v>
      </c>
      <c r="AT48" s="1" t="s">
        <v>75</v>
      </c>
      <c r="AU48" s="1" t="s">
        <v>72</v>
      </c>
      <c r="AV48" s="1" t="s">
        <v>88</v>
      </c>
      <c r="AW48" s="1" t="s">
        <v>79</v>
      </c>
      <c r="AX48" s="1" t="s">
        <v>437</v>
      </c>
      <c r="AY48" s="1" t="s">
        <v>452</v>
      </c>
      <c r="AZ48" s="1" t="s">
        <v>453</v>
      </c>
      <c r="BA48" s="1" t="s">
        <v>72</v>
      </c>
      <c r="BB48" s="1" t="s">
        <v>160</v>
      </c>
      <c r="BC48" s="1" t="s">
        <v>440</v>
      </c>
    </row>
    <row r="49" spans="1:55" ht="18.600000000000001" customHeight="1">
      <c r="A49" s="1" t="s">
        <v>454</v>
      </c>
      <c r="B49" s="1">
        <v>210005</v>
      </c>
      <c r="C49" s="1" t="s">
        <v>71</v>
      </c>
      <c r="D49" s="3">
        <v>44210</v>
      </c>
      <c r="E49" s="1" t="s">
        <v>73</v>
      </c>
      <c r="F49" s="1" t="s">
        <v>455</v>
      </c>
      <c r="G49" s="1" t="s">
        <v>75</v>
      </c>
      <c r="H49" s="1" t="s">
        <v>308</v>
      </c>
      <c r="I49" s="1" t="s">
        <v>77</v>
      </c>
      <c r="J49" s="1" t="s">
        <v>78</v>
      </c>
      <c r="K49" s="8" t="s">
        <v>172</v>
      </c>
      <c r="L49" s="8" t="s">
        <v>172</v>
      </c>
      <c r="M49" s="1" t="s">
        <v>96</v>
      </c>
      <c r="N49" s="1" t="s">
        <v>456</v>
      </c>
      <c r="O49" s="75" t="s">
        <v>72</v>
      </c>
      <c r="P49" s="1" t="s">
        <v>83</v>
      </c>
      <c r="Q49" s="1" t="s">
        <v>123</v>
      </c>
      <c r="R49" s="1" t="s">
        <v>9043</v>
      </c>
      <c r="S49" s="1" t="s">
        <v>84</v>
      </c>
      <c r="T49" s="1" t="s">
        <v>72</v>
      </c>
      <c r="U49" s="1" t="s">
        <v>124</v>
      </c>
      <c r="V49" s="1" t="s">
        <v>341</v>
      </c>
      <c r="W49" s="1" t="s">
        <v>126</v>
      </c>
      <c r="X49" s="1">
        <v>60</v>
      </c>
      <c r="Y49" s="1" t="s">
        <v>88</v>
      </c>
      <c r="Z49" s="1" t="s">
        <v>72</v>
      </c>
      <c r="AA49" s="1" t="s">
        <v>299</v>
      </c>
      <c r="AB49" s="1" t="s">
        <v>90</v>
      </c>
      <c r="AC49" s="1" t="s">
        <v>91</v>
      </c>
      <c r="AD49" s="1" t="s">
        <v>92</v>
      </c>
      <c r="AE49" s="1" t="s">
        <v>72</v>
      </c>
      <c r="AF49" s="1" t="s">
        <v>217</v>
      </c>
      <c r="AG49" s="1">
        <v>3</v>
      </c>
      <c r="AH49" s="1" t="s">
        <v>372</v>
      </c>
      <c r="AI49" s="1" t="s">
        <v>72</v>
      </c>
      <c r="AJ49" s="1" t="s">
        <v>72</v>
      </c>
      <c r="AK49" s="1" t="s">
        <v>220</v>
      </c>
      <c r="AL49" s="1" t="s">
        <v>72</v>
      </c>
      <c r="AM49" s="1" t="s">
        <v>72</v>
      </c>
      <c r="AN49" s="3">
        <v>44210</v>
      </c>
      <c r="AO49" s="1" t="s">
        <v>458</v>
      </c>
      <c r="AP49" s="1" t="s">
        <v>458</v>
      </c>
      <c r="AQ49" s="1" t="s">
        <v>247</v>
      </c>
      <c r="AR49" s="1">
        <v>3</v>
      </c>
      <c r="AS49" s="1" t="s">
        <v>95</v>
      </c>
      <c r="AT49" s="1" t="s">
        <v>88</v>
      </c>
      <c r="AU49" s="1" t="s">
        <v>72</v>
      </c>
      <c r="AV49" s="1" t="s">
        <v>88</v>
      </c>
      <c r="AW49" s="1" t="s">
        <v>96</v>
      </c>
      <c r="AX49" s="1" t="s">
        <v>72</v>
      </c>
      <c r="AY49" s="1" t="s">
        <v>425</v>
      </c>
      <c r="AZ49" s="1" t="s">
        <v>459</v>
      </c>
      <c r="BA49" s="1" t="s">
        <v>72</v>
      </c>
      <c r="BB49" s="21" t="s">
        <v>100</v>
      </c>
      <c r="BC49" s="16"/>
    </row>
    <row r="50" spans="1:55" ht="18.600000000000001" customHeight="1">
      <c r="A50" s="1" t="s">
        <v>460</v>
      </c>
      <c r="B50" s="1">
        <v>210006</v>
      </c>
      <c r="C50" s="1" t="s">
        <v>71</v>
      </c>
      <c r="D50" s="3">
        <v>44211</v>
      </c>
      <c r="E50" s="1" t="s">
        <v>73</v>
      </c>
      <c r="F50" s="1" t="s">
        <v>461</v>
      </c>
      <c r="G50" s="1" t="s">
        <v>75</v>
      </c>
      <c r="H50" s="1" t="s">
        <v>308</v>
      </c>
      <c r="I50" s="1" t="s">
        <v>77</v>
      </c>
      <c r="J50" s="1" t="s">
        <v>78</v>
      </c>
      <c r="K50" s="1" t="s">
        <v>78</v>
      </c>
      <c r="L50" s="1" t="s">
        <v>78</v>
      </c>
      <c r="M50" s="1" t="s">
        <v>96</v>
      </c>
      <c r="N50" s="1" t="s">
        <v>72</v>
      </c>
      <c r="O50" s="75" t="s">
        <v>72</v>
      </c>
      <c r="P50" s="1" t="s">
        <v>83</v>
      </c>
      <c r="Q50" s="1" t="s">
        <v>123</v>
      </c>
      <c r="R50" s="1" t="s">
        <v>9043</v>
      </c>
      <c r="S50" s="1" t="s">
        <v>84</v>
      </c>
      <c r="T50" s="1" t="s">
        <v>72</v>
      </c>
      <c r="U50" s="1" t="s">
        <v>104</v>
      </c>
      <c r="V50" s="1" t="s">
        <v>462</v>
      </c>
      <c r="W50" s="1" t="s">
        <v>87</v>
      </c>
      <c r="X50" s="1">
        <v>45</v>
      </c>
      <c r="Y50" s="1" t="s">
        <v>88</v>
      </c>
      <c r="Z50" s="1" t="s">
        <v>72</v>
      </c>
      <c r="AA50" s="1" t="s">
        <v>299</v>
      </c>
      <c r="AB50" s="1" t="s">
        <v>90</v>
      </c>
      <c r="AC50" s="1" t="s">
        <v>91</v>
      </c>
      <c r="AD50" s="1" t="s">
        <v>92</v>
      </c>
      <c r="AE50" s="1" t="s">
        <v>72</v>
      </c>
      <c r="AF50" s="1" t="s">
        <v>217</v>
      </c>
      <c r="AG50" s="1">
        <v>3</v>
      </c>
      <c r="AH50" s="1" t="s">
        <v>372</v>
      </c>
      <c r="AI50" s="1" t="s">
        <v>72</v>
      </c>
      <c r="AJ50" s="1" t="s">
        <v>72</v>
      </c>
      <c r="AK50" s="1" t="s">
        <v>220</v>
      </c>
      <c r="AL50" s="1" t="s">
        <v>72</v>
      </c>
      <c r="AM50" s="1" t="s">
        <v>72</v>
      </c>
      <c r="AN50" s="3">
        <v>44211</v>
      </c>
      <c r="AO50" s="1" t="s">
        <v>464</v>
      </c>
      <c r="AP50" s="1" t="s">
        <v>465</v>
      </c>
      <c r="AQ50" s="1" t="s">
        <v>247</v>
      </c>
      <c r="AR50" s="1">
        <v>4</v>
      </c>
      <c r="AS50" s="1" t="s">
        <v>95</v>
      </c>
      <c r="AT50" s="1" t="s">
        <v>75</v>
      </c>
      <c r="AU50" s="1" t="s">
        <v>72</v>
      </c>
      <c r="AV50" s="1" t="s">
        <v>88</v>
      </c>
      <c r="AW50" s="1" t="s">
        <v>96</v>
      </c>
      <c r="AX50" s="1" t="s">
        <v>72</v>
      </c>
      <c r="AY50" s="1" t="s">
        <v>425</v>
      </c>
      <c r="AZ50" s="1" t="s">
        <v>459</v>
      </c>
      <c r="BA50" s="1" t="s">
        <v>72</v>
      </c>
      <c r="BB50" s="21" t="s">
        <v>100</v>
      </c>
      <c r="BC50" s="16"/>
    </row>
    <row r="51" spans="1:55" ht="18.600000000000001" customHeight="1">
      <c r="A51" s="1" t="s">
        <v>466</v>
      </c>
      <c r="B51" s="1">
        <v>210007</v>
      </c>
      <c r="C51" s="1" t="s">
        <v>71</v>
      </c>
      <c r="D51" s="3">
        <v>44212</v>
      </c>
      <c r="E51" s="1" t="s">
        <v>73</v>
      </c>
      <c r="F51" s="1" t="s">
        <v>467</v>
      </c>
      <c r="G51" s="1" t="s">
        <v>75</v>
      </c>
      <c r="H51" s="1" t="s">
        <v>208</v>
      </c>
      <c r="I51" s="1" t="s">
        <v>77</v>
      </c>
      <c r="J51" s="1" t="s">
        <v>78</v>
      </c>
      <c r="K51" s="1" t="s">
        <v>78</v>
      </c>
      <c r="L51" s="1" t="s">
        <v>78</v>
      </c>
      <c r="M51" s="1" t="s">
        <v>79</v>
      </c>
      <c r="N51" s="1" t="s">
        <v>72</v>
      </c>
      <c r="O51" s="75" t="s">
        <v>72</v>
      </c>
      <c r="P51" s="1" t="s">
        <v>83</v>
      </c>
      <c r="Q51" s="1" t="s">
        <v>123</v>
      </c>
      <c r="R51" s="1" t="s">
        <v>9043</v>
      </c>
      <c r="S51" s="1" t="s">
        <v>443</v>
      </c>
      <c r="T51" s="1" t="s">
        <v>72</v>
      </c>
      <c r="U51" s="1" t="s">
        <v>444</v>
      </c>
      <c r="V51" s="1" t="s">
        <v>444</v>
      </c>
      <c r="W51" s="1" t="s">
        <v>126</v>
      </c>
      <c r="X51" s="1">
        <v>88</v>
      </c>
      <c r="Y51" s="1" t="s">
        <v>88</v>
      </c>
      <c r="Z51" s="1" t="s">
        <v>72</v>
      </c>
      <c r="AA51" s="1" t="s">
        <v>299</v>
      </c>
      <c r="AB51" s="1" t="s">
        <v>90</v>
      </c>
      <c r="AC51" s="1" t="s">
        <v>91</v>
      </c>
      <c r="AD51" s="1" t="s">
        <v>92</v>
      </c>
      <c r="AE51" s="1" t="s">
        <v>72</v>
      </c>
      <c r="AF51" s="1" t="s">
        <v>254</v>
      </c>
      <c r="AG51" s="1">
        <v>2</v>
      </c>
      <c r="AH51" s="1" t="s">
        <v>367</v>
      </c>
      <c r="AI51" s="1" t="s">
        <v>72</v>
      </c>
      <c r="AJ51" s="1" t="s">
        <v>72</v>
      </c>
      <c r="AK51" s="1" t="s">
        <v>447</v>
      </c>
      <c r="AL51" s="1" t="s">
        <v>263</v>
      </c>
      <c r="AM51" s="1" t="s">
        <v>448</v>
      </c>
      <c r="AN51" s="3">
        <v>44212</v>
      </c>
      <c r="AO51" s="1" t="s">
        <v>469</v>
      </c>
      <c r="AP51" s="1" t="s">
        <v>470</v>
      </c>
      <c r="AQ51" s="1" t="s">
        <v>247</v>
      </c>
      <c r="AR51" s="1">
        <v>4</v>
      </c>
      <c r="AS51" s="1" t="s">
        <v>95</v>
      </c>
      <c r="AT51" s="1" t="s">
        <v>75</v>
      </c>
      <c r="AU51" s="1" t="s">
        <v>72</v>
      </c>
      <c r="AV51" s="1" t="s">
        <v>88</v>
      </c>
      <c r="AW51" s="1" t="s">
        <v>79</v>
      </c>
      <c r="AX51" s="1" t="s">
        <v>437</v>
      </c>
      <c r="AY51" s="1" t="s">
        <v>452</v>
      </c>
      <c r="AZ51" s="1" t="s">
        <v>453</v>
      </c>
      <c r="BA51" s="1">
        <f>7*8</f>
        <v>56</v>
      </c>
      <c r="BB51" s="1" t="s">
        <v>160</v>
      </c>
      <c r="BC51" s="1" t="s">
        <v>440</v>
      </c>
    </row>
    <row r="52" spans="1:55" ht="18.600000000000001" customHeight="1">
      <c r="A52" s="1" t="s">
        <v>471</v>
      </c>
      <c r="B52" s="1">
        <v>210008</v>
      </c>
      <c r="C52" s="1" t="s">
        <v>71</v>
      </c>
      <c r="D52" s="3">
        <v>44214</v>
      </c>
      <c r="E52" s="1" t="s">
        <v>73</v>
      </c>
      <c r="F52" s="1" t="s">
        <v>472</v>
      </c>
      <c r="G52" s="1" t="s">
        <v>75</v>
      </c>
      <c r="H52" s="1" t="s">
        <v>170</v>
      </c>
      <c r="I52" s="1" t="s">
        <v>473</v>
      </c>
      <c r="J52" s="1" t="s">
        <v>78</v>
      </c>
      <c r="K52" s="1" t="s">
        <v>78</v>
      </c>
      <c r="L52" s="8" t="s">
        <v>474</v>
      </c>
      <c r="M52" s="1" t="s">
        <v>79</v>
      </c>
      <c r="N52" s="1" t="s">
        <v>475</v>
      </c>
      <c r="O52" s="75" t="s">
        <v>72</v>
      </c>
      <c r="P52" s="1" t="s">
        <v>83</v>
      </c>
      <c r="Q52" s="1" t="s">
        <v>123</v>
      </c>
      <c r="R52" s="1" t="s">
        <v>9043</v>
      </c>
      <c r="S52" s="1" t="s">
        <v>443</v>
      </c>
      <c r="T52" s="1" t="s">
        <v>72</v>
      </c>
      <c r="U52" s="1" t="s">
        <v>476</v>
      </c>
      <c r="V52" s="1" t="s">
        <v>476</v>
      </c>
      <c r="W52" s="1" t="s">
        <v>87</v>
      </c>
      <c r="X52" s="1">
        <v>60</v>
      </c>
      <c r="Y52" s="1" t="s">
        <v>88</v>
      </c>
      <c r="Z52" s="1" t="s">
        <v>72</v>
      </c>
      <c r="AA52" s="1" t="s">
        <v>299</v>
      </c>
      <c r="AB52" s="1" t="s">
        <v>90</v>
      </c>
      <c r="AC52" s="1" t="s">
        <v>91</v>
      </c>
      <c r="AD52" s="1" t="s">
        <v>92</v>
      </c>
      <c r="AE52" s="1" t="s">
        <v>72</v>
      </c>
      <c r="AF52" s="1" t="s">
        <v>254</v>
      </c>
      <c r="AG52" s="1">
        <v>2</v>
      </c>
      <c r="AH52" s="1" t="s">
        <v>367</v>
      </c>
      <c r="AI52" s="1" t="s">
        <v>72</v>
      </c>
      <c r="AJ52" s="1" t="s">
        <v>72</v>
      </c>
      <c r="AK52" s="1" t="s">
        <v>220</v>
      </c>
      <c r="AL52" s="1" t="s">
        <v>72</v>
      </c>
      <c r="AM52" s="1" t="s">
        <v>72</v>
      </c>
      <c r="AN52" s="1" t="s">
        <v>72</v>
      </c>
      <c r="AO52" s="1" t="s">
        <v>72</v>
      </c>
      <c r="AP52" s="1" t="s">
        <v>72</v>
      </c>
      <c r="AQ52" s="1" t="s">
        <v>72</v>
      </c>
      <c r="AR52" s="1" t="s">
        <v>72</v>
      </c>
      <c r="AS52" s="1" t="s">
        <v>72</v>
      </c>
      <c r="AT52" s="1" t="s">
        <v>72</v>
      </c>
      <c r="AU52" s="1" t="s">
        <v>72</v>
      </c>
      <c r="AV52" s="1" t="s">
        <v>88</v>
      </c>
      <c r="AW52" s="1" t="s">
        <v>79</v>
      </c>
      <c r="AX52" s="1" t="s">
        <v>477</v>
      </c>
      <c r="AY52" s="1" t="s">
        <v>72</v>
      </c>
      <c r="AZ52" s="1" t="s">
        <v>72</v>
      </c>
      <c r="BA52" s="1" t="s">
        <v>72</v>
      </c>
      <c r="BB52" s="1" t="s">
        <v>160</v>
      </c>
      <c r="BC52" s="16"/>
    </row>
    <row r="53" spans="1:55" ht="18.600000000000001" customHeight="1">
      <c r="A53" s="1" t="s">
        <v>478</v>
      </c>
      <c r="B53" s="1">
        <v>210009</v>
      </c>
      <c r="C53" s="1" t="s">
        <v>71</v>
      </c>
      <c r="D53" s="3">
        <v>44218</v>
      </c>
      <c r="E53" s="1" t="s">
        <v>73</v>
      </c>
      <c r="F53" s="1" t="s">
        <v>479</v>
      </c>
      <c r="G53" s="1" t="s">
        <v>75</v>
      </c>
      <c r="H53" s="1" t="s">
        <v>208</v>
      </c>
      <c r="I53" s="1" t="s">
        <v>77</v>
      </c>
      <c r="J53" s="1" t="s">
        <v>78</v>
      </c>
      <c r="K53" s="1" t="s">
        <v>78</v>
      </c>
      <c r="L53" s="1" t="s">
        <v>78</v>
      </c>
      <c r="M53" s="1" t="s">
        <v>96</v>
      </c>
      <c r="N53" s="1" t="s">
        <v>72</v>
      </c>
      <c r="O53" s="75" t="s">
        <v>72</v>
      </c>
      <c r="P53" s="1" t="s">
        <v>83</v>
      </c>
      <c r="Q53" s="1" t="s">
        <v>123</v>
      </c>
      <c r="R53" s="1" t="s">
        <v>9043</v>
      </c>
      <c r="S53" s="1" t="s">
        <v>443</v>
      </c>
      <c r="T53" s="1" t="s">
        <v>72</v>
      </c>
      <c r="U53" s="1" t="s">
        <v>444</v>
      </c>
      <c r="V53" s="1" t="s">
        <v>445</v>
      </c>
      <c r="W53" s="1" t="s">
        <v>87</v>
      </c>
      <c r="X53" s="1">
        <v>70</v>
      </c>
      <c r="Y53" s="1" t="s">
        <v>88</v>
      </c>
      <c r="Z53" s="1" t="s">
        <v>72</v>
      </c>
      <c r="AA53" s="1" t="s">
        <v>299</v>
      </c>
      <c r="AB53" s="1" t="s">
        <v>90</v>
      </c>
      <c r="AC53" s="1" t="s">
        <v>91</v>
      </c>
      <c r="AD53" s="1" t="s">
        <v>92</v>
      </c>
      <c r="AE53" s="1" t="s">
        <v>72</v>
      </c>
      <c r="AF53" s="1" t="s">
        <v>254</v>
      </c>
      <c r="AG53" s="1">
        <v>2</v>
      </c>
      <c r="AH53" s="1" t="s">
        <v>367</v>
      </c>
      <c r="AI53" s="1" t="s">
        <v>72</v>
      </c>
      <c r="AJ53" s="1" t="s">
        <v>72</v>
      </c>
      <c r="AK53" s="1" t="s">
        <v>447</v>
      </c>
      <c r="AL53" s="1" t="s">
        <v>263</v>
      </c>
      <c r="AM53" s="1" t="s">
        <v>448</v>
      </c>
      <c r="AN53" s="3">
        <v>44218</v>
      </c>
      <c r="AO53" s="1" t="s">
        <v>481</v>
      </c>
      <c r="AP53" s="1" t="s">
        <v>481</v>
      </c>
      <c r="AQ53" s="1" t="s">
        <v>247</v>
      </c>
      <c r="AR53" s="1">
        <v>4</v>
      </c>
      <c r="AS53" s="1" t="s">
        <v>183</v>
      </c>
      <c r="AT53" s="1" t="s">
        <v>75</v>
      </c>
      <c r="AU53" s="1" t="s">
        <v>72</v>
      </c>
      <c r="AV53" s="1" t="s">
        <v>88</v>
      </c>
      <c r="AW53" s="1" t="s">
        <v>96</v>
      </c>
      <c r="AX53" s="1" t="s">
        <v>72</v>
      </c>
      <c r="AY53" s="1" t="s">
        <v>452</v>
      </c>
      <c r="AZ53" s="1" t="s">
        <v>453</v>
      </c>
      <c r="BA53" s="1">
        <f>7*8</f>
        <v>56</v>
      </c>
      <c r="BB53" s="21" t="s">
        <v>100</v>
      </c>
      <c r="BC53" s="16"/>
    </row>
    <row r="54" spans="1:55" ht="18.600000000000001" customHeight="1">
      <c r="A54" s="1" t="s">
        <v>482</v>
      </c>
      <c r="B54" s="1">
        <v>210010</v>
      </c>
      <c r="C54" s="1" t="s">
        <v>71</v>
      </c>
      <c r="D54" s="3">
        <v>44218</v>
      </c>
      <c r="E54" s="1" t="s">
        <v>73</v>
      </c>
      <c r="F54" s="1" t="s">
        <v>483</v>
      </c>
      <c r="G54" s="1" t="s">
        <v>75</v>
      </c>
      <c r="H54" s="1" t="s">
        <v>208</v>
      </c>
      <c r="I54" s="1" t="s">
        <v>77</v>
      </c>
      <c r="J54" s="1" t="s">
        <v>78</v>
      </c>
      <c r="K54" s="8" t="s">
        <v>172</v>
      </c>
      <c r="L54" s="1" t="s">
        <v>78</v>
      </c>
      <c r="M54" s="1" t="s">
        <v>96</v>
      </c>
      <c r="N54" s="1" t="s">
        <v>456</v>
      </c>
      <c r="O54" s="75" t="s">
        <v>72</v>
      </c>
      <c r="P54" s="1" t="s">
        <v>83</v>
      </c>
      <c r="Q54" s="1" t="s">
        <v>123</v>
      </c>
      <c r="R54" s="1" t="s">
        <v>9043</v>
      </c>
      <c r="S54" s="1" t="s">
        <v>152</v>
      </c>
      <c r="T54" s="1" t="s">
        <v>3507</v>
      </c>
      <c r="U54" s="1" t="s">
        <v>153</v>
      </c>
      <c r="V54" s="1" t="s">
        <v>164</v>
      </c>
      <c r="W54" s="1" t="s">
        <v>126</v>
      </c>
      <c r="X54" s="1">
        <v>50</v>
      </c>
      <c r="Y54" s="1" t="s">
        <v>88</v>
      </c>
      <c r="Z54" s="1" t="s">
        <v>72</v>
      </c>
      <c r="AA54" s="1" t="s">
        <v>299</v>
      </c>
      <c r="AB54" s="1" t="s">
        <v>90</v>
      </c>
      <c r="AC54" s="1" t="s">
        <v>91</v>
      </c>
      <c r="AD54" s="1" t="s">
        <v>92</v>
      </c>
      <c r="AE54" s="1" t="s">
        <v>72</v>
      </c>
      <c r="AF54" s="1" t="s">
        <v>229</v>
      </c>
      <c r="AG54" s="1">
        <v>1</v>
      </c>
      <c r="AH54" s="1" t="s">
        <v>230</v>
      </c>
      <c r="AI54" s="1" t="s">
        <v>72</v>
      </c>
      <c r="AJ54" s="1" t="s">
        <v>72</v>
      </c>
      <c r="AK54" s="1" t="s">
        <v>262</v>
      </c>
      <c r="AL54" s="1" t="s">
        <v>263</v>
      </c>
      <c r="AM54" s="1" t="s">
        <v>360</v>
      </c>
      <c r="AN54" s="3">
        <v>44218</v>
      </c>
      <c r="AO54" s="1" t="s">
        <v>485</v>
      </c>
      <c r="AP54" s="1" t="s">
        <v>486</v>
      </c>
      <c r="AQ54" s="1" t="s">
        <v>247</v>
      </c>
      <c r="AR54" s="1">
        <v>4</v>
      </c>
      <c r="AS54" s="1" t="s">
        <v>399</v>
      </c>
      <c r="AT54" s="1" t="s">
        <v>88</v>
      </c>
      <c r="AU54" s="1" t="s">
        <v>72</v>
      </c>
      <c r="AV54" s="1" t="s">
        <v>88</v>
      </c>
      <c r="AW54" s="1" t="s">
        <v>96</v>
      </c>
      <c r="AX54" s="1" t="s">
        <v>72</v>
      </c>
      <c r="AY54" s="1" t="s">
        <v>487</v>
      </c>
      <c r="AZ54" s="1" t="s">
        <v>439</v>
      </c>
      <c r="BA54" s="1">
        <f>7*8</f>
        <v>56</v>
      </c>
      <c r="BB54" s="21" t="s">
        <v>100</v>
      </c>
      <c r="BC54" s="16"/>
    </row>
    <row r="55" spans="1:55" ht="18.600000000000001" customHeight="1">
      <c r="A55" s="1" t="s">
        <v>488</v>
      </c>
      <c r="B55" s="1">
        <v>210011</v>
      </c>
      <c r="C55" s="1" t="s">
        <v>71</v>
      </c>
      <c r="D55" s="3">
        <v>44219</v>
      </c>
      <c r="E55" s="1" t="s">
        <v>73</v>
      </c>
      <c r="F55" s="1" t="s">
        <v>489</v>
      </c>
      <c r="G55" s="1" t="s">
        <v>75</v>
      </c>
      <c r="H55" s="1" t="s">
        <v>208</v>
      </c>
      <c r="I55" s="1" t="s">
        <v>77</v>
      </c>
      <c r="J55" s="1" t="s">
        <v>78</v>
      </c>
      <c r="K55" s="1" t="s">
        <v>78</v>
      </c>
      <c r="L55" s="1" t="s">
        <v>78</v>
      </c>
      <c r="M55" s="1" t="s">
        <v>96</v>
      </c>
      <c r="N55" s="1" t="s">
        <v>72</v>
      </c>
      <c r="O55" s="75" t="s">
        <v>72</v>
      </c>
      <c r="P55" s="1" t="s">
        <v>83</v>
      </c>
      <c r="Q55" s="1" t="s">
        <v>123</v>
      </c>
      <c r="R55" s="1" t="s">
        <v>9043</v>
      </c>
      <c r="S55" s="1" t="s">
        <v>490</v>
      </c>
      <c r="T55" s="1" t="s">
        <v>72</v>
      </c>
      <c r="U55" s="1" t="s">
        <v>491</v>
      </c>
      <c r="V55" s="1" t="s">
        <v>492</v>
      </c>
      <c r="W55" s="1" t="s">
        <v>87</v>
      </c>
      <c r="X55" s="1">
        <v>55</v>
      </c>
      <c r="Y55" s="1" t="s">
        <v>88</v>
      </c>
      <c r="Z55" s="1" t="s">
        <v>72</v>
      </c>
      <c r="AA55" s="1" t="s">
        <v>299</v>
      </c>
      <c r="AB55" s="1" t="s">
        <v>90</v>
      </c>
      <c r="AC55" s="1" t="s">
        <v>91</v>
      </c>
      <c r="AD55" s="1" t="s">
        <v>92</v>
      </c>
      <c r="AE55" s="1" t="s">
        <v>72</v>
      </c>
      <c r="AF55" s="1" t="s">
        <v>229</v>
      </c>
      <c r="AG55" s="1">
        <v>1</v>
      </c>
      <c r="AH55" s="1" t="s">
        <v>230</v>
      </c>
      <c r="AI55" s="1" t="s">
        <v>72</v>
      </c>
      <c r="AJ55" s="1" t="s">
        <v>72</v>
      </c>
      <c r="AK55" s="1" t="s">
        <v>493</v>
      </c>
      <c r="AL55" s="1" t="s">
        <v>72</v>
      </c>
      <c r="AM55" s="1" t="s">
        <v>72</v>
      </c>
      <c r="AN55" s="3">
        <v>44219</v>
      </c>
      <c r="AO55" s="1" t="s">
        <v>495</v>
      </c>
      <c r="AP55" s="1" t="s">
        <v>495</v>
      </c>
      <c r="AQ55" s="1" t="s">
        <v>247</v>
      </c>
      <c r="AR55" s="1">
        <v>4</v>
      </c>
      <c r="AS55" s="1" t="s">
        <v>183</v>
      </c>
      <c r="AT55" s="1" t="s">
        <v>75</v>
      </c>
      <c r="AU55" s="1" t="s">
        <v>72</v>
      </c>
      <c r="AV55" s="1" t="s">
        <v>88</v>
      </c>
      <c r="AW55" s="1" t="s">
        <v>96</v>
      </c>
      <c r="AX55" s="1" t="s">
        <v>72</v>
      </c>
      <c r="AY55" s="1" t="s">
        <v>452</v>
      </c>
      <c r="AZ55" s="1" t="s">
        <v>453</v>
      </c>
      <c r="BA55" s="1">
        <v>63</v>
      </c>
      <c r="BB55" s="21" t="s">
        <v>100</v>
      </c>
      <c r="BC55" s="16"/>
    </row>
    <row r="56" spans="1:55" ht="18.600000000000001" customHeight="1">
      <c r="A56" s="1" t="s">
        <v>496</v>
      </c>
      <c r="B56" s="1">
        <v>210012</v>
      </c>
      <c r="C56" s="1" t="s">
        <v>497</v>
      </c>
      <c r="D56" s="3">
        <v>44224</v>
      </c>
      <c r="E56" s="1" t="s">
        <v>498</v>
      </c>
      <c r="F56" s="1" t="s">
        <v>499</v>
      </c>
      <c r="G56" s="1" t="s">
        <v>75</v>
      </c>
      <c r="H56" s="1" t="s">
        <v>500</v>
      </c>
      <c r="I56" s="1" t="s">
        <v>497</v>
      </c>
      <c r="J56" s="1" t="s">
        <v>78</v>
      </c>
      <c r="K56" s="1" t="s">
        <v>172</v>
      </c>
      <c r="L56" s="1" t="s">
        <v>78</v>
      </c>
      <c r="M56" s="1" t="s">
        <v>79</v>
      </c>
      <c r="N56" s="1" t="s">
        <v>501</v>
      </c>
      <c r="O56" s="75" t="s">
        <v>72</v>
      </c>
      <c r="P56" s="1" t="s">
        <v>394</v>
      </c>
      <c r="Q56" s="1" t="s">
        <v>394</v>
      </c>
      <c r="R56" s="1" t="s">
        <v>1954</v>
      </c>
      <c r="S56" s="1" t="s">
        <v>84</v>
      </c>
      <c r="T56" s="1" t="s">
        <v>72</v>
      </c>
      <c r="U56" s="1" t="s">
        <v>124</v>
      </c>
      <c r="V56" s="1" t="s">
        <v>341</v>
      </c>
      <c r="W56" s="1" t="s">
        <v>126</v>
      </c>
      <c r="X56" s="1">
        <v>61</v>
      </c>
      <c r="Y56" s="1" t="s">
        <v>88</v>
      </c>
      <c r="Z56" s="1" t="s">
        <v>72</v>
      </c>
      <c r="AA56" s="1" t="s">
        <v>299</v>
      </c>
      <c r="AB56" s="1" t="s">
        <v>90</v>
      </c>
      <c r="AC56" s="1" t="s">
        <v>91</v>
      </c>
      <c r="AD56" s="1" t="s">
        <v>92</v>
      </c>
      <c r="AE56" s="1" t="s">
        <v>502</v>
      </c>
      <c r="AF56" s="1" t="s">
        <v>217</v>
      </c>
      <c r="AG56" s="1" t="s">
        <v>72</v>
      </c>
      <c r="AH56" s="1" t="s">
        <v>503</v>
      </c>
      <c r="AI56" s="1" t="s">
        <v>72</v>
      </c>
      <c r="AJ56" s="1" t="s">
        <v>72</v>
      </c>
      <c r="AK56" s="1" t="s">
        <v>220</v>
      </c>
      <c r="AL56" s="1" t="s">
        <v>72</v>
      </c>
      <c r="AM56" s="1" t="s">
        <v>72</v>
      </c>
      <c r="AN56" s="3">
        <v>44224</v>
      </c>
      <c r="AO56" s="1" t="s">
        <v>505</v>
      </c>
      <c r="AP56" s="1" t="s">
        <v>506</v>
      </c>
      <c r="AQ56" s="1" t="s">
        <v>247</v>
      </c>
      <c r="AR56" s="1">
        <v>4</v>
      </c>
      <c r="AS56" s="1" t="s">
        <v>95</v>
      </c>
      <c r="AT56" s="1" t="s">
        <v>75</v>
      </c>
      <c r="AU56" s="1" t="s">
        <v>72</v>
      </c>
      <c r="AV56" s="1" t="s">
        <v>88</v>
      </c>
      <c r="AW56" s="1" t="s">
        <v>79</v>
      </c>
      <c r="AX56" s="1" t="s">
        <v>72</v>
      </c>
      <c r="AY56" s="1" t="s">
        <v>507</v>
      </c>
      <c r="AZ56" s="1" t="s">
        <v>72</v>
      </c>
      <c r="BA56" s="1">
        <v>20</v>
      </c>
      <c r="BB56" s="1" t="s">
        <v>160</v>
      </c>
      <c r="BC56" s="1" t="s">
        <v>508</v>
      </c>
    </row>
    <row r="57" spans="1:55" ht="18.600000000000001" customHeight="1">
      <c r="A57" s="1" t="s">
        <v>509</v>
      </c>
      <c r="B57" s="1">
        <v>210013</v>
      </c>
      <c r="C57" s="1" t="s">
        <v>71</v>
      </c>
      <c r="D57" s="3">
        <v>44224</v>
      </c>
      <c r="E57" s="1" t="s">
        <v>73</v>
      </c>
      <c r="F57" s="1" t="s">
        <v>510</v>
      </c>
      <c r="G57" s="1" t="s">
        <v>75</v>
      </c>
      <c r="H57" s="1" t="s">
        <v>209</v>
      </c>
      <c r="I57" s="1" t="s">
        <v>209</v>
      </c>
      <c r="J57" s="1" t="s">
        <v>78</v>
      </c>
      <c r="K57" s="1" t="s">
        <v>78</v>
      </c>
      <c r="L57" s="1" t="s">
        <v>78</v>
      </c>
      <c r="M57" s="1" t="s">
        <v>79</v>
      </c>
      <c r="N57" s="1" t="s">
        <v>511</v>
      </c>
      <c r="O57" s="75" t="s">
        <v>72</v>
      </c>
      <c r="P57" s="1" t="s">
        <v>83</v>
      </c>
      <c r="Q57" s="1" t="s">
        <v>123</v>
      </c>
      <c r="R57" s="1" t="s">
        <v>9043</v>
      </c>
      <c r="S57" s="1" t="s">
        <v>152</v>
      </c>
      <c r="T57" s="1" t="s">
        <v>72</v>
      </c>
      <c r="U57" s="1" t="s">
        <v>153</v>
      </c>
      <c r="V57" s="1" t="s">
        <v>154</v>
      </c>
      <c r="W57" s="1" t="s">
        <v>126</v>
      </c>
      <c r="X57" s="1">
        <v>50</v>
      </c>
      <c r="Y57" s="1" t="s">
        <v>88</v>
      </c>
      <c r="Z57" s="1" t="s">
        <v>72</v>
      </c>
      <c r="AA57" s="1" t="s">
        <v>155</v>
      </c>
      <c r="AB57" s="1" t="s">
        <v>90</v>
      </c>
      <c r="AC57" s="1" t="s">
        <v>91</v>
      </c>
      <c r="AD57" s="1" t="s">
        <v>216</v>
      </c>
      <c r="AE57" s="1" t="s">
        <v>72</v>
      </c>
      <c r="AF57" s="1" t="s">
        <v>229</v>
      </c>
      <c r="AG57" s="1">
        <v>1</v>
      </c>
      <c r="AH57" s="1" t="s">
        <v>230</v>
      </c>
      <c r="AI57" s="1">
        <v>3</v>
      </c>
      <c r="AJ57" s="1" t="s">
        <v>512</v>
      </c>
      <c r="AK57" s="1" t="s">
        <v>262</v>
      </c>
      <c r="AL57" s="1" t="s">
        <v>263</v>
      </c>
      <c r="AM57" s="1" t="s">
        <v>360</v>
      </c>
      <c r="AN57" s="1" t="s">
        <v>72</v>
      </c>
      <c r="AO57" s="1" t="s">
        <v>72</v>
      </c>
      <c r="AP57" s="1" t="s">
        <v>72</v>
      </c>
      <c r="AQ57" s="1" t="s">
        <v>72</v>
      </c>
      <c r="AR57" s="1" t="s">
        <v>72</v>
      </c>
      <c r="AS57" s="1" t="s">
        <v>72</v>
      </c>
      <c r="AT57" s="1" t="s">
        <v>72</v>
      </c>
      <c r="AU57" s="1" t="s">
        <v>72</v>
      </c>
      <c r="AV57" s="1" t="s">
        <v>88</v>
      </c>
      <c r="AW57" s="1" t="s">
        <v>79</v>
      </c>
      <c r="AX57" s="1" t="s">
        <v>72</v>
      </c>
      <c r="AY57" s="1" t="s">
        <v>72</v>
      </c>
      <c r="AZ57" s="1" t="s">
        <v>72</v>
      </c>
      <c r="BA57" s="1" t="s">
        <v>72</v>
      </c>
      <c r="BB57" s="1" t="s">
        <v>160</v>
      </c>
      <c r="BC57" s="16"/>
    </row>
    <row r="58" spans="1:55" ht="18.600000000000001" customHeight="1">
      <c r="A58" s="1" t="s">
        <v>513</v>
      </c>
      <c r="B58" s="1">
        <v>210014</v>
      </c>
      <c r="C58" s="1" t="s">
        <v>71</v>
      </c>
      <c r="D58" s="3">
        <v>44231</v>
      </c>
      <c r="E58" s="1" t="s">
        <v>73</v>
      </c>
      <c r="F58" s="1" t="s">
        <v>514</v>
      </c>
      <c r="G58" s="1" t="s">
        <v>75</v>
      </c>
      <c r="H58" s="1" t="s">
        <v>170</v>
      </c>
      <c r="I58" s="1" t="s">
        <v>473</v>
      </c>
      <c r="J58" s="1" t="s">
        <v>78</v>
      </c>
      <c r="K58" s="1" t="s">
        <v>172</v>
      </c>
      <c r="L58" s="8" t="s">
        <v>172</v>
      </c>
      <c r="M58" s="1" t="s">
        <v>79</v>
      </c>
      <c r="N58" s="1" t="s">
        <v>515</v>
      </c>
      <c r="O58" s="75" t="s">
        <v>72</v>
      </c>
      <c r="P58" s="1" t="s">
        <v>516</v>
      </c>
      <c r="Q58" s="1" t="s">
        <v>517</v>
      </c>
      <c r="R58" s="1" t="s">
        <v>518</v>
      </c>
      <c r="S58" s="1" t="s">
        <v>84</v>
      </c>
      <c r="T58" s="1" t="s">
        <v>72</v>
      </c>
      <c r="U58" s="1" t="s">
        <v>140</v>
      </c>
      <c r="V58" s="1" t="s">
        <v>181</v>
      </c>
      <c r="W58" s="1" t="s">
        <v>87</v>
      </c>
      <c r="X58" s="1">
        <v>32</v>
      </c>
      <c r="Y58" s="1" t="s">
        <v>88</v>
      </c>
      <c r="Z58" s="1" t="s">
        <v>72</v>
      </c>
      <c r="AA58" s="1" t="s">
        <v>414</v>
      </c>
      <c r="AB58" s="1" t="s">
        <v>90</v>
      </c>
      <c r="AC58" s="1" t="s">
        <v>91</v>
      </c>
      <c r="AD58" s="1" t="s">
        <v>216</v>
      </c>
      <c r="AE58" s="1" t="s">
        <v>519</v>
      </c>
      <c r="AF58" s="1" t="s">
        <v>72</v>
      </c>
      <c r="AG58" s="1" t="s">
        <v>72</v>
      </c>
      <c r="AH58" s="1" t="s">
        <v>72</v>
      </c>
      <c r="AI58" s="1">
        <v>1</v>
      </c>
      <c r="AJ58" s="1" t="s">
        <v>231</v>
      </c>
      <c r="AK58" s="1" t="s">
        <v>72</v>
      </c>
      <c r="AL58" s="1" t="s">
        <v>72</v>
      </c>
      <c r="AM58" s="1" t="s">
        <v>72</v>
      </c>
      <c r="AN58" s="1" t="s">
        <v>72</v>
      </c>
      <c r="AO58" s="1" t="s">
        <v>72</v>
      </c>
      <c r="AP58" s="1" t="s">
        <v>72</v>
      </c>
      <c r="AQ58" s="1" t="s">
        <v>72</v>
      </c>
      <c r="AR58" s="1" t="s">
        <v>72</v>
      </c>
      <c r="AS58" s="1" t="s">
        <v>72</v>
      </c>
      <c r="AT58" s="1" t="s">
        <v>72</v>
      </c>
      <c r="AU58" s="1" t="s">
        <v>72</v>
      </c>
      <c r="AV58" s="1" t="s">
        <v>88</v>
      </c>
      <c r="AW58" s="1" t="s">
        <v>79</v>
      </c>
      <c r="AX58" s="1" t="s">
        <v>72</v>
      </c>
      <c r="AY58" s="1" t="s">
        <v>72</v>
      </c>
      <c r="AZ58" s="1" t="s">
        <v>72</v>
      </c>
      <c r="BA58" s="1" t="s">
        <v>72</v>
      </c>
      <c r="BB58" s="1" t="s">
        <v>160</v>
      </c>
      <c r="BC58" s="16"/>
    </row>
    <row r="59" spans="1:55" ht="18.600000000000001" customHeight="1">
      <c r="A59" s="1" t="s">
        <v>520</v>
      </c>
      <c r="B59" s="1">
        <v>210015</v>
      </c>
      <c r="C59" s="1" t="s">
        <v>497</v>
      </c>
      <c r="D59" s="3">
        <v>44234</v>
      </c>
      <c r="E59" s="1" t="s">
        <v>73</v>
      </c>
      <c r="F59" s="1" t="s">
        <v>521</v>
      </c>
      <c r="G59" s="1" t="s">
        <v>75</v>
      </c>
      <c r="H59" s="1" t="s">
        <v>500</v>
      </c>
      <c r="I59" s="1" t="s">
        <v>497</v>
      </c>
      <c r="J59" s="1" t="s">
        <v>78</v>
      </c>
      <c r="K59" s="1" t="s">
        <v>78</v>
      </c>
      <c r="L59" s="1" t="s">
        <v>78</v>
      </c>
      <c r="M59" s="1" t="s">
        <v>79</v>
      </c>
      <c r="N59" s="1" t="s">
        <v>72</v>
      </c>
      <c r="O59" s="75" t="s">
        <v>72</v>
      </c>
      <c r="P59" s="1" t="s">
        <v>83</v>
      </c>
      <c r="Q59" s="1" t="s">
        <v>123</v>
      </c>
      <c r="R59" s="1" t="s">
        <v>9043</v>
      </c>
      <c r="S59" s="1" t="s">
        <v>84</v>
      </c>
      <c r="T59" s="1" t="s">
        <v>72</v>
      </c>
      <c r="U59" s="1" t="s">
        <v>124</v>
      </c>
      <c r="V59" s="1" t="s">
        <v>341</v>
      </c>
      <c r="W59" s="1" t="s">
        <v>126</v>
      </c>
      <c r="X59" s="1">
        <v>65</v>
      </c>
      <c r="Y59" s="1" t="s">
        <v>88</v>
      </c>
      <c r="Z59" s="1" t="s">
        <v>72</v>
      </c>
      <c r="AA59" s="1" t="s">
        <v>299</v>
      </c>
      <c r="AB59" s="1" t="s">
        <v>90</v>
      </c>
      <c r="AC59" s="1" t="s">
        <v>91</v>
      </c>
      <c r="AD59" s="1" t="s">
        <v>92</v>
      </c>
      <c r="AE59" s="1" t="s">
        <v>72</v>
      </c>
      <c r="AF59" s="1" t="s">
        <v>217</v>
      </c>
      <c r="AG59" s="1">
        <v>3</v>
      </c>
      <c r="AH59" s="1" t="s">
        <v>372</v>
      </c>
      <c r="AI59" s="1" t="s">
        <v>72</v>
      </c>
      <c r="AJ59" s="1" t="s">
        <v>72</v>
      </c>
      <c r="AK59" s="1" t="s">
        <v>220</v>
      </c>
      <c r="AL59" s="1" t="s">
        <v>72</v>
      </c>
      <c r="AM59" s="1" t="s">
        <v>72</v>
      </c>
      <c r="AN59" s="3">
        <v>44234</v>
      </c>
      <c r="AO59" s="1" t="s">
        <v>523</v>
      </c>
      <c r="AP59" s="1" t="s">
        <v>524</v>
      </c>
      <c r="AQ59" s="1" t="s">
        <v>247</v>
      </c>
      <c r="AR59" s="1">
        <v>4</v>
      </c>
      <c r="AS59" s="1" t="s">
        <v>95</v>
      </c>
      <c r="AT59" s="1" t="s">
        <v>75</v>
      </c>
      <c r="AU59" s="1" t="s">
        <v>72</v>
      </c>
      <c r="AV59" s="1" t="s">
        <v>88</v>
      </c>
      <c r="AW59" s="1" t="s">
        <v>79</v>
      </c>
      <c r="AX59" s="1" t="s">
        <v>72</v>
      </c>
      <c r="AY59" s="1" t="s">
        <v>525</v>
      </c>
      <c r="AZ59" s="1" t="s">
        <v>72</v>
      </c>
      <c r="BA59" s="1">
        <v>30</v>
      </c>
      <c r="BB59" s="1" t="s">
        <v>160</v>
      </c>
      <c r="BC59" s="1" t="s">
        <v>508</v>
      </c>
    </row>
    <row r="60" spans="1:55" ht="18.600000000000001" customHeight="1">
      <c r="A60" s="1" t="s">
        <v>529</v>
      </c>
      <c r="B60" s="1">
        <v>210016</v>
      </c>
      <c r="C60" s="1" t="s">
        <v>71</v>
      </c>
      <c r="D60" s="3">
        <v>44238</v>
      </c>
      <c r="E60" s="1" t="s">
        <v>73</v>
      </c>
      <c r="F60" s="1" t="s">
        <v>530</v>
      </c>
      <c r="G60" s="1" t="s">
        <v>75</v>
      </c>
      <c r="H60" s="1" t="s">
        <v>208</v>
      </c>
      <c r="I60" s="1" t="s">
        <v>77</v>
      </c>
      <c r="J60" s="1" t="s">
        <v>78</v>
      </c>
      <c r="K60" s="1" t="s">
        <v>78</v>
      </c>
      <c r="L60" s="1" t="s">
        <v>78</v>
      </c>
      <c r="M60" s="1" t="s">
        <v>96</v>
      </c>
      <c r="N60" s="1" t="s">
        <v>72</v>
      </c>
      <c r="O60" s="75" t="s">
        <v>72</v>
      </c>
      <c r="P60" s="1" t="s">
        <v>83</v>
      </c>
      <c r="Q60" s="1" t="s">
        <v>123</v>
      </c>
      <c r="R60" s="1" t="s">
        <v>9043</v>
      </c>
      <c r="S60" s="1" t="s">
        <v>443</v>
      </c>
      <c r="T60" s="1" t="s">
        <v>72</v>
      </c>
      <c r="U60" s="1" t="s">
        <v>444</v>
      </c>
      <c r="V60" s="1" t="s">
        <v>444</v>
      </c>
      <c r="W60" s="1" t="s">
        <v>87</v>
      </c>
      <c r="X60" s="1">
        <v>65</v>
      </c>
      <c r="Y60" s="1" t="s">
        <v>88</v>
      </c>
      <c r="Z60" s="1" t="s">
        <v>72</v>
      </c>
      <c r="AA60" s="1" t="s">
        <v>299</v>
      </c>
      <c r="AB60" s="1" t="s">
        <v>90</v>
      </c>
      <c r="AC60" s="1" t="s">
        <v>91</v>
      </c>
      <c r="AD60" s="1" t="s">
        <v>92</v>
      </c>
      <c r="AE60" s="1" t="s">
        <v>72</v>
      </c>
      <c r="AF60" s="1" t="s">
        <v>254</v>
      </c>
      <c r="AG60" s="1">
        <v>3</v>
      </c>
      <c r="AH60" s="1" t="s">
        <v>367</v>
      </c>
      <c r="AI60" s="1" t="s">
        <v>72</v>
      </c>
      <c r="AJ60" s="1" t="s">
        <v>72</v>
      </c>
      <c r="AK60" s="1" t="s">
        <v>447</v>
      </c>
      <c r="AL60" s="1" t="s">
        <v>263</v>
      </c>
      <c r="AM60" s="1" t="s">
        <v>448</v>
      </c>
      <c r="AN60" s="3">
        <v>44238</v>
      </c>
      <c r="AO60" s="1" t="s">
        <v>532</v>
      </c>
      <c r="AP60" s="1" t="s">
        <v>532</v>
      </c>
      <c r="AQ60" s="1" t="s">
        <v>247</v>
      </c>
      <c r="AR60" s="1">
        <v>4</v>
      </c>
      <c r="AS60" s="1" t="s">
        <v>95</v>
      </c>
      <c r="AT60" s="1" t="s">
        <v>75</v>
      </c>
      <c r="AU60" s="1" t="s">
        <v>72</v>
      </c>
      <c r="AV60" s="1" t="s">
        <v>88</v>
      </c>
      <c r="AW60" s="1" t="s">
        <v>96</v>
      </c>
      <c r="AX60" s="1" t="s">
        <v>72</v>
      </c>
      <c r="AY60" s="1" t="s">
        <v>362</v>
      </c>
      <c r="AZ60" s="1" t="s">
        <v>533</v>
      </c>
      <c r="BA60" s="1">
        <f>7*8</f>
        <v>56</v>
      </c>
      <c r="BB60" s="21" t="s">
        <v>100</v>
      </c>
      <c r="BC60" s="16"/>
    </row>
    <row r="61" spans="1:55" ht="18.600000000000001" customHeight="1">
      <c r="A61" s="1" t="s">
        <v>534</v>
      </c>
      <c r="B61" s="1">
        <v>210017</v>
      </c>
      <c r="C61" s="1" t="s">
        <v>71</v>
      </c>
      <c r="D61" s="3">
        <v>44239</v>
      </c>
      <c r="E61" s="1" t="s">
        <v>73</v>
      </c>
      <c r="F61" s="1" t="s">
        <v>535</v>
      </c>
      <c r="G61" s="1" t="s">
        <v>75</v>
      </c>
      <c r="H61" s="1" t="s">
        <v>536</v>
      </c>
      <c r="I61" s="1" t="s">
        <v>77</v>
      </c>
      <c r="J61" s="1" t="s">
        <v>78</v>
      </c>
      <c r="K61" s="8" t="s">
        <v>172</v>
      </c>
      <c r="L61" s="1" t="s">
        <v>78</v>
      </c>
      <c r="M61" s="1" t="s">
        <v>96</v>
      </c>
      <c r="N61" s="1" t="s">
        <v>456</v>
      </c>
      <c r="O61" s="77" t="s">
        <v>537</v>
      </c>
      <c r="P61" s="1" t="s">
        <v>83</v>
      </c>
      <c r="Q61" s="1" t="s">
        <v>123</v>
      </c>
      <c r="R61" s="1" t="s">
        <v>9043</v>
      </c>
      <c r="S61" s="1" t="s">
        <v>84</v>
      </c>
      <c r="T61" s="1" t="s">
        <v>72</v>
      </c>
      <c r="U61" s="1" t="s">
        <v>214</v>
      </c>
      <c r="V61" s="1" t="s">
        <v>253</v>
      </c>
      <c r="W61" s="1" t="s">
        <v>126</v>
      </c>
      <c r="X61" s="1">
        <v>35</v>
      </c>
      <c r="Y61" s="1" t="s">
        <v>88</v>
      </c>
      <c r="Z61" s="1" t="s">
        <v>72</v>
      </c>
      <c r="AA61" s="1" t="s">
        <v>155</v>
      </c>
      <c r="AB61" s="1" t="s">
        <v>90</v>
      </c>
      <c r="AC61" s="1" t="s">
        <v>91</v>
      </c>
      <c r="AD61" s="1" t="s">
        <v>92</v>
      </c>
      <c r="AE61" s="1" t="s">
        <v>72</v>
      </c>
      <c r="AF61" s="1" t="s">
        <v>229</v>
      </c>
      <c r="AG61" s="1">
        <v>2</v>
      </c>
      <c r="AH61" s="1" t="s">
        <v>367</v>
      </c>
      <c r="AI61" s="1" t="s">
        <v>72</v>
      </c>
      <c r="AJ61" s="1" t="s">
        <v>72</v>
      </c>
      <c r="AK61" s="1" t="s">
        <v>220</v>
      </c>
      <c r="AL61" s="1" t="s">
        <v>72</v>
      </c>
      <c r="AM61" s="1" t="s">
        <v>72</v>
      </c>
      <c r="AN61" s="3">
        <v>44240</v>
      </c>
      <c r="AO61" s="1" t="s">
        <v>538</v>
      </c>
      <c r="AP61" s="1" t="s">
        <v>538</v>
      </c>
      <c r="AQ61" s="1" t="s">
        <v>247</v>
      </c>
      <c r="AR61" s="1">
        <v>4</v>
      </c>
      <c r="AS61" s="1" t="s">
        <v>399</v>
      </c>
      <c r="AT61" s="1" t="s">
        <v>88</v>
      </c>
      <c r="AU61" s="1" t="s">
        <v>72</v>
      </c>
      <c r="AV61" s="1" t="s">
        <v>88</v>
      </c>
      <c r="AW61" s="1" t="s">
        <v>96</v>
      </c>
      <c r="AX61" s="1" t="s">
        <v>72</v>
      </c>
      <c r="AY61" s="1" t="s">
        <v>312</v>
      </c>
      <c r="AZ61" s="1" t="s">
        <v>539</v>
      </c>
      <c r="BA61" s="1">
        <f>56+18+36</f>
        <v>110</v>
      </c>
      <c r="BB61" s="21" t="s">
        <v>100</v>
      </c>
      <c r="BC61" s="16"/>
    </row>
    <row r="62" spans="1:55" ht="18.600000000000001" customHeight="1">
      <c r="A62" s="1" t="s">
        <v>540</v>
      </c>
      <c r="B62" s="1">
        <v>210018</v>
      </c>
      <c r="C62" s="1" t="s">
        <v>71</v>
      </c>
      <c r="D62" s="3">
        <v>44239</v>
      </c>
      <c r="E62" s="1" t="s">
        <v>73</v>
      </c>
      <c r="F62" s="1" t="s">
        <v>541</v>
      </c>
      <c r="G62" s="1" t="s">
        <v>75</v>
      </c>
      <c r="H62" s="1" t="s">
        <v>208</v>
      </c>
      <c r="I62" s="1" t="s">
        <v>77</v>
      </c>
      <c r="J62" s="1" t="s">
        <v>78</v>
      </c>
      <c r="K62" s="1" t="s">
        <v>78</v>
      </c>
      <c r="L62" s="1" t="s">
        <v>78</v>
      </c>
      <c r="M62" s="1" t="s">
        <v>96</v>
      </c>
      <c r="N62" s="1" t="s">
        <v>72</v>
      </c>
      <c r="O62" s="9" t="s">
        <v>542</v>
      </c>
      <c r="P62" s="1" t="s">
        <v>83</v>
      </c>
      <c r="Q62" s="1" t="s">
        <v>123</v>
      </c>
      <c r="R62" s="1" t="s">
        <v>9043</v>
      </c>
      <c r="S62" s="1" t="s">
        <v>443</v>
      </c>
      <c r="T62" s="1" t="s">
        <v>72</v>
      </c>
      <c r="U62" s="1" t="s">
        <v>444</v>
      </c>
      <c r="V62" s="1" t="s">
        <v>444</v>
      </c>
      <c r="W62" s="1" t="s">
        <v>126</v>
      </c>
      <c r="X62" s="1">
        <v>60</v>
      </c>
      <c r="Y62" s="1" t="s">
        <v>88</v>
      </c>
      <c r="Z62" s="1" t="s">
        <v>72</v>
      </c>
      <c r="AA62" s="1" t="s">
        <v>155</v>
      </c>
      <c r="AB62" s="1" t="s">
        <v>90</v>
      </c>
      <c r="AC62" s="1" t="s">
        <v>91</v>
      </c>
      <c r="AD62" s="1" t="s">
        <v>92</v>
      </c>
      <c r="AE62" s="1" t="s">
        <v>72</v>
      </c>
      <c r="AF62" s="1" t="s">
        <v>229</v>
      </c>
      <c r="AG62" s="1">
        <v>2</v>
      </c>
      <c r="AH62" s="1" t="s">
        <v>367</v>
      </c>
      <c r="AI62" s="1" t="s">
        <v>72</v>
      </c>
      <c r="AJ62" s="1" t="s">
        <v>72</v>
      </c>
      <c r="AK62" s="1" t="s">
        <v>447</v>
      </c>
      <c r="AL62" s="1" t="s">
        <v>263</v>
      </c>
      <c r="AM62" s="1" t="s">
        <v>448</v>
      </c>
      <c r="AN62" s="3">
        <v>44240</v>
      </c>
      <c r="AO62" s="1" t="s">
        <v>543</v>
      </c>
      <c r="AP62" s="1" t="s">
        <v>543</v>
      </c>
      <c r="AQ62" s="1" t="s">
        <v>247</v>
      </c>
      <c r="AR62" s="1">
        <v>4</v>
      </c>
      <c r="AS62" s="1" t="s">
        <v>399</v>
      </c>
      <c r="AT62" s="1" t="s">
        <v>75</v>
      </c>
      <c r="AU62" s="1" t="s">
        <v>72</v>
      </c>
      <c r="AV62" s="1" t="s">
        <v>88</v>
      </c>
      <c r="AW62" s="1" t="s">
        <v>96</v>
      </c>
      <c r="AX62" s="1" t="s">
        <v>72</v>
      </c>
      <c r="AY62" s="1" t="s">
        <v>362</v>
      </c>
      <c r="AZ62" s="1" t="s">
        <v>544</v>
      </c>
      <c r="BA62" s="1">
        <v>56</v>
      </c>
      <c r="BB62" s="21" t="s">
        <v>100</v>
      </c>
      <c r="BC62" s="16"/>
    </row>
    <row r="63" spans="1:55" ht="18.600000000000001" customHeight="1">
      <c r="A63" s="10" t="s">
        <v>545</v>
      </c>
      <c r="B63" s="10">
        <v>210019</v>
      </c>
      <c r="C63" s="10" t="s">
        <v>71</v>
      </c>
      <c r="D63" s="11">
        <v>44240</v>
      </c>
      <c r="E63" s="10" t="s">
        <v>73</v>
      </c>
      <c r="F63" s="10" t="s">
        <v>546</v>
      </c>
      <c r="G63" s="10" t="s">
        <v>75</v>
      </c>
      <c r="H63" s="10" t="s">
        <v>536</v>
      </c>
      <c r="I63" s="10" t="s">
        <v>77</v>
      </c>
      <c r="J63" s="1" t="s">
        <v>78</v>
      </c>
      <c r="K63" s="1" t="s">
        <v>78</v>
      </c>
      <c r="L63" s="10" t="s">
        <v>78</v>
      </c>
      <c r="M63" s="10" t="s">
        <v>96</v>
      </c>
      <c r="N63" s="1" t="s">
        <v>72</v>
      </c>
      <c r="O63" s="14" t="s">
        <v>537</v>
      </c>
      <c r="P63" s="1" t="s">
        <v>83</v>
      </c>
      <c r="Q63" s="10" t="s">
        <v>123</v>
      </c>
      <c r="R63" s="1" t="s">
        <v>9043</v>
      </c>
      <c r="S63" s="10" t="s">
        <v>84</v>
      </c>
      <c r="T63" s="1" t="s">
        <v>72</v>
      </c>
      <c r="U63" s="10" t="s">
        <v>140</v>
      </c>
      <c r="V63" s="1" t="s">
        <v>141</v>
      </c>
      <c r="W63" s="10" t="s">
        <v>87</v>
      </c>
      <c r="X63" s="10">
        <v>45</v>
      </c>
      <c r="Y63" s="1" t="s">
        <v>88</v>
      </c>
      <c r="Z63" s="1" t="s">
        <v>72</v>
      </c>
      <c r="AA63" s="10" t="s">
        <v>155</v>
      </c>
      <c r="AB63" s="10" t="s">
        <v>90</v>
      </c>
      <c r="AC63" s="10" t="s">
        <v>91</v>
      </c>
      <c r="AD63" s="1" t="s">
        <v>92</v>
      </c>
      <c r="AE63" s="1" t="s">
        <v>72</v>
      </c>
      <c r="AF63" s="1" t="s">
        <v>244</v>
      </c>
      <c r="AG63" s="1">
        <v>1</v>
      </c>
      <c r="AH63" s="10" t="s">
        <v>245</v>
      </c>
      <c r="AI63" s="1" t="s">
        <v>72</v>
      </c>
      <c r="AJ63" s="1" t="s">
        <v>72</v>
      </c>
      <c r="AK63" s="1" t="s">
        <v>220</v>
      </c>
      <c r="AL63" s="1" t="s">
        <v>72</v>
      </c>
      <c r="AM63" s="1" t="s">
        <v>72</v>
      </c>
      <c r="AN63" s="1" t="s">
        <v>72</v>
      </c>
      <c r="AO63" s="1" t="s">
        <v>72</v>
      </c>
      <c r="AP63" s="1" t="s">
        <v>72</v>
      </c>
      <c r="AQ63" s="1" t="s">
        <v>72</v>
      </c>
      <c r="AR63" s="1" t="s">
        <v>72</v>
      </c>
      <c r="AS63" s="1" t="s">
        <v>72</v>
      </c>
      <c r="AT63" s="1" t="s">
        <v>72</v>
      </c>
      <c r="AU63" s="1" t="s">
        <v>72</v>
      </c>
      <c r="AV63" s="1" t="s">
        <v>88</v>
      </c>
      <c r="AW63" s="1" t="s">
        <v>72</v>
      </c>
      <c r="AX63" s="1" t="s">
        <v>72</v>
      </c>
      <c r="AY63" s="1" t="s">
        <v>72</v>
      </c>
      <c r="AZ63" s="1" t="s">
        <v>72</v>
      </c>
      <c r="BA63" s="1" t="s">
        <v>72</v>
      </c>
      <c r="BB63" s="1" t="s">
        <v>547</v>
      </c>
      <c r="BC63" s="16"/>
    </row>
    <row r="64" spans="1:55" ht="18.600000000000001" customHeight="1">
      <c r="A64" s="1" t="s">
        <v>548</v>
      </c>
      <c r="B64" s="1">
        <v>210020</v>
      </c>
      <c r="C64" s="1" t="s">
        <v>71</v>
      </c>
      <c r="D64" s="3">
        <v>44240</v>
      </c>
      <c r="E64" s="1" t="s">
        <v>73</v>
      </c>
      <c r="F64" s="1" t="s">
        <v>549</v>
      </c>
      <c r="G64" s="1" t="s">
        <v>75</v>
      </c>
      <c r="H64" s="1" t="s">
        <v>208</v>
      </c>
      <c r="I64" s="1" t="s">
        <v>77</v>
      </c>
      <c r="J64" s="1" t="s">
        <v>78</v>
      </c>
      <c r="K64" s="1" t="s">
        <v>78</v>
      </c>
      <c r="L64" s="1" t="s">
        <v>78</v>
      </c>
      <c r="M64" s="1" t="s">
        <v>96</v>
      </c>
      <c r="N64" s="1" t="s">
        <v>72</v>
      </c>
      <c r="O64" s="9" t="s">
        <v>537</v>
      </c>
      <c r="P64" s="1" t="s">
        <v>83</v>
      </c>
      <c r="Q64" s="1" t="s">
        <v>123</v>
      </c>
      <c r="R64" s="1" t="s">
        <v>9043</v>
      </c>
      <c r="S64" s="1" t="s">
        <v>152</v>
      </c>
      <c r="T64" s="1" t="s">
        <v>72</v>
      </c>
      <c r="U64" s="1" t="s">
        <v>153</v>
      </c>
      <c r="V64" s="1" t="s">
        <v>154</v>
      </c>
      <c r="W64" s="1" t="s">
        <v>126</v>
      </c>
      <c r="X64" s="1">
        <v>60</v>
      </c>
      <c r="Y64" s="1" t="s">
        <v>88</v>
      </c>
      <c r="Z64" s="1" t="s">
        <v>72</v>
      </c>
      <c r="AA64" s="1" t="s">
        <v>155</v>
      </c>
      <c r="AB64" s="1" t="s">
        <v>90</v>
      </c>
      <c r="AC64" s="1" t="s">
        <v>91</v>
      </c>
      <c r="AD64" s="1" t="s">
        <v>92</v>
      </c>
      <c r="AE64" s="1" t="s">
        <v>72</v>
      </c>
      <c r="AF64" s="1" t="s">
        <v>229</v>
      </c>
      <c r="AG64" s="1">
        <v>2</v>
      </c>
      <c r="AH64" s="1" t="s">
        <v>230</v>
      </c>
      <c r="AI64" s="1" t="s">
        <v>72</v>
      </c>
      <c r="AJ64" s="1" t="s">
        <v>72</v>
      </c>
      <c r="AK64" s="1" t="s">
        <v>262</v>
      </c>
      <c r="AL64" s="1" t="s">
        <v>263</v>
      </c>
      <c r="AM64" s="1" t="s">
        <v>360</v>
      </c>
      <c r="AN64" s="3">
        <v>44240</v>
      </c>
      <c r="AO64" s="1" t="s">
        <v>551</v>
      </c>
      <c r="AP64" s="1" t="s">
        <v>552</v>
      </c>
      <c r="AQ64" s="1" t="s">
        <v>247</v>
      </c>
      <c r="AR64" s="1">
        <v>4</v>
      </c>
      <c r="AS64" s="1" t="s">
        <v>183</v>
      </c>
      <c r="AT64" s="1" t="s">
        <v>88</v>
      </c>
      <c r="AU64" s="1" t="s">
        <v>72</v>
      </c>
      <c r="AV64" s="1" t="s">
        <v>88</v>
      </c>
      <c r="AW64" s="1" t="s">
        <v>96</v>
      </c>
      <c r="AX64" s="1" t="s">
        <v>72</v>
      </c>
      <c r="AY64" s="1" t="s">
        <v>553</v>
      </c>
      <c r="AZ64" s="1" t="s">
        <v>554</v>
      </c>
      <c r="BA64" s="1">
        <v>80</v>
      </c>
      <c r="BB64" s="21" t="s">
        <v>100</v>
      </c>
      <c r="BC64" s="16"/>
    </row>
    <row r="65" spans="1:55" ht="18.600000000000001" customHeight="1">
      <c r="A65" s="1" t="s">
        <v>555</v>
      </c>
      <c r="B65" s="1">
        <v>210021</v>
      </c>
      <c r="C65" s="1" t="s">
        <v>497</v>
      </c>
      <c r="D65" s="3">
        <v>44241</v>
      </c>
      <c r="E65" s="1" t="s">
        <v>73</v>
      </c>
      <c r="F65" s="1" t="s">
        <v>556</v>
      </c>
      <c r="G65" s="1" t="s">
        <v>75</v>
      </c>
      <c r="H65" s="1" t="s">
        <v>536</v>
      </c>
      <c r="I65" s="1" t="s">
        <v>77</v>
      </c>
      <c r="J65" s="1" t="s">
        <v>78</v>
      </c>
      <c r="K65" s="1" t="s">
        <v>78</v>
      </c>
      <c r="L65" s="1" t="s">
        <v>78</v>
      </c>
      <c r="M65" s="1" t="s">
        <v>79</v>
      </c>
      <c r="N65" s="1" t="s">
        <v>72</v>
      </c>
      <c r="O65" s="75" t="s">
        <v>72</v>
      </c>
      <c r="P65" s="1" t="s">
        <v>83</v>
      </c>
      <c r="Q65" s="1" t="s">
        <v>123</v>
      </c>
      <c r="R65" s="1" t="s">
        <v>9043</v>
      </c>
      <c r="S65" s="1" t="s">
        <v>84</v>
      </c>
      <c r="T65" s="1" t="s">
        <v>72</v>
      </c>
      <c r="U65" s="1" t="s">
        <v>104</v>
      </c>
      <c r="V65" s="1" t="s">
        <v>557</v>
      </c>
      <c r="W65" s="1" t="s">
        <v>126</v>
      </c>
      <c r="X65" s="1">
        <v>40</v>
      </c>
      <c r="Y65" s="1" t="s">
        <v>88</v>
      </c>
      <c r="Z65" s="1" t="s">
        <v>72</v>
      </c>
      <c r="AA65" s="1" t="s">
        <v>299</v>
      </c>
      <c r="AB65" s="1" t="s">
        <v>90</v>
      </c>
      <c r="AC65" s="1" t="s">
        <v>91</v>
      </c>
      <c r="AD65" s="1" t="s">
        <v>92</v>
      </c>
      <c r="AE65" s="1" t="s">
        <v>72</v>
      </c>
      <c r="AF65" s="1" t="s">
        <v>229</v>
      </c>
      <c r="AG65" s="1">
        <v>2</v>
      </c>
      <c r="AH65" s="1" t="s">
        <v>230</v>
      </c>
      <c r="AI65" s="1" t="s">
        <v>72</v>
      </c>
      <c r="AJ65" s="1" t="s">
        <v>72</v>
      </c>
      <c r="AK65" s="1" t="s">
        <v>220</v>
      </c>
      <c r="AL65" s="1" t="s">
        <v>72</v>
      </c>
      <c r="AM65" s="1" t="s">
        <v>72</v>
      </c>
      <c r="AN65" s="3">
        <v>44241</v>
      </c>
      <c r="AO65" s="1" t="s">
        <v>559</v>
      </c>
      <c r="AP65" s="1" t="s">
        <v>559</v>
      </c>
      <c r="AQ65" s="1" t="s">
        <v>247</v>
      </c>
      <c r="AR65" s="1">
        <v>4</v>
      </c>
      <c r="AS65" s="1" t="s">
        <v>183</v>
      </c>
      <c r="AT65" s="1" t="s">
        <v>75</v>
      </c>
      <c r="AU65" s="1" t="s">
        <v>72</v>
      </c>
      <c r="AV65" s="1" t="s">
        <v>88</v>
      </c>
      <c r="AW65" s="1" t="s">
        <v>79</v>
      </c>
      <c r="AX65" s="1" t="s">
        <v>72</v>
      </c>
      <c r="AY65" s="1" t="s">
        <v>560</v>
      </c>
      <c r="AZ65" s="1" t="s">
        <v>72</v>
      </c>
      <c r="BA65" s="1">
        <v>10</v>
      </c>
      <c r="BB65" s="1" t="s">
        <v>160</v>
      </c>
      <c r="BC65" s="1" t="s">
        <v>508</v>
      </c>
    </row>
    <row r="66" spans="1:55" ht="18.600000000000001" customHeight="1">
      <c r="A66" s="1" t="s">
        <v>563</v>
      </c>
      <c r="B66" s="1">
        <v>210022</v>
      </c>
      <c r="C66" s="1" t="s">
        <v>71</v>
      </c>
      <c r="D66" s="3">
        <v>44246</v>
      </c>
      <c r="E66" s="1" t="s">
        <v>73</v>
      </c>
      <c r="F66" s="1" t="s">
        <v>564</v>
      </c>
      <c r="G66" s="1" t="s">
        <v>75</v>
      </c>
      <c r="H66" s="1" t="s">
        <v>565</v>
      </c>
      <c r="I66" s="1" t="s">
        <v>77</v>
      </c>
      <c r="J66" s="1" t="s">
        <v>78</v>
      </c>
      <c r="K66" s="1" t="s">
        <v>78</v>
      </c>
      <c r="L66" s="1" t="s">
        <v>78</v>
      </c>
      <c r="M66" s="1" t="s">
        <v>79</v>
      </c>
      <c r="N66" s="1" t="s">
        <v>72</v>
      </c>
      <c r="O66" s="16" t="s">
        <v>566</v>
      </c>
      <c r="P66" s="1" t="s">
        <v>83</v>
      </c>
      <c r="Q66" s="1" t="s">
        <v>123</v>
      </c>
      <c r="R66" s="1" t="s">
        <v>9043</v>
      </c>
      <c r="S66" s="1" t="s">
        <v>84</v>
      </c>
      <c r="T66" s="1" t="s">
        <v>72</v>
      </c>
      <c r="U66" s="1" t="s">
        <v>567</v>
      </c>
      <c r="V66" s="1" t="s">
        <v>568</v>
      </c>
      <c r="W66" s="1" t="s">
        <v>87</v>
      </c>
      <c r="X66" s="1">
        <v>60</v>
      </c>
      <c r="Y66" s="1" t="s">
        <v>88</v>
      </c>
      <c r="Z66" s="1" t="s">
        <v>72</v>
      </c>
      <c r="AA66" s="1" t="s">
        <v>299</v>
      </c>
      <c r="AB66" s="1" t="s">
        <v>90</v>
      </c>
      <c r="AC66" s="1" t="s">
        <v>91</v>
      </c>
      <c r="AD66" s="1" t="s">
        <v>92</v>
      </c>
      <c r="AE66" s="1" t="s">
        <v>72</v>
      </c>
      <c r="AF66" s="1" t="s">
        <v>217</v>
      </c>
      <c r="AG66" s="1">
        <v>3</v>
      </c>
      <c r="AH66" s="1" t="s">
        <v>519</v>
      </c>
      <c r="AI66" s="1" t="s">
        <v>72</v>
      </c>
      <c r="AJ66" s="1" t="s">
        <v>72</v>
      </c>
      <c r="AK66" s="1" t="s">
        <v>220</v>
      </c>
      <c r="AL66" s="1" t="s">
        <v>72</v>
      </c>
      <c r="AM66" s="1" t="s">
        <v>72</v>
      </c>
      <c r="AN66" s="3">
        <v>44246</v>
      </c>
      <c r="AO66" s="6" t="s">
        <v>72</v>
      </c>
      <c r="AP66" s="6" t="s">
        <v>72</v>
      </c>
      <c r="AQ66" s="1" t="s">
        <v>247</v>
      </c>
      <c r="AR66" s="1">
        <v>4</v>
      </c>
      <c r="AS66" s="1" t="s">
        <v>399</v>
      </c>
      <c r="AT66" s="1" t="s">
        <v>75</v>
      </c>
      <c r="AU66" s="1" t="s">
        <v>72</v>
      </c>
      <c r="AV66" s="1" t="s">
        <v>88</v>
      </c>
      <c r="AW66" s="1" t="s">
        <v>79</v>
      </c>
      <c r="AX66" s="1" t="s">
        <v>72</v>
      </c>
      <c r="AY66" s="1" t="s">
        <v>312</v>
      </c>
      <c r="AZ66" s="1" t="s">
        <v>569</v>
      </c>
      <c r="BA66" s="1">
        <v>47</v>
      </c>
      <c r="BB66" s="1" t="s">
        <v>160</v>
      </c>
      <c r="BC66" s="1" t="s">
        <v>570</v>
      </c>
    </row>
    <row r="67" spans="1:55" ht="18.600000000000001" customHeight="1">
      <c r="A67" s="10" t="s">
        <v>571</v>
      </c>
      <c r="B67" s="10">
        <v>210023</v>
      </c>
      <c r="C67" s="10" t="s">
        <v>71</v>
      </c>
      <c r="D67" s="11">
        <v>44246</v>
      </c>
      <c r="E67" s="10" t="s">
        <v>73</v>
      </c>
      <c r="F67" s="10" t="s">
        <v>572</v>
      </c>
      <c r="G67" s="10" t="s">
        <v>75</v>
      </c>
      <c r="H67" s="10" t="s">
        <v>208</v>
      </c>
      <c r="I67" s="10" t="s">
        <v>77</v>
      </c>
      <c r="J67" s="1" t="s">
        <v>78</v>
      </c>
      <c r="K67" s="1" t="s">
        <v>78</v>
      </c>
      <c r="L67" s="10" t="s">
        <v>78</v>
      </c>
      <c r="M67" s="10" t="s">
        <v>96</v>
      </c>
      <c r="N67" s="1" t="s">
        <v>72</v>
      </c>
      <c r="O67" s="17" t="s">
        <v>573</v>
      </c>
      <c r="P67" s="1" t="s">
        <v>83</v>
      </c>
      <c r="Q67" s="10" t="s">
        <v>123</v>
      </c>
      <c r="R67" s="1" t="s">
        <v>9043</v>
      </c>
      <c r="S67" s="10" t="s">
        <v>152</v>
      </c>
      <c r="T67" s="1" t="s">
        <v>3803</v>
      </c>
      <c r="U67" s="1" t="s">
        <v>153</v>
      </c>
      <c r="V67" s="10" t="s">
        <v>153</v>
      </c>
      <c r="W67" s="10" t="s">
        <v>126</v>
      </c>
      <c r="X67" s="10">
        <v>40</v>
      </c>
      <c r="Y67" s="1" t="s">
        <v>88</v>
      </c>
      <c r="Z67" s="1" t="s">
        <v>72</v>
      </c>
      <c r="AA67" s="1" t="s">
        <v>299</v>
      </c>
      <c r="AB67" s="10" t="s">
        <v>90</v>
      </c>
      <c r="AC67" s="10" t="s">
        <v>91</v>
      </c>
      <c r="AD67" s="1" t="s">
        <v>92</v>
      </c>
      <c r="AE67" s="1" t="s">
        <v>72</v>
      </c>
      <c r="AF67" s="1" t="s">
        <v>254</v>
      </c>
      <c r="AG67" s="1">
        <v>2</v>
      </c>
      <c r="AH67" s="10" t="s">
        <v>300</v>
      </c>
      <c r="AI67" s="1" t="s">
        <v>72</v>
      </c>
      <c r="AJ67" s="1" t="s">
        <v>72</v>
      </c>
      <c r="AK67" s="10" t="s">
        <v>262</v>
      </c>
      <c r="AL67" s="1" t="s">
        <v>263</v>
      </c>
      <c r="AM67" s="10" t="s">
        <v>360</v>
      </c>
      <c r="AN67" s="1" t="s">
        <v>72</v>
      </c>
      <c r="AO67" s="1" t="s">
        <v>72</v>
      </c>
      <c r="AP67" s="1" t="s">
        <v>72</v>
      </c>
      <c r="AQ67" s="1" t="s">
        <v>72</v>
      </c>
      <c r="AR67" s="1" t="s">
        <v>72</v>
      </c>
      <c r="AS67" s="1" t="s">
        <v>72</v>
      </c>
      <c r="AT67" s="1" t="s">
        <v>72</v>
      </c>
      <c r="AU67" s="1" t="s">
        <v>72</v>
      </c>
      <c r="AV67" s="1" t="s">
        <v>88</v>
      </c>
      <c r="AW67" s="1" t="s">
        <v>72</v>
      </c>
      <c r="AX67" s="1" t="s">
        <v>72</v>
      </c>
      <c r="AY67" s="1" t="s">
        <v>72</v>
      </c>
      <c r="AZ67" s="1" t="s">
        <v>72</v>
      </c>
      <c r="BA67" s="1" t="s">
        <v>72</v>
      </c>
      <c r="BB67" s="1" t="s">
        <v>547</v>
      </c>
      <c r="BC67" s="16"/>
    </row>
    <row r="68" spans="1:55" ht="18.600000000000001" customHeight="1">
      <c r="A68" s="10" t="s">
        <v>574</v>
      </c>
      <c r="B68" s="10">
        <v>210024</v>
      </c>
      <c r="C68" s="10" t="s">
        <v>497</v>
      </c>
      <c r="D68" s="11">
        <v>44249</v>
      </c>
      <c r="E68" s="10" t="s">
        <v>498</v>
      </c>
      <c r="F68" s="10" t="s">
        <v>575</v>
      </c>
      <c r="G68" s="10" t="s">
        <v>75</v>
      </c>
      <c r="H68" s="10" t="s">
        <v>500</v>
      </c>
      <c r="I68" s="10" t="s">
        <v>497</v>
      </c>
      <c r="J68" s="1" t="s">
        <v>78</v>
      </c>
      <c r="K68" s="1" t="s">
        <v>78</v>
      </c>
      <c r="L68" s="10" t="s">
        <v>78</v>
      </c>
      <c r="M68" s="10" t="s">
        <v>96</v>
      </c>
      <c r="N68" s="1" t="s">
        <v>72</v>
      </c>
      <c r="O68" s="10" t="s">
        <v>537</v>
      </c>
      <c r="P68" s="1" t="s">
        <v>394</v>
      </c>
      <c r="Q68" s="10" t="s">
        <v>394</v>
      </c>
      <c r="R68" s="1" t="s">
        <v>1954</v>
      </c>
      <c r="S68" s="10" t="s">
        <v>84</v>
      </c>
      <c r="T68" s="1" t="s">
        <v>72</v>
      </c>
      <c r="U68" s="10" t="s">
        <v>323</v>
      </c>
      <c r="V68" s="10" t="s">
        <v>576</v>
      </c>
      <c r="W68" s="10" t="s">
        <v>87</v>
      </c>
      <c r="X68" s="10">
        <v>62</v>
      </c>
      <c r="Y68" s="1" t="s">
        <v>88</v>
      </c>
      <c r="Z68" s="1" t="s">
        <v>72</v>
      </c>
      <c r="AA68" s="1" t="s">
        <v>299</v>
      </c>
      <c r="AB68" s="10" t="s">
        <v>90</v>
      </c>
      <c r="AC68" s="10" t="s">
        <v>91</v>
      </c>
      <c r="AD68" s="1" t="s">
        <v>92</v>
      </c>
      <c r="AE68" s="1" t="s">
        <v>72</v>
      </c>
      <c r="AF68" s="1" t="s">
        <v>72</v>
      </c>
      <c r="AG68" s="1">
        <v>2</v>
      </c>
      <c r="AH68" s="10" t="s">
        <v>300</v>
      </c>
      <c r="AI68" s="1" t="s">
        <v>72</v>
      </c>
      <c r="AJ68" s="1" t="s">
        <v>72</v>
      </c>
      <c r="AK68" s="1" t="s">
        <v>220</v>
      </c>
      <c r="AL68" s="1" t="s">
        <v>72</v>
      </c>
      <c r="AM68" s="1" t="s">
        <v>72</v>
      </c>
      <c r="AN68" s="11">
        <v>44249</v>
      </c>
      <c r="AO68" s="10" t="s">
        <v>578</v>
      </c>
      <c r="AP68" s="10" t="s">
        <v>578</v>
      </c>
      <c r="AQ68" s="10" t="s">
        <v>247</v>
      </c>
      <c r="AR68" s="10">
        <v>4</v>
      </c>
      <c r="AS68" s="10" t="s">
        <v>183</v>
      </c>
      <c r="AT68" s="1" t="s">
        <v>75</v>
      </c>
      <c r="AU68" s="1" t="s">
        <v>72</v>
      </c>
      <c r="AV68" s="1" t="s">
        <v>88</v>
      </c>
      <c r="AW68" s="1" t="s">
        <v>72</v>
      </c>
      <c r="AX68" s="1" t="s">
        <v>72</v>
      </c>
      <c r="AY68" s="10" t="s">
        <v>312</v>
      </c>
      <c r="AZ68" s="10" t="s">
        <v>569</v>
      </c>
      <c r="BA68" s="1" t="s">
        <v>72</v>
      </c>
      <c r="BB68" s="1" t="s">
        <v>72</v>
      </c>
      <c r="BC68" s="16"/>
    </row>
    <row r="69" spans="1:55" ht="18.600000000000001" customHeight="1">
      <c r="A69" s="1" t="s">
        <v>580</v>
      </c>
      <c r="B69" s="1">
        <v>210025</v>
      </c>
      <c r="C69" s="1" t="s">
        <v>71</v>
      </c>
      <c r="D69" s="3">
        <v>44250</v>
      </c>
      <c r="E69" s="1" t="s">
        <v>73</v>
      </c>
      <c r="F69" s="1" t="s">
        <v>581</v>
      </c>
      <c r="G69" s="1" t="s">
        <v>75</v>
      </c>
      <c r="H69" s="1" t="s">
        <v>170</v>
      </c>
      <c r="I69" s="1" t="s">
        <v>473</v>
      </c>
      <c r="J69" s="1" t="s">
        <v>78</v>
      </c>
      <c r="K69" s="1" t="s">
        <v>78</v>
      </c>
      <c r="L69" s="8" t="s">
        <v>172</v>
      </c>
      <c r="M69" s="1" t="s">
        <v>79</v>
      </c>
      <c r="N69" s="1" t="s">
        <v>582</v>
      </c>
      <c r="O69" s="76" t="s">
        <v>537</v>
      </c>
      <c r="P69" s="1" t="s">
        <v>83</v>
      </c>
      <c r="Q69" s="1" t="s">
        <v>123</v>
      </c>
      <c r="R69" s="1" t="s">
        <v>9043</v>
      </c>
      <c r="S69" s="1" t="s">
        <v>84</v>
      </c>
      <c r="T69" s="1" t="s">
        <v>72</v>
      </c>
      <c r="U69" s="1" t="s">
        <v>214</v>
      </c>
      <c r="V69" s="1" t="s">
        <v>583</v>
      </c>
      <c r="W69" s="1" t="s">
        <v>87</v>
      </c>
      <c r="X69" s="1">
        <v>56</v>
      </c>
      <c r="Y69" s="1" t="s">
        <v>88</v>
      </c>
      <c r="Z69" s="1" t="s">
        <v>72</v>
      </c>
      <c r="AA69" s="1" t="s">
        <v>299</v>
      </c>
      <c r="AB69" s="1" t="s">
        <v>90</v>
      </c>
      <c r="AC69" s="1" t="s">
        <v>91</v>
      </c>
      <c r="AD69" s="1" t="s">
        <v>92</v>
      </c>
      <c r="AE69" s="1" t="s">
        <v>72</v>
      </c>
      <c r="AF69" s="1" t="s">
        <v>229</v>
      </c>
      <c r="AG69" s="1">
        <v>1</v>
      </c>
      <c r="AH69" s="1" t="s">
        <v>230</v>
      </c>
      <c r="AI69" s="1" t="s">
        <v>72</v>
      </c>
      <c r="AJ69" s="1" t="s">
        <v>72</v>
      </c>
      <c r="AK69" s="1" t="s">
        <v>220</v>
      </c>
      <c r="AL69" s="1" t="s">
        <v>72</v>
      </c>
      <c r="AM69" s="1" t="s">
        <v>72</v>
      </c>
      <c r="AN69" s="3">
        <v>44251</v>
      </c>
      <c r="AO69" s="6" t="s">
        <v>72</v>
      </c>
      <c r="AP69" s="6" t="s">
        <v>72</v>
      </c>
      <c r="AQ69" s="6" t="s">
        <v>72</v>
      </c>
      <c r="AR69" s="6" t="s">
        <v>72</v>
      </c>
      <c r="AS69" s="6" t="s">
        <v>72</v>
      </c>
      <c r="AT69" s="6" t="s">
        <v>72</v>
      </c>
      <c r="AU69" s="1" t="s">
        <v>72</v>
      </c>
      <c r="AV69" s="1" t="s">
        <v>88</v>
      </c>
      <c r="AW69" s="1" t="s">
        <v>79</v>
      </c>
      <c r="AX69" s="1" t="s">
        <v>72</v>
      </c>
      <c r="AY69" s="6" t="s">
        <v>72</v>
      </c>
      <c r="AZ69" s="6" t="s">
        <v>72</v>
      </c>
      <c r="BA69" s="6" t="s">
        <v>72</v>
      </c>
      <c r="BB69" s="1" t="s">
        <v>160</v>
      </c>
      <c r="BC69" s="1" t="s">
        <v>584</v>
      </c>
    </row>
    <row r="70" spans="1:55" ht="18.600000000000001" customHeight="1">
      <c r="A70" s="1" t="s">
        <v>585</v>
      </c>
      <c r="B70" s="1">
        <v>210026</v>
      </c>
      <c r="C70" s="1" t="s">
        <v>71</v>
      </c>
      <c r="D70" s="3">
        <v>44251</v>
      </c>
      <c r="E70" s="1" t="s">
        <v>73</v>
      </c>
      <c r="F70" s="1" t="s">
        <v>586</v>
      </c>
      <c r="G70" s="1" t="s">
        <v>75</v>
      </c>
      <c r="H70" s="1" t="s">
        <v>565</v>
      </c>
      <c r="I70" s="1" t="s">
        <v>77</v>
      </c>
      <c r="J70" s="1" t="s">
        <v>78</v>
      </c>
      <c r="K70" s="1" t="s">
        <v>78</v>
      </c>
      <c r="L70" s="1" t="s">
        <v>78</v>
      </c>
      <c r="M70" s="1" t="s">
        <v>96</v>
      </c>
      <c r="N70" s="1" t="s">
        <v>72</v>
      </c>
      <c r="O70" s="16" t="s">
        <v>587</v>
      </c>
      <c r="P70" s="1" t="s">
        <v>83</v>
      </c>
      <c r="Q70" s="1" t="s">
        <v>123</v>
      </c>
      <c r="R70" s="1" t="s">
        <v>9043</v>
      </c>
      <c r="S70" s="1" t="s">
        <v>84</v>
      </c>
      <c r="T70" s="1" t="s">
        <v>72</v>
      </c>
      <c r="U70" s="1" t="s">
        <v>104</v>
      </c>
      <c r="V70" s="1" t="s">
        <v>310</v>
      </c>
      <c r="W70" s="1" t="s">
        <v>87</v>
      </c>
      <c r="X70" s="1">
        <v>51</v>
      </c>
      <c r="Y70" s="1" t="s">
        <v>88</v>
      </c>
      <c r="Z70" s="1" t="s">
        <v>72</v>
      </c>
      <c r="AA70" s="1" t="s">
        <v>414</v>
      </c>
      <c r="AB70" s="1" t="s">
        <v>90</v>
      </c>
      <c r="AC70" s="1" t="s">
        <v>91</v>
      </c>
      <c r="AD70" s="1" t="s">
        <v>92</v>
      </c>
      <c r="AE70" s="1" t="s">
        <v>72</v>
      </c>
      <c r="AF70" s="1" t="s">
        <v>229</v>
      </c>
      <c r="AG70" s="1">
        <v>1</v>
      </c>
      <c r="AH70" s="1" t="s">
        <v>230</v>
      </c>
      <c r="AI70" s="1">
        <v>2</v>
      </c>
      <c r="AJ70" s="1" t="s">
        <v>219</v>
      </c>
      <c r="AK70" s="1" t="s">
        <v>220</v>
      </c>
      <c r="AL70" s="1" t="s">
        <v>72</v>
      </c>
      <c r="AM70" s="1" t="s">
        <v>72</v>
      </c>
      <c r="AN70" s="3">
        <v>44251</v>
      </c>
      <c r="AO70" s="1" t="s">
        <v>588</v>
      </c>
      <c r="AP70" s="1" t="s">
        <v>588</v>
      </c>
      <c r="AQ70" s="1" t="s">
        <v>247</v>
      </c>
      <c r="AR70" s="1">
        <v>4</v>
      </c>
      <c r="AS70" s="1" t="s">
        <v>589</v>
      </c>
      <c r="AT70" s="1" t="s">
        <v>75</v>
      </c>
      <c r="AU70" s="1" t="s">
        <v>72</v>
      </c>
      <c r="AV70" s="1" t="s">
        <v>88</v>
      </c>
      <c r="AW70" s="1" t="s">
        <v>96</v>
      </c>
      <c r="AX70" s="1" t="s">
        <v>72</v>
      </c>
      <c r="AY70" s="1" t="s">
        <v>312</v>
      </c>
      <c r="AZ70" s="1" t="s">
        <v>590</v>
      </c>
      <c r="BA70" s="1">
        <v>47</v>
      </c>
      <c r="BB70" s="21" t="s">
        <v>100</v>
      </c>
      <c r="BC70" s="16"/>
    </row>
    <row r="71" spans="1:55" ht="18.600000000000001" customHeight="1">
      <c r="A71" s="1" t="s">
        <v>591</v>
      </c>
      <c r="B71" s="1">
        <v>210027</v>
      </c>
      <c r="C71" s="1" t="s">
        <v>71</v>
      </c>
      <c r="D71" s="3">
        <v>44253</v>
      </c>
      <c r="E71" s="1" t="s">
        <v>73</v>
      </c>
      <c r="F71" s="1" t="s">
        <v>592</v>
      </c>
      <c r="G71" s="1" t="s">
        <v>75</v>
      </c>
      <c r="H71" s="1" t="s">
        <v>565</v>
      </c>
      <c r="I71" s="1" t="s">
        <v>77</v>
      </c>
      <c r="J71" s="1" t="s">
        <v>78</v>
      </c>
      <c r="K71" s="8" t="s">
        <v>172</v>
      </c>
      <c r="L71" s="8" t="s">
        <v>172</v>
      </c>
      <c r="M71" s="1" t="s">
        <v>96</v>
      </c>
      <c r="N71" s="1" t="s">
        <v>456</v>
      </c>
      <c r="O71" s="75" t="s">
        <v>72</v>
      </c>
      <c r="P71" s="1" t="s">
        <v>409</v>
      </c>
      <c r="Q71" s="1" t="s">
        <v>410</v>
      </c>
      <c r="R71" s="1" t="s">
        <v>411</v>
      </c>
      <c r="S71" s="1" t="s">
        <v>84</v>
      </c>
      <c r="T71" s="1" t="s">
        <v>72</v>
      </c>
      <c r="U71" s="1" t="s">
        <v>140</v>
      </c>
      <c r="V71" s="1" t="s">
        <v>140</v>
      </c>
      <c r="W71" s="1" t="s">
        <v>126</v>
      </c>
      <c r="X71" s="1">
        <v>55</v>
      </c>
      <c r="Y71" s="1" t="s">
        <v>88</v>
      </c>
      <c r="Z71" s="1" t="s">
        <v>72</v>
      </c>
      <c r="AA71" s="1" t="s">
        <v>414</v>
      </c>
      <c r="AB71" s="1" t="s">
        <v>90</v>
      </c>
      <c r="AC71" s="1" t="s">
        <v>91</v>
      </c>
      <c r="AD71" s="1" t="s">
        <v>92</v>
      </c>
      <c r="AE71" s="1" t="s">
        <v>72</v>
      </c>
      <c r="AF71" s="1" t="s">
        <v>72</v>
      </c>
      <c r="AG71" s="1" t="s">
        <v>72</v>
      </c>
      <c r="AH71" s="1" t="s">
        <v>72</v>
      </c>
      <c r="AI71" s="1" t="s">
        <v>72</v>
      </c>
      <c r="AJ71" s="1" t="s">
        <v>72</v>
      </c>
      <c r="AK71" s="1" t="s">
        <v>72</v>
      </c>
      <c r="AL71" s="1" t="s">
        <v>72</v>
      </c>
      <c r="AM71" s="1" t="s">
        <v>72</v>
      </c>
      <c r="AN71" s="3">
        <v>44254</v>
      </c>
      <c r="AO71" s="1" t="s">
        <v>593</v>
      </c>
      <c r="AP71" s="1" t="s">
        <v>594</v>
      </c>
      <c r="AQ71" s="1" t="s">
        <v>247</v>
      </c>
      <c r="AR71" s="1">
        <v>4</v>
      </c>
      <c r="AS71" s="1" t="s">
        <v>595</v>
      </c>
      <c r="AT71" s="1" t="s">
        <v>88</v>
      </c>
      <c r="AU71" s="1" t="s">
        <v>72</v>
      </c>
      <c r="AV71" s="1" t="s">
        <v>88</v>
      </c>
      <c r="AW71" s="1" t="s">
        <v>96</v>
      </c>
      <c r="AX71" s="1" t="s">
        <v>72</v>
      </c>
      <c r="AY71" s="1" t="s">
        <v>312</v>
      </c>
      <c r="AZ71" s="1" t="s">
        <v>596</v>
      </c>
      <c r="BA71" s="1">
        <v>28</v>
      </c>
      <c r="BB71" s="21" t="s">
        <v>100</v>
      </c>
      <c r="BC71" s="16"/>
    </row>
    <row r="72" spans="1:55" ht="18.600000000000001" customHeight="1">
      <c r="A72" s="1" t="s">
        <v>597</v>
      </c>
      <c r="B72" s="1">
        <v>210028</v>
      </c>
      <c r="C72" s="1" t="s">
        <v>71</v>
      </c>
      <c r="D72" s="3">
        <v>44260</v>
      </c>
      <c r="E72" s="1" t="s">
        <v>73</v>
      </c>
      <c r="F72" s="1" t="s">
        <v>598</v>
      </c>
      <c r="G72" s="1" t="s">
        <v>75</v>
      </c>
      <c r="H72" s="1" t="s">
        <v>208</v>
      </c>
      <c r="I72" s="1" t="s">
        <v>77</v>
      </c>
      <c r="J72" s="1" t="s">
        <v>78</v>
      </c>
      <c r="K72" s="1" t="s">
        <v>78</v>
      </c>
      <c r="L72" s="1" t="s">
        <v>78</v>
      </c>
      <c r="M72" s="1" t="s">
        <v>96</v>
      </c>
      <c r="N72" s="1" t="s">
        <v>72</v>
      </c>
      <c r="O72" s="16" t="s">
        <v>599</v>
      </c>
      <c r="P72" s="1" t="s">
        <v>409</v>
      </c>
      <c r="Q72" s="1" t="s">
        <v>410</v>
      </c>
      <c r="R72" s="1" t="s">
        <v>411</v>
      </c>
      <c r="S72" s="1" t="s">
        <v>152</v>
      </c>
      <c r="T72" s="1" t="s">
        <v>3507</v>
      </c>
      <c r="U72" s="1" t="s">
        <v>153</v>
      </c>
      <c r="V72" s="1" t="s">
        <v>164</v>
      </c>
      <c r="W72" s="1" t="s">
        <v>126</v>
      </c>
      <c r="X72" s="1">
        <v>60</v>
      </c>
      <c r="Y72" s="1" t="s">
        <v>88</v>
      </c>
      <c r="Z72" s="1" t="s">
        <v>72</v>
      </c>
      <c r="AA72" s="1" t="s">
        <v>414</v>
      </c>
      <c r="AB72" s="1" t="s">
        <v>90</v>
      </c>
      <c r="AC72" s="1" t="s">
        <v>91</v>
      </c>
      <c r="AD72" s="1" t="s">
        <v>92</v>
      </c>
      <c r="AE72" s="1" t="s">
        <v>72</v>
      </c>
      <c r="AF72" s="1" t="s">
        <v>72</v>
      </c>
      <c r="AG72" s="1">
        <v>2</v>
      </c>
      <c r="AH72" s="1" t="s">
        <v>600</v>
      </c>
      <c r="AI72" s="1" t="s">
        <v>72</v>
      </c>
      <c r="AJ72" s="1" t="s">
        <v>72</v>
      </c>
      <c r="AK72" s="1" t="s">
        <v>601</v>
      </c>
      <c r="AL72" s="1" t="s">
        <v>72</v>
      </c>
      <c r="AM72" s="1" t="s">
        <v>72</v>
      </c>
      <c r="AN72" s="3">
        <v>44261</v>
      </c>
      <c r="AO72" s="1" t="s">
        <v>602</v>
      </c>
      <c r="AP72" s="1" t="s">
        <v>603</v>
      </c>
      <c r="AQ72" s="1" t="s">
        <v>247</v>
      </c>
      <c r="AR72" s="1">
        <v>4</v>
      </c>
      <c r="AS72" s="1" t="s">
        <v>95</v>
      </c>
      <c r="AT72" s="1" t="s">
        <v>75</v>
      </c>
      <c r="AU72" s="1" t="s">
        <v>72</v>
      </c>
      <c r="AV72" s="1" t="s">
        <v>88</v>
      </c>
      <c r="AW72" s="1" t="s">
        <v>96</v>
      </c>
      <c r="AX72" s="1" t="s">
        <v>72</v>
      </c>
      <c r="AY72" s="1" t="s">
        <v>604</v>
      </c>
      <c r="AZ72" s="1" t="s">
        <v>605</v>
      </c>
      <c r="BA72" s="1">
        <v>65</v>
      </c>
      <c r="BB72" s="21" t="s">
        <v>100</v>
      </c>
      <c r="BC72" s="16"/>
    </row>
    <row r="73" spans="1:55" ht="18.600000000000001" customHeight="1">
      <c r="A73" s="10" t="s">
        <v>606</v>
      </c>
      <c r="B73" s="10">
        <v>210029</v>
      </c>
      <c r="C73" s="10" t="s">
        <v>497</v>
      </c>
      <c r="D73" s="11">
        <v>44261</v>
      </c>
      <c r="E73" s="10" t="s">
        <v>73</v>
      </c>
      <c r="F73" s="10" t="s">
        <v>607</v>
      </c>
      <c r="G73" s="10" t="s">
        <v>75</v>
      </c>
      <c r="H73" s="10" t="s">
        <v>500</v>
      </c>
      <c r="I73" s="10" t="s">
        <v>497</v>
      </c>
      <c r="J73" s="1" t="s">
        <v>78</v>
      </c>
      <c r="K73" s="1" t="s">
        <v>78</v>
      </c>
      <c r="L73" s="10" t="s">
        <v>78</v>
      </c>
      <c r="M73" s="10" t="s">
        <v>96</v>
      </c>
      <c r="N73" s="1" t="s">
        <v>72</v>
      </c>
      <c r="O73" s="17" t="s">
        <v>537</v>
      </c>
      <c r="P73" s="1" t="s">
        <v>83</v>
      </c>
      <c r="Q73" s="10" t="s">
        <v>123</v>
      </c>
      <c r="R73" s="1" t="s">
        <v>9043</v>
      </c>
      <c r="S73" s="10" t="s">
        <v>84</v>
      </c>
      <c r="T73" s="1" t="s">
        <v>72</v>
      </c>
      <c r="U73" s="10" t="s">
        <v>124</v>
      </c>
      <c r="V73" s="10" t="s">
        <v>125</v>
      </c>
      <c r="W73" s="10" t="s">
        <v>126</v>
      </c>
      <c r="X73" s="10">
        <v>55</v>
      </c>
      <c r="Y73" s="1" t="s">
        <v>88</v>
      </c>
      <c r="Z73" s="1" t="s">
        <v>72</v>
      </c>
      <c r="AA73" s="1" t="s">
        <v>299</v>
      </c>
      <c r="AB73" s="10" t="s">
        <v>90</v>
      </c>
      <c r="AC73" s="10" t="s">
        <v>91</v>
      </c>
      <c r="AD73" s="1" t="s">
        <v>92</v>
      </c>
      <c r="AE73" s="1" t="s">
        <v>72</v>
      </c>
      <c r="AF73" s="1" t="s">
        <v>217</v>
      </c>
      <c r="AG73" s="1">
        <v>1</v>
      </c>
      <c r="AH73" s="10" t="s">
        <v>519</v>
      </c>
      <c r="AI73" s="1" t="s">
        <v>72</v>
      </c>
      <c r="AJ73" s="1" t="s">
        <v>72</v>
      </c>
      <c r="AK73" s="1" t="s">
        <v>220</v>
      </c>
      <c r="AL73" s="1" t="s">
        <v>72</v>
      </c>
      <c r="AM73" s="1" t="s">
        <v>72</v>
      </c>
      <c r="AN73" s="11">
        <v>44261</v>
      </c>
      <c r="AO73" s="10" t="s">
        <v>609</v>
      </c>
      <c r="AP73" s="10" t="s">
        <v>610</v>
      </c>
      <c r="AQ73" s="10" t="s">
        <v>247</v>
      </c>
      <c r="AR73" s="10">
        <v>4</v>
      </c>
      <c r="AS73" s="10" t="s">
        <v>399</v>
      </c>
      <c r="AT73" s="1" t="s">
        <v>75</v>
      </c>
      <c r="AU73" s="1" t="s">
        <v>72</v>
      </c>
      <c r="AV73" s="1" t="s">
        <v>88</v>
      </c>
      <c r="AW73" s="1" t="s">
        <v>72</v>
      </c>
      <c r="AX73" s="1" t="s">
        <v>72</v>
      </c>
      <c r="AY73" s="10" t="s">
        <v>312</v>
      </c>
      <c r="AZ73" s="1" t="s">
        <v>72</v>
      </c>
      <c r="BA73" s="1" t="s">
        <v>72</v>
      </c>
      <c r="BB73" s="1" t="s">
        <v>547</v>
      </c>
      <c r="BC73" s="10"/>
    </row>
    <row r="74" spans="1:55" ht="18.600000000000001" customHeight="1">
      <c r="A74" s="1" t="s">
        <v>615</v>
      </c>
      <c r="B74" s="1">
        <v>210030</v>
      </c>
      <c r="C74" s="1" t="s">
        <v>71</v>
      </c>
      <c r="D74" s="3">
        <v>44263</v>
      </c>
      <c r="E74" s="1" t="s">
        <v>73</v>
      </c>
      <c r="F74" s="1" t="s">
        <v>616</v>
      </c>
      <c r="G74" s="1" t="s">
        <v>75</v>
      </c>
      <c r="H74" s="1" t="s">
        <v>617</v>
      </c>
      <c r="I74" s="1" t="s">
        <v>77</v>
      </c>
      <c r="J74" s="1" t="s">
        <v>78</v>
      </c>
      <c r="K74" s="1" t="s">
        <v>78</v>
      </c>
      <c r="L74" s="1" t="s">
        <v>78</v>
      </c>
      <c r="M74" s="1" t="s">
        <v>96</v>
      </c>
      <c r="N74" s="1" t="s">
        <v>72</v>
      </c>
      <c r="O74" s="16" t="s">
        <v>618</v>
      </c>
      <c r="P74" s="1" t="s">
        <v>83</v>
      </c>
      <c r="Q74" s="1" t="s">
        <v>123</v>
      </c>
      <c r="R74" s="1" t="s">
        <v>9043</v>
      </c>
      <c r="S74" s="1" t="s">
        <v>84</v>
      </c>
      <c r="T74" s="1" t="s">
        <v>72</v>
      </c>
      <c r="U74" s="1" t="s">
        <v>140</v>
      </c>
      <c r="V74" s="1" t="s">
        <v>181</v>
      </c>
      <c r="W74" s="1" t="s">
        <v>126</v>
      </c>
      <c r="X74" s="1">
        <v>48</v>
      </c>
      <c r="Y74" s="1" t="s">
        <v>88</v>
      </c>
      <c r="Z74" s="1" t="s">
        <v>72</v>
      </c>
      <c r="AA74" s="1" t="s">
        <v>619</v>
      </c>
      <c r="AB74" s="1" t="s">
        <v>90</v>
      </c>
      <c r="AC74" s="1" t="s">
        <v>91</v>
      </c>
      <c r="AD74" s="1" t="s">
        <v>92</v>
      </c>
      <c r="AE74" s="1" t="s">
        <v>72</v>
      </c>
      <c r="AF74" s="1" t="s">
        <v>254</v>
      </c>
      <c r="AG74" s="1">
        <v>2</v>
      </c>
      <c r="AH74" s="1" t="s">
        <v>300</v>
      </c>
      <c r="AI74" s="1" t="s">
        <v>72</v>
      </c>
      <c r="AJ74" s="1" t="s">
        <v>72</v>
      </c>
      <c r="AK74" s="1" t="s">
        <v>220</v>
      </c>
      <c r="AL74" s="1" t="s">
        <v>72</v>
      </c>
      <c r="AM74" s="1" t="s">
        <v>72</v>
      </c>
      <c r="AN74" s="3">
        <v>44264</v>
      </c>
      <c r="AO74" s="1" t="s">
        <v>620</v>
      </c>
      <c r="AP74" s="1" t="s">
        <v>620</v>
      </c>
      <c r="AQ74" s="1" t="s">
        <v>247</v>
      </c>
      <c r="AR74" s="1">
        <v>4</v>
      </c>
      <c r="AS74" s="1" t="s">
        <v>183</v>
      </c>
      <c r="AT74" s="1" t="s">
        <v>75</v>
      </c>
      <c r="AU74" s="1" t="s">
        <v>72</v>
      </c>
      <c r="AV74" s="1" t="s">
        <v>88</v>
      </c>
      <c r="AW74" s="1" t="s">
        <v>96</v>
      </c>
      <c r="AX74" s="1" t="s">
        <v>72</v>
      </c>
      <c r="AY74" s="1" t="s">
        <v>312</v>
      </c>
      <c r="AZ74" s="1" t="s">
        <v>621</v>
      </c>
      <c r="BA74" s="1">
        <v>37</v>
      </c>
      <c r="BB74" s="21" t="s">
        <v>100</v>
      </c>
      <c r="BC74" s="16"/>
    </row>
    <row r="75" spans="1:55" ht="18.600000000000001" customHeight="1">
      <c r="A75" s="1" t="s">
        <v>625</v>
      </c>
      <c r="B75" s="1">
        <v>210031</v>
      </c>
      <c r="C75" s="1" t="s">
        <v>71</v>
      </c>
      <c r="D75" s="3">
        <v>44264</v>
      </c>
      <c r="E75" s="1" t="s">
        <v>73</v>
      </c>
      <c r="F75" s="1" t="s">
        <v>626</v>
      </c>
      <c r="G75" s="1" t="s">
        <v>75</v>
      </c>
      <c r="H75" s="1" t="s">
        <v>208</v>
      </c>
      <c r="I75" s="1" t="s">
        <v>77</v>
      </c>
      <c r="J75" s="1" t="s">
        <v>78</v>
      </c>
      <c r="K75" s="1" t="s">
        <v>78</v>
      </c>
      <c r="L75" s="1" t="s">
        <v>78</v>
      </c>
      <c r="M75" s="1" t="s">
        <v>96</v>
      </c>
      <c r="N75" s="1" t="s">
        <v>72</v>
      </c>
      <c r="O75" s="16" t="s">
        <v>627</v>
      </c>
      <c r="P75" s="1" t="s">
        <v>83</v>
      </c>
      <c r="Q75" s="1" t="s">
        <v>123</v>
      </c>
      <c r="R75" s="1" t="s">
        <v>9043</v>
      </c>
      <c r="S75" s="1" t="s">
        <v>443</v>
      </c>
      <c r="T75" s="1" t="s">
        <v>72</v>
      </c>
      <c r="U75" s="1" t="s">
        <v>444</v>
      </c>
      <c r="V75" s="1" t="s">
        <v>444</v>
      </c>
      <c r="W75" s="1" t="s">
        <v>87</v>
      </c>
      <c r="X75" s="1">
        <v>36</v>
      </c>
      <c r="Y75" s="1" t="s">
        <v>88</v>
      </c>
      <c r="Z75" s="1" t="s">
        <v>72</v>
      </c>
      <c r="AA75" s="1" t="s">
        <v>299</v>
      </c>
      <c r="AB75" s="1" t="s">
        <v>90</v>
      </c>
      <c r="AC75" s="1" t="s">
        <v>91</v>
      </c>
      <c r="AD75" s="1" t="s">
        <v>92</v>
      </c>
      <c r="AE75" s="1" t="s">
        <v>72</v>
      </c>
      <c r="AF75" s="1" t="s">
        <v>229</v>
      </c>
      <c r="AG75" s="1">
        <v>2</v>
      </c>
      <c r="AH75" s="1" t="s">
        <v>367</v>
      </c>
      <c r="AI75" s="1" t="s">
        <v>72</v>
      </c>
      <c r="AJ75" s="1" t="s">
        <v>72</v>
      </c>
      <c r="AK75" s="1" t="s">
        <v>447</v>
      </c>
      <c r="AL75" s="1" t="s">
        <v>263</v>
      </c>
      <c r="AM75" s="1" t="s">
        <v>628</v>
      </c>
      <c r="AN75" s="3">
        <v>44264</v>
      </c>
      <c r="AO75" s="1" t="s">
        <v>630</v>
      </c>
      <c r="AP75" s="1" t="s">
        <v>630</v>
      </c>
      <c r="AQ75" s="1" t="s">
        <v>247</v>
      </c>
      <c r="AR75" s="1">
        <v>4</v>
      </c>
      <c r="AS75" s="1" t="s">
        <v>95</v>
      </c>
      <c r="AT75" s="1" t="s">
        <v>75</v>
      </c>
      <c r="AU75" s="1" t="s">
        <v>72</v>
      </c>
      <c r="AV75" s="1" t="s">
        <v>88</v>
      </c>
      <c r="AW75" s="1" t="s">
        <v>96</v>
      </c>
      <c r="AX75" s="1" t="s">
        <v>72</v>
      </c>
      <c r="AY75" s="1" t="s">
        <v>362</v>
      </c>
      <c r="AZ75" s="1" t="s">
        <v>631</v>
      </c>
      <c r="BA75" s="1">
        <v>61</v>
      </c>
      <c r="BB75" s="21" t="s">
        <v>100</v>
      </c>
      <c r="BC75" s="16"/>
    </row>
    <row r="76" spans="1:55" ht="18.600000000000001" customHeight="1">
      <c r="A76" s="10" t="s">
        <v>632</v>
      </c>
      <c r="B76" s="10">
        <v>210032</v>
      </c>
      <c r="C76" s="10" t="s">
        <v>71</v>
      </c>
      <c r="D76" s="11">
        <v>44264</v>
      </c>
      <c r="E76" s="10" t="s">
        <v>73</v>
      </c>
      <c r="F76" s="10" t="s">
        <v>633</v>
      </c>
      <c r="G76" s="10" t="s">
        <v>75</v>
      </c>
      <c r="H76" s="10" t="s">
        <v>208</v>
      </c>
      <c r="I76" s="10" t="s">
        <v>77</v>
      </c>
      <c r="J76" s="18" t="s">
        <v>172</v>
      </c>
      <c r="K76" s="1" t="s">
        <v>78</v>
      </c>
      <c r="L76" s="18" t="s">
        <v>172</v>
      </c>
      <c r="M76" s="1" t="s">
        <v>79</v>
      </c>
      <c r="N76" s="10" t="s">
        <v>634</v>
      </c>
      <c r="O76" s="75" t="s">
        <v>72</v>
      </c>
      <c r="P76" s="1" t="s">
        <v>83</v>
      </c>
      <c r="Q76" s="10" t="s">
        <v>123</v>
      </c>
      <c r="R76" s="1" t="s">
        <v>9043</v>
      </c>
      <c r="S76" s="10" t="s">
        <v>152</v>
      </c>
      <c r="T76" s="1" t="s">
        <v>3507</v>
      </c>
      <c r="U76" s="1" t="s">
        <v>153</v>
      </c>
      <c r="V76" s="10" t="s">
        <v>154</v>
      </c>
      <c r="W76" s="10" t="s">
        <v>126</v>
      </c>
      <c r="X76" s="10">
        <v>50</v>
      </c>
      <c r="Y76" s="1" t="s">
        <v>88</v>
      </c>
      <c r="Z76" s="1" t="s">
        <v>72</v>
      </c>
      <c r="AA76" s="1" t="s">
        <v>299</v>
      </c>
      <c r="AB76" s="10" t="s">
        <v>90</v>
      </c>
      <c r="AC76" s="10" t="s">
        <v>91</v>
      </c>
      <c r="AD76" s="1" t="s">
        <v>216</v>
      </c>
      <c r="AE76" s="1" t="s">
        <v>72</v>
      </c>
      <c r="AF76" s="1" t="s">
        <v>254</v>
      </c>
      <c r="AG76" s="1">
        <v>2</v>
      </c>
      <c r="AH76" s="10" t="s">
        <v>230</v>
      </c>
      <c r="AI76" s="1">
        <v>6</v>
      </c>
      <c r="AJ76" s="10" t="s">
        <v>635</v>
      </c>
      <c r="AK76" s="10" t="s">
        <v>262</v>
      </c>
      <c r="AL76" s="1" t="s">
        <v>263</v>
      </c>
      <c r="AM76" s="10" t="s">
        <v>636</v>
      </c>
      <c r="AN76" s="1" t="s">
        <v>72</v>
      </c>
      <c r="AO76" s="1" t="s">
        <v>72</v>
      </c>
      <c r="AP76" s="1" t="s">
        <v>72</v>
      </c>
      <c r="AQ76" s="1" t="s">
        <v>72</v>
      </c>
      <c r="AR76" s="1" t="s">
        <v>72</v>
      </c>
      <c r="AS76" s="1" t="s">
        <v>72</v>
      </c>
      <c r="AT76" s="1" t="s">
        <v>72</v>
      </c>
      <c r="AU76" s="1" t="s">
        <v>72</v>
      </c>
      <c r="AV76" s="1" t="s">
        <v>88</v>
      </c>
      <c r="AW76" s="1" t="s">
        <v>72</v>
      </c>
      <c r="AX76" s="1" t="s">
        <v>72</v>
      </c>
      <c r="AY76" s="1" t="s">
        <v>72</v>
      </c>
      <c r="AZ76" s="1" t="s">
        <v>72</v>
      </c>
      <c r="BA76" s="1" t="s">
        <v>72</v>
      </c>
      <c r="BB76" s="1" t="s">
        <v>547</v>
      </c>
      <c r="BC76" s="16"/>
    </row>
    <row r="77" spans="1:55" ht="18.600000000000001" customHeight="1">
      <c r="A77" s="1" t="s">
        <v>637</v>
      </c>
      <c r="B77" s="1">
        <v>210033</v>
      </c>
      <c r="C77" s="1" t="s">
        <v>71</v>
      </c>
      <c r="D77" s="3">
        <v>44264</v>
      </c>
      <c r="E77" s="1" t="s">
        <v>73</v>
      </c>
      <c r="F77" s="1" t="s">
        <v>638</v>
      </c>
      <c r="G77" s="1" t="s">
        <v>75</v>
      </c>
      <c r="H77" s="1" t="s">
        <v>208</v>
      </c>
      <c r="I77" s="1" t="s">
        <v>77</v>
      </c>
      <c r="J77" s="1" t="s">
        <v>78</v>
      </c>
      <c r="K77" s="1" t="s">
        <v>78</v>
      </c>
      <c r="L77" s="1" t="s">
        <v>78</v>
      </c>
      <c r="M77" s="1" t="s">
        <v>96</v>
      </c>
      <c r="N77" s="1" t="s">
        <v>72</v>
      </c>
      <c r="O77" s="16" t="s">
        <v>639</v>
      </c>
      <c r="P77" s="1" t="s">
        <v>83</v>
      </c>
      <c r="Q77" s="1" t="s">
        <v>123</v>
      </c>
      <c r="R77" s="1" t="s">
        <v>9043</v>
      </c>
      <c r="S77" s="1" t="s">
        <v>291</v>
      </c>
      <c r="T77" s="1" t="s">
        <v>72</v>
      </c>
      <c r="U77" s="1" t="s">
        <v>292</v>
      </c>
      <c r="V77" s="1" t="s">
        <v>292</v>
      </c>
      <c r="W77" s="1" t="s">
        <v>126</v>
      </c>
      <c r="X77" s="1">
        <v>56</v>
      </c>
      <c r="Y77" s="1" t="s">
        <v>88</v>
      </c>
      <c r="Z77" s="1" t="s">
        <v>72</v>
      </c>
      <c r="AA77" s="1" t="s">
        <v>619</v>
      </c>
      <c r="AB77" s="1" t="s">
        <v>90</v>
      </c>
      <c r="AC77" s="1" t="s">
        <v>91</v>
      </c>
      <c r="AD77" s="1" t="s">
        <v>92</v>
      </c>
      <c r="AE77" s="1" t="s">
        <v>72</v>
      </c>
      <c r="AF77" s="1" t="s">
        <v>254</v>
      </c>
      <c r="AG77" s="1">
        <v>2</v>
      </c>
      <c r="AH77" s="1" t="s">
        <v>300</v>
      </c>
      <c r="AI77" s="1">
        <v>6</v>
      </c>
      <c r="AJ77" s="1" t="s">
        <v>640</v>
      </c>
      <c r="AK77" s="1" t="s">
        <v>294</v>
      </c>
      <c r="AL77" s="1" t="s">
        <v>263</v>
      </c>
      <c r="AM77" s="1" t="s">
        <v>219</v>
      </c>
      <c r="AN77" s="3">
        <v>44265</v>
      </c>
      <c r="AO77" s="1" t="s">
        <v>641</v>
      </c>
      <c r="AP77" s="1" t="s">
        <v>641</v>
      </c>
      <c r="AQ77" s="1" t="s">
        <v>247</v>
      </c>
      <c r="AR77" s="1">
        <v>4</v>
      </c>
      <c r="AS77" s="1" t="s">
        <v>95</v>
      </c>
      <c r="AT77" s="1" t="s">
        <v>75</v>
      </c>
      <c r="AU77" s="1" t="s">
        <v>72</v>
      </c>
      <c r="AV77" s="1" t="s">
        <v>88</v>
      </c>
      <c r="AW77" s="1" t="s">
        <v>96</v>
      </c>
      <c r="AX77" s="1" t="s">
        <v>72</v>
      </c>
      <c r="AY77" s="1" t="s">
        <v>642</v>
      </c>
      <c r="AZ77" s="1" t="s">
        <v>643</v>
      </c>
      <c r="BA77" s="1">
        <v>21</v>
      </c>
      <c r="BB77" s="21" t="s">
        <v>100</v>
      </c>
      <c r="BC77" s="16"/>
    </row>
    <row r="78" spans="1:55" ht="18.600000000000001" customHeight="1">
      <c r="A78" s="1" t="s">
        <v>644</v>
      </c>
      <c r="B78" s="1">
        <v>210034</v>
      </c>
      <c r="C78" s="1" t="s">
        <v>71</v>
      </c>
      <c r="D78" s="3">
        <v>44265</v>
      </c>
      <c r="E78" s="1" t="s">
        <v>73</v>
      </c>
      <c r="F78" s="1" t="s">
        <v>645</v>
      </c>
      <c r="G78" s="1" t="s">
        <v>75</v>
      </c>
      <c r="H78" s="1" t="s">
        <v>208</v>
      </c>
      <c r="I78" s="1" t="s">
        <v>77</v>
      </c>
      <c r="J78" s="1" t="s">
        <v>78</v>
      </c>
      <c r="K78" s="1" t="s">
        <v>78</v>
      </c>
      <c r="L78" s="1" t="s">
        <v>78</v>
      </c>
      <c r="M78" s="1" t="s">
        <v>96</v>
      </c>
      <c r="N78" s="1" t="s">
        <v>72</v>
      </c>
      <c r="O78" s="16" t="s">
        <v>646</v>
      </c>
      <c r="P78" s="1" t="s">
        <v>409</v>
      </c>
      <c r="Q78" s="1" t="s">
        <v>410</v>
      </c>
      <c r="R78" s="1" t="s">
        <v>411</v>
      </c>
      <c r="S78" s="1" t="s">
        <v>152</v>
      </c>
      <c r="T78" s="1" t="s">
        <v>3832</v>
      </c>
      <c r="U78" s="1" t="s">
        <v>153</v>
      </c>
      <c r="V78" s="1" t="s">
        <v>164</v>
      </c>
      <c r="W78" s="1" t="s">
        <v>126</v>
      </c>
      <c r="X78" s="1">
        <v>50</v>
      </c>
      <c r="Y78" s="1" t="s">
        <v>88</v>
      </c>
      <c r="Z78" s="1" t="s">
        <v>72</v>
      </c>
      <c r="AA78" s="1" t="s">
        <v>414</v>
      </c>
      <c r="AB78" s="1" t="s">
        <v>90</v>
      </c>
      <c r="AC78" s="1" t="s">
        <v>91</v>
      </c>
      <c r="AD78" s="1" t="s">
        <v>92</v>
      </c>
      <c r="AE78" s="1" t="s">
        <v>72</v>
      </c>
      <c r="AF78" s="1" t="s">
        <v>72</v>
      </c>
      <c r="AG78" s="1">
        <v>2</v>
      </c>
      <c r="AH78" s="1" t="s">
        <v>647</v>
      </c>
      <c r="AI78" s="1" t="s">
        <v>72</v>
      </c>
      <c r="AJ78" s="1" t="s">
        <v>72</v>
      </c>
      <c r="AK78" s="1" t="s">
        <v>648</v>
      </c>
      <c r="AL78" s="1" t="s">
        <v>72</v>
      </c>
      <c r="AM78" s="1" t="s">
        <v>72</v>
      </c>
      <c r="AN78" s="3">
        <v>44266</v>
      </c>
      <c r="AO78" s="1" t="s">
        <v>649</v>
      </c>
      <c r="AP78" s="1" t="s">
        <v>650</v>
      </c>
      <c r="AQ78" s="1" t="s">
        <v>247</v>
      </c>
      <c r="AR78" s="1">
        <v>4</v>
      </c>
      <c r="AS78" s="1" t="s">
        <v>183</v>
      </c>
      <c r="AT78" s="1" t="s">
        <v>75</v>
      </c>
      <c r="AU78" s="1" t="s">
        <v>72</v>
      </c>
      <c r="AV78" s="1" t="s">
        <v>88</v>
      </c>
      <c r="AW78" s="1" t="s">
        <v>96</v>
      </c>
      <c r="AX78" s="1" t="s">
        <v>72</v>
      </c>
      <c r="AY78" s="1" t="s">
        <v>651</v>
      </c>
      <c r="AZ78" s="1" t="s">
        <v>652</v>
      </c>
      <c r="BA78" s="1">
        <v>65</v>
      </c>
      <c r="BB78" s="21" t="s">
        <v>100</v>
      </c>
      <c r="BC78" s="16"/>
    </row>
    <row r="79" spans="1:55" ht="18.600000000000001" customHeight="1">
      <c r="A79" s="1" t="s">
        <v>653</v>
      </c>
      <c r="B79" s="1">
        <v>210035</v>
      </c>
      <c r="C79" s="1" t="s">
        <v>71</v>
      </c>
      <c r="D79" s="3">
        <v>44266</v>
      </c>
      <c r="E79" s="1" t="s">
        <v>498</v>
      </c>
      <c r="F79" s="1" t="s">
        <v>654</v>
      </c>
      <c r="G79" s="1" t="s">
        <v>75</v>
      </c>
      <c r="H79" s="1" t="s">
        <v>565</v>
      </c>
      <c r="I79" s="1" t="s">
        <v>77</v>
      </c>
      <c r="J79" s="1" t="s">
        <v>78</v>
      </c>
      <c r="K79" s="1" t="s">
        <v>78</v>
      </c>
      <c r="L79" s="1" t="s">
        <v>78</v>
      </c>
      <c r="M79" s="1" t="s">
        <v>96</v>
      </c>
      <c r="N79" s="1" t="s">
        <v>72</v>
      </c>
      <c r="O79" s="16" t="s">
        <v>655</v>
      </c>
      <c r="P79" s="1" t="s">
        <v>394</v>
      </c>
      <c r="Q79" s="1" t="s">
        <v>394</v>
      </c>
      <c r="R79" s="1" t="s">
        <v>1954</v>
      </c>
      <c r="S79" s="1" t="s">
        <v>84</v>
      </c>
      <c r="T79" s="1" t="s">
        <v>72</v>
      </c>
      <c r="U79" s="1" t="s">
        <v>656</v>
      </c>
      <c r="V79" s="1" t="s">
        <v>657</v>
      </c>
      <c r="W79" s="1" t="s">
        <v>126</v>
      </c>
      <c r="X79" s="1">
        <v>62</v>
      </c>
      <c r="Y79" s="1" t="s">
        <v>88</v>
      </c>
      <c r="Z79" s="1" t="s">
        <v>72</v>
      </c>
      <c r="AA79" s="1" t="s">
        <v>414</v>
      </c>
      <c r="AB79" s="1" t="s">
        <v>90</v>
      </c>
      <c r="AC79" s="1" t="s">
        <v>91</v>
      </c>
      <c r="AD79" s="1" t="s">
        <v>92</v>
      </c>
      <c r="AE79" s="1" t="s">
        <v>658</v>
      </c>
      <c r="AF79" s="1" t="s">
        <v>254</v>
      </c>
      <c r="AG79" s="1">
        <v>2</v>
      </c>
      <c r="AH79" s="1" t="s">
        <v>659</v>
      </c>
      <c r="AI79" s="1" t="s">
        <v>72</v>
      </c>
      <c r="AJ79" s="1" t="s">
        <v>72</v>
      </c>
      <c r="AK79" s="1" t="s">
        <v>220</v>
      </c>
      <c r="AL79" s="1" t="s">
        <v>72</v>
      </c>
      <c r="AM79" s="1" t="s">
        <v>72</v>
      </c>
      <c r="AN79" s="3">
        <v>44266</v>
      </c>
      <c r="AO79" s="1" t="s">
        <v>661</v>
      </c>
      <c r="AP79" s="1" t="s">
        <v>662</v>
      </c>
      <c r="AQ79" s="1" t="s">
        <v>247</v>
      </c>
      <c r="AR79" s="1">
        <v>4</v>
      </c>
      <c r="AS79" s="1" t="s">
        <v>95</v>
      </c>
      <c r="AT79" s="1" t="s">
        <v>75</v>
      </c>
      <c r="AU79" s="1" t="s">
        <v>72</v>
      </c>
      <c r="AV79" s="1" t="s">
        <v>88</v>
      </c>
      <c r="AW79" s="1" t="s">
        <v>96</v>
      </c>
      <c r="AX79" s="1" t="s">
        <v>72</v>
      </c>
      <c r="AY79" s="1" t="s">
        <v>312</v>
      </c>
      <c r="AZ79" s="1" t="s">
        <v>663</v>
      </c>
      <c r="BA79" s="1">
        <v>70</v>
      </c>
      <c r="BB79" s="21" t="s">
        <v>100</v>
      </c>
      <c r="BC79" s="16"/>
    </row>
    <row r="80" spans="1:55" ht="18.600000000000001" customHeight="1">
      <c r="A80" s="1" t="s">
        <v>664</v>
      </c>
      <c r="B80" s="1">
        <v>210036</v>
      </c>
      <c r="C80" s="1" t="s">
        <v>71</v>
      </c>
      <c r="D80" s="3">
        <v>44268</v>
      </c>
      <c r="E80" s="1" t="s">
        <v>73</v>
      </c>
      <c r="F80" s="1" t="s">
        <v>665</v>
      </c>
      <c r="G80" s="1" t="s">
        <v>75</v>
      </c>
      <c r="H80" s="1" t="s">
        <v>565</v>
      </c>
      <c r="I80" s="1" t="s">
        <v>77</v>
      </c>
      <c r="J80" s="1" t="s">
        <v>78</v>
      </c>
      <c r="K80" s="1" t="s">
        <v>78</v>
      </c>
      <c r="L80" s="1" t="s">
        <v>78</v>
      </c>
      <c r="M80" s="1" t="s">
        <v>96</v>
      </c>
      <c r="N80" s="1" t="s">
        <v>72</v>
      </c>
      <c r="O80" s="16" t="s">
        <v>666</v>
      </c>
      <c r="P80" s="1" t="s">
        <v>83</v>
      </c>
      <c r="Q80" s="1" t="s">
        <v>667</v>
      </c>
      <c r="R80" s="1" t="s">
        <v>9043</v>
      </c>
      <c r="S80" s="1" t="s">
        <v>84</v>
      </c>
      <c r="T80" s="1" t="s">
        <v>72</v>
      </c>
      <c r="U80" s="1" t="s">
        <v>189</v>
      </c>
      <c r="V80" s="1" t="s">
        <v>189</v>
      </c>
      <c r="W80" s="1" t="s">
        <v>126</v>
      </c>
      <c r="X80" s="1">
        <v>60</v>
      </c>
      <c r="Y80" s="1" t="s">
        <v>88</v>
      </c>
      <c r="Z80" s="1" t="s">
        <v>72</v>
      </c>
      <c r="AA80" s="1" t="s">
        <v>619</v>
      </c>
      <c r="AB80" s="1" t="s">
        <v>90</v>
      </c>
      <c r="AC80" s="1" t="s">
        <v>91</v>
      </c>
      <c r="AD80" s="1" t="s">
        <v>92</v>
      </c>
      <c r="AE80" s="1" t="s">
        <v>72</v>
      </c>
      <c r="AF80" s="1" t="s">
        <v>229</v>
      </c>
      <c r="AG80" s="1">
        <v>2</v>
      </c>
      <c r="AH80" s="1" t="s">
        <v>230</v>
      </c>
      <c r="AI80" s="1" t="s">
        <v>72</v>
      </c>
      <c r="AJ80" s="1" t="s">
        <v>72</v>
      </c>
      <c r="AK80" s="1" t="s">
        <v>220</v>
      </c>
      <c r="AL80" s="1" t="s">
        <v>72</v>
      </c>
      <c r="AM80" s="1" t="s">
        <v>72</v>
      </c>
      <c r="AN80" s="3">
        <v>44268</v>
      </c>
      <c r="AO80" s="1" t="s">
        <v>669</v>
      </c>
      <c r="AP80" s="1" t="s">
        <v>670</v>
      </c>
      <c r="AQ80" s="1" t="s">
        <v>247</v>
      </c>
      <c r="AR80" s="1">
        <v>4</v>
      </c>
      <c r="AS80" s="1" t="s">
        <v>95</v>
      </c>
      <c r="AT80" s="1" t="s">
        <v>75</v>
      </c>
      <c r="AU80" s="1" t="s">
        <v>72</v>
      </c>
      <c r="AV80" s="1" t="s">
        <v>88</v>
      </c>
      <c r="AW80" s="1" t="s">
        <v>96</v>
      </c>
      <c r="AX80" s="1" t="s">
        <v>72</v>
      </c>
      <c r="AY80" s="1" t="s">
        <v>312</v>
      </c>
      <c r="AZ80" s="1" t="s">
        <v>671</v>
      </c>
      <c r="BA80" s="1">
        <v>64</v>
      </c>
      <c r="BB80" s="21" t="s">
        <v>100</v>
      </c>
      <c r="BC80" s="16"/>
    </row>
    <row r="81" spans="1:55" ht="18.600000000000001" customHeight="1">
      <c r="A81" s="1" t="s">
        <v>672</v>
      </c>
      <c r="B81" s="1">
        <v>210037</v>
      </c>
      <c r="C81" s="1" t="s">
        <v>71</v>
      </c>
      <c r="D81" s="3">
        <v>44269</v>
      </c>
      <c r="E81" s="1" t="s">
        <v>73</v>
      </c>
      <c r="F81" s="1" t="s">
        <v>673</v>
      </c>
      <c r="G81" s="1" t="s">
        <v>75</v>
      </c>
      <c r="H81" s="1" t="s">
        <v>208</v>
      </c>
      <c r="I81" s="1" t="s">
        <v>77</v>
      </c>
      <c r="J81" s="1" t="s">
        <v>78</v>
      </c>
      <c r="K81" s="1" t="s">
        <v>78</v>
      </c>
      <c r="L81" s="1" t="s">
        <v>78</v>
      </c>
      <c r="M81" s="1" t="s">
        <v>96</v>
      </c>
      <c r="N81" s="1" t="s">
        <v>72</v>
      </c>
      <c r="O81" s="16" t="s">
        <v>674</v>
      </c>
      <c r="P81" s="1" t="s">
        <v>83</v>
      </c>
      <c r="Q81" s="1" t="s">
        <v>123</v>
      </c>
      <c r="R81" s="1" t="s">
        <v>9043</v>
      </c>
      <c r="S81" s="1" t="s">
        <v>152</v>
      </c>
      <c r="T81" s="1" t="s">
        <v>72</v>
      </c>
      <c r="U81" s="1" t="s">
        <v>153</v>
      </c>
      <c r="V81" s="1" t="s">
        <v>154</v>
      </c>
      <c r="W81" s="1" t="s">
        <v>126</v>
      </c>
      <c r="X81" s="1">
        <v>65</v>
      </c>
      <c r="Y81" s="1" t="s">
        <v>88</v>
      </c>
      <c r="Z81" s="1" t="s">
        <v>72</v>
      </c>
      <c r="AA81" s="1" t="s">
        <v>299</v>
      </c>
      <c r="AB81" s="1" t="s">
        <v>90</v>
      </c>
      <c r="AC81" s="1" t="s">
        <v>91</v>
      </c>
      <c r="AD81" s="1" t="s">
        <v>92</v>
      </c>
      <c r="AE81" s="1" t="s">
        <v>72</v>
      </c>
      <c r="AF81" s="1" t="s">
        <v>254</v>
      </c>
      <c r="AG81" s="1">
        <v>2</v>
      </c>
      <c r="AH81" s="1" t="s">
        <v>367</v>
      </c>
      <c r="AI81" s="1" t="s">
        <v>72</v>
      </c>
      <c r="AJ81" s="1" t="s">
        <v>72</v>
      </c>
      <c r="AK81" s="1" t="s">
        <v>262</v>
      </c>
      <c r="AL81" s="1" t="s">
        <v>263</v>
      </c>
      <c r="AM81" s="1" t="s">
        <v>636</v>
      </c>
      <c r="AN81" s="3">
        <v>44269</v>
      </c>
      <c r="AO81" s="1" t="s">
        <v>676</v>
      </c>
      <c r="AP81" s="1" t="s">
        <v>677</v>
      </c>
      <c r="AQ81" s="1" t="s">
        <v>247</v>
      </c>
      <c r="AR81" s="1">
        <v>4</v>
      </c>
      <c r="AS81" s="1" t="s">
        <v>183</v>
      </c>
      <c r="AT81" s="1" t="s">
        <v>75</v>
      </c>
      <c r="AU81" s="1" t="s">
        <v>72</v>
      </c>
      <c r="AV81" s="1" t="s">
        <v>88</v>
      </c>
      <c r="AW81" s="1" t="s">
        <v>96</v>
      </c>
      <c r="AX81" s="1" t="s">
        <v>72</v>
      </c>
      <c r="AY81" s="1" t="s">
        <v>651</v>
      </c>
      <c r="AZ81" s="1" t="s">
        <v>678</v>
      </c>
      <c r="BA81" s="1">
        <v>40</v>
      </c>
      <c r="BB81" s="21" t="s">
        <v>100</v>
      </c>
      <c r="BC81" s="16"/>
    </row>
    <row r="82" spans="1:55" ht="18.600000000000001" customHeight="1">
      <c r="A82" s="1" t="s">
        <v>679</v>
      </c>
      <c r="B82" s="1">
        <v>210038</v>
      </c>
      <c r="C82" s="1" t="s">
        <v>71</v>
      </c>
      <c r="D82" s="3">
        <v>44270</v>
      </c>
      <c r="E82" s="1" t="s">
        <v>498</v>
      </c>
      <c r="F82" s="1" t="s">
        <v>680</v>
      </c>
      <c r="G82" s="1" t="s">
        <v>75</v>
      </c>
      <c r="H82" s="1" t="s">
        <v>565</v>
      </c>
      <c r="I82" s="1" t="s">
        <v>77</v>
      </c>
      <c r="J82" s="1" t="s">
        <v>78</v>
      </c>
      <c r="K82" s="1" t="s">
        <v>78</v>
      </c>
      <c r="L82" s="8" t="s">
        <v>172</v>
      </c>
      <c r="M82" s="1" t="s">
        <v>96</v>
      </c>
      <c r="N82" s="1" t="s">
        <v>681</v>
      </c>
      <c r="O82" s="76" t="s">
        <v>682</v>
      </c>
      <c r="P82" s="1" t="s">
        <v>394</v>
      </c>
      <c r="Q82" s="1" t="s">
        <v>394</v>
      </c>
      <c r="R82" s="1" t="s">
        <v>1954</v>
      </c>
      <c r="S82" s="1" t="s">
        <v>84</v>
      </c>
      <c r="T82" s="1" t="s">
        <v>72</v>
      </c>
      <c r="U82" s="1" t="s">
        <v>140</v>
      </c>
      <c r="V82" s="1" t="s">
        <v>181</v>
      </c>
      <c r="W82" s="1" t="s">
        <v>87</v>
      </c>
      <c r="X82" s="1">
        <v>40</v>
      </c>
      <c r="Y82" s="1" t="s">
        <v>88</v>
      </c>
      <c r="Z82" s="1" t="s">
        <v>72</v>
      </c>
      <c r="AA82" s="1" t="s">
        <v>414</v>
      </c>
      <c r="AB82" s="1" t="s">
        <v>90</v>
      </c>
      <c r="AC82" s="1" t="s">
        <v>91</v>
      </c>
      <c r="AD82" s="1" t="s">
        <v>92</v>
      </c>
      <c r="AE82" s="1" t="s">
        <v>72</v>
      </c>
      <c r="AF82" s="1" t="s">
        <v>72</v>
      </c>
      <c r="AG82" s="1" t="s">
        <v>72</v>
      </c>
      <c r="AH82" s="1" t="s">
        <v>72</v>
      </c>
      <c r="AI82" s="1" t="s">
        <v>72</v>
      </c>
      <c r="AJ82" s="1" t="s">
        <v>72</v>
      </c>
      <c r="AK82" s="1" t="s">
        <v>72</v>
      </c>
      <c r="AL82" s="1" t="s">
        <v>72</v>
      </c>
      <c r="AM82" s="1" t="s">
        <v>72</v>
      </c>
      <c r="AN82" s="3">
        <v>44270</v>
      </c>
      <c r="AO82" s="1" t="s">
        <v>683</v>
      </c>
      <c r="AP82" s="1" t="s">
        <v>683</v>
      </c>
      <c r="AQ82" s="1" t="s">
        <v>247</v>
      </c>
      <c r="AR82" s="1">
        <v>4</v>
      </c>
      <c r="AS82" s="1" t="s">
        <v>684</v>
      </c>
      <c r="AT82" s="1" t="s">
        <v>75</v>
      </c>
      <c r="AU82" s="1" t="s">
        <v>72</v>
      </c>
      <c r="AV82" s="1" t="s">
        <v>88</v>
      </c>
      <c r="AW82" s="1" t="s">
        <v>96</v>
      </c>
      <c r="AX82" s="1" t="s">
        <v>72</v>
      </c>
      <c r="AY82" s="1" t="s">
        <v>312</v>
      </c>
      <c r="AZ82" s="1" t="s">
        <v>685</v>
      </c>
      <c r="BA82" s="1">
        <v>28</v>
      </c>
      <c r="BB82" s="21" t="s">
        <v>100</v>
      </c>
      <c r="BC82" s="16"/>
    </row>
    <row r="83" spans="1:55" ht="18.600000000000001" customHeight="1">
      <c r="A83" s="1" t="s">
        <v>686</v>
      </c>
      <c r="B83" s="1">
        <v>210039</v>
      </c>
      <c r="C83" s="1" t="s">
        <v>71</v>
      </c>
      <c r="D83" s="3">
        <v>44271</v>
      </c>
      <c r="E83" s="1" t="s">
        <v>73</v>
      </c>
      <c r="F83" s="1" t="s">
        <v>687</v>
      </c>
      <c r="G83" s="1" t="s">
        <v>75</v>
      </c>
      <c r="H83" s="1" t="s">
        <v>208</v>
      </c>
      <c r="I83" s="1" t="s">
        <v>77</v>
      </c>
      <c r="J83" s="1" t="s">
        <v>78</v>
      </c>
      <c r="K83" s="1" t="s">
        <v>78</v>
      </c>
      <c r="L83" s="1" t="s">
        <v>78</v>
      </c>
      <c r="M83" s="1" t="s">
        <v>96</v>
      </c>
      <c r="N83" s="1" t="s">
        <v>72</v>
      </c>
      <c r="O83" s="16" t="s">
        <v>688</v>
      </c>
      <c r="P83" s="1" t="s">
        <v>83</v>
      </c>
      <c r="Q83" s="1" t="s">
        <v>123</v>
      </c>
      <c r="R83" s="1" t="s">
        <v>9043</v>
      </c>
      <c r="S83" s="1" t="s">
        <v>490</v>
      </c>
      <c r="T83" s="1" t="s">
        <v>72</v>
      </c>
      <c r="U83" s="1" t="s">
        <v>491</v>
      </c>
      <c r="V83" s="1" t="s">
        <v>492</v>
      </c>
      <c r="W83" s="1" t="s">
        <v>87</v>
      </c>
      <c r="X83" s="1">
        <v>60</v>
      </c>
      <c r="Y83" s="1" t="s">
        <v>88</v>
      </c>
      <c r="Z83" s="1" t="s">
        <v>72</v>
      </c>
      <c r="AA83" s="1" t="s">
        <v>619</v>
      </c>
      <c r="AB83" s="1" t="s">
        <v>90</v>
      </c>
      <c r="AC83" s="1" t="s">
        <v>91</v>
      </c>
      <c r="AD83" s="1" t="s">
        <v>92</v>
      </c>
      <c r="AE83" s="1" t="s">
        <v>72</v>
      </c>
      <c r="AF83" s="1" t="s">
        <v>229</v>
      </c>
      <c r="AG83" s="1">
        <v>2</v>
      </c>
      <c r="AH83" s="1" t="s">
        <v>230</v>
      </c>
      <c r="AI83" s="1" t="s">
        <v>72</v>
      </c>
      <c r="AJ83" s="1" t="s">
        <v>72</v>
      </c>
      <c r="AK83" s="1" t="s">
        <v>689</v>
      </c>
      <c r="AL83" s="1" t="s">
        <v>72</v>
      </c>
      <c r="AM83" s="1" t="s">
        <v>72</v>
      </c>
      <c r="AN83" s="3">
        <v>44272</v>
      </c>
      <c r="AO83" s="1" t="s">
        <v>690</v>
      </c>
      <c r="AP83" s="1" t="s">
        <v>690</v>
      </c>
      <c r="AQ83" s="1" t="s">
        <v>72</v>
      </c>
      <c r="AR83" s="1">
        <v>4</v>
      </c>
      <c r="AS83" s="1" t="s">
        <v>183</v>
      </c>
      <c r="AT83" s="1" t="s">
        <v>75</v>
      </c>
      <c r="AU83" s="1" t="s">
        <v>72</v>
      </c>
      <c r="AV83" s="1" t="s">
        <v>88</v>
      </c>
      <c r="AW83" s="1" t="s">
        <v>96</v>
      </c>
      <c r="AX83" s="1" t="s">
        <v>72</v>
      </c>
      <c r="AY83" s="1" t="s">
        <v>691</v>
      </c>
      <c r="AZ83" s="1" t="s">
        <v>692</v>
      </c>
      <c r="BA83" s="1">
        <f>14*7</f>
        <v>98</v>
      </c>
      <c r="BB83" s="21" t="s">
        <v>100</v>
      </c>
      <c r="BC83" s="16"/>
    </row>
    <row r="84" spans="1:55" ht="18.600000000000001" customHeight="1">
      <c r="A84" s="1">
        <v>210040</v>
      </c>
      <c r="B84" s="1">
        <v>210040</v>
      </c>
      <c r="C84" s="1" t="s">
        <v>71</v>
      </c>
      <c r="D84" s="3">
        <v>44272</v>
      </c>
      <c r="E84" s="1" t="s">
        <v>73</v>
      </c>
      <c r="F84" s="1" t="s">
        <v>693</v>
      </c>
      <c r="G84" s="1" t="s">
        <v>75</v>
      </c>
      <c r="H84" s="1" t="s">
        <v>208</v>
      </c>
      <c r="I84" s="1" t="s">
        <v>77</v>
      </c>
      <c r="J84" s="1" t="s">
        <v>78</v>
      </c>
      <c r="K84" s="1" t="s">
        <v>78</v>
      </c>
      <c r="L84" s="8" t="s">
        <v>172</v>
      </c>
      <c r="M84" s="1" t="s">
        <v>79</v>
      </c>
      <c r="N84" s="1" t="s">
        <v>694</v>
      </c>
      <c r="O84" s="75" t="s">
        <v>72</v>
      </c>
      <c r="P84" s="1" t="s">
        <v>409</v>
      </c>
      <c r="Q84" s="1" t="s">
        <v>410</v>
      </c>
      <c r="R84" s="1" t="s">
        <v>411</v>
      </c>
      <c r="S84" s="1" t="s">
        <v>152</v>
      </c>
      <c r="T84" s="1" t="s">
        <v>72</v>
      </c>
      <c r="U84" s="1" t="s">
        <v>153</v>
      </c>
      <c r="V84" s="1" t="s">
        <v>154</v>
      </c>
      <c r="W84" s="1" t="s">
        <v>126</v>
      </c>
      <c r="X84" s="1">
        <v>55</v>
      </c>
      <c r="Y84" s="1" t="s">
        <v>88</v>
      </c>
      <c r="Z84" s="1" t="s">
        <v>72</v>
      </c>
      <c r="AA84" s="1" t="s">
        <v>619</v>
      </c>
      <c r="AB84" s="1" t="s">
        <v>90</v>
      </c>
      <c r="AC84" s="1" t="s">
        <v>91</v>
      </c>
      <c r="AD84" s="1" t="s">
        <v>92</v>
      </c>
      <c r="AE84" s="1" t="s">
        <v>72</v>
      </c>
      <c r="AF84" s="1" t="s">
        <v>72</v>
      </c>
      <c r="AG84" s="1" t="s">
        <v>72</v>
      </c>
      <c r="AH84" s="1" t="s">
        <v>695</v>
      </c>
      <c r="AI84" s="1" t="s">
        <v>72</v>
      </c>
      <c r="AJ84" s="1" t="s">
        <v>72</v>
      </c>
      <c r="AK84" s="1" t="s">
        <v>696</v>
      </c>
      <c r="AL84" s="1" t="s">
        <v>72</v>
      </c>
      <c r="AM84" s="1" t="s">
        <v>72</v>
      </c>
      <c r="AN84" s="3">
        <v>44273</v>
      </c>
      <c r="AO84" s="6" t="s">
        <v>72</v>
      </c>
      <c r="AP84" s="6" t="s">
        <v>72</v>
      </c>
      <c r="AQ84" s="6" t="s">
        <v>72</v>
      </c>
      <c r="AR84" s="6" t="s">
        <v>72</v>
      </c>
      <c r="AS84" s="6" t="s">
        <v>72</v>
      </c>
      <c r="AT84" s="6" t="s">
        <v>72</v>
      </c>
      <c r="AU84" s="1" t="s">
        <v>72</v>
      </c>
      <c r="AV84" s="1" t="s">
        <v>88</v>
      </c>
      <c r="AW84" s="1" t="s">
        <v>79</v>
      </c>
      <c r="AX84" s="1" t="s">
        <v>72</v>
      </c>
      <c r="AY84" s="1" t="s">
        <v>72</v>
      </c>
      <c r="AZ84" s="1" t="s">
        <v>72</v>
      </c>
      <c r="BA84" s="1" t="s">
        <v>72</v>
      </c>
      <c r="BB84" s="1" t="s">
        <v>160</v>
      </c>
      <c r="BC84" s="16"/>
    </row>
    <row r="85" spans="1:55" ht="18.600000000000001" customHeight="1">
      <c r="A85" s="1" t="s">
        <v>697</v>
      </c>
      <c r="B85" s="1">
        <v>210041</v>
      </c>
      <c r="C85" s="1" t="s">
        <v>71</v>
      </c>
      <c r="D85" s="3">
        <v>44280</v>
      </c>
      <c r="E85" s="1" t="s">
        <v>73</v>
      </c>
      <c r="F85" s="1" t="s">
        <v>698</v>
      </c>
      <c r="G85" s="1" t="s">
        <v>75</v>
      </c>
      <c r="H85" s="1" t="s">
        <v>565</v>
      </c>
      <c r="I85" s="1" t="s">
        <v>77</v>
      </c>
      <c r="J85" s="1" t="s">
        <v>78</v>
      </c>
      <c r="K85" s="8" t="s">
        <v>172</v>
      </c>
      <c r="L85" s="8" t="s">
        <v>172</v>
      </c>
      <c r="M85" s="1" t="s">
        <v>96</v>
      </c>
      <c r="N85" s="1" t="s">
        <v>456</v>
      </c>
      <c r="O85" s="76" t="s">
        <v>699</v>
      </c>
      <c r="P85" s="1" t="s">
        <v>83</v>
      </c>
      <c r="Q85" s="1" t="s">
        <v>123</v>
      </c>
      <c r="R85" s="1" t="s">
        <v>9043</v>
      </c>
      <c r="S85" s="1" t="s">
        <v>84</v>
      </c>
      <c r="T85" s="1" t="s">
        <v>72</v>
      </c>
      <c r="U85" s="1" t="s">
        <v>104</v>
      </c>
      <c r="V85" s="1" t="s">
        <v>310</v>
      </c>
      <c r="W85" s="1" t="s">
        <v>87</v>
      </c>
      <c r="X85" s="1">
        <v>55</v>
      </c>
      <c r="Y85" s="1" t="s">
        <v>88</v>
      </c>
      <c r="Z85" s="1" t="s">
        <v>72</v>
      </c>
      <c r="AA85" s="1" t="s">
        <v>619</v>
      </c>
      <c r="AB85" s="1" t="s">
        <v>90</v>
      </c>
      <c r="AC85" s="1" t="s">
        <v>91</v>
      </c>
      <c r="AD85" s="1" t="s">
        <v>92</v>
      </c>
      <c r="AE85" s="1" t="s">
        <v>72</v>
      </c>
      <c r="AF85" s="1" t="s">
        <v>229</v>
      </c>
      <c r="AG85" s="1">
        <v>2</v>
      </c>
      <c r="AH85" s="1" t="s">
        <v>230</v>
      </c>
      <c r="AI85" s="1" t="s">
        <v>72</v>
      </c>
      <c r="AJ85" s="1" t="s">
        <v>72</v>
      </c>
      <c r="AK85" s="1" t="s">
        <v>220</v>
      </c>
      <c r="AL85" s="1" t="s">
        <v>72</v>
      </c>
      <c r="AM85" s="1" t="s">
        <v>72</v>
      </c>
      <c r="AN85" s="3">
        <v>44280</v>
      </c>
      <c r="AO85" s="1" t="s">
        <v>700</v>
      </c>
      <c r="AP85" s="1" t="s">
        <v>700</v>
      </c>
      <c r="AQ85" s="1" t="s">
        <v>247</v>
      </c>
      <c r="AR85" s="1">
        <v>4</v>
      </c>
      <c r="AS85" s="1" t="s">
        <v>95</v>
      </c>
      <c r="AT85" s="1" t="s">
        <v>88</v>
      </c>
      <c r="AU85" s="1" t="s">
        <v>72</v>
      </c>
      <c r="AV85" s="1" t="s">
        <v>88</v>
      </c>
      <c r="AW85" s="1" t="s">
        <v>96</v>
      </c>
      <c r="AX85" s="1" t="s">
        <v>72</v>
      </c>
      <c r="AY85" s="1" t="s">
        <v>312</v>
      </c>
      <c r="AZ85" s="1" t="s">
        <v>701</v>
      </c>
      <c r="BA85" s="1">
        <v>67</v>
      </c>
      <c r="BB85" s="21" t="s">
        <v>100</v>
      </c>
      <c r="BC85" s="16"/>
    </row>
    <row r="86" spans="1:55" ht="18.600000000000001" customHeight="1">
      <c r="A86" s="1" t="s">
        <v>702</v>
      </c>
      <c r="B86" s="1">
        <v>210042</v>
      </c>
      <c r="C86" s="1" t="s">
        <v>71</v>
      </c>
      <c r="D86" s="3">
        <v>44282</v>
      </c>
      <c r="E86" s="1" t="s">
        <v>73</v>
      </c>
      <c r="F86" s="1" t="s">
        <v>703</v>
      </c>
      <c r="G86" s="1" t="s">
        <v>75</v>
      </c>
      <c r="H86" s="1" t="s">
        <v>170</v>
      </c>
      <c r="I86" s="1" t="s">
        <v>473</v>
      </c>
      <c r="J86" s="1" t="s">
        <v>78</v>
      </c>
      <c r="K86" s="1" t="s">
        <v>78</v>
      </c>
      <c r="L86" s="8" t="s">
        <v>172</v>
      </c>
      <c r="M86" s="1" t="s">
        <v>79</v>
      </c>
      <c r="N86" s="1" t="s">
        <v>704</v>
      </c>
      <c r="O86" s="78" t="s">
        <v>705</v>
      </c>
      <c r="P86" s="1" t="s">
        <v>83</v>
      </c>
      <c r="Q86" s="1" t="s">
        <v>123</v>
      </c>
      <c r="R86" s="1" t="s">
        <v>9043</v>
      </c>
      <c r="S86" s="1" t="s">
        <v>152</v>
      </c>
      <c r="T86" s="1" t="s">
        <v>72</v>
      </c>
      <c r="U86" s="1" t="s">
        <v>153</v>
      </c>
      <c r="V86" s="1" t="s">
        <v>164</v>
      </c>
      <c r="W86" s="1" t="s">
        <v>126</v>
      </c>
      <c r="X86" s="1">
        <v>47</v>
      </c>
      <c r="Y86" s="1" t="s">
        <v>88</v>
      </c>
      <c r="Z86" s="1" t="s">
        <v>72</v>
      </c>
      <c r="AA86" s="1" t="s">
        <v>299</v>
      </c>
      <c r="AB86" s="1" t="s">
        <v>90</v>
      </c>
      <c r="AC86" s="1" t="s">
        <v>91</v>
      </c>
      <c r="AD86" s="1" t="s">
        <v>92</v>
      </c>
      <c r="AE86" s="1" t="s">
        <v>72</v>
      </c>
      <c r="AF86" s="1" t="s">
        <v>244</v>
      </c>
      <c r="AG86" s="1">
        <v>1</v>
      </c>
      <c r="AH86" s="1" t="s">
        <v>245</v>
      </c>
      <c r="AI86" s="1" t="s">
        <v>72</v>
      </c>
      <c r="AJ86" s="1" t="s">
        <v>72</v>
      </c>
      <c r="AK86" s="1" t="s">
        <v>706</v>
      </c>
      <c r="AL86" s="1" t="s">
        <v>263</v>
      </c>
      <c r="AM86" s="1" t="s">
        <v>636</v>
      </c>
      <c r="AN86" s="3">
        <v>44282</v>
      </c>
      <c r="AO86" s="6" t="s">
        <v>72</v>
      </c>
      <c r="AP86" s="6" t="s">
        <v>72</v>
      </c>
      <c r="AQ86" s="6" t="s">
        <v>72</v>
      </c>
      <c r="AR86" s="6" t="s">
        <v>72</v>
      </c>
      <c r="AS86" s="6" t="s">
        <v>72</v>
      </c>
      <c r="AT86" s="6" t="s">
        <v>72</v>
      </c>
      <c r="AU86" s="1" t="s">
        <v>72</v>
      </c>
      <c r="AV86" s="1" t="s">
        <v>88</v>
      </c>
      <c r="AW86" s="1" t="s">
        <v>79</v>
      </c>
      <c r="AX86" s="1" t="s">
        <v>72</v>
      </c>
      <c r="AY86" s="1" t="s">
        <v>72</v>
      </c>
      <c r="AZ86" s="1" t="s">
        <v>72</v>
      </c>
      <c r="BA86" s="1" t="s">
        <v>72</v>
      </c>
      <c r="BB86" s="1" t="s">
        <v>160</v>
      </c>
      <c r="BC86" s="1" t="s">
        <v>707</v>
      </c>
    </row>
    <row r="87" spans="1:55" ht="18.600000000000001" customHeight="1">
      <c r="A87" s="1" t="s">
        <v>708</v>
      </c>
      <c r="B87" s="1">
        <v>210043</v>
      </c>
      <c r="C87" s="1" t="s">
        <v>497</v>
      </c>
      <c r="D87" s="3">
        <v>44283</v>
      </c>
      <c r="E87" s="1" t="s">
        <v>73</v>
      </c>
      <c r="F87" s="1" t="s">
        <v>709</v>
      </c>
      <c r="G87" s="1" t="s">
        <v>75</v>
      </c>
      <c r="H87" s="1" t="s">
        <v>500</v>
      </c>
      <c r="I87" s="1" t="s">
        <v>497</v>
      </c>
      <c r="J87" s="1" t="s">
        <v>78</v>
      </c>
      <c r="K87" s="1" t="s">
        <v>78</v>
      </c>
      <c r="L87" s="1" t="s">
        <v>78</v>
      </c>
      <c r="M87" s="1" t="s">
        <v>96</v>
      </c>
      <c r="N87" s="1" t="s">
        <v>72</v>
      </c>
      <c r="O87" s="16" t="s">
        <v>710</v>
      </c>
      <c r="P87" s="1" t="s">
        <v>83</v>
      </c>
      <c r="Q87" s="1" t="s">
        <v>82</v>
      </c>
      <c r="R87" s="1" t="s">
        <v>9043</v>
      </c>
      <c r="S87" s="1" t="s">
        <v>84</v>
      </c>
      <c r="T87" s="1" t="s">
        <v>72</v>
      </c>
      <c r="U87" s="1" t="s">
        <v>189</v>
      </c>
      <c r="V87" s="1" t="s">
        <v>189</v>
      </c>
      <c r="W87" s="1" t="s">
        <v>126</v>
      </c>
      <c r="X87" s="1">
        <v>45</v>
      </c>
      <c r="Y87" s="1" t="s">
        <v>88</v>
      </c>
      <c r="Z87" s="1" t="s">
        <v>72</v>
      </c>
      <c r="AA87" s="1" t="s">
        <v>414</v>
      </c>
      <c r="AB87" s="1" t="s">
        <v>90</v>
      </c>
      <c r="AC87" s="1" t="s">
        <v>91</v>
      </c>
      <c r="AD87" s="1" t="s">
        <v>92</v>
      </c>
      <c r="AE87" s="1" t="s">
        <v>72</v>
      </c>
      <c r="AF87" s="1" t="s">
        <v>217</v>
      </c>
      <c r="AG87" s="1">
        <v>2</v>
      </c>
      <c r="AH87" s="1" t="s">
        <v>519</v>
      </c>
      <c r="AI87" s="1" t="s">
        <v>72</v>
      </c>
      <c r="AJ87" s="1" t="s">
        <v>72</v>
      </c>
      <c r="AK87" s="1" t="s">
        <v>220</v>
      </c>
      <c r="AL87" s="1" t="s">
        <v>72</v>
      </c>
      <c r="AM87" s="1" t="s">
        <v>72</v>
      </c>
      <c r="AN87" s="3">
        <v>44283</v>
      </c>
      <c r="AO87" s="1" t="s">
        <v>712</v>
      </c>
      <c r="AP87" s="1" t="s">
        <v>713</v>
      </c>
      <c r="AQ87" s="1" t="s">
        <v>247</v>
      </c>
      <c r="AR87" s="1">
        <v>4</v>
      </c>
      <c r="AS87" s="1" t="s">
        <v>95</v>
      </c>
      <c r="AT87" s="1" t="s">
        <v>75</v>
      </c>
      <c r="AU87" s="1" t="s">
        <v>72</v>
      </c>
      <c r="AV87" s="1" t="s">
        <v>88</v>
      </c>
      <c r="AW87" s="1" t="s">
        <v>96</v>
      </c>
      <c r="AX87" s="1" t="s">
        <v>72</v>
      </c>
      <c r="AY87" s="1" t="s">
        <v>312</v>
      </c>
      <c r="AZ87" s="1" t="s">
        <v>714</v>
      </c>
      <c r="BA87" s="1">
        <v>64</v>
      </c>
      <c r="BB87" s="21" t="s">
        <v>100</v>
      </c>
      <c r="BC87" s="16"/>
    </row>
    <row r="88" spans="1:55" ht="18.600000000000001" customHeight="1">
      <c r="A88" s="1" t="s">
        <v>715</v>
      </c>
      <c r="B88" s="1">
        <v>210044</v>
      </c>
      <c r="C88" s="1" t="s">
        <v>71</v>
      </c>
      <c r="D88" s="3">
        <v>44288</v>
      </c>
      <c r="E88" s="1" t="s">
        <v>73</v>
      </c>
      <c r="F88" s="1" t="s">
        <v>716</v>
      </c>
      <c r="G88" s="1" t="s">
        <v>75</v>
      </c>
      <c r="H88" s="1" t="s">
        <v>208</v>
      </c>
      <c r="I88" s="1" t="s">
        <v>77</v>
      </c>
      <c r="J88" s="1" t="s">
        <v>78</v>
      </c>
      <c r="K88" s="1" t="s">
        <v>78</v>
      </c>
      <c r="L88" s="1" t="s">
        <v>78</v>
      </c>
      <c r="M88" s="1" t="s">
        <v>96</v>
      </c>
      <c r="N88" s="1" t="s">
        <v>72</v>
      </c>
      <c r="O88" s="16" t="s">
        <v>717</v>
      </c>
      <c r="P88" s="1" t="s">
        <v>83</v>
      </c>
      <c r="Q88" s="1" t="s">
        <v>123</v>
      </c>
      <c r="R88" s="1" t="s">
        <v>9043</v>
      </c>
      <c r="S88" s="1" t="s">
        <v>152</v>
      </c>
      <c r="T88" s="1" t="s">
        <v>72</v>
      </c>
      <c r="U88" s="1" t="s">
        <v>153</v>
      </c>
      <c r="V88" s="1" t="s">
        <v>154</v>
      </c>
      <c r="W88" s="1" t="s">
        <v>126</v>
      </c>
      <c r="X88" s="1">
        <v>56</v>
      </c>
      <c r="Y88" s="1" t="s">
        <v>88</v>
      </c>
      <c r="Z88" s="1" t="s">
        <v>72</v>
      </c>
      <c r="AA88" s="1" t="s">
        <v>299</v>
      </c>
      <c r="AB88" s="1" t="s">
        <v>90</v>
      </c>
      <c r="AC88" s="1" t="s">
        <v>91</v>
      </c>
      <c r="AD88" s="1" t="s">
        <v>216</v>
      </c>
      <c r="AE88" s="1" t="s">
        <v>72</v>
      </c>
      <c r="AF88" s="1" t="s">
        <v>229</v>
      </c>
      <c r="AG88" s="1">
        <v>2</v>
      </c>
      <c r="AH88" s="1" t="s">
        <v>230</v>
      </c>
      <c r="AI88" s="1">
        <v>2</v>
      </c>
      <c r="AJ88" s="1" t="s">
        <v>718</v>
      </c>
      <c r="AK88" s="1" t="s">
        <v>719</v>
      </c>
      <c r="AL88" s="1" t="s">
        <v>72</v>
      </c>
      <c r="AM88" s="1" t="s">
        <v>72</v>
      </c>
      <c r="AN88" s="3">
        <v>44288</v>
      </c>
      <c r="AO88" s="1" t="s">
        <v>721</v>
      </c>
      <c r="AP88" s="1" t="s">
        <v>722</v>
      </c>
      <c r="AQ88" s="1" t="s">
        <v>247</v>
      </c>
      <c r="AR88" s="1">
        <v>15</v>
      </c>
      <c r="AS88" s="1" t="s">
        <v>723</v>
      </c>
      <c r="AT88" s="1" t="s">
        <v>75</v>
      </c>
      <c r="AU88" s="1" t="s">
        <v>72</v>
      </c>
      <c r="AV88" s="1" t="s">
        <v>88</v>
      </c>
      <c r="AW88" s="1" t="s">
        <v>96</v>
      </c>
      <c r="AX88" s="1" t="s">
        <v>72</v>
      </c>
      <c r="AY88" s="1" t="s">
        <v>312</v>
      </c>
      <c r="AZ88" s="1" t="s">
        <v>724</v>
      </c>
      <c r="BA88" s="1">
        <v>24</v>
      </c>
      <c r="BB88" s="21" t="s">
        <v>100</v>
      </c>
      <c r="BC88" s="16"/>
    </row>
    <row r="89" spans="1:55" ht="18.600000000000001" customHeight="1">
      <c r="A89" s="1" t="s">
        <v>725</v>
      </c>
      <c r="B89" s="1">
        <v>210045</v>
      </c>
      <c r="C89" s="1" t="s">
        <v>497</v>
      </c>
      <c r="D89" s="3">
        <v>44289</v>
      </c>
      <c r="E89" s="1" t="s">
        <v>73</v>
      </c>
      <c r="F89" s="1" t="s">
        <v>726</v>
      </c>
      <c r="G89" s="1" t="s">
        <v>75</v>
      </c>
      <c r="H89" s="1" t="s">
        <v>500</v>
      </c>
      <c r="I89" s="1" t="s">
        <v>497</v>
      </c>
      <c r="J89" s="1" t="s">
        <v>78</v>
      </c>
      <c r="K89" s="1" t="s">
        <v>78</v>
      </c>
      <c r="L89" s="1" t="s">
        <v>78</v>
      </c>
      <c r="M89" s="1" t="s">
        <v>96</v>
      </c>
      <c r="N89" s="1" t="s">
        <v>72</v>
      </c>
      <c r="O89" s="16" t="s">
        <v>666</v>
      </c>
      <c r="P89" s="1" t="s">
        <v>83</v>
      </c>
      <c r="Q89" s="1" t="s">
        <v>123</v>
      </c>
      <c r="R89" s="1" t="s">
        <v>9043</v>
      </c>
      <c r="S89" s="1" t="s">
        <v>84</v>
      </c>
      <c r="T89" s="1" t="s">
        <v>72</v>
      </c>
      <c r="U89" s="1" t="s">
        <v>214</v>
      </c>
      <c r="V89" s="1" t="s">
        <v>253</v>
      </c>
      <c r="W89" s="1" t="s">
        <v>126</v>
      </c>
      <c r="X89" s="1">
        <v>56</v>
      </c>
      <c r="Y89" s="1" t="s">
        <v>88</v>
      </c>
      <c r="Z89" s="1" t="s">
        <v>72</v>
      </c>
      <c r="AA89" s="1" t="s">
        <v>414</v>
      </c>
      <c r="AB89" s="1" t="s">
        <v>90</v>
      </c>
      <c r="AC89" s="1" t="s">
        <v>91</v>
      </c>
      <c r="AD89" s="1" t="s">
        <v>92</v>
      </c>
      <c r="AE89" s="1" t="s">
        <v>72</v>
      </c>
      <c r="AF89" s="1" t="s">
        <v>217</v>
      </c>
      <c r="AG89" s="1">
        <v>2</v>
      </c>
      <c r="AH89" s="1" t="s">
        <v>519</v>
      </c>
      <c r="AI89" s="1" t="s">
        <v>72</v>
      </c>
      <c r="AJ89" s="1" t="s">
        <v>72</v>
      </c>
      <c r="AK89" s="1" t="s">
        <v>220</v>
      </c>
      <c r="AL89" s="1" t="s">
        <v>72</v>
      </c>
      <c r="AM89" s="1" t="s">
        <v>72</v>
      </c>
      <c r="AN89" s="3">
        <v>44290</v>
      </c>
      <c r="AO89" s="1" t="s">
        <v>727</v>
      </c>
      <c r="AP89" s="1" t="s">
        <v>727</v>
      </c>
      <c r="AQ89" s="1" t="s">
        <v>247</v>
      </c>
      <c r="AR89" s="1">
        <v>15</v>
      </c>
      <c r="AS89" s="1" t="s">
        <v>95</v>
      </c>
      <c r="AT89" s="1" t="s">
        <v>75</v>
      </c>
      <c r="AU89" s="1" t="s">
        <v>72</v>
      </c>
      <c r="AV89" s="1" t="s">
        <v>88</v>
      </c>
      <c r="AW89" s="1" t="s">
        <v>96</v>
      </c>
      <c r="AX89" s="1" t="s">
        <v>72</v>
      </c>
      <c r="AY89" s="1" t="s">
        <v>312</v>
      </c>
      <c r="AZ89" s="1" t="s">
        <v>714</v>
      </c>
      <c r="BA89" s="1">
        <v>64</v>
      </c>
      <c r="BB89" s="21" t="s">
        <v>100</v>
      </c>
      <c r="BC89" s="16"/>
    </row>
    <row r="90" spans="1:55" ht="18.600000000000001" customHeight="1">
      <c r="A90" s="1" t="s">
        <v>728</v>
      </c>
      <c r="B90" s="1">
        <v>210046</v>
      </c>
      <c r="C90" s="1" t="s">
        <v>497</v>
      </c>
      <c r="D90" s="3">
        <v>44294</v>
      </c>
      <c r="E90" s="1" t="s">
        <v>73</v>
      </c>
      <c r="F90" s="1" t="s">
        <v>729</v>
      </c>
      <c r="G90" s="1" t="s">
        <v>75</v>
      </c>
      <c r="H90" s="1" t="s">
        <v>500</v>
      </c>
      <c r="I90" s="1" t="s">
        <v>497</v>
      </c>
      <c r="J90" s="1" t="s">
        <v>78</v>
      </c>
      <c r="K90" s="1" t="s">
        <v>78</v>
      </c>
      <c r="L90" s="1" t="s">
        <v>78</v>
      </c>
      <c r="M90" s="1" t="s">
        <v>96</v>
      </c>
      <c r="N90" s="1" t="s">
        <v>72</v>
      </c>
      <c r="O90" s="20" t="s">
        <v>699</v>
      </c>
      <c r="P90" s="1" t="s">
        <v>83</v>
      </c>
      <c r="Q90" s="1" t="s">
        <v>123</v>
      </c>
      <c r="R90" s="1" t="s">
        <v>9043</v>
      </c>
      <c r="S90" s="1" t="s">
        <v>84</v>
      </c>
      <c r="T90" s="1" t="s">
        <v>72</v>
      </c>
      <c r="U90" s="1" t="s">
        <v>104</v>
      </c>
      <c r="V90" s="1" t="s">
        <v>730</v>
      </c>
      <c r="W90" s="1" t="s">
        <v>126</v>
      </c>
      <c r="X90" s="1">
        <v>60</v>
      </c>
      <c r="Y90" s="1" t="s">
        <v>88</v>
      </c>
      <c r="Z90" s="1" t="s">
        <v>72</v>
      </c>
      <c r="AA90" s="1" t="s">
        <v>414</v>
      </c>
      <c r="AB90" s="1" t="s">
        <v>90</v>
      </c>
      <c r="AC90" s="1" t="s">
        <v>91</v>
      </c>
      <c r="AD90" s="1" t="s">
        <v>92</v>
      </c>
      <c r="AE90" s="1" t="s">
        <v>72</v>
      </c>
      <c r="AF90" s="1" t="s">
        <v>229</v>
      </c>
      <c r="AG90" s="1">
        <v>2</v>
      </c>
      <c r="AH90" s="1" t="s">
        <v>230</v>
      </c>
      <c r="AI90" s="1">
        <v>3</v>
      </c>
      <c r="AJ90" s="1" t="s">
        <v>640</v>
      </c>
      <c r="AK90" s="1" t="s">
        <v>220</v>
      </c>
      <c r="AL90" s="1" t="s">
        <v>72</v>
      </c>
      <c r="AM90" s="1" t="s">
        <v>72</v>
      </c>
      <c r="AN90" s="3">
        <v>44295</v>
      </c>
      <c r="AO90" s="1" t="s">
        <v>731</v>
      </c>
      <c r="AP90" s="1" t="s">
        <v>731</v>
      </c>
      <c r="AQ90" s="1" t="s">
        <v>247</v>
      </c>
      <c r="AR90" s="1">
        <v>15</v>
      </c>
      <c r="AS90" s="1" t="s">
        <v>95</v>
      </c>
      <c r="AT90" s="1" t="s">
        <v>75</v>
      </c>
      <c r="AU90" s="1" t="s">
        <v>72</v>
      </c>
      <c r="AV90" s="1" t="s">
        <v>88</v>
      </c>
      <c r="AW90" s="1" t="s">
        <v>96</v>
      </c>
      <c r="AX90" s="1" t="s">
        <v>72</v>
      </c>
      <c r="AY90" s="1" t="s">
        <v>312</v>
      </c>
      <c r="AZ90" s="1" t="s">
        <v>714</v>
      </c>
      <c r="BA90" s="1">
        <v>64</v>
      </c>
      <c r="BB90" s="21" t="s">
        <v>100</v>
      </c>
      <c r="BC90" s="16"/>
    </row>
    <row r="91" spans="1:55" ht="18.600000000000001" customHeight="1">
      <c r="A91" s="1" t="s">
        <v>735</v>
      </c>
      <c r="B91" s="1">
        <v>210047</v>
      </c>
      <c r="C91" s="1" t="s">
        <v>71</v>
      </c>
      <c r="D91" s="3">
        <v>44294</v>
      </c>
      <c r="E91" s="1" t="s">
        <v>73</v>
      </c>
      <c r="F91" s="1" t="s">
        <v>736</v>
      </c>
      <c r="G91" s="1" t="s">
        <v>75</v>
      </c>
      <c r="H91" s="1" t="s">
        <v>208</v>
      </c>
      <c r="I91" s="1" t="s">
        <v>77</v>
      </c>
      <c r="J91" s="1" t="s">
        <v>78</v>
      </c>
      <c r="K91" s="1" t="s">
        <v>78</v>
      </c>
      <c r="L91" s="1" t="s">
        <v>78</v>
      </c>
      <c r="M91" s="1" t="s">
        <v>96</v>
      </c>
      <c r="N91" s="1" t="s">
        <v>72</v>
      </c>
      <c r="O91" s="20" t="s">
        <v>737</v>
      </c>
      <c r="P91" s="1" t="s">
        <v>83</v>
      </c>
      <c r="Q91" s="1" t="s">
        <v>738</v>
      </c>
      <c r="R91" s="1" t="s">
        <v>9043</v>
      </c>
      <c r="S91" s="1" t="s">
        <v>152</v>
      </c>
      <c r="T91" s="1" t="s">
        <v>3803</v>
      </c>
      <c r="U91" s="1" t="s">
        <v>153</v>
      </c>
      <c r="V91" s="1" t="s">
        <v>154</v>
      </c>
      <c r="W91" s="1" t="s">
        <v>126</v>
      </c>
      <c r="X91" s="1">
        <v>50</v>
      </c>
      <c r="Y91" s="1" t="s">
        <v>88</v>
      </c>
      <c r="Z91" s="1" t="s">
        <v>72</v>
      </c>
      <c r="AA91" s="1" t="s">
        <v>414</v>
      </c>
      <c r="AB91" s="1" t="s">
        <v>90</v>
      </c>
      <c r="AC91" s="1" t="s">
        <v>91</v>
      </c>
      <c r="AD91" s="1" t="s">
        <v>92</v>
      </c>
      <c r="AE91" s="1" t="s">
        <v>72</v>
      </c>
      <c r="AF91" s="1" t="s">
        <v>254</v>
      </c>
      <c r="AG91" s="1">
        <v>3</v>
      </c>
      <c r="AH91" s="1" t="s">
        <v>367</v>
      </c>
      <c r="AI91" s="1" t="s">
        <v>72</v>
      </c>
      <c r="AJ91" s="1" t="s">
        <v>72</v>
      </c>
      <c r="AK91" s="1" t="s">
        <v>719</v>
      </c>
      <c r="AL91" s="1" t="s">
        <v>263</v>
      </c>
      <c r="AM91" s="1" t="s">
        <v>636</v>
      </c>
      <c r="AN91" s="3">
        <v>44295</v>
      </c>
      <c r="AO91" s="1" t="s">
        <v>739</v>
      </c>
      <c r="AP91" s="1" t="s">
        <v>740</v>
      </c>
      <c r="AQ91" s="1" t="s">
        <v>741</v>
      </c>
      <c r="AR91" s="1">
        <v>15</v>
      </c>
      <c r="AS91" s="1" t="s">
        <v>742</v>
      </c>
      <c r="AT91" s="1" t="s">
        <v>75</v>
      </c>
      <c r="AU91" s="1" t="s">
        <v>72</v>
      </c>
      <c r="AV91" s="1" t="s">
        <v>88</v>
      </c>
      <c r="AW91" s="1" t="s">
        <v>96</v>
      </c>
      <c r="AX91" s="1" t="s">
        <v>72</v>
      </c>
      <c r="AY91" s="1" t="s">
        <v>743</v>
      </c>
      <c r="AZ91" s="1" t="s">
        <v>744</v>
      </c>
      <c r="BA91" s="1">
        <v>56</v>
      </c>
      <c r="BB91" s="21" t="s">
        <v>100</v>
      </c>
      <c r="BC91" s="16"/>
    </row>
    <row r="92" spans="1:55" ht="18.600000000000001" customHeight="1">
      <c r="A92" s="1" t="s">
        <v>745</v>
      </c>
      <c r="B92" s="1">
        <v>210048</v>
      </c>
      <c r="C92" s="1" t="s">
        <v>71</v>
      </c>
      <c r="D92" s="3">
        <v>44297</v>
      </c>
      <c r="E92" s="1" t="s">
        <v>73</v>
      </c>
      <c r="F92" s="1" t="s">
        <v>746</v>
      </c>
      <c r="G92" s="1" t="s">
        <v>75</v>
      </c>
      <c r="H92" s="1" t="s">
        <v>208</v>
      </c>
      <c r="I92" s="1" t="s">
        <v>77</v>
      </c>
      <c r="J92" s="1" t="s">
        <v>78</v>
      </c>
      <c r="K92" s="1" t="s">
        <v>78</v>
      </c>
      <c r="L92" s="1" t="s">
        <v>78</v>
      </c>
      <c r="M92" s="1" t="s">
        <v>79</v>
      </c>
      <c r="N92" s="1" t="s">
        <v>72</v>
      </c>
      <c r="O92" s="16" t="s">
        <v>747</v>
      </c>
      <c r="P92" s="1" t="s">
        <v>83</v>
      </c>
      <c r="Q92" s="1" t="s">
        <v>748</v>
      </c>
      <c r="R92" s="1" t="s">
        <v>9043</v>
      </c>
      <c r="S92" s="1" t="s">
        <v>443</v>
      </c>
      <c r="T92" s="1" t="s">
        <v>72</v>
      </c>
      <c r="U92" s="1" t="s">
        <v>444</v>
      </c>
      <c r="V92" s="1" t="s">
        <v>749</v>
      </c>
      <c r="W92" s="1" t="s">
        <v>87</v>
      </c>
      <c r="X92" s="1">
        <v>55</v>
      </c>
      <c r="Y92" s="1" t="s">
        <v>88</v>
      </c>
      <c r="Z92" s="1" t="s">
        <v>72</v>
      </c>
      <c r="AA92" s="1" t="s">
        <v>414</v>
      </c>
      <c r="AB92" s="1" t="s">
        <v>90</v>
      </c>
      <c r="AC92" s="1" t="s">
        <v>91</v>
      </c>
      <c r="AD92" s="1" t="s">
        <v>92</v>
      </c>
      <c r="AE92" s="1" t="s">
        <v>72</v>
      </c>
      <c r="AF92" s="1" t="s">
        <v>254</v>
      </c>
      <c r="AG92" s="1">
        <v>2</v>
      </c>
      <c r="AH92" s="1" t="s">
        <v>750</v>
      </c>
      <c r="AI92" s="1" t="s">
        <v>72</v>
      </c>
      <c r="AJ92" s="1" t="s">
        <v>72</v>
      </c>
      <c r="AK92" s="1" t="s">
        <v>447</v>
      </c>
      <c r="AL92" s="1" t="s">
        <v>72</v>
      </c>
      <c r="AM92" s="1" t="s">
        <v>72</v>
      </c>
      <c r="AN92" s="3">
        <v>44297</v>
      </c>
      <c r="AO92" s="1" t="s">
        <v>559</v>
      </c>
      <c r="AP92" s="1" t="s">
        <v>559</v>
      </c>
      <c r="AQ92" s="1" t="s">
        <v>247</v>
      </c>
      <c r="AR92" s="1">
        <v>15</v>
      </c>
      <c r="AS92" s="1" t="s">
        <v>95</v>
      </c>
      <c r="AT92" s="1" t="s">
        <v>75</v>
      </c>
      <c r="AU92" s="1" t="s">
        <v>72</v>
      </c>
      <c r="AV92" s="1" t="s">
        <v>88</v>
      </c>
      <c r="AW92" s="1" t="s">
        <v>79</v>
      </c>
      <c r="AX92" s="1" t="s">
        <v>72</v>
      </c>
      <c r="AY92" s="1" t="s">
        <v>752</v>
      </c>
      <c r="AZ92" s="1" t="s">
        <v>753</v>
      </c>
      <c r="BA92" s="1">
        <v>47</v>
      </c>
      <c r="BB92" s="1" t="s">
        <v>160</v>
      </c>
      <c r="BC92" s="1" t="s">
        <v>754</v>
      </c>
    </row>
    <row r="93" spans="1:55" ht="18.600000000000001" customHeight="1">
      <c r="A93" s="1" t="s">
        <v>755</v>
      </c>
      <c r="B93" s="1">
        <v>210049</v>
      </c>
      <c r="C93" s="1" t="s">
        <v>497</v>
      </c>
      <c r="D93" s="3">
        <v>44297</v>
      </c>
      <c r="E93" s="1" t="s">
        <v>73</v>
      </c>
      <c r="F93" s="1" t="s">
        <v>756</v>
      </c>
      <c r="G93" s="1" t="s">
        <v>75</v>
      </c>
      <c r="H93" s="1" t="s">
        <v>500</v>
      </c>
      <c r="I93" s="1" t="s">
        <v>497</v>
      </c>
      <c r="J93" s="1" t="s">
        <v>78</v>
      </c>
      <c r="K93" s="1" t="s">
        <v>78</v>
      </c>
      <c r="L93" s="8" t="s">
        <v>172</v>
      </c>
      <c r="M93" s="1" t="s">
        <v>79</v>
      </c>
      <c r="N93" s="1" t="s">
        <v>704</v>
      </c>
      <c r="O93" s="75" t="s">
        <v>72</v>
      </c>
      <c r="P93" s="1" t="s">
        <v>83</v>
      </c>
      <c r="Q93" s="1" t="s">
        <v>82</v>
      </c>
      <c r="R93" s="1" t="s">
        <v>9043</v>
      </c>
      <c r="S93" s="1" t="s">
        <v>84</v>
      </c>
      <c r="T93" s="1" t="s">
        <v>72</v>
      </c>
      <c r="U93" s="1" t="s">
        <v>140</v>
      </c>
      <c r="V93" s="1" t="s">
        <v>181</v>
      </c>
      <c r="W93" s="1" t="s">
        <v>87</v>
      </c>
      <c r="X93" s="1">
        <v>60</v>
      </c>
      <c r="Y93" s="1" t="s">
        <v>88</v>
      </c>
      <c r="Z93" s="1" t="s">
        <v>72</v>
      </c>
      <c r="AA93" s="1" t="s">
        <v>414</v>
      </c>
      <c r="AB93" s="1" t="s">
        <v>90</v>
      </c>
      <c r="AC93" s="1" t="s">
        <v>91</v>
      </c>
      <c r="AD93" s="1" t="s">
        <v>92</v>
      </c>
      <c r="AE93" s="1" t="s">
        <v>72</v>
      </c>
      <c r="AF93" s="1" t="s">
        <v>229</v>
      </c>
      <c r="AG93" s="1">
        <v>1</v>
      </c>
      <c r="AH93" s="1" t="s">
        <v>230</v>
      </c>
      <c r="AI93" s="1" t="s">
        <v>72</v>
      </c>
      <c r="AJ93" s="1" t="s">
        <v>72</v>
      </c>
      <c r="AK93" s="1" t="s">
        <v>220</v>
      </c>
      <c r="AL93" s="1" t="s">
        <v>72</v>
      </c>
      <c r="AM93" s="1" t="s">
        <v>72</v>
      </c>
      <c r="AN93" s="3">
        <v>44298</v>
      </c>
      <c r="AO93" s="6" t="s">
        <v>72</v>
      </c>
      <c r="AP93" s="6" t="s">
        <v>72</v>
      </c>
      <c r="AQ93" s="6" t="s">
        <v>72</v>
      </c>
      <c r="AR93" s="1">
        <v>15</v>
      </c>
      <c r="AS93" s="1" t="s">
        <v>95</v>
      </c>
      <c r="AT93" s="1" t="s">
        <v>75</v>
      </c>
      <c r="AU93" s="1" t="s">
        <v>72</v>
      </c>
      <c r="AV93" s="1" t="s">
        <v>88</v>
      </c>
      <c r="AW93" s="1" t="s">
        <v>79</v>
      </c>
      <c r="AX93" s="1" t="s">
        <v>72</v>
      </c>
      <c r="AY93" s="1" t="s">
        <v>72</v>
      </c>
      <c r="AZ93" s="1" t="s">
        <v>72</v>
      </c>
      <c r="BA93" s="1" t="s">
        <v>72</v>
      </c>
      <c r="BB93" s="1" t="s">
        <v>160</v>
      </c>
      <c r="BC93" s="16"/>
    </row>
    <row r="94" spans="1:55" ht="18.600000000000001" customHeight="1">
      <c r="A94" s="1" t="s">
        <v>757</v>
      </c>
      <c r="B94" s="1">
        <v>210050</v>
      </c>
      <c r="C94" s="1" t="s">
        <v>71</v>
      </c>
      <c r="D94" s="3">
        <v>44299</v>
      </c>
      <c r="E94" s="1" t="s">
        <v>73</v>
      </c>
      <c r="F94" s="1" t="s">
        <v>758</v>
      </c>
      <c r="G94" s="1" t="s">
        <v>75</v>
      </c>
      <c r="H94" s="1" t="s">
        <v>565</v>
      </c>
      <c r="I94" s="1" t="s">
        <v>77</v>
      </c>
      <c r="J94" s="1" t="s">
        <v>78</v>
      </c>
      <c r="K94" s="1" t="s">
        <v>78</v>
      </c>
      <c r="L94" s="8" t="s">
        <v>172</v>
      </c>
      <c r="M94" s="1" t="s">
        <v>79</v>
      </c>
      <c r="N94" s="1" t="s">
        <v>759</v>
      </c>
      <c r="O94" s="78" t="s">
        <v>760</v>
      </c>
      <c r="P94" s="1" t="s">
        <v>83</v>
      </c>
      <c r="Q94" s="1" t="s">
        <v>123</v>
      </c>
      <c r="R94" s="1" t="s">
        <v>9043</v>
      </c>
      <c r="S94" s="1" t="s">
        <v>84</v>
      </c>
      <c r="T94" s="1" t="s">
        <v>72</v>
      </c>
      <c r="U94" s="1" t="s">
        <v>761</v>
      </c>
      <c r="V94" s="1" t="s">
        <v>761</v>
      </c>
      <c r="W94" s="1" t="s">
        <v>87</v>
      </c>
      <c r="X94" s="1">
        <v>55</v>
      </c>
      <c r="Y94" s="1" t="s">
        <v>88</v>
      </c>
      <c r="Z94" s="1" t="s">
        <v>72</v>
      </c>
      <c r="AA94" s="1" t="s">
        <v>414</v>
      </c>
      <c r="AB94" s="1" t="s">
        <v>90</v>
      </c>
      <c r="AC94" s="1" t="s">
        <v>91</v>
      </c>
      <c r="AD94" s="1" t="s">
        <v>92</v>
      </c>
      <c r="AE94" s="1" t="s">
        <v>72</v>
      </c>
      <c r="AF94" s="1" t="s">
        <v>229</v>
      </c>
      <c r="AG94" s="1">
        <v>2</v>
      </c>
      <c r="AH94" s="1" t="s">
        <v>230</v>
      </c>
      <c r="AI94" s="1">
        <v>6</v>
      </c>
      <c r="AJ94" s="1" t="s">
        <v>430</v>
      </c>
      <c r="AK94" s="1" t="s">
        <v>220</v>
      </c>
      <c r="AL94" s="1" t="s">
        <v>72</v>
      </c>
      <c r="AM94" s="1" t="s">
        <v>72</v>
      </c>
      <c r="AN94" s="3">
        <v>44299</v>
      </c>
      <c r="AO94" s="1" t="s">
        <v>763</v>
      </c>
      <c r="AP94" s="1" t="s">
        <v>763</v>
      </c>
      <c r="AQ94" s="1" t="s">
        <v>247</v>
      </c>
      <c r="AR94" s="1">
        <v>15</v>
      </c>
      <c r="AS94" s="1" t="s">
        <v>95</v>
      </c>
      <c r="AT94" s="1" t="s">
        <v>72</v>
      </c>
      <c r="AU94" s="1" t="s">
        <v>72</v>
      </c>
      <c r="AV94" s="1" t="s">
        <v>88</v>
      </c>
      <c r="AW94" s="1" t="s">
        <v>79</v>
      </c>
      <c r="AX94" s="1" t="s">
        <v>72</v>
      </c>
      <c r="AY94" s="1" t="s">
        <v>312</v>
      </c>
      <c r="AZ94" s="1" t="s">
        <v>764</v>
      </c>
      <c r="BA94" s="1">
        <v>14</v>
      </c>
      <c r="BB94" s="1" t="s">
        <v>160</v>
      </c>
      <c r="BC94" s="1" t="s">
        <v>508</v>
      </c>
    </row>
    <row r="95" spans="1:55" ht="18.600000000000001" customHeight="1">
      <c r="A95" s="1" t="s">
        <v>769</v>
      </c>
      <c r="B95" s="1">
        <v>210051</v>
      </c>
      <c r="C95" s="1" t="s">
        <v>71</v>
      </c>
      <c r="D95" s="3">
        <v>44301</v>
      </c>
      <c r="E95" s="1" t="s">
        <v>498</v>
      </c>
      <c r="F95" s="1" t="s">
        <v>770</v>
      </c>
      <c r="G95" s="1" t="s">
        <v>75</v>
      </c>
      <c r="H95" s="1" t="s">
        <v>617</v>
      </c>
      <c r="I95" s="1" t="s">
        <v>77</v>
      </c>
      <c r="J95" s="1" t="s">
        <v>78</v>
      </c>
      <c r="K95" s="8" t="s">
        <v>172</v>
      </c>
      <c r="L95" s="8" t="s">
        <v>172</v>
      </c>
      <c r="M95" s="1" t="s">
        <v>96</v>
      </c>
      <c r="N95" s="1" t="s">
        <v>681</v>
      </c>
      <c r="O95" s="25" t="s">
        <v>771</v>
      </c>
      <c r="P95" s="1" t="s">
        <v>394</v>
      </c>
      <c r="Q95" s="1" t="s">
        <v>394</v>
      </c>
      <c r="R95" s="1" t="s">
        <v>1954</v>
      </c>
      <c r="S95" s="1" t="s">
        <v>84</v>
      </c>
      <c r="T95" s="1" t="s">
        <v>72</v>
      </c>
      <c r="U95" s="1" t="s">
        <v>323</v>
      </c>
      <c r="V95" s="1" t="s">
        <v>576</v>
      </c>
      <c r="W95" s="1" t="s">
        <v>87</v>
      </c>
      <c r="X95" s="1">
        <v>46</v>
      </c>
      <c r="Y95" s="1" t="s">
        <v>88</v>
      </c>
      <c r="Z95" s="1" t="s">
        <v>72</v>
      </c>
      <c r="AA95" s="1" t="s">
        <v>414</v>
      </c>
      <c r="AB95" s="1" t="s">
        <v>90</v>
      </c>
      <c r="AC95" s="1" t="s">
        <v>91</v>
      </c>
      <c r="AD95" s="1" t="s">
        <v>92</v>
      </c>
      <c r="AE95" s="1" t="s">
        <v>72</v>
      </c>
      <c r="AF95" s="1" t="s">
        <v>72</v>
      </c>
      <c r="AG95" s="1" t="s">
        <v>72</v>
      </c>
      <c r="AH95" s="1" t="s">
        <v>72</v>
      </c>
      <c r="AI95" s="1" t="s">
        <v>72</v>
      </c>
      <c r="AJ95" s="1" t="s">
        <v>72</v>
      </c>
      <c r="AK95" s="1" t="s">
        <v>72</v>
      </c>
      <c r="AL95" s="1" t="s">
        <v>72</v>
      </c>
      <c r="AM95" s="1" t="s">
        <v>72</v>
      </c>
      <c r="AN95" s="3">
        <v>44301</v>
      </c>
      <c r="AO95" s="1" t="s">
        <v>773</v>
      </c>
      <c r="AP95" s="1" t="s">
        <v>773</v>
      </c>
      <c r="AQ95" s="1" t="s">
        <v>247</v>
      </c>
      <c r="AR95" s="1">
        <v>15</v>
      </c>
      <c r="AS95" s="1" t="s">
        <v>95</v>
      </c>
      <c r="AT95" s="1" t="s">
        <v>75</v>
      </c>
      <c r="AU95" s="1" t="s">
        <v>72</v>
      </c>
      <c r="AV95" s="1" t="s">
        <v>88</v>
      </c>
      <c r="AW95" s="1" t="s">
        <v>96</v>
      </c>
      <c r="AX95" s="1" t="s">
        <v>72</v>
      </c>
      <c r="AY95" s="1" t="s">
        <v>312</v>
      </c>
      <c r="AZ95" s="1" t="s">
        <v>774</v>
      </c>
      <c r="BA95" s="1">
        <v>38</v>
      </c>
      <c r="BB95" s="21" t="s">
        <v>100</v>
      </c>
      <c r="BC95" s="16"/>
    </row>
    <row r="96" spans="1:55" ht="18.600000000000001" customHeight="1">
      <c r="A96" s="10" t="s">
        <v>775</v>
      </c>
      <c r="B96" s="10">
        <v>210052</v>
      </c>
      <c r="C96" s="10" t="s">
        <v>71</v>
      </c>
      <c r="D96" s="11">
        <v>44302</v>
      </c>
      <c r="E96" s="10" t="s">
        <v>776</v>
      </c>
      <c r="F96" s="10" t="s">
        <v>777</v>
      </c>
      <c r="G96" s="10" t="s">
        <v>75</v>
      </c>
      <c r="H96" s="10" t="s">
        <v>565</v>
      </c>
      <c r="I96" s="10" t="s">
        <v>77</v>
      </c>
      <c r="J96" s="1" t="s">
        <v>78</v>
      </c>
      <c r="K96" s="8" t="s">
        <v>172</v>
      </c>
      <c r="L96" s="10" t="s">
        <v>78</v>
      </c>
      <c r="M96" s="10" t="s">
        <v>96</v>
      </c>
      <c r="N96" s="10" t="s">
        <v>456</v>
      </c>
      <c r="O96" s="55" t="s">
        <v>771</v>
      </c>
      <c r="P96" s="10" t="s">
        <v>778</v>
      </c>
      <c r="Q96" s="10" t="s">
        <v>779</v>
      </c>
      <c r="R96" s="1" t="s">
        <v>9036</v>
      </c>
      <c r="S96" s="10" t="s">
        <v>84</v>
      </c>
      <c r="T96" s="1" t="s">
        <v>72</v>
      </c>
      <c r="U96" s="10" t="s">
        <v>140</v>
      </c>
      <c r="V96" s="1" t="s">
        <v>181</v>
      </c>
      <c r="W96" s="10" t="s">
        <v>126</v>
      </c>
      <c r="X96" s="10">
        <v>50</v>
      </c>
      <c r="Y96" s="1" t="s">
        <v>88</v>
      </c>
      <c r="Z96" s="1" t="s">
        <v>72</v>
      </c>
      <c r="AA96" s="10" t="s">
        <v>414</v>
      </c>
      <c r="AB96" s="10" t="s">
        <v>90</v>
      </c>
      <c r="AC96" s="10" t="s">
        <v>91</v>
      </c>
      <c r="AD96" s="1" t="s">
        <v>92</v>
      </c>
      <c r="AE96" s="1" t="s">
        <v>72</v>
      </c>
      <c r="AF96" s="1" t="s">
        <v>72</v>
      </c>
      <c r="AG96" s="1" t="s">
        <v>72</v>
      </c>
      <c r="AH96" s="1" t="s">
        <v>72</v>
      </c>
      <c r="AI96" s="1" t="s">
        <v>72</v>
      </c>
      <c r="AJ96" s="1" t="s">
        <v>72</v>
      </c>
      <c r="AK96" s="1" t="s">
        <v>72</v>
      </c>
      <c r="AL96" s="1" t="s">
        <v>72</v>
      </c>
      <c r="AM96" s="1" t="s">
        <v>72</v>
      </c>
      <c r="AN96" s="11">
        <v>44303</v>
      </c>
      <c r="AO96" s="10" t="s">
        <v>781</v>
      </c>
      <c r="AP96" s="10" t="s">
        <v>781</v>
      </c>
      <c r="AQ96" s="10" t="s">
        <v>247</v>
      </c>
      <c r="AR96" s="10">
        <v>15</v>
      </c>
      <c r="AS96" s="10" t="s">
        <v>95</v>
      </c>
      <c r="AT96" s="1" t="s">
        <v>88</v>
      </c>
      <c r="AU96" s="1" t="s">
        <v>72</v>
      </c>
      <c r="AV96" s="1" t="s">
        <v>88</v>
      </c>
      <c r="AW96" s="1" t="s">
        <v>72</v>
      </c>
      <c r="AX96" s="1" t="s">
        <v>72</v>
      </c>
      <c r="AY96" s="10" t="s">
        <v>782</v>
      </c>
      <c r="AZ96" s="10" t="s">
        <v>783</v>
      </c>
      <c r="BA96" s="1" t="s">
        <v>72</v>
      </c>
      <c r="BB96" s="1" t="s">
        <v>72</v>
      </c>
      <c r="BC96" s="16"/>
    </row>
    <row r="97" spans="1:55" ht="18.600000000000001" customHeight="1">
      <c r="A97" s="1" t="s">
        <v>787</v>
      </c>
      <c r="B97" s="1">
        <v>210053</v>
      </c>
      <c r="C97" s="1" t="s">
        <v>497</v>
      </c>
      <c r="D97" s="3">
        <v>44303</v>
      </c>
      <c r="E97" s="1" t="s">
        <v>776</v>
      </c>
      <c r="F97" s="1" t="s">
        <v>788</v>
      </c>
      <c r="G97" s="1" t="s">
        <v>75</v>
      </c>
      <c r="H97" s="1" t="s">
        <v>500</v>
      </c>
      <c r="I97" s="1" t="s">
        <v>497</v>
      </c>
      <c r="J97" s="1" t="s">
        <v>78</v>
      </c>
      <c r="K97" s="1" t="s">
        <v>78</v>
      </c>
      <c r="L97" s="1" t="s">
        <v>78</v>
      </c>
      <c r="M97" s="1" t="s">
        <v>96</v>
      </c>
      <c r="N97" s="1" t="s">
        <v>72</v>
      </c>
      <c r="O97" s="20" t="s">
        <v>771</v>
      </c>
      <c r="P97" s="1" t="s">
        <v>778</v>
      </c>
      <c r="Q97" s="1" t="s">
        <v>779</v>
      </c>
      <c r="R97" s="1" t="s">
        <v>9036</v>
      </c>
      <c r="S97" s="1" t="s">
        <v>84</v>
      </c>
      <c r="T97" s="1" t="s">
        <v>72</v>
      </c>
      <c r="U97" s="1" t="s">
        <v>140</v>
      </c>
      <c r="V97" s="1" t="s">
        <v>140</v>
      </c>
      <c r="W97" s="1" t="s">
        <v>126</v>
      </c>
      <c r="X97" s="1">
        <v>38</v>
      </c>
      <c r="Y97" s="1" t="s">
        <v>88</v>
      </c>
      <c r="Z97" s="1" t="s">
        <v>72</v>
      </c>
      <c r="AA97" s="1" t="s">
        <v>414</v>
      </c>
      <c r="AB97" s="1" t="s">
        <v>90</v>
      </c>
      <c r="AC97" s="1" t="s">
        <v>91</v>
      </c>
      <c r="AD97" s="1" t="s">
        <v>92</v>
      </c>
      <c r="AE97" s="1" t="s">
        <v>72</v>
      </c>
      <c r="AF97" s="1" t="s">
        <v>254</v>
      </c>
      <c r="AG97" s="1" t="s">
        <v>72</v>
      </c>
      <c r="AH97" s="1" t="s">
        <v>789</v>
      </c>
      <c r="AI97" s="1" t="s">
        <v>72</v>
      </c>
      <c r="AJ97" s="1" t="s">
        <v>72</v>
      </c>
      <c r="AK97" s="1" t="s">
        <v>220</v>
      </c>
      <c r="AL97" s="1" t="s">
        <v>72</v>
      </c>
      <c r="AM97" s="1" t="s">
        <v>72</v>
      </c>
      <c r="AN97" s="3">
        <v>44304</v>
      </c>
      <c r="AO97" s="1" t="s">
        <v>790</v>
      </c>
      <c r="AP97" s="1" t="s">
        <v>790</v>
      </c>
      <c r="AQ97" s="1" t="s">
        <v>247</v>
      </c>
      <c r="AR97" s="1">
        <v>15</v>
      </c>
      <c r="AS97" s="1" t="s">
        <v>95</v>
      </c>
      <c r="AT97" s="1" t="s">
        <v>75</v>
      </c>
      <c r="AU97" s="1" t="s">
        <v>72</v>
      </c>
      <c r="AV97" s="1" t="s">
        <v>88</v>
      </c>
      <c r="AW97" s="1" t="s">
        <v>96</v>
      </c>
      <c r="AX97" s="1" t="s">
        <v>72</v>
      </c>
      <c r="AY97" s="1" t="s">
        <v>312</v>
      </c>
      <c r="AZ97" s="1" t="s">
        <v>714</v>
      </c>
      <c r="BA97" s="1">
        <v>64</v>
      </c>
      <c r="BB97" s="21" t="s">
        <v>100</v>
      </c>
      <c r="BC97" s="16"/>
    </row>
    <row r="98" spans="1:55" ht="18.600000000000001" customHeight="1">
      <c r="A98" s="1" t="s">
        <v>791</v>
      </c>
      <c r="B98" s="1">
        <v>210054</v>
      </c>
      <c r="C98" s="1" t="s">
        <v>71</v>
      </c>
      <c r="D98" s="3">
        <v>44312</v>
      </c>
      <c r="E98" s="1" t="s">
        <v>73</v>
      </c>
      <c r="F98" s="1" t="s">
        <v>792</v>
      </c>
      <c r="G98" s="1" t="s">
        <v>75</v>
      </c>
      <c r="H98" s="1" t="s">
        <v>208</v>
      </c>
      <c r="I98" s="1" t="s">
        <v>77</v>
      </c>
      <c r="J98" s="1" t="s">
        <v>78</v>
      </c>
      <c r="K98" s="8" t="s">
        <v>172</v>
      </c>
      <c r="L98" s="1" t="s">
        <v>78</v>
      </c>
      <c r="M98" s="1" t="s">
        <v>96</v>
      </c>
      <c r="N98" s="1" t="s">
        <v>793</v>
      </c>
      <c r="O98" s="76" t="s">
        <v>794</v>
      </c>
      <c r="P98" s="1" t="s">
        <v>409</v>
      </c>
      <c r="Q98" s="1" t="s">
        <v>410</v>
      </c>
      <c r="R98" s="1" t="s">
        <v>411</v>
      </c>
      <c r="S98" s="1" t="s">
        <v>152</v>
      </c>
      <c r="T98" s="1" t="s">
        <v>3507</v>
      </c>
      <c r="U98" s="1" t="s">
        <v>153</v>
      </c>
      <c r="V98" s="1" t="s">
        <v>795</v>
      </c>
      <c r="W98" s="1" t="s">
        <v>126</v>
      </c>
      <c r="X98" s="1">
        <v>48</v>
      </c>
      <c r="Y98" s="1" t="s">
        <v>88</v>
      </c>
      <c r="Z98" s="1" t="s">
        <v>72</v>
      </c>
      <c r="AA98" s="1" t="s">
        <v>414</v>
      </c>
      <c r="AB98" s="1" t="s">
        <v>90</v>
      </c>
      <c r="AC98" s="1" t="s">
        <v>91</v>
      </c>
      <c r="AD98" s="1" t="s">
        <v>92</v>
      </c>
      <c r="AE98" s="1" t="s">
        <v>72</v>
      </c>
      <c r="AF98" s="1" t="s">
        <v>72</v>
      </c>
      <c r="AG98" s="1">
        <v>1</v>
      </c>
      <c r="AH98" s="1" t="s">
        <v>796</v>
      </c>
      <c r="AI98" s="1" t="s">
        <v>72</v>
      </c>
      <c r="AJ98" s="1" t="s">
        <v>72</v>
      </c>
      <c r="AK98" s="1" t="s">
        <v>797</v>
      </c>
      <c r="AL98" s="1" t="s">
        <v>72</v>
      </c>
      <c r="AM98" s="1" t="s">
        <v>72</v>
      </c>
      <c r="AN98" s="3">
        <v>44313</v>
      </c>
      <c r="AO98" s="1" t="s">
        <v>798</v>
      </c>
      <c r="AP98" s="1" t="s">
        <v>799</v>
      </c>
      <c r="AQ98" s="1" t="s">
        <v>800</v>
      </c>
      <c r="AR98" s="1">
        <v>15</v>
      </c>
      <c r="AS98" s="1" t="s">
        <v>742</v>
      </c>
      <c r="AT98" s="1" t="s">
        <v>75</v>
      </c>
      <c r="AU98" s="1" t="s">
        <v>72</v>
      </c>
      <c r="AV98" s="1" t="s">
        <v>88</v>
      </c>
      <c r="AW98" s="1" t="s">
        <v>96</v>
      </c>
      <c r="AX98" s="1" t="s">
        <v>72</v>
      </c>
      <c r="AY98" s="1" t="s">
        <v>801</v>
      </c>
      <c r="AZ98" s="1" t="s">
        <v>802</v>
      </c>
      <c r="BA98" s="1">
        <v>31</v>
      </c>
      <c r="BB98" s="21" t="s">
        <v>100</v>
      </c>
      <c r="BC98" s="16"/>
    </row>
    <row r="99" spans="1:55" ht="18.600000000000001" customHeight="1">
      <c r="A99" s="1" t="s">
        <v>803</v>
      </c>
      <c r="B99" s="1">
        <v>210055</v>
      </c>
      <c r="C99" s="1" t="s">
        <v>71</v>
      </c>
      <c r="D99" s="3">
        <v>44315</v>
      </c>
      <c r="E99" s="1" t="s">
        <v>73</v>
      </c>
      <c r="F99" s="1" t="s">
        <v>804</v>
      </c>
      <c r="G99" s="1" t="s">
        <v>75</v>
      </c>
      <c r="H99" s="1" t="s">
        <v>208</v>
      </c>
      <c r="I99" s="1" t="s">
        <v>77</v>
      </c>
      <c r="J99" s="1" t="s">
        <v>78</v>
      </c>
      <c r="K99" s="1" t="s">
        <v>78</v>
      </c>
      <c r="L99" s="1" t="s">
        <v>78</v>
      </c>
      <c r="M99" s="1" t="s">
        <v>96</v>
      </c>
      <c r="N99" s="1" t="s">
        <v>72</v>
      </c>
      <c r="O99" s="16" t="s">
        <v>805</v>
      </c>
      <c r="P99" s="1" t="s">
        <v>83</v>
      </c>
      <c r="Q99" s="1" t="s">
        <v>123</v>
      </c>
      <c r="R99" s="1" t="s">
        <v>9043</v>
      </c>
      <c r="S99" s="1" t="s">
        <v>152</v>
      </c>
      <c r="T99" s="1" t="s">
        <v>1370</v>
      </c>
      <c r="U99" s="1" t="s">
        <v>153</v>
      </c>
      <c r="V99" s="1" t="s">
        <v>164</v>
      </c>
      <c r="W99" s="1" t="s">
        <v>126</v>
      </c>
      <c r="X99" s="1">
        <v>30</v>
      </c>
      <c r="Y99" s="1" t="s">
        <v>88</v>
      </c>
      <c r="Z99" s="1" t="s">
        <v>72</v>
      </c>
      <c r="AA99" s="1" t="s">
        <v>299</v>
      </c>
      <c r="AB99" s="1" t="s">
        <v>90</v>
      </c>
      <c r="AC99" s="1" t="s">
        <v>91</v>
      </c>
      <c r="AD99" s="1" t="s">
        <v>216</v>
      </c>
      <c r="AE99" s="1" t="s">
        <v>72</v>
      </c>
      <c r="AF99" s="1" t="s">
        <v>254</v>
      </c>
      <c r="AG99" s="1">
        <v>3</v>
      </c>
      <c r="AH99" s="1" t="s">
        <v>750</v>
      </c>
      <c r="AI99" s="1">
        <v>5</v>
      </c>
      <c r="AJ99" s="1" t="s">
        <v>430</v>
      </c>
      <c r="AK99" s="1" t="s">
        <v>262</v>
      </c>
      <c r="AL99" s="1" t="s">
        <v>263</v>
      </c>
      <c r="AM99" s="1" t="s">
        <v>636</v>
      </c>
      <c r="AN99" s="3">
        <v>44315</v>
      </c>
      <c r="AO99" s="1" t="s">
        <v>807</v>
      </c>
      <c r="AP99" s="1" t="s">
        <v>808</v>
      </c>
      <c r="AQ99" s="1" t="s">
        <v>800</v>
      </c>
      <c r="AR99" s="1">
        <v>15</v>
      </c>
      <c r="AS99" s="1" t="s">
        <v>742</v>
      </c>
      <c r="AT99" s="1" t="s">
        <v>75</v>
      </c>
      <c r="AU99" s="1" t="s">
        <v>72</v>
      </c>
      <c r="AV99" s="1" t="s">
        <v>88</v>
      </c>
      <c r="AW99" s="1" t="s">
        <v>96</v>
      </c>
      <c r="AX99" s="1" t="s">
        <v>72</v>
      </c>
      <c r="AY99" s="1" t="s">
        <v>801</v>
      </c>
      <c r="AZ99" s="1" t="s">
        <v>802</v>
      </c>
      <c r="BA99" s="1">
        <v>31</v>
      </c>
      <c r="BB99" s="21" t="s">
        <v>100</v>
      </c>
      <c r="BC99" s="16"/>
    </row>
    <row r="100" spans="1:55" ht="18.600000000000001" customHeight="1">
      <c r="A100" s="1" t="s">
        <v>809</v>
      </c>
      <c r="B100" s="1">
        <v>210056</v>
      </c>
      <c r="C100" s="1" t="s">
        <v>497</v>
      </c>
      <c r="D100" s="3">
        <v>44333</v>
      </c>
      <c r="E100" s="1" t="s">
        <v>776</v>
      </c>
      <c r="F100" s="1" t="s">
        <v>810</v>
      </c>
      <c r="G100" s="1" t="s">
        <v>75</v>
      </c>
      <c r="H100" s="1" t="s">
        <v>500</v>
      </c>
      <c r="I100" s="1" t="s">
        <v>497</v>
      </c>
      <c r="J100" s="1" t="s">
        <v>78</v>
      </c>
      <c r="K100" s="1" t="s">
        <v>78</v>
      </c>
      <c r="L100" s="1" t="s">
        <v>78</v>
      </c>
      <c r="M100" s="1" t="s">
        <v>96</v>
      </c>
      <c r="N100" s="1" t="s">
        <v>72</v>
      </c>
      <c r="O100" s="16" t="s">
        <v>811</v>
      </c>
      <c r="P100" s="1" t="s">
        <v>813</v>
      </c>
      <c r="Q100" s="1" t="s">
        <v>813</v>
      </c>
      <c r="R100" s="1" t="s">
        <v>9057</v>
      </c>
      <c r="S100" s="1" t="s">
        <v>84</v>
      </c>
      <c r="T100" s="1" t="s">
        <v>72</v>
      </c>
      <c r="U100" s="1" t="s">
        <v>815</v>
      </c>
      <c r="V100" s="1" t="s">
        <v>816</v>
      </c>
      <c r="W100" s="1" t="s">
        <v>126</v>
      </c>
      <c r="X100" s="1">
        <v>52</v>
      </c>
      <c r="Y100" s="1" t="s">
        <v>88</v>
      </c>
      <c r="Z100" s="1" t="s">
        <v>72</v>
      </c>
      <c r="AA100" s="1" t="s">
        <v>817</v>
      </c>
      <c r="AB100" s="1" t="s">
        <v>90</v>
      </c>
      <c r="AC100" s="1" t="s">
        <v>91</v>
      </c>
      <c r="AD100" s="1" t="s">
        <v>92</v>
      </c>
      <c r="AE100" s="1" t="s">
        <v>72</v>
      </c>
      <c r="AF100" s="1" t="s">
        <v>217</v>
      </c>
      <c r="AG100" s="1">
        <v>2</v>
      </c>
      <c r="AH100" s="1" t="s">
        <v>818</v>
      </c>
      <c r="AI100" s="1" t="s">
        <v>72</v>
      </c>
      <c r="AJ100" s="1" t="s">
        <v>72</v>
      </c>
      <c r="AK100" s="1" t="s">
        <v>220</v>
      </c>
      <c r="AL100" s="1" t="s">
        <v>72</v>
      </c>
      <c r="AM100" s="1" t="s">
        <v>72</v>
      </c>
      <c r="AN100" s="3">
        <v>44333</v>
      </c>
      <c r="AO100" s="1" t="s">
        <v>820</v>
      </c>
      <c r="AP100" s="1" t="s">
        <v>821</v>
      </c>
      <c r="AQ100" s="1" t="s">
        <v>247</v>
      </c>
      <c r="AR100" s="1">
        <v>15</v>
      </c>
      <c r="AS100" s="1" t="s">
        <v>183</v>
      </c>
      <c r="AT100" s="1" t="s">
        <v>75</v>
      </c>
      <c r="AU100" s="1" t="s">
        <v>72</v>
      </c>
      <c r="AV100" s="1" t="s">
        <v>88</v>
      </c>
      <c r="AW100" s="1" t="s">
        <v>96</v>
      </c>
      <c r="AX100" s="1" t="s">
        <v>72</v>
      </c>
      <c r="AY100" s="1" t="s">
        <v>312</v>
      </c>
      <c r="AZ100" s="1" t="s">
        <v>714</v>
      </c>
      <c r="BA100" s="1">
        <v>64</v>
      </c>
      <c r="BB100" s="21" t="s">
        <v>100</v>
      </c>
      <c r="BC100" s="16"/>
    </row>
    <row r="101" spans="1:55" ht="18.600000000000001" customHeight="1">
      <c r="A101" s="1" t="s">
        <v>822</v>
      </c>
      <c r="B101" s="1">
        <v>210057</v>
      </c>
      <c r="C101" s="1" t="s">
        <v>497</v>
      </c>
      <c r="D101" s="3">
        <v>44335</v>
      </c>
      <c r="E101" s="1" t="s">
        <v>776</v>
      </c>
      <c r="F101" s="1" t="s">
        <v>823</v>
      </c>
      <c r="G101" s="1" t="s">
        <v>75</v>
      </c>
      <c r="H101" s="1" t="s">
        <v>500</v>
      </c>
      <c r="I101" s="1" t="s">
        <v>497</v>
      </c>
      <c r="J101" s="1" t="s">
        <v>78</v>
      </c>
      <c r="K101" s="1" t="s">
        <v>78</v>
      </c>
      <c r="L101" s="1" t="s">
        <v>78</v>
      </c>
      <c r="M101" s="1" t="s">
        <v>96</v>
      </c>
      <c r="N101" s="1" t="s">
        <v>72</v>
      </c>
      <c r="O101" s="16" t="s">
        <v>699</v>
      </c>
      <c r="P101" s="1" t="s">
        <v>813</v>
      </c>
      <c r="Q101" s="1" t="s">
        <v>813</v>
      </c>
      <c r="R101" s="1" t="s">
        <v>9057</v>
      </c>
      <c r="S101" s="1" t="s">
        <v>84</v>
      </c>
      <c r="T101" s="1" t="s">
        <v>72</v>
      </c>
      <c r="U101" s="1" t="s">
        <v>124</v>
      </c>
      <c r="V101" s="1" t="s">
        <v>824</v>
      </c>
      <c r="W101" s="1" t="s">
        <v>126</v>
      </c>
      <c r="X101" s="1">
        <v>48</v>
      </c>
      <c r="Y101" s="1" t="s">
        <v>88</v>
      </c>
      <c r="Z101" s="1" t="s">
        <v>72</v>
      </c>
      <c r="AA101" s="1" t="s">
        <v>299</v>
      </c>
      <c r="AB101" s="1" t="s">
        <v>90</v>
      </c>
      <c r="AC101" s="1" t="s">
        <v>91</v>
      </c>
      <c r="AD101" s="1" t="s">
        <v>92</v>
      </c>
      <c r="AE101" s="1" t="s">
        <v>72</v>
      </c>
      <c r="AF101" s="1" t="s">
        <v>217</v>
      </c>
      <c r="AG101" s="1">
        <v>2</v>
      </c>
      <c r="AH101" s="1" t="s">
        <v>825</v>
      </c>
      <c r="AI101" s="1" t="s">
        <v>72</v>
      </c>
      <c r="AJ101" s="1" t="s">
        <v>72</v>
      </c>
      <c r="AK101" s="1" t="s">
        <v>220</v>
      </c>
      <c r="AL101" s="1" t="s">
        <v>72</v>
      </c>
      <c r="AM101" s="1" t="s">
        <v>72</v>
      </c>
      <c r="AN101" s="3">
        <v>44335</v>
      </c>
      <c r="AO101" s="1" t="s">
        <v>827</v>
      </c>
      <c r="AP101" s="1" t="s">
        <v>827</v>
      </c>
      <c r="AQ101" s="1" t="s">
        <v>247</v>
      </c>
      <c r="AR101" s="1">
        <v>15</v>
      </c>
      <c r="AS101" s="1" t="s">
        <v>183</v>
      </c>
      <c r="AT101" s="1" t="s">
        <v>75</v>
      </c>
      <c r="AU101" s="1" t="s">
        <v>72</v>
      </c>
      <c r="AV101" s="1" t="s">
        <v>88</v>
      </c>
      <c r="AW101" s="1" t="s">
        <v>96</v>
      </c>
      <c r="AX101" s="1" t="s">
        <v>72</v>
      </c>
      <c r="AY101" s="1" t="s">
        <v>312</v>
      </c>
      <c r="AZ101" s="1" t="s">
        <v>714</v>
      </c>
      <c r="BA101" s="1">
        <v>64</v>
      </c>
      <c r="BB101" s="21" t="s">
        <v>100</v>
      </c>
      <c r="BC101" s="16"/>
    </row>
    <row r="102" spans="1:55" ht="18.600000000000001" customHeight="1">
      <c r="A102" s="1" t="s">
        <v>828</v>
      </c>
      <c r="B102" s="1">
        <v>210058</v>
      </c>
      <c r="C102" s="1" t="s">
        <v>497</v>
      </c>
      <c r="D102" s="3">
        <v>44342</v>
      </c>
      <c r="E102" s="1" t="s">
        <v>776</v>
      </c>
      <c r="F102" s="1" t="s">
        <v>829</v>
      </c>
      <c r="G102" s="1" t="s">
        <v>75</v>
      </c>
      <c r="H102" s="1" t="s">
        <v>830</v>
      </c>
      <c r="I102" s="1" t="s">
        <v>497</v>
      </c>
      <c r="J102" s="1" t="s">
        <v>78</v>
      </c>
      <c r="K102" s="1" t="s">
        <v>78</v>
      </c>
      <c r="L102" s="1" t="s">
        <v>78</v>
      </c>
      <c r="M102" s="1" t="s">
        <v>96</v>
      </c>
      <c r="N102" s="1" t="s">
        <v>72</v>
      </c>
      <c r="O102" s="16" t="s">
        <v>831</v>
      </c>
      <c r="P102" s="1" t="s">
        <v>813</v>
      </c>
      <c r="Q102" s="1" t="s">
        <v>813</v>
      </c>
      <c r="R102" s="1" t="s">
        <v>9057</v>
      </c>
      <c r="S102" s="1" t="s">
        <v>84</v>
      </c>
      <c r="T102" s="1" t="s">
        <v>72</v>
      </c>
      <c r="U102" s="1" t="s">
        <v>567</v>
      </c>
      <c r="V102" s="1" t="s">
        <v>832</v>
      </c>
      <c r="W102" s="1" t="s">
        <v>126</v>
      </c>
      <c r="X102" s="1">
        <v>61</v>
      </c>
      <c r="Y102" s="1" t="s">
        <v>88</v>
      </c>
      <c r="Z102" s="1" t="s">
        <v>72</v>
      </c>
      <c r="AA102" s="1" t="s">
        <v>299</v>
      </c>
      <c r="AB102" s="1" t="s">
        <v>90</v>
      </c>
      <c r="AC102" s="1" t="s">
        <v>91</v>
      </c>
      <c r="AD102" s="1" t="s">
        <v>92</v>
      </c>
      <c r="AE102" s="1" t="s">
        <v>72</v>
      </c>
      <c r="AF102" s="1" t="s">
        <v>217</v>
      </c>
      <c r="AG102" s="1">
        <v>2</v>
      </c>
      <c r="AH102" s="1" t="s">
        <v>519</v>
      </c>
      <c r="AI102" s="1" t="s">
        <v>72</v>
      </c>
      <c r="AJ102" s="1" t="s">
        <v>72</v>
      </c>
      <c r="AK102" s="1" t="s">
        <v>220</v>
      </c>
      <c r="AL102" s="1" t="s">
        <v>72</v>
      </c>
      <c r="AM102" s="1" t="s">
        <v>72</v>
      </c>
      <c r="AN102" s="3">
        <v>44342</v>
      </c>
      <c r="AO102" s="1" t="s">
        <v>834</v>
      </c>
      <c r="AP102" s="1" t="s">
        <v>834</v>
      </c>
      <c r="AQ102" s="1" t="s">
        <v>247</v>
      </c>
      <c r="AR102" s="1">
        <v>15</v>
      </c>
      <c r="AS102" s="1" t="s">
        <v>835</v>
      </c>
      <c r="AT102" s="1" t="s">
        <v>75</v>
      </c>
      <c r="AU102" s="1" t="s">
        <v>72</v>
      </c>
      <c r="AV102" s="1" t="s">
        <v>88</v>
      </c>
      <c r="AW102" s="1" t="s">
        <v>96</v>
      </c>
      <c r="AX102" s="1" t="s">
        <v>72</v>
      </c>
      <c r="AY102" s="1" t="s">
        <v>642</v>
      </c>
      <c r="AZ102" s="1" t="s">
        <v>836</v>
      </c>
      <c r="BA102" s="1">
        <v>28</v>
      </c>
      <c r="BB102" s="21" t="s">
        <v>100</v>
      </c>
      <c r="BC102" s="16"/>
    </row>
    <row r="103" spans="1:55" ht="18.600000000000001" customHeight="1">
      <c r="A103" s="1" t="s">
        <v>841</v>
      </c>
      <c r="B103" s="1">
        <v>210059</v>
      </c>
      <c r="C103" s="1" t="s">
        <v>497</v>
      </c>
      <c r="D103" s="3">
        <v>44348</v>
      </c>
      <c r="E103" s="1" t="s">
        <v>73</v>
      </c>
      <c r="F103" s="1" t="s">
        <v>842</v>
      </c>
      <c r="G103" s="1" t="s">
        <v>75</v>
      </c>
      <c r="H103" s="1" t="s">
        <v>838</v>
      </c>
      <c r="I103" s="1" t="s">
        <v>77</v>
      </c>
      <c r="J103" s="1" t="s">
        <v>78</v>
      </c>
      <c r="K103" s="1" t="s">
        <v>78</v>
      </c>
      <c r="L103" s="1" t="s">
        <v>78</v>
      </c>
      <c r="M103" s="1" t="s">
        <v>96</v>
      </c>
      <c r="N103" s="1" t="s">
        <v>72</v>
      </c>
      <c r="O103" s="16" t="s">
        <v>747</v>
      </c>
      <c r="P103" s="1" t="s">
        <v>83</v>
      </c>
      <c r="Q103" s="1" t="s">
        <v>123</v>
      </c>
      <c r="R103" s="1" t="s">
        <v>9043</v>
      </c>
      <c r="S103" s="1" t="s">
        <v>84</v>
      </c>
      <c r="T103" s="1" t="s">
        <v>72</v>
      </c>
      <c r="U103" s="1" t="s">
        <v>214</v>
      </c>
      <c r="V103" s="1" t="s">
        <v>253</v>
      </c>
      <c r="W103" s="1" t="s">
        <v>126</v>
      </c>
      <c r="X103" s="1">
        <v>60</v>
      </c>
      <c r="Y103" s="1" t="s">
        <v>88</v>
      </c>
      <c r="Z103" s="1" t="s">
        <v>72</v>
      </c>
      <c r="AA103" s="1" t="s">
        <v>299</v>
      </c>
      <c r="AB103" s="1" t="s">
        <v>90</v>
      </c>
      <c r="AC103" s="1" t="s">
        <v>91</v>
      </c>
      <c r="AD103" s="1" t="s">
        <v>92</v>
      </c>
      <c r="AE103" s="1" t="s">
        <v>72</v>
      </c>
      <c r="AF103" s="1" t="s">
        <v>217</v>
      </c>
      <c r="AG103" s="1">
        <v>2</v>
      </c>
      <c r="AH103" s="1" t="s">
        <v>519</v>
      </c>
      <c r="AI103" s="1" t="s">
        <v>72</v>
      </c>
      <c r="AJ103" s="1" t="s">
        <v>72</v>
      </c>
      <c r="AK103" s="1" t="s">
        <v>220</v>
      </c>
      <c r="AL103" s="1" t="s">
        <v>72</v>
      </c>
      <c r="AM103" s="1" t="s">
        <v>72</v>
      </c>
      <c r="AN103" s="1" t="s">
        <v>72</v>
      </c>
      <c r="AO103" s="1" t="s">
        <v>72</v>
      </c>
      <c r="AP103" s="1" t="s">
        <v>72</v>
      </c>
      <c r="AQ103" s="1" t="s">
        <v>72</v>
      </c>
      <c r="AR103" s="1" t="s">
        <v>72</v>
      </c>
      <c r="AS103" s="1" t="s">
        <v>72</v>
      </c>
      <c r="AT103" s="1" t="s">
        <v>72</v>
      </c>
      <c r="AU103" s="1" t="s">
        <v>72</v>
      </c>
      <c r="AV103" s="1" t="s">
        <v>88</v>
      </c>
      <c r="AW103" s="1" t="s">
        <v>72</v>
      </c>
      <c r="AX103" s="1" t="s">
        <v>72</v>
      </c>
      <c r="AY103" s="1" t="s">
        <v>72</v>
      </c>
      <c r="AZ103" s="1" t="s">
        <v>72</v>
      </c>
      <c r="BA103" s="1" t="s">
        <v>72</v>
      </c>
      <c r="BB103" s="1" t="s">
        <v>547</v>
      </c>
      <c r="BC103" s="16"/>
    </row>
    <row r="104" spans="1:55" ht="18.600000000000001" customHeight="1">
      <c r="A104" s="1" t="s">
        <v>845</v>
      </c>
      <c r="B104" s="1">
        <v>210060</v>
      </c>
      <c r="C104" s="1" t="s">
        <v>71</v>
      </c>
      <c r="D104" s="3">
        <v>44348</v>
      </c>
      <c r="E104" s="1" t="s">
        <v>73</v>
      </c>
      <c r="F104" s="1" t="s">
        <v>846</v>
      </c>
      <c r="G104" s="1" t="s">
        <v>75</v>
      </c>
      <c r="H104" s="1" t="s">
        <v>208</v>
      </c>
      <c r="I104" s="1" t="s">
        <v>77</v>
      </c>
      <c r="J104" s="1" t="s">
        <v>78</v>
      </c>
      <c r="K104" s="1" t="s">
        <v>78</v>
      </c>
      <c r="L104" s="1" t="s">
        <v>78</v>
      </c>
      <c r="M104" s="1" t="s">
        <v>96</v>
      </c>
      <c r="N104" s="1" t="s">
        <v>72</v>
      </c>
      <c r="O104" s="21" t="s">
        <v>847</v>
      </c>
      <c r="P104" s="1" t="s">
        <v>83</v>
      </c>
      <c r="Q104" s="1" t="s">
        <v>123</v>
      </c>
      <c r="R104" s="1" t="s">
        <v>9043</v>
      </c>
      <c r="S104" s="1" t="s">
        <v>443</v>
      </c>
      <c r="T104" s="1" t="s">
        <v>72</v>
      </c>
      <c r="U104" s="1" t="s">
        <v>444</v>
      </c>
      <c r="V104" s="1" t="s">
        <v>848</v>
      </c>
      <c r="W104" s="1" t="s">
        <v>126</v>
      </c>
      <c r="X104" s="1">
        <v>55</v>
      </c>
      <c r="Y104" s="1" t="s">
        <v>88</v>
      </c>
      <c r="Z104" s="1" t="s">
        <v>72</v>
      </c>
      <c r="AA104" s="1" t="s">
        <v>299</v>
      </c>
      <c r="AB104" s="1" t="s">
        <v>90</v>
      </c>
      <c r="AC104" s="1" t="s">
        <v>91</v>
      </c>
      <c r="AD104" s="1" t="s">
        <v>92</v>
      </c>
      <c r="AE104" s="1" t="s">
        <v>72</v>
      </c>
      <c r="AF104" s="1" t="s">
        <v>254</v>
      </c>
      <c r="AG104" s="1">
        <v>2</v>
      </c>
      <c r="AH104" s="1" t="s">
        <v>750</v>
      </c>
      <c r="AI104" s="1">
        <v>6</v>
      </c>
      <c r="AJ104" s="1" t="s">
        <v>849</v>
      </c>
      <c r="AK104" s="1" t="s">
        <v>220</v>
      </c>
      <c r="AL104" s="1" t="s">
        <v>72</v>
      </c>
      <c r="AM104" s="1" t="s">
        <v>72</v>
      </c>
      <c r="AN104" s="3">
        <v>44348</v>
      </c>
      <c r="AO104" s="1" t="s">
        <v>851</v>
      </c>
      <c r="AP104" s="1" t="s">
        <v>851</v>
      </c>
      <c r="AQ104" s="1" t="s">
        <v>852</v>
      </c>
      <c r="AR104" s="1">
        <v>15</v>
      </c>
      <c r="AS104" s="1" t="s">
        <v>742</v>
      </c>
      <c r="AT104" s="1" t="s">
        <v>75</v>
      </c>
      <c r="AU104" s="1" t="s">
        <v>72</v>
      </c>
      <c r="AV104" s="1" t="s">
        <v>88</v>
      </c>
      <c r="AW104" s="1" t="s">
        <v>96</v>
      </c>
      <c r="AX104" s="1" t="s">
        <v>72</v>
      </c>
      <c r="AY104" s="1" t="s">
        <v>330</v>
      </c>
      <c r="AZ104" s="1" t="s">
        <v>853</v>
      </c>
      <c r="BA104" s="1">
        <f>7*8</f>
        <v>56</v>
      </c>
      <c r="BB104" s="21" t="s">
        <v>100</v>
      </c>
      <c r="BC104" s="16"/>
    </row>
    <row r="105" spans="1:55" ht="18.600000000000001" customHeight="1">
      <c r="A105" s="1" t="s">
        <v>854</v>
      </c>
      <c r="B105" s="1">
        <v>210061</v>
      </c>
      <c r="C105" s="1" t="s">
        <v>71</v>
      </c>
      <c r="D105" s="3">
        <v>44349</v>
      </c>
      <c r="E105" s="1" t="s">
        <v>73</v>
      </c>
      <c r="F105" s="1" t="s">
        <v>855</v>
      </c>
      <c r="G105" s="1" t="s">
        <v>75</v>
      </c>
      <c r="H105" s="1" t="s">
        <v>208</v>
      </c>
      <c r="I105" s="1" t="s">
        <v>77</v>
      </c>
      <c r="J105" s="1" t="s">
        <v>78</v>
      </c>
      <c r="K105" s="1" t="s">
        <v>78</v>
      </c>
      <c r="L105" s="1" t="s">
        <v>78</v>
      </c>
      <c r="M105" s="1" t="s">
        <v>79</v>
      </c>
      <c r="N105" s="1" t="s">
        <v>72</v>
      </c>
      <c r="O105" s="19" t="s">
        <v>856</v>
      </c>
      <c r="P105" s="1" t="s">
        <v>83</v>
      </c>
      <c r="Q105" s="1" t="s">
        <v>123</v>
      </c>
      <c r="R105" s="1" t="s">
        <v>9043</v>
      </c>
      <c r="S105" s="1" t="s">
        <v>152</v>
      </c>
      <c r="T105" s="1" t="s">
        <v>72</v>
      </c>
      <c r="U105" s="1" t="s">
        <v>153</v>
      </c>
      <c r="V105" s="1" t="s">
        <v>154</v>
      </c>
      <c r="W105" s="1" t="s">
        <v>126</v>
      </c>
      <c r="X105" s="1">
        <v>75</v>
      </c>
      <c r="Y105" s="1" t="s">
        <v>88</v>
      </c>
      <c r="Z105" s="1" t="s">
        <v>72</v>
      </c>
      <c r="AA105" s="1" t="s">
        <v>414</v>
      </c>
      <c r="AB105" s="1" t="s">
        <v>90</v>
      </c>
      <c r="AC105" s="1" t="s">
        <v>91</v>
      </c>
      <c r="AD105" s="1" t="s">
        <v>216</v>
      </c>
      <c r="AE105" s="1" t="s">
        <v>72</v>
      </c>
      <c r="AF105" s="1" t="s">
        <v>254</v>
      </c>
      <c r="AG105" s="1">
        <v>2</v>
      </c>
      <c r="AH105" s="1" t="s">
        <v>367</v>
      </c>
      <c r="AI105" s="1">
        <v>6</v>
      </c>
      <c r="AJ105" s="1" t="s">
        <v>857</v>
      </c>
      <c r="AK105" s="1" t="s">
        <v>262</v>
      </c>
      <c r="AL105" s="1" t="s">
        <v>263</v>
      </c>
      <c r="AM105" s="1" t="s">
        <v>636</v>
      </c>
      <c r="AN105" s="3">
        <v>44349</v>
      </c>
      <c r="AO105" s="1" t="s">
        <v>858</v>
      </c>
      <c r="AP105" s="1" t="s">
        <v>859</v>
      </c>
      <c r="AQ105" s="1" t="s">
        <v>800</v>
      </c>
      <c r="AR105" s="1">
        <v>4</v>
      </c>
      <c r="AS105" s="1" t="s">
        <v>860</v>
      </c>
      <c r="AT105" s="1" t="s">
        <v>75</v>
      </c>
      <c r="AU105" s="1" t="s">
        <v>72</v>
      </c>
      <c r="AV105" s="1" t="s">
        <v>88</v>
      </c>
      <c r="AW105" s="1" t="s">
        <v>79</v>
      </c>
      <c r="AX105" s="1" t="s">
        <v>72</v>
      </c>
      <c r="AY105" s="1" t="s">
        <v>330</v>
      </c>
      <c r="AZ105" s="1" t="s">
        <v>861</v>
      </c>
      <c r="BA105" s="1">
        <v>56</v>
      </c>
      <c r="BB105" s="1" t="s">
        <v>160</v>
      </c>
      <c r="BC105" s="1" t="s">
        <v>707</v>
      </c>
    </row>
    <row r="106" spans="1:55" ht="18.600000000000001" customHeight="1">
      <c r="A106" s="1" t="s">
        <v>862</v>
      </c>
      <c r="B106" s="1">
        <v>210062</v>
      </c>
      <c r="C106" s="1" t="s">
        <v>497</v>
      </c>
      <c r="D106" s="3">
        <v>44350</v>
      </c>
      <c r="E106" s="1" t="s">
        <v>73</v>
      </c>
      <c r="F106" s="1" t="s">
        <v>863</v>
      </c>
      <c r="G106" s="1" t="s">
        <v>75</v>
      </c>
      <c r="H106" s="1" t="s">
        <v>830</v>
      </c>
      <c r="I106" s="1" t="s">
        <v>497</v>
      </c>
      <c r="J106" s="1" t="s">
        <v>78</v>
      </c>
      <c r="K106" s="1" t="s">
        <v>78</v>
      </c>
      <c r="L106" s="1" t="s">
        <v>78</v>
      </c>
      <c r="M106" s="1" t="s">
        <v>96</v>
      </c>
      <c r="N106" s="1" t="s">
        <v>72</v>
      </c>
      <c r="O106" s="16" t="s">
        <v>864</v>
      </c>
      <c r="P106" s="1" t="s">
        <v>83</v>
      </c>
      <c r="Q106" s="1" t="s">
        <v>123</v>
      </c>
      <c r="R106" s="1" t="s">
        <v>9043</v>
      </c>
      <c r="S106" s="1" t="s">
        <v>84</v>
      </c>
      <c r="T106" s="1" t="s">
        <v>72</v>
      </c>
      <c r="U106" s="1" t="s">
        <v>104</v>
      </c>
      <c r="V106" s="1" t="s">
        <v>104</v>
      </c>
      <c r="W106" s="1" t="s">
        <v>126</v>
      </c>
      <c r="X106" s="1">
        <v>40</v>
      </c>
      <c r="Y106" s="1" t="s">
        <v>88</v>
      </c>
      <c r="Z106" s="1" t="s">
        <v>72</v>
      </c>
      <c r="AA106" s="1" t="s">
        <v>299</v>
      </c>
      <c r="AB106" s="1" t="s">
        <v>90</v>
      </c>
      <c r="AC106" s="1" t="s">
        <v>91</v>
      </c>
      <c r="AD106" s="1" t="s">
        <v>92</v>
      </c>
      <c r="AE106" s="1" t="s">
        <v>72</v>
      </c>
      <c r="AF106" s="1" t="s">
        <v>254</v>
      </c>
      <c r="AG106" s="1">
        <v>2</v>
      </c>
      <c r="AH106" s="1" t="s">
        <v>367</v>
      </c>
      <c r="AI106" s="1">
        <v>2</v>
      </c>
      <c r="AJ106" s="1" t="s">
        <v>421</v>
      </c>
      <c r="AK106" s="1" t="s">
        <v>220</v>
      </c>
      <c r="AL106" s="1" t="s">
        <v>72</v>
      </c>
      <c r="AM106" s="1" t="s">
        <v>72</v>
      </c>
      <c r="AN106" s="3">
        <v>44350</v>
      </c>
      <c r="AO106" s="1" t="s">
        <v>865</v>
      </c>
      <c r="AP106" s="1" t="s">
        <v>865</v>
      </c>
      <c r="AQ106" s="1" t="s">
        <v>247</v>
      </c>
      <c r="AR106" s="1">
        <v>4</v>
      </c>
      <c r="AS106" s="1" t="s">
        <v>183</v>
      </c>
      <c r="AT106" s="1" t="s">
        <v>75</v>
      </c>
      <c r="AU106" s="1" t="s">
        <v>72</v>
      </c>
      <c r="AV106" s="1" t="s">
        <v>88</v>
      </c>
      <c r="AW106" s="1" t="s">
        <v>96</v>
      </c>
      <c r="AX106" s="1" t="s">
        <v>72</v>
      </c>
      <c r="AY106" s="1" t="s">
        <v>642</v>
      </c>
      <c r="AZ106" s="1" t="s">
        <v>866</v>
      </c>
      <c r="BA106" s="1">
        <v>28</v>
      </c>
      <c r="BB106" s="21" t="s">
        <v>100</v>
      </c>
      <c r="BC106" s="16"/>
    </row>
    <row r="107" spans="1:55" ht="18.600000000000001" customHeight="1">
      <c r="A107" s="1" t="s">
        <v>870</v>
      </c>
      <c r="B107" s="1">
        <v>210063</v>
      </c>
      <c r="C107" s="1" t="s">
        <v>71</v>
      </c>
      <c r="D107" s="3">
        <v>44350</v>
      </c>
      <c r="E107" s="1" t="s">
        <v>73</v>
      </c>
      <c r="F107" s="1" t="s">
        <v>871</v>
      </c>
      <c r="G107" s="1" t="s">
        <v>75</v>
      </c>
      <c r="H107" s="1" t="s">
        <v>208</v>
      </c>
      <c r="I107" s="1" t="s">
        <v>77</v>
      </c>
      <c r="J107" s="1" t="s">
        <v>78</v>
      </c>
      <c r="K107" s="1" t="s">
        <v>78</v>
      </c>
      <c r="L107" s="1" t="s">
        <v>78</v>
      </c>
      <c r="M107" s="1" t="s">
        <v>79</v>
      </c>
      <c r="N107" s="1" t="s">
        <v>72</v>
      </c>
      <c r="O107" s="19" t="s">
        <v>847</v>
      </c>
      <c r="P107" s="1" t="s">
        <v>83</v>
      </c>
      <c r="Q107" s="1" t="s">
        <v>123</v>
      </c>
      <c r="R107" s="1" t="s">
        <v>9043</v>
      </c>
      <c r="S107" s="1" t="s">
        <v>152</v>
      </c>
      <c r="T107" s="1" t="s">
        <v>72</v>
      </c>
      <c r="U107" s="1" t="s">
        <v>153</v>
      </c>
      <c r="V107" s="1" t="s">
        <v>164</v>
      </c>
      <c r="W107" s="1" t="s">
        <v>126</v>
      </c>
      <c r="X107" s="1">
        <v>35</v>
      </c>
      <c r="Y107" s="1" t="s">
        <v>88</v>
      </c>
      <c r="Z107" s="1" t="s">
        <v>72</v>
      </c>
      <c r="AA107" s="1" t="s">
        <v>299</v>
      </c>
      <c r="AB107" s="1" t="s">
        <v>90</v>
      </c>
      <c r="AC107" s="1" t="s">
        <v>91</v>
      </c>
      <c r="AD107" s="1" t="s">
        <v>92</v>
      </c>
      <c r="AE107" s="1" t="s">
        <v>72</v>
      </c>
      <c r="AF107" s="1" t="s">
        <v>229</v>
      </c>
      <c r="AG107" s="1">
        <v>2</v>
      </c>
      <c r="AH107" s="1" t="s">
        <v>230</v>
      </c>
      <c r="AI107" s="1" t="s">
        <v>72</v>
      </c>
      <c r="AJ107" s="1" t="s">
        <v>72</v>
      </c>
      <c r="AK107" s="1" t="s">
        <v>262</v>
      </c>
      <c r="AL107" s="1" t="s">
        <v>263</v>
      </c>
      <c r="AM107" s="1" t="s">
        <v>636</v>
      </c>
      <c r="AN107" s="3">
        <v>44350</v>
      </c>
      <c r="AO107" s="1" t="s">
        <v>872</v>
      </c>
      <c r="AP107" s="1" t="s">
        <v>872</v>
      </c>
      <c r="AQ107" s="1" t="s">
        <v>800</v>
      </c>
      <c r="AR107" s="1">
        <v>4</v>
      </c>
      <c r="AS107" s="1" t="s">
        <v>742</v>
      </c>
      <c r="AT107" s="1" t="s">
        <v>75</v>
      </c>
      <c r="AU107" s="1" t="s">
        <v>72</v>
      </c>
      <c r="AV107" s="1" t="s">
        <v>88</v>
      </c>
      <c r="AW107" s="1" t="s">
        <v>79</v>
      </c>
      <c r="AX107" s="1" t="s">
        <v>72</v>
      </c>
      <c r="AY107" s="1" t="s">
        <v>873</v>
      </c>
      <c r="AZ107" s="1" t="s">
        <v>802</v>
      </c>
      <c r="BA107" s="1">
        <v>56</v>
      </c>
      <c r="BB107" s="1" t="s">
        <v>160</v>
      </c>
      <c r="BC107" s="1" t="s">
        <v>707</v>
      </c>
    </row>
    <row r="108" spans="1:55" ht="18.600000000000001" customHeight="1">
      <c r="A108" s="1" t="s">
        <v>874</v>
      </c>
      <c r="B108" s="1">
        <v>210064</v>
      </c>
      <c r="C108" s="1" t="s">
        <v>71</v>
      </c>
      <c r="D108" s="3">
        <v>44351</v>
      </c>
      <c r="E108" s="1" t="s">
        <v>776</v>
      </c>
      <c r="F108" s="1" t="s">
        <v>875</v>
      </c>
      <c r="G108" s="1" t="s">
        <v>75</v>
      </c>
      <c r="H108" s="1" t="s">
        <v>838</v>
      </c>
      <c r="I108" s="1" t="s">
        <v>77</v>
      </c>
      <c r="J108" s="1" t="s">
        <v>78</v>
      </c>
      <c r="K108" s="1" t="s">
        <v>78</v>
      </c>
      <c r="L108" s="1" t="s">
        <v>78</v>
      </c>
      <c r="M108" s="1" t="s">
        <v>96</v>
      </c>
      <c r="N108" s="1" t="s">
        <v>72</v>
      </c>
      <c r="O108" s="16" t="s">
        <v>876</v>
      </c>
      <c r="P108" s="1" t="s">
        <v>813</v>
      </c>
      <c r="Q108" s="1" t="s">
        <v>813</v>
      </c>
      <c r="R108" s="1" t="s">
        <v>9057</v>
      </c>
      <c r="S108" s="1" t="s">
        <v>84</v>
      </c>
      <c r="T108" s="1" t="s">
        <v>72</v>
      </c>
      <c r="U108" s="1" t="s">
        <v>124</v>
      </c>
      <c r="V108" s="1" t="s">
        <v>341</v>
      </c>
      <c r="W108" s="1" t="s">
        <v>126</v>
      </c>
      <c r="X108" s="1">
        <v>51</v>
      </c>
      <c r="Y108" s="1" t="s">
        <v>88</v>
      </c>
      <c r="Z108" s="1" t="s">
        <v>72</v>
      </c>
      <c r="AA108" s="1" t="s">
        <v>299</v>
      </c>
      <c r="AB108" s="1" t="s">
        <v>90</v>
      </c>
      <c r="AC108" s="1" t="s">
        <v>91</v>
      </c>
      <c r="AD108" s="1" t="s">
        <v>92</v>
      </c>
      <c r="AE108" s="1" t="s">
        <v>72</v>
      </c>
      <c r="AF108" s="1" t="s">
        <v>217</v>
      </c>
      <c r="AG108" s="1">
        <v>2</v>
      </c>
      <c r="AH108" s="1" t="s">
        <v>877</v>
      </c>
      <c r="AI108" s="1" t="s">
        <v>72</v>
      </c>
      <c r="AJ108" s="1" t="s">
        <v>72</v>
      </c>
      <c r="AK108" s="1" t="s">
        <v>220</v>
      </c>
      <c r="AL108" s="1" t="s">
        <v>878</v>
      </c>
      <c r="AM108" s="1" t="s">
        <v>72</v>
      </c>
      <c r="AN108" s="3">
        <v>44351</v>
      </c>
      <c r="AO108" s="1" t="s">
        <v>880</v>
      </c>
      <c r="AP108" s="1" t="s">
        <v>880</v>
      </c>
      <c r="AQ108" s="1" t="s">
        <v>247</v>
      </c>
      <c r="AR108" s="1">
        <v>4</v>
      </c>
      <c r="AS108" s="1" t="s">
        <v>881</v>
      </c>
      <c r="AT108" s="1" t="s">
        <v>75</v>
      </c>
      <c r="AU108" s="1" t="s">
        <v>72</v>
      </c>
      <c r="AV108" s="1" t="s">
        <v>88</v>
      </c>
      <c r="AW108" s="1" t="s">
        <v>96</v>
      </c>
      <c r="AX108" s="1" t="s">
        <v>72</v>
      </c>
      <c r="AY108" s="1" t="s">
        <v>312</v>
      </c>
      <c r="AZ108" s="1" t="s">
        <v>882</v>
      </c>
      <c r="BA108" s="1">
        <v>56</v>
      </c>
      <c r="BB108" s="21" t="s">
        <v>100</v>
      </c>
      <c r="BC108" s="16"/>
    </row>
    <row r="109" spans="1:55" ht="18.600000000000001" customHeight="1">
      <c r="A109" s="1" t="s">
        <v>883</v>
      </c>
      <c r="B109" s="1">
        <v>210065</v>
      </c>
      <c r="C109" s="1" t="s">
        <v>71</v>
      </c>
      <c r="D109" s="3">
        <v>44351</v>
      </c>
      <c r="E109" s="1" t="s">
        <v>73</v>
      </c>
      <c r="F109" s="1" t="s">
        <v>884</v>
      </c>
      <c r="G109" s="1" t="s">
        <v>75</v>
      </c>
      <c r="H109" s="1" t="s">
        <v>208</v>
      </c>
      <c r="I109" s="1" t="s">
        <v>77</v>
      </c>
      <c r="J109" s="1" t="s">
        <v>78</v>
      </c>
      <c r="K109" s="1" t="s">
        <v>78</v>
      </c>
      <c r="L109" s="1" t="s">
        <v>78</v>
      </c>
      <c r="M109" s="1" t="s">
        <v>79</v>
      </c>
      <c r="N109" s="1" t="s">
        <v>72</v>
      </c>
      <c r="O109" s="16" t="s">
        <v>885</v>
      </c>
      <c r="P109" s="1" t="s">
        <v>83</v>
      </c>
      <c r="Q109" s="1" t="s">
        <v>123</v>
      </c>
      <c r="R109" s="1" t="s">
        <v>9043</v>
      </c>
      <c r="S109" s="1" t="s">
        <v>443</v>
      </c>
      <c r="T109" s="1" t="s">
        <v>72</v>
      </c>
      <c r="U109" s="1" t="s">
        <v>444</v>
      </c>
      <c r="V109" s="1" t="s">
        <v>444</v>
      </c>
      <c r="W109" s="1" t="s">
        <v>126</v>
      </c>
      <c r="X109" s="1">
        <v>40</v>
      </c>
      <c r="Y109" s="1" t="s">
        <v>88</v>
      </c>
      <c r="Z109" s="1" t="s">
        <v>72</v>
      </c>
      <c r="AA109" s="1" t="s">
        <v>299</v>
      </c>
      <c r="AB109" s="1" t="s">
        <v>90</v>
      </c>
      <c r="AC109" s="1" t="s">
        <v>91</v>
      </c>
      <c r="AD109" s="1" t="s">
        <v>92</v>
      </c>
      <c r="AE109" s="1" t="s">
        <v>72</v>
      </c>
      <c r="AF109" s="1" t="s">
        <v>254</v>
      </c>
      <c r="AG109" s="1">
        <v>2</v>
      </c>
      <c r="AH109" s="1" t="s">
        <v>367</v>
      </c>
      <c r="AI109" s="1">
        <v>6</v>
      </c>
      <c r="AJ109" s="1" t="s">
        <v>886</v>
      </c>
      <c r="AK109" s="1" t="s">
        <v>447</v>
      </c>
      <c r="AL109" s="1" t="s">
        <v>72</v>
      </c>
      <c r="AM109" s="1" t="s">
        <v>72</v>
      </c>
      <c r="AN109" s="3">
        <v>44351</v>
      </c>
      <c r="AO109" s="1" t="s">
        <v>888</v>
      </c>
      <c r="AP109" s="1" t="s">
        <v>889</v>
      </c>
      <c r="AQ109" s="1" t="s">
        <v>800</v>
      </c>
      <c r="AR109" s="1">
        <v>4</v>
      </c>
      <c r="AS109" s="1" t="s">
        <v>742</v>
      </c>
      <c r="AT109" s="1" t="s">
        <v>75</v>
      </c>
      <c r="AU109" s="1" t="s">
        <v>72</v>
      </c>
      <c r="AV109" s="1" t="s">
        <v>88</v>
      </c>
      <c r="AW109" s="1" t="s">
        <v>79</v>
      </c>
      <c r="AX109" s="1" t="s">
        <v>72</v>
      </c>
      <c r="AY109" s="1" t="s">
        <v>890</v>
      </c>
      <c r="AZ109" s="1" t="s">
        <v>891</v>
      </c>
      <c r="BA109" s="1">
        <v>68</v>
      </c>
      <c r="BB109" s="1" t="s">
        <v>160</v>
      </c>
      <c r="BC109" s="1" t="s">
        <v>754</v>
      </c>
    </row>
    <row r="110" spans="1:55" ht="18.600000000000001" customHeight="1">
      <c r="A110" s="1" t="s">
        <v>892</v>
      </c>
      <c r="B110" s="1">
        <v>210066</v>
      </c>
      <c r="C110" s="1" t="s">
        <v>71</v>
      </c>
      <c r="D110" s="3">
        <v>44355</v>
      </c>
      <c r="E110" s="1" t="s">
        <v>73</v>
      </c>
      <c r="F110" s="1" t="s">
        <v>893</v>
      </c>
      <c r="G110" s="1" t="s">
        <v>75</v>
      </c>
      <c r="H110" s="1" t="s">
        <v>208</v>
      </c>
      <c r="I110" s="1" t="s">
        <v>77</v>
      </c>
      <c r="J110" s="1" t="s">
        <v>78</v>
      </c>
      <c r="K110" s="1" t="s">
        <v>78</v>
      </c>
      <c r="L110" s="1" t="s">
        <v>78</v>
      </c>
      <c r="M110" s="1" t="s">
        <v>79</v>
      </c>
      <c r="N110" s="1" t="s">
        <v>72</v>
      </c>
      <c r="O110" s="16" t="s">
        <v>894</v>
      </c>
      <c r="P110" s="1" t="s">
        <v>83</v>
      </c>
      <c r="Q110" s="1" t="s">
        <v>123</v>
      </c>
      <c r="R110" s="1" t="s">
        <v>9043</v>
      </c>
      <c r="S110" s="1" t="s">
        <v>152</v>
      </c>
      <c r="T110" s="1" t="s">
        <v>72</v>
      </c>
      <c r="U110" s="1" t="s">
        <v>153</v>
      </c>
      <c r="V110" s="1" t="s">
        <v>154</v>
      </c>
      <c r="W110" s="1" t="s">
        <v>126</v>
      </c>
      <c r="X110" s="1">
        <v>65</v>
      </c>
      <c r="Y110" s="1" t="s">
        <v>88</v>
      </c>
      <c r="Z110" s="1" t="s">
        <v>72</v>
      </c>
      <c r="AA110" s="1" t="s">
        <v>414</v>
      </c>
      <c r="AB110" s="1" t="s">
        <v>90</v>
      </c>
      <c r="AC110" s="1" t="s">
        <v>91</v>
      </c>
      <c r="AD110" s="1" t="s">
        <v>92</v>
      </c>
      <c r="AE110" s="1" t="s">
        <v>72</v>
      </c>
      <c r="AF110" s="1" t="s">
        <v>254</v>
      </c>
      <c r="AG110" s="1">
        <v>2</v>
      </c>
      <c r="AH110" s="1" t="s">
        <v>750</v>
      </c>
      <c r="AI110" s="1" t="s">
        <v>72</v>
      </c>
      <c r="AJ110" s="1" t="s">
        <v>72</v>
      </c>
      <c r="AK110" s="1" t="s">
        <v>262</v>
      </c>
      <c r="AL110" s="1" t="s">
        <v>263</v>
      </c>
      <c r="AM110" s="1" t="s">
        <v>636</v>
      </c>
      <c r="AN110" s="3">
        <v>44355</v>
      </c>
      <c r="AO110" s="1" t="s">
        <v>896</v>
      </c>
      <c r="AP110" s="1" t="s">
        <v>897</v>
      </c>
      <c r="AQ110" s="1" t="s">
        <v>800</v>
      </c>
      <c r="AR110" s="1">
        <v>4</v>
      </c>
      <c r="AS110" s="1" t="s">
        <v>742</v>
      </c>
      <c r="AT110" s="1" t="s">
        <v>75</v>
      </c>
      <c r="AU110" s="1" t="s">
        <v>72</v>
      </c>
      <c r="AV110" s="1" t="s">
        <v>88</v>
      </c>
      <c r="AW110" s="1" t="s">
        <v>79</v>
      </c>
      <c r="AX110" s="1" t="s">
        <v>72</v>
      </c>
      <c r="AY110" s="1" t="s">
        <v>330</v>
      </c>
      <c r="AZ110" s="1" t="s">
        <v>802</v>
      </c>
      <c r="BA110" s="1">
        <v>56</v>
      </c>
      <c r="BB110" s="1" t="s">
        <v>160</v>
      </c>
      <c r="BC110" s="1" t="s">
        <v>707</v>
      </c>
    </row>
    <row r="111" spans="1:55" ht="18.600000000000001" customHeight="1">
      <c r="A111" s="1" t="s">
        <v>898</v>
      </c>
      <c r="B111" s="1">
        <v>210067</v>
      </c>
      <c r="C111" s="1" t="s">
        <v>71</v>
      </c>
      <c r="D111" s="3">
        <v>44356</v>
      </c>
      <c r="E111" s="1" t="s">
        <v>776</v>
      </c>
      <c r="F111" s="1" t="s">
        <v>899</v>
      </c>
      <c r="G111" s="1" t="s">
        <v>75</v>
      </c>
      <c r="H111" s="1" t="s">
        <v>838</v>
      </c>
      <c r="I111" s="1" t="s">
        <v>77</v>
      </c>
      <c r="J111" s="1" t="s">
        <v>78</v>
      </c>
      <c r="K111" s="1" t="s">
        <v>78</v>
      </c>
      <c r="L111" s="1" t="s">
        <v>78</v>
      </c>
      <c r="M111" s="1" t="s">
        <v>96</v>
      </c>
      <c r="N111" s="1" t="s">
        <v>72</v>
      </c>
      <c r="O111" s="16" t="s">
        <v>900</v>
      </c>
      <c r="P111" s="1" t="s">
        <v>813</v>
      </c>
      <c r="Q111" s="1" t="s">
        <v>813</v>
      </c>
      <c r="R111" s="1" t="s">
        <v>9057</v>
      </c>
      <c r="S111" s="1" t="s">
        <v>84</v>
      </c>
      <c r="T111" s="1" t="s">
        <v>72</v>
      </c>
      <c r="U111" s="1" t="s">
        <v>196</v>
      </c>
      <c r="V111" s="1" t="s">
        <v>228</v>
      </c>
      <c r="W111" s="1" t="s">
        <v>87</v>
      </c>
      <c r="X111" s="1">
        <v>68</v>
      </c>
      <c r="Y111" s="1" t="s">
        <v>88</v>
      </c>
      <c r="Z111" s="1" t="s">
        <v>72</v>
      </c>
      <c r="AA111" s="1" t="s">
        <v>299</v>
      </c>
      <c r="AB111" s="1" t="s">
        <v>90</v>
      </c>
      <c r="AC111" s="1" t="s">
        <v>91</v>
      </c>
      <c r="AD111" s="1" t="s">
        <v>92</v>
      </c>
      <c r="AE111" s="1" t="s">
        <v>72</v>
      </c>
      <c r="AF111" s="1" t="s">
        <v>244</v>
      </c>
      <c r="AG111" s="1">
        <v>1</v>
      </c>
      <c r="AH111" s="1" t="s">
        <v>901</v>
      </c>
      <c r="AI111" s="1" t="s">
        <v>72</v>
      </c>
      <c r="AJ111" s="1" t="s">
        <v>72</v>
      </c>
      <c r="AK111" s="1" t="s">
        <v>220</v>
      </c>
      <c r="AL111" s="1" t="s">
        <v>878</v>
      </c>
      <c r="AM111" s="1" t="s">
        <v>72</v>
      </c>
      <c r="AN111" s="3">
        <v>44356</v>
      </c>
      <c r="AO111" s="1" t="s">
        <v>903</v>
      </c>
      <c r="AP111" s="1" t="s">
        <v>903</v>
      </c>
      <c r="AQ111" s="1" t="s">
        <v>247</v>
      </c>
      <c r="AR111" s="1">
        <v>4</v>
      </c>
      <c r="AS111" s="1" t="s">
        <v>183</v>
      </c>
      <c r="AT111" s="1" t="s">
        <v>75</v>
      </c>
      <c r="AU111" s="1" t="s">
        <v>72</v>
      </c>
      <c r="AV111" s="1" t="s">
        <v>88</v>
      </c>
      <c r="AW111" s="1" t="s">
        <v>96</v>
      </c>
      <c r="AX111" s="1" t="s">
        <v>72</v>
      </c>
      <c r="AY111" s="1" t="s">
        <v>312</v>
      </c>
      <c r="AZ111" s="1" t="s">
        <v>904</v>
      </c>
      <c r="BA111" s="1">
        <v>77</v>
      </c>
      <c r="BB111" s="21" t="s">
        <v>100</v>
      </c>
      <c r="BC111" s="16"/>
    </row>
    <row r="112" spans="1:55" ht="18.600000000000001" customHeight="1">
      <c r="A112" s="1" t="s">
        <v>905</v>
      </c>
      <c r="B112" s="1">
        <v>210068</v>
      </c>
      <c r="C112" s="1" t="s">
        <v>71</v>
      </c>
      <c r="D112" s="3">
        <v>44358</v>
      </c>
      <c r="E112" s="1" t="s">
        <v>73</v>
      </c>
      <c r="F112" s="1" t="s">
        <v>906</v>
      </c>
      <c r="G112" s="1" t="s">
        <v>75</v>
      </c>
      <c r="H112" s="1" t="s">
        <v>208</v>
      </c>
      <c r="I112" s="1" t="s">
        <v>77</v>
      </c>
      <c r="J112" s="1" t="s">
        <v>78</v>
      </c>
      <c r="K112" s="1" t="s">
        <v>78</v>
      </c>
      <c r="L112" s="1" t="s">
        <v>78</v>
      </c>
      <c r="M112" s="1" t="s">
        <v>79</v>
      </c>
      <c r="N112" s="1" t="s">
        <v>72</v>
      </c>
      <c r="O112" s="16" t="s">
        <v>907</v>
      </c>
      <c r="P112" s="1" t="s">
        <v>83</v>
      </c>
      <c r="Q112" s="1" t="s">
        <v>123</v>
      </c>
      <c r="R112" s="1" t="s">
        <v>9043</v>
      </c>
      <c r="S112" s="1" t="s">
        <v>443</v>
      </c>
      <c r="T112" s="1" t="s">
        <v>72</v>
      </c>
      <c r="U112" s="1" t="s">
        <v>444</v>
      </c>
      <c r="V112" s="1" t="s">
        <v>749</v>
      </c>
      <c r="W112" s="1" t="s">
        <v>126</v>
      </c>
      <c r="X112" s="1">
        <v>55</v>
      </c>
      <c r="Y112" s="1" t="s">
        <v>88</v>
      </c>
      <c r="Z112" s="1" t="s">
        <v>72</v>
      </c>
      <c r="AA112" s="1" t="s">
        <v>414</v>
      </c>
      <c r="AB112" s="1" t="s">
        <v>90</v>
      </c>
      <c r="AC112" s="1" t="s">
        <v>91</v>
      </c>
      <c r="AD112" s="1" t="s">
        <v>92</v>
      </c>
      <c r="AE112" s="1" t="s">
        <v>72</v>
      </c>
      <c r="AF112" s="1" t="s">
        <v>254</v>
      </c>
      <c r="AG112" s="1">
        <v>2</v>
      </c>
      <c r="AH112" s="1" t="s">
        <v>367</v>
      </c>
      <c r="AI112" s="1" t="s">
        <v>72</v>
      </c>
      <c r="AJ112" s="1" t="s">
        <v>72</v>
      </c>
      <c r="AK112" s="1" t="s">
        <v>447</v>
      </c>
      <c r="AL112" s="1" t="s">
        <v>263</v>
      </c>
      <c r="AM112" s="1" t="s">
        <v>908</v>
      </c>
      <c r="AN112" s="3">
        <v>44358</v>
      </c>
      <c r="AO112" s="1" t="s">
        <v>909</v>
      </c>
      <c r="AP112" s="1" t="s">
        <v>910</v>
      </c>
      <c r="AQ112" s="1" t="s">
        <v>800</v>
      </c>
      <c r="AR112" s="1">
        <v>4</v>
      </c>
      <c r="AS112" s="1" t="s">
        <v>95</v>
      </c>
      <c r="AT112" s="1" t="s">
        <v>75</v>
      </c>
      <c r="AU112" s="1" t="s">
        <v>72</v>
      </c>
      <c r="AV112" s="1" t="s">
        <v>88</v>
      </c>
      <c r="AW112" s="1" t="s">
        <v>79</v>
      </c>
      <c r="AX112" s="1" t="s">
        <v>72</v>
      </c>
      <c r="AY112" s="1" t="s">
        <v>330</v>
      </c>
      <c r="AZ112" s="1" t="s">
        <v>911</v>
      </c>
      <c r="BA112" s="1">
        <v>84</v>
      </c>
      <c r="BB112" s="1" t="s">
        <v>160</v>
      </c>
      <c r="BC112" s="1" t="s">
        <v>912</v>
      </c>
    </row>
    <row r="113" spans="1:55" ht="18.600000000000001" customHeight="1">
      <c r="A113" s="1" t="s">
        <v>913</v>
      </c>
      <c r="B113" s="1">
        <v>210069</v>
      </c>
      <c r="C113" s="1" t="s">
        <v>71</v>
      </c>
      <c r="D113" s="3">
        <v>44359</v>
      </c>
      <c r="E113" s="1" t="s">
        <v>73</v>
      </c>
      <c r="F113" s="1" t="s">
        <v>914</v>
      </c>
      <c r="G113" s="1" t="s">
        <v>75</v>
      </c>
      <c r="H113" s="1" t="s">
        <v>208</v>
      </c>
      <c r="I113" s="1" t="s">
        <v>77</v>
      </c>
      <c r="J113" s="1" t="s">
        <v>78</v>
      </c>
      <c r="K113" s="8" t="s">
        <v>172</v>
      </c>
      <c r="L113" s="8" t="s">
        <v>172</v>
      </c>
      <c r="M113" s="1" t="s">
        <v>96</v>
      </c>
      <c r="N113" s="1" t="s">
        <v>456</v>
      </c>
      <c r="O113" s="76" t="s">
        <v>747</v>
      </c>
      <c r="P113" s="1" t="s">
        <v>83</v>
      </c>
      <c r="Q113" s="1" t="s">
        <v>123</v>
      </c>
      <c r="R113" s="1" t="s">
        <v>9043</v>
      </c>
      <c r="S113" s="1" t="s">
        <v>443</v>
      </c>
      <c r="T113" s="1" t="s">
        <v>72</v>
      </c>
      <c r="U113" s="1" t="s">
        <v>444</v>
      </c>
      <c r="V113" s="1" t="s">
        <v>444</v>
      </c>
      <c r="W113" s="1" t="s">
        <v>87</v>
      </c>
      <c r="X113" s="1">
        <v>60</v>
      </c>
      <c r="Y113" s="1" t="s">
        <v>88</v>
      </c>
      <c r="Z113" s="1" t="s">
        <v>72</v>
      </c>
      <c r="AA113" s="1" t="s">
        <v>299</v>
      </c>
      <c r="AB113" s="1" t="s">
        <v>90</v>
      </c>
      <c r="AC113" s="1" t="s">
        <v>91</v>
      </c>
      <c r="AD113" s="1" t="s">
        <v>92</v>
      </c>
      <c r="AE113" s="1" t="s">
        <v>72</v>
      </c>
      <c r="AF113" s="1" t="s">
        <v>254</v>
      </c>
      <c r="AG113" s="1">
        <v>2</v>
      </c>
      <c r="AH113" s="1" t="s">
        <v>367</v>
      </c>
      <c r="AI113" s="1" t="s">
        <v>72</v>
      </c>
      <c r="AJ113" s="1" t="s">
        <v>72</v>
      </c>
      <c r="AK113" s="1" t="s">
        <v>447</v>
      </c>
      <c r="AL113" s="1" t="s">
        <v>72</v>
      </c>
      <c r="AM113" s="1" t="s">
        <v>72</v>
      </c>
      <c r="AN113" s="3">
        <v>44360</v>
      </c>
      <c r="AO113" s="1" t="s">
        <v>915</v>
      </c>
      <c r="AP113" s="1" t="s">
        <v>916</v>
      </c>
      <c r="AQ113" s="1" t="s">
        <v>800</v>
      </c>
      <c r="AR113" s="1">
        <v>4</v>
      </c>
      <c r="AS113" s="1" t="s">
        <v>95</v>
      </c>
      <c r="AT113" s="1" t="s">
        <v>88</v>
      </c>
      <c r="AU113" s="1" t="s">
        <v>72</v>
      </c>
      <c r="AV113" s="1" t="s">
        <v>88</v>
      </c>
      <c r="AW113" s="1" t="s">
        <v>96</v>
      </c>
      <c r="AX113" s="1" t="s">
        <v>72</v>
      </c>
      <c r="AY113" s="1" t="s">
        <v>330</v>
      </c>
      <c r="AZ113" s="1" t="s">
        <v>917</v>
      </c>
      <c r="BA113" s="1">
        <v>28</v>
      </c>
      <c r="BB113" s="1" t="s">
        <v>918</v>
      </c>
      <c r="BC113" s="16"/>
    </row>
    <row r="114" spans="1:55" ht="18.600000000000001" customHeight="1">
      <c r="A114" s="1" t="s">
        <v>919</v>
      </c>
      <c r="B114" s="1">
        <v>210070</v>
      </c>
      <c r="C114" s="1" t="s">
        <v>71</v>
      </c>
      <c r="D114" s="3">
        <v>44362</v>
      </c>
      <c r="E114" s="1" t="s">
        <v>73</v>
      </c>
      <c r="F114" s="1" t="s">
        <v>920</v>
      </c>
      <c r="G114" s="1" t="s">
        <v>75</v>
      </c>
      <c r="H114" s="1" t="s">
        <v>208</v>
      </c>
      <c r="I114" s="1" t="s">
        <v>77</v>
      </c>
      <c r="J114" s="1" t="s">
        <v>78</v>
      </c>
      <c r="K114" s="1" t="s">
        <v>78</v>
      </c>
      <c r="L114" s="1" t="s">
        <v>78</v>
      </c>
      <c r="M114" s="1" t="s">
        <v>96</v>
      </c>
      <c r="N114" s="1" t="s">
        <v>72</v>
      </c>
      <c r="O114" s="16" t="s">
        <v>900</v>
      </c>
      <c r="P114" s="1" t="s">
        <v>83</v>
      </c>
      <c r="Q114" s="1" t="s">
        <v>123</v>
      </c>
      <c r="R114" s="1" t="s">
        <v>9043</v>
      </c>
      <c r="S114" s="1" t="s">
        <v>443</v>
      </c>
      <c r="T114" s="1" t="s">
        <v>72</v>
      </c>
      <c r="U114" s="1" t="s">
        <v>444</v>
      </c>
      <c r="V114" s="1" t="s">
        <v>444</v>
      </c>
      <c r="W114" s="1" t="s">
        <v>126</v>
      </c>
      <c r="X114" s="1">
        <v>60</v>
      </c>
      <c r="Y114" s="1" t="s">
        <v>88</v>
      </c>
      <c r="Z114" s="1" t="s">
        <v>72</v>
      </c>
      <c r="AA114" s="1" t="s">
        <v>299</v>
      </c>
      <c r="AB114" s="1" t="s">
        <v>90</v>
      </c>
      <c r="AC114" s="1" t="s">
        <v>91</v>
      </c>
      <c r="AD114" s="1" t="s">
        <v>92</v>
      </c>
      <c r="AE114" s="1" t="s">
        <v>72</v>
      </c>
      <c r="AF114" s="1" t="s">
        <v>254</v>
      </c>
      <c r="AG114" s="1">
        <v>2</v>
      </c>
      <c r="AH114" s="1" t="s">
        <v>367</v>
      </c>
      <c r="AI114" s="1" t="s">
        <v>72</v>
      </c>
      <c r="AJ114" s="1" t="s">
        <v>72</v>
      </c>
      <c r="AK114" s="1" t="s">
        <v>447</v>
      </c>
      <c r="AL114" s="1" t="s">
        <v>72</v>
      </c>
      <c r="AM114" s="1" t="s">
        <v>72</v>
      </c>
      <c r="AN114" s="3">
        <v>44363</v>
      </c>
      <c r="AO114" s="1" t="s">
        <v>921</v>
      </c>
      <c r="AP114" s="1" t="s">
        <v>921</v>
      </c>
      <c r="AQ114" s="1" t="s">
        <v>800</v>
      </c>
      <c r="AR114" s="1">
        <v>15</v>
      </c>
      <c r="AS114" s="1" t="s">
        <v>742</v>
      </c>
      <c r="AT114" s="1" t="s">
        <v>75</v>
      </c>
      <c r="AU114" s="1" t="s">
        <v>72</v>
      </c>
      <c r="AV114" s="1" t="s">
        <v>88</v>
      </c>
      <c r="AW114" s="1" t="s">
        <v>96</v>
      </c>
      <c r="AX114" s="1" t="s">
        <v>72</v>
      </c>
      <c r="AY114" s="1" t="s">
        <v>922</v>
      </c>
      <c r="AZ114" s="1" t="s">
        <v>923</v>
      </c>
      <c r="BA114" s="1">
        <v>90</v>
      </c>
      <c r="BB114" s="1" t="s">
        <v>918</v>
      </c>
      <c r="BC114" s="16"/>
    </row>
    <row r="115" spans="1:55" ht="18.600000000000001" customHeight="1">
      <c r="A115" s="1" t="s">
        <v>924</v>
      </c>
      <c r="B115" s="1">
        <v>210071</v>
      </c>
      <c r="C115" s="1" t="s">
        <v>497</v>
      </c>
      <c r="D115" s="3">
        <v>44362</v>
      </c>
      <c r="E115" s="1" t="s">
        <v>73</v>
      </c>
      <c r="F115" s="1" t="s">
        <v>925</v>
      </c>
      <c r="G115" s="1" t="s">
        <v>75</v>
      </c>
      <c r="H115" s="1" t="s">
        <v>830</v>
      </c>
      <c r="I115" s="1" t="s">
        <v>497</v>
      </c>
      <c r="J115" s="1" t="s">
        <v>78</v>
      </c>
      <c r="K115" s="1" t="s">
        <v>78</v>
      </c>
      <c r="L115" s="1" t="s">
        <v>78</v>
      </c>
      <c r="M115" s="1" t="s">
        <v>96</v>
      </c>
      <c r="N115" s="1" t="s">
        <v>72</v>
      </c>
      <c r="O115" s="16" t="s">
        <v>926</v>
      </c>
      <c r="P115" s="1" t="s">
        <v>83</v>
      </c>
      <c r="Q115" s="1" t="s">
        <v>123</v>
      </c>
      <c r="R115" s="1" t="s">
        <v>9043</v>
      </c>
      <c r="S115" s="1" t="s">
        <v>84</v>
      </c>
      <c r="T115" s="1" t="s">
        <v>72</v>
      </c>
      <c r="U115" s="1" t="s">
        <v>104</v>
      </c>
      <c r="V115" s="1" t="s">
        <v>310</v>
      </c>
      <c r="W115" s="1" t="s">
        <v>126</v>
      </c>
      <c r="X115" s="1">
        <v>70</v>
      </c>
      <c r="Y115" s="1" t="s">
        <v>88</v>
      </c>
      <c r="Z115" s="1" t="s">
        <v>72</v>
      </c>
      <c r="AA115" s="1" t="s">
        <v>299</v>
      </c>
      <c r="AB115" s="1" t="s">
        <v>90</v>
      </c>
      <c r="AC115" s="1" t="s">
        <v>91</v>
      </c>
      <c r="AD115" s="1" t="s">
        <v>92</v>
      </c>
      <c r="AE115" s="1" t="s">
        <v>72</v>
      </c>
      <c r="AF115" s="1" t="s">
        <v>229</v>
      </c>
      <c r="AG115" s="1">
        <v>2</v>
      </c>
      <c r="AH115" s="1" t="s">
        <v>750</v>
      </c>
      <c r="AI115" s="1" t="s">
        <v>72</v>
      </c>
      <c r="AJ115" s="1" t="s">
        <v>72</v>
      </c>
      <c r="AK115" s="1" t="s">
        <v>220</v>
      </c>
      <c r="AL115" s="1" t="s">
        <v>72</v>
      </c>
      <c r="AM115" s="1" t="s">
        <v>72</v>
      </c>
      <c r="AN115" s="3">
        <v>44363</v>
      </c>
      <c r="AO115" s="1" t="s">
        <v>927</v>
      </c>
      <c r="AP115" s="1" t="s">
        <v>927</v>
      </c>
      <c r="AQ115" s="1" t="s">
        <v>247</v>
      </c>
      <c r="AR115" s="1">
        <v>15</v>
      </c>
      <c r="AS115" s="1" t="s">
        <v>95</v>
      </c>
      <c r="AT115" s="1" t="s">
        <v>75</v>
      </c>
      <c r="AU115" s="1" t="s">
        <v>72</v>
      </c>
      <c r="AV115" s="1" t="s">
        <v>88</v>
      </c>
      <c r="AW115" s="1" t="s">
        <v>96</v>
      </c>
      <c r="AX115" s="1" t="s">
        <v>72</v>
      </c>
      <c r="AY115" s="1" t="s">
        <v>312</v>
      </c>
      <c r="AZ115" s="1" t="s">
        <v>928</v>
      </c>
      <c r="BA115" s="1">
        <v>70</v>
      </c>
      <c r="BB115" s="21" t="s">
        <v>100</v>
      </c>
      <c r="BC115" s="16"/>
    </row>
    <row r="116" spans="1:55" ht="18.600000000000001" customHeight="1">
      <c r="A116" s="1" t="s">
        <v>929</v>
      </c>
      <c r="B116" s="1">
        <v>210072</v>
      </c>
      <c r="C116" s="1" t="s">
        <v>497</v>
      </c>
      <c r="D116" s="3">
        <v>44364</v>
      </c>
      <c r="E116" s="1" t="s">
        <v>776</v>
      </c>
      <c r="F116" s="1" t="s">
        <v>930</v>
      </c>
      <c r="G116" s="1" t="s">
        <v>75</v>
      </c>
      <c r="H116" s="1" t="s">
        <v>830</v>
      </c>
      <c r="I116" s="1" t="s">
        <v>497</v>
      </c>
      <c r="J116" s="1" t="s">
        <v>78</v>
      </c>
      <c r="K116" s="8" t="s">
        <v>172</v>
      </c>
      <c r="L116" s="8" t="s">
        <v>172</v>
      </c>
      <c r="M116" s="1" t="s">
        <v>96</v>
      </c>
      <c r="N116" s="1" t="s">
        <v>931</v>
      </c>
      <c r="O116" s="76" t="s">
        <v>932</v>
      </c>
      <c r="P116" s="1" t="s">
        <v>813</v>
      </c>
      <c r="Q116" s="1" t="s">
        <v>813</v>
      </c>
      <c r="R116" s="1" t="s">
        <v>9057</v>
      </c>
      <c r="S116" s="1" t="s">
        <v>84</v>
      </c>
      <c r="T116" s="1" t="s">
        <v>72</v>
      </c>
      <c r="U116" s="1" t="s">
        <v>124</v>
      </c>
      <c r="V116" s="1" t="s">
        <v>341</v>
      </c>
      <c r="W116" s="1" t="s">
        <v>87</v>
      </c>
      <c r="X116" s="1">
        <v>46</v>
      </c>
      <c r="Y116" s="1" t="s">
        <v>88</v>
      </c>
      <c r="Z116" s="1" t="s">
        <v>72</v>
      </c>
      <c r="AA116" s="1" t="s">
        <v>299</v>
      </c>
      <c r="AB116" s="1" t="s">
        <v>90</v>
      </c>
      <c r="AC116" s="1" t="s">
        <v>91</v>
      </c>
      <c r="AD116" s="1" t="s">
        <v>92</v>
      </c>
      <c r="AE116" s="1" t="s">
        <v>72</v>
      </c>
      <c r="AF116" s="1" t="s">
        <v>229</v>
      </c>
      <c r="AG116" s="1">
        <v>1</v>
      </c>
      <c r="AH116" s="1" t="s">
        <v>933</v>
      </c>
      <c r="AI116" s="1" t="s">
        <v>72</v>
      </c>
      <c r="AJ116" s="1" t="s">
        <v>72</v>
      </c>
      <c r="AK116" s="1" t="s">
        <v>220</v>
      </c>
      <c r="AL116" s="1" t="s">
        <v>72</v>
      </c>
      <c r="AM116" s="1" t="s">
        <v>72</v>
      </c>
      <c r="AN116" s="3">
        <v>44364</v>
      </c>
      <c r="AO116" s="1" t="s">
        <v>935</v>
      </c>
      <c r="AP116" s="1" t="s">
        <v>935</v>
      </c>
      <c r="AQ116" s="1" t="s">
        <v>247</v>
      </c>
      <c r="AR116" s="1">
        <v>15</v>
      </c>
      <c r="AS116" s="1" t="s">
        <v>881</v>
      </c>
      <c r="AT116" s="1" t="s">
        <v>88</v>
      </c>
      <c r="AU116" s="1" t="s">
        <v>72</v>
      </c>
      <c r="AV116" s="1" t="s">
        <v>88</v>
      </c>
      <c r="AW116" s="1" t="s">
        <v>96</v>
      </c>
      <c r="AX116" s="1" t="s">
        <v>72</v>
      </c>
      <c r="AY116" s="1" t="s">
        <v>312</v>
      </c>
      <c r="AZ116" s="1" t="s">
        <v>936</v>
      </c>
      <c r="BA116" s="1">
        <v>54</v>
      </c>
      <c r="BB116" s="21" t="s">
        <v>100</v>
      </c>
      <c r="BC116" s="16"/>
    </row>
    <row r="117" spans="1:55" ht="18.600000000000001" customHeight="1">
      <c r="A117" s="1" t="s">
        <v>937</v>
      </c>
      <c r="B117" s="1">
        <v>210073</v>
      </c>
      <c r="C117" s="1" t="s">
        <v>71</v>
      </c>
      <c r="D117" s="3">
        <v>44364</v>
      </c>
      <c r="E117" s="1" t="s">
        <v>73</v>
      </c>
      <c r="F117" s="1" t="s">
        <v>938</v>
      </c>
      <c r="G117" s="1" t="s">
        <v>75</v>
      </c>
      <c r="H117" s="1" t="s">
        <v>838</v>
      </c>
      <c r="I117" s="1" t="s">
        <v>77</v>
      </c>
      <c r="J117" s="1" t="s">
        <v>78</v>
      </c>
      <c r="K117" s="1" t="s">
        <v>78</v>
      </c>
      <c r="L117" s="1" t="s">
        <v>78</v>
      </c>
      <c r="M117" s="1" t="s">
        <v>96</v>
      </c>
      <c r="N117" s="1" t="s">
        <v>72</v>
      </c>
      <c r="O117" s="16" t="s">
        <v>939</v>
      </c>
      <c r="P117" s="1" t="s">
        <v>83</v>
      </c>
      <c r="Q117" s="1" t="s">
        <v>123</v>
      </c>
      <c r="R117" s="1" t="s">
        <v>9043</v>
      </c>
      <c r="S117" s="1" t="s">
        <v>84</v>
      </c>
      <c r="T117" s="1" t="s">
        <v>72</v>
      </c>
      <c r="U117" s="1" t="s">
        <v>940</v>
      </c>
      <c r="V117" s="1" t="s">
        <v>940</v>
      </c>
      <c r="W117" s="1" t="s">
        <v>126</v>
      </c>
      <c r="X117" s="1">
        <v>60</v>
      </c>
      <c r="Y117" s="1" t="s">
        <v>88</v>
      </c>
      <c r="Z117" s="1" t="s">
        <v>72</v>
      </c>
      <c r="AA117" s="1" t="s">
        <v>414</v>
      </c>
      <c r="AB117" s="1" t="s">
        <v>90</v>
      </c>
      <c r="AC117" s="1" t="s">
        <v>91</v>
      </c>
      <c r="AD117" s="1" t="s">
        <v>429</v>
      </c>
      <c r="AE117" s="1" t="s">
        <v>72</v>
      </c>
      <c r="AF117" s="1" t="s">
        <v>229</v>
      </c>
      <c r="AG117" s="1">
        <v>2</v>
      </c>
      <c r="AH117" s="1" t="s">
        <v>230</v>
      </c>
      <c r="AI117" s="1">
        <v>5</v>
      </c>
      <c r="AJ117" s="1" t="s">
        <v>430</v>
      </c>
      <c r="AK117" s="1" t="s">
        <v>220</v>
      </c>
      <c r="AL117" s="1" t="s">
        <v>72</v>
      </c>
      <c r="AM117" s="1" t="s">
        <v>72</v>
      </c>
      <c r="AN117" s="3">
        <v>44365</v>
      </c>
      <c r="AO117" s="1" t="s">
        <v>941</v>
      </c>
      <c r="AP117" s="1" t="s">
        <v>941</v>
      </c>
      <c r="AQ117" s="1" t="s">
        <v>247</v>
      </c>
      <c r="AR117" s="1">
        <v>15</v>
      </c>
      <c r="AS117" s="1" t="s">
        <v>95</v>
      </c>
      <c r="AT117" s="1" t="s">
        <v>75</v>
      </c>
      <c r="AU117" s="1" t="s">
        <v>72</v>
      </c>
      <c r="AV117" s="1" t="s">
        <v>88</v>
      </c>
      <c r="AW117" s="1" t="s">
        <v>96</v>
      </c>
      <c r="AX117" s="1" t="s">
        <v>72</v>
      </c>
      <c r="AY117" s="1" t="s">
        <v>312</v>
      </c>
      <c r="AZ117" s="1" t="s">
        <v>904</v>
      </c>
      <c r="BA117" s="1">
        <v>70</v>
      </c>
      <c r="BB117" s="21" t="s">
        <v>100</v>
      </c>
      <c r="BC117" s="16"/>
    </row>
    <row r="118" spans="1:55" ht="18.600000000000001" customHeight="1">
      <c r="A118" s="1" t="s">
        <v>942</v>
      </c>
      <c r="B118" s="1">
        <v>210074</v>
      </c>
      <c r="C118" s="1" t="s">
        <v>71</v>
      </c>
      <c r="D118" s="3">
        <v>44364</v>
      </c>
      <c r="E118" s="1" t="s">
        <v>73</v>
      </c>
      <c r="F118" s="1" t="s">
        <v>943</v>
      </c>
      <c r="G118" s="1" t="s">
        <v>75</v>
      </c>
      <c r="H118" s="1" t="s">
        <v>838</v>
      </c>
      <c r="I118" s="1" t="s">
        <v>77</v>
      </c>
      <c r="J118" s="1" t="s">
        <v>78</v>
      </c>
      <c r="K118" s="1" t="s">
        <v>78</v>
      </c>
      <c r="L118" s="1" t="s">
        <v>78</v>
      </c>
      <c r="M118" s="1" t="s">
        <v>96</v>
      </c>
      <c r="N118" s="1" t="s">
        <v>72</v>
      </c>
      <c r="O118" s="16" t="s">
        <v>747</v>
      </c>
      <c r="P118" s="1" t="s">
        <v>83</v>
      </c>
      <c r="Q118" s="1" t="s">
        <v>123</v>
      </c>
      <c r="R118" s="1" t="s">
        <v>9043</v>
      </c>
      <c r="S118" s="1" t="s">
        <v>84</v>
      </c>
      <c r="T118" s="1" t="s">
        <v>72</v>
      </c>
      <c r="U118" s="1" t="s">
        <v>944</v>
      </c>
      <c r="V118" s="1" t="s">
        <v>944</v>
      </c>
      <c r="W118" s="1" t="s">
        <v>126</v>
      </c>
      <c r="X118" s="1">
        <v>50</v>
      </c>
      <c r="Y118" s="1" t="s">
        <v>88</v>
      </c>
      <c r="Z118" s="1" t="s">
        <v>72</v>
      </c>
      <c r="AA118" s="1" t="s">
        <v>414</v>
      </c>
      <c r="AB118" s="1" t="s">
        <v>90</v>
      </c>
      <c r="AC118" s="1" t="s">
        <v>91</v>
      </c>
      <c r="AD118" s="1" t="s">
        <v>92</v>
      </c>
      <c r="AE118" s="1" t="s">
        <v>72</v>
      </c>
      <c r="AF118" s="1" t="s">
        <v>229</v>
      </c>
      <c r="AG118" s="1">
        <v>2</v>
      </c>
      <c r="AH118" s="1" t="s">
        <v>750</v>
      </c>
      <c r="AI118" s="1" t="s">
        <v>72</v>
      </c>
      <c r="AJ118" s="1" t="s">
        <v>72</v>
      </c>
      <c r="AK118" s="1" t="s">
        <v>220</v>
      </c>
      <c r="AL118" s="1" t="s">
        <v>72</v>
      </c>
      <c r="AM118" s="1" t="s">
        <v>72</v>
      </c>
      <c r="AN118" s="3">
        <v>44365</v>
      </c>
      <c r="AO118" s="1" t="s">
        <v>821</v>
      </c>
      <c r="AP118" s="1" t="s">
        <v>821</v>
      </c>
      <c r="AQ118" s="1" t="s">
        <v>247</v>
      </c>
      <c r="AR118" s="1">
        <v>15</v>
      </c>
      <c r="AS118" s="1" t="s">
        <v>589</v>
      </c>
      <c r="AT118" s="1" t="s">
        <v>75</v>
      </c>
      <c r="AU118" s="1" t="s">
        <v>72</v>
      </c>
      <c r="AV118" s="1" t="s">
        <v>88</v>
      </c>
      <c r="AW118" s="1" t="s">
        <v>96</v>
      </c>
      <c r="AX118" s="1" t="s">
        <v>72</v>
      </c>
      <c r="AY118" s="1" t="s">
        <v>312</v>
      </c>
      <c r="AZ118" s="1" t="s">
        <v>904</v>
      </c>
      <c r="BA118" s="1">
        <v>80</v>
      </c>
      <c r="BB118" s="21" t="s">
        <v>100</v>
      </c>
      <c r="BC118" s="16"/>
    </row>
    <row r="119" spans="1:55" ht="18.600000000000001" customHeight="1">
      <c r="A119" s="1" t="s">
        <v>945</v>
      </c>
      <c r="B119" s="1">
        <v>210075</v>
      </c>
      <c r="C119" s="1" t="s">
        <v>71</v>
      </c>
      <c r="D119" s="3">
        <v>44366</v>
      </c>
      <c r="E119" s="1" t="s">
        <v>73</v>
      </c>
      <c r="F119" s="1" t="s">
        <v>946</v>
      </c>
      <c r="G119" s="1" t="s">
        <v>75</v>
      </c>
      <c r="H119" s="1" t="s">
        <v>838</v>
      </c>
      <c r="I119" s="1" t="s">
        <v>77</v>
      </c>
      <c r="J119" s="1" t="s">
        <v>78</v>
      </c>
      <c r="K119" s="1" t="s">
        <v>78</v>
      </c>
      <c r="L119" s="1" t="s">
        <v>79</v>
      </c>
      <c r="M119" s="1" t="s">
        <v>79</v>
      </c>
      <c r="N119" s="1" t="s">
        <v>947</v>
      </c>
      <c r="O119" s="75" t="s">
        <v>72</v>
      </c>
      <c r="P119" s="1" t="s">
        <v>83</v>
      </c>
      <c r="Q119" s="1" t="s">
        <v>123</v>
      </c>
      <c r="R119" s="1" t="s">
        <v>9043</v>
      </c>
      <c r="S119" s="1" t="s">
        <v>84</v>
      </c>
      <c r="T119" s="1" t="s">
        <v>72</v>
      </c>
      <c r="U119" s="1" t="s">
        <v>948</v>
      </c>
      <c r="V119" s="1" t="s">
        <v>949</v>
      </c>
      <c r="W119" s="1" t="s">
        <v>126</v>
      </c>
      <c r="X119" s="1">
        <v>50</v>
      </c>
      <c r="Y119" s="1" t="s">
        <v>88</v>
      </c>
      <c r="Z119" s="1" t="s">
        <v>72</v>
      </c>
      <c r="AA119" s="1" t="s">
        <v>299</v>
      </c>
      <c r="AB119" s="1" t="s">
        <v>90</v>
      </c>
      <c r="AC119" s="1" t="s">
        <v>91</v>
      </c>
      <c r="AD119" s="1" t="s">
        <v>92</v>
      </c>
      <c r="AE119" s="1" t="s">
        <v>72</v>
      </c>
      <c r="AF119" s="1" t="s">
        <v>217</v>
      </c>
      <c r="AG119" s="1">
        <v>3</v>
      </c>
      <c r="AH119" s="1" t="s">
        <v>950</v>
      </c>
      <c r="AI119" s="1" t="s">
        <v>72</v>
      </c>
      <c r="AJ119" s="1" t="s">
        <v>72</v>
      </c>
      <c r="AK119" s="1" t="s">
        <v>220</v>
      </c>
      <c r="AL119" s="1" t="s">
        <v>72</v>
      </c>
      <c r="AM119" s="1" t="s">
        <v>72</v>
      </c>
      <c r="AN119" s="1" t="s">
        <v>72</v>
      </c>
      <c r="AO119" s="1" t="s">
        <v>72</v>
      </c>
      <c r="AP119" s="1" t="s">
        <v>72</v>
      </c>
      <c r="AQ119" s="1" t="s">
        <v>72</v>
      </c>
      <c r="AR119" s="1" t="s">
        <v>72</v>
      </c>
      <c r="AS119" s="1" t="s">
        <v>72</v>
      </c>
      <c r="AT119" s="1" t="s">
        <v>72</v>
      </c>
      <c r="AU119" s="1" t="s">
        <v>72</v>
      </c>
      <c r="AV119" s="1" t="s">
        <v>88</v>
      </c>
      <c r="AW119" s="1" t="s">
        <v>79</v>
      </c>
      <c r="AX119" s="1" t="s">
        <v>72</v>
      </c>
      <c r="AY119" s="1" t="s">
        <v>72</v>
      </c>
      <c r="AZ119" s="1" t="s">
        <v>72</v>
      </c>
      <c r="BA119" s="1" t="s">
        <v>72</v>
      </c>
      <c r="BB119" s="1" t="s">
        <v>160</v>
      </c>
      <c r="BC119" s="16"/>
    </row>
    <row r="120" spans="1:55" ht="18.600000000000001" customHeight="1">
      <c r="A120" s="1" t="s">
        <v>951</v>
      </c>
      <c r="B120" s="1">
        <v>210076</v>
      </c>
      <c r="C120" s="1" t="s">
        <v>71</v>
      </c>
      <c r="D120" s="3">
        <v>44368</v>
      </c>
      <c r="E120" s="1" t="s">
        <v>776</v>
      </c>
      <c r="F120" s="1" t="s">
        <v>952</v>
      </c>
      <c r="G120" s="1" t="s">
        <v>75</v>
      </c>
      <c r="H120" s="1" t="s">
        <v>953</v>
      </c>
      <c r="I120" s="1" t="s">
        <v>77</v>
      </c>
      <c r="J120" s="1" t="s">
        <v>78</v>
      </c>
      <c r="K120" s="1" t="s">
        <v>78</v>
      </c>
      <c r="L120" s="1" t="s">
        <v>78</v>
      </c>
      <c r="M120" s="1" t="s">
        <v>96</v>
      </c>
      <c r="N120" s="1" t="s">
        <v>72</v>
      </c>
      <c r="O120" s="16" t="s">
        <v>747</v>
      </c>
      <c r="P120" s="1" t="s">
        <v>813</v>
      </c>
      <c r="Q120" s="1" t="s">
        <v>813</v>
      </c>
      <c r="R120" s="1" t="s">
        <v>9057</v>
      </c>
      <c r="S120" s="1" t="s">
        <v>84</v>
      </c>
      <c r="T120" s="1" t="s">
        <v>72</v>
      </c>
      <c r="U120" s="1" t="s">
        <v>656</v>
      </c>
      <c r="V120" s="1" t="s">
        <v>944</v>
      </c>
      <c r="W120" s="1" t="s">
        <v>87</v>
      </c>
      <c r="X120" s="1">
        <v>74</v>
      </c>
      <c r="Y120" s="1" t="s">
        <v>88</v>
      </c>
      <c r="Z120" s="1" t="s">
        <v>72</v>
      </c>
      <c r="AA120" s="1" t="s">
        <v>954</v>
      </c>
      <c r="AB120" s="1" t="s">
        <v>90</v>
      </c>
      <c r="AC120" s="1" t="s">
        <v>91</v>
      </c>
      <c r="AD120" s="1" t="s">
        <v>92</v>
      </c>
      <c r="AE120" s="1" t="s">
        <v>72</v>
      </c>
      <c r="AF120" s="1" t="s">
        <v>217</v>
      </c>
      <c r="AG120" s="1">
        <v>2</v>
      </c>
      <c r="AH120" s="1" t="s">
        <v>877</v>
      </c>
      <c r="AI120" s="1" t="s">
        <v>72</v>
      </c>
      <c r="AJ120" s="1" t="s">
        <v>72</v>
      </c>
      <c r="AK120" s="1" t="s">
        <v>220</v>
      </c>
      <c r="AL120" s="1" t="s">
        <v>878</v>
      </c>
      <c r="AM120" s="1" t="s">
        <v>72</v>
      </c>
      <c r="AN120" s="3">
        <v>44368</v>
      </c>
      <c r="AO120" s="1" t="s">
        <v>956</v>
      </c>
      <c r="AP120" s="1" t="s">
        <v>956</v>
      </c>
      <c r="AQ120" s="1" t="s">
        <v>247</v>
      </c>
      <c r="AR120" s="1">
        <v>15</v>
      </c>
      <c r="AS120" s="1" t="s">
        <v>183</v>
      </c>
      <c r="AT120" s="1" t="s">
        <v>75</v>
      </c>
      <c r="AU120" s="1" t="s">
        <v>72</v>
      </c>
      <c r="AV120" s="1" t="s">
        <v>88</v>
      </c>
      <c r="AW120" s="1" t="s">
        <v>96</v>
      </c>
      <c r="AX120" s="1" t="s">
        <v>72</v>
      </c>
      <c r="AY120" s="1" t="s">
        <v>312</v>
      </c>
      <c r="AZ120" s="1" t="s">
        <v>957</v>
      </c>
      <c r="BA120" s="1">
        <v>33</v>
      </c>
      <c r="BB120" s="21" t="s">
        <v>100</v>
      </c>
      <c r="BC120" s="16"/>
    </row>
    <row r="121" spans="1:55" ht="18.600000000000001" customHeight="1">
      <c r="A121" s="1" t="s">
        <v>958</v>
      </c>
      <c r="B121" s="1">
        <v>210077</v>
      </c>
      <c r="C121" s="1" t="s">
        <v>71</v>
      </c>
      <c r="D121" s="3">
        <v>44369</v>
      </c>
      <c r="E121" s="1" t="s">
        <v>73</v>
      </c>
      <c r="F121" s="1" t="s">
        <v>959</v>
      </c>
      <c r="G121" s="1" t="s">
        <v>75</v>
      </c>
      <c r="H121" s="1" t="s">
        <v>960</v>
      </c>
      <c r="I121" s="1" t="s">
        <v>77</v>
      </c>
      <c r="J121" s="1" t="s">
        <v>78</v>
      </c>
      <c r="K121" s="1" t="s">
        <v>78</v>
      </c>
      <c r="L121" s="1" t="s">
        <v>78</v>
      </c>
      <c r="M121" s="1" t="s">
        <v>96</v>
      </c>
      <c r="N121" s="1" t="s">
        <v>72</v>
      </c>
      <c r="O121" s="16" t="s">
        <v>747</v>
      </c>
      <c r="P121" s="1" t="s">
        <v>83</v>
      </c>
      <c r="Q121" s="1" t="s">
        <v>123</v>
      </c>
      <c r="R121" s="1" t="s">
        <v>9043</v>
      </c>
      <c r="S121" s="1" t="s">
        <v>443</v>
      </c>
      <c r="T121" s="1" t="s">
        <v>72</v>
      </c>
      <c r="U121" s="1" t="s">
        <v>444</v>
      </c>
      <c r="V121" s="1" t="s">
        <v>444</v>
      </c>
      <c r="W121" s="1" t="s">
        <v>126</v>
      </c>
      <c r="X121" s="1">
        <v>55</v>
      </c>
      <c r="Y121" s="1" t="s">
        <v>88</v>
      </c>
      <c r="Z121" s="1" t="s">
        <v>72</v>
      </c>
      <c r="AA121" s="1" t="s">
        <v>414</v>
      </c>
      <c r="AB121" s="1" t="s">
        <v>90</v>
      </c>
      <c r="AC121" s="1" t="s">
        <v>91</v>
      </c>
      <c r="AD121" s="1" t="s">
        <v>92</v>
      </c>
      <c r="AE121" s="1" t="s">
        <v>72</v>
      </c>
      <c r="AF121" s="1" t="s">
        <v>229</v>
      </c>
      <c r="AG121" s="1">
        <v>3</v>
      </c>
      <c r="AH121" s="1" t="s">
        <v>230</v>
      </c>
      <c r="AI121" s="1" t="s">
        <v>72</v>
      </c>
      <c r="AJ121" s="1" t="s">
        <v>72</v>
      </c>
      <c r="AK121" s="1" t="s">
        <v>447</v>
      </c>
      <c r="AL121" s="1" t="s">
        <v>72</v>
      </c>
      <c r="AM121" s="1" t="s">
        <v>72</v>
      </c>
      <c r="AN121" s="3">
        <v>44370</v>
      </c>
      <c r="AO121" s="1" t="s">
        <v>961</v>
      </c>
      <c r="AP121" s="1" t="s">
        <v>962</v>
      </c>
      <c r="AQ121" s="1" t="s">
        <v>800</v>
      </c>
      <c r="AR121" s="1">
        <v>15</v>
      </c>
      <c r="AS121" s="1" t="s">
        <v>183</v>
      </c>
      <c r="AT121" s="1" t="s">
        <v>75</v>
      </c>
      <c r="AU121" s="1" t="s">
        <v>72</v>
      </c>
      <c r="AV121" s="1" t="s">
        <v>88</v>
      </c>
      <c r="AW121" s="1" t="s">
        <v>96</v>
      </c>
      <c r="AX121" s="1" t="s">
        <v>72</v>
      </c>
      <c r="AY121" s="1" t="s">
        <v>963</v>
      </c>
      <c r="AZ121" s="1" t="s">
        <v>964</v>
      </c>
      <c r="BA121" s="1">
        <v>131</v>
      </c>
      <c r="BB121" s="1" t="s">
        <v>918</v>
      </c>
      <c r="BC121" s="16"/>
    </row>
    <row r="122" spans="1:55" ht="18.600000000000001" customHeight="1">
      <c r="A122" s="1" t="s">
        <v>965</v>
      </c>
      <c r="B122" s="1">
        <v>210078</v>
      </c>
      <c r="C122" s="1" t="s">
        <v>71</v>
      </c>
      <c r="D122" s="3">
        <v>44372</v>
      </c>
      <c r="E122" s="1" t="s">
        <v>776</v>
      </c>
      <c r="F122" s="1" t="s">
        <v>966</v>
      </c>
      <c r="G122" s="1" t="s">
        <v>75</v>
      </c>
      <c r="H122" s="1" t="s">
        <v>967</v>
      </c>
      <c r="I122" s="1" t="s">
        <v>77</v>
      </c>
      <c r="J122" s="1" t="s">
        <v>78</v>
      </c>
      <c r="K122" s="1" t="s">
        <v>78</v>
      </c>
      <c r="L122" s="1" t="s">
        <v>78</v>
      </c>
      <c r="M122" s="1" t="s">
        <v>96</v>
      </c>
      <c r="N122" s="1" t="s">
        <v>72</v>
      </c>
      <c r="O122" s="16" t="s">
        <v>968</v>
      </c>
      <c r="P122" s="1" t="s">
        <v>813</v>
      </c>
      <c r="Q122" s="1" t="s">
        <v>813</v>
      </c>
      <c r="R122" s="1" t="s">
        <v>9057</v>
      </c>
      <c r="S122" s="1" t="s">
        <v>84</v>
      </c>
      <c r="T122" s="1" t="s">
        <v>72</v>
      </c>
      <c r="U122" s="1" t="s">
        <v>196</v>
      </c>
      <c r="V122" s="1" t="s">
        <v>969</v>
      </c>
      <c r="W122" s="1" t="s">
        <v>87</v>
      </c>
      <c r="X122" s="1">
        <v>58</v>
      </c>
      <c r="Y122" s="1" t="s">
        <v>88</v>
      </c>
      <c r="Z122" s="1" t="s">
        <v>72</v>
      </c>
      <c r="AA122" s="1" t="s">
        <v>299</v>
      </c>
      <c r="AB122" s="1" t="s">
        <v>90</v>
      </c>
      <c r="AC122" s="1" t="s">
        <v>970</v>
      </c>
      <c r="AD122" s="1" t="s">
        <v>9951</v>
      </c>
      <c r="AE122" s="1" t="s">
        <v>72</v>
      </c>
      <c r="AF122" s="1" t="s">
        <v>217</v>
      </c>
      <c r="AG122" s="1">
        <v>2</v>
      </c>
      <c r="AH122" s="1" t="s">
        <v>877</v>
      </c>
      <c r="AI122" s="1">
        <v>10</v>
      </c>
      <c r="AJ122" s="1" t="s">
        <v>971</v>
      </c>
      <c r="AK122" s="1" t="s">
        <v>220</v>
      </c>
      <c r="AL122" s="1" t="s">
        <v>72</v>
      </c>
      <c r="AM122" s="1" t="s">
        <v>72</v>
      </c>
      <c r="AN122" s="3">
        <v>44372</v>
      </c>
      <c r="AO122" s="1" t="s">
        <v>973</v>
      </c>
      <c r="AP122" s="1" t="s">
        <v>973</v>
      </c>
      <c r="AQ122" s="1" t="s">
        <v>247</v>
      </c>
      <c r="AR122" s="1">
        <v>15</v>
      </c>
      <c r="AS122" s="1" t="s">
        <v>95</v>
      </c>
      <c r="AT122" s="1" t="s">
        <v>75</v>
      </c>
      <c r="AU122" s="1" t="s">
        <v>72</v>
      </c>
      <c r="AV122" s="1" t="s">
        <v>88</v>
      </c>
      <c r="AW122" s="1" t="s">
        <v>96</v>
      </c>
      <c r="AX122" s="1" t="s">
        <v>72</v>
      </c>
      <c r="AY122" s="1" t="s">
        <v>312</v>
      </c>
      <c r="AZ122" s="1" t="s">
        <v>974</v>
      </c>
      <c r="BA122" s="1">
        <v>49</v>
      </c>
      <c r="BB122" s="21" t="s">
        <v>100</v>
      </c>
      <c r="BC122" s="16"/>
    </row>
    <row r="123" spans="1:55" ht="18.600000000000001" customHeight="1">
      <c r="A123" s="1" t="s">
        <v>975</v>
      </c>
      <c r="B123" s="1">
        <v>210079</v>
      </c>
      <c r="C123" s="1" t="s">
        <v>497</v>
      </c>
      <c r="D123" s="3">
        <v>44374</v>
      </c>
      <c r="E123" s="1" t="s">
        <v>73</v>
      </c>
      <c r="F123" s="1" t="s">
        <v>976</v>
      </c>
      <c r="G123" s="1" t="s">
        <v>75</v>
      </c>
      <c r="H123" s="1" t="s">
        <v>830</v>
      </c>
      <c r="I123" s="1" t="s">
        <v>497</v>
      </c>
      <c r="J123" s="1" t="s">
        <v>78</v>
      </c>
      <c r="K123" s="1" t="s">
        <v>78</v>
      </c>
      <c r="L123" s="1" t="s">
        <v>78</v>
      </c>
      <c r="M123" s="1" t="s">
        <v>96</v>
      </c>
      <c r="N123" s="1" t="s">
        <v>977</v>
      </c>
      <c r="O123" s="75" t="s">
        <v>72</v>
      </c>
      <c r="P123" s="1" t="s">
        <v>83</v>
      </c>
      <c r="Q123" s="1" t="s">
        <v>123</v>
      </c>
      <c r="R123" s="1" t="s">
        <v>9043</v>
      </c>
      <c r="S123" s="1" t="s">
        <v>84</v>
      </c>
      <c r="T123" s="1" t="s">
        <v>72</v>
      </c>
      <c r="U123" s="1" t="s">
        <v>124</v>
      </c>
      <c r="V123" s="1" t="s">
        <v>341</v>
      </c>
      <c r="W123" s="1" t="s">
        <v>87</v>
      </c>
      <c r="X123" s="1">
        <v>50</v>
      </c>
      <c r="Y123" s="1" t="s">
        <v>88</v>
      </c>
      <c r="Z123" s="1" t="s">
        <v>72</v>
      </c>
      <c r="AA123" s="1" t="s">
        <v>299</v>
      </c>
      <c r="AB123" s="1" t="s">
        <v>90</v>
      </c>
      <c r="AC123" s="1" t="s">
        <v>91</v>
      </c>
      <c r="AD123" s="1" t="s">
        <v>216</v>
      </c>
      <c r="AE123" s="1" t="s">
        <v>72</v>
      </c>
      <c r="AF123" s="1" t="s">
        <v>217</v>
      </c>
      <c r="AG123" s="1">
        <v>2</v>
      </c>
      <c r="AH123" s="1" t="s">
        <v>950</v>
      </c>
      <c r="AI123" s="1">
        <v>2</v>
      </c>
      <c r="AJ123" s="1" t="s">
        <v>421</v>
      </c>
      <c r="AK123" s="1" t="s">
        <v>220</v>
      </c>
      <c r="AL123" s="1" t="s">
        <v>72</v>
      </c>
      <c r="AM123" s="1" t="s">
        <v>72</v>
      </c>
      <c r="AN123" s="3">
        <v>44374</v>
      </c>
      <c r="AO123" s="1" t="s">
        <v>979</v>
      </c>
      <c r="AP123" s="1" t="s">
        <v>979</v>
      </c>
      <c r="AQ123" s="1" t="s">
        <v>247</v>
      </c>
      <c r="AR123" s="1">
        <v>15</v>
      </c>
      <c r="AS123" s="1" t="s">
        <v>95</v>
      </c>
      <c r="AT123" s="1" t="s">
        <v>75</v>
      </c>
      <c r="AU123" s="1" t="s">
        <v>72</v>
      </c>
      <c r="AV123" s="1" t="s">
        <v>88</v>
      </c>
      <c r="AW123" s="1" t="s">
        <v>96</v>
      </c>
      <c r="AX123" s="1" t="s">
        <v>72</v>
      </c>
      <c r="AY123" s="1" t="s">
        <v>312</v>
      </c>
      <c r="AZ123" s="1" t="s">
        <v>980</v>
      </c>
      <c r="BA123" s="1">
        <v>49</v>
      </c>
      <c r="BB123" s="21" t="s">
        <v>100</v>
      </c>
      <c r="BC123" s="16"/>
    </row>
    <row r="124" spans="1:55" ht="18.600000000000001" customHeight="1">
      <c r="A124" s="1" t="s">
        <v>984</v>
      </c>
      <c r="B124" s="1">
        <v>210080</v>
      </c>
      <c r="C124" s="1" t="s">
        <v>71</v>
      </c>
      <c r="D124" s="3">
        <v>44374</v>
      </c>
      <c r="E124" s="1" t="s">
        <v>73</v>
      </c>
      <c r="F124" s="1" t="s">
        <v>985</v>
      </c>
      <c r="G124" s="1" t="s">
        <v>75</v>
      </c>
      <c r="H124" s="1" t="s">
        <v>208</v>
      </c>
      <c r="I124" s="1" t="s">
        <v>77</v>
      </c>
      <c r="J124" s="1" t="s">
        <v>78</v>
      </c>
      <c r="K124" s="1" t="s">
        <v>78</v>
      </c>
      <c r="L124" s="1" t="s">
        <v>78</v>
      </c>
      <c r="M124" s="1" t="s">
        <v>96</v>
      </c>
      <c r="N124" s="1" t="s">
        <v>72</v>
      </c>
      <c r="O124" s="16" t="s">
        <v>986</v>
      </c>
      <c r="P124" s="1" t="s">
        <v>83</v>
      </c>
      <c r="Q124" s="1" t="s">
        <v>123</v>
      </c>
      <c r="R124" s="1" t="s">
        <v>9043</v>
      </c>
      <c r="S124" s="1" t="s">
        <v>490</v>
      </c>
      <c r="T124" s="1" t="s">
        <v>72</v>
      </c>
      <c r="U124" s="1" t="s">
        <v>491</v>
      </c>
      <c r="V124" s="1" t="s">
        <v>492</v>
      </c>
      <c r="W124" s="1" t="s">
        <v>126</v>
      </c>
      <c r="X124" s="1">
        <v>60</v>
      </c>
      <c r="Y124" s="1" t="s">
        <v>88</v>
      </c>
      <c r="Z124" s="1" t="s">
        <v>72</v>
      </c>
      <c r="AA124" s="1" t="s">
        <v>414</v>
      </c>
      <c r="AB124" s="1" t="s">
        <v>90</v>
      </c>
      <c r="AC124" s="1" t="s">
        <v>91</v>
      </c>
      <c r="AD124" s="1" t="s">
        <v>92</v>
      </c>
      <c r="AE124" s="1" t="s">
        <v>72</v>
      </c>
      <c r="AF124" s="1" t="s">
        <v>229</v>
      </c>
      <c r="AG124" s="1">
        <v>2</v>
      </c>
      <c r="AH124" s="1" t="s">
        <v>230</v>
      </c>
      <c r="AI124" s="1" t="s">
        <v>72</v>
      </c>
      <c r="AJ124" s="1" t="s">
        <v>72</v>
      </c>
      <c r="AK124" s="1" t="s">
        <v>689</v>
      </c>
      <c r="AL124" s="1" t="s">
        <v>72</v>
      </c>
      <c r="AM124" s="1" t="s">
        <v>72</v>
      </c>
      <c r="AN124" s="3">
        <v>44375</v>
      </c>
      <c r="AO124" s="1" t="s">
        <v>987</v>
      </c>
      <c r="AP124" s="1" t="s">
        <v>987</v>
      </c>
      <c r="AQ124" s="1" t="s">
        <v>247</v>
      </c>
      <c r="AR124" s="1">
        <v>15</v>
      </c>
      <c r="AS124" s="1" t="s">
        <v>95</v>
      </c>
      <c r="AT124" s="1" t="s">
        <v>75</v>
      </c>
      <c r="AU124" s="1" t="s">
        <v>72</v>
      </c>
      <c r="AV124" s="1" t="s">
        <v>88</v>
      </c>
      <c r="AW124" s="1" t="s">
        <v>96</v>
      </c>
      <c r="AX124" s="1" t="s">
        <v>72</v>
      </c>
      <c r="AY124" s="1" t="s">
        <v>642</v>
      </c>
      <c r="AZ124" s="1" t="s">
        <v>988</v>
      </c>
      <c r="BA124" s="1">
        <v>77</v>
      </c>
      <c r="BB124" s="21" t="s">
        <v>100</v>
      </c>
      <c r="BC124" s="16"/>
    </row>
    <row r="125" spans="1:55" ht="18.600000000000001" customHeight="1">
      <c r="A125" s="1" t="s">
        <v>989</v>
      </c>
      <c r="B125" s="1">
        <v>210081</v>
      </c>
      <c r="C125" s="1" t="s">
        <v>71</v>
      </c>
      <c r="D125" s="3">
        <v>44375</v>
      </c>
      <c r="E125" s="1" t="s">
        <v>776</v>
      </c>
      <c r="F125" s="1" t="s">
        <v>990</v>
      </c>
      <c r="G125" s="1" t="s">
        <v>75</v>
      </c>
      <c r="H125" s="1" t="s">
        <v>208</v>
      </c>
      <c r="I125" s="1" t="s">
        <v>77</v>
      </c>
      <c r="J125" s="1" t="s">
        <v>78</v>
      </c>
      <c r="K125" s="1" t="s">
        <v>78</v>
      </c>
      <c r="L125" s="1" t="s">
        <v>78</v>
      </c>
      <c r="M125" s="1" t="s">
        <v>96</v>
      </c>
      <c r="N125" s="1" t="s">
        <v>72</v>
      </c>
      <c r="O125" s="16" t="s">
        <v>991</v>
      </c>
      <c r="P125" s="1" t="s">
        <v>813</v>
      </c>
      <c r="Q125" s="1" t="s">
        <v>813</v>
      </c>
      <c r="R125" s="1" t="s">
        <v>9057</v>
      </c>
      <c r="S125" s="1" t="s">
        <v>152</v>
      </c>
      <c r="T125" s="1" t="s">
        <v>3803</v>
      </c>
      <c r="U125" s="1" t="s">
        <v>153</v>
      </c>
      <c r="V125" s="1" t="s">
        <v>154</v>
      </c>
      <c r="W125" s="1" t="s">
        <v>126</v>
      </c>
      <c r="X125" s="1">
        <v>53</v>
      </c>
      <c r="Y125" s="1" t="s">
        <v>88</v>
      </c>
      <c r="Z125" s="1" t="s">
        <v>72</v>
      </c>
      <c r="AA125" s="1" t="s">
        <v>954</v>
      </c>
      <c r="AB125" s="1" t="s">
        <v>90</v>
      </c>
      <c r="AC125" s="1" t="s">
        <v>91</v>
      </c>
      <c r="AD125" s="1" t="s">
        <v>429</v>
      </c>
      <c r="AE125" s="1" t="s">
        <v>72</v>
      </c>
      <c r="AF125" s="1" t="s">
        <v>72</v>
      </c>
      <c r="AG125" s="1" t="s">
        <v>72</v>
      </c>
      <c r="AH125" s="1" t="s">
        <v>72</v>
      </c>
      <c r="AI125" s="1" t="s">
        <v>72</v>
      </c>
      <c r="AJ125" s="1" t="s">
        <v>992</v>
      </c>
      <c r="AK125" s="1" t="s">
        <v>993</v>
      </c>
      <c r="AL125" s="1" t="s">
        <v>72</v>
      </c>
      <c r="AM125" s="1" t="s">
        <v>72</v>
      </c>
      <c r="AN125" s="3">
        <v>44375</v>
      </c>
      <c r="AO125" s="1" t="s">
        <v>995</v>
      </c>
      <c r="AP125" s="1" t="s">
        <v>996</v>
      </c>
      <c r="AQ125" s="1" t="s">
        <v>800</v>
      </c>
      <c r="AR125" s="1">
        <v>15</v>
      </c>
      <c r="AS125" s="1" t="s">
        <v>183</v>
      </c>
      <c r="AT125" s="1" t="s">
        <v>75</v>
      </c>
      <c r="AU125" s="1" t="s">
        <v>72</v>
      </c>
      <c r="AV125" s="1" t="s">
        <v>88</v>
      </c>
      <c r="AW125" s="1" t="s">
        <v>96</v>
      </c>
      <c r="AX125" s="1" t="s">
        <v>72</v>
      </c>
      <c r="AY125" s="1" t="s">
        <v>330</v>
      </c>
      <c r="AZ125" s="38" t="s">
        <v>997</v>
      </c>
      <c r="BA125" s="1">
        <f>7*7</f>
        <v>49</v>
      </c>
      <c r="BB125" s="21" t="s">
        <v>100</v>
      </c>
      <c r="BC125" s="16"/>
    </row>
    <row r="126" spans="1:55" ht="18.600000000000001" customHeight="1">
      <c r="A126" s="1">
        <v>210082</v>
      </c>
      <c r="B126" s="1">
        <v>210082</v>
      </c>
      <c r="C126" s="1" t="s">
        <v>71</v>
      </c>
      <c r="D126" s="3">
        <v>44375</v>
      </c>
      <c r="E126" s="1" t="s">
        <v>776</v>
      </c>
      <c r="F126" s="1" t="s">
        <v>998</v>
      </c>
      <c r="G126" s="1" t="s">
        <v>75</v>
      </c>
      <c r="H126" s="1" t="s">
        <v>170</v>
      </c>
      <c r="I126" s="1" t="s">
        <v>473</v>
      </c>
      <c r="J126" s="1" t="s">
        <v>78</v>
      </c>
      <c r="K126" s="1" t="s">
        <v>78</v>
      </c>
      <c r="L126" s="8" t="s">
        <v>172</v>
      </c>
      <c r="M126" s="1" t="s">
        <v>79</v>
      </c>
      <c r="N126" s="1" t="s">
        <v>681</v>
      </c>
      <c r="O126" s="75" t="s">
        <v>72</v>
      </c>
      <c r="P126" s="1" t="s">
        <v>813</v>
      </c>
      <c r="Q126" s="1" t="s">
        <v>813</v>
      </c>
      <c r="R126" s="1" t="s">
        <v>9057</v>
      </c>
      <c r="S126" s="1" t="s">
        <v>84</v>
      </c>
      <c r="T126" s="1" t="s">
        <v>72</v>
      </c>
      <c r="U126" s="1" t="s">
        <v>214</v>
      </c>
      <c r="V126" s="1" t="s">
        <v>583</v>
      </c>
      <c r="W126" s="1" t="s">
        <v>126</v>
      </c>
      <c r="X126" s="1">
        <v>48</v>
      </c>
      <c r="Y126" s="1" t="s">
        <v>88</v>
      </c>
      <c r="Z126" s="1" t="s">
        <v>72</v>
      </c>
      <c r="AA126" s="1" t="s">
        <v>299</v>
      </c>
      <c r="AB126" s="1" t="s">
        <v>90</v>
      </c>
      <c r="AC126" s="1" t="s">
        <v>91</v>
      </c>
      <c r="AD126" s="1" t="s">
        <v>92</v>
      </c>
      <c r="AE126" s="1" t="s">
        <v>72</v>
      </c>
      <c r="AF126" s="1" t="s">
        <v>72</v>
      </c>
      <c r="AG126" s="1" t="s">
        <v>72</v>
      </c>
      <c r="AH126" s="1" t="s">
        <v>72</v>
      </c>
      <c r="AI126" s="1" t="s">
        <v>72</v>
      </c>
      <c r="AJ126" s="1" t="s">
        <v>72</v>
      </c>
      <c r="AK126" s="1" t="s">
        <v>220</v>
      </c>
      <c r="AL126" s="1" t="s">
        <v>72</v>
      </c>
      <c r="AM126" s="1" t="s">
        <v>72</v>
      </c>
      <c r="AN126" s="1" t="s">
        <v>72</v>
      </c>
      <c r="AO126" s="1" t="s">
        <v>72</v>
      </c>
      <c r="AP126" s="1" t="s">
        <v>72</v>
      </c>
      <c r="AQ126" s="1" t="s">
        <v>72</v>
      </c>
      <c r="AR126" s="1" t="s">
        <v>72</v>
      </c>
      <c r="AS126" s="1" t="s">
        <v>72</v>
      </c>
      <c r="AT126" s="1" t="s">
        <v>72</v>
      </c>
      <c r="AU126" s="1" t="s">
        <v>72</v>
      </c>
      <c r="AV126" s="1" t="s">
        <v>88</v>
      </c>
      <c r="AW126" s="1" t="s">
        <v>79</v>
      </c>
      <c r="AX126" s="1" t="s">
        <v>72</v>
      </c>
      <c r="AY126" s="1" t="s">
        <v>72</v>
      </c>
      <c r="AZ126" s="1" t="s">
        <v>72</v>
      </c>
      <c r="BA126" s="1" t="s">
        <v>72</v>
      </c>
      <c r="BB126" s="1" t="s">
        <v>160</v>
      </c>
      <c r="BC126" s="1" t="s">
        <v>999</v>
      </c>
    </row>
    <row r="127" spans="1:55" ht="18.600000000000001" customHeight="1">
      <c r="A127" s="1" t="s">
        <v>1000</v>
      </c>
      <c r="B127" s="1">
        <v>210083</v>
      </c>
      <c r="C127" s="1" t="s">
        <v>71</v>
      </c>
      <c r="D127" s="3">
        <v>44375</v>
      </c>
      <c r="E127" s="1" t="s">
        <v>73</v>
      </c>
      <c r="F127" s="1" t="s">
        <v>1001</v>
      </c>
      <c r="G127" s="1" t="s">
        <v>75</v>
      </c>
      <c r="H127" s="1" t="s">
        <v>967</v>
      </c>
      <c r="I127" s="1" t="s">
        <v>77</v>
      </c>
      <c r="J127" s="1" t="s">
        <v>78</v>
      </c>
      <c r="K127" s="1" t="s">
        <v>78</v>
      </c>
      <c r="L127" s="1" t="s">
        <v>78</v>
      </c>
      <c r="M127" s="1" t="s">
        <v>79</v>
      </c>
      <c r="N127" s="1" t="s">
        <v>72</v>
      </c>
      <c r="O127" s="16" t="s">
        <v>1002</v>
      </c>
      <c r="P127" s="1" t="s">
        <v>83</v>
      </c>
      <c r="Q127" s="1" t="s">
        <v>123</v>
      </c>
      <c r="R127" s="1" t="s">
        <v>9043</v>
      </c>
      <c r="S127" s="1" t="s">
        <v>84</v>
      </c>
      <c r="T127" s="1" t="s">
        <v>72</v>
      </c>
      <c r="U127" s="1" t="s">
        <v>940</v>
      </c>
      <c r="V127" s="1" t="s">
        <v>761</v>
      </c>
      <c r="W127" s="1" t="s">
        <v>126</v>
      </c>
      <c r="X127" s="1">
        <v>50</v>
      </c>
      <c r="Y127" s="1" t="s">
        <v>88</v>
      </c>
      <c r="Z127" s="1" t="s">
        <v>72</v>
      </c>
      <c r="AA127" s="1" t="s">
        <v>299</v>
      </c>
      <c r="AB127" s="1" t="s">
        <v>90</v>
      </c>
      <c r="AC127" s="1" t="s">
        <v>91</v>
      </c>
      <c r="AD127" s="1" t="s">
        <v>216</v>
      </c>
      <c r="AE127" s="1" t="s">
        <v>72</v>
      </c>
      <c r="AF127" s="1" t="s">
        <v>72</v>
      </c>
      <c r="AG127" s="1" t="s">
        <v>72</v>
      </c>
      <c r="AH127" s="1" t="s">
        <v>72</v>
      </c>
      <c r="AI127" s="1">
        <v>2</v>
      </c>
      <c r="AJ127" s="1" t="s">
        <v>421</v>
      </c>
      <c r="AK127" s="1" t="s">
        <v>72</v>
      </c>
      <c r="AL127" s="1" t="s">
        <v>72</v>
      </c>
      <c r="AM127" s="1" t="s">
        <v>72</v>
      </c>
      <c r="AN127" s="3">
        <v>44366</v>
      </c>
      <c r="AO127" s="1" t="s">
        <v>1003</v>
      </c>
      <c r="AP127" s="1" t="s">
        <v>1004</v>
      </c>
      <c r="AQ127" s="1" t="s">
        <v>1005</v>
      </c>
      <c r="AR127" s="1">
        <v>15</v>
      </c>
      <c r="AS127" s="1" t="s">
        <v>1006</v>
      </c>
      <c r="AT127" s="1" t="s">
        <v>75</v>
      </c>
      <c r="AU127" s="1" t="s">
        <v>72</v>
      </c>
      <c r="AV127" s="1" t="s">
        <v>88</v>
      </c>
      <c r="AW127" s="1" t="s">
        <v>79</v>
      </c>
      <c r="AX127" s="1" t="s">
        <v>72</v>
      </c>
      <c r="AY127" s="1" t="s">
        <v>1007</v>
      </c>
      <c r="AZ127" s="1" t="s">
        <v>72</v>
      </c>
      <c r="BA127" s="1">
        <v>46</v>
      </c>
      <c r="BB127" s="1" t="s">
        <v>160</v>
      </c>
      <c r="BC127" s="1" t="s">
        <v>999</v>
      </c>
    </row>
    <row r="128" spans="1:55" ht="18.600000000000001" customHeight="1">
      <c r="A128" s="1" t="s">
        <v>1008</v>
      </c>
      <c r="B128" s="1">
        <v>210084</v>
      </c>
      <c r="C128" s="1" t="s">
        <v>497</v>
      </c>
      <c r="D128" s="3">
        <v>44378</v>
      </c>
      <c r="E128" s="1" t="s">
        <v>498</v>
      </c>
      <c r="F128" s="1" t="s">
        <v>1009</v>
      </c>
      <c r="G128" s="1" t="s">
        <v>75</v>
      </c>
      <c r="H128" s="1" t="s">
        <v>830</v>
      </c>
      <c r="I128" s="1" t="s">
        <v>497</v>
      </c>
      <c r="J128" s="1" t="s">
        <v>78</v>
      </c>
      <c r="K128" s="8" t="s">
        <v>172</v>
      </c>
      <c r="L128" s="8" t="s">
        <v>172</v>
      </c>
      <c r="M128" s="1" t="s">
        <v>96</v>
      </c>
      <c r="N128" s="1" t="s">
        <v>1010</v>
      </c>
      <c r="O128" s="76" t="s">
        <v>1011</v>
      </c>
      <c r="P128" s="1" t="s">
        <v>394</v>
      </c>
      <c r="Q128" s="1" t="s">
        <v>394</v>
      </c>
      <c r="R128" s="1" t="s">
        <v>1954</v>
      </c>
      <c r="S128" s="1" t="s">
        <v>84</v>
      </c>
      <c r="T128" s="1" t="s">
        <v>72</v>
      </c>
      <c r="U128" s="1" t="s">
        <v>1012</v>
      </c>
      <c r="V128" s="1" t="s">
        <v>1013</v>
      </c>
      <c r="W128" s="1" t="s">
        <v>87</v>
      </c>
      <c r="X128" s="1">
        <v>40</v>
      </c>
      <c r="Y128" s="1" t="s">
        <v>88</v>
      </c>
      <c r="Z128" s="1" t="s">
        <v>72</v>
      </c>
      <c r="AA128" s="1" t="s">
        <v>414</v>
      </c>
      <c r="AB128" s="1" t="s">
        <v>90</v>
      </c>
      <c r="AC128" s="1" t="s">
        <v>91</v>
      </c>
      <c r="AD128" s="1" t="s">
        <v>216</v>
      </c>
      <c r="AE128" s="1" t="s">
        <v>72</v>
      </c>
      <c r="AF128" s="1" t="s">
        <v>72</v>
      </c>
      <c r="AG128" s="1" t="s">
        <v>72</v>
      </c>
      <c r="AH128" s="1" t="s">
        <v>72</v>
      </c>
      <c r="AI128" s="1">
        <v>2</v>
      </c>
      <c r="AJ128" s="1" t="s">
        <v>1014</v>
      </c>
      <c r="AK128" s="1" t="s">
        <v>72</v>
      </c>
      <c r="AL128" s="1" t="s">
        <v>72</v>
      </c>
      <c r="AM128" s="1" t="s">
        <v>72</v>
      </c>
      <c r="AN128" s="3">
        <v>44378</v>
      </c>
      <c r="AO128" s="1" t="s">
        <v>1016</v>
      </c>
      <c r="AP128" s="1" t="s">
        <v>1016</v>
      </c>
      <c r="AQ128" s="1" t="s">
        <v>247</v>
      </c>
      <c r="AR128" s="1">
        <v>15</v>
      </c>
      <c r="AS128" s="1" t="s">
        <v>1017</v>
      </c>
      <c r="AT128" s="1" t="s">
        <v>88</v>
      </c>
      <c r="AU128" s="1" t="s">
        <v>72</v>
      </c>
      <c r="AV128" s="1" t="s">
        <v>88</v>
      </c>
      <c r="AW128" s="1" t="s">
        <v>96</v>
      </c>
      <c r="AX128" s="1" t="s">
        <v>72</v>
      </c>
      <c r="AY128" s="1" t="s">
        <v>312</v>
      </c>
      <c r="AZ128" s="1" t="s">
        <v>980</v>
      </c>
      <c r="BA128" s="1">
        <v>49</v>
      </c>
      <c r="BB128" s="21" t="s">
        <v>100</v>
      </c>
      <c r="BC128" s="16"/>
    </row>
    <row r="129" spans="1:55" ht="18.600000000000001" customHeight="1">
      <c r="A129" s="1" t="s">
        <v>1018</v>
      </c>
      <c r="B129" s="1">
        <v>210085</v>
      </c>
      <c r="C129" s="1" t="s">
        <v>71</v>
      </c>
      <c r="D129" s="3">
        <v>44378</v>
      </c>
      <c r="E129" s="1" t="s">
        <v>776</v>
      </c>
      <c r="F129" s="1" t="s">
        <v>1019</v>
      </c>
      <c r="G129" s="1" t="s">
        <v>75</v>
      </c>
      <c r="H129" s="1" t="s">
        <v>208</v>
      </c>
      <c r="I129" s="1" t="s">
        <v>77</v>
      </c>
      <c r="J129" s="1" t="s">
        <v>78</v>
      </c>
      <c r="K129" s="1" t="s">
        <v>78</v>
      </c>
      <c r="L129" s="1" t="s">
        <v>78</v>
      </c>
      <c r="M129" s="1" t="s">
        <v>96</v>
      </c>
      <c r="N129" s="1" t="s">
        <v>72</v>
      </c>
      <c r="O129" s="16" t="s">
        <v>1020</v>
      </c>
      <c r="P129" s="1" t="s">
        <v>813</v>
      </c>
      <c r="Q129" s="1" t="s">
        <v>813</v>
      </c>
      <c r="R129" s="1" t="s">
        <v>9057</v>
      </c>
      <c r="S129" s="1" t="s">
        <v>152</v>
      </c>
      <c r="T129" s="1" t="s">
        <v>1370</v>
      </c>
      <c r="U129" s="1" t="s">
        <v>153</v>
      </c>
      <c r="V129" s="1" t="s">
        <v>154</v>
      </c>
      <c r="W129" s="1" t="s">
        <v>126</v>
      </c>
      <c r="X129" s="1">
        <v>55</v>
      </c>
      <c r="Y129" s="1" t="s">
        <v>88</v>
      </c>
      <c r="Z129" s="1" t="s">
        <v>72</v>
      </c>
      <c r="AA129" s="1" t="s">
        <v>954</v>
      </c>
      <c r="AB129" s="1" t="s">
        <v>90</v>
      </c>
      <c r="AC129" s="1" t="s">
        <v>91</v>
      </c>
      <c r="AD129" s="1" t="s">
        <v>216</v>
      </c>
      <c r="AE129" s="1" t="s">
        <v>72</v>
      </c>
      <c r="AF129" s="1" t="s">
        <v>254</v>
      </c>
      <c r="AG129" s="1">
        <v>2</v>
      </c>
      <c r="AH129" s="1" t="s">
        <v>1021</v>
      </c>
      <c r="AI129" s="1">
        <v>1</v>
      </c>
      <c r="AJ129" s="1" t="s">
        <v>1022</v>
      </c>
      <c r="AK129" s="1" t="s">
        <v>1023</v>
      </c>
      <c r="AL129" s="1" t="s">
        <v>878</v>
      </c>
      <c r="AM129" s="1" t="s">
        <v>72</v>
      </c>
      <c r="AN129" s="3">
        <v>44378</v>
      </c>
      <c r="AO129" s="1">
        <v>1.4</v>
      </c>
      <c r="AP129" s="1">
        <v>1.4</v>
      </c>
      <c r="AQ129" s="1" t="s">
        <v>800</v>
      </c>
      <c r="AR129" s="1">
        <v>15</v>
      </c>
      <c r="AS129" s="1" t="s">
        <v>183</v>
      </c>
      <c r="AT129" s="1" t="s">
        <v>75</v>
      </c>
      <c r="AU129" s="1" t="s">
        <v>72</v>
      </c>
      <c r="AV129" s="1" t="s">
        <v>88</v>
      </c>
      <c r="AW129" s="1" t="s">
        <v>96</v>
      </c>
      <c r="AX129" s="1" t="s">
        <v>72</v>
      </c>
      <c r="AY129" s="1" t="s">
        <v>330</v>
      </c>
      <c r="AZ129" s="38" t="s">
        <v>1025</v>
      </c>
      <c r="BA129" s="1">
        <f>5*7</f>
        <v>35</v>
      </c>
      <c r="BB129" s="21" t="s">
        <v>100</v>
      </c>
      <c r="BC129" s="16"/>
    </row>
    <row r="130" spans="1:55" ht="18.600000000000001" customHeight="1">
      <c r="A130" s="1" t="s">
        <v>1026</v>
      </c>
      <c r="B130" s="1">
        <v>210086</v>
      </c>
      <c r="C130" s="1" t="s">
        <v>497</v>
      </c>
      <c r="D130" s="3">
        <v>44380</v>
      </c>
      <c r="E130" s="1" t="s">
        <v>776</v>
      </c>
      <c r="F130" s="1" t="s">
        <v>1027</v>
      </c>
      <c r="G130" s="1" t="s">
        <v>75</v>
      </c>
      <c r="H130" s="1" t="s">
        <v>830</v>
      </c>
      <c r="I130" s="1" t="s">
        <v>497</v>
      </c>
      <c r="J130" s="1" t="s">
        <v>78</v>
      </c>
      <c r="K130" s="1" t="s">
        <v>78</v>
      </c>
      <c r="L130" s="1" t="s">
        <v>78</v>
      </c>
      <c r="M130" s="1" t="s">
        <v>96</v>
      </c>
      <c r="N130" s="1" t="s">
        <v>72</v>
      </c>
      <c r="O130" s="16" t="s">
        <v>982</v>
      </c>
      <c r="P130" s="1" t="s">
        <v>813</v>
      </c>
      <c r="Q130" s="1" t="s">
        <v>813</v>
      </c>
      <c r="R130" s="1" t="s">
        <v>9057</v>
      </c>
      <c r="S130" s="1" t="s">
        <v>84</v>
      </c>
      <c r="T130" s="1" t="s">
        <v>72</v>
      </c>
      <c r="U130" s="1" t="s">
        <v>140</v>
      </c>
      <c r="V130" s="1" t="s">
        <v>141</v>
      </c>
      <c r="W130" s="1" t="s">
        <v>87</v>
      </c>
      <c r="X130" s="1">
        <v>60</v>
      </c>
      <c r="Y130" s="1" t="s">
        <v>88</v>
      </c>
      <c r="Z130" s="1" t="s">
        <v>72</v>
      </c>
      <c r="AA130" s="1" t="s">
        <v>299</v>
      </c>
      <c r="AB130" s="1" t="s">
        <v>90</v>
      </c>
      <c r="AC130" s="1" t="s">
        <v>91</v>
      </c>
      <c r="AD130" s="1" t="s">
        <v>92</v>
      </c>
      <c r="AE130" s="1" t="s">
        <v>72</v>
      </c>
      <c r="AF130" s="1" t="s">
        <v>244</v>
      </c>
      <c r="AG130" s="1">
        <v>2</v>
      </c>
      <c r="AH130" s="1" t="s">
        <v>933</v>
      </c>
      <c r="AI130" s="1" t="s">
        <v>72</v>
      </c>
      <c r="AJ130" s="1" t="s">
        <v>72</v>
      </c>
      <c r="AK130" s="1" t="s">
        <v>220</v>
      </c>
      <c r="AL130" s="1" t="s">
        <v>72</v>
      </c>
      <c r="AM130" s="1" t="s">
        <v>72</v>
      </c>
      <c r="AN130" s="3">
        <v>44380</v>
      </c>
      <c r="AO130" s="1" t="s">
        <v>1029</v>
      </c>
      <c r="AP130" s="1" t="s">
        <v>1029</v>
      </c>
      <c r="AQ130" s="1" t="s">
        <v>247</v>
      </c>
      <c r="AR130" s="1">
        <v>15</v>
      </c>
      <c r="AS130" s="1" t="s">
        <v>95</v>
      </c>
      <c r="AT130" s="1" t="s">
        <v>75</v>
      </c>
      <c r="AU130" s="1" t="s">
        <v>72</v>
      </c>
      <c r="AV130" s="1" t="s">
        <v>88</v>
      </c>
      <c r="AW130" s="1" t="s">
        <v>96</v>
      </c>
      <c r="AX130" s="1" t="s">
        <v>72</v>
      </c>
      <c r="AY130" s="1" t="s">
        <v>312</v>
      </c>
      <c r="AZ130" s="1" t="s">
        <v>928</v>
      </c>
      <c r="BA130" s="1">
        <v>91</v>
      </c>
      <c r="BB130" s="21" t="s">
        <v>100</v>
      </c>
      <c r="BC130" s="16"/>
    </row>
    <row r="131" spans="1:55" ht="18.600000000000001" customHeight="1">
      <c r="A131" s="1" t="s">
        <v>1030</v>
      </c>
      <c r="B131" s="1">
        <v>210087</v>
      </c>
      <c r="C131" s="1" t="s">
        <v>71</v>
      </c>
      <c r="D131" s="3">
        <v>44382</v>
      </c>
      <c r="E131" s="1" t="s">
        <v>776</v>
      </c>
      <c r="F131" s="1" t="s">
        <v>1031</v>
      </c>
      <c r="G131" s="1" t="s">
        <v>75</v>
      </c>
      <c r="H131" s="1" t="s">
        <v>208</v>
      </c>
      <c r="I131" s="1" t="s">
        <v>77</v>
      </c>
      <c r="J131" s="1" t="s">
        <v>78</v>
      </c>
      <c r="K131" s="1" t="s">
        <v>78</v>
      </c>
      <c r="L131" s="1" t="s">
        <v>78</v>
      </c>
      <c r="M131" s="1" t="s">
        <v>96</v>
      </c>
      <c r="N131" s="1" t="s">
        <v>72</v>
      </c>
      <c r="O131" s="16" t="s">
        <v>747</v>
      </c>
      <c r="P131" s="1" t="s">
        <v>813</v>
      </c>
      <c r="Q131" s="1" t="s">
        <v>813</v>
      </c>
      <c r="R131" s="1" t="s">
        <v>9057</v>
      </c>
      <c r="S131" s="1" t="s">
        <v>152</v>
      </c>
      <c r="T131" s="1" t="s">
        <v>1370</v>
      </c>
      <c r="U131" s="1" t="s">
        <v>153</v>
      </c>
      <c r="V131" s="1" t="s">
        <v>164</v>
      </c>
      <c r="W131" s="1" t="s">
        <v>126</v>
      </c>
      <c r="X131" s="1">
        <v>44</v>
      </c>
      <c r="Y131" s="1" t="s">
        <v>88</v>
      </c>
      <c r="Z131" s="1" t="s">
        <v>72</v>
      </c>
      <c r="AA131" s="1" t="s">
        <v>954</v>
      </c>
      <c r="AB131" s="1" t="s">
        <v>90</v>
      </c>
      <c r="AC131" s="1" t="s">
        <v>91</v>
      </c>
      <c r="AD131" s="1" t="s">
        <v>216</v>
      </c>
      <c r="AE131" s="1" t="s">
        <v>72</v>
      </c>
      <c r="AF131" s="1" t="s">
        <v>229</v>
      </c>
      <c r="AG131" s="1">
        <v>2</v>
      </c>
      <c r="AH131" s="1" t="s">
        <v>1032</v>
      </c>
      <c r="AI131" s="1">
        <v>8</v>
      </c>
      <c r="AJ131" s="1" t="s">
        <v>1033</v>
      </c>
      <c r="AK131" s="1" t="s">
        <v>1023</v>
      </c>
      <c r="AL131" s="1" t="s">
        <v>878</v>
      </c>
      <c r="AM131" s="1" t="s">
        <v>72</v>
      </c>
      <c r="AN131" s="3">
        <v>44382</v>
      </c>
      <c r="AO131" s="1" t="s">
        <v>1035</v>
      </c>
      <c r="AP131" s="1" t="s">
        <v>1036</v>
      </c>
      <c r="AQ131" s="1" t="s">
        <v>247</v>
      </c>
      <c r="AR131" s="1">
        <v>15</v>
      </c>
      <c r="AS131" s="1" t="s">
        <v>183</v>
      </c>
      <c r="AT131" s="1" t="s">
        <v>75</v>
      </c>
      <c r="AU131" s="1" t="s">
        <v>72</v>
      </c>
      <c r="AV131" s="1" t="s">
        <v>88</v>
      </c>
      <c r="AW131" s="1" t="s">
        <v>96</v>
      </c>
      <c r="AX131" s="1" t="s">
        <v>72</v>
      </c>
      <c r="AY131" s="1" t="s">
        <v>1037</v>
      </c>
      <c r="AZ131" s="38" t="s">
        <v>1038</v>
      </c>
      <c r="BA131" s="1">
        <v>52</v>
      </c>
      <c r="BB131" s="21" t="s">
        <v>100</v>
      </c>
      <c r="BC131" s="16"/>
    </row>
    <row r="132" spans="1:55" ht="18.600000000000001" customHeight="1">
      <c r="A132" s="1" t="s">
        <v>1039</v>
      </c>
      <c r="B132" s="1">
        <v>210088</v>
      </c>
      <c r="C132" s="1" t="s">
        <v>71</v>
      </c>
      <c r="D132" s="3">
        <v>44382</v>
      </c>
      <c r="E132" s="1" t="s">
        <v>73</v>
      </c>
      <c r="F132" s="1" t="s">
        <v>1040</v>
      </c>
      <c r="G132" s="1" t="s">
        <v>75</v>
      </c>
      <c r="H132" s="1" t="s">
        <v>208</v>
      </c>
      <c r="I132" s="1" t="s">
        <v>77</v>
      </c>
      <c r="J132" s="1" t="s">
        <v>78</v>
      </c>
      <c r="K132" s="1" t="s">
        <v>78</v>
      </c>
      <c r="L132" s="1" t="s">
        <v>78</v>
      </c>
      <c r="M132" s="1" t="s">
        <v>96</v>
      </c>
      <c r="N132" s="1" t="s">
        <v>72</v>
      </c>
      <c r="O132" s="16" t="s">
        <v>1041</v>
      </c>
      <c r="P132" s="1" t="s">
        <v>83</v>
      </c>
      <c r="Q132" s="1" t="s">
        <v>123</v>
      </c>
      <c r="R132" s="1" t="s">
        <v>9043</v>
      </c>
      <c r="S132" s="1" t="s">
        <v>443</v>
      </c>
      <c r="T132" s="1" t="s">
        <v>72</v>
      </c>
      <c r="U132" s="1" t="s">
        <v>476</v>
      </c>
      <c r="V132" s="1" t="s">
        <v>1042</v>
      </c>
      <c r="W132" s="1" t="s">
        <v>126</v>
      </c>
      <c r="X132" s="1">
        <v>60</v>
      </c>
      <c r="Y132" s="1" t="s">
        <v>88</v>
      </c>
      <c r="Z132" s="1" t="s">
        <v>72</v>
      </c>
      <c r="AA132" s="1" t="s">
        <v>954</v>
      </c>
      <c r="AB132" s="1" t="s">
        <v>90</v>
      </c>
      <c r="AC132" s="1" t="s">
        <v>91</v>
      </c>
      <c r="AD132" s="1" t="s">
        <v>92</v>
      </c>
      <c r="AE132" s="1" t="s">
        <v>72</v>
      </c>
      <c r="AF132" s="1" t="s">
        <v>254</v>
      </c>
      <c r="AG132" s="1">
        <v>2</v>
      </c>
      <c r="AH132" s="1" t="s">
        <v>1043</v>
      </c>
      <c r="AI132" s="1" t="s">
        <v>72</v>
      </c>
      <c r="AJ132" s="1" t="s">
        <v>72</v>
      </c>
      <c r="AK132" s="1" t="s">
        <v>220</v>
      </c>
      <c r="AL132" s="1" t="s">
        <v>72</v>
      </c>
      <c r="AM132" s="1" t="s">
        <v>72</v>
      </c>
      <c r="AN132" s="3">
        <v>44383</v>
      </c>
      <c r="AO132" s="1" t="s">
        <v>1044</v>
      </c>
      <c r="AP132" s="1" t="s">
        <v>1044</v>
      </c>
      <c r="AQ132" s="1" t="s">
        <v>247</v>
      </c>
      <c r="AR132" s="1">
        <v>15</v>
      </c>
      <c r="AS132" s="1" t="s">
        <v>742</v>
      </c>
      <c r="AT132" s="1" t="s">
        <v>75</v>
      </c>
      <c r="AU132" s="1" t="s">
        <v>72</v>
      </c>
      <c r="AV132" s="1" t="s">
        <v>88</v>
      </c>
      <c r="AW132" s="1" t="s">
        <v>96</v>
      </c>
      <c r="AX132" s="1" t="s">
        <v>72</v>
      </c>
      <c r="AY132" s="1" t="s">
        <v>642</v>
      </c>
      <c r="AZ132" s="1" t="s">
        <v>1045</v>
      </c>
      <c r="BA132" s="1">
        <v>50</v>
      </c>
      <c r="BB132" s="1" t="s">
        <v>918</v>
      </c>
      <c r="BC132" s="16"/>
    </row>
    <row r="133" spans="1:55" ht="18.600000000000001" customHeight="1">
      <c r="A133" s="1" t="s">
        <v>1046</v>
      </c>
      <c r="B133" s="1">
        <v>210089</v>
      </c>
      <c r="C133" s="1" t="s">
        <v>71</v>
      </c>
      <c r="D133" s="3">
        <v>44382</v>
      </c>
      <c r="E133" s="1" t="s">
        <v>73</v>
      </c>
      <c r="F133" s="1" t="s">
        <v>1047</v>
      </c>
      <c r="G133" s="1" t="s">
        <v>75</v>
      </c>
      <c r="H133" s="1" t="s">
        <v>967</v>
      </c>
      <c r="I133" s="1" t="s">
        <v>77</v>
      </c>
      <c r="J133" s="1" t="s">
        <v>78</v>
      </c>
      <c r="K133" s="1" t="s">
        <v>78</v>
      </c>
      <c r="L133" s="1" t="s">
        <v>78</v>
      </c>
      <c r="M133" s="1" t="s">
        <v>79</v>
      </c>
      <c r="N133" s="1" t="s">
        <v>72</v>
      </c>
      <c r="O133" s="75" t="s">
        <v>72</v>
      </c>
      <c r="P133" s="1" t="s">
        <v>83</v>
      </c>
      <c r="Q133" s="1" t="s">
        <v>123</v>
      </c>
      <c r="R133" s="1" t="s">
        <v>9043</v>
      </c>
      <c r="S133" s="1" t="s">
        <v>84</v>
      </c>
      <c r="T133" s="1" t="s">
        <v>72</v>
      </c>
      <c r="U133" s="1" t="s">
        <v>104</v>
      </c>
      <c r="V133" s="1" t="s">
        <v>310</v>
      </c>
      <c r="W133" s="1" t="s">
        <v>126</v>
      </c>
      <c r="X133" s="1">
        <v>50</v>
      </c>
      <c r="Y133" s="1" t="s">
        <v>88</v>
      </c>
      <c r="Z133" s="1" t="s">
        <v>72</v>
      </c>
      <c r="AA133" s="1" t="s">
        <v>954</v>
      </c>
      <c r="AB133" s="1" t="s">
        <v>90</v>
      </c>
      <c r="AC133" s="1" t="s">
        <v>91</v>
      </c>
      <c r="AD133" s="1" t="s">
        <v>92</v>
      </c>
      <c r="AE133" s="1" t="s">
        <v>72</v>
      </c>
      <c r="AF133" s="1" t="s">
        <v>229</v>
      </c>
      <c r="AG133" s="1">
        <v>2</v>
      </c>
      <c r="AH133" s="1" t="s">
        <v>230</v>
      </c>
      <c r="AI133" s="1" t="s">
        <v>72</v>
      </c>
      <c r="AJ133" s="1" t="s">
        <v>72</v>
      </c>
      <c r="AK133" s="1" t="s">
        <v>220</v>
      </c>
      <c r="AL133" s="1" t="s">
        <v>72</v>
      </c>
      <c r="AM133" s="1" t="s">
        <v>72</v>
      </c>
      <c r="AN133" s="3">
        <v>44383</v>
      </c>
      <c r="AO133" s="1" t="s">
        <v>1048</v>
      </c>
      <c r="AP133" s="1" t="s">
        <v>1048</v>
      </c>
      <c r="AQ133" s="1" t="s">
        <v>247</v>
      </c>
      <c r="AR133" s="1">
        <v>15</v>
      </c>
      <c r="AS133" s="1" t="s">
        <v>95</v>
      </c>
      <c r="AT133" s="1" t="s">
        <v>75</v>
      </c>
      <c r="AU133" s="1" t="s">
        <v>72</v>
      </c>
      <c r="AV133" s="1" t="s">
        <v>88</v>
      </c>
      <c r="AW133" s="1" t="s">
        <v>79</v>
      </c>
      <c r="AX133" s="1" t="s">
        <v>72</v>
      </c>
      <c r="AY133" s="1" t="s">
        <v>312</v>
      </c>
      <c r="AZ133" s="1" t="s">
        <v>1049</v>
      </c>
      <c r="BA133" s="1">
        <v>49</v>
      </c>
      <c r="BB133" s="1" t="s">
        <v>160</v>
      </c>
      <c r="BC133" s="1" t="s">
        <v>440</v>
      </c>
    </row>
    <row r="134" spans="1:55" ht="18.600000000000001" customHeight="1">
      <c r="A134" s="1" t="s">
        <v>1050</v>
      </c>
      <c r="B134" s="1">
        <v>210090</v>
      </c>
      <c r="C134" s="1" t="s">
        <v>71</v>
      </c>
      <c r="D134" s="3">
        <v>44383</v>
      </c>
      <c r="E134" s="1" t="s">
        <v>776</v>
      </c>
      <c r="F134" s="1" t="s">
        <v>1051</v>
      </c>
      <c r="G134" s="1" t="s">
        <v>75</v>
      </c>
      <c r="H134" s="1" t="s">
        <v>208</v>
      </c>
      <c r="I134" s="1" t="s">
        <v>77</v>
      </c>
      <c r="J134" s="1" t="s">
        <v>78</v>
      </c>
      <c r="K134" s="1" t="s">
        <v>78</v>
      </c>
      <c r="L134" s="1" t="s">
        <v>78</v>
      </c>
      <c r="M134" s="1" t="s">
        <v>96</v>
      </c>
      <c r="N134" s="1" t="s">
        <v>72</v>
      </c>
      <c r="O134" s="16" t="s">
        <v>747</v>
      </c>
      <c r="P134" s="1" t="s">
        <v>813</v>
      </c>
      <c r="Q134" s="1" t="s">
        <v>813</v>
      </c>
      <c r="R134" s="1" t="s">
        <v>9057</v>
      </c>
      <c r="S134" s="1" t="s">
        <v>152</v>
      </c>
      <c r="T134" s="1" t="s">
        <v>3507</v>
      </c>
      <c r="U134" s="1" t="s">
        <v>153</v>
      </c>
      <c r="V134" s="1" t="s">
        <v>164</v>
      </c>
      <c r="W134" s="1" t="s">
        <v>126</v>
      </c>
      <c r="X134" s="1">
        <v>53</v>
      </c>
      <c r="Y134" s="1" t="s">
        <v>88</v>
      </c>
      <c r="Z134" s="1" t="s">
        <v>72</v>
      </c>
      <c r="AA134" s="1" t="s">
        <v>954</v>
      </c>
      <c r="AB134" s="1" t="s">
        <v>90</v>
      </c>
      <c r="AC134" s="1" t="s">
        <v>91</v>
      </c>
      <c r="AD134" s="1" t="s">
        <v>92</v>
      </c>
      <c r="AE134" s="1" t="s">
        <v>72</v>
      </c>
      <c r="AF134" s="1" t="s">
        <v>254</v>
      </c>
      <c r="AG134" s="1">
        <v>1</v>
      </c>
      <c r="AH134" s="1" t="s">
        <v>1052</v>
      </c>
      <c r="AI134" s="1" t="s">
        <v>72</v>
      </c>
      <c r="AJ134" s="1" t="s">
        <v>72</v>
      </c>
      <c r="AK134" s="1" t="s">
        <v>1053</v>
      </c>
      <c r="AL134" s="1" t="s">
        <v>72</v>
      </c>
      <c r="AM134" s="1" t="s">
        <v>72</v>
      </c>
      <c r="AN134" s="3">
        <v>44383</v>
      </c>
      <c r="AO134" s="1" t="s">
        <v>1055</v>
      </c>
      <c r="AP134" s="1" t="s">
        <v>1055</v>
      </c>
      <c r="AQ134" s="1" t="s">
        <v>800</v>
      </c>
      <c r="AR134" s="1">
        <v>15</v>
      </c>
      <c r="AS134" s="1" t="s">
        <v>183</v>
      </c>
      <c r="AT134" s="1" t="s">
        <v>75</v>
      </c>
      <c r="AU134" s="1" t="s">
        <v>72</v>
      </c>
      <c r="AV134" s="1" t="s">
        <v>88</v>
      </c>
      <c r="AW134" s="1" t="s">
        <v>96</v>
      </c>
      <c r="AX134" s="1" t="s">
        <v>72</v>
      </c>
      <c r="AY134" s="1" t="s">
        <v>1056</v>
      </c>
      <c r="AZ134" s="38" t="s">
        <v>1057</v>
      </c>
      <c r="BA134" s="1">
        <v>72</v>
      </c>
      <c r="BB134" s="21" t="s">
        <v>100</v>
      </c>
      <c r="BC134" s="16"/>
    </row>
    <row r="135" spans="1:55" ht="18.600000000000001" customHeight="1">
      <c r="A135" s="1" t="s">
        <v>1058</v>
      </c>
      <c r="B135" s="1">
        <v>210091</v>
      </c>
      <c r="C135" s="1" t="s">
        <v>497</v>
      </c>
      <c r="D135" s="3">
        <v>44384</v>
      </c>
      <c r="E135" s="1" t="s">
        <v>776</v>
      </c>
      <c r="F135" s="1" t="s">
        <v>1059</v>
      </c>
      <c r="G135" s="1" t="s">
        <v>75</v>
      </c>
      <c r="H135" s="1" t="s">
        <v>830</v>
      </c>
      <c r="I135" s="1" t="s">
        <v>497</v>
      </c>
      <c r="J135" s="1" t="s">
        <v>78</v>
      </c>
      <c r="K135" s="1" t="s">
        <v>78</v>
      </c>
      <c r="L135" s="1" t="s">
        <v>78</v>
      </c>
      <c r="M135" s="1" t="s">
        <v>96</v>
      </c>
      <c r="N135" s="1" t="s">
        <v>72</v>
      </c>
      <c r="O135" s="16" t="s">
        <v>747</v>
      </c>
      <c r="P135" s="1" t="s">
        <v>813</v>
      </c>
      <c r="Q135" s="1" t="s">
        <v>813</v>
      </c>
      <c r="R135" s="1" t="s">
        <v>9057</v>
      </c>
      <c r="S135" s="1" t="s">
        <v>84</v>
      </c>
      <c r="T135" s="1" t="s">
        <v>72</v>
      </c>
      <c r="U135" s="1" t="s">
        <v>104</v>
      </c>
      <c r="V135" s="1" t="s">
        <v>1060</v>
      </c>
      <c r="W135" s="1" t="s">
        <v>87</v>
      </c>
      <c r="X135" s="1">
        <v>49</v>
      </c>
      <c r="Y135" s="1" t="s">
        <v>88</v>
      </c>
      <c r="Z135" s="1" t="s">
        <v>72</v>
      </c>
      <c r="AA135" s="1" t="s">
        <v>954</v>
      </c>
      <c r="AB135" s="1" t="s">
        <v>90</v>
      </c>
      <c r="AC135" s="1" t="s">
        <v>91</v>
      </c>
      <c r="AD135" s="1" t="s">
        <v>92</v>
      </c>
      <c r="AE135" s="1" t="s">
        <v>72</v>
      </c>
      <c r="AF135" s="1" t="s">
        <v>217</v>
      </c>
      <c r="AG135" s="1">
        <v>2</v>
      </c>
      <c r="AH135" s="1" t="s">
        <v>659</v>
      </c>
      <c r="AI135" s="1" t="s">
        <v>72</v>
      </c>
      <c r="AJ135" s="1" t="s">
        <v>72</v>
      </c>
      <c r="AK135" s="1" t="s">
        <v>220</v>
      </c>
      <c r="AL135" s="1" t="s">
        <v>1061</v>
      </c>
      <c r="AM135" s="1" t="s">
        <v>72</v>
      </c>
      <c r="AN135" s="3">
        <v>44384</v>
      </c>
      <c r="AO135" s="1" t="s">
        <v>1062</v>
      </c>
      <c r="AP135" s="1" t="s">
        <v>1062</v>
      </c>
      <c r="AQ135" s="1" t="s">
        <v>247</v>
      </c>
      <c r="AR135" s="1">
        <v>15</v>
      </c>
      <c r="AS135" s="1" t="s">
        <v>881</v>
      </c>
      <c r="AT135" s="1" t="s">
        <v>88</v>
      </c>
      <c r="AU135" s="1" t="s">
        <v>72</v>
      </c>
      <c r="AV135" s="1" t="s">
        <v>88</v>
      </c>
      <c r="AW135" s="1" t="s">
        <v>96</v>
      </c>
      <c r="AX135" s="1" t="s">
        <v>72</v>
      </c>
      <c r="AY135" s="1" t="s">
        <v>1063</v>
      </c>
      <c r="AZ135" s="1" t="s">
        <v>1064</v>
      </c>
      <c r="BA135" s="1">
        <v>41</v>
      </c>
      <c r="BB135" s="21" t="s">
        <v>100</v>
      </c>
      <c r="BC135" s="16"/>
    </row>
    <row r="136" spans="1:55" ht="18.600000000000001" customHeight="1">
      <c r="A136" s="1" t="s">
        <v>1067</v>
      </c>
      <c r="B136" s="1">
        <v>210092</v>
      </c>
      <c r="C136" s="1" t="s">
        <v>71</v>
      </c>
      <c r="D136" s="3">
        <v>44385</v>
      </c>
      <c r="E136" s="1" t="s">
        <v>73</v>
      </c>
      <c r="F136" s="1" t="s">
        <v>1068</v>
      </c>
      <c r="G136" s="1" t="s">
        <v>75</v>
      </c>
      <c r="H136" s="1" t="s">
        <v>208</v>
      </c>
      <c r="I136" s="1" t="s">
        <v>77</v>
      </c>
      <c r="J136" s="1" t="s">
        <v>78</v>
      </c>
      <c r="K136" s="1" t="s">
        <v>78</v>
      </c>
      <c r="L136" s="1" t="s">
        <v>78</v>
      </c>
      <c r="M136" s="1" t="s">
        <v>79</v>
      </c>
      <c r="N136" s="1" t="s">
        <v>72</v>
      </c>
      <c r="O136" s="19" t="s">
        <v>1069</v>
      </c>
      <c r="P136" s="1" t="s">
        <v>83</v>
      </c>
      <c r="Q136" s="1" t="s">
        <v>123</v>
      </c>
      <c r="R136" s="1" t="s">
        <v>9043</v>
      </c>
      <c r="S136" s="1" t="s">
        <v>443</v>
      </c>
      <c r="T136" s="1" t="s">
        <v>72</v>
      </c>
      <c r="U136" s="1" t="s">
        <v>444</v>
      </c>
      <c r="V136" s="1" t="s">
        <v>444</v>
      </c>
      <c r="W136" s="1" t="s">
        <v>87</v>
      </c>
      <c r="X136" s="1">
        <v>40</v>
      </c>
      <c r="Y136" s="1" t="s">
        <v>88</v>
      </c>
      <c r="Z136" s="1" t="s">
        <v>72</v>
      </c>
      <c r="AA136" s="1" t="s">
        <v>954</v>
      </c>
      <c r="AB136" s="1" t="s">
        <v>90</v>
      </c>
      <c r="AC136" s="1" t="s">
        <v>91</v>
      </c>
      <c r="AD136" s="1" t="s">
        <v>92</v>
      </c>
      <c r="AE136" s="1" t="s">
        <v>72</v>
      </c>
      <c r="AF136" s="1" t="s">
        <v>254</v>
      </c>
      <c r="AG136" s="1">
        <v>3</v>
      </c>
      <c r="AH136" s="1" t="s">
        <v>255</v>
      </c>
      <c r="AI136" s="1">
        <v>5</v>
      </c>
      <c r="AJ136" s="1" t="s">
        <v>1070</v>
      </c>
      <c r="AK136" s="1" t="s">
        <v>447</v>
      </c>
      <c r="AL136" s="1" t="s">
        <v>72</v>
      </c>
      <c r="AM136" s="1" t="s">
        <v>72</v>
      </c>
      <c r="AN136" s="3">
        <v>44385</v>
      </c>
      <c r="AO136" s="1" t="s">
        <v>1072</v>
      </c>
      <c r="AP136" s="1" t="s">
        <v>1073</v>
      </c>
      <c r="AQ136" s="1" t="s">
        <v>800</v>
      </c>
      <c r="AR136" s="1">
        <v>15</v>
      </c>
      <c r="AS136" s="1" t="s">
        <v>881</v>
      </c>
      <c r="AT136" s="1" t="s">
        <v>75</v>
      </c>
      <c r="AU136" s="1" t="s">
        <v>72</v>
      </c>
      <c r="AV136" s="1" t="s">
        <v>88</v>
      </c>
      <c r="AW136" s="1" t="s">
        <v>79</v>
      </c>
      <c r="AX136" s="1" t="s">
        <v>72</v>
      </c>
      <c r="AY136" s="1" t="s">
        <v>1074</v>
      </c>
      <c r="AZ136" s="1" t="s">
        <v>1075</v>
      </c>
      <c r="BA136" s="1">
        <v>64</v>
      </c>
      <c r="BB136" s="1" t="s">
        <v>160</v>
      </c>
      <c r="BC136" s="1" t="s">
        <v>768</v>
      </c>
    </row>
    <row r="137" spans="1:55" ht="18.600000000000001" customHeight="1">
      <c r="A137" s="1" t="s">
        <v>1076</v>
      </c>
      <c r="B137" s="1">
        <v>210093</v>
      </c>
      <c r="C137" s="1" t="s">
        <v>71</v>
      </c>
      <c r="D137" s="3">
        <v>44386</v>
      </c>
      <c r="E137" s="1" t="s">
        <v>73</v>
      </c>
      <c r="F137" s="1" t="s">
        <v>1077</v>
      </c>
      <c r="G137" s="1" t="s">
        <v>75</v>
      </c>
      <c r="H137" s="1" t="s">
        <v>967</v>
      </c>
      <c r="I137" s="1" t="s">
        <v>77</v>
      </c>
      <c r="J137" s="1" t="s">
        <v>78</v>
      </c>
      <c r="K137" s="1" t="s">
        <v>78</v>
      </c>
      <c r="L137" s="1" t="s">
        <v>78</v>
      </c>
      <c r="M137" s="1" t="s">
        <v>96</v>
      </c>
      <c r="N137" s="1" t="s">
        <v>72</v>
      </c>
      <c r="O137" s="16" t="s">
        <v>876</v>
      </c>
      <c r="P137" s="1" t="s">
        <v>83</v>
      </c>
      <c r="Q137" s="1" t="s">
        <v>123</v>
      </c>
      <c r="R137" s="1" t="s">
        <v>9043</v>
      </c>
      <c r="S137" s="1" t="s">
        <v>84</v>
      </c>
      <c r="T137" s="1" t="s">
        <v>72</v>
      </c>
      <c r="U137" s="1" t="s">
        <v>944</v>
      </c>
      <c r="V137" s="1" t="s">
        <v>944</v>
      </c>
      <c r="W137" s="1" t="s">
        <v>87</v>
      </c>
      <c r="X137" s="1">
        <v>58</v>
      </c>
      <c r="Y137" s="1" t="s">
        <v>88</v>
      </c>
      <c r="Z137" s="1" t="s">
        <v>72</v>
      </c>
      <c r="AA137" s="1" t="s">
        <v>954</v>
      </c>
      <c r="AB137" s="1" t="s">
        <v>90</v>
      </c>
      <c r="AC137" s="1" t="s">
        <v>91</v>
      </c>
      <c r="AD137" s="1" t="s">
        <v>92</v>
      </c>
      <c r="AE137" s="1" t="s">
        <v>72</v>
      </c>
      <c r="AF137" s="1" t="s">
        <v>254</v>
      </c>
      <c r="AG137" s="1">
        <v>2</v>
      </c>
      <c r="AH137" s="1" t="s">
        <v>255</v>
      </c>
      <c r="AI137" s="1" t="s">
        <v>72</v>
      </c>
      <c r="AJ137" s="1" t="s">
        <v>72</v>
      </c>
      <c r="AK137" s="1" t="s">
        <v>220</v>
      </c>
      <c r="AL137" s="1" t="s">
        <v>72</v>
      </c>
      <c r="AM137" s="1" t="s">
        <v>72</v>
      </c>
      <c r="AN137" s="3">
        <v>44386</v>
      </c>
      <c r="AO137" s="6" t="s">
        <v>72</v>
      </c>
      <c r="AP137" s="6" t="s">
        <v>72</v>
      </c>
      <c r="AQ137" s="1" t="s">
        <v>247</v>
      </c>
      <c r="AR137" s="1">
        <v>4</v>
      </c>
      <c r="AS137" s="1" t="s">
        <v>95</v>
      </c>
      <c r="AT137" s="1" t="s">
        <v>75</v>
      </c>
      <c r="AU137" s="1" t="s">
        <v>72</v>
      </c>
      <c r="AV137" s="1" t="s">
        <v>88</v>
      </c>
      <c r="AW137" s="1" t="s">
        <v>96</v>
      </c>
      <c r="AX137" s="1" t="s">
        <v>72</v>
      </c>
      <c r="AY137" s="1" t="s">
        <v>312</v>
      </c>
      <c r="AZ137" s="1" t="s">
        <v>1079</v>
      </c>
      <c r="BA137" s="1">
        <v>70</v>
      </c>
      <c r="BB137" s="21" t="s">
        <v>100</v>
      </c>
      <c r="BC137" s="16"/>
    </row>
    <row r="138" spans="1:55" ht="18.600000000000001" customHeight="1">
      <c r="A138" s="1" t="s">
        <v>1080</v>
      </c>
      <c r="B138" s="1">
        <v>210094</v>
      </c>
      <c r="C138" s="1" t="s">
        <v>71</v>
      </c>
      <c r="D138" s="3">
        <v>44387</v>
      </c>
      <c r="E138" s="1" t="s">
        <v>73</v>
      </c>
      <c r="F138" s="1" t="s">
        <v>1081</v>
      </c>
      <c r="G138" s="1" t="s">
        <v>75</v>
      </c>
      <c r="H138" s="1" t="s">
        <v>208</v>
      </c>
      <c r="I138" s="1" t="s">
        <v>77</v>
      </c>
      <c r="J138" s="1" t="s">
        <v>78</v>
      </c>
      <c r="K138" s="1" t="s">
        <v>78</v>
      </c>
      <c r="L138" s="1" t="s">
        <v>78</v>
      </c>
      <c r="M138" s="1" t="s">
        <v>96</v>
      </c>
      <c r="N138" s="1" t="s">
        <v>72</v>
      </c>
      <c r="O138" s="16" t="s">
        <v>747</v>
      </c>
      <c r="P138" s="1" t="s">
        <v>83</v>
      </c>
      <c r="Q138" s="1" t="s">
        <v>123</v>
      </c>
      <c r="R138" s="1" t="s">
        <v>9043</v>
      </c>
      <c r="S138" s="1" t="s">
        <v>490</v>
      </c>
      <c r="T138" s="1" t="s">
        <v>72</v>
      </c>
      <c r="U138" s="1" t="s">
        <v>491</v>
      </c>
      <c r="V138" s="1" t="s">
        <v>492</v>
      </c>
      <c r="W138" s="1" t="s">
        <v>126</v>
      </c>
      <c r="X138" s="1">
        <v>60</v>
      </c>
      <c r="Y138" s="1" t="s">
        <v>88</v>
      </c>
      <c r="Z138" s="1" t="s">
        <v>72</v>
      </c>
      <c r="AA138" s="1" t="s">
        <v>414</v>
      </c>
      <c r="AB138" s="1" t="s">
        <v>90</v>
      </c>
      <c r="AC138" s="1" t="s">
        <v>91</v>
      </c>
      <c r="AD138" s="1" t="s">
        <v>92</v>
      </c>
      <c r="AE138" s="1" t="s">
        <v>72</v>
      </c>
      <c r="AF138" s="1" t="s">
        <v>229</v>
      </c>
      <c r="AG138" s="1">
        <v>2</v>
      </c>
      <c r="AH138" s="1" t="s">
        <v>230</v>
      </c>
      <c r="AI138" s="1" t="s">
        <v>72</v>
      </c>
      <c r="AJ138" s="1" t="s">
        <v>72</v>
      </c>
      <c r="AK138" s="1" t="s">
        <v>689</v>
      </c>
      <c r="AL138" s="1" t="s">
        <v>72</v>
      </c>
      <c r="AM138" s="1" t="s">
        <v>72</v>
      </c>
      <c r="AN138" s="3">
        <v>44387</v>
      </c>
      <c r="AO138" s="1" t="s">
        <v>1083</v>
      </c>
      <c r="AP138" s="1" t="s">
        <v>1084</v>
      </c>
      <c r="AQ138" s="1" t="s">
        <v>247</v>
      </c>
      <c r="AR138" s="1">
        <v>4</v>
      </c>
      <c r="AS138" s="1" t="s">
        <v>95</v>
      </c>
      <c r="AT138" s="1" t="s">
        <v>75</v>
      </c>
      <c r="AU138" s="1" t="s">
        <v>72</v>
      </c>
      <c r="AV138" s="1" t="s">
        <v>88</v>
      </c>
      <c r="AW138" s="1" t="s">
        <v>96</v>
      </c>
      <c r="AX138" s="1" t="s">
        <v>72</v>
      </c>
      <c r="AY138" s="1" t="s">
        <v>1085</v>
      </c>
      <c r="AZ138" s="1" t="s">
        <v>1086</v>
      </c>
      <c r="BA138" s="1">
        <v>97</v>
      </c>
      <c r="BB138" s="21" t="s">
        <v>100</v>
      </c>
      <c r="BC138" s="16"/>
    </row>
    <row r="139" spans="1:55" ht="18.600000000000001" customHeight="1">
      <c r="A139" s="1" t="s">
        <v>1087</v>
      </c>
      <c r="B139" s="1">
        <v>210095</v>
      </c>
      <c r="C139" s="1" t="s">
        <v>71</v>
      </c>
      <c r="D139" s="3">
        <v>44389</v>
      </c>
      <c r="E139" s="1" t="s">
        <v>73</v>
      </c>
      <c r="F139" s="1" t="s">
        <v>1088</v>
      </c>
      <c r="G139" s="1" t="s">
        <v>75</v>
      </c>
      <c r="H139" s="1" t="s">
        <v>208</v>
      </c>
      <c r="I139" s="1" t="s">
        <v>77</v>
      </c>
      <c r="J139" s="1" t="s">
        <v>78</v>
      </c>
      <c r="K139" s="1" t="s">
        <v>78</v>
      </c>
      <c r="L139" s="1" t="s">
        <v>78</v>
      </c>
      <c r="M139" s="1" t="s">
        <v>96</v>
      </c>
      <c r="N139" s="1" t="s">
        <v>72</v>
      </c>
      <c r="O139" s="16" t="s">
        <v>747</v>
      </c>
      <c r="P139" s="1" t="s">
        <v>83</v>
      </c>
      <c r="Q139" s="1" t="s">
        <v>123</v>
      </c>
      <c r="R139" s="1" t="s">
        <v>9043</v>
      </c>
      <c r="S139" s="1" t="s">
        <v>443</v>
      </c>
      <c r="T139" s="1" t="s">
        <v>72</v>
      </c>
      <c r="U139" s="1" t="s">
        <v>444</v>
      </c>
      <c r="V139" s="1" t="s">
        <v>444</v>
      </c>
      <c r="W139" s="1" t="s">
        <v>87</v>
      </c>
      <c r="X139" s="1">
        <v>60</v>
      </c>
      <c r="Y139" s="1" t="s">
        <v>88</v>
      </c>
      <c r="Z139" s="1" t="s">
        <v>72</v>
      </c>
      <c r="AA139" s="1" t="s">
        <v>954</v>
      </c>
      <c r="AB139" s="1" t="s">
        <v>90</v>
      </c>
      <c r="AC139" s="1" t="s">
        <v>91</v>
      </c>
      <c r="AD139" s="1" t="s">
        <v>92</v>
      </c>
      <c r="AE139" s="1" t="s">
        <v>72</v>
      </c>
      <c r="AF139" s="1" t="s">
        <v>254</v>
      </c>
      <c r="AG139" s="1">
        <v>2</v>
      </c>
      <c r="AH139" s="1" t="s">
        <v>255</v>
      </c>
      <c r="AI139" s="1">
        <v>6</v>
      </c>
      <c r="AJ139" s="1" t="s">
        <v>231</v>
      </c>
      <c r="AK139" s="1" t="s">
        <v>1089</v>
      </c>
      <c r="AL139" s="1" t="s">
        <v>72</v>
      </c>
      <c r="AM139" s="1" t="s">
        <v>72</v>
      </c>
      <c r="AN139" s="3">
        <v>44390</v>
      </c>
      <c r="AO139" s="1" t="s">
        <v>1091</v>
      </c>
      <c r="AP139" s="1" t="s">
        <v>1092</v>
      </c>
      <c r="AQ139" s="1" t="s">
        <v>800</v>
      </c>
      <c r="AR139" s="1">
        <v>4</v>
      </c>
      <c r="AS139" s="1" t="s">
        <v>881</v>
      </c>
      <c r="AT139" s="1" t="s">
        <v>75</v>
      </c>
      <c r="AU139" s="1" t="s">
        <v>72</v>
      </c>
      <c r="AV139" s="1" t="s">
        <v>88</v>
      </c>
      <c r="AW139" s="1" t="s">
        <v>96</v>
      </c>
      <c r="AX139" s="1" t="s">
        <v>72</v>
      </c>
      <c r="AY139" s="1" t="s">
        <v>1093</v>
      </c>
      <c r="AZ139" s="1" t="s">
        <v>1094</v>
      </c>
      <c r="BA139" s="1">
        <v>53</v>
      </c>
      <c r="BB139" s="1" t="s">
        <v>918</v>
      </c>
      <c r="BC139" s="16"/>
    </row>
    <row r="140" spans="1:55" ht="18.600000000000001" customHeight="1">
      <c r="A140" s="1" t="s">
        <v>1095</v>
      </c>
      <c r="B140" s="1">
        <v>210096</v>
      </c>
      <c r="C140" s="1" t="s">
        <v>71</v>
      </c>
      <c r="D140" s="3">
        <v>44390</v>
      </c>
      <c r="E140" s="1" t="s">
        <v>73</v>
      </c>
      <c r="F140" s="1" t="s">
        <v>1096</v>
      </c>
      <c r="G140" s="1" t="s">
        <v>75</v>
      </c>
      <c r="H140" s="1" t="s">
        <v>960</v>
      </c>
      <c r="I140" s="1" t="s">
        <v>77</v>
      </c>
      <c r="J140" s="1" t="s">
        <v>78</v>
      </c>
      <c r="K140" s="1" t="s">
        <v>78</v>
      </c>
      <c r="L140" s="1" t="s">
        <v>78</v>
      </c>
      <c r="M140" s="1" t="s">
        <v>96</v>
      </c>
      <c r="N140" s="1" t="s">
        <v>72</v>
      </c>
      <c r="O140" s="16" t="s">
        <v>747</v>
      </c>
      <c r="P140" s="1" t="s">
        <v>83</v>
      </c>
      <c r="Q140" s="1" t="s">
        <v>123</v>
      </c>
      <c r="R140" s="1" t="s">
        <v>9043</v>
      </c>
      <c r="S140" s="1" t="s">
        <v>443</v>
      </c>
      <c r="T140" s="1" t="s">
        <v>72</v>
      </c>
      <c r="U140" s="1" t="s">
        <v>445</v>
      </c>
      <c r="V140" s="1" t="s">
        <v>749</v>
      </c>
      <c r="W140" s="1" t="s">
        <v>126</v>
      </c>
      <c r="X140" s="1">
        <v>60</v>
      </c>
      <c r="Y140" s="1" t="s">
        <v>88</v>
      </c>
      <c r="Z140" s="1" t="s">
        <v>72</v>
      </c>
      <c r="AA140" s="1" t="s">
        <v>954</v>
      </c>
      <c r="AB140" s="1" t="s">
        <v>90</v>
      </c>
      <c r="AC140" s="1" t="s">
        <v>91</v>
      </c>
      <c r="AD140" s="1" t="s">
        <v>92</v>
      </c>
      <c r="AE140" s="1" t="s">
        <v>72</v>
      </c>
      <c r="AF140" s="1" t="s">
        <v>254</v>
      </c>
      <c r="AG140" s="1">
        <v>3</v>
      </c>
      <c r="AH140" s="1" t="s">
        <v>750</v>
      </c>
      <c r="AI140" s="1" t="s">
        <v>72</v>
      </c>
      <c r="AJ140" s="1" t="s">
        <v>72</v>
      </c>
      <c r="AK140" s="1" t="s">
        <v>1097</v>
      </c>
      <c r="AL140" s="1" t="s">
        <v>72</v>
      </c>
      <c r="AM140" s="1" t="s">
        <v>72</v>
      </c>
      <c r="AN140" s="3">
        <v>44390</v>
      </c>
      <c r="AO140" s="1" t="s">
        <v>1099</v>
      </c>
      <c r="AP140" s="1" t="s">
        <v>1099</v>
      </c>
      <c r="AQ140" s="1" t="s">
        <v>800</v>
      </c>
      <c r="AR140" s="1">
        <v>4</v>
      </c>
      <c r="AS140" s="1" t="s">
        <v>881</v>
      </c>
      <c r="AT140" s="1" t="s">
        <v>75</v>
      </c>
      <c r="AU140" s="1" t="s">
        <v>72</v>
      </c>
      <c r="AV140" s="1" t="s">
        <v>88</v>
      </c>
      <c r="AW140" s="1" t="s">
        <v>96</v>
      </c>
      <c r="AX140" s="1" t="s">
        <v>72</v>
      </c>
      <c r="AY140" s="1" t="s">
        <v>1100</v>
      </c>
      <c r="AZ140" s="1" t="s">
        <v>1101</v>
      </c>
      <c r="BA140" s="1">
        <v>124</v>
      </c>
      <c r="BB140" s="21" t="s">
        <v>100</v>
      </c>
      <c r="BC140" s="16"/>
    </row>
    <row r="141" spans="1:55" ht="18.600000000000001" customHeight="1">
      <c r="A141" s="1" t="s">
        <v>1102</v>
      </c>
      <c r="B141" s="1">
        <v>210097</v>
      </c>
      <c r="C141" s="1" t="s">
        <v>71</v>
      </c>
      <c r="D141" s="3">
        <v>44390</v>
      </c>
      <c r="E141" s="1" t="s">
        <v>73</v>
      </c>
      <c r="F141" s="1" t="s">
        <v>1103</v>
      </c>
      <c r="G141" s="1" t="s">
        <v>75</v>
      </c>
      <c r="H141" s="1" t="s">
        <v>967</v>
      </c>
      <c r="I141" s="1" t="s">
        <v>77</v>
      </c>
      <c r="J141" s="1" t="s">
        <v>78</v>
      </c>
      <c r="K141" s="1" t="s">
        <v>78</v>
      </c>
      <c r="L141" s="1" t="s">
        <v>78</v>
      </c>
      <c r="M141" s="1" t="s">
        <v>79</v>
      </c>
      <c r="N141" s="1" t="s">
        <v>72</v>
      </c>
      <c r="O141" s="16" t="s">
        <v>1104</v>
      </c>
      <c r="P141" s="1" t="s">
        <v>83</v>
      </c>
      <c r="Q141" s="1" t="s">
        <v>82</v>
      </c>
      <c r="R141" s="1" t="s">
        <v>9043</v>
      </c>
      <c r="S141" s="1" t="s">
        <v>84</v>
      </c>
      <c r="T141" s="1" t="s">
        <v>72</v>
      </c>
      <c r="U141" s="1" t="s">
        <v>140</v>
      </c>
      <c r="V141" s="1" t="s">
        <v>1105</v>
      </c>
      <c r="W141" s="1" t="s">
        <v>126</v>
      </c>
      <c r="X141" s="1">
        <v>50</v>
      </c>
      <c r="Y141" s="1" t="s">
        <v>88</v>
      </c>
      <c r="Z141" s="1" t="s">
        <v>72</v>
      </c>
      <c r="AA141" s="1" t="s">
        <v>299</v>
      </c>
      <c r="AB141" s="1" t="s">
        <v>90</v>
      </c>
      <c r="AC141" s="1" t="s">
        <v>91</v>
      </c>
      <c r="AD141" s="1" t="s">
        <v>92</v>
      </c>
      <c r="AE141" s="1" t="s">
        <v>72</v>
      </c>
      <c r="AF141" s="1" t="s">
        <v>254</v>
      </c>
      <c r="AG141" s="1">
        <v>2</v>
      </c>
      <c r="AH141" s="1" t="s">
        <v>750</v>
      </c>
      <c r="AI141" s="1" t="s">
        <v>72</v>
      </c>
      <c r="AJ141" s="1" t="s">
        <v>72</v>
      </c>
      <c r="AK141" s="1" t="s">
        <v>220</v>
      </c>
      <c r="AL141" s="1" t="s">
        <v>72</v>
      </c>
      <c r="AM141" s="1" t="s">
        <v>72</v>
      </c>
      <c r="AN141" s="3">
        <v>44391</v>
      </c>
      <c r="AO141" s="1" t="s">
        <v>1106</v>
      </c>
      <c r="AP141" s="1" t="s">
        <v>1106</v>
      </c>
      <c r="AQ141" s="1" t="s">
        <v>247</v>
      </c>
      <c r="AR141" s="1">
        <v>4</v>
      </c>
      <c r="AS141" s="1" t="s">
        <v>1107</v>
      </c>
      <c r="AT141" s="1" t="s">
        <v>88</v>
      </c>
      <c r="AU141" s="1" t="s">
        <v>72</v>
      </c>
      <c r="AV141" s="1" t="s">
        <v>88</v>
      </c>
      <c r="AW141" s="1" t="s">
        <v>79</v>
      </c>
      <c r="AX141" s="1" t="s">
        <v>72</v>
      </c>
      <c r="AY141" s="1" t="s">
        <v>312</v>
      </c>
      <c r="AZ141" s="1" t="s">
        <v>1108</v>
      </c>
      <c r="BA141" s="1">
        <v>96</v>
      </c>
      <c r="BB141" s="1" t="s">
        <v>160</v>
      </c>
      <c r="BC141" s="1" t="s">
        <v>768</v>
      </c>
    </row>
    <row r="142" spans="1:55" ht="18.600000000000001" customHeight="1">
      <c r="A142" s="1" t="s">
        <v>1109</v>
      </c>
      <c r="B142" s="1">
        <v>210098</v>
      </c>
      <c r="C142" s="1" t="s">
        <v>71</v>
      </c>
      <c r="D142" s="3">
        <v>44391</v>
      </c>
      <c r="E142" s="1" t="s">
        <v>73</v>
      </c>
      <c r="F142" s="1" t="s">
        <v>1110</v>
      </c>
      <c r="G142" s="1" t="s">
        <v>75</v>
      </c>
      <c r="H142" s="1" t="s">
        <v>960</v>
      </c>
      <c r="I142" s="1" t="s">
        <v>77</v>
      </c>
      <c r="J142" s="1" t="s">
        <v>78</v>
      </c>
      <c r="K142" s="1" t="s">
        <v>78</v>
      </c>
      <c r="L142" s="1" t="s">
        <v>78</v>
      </c>
      <c r="M142" s="1" t="s">
        <v>79</v>
      </c>
      <c r="N142" s="1" t="s">
        <v>72</v>
      </c>
      <c r="O142" s="16" t="s">
        <v>747</v>
      </c>
      <c r="P142" s="1" t="s">
        <v>83</v>
      </c>
      <c r="Q142" s="1" t="s">
        <v>123</v>
      </c>
      <c r="R142" s="1" t="s">
        <v>9043</v>
      </c>
      <c r="S142" s="1" t="s">
        <v>443</v>
      </c>
      <c r="T142" s="1" t="s">
        <v>72</v>
      </c>
      <c r="U142" s="1" t="s">
        <v>444</v>
      </c>
      <c r="V142" s="1" t="s">
        <v>444</v>
      </c>
      <c r="W142" s="1" t="s">
        <v>126</v>
      </c>
      <c r="X142" s="1">
        <v>45</v>
      </c>
      <c r="Y142" s="1" t="s">
        <v>88</v>
      </c>
      <c r="Z142" s="1" t="s">
        <v>72</v>
      </c>
      <c r="AA142" s="1" t="s">
        <v>954</v>
      </c>
      <c r="AB142" s="1" t="s">
        <v>90</v>
      </c>
      <c r="AC142" s="1" t="s">
        <v>91</v>
      </c>
      <c r="AD142" s="1" t="s">
        <v>92</v>
      </c>
      <c r="AE142" s="1" t="s">
        <v>72</v>
      </c>
      <c r="AF142" s="1" t="s">
        <v>254</v>
      </c>
      <c r="AG142" s="1">
        <v>2</v>
      </c>
      <c r="AH142" s="1" t="s">
        <v>750</v>
      </c>
      <c r="AI142" s="1" t="s">
        <v>72</v>
      </c>
      <c r="AJ142" s="1" t="s">
        <v>72</v>
      </c>
      <c r="AK142" s="1" t="s">
        <v>447</v>
      </c>
      <c r="AL142" s="1" t="s">
        <v>72</v>
      </c>
      <c r="AM142" s="1" t="s">
        <v>72</v>
      </c>
      <c r="AN142" s="3">
        <v>44392</v>
      </c>
      <c r="AO142" s="1" t="s">
        <v>1112</v>
      </c>
      <c r="AP142" s="1" t="s">
        <v>1112</v>
      </c>
      <c r="AQ142" s="1" t="s">
        <v>800</v>
      </c>
      <c r="AR142" s="1">
        <v>4</v>
      </c>
      <c r="AS142" s="1" t="s">
        <v>881</v>
      </c>
      <c r="AT142" s="1" t="s">
        <v>88</v>
      </c>
      <c r="AU142" s="1" t="s">
        <v>72</v>
      </c>
      <c r="AV142" s="1" t="s">
        <v>88</v>
      </c>
      <c r="AW142" s="1" t="s">
        <v>79</v>
      </c>
      <c r="AX142" s="1" t="s">
        <v>72</v>
      </c>
      <c r="AY142" s="1" t="s">
        <v>1113</v>
      </c>
      <c r="AZ142" s="1" t="s">
        <v>1114</v>
      </c>
      <c r="BA142" s="1">
        <v>78</v>
      </c>
      <c r="BB142" s="1" t="s">
        <v>160</v>
      </c>
      <c r="BC142" s="16" t="s">
        <v>1115</v>
      </c>
    </row>
    <row r="143" spans="1:55" ht="18.600000000000001" customHeight="1">
      <c r="A143" s="1" t="s">
        <v>1116</v>
      </c>
      <c r="B143" s="1">
        <v>210099</v>
      </c>
      <c r="C143" s="1" t="s">
        <v>71</v>
      </c>
      <c r="D143" s="3">
        <v>44393</v>
      </c>
      <c r="E143" s="1" t="s">
        <v>776</v>
      </c>
      <c r="F143" s="1" t="s">
        <v>1117</v>
      </c>
      <c r="G143" s="1" t="s">
        <v>75</v>
      </c>
      <c r="H143" s="1" t="s">
        <v>208</v>
      </c>
      <c r="I143" s="1" t="s">
        <v>77</v>
      </c>
      <c r="J143" s="1" t="s">
        <v>78</v>
      </c>
      <c r="K143" s="8" t="s">
        <v>172</v>
      </c>
      <c r="L143" s="8" t="s">
        <v>172</v>
      </c>
      <c r="M143" s="1" t="s">
        <v>96</v>
      </c>
      <c r="N143" s="1" t="s">
        <v>1118</v>
      </c>
      <c r="O143" s="76" t="s">
        <v>1119</v>
      </c>
      <c r="P143" s="1" t="s">
        <v>813</v>
      </c>
      <c r="Q143" s="1" t="s">
        <v>813</v>
      </c>
      <c r="R143" s="1" t="s">
        <v>9057</v>
      </c>
      <c r="S143" s="1" t="s">
        <v>152</v>
      </c>
      <c r="T143" s="1" t="s">
        <v>72</v>
      </c>
      <c r="U143" s="1" t="s">
        <v>153</v>
      </c>
      <c r="V143" s="1" t="s">
        <v>164</v>
      </c>
      <c r="W143" s="1" t="s">
        <v>126</v>
      </c>
      <c r="X143" s="1">
        <v>25</v>
      </c>
      <c r="Y143" s="1" t="s">
        <v>88</v>
      </c>
      <c r="Z143" s="1" t="s">
        <v>72</v>
      </c>
      <c r="AA143" s="1" t="s">
        <v>954</v>
      </c>
      <c r="AB143" s="1" t="s">
        <v>90</v>
      </c>
      <c r="AC143" s="1" t="s">
        <v>91</v>
      </c>
      <c r="AD143" s="1" t="s">
        <v>92</v>
      </c>
      <c r="AE143" s="1" t="s">
        <v>72</v>
      </c>
      <c r="AF143" s="1" t="s">
        <v>72</v>
      </c>
      <c r="AG143" s="1" t="s">
        <v>72</v>
      </c>
      <c r="AH143" s="1" t="s">
        <v>72</v>
      </c>
      <c r="AI143" s="1" t="s">
        <v>72</v>
      </c>
      <c r="AJ143" s="1" t="s">
        <v>72</v>
      </c>
      <c r="AK143" s="1" t="s">
        <v>1120</v>
      </c>
      <c r="AL143" s="1" t="s">
        <v>72</v>
      </c>
      <c r="AM143" s="1" t="s">
        <v>72</v>
      </c>
      <c r="AN143" s="3">
        <v>44393</v>
      </c>
      <c r="AO143" s="1" t="s">
        <v>821</v>
      </c>
      <c r="AP143" s="1" t="s">
        <v>821</v>
      </c>
      <c r="AQ143" s="1" t="s">
        <v>800</v>
      </c>
      <c r="AR143" s="1">
        <v>4</v>
      </c>
      <c r="AS143" s="1" t="s">
        <v>881</v>
      </c>
      <c r="AT143" s="1" t="s">
        <v>88</v>
      </c>
      <c r="AU143" s="1" t="s">
        <v>72</v>
      </c>
      <c r="AV143" s="1" t="s">
        <v>88</v>
      </c>
      <c r="AW143" s="1" t="s">
        <v>96</v>
      </c>
      <c r="AX143" s="1" t="s">
        <v>72</v>
      </c>
      <c r="AY143" s="1" t="s">
        <v>1122</v>
      </c>
      <c r="AZ143" s="38" t="s">
        <v>1123</v>
      </c>
      <c r="BA143" s="1">
        <v>31</v>
      </c>
      <c r="BB143" s="21" t="s">
        <v>100</v>
      </c>
      <c r="BC143" s="16"/>
    </row>
    <row r="144" spans="1:55" ht="18.600000000000001" customHeight="1">
      <c r="A144" s="1" t="s">
        <v>1124</v>
      </c>
      <c r="B144" s="1">
        <v>210100</v>
      </c>
      <c r="C144" s="1" t="s">
        <v>71</v>
      </c>
      <c r="D144" s="3">
        <v>44393</v>
      </c>
      <c r="E144" s="1" t="s">
        <v>776</v>
      </c>
      <c r="F144" s="1" t="s">
        <v>1125</v>
      </c>
      <c r="G144" s="1" t="s">
        <v>75</v>
      </c>
      <c r="H144" s="1" t="s">
        <v>967</v>
      </c>
      <c r="I144" s="1" t="s">
        <v>77</v>
      </c>
      <c r="J144" s="1" t="s">
        <v>78</v>
      </c>
      <c r="K144" s="1" t="s">
        <v>78</v>
      </c>
      <c r="L144" s="1" t="s">
        <v>78</v>
      </c>
      <c r="M144" s="1" t="s">
        <v>96</v>
      </c>
      <c r="N144" s="1" t="s">
        <v>72</v>
      </c>
      <c r="O144" s="16" t="s">
        <v>1126</v>
      </c>
      <c r="P144" s="1" t="s">
        <v>813</v>
      </c>
      <c r="Q144" s="1" t="s">
        <v>813</v>
      </c>
      <c r="R144" s="1" t="s">
        <v>9057</v>
      </c>
      <c r="S144" s="1" t="s">
        <v>84</v>
      </c>
      <c r="T144" s="1" t="s">
        <v>72</v>
      </c>
      <c r="U144" s="1" t="s">
        <v>104</v>
      </c>
      <c r="V144" s="1" t="s">
        <v>104</v>
      </c>
      <c r="W144" s="1" t="s">
        <v>87</v>
      </c>
      <c r="X144" s="1">
        <v>52</v>
      </c>
      <c r="Y144" s="1" t="s">
        <v>88</v>
      </c>
      <c r="Z144" s="1" t="s">
        <v>72</v>
      </c>
      <c r="AA144" s="1" t="s">
        <v>299</v>
      </c>
      <c r="AB144" s="1" t="s">
        <v>90</v>
      </c>
      <c r="AC144" s="1" t="s">
        <v>91</v>
      </c>
      <c r="AD144" s="1" t="s">
        <v>92</v>
      </c>
      <c r="AE144" s="1" t="s">
        <v>72</v>
      </c>
      <c r="AF144" s="1" t="s">
        <v>229</v>
      </c>
      <c r="AG144" s="1">
        <v>2</v>
      </c>
      <c r="AH144" s="1" t="s">
        <v>933</v>
      </c>
      <c r="AI144" s="1" t="s">
        <v>72</v>
      </c>
      <c r="AJ144" s="1" t="s">
        <v>72</v>
      </c>
      <c r="AK144" s="1" t="s">
        <v>220</v>
      </c>
      <c r="AL144" s="1" t="s">
        <v>72</v>
      </c>
      <c r="AM144" s="1" t="s">
        <v>72</v>
      </c>
      <c r="AN144" s="3">
        <v>44393</v>
      </c>
      <c r="AO144" s="1" t="s">
        <v>1128</v>
      </c>
      <c r="AP144" s="1" t="s">
        <v>1128</v>
      </c>
      <c r="AQ144" s="1" t="s">
        <v>247</v>
      </c>
      <c r="AR144" s="1">
        <v>4</v>
      </c>
      <c r="AS144" s="1" t="s">
        <v>1129</v>
      </c>
      <c r="AT144" s="1" t="s">
        <v>75</v>
      </c>
      <c r="AU144" s="1" t="s">
        <v>72</v>
      </c>
      <c r="AV144" s="1" t="s">
        <v>88</v>
      </c>
      <c r="AW144" s="1" t="s">
        <v>96</v>
      </c>
      <c r="AX144" s="1" t="s">
        <v>72</v>
      </c>
      <c r="AY144" s="1" t="s">
        <v>312</v>
      </c>
      <c r="AZ144" s="1" t="s">
        <v>1130</v>
      </c>
      <c r="BA144" s="1">
        <v>54</v>
      </c>
      <c r="BB144" s="21" t="s">
        <v>100</v>
      </c>
      <c r="BC144" s="16"/>
    </row>
    <row r="145" spans="1:55" ht="18.600000000000001" customHeight="1">
      <c r="A145" s="1" t="s">
        <v>1131</v>
      </c>
      <c r="B145" s="1">
        <v>210101</v>
      </c>
      <c r="C145" s="1" t="s">
        <v>71</v>
      </c>
      <c r="D145" s="3">
        <v>44393</v>
      </c>
      <c r="E145" s="1" t="s">
        <v>73</v>
      </c>
      <c r="F145" s="1" t="s">
        <v>1132</v>
      </c>
      <c r="G145" s="1" t="s">
        <v>75</v>
      </c>
      <c r="H145" s="1" t="s">
        <v>208</v>
      </c>
      <c r="I145" s="1" t="s">
        <v>77</v>
      </c>
      <c r="J145" s="1" t="s">
        <v>78</v>
      </c>
      <c r="K145" s="1" t="s">
        <v>78</v>
      </c>
      <c r="L145" s="1" t="s">
        <v>78</v>
      </c>
      <c r="M145" s="1" t="s">
        <v>79</v>
      </c>
      <c r="N145" s="1" t="s">
        <v>1133</v>
      </c>
      <c r="O145" s="76" t="s">
        <v>1134</v>
      </c>
      <c r="P145" s="1" t="s">
        <v>83</v>
      </c>
      <c r="Q145" s="1" t="s">
        <v>123</v>
      </c>
      <c r="R145" s="1" t="s">
        <v>9043</v>
      </c>
      <c r="S145" s="1" t="s">
        <v>490</v>
      </c>
      <c r="T145" s="1" t="s">
        <v>72</v>
      </c>
      <c r="U145" s="1" t="s">
        <v>491</v>
      </c>
      <c r="V145" s="1" t="s">
        <v>492</v>
      </c>
      <c r="W145" s="1" t="s">
        <v>126</v>
      </c>
      <c r="X145" s="1">
        <v>50</v>
      </c>
      <c r="Y145" s="1" t="s">
        <v>88</v>
      </c>
      <c r="Z145" s="1" t="s">
        <v>72</v>
      </c>
      <c r="AA145" s="1" t="s">
        <v>299</v>
      </c>
      <c r="AB145" s="1" t="s">
        <v>90</v>
      </c>
      <c r="AC145" s="1" t="s">
        <v>91</v>
      </c>
      <c r="AD145" s="1" t="s">
        <v>92</v>
      </c>
      <c r="AE145" s="1" t="s">
        <v>72</v>
      </c>
      <c r="AF145" s="1" t="s">
        <v>229</v>
      </c>
      <c r="AG145" s="1">
        <v>1</v>
      </c>
      <c r="AH145" s="1" t="s">
        <v>230</v>
      </c>
      <c r="AI145" s="1" t="s">
        <v>72</v>
      </c>
      <c r="AJ145" s="1" t="s">
        <v>72</v>
      </c>
      <c r="AK145" s="1" t="s">
        <v>689</v>
      </c>
      <c r="AL145" s="1" t="s">
        <v>72</v>
      </c>
      <c r="AM145" s="1" t="s">
        <v>72</v>
      </c>
      <c r="AN145" s="3">
        <v>44394</v>
      </c>
      <c r="AO145" s="1" t="s">
        <v>1136</v>
      </c>
      <c r="AP145" s="1" t="s">
        <v>1136</v>
      </c>
      <c r="AQ145" s="1" t="s">
        <v>247</v>
      </c>
      <c r="AR145" s="1">
        <v>4</v>
      </c>
      <c r="AS145" s="1" t="s">
        <v>1129</v>
      </c>
      <c r="AT145" s="1" t="s">
        <v>75</v>
      </c>
      <c r="AU145" s="1" t="s">
        <v>72</v>
      </c>
      <c r="AV145" s="1" t="s">
        <v>88</v>
      </c>
      <c r="AW145" s="1" t="s">
        <v>79</v>
      </c>
      <c r="AX145" s="1" t="s">
        <v>72</v>
      </c>
      <c r="AY145" s="1" t="s">
        <v>642</v>
      </c>
      <c r="AZ145" s="1" t="s">
        <v>1137</v>
      </c>
      <c r="BA145" s="1">
        <v>113</v>
      </c>
      <c r="BB145" s="1" t="s">
        <v>160</v>
      </c>
      <c r="BC145" s="1" t="s">
        <v>768</v>
      </c>
    </row>
    <row r="146" spans="1:55" ht="18.600000000000001" customHeight="1">
      <c r="A146" s="1" t="s">
        <v>1138</v>
      </c>
      <c r="B146" s="1">
        <v>210102</v>
      </c>
      <c r="C146" s="1" t="s">
        <v>71</v>
      </c>
      <c r="D146" s="3">
        <v>44396</v>
      </c>
      <c r="E146" s="1" t="s">
        <v>776</v>
      </c>
      <c r="F146" s="1" t="s">
        <v>1139</v>
      </c>
      <c r="G146" s="1" t="s">
        <v>75</v>
      </c>
      <c r="H146" s="1" t="s">
        <v>967</v>
      </c>
      <c r="I146" s="1" t="s">
        <v>77</v>
      </c>
      <c r="J146" s="1" t="s">
        <v>78</v>
      </c>
      <c r="K146" s="1" t="s">
        <v>78</v>
      </c>
      <c r="L146" s="1" t="s">
        <v>78</v>
      </c>
      <c r="M146" s="1" t="s">
        <v>96</v>
      </c>
      <c r="N146" s="1" t="s">
        <v>72</v>
      </c>
      <c r="O146" s="16" t="s">
        <v>1140</v>
      </c>
      <c r="P146" s="1" t="s">
        <v>813</v>
      </c>
      <c r="Q146" s="1" t="s">
        <v>813</v>
      </c>
      <c r="R146" s="1" t="s">
        <v>9057</v>
      </c>
      <c r="S146" s="1" t="s">
        <v>84</v>
      </c>
      <c r="T146" s="1" t="s">
        <v>72</v>
      </c>
      <c r="U146" s="1" t="s">
        <v>124</v>
      </c>
      <c r="V146" s="1" t="s">
        <v>341</v>
      </c>
      <c r="W146" s="1" t="s">
        <v>126</v>
      </c>
      <c r="X146" s="1">
        <v>60</v>
      </c>
      <c r="Y146" s="1" t="s">
        <v>88</v>
      </c>
      <c r="Z146" s="1" t="s">
        <v>72</v>
      </c>
      <c r="AA146" s="1" t="s">
        <v>954</v>
      </c>
      <c r="AB146" s="1" t="s">
        <v>90</v>
      </c>
      <c r="AC146" s="1" t="s">
        <v>91</v>
      </c>
      <c r="AD146" s="1" t="s">
        <v>92</v>
      </c>
      <c r="AE146" s="1" t="s">
        <v>72</v>
      </c>
      <c r="AF146" s="1" t="s">
        <v>229</v>
      </c>
      <c r="AG146" s="1">
        <v>2</v>
      </c>
      <c r="AH146" s="1" t="s">
        <v>933</v>
      </c>
      <c r="AI146" s="1" t="s">
        <v>72</v>
      </c>
      <c r="AJ146" s="1" t="s">
        <v>72</v>
      </c>
      <c r="AK146" s="1" t="s">
        <v>220</v>
      </c>
      <c r="AL146" s="1" t="s">
        <v>72</v>
      </c>
      <c r="AM146" s="1" t="s">
        <v>72</v>
      </c>
      <c r="AN146" s="3">
        <v>44396</v>
      </c>
      <c r="AO146" s="1" t="s">
        <v>1142</v>
      </c>
      <c r="AP146" s="1" t="s">
        <v>1142</v>
      </c>
      <c r="AQ146" s="1" t="s">
        <v>247</v>
      </c>
      <c r="AR146" s="1">
        <v>4</v>
      </c>
      <c r="AS146" s="1" t="s">
        <v>881</v>
      </c>
      <c r="AT146" s="1" t="s">
        <v>75</v>
      </c>
      <c r="AU146" s="1" t="s">
        <v>72</v>
      </c>
      <c r="AV146" s="1" t="s">
        <v>88</v>
      </c>
      <c r="AW146" s="1" t="s">
        <v>96</v>
      </c>
      <c r="AX146" s="1" t="s">
        <v>72</v>
      </c>
      <c r="AY146" s="1" t="s">
        <v>312</v>
      </c>
      <c r="AZ146" s="1" t="s">
        <v>1143</v>
      </c>
      <c r="BA146" s="1">
        <v>49</v>
      </c>
      <c r="BB146" s="21" t="s">
        <v>100</v>
      </c>
      <c r="BC146" s="16"/>
    </row>
    <row r="147" spans="1:55" ht="18.600000000000001" customHeight="1">
      <c r="A147" s="1" t="s">
        <v>1144</v>
      </c>
      <c r="B147" s="1">
        <v>210103</v>
      </c>
      <c r="C147" s="1" t="s">
        <v>71</v>
      </c>
      <c r="D147" s="3">
        <v>44397</v>
      </c>
      <c r="E147" s="1" t="s">
        <v>776</v>
      </c>
      <c r="F147" s="1" t="s">
        <v>1145</v>
      </c>
      <c r="G147" s="1" t="s">
        <v>75</v>
      </c>
      <c r="H147" s="1" t="s">
        <v>208</v>
      </c>
      <c r="I147" s="1" t="s">
        <v>77</v>
      </c>
      <c r="J147" s="1" t="s">
        <v>78</v>
      </c>
      <c r="K147" s="8" t="s">
        <v>172</v>
      </c>
      <c r="L147" s="8" t="s">
        <v>172</v>
      </c>
      <c r="M147" s="1" t="s">
        <v>96</v>
      </c>
      <c r="N147" s="1" t="s">
        <v>681</v>
      </c>
      <c r="O147" s="76" t="s">
        <v>1146</v>
      </c>
      <c r="P147" s="1" t="s">
        <v>813</v>
      </c>
      <c r="Q147" s="1" t="s">
        <v>813</v>
      </c>
      <c r="R147" s="1" t="s">
        <v>9057</v>
      </c>
      <c r="S147" s="1" t="s">
        <v>490</v>
      </c>
      <c r="T147" s="1" t="s">
        <v>72</v>
      </c>
      <c r="U147" s="1" t="s">
        <v>491</v>
      </c>
      <c r="V147" s="1" t="s">
        <v>1147</v>
      </c>
      <c r="W147" s="1" t="s">
        <v>126</v>
      </c>
      <c r="X147" s="1">
        <v>37</v>
      </c>
      <c r="Y147" s="1" t="s">
        <v>88</v>
      </c>
      <c r="Z147" s="1" t="s">
        <v>72</v>
      </c>
      <c r="AA147" s="1" t="s">
        <v>954</v>
      </c>
      <c r="AB147" s="1" t="s">
        <v>90</v>
      </c>
      <c r="AC147" s="1" t="s">
        <v>91</v>
      </c>
      <c r="AD147" s="1" t="s">
        <v>92</v>
      </c>
      <c r="AE147" s="1" t="s">
        <v>72</v>
      </c>
      <c r="AF147" s="1" t="s">
        <v>72</v>
      </c>
      <c r="AG147" s="1" t="s">
        <v>72</v>
      </c>
      <c r="AH147" s="1" t="s">
        <v>72</v>
      </c>
      <c r="AI147" s="1" t="s">
        <v>72</v>
      </c>
      <c r="AJ147" s="1" t="s">
        <v>72</v>
      </c>
      <c r="AK147" s="1" t="s">
        <v>1148</v>
      </c>
      <c r="AL147" s="1" t="s">
        <v>72</v>
      </c>
      <c r="AM147" s="1" t="s">
        <v>72</v>
      </c>
      <c r="AN147" s="3">
        <v>44397</v>
      </c>
      <c r="AO147" s="1" t="s">
        <v>1150</v>
      </c>
      <c r="AP147" s="1" t="s">
        <v>1151</v>
      </c>
      <c r="AQ147" s="1" t="s">
        <v>247</v>
      </c>
      <c r="AR147" s="1">
        <v>4</v>
      </c>
      <c r="AS147" s="1" t="s">
        <v>95</v>
      </c>
      <c r="AT147" s="1" t="s">
        <v>75</v>
      </c>
      <c r="AU147" s="1" t="s">
        <v>72</v>
      </c>
      <c r="AV147" s="1" t="s">
        <v>88</v>
      </c>
      <c r="AW147" s="1" t="s">
        <v>96</v>
      </c>
      <c r="AX147" s="1" t="s">
        <v>72</v>
      </c>
      <c r="AY147" s="1" t="s">
        <v>642</v>
      </c>
      <c r="AZ147" s="1" t="s">
        <v>1152</v>
      </c>
      <c r="BA147" s="1">
        <v>28</v>
      </c>
      <c r="BB147" s="21" t="s">
        <v>100</v>
      </c>
      <c r="BC147" s="16"/>
    </row>
    <row r="148" spans="1:55" ht="18.600000000000001" customHeight="1">
      <c r="A148" s="1" t="s">
        <v>1153</v>
      </c>
      <c r="B148" s="1">
        <v>210104</v>
      </c>
      <c r="C148" s="1" t="s">
        <v>71</v>
      </c>
      <c r="D148" s="3">
        <v>44397</v>
      </c>
      <c r="E148" s="1" t="s">
        <v>776</v>
      </c>
      <c r="F148" s="1" t="s">
        <v>1154</v>
      </c>
      <c r="G148" s="1" t="s">
        <v>75</v>
      </c>
      <c r="H148" s="1" t="s">
        <v>208</v>
      </c>
      <c r="I148" s="1" t="s">
        <v>77</v>
      </c>
      <c r="J148" s="1" t="s">
        <v>78</v>
      </c>
      <c r="K148" s="1" t="s">
        <v>78</v>
      </c>
      <c r="L148" s="1" t="s">
        <v>78</v>
      </c>
      <c r="M148" s="1" t="s">
        <v>96</v>
      </c>
      <c r="N148" s="1" t="s">
        <v>72</v>
      </c>
      <c r="O148" s="16" t="s">
        <v>1155</v>
      </c>
      <c r="P148" s="1" t="s">
        <v>813</v>
      </c>
      <c r="Q148" s="1" t="s">
        <v>813</v>
      </c>
      <c r="R148" s="1" t="s">
        <v>9057</v>
      </c>
      <c r="S148" s="1" t="s">
        <v>152</v>
      </c>
      <c r="T148" s="1" t="s">
        <v>3832</v>
      </c>
      <c r="U148" s="1" t="s">
        <v>153</v>
      </c>
      <c r="V148" s="1" t="s">
        <v>154</v>
      </c>
      <c r="W148" s="1" t="s">
        <v>126</v>
      </c>
      <c r="X148" s="1">
        <v>53</v>
      </c>
      <c r="Y148" s="1" t="s">
        <v>88</v>
      </c>
      <c r="Z148" s="1" t="s">
        <v>72</v>
      </c>
      <c r="AA148" s="1" t="s">
        <v>414</v>
      </c>
      <c r="AB148" s="1" t="s">
        <v>90</v>
      </c>
      <c r="AC148" s="1" t="s">
        <v>91</v>
      </c>
      <c r="AD148" s="1" t="s">
        <v>216</v>
      </c>
      <c r="AE148" s="1" t="s">
        <v>72</v>
      </c>
      <c r="AF148" s="1" t="s">
        <v>72</v>
      </c>
      <c r="AG148" s="1" t="s">
        <v>72</v>
      </c>
      <c r="AH148" s="1" t="s">
        <v>72</v>
      </c>
      <c r="AI148" s="1">
        <v>8</v>
      </c>
      <c r="AJ148" s="1" t="s">
        <v>1033</v>
      </c>
      <c r="AK148" s="1" t="s">
        <v>1156</v>
      </c>
      <c r="AL148" s="1" t="s">
        <v>72</v>
      </c>
      <c r="AM148" s="1" t="s">
        <v>72</v>
      </c>
      <c r="AN148" s="3">
        <v>44397</v>
      </c>
      <c r="AO148" s="1" t="s">
        <v>1158</v>
      </c>
      <c r="AP148" s="1" t="s">
        <v>1158</v>
      </c>
      <c r="AQ148" s="1" t="s">
        <v>800</v>
      </c>
      <c r="AR148" s="1">
        <v>4</v>
      </c>
      <c r="AS148" s="1" t="s">
        <v>881</v>
      </c>
      <c r="AT148" s="1" t="s">
        <v>75</v>
      </c>
      <c r="AU148" s="1" t="s">
        <v>72</v>
      </c>
      <c r="AV148" s="1" t="s">
        <v>88</v>
      </c>
      <c r="AW148" s="1" t="s">
        <v>96</v>
      </c>
      <c r="AX148" s="1" t="s">
        <v>72</v>
      </c>
      <c r="AY148" s="1" t="s">
        <v>1159</v>
      </c>
      <c r="AZ148" s="38" t="s">
        <v>1160</v>
      </c>
      <c r="BA148" s="1">
        <v>78</v>
      </c>
      <c r="BB148" s="21" t="s">
        <v>100</v>
      </c>
      <c r="BC148" s="16"/>
    </row>
    <row r="149" spans="1:55" ht="18.600000000000001" customHeight="1">
      <c r="A149" s="1" t="s">
        <v>1161</v>
      </c>
      <c r="B149" s="1">
        <v>210105</v>
      </c>
      <c r="C149" s="1" t="s">
        <v>71</v>
      </c>
      <c r="D149" s="3">
        <v>44397</v>
      </c>
      <c r="E149" s="1" t="s">
        <v>73</v>
      </c>
      <c r="F149" s="1" t="s">
        <v>1162</v>
      </c>
      <c r="G149" s="1" t="s">
        <v>75</v>
      </c>
      <c r="H149" s="1" t="s">
        <v>960</v>
      </c>
      <c r="I149" s="1" t="s">
        <v>77</v>
      </c>
      <c r="J149" s="1" t="s">
        <v>78</v>
      </c>
      <c r="K149" s="1" t="s">
        <v>78</v>
      </c>
      <c r="L149" s="1" t="s">
        <v>78</v>
      </c>
      <c r="M149" s="1" t="s">
        <v>96</v>
      </c>
      <c r="N149" s="1" t="s">
        <v>1163</v>
      </c>
      <c r="O149" s="76" t="s">
        <v>1164</v>
      </c>
      <c r="P149" s="1" t="s">
        <v>83</v>
      </c>
      <c r="Q149" s="1" t="s">
        <v>123</v>
      </c>
      <c r="R149" s="1" t="s">
        <v>9043</v>
      </c>
      <c r="S149" s="1" t="s">
        <v>443</v>
      </c>
      <c r="T149" s="1" t="s">
        <v>72</v>
      </c>
      <c r="U149" s="1" t="s">
        <v>444</v>
      </c>
      <c r="V149" s="1" t="s">
        <v>1165</v>
      </c>
      <c r="W149" s="1" t="s">
        <v>126</v>
      </c>
      <c r="X149" s="1">
        <v>50</v>
      </c>
      <c r="Y149" s="1" t="s">
        <v>88</v>
      </c>
      <c r="Z149" s="1" t="s">
        <v>72</v>
      </c>
      <c r="AA149" s="1" t="s">
        <v>414</v>
      </c>
      <c r="AB149" s="1" t="s">
        <v>90</v>
      </c>
      <c r="AC149" s="1" t="s">
        <v>91</v>
      </c>
      <c r="AD149" s="1" t="s">
        <v>92</v>
      </c>
      <c r="AE149" s="1" t="s">
        <v>72</v>
      </c>
      <c r="AF149" s="1" t="s">
        <v>254</v>
      </c>
      <c r="AG149" s="1">
        <v>2</v>
      </c>
      <c r="AH149" s="1" t="s">
        <v>750</v>
      </c>
      <c r="AI149" s="1" t="s">
        <v>72</v>
      </c>
      <c r="AJ149" s="1" t="s">
        <v>72</v>
      </c>
      <c r="AK149" s="1" t="s">
        <v>1166</v>
      </c>
      <c r="AL149" s="1" t="s">
        <v>72</v>
      </c>
      <c r="AM149" s="1" t="s">
        <v>72</v>
      </c>
      <c r="AN149" s="3">
        <v>44398</v>
      </c>
      <c r="AO149" s="1" t="s">
        <v>1168</v>
      </c>
      <c r="AP149" s="1" t="s">
        <v>1168</v>
      </c>
      <c r="AQ149" s="1" t="s">
        <v>800</v>
      </c>
      <c r="AR149" s="1">
        <v>4</v>
      </c>
      <c r="AS149" s="1" t="s">
        <v>881</v>
      </c>
      <c r="AT149" s="1" t="s">
        <v>75</v>
      </c>
      <c r="AU149" s="1" t="s">
        <v>72</v>
      </c>
      <c r="AV149" s="1" t="s">
        <v>88</v>
      </c>
      <c r="AW149" s="1" t="s">
        <v>96</v>
      </c>
      <c r="AX149" s="1" t="s">
        <v>72</v>
      </c>
      <c r="AY149" s="1" t="s">
        <v>1122</v>
      </c>
      <c r="AZ149" s="1" t="s">
        <v>1123</v>
      </c>
      <c r="BA149" s="1">
        <v>38</v>
      </c>
      <c r="BB149" s="1" t="s">
        <v>918</v>
      </c>
      <c r="BC149" s="16"/>
    </row>
    <row r="150" spans="1:55" ht="18.600000000000001" customHeight="1">
      <c r="A150" s="1" t="s">
        <v>1169</v>
      </c>
      <c r="B150" s="1">
        <v>210106</v>
      </c>
      <c r="C150" s="1" t="s">
        <v>71</v>
      </c>
      <c r="D150" s="3">
        <v>44398</v>
      </c>
      <c r="E150" s="1" t="s">
        <v>776</v>
      </c>
      <c r="F150" s="1" t="s">
        <v>1170</v>
      </c>
      <c r="G150" s="1" t="s">
        <v>75</v>
      </c>
      <c r="H150" s="1" t="s">
        <v>838</v>
      </c>
      <c r="I150" s="1" t="s">
        <v>77</v>
      </c>
      <c r="J150" s="1" t="s">
        <v>78</v>
      </c>
      <c r="K150" s="1" t="s">
        <v>78</v>
      </c>
      <c r="L150" s="1" t="s">
        <v>78</v>
      </c>
      <c r="M150" s="1" t="s">
        <v>79</v>
      </c>
      <c r="N150" s="1" t="s">
        <v>72</v>
      </c>
      <c r="O150" s="19" t="s">
        <v>847</v>
      </c>
      <c r="P150" s="1" t="s">
        <v>813</v>
      </c>
      <c r="Q150" s="1" t="s">
        <v>813</v>
      </c>
      <c r="R150" s="1" t="s">
        <v>9057</v>
      </c>
      <c r="S150" s="1" t="s">
        <v>84</v>
      </c>
      <c r="T150" s="1" t="s">
        <v>72</v>
      </c>
      <c r="U150" s="1" t="s">
        <v>104</v>
      </c>
      <c r="V150" s="1" t="s">
        <v>1060</v>
      </c>
      <c r="W150" s="1" t="s">
        <v>87</v>
      </c>
      <c r="X150" s="1">
        <v>59</v>
      </c>
      <c r="Y150" s="1" t="s">
        <v>88</v>
      </c>
      <c r="Z150" s="1" t="s">
        <v>72</v>
      </c>
      <c r="AA150" s="1" t="s">
        <v>954</v>
      </c>
      <c r="AB150" s="1" t="s">
        <v>90</v>
      </c>
      <c r="AC150" s="1" t="s">
        <v>91</v>
      </c>
      <c r="AD150" s="1" t="s">
        <v>92</v>
      </c>
      <c r="AE150" s="1" t="s">
        <v>72</v>
      </c>
      <c r="AF150" s="1" t="s">
        <v>72</v>
      </c>
      <c r="AG150" s="1" t="s">
        <v>72</v>
      </c>
      <c r="AH150" s="1" t="s">
        <v>72</v>
      </c>
      <c r="AI150" s="1" t="s">
        <v>72</v>
      </c>
      <c r="AJ150" s="1" t="s">
        <v>72</v>
      </c>
      <c r="AK150" s="1" t="s">
        <v>1171</v>
      </c>
      <c r="AL150" s="1" t="s">
        <v>72</v>
      </c>
      <c r="AM150" s="1" t="s">
        <v>72</v>
      </c>
      <c r="AN150" s="3">
        <v>44398</v>
      </c>
      <c r="AO150" s="1" t="s">
        <v>1173</v>
      </c>
      <c r="AP150" s="1" t="s">
        <v>1173</v>
      </c>
      <c r="AQ150" s="1" t="s">
        <v>247</v>
      </c>
      <c r="AR150" s="1">
        <v>4</v>
      </c>
      <c r="AS150" s="1" t="s">
        <v>95</v>
      </c>
      <c r="AT150" s="1" t="s">
        <v>75</v>
      </c>
      <c r="AU150" s="1" t="s">
        <v>72</v>
      </c>
      <c r="AV150" s="1" t="s">
        <v>88</v>
      </c>
      <c r="AW150" s="1" t="s">
        <v>79</v>
      </c>
      <c r="AX150" s="1" t="s">
        <v>72</v>
      </c>
      <c r="AY150" s="1" t="s">
        <v>312</v>
      </c>
      <c r="AZ150" s="1" t="s">
        <v>1174</v>
      </c>
      <c r="BA150" s="1">
        <v>21</v>
      </c>
      <c r="BB150" s="1" t="s">
        <v>160</v>
      </c>
      <c r="BC150" s="1" t="s">
        <v>768</v>
      </c>
    </row>
    <row r="151" spans="1:55" ht="18.600000000000001" customHeight="1">
      <c r="A151" s="1" t="s">
        <v>1175</v>
      </c>
      <c r="B151" s="1">
        <v>210107</v>
      </c>
      <c r="C151" s="1" t="s">
        <v>71</v>
      </c>
      <c r="D151" s="3">
        <v>44398</v>
      </c>
      <c r="E151" s="1" t="s">
        <v>73</v>
      </c>
      <c r="F151" s="1" t="s">
        <v>1176</v>
      </c>
      <c r="G151" s="1" t="s">
        <v>75</v>
      </c>
      <c r="H151" s="1" t="s">
        <v>960</v>
      </c>
      <c r="I151" s="1" t="s">
        <v>77</v>
      </c>
      <c r="J151" s="1" t="s">
        <v>78</v>
      </c>
      <c r="K151" s="1" t="s">
        <v>78</v>
      </c>
      <c r="L151" s="1" t="s">
        <v>78</v>
      </c>
      <c r="M151" s="1" t="s">
        <v>96</v>
      </c>
      <c r="N151" s="1" t="s">
        <v>72</v>
      </c>
      <c r="O151" s="16" t="s">
        <v>982</v>
      </c>
      <c r="P151" s="1" t="s">
        <v>83</v>
      </c>
      <c r="Q151" s="1" t="s">
        <v>123</v>
      </c>
      <c r="R151" s="1" t="s">
        <v>9043</v>
      </c>
      <c r="S151" s="1" t="s">
        <v>443</v>
      </c>
      <c r="T151" s="1" t="s">
        <v>72</v>
      </c>
      <c r="U151" s="1" t="s">
        <v>444</v>
      </c>
      <c r="V151" s="1" t="s">
        <v>848</v>
      </c>
      <c r="W151" s="1" t="s">
        <v>87</v>
      </c>
      <c r="X151" s="1">
        <v>60</v>
      </c>
      <c r="Y151" s="1" t="s">
        <v>88</v>
      </c>
      <c r="Z151" s="1" t="s">
        <v>72</v>
      </c>
      <c r="AA151" s="1" t="s">
        <v>414</v>
      </c>
      <c r="AB151" s="1" t="s">
        <v>90</v>
      </c>
      <c r="AC151" s="1" t="s">
        <v>91</v>
      </c>
      <c r="AD151" s="1" t="s">
        <v>92</v>
      </c>
      <c r="AE151" s="1" t="s">
        <v>72</v>
      </c>
      <c r="AF151" s="1" t="s">
        <v>254</v>
      </c>
      <c r="AG151" s="1">
        <v>2</v>
      </c>
      <c r="AH151" s="1" t="s">
        <v>367</v>
      </c>
      <c r="AI151" s="1" t="s">
        <v>72</v>
      </c>
      <c r="AJ151" s="1" t="s">
        <v>72</v>
      </c>
      <c r="AK151" s="1" t="s">
        <v>1177</v>
      </c>
      <c r="AL151" s="1" t="s">
        <v>72</v>
      </c>
      <c r="AM151" s="1" t="s">
        <v>72</v>
      </c>
      <c r="AN151" s="3">
        <v>44398</v>
      </c>
      <c r="AO151" s="1" t="s">
        <v>1178</v>
      </c>
      <c r="AP151" s="1" t="s">
        <v>1178</v>
      </c>
      <c r="AQ151" s="1" t="s">
        <v>800</v>
      </c>
      <c r="AR151" s="1">
        <v>4</v>
      </c>
      <c r="AS151" s="1" t="s">
        <v>881</v>
      </c>
      <c r="AT151" s="1" t="s">
        <v>75</v>
      </c>
      <c r="AU151" s="1" t="s">
        <v>72</v>
      </c>
      <c r="AV151" s="1" t="s">
        <v>88</v>
      </c>
      <c r="AW151" s="1" t="s">
        <v>96</v>
      </c>
      <c r="AX151" s="1" t="s">
        <v>72</v>
      </c>
      <c r="AY151" s="1" t="s">
        <v>1100</v>
      </c>
      <c r="AZ151" s="1" t="s">
        <v>1179</v>
      </c>
      <c r="BA151" s="1">
        <v>99</v>
      </c>
      <c r="BB151" s="21" t="s">
        <v>100</v>
      </c>
      <c r="BC151" s="16"/>
    </row>
    <row r="152" spans="1:55" ht="18.600000000000001" customHeight="1">
      <c r="A152" s="1" t="s">
        <v>1180</v>
      </c>
      <c r="B152" s="1">
        <v>210108</v>
      </c>
      <c r="C152" s="1" t="s">
        <v>71</v>
      </c>
      <c r="D152" s="3">
        <v>44399</v>
      </c>
      <c r="E152" s="1" t="s">
        <v>776</v>
      </c>
      <c r="F152" s="1" t="s">
        <v>1181</v>
      </c>
      <c r="G152" s="1" t="s">
        <v>75</v>
      </c>
      <c r="H152" s="1" t="s">
        <v>967</v>
      </c>
      <c r="I152" s="1" t="s">
        <v>77</v>
      </c>
      <c r="J152" s="1" t="s">
        <v>78</v>
      </c>
      <c r="K152" s="1" t="s">
        <v>78</v>
      </c>
      <c r="L152" s="1" t="s">
        <v>78</v>
      </c>
      <c r="M152" s="1" t="s">
        <v>96</v>
      </c>
      <c r="N152" s="1" t="s">
        <v>72</v>
      </c>
      <c r="O152" s="16" t="s">
        <v>1182</v>
      </c>
      <c r="P152" s="1" t="s">
        <v>813</v>
      </c>
      <c r="Q152" s="1" t="s">
        <v>813</v>
      </c>
      <c r="R152" s="1" t="s">
        <v>9057</v>
      </c>
      <c r="S152" s="1" t="s">
        <v>84</v>
      </c>
      <c r="T152" s="1" t="s">
        <v>72</v>
      </c>
      <c r="U152" s="1" t="s">
        <v>104</v>
      </c>
      <c r="V152" s="1" t="s">
        <v>1060</v>
      </c>
      <c r="W152" s="1" t="s">
        <v>87</v>
      </c>
      <c r="X152" s="1">
        <v>61</v>
      </c>
      <c r="Y152" s="1" t="s">
        <v>88</v>
      </c>
      <c r="Z152" s="1" t="s">
        <v>72</v>
      </c>
      <c r="AA152" s="1" t="s">
        <v>414</v>
      </c>
      <c r="AB152" s="1" t="s">
        <v>90</v>
      </c>
      <c r="AC152" s="1" t="s">
        <v>91</v>
      </c>
      <c r="AD152" s="1" t="s">
        <v>92</v>
      </c>
      <c r="AE152" s="1" t="s">
        <v>72</v>
      </c>
      <c r="AF152" s="1" t="s">
        <v>254</v>
      </c>
      <c r="AG152" s="1">
        <v>2</v>
      </c>
      <c r="AH152" s="1" t="s">
        <v>72</v>
      </c>
      <c r="AI152" s="1" t="s">
        <v>72</v>
      </c>
      <c r="AJ152" s="1" t="s">
        <v>72</v>
      </c>
      <c r="AK152" s="1" t="s">
        <v>220</v>
      </c>
      <c r="AL152" s="1" t="s">
        <v>72</v>
      </c>
      <c r="AM152" s="1" t="s">
        <v>72</v>
      </c>
      <c r="AN152" s="3">
        <v>44399</v>
      </c>
      <c r="AO152" s="1" t="s">
        <v>1184</v>
      </c>
      <c r="AP152" s="1" t="s">
        <v>1184</v>
      </c>
      <c r="AQ152" s="1" t="s">
        <v>247</v>
      </c>
      <c r="AR152" s="1">
        <v>4</v>
      </c>
      <c r="AS152" s="1" t="s">
        <v>95</v>
      </c>
      <c r="AT152" s="1" t="s">
        <v>75</v>
      </c>
      <c r="AU152" s="1" t="s">
        <v>72</v>
      </c>
      <c r="AV152" s="1" t="s">
        <v>88</v>
      </c>
      <c r="AW152" s="1" t="s">
        <v>96</v>
      </c>
      <c r="AX152" s="1" t="s">
        <v>72</v>
      </c>
      <c r="AY152" s="1" t="s">
        <v>312</v>
      </c>
      <c r="AZ152" s="1" t="s">
        <v>1185</v>
      </c>
      <c r="BA152" s="1">
        <v>49</v>
      </c>
      <c r="BB152" s="21" t="s">
        <v>100</v>
      </c>
      <c r="BC152" s="16"/>
    </row>
    <row r="153" spans="1:55" ht="18.600000000000001" customHeight="1">
      <c r="A153" s="1" t="s">
        <v>1186</v>
      </c>
      <c r="B153" s="1">
        <v>210109</v>
      </c>
      <c r="C153" s="1" t="s">
        <v>71</v>
      </c>
      <c r="D153" s="3">
        <v>44400</v>
      </c>
      <c r="E153" s="1" t="s">
        <v>776</v>
      </c>
      <c r="F153" s="1" t="s">
        <v>1187</v>
      </c>
      <c r="G153" s="1" t="s">
        <v>75</v>
      </c>
      <c r="H153" s="1" t="s">
        <v>967</v>
      </c>
      <c r="I153" s="1" t="s">
        <v>77</v>
      </c>
      <c r="J153" s="1" t="s">
        <v>78</v>
      </c>
      <c r="K153" s="1" t="s">
        <v>78</v>
      </c>
      <c r="L153" s="8" t="s">
        <v>172</v>
      </c>
      <c r="M153" s="1" t="s">
        <v>96</v>
      </c>
      <c r="N153" s="1" t="s">
        <v>681</v>
      </c>
      <c r="O153" s="76" t="s">
        <v>1188</v>
      </c>
      <c r="P153" s="1" t="s">
        <v>813</v>
      </c>
      <c r="Q153" s="1" t="s">
        <v>813</v>
      </c>
      <c r="R153" s="1" t="s">
        <v>9057</v>
      </c>
      <c r="S153" s="1" t="s">
        <v>84</v>
      </c>
      <c r="T153" s="1" t="s">
        <v>72</v>
      </c>
      <c r="U153" s="1" t="s">
        <v>140</v>
      </c>
      <c r="V153" s="1" t="s">
        <v>1189</v>
      </c>
      <c r="W153" s="1" t="s">
        <v>126</v>
      </c>
      <c r="X153" s="1">
        <v>79</v>
      </c>
      <c r="Y153" s="1" t="s">
        <v>88</v>
      </c>
      <c r="Z153" s="1" t="s">
        <v>72</v>
      </c>
      <c r="AA153" s="1" t="s">
        <v>954</v>
      </c>
      <c r="AB153" s="1" t="s">
        <v>90</v>
      </c>
      <c r="AC153" s="1" t="s">
        <v>91</v>
      </c>
      <c r="AD153" s="1" t="s">
        <v>92</v>
      </c>
      <c r="AE153" s="1" t="s">
        <v>72</v>
      </c>
      <c r="AF153" s="1" t="s">
        <v>72</v>
      </c>
      <c r="AG153" s="1" t="s">
        <v>72</v>
      </c>
      <c r="AH153" s="1" t="s">
        <v>72</v>
      </c>
      <c r="AI153" s="1" t="s">
        <v>72</v>
      </c>
      <c r="AJ153" s="1" t="s">
        <v>72</v>
      </c>
      <c r="AK153" s="1" t="s">
        <v>220</v>
      </c>
      <c r="AL153" s="1" t="s">
        <v>72</v>
      </c>
      <c r="AM153" s="1" t="s">
        <v>72</v>
      </c>
      <c r="AN153" s="3">
        <v>44400</v>
      </c>
      <c r="AO153" s="1" t="s">
        <v>1191</v>
      </c>
      <c r="AP153" s="1" t="s">
        <v>1191</v>
      </c>
      <c r="AQ153" s="1" t="s">
        <v>247</v>
      </c>
      <c r="AR153" s="1">
        <v>4</v>
      </c>
      <c r="AS153" s="1" t="s">
        <v>95</v>
      </c>
      <c r="AT153" s="1" t="s">
        <v>75</v>
      </c>
      <c r="AU153" s="1" t="s">
        <v>72</v>
      </c>
      <c r="AV153" s="1" t="s">
        <v>88</v>
      </c>
      <c r="AW153" s="1" t="s">
        <v>96</v>
      </c>
      <c r="AX153" s="1" t="s">
        <v>72</v>
      </c>
      <c r="AY153" s="1" t="s">
        <v>312</v>
      </c>
      <c r="AZ153" s="1" t="s">
        <v>1192</v>
      </c>
      <c r="BA153" s="1">
        <v>35</v>
      </c>
      <c r="BB153" s="21" t="s">
        <v>100</v>
      </c>
      <c r="BC153" s="16"/>
    </row>
    <row r="154" spans="1:55" ht="18.600000000000001" customHeight="1">
      <c r="A154" s="1" t="s">
        <v>1193</v>
      </c>
      <c r="B154" s="1">
        <v>210110</v>
      </c>
      <c r="C154" s="1" t="s">
        <v>71</v>
      </c>
      <c r="D154" s="3">
        <v>44401</v>
      </c>
      <c r="E154" s="1" t="s">
        <v>73</v>
      </c>
      <c r="F154" s="1" t="s">
        <v>1194</v>
      </c>
      <c r="G154" s="1" t="s">
        <v>75</v>
      </c>
      <c r="H154" s="1" t="s">
        <v>208</v>
      </c>
      <c r="I154" s="1" t="s">
        <v>77</v>
      </c>
      <c r="J154" s="1" t="s">
        <v>78</v>
      </c>
      <c r="K154" s="1" t="s">
        <v>78</v>
      </c>
      <c r="L154" s="1" t="s">
        <v>78</v>
      </c>
      <c r="M154" s="1" t="s">
        <v>96</v>
      </c>
      <c r="N154" s="1" t="s">
        <v>72</v>
      </c>
      <c r="O154" s="16" t="s">
        <v>747</v>
      </c>
      <c r="P154" s="1" t="s">
        <v>83</v>
      </c>
      <c r="Q154" s="1" t="s">
        <v>123</v>
      </c>
      <c r="R154" s="1" t="s">
        <v>9043</v>
      </c>
      <c r="S154" s="1" t="s">
        <v>490</v>
      </c>
      <c r="T154" s="1" t="s">
        <v>72</v>
      </c>
      <c r="U154" s="1" t="s">
        <v>491</v>
      </c>
      <c r="V154" s="1" t="s">
        <v>492</v>
      </c>
      <c r="W154" s="1" t="s">
        <v>87</v>
      </c>
      <c r="X154" s="1">
        <v>60</v>
      </c>
      <c r="Y154" s="1" t="s">
        <v>88</v>
      </c>
      <c r="Z154" s="1" t="s">
        <v>72</v>
      </c>
      <c r="AA154" s="1" t="s">
        <v>954</v>
      </c>
      <c r="AB154" s="1" t="s">
        <v>90</v>
      </c>
      <c r="AC154" s="1" t="s">
        <v>91</v>
      </c>
      <c r="AD154" s="1" t="s">
        <v>92</v>
      </c>
      <c r="AE154" s="1" t="s">
        <v>72</v>
      </c>
      <c r="AF154" s="1" t="s">
        <v>72</v>
      </c>
      <c r="AG154" s="1" t="s">
        <v>72</v>
      </c>
      <c r="AH154" s="1" t="s">
        <v>72</v>
      </c>
      <c r="AI154" s="1" t="s">
        <v>72</v>
      </c>
      <c r="AJ154" s="1" t="s">
        <v>72</v>
      </c>
      <c r="AK154" s="1" t="s">
        <v>72</v>
      </c>
      <c r="AL154" s="1" t="s">
        <v>72</v>
      </c>
      <c r="AM154" s="1" t="s">
        <v>72</v>
      </c>
      <c r="AN154" s="3">
        <v>44401</v>
      </c>
      <c r="AO154" s="1" t="s">
        <v>1195</v>
      </c>
      <c r="AP154" s="1" t="s">
        <v>1195</v>
      </c>
      <c r="AQ154" s="1" t="s">
        <v>247</v>
      </c>
      <c r="AR154" s="1">
        <v>4</v>
      </c>
      <c r="AS154" s="1" t="s">
        <v>723</v>
      </c>
      <c r="AT154" s="1" t="s">
        <v>75</v>
      </c>
      <c r="AU154" s="1" t="s">
        <v>72</v>
      </c>
      <c r="AV154" s="1" t="s">
        <v>88</v>
      </c>
      <c r="AW154" s="1" t="s">
        <v>96</v>
      </c>
      <c r="AX154" s="1" t="s">
        <v>72</v>
      </c>
      <c r="AY154" s="1" t="s">
        <v>362</v>
      </c>
      <c r="AZ154" s="1" t="s">
        <v>1196</v>
      </c>
      <c r="BA154" s="1">
        <v>175</v>
      </c>
      <c r="BB154" s="21" t="s">
        <v>100</v>
      </c>
      <c r="BC154" s="16"/>
    </row>
    <row r="155" spans="1:55" ht="18.600000000000001" customHeight="1">
      <c r="A155" s="1" t="s">
        <v>1197</v>
      </c>
      <c r="B155" s="1">
        <v>210111</v>
      </c>
      <c r="C155" s="1" t="s">
        <v>71</v>
      </c>
      <c r="D155" s="3">
        <v>44403</v>
      </c>
      <c r="E155" s="1" t="s">
        <v>498</v>
      </c>
      <c r="F155" s="1" t="s">
        <v>1198</v>
      </c>
      <c r="G155" s="1" t="s">
        <v>75</v>
      </c>
      <c r="H155" s="1" t="s">
        <v>838</v>
      </c>
      <c r="I155" s="1" t="s">
        <v>77</v>
      </c>
      <c r="J155" s="1" t="s">
        <v>78</v>
      </c>
      <c r="K155" s="1" t="s">
        <v>78</v>
      </c>
      <c r="L155" s="1" t="s">
        <v>78</v>
      </c>
      <c r="M155" s="1" t="s">
        <v>96</v>
      </c>
      <c r="N155" s="1" t="s">
        <v>72</v>
      </c>
      <c r="O155" s="16" t="s">
        <v>939</v>
      </c>
      <c r="P155" s="1" t="s">
        <v>394</v>
      </c>
      <c r="Q155" s="1" t="s">
        <v>394</v>
      </c>
      <c r="R155" s="1" t="s">
        <v>1954</v>
      </c>
      <c r="S155" s="1" t="s">
        <v>84</v>
      </c>
      <c r="T155" s="1" t="s">
        <v>72</v>
      </c>
      <c r="U155" s="1" t="s">
        <v>140</v>
      </c>
      <c r="V155" s="1" t="s">
        <v>181</v>
      </c>
      <c r="W155" s="1" t="s">
        <v>126</v>
      </c>
      <c r="X155" s="1">
        <v>73</v>
      </c>
      <c r="Y155" s="1" t="s">
        <v>88</v>
      </c>
      <c r="Z155" s="1" t="s">
        <v>72</v>
      </c>
      <c r="AA155" s="1" t="s">
        <v>414</v>
      </c>
      <c r="AB155" s="1" t="s">
        <v>90</v>
      </c>
      <c r="AC155" s="1" t="s">
        <v>91</v>
      </c>
      <c r="AD155" s="1" t="s">
        <v>92</v>
      </c>
      <c r="AE155" s="1" t="s">
        <v>72</v>
      </c>
      <c r="AF155" s="1" t="s">
        <v>244</v>
      </c>
      <c r="AG155" s="1">
        <v>1</v>
      </c>
      <c r="AH155" s="1" t="s">
        <v>1199</v>
      </c>
      <c r="AI155" s="1" t="s">
        <v>72</v>
      </c>
      <c r="AJ155" s="1" t="s">
        <v>72</v>
      </c>
      <c r="AK155" s="1" t="s">
        <v>72</v>
      </c>
      <c r="AL155" s="1" t="s">
        <v>72</v>
      </c>
      <c r="AM155" s="1" t="s">
        <v>72</v>
      </c>
      <c r="AN155" s="3">
        <v>44403</v>
      </c>
      <c r="AO155" s="1" t="s">
        <v>1201</v>
      </c>
      <c r="AP155" s="1" t="s">
        <v>1201</v>
      </c>
      <c r="AQ155" s="1" t="s">
        <v>247</v>
      </c>
      <c r="AR155" s="1">
        <v>4</v>
      </c>
      <c r="AS155" s="1" t="s">
        <v>95</v>
      </c>
      <c r="AT155" s="1" t="s">
        <v>75</v>
      </c>
      <c r="AU155" s="1" t="s">
        <v>72</v>
      </c>
      <c r="AV155" s="1" t="s">
        <v>88</v>
      </c>
      <c r="AW155" s="1" t="s">
        <v>96</v>
      </c>
      <c r="AX155" s="1" t="s">
        <v>72</v>
      </c>
      <c r="AY155" s="1" t="s">
        <v>312</v>
      </c>
      <c r="AZ155" s="1" t="s">
        <v>1202</v>
      </c>
      <c r="BA155" s="1">
        <v>77</v>
      </c>
      <c r="BB155" s="21" t="s">
        <v>100</v>
      </c>
      <c r="BC155" s="16"/>
    </row>
    <row r="156" spans="1:55" ht="18.600000000000001" customHeight="1">
      <c r="A156" s="1" t="s">
        <v>1204</v>
      </c>
      <c r="B156" s="1">
        <v>210112</v>
      </c>
      <c r="C156" s="1" t="s">
        <v>71</v>
      </c>
      <c r="D156" s="3">
        <v>44404</v>
      </c>
      <c r="E156" s="1" t="s">
        <v>498</v>
      </c>
      <c r="F156" s="1" t="s">
        <v>1205</v>
      </c>
      <c r="G156" s="1" t="s">
        <v>75</v>
      </c>
      <c r="H156" s="1" t="s">
        <v>208</v>
      </c>
      <c r="I156" s="1" t="s">
        <v>77</v>
      </c>
      <c r="J156" s="1" t="s">
        <v>78</v>
      </c>
      <c r="K156" s="1" t="s">
        <v>78</v>
      </c>
      <c r="L156" s="1" t="s">
        <v>78</v>
      </c>
      <c r="M156" s="1" t="s">
        <v>96</v>
      </c>
      <c r="N156" s="1" t="s">
        <v>72</v>
      </c>
      <c r="O156" s="16" t="s">
        <v>1206</v>
      </c>
      <c r="P156" s="1" t="s">
        <v>778</v>
      </c>
      <c r="Q156" s="1" t="s">
        <v>779</v>
      </c>
      <c r="R156" s="1" t="s">
        <v>9036</v>
      </c>
      <c r="S156" s="1" t="s">
        <v>291</v>
      </c>
      <c r="T156" s="1" t="s">
        <v>72</v>
      </c>
      <c r="U156" s="1" t="s">
        <v>292</v>
      </c>
      <c r="V156" s="1" t="s">
        <v>292</v>
      </c>
      <c r="W156" s="1" t="s">
        <v>126</v>
      </c>
      <c r="X156" s="1">
        <v>44</v>
      </c>
      <c r="Y156" s="1" t="s">
        <v>88</v>
      </c>
      <c r="Z156" s="1" t="s">
        <v>72</v>
      </c>
      <c r="AA156" s="1" t="s">
        <v>299</v>
      </c>
      <c r="AB156" s="1" t="s">
        <v>90</v>
      </c>
      <c r="AC156" s="1" t="s">
        <v>91</v>
      </c>
      <c r="AD156" s="1" t="s">
        <v>92</v>
      </c>
      <c r="AE156" s="1" t="s">
        <v>72</v>
      </c>
      <c r="AF156" s="1" t="s">
        <v>254</v>
      </c>
      <c r="AG156" s="1" t="s">
        <v>72</v>
      </c>
      <c r="AH156" s="1" t="s">
        <v>367</v>
      </c>
      <c r="AI156" s="1">
        <v>6</v>
      </c>
      <c r="AJ156" s="1" t="s">
        <v>219</v>
      </c>
      <c r="AK156" s="1" t="s">
        <v>447</v>
      </c>
      <c r="AL156" s="1" t="s">
        <v>72</v>
      </c>
      <c r="AM156" s="1" t="s">
        <v>72</v>
      </c>
      <c r="AN156" s="3">
        <v>44405</v>
      </c>
      <c r="AO156" s="1" t="s">
        <v>1208</v>
      </c>
      <c r="AP156" s="1" t="s">
        <v>1208</v>
      </c>
      <c r="AQ156" s="1" t="s">
        <v>800</v>
      </c>
      <c r="AR156" s="1">
        <v>4</v>
      </c>
      <c r="AS156" s="1" t="s">
        <v>881</v>
      </c>
      <c r="AT156" s="1" t="s">
        <v>75</v>
      </c>
      <c r="AU156" s="1" t="s">
        <v>72</v>
      </c>
      <c r="AV156" s="1" t="s">
        <v>88</v>
      </c>
      <c r="AW156" s="1" t="s">
        <v>96</v>
      </c>
      <c r="AX156" s="1" t="s">
        <v>72</v>
      </c>
      <c r="AY156" s="1" t="s">
        <v>963</v>
      </c>
      <c r="AZ156" s="1" t="s">
        <v>1209</v>
      </c>
      <c r="BA156" s="1">
        <v>71</v>
      </c>
      <c r="BB156" s="21" t="s">
        <v>100</v>
      </c>
      <c r="BC156" s="16"/>
    </row>
    <row r="157" spans="1:55" ht="18.600000000000001" customHeight="1">
      <c r="A157" s="1" t="s">
        <v>1210</v>
      </c>
      <c r="B157" s="1">
        <v>210113</v>
      </c>
      <c r="C157" s="1" t="s">
        <v>71</v>
      </c>
      <c r="D157" s="3">
        <v>44410</v>
      </c>
      <c r="E157" s="1" t="s">
        <v>73</v>
      </c>
      <c r="F157" s="1" t="s">
        <v>1211</v>
      </c>
      <c r="G157" s="1" t="s">
        <v>75</v>
      </c>
      <c r="H157" s="1" t="s">
        <v>838</v>
      </c>
      <c r="I157" s="1" t="s">
        <v>77</v>
      </c>
      <c r="J157" s="1" t="s">
        <v>78</v>
      </c>
      <c r="K157" s="1" t="s">
        <v>78</v>
      </c>
      <c r="L157" s="1" t="s">
        <v>78</v>
      </c>
      <c r="M157" s="1" t="s">
        <v>79</v>
      </c>
      <c r="N157" s="1" t="s">
        <v>72</v>
      </c>
      <c r="O157" s="16" t="s">
        <v>982</v>
      </c>
      <c r="P157" s="1" t="s">
        <v>83</v>
      </c>
      <c r="Q157" s="1" t="s">
        <v>123</v>
      </c>
      <c r="R157" s="1" t="s">
        <v>9043</v>
      </c>
      <c r="S157" s="1" t="s">
        <v>84</v>
      </c>
      <c r="T157" s="1" t="s">
        <v>72</v>
      </c>
      <c r="U157" s="1" t="s">
        <v>140</v>
      </c>
      <c r="V157" s="1" t="s">
        <v>141</v>
      </c>
      <c r="W157" s="1" t="s">
        <v>126</v>
      </c>
      <c r="X157" s="1">
        <v>80</v>
      </c>
      <c r="Y157" s="1" t="s">
        <v>88</v>
      </c>
      <c r="Z157" s="1" t="s">
        <v>72</v>
      </c>
      <c r="AA157" s="1" t="s">
        <v>954</v>
      </c>
      <c r="AB157" s="1" t="s">
        <v>90</v>
      </c>
      <c r="AC157" s="1" t="s">
        <v>91</v>
      </c>
      <c r="AD157" s="1" t="s">
        <v>92</v>
      </c>
      <c r="AE157" s="1" t="s">
        <v>72</v>
      </c>
      <c r="AF157" s="1" t="s">
        <v>229</v>
      </c>
      <c r="AG157" s="1">
        <v>2</v>
      </c>
      <c r="AH157" s="1" t="s">
        <v>230</v>
      </c>
      <c r="AI157" s="1" t="s">
        <v>72</v>
      </c>
      <c r="AJ157" s="1" t="s">
        <v>72</v>
      </c>
      <c r="AK157" s="1" t="s">
        <v>220</v>
      </c>
      <c r="AL157" s="1" t="s">
        <v>72</v>
      </c>
      <c r="AM157" s="1" t="s">
        <v>72</v>
      </c>
      <c r="AN157" s="3">
        <v>44411</v>
      </c>
      <c r="AO157" s="1" t="s">
        <v>1212</v>
      </c>
      <c r="AP157" s="1" t="s">
        <v>1212</v>
      </c>
      <c r="AQ157" s="1" t="s">
        <v>247</v>
      </c>
      <c r="AR157" s="1">
        <v>4</v>
      </c>
      <c r="AS157" s="1" t="s">
        <v>95</v>
      </c>
      <c r="AT157" s="1" t="s">
        <v>75</v>
      </c>
      <c r="AU157" s="1" t="s">
        <v>72</v>
      </c>
      <c r="AV157" s="1" t="s">
        <v>88</v>
      </c>
      <c r="AW157" s="1" t="s">
        <v>79</v>
      </c>
      <c r="AX157" s="1" t="s">
        <v>72</v>
      </c>
      <c r="AY157" s="1" t="s">
        <v>312</v>
      </c>
      <c r="AZ157" s="1" t="s">
        <v>1213</v>
      </c>
      <c r="BA157" s="1">
        <v>102</v>
      </c>
      <c r="BB157" s="1" t="s">
        <v>160</v>
      </c>
      <c r="BC157" s="1" t="s">
        <v>440</v>
      </c>
    </row>
    <row r="158" spans="1:55" ht="18.600000000000001" customHeight="1">
      <c r="A158" s="1" t="s">
        <v>1214</v>
      </c>
      <c r="B158" s="1">
        <v>210114</v>
      </c>
      <c r="C158" s="1" t="s">
        <v>71</v>
      </c>
      <c r="D158" s="3">
        <v>44411</v>
      </c>
      <c r="E158" s="1" t="s">
        <v>776</v>
      </c>
      <c r="F158" s="1" t="s">
        <v>1215</v>
      </c>
      <c r="G158" s="1" t="s">
        <v>75</v>
      </c>
      <c r="H158" s="1" t="s">
        <v>838</v>
      </c>
      <c r="I158" s="1" t="s">
        <v>77</v>
      </c>
      <c r="J158" s="1" t="s">
        <v>78</v>
      </c>
      <c r="K158" s="1" t="s">
        <v>78</v>
      </c>
      <c r="L158" s="1" t="s">
        <v>78</v>
      </c>
      <c r="M158" s="1" t="s">
        <v>96</v>
      </c>
      <c r="N158" s="1" t="s">
        <v>72</v>
      </c>
      <c r="O158" s="16" t="s">
        <v>1216</v>
      </c>
      <c r="P158" s="1" t="s">
        <v>813</v>
      </c>
      <c r="Q158" s="1" t="s">
        <v>813</v>
      </c>
      <c r="R158" s="1" t="s">
        <v>9057</v>
      </c>
      <c r="S158" s="1" t="s">
        <v>84</v>
      </c>
      <c r="T158" s="1" t="s">
        <v>72</v>
      </c>
      <c r="U158" s="1" t="s">
        <v>140</v>
      </c>
      <c r="V158" s="1" t="s">
        <v>141</v>
      </c>
      <c r="W158" s="1" t="s">
        <v>126</v>
      </c>
      <c r="X158" s="1">
        <v>66</v>
      </c>
      <c r="Y158" s="1" t="s">
        <v>88</v>
      </c>
      <c r="Z158" s="1" t="s">
        <v>72</v>
      </c>
      <c r="AA158" s="1" t="s">
        <v>954</v>
      </c>
      <c r="AB158" s="1" t="s">
        <v>90</v>
      </c>
      <c r="AC158" s="1" t="s">
        <v>91</v>
      </c>
      <c r="AD158" s="1" t="s">
        <v>1217</v>
      </c>
      <c r="AE158" s="1" t="s">
        <v>72</v>
      </c>
      <c r="AF158" s="1" t="s">
        <v>254</v>
      </c>
      <c r="AG158" s="1">
        <v>1</v>
      </c>
      <c r="AH158" s="1" t="s">
        <v>1218</v>
      </c>
      <c r="AI158" s="1" t="s">
        <v>72</v>
      </c>
      <c r="AJ158" s="1" t="s">
        <v>72</v>
      </c>
      <c r="AK158" s="1" t="s">
        <v>220</v>
      </c>
      <c r="AL158" s="1" t="s">
        <v>72</v>
      </c>
      <c r="AM158" s="1" t="s">
        <v>72</v>
      </c>
      <c r="AN158" s="3">
        <v>44411</v>
      </c>
      <c r="AO158" s="1" t="s">
        <v>1219</v>
      </c>
      <c r="AP158" s="1" t="s">
        <v>1219</v>
      </c>
      <c r="AQ158" s="1" t="s">
        <v>247</v>
      </c>
      <c r="AR158" s="1">
        <v>4</v>
      </c>
      <c r="AS158" s="1" t="s">
        <v>881</v>
      </c>
      <c r="AT158" s="1" t="s">
        <v>75</v>
      </c>
      <c r="AU158" s="1" t="s">
        <v>72</v>
      </c>
      <c r="AV158" s="1" t="s">
        <v>88</v>
      </c>
      <c r="AW158" s="1" t="s">
        <v>96</v>
      </c>
      <c r="AX158" s="1" t="s">
        <v>72</v>
      </c>
      <c r="AY158" s="1" t="s">
        <v>312</v>
      </c>
      <c r="AZ158" s="1" t="s">
        <v>1213</v>
      </c>
      <c r="BA158" s="1">
        <v>46</v>
      </c>
      <c r="BB158" s="21" t="s">
        <v>100</v>
      </c>
      <c r="BC158" s="16"/>
    </row>
    <row r="159" spans="1:55" ht="18.600000000000001" customHeight="1">
      <c r="A159" s="1" t="s">
        <v>1220</v>
      </c>
      <c r="B159" s="1">
        <v>210115</v>
      </c>
      <c r="C159" s="1" t="s">
        <v>71</v>
      </c>
      <c r="D159" s="3">
        <v>44411</v>
      </c>
      <c r="E159" s="1" t="s">
        <v>776</v>
      </c>
      <c r="F159" s="1" t="s">
        <v>1221</v>
      </c>
      <c r="G159" s="1" t="s">
        <v>75</v>
      </c>
      <c r="H159" s="1" t="s">
        <v>208</v>
      </c>
      <c r="I159" s="1" t="s">
        <v>77</v>
      </c>
      <c r="J159" s="1" t="s">
        <v>78</v>
      </c>
      <c r="K159" s="1" t="s">
        <v>78</v>
      </c>
      <c r="L159" s="1" t="s">
        <v>78</v>
      </c>
      <c r="M159" s="1" t="s">
        <v>79</v>
      </c>
      <c r="N159" s="1" t="s">
        <v>72</v>
      </c>
      <c r="O159" s="19" t="s">
        <v>847</v>
      </c>
      <c r="P159" s="1" t="s">
        <v>778</v>
      </c>
      <c r="Q159" s="1" t="s">
        <v>779</v>
      </c>
      <c r="R159" s="1" t="s">
        <v>9036</v>
      </c>
      <c r="S159" s="1" t="s">
        <v>291</v>
      </c>
      <c r="T159" s="1" t="s">
        <v>72</v>
      </c>
      <c r="U159" s="1" t="s">
        <v>292</v>
      </c>
      <c r="V159" s="1" t="s">
        <v>1222</v>
      </c>
      <c r="W159" s="1" t="s">
        <v>126</v>
      </c>
      <c r="X159" s="1">
        <v>55</v>
      </c>
      <c r="Y159" s="1" t="s">
        <v>88</v>
      </c>
      <c r="Z159" s="1" t="s">
        <v>72</v>
      </c>
      <c r="AA159" s="1" t="s">
        <v>299</v>
      </c>
      <c r="AB159" s="1" t="s">
        <v>90</v>
      </c>
      <c r="AC159" s="1" t="s">
        <v>91</v>
      </c>
      <c r="AD159" s="1" t="s">
        <v>216</v>
      </c>
      <c r="AE159" s="1" t="s">
        <v>72</v>
      </c>
      <c r="AF159" s="1" t="s">
        <v>254</v>
      </c>
      <c r="AG159" s="1" t="s">
        <v>72</v>
      </c>
      <c r="AH159" s="1" t="s">
        <v>367</v>
      </c>
      <c r="AI159" s="1">
        <v>6</v>
      </c>
      <c r="AJ159" s="1" t="s">
        <v>219</v>
      </c>
      <c r="AK159" s="1" t="s">
        <v>1223</v>
      </c>
      <c r="AL159" s="1" t="s">
        <v>72</v>
      </c>
      <c r="AM159" s="1" t="s">
        <v>72</v>
      </c>
      <c r="AN159" s="3">
        <v>44412</v>
      </c>
      <c r="AO159" s="1" t="s">
        <v>1225</v>
      </c>
      <c r="AP159" s="1" t="s">
        <v>1225</v>
      </c>
      <c r="AQ159" s="1" t="s">
        <v>800</v>
      </c>
      <c r="AR159" s="1">
        <v>4</v>
      </c>
      <c r="AS159" s="1" t="s">
        <v>1226</v>
      </c>
      <c r="AT159" s="1" t="s">
        <v>88</v>
      </c>
      <c r="AU159" s="1" t="s">
        <v>72</v>
      </c>
      <c r="AV159" s="1" t="s">
        <v>88</v>
      </c>
      <c r="AW159" s="1" t="s">
        <v>79</v>
      </c>
      <c r="AX159" s="1" t="s">
        <v>72</v>
      </c>
      <c r="AY159" s="1" t="s">
        <v>963</v>
      </c>
      <c r="AZ159" s="1" t="s">
        <v>1227</v>
      </c>
      <c r="BA159" s="1">
        <v>82</v>
      </c>
      <c r="BB159" s="1" t="s">
        <v>160</v>
      </c>
      <c r="BC159" s="1" t="s">
        <v>768</v>
      </c>
    </row>
    <row r="160" spans="1:55" ht="18.600000000000001" customHeight="1">
      <c r="A160" s="1" t="s">
        <v>1228</v>
      </c>
      <c r="B160" s="1">
        <v>210116</v>
      </c>
      <c r="C160" s="1" t="s">
        <v>71</v>
      </c>
      <c r="D160" s="3">
        <v>44414</v>
      </c>
      <c r="E160" s="1" t="s">
        <v>776</v>
      </c>
      <c r="F160" s="1" t="s">
        <v>1229</v>
      </c>
      <c r="G160" s="1" t="s">
        <v>75</v>
      </c>
      <c r="H160" s="1" t="s">
        <v>838</v>
      </c>
      <c r="I160" s="1" t="s">
        <v>77</v>
      </c>
      <c r="J160" s="1" t="s">
        <v>78</v>
      </c>
      <c r="K160" s="1" t="s">
        <v>78</v>
      </c>
      <c r="L160" s="1" t="s">
        <v>78</v>
      </c>
      <c r="M160" s="1" t="s">
        <v>96</v>
      </c>
      <c r="N160" s="1" t="s">
        <v>72</v>
      </c>
      <c r="O160" s="16" t="s">
        <v>747</v>
      </c>
      <c r="P160" s="1" t="s">
        <v>813</v>
      </c>
      <c r="Q160" s="1" t="s">
        <v>813</v>
      </c>
      <c r="R160" s="1" t="s">
        <v>9057</v>
      </c>
      <c r="S160" s="1" t="s">
        <v>84</v>
      </c>
      <c r="T160" s="1" t="s">
        <v>72</v>
      </c>
      <c r="U160" s="1" t="s">
        <v>104</v>
      </c>
      <c r="V160" s="1" t="s">
        <v>1060</v>
      </c>
      <c r="W160" s="1" t="s">
        <v>126</v>
      </c>
      <c r="X160" s="1">
        <v>38</v>
      </c>
      <c r="Y160" s="1" t="s">
        <v>88</v>
      </c>
      <c r="Z160" s="1" t="s">
        <v>72</v>
      </c>
      <c r="AA160" s="1" t="s">
        <v>954</v>
      </c>
      <c r="AB160" s="1" t="s">
        <v>90</v>
      </c>
      <c r="AC160" s="1" t="s">
        <v>91</v>
      </c>
      <c r="AD160" s="1" t="s">
        <v>92</v>
      </c>
      <c r="AE160" s="1" t="s">
        <v>72</v>
      </c>
      <c r="AF160" s="1" t="s">
        <v>217</v>
      </c>
      <c r="AG160" s="1">
        <v>1</v>
      </c>
      <c r="AH160" s="1" t="s">
        <v>659</v>
      </c>
      <c r="AI160" s="1" t="s">
        <v>72</v>
      </c>
      <c r="AJ160" s="1" t="s">
        <v>72</v>
      </c>
      <c r="AK160" s="1" t="s">
        <v>220</v>
      </c>
      <c r="AL160" s="1" t="s">
        <v>878</v>
      </c>
      <c r="AM160" s="1" t="s">
        <v>72</v>
      </c>
      <c r="AN160" s="3">
        <v>44414</v>
      </c>
      <c r="AO160" s="1" t="s">
        <v>1231</v>
      </c>
      <c r="AP160" s="1" t="s">
        <v>1231</v>
      </c>
      <c r="AQ160" s="1" t="s">
        <v>247</v>
      </c>
      <c r="AR160" s="1">
        <v>15</v>
      </c>
      <c r="AS160" s="1" t="s">
        <v>95</v>
      </c>
      <c r="AT160" s="1" t="s">
        <v>75</v>
      </c>
      <c r="AU160" s="1" t="s">
        <v>72</v>
      </c>
      <c r="AV160" s="1" t="s">
        <v>88</v>
      </c>
      <c r="AW160" s="1" t="s">
        <v>96</v>
      </c>
      <c r="AX160" s="1" t="s">
        <v>72</v>
      </c>
      <c r="AY160" s="1" t="s">
        <v>312</v>
      </c>
      <c r="AZ160" s="1" t="s">
        <v>1232</v>
      </c>
      <c r="BA160" s="1">
        <v>42</v>
      </c>
      <c r="BB160" s="21" t="s">
        <v>100</v>
      </c>
      <c r="BC160" s="16"/>
    </row>
    <row r="161" spans="1:55" ht="18.600000000000001" customHeight="1">
      <c r="A161" s="1" t="s">
        <v>1233</v>
      </c>
      <c r="B161" s="1">
        <v>210117</v>
      </c>
      <c r="C161" s="1" t="s">
        <v>71</v>
      </c>
      <c r="D161" s="3">
        <v>44414</v>
      </c>
      <c r="E161" s="1" t="s">
        <v>776</v>
      </c>
      <c r="F161" s="1" t="s">
        <v>1234</v>
      </c>
      <c r="G161" s="1" t="s">
        <v>75</v>
      </c>
      <c r="H161" s="1" t="s">
        <v>838</v>
      </c>
      <c r="I161" s="1" t="s">
        <v>77</v>
      </c>
      <c r="J161" s="1" t="s">
        <v>78</v>
      </c>
      <c r="K161" s="1" t="s">
        <v>78</v>
      </c>
      <c r="L161" s="1" t="s">
        <v>78</v>
      </c>
      <c r="M161" s="1" t="s">
        <v>96</v>
      </c>
      <c r="N161" s="1" t="s">
        <v>72</v>
      </c>
      <c r="O161" s="16" t="s">
        <v>982</v>
      </c>
      <c r="P161" s="1" t="s">
        <v>778</v>
      </c>
      <c r="Q161" s="1" t="s">
        <v>779</v>
      </c>
      <c r="R161" s="1" t="s">
        <v>9036</v>
      </c>
      <c r="S161" s="1" t="s">
        <v>84</v>
      </c>
      <c r="T161" s="1" t="s">
        <v>72</v>
      </c>
      <c r="U161" s="1" t="s">
        <v>140</v>
      </c>
      <c r="V161" s="1" t="s">
        <v>140</v>
      </c>
      <c r="W161" s="1" t="s">
        <v>126</v>
      </c>
      <c r="X161" s="1">
        <v>32</v>
      </c>
      <c r="Y161" s="1" t="s">
        <v>88</v>
      </c>
      <c r="Z161" s="1" t="s">
        <v>72</v>
      </c>
      <c r="AA161" s="1" t="s">
        <v>414</v>
      </c>
      <c r="AB161" s="1" t="s">
        <v>90</v>
      </c>
      <c r="AC161" s="1" t="s">
        <v>91</v>
      </c>
      <c r="AD161" s="1" t="s">
        <v>92</v>
      </c>
      <c r="AE161" s="1" t="s">
        <v>72</v>
      </c>
      <c r="AF161" s="1" t="s">
        <v>254</v>
      </c>
      <c r="AG161" s="1">
        <v>2</v>
      </c>
      <c r="AH161" s="1" t="s">
        <v>1235</v>
      </c>
      <c r="AI161" s="1" t="s">
        <v>72</v>
      </c>
      <c r="AJ161" s="1" t="s">
        <v>72</v>
      </c>
      <c r="AK161" s="1" t="s">
        <v>220</v>
      </c>
      <c r="AL161" s="1" t="s">
        <v>878</v>
      </c>
      <c r="AM161" s="1" t="s">
        <v>72</v>
      </c>
      <c r="AN161" s="3">
        <v>44415</v>
      </c>
      <c r="AO161" s="1" t="s">
        <v>1237</v>
      </c>
      <c r="AP161" s="1" t="s">
        <v>1237</v>
      </c>
      <c r="AQ161" s="1" t="s">
        <v>247</v>
      </c>
      <c r="AR161" s="1">
        <v>15</v>
      </c>
      <c r="AS161" s="1" t="s">
        <v>881</v>
      </c>
      <c r="AT161" s="1" t="s">
        <v>75</v>
      </c>
      <c r="AU161" s="1" t="s">
        <v>72</v>
      </c>
      <c r="AV161" s="1" t="s">
        <v>88</v>
      </c>
      <c r="AW161" s="1" t="s">
        <v>96</v>
      </c>
      <c r="AX161" s="1" t="s">
        <v>72</v>
      </c>
      <c r="AY161" s="1" t="s">
        <v>312</v>
      </c>
      <c r="AZ161" s="1" t="s">
        <v>1232</v>
      </c>
      <c r="BA161" s="1">
        <v>54</v>
      </c>
      <c r="BB161" s="21" t="s">
        <v>100</v>
      </c>
      <c r="BC161" s="16"/>
    </row>
    <row r="162" spans="1:55" ht="18.600000000000001" customHeight="1">
      <c r="A162" s="1" t="s">
        <v>1238</v>
      </c>
      <c r="B162" s="1">
        <v>210118</v>
      </c>
      <c r="C162" s="1" t="s">
        <v>71</v>
      </c>
      <c r="D162" s="3">
        <v>44417</v>
      </c>
      <c r="E162" s="1" t="s">
        <v>776</v>
      </c>
      <c r="F162" s="1" t="s">
        <v>1239</v>
      </c>
      <c r="G162" s="1" t="s">
        <v>75</v>
      </c>
      <c r="H162" s="1" t="s">
        <v>838</v>
      </c>
      <c r="I162" s="1" t="s">
        <v>77</v>
      </c>
      <c r="J162" s="1" t="s">
        <v>78</v>
      </c>
      <c r="K162" s="1" t="s">
        <v>78</v>
      </c>
      <c r="L162" s="1" t="s">
        <v>78</v>
      </c>
      <c r="M162" s="1" t="s">
        <v>96</v>
      </c>
      <c r="N162" s="1" t="s">
        <v>72</v>
      </c>
      <c r="O162" s="16" t="s">
        <v>982</v>
      </c>
      <c r="P162" s="1" t="s">
        <v>778</v>
      </c>
      <c r="Q162" s="1" t="s">
        <v>779</v>
      </c>
      <c r="R162" s="1" t="s">
        <v>9036</v>
      </c>
      <c r="S162" s="1" t="s">
        <v>84</v>
      </c>
      <c r="T162" s="1" t="s">
        <v>72</v>
      </c>
      <c r="U162" s="1" t="s">
        <v>140</v>
      </c>
      <c r="V162" s="1" t="s">
        <v>140</v>
      </c>
      <c r="W162" s="1" t="s">
        <v>126</v>
      </c>
      <c r="X162" s="1">
        <v>60</v>
      </c>
      <c r="Y162" s="1" t="s">
        <v>88</v>
      </c>
      <c r="Z162" s="1" t="s">
        <v>72</v>
      </c>
      <c r="AA162" s="1" t="s">
        <v>299</v>
      </c>
      <c r="AB162" s="1" t="s">
        <v>90</v>
      </c>
      <c r="AC162" s="1" t="s">
        <v>91</v>
      </c>
      <c r="AD162" s="1" t="s">
        <v>92</v>
      </c>
      <c r="AE162" s="1" t="s">
        <v>72</v>
      </c>
      <c r="AF162" s="1" t="s">
        <v>254</v>
      </c>
      <c r="AG162" s="1">
        <v>3</v>
      </c>
      <c r="AH162" s="1" t="s">
        <v>1240</v>
      </c>
      <c r="AI162" s="1" t="s">
        <v>72</v>
      </c>
      <c r="AJ162" s="1" t="s">
        <v>72</v>
      </c>
      <c r="AK162" s="1" t="s">
        <v>220</v>
      </c>
      <c r="AL162" s="1" t="s">
        <v>878</v>
      </c>
      <c r="AM162" s="1" t="s">
        <v>72</v>
      </c>
      <c r="AN162" s="3">
        <v>44418</v>
      </c>
      <c r="AO162" s="1" t="s">
        <v>1029</v>
      </c>
      <c r="AP162" s="1" t="s">
        <v>1029</v>
      </c>
      <c r="AQ162" s="1" t="s">
        <v>247</v>
      </c>
      <c r="AR162" s="1">
        <v>15</v>
      </c>
      <c r="AS162" s="1" t="s">
        <v>183</v>
      </c>
      <c r="AT162" s="1" t="s">
        <v>75</v>
      </c>
      <c r="AU162" s="1" t="s">
        <v>72</v>
      </c>
      <c r="AV162" s="1" t="s">
        <v>88</v>
      </c>
      <c r="AW162" s="1" t="s">
        <v>96</v>
      </c>
      <c r="AX162" s="1" t="s">
        <v>72</v>
      </c>
      <c r="AY162" s="1" t="s">
        <v>312</v>
      </c>
      <c r="AZ162" s="1" t="s">
        <v>1232</v>
      </c>
      <c r="BA162" s="1">
        <v>50</v>
      </c>
      <c r="BB162" s="21" t="s">
        <v>100</v>
      </c>
      <c r="BC162" s="16"/>
    </row>
    <row r="163" spans="1:55" ht="18.600000000000001" customHeight="1">
      <c r="A163" s="1" t="s">
        <v>1242</v>
      </c>
      <c r="B163" s="1">
        <v>210119</v>
      </c>
      <c r="C163" s="1" t="s">
        <v>71</v>
      </c>
      <c r="D163" s="3">
        <v>44418</v>
      </c>
      <c r="E163" s="1" t="s">
        <v>776</v>
      </c>
      <c r="F163" s="1" t="s">
        <v>1243</v>
      </c>
      <c r="G163" s="1" t="s">
        <v>75</v>
      </c>
      <c r="H163" s="1" t="s">
        <v>1244</v>
      </c>
      <c r="I163" s="1" t="s">
        <v>77</v>
      </c>
      <c r="J163" s="1" t="s">
        <v>78</v>
      </c>
      <c r="K163" s="1" t="s">
        <v>78</v>
      </c>
      <c r="L163" s="1" t="s">
        <v>78</v>
      </c>
      <c r="M163" s="1" t="s">
        <v>96</v>
      </c>
      <c r="N163" s="1" t="s">
        <v>72</v>
      </c>
      <c r="O163" s="16" t="s">
        <v>982</v>
      </c>
      <c r="P163" s="1" t="s">
        <v>813</v>
      </c>
      <c r="Q163" s="1" t="s">
        <v>813</v>
      </c>
      <c r="R163" s="1" t="s">
        <v>9057</v>
      </c>
      <c r="S163" s="1" t="s">
        <v>84</v>
      </c>
      <c r="T163" s="1" t="s">
        <v>72</v>
      </c>
      <c r="U163" s="1" t="s">
        <v>104</v>
      </c>
      <c r="V163" s="1" t="s">
        <v>1245</v>
      </c>
      <c r="W163" s="1" t="s">
        <v>126</v>
      </c>
      <c r="X163" s="1">
        <v>35</v>
      </c>
      <c r="Y163" s="1" t="s">
        <v>88</v>
      </c>
      <c r="Z163" s="1" t="s">
        <v>72</v>
      </c>
      <c r="AA163" s="1" t="s">
        <v>954</v>
      </c>
      <c r="AB163" s="1" t="s">
        <v>90</v>
      </c>
      <c r="AC163" s="1" t="s">
        <v>91</v>
      </c>
      <c r="AD163" s="1" t="s">
        <v>92</v>
      </c>
      <c r="AE163" s="1" t="s">
        <v>72</v>
      </c>
      <c r="AF163" s="1" t="s">
        <v>217</v>
      </c>
      <c r="AG163" s="1">
        <v>2</v>
      </c>
      <c r="AH163" s="1" t="s">
        <v>659</v>
      </c>
      <c r="AI163" s="1" t="s">
        <v>72</v>
      </c>
      <c r="AJ163" s="1" t="s">
        <v>72</v>
      </c>
      <c r="AK163" s="1" t="s">
        <v>220</v>
      </c>
      <c r="AL163" s="1" t="s">
        <v>1061</v>
      </c>
      <c r="AM163" s="1" t="s">
        <v>1246</v>
      </c>
      <c r="AN163" s="3">
        <v>44418</v>
      </c>
      <c r="AO163" s="1" t="s">
        <v>821</v>
      </c>
      <c r="AP163" s="1" t="s">
        <v>821</v>
      </c>
      <c r="AQ163" s="1" t="s">
        <v>247</v>
      </c>
      <c r="AR163" s="1">
        <v>15</v>
      </c>
      <c r="AS163" s="1" t="s">
        <v>95</v>
      </c>
      <c r="AT163" s="1" t="s">
        <v>75</v>
      </c>
      <c r="AU163" s="1" t="s">
        <v>72</v>
      </c>
      <c r="AV163" s="1" t="s">
        <v>88</v>
      </c>
      <c r="AW163" s="1" t="s">
        <v>96</v>
      </c>
      <c r="AX163" s="1" t="s">
        <v>72</v>
      </c>
      <c r="AY163" s="1" t="s">
        <v>312</v>
      </c>
      <c r="AZ163" s="1" t="s">
        <v>1248</v>
      </c>
      <c r="BA163" s="1">
        <v>44</v>
      </c>
      <c r="BB163" s="1" t="s">
        <v>1249</v>
      </c>
      <c r="BC163" s="16"/>
    </row>
    <row r="164" spans="1:55" ht="18.600000000000001" customHeight="1">
      <c r="A164" s="1" t="s">
        <v>1250</v>
      </c>
      <c r="B164" s="1">
        <v>210120</v>
      </c>
      <c r="C164" s="1" t="s">
        <v>71</v>
      </c>
      <c r="D164" s="3">
        <v>44418</v>
      </c>
      <c r="E164" s="1" t="s">
        <v>776</v>
      </c>
      <c r="F164" s="1" t="s">
        <v>1251</v>
      </c>
      <c r="G164" s="1" t="s">
        <v>75</v>
      </c>
      <c r="H164" s="1" t="s">
        <v>208</v>
      </c>
      <c r="I164" s="1" t="s">
        <v>77</v>
      </c>
      <c r="J164" s="1" t="s">
        <v>78</v>
      </c>
      <c r="K164" s="1" t="s">
        <v>78</v>
      </c>
      <c r="L164" s="1" t="s">
        <v>78</v>
      </c>
      <c r="M164" s="1" t="s">
        <v>96</v>
      </c>
      <c r="N164" s="1" t="s">
        <v>72</v>
      </c>
      <c r="O164" s="16" t="s">
        <v>1252</v>
      </c>
      <c r="P164" s="1" t="s">
        <v>778</v>
      </c>
      <c r="Q164" s="1" t="s">
        <v>779</v>
      </c>
      <c r="R164" s="1" t="s">
        <v>9036</v>
      </c>
      <c r="S164" s="1" t="s">
        <v>152</v>
      </c>
      <c r="T164" s="1" t="s">
        <v>72</v>
      </c>
      <c r="U164" s="1" t="s">
        <v>153</v>
      </c>
      <c r="V164" s="1" t="s">
        <v>153</v>
      </c>
      <c r="W164" s="1" t="s">
        <v>126</v>
      </c>
      <c r="X164" s="1">
        <v>66</v>
      </c>
      <c r="Y164" s="1" t="s">
        <v>88</v>
      </c>
      <c r="Z164" s="1" t="s">
        <v>72</v>
      </c>
      <c r="AA164" s="1" t="s">
        <v>414</v>
      </c>
      <c r="AB164" s="1" t="s">
        <v>90</v>
      </c>
      <c r="AC164" s="1" t="s">
        <v>91</v>
      </c>
      <c r="AD164" s="1" t="s">
        <v>92</v>
      </c>
      <c r="AE164" s="1" t="s">
        <v>72</v>
      </c>
      <c r="AF164" s="1" t="s">
        <v>72</v>
      </c>
      <c r="AG164" s="1" t="s">
        <v>72</v>
      </c>
      <c r="AH164" s="1" t="s">
        <v>255</v>
      </c>
      <c r="AI164" s="1" t="s">
        <v>72</v>
      </c>
      <c r="AJ164" s="1" t="s">
        <v>72</v>
      </c>
      <c r="AK164" s="1" t="s">
        <v>72</v>
      </c>
      <c r="AL164" s="1" t="s">
        <v>72</v>
      </c>
      <c r="AM164" s="1" t="s">
        <v>72</v>
      </c>
      <c r="AN164" s="3">
        <v>44419</v>
      </c>
      <c r="AO164" s="1" t="s">
        <v>1254</v>
      </c>
      <c r="AP164" s="1" t="s">
        <v>1255</v>
      </c>
      <c r="AQ164" s="1" t="s">
        <v>800</v>
      </c>
      <c r="AR164" s="1">
        <v>15</v>
      </c>
      <c r="AS164" s="1" t="s">
        <v>183</v>
      </c>
      <c r="AT164" s="1" t="s">
        <v>75</v>
      </c>
      <c r="AU164" s="1" t="s">
        <v>72</v>
      </c>
      <c r="AV164" s="1" t="s">
        <v>88</v>
      </c>
      <c r="AW164" s="1" t="s">
        <v>96</v>
      </c>
      <c r="AX164" s="1" t="s">
        <v>72</v>
      </c>
      <c r="AY164" s="1" t="s">
        <v>963</v>
      </c>
      <c r="AZ164" s="1" t="s">
        <v>1256</v>
      </c>
      <c r="BA164" s="1">
        <v>72</v>
      </c>
      <c r="BB164" s="21" t="s">
        <v>100</v>
      </c>
      <c r="BC164" s="16"/>
    </row>
    <row r="165" spans="1:55" ht="18.600000000000001" customHeight="1">
      <c r="A165" s="1" t="s">
        <v>1257</v>
      </c>
      <c r="B165" s="1">
        <v>210121</v>
      </c>
      <c r="C165" s="1" t="s">
        <v>71</v>
      </c>
      <c r="D165" s="3">
        <v>44418</v>
      </c>
      <c r="E165" s="1" t="s">
        <v>776</v>
      </c>
      <c r="F165" s="1" t="s">
        <v>1258</v>
      </c>
      <c r="G165" s="1" t="s">
        <v>75</v>
      </c>
      <c r="H165" s="1" t="s">
        <v>838</v>
      </c>
      <c r="I165" s="1" t="s">
        <v>77</v>
      </c>
      <c r="J165" s="1" t="s">
        <v>78</v>
      </c>
      <c r="K165" s="1" t="s">
        <v>78</v>
      </c>
      <c r="L165" s="1" t="s">
        <v>78</v>
      </c>
      <c r="M165" s="1" t="s">
        <v>96</v>
      </c>
      <c r="N165" s="1" t="s">
        <v>72</v>
      </c>
      <c r="O165" s="16" t="s">
        <v>1259</v>
      </c>
      <c r="P165" s="1" t="s">
        <v>778</v>
      </c>
      <c r="Q165" s="1" t="s">
        <v>779</v>
      </c>
      <c r="R165" s="1" t="s">
        <v>9036</v>
      </c>
      <c r="S165" s="1" t="s">
        <v>84</v>
      </c>
      <c r="T165" s="1" t="s">
        <v>72</v>
      </c>
      <c r="U165" s="1" t="s">
        <v>140</v>
      </c>
      <c r="V165" s="1" t="s">
        <v>140</v>
      </c>
      <c r="W165" s="1" t="s">
        <v>126</v>
      </c>
      <c r="X165" s="1">
        <v>59</v>
      </c>
      <c r="Y165" s="1" t="s">
        <v>88</v>
      </c>
      <c r="Z165" s="1" t="s">
        <v>72</v>
      </c>
      <c r="AA165" s="1" t="s">
        <v>414</v>
      </c>
      <c r="AB165" s="1" t="s">
        <v>90</v>
      </c>
      <c r="AC165" s="1" t="s">
        <v>91</v>
      </c>
      <c r="AD165" s="1" t="s">
        <v>92</v>
      </c>
      <c r="AE165" s="1" t="s">
        <v>72</v>
      </c>
      <c r="AF165" s="1" t="s">
        <v>217</v>
      </c>
      <c r="AG165" s="1">
        <v>4</v>
      </c>
      <c r="AH165" s="1" t="s">
        <v>1260</v>
      </c>
      <c r="AI165" s="1" t="s">
        <v>72</v>
      </c>
      <c r="AJ165" s="1" t="s">
        <v>72</v>
      </c>
      <c r="AK165" s="1" t="s">
        <v>220</v>
      </c>
      <c r="AL165" s="1" t="s">
        <v>878</v>
      </c>
      <c r="AM165" s="1" t="s">
        <v>72</v>
      </c>
      <c r="AN165" s="3">
        <v>44419</v>
      </c>
      <c r="AO165" s="1" t="s">
        <v>1262</v>
      </c>
      <c r="AP165" s="1" t="s">
        <v>1262</v>
      </c>
      <c r="AQ165" s="1" t="s">
        <v>247</v>
      </c>
      <c r="AR165" s="1">
        <v>15</v>
      </c>
      <c r="AS165" s="1" t="s">
        <v>183</v>
      </c>
      <c r="AT165" s="1" t="s">
        <v>88</v>
      </c>
      <c r="AU165" s="1" t="s">
        <v>72</v>
      </c>
      <c r="AV165" s="1" t="s">
        <v>88</v>
      </c>
      <c r="AW165" s="1" t="s">
        <v>96</v>
      </c>
      <c r="AX165" s="1" t="s">
        <v>72</v>
      </c>
      <c r="AY165" s="1" t="s">
        <v>312</v>
      </c>
      <c r="AZ165" s="1" t="s">
        <v>1232</v>
      </c>
      <c r="BA165" s="1">
        <v>42</v>
      </c>
      <c r="BB165" s="21" t="s">
        <v>100</v>
      </c>
      <c r="BC165" s="16"/>
    </row>
    <row r="166" spans="1:55" ht="18.600000000000001" customHeight="1">
      <c r="A166" s="1" t="s">
        <v>1263</v>
      </c>
      <c r="B166" s="1">
        <v>210122</v>
      </c>
      <c r="C166" s="1" t="s">
        <v>71</v>
      </c>
      <c r="D166" s="3">
        <v>44419</v>
      </c>
      <c r="E166" s="1" t="s">
        <v>776</v>
      </c>
      <c r="F166" s="1" t="s">
        <v>1264</v>
      </c>
      <c r="G166" s="1" t="s">
        <v>75</v>
      </c>
      <c r="H166" s="1" t="s">
        <v>170</v>
      </c>
      <c r="I166" s="1" t="s">
        <v>473</v>
      </c>
      <c r="J166" s="1" t="s">
        <v>78</v>
      </c>
      <c r="K166" s="1" t="s">
        <v>78</v>
      </c>
      <c r="L166" s="8" t="s">
        <v>172</v>
      </c>
      <c r="M166" s="1" t="s">
        <v>79</v>
      </c>
      <c r="N166" s="1" t="s">
        <v>1265</v>
      </c>
      <c r="O166" s="75" t="s">
        <v>72</v>
      </c>
      <c r="P166" s="1" t="s">
        <v>813</v>
      </c>
      <c r="Q166" s="1" t="s">
        <v>813</v>
      </c>
      <c r="R166" s="1" t="s">
        <v>9057</v>
      </c>
      <c r="S166" s="1" t="s">
        <v>84</v>
      </c>
      <c r="T166" s="1" t="s">
        <v>72</v>
      </c>
      <c r="U166" s="1" t="s">
        <v>124</v>
      </c>
      <c r="V166" s="1" t="s">
        <v>125</v>
      </c>
      <c r="W166" s="1" t="s">
        <v>126</v>
      </c>
      <c r="X166" s="1">
        <v>60</v>
      </c>
      <c r="Y166" s="1" t="s">
        <v>88</v>
      </c>
      <c r="Z166" s="1" t="s">
        <v>72</v>
      </c>
      <c r="AA166" s="1" t="s">
        <v>954</v>
      </c>
      <c r="AB166" s="1" t="s">
        <v>90</v>
      </c>
      <c r="AC166" s="1" t="s">
        <v>91</v>
      </c>
      <c r="AD166" s="1" t="s">
        <v>1217</v>
      </c>
      <c r="AE166" s="1" t="s">
        <v>72</v>
      </c>
      <c r="AF166" s="1" t="s">
        <v>72</v>
      </c>
      <c r="AG166" s="1" t="s">
        <v>72</v>
      </c>
      <c r="AH166" s="1" t="s">
        <v>72</v>
      </c>
      <c r="AI166" s="1" t="s">
        <v>72</v>
      </c>
      <c r="AJ166" s="1" t="s">
        <v>72</v>
      </c>
      <c r="AK166" s="1" t="s">
        <v>220</v>
      </c>
      <c r="AL166" s="1" t="s">
        <v>72</v>
      </c>
      <c r="AM166" s="1" t="s">
        <v>72</v>
      </c>
      <c r="AN166" s="1" t="s">
        <v>72</v>
      </c>
      <c r="AO166" s="1" t="s">
        <v>72</v>
      </c>
      <c r="AP166" s="1" t="s">
        <v>72</v>
      </c>
      <c r="AQ166" s="1" t="s">
        <v>72</v>
      </c>
      <c r="AR166" s="1" t="s">
        <v>72</v>
      </c>
      <c r="AS166" s="1" t="s">
        <v>72</v>
      </c>
      <c r="AT166" s="1" t="s">
        <v>72</v>
      </c>
      <c r="AU166" s="1" t="s">
        <v>72</v>
      </c>
      <c r="AV166" s="1" t="s">
        <v>88</v>
      </c>
      <c r="AW166" s="1" t="s">
        <v>79</v>
      </c>
      <c r="AX166" s="1" t="s">
        <v>72</v>
      </c>
      <c r="AY166" s="1" t="s">
        <v>72</v>
      </c>
      <c r="AZ166" s="1" t="s">
        <v>72</v>
      </c>
      <c r="BA166" s="1" t="s">
        <v>72</v>
      </c>
      <c r="BB166" s="1" t="s">
        <v>160</v>
      </c>
      <c r="BC166" s="16"/>
    </row>
    <row r="167" spans="1:55" ht="18.600000000000001" customHeight="1">
      <c r="A167" s="1" t="s">
        <v>1266</v>
      </c>
      <c r="B167" s="1">
        <v>210123</v>
      </c>
      <c r="C167" s="1" t="s">
        <v>71</v>
      </c>
      <c r="D167" s="3">
        <v>44419</v>
      </c>
      <c r="E167" s="1" t="s">
        <v>776</v>
      </c>
      <c r="F167" s="1" t="s">
        <v>1267</v>
      </c>
      <c r="G167" s="1" t="s">
        <v>75</v>
      </c>
      <c r="H167" s="1" t="s">
        <v>838</v>
      </c>
      <c r="I167" s="1" t="s">
        <v>77</v>
      </c>
      <c r="J167" s="1" t="s">
        <v>78</v>
      </c>
      <c r="K167" s="1" t="s">
        <v>78</v>
      </c>
      <c r="L167" s="1" t="s">
        <v>78</v>
      </c>
      <c r="M167" s="1" t="s">
        <v>96</v>
      </c>
      <c r="N167" s="1" t="s">
        <v>72</v>
      </c>
      <c r="O167" s="16" t="s">
        <v>747</v>
      </c>
      <c r="P167" s="1" t="s">
        <v>778</v>
      </c>
      <c r="Q167" s="1" t="s">
        <v>779</v>
      </c>
      <c r="R167" s="1" t="s">
        <v>9036</v>
      </c>
      <c r="S167" s="1" t="s">
        <v>84</v>
      </c>
      <c r="T167" s="1" t="s">
        <v>72</v>
      </c>
      <c r="U167" s="1" t="s">
        <v>140</v>
      </c>
      <c r="V167" s="1" t="s">
        <v>140</v>
      </c>
      <c r="W167" s="1" t="s">
        <v>126</v>
      </c>
      <c r="X167" s="1">
        <v>50</v>
      </c>
      <c r="Y167" s="1" t="s">
        <v>88</v>
      </c>
      <c r="Z167" s="1" t="s">
        <v>72</v>
      </c>
      <c r="AA167" s="1" t="s">
        <v>299</v>
      </c>
      <c r="AB167" s="1" t="s">
        <v>90</v>
      </c>
      <c r="AC167" s="1" t="s">
        <v>91</v>
      </c>
      <c r="AD167" s="1" t="s">
        <v>216</v>
      </c>
      <c r="AE167" s="1" t="s">
        <v>72</v>
      </c>
      <c r="AF167" s="1" t="s">
        <v>72</v>
      </c>
      <c r="AG167" s="1" t="s">
        <v>72</v>
      </c>
      <c r="AH167" s="1" t="s">
        <v>72</v>
      </c>
      <c r="AI167" s="1">
        <v>6</v>
      </c>
      <c r="AJ167" s="1" t="s">
        <v>219</v>
      </c>
      <c r="AK167" s="1" t="s">
        <v>220</v>
      </c>
      <c r="AL167" s="1" t="s">
        <v>72</v>
      </c>
      <c r="AM167" s="1" t="s">
        <v>72</v>
      </c>
      <c r="AN167" s="3">
        <v>44420</v>
      </c>
      <c r="AO167" s="1" t="s">
        <v>1269</v>
      </c>
      <c r="AP167" s="1" t="s">
        <v>1269</v>
      </c>
      <c r="AQ167" s="1" t="s">
        <v>247</v>
      </c>
      <c r="AR167" s="1">
        <v>15</v>
      </c>
      <c r="AS167" s="1" t="s">
        <v>183</v>
      </c>
      <c r="AT167" s="1" t="s">
        <v>75</v>
      </c>
      <c r="AU167" s="1" t="s">
        <v>72</v>
      </c>
      <c r="AV167" s="1" t="s">
        <v>88</v>
      </c>
      <c r="AW167" s="1" t="s">
        <v>96</v>
      </c>
      <c r="AX167" s="1" t="s">
        <v>72</v>
      </c>
      <c r="AY167" s="1" t="s">
        <v>312</v>
      </c>
      <c r="AZ167" s="1" t="s">
        <v>1270</v>
      </c>
      <c r="BA167" s="1">
        <v>70</v>
      </c>
      <c r="BB167" s="21" t="s">
        <v>100</v>
      </c>
      <c r="BC167" s="16"/>
    </row>
    <row r="168" spans="1:55" ht="18.600000000000001" customHeight="1">
      <c r="A168" s="1" t="s">
        <v>1271</v>
      </c>
      <c r="B168" s="1">
        <v>210124</v>
      </c>
      <c r="C168" s="1" t="s">
        <v>71</v>
      </c>
      <c r="D168" s="3">
        <v>44420</v>
      </c>
      <c r="E168" s="1" t="s">
        <v>776</v>
      </c>
      <c r="F168" s="1" t="s">
        <v>1272</v>
      </c>
      <c r="G168" s="1" t="s">
        <v>75</v>
      </c>
      <c r="H168" s="1" t="s">
        <v>838</v>
      </c>
      <c r="I168" s="1" t="s">
        <v>77</v>
      </c>
      <c r="J168" s="1" t="s">
        <v>78</v>
      </c>
      <c r="K168" s="1" t="s">
        <v>78</v>
      </c>
      <c r="L168" s="1" t="s">
        <v>78</v>
      </c>
      <c r="M168" s="1" t="s">
        <v>79</v>
      </c>
      <c r="N168" s="1" t="s">
        <v>72</v>
      </c>
      <c r="O168" s="16" t="s">
        <v>1273</v>
      </c>
      <c r="P168" s="1" t="s">
        <v>778</v>
      </c>
      <c r="Q168" s="1" t="s">
        <v>779</v>
      </c>
      <c r="R168" s="1" t="s">
        <v>9036</v>
      </c>
      <c r="S168" s="1" t="s">
        <v>84</v>
      </c>
      <c r="T168" s="1" t="s">
        <v>72</v>
      </c>
      <c r="U168" s="1" t="s">
        <v>140</v>
      </c>
      <c r="V168" s="1" t="s">
        <v>140</v>
      </c>
      <c r="W168" s="1" t="s">
        <v>126</v>
      </c>
      <c r="X168" s="1">
        <v>60</v>
      </c>
      <c r="Y168" s="1" t="s">
        <v>88</v>
      </c>
      <c r="Z168" s="1" t="s">
        <v>72</v>
      </c>
      <c r="AA168" s="1" t="s">
        <v>299</v>
      </c>
      <c r="AB168" s="1" t="s">
        <v>90</v>
      </c>
      <c r="AC168" s="1" t="s">
        <v>91</v>
      </c>
      <c r="AD168" s="1" t="s">
        <v>92</v>
      </c>
      <c r="AE168" s="1" t="s">
        <v>72</v>
      </c>
      <c r="AF168" s="1" t="s">
        <v>254</v>
      </c>
      <c r="AG168" s="1">
        <v>3</v>
      </c>
      <c r="AH168" s="1" t="s">
        <v>1274</v>
      </c>
      <c r="AI168" s="1" t="s">
        <v>72</v>
      </c>
      <c r="AJ168" s="1" t="s">
        <v>72</v>
      </c>
      <c r="AK168" s="1" t="s">
        <v>220</v>
      </c>
      <c r="AL168" s="1" t="s">
        <v>878</v>
      </c>
      <c r="AM168" s="1" t="s">
        <v>72</v>
      </c>
      <c r="AN168" s="3">
        <v>44421</v>
      </c>
      <c r="AO168" s="1" t="s">
        <v>1276</v>
      </c>
      <c r="AP168" s="1" t="s">
        <v>1276</v>
      </c>
      <c r="AQ168" s="1" t="s">
        <v>247</v>
      </c>
      <c r="AR168" s="1">
        <v>15</v>
      </c>
      <c r="AS168" s="1" t="s">
        <v>183</v>
      </c>
      <c r="AT168" s="1" t="s">
        <v>75</v>
      </c>
      <c r="AU168" s="1" t="s">
        <v>72</v>
      </c>
      <c r="AV168" s="1" t="s">
        <v>88</v>
      </c>
      <c r="AW168" s="1" t="s">
        <v>79</v>
      </c>
      <c r="AX168" s="1" t="s">
        <v>72</v>
      </c>
      <c r="AY168" s="1" t="s">
        <v>312</v>
      </c>
      <c r="AZ168" s="1" t="s">
        <v>1277</v>
      </c>
      <c r="BA168" s="1">
        <v>70</v>
      </c>
      <c r="BB168" s="1" t="s">
        <v>160</v>
      </c>
      <c r="BC168" s="1" t="s">
        <v>440</v>
      </c>
    </row>
    <row r="169" spans="1:55" ht="18.600000000000001" customHeight="1">
      <c r="A169" s="1" t="s">
        <v>1278</v>
      </c>
      <c r="B169" s="1">
        <v>210125</v>
      </c>
      <c r="C169" s="1" t="s">
        <v>71</v>
      </c>
      <c r="D169" s="3">
        <v>44422</v>
      </c>
      <c r="E169" s="1" t="s">
        <v>73</v>
      </c>
      <c r="F169" s="1" t="s">
        <v>1279</v>
      </c>
      <c r="G169" s="1" t="s">
        <v>75</v>
      </c>
      <c r="H169" s="1" t="s">
        <v>208</v>
      </c>
      <c r="I169" s="1" t="s">
        <v>77</v>
      </c>
      <c r="J169" s="1" t="s">
        <v>78</v>
      </c>
      <c r="K169" s="1" t="s">
        <v>78</v>
      </c>
      <c r="L169" s="8" t="s">
        <v>172</v>
      </c>
      <c r="M169" s="1" t="s">
        <v>79</v>
      </c>
      <c r="N169" s="1" t="s">
        <v>681</v>
      </c>
      <c r="O169" s="76" t="s">
        <v>1280</v>
      </c>
      <c r="P169" s="1" t="s">
        <v>516</v>
      </c>
      <c r="Q169" s="1" t="s">
        <v>517</v>
      </c>
      <c r="R169" s="1" t="s">
        <v>518</v>
      </c>
      <c r="S169" s="1" t="s">
        <v>152</v>
      </c>
      <c r="T169" s="1" t="s">
        <v>3507</v>
      </c>
      <c r="U169" s="1" t="s">
        <v>153</v>
      </c>
      <c r="V169" s="1" t="s">
        <v>164</v>
      </c>
      <c r="W169" s="1" t="s">
        <v>126</v>
      </c>
      <c r="X169" s="1">
        <v>73</v>
      </c>
      <c r="Y169" s="1" t="s">
        <v>88</v>
      </c>
      <c r="Z169" s="1" t="s">
        <v>72</v>
      </c>
      <c r="AA169" s="1" t="s">
        <v>299</v>
      </c>
      <c r="AB169" s="1" t="s">
        <v>90</v>
      </c>
      <c r="AC169" s="1" t="s">
        <v>91</v>
      </c>
      <c r="AD169" s="1" t="s">
        <v>92</v>
      </c>
      <c r="AE169" s="1" t="s">
        <v>72</v>
      </c>
      <c r="AF169" s="1" t="s">
        <v>72</v>
      </c>
      <c r="AG169" s="1" t="s">
        <v>72</v>
      </c>
      <c r="AH169" s="1" t="s">
        <v>72</v>
      </c>
      <c r="AI169" s="1" t="s">
        <v>72</v>
      </c>
      <c r="AJ169" s="1" t="s">
        <v>72</v>
      </c>
      <c r="AK169" s="1" t="s">
        <v>72</v>
      </c>
      <c r="AL169" s="1" t="s">
        <v>72</v>
      </c>
      <c r="AM169" s="1" t="s">
        <v>72</v>
      </c>
      <c r="AN169" s="3">
        <v>44423</v>
      </c>
      <c r="AO169" s="1" t="s">
        <v>1282</v>
      </c>
      <c r="AP169" s="1" t="s">
        <v>1282</v>
      </c>
      <c r="AQ169" s="1" t="s">
        <v>800</v>
      </c>
      <c r="AR169" s="1">
        <v>15</v>
      </c>
      <c r="AS169" s="1" t="s">
        <v>95</v>
      </c>
      <c r="AT169" s="1" t="s">
        <v>75</v>
      </c>
      <c r="AU169" s="1" t="s">
        <v>72</v>
      </c>
      <c r="AV169" s="1" t="s">
        <v>88</v>
      </c>
      <c r="AW169" s="1" t="s">
        <v>79</v>
      </c>
      <c r="AX169" s="1" t="s">
        <v>72</v>
      </c>
      <c r="AY169" s="1" t="s">
        <v>1074</v>
      </c>
      <c r="AZ169" s="1" t="s">
        <v>1283</v>
      </c>
      <c r="BA169" s="1">
        <v>30</v>
      </c>
      <c r="BB169" s="1" t="s">
        <v>160</v>
      </c>
      <c r="BC169" s="1" t="s">
        <v>768</v>
      </c>
    </row>
    <row r="170" spans="1:55" ht="18.600000000000001" customHeight="1">
      <c r="A170" s="1" t="s">
        <v>1284</v>
      </c>
      <c r="B170" s="1">
        <v>210126</v>
      </c>
      <c r="C170" s="1" t="s">
        <v>497</v>
      </c>
      <c r="D170" s="3">
        <v>44424</v>
      </c>
      <c r="E170" s="1" t="s">
        <v>776</v>
      </c>
      <c r="F170" s="1" t="s">
        <v>1285</v>
      </c>
      <c r="G170" s="1" t="s">
        <v>75</v>
      </c>
      <c r="H170" s="1" t="s">
        <v>830</v>
      </c>
      <c r="I170" s="1" t="s">
        <v>497</v>
      </c>
      <c r="J170" s="1" t="s">
        <v>78</v>
      </c>
      <c r="K170" s="1" t="s">
        <v>78</v>
      </c>
      <c r="L170" s="1" t="s">
        <v>78</v>
      </c>
      <c r="M170" s="1" t="s">
        <v>96</v>
      </c>
      <c r="N170" s="1" t="s">
        <v>72</v>
      </c>
      <c r="O170" s="16" t="s">
        <v>1286</v>
      </c>
      <c r="P170" s="1" t="s">
        <v>778</v>
      </c>
      <c r="Q170" s="1" t="s">
        <v>779</v>
      </c>
      <c r="R170" s="1" t="s">
        <v>9036</v>
      </c>
      <c r="S170" s="1" t="s">
        <v>84</v>
      </c>
      <c r="T170" s="1" t="s">
        <v>72</v>
      </c>
      <c r="U170" s="1" t="s">
        <v>140</v>
      </c>
      <c r="V170" s="1" t="s">
        <v>140</v>
      </c>
      <c r="W170" s="1" t="s">
        <v>126</v>
      </c>
      <c r="X170" s="1">
        <v>54</v>
      </c>
      <c r="Y170" s="1" t="s">
        <v>88</v>
      </c>
      <c r="Z170" s="1" t="s">
        <v>72</v>
      </c>
      <c r="AA170" s="1" t="s">
        <v>414</v>
      </c>
      <c r="AB170" s="1" t="s">
        <v>90</v>
      </c>
      <c r="AC170" s="1" t="s">
        <v>91</v>
      </c>
      <c r="AD170" s="1" t="s">
        <v>92</v>
      </c>
      <c r="AE170" s="1" t="s">
        <v>72</v>
      </c>
      <c r="AF170" s="1" t="s">
        <v>229</v>
      </c>
      <c r="AG170" s="1">
        <v>2</v>
      </c>
      <c r="AH170" s="1" t="s">
        <v>796</v>
      </c>
      <c r="AI170" s="1" t="s">
        <v>72</v>
      </c>
      <c r="AJ170" s="1" t="s">
        <v>72</v>
      </c>
      <c r="AK170" s="1" t="s">
        <v>220</v>
      </c>
      <c r="AL170" s="1" t="s">
        <v>72</v>
      </c>
      <c r="AM170" s="1" t="s">
        <v>72</v>
      </c>
      <c r="AN170" s="3">
        <v>44425</v>
      </c>
      <c r="AO170" s="1" t="s">
        <v>1288</v>
      </c>
      <c r="AP170" s="1" t="s">
        <v>1288</v>
      </c>
      <c r="AQ170" s="1" t="s">
        <v>247</v>
      </c>
      <c r="AR170" s="1">
        <v>15</v>
      </c>
      <c r="AS170" s="1" t="s">
        <v>183</v>
      </c>
      <c r="AT170" s="1" t="s">
        <v>75</v>
      </c>
      <c r="AU170" s="1" t="s">
        <v>72</v>
      </c>
      <c r="AV170" s="1" t="s">
        <v>88</v>
      </c>
      <c r="AW170" s="1" t="s">
        <v>96</v>
      </c>
      <c r="AX170" s="1" t="s">
        <v>72</v>
      </c>
      <c r="AY170" s="1" t="s">
        <v>312</v>
      </c>
      <c r="AZ170" s="1" t="s">
        <v>1289</v>
      </c>
      <c r="BA170" s="1">
        <v>63</v>
      </c>
      <c r="BB170" s="21" t="s">
        <v>100</v>
      </c>
      <c r="BC170" s="16"/>
    </row>
    <row r="171" spans="1:55" ht="18.600000000000001" customHeight="1">
      <c r="A171" s="1" t="s">
        <v>1290</v>
      </c>
      <c r="B171" s="1">
        <v>210127</v>
      </c>
      <c r="C171" s="1" t="s">
        <v>71</v>
      </c>
      <c r="D171" s="3">
        <v>44424</v>
      </c>
      <c r="E171" s="1" t="s">
        <v>776</v>
      </c>
      <c r="F171" s="1" t="s">
        <v>1291</v>
      </c>
      <c r="G171" s="1" t="s">
        <v>75</v>
      </c>
      <c r="H171" s="1" t="s">
        <v>838</v>
      </c>
      <c r="I171" s="1" t="s">
        <v>77</v>
      </c>
      <c r="J171" s="1" t="s">
        <v>78</v>
      </c>
      <c r="K171" s="1" t="s">
        <v>78</v>
      </c>
      <c r="L171" s="1" t="s">
        <v>78</v>
      </c>
      <c r="M171" s="1" t="s">
        <v>96</v>
      </c>
      <c r="N171" s="1" t="s">
        <v>72</v>
      </c>
      <c r="O171" s="16" t="s">
        <v>982</v>
      </c>
      <c r="P171" s="1" t="s">
        <v>778</v>
      </c>
      <c r="Q171" s="1" t="s">
        <v>779</v>
      </c>
      <c r="R171" s="1" t="s">
        <v>9036</v>
      </c>
      <c r="S171" s="1" t="s">
        <v>84</v>
      </c>
      <c r="T171" s="1" t="s">
        <v>72</v>
      </c>
      <c r="U171" s="1" t="s">
        <v>140</v>
      </c>
      <c r="V171" s="1" t="s">
        <v>140</v>
      </c>
      <c r="W171" s="1" t="s">
        <v>87</v>
      </c>
      <c r="X171" s="1">
        <v>40</v>
      </c>
      <c r="Y171" s="1" t="s">
        <v>88</v>
      </c>
      <c r="Z171" s="1" t="s">
        <v>72</v>
      </c>
      <c r="AA171" s="1" t="s">
        <v>414</v>
      </c>
      <c r="AB171" s="1" t="s">
        <v>90</v>
      </c>
      <c r="AC171" s="1" t="s">
        <v>91</v>
      </c>
      <c r="AD171" s="1" t="s">
        <v>92</v>
      </c>
      <c r="AE171" s="1" t="s">
        <v>72</v>
      </c>
      <c r="AF171" s="1" t="s">
        <v>254</v>
      </c>
      <c r="AG171" s="1">
        <v>3</v>
      </c>
      <c r="AH171" s="1" t="s">
        <v>1235</v>
      </c>
      <c r="AI171" s="1" t="s">
        <v>72</v>
      </c>
      <c r="AJ171" s="1" t="s">
        <v>72</v>
      </c>
      <c r="AK171" s="1" t="s">
        <v>220</v>
      </c>
      <c r="AL171" s="1" t="s">
        <v>878</v>
      </c>
      <c r="AM171" s="1" t="s">
        <v>72</v>
      </c>
      <c r="AN171" s="3">
        <v>44425</v>
      </c>
      <c r="AO171" s="1" t="s">
        <v>1293</v>
      </c>
      <c r="AP171" s="1" t="s">
        <v>1293</v>
      </c>
      <c r="AQ171" s="1" t="s">
        <v>247</v>
      </c>
      <c r="AR171" s="1">
        <v>15</v>
      </c>
      <c r="AS171" s="1" t="s">
        <v>183</v>
      </c>
      <c r="AT171" s="1" t="s">
        <v>75</v>
      </c>
      <c r="AU171" s="1" t="s">
        <v>72</v>
      </c>
      <c r="AV171" s="1" t="s">
        <v>88</v>
      </c>
      <c r="AW171" s="1" t="s">
        <v>96</v>
      </c>
      <c r="AX171" s="1" t="s">
        <v>72</v>
      </c>
      <c r="AY171" s="1" t="s">
        <v>312</v>
      </c>
      <c r="AZ171" s="1" t="s">
        <v>1294</v>
      </c>
      <c r="BA171" s="1">
        <v>70</v>
      </c>
      <c r="BB171" s="21" t="s">
        <v>100</v>
      </c>
      <c r="BC171" s="16"/>
    </row>
    <row r="172" spans="1:55" ht="18.600000000000001" customHeight="1">
      <c r="A172" s="1" t="s">
        <v>1295</v>
      </c>
      <c r="B172" s="1">
        <v>210128</v>
      </c>
      <c r="C172" s="1" t="s">
        <v>497</v>
      </c>
      <c r="D172" s="3">
        <v>44425</v>
      </c>
      <c r="E172" s="1" t="s">
        <v>776</v>
      </c>
      <c r="F172" s="1" t="s">
        <v>1296</v>
      </c>
      <c r="G172" s="1" t="s">
        <v>75</v>
      </c>
      <c r="H172" s="1" t="s">
        <v>830</v>
      </c>
      <c r="I172" s="1" t="s">
        <v>497</v>
      </c>
      <c r="J172" s="1" t="s">
        <v>78</v>
      </c>
      <c r="K172" s="1" t="s">
        <v>78</v>
      </c>
      <c r="L172" s="1" t="s">
        <v>78</v>
      </c>
      <c r="M172" s="1" t="s">
        <v>96</v>
      </c>
      <c r="N172" s="1" t="s">
        <v>72</v>
      </c>
      <c r="O172" s="16" t="s">
        <v>1297</v>
      </c>
      <c r="P172" s="1" t="s">
        <v>813</v>
      </c>
      <c r="Q172" s="1" t="s">
        <v>813</v>
      </c>
      <c r="R172" s="1" t="s">
        <v>9057</v>
      </c>
      <c r="S172" s="1" t="s">
        <v>84</v>
      </c>
      <c r="T172" s="1" t="s">
        <v>72</v>
      </c>
      <c r="U172" s="1" t="s">
        <v>104</v>
      </c>
      <c r="V172" s="1" t="s">
        <v>278</v>
      </c>
      <c r="W172" s="1" t="s">
        <v>87</v>
      </c>
      <c r="X172" s="1">
        <v>60</v>
      </c>
      <c r="Y172" s="1" t="s">
        <v>88</v>
      </c>
      <c r="Z172" s="1" t="s">
        <v>72</v>
      </c>
      <c r="AA172" s="1" t="s">
        <v>954</v>
      </c>
      <c r="AB172" s="1" t="s">
        <v>90</v>
      </c>
      <c r="AC172" s="1" t="s">
        <v>91</v>
      </c>
      <c r="AD172" s="1" t="s">
        <v>92</v>
      </c>
      <c r="AE172" s="1" t="s">
        <v>72</v>
      </c>
      <c r="AF172" s="1" t="s">
        <v>229</v>
      </c>
      <c r="AG172" s="1">
        <v>2</v>
      </c>
      <c r="AH172" s="1" t="s">
        <v>933</v>
      </c>
      <c r="AI172" s="1" t="s">
        <v>72</v>
      </c>
      <c r="AJ172" s="1" t="s">
        <v>72</v>
      </c>
      <c r="AK172" s="1" t="s">
        <v>220</v>
      </c>
      <c r="AL172" s="1" t="s">
        <v>878</v>
      </c>
      <c r="AM172" s="1" t="s">
        <v>72</v>
      </c>
      <c r="AN172" s="3">
        <v>44425</v>
      </c>
      <c r="AO172" s="1" t="s">
        <v>1299</v>
      </c>
      <c r="AP172" s="1" t="s">
        <v>1299</v>
      </c>
      <c r="AQ172" s="1" t="s">
        <v>247</v>
      </c>
      <c r="AR172" s="1">
        <v>15</v>
      </c>
      <c r="AS172" s="1" t="s">
        <v>183</v>
      </c>
      <c r="AT172" s="1" t="s">
        <v>75</v>
      </c>
      <c r="AU172" s="1" t="s">
        <v>72</v>
      </c>
      <c r="AV172" s="1" t="s">
        <v>88</v>
      </c>
      <c r="AW172" s="1" t="s">
        <v>96</v>
      </c>
      <c r="AX172" s="1" t="s">
        <v>72</v>
      </c>
      <c r="AY172" s="1" t="s">
        <v>312</v>
      </c>
      <c r="AZ172" s="1" t="s">
        <v>1289</v>
      </c>
      <c r="BA172" s="1">
        <v>63</v>
      </c>
      <c r="BB172" s="21" t="s">
        <v>100</v>
      </c>
      <c r="BC172" s="16"/>
    </row>
    <row r="173" spans="1:55" ht="18.600000000000001" customHeight="1">
      <c r="A173" s="1" t="s">
        <v>1300</v>
      </c>
      <c r="B173" s="1">
        <v>210129</v>
      </c>
      <c r="C173" s="1" t="s">
        <v>71</v>
      </c>
      <c r="D173" s="3">
        <v>44425</v>
      </c>
      <c r="E173" s="1" t="s">
        <v>776</v>
      </c>
      <c r="F173" s="1" t="s">
        <v>1301</v>
      </c>
      <c r="G173" s="1" t="s">
        <v>75</v>
      </c>
      <c r="H173" s="1" t="s">
        <v>208</v>
      </c>
      <c r="I173" s="1" t="s">
        <v>77</v>
      </c>
      <c r="J173" s="1" t="s">
        <v>78</v>
      </c>
      <c r="K173" s="1" t="s">
        <v>78</v>
      </c>
      <c r="L173" s="1" t="s">
        <v>78</v>
      </c>
      <c r="M173" s="1" t="s">
        <v>96</v>
      </c>
      <c r="N173" s="1" t="s">
        <v>72</v>
      </c>
      <c r="O173" s="16" t="s">
        <v>747</v>
      </c>
      <c r="P173" s="1" t="s">
        <v>778</v>
      </c>
      <c r="Q173" s="1" t="s">
        <v>779</v>
      </c>
      <c r="R173" s="1" t="s">
        <v>9036</v>
      </c>
      <c r="S173" s="1" t="s">
        <v>291</v>
      </c>
      <c r="T173" s="1" t="s">
        <v>72</v>
      </c>
      <c r="U173" s="1" t="s">
        <v>292</v>
      </c>
      <c r="V173" s="1" t="s">
        <v>292</v>
      </c>
      <c r="W173" s="1" t="s">
        <v>126</v>
      </c>
      <c r="X173" s="1">
        <v>46</v>
      </c>
      <c r="Y173" s="1" t="s">
        <v>88</v>
      </c>
      <c r="Z173" s="1" t="s">
        <v>72</v>
      </c>
      <c r="AA173" s="1" t="s">
        <v>954</v>
      </c>
      <c r="AB173" s="1" t="s">
        <v>90</v>
      </c>
      <c r="AC173" s="1" t="s">
        <v>91</v>
      </c>
      <c r="AD173" s="1" t="s">
        <v>216</v>
      </c>
      <c r="AE173" s="1" t="s">
        <v>72</v>
      </c>
      <c r="AF173" s="1" t="s">
        <v>72</v>
      </c>
      <c r="AG173" s="1" t="s">
        <v>72</v>
      </c>
      <c r="AH173" s="1" t="s">
        <v>72</v>
      </c>
      <c r="AI173" s="1">
        <v>6</v>
      </c>
      <c r="AJ173" s="1" t="s">
        <v>219</v>
      </c>
      <c r="AK173" s="1" t="s">
        <v>447</v>
      </c>
      <c r="AL173" s="1" t="s">
        <v>72</v>
      </c>
      <c r="AM173" s="1" t="s">
        <v>72</v>
      </c>
      <c r="AN173" s="3">
        <v>44425</v>
      </c>
      <c r="AO173" s="1" t="s">
        <v>1303</v>
      </c>
      <c r="AP173" s="1" t="s">
        <v>1303</v>
      </c>
      <c r="AQ173" s="1" t="s">
        <v>800</v>
      </c>
      <c r="AR173" s="1">
        <v>15</v>
      </c>
      <c r="AS173" s="1" t="s">
        <v>742</v>
      </c>
      <c r="AT173" s="1" t="s">
        <v>75</v>
      </c>
      <c r="AU173" s="1" t="s">
        <v>72</v>
      </c>
      <c r="AV173" s="1" t="s">
        <v>88</v>
      </c>
      <c r="AW173" s="1" t="s">
        <v>96</v>
      </c>
      <c r="AX173" s="1" t="s">
        <v>72</v>
      </c>
      <c r="AY173" s="1" t="s">
        <v>1304</v>
      </c>
      <c r="AZ173" s="1" t="s">
        <v>1305</v>
      </c>
      <c r="BA173" s="1">
        <v>94</v>
      </c>
      <c r="BB173" s="21" t="s">
        <v>100</v>
      </c>
      <c r="BC173" s="16"/>
    </row>
    <row r="174" spans="1:55" ht="18.600000000000001" customHeight="1">
      <c r="A174" s="1" t="s">
        <v>1306</v>
      </c>
      <c r="B174" s="1">
        <v>210130</v>
      </c>
      <c r="C174" s="1" t="s">
        <v>71</v>
      </c>
      <c r="D174" s="3">
        <v>44425</v>
      </c>
      <c r="E174" s="1" t="s">
        <v>776</v>
      </c>
      <c r="F174" s="1" t="s">
        <v>1307</v>
      </c>
      <c r="G174" s="1" t="s">
        <v>75</v>
      </c>
      <c r="H174" s="1" t="s">
        <v>838</v>
      </c>
      <c r="I174" s="1" t="s">
        <v>77</v>
      </c>
      <c r="J174" s="1" t="s">
        <v>78</v>
      </c>
      <c r="K174" s="1" t="s">
        <v>78</v>
      </c>
      <c r="L174" s="1" t="s">
        <v>78</v>
      </c>
      <c r="M174" s="1" t="s">
        <v>79</v>
      </c>
      <c r="N174" s="1" t="s">
        <v>72</v>
      </c>
      <c r="O174" s="16" t="s">
        <v>1308</v>
      </c>
      <c r="P174" s="1" t="s">
        <v>778</v>
      </c>
      <c r="Q174" s="1" t="s">
        <v>779</v>
      </c>
      <c r="R174" s="1" t="s">
        <v>9036</v>
      </c>
      <c r="S174" s="1" t="s">
        <v>84</v>
      </c>
      <c r="T174" s="1" t="s">
        <v>72</v>
      </c>
      <c r="U174" s="1" t="s">
        <v>140</v>
      </c>
      <c r="V174" s="1" t="s">
        <v>140</v>
      </c>
      <c r="W174" s="1" t="s">
        <v>87</v>
      </c>
      <c r="X174" s="1">
        <v>43</v>
      </c>
      <c r="Y174" s="1" t="s">
        <v>88</v>
      </c>
      <c r="Z174" s="1" t="s">
        <v>72</v>
      </c>
      <c r="AA174" s="1" t="s">
        <v>299</v>
      </c>
      <c r="AB174" s="1" t="s">
        <v>90</v>
      </c>
      <c r="AC174" s="1" t="s">
        <v>91</v>
      </c>
      <c r="AD174" s="1" t="s">
        <v>92</v>
      </c>
      <c r="AE174" s="1" t="s">
        <v>72</v>
      </c>
      <c r="AF174" s="1" t="s">
        <v>72</v>
      </c>
      <c r="AG174" s="1" t="s">
        <v>72</v>
      </c>
      <c r="AH174" s="1" t="s">
        <v>72</v>
      </c>
      <c r="AI174" s="1" t="s">
        <v>72</v>
      </c>
      <c r="AJ174" s="1" t="s">
        <v>72</v>
      </c>
      <c r="AK174" s="1" t="s">
        <v>220</v>
      </c>
      <c r="AL174" s="1" t="s">
        <v>72</v>
      </c>
      <c r="AM174" s="1" t="s">
        <v>72</v>
      </c>
      <c r="AN174" s="3">
        <v>44426</v>
      </c>
      <c r="AO174" s="1" t="s">
        <v>1310</v>
      </c>
      <c r="AP174" s="1" t="s">
        <v>1311</v>
      </c>
      <c r="AQ174" s="1" t="s">
        <v>247</v>
      </c>
      <c r="AR174" s="1">
        <v>15</v>
      </c>
      <c r="AS174" s="1" t="s">
        <v>1017</v>
      </c>
      <c r="AT174" s="1" t="s">
        <v>75</v>
      </c>
      <c r="AU174" s="1" t="s">
        <v>72</v>
      </c>
      <c r="AV174" s="1" t="s">
        <v>88</v>
      </c>
      <c r="AW174" s="1" t="s">
        <v>79</v>
      </c>
      <c r="AX174" s="1" t="s">
        <v>72</v>
      </c>
      <c r="AY174" s="1" t="s">
        <v>312</v>
      </c>
      <c r="AZ174" s="1" t="s">
        <v>1294</v>
      </c>
      <c r="BA174" s="1">
        <v>70</v>
      </c>
      <c r="BB174" s="1" t="s">
        <v>160</v>
      </c>
      <c r="BC174" s="1" t="s">
        <v>768</v>
      </c>
    </row>
    <row r="175" spans="1:55" ht="18.600000000000001" customHeight="1">
      <c r="A175" s="1" t="s">
        <v>1312</v>
      </c>
      <c r="B175" s="1">
        <v>210131</v>
      </c>
      <c r="C175" s="1" t="s">
        <v>71</v>
      </c>
      <c r="D175" s="3">
        <v>44427</v>
      </c>
      <c r="E175" s="1" t="s">
        <v>776</v>
      </c>
      <c r="F175" s="1" t="s">
        <v>1313</v>
      </c>
      <c r="G175" s="1" t="s">
        <v>75</v>
      </c>
      <c r="H175" s="1" t="s">
        <v>838</v>
      </c>
      <c r="I175" s="1" t="s">
        <v>77</v>
      </c>
      <c r="J175" s="1" t="s">
        <v>78</v>
      </c>
      <c r="K175" s="1" t="s">
        <v>78</v>
      </c>
      <c r="L175" s="1" t="s">
        <v>78</v>
      </c>
      <c r="M175" s="1" t="s">
        <v>96</v>
      </c>
      <c r="N175" s="1" t="s">
        <v>72</v>
      </c>
      <c r="O175" s="16" t="s">
        <v>1314</v>
      </c>
      <c r="P175" s="1" t="s">
        <v>778</v>
      </c>
      <c r="Q175" s="1" t="s">
        <v>779</v>
      </c>
      <c r="R175" s="1" t="s">
        <v>9036</v>
      </c>
      <c r="S175" s="1" t="s">
        <v>84</v>
      </c>
      <c r="T175" s="1" t="s">
        <v>72</v>
      </c>
      <c r="U175" s="1" t="s">
        <v>140</v>
      </c>
      <c r="V175" s="1" t="s">
        <v>140</v>
      </c>
      <c r="W175" s="1" t="s">
        <v>126</v>
      </c>
      <c r="X175" s="1">
        <v>61</v>
      </c>
      <c r="Y175" s="1" t="s">
        <v>88</v>
      </c>
      <c r="Z175" s="1" t="s">
        <v>72</v>
      </c>
      <c r="AA175" s="1" t="s">
        <v>414</v>
      </c>
      <c r="AB175" s="1" t="s">
        <v>90</v>
      </c>
      <c r="AC175" s="1" t="s">
        <v>91</v>
      </c>
      <c r="AD175" s="1" t="s">
        <v>92</v>
      </c>
      <c r="AE175" s="1" t="s">
        <v>72</v>
      </c>
      <c r="AF175" s="1" t="s">
        <v>217</v>
      </c>
      <c r="AG175" s="1" t="s">
        <v>72</v>
      </c>
      <c r="AH175" s="1" t="s">
        <v>1315</v>
      </c>
      <c r="AI175" s="1" t="s">
        <v>72</v>
      </c>
      <c r="AJ175" s="1" t="s">
        <v>72</v>
      </c>
      <c r="AK175" s="1" t="s">
        <v>220</v>
      </c>
      <c r="AL175" s="1" t="s">
        <v>878</v>
      </c>
      <c r="AM175" s="1" t="s">
        <v>72</v>
      </c>
      <c r="AN175" s="3">
        <v>44427</v>
      </c>
      <c r="AO175" s="1" t="s">
        <v>1317</v>
      </c>
      <c r="AP175" s="1" t="s">
        <v>1318</v>
      </c>
      <c r="AQ175" s="1" t="s">
        <v>247</v>
      </c>
      <c r="AR175" s="1">
        <v>15</v>
      </c>
      <c r="AS175" s="1" t="s">
        <v>742</v>
      </c>
      <c r="AT175" s="1" t="s">
        <v>75</v>
      </c>
      <c r="AU175" s="1" t="s">
        <v>72</v>
      </c>
      <c r="AV175" s="1" t="s">
        <v>88</v>
      </c>
      <c r="AW175" s="1" t="s">
        <v>96</v>
      </c>
      <c r="AX175" s="1" t="s">
        <v>72</v>
      </c>
      <c r="AY175" s="1" t="s">
        <v>312</v>
      </c>
      <c r="AZ175" s="1" t="s">
        <v>1232</v>
      </c>
      <c r="BA175" s="1">
        <v>57</v>
      </c>
      <c r="BB175" s="21" t="s">
        <v>100</v>
      </c>
      <c r="BC175" s="16"/>
    </row>
    <row r="176" spans="1:55" ht="18.600000000000001" customHeight="1">
      <c r="A176" s="1" t="s">
        <v>1319</v>
      </c>
      <c r="B176" s="1">
        <v>210132</v>
      </c>
      <c r="C176" s="1" t="s">
        <v>497</v>
      </c>
      <c r="D176" s="3">
        <v>44429</v>
      </c>
      <c r="E176" s="1" t="s">
        <v>776</v>
      </c>
      <c r="F176" s="1" t="s">
        <v>1320</v>
      </c>
      <c r="G176" s="1" t="s">
        <v>75</v>
      </c>
      <c r="H176" s="1" t="s">
        <v>830</v>
      </c>
      <c r="I176" s="1" t="s">
        <v>497</v>
      </c>
      <c r="J176" s="1" t="s">
        <v>78</v>
      </c>
      <c r="K176" s="1" t="s">
        <v>78</v>
      </c>
      <c r="L176" s="1" t="s">
        <v>78</v>
      </c>
      <c r="M176" s="1" t="s">
        <v>96</v>
      </c>
      <c r="N176" s="1" t="s">
        <v>72</v>
      </c>
      <c r="O176" s="16" t="s">
        <v>1321</v>
      </c>
      <c r="P176" s="1" t="s">
        <v>813</v>
      </c>
      <c r="Q176" s="1" t="s">
        <v>813</v>
      </c>
      <c r="R176" s="1" t="s">
        <v>9057</v>
      </c>
      <c r="S176" s="1" t="s">
        <v>84</v>
      </c>
      <c r="T176" s="1" t="s">
        <v>72</v>
      </c>
      <c r="U176" s="1" t="s">
        <v>214</v>
      </c>
      <c r="V176" s="1" t="s">
        <v>583</v>
      </c>
      <c r="W176" s="1" t="s">
        <v>87</v>
      </c>
      <c r="X176" s="1">
        <v>48</v>
      </c>
      <c r="Y176" s="1" t="s">
        <v>88</v>
      </c>
      <c r="Z176" s="1" t="s">
        <v>72</v>
      </c>
      <c r="AA176" s="1" t="s">
        <v>299</v>
      </c>
      <c r="AB176" s="1" t="s">
        <v>90</v>
      </c>
      <c r="AC176" s="1" t="s">
        <v>91</v>
      </c>
      <c r="AD176" s="1" t="s">
        <v>92</v>
      </c>
      <c r="AE176" s="1" t="s">
        <v>72</v>
      </c>
      <c r="AF176" s="1" t="s">
        <v>254</v>
      </c>
      <c r="AG176" s="1">
        <v>2</v>
      </c>
      <c r="AH176" s="1" t="s">
        <v>1322</v>
      </c>
      <c r="AI176" s="1" t="s">
        <v>72</v>
      </c>
      <c r="AJ176" s="1" t="s">
        <v>72</v>
      </c>
      <c r="AK176" s="1" t="s">
        <v>220</v>
      </c>
      <c r="AL176" s="1" t="s">
        <v>878</v>
      </c>
      <c r="AM176" s="1" t="s">
        <v>72</v>
      </c>
      <c r="AN176" s="3">
        <v>44429</v>
      </c>
      <c r="AO176" s="1" t="s">
        <v>1324</v>
      </c>
      <c r="AP176" s="1" t="s">
        <v>1324</v>
      </c>
      <c r="AQ176" s="1" t="s">
        <v>247</v>
      </c>
      <c r="AR176" s="1">
        <v>15</v>
      </c>
      <c r="AS176" s="1" t="s">
        <v>742</v>
      </c>
      <c r="AT176" s="1" t="s">
        <v>75</v>
      </c>
      <c r="AU176" s="1" t="s">
        <v>72</v>
      </c>
      <c r="AV176" s="1" t="s">
        <v>88</v>
      </c>
      <c r="AW176" s="1" t="s">
        <v>96</v>
      </c>
      <c r="AX176" s="1" t="s">
        <v>72</v>
      </c>
      <c r="AY176" s="1" t="s">
        <v>312</v>
      </c>
      <c r="AZ176" s="1" t="s">
        <v>1289</v>
      </c>
      <c r="BA176" s="1">
        <v>121</v>
      </c>
      <c r="BB176" s="21" t="s">
        <v>100</v>
      </c>
      <c r="BC176" s="16"/>
    </row>
    <row r="177" spans="1:55" ht="18.600000000000001" customHeight="1">
      <c r="A177" s="1" t="s">
        <v>1325</v>
      </c>
      <c r="B177" s="1">
        <v>210133</v>
      </c>
      <c r="C177" s="1" t="s">
        <v>71</v>
      </c>
      <c r="D177" s="3">
        <v>44429</v>
      </c>
      <c r="E177" s="1" t="s">
        <v>776</v>
      </c>
      <c r="F177" s="1" t="s">
        <v>1326</v>
      </c>
      <c r="G177" s="1" t="s">
        <v>75</v>
      </c>
      <c r="H177" s="1" t="s">
        <v>838</v>
      </c>
      <c r="I177" s="1" t="s">
        <v>77</v>
      </c>
      <c r="J177" s="1" t="s">
        <v>78</v>
      </c>
      <c r="K177" s="1" t="s">
        <v>78</v>
      </c>
      <c r="L177" s="1" t="s">
        <v>78</v>
      </c>
      <c r="M177" s="1" t="s">
        <v>96</v>
      </c>
      <c r="N177" s="1" t="s">
        <v>72</v>
      </c>
      <c r="O177" s="16" t="s">
        <v>747</v>
      </c>
      <c r="P177" s="1" t="s">
        <v>778</v>
      </c>
      <c r="Q177" s="1" t="s">
        <v>779</v>
      </c>
      <c r="R177" s="1" t="s">
        <v>9036</v>
      </c>
      <c r="S177" s="1" t="s">
        <v>84</v>
      </c>
      <c r="T177" s="1" t="s">
        <v>72</v>
      </c>
      <c r="U177" s="1" t="s">
        <v>140</v>
      </c>
      <c r="V177" s="1" t="s">
        <v>140</v>
      </c>
      <c r="W177" s="1" t="s">
        <v>126</v>
      </c>
      <c r="X177" s="1">
        <v>46</v>
      </c>
      <c r="Y177" s="1" t="s">
        <v>88</v>
      </c>
      <c r="Z177" s="1" t="s">
        <v>72</v>
      </c>
      <c r="AA177" s="1" t="s">
        <v>954</v>
      </c>
      <c r="AB177" s="1" t="s">
        <v>90</v>
      </c>
      <c r="AC177" s="1" t="s">
        <v>91</v>
      </c>
      <c r="AD177" s="1" t="s">
        <v>92</v>
      </c>
      <c r="AE177" s="1" t="s">
        <v>72</v>
      </c>
      <c r="AF177" s="1" t="s">
        <v>217</v>
      </c>
      <c r="AG177" s="1" t="s">
        <v>72</v>
      </c>
      <c r="AH177" s="1" t="s">
        <v>1327</v>
      </c>
      <c r="AI177" s="1" t="s">
        <v>72</v>
      </c>
      <c r="AJ177" s="1" t="s">
        <v>72</v>
      </c>
      <c r="AK177" s="1" t="s">
        <v>220</v>
      </c>
      <c r="AL177" s="1" t="s">
        <v>72</v>
      </c>
      <c r="AM177" s="1" t="s">
        <v>72</v>
      </c>
      <c r="AN177" s="3">
        <v>44429</v>
      </c>
      <c r="AO177" s="1" t="s">
        <v>1329</v>
      </c>
      <c r="AP177" s="1" t="s">
        <v>1329</v>
      </c>
      <c r="AQ177" s="1" t="s">
        <v>247</v>
      </c>
      <c r="AR177" s="1">
        <v>15</v>
      </c>
      <c r="AS177" s="1" t="s">
        <v>742</v>
      </c>
      <c r="AT177" s="1" t="s">
        <v>75</v>
      </c>
      <c r="AU177" s="1" t="s">
        <v>72</v>
      </c>
      <c r="AV177" s="1" t="s">
        <v>88</v>
      </c>
      <c r="AW177" s="1" t="s">
        <v>96</v>
      </c>
      <c r="AX177" s="1" t="s">
        <v>72</v>
      </c>
      <c r="AY177" s="1" t="s">
        <v>312</v>
      </c>
      <c r="AZ177" s="1" t="s">
        <v>1330</v>
      </c>
      <c r="BA177" s="1">
        <v>57</v>
      </c>
      <c r="BB177" s="21" t="s">
        <v>100</v>
      </c>
      <c r="BC177" s="16"/>
    </row>
    <row r="178" spans="1:55" ht="18.600000000000001" customHeight="1">
      <c r="A178" s="1" t="s">
        <v>1331</v>
      </c>
      <c r="B178" s="1">
        <v>210134</v>
      </c>
      <c r="C178" s="1" t="s">
        <v>71</v>
      </c>
      <c r="D178" s="3">
        <v>44431</v>
      </c>
      <c r="E178" s="1" t="s">
        <v>73</v>
      </c>
      <c r="F178" s="1" t="s">
        <v>1332</v>
      </c>
      <c r="G178" s="1" t="s">
        <v>75</v>
      </c>
      <c r="H178" s="1" t="s">
        <v>208</v>
      </c>
      <c r="I178" s="1" t="s">
        <v>77</v>
      </c>
      <c r="J178" s="1" t="s">
        <v>78</v>
      </c>
      <c r="K178" s="1" t="s">
        <v>78</v>
      </c>
      <c r="L178" s="1" t="s">
        <v>78</v>
      </c>
      <c r="M178" s="1" t="s">
        <v>79</v>
      </c>
      <c r="N178" s="1" t="s">
        <v>1333</v>
      </c>
      <c r="O178" s="8" t="s">
        <v>1334</v>
      </c>
      <c r="P178" s="1" t="s">
        <v>409</v>
      </c>
      <c r="Q178" s="1" t="s">
        <v>410</v>
      </c>
      <c r="R178" s="1" t="s">
        <v>411</v>
      </c>
      <c r="S178" s="1" t="s">
        <v>291</v>
      </c>
      <c r="T178" s="1" t="s">
        <v>72</v>
      </c>
      <c r="U178" s="1" t="s">
        <v>292</v>
      </c>
      <c r="V178" s="1" t="s">
        <v>1222</v>
      </c>
      <c r="W178" s="1" t="s">
        <v>126</v>
      </c>
      <c r="X178" s="1">
        <v>58</v>
      </c>
      <c r="Y178" s="1" t="s">
        <v>88</v>
      </c>
      <c r="Z178" s="1" t="s">
        <v>72</v>
      </c>
      <c r="AA178" s="1" t="s">
        <v>414</v>
      </c>
      <c r="AB178" s="1" t="s">
        <v>90</v>
      </c>
      <c r="AC178" s="1" t="s">
        <v>91</v>
      </c>
      <c r="AD178" s="1" t="s">
        <v>216</v>
      </c>
      <c r="AE178" s="1" t="s">
        <v>72</v>
      </c>
      <c r="AF178" s="1" t="s">
        <v>72</v>
      </c>
      <c r="AG178" s="1" t="s">
        <v>72</v>
      </c>
      <c r="AH178" s="1" t="s">
        <v>72</v>
      </c>
      <c r="AI178" s="1">
        <v>3</v>
      </c>
      <c r="AJ178" s="1" t="s">
        <v>72</v>
      </c>
      <c r="AK178" s="1" t="s">
        <v>72</v>
      </c>
      <c r="AL178" s="1" t="s">
        <v>72</v>
      </c>
      <c r="AM178" s="1" t="s">
        <v>72</v>
      </c>
      <c r="AN178" s="3">
        <v>44431</v>
      </c>
      <c r="AO178" s="1" t="s">
        <v>1336</v>
      </c>
      <c r="AP178" s="1" t="s">
        <v>1336</v>
      </c>
      <c r="AQ178" s="1" t="s">
        <v>800</v>
      </c>
      <c r="AR178" s="1">
        <v>15</v>
      </c>
      <c r="AS178" s="1" t="s">
        <v>1017</v>
      </c>
      <c r="AT178" s="1" t="s">
        <v>75</v>
      </c>
      <c r="AU178" s="1" t="s">
        <v>72</v>
      </c>
      <c r="AV178" s="1" t="s">
        <v>88</v>
      </c>
      <c r="AW178" s="1" t="s">
        <v>79</v>
      </c>
      <c r="AX178" s="1" t="s">
        <v>72</v>
      </c>
      <c r="AY178" s="1" t="s">
        <v>963</v>
      </c>
      <c r="AZ178" s="1" t="s">
        <v>1337</v>
      </c>
      <c r="BA178" s="1">
        <v>78</v>
      </c>
      <c r="BB178" s="1" t="s">
        <v>160</v>
      </c>
      <c r="BC178" s="1" t="s">
        <v>1338</v>
      </c>
    </row>
    <row r="179" spans="1:55" ht="18.600000000000001" customHeight="1">
      <c r="A179" s="1" t="s">
        <v>1339</v>
      </c>
      <c r="B179" s="1">
        <v>210135</v>
      </c>
      <c r="C179" s="1" t="s">
        <v>71</v>
      </c>
      <c r="D179" s="3">
        <v>44432</v>
      </c>
      <c r="E179" s="1" t="s">
        <v>776</v>
      </c>
      <c r="F179" s="1" t="s">
        <v>1340</v>
      </c>
      <c r="G179" s="1" t="s">
        <v>75</v>
      </c>
      <c r="H179" s="1" t="s">
        <v>1244</v>
      </c>
      <c r="I179" s="1" t="s">
        <v>77</v>
      </c>
      <c r="J179" s="1" t="s">
        <v>78</v>
      </c>
      <c r="K179" s="1" t="s">
        <v>78</v>
      </c>
      <c r="L179" s="1" t="s">
        <v>78</v>
      </c>
      <c r="M179" s="1" t="s">
        <v>96</v>
      </c>
      <c r="N179" s="1" t="s">
        <v>72</v>
      </c>
      <c r="O179" s="16" t="s">
        <v>747</v>
      </c>
      <c r="P179" s="1" t="s">
        <v>778</v>
      </c>
      <c r="Q179" s="1" t="s">
        <v>779</v>
      </c>
      <c r="R179" s="1" t="s">
        <v>9036</v>
      </c>
      <c r="S179" s="1" t="s">
        <v>84</v>
      </c>
      <c r="T179" s="1" t="s">
        <v>72</v>
      </c>
      <c r="U179" s="1" t="s">
        <v>140</v>
      </c>
      <c r="V179" s="1" t="s">
        <v>140</v>
      </c>
      <c r="W179" s="1" t="s">
        <v>126</v>
      </c>
      <c r="X179" s="1">
        <v>39</v>
      </c>
      <c r="Y179" s="1" t="s">
        <v>88</v>
      </c>
      <c r="Z179" s="1" t="s">
        <v>72</v>
      </c>
      <c r="AA179" s="1" t="s">
        <v>954</v>
      </c>
      <c r="AB179" s="1" t="s">
        <v>90</v>
      </c>
      <c r="AC179" s="1" t="s">
        <v>91</v>
      </c>
      <c r="AD179" s="1" t="s">
        <v>92</v>
      </c>
      <c r="AE179" s="1" t="s">
        <v>72</v>
      </c>
      <c r="AF179" s="1" t="s">
        <v>229</v>
      </c>
      <c r="AG179" s="1" t="s">
        <v>72</v>
      </c>
      <c r="AH179" s="1" t="s">
        <v>796</v>
      </c>
      <c r="AI179" s="1" t="s">
        <v>72</v>
      </c>
      <c r="AJ179" s="1" t="s">
        <v>72</v>
      </c>
      <c r="AK179" s="1" t="s">
        <v>220</v>
      </c>
      <c r="AL179" s="1" t="s">
        <v>72</v>
      </c>
      <c r="AM179" s="1" t="s">
        <v>72</v>
      </c>
      <c r="AN179" s="3">
        <v>44432</v>
      </c>
      <c r="AO179" s="1" t="s">
        <v>1342</v>
      </c>
      <c r="AP179" s="1" t="s">
        <v>1342</v>
      </c>
      <c r="AQ179" s="1" t="s">
        <v>247</v>
      </c>
      <c r="AR179" s="1">
        <v>15</v>
      </c>
      <c r="AS179" s="1" t="s">
        <v>742</v>
      </c>
      <c r="AT179" s="1" t="s">
        <v>75</v>
      </c>
      <c r="AU179" s="1" t="s">
        <v>72</v>
      </c>
      <c r="AV179" s="1" t="s">
        <v>88</v>
      </c>
      <c r="AW179" s="1" t="s">
        <v>96</v>
      </c>
      <c r="AX179" s="1" t="s">
        <v>72</v>
      </c>
      <c r="AY179" s="1" t="s">
        <v>1343</v>
      </c>
      <c r="AZ179" s="1" t="s">
        <v>1344</v>
      </c>
      <c r="BA179" s="1">
        <v>61</v>
      </c>
      <c r="BB179" s="1" t="s">
        <v>1249</v>
      </c>
      <c r="BC179" s="16"/>
    </row>
    <row r="180" spans="1:55" ht="18.600000000000001" customHeight="1">
      <c r="A180" s="1" t="s">
        <v>1345</v>
      </c>
      <c r="B180" s="1">
        <v>210136</v>
      </c>
      <c r="C180" s="1" t="s">
        <v>71</v>
      </c>
      <c r="D180" s="3">
        <v>44432</v>
      </c>
      <c r="E180" s="1" t="s">
        <v>73</v>
      </c>
      <c r="F180" s="1" t="s">
        <v>1346</v>
      </c>
      <c r="G180" s="1" t="s">
        <v>75</v>
      </c>
      <c r="H180" s="1" t="s">
        <v>1244</v>
      </c>
      <c r="I180" s="1" t="s">
        <v>77</v>
      </c>
      <c r="J180" s="1" t="s">
        <v>78</v>
      </c>
      <c r="K180" s="1" t="s">
        <v>78</v>
      </c>
      <c r="L180" s="1" t="s">
        <v>78</v>
      </c>
      <c r="M180" s="1" t="s">
        <v>96</v>
      </c>
      <c r="N180" s="1" t="s">
        <v>72</v>
      </c>
      <c r="O180" s="16" t="s">
        <v>1347</v>
      </c>
      <c r="P180" s="1" t="s">
        <v>83</v>
      </c>
      <c r="Q180" s="1" t="s">
        <v>123</v>
      </c>
      <c r="R180" s="1" t="s">
        <v>9043</v>
      </c>
      <c r="S180" s="1" t="s">
        <v>84</v>
      </c>
      <c r="T180" s="1" t="s">
        <v>72</v>
      </c>
      <c r="U180" s="1" t="s">
        <v>214</v>
      </c>
      <c r="V180" s="1" t="s">
        <v>253</v>
      </c>
      <c r="W180" s="1" t="s">
        <v>126</v>
      </c>
      <c r="X180" s="1">
        <v>56</v>
      </c>
      <c r="Y180" s="1" t="s">
        <v>88</v>
      </c>
      <c r="Z180" s="1" t="s">
        <v>72</v>
      </c>
      <c r="AA180" s="1" t="s">
        <v>299</v>
      </c>
      <c r="AB180" s="1" t="s">
        <v>90</v>
      </c>
      <c r="AC180" s="1" t="s">
        <v>91</v>
      </c>
      <c r="AD180" s="1" t="s">
        <v>92</v>
      </c>
      <c r="AE180" s="1" t="s">
        <v>72</v>
      </c>
      <c r="AF180" s="1" t="s">
        <v>229</v>
      </c>
      <c r="AG180" s="1">
        <v>2</v>
      </c>
      <c r="AH180" s="1" t="s">
        <v>230</v>
      </c>
      <c r="AI180" s="1" t="s">
        <v>72</v>
      </c>
      <c r="AJ180" s="1" t="s">
        <v>72</v>
      </c>
      <c r="AK180" s="1" t="s">
        <v>220</v>
      </c>
      <c r="AL180" s="1" t="s">
        <v>72</v>
      </c>
      <c r="AM180" s="1" t="s">
        <v>72</v>
      </c>
      <c r="AN180" s="3">
        <v>44433</v>
      </c>
      <c r="AO180" s="1" t="s">
        <v>1349</v>
      </c>
      <c r="AP180" s="1" t="s">
        <v>1349</v>
      </c>
      <c r="AQ180" s="1" t="s">
        <v>247</v>
      </c>
      <c r="AR180" s="1">
        <v>15</v>
      </c>
      <c r="AS180" s="1" t="s">
        <v>1017</v>
      </c>
      <c r="AT180" s="1" t="s">
        <v>75</v>
      </c>
      <c r="AU180" s="1" t="s">
        <v>72</v>
      </c>
      <c r="AV180" s="1" t="s">
        <v>88</v>
      </c>
      <c r="AW180" s="1" t="s">
        <v>96</v>
      </c>
      <c r="AX180" s="1" t="s">
        <v>72</v>
      </c>
      <c r="AY180" s="1" t="s">
        <v>1343</v>
      </c>
      <c r="AZ180" s="1" t="s">
        <v>1344</v>
      </c>
      <c r="BA180" s="1">
        <v>56</v>
      </c>
      <c r="BB180" s="1" t="s">
        <v>1249</v>
      </c>
      <c r="BC180" s="16"/>
    </row>
    <row r="181" spans="1:55" ht="18.600000000000001" customHeight="1">
      <c r="A181" s="1" t="s">
        <v>1350</v>
      </c>
      <c r="B181" s="1">
        <v>210137</v>
      </c>
      <c r="C181" s="1" t="s">
        <v>71</v>
      </c>
      <c r="D181" s="3">
        <v>44433</v>
      </c>
      <c r="E181" s="1" t="s">
        <v>776</v>
      </c>
      <c r="F181" s="1" t="s">
        <v>1351</v>
      </c>
      <c r="G181" s="1" t="s">
        <v>75</v>
      </c>
      <c r="H181" s="1" t="s">
        <v>1244</v>
      </c>
      <c r="I181" s="1" t="s">
        <v>77</v>
      </c>
      <c r="J181" s="1" t="s">
        <v>78</v>
      </c>
      <c r="K181" s="1" t="s">
        <v>78</v>
      </c>
      <c r="L181" s="1" t="s">
        <v>78</v>
      </c>
      <c r="M181" s="1" t="s">
        <v>96</v>
      </c>
      <c r="N181" s="1" t="s">
        <v>72</v>
      </c>
      <c r="O181" s="16" t="s">
        <v>1352</v>
      </c>
      <c r="P181" s="1" t="s">
        <v>778</v>
      </c>
      <c r="Q181" s="1" t="s">
        <v>779</v>
      </c>
      <c r="R181" s="1" t="s">
        <v>9036</v>
      </c>
      <c r="S181" s="1" t="s">
        <v>84</v>
      </c>
      <c r="T181" s="1" t="s">
        <v>72</v>
      </c>
      <c r="U181" s="1" t="s">
        <v>104</v>
      </c>
      <c r="V181" s="1" t="s">
        <v>104</v>
      </c>
      <c r="W181" s="1" t="s">
        <v>87</v>
      </c>
      <c r="X181" s="1">
        <v>49</v>
      </c>
      <c r="Y181" s="1" t="s">
        <v>88</v>
      </c>
      <c r="Z181" s="1" t="s">
        <v>72</v>
      </c>
      <c r="AA181" s="1" t="s">
        <v>954</v>
      </c>
      <c r="AB181" s="1" t="s">
        <v>90</v>
      </c>
      <c r="AC181" s="1" t="s">
        <v>91</v>
      </c>
      <c r="AD181" s="1" t="s">
        <v>92</v>
      </c>
      <c r="AE181" s="1" t="s">
        <v>72</v>
      </c>
      <c r="AF181" s="1" t="s">
        <v>254</v>
      </c>
      <c r="AG181" s="1" t="s">
        <v>72</v>
      </c>
      <c r="AH181" s="1" t="s">
        <v>1274</v>
      </c>
      <c r="AI181" s="1" t="s">
        <v>72</v>
      </c>
      <c r="AJ181" s="1" t="s">
        <v>72</v>
      </c>
      <c r="AK181" s="1" t="s">
        <v>220</v>
      </c>
      <c r="AL181" s="1" t="s">
        <v>878</v>
      </c>
      <c r="AM181" s="1" t="s">
        <v>72</v>
      </c>
      <c r="AN181" s="3">
        <v>44433</v>
      </c>
      <c r="AO181" s="1" t="s">
        <v>1354</v>
      </c>
      <c r="AP181" s="1" t="s">
        <v>1354</v>
      </c>
      <c r="AQ181" s="1" t="s">
        <v>247</v>
      </c>
      <c r="AR181" s="1">
        <v>15</v>
      </c>
      <c r="AS181" s="1" t="s">
        <v>183</v>
      </c>
      <c r="AT181" s="1" t="s">
        <v>75</v>
      </c>
      <c r="AU181" s="1" t="s">
        <v>72</v>
      </c>
      <c r="AV181" s="1" t="s">
        <v>88</v>
      </c>
      <c r="AW181" s="1" t="s">
        <v>96</v>
      </c>
      <c r="AX181" s="1" t="s">
        <v>72</v>
      </c>
      <c r="AY181" s="1" t="s">
        <v>1343</v>
      </c>
      <c r="AZ181" s="1" t="s">
        <v>1344</v>
      </c>
      <c r="BA181" s="1">
        <v>46</v>
      </c>
      <c r="BB181" s="1" t="s">
        <v>1249</v>
      </c>
      <c r="BC181" s="16"/>
    </row>
    <row r="182" spans="1:55" ht="18.600000000000001" customHeight="1">
      <c r="A182" s="1" t="s">
        <v>1355</v>
      </c>
      <c r="B182" s="1">
        <v>210138</v>
      </c>
      <c r="C182" s="1" t="s">
        <v>71</v>
      </c>
      <c r="D182" s="3">
        <v>44435</v>
      </c>
      <c r="E182" s="1" t="s">
        <v>776</v>
      </c>
      <c r="F182" s="1" t="s">
        <v>1356</v>
      </c>
      <c r="G182" s="1" t="s">
        <v>75</v>
      </c>
      <c r="H182" s="1" t="s">
        <v>1244</v>
      </c>
      <c r="I182" s="1" t="s">
        <v>77</v>
      </c>
      <c r="J182" s="1" t="s">
        <v>78</v>
      </c>
      <c r="K182" s="1" t="s">
        <v>78</v>
      </c>
      <c r="L182" s="1" t="s">
        <v>78</v>
      </c>
      <c r="M182" s="1" t="s">
        <v>96</v>
      </c>
      <c r="N182" s="1" t="s">
        <v>72</v>
      </c>
      <c r="O182" s="16" t="s">
        <v>968</v>
      </c>
      <c r="P182" s="1" t="s">
        <v>813</v>
      </c>
      <c r="Q182" s="1" t="s">
        <v>813</v>
      </c>
      <c r="R182" s="1" t="s">
        <v>9057</v>
      </c>
      <c r="S182" s="1" t="s">
        <v>84</v>
      </c>
      <c r="T182" s="1" t="s">
        <v>72</v>
      </c>
      <c r="U182" s="1" t="s">
        <v>214</v>
      </c>
      <c r="V182" s="1" t="s">
        <v>583</v>
      </c>
      <c r="W182" s="1" t="s">
        <v>126</v>
      </c>
      <c r="X182" s="1">
        <v>46</v>
      </c>
      <c r="Y182" s="1" t="s">
        <v>88</v>
      </c>
      <c r="Z182" s="1" t="s">
        <v>72</v>
      </c>
      <c r="AA182" s="1" t="s">
        <v>299</v>
      </c>
      <c r="AB182" s="1" t="s">
        <v>90</v>
      </c>
      <c r="AC182" s="1" t="s">
        <v>91</v>
      </c>
      <c r="AD182" s="1" t="s">
        <v>92</v>
      </c>
      <c r="AE182" s="1" t="s">
        <v>72</v>
      </c>
      <c r="AF182" s="1" t="s">
        <v>217</v>
      </c>
      <c r="AG182" s="1">
        <v>2</v>
      </c>
      <c r="AH182" s="1" t="s">
        <v>503</v>
      </c>
      <c r="AI182" s="1" t="s">
        <v>72</v>
      </c>
      <c r="AJ182" s="1" t="s">
        <v>72</v>
      </c>
      <c r="AK182" s="1" t="s">
        <v>220</v>
      </c>
      <c r="AL182" s="1" t="s">
        <v>263</v>
      </c>
      <c r="AM182" s="1" t="s">
        <v>72</v>
      </c>
      <c r="AN182" s="3">
        <v>44435</v>
      </c>
      <c r="AO182" s="1" t="s">
        <v>1358</v>
      </c>
      <c r="AP182" s="1" t="s">
        <v>1358</v>
      </c>
      <c r="AQ182" s="1" t="s">
        <v>247</v>
      </c>
      <c r="AR182" s="1">
        <v>15</v>
      </c>
      <c r="AS182" s="1" t="s">
        <v>742</v>
      </c>
      <c r="AT182" s="1" t="s">
        <v>75</v>
      </c>
      <c r="AU182" s="1" t="s">
        <v>72</v>
      </c>
      <c r="AV182" s="1" t="s">
        <v>88</v>
      </c>
      <c r="AW182" s="1" t="s">
        <v>96</v>
      </c>
      <c r="AX182" s="1" t="s">
        <v>72</v>
      </c>
      <c r="AY182" s="1" t="s">
        <v>1343</v>
      </c>
      <c r="AZ182" s="1" t="s">
        <v>1359</v>
      </c>
      <c r="BA182" s="1">
        <v>71</v>
      </c>
      <c r="BB182" s="1" t="s">
        <v>1249</v>
      </c>
      <c r="BC182" s="16"/>
    </row>
    <row r="183" spans="1:55" ht="18.600000000000001" customHeight="1">
      <c r="A183" s="1" t="s">
        <v>1360</v>
      </c>
      <c r="B183" s="1">
        <v>210139</v>
      </c>
      <c r="C183" s="1" t="s">
        <v>71</v>
      </c>
      <c r="D183" s="3">
        <v>44439</v>
      </c>
      <c r="E183" s="1" t="s">
        <v>776</v>
      </c>
      <c r="F183" s="1" t="s">
        <v>1361</v>
      </c>
      <c r="G183" s="1" t="s">
        <v>75</v>
      </c>
      <c r="H183" s="1" t="s">
        <v>208</v>
      </c>
      <c r="I183" s="1" t="s">
        <v>77</v>
      </c>
      <c r="J183" s="1" t="s">
        <v>78</v>
      </c>
      <c r="K183" s="1" t="s">
        <v>78</v>
      </c>
      <c r="L183" s="1" t="s">
        <v>78</v>
      </c>
      <c r="M183" s="1" t="s">
        <v>96</v>
      </c>
      <c r="N183" s="1" t="s">
        <v>72</v>
      </c>
      <c r="O183" s="16" t="s">
        <v>747</v>
      </c>
      <c r="P183" s="1" t="s">
        <v>813</v>
      </c>
      <c r="Q183" s="1" t="s">
        <v>813</v>
      </c>
      <c r="R183" s="1" t="s">
        <v>9057</v>
      </c>
      <c r="S183" s="1" t="s">
        <v>152</v>
      </c>
      <c r="T183" s="1" t="s">
        <v>3803</v>
      </c>
      <c r="U183" s="1" t="s">
        <v>153</v>
      </c>
      <c r="V183" s="1" t="s">
        <v>154</v>
      </c>
      <c r="W183" s="1" t="s">
        <v>126</v>
      </c>
      <c r="X183" s="1">
        <v>61</v>
      </c>
      <c r="Y183" s="1" t="s">
        <v>88</v>
      </c>
      <c r="Z183" s="1" t="s">
        <v>72</v>
      </c>
      <c r="AA183" s="1" t="s">
        <v>954</v>
      </c>
      <c r="AB183" s="1" t="s">
        <v>90</v>
      </c>
      <c r="AC183" s="1" t="s">
        <v>91</v>
      </c>
      <c r="AD183" s="1" t="s">
        <v>92</v>
      </c>
      <c r="AE183" s="1" t="s">
        <v>72</v>
      </c>
      <c r="AF183" s="1" t="s">
        <v>254</v>
      </c>
      <c r="AG183" s="1">
        <v>2</v>
      </c>
      <c r="AH183" s="1" t="s">
        <v>1052</v>
      </c>
      <c r="AI183" s="1" t="s">
        <v>72</v>
      </c>
      <c r="AJ183" s="1" t="s">
        <v>72</v>
      </c>
      <c r="AK183" s="1" t="s">
        <v>1362</v>
      </c>
      <c r="AL183" s="1" t="s">
        <v>878</v>
      </c>
      <c r="AM183" s="1" t="s">
        <v>72</v>
      </c>
      <c r="AN183" s="3">
        <v>44439</v>
      </c>
      <c r="AO183" s="1" t="s">
        <v>1363</v>
      </c>
      <c r="AP183" s="1" t="s">
        <v>1364</v>
      </c>
      <c r="AQ183" s="1" t="s">
        <v>800</v>
      </c>
      <c r="AR183" s="1">
        <v>15</v>
      </c>
      <c r="AS183" s="1" t="s">
        <v>742</v>
      </c>
      <c r="AT183" s="1" t="s">
        <v>75</v>
      </c>
      <c r="AU183" s="1" t="s">
        <v>72</v>
      </c>
      <c r="AV183" s="1" t="s">
        <v>88</v>
      </c>
      <c r="AW183" s="1" t="s">
        <v>96</v>
      </c>
      <c r="AX183" s="1" t="s">
        <v>72</v>
      </c>
      <c r="AY183" s="1" t="s">
        <v>1365</v>
      </c>
      <c r="AZ183" s="38" t="s">
        <v>1366</v>
      </c>
      <c r="BA183" s="1">
        <v>91</v>
      </c>
      <c r="BB183" s="21" t="s">
        <v>100</v>
      </c>
      <c r="BC183" s="16"/>
    </row>
    <row r="184" spans="1:55" ht="18.600000000000001" customHeight="1">
      <c r="A184" s="1">
        <v>210140</v>
      </c>
      <c r="B184" s="1">
        <v>210140</v>
      </c>
      <c r="C184" s="1" t="s">
        <v>71</v>
      </c>
      <c r="D184" s="3">
        <v>44439</v>
      </c>
      <c r="E184" s="1" t="s">
        <v>776</v>
      </c>
      <c r="F184" s="1" t="s">
        <v>1367</v>
      </c>
      <c r="G184" s="1" t="s">
        <v>75</v>
      </c>
      <c r="H184" s="1" t="s">
        <v>170</v>
      </c>
      <c r="I184" s="1" t="s">
        <v>473</v>
      </c>
      <c r="J184" s="1" t="s">
        <v>78</v>
      </c>
      <c r="K184" s="1" t="s">
        <v>172</v>
      </c>
      <c r="L184" s="8" t="s">
        <v>172</v>
      </c>
      <c r="M184" s="1" t="s">
        <v>79</v>
      </c>
      <c r="N184" s="1" t="s">
        <v>1368</v>
      </c>
      <c r="O184" s="75" t="s">
        <v>72</v>
      </c>
      <c r="P184" s="1" t="s">
        <v>778</v>
      </c>
      <c r="Q184" s="1" t="s">
        <v>779</v>
      </c>
      <c r="R184" s="1" t="s">
        <v>9036</v>
      </c>
      <c r="S184" s="1" t="s">
        <v>152</v>
      </c>
      <c r="T184" s="1" t="s">
        <v>72</v>
      </c>
      <c r="U184" s="1" t="s">
        <v>153</v>
      </c>
      <c r="V184" s="1" t="s">
        <v>153</v>
      </c>
      <c r="W184" s="1" t="s">
        <v>126</v>
      </c>
      <c r="X184" s="1">
        <v>45</v>
      </c>
      <c r="Y184" s="1" t="s">
        <v>88</v>
      </c>
      <c r="Z184" s="1" t="s">
        <v>72</v>
      </c>
      <c r="AA184" s="1" t="s">
        <v>414</v>
      </c>
      <c r="AB184" s="1" t="s">
        <v>90</v>
      </c>
      <c r="AC184" s="1" t="s">
        <v>91</v>
      </c>
      <c r="AD184" s="1" t="s">
        <v>216</v>
      </c>
      <c r="AE184" s="1" t="s">
        <v>72</v>
      </c>
      <c r="AF184" s="1" t="s">
        <v>72</v>
      </c>
      <c r="AG184" s="1" t="s">
        <v>72</v>
      </c>
      <c r="AH184" s="1" t="s">
        <v>72</v>
      </c>
      <c r="AI184" s="1">
        <v>6</v>
      </c>
      <c r="AJ184" s="1" t="s">
        <v>1369</v>
      </c>
      <c r="AK184" s="1" t="s">
        <v>1370</v>
      </c>
      <c r="AL184" s="1" t="s">
        <v>72</v>
      </c>
      <c r="AM184" s="1" t="s">
        <v>72</v>
      </c>
      <c r="AN184" s="1" t="s">
        <v>72</v>
      </c>
      <c r="AO184" s="1" t="s">
        <v>72</v>
      </c>
      <c r="AP184" s="1" t="s">
        <v>72</v>
      </c>
      <c r="AQ184" s="1" t="s">
        <v>72</v>
      </c>
      <c r="AR184" s="1" t="s">
        <v>72</v>
      </c>
      <c r="AS184" s="1" t="s">
        <v>72</v>
      </c>
      <c r="AT184" s="1" t="s">
        <v>72</v>
      </c>
      <c r="AU184" s="1" t="s">
        <v>72</v>
      </c>
      <c r="AV184" s="1" t="s">
        <v>88</v>
      </c>
      <c r="AW184" s="1" t="s">
        <v>79</v>
      </c>
      <c r="AX184" s="1" t="s">
        <v>72</v>
      </c>
      <c r="AY184" s="1" t="s">
        <v>72</v>
      </c>
      <c r="AZ184" s="1" t="s">
        <v>72</v>
      </c>
      <c r="BA184" s="1" t="s">
        <v>72</v>
      </c>
      <c r="BB184" s="1" t="s">
        <v>160</v>
      </c>
      <c r="BC184" s="16"/>
    </row>
    <row r="185" spans="1:55" ht="18.600000000000001" customHeight="1">
      <c r="A185" s="1" t="s">
        <v>1371</v>
      </c>
      <c r="B185" s="1">
        <v>210141</v>
      </c>
      <c r="C185" s="1" t="s">
        <v>71</v>
      </c>
      <c r="D185" s="3">
        <v>44440</v>
      </c>
      <c r="E185" s="1" t="s">
        <v>776</v>
      </c>
      <c r="F185" s="1" t="s">
        <v>1372</v>
      </c>
      <c r="G185" s="1" t="s">
        <v>75</v>
      </c>
      <c r="H185" s="1" t="s">
        <v>612</v>
      </c>
      <c r="I185" s="1" t="s">
        <v>77</v>
      </c>
      <c r="J185" s="1" t="s">
        <v>78</v>
      </c>
      <c r="K185" s="1" t="s">
        <v>78</v>
      </c>
      <c r="L185" s="1" t="s">
        <v>78</v>
      </c>
      <c r="M185" s="1" t="s">
        <v>96</v>
      </c>
      <c r="N185" s="1" t="s">
        <v>72</v>
      </c>
      <c r="O185" s="16" t="s">
        <v>1373</v>
      </c>
      <c r="P185" s="1" t="s">
        <v>813</v>
      </c>
      <c r="Q185" s="1" t="s">
        <v>813</v>
      </c>
      <c r="R185" s="1" t="s">
        <v>9057</v>
      </c>
      <c r="S185" s="1" t="s">
        <v>84</v>
      </c>
      <c r="T185" s="1" t="s">
        <v>72</v>
      </c>
      <c r="U185" s="1" t="s">
        <v>124</v>
      </c>
      <c r="V185" s="1" t="s">
        <v>341</v>
      </c>
      <c r="W185" s="1" t="s">
        <v>126</v>
      </c>
      <c r="X185" s="1">
        <v>69</v>
      </c>
      <c r="Y185" s="1" t="s">
        <v>88</v>
      </c>
      <c r="Z185" s="1" t="s">
        <v>72</v>
      </c>
      <c r="AA185" s="1" t="s">
        <v>299</v>
      </c>
      <c r="AB185" s="1" t="s">
        <v>90</v>
      </c>
      <c r="AC185" s="1" t="s">
        <v>91</v>
      </c>
      <c r="AD185" s="1" t="s">
        <v>92</v>
      </c>
      <c r="AE185" s="1" t="s">
        <v>72</v>
      </c>
      <c r="AF185" s="1" t="s">
        <v>217</v>
      </c>
      <c r="AG185" s="1">
        <v>2</v>
      </c>
      <c r="AH185" s="1" t="s">
        <v>1374</v>
      </c>
      <c r="AI185" s="1" t="s">
        <v>72</v>
      </c>
      <c r="AJ185" s="1" t="s">
        <v>72</v>
      </c>
      <c r="AK185" s="1" t="s">
        <v>220</v>
      </c>
      <c r="AL185" s="1" t="s">
        <v>878</v>
      </c>
      <c r="AM185" s="1" t="s">
        <v>72</v>
      </c>
      <c r="AN185" s="3">
        <v>44440</v>
      </c>
      <c r="AO185" s="1" t="s">
        <v>1376</v>
      </c>
      <c r="AP185" s="1" t="s">
        <v>1376</v>
      </c>
      <c r="AQ185" s="1" t="s">
        <v>247</v>
      </c>
      <c r="AR185" s="1">
        <v>15</v>
      </c>
      <c r="AS185" s="1" t="s">
        <v>95</v>
      </c>
      <c r="AT185" s="1" t="s">
        <v>75</v>
      </c>
      <c r="AU185" s="1" t="s">
        <v>72</v>
      </c>
      <c r="AV185" s="1" t="s">
        <v>88</v>
      </c>
      <c r="AW185" s="1" t="s">
        <v>96</v>
      </c>
      <c r="AX185" s="1" t="s">
        <v>72</v>
      </c>
      <c r="AY185" s="1" t="s">
        <v>1377</v>
      </c>
      <c r="AZ185" s="1" t="s">
        <v>1378</v>
      </c>
      <c r="BA185" s="1">
        <v>18</v>
      </c>
      <c r="BB185" s="21" t="s">
        <v>100</v>
      </c>
      <c r="BC185" s="16"/>
    </row>
    <row r="186" spans="1:55" ht="18.600000000000001" customHeight="1">
      <c r="A186" s="1" t="s">
        <v>1379</v>
      </c>
      <c r="B186" s="1">
        <v>210142</v>
      </c>
      <c r="C186" s="1" t="s">
        <v>71</v>
      </c>
      <c r="D186" s="3">
        <v>44442</v>
      </c>
      <c r="E186" s="1" t="s">
        <v>776</v>
      </c>
      <c r="F186" s="1" t="s">
        <v>1380</v>
      </c>
      <c r="G186" s="1" t="s">
        <v>75</v>
      </c>
      <c r="H186" s="1" t="s">
        <v>960</v>
      </c>
      <c r="I186" s="1" t="s">
        <v>77</v>
      </c>
      <c r="J186" s="1" t="s">
        <v>78</v>
      </c>
      <c r="K186" s="8" t="s">
        <v>172</v>
      </c>
      <c r="L186" s="1" t="s">
        <v>78</v>
      </c>
      <c r="M186" s="1" t="s">
        <v>96</v>
      </c>
      <c r="N186" s="1" t="s">
        <v>1381</v>
      </c>
      <c r="O186" s="76" t="s">
        <v>1382</v>
      </c>
      <c r="P186" s="1" t="s">
        <v>778</v>
      </c>
      <c r="Q186" s="1" t="s">
        <v>779</v>
      </c>
      <c r="R186" s="1" t="s">
        <v>9036</v>
      </c>
      <c r="S186" s="1" t="s">
        <v>443</v>
      </c>
      <c r="T186" s="1" t="s">
        <v>72</v>
      </c>
      <c r="U186" s="1" t="s">
        <v>444</v>
      </c>
      <c r="V186" s="1" t="s">
        <v>444</v>
      </c>
      <c r="W186" s="1" t="s">
        <v>126</v>
      </c>
      <c r="X186" s="1">
        <v>32</v>
      </c>
      <c r="Y186" s="1" t="s">
        <v>88</v>
      </c>
      <c r="Z186" s="1" t="s">
        <v>72</v>
      </c>
      <c r="AA186" s="1" t="s">
        <v>954</v>
      </c>
      <c r="AB186" s="1" t="s">
        <v>90</v>
      </c>
      <c r="AC186" s="1" t="s">
        <v>91</v>
      </c>
      <c r="AD186" s="1" t="s">
        <v>92</v>
      </c>
      <c r="AE186" s="1" t="s">
        <v>72</v>
      </c>
      <c r="AF186" s="1" t="s">
        <v>72</v>
      </c>
      <c r="AG186" s="1" t="s">
        <v>72</v>
      </c>
      <c r="AH186" s="1" t="s">
        <v>72</v>
      </c>
      <c r="AI186" s="1" t="s">
        <v>72</v>
      </c>
      <c r="AJ186" s="1" t="s">
        <v>72</v>
      </c>
      <c r="AK186" s="1" t="s">
        <v>447</v>
      </c>
      <c r="AL186" s="1" t="s">
        <v>72</v>
      </c>
      <c r="AM186" s="1" t="s">
        <v>72</v>
      </c>
      <c r="AN186" s="3">
        <v>44443</v>
      </c>
      <c r="AO186" s="1" t="s">
        <v>1384</v>
      </c>
      <c r="AP186" s="1" t="s">
        <v>1384</v>
      </c>
      <c r="AQ186" s="1" t="s">
        <v>800</v>
      </c>
      <c r="AR186" s="1">
        <v>4</v>
      </c>
      <c r="AS186" s="1" t="s">
        <v>742</v>
      </c>
      <c r="AT186" s="1" t="s">
        <v>88</v>
      </c>
      <c r="AU186" s="1" t="s">
        <v>72</v>
      </c>
      <c r="AV186" s="1" t="s">
        <v>88</v>
      </c>
      <c r="AW186" s="1" t="s">
        <v>96</v>
      </c>
      <c r="AX186" s="1" t="s">
        <v>72</v>
      </c>
      <c r="AY186" s="1" t="s">
        <v>1385</v>
      </c>
      <c r="AZ186" s="1" t="s">
        <v>1386</v>
      </c>
      <c r="BA186" s="1">
        <v>115</v>
      </c>
      <c r="BB186" s="1" t="s">
        <v>918</v>
      </c>
      <c r="BC186" s="16"/>
    </row>
    <row r="187" spans="1:55" ht="18.600000000000001" customHeight="1">
      <c r="A187" s="1" t="s">
        <v>1387</v>
      </c>
      <c r="B187" s="1">
        <v>210143</v>
      </c>
      <c r="C187" s="1" t="s">
        <v>71</v>
      </c>
      <c r="D187" s="3">
        <v>44443</v>
      </c>
      <c r="E187" s="1" t="s">
        <v>776</v>
      </c>
      <c r="F187" s="1" t="s">
        <v>1388</v>
      </c>
      <c r="G187" s="1" t="s">
        <v>75</v>
      </c>
      <c r="H187" s="1" t="s">
        <v>208</v>
      </c>
      <c r="I187" s="1" t="s">
        <v>77</v>
      </c>
      <c r="J187" s="1" t="s">
        <v>78</v>
      </c>
      <c r="K187" s="1" t="s">
        <v>78</v>
      </c>
      <c r="L187" s="1" t="s">
        <v>78</v>
      </c>
      <c r="M187" s="1" t="s">
        <v>79</v>
      </c>
      <c r="N187" s="1" t="s">
        <v>72</v>
      </c>
      <c r="O187" s="19" t="s">
        <v>847</v>
      </c>
      <c r="P187" s="1" t="s">
        <v>778</v>
      </c>
      <c r="Q187" s="1" t="s">
        <v>779</v>
      </c>
      <c r="R187" s="1" t="s">
        <v>9036</v>
      </c>
      <c r="S187" s="1" t="s">
        <v>291</v>
      </c>
      <c r="T187" s="1" t="s">
        <v>72</v>
      </c>
      <c r="U187" s="1" t="s">
        <v>292</v>
      </c>
      <c r="V187" s="1" t="s">
        <v>292</v>
      </c>
      <c r="W187" s="1" t="s">
        <v>126</v>
      </c>
      <c r="X187" s="1">
        <v>56</v>
      </c>
      <c r="Y187" s="1" t="s">
        <v>88</v>
      </c>
      <c r="Z187" s="1" t="s">
        <v>72</v>
      </c>
      <c r="AA187" s="1" t="s">
        <v>414</v>
      </c>
      <c r="AB187" s="1" t="s">
        <v>90</v>
      </c>
      <c r="AC187" s="1" t="s">
        <v>91</v>
      </c>
      <c r="AD187" s="1" t="s">
        <v>216</v>
      </c>
      <c r="AE187" s="1" t="s">
        <v>72</v>
      </c>
      <c r="AF187" s="1" t="s">
        <v>72</v>
      </c>
      <c r="AG187" s="1" t="s">
        <v>72</v>
      </c>
      <c r="AH187" s="1" t="s">
        <v>72</v>
      </c>
      <c r="AI187" s="1">
        <v>6</v>
      </c>
      <c r="AJ187" s="1" t="s">
        <v>219</v>
      </c>
      <c r="AK187" s="1" t="s">
        <v>447</v>
      </c>
      <c r="AL187" s="1" t="s">
        <v>72</v>
      </c>
      <c r="AM187" s="1" t="s">
        <v>72</v>
      </c>
      <c r="AN187" s="3">
        <v>44444</v>
      </c>
      <c r="AO187" s="1" t="s">
        <v>1390</v>
      </c>
      <c r="AP187" s="1" t="s">
        <v>1390</v>
      </c>
      <c r="AQ187" s="1" t="s">
        <v>800</v>
      </c>
      <c r="AR187" s="1">
        <v>4</v>
      </c>
      <c r="AS187" s="1" t="s">
        <v>95</v>
      </c>
      <c r="AT187" s="1" t="s">
        <v>75</v>
      </c>
      <c r="AU187" s="1" t="s">
        <v>72</v>
      </c>
      <c r="AV187" s="1" t="s">
        <v>88</v>
      </c>
      <c r="AW187" s="1" t="s">
        <v>79</v>
      </c>
      <c r="AX187" s="1" t="s">
        <v>72</v>
      </c>
      <c r="AY187" s="1" t="s">
        <v>1365</v>
      </c>
      <c r="AZ187" s="1" t="s">
        <v>1391</v>
      </c>
      <c r="BA187" s="1">
        <v>42</v>
      </c>
      <c r="BB187" s="1" t="s">
        <v>160</v>
      </c>
      <c r="BC187" s="1" t="s">
        <v>1338</v>
      </c>
    </row>
    <row r="188" spans="1:55" ht="18.600000000000001" customHeight="1">
      <c r="A188" s="1" t="s">
        <v>1392</v>
      </c>
      <c r="B188" s="1">
        <v>210144</v>
      </c>
      <c r="C188" s="1" t="s">
        <v>71</v>
      </c>
      <c r="D188" s="3">
        <v>44445</v>
      </c>
      <c r="E188" s="1" t="s">
        <v>776</v>
      </c>
      <c r="F188" s="1" t="s">
        <v>1393</v>
      </c>
      <c r="G188" s="1" t="s">
        <v>75</v>
      </c>
      <c r="H188" s="1" t="s">
        <v>208</v>
      </c>
      <c r="I188" s="1" t="s">
        <v>77</v>
      </c>
      <c r="J188" s="1" t="s">
        <v>78</v>
      </c>
      <c r="K188" s="8" t="s">
        <v>172</v>
      </c>
      <c r="L188" s="8" t="s">
        <v>172</v>
      </c>
      <c r="M188" s="1" t="s">
        <v>96</v>
      </c>
      <c r="N188" s="1" t="s">
        <v>1394</v>
      </c>
      <c r="O188" s="76" t="s">
        <v>1395</v>
      </c>
      <c r="P188" s="1" t="s">
        <v>813</v>
      </c>
      <c r="Q188" s="1" t="s">
        <v>813</v>
      </c>
      <c r="R188" s="1" t="s">
        <v>9057</v>
      </c>
      <c r="S188" s="1" t="s">
        <v>152</v>
      </c>
      <c r="T188" s="1" t="s">
        <v>4094</v>
      </c>
      <c r="U188" s="1" t="s">
        <v>153</v>
      </c>
      <c r="V188" s="1" t="s">
        <v>154</v>
      </c>
      <c r="W188" s="1" t="s">
        <v>126</v>
      </c>
      <c r="X188" s="1">
        <v>49</v>
      </c>
      <c r="Y188" s="1" t="s">
        <v>88</v>
      </c>
      <c r="Z188" s="1" t="s">
        <v>72</v>
      </c>
      <c r="AA188" s="1" t="s">
        <v>954</v>
      </c>
      <c r="AB188" s="1" t="s">
        <v>90</v>
      </c>
      <c r="AC188" s="1" t="s">
        <v>91</v>
      </c>
      <c r="AD188" s="1" t="s">
        <v>216</v>
      </c>
      <c r="AE188" s="1" t="s">
        <v>72</v>
      </c>
      <c r="AF188" s="1" t="s">
        <v>72</v>
      </c>
      <c r="AG188" s="1" t="s">
        <v>72</v>
      </c>
      <c r="AH188" s="1" t="s">
        <v>72</v>
      </c>
      <c r="AI188" s="1">
        <v>8</v>
      </c>
      <c r="AJ188" s="1" t="s">
        <v>1396</v>
      </c>
      <c r="AK188" s="1" t="s">
        <v>1397</v>
      </c>
      <c r="AL188" s="1" t="s">
        <v>72</v>
      </c>
      <c r="AM188" s="1" t="s">
        <v>72</v>
      </c>
      <c r="AN188" s="3">
        <v>44445</v>
      </c>
      <c r="AO188" s="1" t="s">
        <v>700</v>
      </c>
      <c r="AP188" s="1" t="s">
        <v>700</v>
      </c>
      <c r="AQ188" s="1" t="s">
        <v>800</v>
      </c>
      <c r="AR188" s="1">
        <v>4</v>
      </c>
      <c r="AS188" s="1" t="s">
        <v>1398</v>
      </c>
      <c r="AT188" s="1" t="s">
        <v>88</v>
      </c>
      <c r="AU188" s="1" t="s">
        <v>72</v>
      </c>
      <c r="AV188" s="1" t="s">
        <v>88</v>
      </c>
      <c r="AW188" s="1" t="s">
        <v>96</v>
      </c>
      <c r="AX188" s="1" t="s">
        <v>72</v>
      </c>
      <c r="AY188" s="1" t="s">
        <v>1385</v>
      </c>
      <c r="AZ188" s="38" t="s">
        <v>1399</v>
      </c>
      <c r="BA188" s="1">
        <v>90</v>
      </c>
      <c r="BB188" s="21" t="s">
        <v>100</v>
      </c>
      <c r="BC188" s="16"/>
    </row>
    <row r="189" spans="1:55" ht="18.600000000000001" customHeight="1">
      <c r="A189" s="1" t="s">
        <v>1400</v>
      </c>
      <c r="B189" s="1">
        <v>210145</v>
      </c>
      <c r="C189" s="1" t="s">
        <v>71</v>
      </c>
      <c r="D189" s="3">
        <v>44446</v>
      </c>
      <c r="E189" s="1" t="s">
        <v>776</v>
      </c>
      <c r="F189" s="1" t="s">
        <v>1401</v>
      </c>
      <c r="G189" s="1" t="s">
        <v>75</v>
      </c>
      <c r="H189" s="1" t="s">
        <v>1244</v>
      </c>
      <c r="I189" s="1" t="s">
        <v>77</v>
      </c>
      <c r="J189" s="1" t="s">
        <v>78</v>
      </c>
      <c r="K189" s="1" t="s">
        <v>78</v>
      </c>
      <c r="L189" s="1" t="s">
        <v>78</v>
      </c>
      <c r="M189" s="1" t="s">
        <v>96</v>
      </c>
      <c r="N189" s="1" t="s">
        <v>72</v>
      </c>
      <c r="O189" s="16" t="s">
        <v>747</v>
      </c>
      <c r="P189" s="1" t="s">
        <v>778</v>
      </c>
      <c r="Q189" s="1" t="s">
        <v>779</v>
      </c>
      <c r="R189" s="1" t="s">
        <v>9036</v>
      </c>
      <c r="S189" s="1" t="s">
        <v>84</v>
      </c>
      <c r="T189" s="1" t="s">
        <v>72</v>
      </c>
      <c r="U189" s="1" t="s">
        <v>140</v>
      </c>
      <c r="V189" s="1" t="s">
        <v>140</v>
      </c>
      <c r="W189" s="1" t="s">
        <v>126</v>
      </c>
      <c r="X189" s="1">
        <v>50</v>
      </c>
      <c r="Y189" s="1" t="s">
        <v>88</v>
      </c>
      <c r="Z189" s="1" t="s">
        <v>72</v>
      </c>
      <c r="AA189" s="1" t="s">
        <v>299</v>
      </c>
      <c r="AB189" s="1" t="s">
        <v>90</v>
      </c>
      <c r="AC189" s="1" t="s">
        <v>91</v>
      </c>
      <c r="AD189" s="1" t="s">
        <v>92</v>
      </c>
      <c r="AE189" s="1" t="s">
        <v>72</v>
      </c>
      <c r="AF189" s="1" t="s">
        <v>72</v>
      </c>
      <c r="AG189" s="1" t="s">
        <v>72</v>
      </c>
      <c r="AH189" s="1" t="s">
        <v>72</v>
      </c>
      <c r="AI189" s="1" t="s">
        <v>72</v>
      </c>
      <c r="AJ189" s="1" t="s">
        <v>72</v>
      </c>
      <c r="AK189" s="1" t="s">
        <v>220</v>
      </c>
      <c r="AL189" s="1" t="s">
        <v>72</v>
      </c>
      <c r="AM189" s="1" t="s">
        <v>72</v>
      </c>
      <c r="AN189" s="3">
        <v>44447</v>
      </c>
      <c r="AO189" s="1" t="s">
        <v>1403</v>
      </c>
      <c r="AP189" s="1" t="s">
        <v>1403</v>
      </c>
      <c r="AQ189" s="1" t="s">
        <v>247</v>
      </c>
      <c r="AR189" s="1">
        <v>4</v>
      </c>
      <c r="AS189" s="1" t="s">
        <v>95</v>
      </c>
      <c r="AT189" s="1" t="s">
        <v>75</v>
      </c>
      <c r="AU189" s="1" t="s">
        <v>72</v>
      </c>
      <c r="AV189" s="1" t="s">
        <v>88</v>
      </c>
      <c r="AW189" s="1" t="s">
        <v>96</v>
      </c>
      <c r="AX189" s="1" t="s">
        <v>72</v>
      </c>
      <c r="AY189" s="1" t="s">
        <v>1404</v>
      </c>
      <c r="AZ189" s="1" t="s">
        <v>1405</v>
      </c>
      <c r="BA189" s="1">
        <v>36</v>
      </c>
      <c r="BB189" s="1" t="s">
        <v>1406</v>
      </c>
      <c r="BC189" s="16"/>
    </row>
    <row r="190" spans="1:55" ht="18.600000000000001" customHeight="1">
      <c r="A190" s="1" t="s">
        <v>1407</v>
      </c>
      <c r="B190" s="1">
        <v>210146</v>
      </c>
      <c r="C190" s="1" t="s">
        <v>71</v>
      </c>
      <c r="D190" s="3">
        <v>44447</v>
      </c>
      <c r="E190" s="1" t="s">
        <v>776</v>
      </c>
      <c r="F190" s="1" t="s">
        <v>1408</v>
      </c>
      <c r="G190" s="1" t="s">
        <v>75</v>
      </c>
      <c r="H190" s="1" t="s">
        <v>208</v>
      </c>
      <c r="I190" s="1" t="s">
        <v>77</v>
      </c>
      <c r="J190" s="1" t="s">
        <v>78</v>
      </c>
      <c r="K190" s="1" t="s">
        <v>78</v>
      </c>
      <c r="L190" s="1" t="s">
        <v>78</v>
      </c>
      <c r="M190" s="1" t="s">
        <v>96</v>
      </c>
      <c r="N190" s="1" t="s">
        <v>72</v>
      </c>
      <c r="O190" s="16" t="s">
        <v>1409</v>
      </c>
      <c r="P190" s="1" t="s">
        <v>813</v>
      </c>
      <c r="Q190" s="1" t="s">
        <v>813</v>
      </c>
      <c r="R190" s="1" t="s">
        <v>9057</v>
      </c>
      <c r="S190" s="1" t="s">
        <v>152</v>
      </c>
      <c r="T190" s="1" t="s">
        <v>3507</v>
      </c>
      <c r="U190" s="1" t="s">
        <v>153</v>
      </c>
      <c r="V190" s="1" t="s">
        <v>164</v>
      </c>
      <c r="W190" s="1" t="s">
        <v>126</v>
      </c>
      <c r="X190" s="1">
        <v>59</v>
      </c>
      <c r="Y190" s="1" t="s">
        <v>88</v>
      </c>
      <c r="Z190" s="1" t="s">
        <v>72</v>
      </c>
      <c r="AA190" s="1" t="s">
        <v>954</v>
      </c>
      <c r="AB190" s="1" t="s">
        <v>90</v>
      </c>
      <c r="AC190" s="1" t="s">
        <v>91</v>
      </c>
      <c r="AD190" s="1" t="s">
        <v>216</v>
      </c>
      <c r="AE190" s="1" t="s">
        <v>72</v>
      </c>
      <c r="AF190" s="1" t="s">
        <v>254</v>
      </c>
      <c r="AG190" s="1">
        <v>2</v>
      </c>
      <c r="AH190" s="1" t="s">
        <v>1410</v>
      </c>
      <c r="AI190" s="1">
        <v>8</v>
      </c>
      <c r="AJ190" s="1" t="s">
        <v>1411</v>
      </c>
      <c r="AK190" s="1" t="s">
        <v>1397</v>
      </c>
      <c r="AL190" s="1" t="s">
        <v>878</v>
      </c>
      <c r="AM190" s="1" t="s">
        <v>72</v>
      </c>
      <c r="AN190" s="3">
        <v>44447</v>
      </c>
      <c r="AO190" s="1" t="s">
        <v>1413</v>
      </c>
      <c r="AP190" s="1" t="s">
        <v>1414</v>
      </c>
      <c r="AQ190" s="1" t="s">
        <v>800</v>
      </c>
      <c r="AR190" s="1">
        <v>4</v>
      </c>
      <c r="AS190" s="1" t="s">
        <v>742</v>
      </c>
      <c r="AT190" s="1" t="s">
        <v>75</v>
      </c>
      <c r="AU190" s="1" t="s">
        <v>72</v>
      </c>
      <c r="AV190" s="1" t="s">
        <v>88</v>
      </c>
      <c r="AW190" s="1" t="s">
        <v>96</v>
      </c>
      <c r="AX190" s="1" t="s">
        <v>72</v>
      </c>
      <c r="AY190" s="1" t="s">
        <v>1365</v>
      </c>
      <c r="AZ190" s="38" t="s">
        <v>1415</v>
      </c>
      <c r="BA190" s="1">
        <v>99</v>
      </c>
      <c r="BB190" s="21" t="s">
        <v>100</v>
      </c>
      <c r="BC190" s="16"/>
    </row>
    <row r="191" spans="1:55" ht="18.600000000000001" customHeight="1">
      <c r="A191" s="1" t="s">
        <v>1416</v>
      </c>
      <c r="B191" s="1">
        <v>210147</v>
      </c>
      <c r="C191" s="1" t="s">
        <v>71</v>
      </c>
      <c r="D191" s="3">
        <v>44448</v>
      </c>
      <c r="E191" s="1" t="s">
        <v>776</v>
      </c>
      <c r="F191" s="1" t="s">
        <v>1417</v>
      </c>
      <c r="G191" s="1" t="s">
        <v>75</v>
      </c>
      <c r="H191" s="1" t="s">
        <v>1244</v>
      </c>
      <c r="I191" s="1" t="s">
        <v>77</v>
      </c>
      <c r="J191" s="1" t="s">
        <v>78</v>
      </c>
      <c r="K191" s="8" t="s">
        <v>172</v>
      </c>
      <c r="L191" s="1" t="s">
        <v>78</v>
      </c>
      <c r="M191" s="1" t="s">
        <v>96</v>
      </c>
      <c r="N191" s="1" t="s">
        <v>1418</v>
      </c>
      <c r="O191" s="76" t="s">
        <v>1419</v>
      </c>
      <c r="P191" s="1" t="s">
        <v>778</v>
      </c>
      <c r="Q191" s="1" t="s">
        <v>779</v>
      </c>
      <c r="R191" s="1" t="s">
        <v>9036</v>
      </c>
      <c r="S191" s="1" t="s">
        <v>84</v>
      </c>
      <c r="T191" s="1" t="s">
        <v>72</v>
      </c>
      <c r="U191" s="1" t="s">
        <v>104</v>
      </c>
      <c r="V191" s="1" t="s">
        <v>104</v>
      </c>
      <c r="W191" s="1" t="s">
        <v>87</v>
      </c>
      <c r="X191" s="1">
        <v>46</v>
      </c>
      <c r="Y191" s="1" t="s">
        <v>88</v>
      </c>
      <c r="Z191" s="1" t="s">
        <v>72</v>
      </c>
      <c r="AA191" s="1" t="s">
        <v>414</v>
      </c>
      <c r="AB191" s="1" t="s">
        <v>90</v>
      </c>
      <c r="AC191" s="1" t="s">
        <v>91</v>
      </c>
      <c r="AD191" s="1" t="s">
        <v>92</v>
      </c>
      <c r="AE191" s="1" t="s">
        <v>72</v>
      </c>
      <c r="AF191" s="1" t="s">
        <v>72</v>
      </c>
      <c r="AG191" s="1" t="s">
        <v>72</v>
      </c>
      <c r="AH191" s="1" t="s">
        <v>72</v>
      </c>
      <c r="AI191" s="1" t="s">
        <v>72</v>
      </c>
      <c r="AJ191" s="1" t="s">
        <v>72</v>
      </c>
      <c r="AK191" s="1" t="s">
        <v>220</v>
      </c>
      <c r="AL191" s="1" t="s">
        <v>72</v>
      </c>
      <c r="AM191" s="1" t="s">
        <v>72</v>
      </c>
      <c r="AN191" s="3">
        <v>44448</v>
      </c>
      <c r="AO191" s="1" t="s">
        <v>1421</v>
      </c>
      <c r="AP191" s="1" t="s">
        <v>1421</v>
      </c>
      <c r="AQ191" s="1" t="s">
        <v>247</v>
      </c>
      <c r="AR191" s="1">
        <v>4</v>
      </c>
      <c r="AS191" s="1" t="s">
        <v>95</v>
      </c>
      <c r="AT191" s="1" t="s">
        <v>88</v>
      </c>
      <c r="AU191" s="1" t="s">
        <v>72</v>
      </c>
      <c r="AV191" s="1" t="s">
        <v>88</v>
      </c>
      <c r="AW191" s="1" t="s">
        <v>96</v>
      </c>
      <c r="AX191" s="1" t="s">
        <v>72</v>
      </c>
      <c r="AY191" s="1" t="s">
        <v>1343</v>
      </c>
      <c r="AZ191" s="1" t="s">
        <v>1422</v>
      </c>
      <c r="BA191" s="1">
        <v>75</v>
      </c>
      <c r="BB191" s="1" t="s">
        <v>1406</v>
      </c>
      <c r="BC191" s="16"/>
    </row>
    <row r="192" spans="1:55" ht="18.600000000000001" customHeight="1">
      <c r="A192" s="1" t="s">
        <v>1423</v>
      </c>
      <c r="B192" s="1">
        <v>210148</v>
      </c>
      <c r="C192" s="1" t="s">
        <v>71</v>
      </c>
      <c r="D192" s="3">
        <v>44450</v>
      </c>
      <c r="E192" s="1" t="s">
        <v>776</v>
      </c>
      <c r="F192" s="1" t="s">
        <v>1424</v>
      </c>
      <c r="G192" s="1" t="s">
        <v>75</v>
      </c>
      <c r="H192" s="1" t="s">
        <v>1244</v>
      </c>
      <c r="I192" s="1" t="s">
        <v>77</v>
      </c>
      <c r="J192" s="1" t="s">
        <v>78</v>
      </c>
      <c r="K192" s="1" t="s">
        <v>78</v>
      </c>
      <c r="L192" s="1" t="s">
        <v>78</v>
      </c>
      <c r="M192" s="1" t="s">
        <v>96</v>
      </c>
      <c r="N192" s="1" t="s">
        <v>72</v>
      </c>
      <c r="O192" s="16" t="s">
        <v>1425</v>
      </c>
      <c r="P192" s="1" t="s">
        <v>778</v>
      </c>
      <c r="Q192" s="1" t="s">
        <v>779</v>
      </c>
      <c r="R192" s="1" t="s">
        <v>9036</v>
      </c>
      <c r="S192" s="1" t="s">
        <v>84</v>
      </c>
      <c r="T192" s="1" t="s">
        <v>72</v>
      </c>
      <c r="U192" s="1" t="s">
        <v>140</v>
      </c>
      <c r="V192" s="1" t="s">
        <v>140</v>
      </c>
      <c r="W192" s="1" t="s">
        <v>126</v>
      </c>
      <c r="X192" s="1">
        <v>65</v>
      </c>
      <c r="Y192" s="1" t="s">
        <v>88</v>
      </c>
      <c r="Z192" s="1" t="s">
        <v>72</v>
      </c>
      <c r="AA192" s="1" t="s">
        <v>414</v>
      </c>
      <c r="AB192" s="1" t="s">
        <v>90</v>
      </c>
      <c r="AC192" s="1" t="s">
        <v>91</v>
      </c>
      <c r="AD192" s="1" t="s">
        <v>92</v>
      </c>
      <c r="AE192" s="1" t="s">
        <v>72</v>
      </c>
      <c r="AF192" s="1" t="s">
        <v>72</v>
      </c>
      <c r="AG192" s="1" t="s">
        <v>72</v>
      </c>
      <c r="AH192" s="1" t="s">
        <v>72</v>
      </c>
      <c r="AI192" s="1" t="s">
        <v>72</v>
      </c>
      <c r="AJ192" s="1" t="s">
        <v>72</v>
      </c>
      <c r="AK192" s="1" t="s">
        <v>220</v>
      </c>
      <c r="AL192" s="1" t="s">
        <v>72</v>
      </c>
      <c r="AM192" s="1" t="s">
        <v>72</v>
      </c>
      <c r="AN192" s="3">
        <v>44450</v>
      </c>
      <c r="AO192" s="1" t="s">
        <v>1427</v>
      </c>
      <c r="AP192" s="1" t="s">
        <v>72</v>
      </c>
      <c r="AQ192" s="1" t="s">
        <v>247</v>
      </c>
      <c r="AR192" s="1">
        <v>4</v>
      </c>
      <c r="AS192" s="1" t="s">
        <v>742</v>
      </c>
      <c r="AT192" s="1" t="s">
        <v>75</v>
      </c>
      <c r="AU192" s="1" t="s">
        <v>72</v>
      </c>
      <c r="AV192" s="1" t="s">
        <v>88</v>
      </c>
      <c r="AW192" s="1" t="s">
        <v>96</v>
      </c>
      <c r="AX192" s="1" t="s">
        <v>72</v>
      </c>
      <c r="AY192" s="1" t="s">
        <v>1343</v>
      </c>
      <c r="AZ192" s="1" t="s">
        <v>1428</v>
      </c>
      <c r="BA192" s="1">
        <v>60</v>
      </c>
      <c r="BB192" s="1" t="s">
        <v>1406</v>
      </c>
      <c r="BC192" s="16"/>
    </row>
    <row r="193" spans="1:55" ht="18.600000000000001" customHeight="1">
      <c r="A193" s="1" t="s">
        <v>1429</v>
      </c>
      <c r="B193" s="1">
        <v>210149</v>
      </c>
      <c r="C193" s="1" t="s">
        <v>71</v>
      </c>
      <c r="D193" s="3">
        <v>44452</v>
      </c>
      <c r="E193" s="1" t="s">
        <v>776</v>
      </c>
      <c r="F193" s="1" t="s">
        <v>1430</v>
      </c>
      <c r="G193" s="1" t="s">
        <v>75</v>
      </c>
      <c r="H193" s="1" t="s">
        <v>612</v>
      </c>
      <c r="I193" s="1" t="s">
        <v>77</v>
      </c>
      <c r="J193" s="1" t="s">
        <v>78</v>
      </c>
      <c r="K193" s="1" t="s">
        <v>78</v>
      </c>
      <c r="L193" s="1" t="s">
        <v>78</v>
      </c>
      <c r="M193" s="1" t="s">
        <v>79</v>
      </c>
      <c r="N193" s="1" t="s">
        <v>72</v>
      </c>
      <c r="O193" s="75" t="s">
        <v>72</v>
      </c>
      <c r="P193" s="1" t="s">
        <v>778</v>
      </c>
      <c r="Q193" s="1" t="s">
        <v>779</v>
      </c>
      <c r="R193" s="1" t="s">
        <v>9036</v>
      </c>
      <c r="S193" s="1" t="s">
        <v>84</v>
      </c>
      <c r="T193" s="1" t="s">
        <v>72</v>
      </c>
      <c r="U193" s="1" t="s">
        <v>140</v>
      </c>
      <c r="V193" s="1" t="s">
        <v>140</v>
      </c>
      <c r="W193" s="1" t="s">
        <v>87</v>
      </c>
      <c r="X193" s="1">
        <v>79</v>
      </c>
      <c r="Y193" s="1" t="s">
        <v>88</v>
      </c>
      <c r="Z193" s="1" t="s">
        <v>72</v>
      </c>
      <c r="AA193" s="1" t="s">
        <v>414</v>
      </c>
      <c r="AB193" s="1" t="s">
        <v>90</v>
      </c>
      <c r="AC193" s="1" t="s">
        <v>91</v>
      </c>
      <c r="AD193" s="1" t="s">
        <v>92</v>
      </c>
      <c r="AE193" s="1" t="s">
        <v>72</v>
      </c>
      <c r="AF193" s="1" t="s">
        <v>72</v>
      </c>
      <c r="AG193" s="1" t="s">
        <v>72</v>
      </c>
      <c r="AH193" s="1" t="s">
        <v>72</v>
      </c>
      <c r="AI193" s="1" t="s">
        <v>72</v>
      </c>
      <c r="AJ193" s="1" t="s">
        <v>72</v>
      </c>
      <c r="AK193" s="1" t="s">
        <v>220</v>
      </c>
      <c r="AL193" s="1" t="s">
        <v>72</v>
      </c>
      <c r="AM193" s="1" t="s">
        <v>72</v>
      </c>
      <c r="AN193" s="3">
        <v>44452</v>
      </c>
      <c r="AO193" s="1" t="s">
        <v>1432</v>
      </c>
      <c r="AP193" s="1" t="s">
        <v>1432</v>
      </c>
      <c r="AQ193" s="1" t="s">
        <v>247</v>
      </c>
      <c r="AR193" s="1">
        <v>4</v>
      </c>
      <c r="AS193" s="1" t="s">
        <v>95</v>
      </c>
      <c r="AT193" s="1" t="s">
        <v>75</v>
      </c>
      <c r="AU193" s="1" t="s">
        <v>72</v>
      </c>
      <c r="AV193" s="1" t="s">
        <v>88</v>
      </c>
      <c r="AW193" s="1" t="s">
        <v>79</v>
      </c>
      <c r="AX193" s="1" t="s">
        <v>437</v>
      </c>
      <c r="AY193" s="1" t="s">
        <v>1343</v>
      </c>
      <c r="AZ193" s="1" t="s">
        <v>1433</v>
      </c>
      <c r="BA193" s="1">
        <v>77</v>
      </c>
      <c r="BB193" s="1" t="s">
        <v>160</v>
      </c>
      <c r="BC193" s="1" t="s">
        <v>440</v>
      </c>
    </row>
    <row r="194" spans="1:55" ht="18.600000000000001" customHeight="1">
      <c r="A194" s="1" t="s">
        <v>1434</v>
      </c>
      <c r="B194" s="1">
        <v>210150</v>
      </c>
      <c r="C194" s="1" t="s">
        <v>71</v>
      </c>
      <c r="D194" s="3">
        <v>44454</v>
      </c>
      <c r="E194" s="1" t="s">
        <v>498</v>
      </c>
      <c r="F194" s="1" t="s">
        <v>1435</v>
      </c>
      <c r="G194" s="1" t="s">
        <v>75</v>
      </c>
      <c r="H194" s="1" t="s">
        <v>1244</v>
      </c>
      <c r="I194" s="1" t="s">
        <v>77</v>
      </c>
      <c r="J194" s="1" t="s">
        <v>78</v>
      </c>
      <c r="K194" s="1" t="s">
        <v>78</v>
      </c>
      <c r="L194" s="1" t="s">
        <v>78</v>
      </c>
      <c r="M194" s="1" t="s">
        <v>96</v>
      </c>
      <c r="N194" s="1" t="s">
        <v>72</v>
      </c>
      <c r="O194" s="16" t="s">
        <v>1436</v>
      </c>
      <c r="P194" s="1" t="s">
        <v>394</v>
      </c>
      <c r="Q194" s="1" t="s">
        <v>394</v>
      </c>
      <c r="R194" s="1" t="s">
        <v>1954</v>
      </c>
      <c r="S194" s="1" t="s">
        <v>84</v>
      </c>
      <c r="T194" s="1" t="s">
        <v>72</v>
      </c>
      <c r="U194" s="1" t="s">
        <v>104</v>
      </c>
      <c r="V194" s="1" t="s">
        <v>278</v>
      </c>
      <c r="W194" s="1" t="s">
        <v>87</v>
      </c>
      <c r="X194" s="1">
        <v>56</v>
      </c>
      <c r="Y194" s="1" t="s">
        <v>88</v>
      </c>
      <c r="Z194" s="1" t="s">
        <v>72</v>
      </c>
      <c r="AA194" s="1" t="s">
        <v>299</v>
      </c>
      <c r="AB194" s="1" t="s">
        <v>90</v>
      </c>
      <c r="AC194" s="1" t="s">
        <v>91</v>
      </c>
      <c r="AD194" s="1" t="s">
        <v>92</v>
      </c>
      <c r="AE194" s="1" t="s">
        <v>72</v>
      </c>
      <c r="AF194" s="1" t="s">
        <v>254</v>
      </c>
      <c r="AG194" s="1" t="s">
        <v>72</v>
      </c>
      <c r="AH194" s="1" t="s">
        <v>1052</v>
      </c>
      <c r="AI194" s="1" t="s">
        <v>72</v>
      </c>
      <c r="AJ194" s="1" t="s">
        <v>72</v>
      </c>
      <c r="AK194" s="1" t="s">
        <v>72</v>
      </c>
      <c r="AL194" s="1" t="s">
        <v>72</v>
      </c>
      <c r="AM194" s="1" t="s">
        <v>72</v>
      </c>
      <c r="AN194" s="3">
        <v>44454</v>
      </c>
      <c r="AO194" s="1" t="s">
        <v>1437</v>
      </c>
      <c r="AP194" s="1" t="s">
        <v>1437</v>
      </c>
      <c r="AQ194" s="1" t="s">
        <v>247</v>
      </c>
      <c r="AR194" s="1">
        <v>4</v>
      </c>
      <c r="AS194" s="1" t="s">
        <v>742</v>
      </c>
      <c r="AT194" s="1" t="s">
        <v>75</v>
      </c>
      <c r="AU194" s="1" t="s">
        <v>72</v>
      </c>
      <c r="AV194" s="1" t="s">
        <v>88</v>
      </c>
      <c r="AW194" s="1" t="s">
        <v>96</v>
      </c>
      <c r="AX194" s="1" t="s">
        <v>72</v>
      </c>
      <c r="AY194" s="1" t="s">
        <v>1343</v>
      </c>
      <c r="AZ194" s="1" t="s">
        <v>1438</v>
      </c>
      <c r="BA194" s="1">
        <v>57</v>
      </c>
      <c r="BB194" s="21" t="s">
        <v>100</v>
      </c>
      <c r="BC194" s="16"/>
    </row>
    <row r="195" spans="1:55" ht="18.600000000000001" customHeight="1">
      <c r="A195" s="1" t="s">
        <v>1439</v>
      </c>
      <c r="B195" s="1">
        <v>210151</v>
      </c>
      <c r="C195" s="1" t="s">
        <v>71</v>
      </c>
      <c r="D195" s="3">
        <v>44455</v>
      </c>
      <c r="E195" s="1" t="s">
        <v>776</v>
      </c>
      <c r="F195" s="1" t="s">
        <v>1440</v>
      </c>
      <c r="G195" s="1" t="s">
        <v>75</v>
      </c>
      <c r="H195" s="1" t="s">
        <v>1244</v>
      </c>
      <c r="I195" s="1" t="s">
        <v>77</v>
      </c>
      <c r="J195" s="1" t="s">
        <v>78</v>
      </c>
      <c r="K195" s="1" t="s">
        <v>172</v>
      </c>
      <c r="L195" s="8" t="s">
        <v>172</v>
      </c>
      <c r="M195" s="1" t="s">
        <v>79</v>
      </c>
      <c r="N195" s="1" t="s">
        <v>1118</v>
      </c>
      <c r="O195" s="76" t="s">
        <v>1441</v>
      </c>
      <c r="P195" s="1" t="s">
        <v>813</v>
      </c>
      <c r="Q195" s="1" t="s">
        <v>813</v>
      </c>
      <c r="R195" s="1" t="s">
        <v>9057</v>
      </c>
      <c r="S195" s="1" t="s">
        <v>84</v>
      </c>
      <c r="T195" s="1" t="s">
        <v>72</v>
      </c>
      <c r="U195" s="1" t="s">
        <v>104</v>
      </c>
      <c r="V195" s="1" t="s">
        <v>1442</v>
      </c>
      <c r="W195" s="1" t="s">
        <v>87</v>
      </c>
      <c r="X195" s="1">
        <v>47</v>
      </c>
      <c r="Y195" s="1" t="s">
        <v>88</v>
      </c>
      <c r="Z195" s="1" t="s">
        <v>72</v>
      </c>
      <c r="AA195" s="1" t="s">
        <v>954</v>
      </c>
      <c r="AB195" s="1" t="s">
        <v>90</v>
      </c>
      <c r="AC195" s="1" t="s">
        <v>91</v>
      </c>
      <c r="AD195" s="1" t="s">
        <v>216</v>
      </c>
      <c r="AE195" s="1" t="s">
        <v>72</v>
      </c>
      <c r="AF195" s="1" t="s">
        <v>72</v>
      </c>
      <c r="AG195" s="1" t="s">
        <v>72</v>
      </c>
      <c r="AH195" s="1" t="s">
        <v>72</v>
      </c>
      <c r="AI195" s="1">
        <v>2</v>
      </c>
      <c r="AJ195" s="1" t="s">
        <v>430</v>
      </c>
      <c r="AK195" s="1" t="s">
        <v>220</v>
      </c>
      <c r="AL195" s="1" t="s">
        <v>72</v>
      </c>
      <c r="AM195" s="1" t="s">
        <v>72</v>
      </c>
      <c r="AN195" s="3">
        <v>44455</v>
      </c>
      <c r="AO195" s="1" t="s">
        <v>1444</v>
      </c>
      <c r="AP195" s="1" t="s">
        <v>1444</v>
      </c>
      <c r="AQ195" s="1" t="s">
        <v>247</v>
      </c>
      <c r="AR195" s="1">
        <v>4</v>
      </c>
      <c r="AS195" s="1" t="s">
        <v>742</v>
      </c>
      <c r="AT195" s="1" t="s">
        <v>88</v>
      </c>
      <c r="AU195" s="1" t="s">
        <v>72</v>
      </c>
      <c r="AV195" s="1" t="s">
        <v>88</v>
      </c>
      <c r="AW195" s="1" t="s">
        <v>79</v>
      </c>
      <c r="AX195" s="1" t="s">
        <v>72</v>
      </c>
      <c r="AY195" s="1" t="s">
        <v>1343</v>
      </c>
      <c r="AZ195" s="1" t="s">
        <v>1445</v>
      </c>
      <c r="BA195" s="1">
        <v>70</v>
      </c>
      <c r="BB195" s="1" t="s">
        <v>160</v>
      </c>
      <c r="BC195" s="1" t="s">
        <v>440</v>
      </c>
    </row>
    <row r="196" spans="1:55" ht="18.600000000000001" customHeight="1">
      <c r="A196" s="1" t="s">
        <v>1446</v>
      </c>
      <c r="B196" s="1">
        <v>210152</v>
      </c>
      <c r="C196" s="1" t="s">
        <v>71</v>
      </c>
      <c r="D196" s="3">
        <v>44455</v>
      </c>
      <c r="E196" s="1" t="s">
        <v>776</v>
      </c>
      <c r="F196" s="1" t="s">
        <v>1447</v>
      </c>
      <c r="G196" s="1" t="s">
        <v>75</v>
      </c>
      <c r="H196" s="1" t="s">
        <v>960</v>
      </c>
      <c r="I196" s="1" t="s">
        <v>77</v>
      </c>
      <c r="J196" s="1" t="s">
        <v>78</v>
      </c>
      <c r="K196" s="1" t="s">
        <v>78</v>
      </c>
      <c r="L196" s="1" t="s">
        <v>78</v>
      </c>
      <c r="M196" s="1" t="s">
        <v>96</v>
      </c>
      <c r="N196" s="1" t="s">
        <v>72</v>
      </c>
      <c r="O196" s="19" t="s">
        <v>847</v>
      </c>
      <c r="P196" s="1" t="s">
        <v>83</v>
      </c>
      <c r="Q196" s="1" t="s">
        <v>123</v>
      </c>
      <c r="R196" s="1" t="s">
        <v>9043</v>
      </c>
      <c r="S196" s="1" t="s">
        <v>443</v>
      </c>
      <c r="T196" s="1" t="s">
        <v>72</v>
      </c>
      <c r="U196" s="1" t="s">
        <v>444</v>
      </c>
      <c r="V196" s="1" t="s">
        <v>444</v>
      </c>
      <c r="W196" s="1" t="s">
        <v>126</v>
      </c>
      <c r="X196" s="1">
        <v>55</v>
      </c>
      <c r="Y196" s="1" t="s">
        <v>88</v>
      </c>
      <c r="Z196" s="1" t="s">
        <v>72</v>
      </c>
      <c r="AA196" s="1" t="s">
        <v>299</v>
      </c>
      <c r="AB196" s="1" t="s">
        <v>90</v>
      </c>
      <c r="AC196" s="1" t="s">
        <v>91</v>
      </c>
      <c r="AD196" s="1" t="s">
        <v>216</v>
      </c>
      <c r="AE196" s="1" t="s">
        <v>72</v>
      </c>
      <c r="AF196" s="1" t="s">
        <v>254</v>
      </c>
      <c r="AG196" s="1">
        <v>2</v>
      </c>
      <c r="AH196" s="1" t="s">
        <v>750</v>
      </c>
      <c r="AI196" s="1">
        <v>3</v>
      </c>
      <c r="AJ196" s="1" t="s">
        <v>219</v>
      </c>
      <c r="AK196" s="1" t="s">
        <v>1089</v>
      </c>
      <c r="AL196" s="1" t="s">
        <v>72</v>
      </c>
      <c r="AM196" s="1" t="s">
        <v>72</v>
      </c>
      <c r="AN196" s="3">
        <v>44456</v>
      </c>
      <c r="AO196" s="1" t="s">
        <v>1449</v>
      </c>
      <c r="AP196" s="1" t="s">
        <v>1449</v>
      </c>
      <c r="AQ196" s="1" t="s">
        <v>800</v>
      </c>
      <c r="AR196" s="1">
        <v>4</v>
      </c>
      <c r="AS196" s="1" t="s">
        <v>742</v>
      </c>
      <c r="AT196" s="1" t="s">
        <v>75</v>
      </c>
      <c r="AU196" s="1" t="s">
        <v>72</v>
      </c>
      <c r="AV196" s="1" t="s">
        <v>88</v>
      </c>
      <c r="AW196" s="1" t="s">
        <v>96</v>
      </c>
      <c r="AX196" s="1" t="s">
        <v>72</v>
      </c>
      <c r="AY196" s="1" t="s">
        <v>1450</v>
      </c>
      <c r="AZ196" s="1" t="s">
        <v>1451</v>
      </c>
      <c r="BA196" s="1">
        <v>121</v>
      </c>
      <c r="BB196" s="1" t="s">
        <v>918</v>
      </c>
      <c r="BC196" s="16"/>
    </row>
    <row r="197" spans="1:55" ht="18.600000000000001" customHeight="1">
      <c r="A197" s="1" t="s">
        <v>1452</v>
      </c>
      <c r="B197" s="1">
        <v>210153</v>
      </c>
      <c r="C197" s="1" t="s">
        <v>497</v>
      </c>
      <c r="D197" s="3">
        <v>44456</v>
      </c>
      <c r="E197" s="1" t="s">
        <v>776</v>
      </c>
      <c r="F197" s="1" t="s">
        <v>1453</v>
      </c>
      <c r="G197" s="1" t="s">
        <v>75</v>
      </c>
      <c r="H197" s="1" t="s">
        <v>830</v>
      </c>
      <c r="I197" s="1" t="s">
        <v>497</v>
      </c>
      <c r="J197" s="1" t="s">
        <v>78</v>
      </c>
      <c r="K197" s="1" t="s">
        <v>78</v>
      </c>
      <c r="L197" s="1" t="s">
        <v>78</v>
      </c>
      <c r="M197" s="1" t="s">
        <v>96</v>
      </c>
      <c r="N197" s="1" t="s">
        <v>72</v>
      </c>
      <c r="O197" s="16" t="s">
        <v>1409</v>
      </c>
      <c r="P197" s="1" t="s">
        <v>778</v>
      </c>
      <c r="Q197" s="1" t="s">
        <v>779</v>
      </c>
      <c r="R197" s="1" t="s">
        <v>9036</v>
      </c>
      <c r="S197" s="1" t="s">
        <v>84</v>
      </c>
      <c r="T197" s="1" t="s">
        <v>72</v>
      </c>
      <c r="U197" s="1" t="s">
        <v>140</v>
      </c>
      <c r="V197" s="1" t="s">
        <v>140</v>
      </c>
      <c r="W197" s="1" t="s">
        <v>126</v>
      </c>
      <c r="X197" s="1">
        <v>63</v>
      </c>
      <c r="Y197" s="1" t="s">
        <v>88</v>
      </c>
      <c r="Z197" s="1" t="s">
        <v>72</v>
      </c>
      <c r="AA197" s="1" t="s">
        <v>299</v>
      </c>
      <c r="AB197" s="1" t="s">
        <v>90</v>
      </c>
      <c r="AC197" s="1" t="s">
        <v>91</v>
      </c>
      <c r="AD197" s="1" t="s">
        <v>92</v>
      </c>
      <c r="AE197" s="1" t="s">
        <v>72</v>
      </c>
      <c r="AF197" s="1" t="s">
        <v>72</v>
      </c>
      <c r="AG197" s="1" t="s">
        <v>72</v>
      </c>
      <c r="AH197" s="1" t="s">
        <v>72</v>
      </c>
      <c r="AI197" s="1" t="s">
        <v>72</v>
      </c>
      <c r="AJ197" s="1" t="s">
        <v>72</v>
      </c>
      <c r="AK197" s="1" t="s">
        <v>220</v>
      </c>
      <c r="AL197" s="1" t="s">
        <v>72</v>
      </c>
      <c r="AM197" s="1" t="s">
        <v>72</v>
      </c>
      <c r="AN197" s="3">
        <v>44456</v>
      </c>
      <c r="AO197" s="1" t="s">
        <v>470</v>
      </c>
      <c r="AP197" s="1" t="s">
        <v>470</v>
      </c>
      <c r="AQ197" s="1" t="s">
        <v>247</v>
      </c>
      <c r="AR197" s="1">
        <v>4</v>
      </c>
      <c r="AS197" s="1" t="s">
        <v>742</v>
      </c>
      <c r="AT197" s="1" t="s">
        <v>75</v>
      </c>
      <c r="AU197" s="1" t="s">
        <v>72</v>
      </c>
      <c r="AV197" s="1" t="s">
        <v>88</v>
      </c>
      <c r="AW197" s="1" t="s">
        <v>96</v>
      </c>
      <c r="AX197" s="1" t="s">
        <v>72</v>
      </c>
      <c r="AY197" s="1" t="s">
        <v>1343</v>
      </c>
      <c r="AZ197" s="1" t="s">
        <v>1455</v>
      </c>
      <c r="BA197" s="1">
        <v>56</v>
      </c>
      <c r="BB197" s="21" t="s">
        <v>100</v>
      </c>
      <c r="BC197" s="16"/>
    </row>
    <row r="198" spans="1:55" ht="18.600000000000001" customHeight="1">
      <c r="A198" s="1" t="s">
        <v>1456</v>
      </c>
      <c r="B198" s="1">
        <v>210154</v>
      </c>
      <c r="C198" s="1" t="s">
        <v>71</v>
      </c>
      <c r="D198" s="3">
        <v>44457</v>
      </c>
      <c r="E198" s="1" t="s">
        <v>776</v>
      </c>
      <c r="F198" s="1" t="s">
        <v>1457</v>
      </c>
      <c r="G198" s="1" t="s">
        <v>75</v>
      </c>
      <c r="H198" s="1" t="s">
        <v>1244</v>
      </c>
      <c r="I198" s="1" t="s">
        <v>77</v>
      </c>
      <c r="J198" s="1" t="s">
        <v>78</v>
      </c>
      <c r="K198" s="1" t="s">
        <v>78</v>
      </c>
      <c r="L198" s="1" t="s">
        <v>78</v>
      </c>
      <c r="M198" s="1" t="s">
        <v>96</v>
      </c>
      <c r="N198" s="1" t="s">
        <v>72</v>
      </c>
      <c r="O198" s="16" t="s">
        <v>747</v>
      </c>
      <c r="P198" s="1" t="s">
        <v>778</v>
      </c>
      <c r="Q198" s="1" t="s">
        <v>779</v>
      </c>
      <c r="R198" s="1" t="s">
        <v>9036</v>
      </c>
      <c r="S198" s="1" t="s">
        <v>84</v>
      </c>
      <c r="T198" s="1" t="s">
        <v>72</v>
      </c>
      <c r="U198" s="1" t="s">
        <v>140</v>
      </c>
      <c r="V198" s="1" t="s">
        <v>140</v>
      </c>
      <c r="W198" s="1" t="s">
        <v>87</v>
      </c>
      <c r="X198" s="1">
        <v>75</v>
      </c>
      <c r="Y198" s="1" t="s">
        <v>88</v>
      </c>
      <c r="Z198" s="1" t="s">
        <v>72</v>
      </c>
      <c r="AA198" s="1" t="s">
        <v>414</v>
      </c>
      <c r="AB198" s="1" t="s">
        <v>90</v>
      </c>
      <c r="AC198" s="1" t="s">
        <v>91</v>
      </c>
      <c r="AD198" s="1" t="s">
        <v>92</v>
      </c>
      <c r="AE198" s="1" t="s">
        <v>72</v>
      </c>
      <c r="AF198" s="1" t="s">
        <v>254</v>
      </c>
      <c r="AG198" s="1" t="s">
        <v>72</v>
      </c>
      <c r="AH198" s="1" t="s">
        <v>1274</v>
      </c>
      <c r="AI198" s="1" t="s">
        <v>72</v>
      </c>
      <c r="AJ198" s="1" t="s">
        <v>72</v>
      </c>
      <c r="AK198" s="1" t="s">
        <v>220</v>
      </c>
      <c r="AL198" s="1" t="s">
        <v>72</v>
      </c>
      <c r="AM198" s="1" t="s">
        <v>72</v>
      </c>
      <c r="AN198" s="3">
        <v>44457</v>
      </c>
      <c r="AO198" s="1" t="s">
        <v>1458</v>
      </c>
      <c r="AP198" s="1" t="s">
        <v>1458</v>
      </c>
      <c r="AQ198" s="1" t="s">
        <v>247</v>
      </c>
      <c r="AR198" s="1">
        <v>4</v>
      </c>
      <c r="AS198" s="1" t="s">
        <v>742</v>
      </c>
      <c r="AT198" s="1" t="s">
        <v>75</v>
      </c>
      <c r="AU198" s="1" t="s">
        <v>72</v>
      </c>
      <c r="AV198" s="1" t="s">
        <v>88</v>
      </c>
      <c r="AW198" s="1" t="s">
        <v>96</v>
      </c>
      <c r="AX198" s="1" t="s">
        <v>72</v>
      </c>
      <c r="AY198" s="1" t="s">
        <v>1343</v>
      </c>
      <c r="AZ198" s="1" t="s">
        <v>1459</v>
      </c>
      <c r="BA198" s="1">
        <v>120</v>
      </c>
      <c r="BB198" s="1" t="s">
        <v>1406</v>
      </c>
      <c r="BC198" s="16"/>
    </row>
    <row r="199" spans="1:55" ht="18.600000000000001" customHeight="1">
      <c r="A199" s="1" t="s">
        <v>1460</v>
      </c>
      <c r="B199" s="1">
        <v>210155</v>
      </c>
      <c r="C199" s="1" t="s">
        <v>71</v>
      </c>
      <c r="D199" s="3">
        <v>44459</v>
      </c>
      <c r="E199" s="1" t="s">
        <v>776</v>
      </c>
      <c r="F199" s="1" t="s">
        <v>1461</v>
      </c>
      <c r="G199" s="1" t="s">
        <v>75</v>
      </c>
      <c r="H199" s="1" t="s">
        <v>1462</v>
      </c>
      <c r="I199" s="1" t="s">
        <v>77</v>
      </c>
      <c r="J199" s="1" t="s">
        <v>78</v>
      </c>
      <c r="K199" s="1" t="s">
        <v>172</v>
      </c>
      <c r="L199" s="1" t="s">
        <v>78</v>
      </c>
      <c r="M199" s="1" t="s">
        <v>79</v>
      </c>
      <c r="N199" s="1" t="s">
        <v>1463</v>
      </c>
      <c r="O199" s="76" t="s">
        <v>1464</v>
      </c>
      <c r="P199" s="1" t="s">
        <v>813</v>
      </c>
      <c r="Q199" s="1" t="s">
        <v>813</v>
      </c>
      <c r="R199" s="1" t="s">
        <v>9057</v>
      </c>
      <c r="S199" s="1" t="s">
        <v>490</v>
      </c>
      <c r="T199" s="1" t="s">
        <v>72</v>
      </c>
      <c r="U199" s="1" t="s">
        <v>491</v>
      </c>
      <c r="V199" s="1" t="s">
        <v>492</v>
      </c>
      <c r="W199" s="1" t="s">
        <v>126</v>
      </c>
      <c r="X199" s="1">
        <v>42</v>
      </c>
      <c r="Y199" s="1" t="s">
        <v>88</v>
      </c>
      <c r="Z199" s="1" t="s">
        <v>72</v>
      </c>
      <c r="AA199" s="1" t="s">
        <v>954</v>
      </c>
      <c r="AB199" s="1" t="s">
        <v>90</v>
      </c>
      <c r="AC199" s="1" t="s">
        <v>91</v>
      </c>
      <c r="AD199" s="1" t="s">
        <v>92</v>
      </c>
      <c r="AE199" s="1" t="s">
        <v>72</v>
      </c>
      <c r="AF199" s="1" t="s">
        <v>72</v>
      </c>
      <c r="AG199" s="1" t="s">
        <v>72</v>
      </c>
      <c r="AH199" s="1" t="s">
        <v>72</v>
      </c>
      <c r="AI199" s="1" t="s">
        <v>72</v>
      </c>
      <c r="AJ199" s="1" t="s">
        <v>72</v>
      </c>
      <c r="AK199" s="1" t="s">
        <v>1465</v>
      </c>
      <c r="AL199" s="1" t="s">
        <v>72</v>
      </c>
      <c r="AM199" s="1" t="s">
        <v>72</v>
      </c>
      <c r="AN199" s="3">
        <v>44459</v>
      </c>
      <c r="AO199" s="1" t="s">
        <v>1466</v>
      </c>
      <c r="AP199" s="1" t="s">
        <v>1466</v>
      </c>
      <c r="AQ199" s="1" t="s">
        <v>247</v>
      </c>
      <c r="AR199" s="1">
        <v>4</v>
      </c>
      <c r="AS199" s="1" t="s">
        <v>95</v>
      </c>
      <c r="AT199" s="1" t="s">
        <v>88</v>
      </c>
      <c r="AU199" s="1" t="s">
        <v>72</v>
      </c>
      <c r="AV199" s="1" t="s">
        <v>88</v>
      </c>
      <c r="AW199" s="1" t="s">
        <v>79</v>
      </c>
      <c r="AX199" s="1" t="s">
        <v>437</v>
      </c>
      <c r="AY199" s="1" t="s">
        <v>1343</v>
      </c>
      <c r="AZ199" s="1" t="s">
        <v>1467</v>
      </c>
      <c r="BA199" s="1">
        <v>57</v>
      </c>
      <c r="BB199" s="1" t="s">
        <v>160</v>
      </c>
      <c r="BC199" s="1" t="s">
        <v>440</v>
      </c>
    </row>
    <row r="200" spans="1:55" ht="18.600000000000001" customHeight="1">
      <c r="A200" s="1" t="s">
        <v>1468</v>
      </c>
      <c r="B200" s="1">
        <v>210156</v>
      </c>
      <c r="C200" s="1" t="s">
        <v>71</v>
      </c>
      <c r="D200" s="3">
        <v>44459</v>
      </c>
      <c r="E200" s="1" t="s">
        <v>776</v>
      </c>
      <c r="F200" s="1" t="s">
        <v>1469</v>
      </c>
      <c r="G200" s="1" t="s">
        <v>75</v>
      </c>
      <c r="H200" s="1" t="s">
        <v>208</v>
      </c>
      <c r="I200" s="1" t="s">
        <v>77</v>
      </c>
      <c r="J200" s="1" t="s">
        <v>78</v>
      </c>
      <c r="K200" s="1" t="s">
        <v>78</v>
      </c>
      <c r="L200" s="1" t="s">
        <v>78</v>
      </c>
      <c r="M200" s="1" t="s">
        <v>79</v>
      </c>
      <c r="N200" s="1" t="s">
        <v>72</v>
      </c>
      <c r="O200" s="16" t="s">
        <v>1470</v>
      </c>
      <c r="P200" s="1" t="s">
        <v>813</v>
      </c>
      <c r="Q200" s="1" t="s">
        <v>813</v>
      </c>
      <c r="R200" s="1" t="s">
        <v>9057</v>
      </c>
      <c r="S200" s="1" t="s">
        <v>152</v>
      </c>
      <c r="T200" s="1" t="s">
        <v>1370</v>
      </c>
      <c r="U200" s="1" t="s">
        <v>153</v>
      </c>
      <c r="V200" s="1" t="s">
        <v>164</v>
      </c>
      <c r="W200" s="1" t="s">
        <v>126</v>
      </c>
      <c r="X200" s="1">
        <v>60</v>
      </c>
      <c r="Y200" s="1" t="s">
        <v>88</v>
      </c>
      <c r="Z200" s="1" t="s">
        <v>72</v>
      </c>
      <c r="AA200" s="1" t="s">
        <v>299</v>
      </c>
      <c r="AB200" s="1" t="s">
        <v>90</v>
      </c>
      <c r="AC200" s="1" t="s">
        <v>91</v>
      </c>
      <c r="AD200" s="1" t="s">
        <v>216</v>
      </c>
      <c r="AE200" s="1" t="s">
        <v>72</v>
      </c>
      <c r="AF200" s="1" t="s">
        <v>244</v>
      </c>
      <c r="AG200" s="1">
        <v>2</v>
      </c>
      <c r="AH200" s="1" t="s">
        <v>1471</v>
      </c>
      <c r="AI200" s="1">
        <v>8</v>
      </c>
      <c r="AJ200" s="1" t="s">
        <v>1411</v>
      </c>
      <c r="AK200" s="1" t="s">
        <v>1023</v>
      </c>
      <c r="AL200" s="1" t="s">
        <v>878</v>
      </c>
      <c r="AM200" s="1" t="s">
        <v>72</v>
      </c>
      <c r="AN200" s="3">
        <v>44459</v>
      </c>
      <c r="AO200" s="1" t="s">
        <v>1472</v>
      </c>
      <c r="AP200" s="1" t="s">
        <v>1473</v>
      </c>
      <c r="AQ200" s="1" t="s">
        <v>800</v>
      </c>
      <c r="AR200" s="1">
        <v>4</v>
      </c>
      <c r="AS200" s="1" t="s">
        <v>95</v>
      </c>
      <c r="AT200" s="1" t="s">
        <v>75</v>
      </c>
      <c r="AU200" s="1" t="s">
        <v>72</v>
      </c>
      <c r="AV200" s="1" t="s">
        <v>88</v>
      </c>
      <c r="AW200" s="1" t="s">
        <v>79</v>
      </c>
      <c r="AX200" s="1" t="s">
        <v>72</v>
      </c>
      <c r="AY200" s="1" t="s">
        <v>1474</v>
      </c>
      <c r="AZ200" s="38" t="s">
        <v>1475</v>
      </c>
      <c r="BA200" s="1">
        <v>75</v>
      </c>
      <c r="BB200" s="1" t="s">
        <v>160</v>
      </c>
      <c r="BC200" s="1" t="s">
        <v>440</v>
      </c>
    </row>
    <row r="201" spans="1:55" ht="18.600000000000001" customHeight="1">
      <c r="A201" s="1" t="s">
        <v>1476</v>
      </c>
      <c r="B201" s="1">
        <v>210157</v>
      </c>
      <c r="C201" s="1" t="s">
        <v>71</v>
      </c>
      <c r="D201" s="3">
        <v>44460</v>
      </c>
      <c r="E201" s="1" t="s">
        <v>776</v>
      </c>
      <c r="F201" s="1" t="s">
        <v>1477</v>
      </c>
      <c r="G201" s="1" t="s">
        <v>75</v>
      </c>
      <c r="H201" s="1" t="s">
        <v>208</v>
      </c>
      <c r="I201" s="1" t="s">
        <v>77</v>
      </c>
      <c r="J201" s="1" t="s">
        <v>78</v>
      </c>
      <c r="K201" s="1" t="s">
        <v>172</v>
      </c>
      <c r="L201" s="1" t="s">
        <v>78</v>
      </c>
      <c r="M201" s="1" t="s">
        <v>79</v>
      </c>
      <c r="N201" s="1" t="s">
        <v>456</v>
      </c>
      <c r="O201" s="76" t="s">
        <v>1478</v>
      </c>
      <c r="P201" s="1" t="s">
        <v>778</v>
      </c>
      <c r="Q201" s="1" t="s">
        <v>779</v>
      </c>
      <c r="R201" s="1" t="s">
        <v>9036</v>
      </c>
      <c r="S201" s="1" t="s">
        <v>291</v>
      </c>
      <c r="T201" s="1" t="s">
        <v>72</v>
      </c>
      <c r="U201" s="1" t="s">
        <v>292</v>
      </c>
      <c r="V201" s="1" t="s">
        <v>1479</v>
      </c>
      <c r="W201" s="1" t="s">
        <v>126</v>
      </c>
      <c r="X201" s="1">
        <v>40</v>
      </c>
      <c r="Y201" s="1" t="s">
        <v>88</v>
      </c>
      <c r="Z201" s="1" t="s">
        <v>72</v>
      </c>
      <c r="AA201" s="1" t="s">
        <v>299</v>
      </c>
      <c r="AB201" s="1" t="s">
        <v>90</v>
      </c>
      <c r="AC201" s="1" t="s">
        <v>91</v>
      </c>
      <c r="AD201" s="1" t="s">
        <v>216</v>
      </c>
      <c r="AE201" s="1" t="s">
        <v>72</v>
      </c>
      <c r="AF201" s="1" t="s">
        <v>72</v>
      </c>
      <c r="AG201" s="1" t="s">
        <v>72</v>
      </c>
      <c r="AH201" s="1" t="s">
        <v>72</v>
      </c>
      <c r="AI201" s="1">
        <v>4</v>
      </c>
      <c r="AJ201" s="1" t="s">
        <v>219</v>
      </c>
      <c r="AK201" s="1" t="s">
        <v>1480</v>
      </c>
      <c r="AL201" s="1" t="s">
        <v>72</v>
      </c>
      <c r="AM201" s="1" t="s">
        <v>72</v>
      </c>
      <c r="AN201" s="3">
        <v>44460</v>
      </c>
      <c r="AO201" s="1" t="s">
        <v>1482</v>
      </c>
      <c r="AP201" s="1" t="s">
        <v>1483</v>
      </c>
      <c r="AQ201" s="1" t="s">
        <v>800</v>
      </c>
      <c r="AR201" s="1">
        <v>4</v>
      </c>
      <c r="AS201" s="1" t="s">
        <v>742</v>
      </c>
      <c r="AT201" s="1" t="s">
        <v>88</v>
      </c>
      <c r="AU201" s="1" t="s">
        <v>72</v>
      </c>
      <c r="AV201" s="1" t="s">
        <v>88</v>
      </c>
      <c r="AW201" s="1" t="s">
        <v>79</v>
      </c>
      <c r="AX201" s="1" t="s">
        <v>72</v>
      </c>
      <c r="AY201" s="1" t="s">
        <v>1385</v>
      </c>
      <c r="AZ201" s="1" t="s">
        <v>1484</v>
      </c>
      <c r="BA201" s="1">
        <v>70</v>
      </c>
      <c r="BB201" s="1" t="s">
        <v>160</v>
      </c>
      <c r="BC201" s="1" t="s">
        <v>440</v>
      </c>
    </row>
    <row r="202" spans="1:55" ht="18.600000000000001" customHeight="1">
      <c r="A202" s="1" t="s">
        <v>1485</v>
      </c>
      <c r="B202" s="1">
        <v>210158</v>
      </c>
      <c r="C202" s="1" t="s">
        <v>71</v>
      </c>
      <c r="D202" s="3">
        <v>44460</v>
      </c>
      <c r="E202" s="1" t="s">
        <v>73</v>
      </c>
      <c r="F202" s="1" t="s">
        <v>1486</v>
      </c>
      <c r="G202" s="1" t="s">
        <v>75</v>
      </c>
      <c r="H202" s="1" t="s">
        <v>208</v>
      </c>
      <c r="I202" s="1" t="s">
        <v>77</v>
      </c>
      <c r="J202" s="1" t="s">
        <v>78</v>
      </c>
      <c r="K202" s="1" t="s">
        <v>78</v>
      </c>
      <c r="L202" s="1" t="s">
        <v>78</v>
      </c>
      <c r="M202" s="1" t="s">
        <v>79</v>
      </c>
      <c r="N202" s="1" t="s">
        <v>72</v>
      </c>
      <c r="O202" s="16" t="s">
        <v>1487</v>
      </c>
      <c r="P202" s="1" t="s">
        <v>516</v>
      </c>
      <c r="Q202" s="1" t="s">
        <v>517</v>
      </c>
      <c r="R202" s="1" t="s">
        <v>1488</v>
      </c>
      <c r="S202" s="1" t="s">
        <v>152</v>
      </c>
      <c r="T202" s="1" t="s">
        <v>72</v>
      </c>
      <c r="U202" s="1" t="s">
        <v>153</v>
      </c>
      <c r="V202" s="1" t="s">
        <v>154</v>
      </c>
      <c r="W202" s="1" t="s">
        <v>126</v>
      </c>
      <c r="X202" s="1">
        <v>40</v>
      </c>
      <c r="Y202" s="1" t="s">
        <v>88</v>
      </c>
      <c r="Z202" s="1" t="s">
        <v>72</v>
      </c>
      <c r="AA202" s="1" t="s">
        <v>954</v>
      </c>
      <c r="AB202" s="1" t="s">
        <v>90</v>
      </c>
      <c r="AC202" s="1" t="s">
        <v>91</v>
      </c>
      <c r="AD202" s="1" t="s">
        <v>92</v>
      </c>
      <c r="AE202" s="1" t="s">
        <v>72</v>
      </c>
      <c r="AF202" s="1" t="s">
        <v>229</v>
      </c>
      <c r="AG202" s="1" t="s">
        <v>72</v>
      </c>
      <c r="AH202" s="1" t="s">
        <v>230</v>
      </c>
      <c r="AI202" s="1" t="s">
        <v>72</v>
      </c>
      <c r="AJ202" s="1" t="s">
        <v>72</v>
      </c>
      <c r="AK202" s="1" t="s">
        <v>1120</v>
      </c>
      <c r="AL202" s="1" t="s">
        <v>72</v>
      </c>
      <c r="AM202" s="1" t="s">
        <v>72</v>
      </c>
      <c r="AN202" s="3">
        <v>44460</v>
      </c>
      <c r="AO202" s="1" t="s">
        <v>1490</v>
      </c>
      <c r="AP202" s="1" t="s">
        <v>1490</v>
      </c>
      <c r="AQ202" s="1" t="s">
        <v>800</v>
      </c>
      <c r="AR202" s="1">
        <v>4</v>
      </c>
      <c r="AS202" s="1" t="s">
        <v>742</v>
      </c>
      <c r="AT202" s="1" t="s">
        <v>75</v>
      </c>
      <c r="AU202" s="1" t="s">
        <v>72</v>
      </c>
      <c r="AV202" s="1" t="s">
        <v>88</v>
      </c>
      <c r="AW202" s="1" t="s">
        <v>79</v>
      </c>
      <c r="AX202" s="1" t="s">
        <v>72</v>
      </c>
      <c r="AY202" s="1" t="s">
        <v>1385</v>
      </c>
      <c r="AZ202" s="1" t="s">
        <v>1491</v>
      </c>
      <c r="BA202" s="1">
        <v>64</v>
      </c>
      <c r="BB202" s="1" t="s">
        <v>160</v>
      </c>
      <c r="BC202" s="1" t="s">
        <v>440</v>
      </c>
    </row>
    <row r="203" spans="1:55" ht="18.600000000000001" customHeight="1">
      <c r="A203" s="1" t="s">
        <v>1492</v>
      </c>
      <c r="B203" s="1">
        <v>210159</v>
      </c>
      <c r="C203" s="1" t="s">
        <v>71</v>
      </c>
      <c r="D203" s="3">
        <v>44461</v>
      </c>
      <c r="E203" s="1" t="s">
        <v>73</v>
      </c>
      <c r="F203" s="1" t="s">
        <v>1493</v>
      </c>
      <c r="G203" s="1" t="s">
        <v>75</v>
      </c>
      <c r="H203" s="1" t="s">
        <v>208</v>
      </c>
      <c r="I203" s="1" t="s">
        <v>77</v>
      </c>
      <c r="J203" s="1" t="s">
        <v>78</v>
      </c>
      <c r="K203" s="1" t="s">
        <v>78</v>
      </c>
      <c r="L203" s="1" t="s">
        <v>78</v>
      </c>
      <c r="M203" s="1" t="s">
        <v>79</v>
      </c>
      <c r="N203" s="1" t="s">
        <v>440</v>
      </c>
      <c r="O203" s="78" t="s">
        <v>847</v>
      </c>
      <c r="P203" s="1" t="s">
        <v>516</v>
      </c>
      <c r="Q203" s="1" t="s">
        <v>517</v>
      </c>
      <c r="R203" s="1" t="s">
        <v>1488</v>
      </c>
      <c r="S203" s="1" t="s">
        <v>152</v>
      </c>
      <c r="T203" s="1" t="s">
        <v>72</v>
      </c>
      <c r="U203" s="1" t="s">
        <v>153</v>
      </c>
      <c r="V203" s="1" t="s">
        <v>164</v>
      </c>
      <c r="W203" s="1" t="s">
        <v>126</v>
      </c>
      <c r="X203" s="1">
        <v>38</v>
      </c>
      <c r="Y203" s="1" t="s">
        <v>88</v>
      </c>
      <c r="Z203" s="1" t="s">
        <v>72</v>
      </c>
      <c r="AA203" s="1" t="s">
        <v>414</v>
      </c>
      <c r="AB203" s="1" t="s">
        <v>90</v>
      </c>
      <c r="AC203" s="1" t="s">
        <v>91</v>
      </c>
      <c r="AD203" s="1" t="s">
        <v>92</v>
      </c>
      <c r="AE203" s="1" t="s">
        <v>72</v>
      </c>
      <c r="AF203" s="1" t="s">
        <v>254</v>
      </c>
      <c r="AG203" s="1" t="s">
        <v>72</v>
      </c>
      <c r="AH203" s="1" t="s">
        <v>255</v>
      </c>
      <c r="AI203" s="1" t="s">
        <v>72</v>
      </c>
      <c r="AJ203" s="1" t="s">
        <v>72</v>
      </c>
      <c r="AK203" s="1" t="s">
        <v>1494</v>
      </c>
      <c r="AL203" s="1" t="s">
        <v>72</v>
      </c>
      <c r="AM203" s="1" t="s">
        <v>72</v>
      </c>
      <c r="AN203" s="3">
        <v>44462</v>
      </c>
      <c r="AO203" s="1" t="s">
        <v>1496</v>
      </c>
      <c r="AP203" s="1" t="s">
        <v>1496</v>
      </c>
      <c r="AQ203" s="1" t="s">
        <v>800</v>
      </c>
      <c r="AR203" s="1">
        <v>4</v>
      </c>
      <c r="AS203" s="1" t="s">
        <v>95</v>
      </c>
      <c r="AT203" s="1" t="s">
        <v>75</v>
      </c>
      <c r="AU203" s="1" t="s">
        <v>72</v>
      </c>
      <c r="AV203" s="1" t="s">
        <v>88</v>
      </c>
      <c r="AW203" s="1" t="s">
        <v>79</v>
      </c>
      <c r="AX203" s="1" t="s">
        <v>72</v>
      </c>
      <c r="AY203" s="1" t="s">
        <v>1474</v>
      </c>
      <c r="AZ203" s="1" t="s">
        <v>1497</v>
      </c>
      <c r="BA203" s="1">
        <v>38</v>
      </c>
      <c r="BB203" s="1" t="s">
        <v>160</v>
      </c>
      <c r="BC203" s="1" t="s">
        <v>440</v>
      </c>
    </row>
    <row r="204" spans="1:55" ht="18.600000000000001" customHeight="1">
      <c r="A204" s="1">
        <v>210160</v>
      </c>
      <c r="B204" s="1">
        <v>210160</v>
      </c>
      <c r="C204" s="1" t="s">
        <v>71</v>
      </c>
      <c r="D204" s="3">
        <v>44462</v>
      </c>
      <c r="E204" s="1" t="s">
        <v>776</v>
      </c>
      <c r="F204" s="1" t="s">
        <v>1498</v>
      </c>
      <c r="G204" s="1" t="s">
        <v>75</v>
      </c>
      <c r="H204" s="1" t="s">
        <v>170</v>
      </c>
      <c r="I204" s="1" t="s">
        <v>473</v>
      </c>
      <c r="J204" s="1" t="s">
        <v>78</v>
      </c>
      <c r="K204" s="1" t="s">
        <v>78</v>
      </c>
      <c r="L204" s="8" t="s">
        <v>172</v>
      </c>
      <c r="M204" s="1" t="s">
        <v>79</v>
      </c>
      <c r="N204" s="1" t="s">
        <v>1499</v>
      </c>
      <c r="O204" s="75" t="s">
        <v>72</v>
      </c>
      <c r="P204" s="1" t="s">
        <v>813</v>
      </c>
      <c r="Q204" s="1" t="s">
        <v>813</v>
      </c>
      <c r="R204" s="1" t="s">
        <v>9057</v>
      </c>
      <c r="S204" s="1" t="s">
        <v>84</v>
      </c>
      <c r="T204" s="1" t="s">
        <v>72</v>
      </c>
      <c r="U204" s="1" t="s">
        <v>323</v>
      </c>
      <c r="V204" s="1" t="s">
        <v>324</v>
      </c>
      <c r="W204" s="1" t="s">
        <v>87</v>
      </c>
      <c r="X204" s="1">
        <v>77</v>
      </c>
      <c r="Y204" s="1" t="s">
        <v>88</v>
      </c>
      <c r="Z204" s="1" t="s">
        <v>72</v>
      </c>
      <c r="AA204" s="1" t="s">
        <v>414</v>
      </c>
      <c r="AB204" s="1" t="s">
        <v>90</v>
      </c>
      <c r="AC204" s="1" t="s">
        <v>91</v>
      </c>
      <c r="AD204" s="1" t="s">
        <v>92</v>
      </c>
      <c r="AE204" s="1" t="s">
        <v>72</v>
      </c>
      <c r="AF204" s="1" t="s">
        <v>72</v>
      </c>
      <c r="AG204" s="1" t="s">
        <v>72</v>
      </c>
      <c r="AH204" s="1" t="s">
        <v>72</v>
      </c>
      <c r="AI204" s="1" t="s">
        <v>72</v>
      </c>
      <c r="AJ204" s="1" t="s">
        <v>72</v>
      </c>
      <c r="AK204" s="1" t="s">
        <v>220</v>
      </c>
      <c r="AL204" s="1" t="s">
        <v>878</v>
      </c>
      <c r="AM204" s="1" t="s">
        <v>72</v>
      </c>
      <c r="AN204" s="1" t="s">
        <v>72</v>
      </c>
      <c r="AO204" s="1" t="s">
        <v>72</v>
      </c>
      <c r="AP204" s="1" t="s">
        <v>72</v>
      </c>
      <c r="AQ204" s="1" t="s">
        <v>72</v>
      </c>
      <c r="AR204" s="1" t="s">
        <v>72</v>
      </c>
      <c r="AS204" s="1" t="s">
        <v>72</v>
      </c>
      <c r="AT204" s="1" t="s">
        <v>72</v>
      </c>
      <c r="AU204" s="1" t="s">
        <v>72</v>
      </c>
      <c r="AV204" s="1" t="s">
        <v>88</v>
      </c>
      <c r="AW204" s="1" t="s">
        <v>79</v>
      </c>
      <c r="AX204" s="1" t="s">
        <v>72</v>
      </c>
      <c r="AY204" s="1" t="s">
        <v>72</v>
      </c>
      <c r="AZ204" s="1" t="s">
        <v>72</v>
      </c>
      <c r="BA204" s="1" t="s">
        <v>72</v>
      </c>
      <c r="BB204" s="1" t="s">
        <v>160</v>
      </c>
      <c r="BC204" s="16"/>
    </row>
    <row r="205" spans="1:55" ht="18.600000000000001" customHeight="1">
      <c r="A205" s="1">
        <v>210161</v>
      </c>
      <c r="B205" s="1">
        <v>210161</v>
      </c>
      <c r="C205" s="1" t="s">
        <v>71</v>
      </c>
      <c r="D205" s="3">
        <v>44462</v>
      </c>
      <c r="E205" s="1" t="s">
        <v>498</v>
      </c>
      <c r="F205" s="1" t="s">
        <v>1500</v>
      </c>
      <c r="G205" s="1" t="s">
        <v>75</v>
      </c>
      <c r="H205" s="1" t="s">
        <v>1244</v>
      </c>
      <c r="I205" s="1" t="s">
        <v>77</v>
      </c>
      <c r="J205" s="1" t="s">
        <v>78</v>
      </c>
      <c r="K205" s="1" t="s">
        <v>78</v>
      </c>
      <c r="L205" s="1" t="s">
        <v>78</v>
      </c>
      <c r="M205" s="1" t="s">
        <v>79</v>
      </c>
      <c r="N205" s="1" t="s">
        <v>72</v>
      </c>
      <c r="O205" s="75" t="s">
        <v>72</v>
      </c>
      <c r="P205" s="1" t="s">
        <v>394</v>
      </c>
      <c r="Q205" s="1" t="s">
        <v>394</v>
      </c>
      <c r="R205" s="1" t="s">
        <v>1954</v>
      </c>
      <c r="S205" s="1" t="s">
        <v>84</v>
      </c>
      <c r="T205" s="1" t="s">
        <v>72</v>
      </c>
      <c r="U205" s="1" t="s">
        <v>323</v>
      </c>
      <c r="V205" s="1" t="s">
        <v>324</v>
      </c>
      <c r="W205" s="1" t="s">
        <v>126</v>
      </c>
      <c r="X205" s="1">
        <v>59</v>
      </c>
      <c r="Y205" s="1" t="s">
        <v>88</v>
      </c>
      <c r="Z205" s="1" t="s">
        <v>72</v>
      </c>
      <c r="AA205" s="1" t="s">
        <v>299</v>
      </c>
      <c r="AB205" s="1" t="s">
        <v>90</v>
      </c>
      <c r="AC205" s="1" t="s">
        <v>91</v>
      </c>
      <c r="AD205" s="1" t="s">
        <v>92</v>
      </c>
      <c r="AE205" s="1" t="s">
        <v>72</v>
      </c>
      <c r="AF205" s="1" t="s">
        <v>72</v>
      </c>
      <c r="AG205" s="1" t="s">
        <v>72</v>
      </c>
      <c r="AH205" s="1" t="s">
        <v>72</v>
      </c>
      <c r="AI205" s="1" t="s">
        <v>72</v>
      </c>
      <c r="AJ205" s="1" t="s">
        <v>72</v>
      </c>
      <c r="AK205" s="1" t="s">
        <v>72</v>
      </c>
      <c r="AL205" s="1" t="s">
        <v>72</v>
      </c>
      <c r="AM205" s="1" t="s">
        <v>72</v>
      </c>
      <c r="AN205" s="3">
        <v>44462</v>
      </c>
      <c r="AO205" s="1" t="s">
        <v>72</v>
      </c>
      <c r="AP205" s="1" t="s">
        <v>72</v>
      </c>
      <c r="AQ205" s="1" t="s">
        <v>72</v>
      </c>
      <c r="AR205" s="1" t="s">
        <v>72</v>
      </c>
      <c r="AS205" s="1" t="s">
        <v>72</v>
      </c>
      <c r="AT205" s="1" t="s">
        <v>72</v>
      </c>
      <c r="AU205" s="1" t="s">
        <v>72</v>
      </c>
      <c r="AV205" s="1" t="s">
        <v>88</v>
      </c>
      <c r="AW205" s="1" t="s">
        <v>79</v>
      </c>
      <c r="AX205" s="1" t="s">
        <v>437</v>
      </c>
      <c r="AY205" s="1" t="s">
        <v>72</v>
      </c>
      <c r="AZ205" s="1" t="s">
        <v>72</v>
      </c>
      <c r="BA205" s="1" t="s">
        <v>72</v>
      </c>
      <c r="BB205" s="1" t="s">
        <v>160</v>
      </c>
      <c r="BC205" s="1" t="s">
        <v>440</v>
      </c>
    </row>
    <row r="206" spans="1:55" ht="18.600000000000001" customHeight="1">
      <c r="A206" s="1" t="s">
        <v>1501</v>
      </c>
      <c r="B206" s="1">
        <v>210162</v>
      </c>
      <c r="C206" s="1" t="s">
        <v>71</v>
      </c>
      <c r="D206" s="3">
        <v>44463</v>
      </c>
      <c r="E206" s="1" t="s">
        <v>776</v>
      </c>
      <c r="F206" s="1" t="s">
        <v>1502</v>
      </c>
      <c r="G206" s="1" t="s">
        <v>75</v>
      </c>
      <c r="H206" s="1" t="s">
        <v>1244</v>
      </c>
      <c r="I206" s="1" t="s">
        <v>77</v>
      </c>
      <c r="J206" s="1" t="s">
        <v>78</v>
      </c>
      <c r="K206" s="1" t="s">
        <v>78</v>
      </c>
      <c r="L206" s="1" t="s">
        <v>78</v>
      </c>
      <c r="M206" s="1" t="s">
        <v>96</v>
      </c>
      <c r="N206" s="1" t="s">
        <v>72</v>
      </c>
      <c r="O206" s="16" t="s">
        <v>1503</v>
      </c>
      <c r="P206" s="1" t="s">
        <v>813</v>
      </c>
      <c r="Q206" s="1" t="s">
        <v>813</v>
      </c>
      <c r="R206" s="1" t="s">
        <v>9057</v>
      </c>
      <c r="S206" s="1" t="s">
        <v>84</v>
      </c>
      <c r="T206" s="1" t="s">
        <v>72</v>
      </c>
      <c r="U206" s="1" t="s">
        <v>104</v>
      </c>
      <c r="V206" s="1" t="s">
        <v>1060</v>
      </c>
      <c r="W206" s="1" t="s">
        <v>87</v>
      </c>
      <c r="X206" s="1">
        <v>70</v>
      </c>
      <c r="Y206" s="1" t="s">
        <v>88</v>
      </c>
      <c r="Z206" s="1" t="s">
        <v>72</v>
      </c>
      <c r="AA206" s="1" t="s">
        <v>954</v>
      </c>
      <c r="AB206" s="1" t="s">
        <v>90</v>
      </c>
      <c r="AC206" s="1" t="s">
        <v>970</v>
      </c>
      <c r="AD206" s="1" t="s">
        <v>92</v>
      </c>
      <c r="AE206" s="1" t="s">
        <v>72</v>
      </c>
      <c r="AF206" s="1" t="s">
        <v>217</v>
      </c>
      <c r="AG206" s="1">
        <v>2</v>
      </c>
      <c r="AH206" s="1" t="s">
        <v>1504</v>
      </c>
      <c r="AI206" s="1" t="s">
        <v>72</v>
      </c>
      <c r="AJ206" s="1" t="s">
        <v>72</v>
      </c>
      <c r="AK206" s="1" t="s">
        <v>220</v>
      </c>
      <c r="AL206" s="1" t="s">
        <v>878</v>
      </c>
      <c r="AM206" s="1" t="s">
        <v>72</v>
      </c>
      <c r="AN206" s="3">
        <v>44463</v>
      </c>
      <c r="AO206" s="1" t="s">
        <v>72</v>
      </c>
      <c r="AP206" s="1" t="s">
        <v>72</v>
      </c>
      <c r="AQ206" s="1" t="s">
        <v>72</v>
      </c>
      <c r="AR206" s="1" t="s">
        <v>72</v>
      </c>
      <c r="AS206" s="1" t="s">
        <v>72</v>
      </c>
      <c r="AT206" s="1" t="s">
        <v>72</v>
      </c>
      <c r="AU206" s="1" t="s">
        <v>72</v>
      </c>
      <c r="AV206" s="1" t="s">
        <v>88</v>
      </c>
      <c r="AW206" s="1" t="s">
        <v>72</v>
      </c>
      <c r="AX206" s="1" t="s">
        <v>72</v>
      </c>
      <c r="AY206" s="1" t="s">
        <v>1506</v>
      </c>
      <c r="AZ206" s="1" t="s">
        <v>1507</v>
      </c>
      <c r="BA206" s="1">
        <v>49</v>
      </c>
      <c r="BB206" s="1" t="s">
        <v>547</v>
      </c>
      <c r="BC206" s="1" t="s">
        <v>1508</v>
      </c>
    </row>
    <row r="207" spans="1:55" ht="18.600000000000001" customHeight="1">
      <c r="A207" s="1" t="s">
        <v>1509</v>
      </c>
      <c r="B207" s="1">
        <v>210163</v>
      </c>
      <c r="C207" s="1" t="s">
        <v>497</v>
      </c>
      <c r="D207" s="3">
        <v>44463</v>
      </c>
      <c r="E207" s="1" t="s">
        <v>776</v>
      </c>
      <c r="F207" s="1" t="s">
        <v>1510</v>
      </c>
      <c r="G207" s="1" t="s">
        <v>75</v>
      </c>
      <c r="H207" s="1" t="s">
        <v>830</v>
      </c>
      <c r="I207" s="1" t="s">
        <v>497</v>
      </c>
      <c r="J207" s="1" t="s">
        <v>78</v>
      </c>
      <c r="K207" s="1" t="s">
        <v>78</v>
      </c>
      <c r="L207" s="1" t="s">
        <v>78</v>
      </c>
      <c r="M207" s="1" t="s">
        <v>96</v>
      </c>
      <c r="N207" s="1" t="s">
        <v>72</v>
      </c>
      <c r="O207" s="16" t="s">
        <v>1347</v>
      </c>
      <c r="P207" s="1" t="s">
        <v>778</v>
      </c>
      <c r="Q207" s="1" t="s">
        <v>779</v>
      </c>
      <c r="R207" s="1" t="s">
        <v>9036</v>
      </c>
      <c r="S207" s="1" t="s">
        <v>84</v>
      </c>
      <c r="T207" s="1" t="s">
        <v>72</v>
      </c>
      <c r="U207" s="1" t="s">
        <v>140</v>
      </c>
      <c r="V207" s="1" t="s">
        <v>181</v>
      </c>
      <c r="W207" s="1" t="s">
        <v>126</v>
      </c>
      <c r="X207" s="1">
        <v>55</v>
      </c>
      <c r="Y207" s="1" t="s">
        <v>88</v>
      </c>
      <c r="Z207" s="1" t="s">
        <v>72</v>
      </c>
      <c r="AA207" s="1" t="s">
        <v>299</v>
      </c>
      <c r="AB207" s="1" t="s">
        <v>90</v>
      </c>
      <c r="AC207" s="1" t="s">
        <v>91</v>
      </c>
      <c r="AD207" s="1" t="s">
        <v>92</v>
      </c>
      <c r="AE207" s="1" t="s">
        <v>72</v>
      </c>
      <c r="AF207" s="1" t="s">
        <v>72</v>
      </c>
      <c r="AG207" s="1" t="s">
        <v>72</v>
      </c>
      <c r="AH207" s="1" t="s">
        <v>72</v>
      </c>
      <c r="AI207" s="1" t="s">
        <v>72</v>
      </c>
      <c r="AJ207" s="1" t="s">
        <v>72</v>
      </c>
      <c r="AK207" s="1" t="s">
        <v>220</v>
      </c>
      <c r="AL207" s="1" t="s">
        <v>72</v>
      </c>
      <c r="AM207" s="1" t="s">
        <v>72</v>
      </c>
      <c r="AN207" s="3">
        <v>44463</v>
      </c>
      <c r="AO207" s="1" t="s">
        <v>1512</v>
      </c>
      <c r="AP207" s="1" t="s">
        <v>1512</v>
      </c>
      <c r="AQ207" s="1" t="s">
        <v>247</v>
      </c>
      <c r="AR207" s="1">
        <v>15</v>
      </c>
      <c r="AS207" s="1" t="s">
        <v>183</v>
      </c>
      <c r="AT207" s="1" t="s">
        <v>75</v>
      </c>
      <c r="AU207" s="1" t="s">
        <v>72</v>
      </c>
      <c r="AV207" s="1" t="s">
        <v>88</v>
      </c>
      <c r="AW207" s="1" t="s">
        <v>96</v>
      </c>
      <c r="AX207" s="1" t="s">
        <v>72</v>
      </c>
      <c r="AY207" s="1" t="s">
        <v>1343</v>
      </c>
      <c r="AZ207" s="1" t="s">
        <v>1513</v>
      </c>
      <c r="BA207" s="1">
        <v>63</v>
      </c>
      <c r="BB207" s="21" t="s">
        <v>100</v>
      </c>
      <c r="BC207" s="16"/>
    </row>
    <row r="208" spans="1:55" ht="18.600000000000001" customHeight="1">
      <c r="A208" s="1" t="s">
        <v>1514</v>
      </c>
      <c r="B208" s="1">
        <v>210164</v>
      </c>
      <c r="C208" s="1" t="s">
        <v>71</v>
      </c>
      <c r="D208" s="3">
        <v>44467</v>
      </c>
      <c r="E208" s="1" t="s">
        <v>776</v>
      </c>
      <c r="F208" s="1" t="s">
        <v>1515</v>
      </c>
      <c r="G208" s="1" t="s">
        <v>75</v>
      </c>
      <c r="H208" s="1" t="s">
        <v>1516</v>
      </c>
      <c r="I208" s="1" t="s">
        <v>77</v>
      </c>
      <c r="J208" s="1" t="s">
        <v>78</v>
      </c>
      <c r="K208" s="1" t="s">
        <v>78</v>
      </c>
      <c r="L208" s="1" t="s">
        <v>78</v>
      </c>
      <c r="M208" s="8" t="s">
        <v>79</v>
      </c>
      <c r="N208" s="1" t="s">
        <v>1333</v>
      </c>
      <c r="O208" s="78" t="s">
        <v>847</v>
      </c>
      <c r="P208" s="1" t="s">
        <v>813</v>
      </c>
      <c r="Q208" s="1" t="s">
        <v>813</v>
      </c>
      <c r="R208" s="1" t="s">
        <v>9057</v>
      </c>
      <c r="S208" s="1" t="s">
        <v>84</v>
      </c>
      <c r="T208" s="1" t="s">
        <v>72</v>
      </c>
      <c r="U208" s="1" t="s">
        <v>140</v>
      </c>
      <c r="V208" s="1" t="s">
        <v>181</v>
      </c>
      <c r="W208" s="1" t="s">
        <v>126</v>
      </c>
      <c r="X208" s="1">
        <v>50</v>
      </c>
      <c r="Y208" s="1" t="s">
        <v>88</v>
      </c>
      <c r="Z208" s="1" t="s">
        <v>72</v>
      </c>
      <c r="AA208" s="1" t="s">
        <v>299</v>
      </c>
      <c r="AB208" s="1" t="s">
        <v>90</v>
      </c>
      <c r="AC208" s="1" t="s">
        <v>91</v>
      </c>
      <c r="AD208" s="1" t="s">
        <v>1217</v>
      </c>
      <c r="AE208" s="1" t="s">
        <v>72</v>
      </c>
      <c r="AF208" s="1" t="s">
        <v>254</v>
      </c>
      <c r="AG208" s="1">
        <v>2</v>
      </c>
      <c r="AH208" s="1" t="s">
        <v>72</v>
      </c>
      <c r="AI208" s="1" t="s">
        <v>72</v>
      </c>
      <c r="AJ208" s="1" t="s">
        <v>72</v>
      </c>
      <c r="AK208" s="1" t="s">
        <v>220</v>
      </c>
      <c r="AL208" s="1" t="s">
        <v>72</v>
      </c>
      <c r="AM208" s="1" t="s">
        <v>72</v>
      </c>
      <c r="AN208" s="1" t="s">
        <v>72</v>
      </c>
      <c r="AO208" s="1" t="s">
        <v>72</v>
      </c>
      <c r="AP208" s="1" t="s">
        <v>72</v>
      </c>
      <c r="AQ208" s="1" t="s">
        <v>72</v>
      </c>
      <c r="AR208" s="1" t="s">
        <v>72</v>
      </c>
      <c r="AS208" s="1" t="s">
        <v>72</v>
      </c>
      <c r="AT208" s="1" t="s">
        <v>72</v>
      </c>
      <c r="AU208" s="1" t="s">
        <v>72</v>
      </c>
      <c r="AV208" s="1" t="s">
        <v>88</v>
      </c>
      <c r="AW208" s="1" t="s">
        <v>72</v>
      </c>
      <c r="AX208" s="1" t="s">
        <v>72</v>
      </c>
      <c r="AY208" s="1" t="s">
        <v>72</v>
      </c>
      <c r="AZ208" s="1" t="s">
        <v>72</v>
      </c>
      <c r="BA208" s="1" t="s">
        <v>72</v>
      </c>
      <c r="BB208" s="1" t="s">
        <v>547</v>
      </c>
      <c r="BC208" s="16"/>
    </row>
    <row r="209" spans="1:55" ht="18.600000000000001" customHeight="1">
      <c r="A209" s="1" t="s">
        <v>1517</v>
      </c>
      <c r="B209" s="1">
        <v>210165</v>
      </c>
      <c r="C209" s="1" t="s">
        <v>71</v>
      </c>
      <c r="D209" s="3">
        <v>44467</v>
      </c>
      <c r="E209" s="1" t="s">
        <v>73</v>
      </c>
      <c r="F209" s="1" t="s">
        <v>1518</v>
      </c>
      <c r="G209" s="1" t="s">
        <v>75</v>
      </c>
      <c r="H209" s="1" t="s">
        <v>208</v>
      </c>
      <c r="I209" s="1" t="s">
        <v>77</v>
      </c>
      <c r="J209" s="1" t="s">
        <v>78</v>
      </c>
      <c r="K209" s="1" t="s">
        <v>78</v>
      </c>
      <c r="L209" s="1" t="s">
        <v>78</v>
      </c>
      <c r="M209" s="1" t="s">
        <v>79</v>
      </c>
      <c r="N209" s="1" t="s">
        <v>1519</v>
      </c>
      <c r="O209" s="78" t="s">
        <v>1520</v>
      </c>
      <c r="P209" s="1" t="s">
        <v>516</v>
      </c>
      <c r="Q209" s="1" t="s">
        <v>517</v>
      </c>
      <c r="R209" s="1" t="s">
        <v>1488</v>
      </c>
      <c r="S209" s="1" t="s">
        <v>152</v>
      </c>
      <c r="T209" s="1" t="s">
        <v>72</v>
      </c>
      <c r="U209" s="1" t="s">
        <v>153</v>
      </c>
      <c r="V209" s="1" t="s">
        <v>154</v>
      </c>
      <c r="W209" s="1" t="s">
        <v>126</v>
      </c>
      <c r="X209" s="1">
        <v>62</v>
      </c>
      <c r="Y209" s="1" t="s">
        <v>88</v>
      </c>
      <c r="Z209" s="1" t="s">
        <v>72</v>
      </c>
      <c r="AA209" s="1" t="s">
        <v>414</v>
      </c>
      <c r="AB209" s="1" t="s">
        <v>90</v>
      </c>
      <c r="AC209" s="1" t="s">
        <v>91</v>
      </c>
      <c r="AD209" s="1" t="s">
        <v>92</v>
      </c>
      <c r="AE209" s="1" t="s">
        <v>72</v>
      </c>
      <c r="AF209" s="1" t="s">
        <v>229</v>
      </c>
      <c r="AG209" s="1" t="s">
        <v>72</v>
      </c>
      <c r="AH209" s="1" t="s">
        <v>255</v>
      </c>
      <c r="AI209" s="1" t="s">
        <v>72</v>
      </c>
      <c r="AJ209" s="1" t="s">
        <v>72</v>
      </c>
      <c r="AK209" s="1" t="s">
        <v>1120</v>
      </c>
      <c r="AL209" s="1" t="s">
        <v>72</v>
      </c>
      <c r="AM209" s="1" t="s">
        <v>72</v>
      </c>
      <c r="AN209" s="1" t="s">
        <v>72</v>
      </c>
      <c r="AO209" s="1" t="s">
        <v>72</v>
      </c>
      <c r="AP209" s="1" t="s">
        <v>72</v>
      </c>
      <c r="AQ209" s="1" t="s">
        <v>72</v>
      </c>
      <c r="AR209" s="1" t="s">
        <v>72</v>
      </c>
      <c r="AS209" s="1" t="s">
        <v>72</v>
      </c>
      <c r="AT209" s="1" t="s">
        <v>72</v>
      </c>
      <c r="AU209" s="1" t="s">
        <v>72</v>
      </c>
      <c r="AV209" s="1" t="s">
        <v>88</v>
      </c>
      <c r="AW209" s="1" t="s">
        <v>79</v>
      </c>
      <c r="AX209" s="1" t="s">
        <v>72</v>
      </c>
      <c r="AY209" s="1" t="s">
        <v>72</v>
      </c>
      <c r="AZ209" s="1" t="s">
        <v>72</v>
      </c>
      <c r="BA209" s="1" t="s">
        <v>72</v>
      </c>
      <c r="BB209" s="1" t="s">
        <v>160</v>
      </c>
      <c r="BC209" s="1" t="s">
        <v>707</v>
      </c>
    </row>
    <row r="210" spans="1:55" ht="18.600000000000001" customHeight="1">
      <c r="A210" s="1" t="s">
        <v>1521</v>
      </c>
      <c r="B210" s="1">
        <v>210166</v>
      </c>
      <c r="C210" s="1" t="s">
        <v>497</v>
      </c>
      <c r="D210" s="3">
        <v>44467</v>
      </c>
      <c r="E210" s="1" t="s">
        <v>776</v>
      </c>
      <c r="F210" s="1" t="s">
        <v>1522</v>
      </c>
      <c r="G210" s="1" t="s">
        <v>75</v>
      </c>
      <c r="H210" s="1" t="s">
        <v>830</v>
      </c>
      <c r="I210" s="1" t="s">
        <v>497</v>
      </c>
      <c r="J210" s="1" t="s">
        <v>78</v>
      </c>
      <c r="K210" s="1" t="s">
        <v>78</v>
      </c>
      <c r="L210" s="1" t="s">
        <v>78</v>
      </c>
      <c r="M210" s="1" t="s">
        <v>96</v>
      </c>
      <c r="N210" s="1" t="s">
        <v>72</v>
      </c>
      <c r="O210" s="16" t="s">
        <v>1347</v>
      </c>
      <c r="P210" s="1" t="s">
        <v>778</v>
      </c>
      <c r="Q210" s="1" t="s">
        <v>779</v>
      </c>
      <c r="R210" s="1" t="s">
        <v>9036</v>
      </c>
      <c r="S210" s="1" t="s">
        <v>84</v>
      </c>
      <c r="T210" s="1" t="s">
        <v>72</v>
      </c>
      <c r="U210" s="1" t="s">
        <v>140</v>
      </c>
      <c r="V210" s="1" t="s">
        <v>140</v>
      </c>
      <c r="W210" s="1" t="s">
        <v>126</v>
      </c>
      <c r="X210" s="1">
        <v>60</v>
      </c>
      <c r="Y210" s="1" t="s">
        <v>88</v>
      </c>
      <c r="Z210" s="1" t="s">
        <v>72</v>
      </c>
      <c r="AA210" s="1" t="s">
        <v>299</v>
      </c>
      <c r="AB210" s="1" t="s">
        <v>90</v>
      </c>
      <c r="AC210" s="1" t="s">
        <v>91</v>
      </c>
      <c r="AD210" s="1" t="s">
        <v>92</v>
      </c>
      <c r="AE210" s="1" t="s">
        <v>72</v>
      </c>
      <c r="AF210" s="1" t="s">
        <v>72</v>
      </c>
      <c r="AG210" s="1" t="s">
        <v>72</v>
      </c>
      <c r="AH210" s="1" t="s">
        <v>72</v>
      </c>
      <c r="AI210" s="1" t="s">
        <v>72</v>
      </c>
      <c r="AJ210" s="1" t="s">
        <v>72</v>
      </c>
      <c r="AK210" s="1" t="s">
        <v>220</v>
      </c>
      <c r="AL210" s="1" t="s">
        <v>72</v>
      </c>
      <c r="AM210" s="1" t="s">
        <v>72</v>
      </c>
      <c r="AN210" s="1" t="s">
        <v>72</v>
      </c>
      <c r="AO210" s="1" t="s">
        <v>72</v>
      </c>
      <c r="AP210" s="1" t="s">
        <v>72</v>
      </c>
      <c r="AQ210" s="1" t="s">
        <v>72</v>
      </c>
      <c r="AR210" s="1" t="s">
        <v>72</v>
      </c>
      <c r="AS210" s="1" t="s">
        <v>72</v>
      </c>
      <c r="AT210" s="1" t="s">
        <v>72</v>
      </c>
      <c r="AU210" s="1" t="s">
        <v>72</v>
      </c>
      <c r="AV210" s="1" t="s">
        <v>88</v>
      </c>
      <c r="AW210" s="1" t="s">
        <v>72</v>
      </c>
      <c r="AX210" s="1" t="s">
        <v>72</v>
      </c>
      <c r="AY210" s="1" t="s">
        <v>72</v>
      </c>
      <c r="AZ210" s="1" t="s">
        <v>72</v>
      </c>
      <c r="BA210" s="1" t="s">
        <v>72</v>
      </c>
      <c r="BB210" s="1" t="s">
        <v>547</v>
      </c>
      <c r="BC210" s="16"/>
    </row>
    <row r="211" spans="1:55" ht="18.600000000000001" customHeight="1">
      <c r="A211" s="1" t="s">
        <v>1523</v>
      </c>
      <c r="B211" s="1">
        <v>210167</v>
      </c>
      <c r="C211" s="1" t="s">
        <v>71</v>
      </c>
      <c r="D211" s="3">
        <v>44468</v>
      </c>
      <c r="E211" s="1" t="s">
        <v>776</v>
      </c>
      <c r="F211" s="1" t="s">
        <v>1524</v>
      </c>
      <c r="G211" s="1" t="s">
        <v>75</v>
      </c>
      <c r="H211" s="1" t="s">
        <v>1516</v>
      </c>
      <c r="I211" s="1" t="s">
        <v>77</v>
      </c>
      <c r="J211" s="1" t="s">
        <v>78</v>
      </c>
      <c r="K211" s="1" t="s">
        <v>78</v>
      </c>
      <c r="L211" s="1" t="s">
        <v>78</v>
      </c>
      <c r="M211" s="8" t="s">
        <v>79</v>
      </c>
      <c r="N211" s="1" t="s">
        <v>1525</v>
      </c>
      <c r="O211" s="76" t="s">
        <v>1526</v>
      </c>
      <c r="P211" s="1" t="s">
        <v>83</v>
      </c>
      <c r="Q211" s="1" t="s">
        <v>123</v>
      </c>
      <c r="R211" s="1" t="s">
        <v>9043</v>
      </c>
      <c r="S211" s="1" t="s">
        <v>84</v>
      </c>
      <c r="T211" s="1" t="s">
        <v>72</v>
      </c>
      <c r="U211" s="1" t="s">
        <v>944</v>
      </c>
      <c r="V211" s="1" t="s">
        <v>944</v>
      </c>
      <c r="W211" s="1" t="s">
        <v>87</v>
      </c>
      <c r="X211" s="1">
        <v>76</v>
      </c>
      <c r="Y211" s="1" t="s">
        <v>88</v>
      </c>
      <c r="Z211" s="1" t="s">
        <v>72</v>
      </c>
      <c r="AA211" s="1" t="s">
        <v>954</v>
      </c>
      <c r="AB211" s="1" t="s">
        <v>90</v>
      </c>
      <c r="AC211" s="1" t="s">
        <v>1527</v>
      </c>
      <c r="AD211" s="1" t="s">
        <v>216</v>
      </c>
      <c r="AE211" s="1" t="s">
        <v>72</v>
      </c>
      <c r="AF211" s="1" t="s">
        <v>254</v>
      </c>
      <c r="AG211" s="1">
        <v>2</v>
      </c>
      <c r="AH211" s="1" t="s">
        <v>1528</v>
      </c>
      <c r="AI211" s="1">
        <v>6</v>
      </c>
      <c r="AJ211" s="1" t="s">
        <v>219</v>
      </c>
      <c r="AK211" s="1" t="s">
        <v>220</v>
      </c>
      <c r="AL211" s="1" t="s">
        <v>72</v>
      </c>
      <c r="AM211" s="1" t="s">
        <v>72</v>
      </c>
      <c r="AN211" s="1" t="s">
        <v>72</v>
      </c>
      <c r="AO211" s="1" t="s">
        <v>72</v>
      </c>
      <c r="AP211" s="1" t="s">
        <v>72</v>
      </c>
      <c r="AQ211" s="1" t="s">
        <v>72</v>
      </c>
      <c r="AR211" s="1" t="s">
        <v>72</v>
      </c>
      <c r="AS211" s="1" t="s">
        <v>72</v>
      </c>
      <c r="AT211" s="1" t="s">
        <v>72</v>
      </c>
      <c r="AU211" s="1" t="s">
        <v>72</v>
      </c>
      <c r="AV211" s="1" t="s">
        <v>88</v>
      </c>
      <c r="AW211" s="1" t="s">
        <v>72</v>
      </c>
      <c r="AX211" s="1" t="s">
        <v>72</v>
      </c>
      <c r="AY211" s="1" t="s">
        <v>72</v>
      </c>
      <c r="AZ211" s="1" t="s">
        <v>72</v>
      </c>
      <c r="BA211" s="1" t="s">
        <v>72</v>
      </c>
      <c r="BB211" s="1" t="s">
        <v>547</v>
      </c>
      <c r="BC211" s="16"/>
    </row>
    <row r="212" spans="1:55" ht="18.600000000000001" customHeight="1">
      <c r="A212" s="1" t="s">
        <v>1529</v>
      </c>
      <c r="B212" s="1">
        <v>210168</v>
      </c>
      <c r="C212" s="1" t="s">
        <v>497</v>
      </c>
      <c r="D212" s="3">
        <v>44468</v>
      </c>
      <c r="E212" s="1" t="s">
        <v>498</v>
      </c>
      <c r="F212" s="1" t="s">
        <v>1530</v>
      </c>
      <c r="G212" s="1" t="s">
        <v>75</v>
      </c>
      <c r="H212" s="1" t="s">
        <v>830</v>
      </c>
      <c r="I212" s="1" t="s">
        <v>497</v>
      </c>
      <c r="J212" s="1" t="s">
        <v>78</v>
      </c>
      <c r="K212" s="1" t="s">
        <v>78</v>
      </c>
      <c r="L212" s="1" t="s">
        <v>78</v>
      </c>
      <c r="M212" s="1" t="s">
        <v>96</v>
      </c>
      <c r="N212" s="1" t="s">
        <v>72</v>
      </c>
      <c r="O212" s="16" t="s">
        <v>747</v>
      </c>
      <c r="P212" s="1" t="s">
        <v>394</v>
      </c>
      <c r="Q212" s="1" t="s">
        <v>394</v>
      </c>
      <c r="R212" s="1" t="s">
        <v>1954</v>
      </c>
      <c r="S212" s="1" t="s">
        <v>84</v>
      </c>
      <c r="T212" s="1" t="s">
        <v>72</v>
      </c>
      <c r="U212" s="1" t="s">
        <v>140</v>
      </c>
      <c r="V212" s="1" t="s">
        <v>141</v>
      </c>
      <c r="W212" s="1" t="s">
        <v>126</v>
      </c>
      <c r="X212" s="1">
        <v>58</v>
      </c>
      <c r="Y212" s="1" t="s">
        <v>88</v>
      </c>
      <c r="Z212" s="1" t="s">
        <v>72</v>
      </c>
      <c r="AA212" s="1" t="s">
        <v>414</v>
      </c>
      <c r="AB212" s="1" t="s">
        <v>90</v>
      </c>
      <c r="AC212" s="1" t="s">
        <v>91</v>
      </c>
      <c r="AD212" s="1" t="s">
        <v>92</v>
      </c>
      <c r="AE212" s="1" t="s">
        <v>72</v>
      </c>
      <c r="AF212" s="1" t="s">
        <v>72</v>
      </c>
      <c r="AG212" s="1" t="s">
        <v>72</v>
      </c>
      <c r="AH212" s="1" t="s">
        <v>72</v>
      </c>
      <c r="AI212" s="1" t="s">
        <v>72</v>
      </c>
      <c r="AJ212" s="1" t="s">
        <v>72</v>
      </c>
      <c r="AK212" s="1" t="s">
        <v>72</v>
      </c>
      <c r="AL212" s="1" t="s">
        <v>72</v>
      </c>
      <c r="AM212" s="1" t="s">
        <v>72</v>
      </c>
      <c r="AN212" s="1" t="s">
        <v>72</v>
      </c>
      <c r="AO212" s="1" t="s">
        <v>72</v>
      </c>
      <c r="AP212" s="1" t="s">
        <v>72</v>
      </c>
      <c r="AQ212" s="1" t="s">
        <v>72</v>
      </c>
      <c r="AR212" s="1" t="s">
        <v>72</v>
      </c>
      <c r="AS212" s="1" t="s">
        <v>72</v>
      </c>
      <c r="AT212" s="1" t="s">
        <v>72</v>
      </c>
      <c r="AU212" s="1" t="s">
        <v>72</v>
      </c>
      <c r="AV212" s="1" t="s">
        <v>88</v>
      </c>
      <c r="AW212" s="1" t="s">
        <v>72</v>
      </c>
      <c r="AX212" s="1" t="s">
        <v>72</v>
      </c>
      <c r="AY212" s="1" t="s">
        <v>72</v>
      </c>
      <c r="AZ212" s="1" t="s">
        <v>72</v>
      </c>
      <c r="BA212" s="1" t="s">
        <v>72</v>
      </c>
      <c r="BB212" s="1" t="s">
        <v>547</v>
      </c>
      <c r="BC212" s="16"/>
    </row>
    <row r="213" spans="1:55" ht="18.600000000000001" customHeight="1">
      <c r="A213" s="10" t="s">
        <v>1531</v>
      </c>
      <c r="B213" s="10">
        <v>210169</v>
      </c>
      <c r="C213" s="10" t="s">
        <v>71</v>
      </c>
      <c r="D213" s="11">
        <v>44469</v>
      </c>
      <c r="E213" s="10" t="s">
        <v>776</v>
      </c>
      <c r="F213" s="10" t="s">
        <v>1532</v>
      </c>
      <c r="G213" s="10" t="s">
        <v>75</v>
      </c>
      <c r="H213" s="10" t="s">
        <v>208</v>
      </c>
      <c r="I213" s="10" t="s">
        <v>77</v>
      </c>
      <c r="J213" s="1" t="s">
        <v>78</v>
      </c>
      <c r="K213" s="1" t="s">
        <v>78</v>
      </c>
      <c r="L213" s="10" t="s">
        <v>78</v>
      </c>
      <c r="M213" s="10" t="s">
        <v>96</v>
      </c>
      <c r="N213" s="1" t="s">
        <v>72</v>
      </c>
      <c r="O213" s="17" t="s">
        <v>1533</v>
      </c>
      <c r="P213" s="1" t="s">
        <v>813</v>
      </c>
      <c r="Q213" s="10" t="s">
        <v>813</v>
      </c>
      <c r="R213" s="1" t="s">
        <v>9057</v>
      </c>
      <c r="S213" s="10" t="s">
        <v>152</v>
      </c>
      <c r="T213" s="1" t="s">
        <v>3832</v>
      </c>
      <c r="U213" s="1" t="s">
        <v>153</v>
      </c>
      <c r="V213" s="10" t="s">
        <v>154</v>
      </c>
      <c r="W213" s="10" t="s">
        <v>126</v>
      </c>
      <c r="X213" s="10">
        <v>43</v>
      </c>
      <c r="Y213" s="1" t="s">
        <v>88</v>
      </c>
      <c r="Z213" s="1" t="s">
        <v>72</v>
      </c>
      <c r="AA213" s="10" t="s">
        <v>954</v>
      </c>
      <c r="AB213" s="10" t="s">
        <v>90</v>
      </c>
      <c r="AC213" s="10" t="s">
        <v>91</v>
      </c>
      <c r="AD213" s="1" t="s">
        <v>216</v>
      </c>
      <c r="AE213" s="1" t="s">
        <v>72</v>
      </c>
      <c r="AF213" s="1" t="s">
        <v>254</v>
      </c>
      <c r="AG213" s="1">
        <v>2</v>
      </c>
      <c r="AH213" s="10" t="s">
        <v>1534</v>
      </c>
      <c r="AI213" s="10">
        <v>8</v>
      </c>
      <c r="AJ213" s="1" t="s">
        <v>1411</v>
      </c>
      <c r="AK213" s="10" t="s">
        <v>1535</v>
      </c>
      <c r="AL213" s="1" t="s">
        <v>878</v>
      </c>
      <c r="AM213" s="1" t="s">
        <v>72</v>
      </c>
      <c r="AN213" s="1" t="s">
        <v>72</v>
      </c>
      <c r="AO213" s="1" t="s">
        <v>72</v>
      </c>
      <c r="AP213" s="1" t="s">
        <v>72</v>
      </c>
      <c r="AQ213" s="1" t="s">
        <v>72</v>
      </c>
      <c r="AR213" s="1" t="s">
        <v>72</v>
      </c>
      <c r="AS213" s="1" t="s">
        <v>72</v>
      </c>
      <c r="AT213" s="1" t="s">
        <v>72</v>
      </c>
      <c r="AU213" s="1" t="s">
        <v>72</v>
      </c>
      <c r="AV213" s="1" t="s">
        <v>88</v>
      </c>
      <c r="AW213" s="1" t="s">
        <v>72</v>
      </c>
      <c r="AX213" s="1" t="s">
        <v>72</v>
      </c>
      <c r="AY213" s="1" t="s">
        <v>72</v>
      </c>
      <c r="AZ213" s="38" t="s">
        <v>72</v>
      </c>
      <c r="BA213" s="1" t="s">
        <v>72</v>
      </c>
      <c r="BB213" s="1" t="s">
        <v>547</v>
      </c>
      <c r="BC213" s="16"/>
    </row>
    <row r="214" spans="1:55" ht="18.600000000000001" customHeight="1">
      <c r="A214" s="1">
        <v>210170</v>
      </c>
      <c r="B214" s="1">
        <v>210170</v>
      </c>
      <c r="C214" s="1" t="s">
        <v>71</v>
      </c>
      <c r="D214" s="3">
        <v>44469</v>
      </c>
      <c r="E214" s="1" t="s">
        <v>776</v>
      </c>
      <c r="F214" s="1" t="s">
        <v>1536</v>
      </c>
      <c r="G214" s="1" t="s">
        <v>75</v>
      </c>
      <c r="H214" s="1" t="s">
        <v>170</v>
      </c>
      <c r="I214" s="1" t="s">
        <v>77</v>
      </c>
      <c r="J214" s="1" t="s">
        <v>78</v>
      </c>
      <c r="K214" s="1" t="s">
        <v>78</v>
      </c>
      <c r="L214" s="1" t="s">
        <v>78</v>
      </c>
      <c r="M214" s="1" t="s">
        <v>79</v>
      </c>
      <c r="N214" s="1" t="s">
        <v>72</v>
      </c>
      <c r="O214" s="75" t="s">
        <v>72</v>
      </c>
      <c r="P214" s="1" t="s">
        <v>813</v>
      </c>
      <c r="Q214" s="1" t="s">
        <v>813</v>
      </c>
      <c r="R214" s="1" t="s">
        <v>9057</v>
      </c>
      <c r="S214" s="1" t="s">
        <v>84</v>
      </c>
      <c r="T214" s="1" t="s">
        <v>72</v>
      </c>
      <c r="U214" s="1" t="s">
        <v>140</v>
      </c>
      <c r="V214" s="1" t="s">
        <v>181</v>
      </c>
      <c r="W214" s="1" t="s">
        <v>87</v>
      </c>
      <c r="X214" s="1">
        <v>36</v>
      </c>
      <c r="Y214" s="1" t="s">
        <v>88</v>
      </c>
      <c r="Z214" s="1" t="s">
        <v>72</v>
      </c>
      <c r="AA214" s="1" t="s">
        <v>299</v>
      </c>
      <c r="AB214" s="1" t="s">
        <v>90</v>
      </c>
      <c r="AC214" s="1" t="s">
        <v>91</v>
      </c>
      <c r="AD214" s="1" t="s">
        <v>1217</v>
      </c>
      <c r="AE214" s="1" t="s">
        <v>72</v>
      </c>
      <c r="AF214" s="1" t="s">
        <v>217</v>
      </c>
      <c r="AG214" s="1">
        <v>2</v>
      </c>
      <c r="AH214" s="1" t="s">
        <v>1374</v>
      </c>
      <c r="AI214" s="1" t="s">
        <v>72</v>
      </c>
      <c r="AJ214" s="1" t="s">
        <v>72</v>
      </c>
      <c r="AK214" s="1" t="s">
        <v>220</v>
      </c>
      <c r="AL214" s="1" t="s">
        <v>72</v>
      </c>
      <c r="AM214" s="1" t="s">
        <v>72</v>
      </c>
      <c r="AN214" s="1" t="s">
        <v>72</v>
      </c>
      <c r="AO214" s="1" t="s">
        <v>72</v>
      </c>
      <c r="AP214" s="1" t="s">
        <v>72</v>
      </c>
      <c r="AQ214" s="1" t="s">
        <v>72</v>
      </c>
      <c r="AR214" s="1" t="s">
        <v>72</v>
      </c>
      <c r="AS214" s="1" t="s">
        <v>72</v>
      </c>
      <c r="AT214" s="1" t="s">
        <v>72</v>
      </c>
      <c r="AU214" s="1" t="s">
        <v>72</v>
      </c>
      <c r="AV214" s="1" t="s">
        <v>88</v>
      </c>
      <c r="AW214" s="1" t="s">
        <v>79</v>
      </c>
      <c r="AX214" s="1" t="s">
        <v>72</v>
      </c>
      <c r="AY214" s="1" t="s">
        <v>72</v>
      </c>
      <c r="AZ214" s="1" t="s">
        <v>72</v>
      </c>
      <c r="BA214" s="1" t="s">
        <v>72</v>
      </c>
      <c r="BB214" s="1" t="s">
        <v>160</v>
      </c>
      <c r="BC214" s="16"/>
    </row>
    <row r="215" spans="1:55" ht="18.600000000000001" customHeight="1">
      <c r="A215" s="10" t="s">
        <v>1537</v>
      </c>
      <c r="B215" s="10">
        <v>210171</v>
      </c>
      <c r="C215" s="10" t="s">
        <v>71</v>
      </c>
      <c r="D215" s="11">
        <v>44469</v>
      </c>
      <c r="E215" s="10" t="s">
        <v>73</v>
      </c>
      <c r="F215" s="10" t="s">
        <v>1538</v>
      </c>
      <c r="G215" s="10" t="s">
        <v>75</v>
      </c>
      <c r="H215" s="10" t="s">
        <v>208</v>
      </c>
      <c r="I215" s="10" t="s">
        <v>77</v>
      </c>
      <c r="J215" s="1" t="s">
        <v>78</v>
      </c>
      <c r="K215" s="1" t="s">
        <v>78</v>
      </c>
      <c r="L215" s="10" t="s">
        <v>78</v>
      </c>
      <c r="M215" s="10" t="s">
        <v>96</v>
      </c>
      <c r="N215" s="1" t="s">
        <v>72</v>
      </c>
      <c r="O215" s="17" t="s">
        <v>1352</v>
      </c>
      <c r="P215" s="10" t="s">
        <v>516</v>
      </c>
      <c r="Q215" s="10" t="s">
        <v>517</v>
      </c>
      <c r="R215" s="10" t="s">
        <v>1539</v>
      </c>
      <c r="S215" s="10" t="s">
        <v>152</v>
      </c>
      <c r="T215" s="1" t="s">
        <v>72</v>
      </c>
      <c r="U215" s="1" t="s">
        <v>153</v>
      </c>
      <c r="V215" s="10" t="s">
        <v>164</v>
      </c>
      <c r="W215" s="10" t="s">
        <v>126</v>
      </c>
      <c r="X215" s="10">
        <v>46</v>
      </c>
      <c r="Y215" s="1" t="s">
        <v>88</v>
      </c>
      <c r="Z215" s="1" t="s">
        <v>72</v>
      </c>
      <c r="AA215" s="10" t="s">
        <v>414</v>
      </c>
      <c r="AB215" s="10" t="s">
        <v>90</v>
      </c>
      <c r="AC215" s="10" t="s">
        <v>91</v>
      </c>
      <c r="AD215" s="1" t="s">
        <v>92</v>
      </c>
      <c r="AE215" s="1" t="s">
        <v>72</v>
      </c>
      <c r="AF215" s="1" t="s">
        <v>72</v>
      </c>
      <c r="AG215" s="1">
        <v>2</v>
      </c>
      <c r="AH215" s="10" t="s">
        <v>255</v>
      </c>
      <c r="AI215" s="1" t="s">
        <v>72</v>
      </c>
      <c r="AJ215" s="1" t="s">
        <v>72</v>
      </c>
      <c r="AK215" s="10" t="s">
        <v>1120</v>
      </c>
      <c r="AL215" s="1" t="s">
        <v>72</v>
      </c>
      <c r="AM215" s="1" t="s">
        <v>72</v>
      </c>
      <c r="AN215" s="1" t="s">
        <v>72</v>
      </c>
      <c r="AO215" s="1" t="s">
        <v>72</v>
      </c>
      <c r="AP215" s="1" t="s">
        <v>72</v>
      </c>
      <c r="AQ215" s="1" t="s">
        <v>72</v>
      </c>
      <c r="AR215" s="1" t="s">
        <v>72</v>
      </c>
      <c r="AS215" s="1" t="s">
        <v>72</v>
      </c>
      <c r="AT215" s="1" t="s">
        <v>72</v>
      </c>
      <c r="AU215" s="1" t="s">
        <v>72</v>
      </c>
      <c r="AV215" s="1" t="s">
        <v>88</v>
      </c>
      <c r="AW215" s="1" t="s">
        <v>72</v>
      </c>
      <c r="AX215" s="1" t="s">
        <v>72</v>
      </c>
      <c r="AY215" s="1" t="s">
        <v>72</v>
      </c>
      <c r="AZ215" s="1" t="s">
        <v>72</v>
      </c>
      <c r="BA215" s="1" t="s">
        <v>72</v>
      </c>
      <c r="BB215" s="1" t="s">
        <v>547</v>
      </c>
      <c r="BC215" s="16"/>
    </row>
    <row r="216" spans="1:55" ht="18.600000000000001" customHeight="1">
      <c r="A216" s="1" t="s">
        <v>1540</v>
      </c>
      <c r="B216" s="1">
        <v>210172</v>
      </c>
      <c r="C216" s="1" t="s">
        <v>497</v>
      </c>
      <c r="D216" s="3">
        <v>44471</v>
      </c>
      <c r="E216" s="1" t="s">
        <v>776</v>
      </c>
      <c r="F216" s="1" t="s">
        <v>1541</v>
      </c>
      <c r="G216" s="1" t="s">
        <v>75</v>
      </c>
      <c r="H216" s="1" t="s">
        <v>1542</v>
      </c>
      <c r="I216" s="1" t="s">
        <v>497</v>
      </c>
      <c r="J216" s="1" t="s">
        <v>78</v>
      </c>
      <c r="K216" s="1" t="s">
        <v>78</v>
      </c>
      <c r="L216" s="1" t="s">
        <v>78</v>
      </c>
      <c r="M216" s="1" t="s">
        <v>96</v>
      </c>
      <c r="N216" s="1" t="s">
        <v>72</v>
      </c>
      <c r="O216" s="16" t="s">
        <v>1543</v>
      </c>
      <c r="P216" s="1" t="s">
        <v>83</v>
      </c>
      <c r="Q216" s="1" t="s">
        <v>123</v>
      </c>
      <c r="R216" s="1" t="s">
        <v>9043</v>
      </c>
      <c r="S216" s="1" t="s">
        <v>443</v>
      </c>
      <c r="T216" s="1" t="s">
        <v>72</v>
      </c>
      <c r="U216" s="1" t="s">
        <v>444</v>
      </c>
      <c r="V216" s="1" t="s">
        <v>749</v>
      </c>
      <c r="W216" s="1" t="s">
        <v>87</v>
      </c>
      <c r="X216" s="1">
        <v>56</v>
      </c>
      <c r="Y216" s="1" t="s">
        <v>88</v>
      </c>
      <c r="Z216" s="1" t="s">
        <v>72</v>
      </c>
      <c r="AA216" s="1" t="s">
        <v>299</v>
      </c>
      <c r="AB216" s="1" t="s">
        <v>90</v>
      </c>
      <c r="AC216" s="1" t="s">
        <v>91</v>
      </c>
      <c r="AD216" s="1" t="s">
        <v>92</v>
      </c>
      <c r="AE216" s="1" t="s">
        <v>72</v>
      </c>
      <c r="AF216" s="1" t="s">
        <v>254</v>
      </c>
      <c r="AG216" s="1">
        <v>2</v>
      </c>
      <c r="AH216" s="1" t="s">
        <v>300</v>
      </c>
      <c r="AI216" s="1" t="s">
        <v>72</v>
      </c>
      <c r="AJ216" s="1" t="s">
        <v>72</v>
      </c>
      <c r="AK216" s="1" t="s">
        <v>1544</v>
      </c>
      <c r="AL216" s="1" t="s">
        <v>72</v>
      </c>
      <c r="AM216" s="1" t="s">
        <v>72</v>
      </c>
      <c r="AN216" s="3">
        <v>44471</v>
      </c>
      <c r="AO216" s="1" t="s">
        <v>1545</v>
      </c>
      <c r="AP216" s="1" t="s">
        <v>1545</v>
      </c>
      <c r="AQ216" s="1" t="s">
        <v>800</v>
      </c>
      <c r="AR216" s="1">
        <v>3</v>
      </c>
      <c r="AS216" s="1" t="s">
        <v>742</v>
      </c>
      <c r="AT216" s="1" t="s">
        <v>75</v>
      </c>
      <c r="AU216" s="1" t="s">
        <v>72</v>
      </c>
      <c r="AV216" s="1" t="s">
        <v>88</v>
      </c>
      <c r="AW216" s="1" t="s">
        <v>96</v>
      </c>
      <c r="AX216" s="1" t="s">
        <v>72</v>
      </c>
      <c r="AY216" s="1" t="s">
        <v>1546</v>
      </c>
      <c r="AZ216" s="1" t="s">
        <v>1547</v>
      </c>
      <c r="BA216" s="1">
        <v>61</v>
      </c>
      <c r="BB216" s="1" t="s">
        <v>918</v>
      </c>
      <c r="BC216" s="16"/>
    </row>
    <row r="217" spans="1:55" ht="18.600000000000001" customHeight="1">
      <c r="A217" s="1" t="s">
        <v>1548</v>
      </c>
      <c r="B217" s="1">
        <v>210173</v>
      </c>
      <c r="C217" s="1" t="s">
        <v>497</v>
      </c>
      <c r="D217" s="3">
        <v>44471</v>
      </c>
      <c r="E217" s="1" t="s">
        <v>776</v>
      </c>
      <c r="F217" s="1" t="s">
        <v>1549</v>
      </c>
      <c r="G217" s="1" t="s">
        <v>75</v>
      </c>
      <c r="H217" s="1" t="s">
        <v>1542</v>
      </c>
      <c r="I217" s="1" t="s">
        <v>497</v>
      </c>
      <c r="J217" s="1" t="s">
        <v>78</v>
      </c>
      <c r="K217" s="1" t="s">
        <v>78</v>
      </c>
      <c r="L217" s="1" t="s">
        <v>78</v>
      </c>
      <c r="M217" s="1" t="s">
        <v>96</v>
      </c>
      <c r="N217" s="1" t="s">
        <v>72</v>
      </c>
      <c r="O217" s="16" t="s">
        <v>1550</v>
      </c>
      <c r="P217" s="1" t="s">
        <v>83</v>
      </c>
      <c r="Q217" s="1" t="s">
        <v>123</v>
      </c>
      <c r="R217" s="1" t="s">
        <v>9043</v>
      </c>
      <c r="S217" s="1" t="s">
        <v>443</v>
      </c>
      <c r="T217" s="1" t="s">
        <v>72</v>
      </c>
      <c r="U217" s="1" t="s">
        <v>444</v>
      </c>
      <c r="V217" s="1" t="s">
        <v>444</v>
      </c>
      <c r="W217" s="1" t="s">
        <v>126</v>
      </c>
      <c r="X217" s="1">
        <v>45</v>
      </c>
      <c r="Y217" s="1" t="s">
        <v>88</v>
      </c>
      <c r="Z217" s="1" t="s">
        <v>72</v>
      </c>
      <c r="AA217" s="1" t="s">
        <v>954</v>
      </c>
      <c r="AB217" s="1" t="s">
        <v>90</v>
      </c>
      <c r="AC217" s="1" t="s">
        <v>91</v>
      </c>
      <c r="AD217" s="1" t="s">
        <v>92</v>
      </c>
      <c r="AE217" s="1" t="s">
        <v>72</v>
      </c>
      <c r="AF217" s="1" t="s">
        <v>254</v>
      </c>
      <c r="AG217" s="1">
        <v>2</v>
      </c>
      <c r="AH217" s="1" t="s">
        <v>300</v>
      </c>
      <c r="AI217" s="1" t="s">
        <v>72</v>
      </c>
      <c r="AJ217" s="1" t="s">
        <v>72</v>
      </c>
      <c r="AK217" s="1" t="s">
        <v>1089</v>
      </c>
      <c r="AL217" s="1" t="s">
        <v>72</v>
      </c>
      <c r="AM217" s="1" t="s">
        <v>72</v>
      </c>
      <c r="AN217" s="3">
        <v>44471</v>
      </c>
      <c r="AO217" s="1" t="s">
        <v>872</v>
      </c>
      <c r="AP217" s="1" t="s">
        <v>872</v>
      </c>
      <c r="AQ217" s="1" t="s">
        <v>800</v>
      </c>
      <c r="AR217" s="1">
        <v>3</v>
      </c>
      <c r="AS217" s="1" t="s">
        <v>742</v>
      </c>
      <c r="AT217" s="1" t="s">
        <v>75</v>
      </c>
      <c r="AU217" s="1" t="s">
        <v>72</v>
      </c>
      <c r="AV217" s="1" t="s">
        <v>88</v>
      </c>
      <c r="AW217" s="1" t="s">
        <v>96</v>
      </c>
      <c r="AX217" s="1" t="s">
        <v>72</v>
      </c>
      <c r="AY217" s="1" t="s">
        <v>1546</v>
      </c>
      <c r="AZ217" s="1" t="s">
        <v>1547</v>
      </c>
      <c r="BA217" s="1">
        <v>61</v>
      </c>
      <c r="BB217" s="1" t="s">
        <v>918</v>
      </c>
      <c r="BC217" s="16"/>
    </row>
    <row r="218" spans="1:55" ht="18.600000000000001" customHeight="1">
      <c r="A218" s="1" t="s">
        <v>1551</v>
      </c>
      <c r="B218" s="1">
        <v>210174</v>
      </c>
      <c r="C218" s="1" t="s">
        <v>497</v>
      </c>
      <c r="D218" s="3">
        <v>44471</v>
      </c>
      <c r="E218" s="1" t="s">
        <v>776</v>
      </c>
      <c r="F218" s="1" t="s">
        <v>1552</v>
      </c>
      <c r="G218" s="1" t="s">
        <v>75</v>
      </c>
      <c r="H218" s="1" t="s">
        <v>1542</v>
      </c>
      <c r="I218" s="1" t="s">
        <v>497</v>
      </c>
      <c r="J218" s="1" t="s">
        <v>78</v>
      </c>
      <c r="K218" s="1" t="s">
        <v>78</v>
      </c>
      <c r="L218" s="1" t="s">
        <v>78</v>
      </c>
      <c r="M218" s="1" t="s">
        <v>96</v>
      </c>
      <c r="N218" s="1" t="s">
        <v>72</v>
      </c>
      <c r="O218" s="16" t="s">
        <v>1503</v>
      </c>
      <c r="P218" s="1" t="s">
        <v>83</v>
      </c>
      <c r="Q218" s="1" t="s">
        <v>123</v>
      </c>
      <c r="R218" s="1" t="s">
        <v>9043</v>
      </c>
      <c r="S218" s="1" t="s">
        <v>443</v>
      </c>
      <c r="T218" s="1" t="s">
        <v>72</v>
      </c>
      <c r="U218" s="1" t="s">
        <v>444</v>
      </c>
      <c r="V218" s="1" t="s">
        <v>444</v>
      </c>
      <c r="W218" s="1" t="s">
        <v>126</v>
      </c>
      <c r="X218" s="1">
        <v>50</v>
      </c>
      <c r="Y218" s="1" t="s">
        <v>88</v>
      </c>
      <c r="Z218" s="1" t="s">
        <v>72</v>
      </c>
      <c r="AA218" s="1" t="s">
        <v>414</v>
      </c>
      <c r="AB218" s="1" t="s">
        <v>90</v>
      </c>
      <c r="AC218" s="1" t="s">
        <v>91</v>
      </c>
      <c r="AD218" s="1" t="s">
        <v>92</v>
      </c>
      <c r="AE218" s="1" t="s">
        <v>72</v>
      </c>
      <c r="AF218" s="1" t="s">
        <v>229</v>
      </c>
      <c r="AG218" s="1">
        <v>1</v>
      </c>
      <c r="AH218" s="1" t="s">
        <v>245</v>
      </c>
      <c r="AI218" s="1" t="s">
        <v>72</v>
      </c>
      <c r="AJ218" s="1" t="s">
        <v>72</v>
      </c>
      <c r="AK218" s="1" t="s">
        <v>447</v>
      </c>
      <c r="AL218" s="1" t="s">
        <v>72</v>
      </c>
      <c r="AM218" s="1" t="s">
        <v>72</v>
      </c>
      <c r="AN218" s="3">
        <v>44471</v>
      </c>
      <c r="AO218" s="1" t="s">
        <v>1553</v>
      </c>
      <c r="AP218" s="1" t="s">
        <v>1553</v>
      </c>
      <c r="AQ218" s="1" t="s">
        <v>800</v>
      </c>
      <c r="AR218" s="1">
        <v>3</v>
      </c>
      <c r="AS218" s="1" t="s">
        <v>742</v>
      </c>
      <c r="AT218" s="1" t="s">
        <v>75</v>
      </c>
      <c r="AU218" s="1" t="s">
        <v>72</v>
      </c>
      <c r="AV218" s="1" t="s">
        <v>88</v>
      </c>
      <c r="AW218" s="1" t="s">
        <v>96</v>
      </c>
      <c r="AX218" s="1" t="s">
        <v>72</v>
      </c>
      <c r="AY218" s="1" t="s">
        <v>1546</v>
      </c>
      <c r="AZ218" s="1" t="s">
        <v>1547</v>
      </c>
      <c r="BA218" s="1">
        <v>61</v>
      </c>
      <c r="BB218" s="1" t="s">
        <v>918</v>
      </c>
      <c r="BC218" s="16"/>
    </row>
    <row r="219" spans="1:55" ht="18.600000000000001" customHeight="1">
      <c r="A219" s="1" t="s">
        <v>1554</v>
      </c>
      <c r="B219" s="1">
        <v>210175</v>
      </c>
      <c r="C219" s="1" t="s">
        <v>71</v>
      </c>
      <c r="D219" s="3">
        <v>44488</v>
      </c>
      <c r="E219" s="1" t="s">
        <v>73</v>
      </c>
      <c r="F219" s="1" t="s">
        <v>1555</v>
      </c>
      <c r="G219" s="1" t="s">
        <v>75</v>
      </c>
      <c r="H219" s="1" t="s">
        <v>208</v>
      </c>
      <c r="I219" s="1" t="s">
        <v>77</v>
      </c>
      <c r="J219" s="1" t="s">
        <v>78</v>
      </c>
      <c r="K219" s="1" t="s">
        <v>78</v>
      </c>
      <c r="L219" s="1" t="s">
        <v>78</v>
      </c>
      <c r="M219" s="1" t="s">
        <v>96</v>
      </c>
      <c r="N219" s="1" t="s">
        <v>72</v>
      </c>
      <c r="O219" s="16" t="s">
        <v>1556</v>
      </c>
      <c r="P219" s="1" t="s">
        <v>516</v>
      </c>
      <c r="Q219" s="1" t="s">
        <v>517</v>
      </c>
      <c r="R219" s="1" t="s">
        <v>1539</v>
      </c>
      <c r="S219" s="1" t="s">
        <v>152</v>
      </c>
      <c r="T219" s="1" t="s">
        <v>72</v>
      </c>
      <c r="U219" s="1" t="s">
        <v>153</v>
      </c>
      <c r="V219" s="1" t="s">
        <v>154</v>
      </c>
      <c r="W219" s="1" t="s">
        <v>126</v>
      </c>
      <c r="X219" s="1">
        <v>62</v>
      </c>
      <c r="Y219" s="1" t="s">
        <v>88</v>
      </c>
      <c r="Z219" s="1" t="s">
        <v>72</v>
      </c>
      <c r="AA219" s="1" t="s">
        <v>299</v>
      </c>
      <c r="AB219" s="1" t="s">
        <v>90</v>
      </c>
      <c r="AC219" s="1" t="s">
        <v>91</v>
      </c>
      <c r="AD219" s="1" t="s">
        <v>92</v>
      </c>
      <c r="AE219" s="1" t="s">
        <v>72</v>
      </c>
      <c r="AF219" s="1" t="s">
        <v>72</v>
      </c>
      <c r="AG219" s="1">
        <v>2</v>
      </c>
      <c r="AH219" s="1" t="s">
        <v>255</v>
      </c>
      <c r="AI219" s="1" t="s">
        <v>72</v>
      </c>
      <c r="AJ219" s="1" t="s">
        <v>72</v>
      </c>
      <c r="AK219" s="1" t="s">
        <v>1120</v>
      </c>
      <c r="AL219" s="1" t="s">
        <v>72</v>
      </c>
      <c r="AM219" s="1" t="s">
        <v>72</v>
      </c>
      <c r="AN219" s="3">
        <v>44488</v>
      </c>
      <c r="AO219" s="1" t="s">
        <v>1558</v>
      </c>
      <c r="AP219" s="1" t="s">
        <v>1559</v>
      </c>
      <c r="AQ219" s="1" t="s">
        <v>800</v>
      </c>
      <c r="AR219" s="1">
        <v>4</v>
      </c>
      <c r="AS219" s="1" t="s">
        <v>183</v>
      </c>
      <c r="AT219" s="1" t="s">
        <v>75</v>
      </c>
      <c r="AU219" s="1" t="s">
        <v>72</v>
      </c>
      <c r="AV219" s="1" t="s">
        <v>88</v>
      </c>
      <c r="AW219" s="1" t="s">
        <v>96</v>
      </c>
      <c r="AX219" s="1" t="s">
        <v>72</v>
      </c>
      <c r="AY219" s="1" t="s">
        <v>1365</v>
      </c>
      <c r="AZ219" s="1" t="s">
        <v>1560</v>
      </c>
      <c r="BA219" s="1">
        <v>85</v>
      </c>
      <c r="BB219" s="21" t="s">
        <v>100</v>
      </c>
      <c r="BC219" s="16"/>
    </row>
    <row r="220" spans="1:55" ht="18.600000000000001" customHeight="1">
      <c r="A220" s="1" t="s">
        <v>1561</v>
      </c>
      <c r="B220" s="1">
        <v>210176</v>
      </c>
      <c r="C220" s="1" t="s">
        <v>71</v>
      </c>
      <c r="D220" s="3">
        <v>44488</v>
      </c>
      <c r="E220" s="1" t="s">
        <v>73</v>
      </c>
      <c r="F220" s="1" t="s">
        <v>1562</v>
      </c>
      <c r="G220" s="1" t="s">
        <v>75</v>
      </c>
      <c r="H220" s="1" t="s">
        <v>208</v>
      </c>
      <c r="I220" s="1" t="s">
        <v>77</v>
      </c>
      <c r="J220" s="1" t="s">
        <v>78</v>
      </c>
      <c r="K220" s="8" t="s">
        <v>172</v>
      </c>
      <c r="L220" s="1" t="s">
        <v>78</v>
      </c>
      <c r="M220" s="1" t="s">
        <v>96</v>
      </c>
      <c r="N220" s="1" t="s">
        <v>1418</v>
      </c>
      <c r="O220" s="76" t="s">
        <v>1563</v>
      </c>
      <c r="P220" s="1" t="s">
        <v>516</v>
      </c>
      <c r="Q220" s="1" t="s">
        <v>517</v>
      </c>
      <c r="R220" s="1" t="s">
        <v>1539</v>
      </c>
      <c r="S220" s="1" t="s">
        <v>152</v>
      </c>
      <c r="T220" s="1" t="s">
        <v>72</v>
      </c>
      <c r="U220" s="1" t="s">
        <v>153</v>
      </c>
      <c r="V220" s="1" t="s">
        <v>154</v>
      </c>
      <c r="W220" s="1" t="s">
        <v>126</v>
      </c>
      <c r="X220" s="1">
        <v>61</v>
      </c>
      <c r="Y220" s="1" t="s">
        <v>88</v>
      </c>
      <c r="Z220" s="1" t="s">
        <v>72</v>
      </c>
      <c r="AA220" s="1" t="s">
        <v>414</v>
      </c>
      <c r="AB220" s="1" t="s">
        <v>90</v>
      </c>
      <c r="AC220" s="1" t="s">
        <v>91</v>
      </c>
      <c r="AD220" s="1" t="s">
        <v>92</v>
      </c>
      <c r="AE220" s="1" t="s">
        <v>72</v>
      </c>
      <c r="AF220" s="1" t="s">
        <v>72</v>
      </c>
      <c r="AG220" s="1">
        <v>2</v>
      </c>
      <c r="AH220" s="1" t="s">
        <v>255</v>
      </c>
      <c r="AI220" s="1" t="s">
        <v>72</v>
      </c>
      <c r="AJ220" s="1" t="s">
        <v>72</v>
      </c>
      <c r="AK220" s="1" t="s">
        <v>1397</v>
      </c>
      <c r="AL220" s="1" t="s">
        <v>72</v>
      </c>
      <c r="AM220" s="1" t="s">
        <v>72</v>
      </c>
      <c r="AN220" s="3">
        <v>44489</v>
      </c>
      <c r="AO220" s="1" t="s">
        <v>1565</v>
      </c>
      <c r="AP220" s="1" t="s">
        <v>1566</v>
      </c>
      <c r="AQ220" s="1" t="s">
        <v>800</v>
      </c>
      <c r="AR220" s="1">
        <v>4</v>
      </c>
      <c r="AS220" s="1" t="s">
        <v>95</v>
      </c>
      <c r="AT220" s="1" t="s">
        <v>88</v>
      </c>
      <c r="AU220" s="1" t="s">
        <v>72</v>
      </c>
      <c r="AV220" s="1" t="s">
        <v>88</v>
      </c>
      <c r="AW220" s="1" t="s">
        <v>96</v>
      </c>
      <c r="AX220" s="1" t="s">
        <v>72</v>
      </c>
      <c r="AY220" s="1" t="s">
        <v>1365</v>
      </c>
      <c r="AZ220" s="1" t="s">
        <v>1560</v>
      </c>
      <c r="BA220" s="1">
        <v>85</v>
      </c>
      <c r="BB220" s="21" t="s">
        <v>100</v>
      </c>
      <c r="BC220" s="16"/>
    </row>
    <row r="221" spans="1:55" ht="18.600000000000001" customHeight="1">
      <c r="A221" s="1" t="s">
        <v>1567</v>
      </c>
      <c r="B221" s="1">
        <v>210177</v>
      </c>
      <c r="C221" s="1" t="s">
        <v>71</v>
      </c>
      <c r="D221" s="3">
        <v>44489</v>
      </c>
      <c r="E221" s="1" t="s">
        <v>776</v>
      </c>
      <c r="F221" s="1" t="s">
        <v>1568</v>
      </c>
      <c r="G221" s="1" t="s">
        <v>75</v>
      </c>
      <c r="H221" s="1" t="s">
        <v>960</v>
      </c>
      <c r="I221" s="1" t="s">
        <v>77</v>
      </c>
      <c r="J221" s="1" t="s">
        <v>78</v>
      </c>
      <c r="K221" s="1" t="s">
        <v>78</v>
      </c>
      <c r="L221" s="1" t="s">
        <v>78</v>
      </c>
      <c r="M221" s="1" t="s">
        <v>96</v>
      </c>
      <c r="N221" s="1" t="s">
        <v>72</v>
      </c>
      <c r="O221" s="16" t="s">
        <v>1569</v>
      </c>
      <c r="P221" s="1" t="s">
        <v>83</v>
      </c>
      <c r="Q221" s="1" t="s">
        <v>123</v>
      </c>
      <c r="R221" s="1" t="s">
        <v>9043</v>
      </c>
      <c r="S221" s="1" t="s">
        <v>443</v>
      </c>
      <c r="T221" s="1" t="s">
        <v>72</v>
      </c>
      <c r="U221" s="1" t="s">
        <v>444</v>
      </c>
      <c r="V221" s="1" t="s">
        <v>848</v>
      </c>
      <c r="W221" s="1" t="s">
        <v>126</v>
      </c>
      <c r="X221" s="1">
        <v>60</v>
      </c>
      <c r="Y221" s="1" t="s">
        <v>88</v>
      </c>
      <c r="Z221" s="1" t="s">
        <v>72</v>
      </c>
      <c r="AA221" s="1" t="s">
        <v>299</v>
      </c>
      <c r="AB221" s="1" t="s">
        <v>90</v>
      </c>
      <c r="AC221" s="1" t="s">
        <v>91</v>
      </c>
      <c r="AD221" s="1" t="s">
        <v>92</v>
      </c>
      <c r="AE221" s="1" t="s">
        <v>72</v>
      </c>
      <c r="AF221" s="1" t="s">
        <v>254</v>
      </c>
      <c r="AG221" s="1">
        <v>2</v>
      </c>
      <c r="AH221" s="1" t="s">
        <v>300</v>
      </c>
      <c r="AI221" s="1" t="s">
        <v>72</v>
      </c>
      <c r="AJ221" s="1" t="s">
        <v>72</v>
      </c>
      <c r="AK221" s="1" t="s">
        <v>1570</v>
      </c>
      <c r="AL221" s="1" t="s">
        <v>72</v>
      </c>
      <c r="AM221" s="1" t="s">
        <v>72</v>
      </c>
      <c r="AN221" s="3">
        <v>44490</v>
      </c>
      <c r="AO221" s="1" t="s">
        <v>1212</v>
      </c>
      <c r="AP221" s="1" t="s">
        <v>1212</v>
      </c>
      <c r="AQ221" s="1" t="s">
        <v>800</v>
      </c>
      <c r="AR221" s="1">
        <v>4</v>
      </c>
      <c r="AS221" s="1" t="s">
        <v>742</v>
      </c>
      <c r="AT221" s="1" t="s">
        <v>88</v>
      </c>
      <c r="AU221" s="1" t="s">
        <v>72</v>
      </c>
      <c r="AV221" s="1" t="s">
        <v>88</v>
      </c>
      <c r="AW221" s="1" t="s">
        <v>96</v>
      </c>
      <c r="AX221" s="1" t="s">
        <v>72</v>
      </c>
      <c r="AY221" s="1" t="s">
        <v>1572</v>
      </c>
      <c r="AZ221" s="1" t="s">
        <v>1573</v>
      </c>
      <c r="BA221" s="1">
        <v>91</v>
      </c>
      <c r="BB221" s="1" t="s">
        <v>918</v>
      </c>
      <c r="BC221" s="16"/>
    </row>
    <row r="222" spans="1:55" ht="18.600000000000001" customHeight="1">
      <c r="A222" s="1" t="s">
        <v>1574</v>
      </c>
      <c r="B222" s="1">
        <v>210178</v>
      </c>
      <c r="C222" s="1" t="s">
        <v>71</v>
      </c>
      <c r="D222" s="3">
        <v>44490</v>
      </c>
      <c r="E222" s="1" t="s">
        <v>776</v>
      </c>
      <c r="F222" s="1" t="s">
        <v>1575</v>
      </c>
      <c r="G222" s="1" t="s">
        <v>75</v>
      </c>
      <c r="H222" s="1" t="s">
        <v>1244</v>
      </c>
      <c r="I222" s="1" t="s">
        <v>77</v>
      </c>
      <c r="J222" s="1" t="s">
        <v>78</v>
      </c>
      <c r="K222" s="1" t="s">
        <v>78</v>
      </c>
      <c r="L222" s="1" t="s">
        <v>78</v>
      </c>
      <c r="M222" s="1" t="s">
        <v>96</v>
      </c>
      <c r="N222" s="1" t="s">
        <v>72</v>
      </c>
      <c r="O222" s="16" t="s">
        <v>1576</v>
      </c>
      <c r="P222" s="1" t="s">
        <v>778</v>
      </c>
      <c r="Q222" s="1" t="s">
        <v>779</v>
      </c>
      <c r="R222" s="1" t="s">
        <v>9036</v>
      </c>
      <c r="S222" s="1" t="s">
        <v>84</v>
      </c>
      <c r="T222" s="1" t="s">
        <v>72</v>
      </c>
      <c r="U222" s="1" t="s">
        <v>140</v>
      </c>
      <c r="V222" s="1" t="s">
        <v>140</v>
      </c>
      <c r="W222" s="1" t="s">
        <v>126</v>
      </c>
      <c r="X222" s="1">
        <v>44</v>
      </c>
      <c r="Y222" s="1" t="s">
        <v>88</v>
      </c>
      <c r="Z222" s="1" t="s">
        <v>72</v>
      </c>
      <c r="AA222" s="1" t="s">
        <v>414</v>
      </c>
      <c r="AB222" s="1" t="s">
        <v>90</v>
      </c>
      <c r="AC222" s="1" t="s">
        <v>91</v>
      </c>
      <c r="AD222" s="1" t="s">
        <v>92</v>
      </c>
      <c r="AE222" s="1" t="s">
        <v>72</v>
      </c>
      <c r="AF222" s="1" t="s">
        <v>254</v>
      </c>
      <c r="AG222" s="1" t="s">
        <v>72</v>
      </c>
      <c r="AH222" s="1" t="s">
        <v>647</v>
      </c>
      <c r="AI222" s="1" t="s">
        <v>72</v>
      </c>
      <c r="AJ222" s="1" t="s">
        <v>72</v>
      </c>
      <c r="AK222" s="1" t="s">
        <v>220</v>
      </c>
      <c r="AL222" s="1" t="s">
        <v>72</v>
      </c>
      <c r="AM222" s="1" t="s">
        <v>72</v>
      </c>
      <c r="AN222" s="3">
        <v>44490</v>
      </c>
      <c r="AO222" s="1" t="s">
        <v>1578</v>
      </c>
      <c r="AP222" s="1" t="s">
        <v>1578</v>
      </c>
      <c r="AQ222" s="1" t="s">
        <v>247</v>
      </c>
      <c r="AR222" s="1">
        <v>4</v>
      </c>
      <c r="AS222" s="1" t="s">
        <v>1398</v>
      </c>
      <c r="AT222" s="1" t="s">
        <v>75</v>
      </c>
      <c r="AU222" s="1" t="s">
        <v>72</v>
      </c>
      <c r="AV222" s="1" t="s">
        <v>88</v>
      </c>
      <c r="AW222" s="1" t="s">
        <v>96</v>
      </c>
      <c r="AX222" s="1" t="s">
        <v>72</v>
      </c>
      <c r="AY222" s="1" t="s">
        <v>1343</v>
      </c>
      <c r="AZ222" s="1" t="s">
        <v>1579</v>
      </c>
      <c r="BA222" s="1">
        <v>71</v>
      </c>
      <c r="BB222" s="1" t="s">
        <v>1406</v>
      </c>
      <c r="BC222" s="16"/>
    </row>
    <row r="223" spans="1:55" ht="18.600000000000001" customHeight="1">
      <c r="A223" s="1" t="s">
        <v>1580</v>
      </c>
      <c r="B223" s="1">
        <v>210179</v>
      </c>
      <c r="C223" s="1" t="s">
        <v>497</v>
      </c>
      <c r="D223" s="3">
        <v>44491</v>
      </c>
      <c r="E223" s="1" t="s">
        <v>776</v>
      </c>
      <c r="F223" s="1" t="s">
        <v>1581</v>
      </c>
      <c r="G223" s="1" t="s">
        <v>75</v>
      </c>
      <c r="H223" s="1" t="s">
        <v>1582</v>
      </c>
      <c r="I223" s="1" t="s">
        <v>497</v>
      </c>
      <c r="J223" s="1" t="s">
        <v>78</v>
      </c>
      <c r="K223" s="1" t="s">
        <v>78</v>
      </c>
      <c r="L223" s="1" t="s">
        <v>78</v>
      </c>
      <c r="M223" s="1" t="s">
        <v>79</v>
      </c>
      <c r="N223" s="1" t="s">
        <v>1583</v>
      </c>
      <c r="O223" s="76" t="s">
        <v>1584</v>
      </c>
      <c r="P223" s="1" t="s">
        <v>778</v>
      </c>
      <c r="Q223" s="1" t="s">
        <v>779</v>
      </c>
      <c r="R223" s="1" t="s">
        <v>9036</v>
      </c>
      <c r="S223" s="1" t="s">
        <v>84</v>
      </c>
      <c r="T223" s="1" t="s">
        <v>72</v>
      </c>
      <c r="U223" s="1" t="s">
        <v>140</v>
      </c>
      <c r="V223" s="1" t="s">
        <v>140</v>
      </c>
      <c r="W223" s="1" t="s">
        <v>126</v>
      </c>
      <c r="X223" s="1">
        <v>50</v>
      </c>
      <c r="Y223" s="1" t="s">
        <v>88</v>
      </c>
      <c r="Z223" s="1" t="s">
        <v>72</v>
      </c>
      <c r="AA223" s="1" t="s">
        <v>414</v>
      </c>
      <c r="AB223" s="1" t="s">
        <v>90</v>
      </c>
      <c r="AC223" s="1" t="s">
        <v>91</v>
      </c>
      <c r="AD223" s="1" t="s">
        <v>92</v>
      </c>
      <c r="AE223" s="1" t="s">
        <v>72</v>
      </c>
      <c r="AF223" s="1" t="s">
        <v>217</v>
      </c>
      <c r="AG223" s="1" t="s">
        <v>72</v>
      </c>
      <c r="AH223" s="1" t="s">
        <v>1585</v>
      </c>
      <c r="AI223" s="1" t="s">
        <v>72</v>
      </c>
      <c r="AJ223" s="1" t="s">
        <v>72</v>
      </c>
      <c r="AK223" s="1" t="s">
        <v>220</v>
      </c>
      <c r="AL223" s="1" t="s">
        <v>72</v>
      </c>
      <c r="AM223" s="1" t="s">
        <v>72</v>
      </c>
      <c r="AN223" s="3">
        <v>44492</v>
      </c>
      <c r="AO223" s="1" t="s">
        <v>1587</v>
      </c>
      <c r="AP223" s="1" t="s">
        <v>1587</v>
      </c>
      <c r="AQ223" s="1" t="s">
        <v>247</v>
      </c>
      <c r="AR223" s="1">
        <v>4</v>
      </c>
      <c r="AS223" s="1" t="s">
        <v>1398</v>
      </c>
      <c r="AT223" s="1" t="s">
        <v>75</v>
      </c>
      <c r="AU223" s="1" t="s">
        <v>72</v>
      </c>
      <c r="AV223" s="1" t="s">
        <v>88</v>
      </c>
      <c r="AW223" s="1" t="s">
        <v>79</v>
      </c>
      <c r="AX223" s="1" t="s">
        <v>72</v>
      </c>
      <c r="AY223" s="1" t="s">
        <v>1343</v>
      </c>
      <c r="AZ223" s="1" t="s">
        <v>1588</v>
      </c>
      <c r="BA223" s="1">
        <v>67</v>
      </c>
      <c r="BB223" s="1" t="s">
        <v>160</v>
      </c>
      <c r="BC223" s="1" t="s">
        <v>440</v>
      </c>
    </row>
    <row r="224" spans="1:55" ht="18.600000000000001" customHeight="1">
      <c r="A224" s="1" t="s">
        <v>1589</v>
      </c>
      <c r="B224" s="1">
        <v>210180</v>
      </c>
      <c r="C224" s="1" t="s">
        <v>71</v>
      </c>
      <c r="D224" s="3">
        <v>44494</v>
      </c>
      <c r="E224" s="1" t="s">
        <v>776</v>
      </c>
      <c r="F224" s="1" t="s">
        <v>1590</v>
      </c>
      <c r="G224" s="1" t="s">
        <v>75</v>
      </c>
      <c r="H224" s="1" t="s">
        <v>1244</v>
      </c>
      <c r="I224" s="1" t="s">
        <v>77</v>
      </c>
      <c r="J224" s="1" t="s">
        <v>78</v>
      </c>
      <c r="K224" s="1" t="s">
        <v>78</v>
      </c>
      <c r="L224" s="8" t="s">
        <v>172</v>
      </c>
      <c r="M224" s="1" t="s">
        <v>96</v>
      </c>
      <c r="N224" s="1" t="s">
        <v>681</v>
      </c>
      <c r="O224" s="76" t="s">
        <v>747</v>
      </c>
      <c r="P224" s="1" t="s">
        <v>813</v>
      </c>
      <c r="Q224" s="1" t="s">
        <v>813</v>
      </c>
      <c r="R224" s="1" t="s">
        <v>9057</v>
      </c>
      <c r="S224" s="1" t="s">
        <v>84</v>
      </c>
      <c r="T224" s="1" t="s">
        <v>72</v>
      </c>
      <c r="U224" s="1" t="s">
        <v>85</v>
      </c>
      <c r="V224" s="1" t="s">
        <v>86</v>
      </c>
      <c r="W224" s="1" t="s">
        <v>87</v>
      </c>
      <c r="X224" s="1">
        <v>61</v>
      </c>
      <c r="Y224" s="1" t="s">
        <v>88</v>
      </c>
      <c r="Z224" s="1" t="s">
        <v>72</v>
      </c>
      <c r="AA224" s="1" t="s">
        <v>954</v>
      </c>
      <c r="AB224" s="1" t="s">
        <v>90</v>
      </c>
      <c r="AC224" s="1" t="s">
        <v>91</v>
      </c>
      <c r="AD224" s="1" t="s">
        <v>92</v>
      </c>
      <c r="AE224" s="1" t="s">
        <v>72</v>
      </c>
      <c r="AF224" s="1" t="s">
        <v>72</v>
      </c>
      <c r="AG224" s="1" t="s">
        <v>72</v>
      </c>
      <c r="AH224" s="1" t="s">
        <v>72</v>
      </c>
      <c r="AI224" s="1" t="s">
        <v>72</v>
      </c>
      <c r="AJ224" s="1" t="s">
        <v>72</v>
      </c>
      <c r="AK224" s="1" t="s">
        <v>220</v>
      </c>
      <c r="AL224" s="1" t="s">
        <v>72</v>
      </c>
      <c r="AM224" s="1" t="s">
        <v>72</v>
      </c>
      <c r="AN224" s="3">
        <v>44494</v>
      </c>
      <c r="AO224" s="1" t="s">
        <v>1592</v>
      </c>
      <c r="AP224" s="1" t="s">
        <v>1592</v>
      </c>
      <c r="AQ224" s="1" t="s">
        <v>800</v>
      </c>
      <c r="AR224" s="1">
        <v>4</v>
      </c>
      <c r="AS224" s="1" t="s">
        <v>95</v>
      </c>
      <c r="AT224" s="1" t="s">
        <v>75</v>
      </c>
      <c r="AU224" s="1" t="s">
        <v>72</v>
      </c>
      <c r="AV224" s="1" t="s">
        <v>88</v>
      </c>
      <c r="AW224" s="1" t="s">
        <v>96</v>
      </c>
      <c r="AX224" s="1" t="s">
        <v>72</v>
      </c>
      <c r="AY224" s="1" t="s">
        <v>1593</v>
      </c>
      <c r="AZ224" s="1" t="s">
        <v>1594</v>
      </c>
      <c r="BA224" s="1">
        <v>31</v>
      </c>
      <c r="BB224" s="21" t="s">
        <v>100</v>
      </c>
      <c r="BC224" s="16"/>
    </row>
    <row r="225" spans="1:55" ht="18.600000000000001" customHeight="1">
      <c r="A225" s="1" t="s">
        <v>1595</v>
      </c>
      <c r="B225" s="1">
        <v>210181</v>
      </c>
      <c r="C225" s="1" t="s">
        <v>71</v>
      </c>
      <c r="D225" s="3">
        <v>44494</v>
      </c>
      <c r="E225" s="1" t="s">
        <v>776</v>
      </c>
      <c r="F225" s="1" t="s">
        <v>1596</v>
      </c>
      <c r="G225" s="1" t="s">
        <v>75</v>
      </c>
      <c r="H225" s="1" t="s">
        <v>1516</v>
      </c>
      <c r="I225" s="1" t="s">
        <v>77</v>
      </c>
      <c r="J225" s="1" t="s">
        <v>78</v>
      </c>
      <c r="K225" s="8" t="s">
        <v>172</v>
      </c>
      <c r="L225" s="8" t="s">
        <v>172</v>
      </c>
      <c r="M225" s="1" t="s">
        <v>96</v>
      </c>
      <c r="N225" s="1" t="s">
        <v>1118</v>
      </c>
      <c r="O225" s="76" t="s">
        <v>747</v>
      </c>
      <c r="P225" s="1" t="s">
        <v>778</v>
      </c>
      <c r="Q225" s="1" t="s">
        <v>779</v>
      </c>
      <c r="R225" s="1" t="s">
        <v>9036</v>
      </c>
      <c r="S225" s="1" t="s">
        <v>84</v>
      </c>
      <c r="T225" s="1" t="s">
        <v>72</v>
      </c>
      <c r="U225" s="1" t="s">
        <v>140</v>
      </c>
      <c r="V225" s="1" t="s">
        <v>140</v>
      </c>
      <c r="W225" s="1" t="s">
        <v>126</v>
      </c>
      <c r="X225" s="1">
        <v>60</v>
      </c>
      <c r="Y225" s="1" t="s">
        <v>88</v>
      </c>
      <c r="Z225" s="1" t="s">
        <v>72</v>
      </c>
      <c r="AA225" s="1" t="s">
        <v>954</v>
      </c>
      <c r="AB225" s="1" t="s">
        <v>90</v>
      </c>
      <c r="AC225" s="1" t="s">
        <v>91</v>
      </c>
      <c r="AD225" s="1" t="s">
        <v>92</v>
      </c>
      <c r="AE225" s="1" t="s">
        <v>72</v>
      </c>
      <c r="AF225" s="1" t="s">
        <v>72</v>
      </c>
      <c r="AG225" s="1" t="s">
        <v>72</v>
      </c>
      <c r="AH225" s="1" t="s">
        <v>72</v>
      </c>
      <c r="AI225" s="1" t="s">
        <v>72</v>
      </c>
      <c r="AJ225" s="1" t="s">
        <v>72</v>
      </c>
      <c r="AK225" s="1" t="s">
        <v>220</v>
      </c>
      <c r="AL225" s="1" t="s">
        <v>72</v>
      </c>
      <c r="AM225" s="1" t="s">
        <v>72</v>
      </c>
      <c r="AN225" s="3">
        <v>44494</v>
      </c>
      <c r="AO225" s="1" t="s">
        <v>1598</v>
      </c>
      <c r="AP225" s="1" t="s">
        <v>1598</v>
      </c>
      <c r="AQ225" s="1" t="s">
        <v>247</v>
      </c>
      <c r="AR225" s="1">
        <v>4</v>
      </c>
      <c r="AS225" s="1" t="s">
        <v>95</v>
      </c>
      <c r="AT225" s="1" t="s">
        <v>88</v>
      </c>
      <c r="AU225" s="1" t="s">
        <v>72</v>
      </c>
      <c r="AV225" s="1" t="s">
        <v>88</v>
      </c>
      <c r="AW225" s="1" t="s">
        <v>96</v>
      </c>
      <c r="AX225" s="1" t="s">
        <v>72</v>
      </c>
      <c r="AY225" s="1" t="s">
        <v>1343</v>
      </c>
      <c r="AZ225" s="1" t="s">
        <v>1599</v>
      </c>
      <c r="BA225" s="1">
        <v>35</v>
      </c>
      <c r="BB225" s="21" t="s">
        <v>100</v>
      </c>
      <c r="BC225" s="16"/>
    </row>
    <row r="226" spans="1:55" ht="18.600000000000001" customHeight="1">
      <c r="A226" s="1" t="s">
        <v>1600</v>
      </c>
      <c r="B226" s="1">
        <v>210182</v>
      </c>
      <c r="C226" s="1" t="s">
        <v>71</v>
      </c>
      <c r="D226" s="3">
        <v>44495</v>
      </c>
      <c r="E226" s="1" t="s">
        <v>776</v>
      </c>
      <c r="F226" s="1" t="s">
        <v>1601</v>
      </c>
      <c r="G226" s="1" t="s">
        <v>75</v>
      </c>
      <c r="H226" s="1" t="s">
        <v>208</v>
      </c>
      <c r="I226" s="1" t="s">
        <v>77</v>
      </c>
      <c r="J226" s="1" t="s">
        <v>78</v>
      </c>
      <c r="K226" s="8" t="s">
        <v>172</v>
      </c>
      <c r="L226" s="8" t="s">
        <v>172</v>
      </c>
      <c r="M226" s="1" t="s">
        <v>96</v>
      </c>
      <c r="N226" s="1" t="s">
        <v>1010</v>
      </c>
      <c r="O226" s="76" t="s">
        <v>747</v>
      </c>
      <c r="P226" s="1" t="s">
        <v>813</v>
      </c>
      <c r="Q226" s="1" t="s">
        <v>813</v>
      </c>
      <c r="R226" s="1" t="s">
        <v>9057</v>
      </c>
      <c r="S226" s="1" t="s">
        <v>152</v>
      </c>
      <c r="T226" s="1" t="s">
        <v>72</v>
      </c>
      <c r="U226" s="1" t="s">
        <v>153</v>
      </c>
      <c r="V226" s="1" t="s">
        <v>154</v>
      </c>
      <c r="W226" s="1" t="s">
        <v>126</v>
      </c>
      <c r="X226" s="1">
        <v>75</v>
      </c>
      <c r="Y226" s="1" t="s">
        <v>88</v>
      </c>
      <c r="Z226" s="1" t="s">
        <v>72</v>
      </c>
      <c r="AA226" s="1" t="s">
        <v>414</v>
      </c>
      <c r="AB226" s="1" t="s">
        <v>90</v>
      </c>
      <c r="AC226" s="1" t="s">
        <v>91</v>
      </c>
      <c r="AD226" s="1" t="s">
        <v>92</v>
      </c>
      <c r="AE226" s="1" t="s">
        <v>72</v>
      </c>
      <c r="AF226" s="1" t="s">
        <v>72</v>
      </c>
      <c r="AG226" s="1" t="s">
        <v>72</v>
      </c>
      <c r="AH226" s="1" t="s">
        <v>72</v>
      </c>
      <c r="AI226" s="1" t="s">
        <v>72</v>
      </c>
      <c r="AJ226" s="1" t="s">
        <v>72</v>
      </c>
      <c r="AK226" s="1" t="s">
        <v>1120</v>
      </c>
      <c r="AL226" s="1" t="s">
        <v>72</v>
      </c>
      <c r="AM226" s="1" t="s">
        <v>72</v>
      </c>
      <c r="AN226" s="3">
        <v>44495</v>
      </c>
      <c r="AO226" s="1" t="s">
        <v>1602</v>
      </c>
      <c r="AP226" s="1" t="s">
        <v>1603</v>
      </c>
      <c r="AQ226" s="1" t="s">
        <v>800</v>
      </c>
      <c r="AR226" s="1">
        <v>4</v>
      </c>
      <c r="AS226" s="1" t="s">
        <v>95</v>
      </c>
      <c r="AT226" s="1" t="s">
        <v>88</v>
      </c>
      <c r="AU226" s="1" t="s">
        <v>72</v>
      </c>
      <c r="AV226" s="1" t="s">
        <v>88</v>
      </c>
      <c r="AW226" s="1" t="s">
        <v>96</v>
      </c>
      <c r="AX226" s="1" t="s">
        <v>72</v>
      </c>
      <c r="AY226" s="1" t="s">
        <v>1385</v>
      </c>
      <c r="AZ226" s="38" t="s">
        <v>1604</v>
      </c>
      <c r="BA226" s="1">
        <v>88</v>
      </c>
      <c r="BB226" s="1" t="s">
        <v>918</v>
      </c>
      <c r="BC226" s="16"/>
    </row>
    <row r="227" spans="1:55" ht="18.600000000000001" customHeight="1">
      <c r="A227" s="1" t="s">
        <v>1605</v>
      </c>
      <c r="B227" s="1">
        <v>210183</v>
      </c>
      <c r="C227" s="1" t="s">
        <v>71</v>
      </c>
      <c r="D227" s="3">
        <v>44495</v>
      </c>
      <c r="E227" s="1" t="s">
        <v>776</v>
      </c>
      <c r="F227" s="1" t="s">
        <v>1606</v>
      </c>
      <c r="G227" s="1" t="s">
        <v>75</v>
      </c>
      <c r="H227" s="1" t="s">
        <v>960</v>
      </c>
      <c r="I227" s="1" t="s">
        <v>77</v>
      </c>
      <c r="J227" s="1" t="s">
        <v>78</v>
      </c>
      <c r="K227" s="8" t="s">
        <v>172</v>
      </c>
      <c r="L227" s="8" t="s">
        <v>172</v>
      </c>
      <c r="M227" s="1" t="s">
        <v>96</v>
      </c>
      <c r="N227" s="1" t="s">
        <v>1010</v>
      </c>
      <c r="O227" s="78" t="s">
        <v>1607</v>
      </c>
      <c r="P227" s="1" t="s">
        <v>813</v>
      </c>
      <c r="Q227" s="1" t="s">
        <v>813</v>
      </c>
      <c r="R227" s="1" t="s">
        <v>9057</v>
      </c>
      <c r="S227" s="1" t="s">
        <v>443</v>
      </c>
      <c r="T227" s="1" t="s">
        <v>72</v>
      </c>
      <c r="U227" s="1" t="s">
        <v>444</v>
      </c>
      <c r="V227" s="1" t="s">
        <v>1608</v>
      </c>
      <c r="W227" s="1" t="s">
        <v>126</v>
      </c>
      <c r="X227" s="1">
        <v>60</v>
      </c>
      <c r="Y227" s="1" t="s">
        <v>88</v>
      </c>
      <c r="Z227" s="1" t="s">
        <v>72</v>
      </c>
      <c r="AA227" s="1" t="s">
        <v>414</v>
      </c>
      <c r="AB227" s="1" t="s">
        <v>90</v>
      </c>
      <c r="AC227" s="1" t="s">
        <v>91</v>
      </c>
      <c r="AD227" s="1" t="s">
        <v>216</v>
      </c>
      <c r="AE227" s="1" t="s">
        <v>72</v>
      </c>
      <c r="AF227" s="1" t="s">
        <v>72</v>
      </c>
      <c r="AG227" s="1" t="s">
        <v>72</v>
      </c>
      <c r="AH227" s="1" t="s">
        <v>72</v>
      </c>
      <c r="AI227" s="1">
        <v>3</v>
      </c>
      <c r="AJ227" s="1" t="s">
        <v>1609</v>
      </c>
      <c r="AK227" s="1" t="s">
        <v>447</v>
      </c>
      <c r="AL227" s="1" t="s">
        <v>72</v>
      </c>
      <c r="AM227" s="1" t="s">
        <v>72</v>
      </c>
      <c r="AN227" s="3">
        <v>44495</v>
      </c>
      <c r="AO227" s="1" t="s">
        <v>1610</v>
      </c>
      <c r="AP227" s="1" t="s">
        <v>72</v>
      </c>
      <c r="AQ227" s="1" t="s">
        <v>800</v>
      </c>
      <c r="AR227" s="1">
        <v>4</v>
      </c>
      <c r="AS227" s="1" t="s">
        <v>742</v>
      </c>
      <c r="AT227" s="1" t="s">
        <v>75</v>
      </c>
      <c r="AU227" s="1" t="s">
        <v>72</v>
      </c>
      <c r="AV227" s="1" t="s">
        <v>88</v>
      </c>
      <c r="AW227" s="1" t="s">
        <v>96</v>
      </c>
      <c r="AX227" s="1" t="s">
        <v>72</v>
      </c>
      <c r="AY227" s="1" t="s">
        <v>785</v>
      </c>
      <c r="AZ227" s="1" t="s">
        <v>1611</v>
      </c>
      <c r="BA227" s="1">
        <v>63</v>
      </c>
      <c r="BB227" s="1" t="s">
        <v>918</v>
      </c>
      <c r="BC227" s="16"/>
    </row>
    <row r="228" spans="1:55" ht="18.600000000000001" customHeight="1">
      <c r="A228" s="1" t="s">
        <v>1612</v>
      </c>
      <c r="B228" s="1">
        <v>210184</v>
      </c>
      <c r="C228" s="1" t="s">
        <v>71</v>
      </c>
      <c r="D228" s="3">
        <v>44496</v>
      </c>
      <c r="E228" s="1" t="s">
        <v>776</v>
      </c>
      <c r="F228" s="1" t="s">
        <v>1613</v>
      </c>
      <c r="G228" s="1" t="s">
        <v>75</v>
      </c>
      <c r="H228" s="1" t="s">
        <v>208</v>
      </c>
      <c r="I228" s="1" t="s">
        <v>77</v>
      </c>
      <c r="J228" s="1" t="s">
        <v>78</v>
      </c>
      <c r="K228" s="1" t="s">
        <v>78</v>
      </c>
      <c r="L228" s="1" t="s">
        <v>78</v>
      </c>
      <c r="M228" s="1" t="s">
        <v>79</v>
      </c>
      <c r="N228" s="1" t="s">
        <v>72</v>
      </c>
      <c r="O228" s="16" t="s">
        <v>1614</v>
      </c>
      <c r="P228" s="1" t="s">
        <v>778</v>
      </c>
      <c r="Q228" s="1" t="s">
        <v>779</v>
      </c>
      <c r="R228" s="1" t="s">
        <v>9036</v>
      </c>
      <c r="S228" s="1" t="s">
        <v>152</v>
      </c>
      <c r="T228" s="1" t="s">
        <v>72</v>
      </c>
      <c r="U228" s="1" t="s">
        <v>153</v>
      </c>
      <c r="V228" s="1" t="s">
        <v>153</v>
      </c>
      <c r="W228" s="1" t="s">
        <v>126</v>
      </c>
      <c r="X228" s="1">
        <v>68</v>
      </c>
      <c r="Y228" s="1" t="s">
        <v>88</v>
      </c>
      <c r="Z228" s="1" t="s">
        <v>72</v>
      </c>
      <c r="AA228" s="1" t="s">
        <v>299</v>
      </c>
      <c r="AB228" s="1" t="s">
        <v>90</v>
      </c>
      <c r="AC228" s="1" t="s">
        <v>91</v>
      </c>
      <c r="AD228" s="1" t="s">
        <v>92</v>
      </c>
      <c r="AE228" s="1" t="s">
        <v>72</v>
      </c>
      <c r="AF228" s="1" t="s">
        <v>229</v>
      </c>
      <c r="AG228" s="1" t="s">
        <v>72</v>
      </c>
      <c r="AH228" s="1" t="s">
        <v>647</v>
      </c>
      <c r="AI228" s="1" t="s">
        <v>72</v>
      </c>
      <c r="AJ228" s="1" t="s">
        <v>72</v>
      </c>
      <c r="AK228" s="1" t="s">
        <v>1615</v>
      </c>
      <c r="AL228" s="1" t="s">
        <v>72</v>
      </c>
      <c r="AM228" s="1" t="s">
        <v>72</v>
      </c>
      <c r="AN228" s="3">
        <v>44496</v>
      </c>
      <c r="AO228" s="1" t="s">
        <v>1616</v>
      </c>
      <c r="AP228" s="1" t="s">
        <v>1617</v>
      </c>
      <c r="AQ228" s="1" t="s">
        <v>800</v>
      </c>
      <c r="AR228" s="1">
        <v>4</v>
      </c>
      <c r="AS228" s="1" t="s">
        <v>183</v>
      </c>
      <c r="AT228" s="1" t="s">
        <v>75</v>
      </c>
      <c r="AU228" s="1" t="s">
        <v>72</v>
      </c>
      <c r="AV228" s="1" t="s">
        <v>88</v>
      </c>
      <c r="AW228" s="1" t="s">
        <v>79</v>
      </c>
      <c r="AX228" s="1" t="s">
        <v>72</v>
      </c>
      <c r="AY228" s="1" t="s">
        <v>1385</v>
      </c>
      <c r="AZ228" s="1" t="s">
        <v>1618</v>
      </c>
      <c r="BA228" s="1">
        <v>176</v>
      </c>
      <c r="BB228" s="1" t="s">
        <v>160</v>
      </c>
      <c r="BC228" s="1" t="s">
        <v>768</v>
      </c>
    </row>
    <row r="229" spans="1:55" ht="18.600000000000001" customHeight="1">
      <c r="A229" s="1" t="s">
        <v>1619</v>
      </c>
      <c r="B229" s="1">
        <v>210185</v>
      </c>
      <c r="C229" s="1" t="s">
        <v>71</v>
      </c>
      <c r="D229" s="3">
        <v>44497</v>
      </c>
      <c r="E229" s="1" t="s">
        <v>776</v>
      </c>
      <c r="F229" s="1" t="s">
        <v>1620</v>
      </c>
      <c r="G229" s="1" t="s">
        <v>75</v>
      </c>
      <c r="H229" s="1" t="s">
        <v>1244</v>
      </c>
      <c r="I229" s="1" t="s">
        <v>77</v>
      </c>
      <c r="J229" s="1" t="s">
        <v>78</v>
      </c>
      <c r="K229" s="1" t="s">
        <v>172</v>
      </c>
      <c r="L229" s="8" t="s">
        <v>172</v>
      </c>
      <c r="M229" s="1" t="s">
        <v>79</v>
      </c>
      <c r="N229" s="1" t="s">
        <v>1118</v>
      </c>
      <c r="O229" s="78" t="s">
        <v>847</v>
      </c>
      <c r="P229" s="1" t="s">
        <v>813</v>
      </c>
      <c r="Q229" s="1" t="s">
        <v>813</v>
      </c>
      <c r="R229" s="1" t="s">
        <v>9057</v>
      </c>
      <c r="S229" s="1" t="s">
        <v>84</v>
      </c>
      <c r="T229" s="1" t="s">
        <v>72</v>
      </c>
      <c r="U229" s="1" t="s">
        <v>1621</v>
      </c>
      <c r="V229" s="1" t="s">
        <v>1622</v>
      </c>
      <c r="W229" s="1" t="s">
        <v>126</v>
      </c>
      <c r="X229" s="1">
        <v>55</v>
      </c>
      <c r="Y229" s="1" t="s">
        <v>88</v>
      </c>
      <c r="Z229" s="1" t="s">
        <v>72</v>
      </c>
      <c r="AA229" s="1" t="s">
        <v>954</v>
      </c>
      <c r="AB229" s="1" t="s">
        <v>90</v>
      </c>
      <c r="AC229" s="1" t="s">
        <v>91</v>
      </c>
      <c r="AD229" s="1" t="s">
        <v>92</v>
      </c>
      <c r="AE229" s="1" t="s">
        <v>72</v>
      </c>
      <c r="AF229" s="1" t="s">
        <v>72</v>
      </c>
      <c r="AG229" s="1" t="s">
        <v>72</v>
      </c>
      <c r="AH229" s="1" t="s">
        <v>72</v>
      </c>
      <c r="AI229" s="1" t="s">
        <v>72</v>
      </c>
      <c r="AJ229" s="1" t="s">
        <v>72</v>
      </c>
      <c r="AK229" s="1" t="s">
        <v>220</v>
      </c>
      <c r="AL229" s="1" t="s">
        <v>72</v>
      </c>
      <c r="AM229" s="1" t="s">
        <v>72</v>
      </c>
      <c r="AN229" s="3">
        <v>44497</v>
      </c>
      <c r="AO229" s="1" t="s">
        <v>1623</v>
      </c>
      <c r="AP229" s="1" t="s">
        <v>1623</v>
      </c>
      <c r="AQ229" s="1" t="s">
        <v>800</v>
      </c>
      <c r="AR229" s="1">
        <v>15</v>
      </c>
      <c r="AS229" s="1" t="s">
        <v>589</v>
      </c>
      <c r="AT229" s="1" t="s">
        <v>88</v>
      </c>
      <c r="AU229" s="1" t="s">
        <v>72</v>
      </c>
      <c r="AV229" s="1" t="s">
        <v>88</v>
      </c>
      <c r="AW229" s="1" t="s">
        <v>79</v>
      </c>
      <c r="AX229" s="1" t="s">
        <v>72</v>
      </c>
      <c r="AY229" s="1" t="s">
        <v>1343</v>
      </c>
      <c r="AZ229" s="1" t="s">
        <v>1624</v>
      </c>
      <c r="BA229" s="1">
        <v>42</v>
      </c>
      <c r="BB229" s="1" t="s">
        <v>160</v>
      </c>
      <c r="BC229" s="1" t="s">
        <v>768</v>
      </c>
    </row>
    <row r="230" spans="1:55" ht="18.600000000000001" customHeight="1">
      <c r="A230" s="1" t="s">
        <v>1625</v>
      </c>
      <c r="B230" s="1">
        <v>210186</v>
      </c>
      <c r="C230" s="1" t="s">
        <v>71</v>
      </c>
      <c r="D230" s="3">
        <v>44497</v>
      </c>
      <c r="E230" s="1" t="s">
        <v>73</v>
      </c>
      <c r="F230" s="1" t="s">
        <v>1626</v>
      </c>
      <c r="G230" s="1" t="s">
        <v>75</v>
      </c>
      <c r="H230" s="1" t="s">
        <v>208</v>
      </c>
      <c r="I230" s="1" t="s">
        <v>77</v>
      </c>
      <c r="J230" s="1" t="s">
        <v>78</v>
      </c>
      <c r="K230" s="1" t="s">
        <v>78</v>
      </c>
      <c r="L230" s="1" t="s">
        <v>78</v>
      </c>
      <c r="M230" s="1" t="s">
        <v>96</v>
      </c>
      <c r="N230" s="1" t="s">
        <v>72</v>
      </c>
      <c r="O230" s="16" t="s">
        <v>1627</v>
      </c>
      <c r="P230" s="1" t="s">
        <v>516</v>
      </c>
      <c r="Q230" s="1" t="s">
        <v>517</v>
      </c>
      <c r="R230" s="1" t="s">
        <v>1488</v>
      </c>
      <c r="S230" s="1" t="s">
        <v>152</v>
      </c>
      <c r="T230" s="1" t="s">
        <v>72</v>
      </c>
      <c r="U230" s="1" t="s">
        <v>153</v>
      </c>
      <c r="V230" s="1" t="s">
        <v>164</v>
      </c>
      <c r="W230" s="1" t="s">
        <v>126</v>
      </c>
      <c r="X230" s="1">
        <v>61</v>
      </c>
      <c r="Y230" s="1" t="s">
        <v>88</v>
      </c>
      <c r="Z230" s="1" t="s">
        <v>72</v>
      </c>
      <c r="AA230" s="1" t="s">
        <v>954</v>
      </c>
      <c r="AB230" s="1" t="s">
        <v>90</v>
      </c>
      <c r="AC230" s="1" t="s">
        <v>91</v>
      </c>
      <c r="AD230" s="1" t="s">
        <v>92</v>
      </c>
      <c r="AE230" s="1" t="s">
        <v>72</v>
      </c>
      <c r="AF230" s="1" t="s">
        <v>72</v>
      </c>
      <c r="AG230" s="1">
        <v>2</v>
      </c>
      <c r="AH230" s="1" t="s">
        <v>255</v>
      </c>
      <c r="AI230" s="1" t="s">
        <v>72</v>
      </c>
      <c r="AJ230" s="1" t="s">
        <v>72</v>
      </c>
      <c r="AK230" s="1" t="s">
        <v>1120</v>
      </c>
      <c r="AL230" s="1" t="s">
        <v>72</v>
      </c>
      <c r="AM230" s="1" t="s">
        <v>72</v>
      </c>
      <c r="AN230" s="3">
        <v>44497</v>
      </c>
      <c r="AO230" s="1" t="s">
        <v>1628</v>
      </c>
      <c r="AP230" s="1" t="s">
        <v>1629</v>
      </c>
      <c r="AQ230" s="1" t="s">
        <v>800</v>
      </c>
      <c r="AR230" s="1">
        <v>15</v>
      </c>
      <c r="AS230" s="1" t="s">
        <v>183</v>
      </c>
      <c r="AT230" s="1" t="s">
        <v>75</v>
      </c>
      <c r="AU230" s="1" t="s">
        <v>72</v>
      </c>
      <c r="AV230" s="1" t="s">
        <v>88</v>
      </c>
      <c r="AW230" s="1" t="s">
        <v>96</v>
      </c>
      <c r="AX230" s="1" t="s">
        <v>72</v>
      </c>
      <c r="AY230" s="1" t="s">
        <v>1385</v>
      </c>
      <c r="AZ230" s="1" t="s">
        <v>1630</v>
      </c>
      <c r="BA230" s="1">
        <v>67</v>
      </c>
      <c r="BB230" s="1" t="s">
        <v>918</v>
      </c>
      <c r="BC230" s="16"/>
    </row>
    <row r="231" spans="1:55" ht="18.600000000000001" customHeight="1">
      <c r="A231" s="10" t="s">
        <v>1631</v>
      </c>
      <c r="B231" s="10">
        <v>210187</v>
      </c>
      <c r="C231" s="10" t="s">
        <v>71</v>
      </c>
      <c r="D231" s="11">
        <v>44497</v>
      </c>
      <c r="E231" s="10" t="s">
        <v>776</v>
      </c>
      <c r="F231" s="10" t="s">
        <v>1632</v>
      </c>
      <c r="G231" s="10" t="s">
        <v>75</v>
      </c>
      <c r="H231" s="10" t="s">
        <v>208</v>
      </c>
      <c r="I231" s="10" t="s">
        <v>77</v>
      </c>
      <c r="J231" s="1" t="s">
        <v>78</v>
      </c>
      <c r="K231" s="1" t="s">
        <v>78</v>
      </c>
      <c r="L231" s="10" t="s">
        <v>78</v>
      </c>
      <c r="M231" s="1" t="s">
        <v>96</v>
      </c>
      <c r="N231" s="1" t="s">
        <v>72</v>
      </c>
      <c r="O231" s="17" t="s">
        <v>1633</v>
      </c>
      <c r="P231" s="10" t="s">
        <v>778</v>
      </c>
      <c r="Q231" s="10" t="s">
        <v>779</v>
      </c>
      <c r="R231" s="1" t="s">
        <v>9036</v>
      </c>
      <c r="S231" s="10" t="s">
        <v>152</v>
      </c>
      <c r="T231" s="1" t="s">
        <v>1370</v>
      </c>
      <c r="U231" s="1" t="s">
        <v>153</v>
      </c>
      <c r="V231" s="10" t="s">
        <v>153</v>
      </c>
      <c r="W231" s="10" t="s">
        <v>126</v>
      </c>
      <c r="X231" s="10">
        <v>54</v>
      </c>
      <c r="Y231" s="1" t="s">
        <v>88</v>
      </c>
      <c r="Z231" s="1" t="s">
        <v>72</v>
      </c>
      <c r="AA231" s="10" t="s">
        <v>414</v>
      </c>
      <c r="AB231" s="10" t="s">
        <v>90</v>
      </c>
      <c r="AC231" s="10" t="s">
        <v>91</v>
      </c>
      <c r="AD231" s="1" t="s">
        <v>216</v>
      </c>
      <c r="AE231" s="1" t="s">
        <v>72</v>
      </c>
      <c r="AF231" s="1" t="s">
        <v>72</v>
      </c>
      <c r="AG231" s="1" t="s">
        <v>72</v>
      </c>
      <c r="AH231" s="1" t="s">
        <v>72</v>
      </c>
      <c r="AI231" s="10">
        <v>8</v>
      </c>
      <c r="AJ231" s="10" t="s">
        <v>1634</v>
      </c>
      <c r="AK231" s="10" t="s">
        <v>1370</v>
      </c>
      <c r="AL231" s="1" t="s">
        <v>72</v>
      </c>
      <c r="AM231" s="1" t="s">
        <v>72</v>
      </c>
      <c r="AN231" s="1" t="s">
        <v>72</v>
      </c>
      <c r="AO231" s="1" t="s">
        <v>72</v>
      </c>
      <c r="AP231" s="1" t="s">
        <v>72</v>
      </c>
      <c r="AQ231" s="1" t="s">
        <v>72</v>
      </c>
      <c r="AR231" s="1" t="s">
        <v>72</v>
      </c>
      <c r="AS231" s="1" t="s">
        <v>72</v>
      </c>
      <c r="AT231" s="1" t="s">
        <v>72</v>
      </c>
      <c r="AU231" s="1" t="s">
        <v>72</v>
      </c>
      <c r="AV231" s="1" t="s">
        <v>88</v>
      </c>
      <c r="AW231" s="1" t="s">
        <v>72</v>
      </c>
      <c r="AX231" s="1" t="s">
        <v>72</v>
      </c>
      <c r="AY231" s="1" t="s">
        <v>72</v>
      </c>
      <c r="AZ231" s="1" t="s">
        <v>72</v>
      </c>
      <c r="BA231" s="1" t="s">
        <v>72</v>
      </c>
      <c r="BB231" s="1" t="s">
        <v>547</v>
      </c>
      <c r="BC231" s="16"/>
    </row>
    <row r="232" spans="1:55" ht="18.600000000000001" customHeight="1">
      <c r="A232" s="1" t="s">
        <v>1635</v>
      </c>
      <c r="B232" s="1">
        <v>210188</v>
      </c>
      <c r="C232" s="1" t="s">
        <v>71</v>
      </c>
      <c r="D232" s="3">
        <v>44498</v>
      </c>
      <c r="E232" s="1" t="s">
        <v>776</v>
      </c>
      <c r="F232" s="1" t="s">
        <v>1636</v>
      </c>
      <c r="G232" s="1" t="s">
        <v>75</v>
      </c>
      <c r="H232" s="1" t="s">
        <v>1244</v>
      </c>
      <c r="I232" s="1" t="s">
        <v>77</v>
      </c>
      <c r="J232" s="1" t="s">
        <v>78</v>
      </c>
      <c r="K232" s="1" t="s">
        <v>78</v>
      </c>
      <c r="L232" s="1" t="s">
        <v>78</v>
      </c>
      <c r="M232" s="1" t="s">
        <v>96</v>
      </c>
      <c r="N232" s="1" t="s">
        <v>72</v>
      </c>
      <c r="O232" s="16" t="s">
        <v>1002</v>
      </c>
      <c r="P232" s="1" t="s">
        <v>778</v>
      </c>
      <c r="Q232" s="1" t="s">
        <v>779</v>
      </c>
      <c r="R232" s="1" t="s">
        <v>9036</v>
      </c>
      <c r="S232" s="1" t="s">
        <v>84</v>
      </c>
      <c r="T232" s="1" t="s">
        <v>72</v>
      </c>
      <c r="U232" s="1" t="s">
        <v>140</v>
      </c>
      <c r="V232" s="1" t="s">
        <v>140</v>
      </c>
      <c r="W232" s="1" t="s">
        <v>126</v>
      </c>
      <c r="X232" s="1">
        <v>45</v>
      </c>
      <c r="Y232" s="1" t="s">
        <v>88</v>
      </c>
      <c r="Z232" s="1" t="s">
        <v>72</v>
      </c>
      <c r="AA232" s="1" t="s">
        <v>414</v>
      </c>
      <c r="AB232" s="1" t="s">
        <v>90</v>
      </c>
      <c r="AC232" s="1" t="s">
        <v>91</v>
      </c>
      <c r="AD232" s="1" t="s">
        <v>92</v>
      </c>
      <c r="AE232" s="1" t="s">
        <v>72</v>
      </c>
      <c r="AF232" s="1" t="s">
        <v>217</v>
      </c>
      <c r="AG232" s="1" t="s">
        <v>72</v>
      </c>
      <c r="AH232" s="1" t="s">
        <v>1637</v>
      </c>
      <c r="AI232" s="1" t="s">
        <v>72</v>
      </c>
      <c r="AJ232" s="1" t="s">
        <v>72</v>
      </c>
      <c r="AK232" s="1" t="s">
        <v>220</v>
      </c>
      <c r="AL232" s="1" t="s">
        <v>72</v>
      </c>
      <c r="AM232" s="1" t="s">
        <v>72</v>
      </c>
      <c r="AN232" s="3">
        <v>44498</v>
      </c>
      <c r="AO232" s="1" t="s">
        <v>1638</v>
      </c>
      <c r="AP232" s="1" t="s">
        <v>1638</v>
      </c>
      <c r="AQ232" s="1" t="s">
        <v>247</v>
      </c>
      <c r="AR232" s="1">
        <v>15</v>
      </c>
      <c r="AS232" s="1" t="s">
        <v>1639</v>
      </c>
      <c r="AT232" s="1" t="s">
        <v>75</v>
      </c>
      <c r="AU232" s="1" t="s">
        <v>72</v>
      </c>
      <c r="AV232" s="1" t="s">
        <v>88</v>
      </c>
      <c r="AW232" s="1" t="s">
        <v>96</v>
      </c>
      <c r="AX232" s="1" t="s">
        <v>72</v>
      </c>
      <c r="AY232" s="1" t="s">
        <v>1343</v>
      </c>
      <c r="AZ232" s="1" t="s">
        <v>1640</v>
      </c>
      <c r="BA232" s="1">
        <v>35</v>
      </c>
      <c r="BB232" s="1" t="s">
        <v>1406</v>
      </c>
      <c r="BC232" s="16"/>
    </row>
    <row r="233" spans="1:55" ht="18.600000000000001" customHeight="1">
      <c r="A233" s="1" t="s">
        <v>1641</v>
      </c>
      <c r="B233" s="1">
        <v>210189</v>
      </c>
      <c r="C233" s="1" t="s">
        <v>497</v>
      </c>
      <c r="D233" s="3">
        <v>44501</v>
      </c>
      <c r="E233" s="1" t="s">
        <v>776</v>
      </c>
      <c r="F233" s="1" t="s">
        <v>1642</v>
      </c>
      <c r="G233" s="1" t="s">
        <v>75</v>
      </c>
      <c r="H233" s="1" t="s">
        <v>1542</v>
      </c>
      <c r="I233" s="1" t="s">
        <v>497</v>
      </c>
      <c r="J233" s="1" t="s">
        <v>78</v>
      </c>
      <c r="K233" s="1" t="s">
        <v>78</v>
      </c>
      <c r="L233" s="1" t="s">
        <v>78</v>
      </c>
      <c r="M233" s="1" t="s">
        <v>96</v>
      </c>
      <c r="N233" s="1" t="s">
        <v>72</v>
      </c>
      <c r="O233" s="19" t="s">
        <v>847</v>
      </c>
      <c r="P233" s="1" t="s">
        <v>778</v>
      </c>
      <c r="Q233" s="1" t="s">
        <v>779</v>
      </c>
      <c r="R233" s="1" t="s">
        <v>9036</v>
      </c>
      <c r="S233" s="1" t="s">
        <v>443</v>
      </c>
      <c r="T233" s="1" t="s">
        <v>72</v>
      </c>
      <c r="U233" s="1" t="s">
        <v>444</v>
      </c>
      <c r="V233" s="1" t="s">
        <v>444</v>
      </c>
      <c r="W233" s="1" t="s">
        <v>87</v>
      </c>
      <c r="X233" s="1">
        <v>70</v>
      </c>
      <c r="Y233" s="1" t="s">
        <v>88</v>
      </c>
      <c r="Z233" s="1" t="s">
        <v>72</v>
      </c>
      <c r="AA233" s="1" t="s">
        <v>414</v>
      </c>
      <c r="AB233" s="1" t="s">
        <v>90</v>
      </c>
      <c r="AC233" s="1" t="s">
        <v>91</v>
      </c>
      <c r="AD233" s="1" t="s">
        <v>92</v>
      </c>
      <c r="AE233" s="1" t="s">
        <v>72</v>
      </c>
      <c r="AF233" s="1" t="s">
        <v>72</v>
      </c>
      <c r="AG233" s="1" t="s">
        <v>72</v>
      </c>
      <c r="AH233" s="1" t="s">
        <v>72</v>
      </c>
      <c r="AI233" s="1" t="s">
        <v>72</v>
      </c>
      <c r="AJ233" s="1" t="s">
        <v>72</v>
      </c>
      <c r="AK233" s="1" t="s">
        <v>447</v>
      </c>
      <c r="AL233" s="1" t="s">
        <v>72</v>
      </c>
      <c r="AM233" s="1" t="s">
        <v>72</v>
      </c>
      <c r="AN233" s="3">
        <v>44501</v>
      </c>
      <c r="AO233" s="1" t="s">
        <v>1643</v>
      </c>
      <c r="AP233" s="1" t="s">
        <v>1643</v>
      </c>
      <c r="AQ233" s="1" t="s">
        <v>800</v>
      </c>
      <c r="AR233" s="1">
        <v>15</v>
      </c>
      <c r="AS233" s="1" t="s">
        <v>742</v>
      </c>
      <c r="AT233" s="1" t="s">
        <v>75</v>
      </c>
      <c r="AU233" s="1" t="s">
        <v>72</v>
      </c>
      <c r="AV233" s="1" t="s">
        <v>88</v>
      </c>
      <c r="AW233" s="1" t="s">
        <v>96</v>
      </c>
      <c r="AX233" s="1" t="s">
        <v>72</v>
      </c>
      <c r="AY233" s="1" t="s">
        <v>1546</v>
      </c>
      <c r="AZ233" s="1" t="s">
        <v>1547</v>
      </c>
      <c r="BA233" s="1">
        <v>61</v>
      </c>
      <c r="BB233" s="1" t="s">
        <v>918</v>
      </c>
      <c r="BC233" s="16"/>
    </row>
    <row r="234" spans="1:55" ht="18.600000000000001" customHeight="1">
      <c r="A234" s="1" t="s">
        <v>1644</v>
      </c>
      <c r="B234" s="1">
        <v>210190</v>
      </c>
      <c r="C234" s="1" t="s">
        <v>497</v>
      </c>
      <c r="D234" s="3">
        <v>44502</v>
      </c>
      <c r="E234" s="1" t="s">
        <v>776</v>
      </c>
      <c r="F234" s="1" t="s">
        <v>1645</v>
      </c>
      <c r="G234" s="1" t="s">
        <v>75</v>
      </c>
      <c r="H234" s="1" t="s">
        <v>1582</v>
      </c>
      <c r="I234" s="1" t="s">
        <v>497</v>
      </c>
      <c r="J234" s="1" t="s">
        <v>78</v>
      </c>
      <c r="K234" s="1" t="s">
        <v>78</v>
      </c>
      <c r="L234" s="1" t="s">
        <v>78</v>
      </c>
      <c r="M234" s="1" t="s">
        <v>96</v>
      </c>
      <c r="N234" s="1" t="s">
        <v>72</v>
      </c>
      <c r="O234" s="16" t="s">
        <v>1646</v>
      </c>
      <c r="P234" s="1" t="s">
        <v>778</v>
      </c>
      <c r="Q234" s="1" t="s">
        <v>779</v>
      </c>
      <c r="R234" s="1" t="s">
        <v>9036</v>
      </c>
      <c r="S234" s="1" t="s">
        <v>84</v>
      </c>
      <c r="T234" s="1" t="s">
        <v>72</v>
      </c>
      <c r="U234" s="1" t="s">
        <v>140</v>
      </c>
      <c r="V234" s="1" t="s">
        <v>140</v>
      </c>
      <c r="W234" s="1" t="s">
        <v>126</v>
      </c>
      <c r="X234" s="1">
        <v>50</v>
      </c>
      <c r="Y234" s="1" t="s">
        <v>88</v>
      </c>
      <c r="Z234" s="1" t="s">
        <v>72</v>
      </c>
      <c r="AA234" s="1" t="s">
        <v>954</v>
      </c>
      <c r="AB234" s="1" t="s">
        <v>90</v>
      </c>
      <c r="AC234" s="1" t="s">
        <v>91</v>
      </c>
      <c r="AD234" s="1" t="s">
        <v>92</v>
      </c>
      <c r="AE234" s="1" t="s">
        <v>72</v>
      </c>
      <c r="AF234" s="1" t="s">
        <v>254</v>
      </c>
      <c r="AG234" s="1" t="s">
        <v>72</v>
      </c>
      <c r="AH234" s="1" t="s">
        <v>1274</v>
      </c>
      <c r="AI234" s="1" t="s">
        <v>72</v>
      </c>
      <c r="AJ234" s="1" t="s">
        <v>72</v>
      </c>
      <c r="AK234" s="1" t="s">
        <v>220</v>
      </c>
      <c r="AL234" s="1" t="s">
        <v>72</v>
      </c>
      <c r="AM234" s="1" t="s">
        <v>72</v>
      </c>
      <c r="AN234" s="3">
        <v>44502</v>
      </c>
      <c r="AO234" s="1" t="s">
        <v>1648</v>
      </c>
      <c r="AP234" s="1" t="s">
        <v>1648</v>
      </c>
      <c r="AQ234" s="1" t="s">
        <v>247</v>
      </c>
      <c r="AR234" s="1">
        <v>15</v>
      </c>
      <c r="AS234" s="1" t="s">
        <v>742</v>
      </c>
      <c r="AT234" s="1" t="s">
        <v>75</v>
      </c>
      <c r="AU234" s="1" t="s">
        <v>72</v>
      </c>
      <c r="AV234" s="1" t="s">
        <v>88</v>
      </c>
      <c r="AW234" s="1" t="s">
        <v>96</v>
      </c>
      <c r="AX234" s="1" t="s">
        <v>72</v>
      </c>
      <c r="AY234" s="1" t="s">
        <v>1343</v>
      </c>
      <c r="AZ234" s="1" t="s">
        <v>1588</v>
      </c>
      <c r="BA234" s="1">
        <v>67</v>
      </c>
      <c r="BB234" s="21" t="s">
        <v>100</v>
      </c>
      <c r="BC234" s="16"/>
    </row>
    <row r="235" spans="1:55" ht="18.600000000000001" customHeight="1">
      <c r="A235" s="1" t="s">
        <v>1649</v>
      </c>
      <c r="B235" s="1">
        <v>210191</v>
      </c>
      <c r="C235" s="1" t="s">
        <v>497</v>
      </c>
      <c r="D235" s="3">
        <v>44503</v>
      </c>
      <c r="E235" s="1" t="s">
        <v>776</v>
      </c>
      <c r="F235" s="1" t="s">
        <v>1650</v>
      </c>
      <c r="G235" s="1" t="s">
        <v>75</v>
      </c>
      <c r="H235" s="1" t="s">
        <v>1582</v>
      </c>
      <c r="I235" s="1" t="s">
        <v>497</v>
      </c>
      <c r="J235" s="1" t="s">
        <v>78</v>
      </c>
      <c r="K235" s="1" t="s">
        <v>78</v>
      </c>
      <c r="L235" s="1" t="s">
        <v>78</v>
      </c>
      <c r="M235" s="1" t="s">
        <v>96</v>
      </c>
      <c r="N235" s="1" t="s">
        <v>72</v>
      </c>
      <c r="O235" s="16" t="s">
        <v>747</v>
      </c>
      <c r="P235" s="1" t="s">
        <v>813</v>
      </c>
      <c r="Q235" s="1" t="s">
        <v>813</v>
      </c>
      <c r="R235" s="1" t="s">
        <v>9057</v>
      </c>
      <c r="S235" s="1" t="s">
        <v>84</v>
      </c>
      <c r="T235" s="1" t="s">
        <v>72</v>
      </c>
      <c r="U235" s="1" t="s">
        <v>140</v>
      </c>
      <c r="V235" s="1" t="s">
        <v>181</v>
      </c>
      <c r="W235" s="1" t="s">
        <v>126</v>
      </c>
      <c r="X235" s="1">
        <v>60</v>
      </c>
      <c r="Y235" s="1" t="s">
        <v>88</v>
      </c>
      <c r="Z235" s="1" t="s">
        <v>72</v>
      </c>
      <c r="AA235" s="1" t="s">
        <v>954</v>
      </c>
      <c r="AB235" s="1" t="s">
        <v>90</v>
      </c>
      <c r="AC235" s="1" t="s">
        <v>91</v>
      </c>
      <c r="AD235" s="1" t="s">
        <v>92</v>
      </c>
      <c r="AE235" s="1" t="s">
        <v>72</v>
      </c>
      <c r="AF235" s="1" t="s">
        <v>229</v>
      </c>
      <c r="AG235" s="1">
        <v>2</v>
      </c>
      <c r="AH235" s="1" t="s">
        <v>933</v>
      </c>
      <c r="AI235" s="1" t="s">
        <v>72</v>
      </c>
      <c r="AJ235" s="1" t="s">
        <v>72</v>
      </c>
      <c r="AK235" s="1" t="s">
        <v>220</v>
      </c>
      <c r="AL235" s="1" t="s">
        <v>72</v>
      </c>
      <c r="AM235" s="1" t="s">
        <v>72</v>
      </c>
      <c r="AN235" s="3">
        <v>44503</v>
      </c>
      <c r="AO235" s="1" t="s">
        <v>1651</v>
      </c>
      <c r="AP235" s="1" t="s">
        <v>1651</v>
      </c>
      <c r="AQ235" s="1" t="s">
        <v>247</v>
      </c>
      <c r="AR235" s="1">
        <v>15</v>
      </c>
      <c r="AS235" s="1" t="s">
        <v>742</v>
      </c>
      <c r="AT235" s="1" t="s">
        <v>75</v>
      </c>
      <c r="AU235" s="1" t="s">
        <v>72</v>
      </c>
      <c r="AV235" s="1" t="s">
        <v>88</v>
      </c>
      <c r="AW235" s="1" t="s">
        <v>96</v>
      </c>
      <c r="AX235" s="1" t="s">
        <v>72</v>
      </c>
      <c r="AY235" s="1" t="s">
        <v>1343</v>
      </c>
      <c r="AZ235" s="1" t="s">
        <v>1588</v>
      </c>
      <c r="BA235" s="1">
        <v>77</v>
      </c>
      <c r="BB235" s="21" t="s">
        <v>100</v>
      </c>
      <c r="BC235" s="16"/>
    </row>
    <row r="236" spans="1:55" ht="18.600000000000001" customHeight="1">
      <c r="A236" s="10" t="s">
        <v>1652</v>
      </c>
      <c r="B236" s="10">
        <v>210192</v>
      </c>
      <c r="C236" s="10" t="s">
        <v>71</v>
      </c>
      <c r="D236" s="11">
        <v>44508</v>
      </c>
      <c r="E236" s="10" t="s">
        <v>776</v>
      </c>
      <c r="F236" s="10" t="s">
        <v>1653</v>
      </c>
      <c r="G236" s="10" t="s">
        <v>75</v>
      </c>
      <c r="H236" s="10" t="s">
        <v>208</v>
      </c>
      <c r="I236" s="10" t="s">
        <v>77</v>
      </c>
      <c r="J236" s="1" t="s">
        <v>78</v>
      </c>
      <c r="K236" s="1" t="s">
        <v>78</v>
      </c>
      <c r="L236" s="10" t="s">
        <v>78</v>
      </c>
      <c r="M236" s="1" t="s">
        <v>96</v>
      </c>
      <c r="N236" s="1" t="s">
        <v>72</v>
      </c>
      <c r="O236" s="17" t="s">
        <v>1654</v>
      </c>
      <c r="P236" s="10" t="s">
        <v>778</v>
      </c>
      <c r="Q236" s="10" t="s">
        <v>779</v>
      </c>
      <c r="R236" s="1" t="s">
        <v>9036</v>
      </c>
      <c r="S236" s="10" t="s">
        <v>152</v>
      </c>
      <c r="T236" s="1" t="s">
        <v>1370</v>
      </c>
      <c r="U236" s="1" t="s">
        <v>153</v>
      </c>
      <c r="V236" s="10" t="s">
        <v>153</v>
      </c>
      <c r="W236" s="10" t="s">
        <v>126</v>
      </c>
      <c r="X236" s="10">
        <v>47</v>
      </c>
      <c r="Y236" s="1" t="s">
        <v>88</v>
      </c>
      <c r="Z236" s="1" t="s">
        <v>72</v>
      </c>
      <c r="AA236" s="10" t="s">
        <v>954</v>
      </c>
      <c r="AB236" s="10" t="s">
        <v>90</v>
      </c>
      <c r="AC236" s="10" t="s">
        <v>91</v>
      </c>
      <c r="AD236" s="1" t="s">
        <v>216</v>
      </c>
      <c r="AE236" s="1" t="s">
        <v>72</v>
      </c>
      <c r="AF236" s="1" t="s">
        <v>244</v>
      </c>
      <c r="AG236" s="1" t="s">
        <v>72</v>
      </c>
      <c r="AH236" s="10" t="s">
        <v>415</v>
      </c>
      <c r="AI236" s="1">
        <v>1</v>
      </c>
      <c r="AJ236" s="10" t="s">
        <v>1022</v>
      </c>
      <c r="AK236" s="10" t="s">
        <v>1655</v>
      </c>
      <c r="AL236" s="1" t="s">
        <v>72</v>
      </c>
      <c r="AM236" s="1" t="s">
        <v>72</v>
      </c>
      <c r="AN236" s="1" t="s">
        <v>72</v>
      </c>
      <c r="AO236" s="1" t="s">
        <v>72</v>
      </c>
      <c r="AP236" s="1" t="s">
        <v>72</v>
      </c>
      <c r="AQ236" s="1" t="s">
        <v>72</v>
      </c>
      <c r="AR236" s="1" t="s">
        <v>72</v>
      </c>
      <c r="AS236" s="1" t="s">
        <v>72</v>
      </c>
      <c r="AT236" s="1" t="s">
        <v>72</v>
      </c>
      <c r="AU236" s="1" t="s">
        <v>72</v>
      </c>
      <c r="AV236" s="1" t="s">
        <v>88</v>
      </c>
      <c r="AW236" s="1" t="s">
        <v>72</v>
      </c>
      <c r="AX236" s="1" t="s">
        <v>72</v>
      </c>
      <c r="AY236" s="1" t="s">
        <v>72</v>
      </c>
      <c r="AZ236" s="1" t="s">
        <v>72</v>
      </c>
      <c r="BA236" s="1" t="s">
        <v>72</v>
      </c>
      <c r="BB236" s="1" t="s">
        <v>547</v>
      </c>
      <c r="BC236" s="16"/>
    </row>
    <row r="237" spans="1:55" ht="18.600000000000001" customHeight="1">
      <c r="A237" s="1" t="s">
        <v>1656</v>
      </c>
      <c r="B237" s="1">
        <v>210193</v>
      </c>
      <c r="C237" s="1" t="s">
        <v>497</v>
      </c>
      <c r="D237" s="3">
        <v>44509</v>
      </c>
      <c r="E237" s="1" t="s">
        <v>776</v>
      </c>
      <c r="F237" s="1" t="s">
        <v>1657</v>
      </c>
      <c r="G237" s="1" t="s">
        <v>75</v>
      </c>
      <c r="H237" s="1" t="s">
        <v>830</v>
      </c>
      <c r="I237" s="1" t="s">
        <v>497</v>
      </c>
      <c r="J237" s="1" t="s">
        <v>78</v>
      </c>
      <c r="K237" s="1" t="s">
        <v>78</v>
      </c>
      <c r="L237" s="1" t="s">
        <v>78</v>
      </c>
      <c r="M237" s="1" t="s">
        <v>79</v>
      </c>
      <c r="N237" s="1" t="s">
        <v>72</v>
      </c>
      <c r="O237" s="16" t="s">
        <v>1658</v>
      </c>
      <c r="P237" s="1" t="s">
        <v>813</v>
      </c>
      <c r="Q237" s="1" t="s">
        <v>813</v>
      </c>
      <c r="R237" s="1" t="s">
        <v>9057</v>
      </c>
      <c r="S237" s="1" t="s">
        <v>84</v>
      </c>
      <c r="T237" s="1" t="s">
        <v>72</v>
      </c>
      <c r="U237" s="1" t="s">
        <v>104</v>
      </c>
      <c r="V237" s="1" t="s">
        <v>278</v>
      </c>
      <c r="W237" s="1" t="s">
        <v>87</v>
      </c>
      <c r="X237" s="1">
        <v>35</v>
      </c>
      <c r="Y237" s="1" t="s">
        <v>88</v>
      </c>
      <c r="Z237" s="1" t="s">
        <v>72</v>
      </c>
      <c r="AA237" s="1" t="s">
        <v>954</v>
      </c>
      <c r="AB237" s="1" t="s">
        <v>90</v>
      </c>
      <c r="AC237" s="1" t="s">
        <v>91</v>
      </c>
      <c r="AD237" s="1" t="s">
        <v>92</v>
      </c>
      <c r="AE237" s="1" t="s">
        <v>72</v>
      </c>
      <c r="AF237" s="1" t="s">
        <v>72</v>
      </c>
      <c r="AG237" s="1" t="s">
        <v>72</v>
      </c>
      <c r="AH237" s="1" t="s">
        <v>72</v>
      </c>
      <c r="AI237" s="1" t="s">
        <v>72</v>
      </c>
      <c r="AJ237" s="1" t="s">
        <v>72</v>
      </c>
      <c r="AK237" s="1" t="s">
        <v>220</v>
      </c>
      <c r="AL237" s="1" t="s">
        <v>72</v>
      </c>
      <c r="AM237" s="1" t="s">
        <v>72</v>
      </c>
      <c r="AN237" s="3">
        <v>44509</v>
      </c>
      <c r="AO237" s="1" t="s">
        <v>72</v>
      </c>
      <c r="AP237" s="1" t="s">
        <v>72</v>
      </c>
      <c r="AQ237" s="1" t="s">
        <v>72</v>
      </c>
      <c r="AR237" s="1" t="s">
        <v>72</v>
      </c>
      <c r="AS237" s="1" t="s">
        <v>72</v>
      </c>
      <c r="AT237" s="1" t="s">
        <v>72</v>
      </c>
      <c r="AU237" s="1" t="s">
        <v>72</v>
      </c>
      <c r="AV237" s="1" t="s">
        <v>88</v>
      </c>
      <c r="AW237" s="1" t="s">
        <v>79</v>
      </c>
      <c r="AX237" s="1" t="s">
        <v>707</v>
      </c>
      <c r="AY237" s="6" t="s">
        <v>72</v>
      </c>
      <c r="AZ237" s="6" t="s">
        <v>72</v>
      </c>
      <c r="BA237" s="6" t="s">
        <v>72</v>
      </c>
      <c r="BB237" s="1" t="s">
        <v>160</v>
      </c>
      <c r="BC237" s="1" t="s">
        <v>768</v>
      </c>
    </row>
    <row r="238" spans="1:55" ht="18.600000000000001" customHeight="1">
      <c r="A238" s="1" t="s">
        <v>1659</v>
      </c>
      <c r="B238" s="1">
        <v>210194</v>
      </c>
      <c r="C238" s="1" t="s">
        <v>71</v>
      </c>
      <c r="D238" s="3">
        <v>44511</v>
      </c>
      <c r="E238" s="1" t="s">
        <v>776</v>
      </c>
      <c r="F238" s="1" t="s">
        <v>1660</v>
      </c>
      <c r="G238" s="1" t="s">
        <v>75</v>
      </c>
      <c r="H238" s="1" t="s">
        <v>1244</v>
      </c>
      <c r="I238" s="1" t="s">
        <v>77</v>
      </c>
      <c r="J238" s="1" t="s">
        <v>78</v>
      </c>
      <c r="K238" s="8" t="s">
        <v>172</v>
      </c>
      <c r="L238" s="8" t="s">
        <v>172</v>
      </c>
      <c r="M238" s="1" t="s">
        <v>96</v>
      </c>
      <c r="N238" s="1" t="s">
        <v>1118</v>
      </c>
      <c r="O238" s="76" t="s">
        <v>1661</v>
      </c>
      <c r="P238" s="1" t="s">
        <v>83</v>
      </c>
      <c r="Q238" s="1" t="s">
        <v>123</v>
      </c>
      <c r="R238" s="1" t="s">
        <v>9043</v>
      </c>
      <c r="S238" s="1" t="s">
        <v>84</v>
      </c>
      <c r="T238" s="1" t="s">
        <v>72</v>
      </c>
      <c r="U238" s="1" t="s">
        <v>140</v>
      </c>
      <c r="V238" s="1" t="s">
        <v>181</v>
      </c>
      <c r="W238" s="1" t="s">
        <v>126</v>
      </c>
      <c r="X238" s="1">
        <v>65</v>
      </c>
      <c r="Y238" s="1" t="s">
        <v>88</v>
      </c>
      <c r="Z238" s="1" t="s">
        <v>72</v>
      </c>
      <c r="AA238" s="1" t="s">
        <v>954</v>
      </c>
      <c r="AB238" s="1" t="s">
        <v>90</v>
      </c>
      <c r="AC238" s="1" t="s">
        <v>91</v>
      </c>
      <c r="AD238" s="1" t="s">
        <v>92</v>
      </c>
      <c r="AE238" s="1" t="s">
        <v>72</v>
      </c>
      <c r="AF238" s="1" t="s">
        <v>229</v>
      </c>
      <c r="AG238" s="1">
        <v>2</v>
      </c>
      <c r="AH238" s="1" t="s">
        <v>230</v>
      </c>
      <c r="AI238" s="1" t="s">
        <v>72</v>
      </c>
      <c r="AJ238" s="1" t="s">
        <v>72</v>
      </c>
      <c r="AK238" s="1" t="s">
        <v>220</v>
      </c>
      <c r="AL238" s="1" t="s">
        <v>72</v>
      </c>
      <c r="AM238" s="1" t="s">
        <v>72</v>
      </c>
      <c r="AN238" s="3">
        <v>44511</v>
      </c>
      <c r="AO238" s="1" t="s">
        <v>1662</v>
      </c>
      <c r="AP238" s="1" t="s">
        <v>72</v>
      </c>
      <c r="AQ238" s="1" t="s">
        <v>800</v>
      </c>
      <c r="AR238" s="1">
        <v>15</v>
      </c>
      <c r="AS238" s="1" t="s">
        <v>1639</v>
      </c>
      <c r="AT238" s="1" t="s">
        <v>88</v>
      </c>
      <c r="AU238" s="1" t="s">
        <v>72</v>
      </c>
      <c r="AV238" s="1" t="s">
        <v>88</v>
      </c>
      <c r="AW238" s="1" t="s">
        <v>96</v>
      </c>
      <c r="AX238" s="1" t="s">
        <v>72</v>
      </c>
      <c r="AY238" s="1" t="s">
        <v>1343</v>
      </c>
      <c r="AZ238" s="1" t="s">
        <v>1663</v>
      </c>
      <c r="BA238" s="1">
        <v>78</v>
      </c>
      <c r="BB238" s="1" t="s">
        <v>1406</v>
      </c>
      <c r="BC238" s="16"/>
    </row>
    <row r="239" spans="1:55" ht="18.600000000000001" customHeight="1">
      <c r="A239" s="1" t="s">
        <v>1664</v>
      </c>
      <c r="B239" s="1">
        <v>210195</v>
      </c>
      <c r="C239" s="1" t="s">
        <v>71</v>
      </c>
      <c r="D239" s="3">
        <v>44511</v>
      </c>
      <c r="E239" s="1" t="s">
        <v>776</v>
      </c>
      <c r="F239" s="1" t="s">
        <v>1665</v>
      </c>
      <c r="G239" s="1" t="s">
        <v>75</v>
      </c>
      <c r="H239" s="1" t="s">
        <v>1244</v>
      </c>
      <c r="I239" s="1" t="s">
        <v>77</v>
      </c>
      <c r="J239" s="1" t="s">
        <v>78</v>
      </c>
      <c r="K239" s="1" t="s">
        <v>78</v>
      </c>
      <c r="L239" s="1" t="s">
        <v>78</v>
      </c>
      <c r="M239" s="1" t="s">
        <v>79</v>
      </c>
      <c r="N239" s="1" t="s">
        <v>72</v>
      </c>
      <c r="O239" s="16" t="s">
        <v>747</v>
      </c>
      <c r="P239" s="1" t="s">
        <v>778</v>
      </c>
      <c r="Q239" s="1" t="s">
        <v>779</v>
      </c>
      <c r="R239" s="1" t="s">
        <v>9036</v>
      </c>
      <c r="S239" s="1" t="s">
        <v>84</v>
      </c>
      <c r="T239" s="1" t="s">
        <v>72</v>
      </c>
      <c r="U239" s="1" t="s">
        <v>140</v>
      </c>
      <c r="V239" s="1" t="s">
        <v>140</v>
      </c>
      <c r="W239" s="1" t="s">
        <v>126</v>
      </c>
      <c r="X239" s="1">
        <v>45</v>
      </c>
      <c r="Y239" s="1" t="s">
        <v>88</v>
      </c>
      <c r="Z239" s="1" t="s">
        <v>72</v>
      </c>
      <c r="AA239" s="1" t="s">
        <v>299</v>
      </c>
      <c r="AB239" s="1" t="s">
        <v>90</v>
      </c>
      <c r="AC239" s="1" t="s">
        <v>91</v>
      </c>
      <c r="AD239" s="1" t="s">
        <v>92</v>
      </c>
      <c r="AE239" s="1" t="s">
        <v>72</v>
      </c>
      <c r="AF239" s="1" t="s">
        <v>254</v>
      </c>
      <c r="AG239" s="1" t="s">
        <v>72</v>
      </c>
      <c r="AH239" s="1" t="s">
        <v>1274</v>
      </c>
      <c r="AI239" s="1" t="s">
        <v>72</v>
      </c>
      <c r="AJ239" s="1" t="s">
        <v>72</v>
      </c>
      <c r="AK239" s="1" t="s">
        <v>220</v>
      </c>
      <c r="AL239" s="1" t="s">
        <v>72</v>
      </c>
      <c r="AM239" s="1" t="s">
        <v>72</v>
      </c>
      <c r="AN239" s="3">
        <v>44512</v>
      </c>
      <c r="AO239" s="6" t="s">
        <v>72</v>
      </c>
      <c r="AP239" s="6" t="s">
        <v>72</v>
      </c>
      <c r="AQ239" s="6" t="s">
        <v>72</v>
      </c>
      <c r="AR239" s="6" t="s">
        <v>72</v>
      </c>
      <c r="AS239" s="1" t="s">
        <v>589</v>
      </c>
      <c r="AT239" s="1" t="s">
        <v>75</v>
      </c>
      <c r="AU239" s="1" t="s">
        <v>72</v>
      </c>
      <c r="AV239" s="1" t="s">
        <v>88</v>
      </c>
      <c r="AW239" s="1" t="s">
        <v>79</v>
      </c>
      <c r="AX239" s="1" t="s">
        <v>707</v>
      </c>
      <c r="AY239" s="6" t="s">
        <v>72</v>
      </c>
      <c r="AZ239" s="6" t="s">
        <v>72</v>
      </c>
      <c r="BA239" s="6" t="s">
        <v>72</v>
      </c>
      <c r="BB239" s="1" t="s">
        <v>160</v>
      </c>
      <c r="BC239" s="1" t="s">
        <v>768</v>
      </c>
    </row>
    <row r="240" spans="1:55" ht="18.600000000000001" customHeight="1">
      <c r="A240" s="1" t="s">
        <v>1666</v>
      </c>
      <c r="B240" s="1">
        <v>210196</v>
      </c>
      <c r="C240" s="1" t="s">
        <v>71</v>
      </c>
      <c r="D240" s="3">
        <v>44512</v>
      </c>
      <c r="E240" s="1" t="s">
        <v>776</v>
      </c>
      <c r="F240" s="1" t="s">
        <v>1667</v>
      </c>
      <c r="G240" s="1" t="s">
        <v>75</v>
      </c>
      <c r="H240" s="1" t="s">
        <v>1462</v>
      </c>
      <c r="I240" s="1" t="s">
        <v>77</v>
      </c>
      <c r="J240" s="1" t="s">
        <v>78</v>
      </c>
      <c r="K240" s="1" t="s">
        <v>78</v>
      </c>
      <c r="L240" s="1" t="s">
        <v>78</v>
      </c>
      <c r="M240" s="1" t="s">
        <v>96</v>
      </c>
      <c r="N240" s="1" t="s">
        <v>72</v>
      </c>
      <c r="O240" s="16" t="s">
        <v>1668</v>
      </c>
      <c r="P240" s="1" t="s">
        <v>83</v>
      </c>
      <c r="Q240" s="1" t="s">
        <v>123</v>
      </c>
      <c r="R240" s="1" t="s">
        <v>9043</v>
      </c>
      <c r="S240" s="1" t="s">
        <v>490</v>
      </c>
      <c r="T240" s="1" t="s">
        <v>72</v>
      </c>
      <c r="U240" s="1" t="s">
        <v>491</v>
      </c>
      <c r="V240" s="1" t="s">
        <v>492</v>
      </c>
      <c r="W240" s="1" t="s">
        <v>126</v>
      </c>
      <c r="X240" s="1">
        <v>50</v>
      </c>
      <c r="Y240" s="1" t="s">
        <v>88</v>
      </c>
      <c r="Z240" s="1" t="s">
        <v>72</v>
      </c>
      <c r="AA240" s="1" t="s">
        <v>954</v>
      </c>
      <c r="AB240" s="1" t="s">
        <v>90</v>
      </c>
      <c r="AC240" s="1" t="s">
        <v>91</v>
      </c>
      <c r="AD240" s="1" t="s">
        <v>92</v>
      </c>
      <c r="AE240" s="1" t="s">
        <v>72</v>
      </c>
      <c r="AF240" s="1" t="s">
        <v>229</v>
      </c>
      <c r="AG240" s="1">
        <v>1</v>
      </c>
      <c r="AH240" s="1" t="s">
        <v>230</v>
      </c>
      <c r="AI240" s="1" t="s">
        <v>72</v>
      </c>
      <c r="AJ240" s="1" t="s">
        <v>72</v>
      </c>
      <c r="AK240" s="1" t="s">
        <v>493</v>
      </c>
      <c r="AL240" s="1" t="s">
        <v>72</v>
      </c>
      <c r="AM240" s="1" t="s">
        <v>72</v>
      </c>
      <c r="AN240" s="3">
        <v>44513</v>
      </c>
      <c r="AO240" s="1" t="s">
        <v>1669</v>
      </c>
      <c r="AP240" s="1" t="s">
        <v>72</v>
      </c>
      <c r="AQ240" s="1" t="s">
        <v>247</v>
      </c>
      <c r="AR240" s="1">
        <v>15</v>
      </c>
      <c r="AS240" s="1" t="s">
        <v>589</v>
      </c>
      <c r="AT240" s="1" t="s">
        <v>75</v>
      </c>
      <c r="AU240" s="1" t="s">
        <v>72</v>
      </c>
      <c r="AV240" s="1" t="s">
        <v>88</v>
      </c>
      <c r="AW240" s="1" t="s">
        <v>96</v>
      </c>
      <c r="AX240" s="1" t="s">
        <v>72</v>
      </c>
      <c r="AY240" s="1" t="s">
        <v>1670</v>
      </c>
      <c r="AZ240" s="1" t="s">
        <v>1671</v>
      </c>
      <c r="BA240" s="1">
        <v>84</v>
      </c>
      <c r="BB240" s="21" t="s">
        <v>100</v>
      </c>
      <c r="BC240" s="16"/>
    </row>
    <row r="241" spans="1:55" ht="18.600000000000001" customHeight="1">
      <c r="A241" s="1" t="s">
        <v>1672</v>
      </c>
      <c r="B241" s="1">
        <v>210197</v>
      </c>
      <c r="C241" s="1" t="s">
        <v>71</v>
      </c>
      <c r="D241" s="3">
        <v>44512</v>
      </c>
      <c r="E241" s="1" t="s">
        <v>776</v>
      </c>
      <c r="F241" s="1" t="s">
        <v>1673</v>
      </c>
      <c r="G241" s="1" t="s">
        <v>75</v>
      </c>
      <c r="H241" s="1" t="s">
        <v>1244</v>
      </c>
      <c r="I241" s="1" t="s">
        <v>77</v>
      </c>
      <c r="J241" s="1" t="s">
        <v>78</v>
      </c>
      <c r="K241" s="1" t="s">
        <v>78</v>
      </c>
      <c r="L241" s="1" t="s">
        <v>78</v>
      </c>
      <c r="M241" s="1" t="s">
        <v>96</v>
      </c>
      <c r="N241" s="1" t="s">
        <v>72</v>
      </c>
      <c r="O241" s="16" t="s">
        <v>747</v>
      </c>
      <c r="P241" s="1" t="s">
        <v>83</v>
      </c>
      <c r="Q241" s="1" t="s">
        <v>123</v>
      </c>
      <c r="R241" s="1" t="s">
        <v>9043</v>
      </c>
      <c r="S241" s="1" t="s">
        <v>84</v>
      </c>
      <c r="T241" s="1" t="s">
        <v>72</v>
      </c>
      <c r="U241" s="1" t="s">
        <v>140</v>
      </c>
      <c r="V241" s="1" t="s">
        <v>181</v>
      </c>
      <c r="W241" s="1" t="s">
        <v>126</v>
      </c>
      <c r="X241" s="1">
        <v>60</v>
      </c>
      <c r="Y241" s="1" t="s">
        <v>88</v>
      </c>
      <c r="Z241" s="1" t="s">
        <v>72</v>
      </c>
      <c r="AA241" s="1" t="s">
        <v>299</v>
      </c>
      <c r="AB241" s="1" t="s">
        <v>90</v>
      </c>
      <c r="AC241" s="1" t="s">
        <v>91</v>
      </c>
      <c r="AD241" s="1" t="s">
        <v>92</v>
      </c>
      <c r="AE241" s="1" t="s">
        <v>72</v>
      </c>
      <c r="AF241" s="1" t="s">
        <v>229</v>
      </c>
      <c r="AG241" s="1">
        <v>1</v>
      </c>
      <c r="AH241" s="1" t="s">
        <v>230</v>
      </c>
      <c r="AI241" s="1" t="s">
        <v>72</v>
      </c>
      <c r="AJ241" s="1" t="s">
        <v>72</v>
      </c>
      <c r="AK241" s="1" t="s">
        <v>220</v>
      </c>
      <c r="AL241" s="1" t="s">
        <v>72</v>
      </c>
      <c r="AM241" s="1" t="s">
        <v>72</v>
      </c>
      <c r="AN241" s="3">
        <v>44513</v>
      </c>
      <c r="AO241" s="1" t="s">
        <v>1674</v>
      </c>
      <c r="AP241" s="1" t="s">
        <v>72</v>
      </c>
      <c r="AQ241" s="1" t="s">
        <v>1675</v>
      </c>
      <c r="AR241" s="1">
        <v>15</v>
      </c>
      <c r="AS241" s="1" t="s">
        <v>595</v>
      </c>
      <c r="AT241" s="1" t="s">
        <v>75</v>
      </c>
      <c r="AU241" s="1" t="s">
        <v>72</v>
      </c>
      <c r="AV241" s="1" t="s">
        <v>88</v>
      </c>
      <c r="AW241" s="1" t="s">
        <v>96</v>
      </c>
      <c r="AX241" s="1" t="s">
        <v>72</v>
      </c>
      <c r="AY241" s="1" t="s">
        <v>1343</v>
      </c>
      <c r="AZ241" s="1" t="s">
        <v>1676</v>
      </c>
      <c r="BA241" s="1">
        <v>41</v>
      </c>
      <c r="BB241" s="1" t="s">
        <v>1406</v>
      </c>
      <c r="BC241" s="16"/>
    </row>
    <row r="242" spans="1:55" ht="18.600000000000001" customHeight="1">
      <c r="A242" s="1" t="s">
        <v>1677</v>
      </c>
      <c r="B242" s="1">
        <v>210198</v>
      </c>
      <c r="C242" s="1" t="s">
        <v>497</v>
      </c>
      <c r="D242" s="3">
        <v>44513</v>
      </c>
      <c r="E242" s="1" t="s">
        <v>776</v>
      </c>
      <c r="F242" s="1" t="s">
        <v>1678</v>
      </c>
      <c r="G242" s="1" t="s">
        <v>75</v>
      </c>
      <c r="H242" s="1" t="s">
        <v>1582</v>
      </c>
      <c r="I242" s="1" t="s">
        <v>497</v>
      </c>
      <c r="J242" s="1" t="s">
        <v>78</v>
      </c>
      <c r="K242" s="1" t="s">
        <v>78</v>
      </c>
      <c r="L242" s="1" t="s">
        <v>78</v>
      </c>
      <c r="M242" s="1" t="s">
        <v>96</v>
      </c>
      <c r="N242" s="1" t="s">
        <v>72</v>
      </c>
      <c r="O242" s="16" t="s">
        <v>747</v>
      </c>
      <c r="P242" s="1" t="s">
        <v>778</v>
      </c>
      <c r="Q242" s="1" t="s">
        <v>779</v>
      </c>
      <c r="R242" s="1" t="s">
        <v>9036</v>
      </c>
      <c r="S242" s="1" t="s">
        <v>84</v>
      </c>
      <c r="T242" s="1" t="s">
        <v>72</v>
      </c>
      <c r="U242" s="1" t="s">
        <v>140</v>
      </c>
      <c r="V242" s="1" t="s">
        <v>140</v>
      </c>
      <c r="W242" s="1" t="s">
        <v>126</v>
      </c>
      <c r="X242" s="1">
        <v>70</v>
      </c>
      <c r="Y242" s="1" t="s">
        <v>88</v>
      </c>
      <c r="Z242" s="1" t="s">
        <v>72</v>
      </c>
      <c r="AA242" s="1" t="s">
        <v>299</v>
      </c>
      <c r="AB242" s="1" t="s">
        <v>90</v>
      </c>
      <c r="AC242" s="1" t="s">
        <v>91</v>
      </c>
      <c r="AD242" s="1" t="s">
        <v>92</v>
      </c>
      <c r="AE242" s="1" t="s">
        <v>72</v>
      </c>
      <c r="AF242" s="1" t="s">
        <v>217</v>
      </c>
      <c r="AG242" s="1" t="s">
        <v>72</v>
      </c>
      <c r="AH242" s="1" t="s">
        <v>1240</v>
      </c>
      <c r="AI242" s="1" t="s">
        <v>72</v>
      </c>
      <c r="AJ242" s="1" t="s">
        <v>72</v>
      </c>
      <c r="AK242" s="1" t="s">
        <v>220</v>
      </c>
      <c r="AL242" s="1" t="s">
        <v>72</v>
      </c>
      <c r="AM242" s="1" t="s">
        <v>72</v>
      </c>
      <c r="AN242" s="3">
        <v>44513</v>
      </c>
      <c r="AO242" s="1" t="s">
        <v>1679</v>
      </c>
      <c r="AP242" s="1" t="s">
        <v>72</v>
      </c>
      <c r="AQ242" s="1" t="s">
        <v>1675</v>
      </c>
      <c r="AR242" s="1">
        <v>15</v>
      </c>
      <c r="AS242" s="1" t="s">
        <v>589</v>
      </c>
      <c r="AT242" s="1" t="s">
        <v>75</v>
      </c>
      <c r="AU242" s="1" t="s">
        <v>72</v>
      </c>
      <c r="AV242" s="1" t="s">
        <v>88</v>
      </c>
      <c r="AW242" s="1" t="s">
        <v>96</v>
      </c>
      <c r="AX242" s="1" t="s">
        <v>72</v>
      </c>
      <c r="AY242" s="1" t="s">
        <v>1343</v>
      </c>
      <c r="AZ242" s="1" t="s">
        <v>1680</v>
      </c>
      <c r="BA242" s="1">
        <f>67+36</f>
        <v>103</v>
      </c>
      <c r="BB242" s="21" t="s">
        <v>100</v>
      </c>
      <c r="BC242" s="16"/>
    </row>
    <row r="243" spans="1:55" ht="18.600000000000001" customHeight="1">
      <c r="A243" s="1" t="s">
        <v>1681</v>
      </c>
      <c r="B243" s="1">
        <v>210199</v>
      </c>
      <c r="C243" s="1" t="s">
        <v>497</v>
      </c>
      <c r="D243" s="3">
        <v>44515</v>
      </c>
      <c r="E243" s="1" t="s">
        <v>776</v>
      </c>
      <c r="F243" s="1" t="s">
        <v>1682</v>
      </c>
      <c r="G243" s="1" t="s">
        <v>75</v>
      </c>
      <c r="H243" s="1" t="s">
        <v>830</v>
      </c>
      <c r="I243" s="1" t="s">
        <v>497</v>
      </c>
      <c r="J243" s="1" t="s">
        <v>78</v>
      </c>
      <c r="K243" s="1" t="s">
        <v>78</v>
      </c>
      <c r="L243" s="1" t="s">
        <v>78</v>
      </c>
      <c r="M243" s="1" t="s">
        <v>96</v>
      </c>
      <c r="N243" s="1" t="s">
        <v>72</v>
      </c>
      <c r="O243" s="16" t="s">
        <v>747</v>
      </c>
      <c r="P243" s="1" t="s">
        <v>83</v>
      </c>
      <c r="Q243" s="1" t="s">
        <v>123</v>
      </c>
      <c r="R243" s="1" t="s">
        <v>9043</v>
      </c>
      <c r="S243" s="1" t="s">
        <v>84</v>
      </c>
      <c r="T243" s="1" t="s">
        <v>72</v>
      </c>
      <c r="U243" s="1" t="s">
        <v>214</v>
      </c>
      <c r="V243" s="1" t="s">
        <v>298</v>
      </c>
      <c r="W243" s="1" t="s">
        <v>126</v>
      </c>
      <c r="X243" s="1">
        <v>33</v>
      </c>
      <c r="Y243" s="1" t="s">
        <v>88</v>
      </c>
      <c r="Z243" s="1" t="s">
        <v>72</v>
      </c>
      <c r="AA243" s="1" t="s">
        <v>954</v>
      </c>
      <c r="AB243" s="1" t="s">
        <v>90</v>
      </c>
      <c r="AC243" s="1" t="s">
        <v>91</v>
      </c>
      <c r="AD243" s="1" t="s">
        <v>92</v>
      </c>
      <c r="AE243" s="1" t="s">
        <v>72</v>
      </c>
      <c r="AF243" s="1" t="s">
        <v>229</v>
      </c>
      <c r="AG243" s="1">
        <v>1</v>
      </c>
      <c r="AH243" s="1" t="s">
        <v>230</v>
      </c>
      <c r="AI243" s="1" t="s">
        <v>72</v>
      </c>
      <c r="AJ243" s="1" t="s">
        <v>72</v>
      </c>
      <c r="AK243" s="1" t="s">
        <v>220</v>
      </c>
      <c r="AL243" s="1" t="s">
        <v>72</v>
      </c>
      <c r="AM243" s="1" t="s">
        <v>72</v>
      </c>
      <c r="AN243" s="3">
        <v>44516</v>
      </c>
      <c r="AO243" s="1" t="s">
        <v>1684</v>
      </c>
      <c r="AP243" s="1" t="s">
        <v>1684</v>
      </c>
      <c r="AQ243" s="1" t="s">
        <v>247</v>
      </c>
      <c r="AR243" s="1">
        <v>15</v>
      </c>
      <c r="AS243" s="1" t="s">
        <v>95</v>
      </c>
      <c r="AT243" s="1" t="s">
        <v>75</v>
      </c>
      <c r="AU243" s="1" t="s">
        <v>72</v>
      </c>
      <c r="AV243" s="1" t="s">
        <v>88</v>
      </c>
      <c r="AW243" s="1" t="s">
        <v>96</v>
      </c>
      <c r="AX243" s="1" t="s">
        <v>72</v>
      </c>
      <c r="AY243" s="1" t="s">
        <v>1343</v>
      </c>
      <c r="AZ243" s="1" t="s">
        <v>1513</v>
      </c>
      <c r="BA243" s="1">
        <v>71</v>
      </c>
      <c r="BB243" s="21" t="s">
        <v>100</v>
      </c>
      <c r="BC243" s="16"/>
    </row>
    <row r="244" spans="1:55" ht="18.600000000000001" customHeight="1">
      <c r="A244" s="1" t="s">
        <v>1685</v>
      </c>
      <c r="B244" s="1">
        <v>210200</v>
      </c>
      <c r="C244" s="1" t="s">
        <v>71</v>
      </c>
      <c r="D244" s="3">
        <v>44516</v>
      </c>
      <c r="E244" s="1" t="s">
        <v>776</v>
      </c>
      <c r="F244" s="1" t="s">
        <v>1686</v>
      </c>
      <c r="G244" s="1" t="s">
        <v>75</v>
      </c>
      <c r="H244" s="1" t="s">
        <v>1244</v>
      </c>
      <c r="I244" s="1" t="s">
        <v>77</v>
      </c>
      <c r="J244" s="1" t="s">
        <v>78</v>
      </c>
      <c r="K244" s="1" t="s">
        <v>78</v>
      </c>
      <c r="L244" s="1" t="s">
        <v>78</v>
      </c>
      <c r="M244" s="1" t="s">
        <v>79</v>
      </c>
      <c r="N244" s="1" t="s">
        <v>72</v>
      </c>
      <c r="O244" s="16" t="s">
        <v>1687</v>
      </c>
      <c r="P244" s="1" t="s">
        <v>83</v>
      </c>
      <c r="Q244" s="1" t="s">
        <v>123</v>
      </c>
      <c r="R244" s="1" t="s">
        <v>9043</v>
      </c>
      <c r="S244" s="1" t="s">
        <v>84</v>
      </c>
      <c r="T244" s="1" t="s">
        <v>72</v>
      </c>
      <c r="U244" s="1" t="s">
        <v>323</v>
      </c>
      <c r="V244" s="1" t="s">
        <v>324</v>
      </c>
      <c r="W244" s="1" t="s">
        <v>126</v>
      </c>
      <c r="X244" s="1">
        <v>50</v>
      </c>
      <c r="Y244" s="1" t="s">
        <v>88</v>
      </c>
      <c r="Z244" s="1" t="s">
        <v>72</v>
      </c>
      <c r="AA244" s="1" t="s">
        <v>954</v>
      </c>
      <c r="AB244" s="1" t="s">
        <v>90</v>
      </c>
      <c r="AC244" s="1" t="s">
        <v>91</v>
      </c>
      <c r="AD244" s="1" t="s">
        <v>92</v>
      </c>
      <c r="AE244" s="1" t="s">
        <v>72</v>
      </c>
      <c r="AF244" s="1" t="s">
        <v>217</v>
      </c>
      <c r="AG244" s="1">
        <v>3</v>
      </c>
      <c r="AH244" s="1" t="s">
        <v>1688</v>
      </c>
      <c r="AI244" s="1" t="s">
        <v>72</v>
      </c>
      <c r="AJ244" s="1" t="s">
        <v>72</v>
      </c>
      <c r="AK244" s="1" t="s">
        <v>220</v>
      </c>
      <c r="AL244" s="1" t="s">
        <v>878</v>
      </c>
      <c r="AM244" s="1" t="s">
        <v>72</v>
      </c>
      <c r="AN244" s="3">
        <v>44516</v>
      </c>
      <c r="AO244" s="1" t="s">
        <v>1689</v>
      </c>
      <c r="AP244" s="1" t="s">
        <v>1689</v>
      </c>
      <c r="AQ244" s="1" t="s">
        <v>1675</v>
      </c>
      <c r="AR244" s="1">
        <v>15</v>
      </c>
      <c r="AS244" s="1" t="s">
        <v>589</v>
      </c>
      <c r="AT244" s="1" t="s">
        <v>75</v>
      </c>
      <c r="AU244" s="1" t="s">
        <v>72</v>
      </c>
      <c r="AV244" s="1" t="s">
        <v>88</v>
      </c>
      <c r="AW244" s="1" t="s">
        <v>79</v>
      </c>
      <c r="AX244" s="1" t="s">
        <v>437</v>
      </c>
      <c r="AY244" s="1" t="s">
        <v>72</v>
      </c>
      <c r="AZ244" s="1" t="s">
        <v>72</v>
      </c>
      <c r="BA244" s="1" t="s">
        <v>72</v>
      </c>
      <c r="BB244" s="1" t="s">
        <v>160</v>
      </c>
      <c r="BC244" s="1" t="s">
        <v>440</v>
      </c>
    </row>
    <row r="245" spans="1:55" ht="18.600000000000001" customHeight="1">
      <c r="A245" s="1" t="s">
        <v>1690</v>
      </c>
      <c r="B245" s="1">
        <v>210201</v>
      </c>
      <c r="C245" s="1" t="s">
        <v>71</v>
      </c>
      <c r="D245" s="3">
        <v>44516</v>
      </c>
      <c r="E245" s="1" t="s">
        <v>776</v>
      </c>
      <c r="F245" s="1" t="s">
        <v>1691</v>
      </c>
      <c r="G245" s="1" t="s">
        <v>75</v>
      </c>
      <c r="H245" s="1" t="s">
        <v>1244</v>
      </c>
      <c r="I245" s="1" t="s">
        <v>77</v>
      </c>
      <c r="J245" s="1" t="s">
        <v>78</v>
      </c>
      <c r="K245" s="1" t="s">
        <v>78</v>
      </c>
      <c r="L245" s="1" t="s">
        <v>78</v>
      </c>
      <c r="M245" s="1" t="s">
        <v>96</v>
      </c>
      <c r="N245" s="1" t="s">
        <v>72</v>
      </c>
      <c r="O245" s="16" t="s">
        <v>1692</v>
      </c>
      <c r="P245" s="1" t="s">
        <v>778</v>
      </c>
      <c r="Q245" s="1" t="s">
        <v>779</v>
      </c>
      <c r="R245" s="1" t="s">
        <v>9036</v>
      </c>
      <c r="S245" s="1" t="s">
        <v>84</v>
      </c>
      <c r="T245" s="1" t="s">
        <v>72</v>
      </c>
      <c r="U245" s="1" t="s">
        <v>1693</v>
      </c>
      <c r="V245" s="1" t="s">
        <v>1693</v>
      </c>
      <c r="W245" s="1" t="s">
        <v>87</v>
      </c>
      <c r="X245" s="1">
        <v>45</v>
      </c>
      <c r="Y245" s="1" t="s">
        <v>88</v>
      </c>
      <c r="Z245" s="1" t="s">
        <v>72</v>
      </c>
      <c r="AA245" s="1" t="s">
        <v>299</v>
      </c>
      <c r="AB245" s="1" t="s">
        <v>90</v>
      </c>
      <c r="AC245" s="1" t="s">
        <v>91</v>
      </c>
      <c r="AD245" s="1" t="s">
        <v>92</v>
      </c>
      <c r="AE245" s="1" t="s">
        <v>72</v>
      </c>
      <c r="AF245" s="1" t="s">
        <v>217</v>
      </c>
      <c r="AG245" s="1" t="s">
        <v>72</v>
      </c>
      <c r="AH245" s="1" t="s">
        <v>1327</v>
      </c>
      <c r="AI245" s="1" t="s">
        <v>72</v>
      </c>
      <c r="AJ245" s="1" t="s">
        <v>72</v>
      </c>
      <c r="AK245" s="1" t="s">
        <v>220</v>
      </c>
      <c r="AL245" s="1" t="s">
        <v>72</v>
      </c>
      <c r="AM245" s="1" t="s">
        <v>72</v>
      </c>
      <c r="AN245" s="3">
        <v>44517</v>
      </c>
      <c r="AO245" s="1" t="s">
        <v>1694</v>
      </c>
      <c r="AP245" s="1" t="s">
        <v>1694</v>
      </c>
      <c r="AQ245" s="1" t="s">
        <v>1675</v>
      </c>
      <c r="AR245" s="1">
        <v>15</v>
      </c>
      <c r="AS245" s="1" t="s">
        <v>595</v>
      </c>
      <c r="AT245" s="1" t="s">
        <v>75</v>
      </c>
      <c r="AU245" s="1" t="s">
        <v>72</v>
      </c>
      <c r="AV245" s="1" t="s">
        <v>88</v>
      </c>
      <c r="AW245" s="1" t="s">
        <v>96</v>
      </c>
      <c r="AX245" s="1" t="s">
        <v>72</v>
      </c>
      <c r="AY245" s="1" t="s">
        <v>1343</v>
      </c>
      <c r="AZ245" s="1" t="s">
        <v>72</v>
      </c>
      <c r="BA245" s="1">
        <v>49</v>
      </c>
      <c r="BB245" s="1" t="s">
        <v>1406</v>
      </c>
      <c r="BC245" s="16"/>
    </row>
    <row r="246" spans="1:55" ht="18.600000000000001" customHeight="1">
      <c r="A246" s="1" t="s">
        <v>1695</v>
      </c>
      <c r="B246" s="1">
        <v>210202</v>
      </c>
      <c r="C246" s="1" t="s">
        <v>71</v>
      </c>
      <c r="D246" s="3">
        <v>44517</v>
      </c>
      <c r="E246" s="1" t="s">
        <v>776</v>
      </c>
      <c r="F246" s="1" t="s">
        <v>1696</v>
      </c>
      <c r="G246" s="1" t="s">
        <v>75</v>
      </c>
      <c r="H246" s="1" t="s">
        <v>1462</v>
      </c>
      <c r="I246" s="1" t="s">
        <v>77</v>
      </c>
      <c r="J246" s="1" t="s">
        <v>78</v>
      </c>
      <c r="K246" s="1" t="s">
        <v>78</v>
      </c>
      <c r="L246" s="1" t="s">
        <v>78</v>
      </c>
      <c r="M246" s="1" t="s">
        <v>96</v>
      </c>
      <c r="N246" s="1" t="s">
        <v>72</v>
      </c>
      <c r="O246" s="16" t="s">
        <v>1697</v>
      </c>
      <c r="P246" s="1" t="s">
        <v>83</v>
      </c>
      <c r="Q246" s="1" t="s">
        <v>123</v>
      </c>
      <c r="R246" s="1" t="s">
        <v>9043</v>
      </c>
      <c r="S246" s="1" t="s">
        <v>490</v>
      </c>
      <c r="T246" s="1" t="s">
        <v>72</v>
      </c>
      <c r="U246" s="1" t="s">
        <v>491</v>
      </c>
      <c r="V246" s="1" t="s">
        <v>492</v>
      </c>
      <c r="W246" s="1" t="s">
        <v>126</v>
      </c>
      <c r="X246" s="1">
        <v>56</v>
      </c>
      <c r="Y246" s="1" t="s">
        <v>88</v>
      </c>
      <c r="Z246" s="1" t="s">
        <v>72</v>
      </c>
      <c r="AA246" s="1" t="s">
        <v>414</v>
      </c>
      <c r="AB246" s="1" t="s">
        <v>90</v>
      </c>
      <c r="AC246" s="1" t="s">
        <v>91</v>
      </c>
      <c r="AD246" s="1" t="s">
        <v>92</v>
      </c>
      <c r="AE246" s="1" t="s">
        <v>72</v>
      </c>
      <c r="AF246" s="1" t="s">
        <v>229</v>
      </c>
      <c r="AG246" s="1">
        <v>2</v>
      </c>
      <c r="AH246" s="1" t="s">
        <v>230</v>
      </c>
      <c r="AI246" s="1" t="s">
        <v>72</v>
      </c>
      <c r="AJ246" s="1" t="s">
        <v>72</v>
      </c>
      <c r="AK246" s="1" t="s">
        <v>1698</v>
      </c>
      <c r="AL246" s="1" t="s">
        <v>72</v>
      </c>
      <c r="AM246" s="1" t="s">
        <v>72</v>
      </c>
      <c r="AN246" s="3">
        <v>44518</v>
      </c>
      <c r="AO246" s="1" t="s">
        <v>1699</v>
      </c>
      <c r="AP246" s="1" t="s">
        <v>1699</v>
      </c>
      <c r="AQ246" s="1" t="s">
        <v>247</v>
      </c>
      <c r="AR246" s="1">
        <v>15</v>
      </c>
      <c r="AS246" s="1" t="s">
        <v>684</v>
      </c>
      <c r="AT246" s="1" t="s">
        <v>75</v>
      </c>
      <c r="AU246" s="1" t="s">
        <v>72</v>
      </c>
      <c r="AV246" s="1" t="s">
        <v>88</v>
      </c>
      <c r="AW246" s="1" t="s">
        <v>96</v>
      </c>
      <c r="AX246" s="1" t="s">
        <v>72</v>
      </c>
      <c r="AY246" s="1" t="s">
        <v>1700</v>
      </c>
      <c r="AZ246" s="1" t="s">
        <v>72</v>
      </c>
      <c r="BA246" s="1">
        <v>84</v>
      </c>
      <c r="BB246" s="21" t="s">
        <v>100</v>
      </c>
      <c r="BC246" s="16"/>
    </row>
    <row r="247" spans="1:55" ht="18.600000000000001" customHeight="1">
      <c r="A247" s="1" t="s">
        <v>1701</v>
      </c>
      <c r="B247" s="1">
        <v>210203</v>
      </c>
      <c r="C247" s="1" t="s">
        <v>497</v>
      </c>
      <c r="D247" s="3">
        <v>44517</v>
      </c>
      <c r="E247" s="1" t="s">
        <v>776</v>
      </c>
      <c r="F247" s="1" t="s">
        <v>1702</v>
      </c>
      <c r="G247" s="1" t="s">
        <v>75</v>
      </c>
      <c r="H247" s="1" t="s">
        <v>1542</v>
      </c>
      <c r="I247" s="1" t="s">
        <v>497</v>
      </c>
      <c r="J247" s="1" t="s">
        <v>78</v>
      </c>
      <c r="K247" s="1" t="s">
        <v>78</v>
      </c>
      <c r="L247" s="1" t="s">
        <v>78</v>
      </c>
      <c r="M247" s="1" t="s">
        <v>96</v>
      </c>
      <c r="N247" s="1" t="s">
        <v>72</v>
      </c>
      <c r="O247" s="16" t="s">
        <v>1703</v>
      </c>
      <c r="P247" s="1" t="s">
        <v>83</v>
      </c>
      <c r="Q247" s="1" t="s">
        <v>123</v>
      </c>
      <c r="R247" s="1" t="s">
        <v>9043</v>
      </c>
      <c r="S247" s="1" t="s">
        <v>443</v>
      </c>
      <c r="T247" s="1" t="s">
        <v>72</v>
      </c>
      <c r="U247" s="1" t="s">
        <v>444</v>
      </c>
      <c r="V247" s="1" t="s">
        <v>1704</v>
      </c>
      <c r="W247" s="1" t="s">
        <v>126</v>
      </c>
      <c r="X247" s="1">
        <v>45</v>
      </c>
      <c r="Y247" s="1" t="s">
        <v>88</v>
      </c>
      <c r="Z247" s="1" t="s">
        <v>72</v>
      </c>
      <c r="AA247" s="1" t="s">
        <v>414</v>
      </c>
      <c r="AB247" s="1" t="s">
        <v>90</v>
      </c>
      <c r="AC247" s="1" t="s">
        <v>91</v>
      </c>
      <c r="AD247" s="1" t="s">
        <v>92</v>
      </c>
      <c r="AE247" s="1" t="s">
        <v>72</v>
      </c>
      <c r="AF247" s="1" t="s">
        <v>254</v>
      </c>
      <c r="AG247" s="1">
        <v>2</v>
      </c>
      <c r="AH247" s="1" t="s">
        <v>230</v>
      </c>
      <c r="AI247" s="1" t="s">
        <v>72</v>
      </c>
      <c r="AJ247" s="1" t="s">
        <v>72</v>
      </c>
      <c r="AK247" s="1" t="s">
        <v>447</v>
      </c>
      <c r="AL247" s="1" t="s">
        <v>72</v>
      </c>
      <c r="AM247" s="1" t="s">
        <v>72</v>
      </c>
      <c r="AN247" s="3">
        <v>44518</v>
      </c>
      <c r="AO247" s="1" t="s">
        <v>1705</v>
      </c>
      <c r="AP247" s="1" t="s">
        <v>1705</v>
      </c>
      <c r="AQ247" s="1" t="s">
        <v>800</v>
      </c>
      <c r="AR247" s="1">
        <v>15</v>
      </c>
      <c r="AS247" s="1" t="s">
        <v>742</v>
      </c>
      <c r="AT247" s="1" t="s">
        <v>75</v>
      </c>
      <c r="AU247" s="1" t="s">
        <v>72</v>
      </c>
      <c r="AV247" s="1" t="s">
        <v>88</v>
      </c>
      <c r="AW247" s="1" t="s">
        <v>96</v>
      </c>
      <c r="AX247" s="1" t="s">
        <v>72</v>
      </c>
      <c r="AY247" s="1" t="s">
        <v>1546</v>
      </c>
      <c r="AZ247" s="1" t="s">
        <v>72</v>
      </c>
      <c r="BA247" s="1">
        <v>61</v>
      </c>
      <c r="BB247" s="1" t="s">
        <v>918</v>
      </c>
      <c r="BC247" s="16"/>
    </row>
    <row r="248" spans="1:55" ht="18.600000000000001" customHeight="1">
      <c r="A248" s="1" t="s">
        <v>1706</v>
      </c>
      <c r="B248" s="1">
        <v>210204</v>
      </c>
      <c r="C248" s="1" t="s">
        <v>497</v>
      </c>
      <c r="D248" s="3">
        <v>44518</v>
      </c>
      <c r="E248" s="1" t="s">
        <v>776</v>
      </c>
      <c r="F248" s="1" t="s">
        <v>1707</v>
      </c>
      <c r="G248" s="1" t="s">
        <v>75</v>
      </c>
      <c r="H248" s="1" t="s">
        <v>830</v>
      </c>
      <c r="I248" s="1" t="s">
        <v>497</v>
      </c>
      <c r="J248" s="1" t="s">
        <v>78</v>
      </c>
      <c r="K248" s="1" t="s">
        <v>78</v>
      </c>
      <c r="L248" s="1" t="s">
        <v>78</v>
      </c>
      <c r="M248" s="1" t="s">
        <v>79</v>
      </c>
      <c r="N248" s="1" t="s">
        <v>72</v>
      </c>
      <c r="O248" s="16" t="s">
        <v>1708</v>
      </c>
      <c r="P248" s="1" t="s">
        <v>83</v>
      </c>
      <c r="Q248" s="1" t="s">
        <v>123</v>
      </c>
      <c r="R248" s="1" t="s">
        <v>9043</v>
      </c>
      <c r="S248" s="1" t="s">
        <v>84</v>
      </c>
      <c r="T248" s="1" t="s">
        <v>72</v>
      </c>
      <c r="U248" s="1" t="s">
        <v>214</v>
      </c>
      <c r="V248" s="1" t="s">
        <v>253</v>
      </c>
      <c r="W248" s="1" t="s">
        <v>126</v>
      </c>
      <c r="X248" s="1">
        <v>60</v>
      </c>
      <c r="Y248" s="1" t="s">
        <v>88</v>
      </c>
      <c r="Z248" s="1" t="s">
        <v>72</v>
      </c>
      <c r="AA248" s="1" t="s">
        <v>954</v>
      </c>
      <c r="AB248" s="1" t="s">
        <v>90</v>
      </c>
      <c r="AC248" s="1" t="s">
        <v>91</v>
      </c>
      <c r="AD248" s="1" t="s">
        <v>92</v>
      </c>
      <c r="AE248" s="1" t="s">
        <v>72</v>
      </c>
      <c r="AF248" s="1" t="s">
        <v>229</v>
      </c>
      <c r="AG248" s="1">
        <v>2</v>
      </c>
      <c r="AH248" s="1" t="s">
        <v>1709</v>
      </c>
      <c r="AI248" s="1" t="s">
        <v>72</v>
      </c>
      <c r="AJ248" s="1" t="s">
        <v>72</v>
      </c>
      <c r="AK248" s="1" t="s">
        <v>220</v>
      </c>
      <c r="AL248" s="1" t="s">
        <v>878</v>
      </c>
      <c r="AM248" s="1" t="s">
        <v>72</v>
      </c>
      <c r="AN248" s="3">
        <v>44519</v>
      </c>
      <c r="AO248" s="1" t="s">
        <v>1711</v>
      </c>
      <c r="AP248" s="1" t="s">
        <v>1711</v>
      </c>
      <c r="AQ248" s="1" t="s">
        <v>247</v>
      </c>
      <c r="AR248" s="1">
        <v>15</v>
      </c>
      <c r="AS248" s="1" t="s">
        <v>183</v>
      </c>
      <c r="AT248" s="1" t="s">
        <v>75</v>
      </c>
      <c r="AU248" s="1" t="s">
        <v>72</v>
      </c>
      <c r="AV248" s="1" t="s">
        <v>88</v>
      </c>
      <c r="AW248" s="1" t="s">
        <v>79</v>
      </c>
      <c r="AX248" s="1" t="s">
        <v>72</v>
      </c>
      <c r="AY248" s="1" t="s">
        <v>1343</v>
      </c>
      <c r="AZ248" s="1" t="s">
        <v>72</v>
      </c>
      <c r="BA248" s="1">
        <v>63</v>
      </c>
      <c r="BB248" s="1" t="s">
        <v>160</v>
      </c>
      <c r="BC248" s="1" t="s">
        <v>1712</v>
      </c>
    </row>
    <row r="249" spans="1:55" ht="18.600000000000001" customHeight="1">
      <c r="A249" s="1" t="s">
        <v>1713</v>
      </c>
      <c r="B249" s="1">
        <v>210205</v>
      </c>
      <c r="C249" s="1" t="s">
        <v>71</v>
      </c>
      <c r="D249" s="3">
        <v>44518</v>
      </c>
      <c r="E249" s="1" t="s">
        <v>776</v>
      </c>
      <c r="F249" s="1" t="s">
        <v>1714</v>
      </c>
      <c r="G249" s="1" t="s">
        <v>75</v>
      </c>
      <c r="H249" s="1" t="s">
        <v>1462</v>
      </c>
      <c r="I249" s="1" t="s">
        <v>77</v>
      </c>
      <c r="J249" s="1" t="s">
        <v>78</v>
      </c>
      <c r="K249" s="1" t="s">
        <v>78</v>
      </c>
      <c r="L249" s="1" t="s">
        <v>78</v>
      </c>
      <c r="M249" s="1" t="s">
        <v>96</v>
      </c>
      <c r="N249" s="1" t="s">
        <v>72</v>
      </c>
      <c r="O249" s="16" t="s">
        <v>1503</v>
      </c>
      <c r="P249" s="1" t="s">
        <v>83</v>
      </c>
      <c r="Q249" s="1" t="s">
        <v>123</v>
      </c>
      <c r="R249" s="1" t="s">
        <v>9043</v>
      </c>
      <c r="S249" s="1" t="s">
        <v>490</v>
      </c>
      <c r="T249" s="1" t="s">
        <v>72</v>
      </c>
      <c r="U249" s="1" t="s">
        <v>491</v>
      </c>
      <c r="V249" s="1" t="s">
        <v>492</v>
      </c>
      <c r="W249" s="1" t="s">
        <v>126</v>
      </c>
      <c r="X249" s="1">
        <v>45</v>
      </c>
      <c r="Y249" s="1" t="s">
        <v>88</v>
      </c>
      <c r="Z249" s="1" t="s">
        <v>72</v>
      </c>
      <c r="AA249" s="1" t="s">
        <v>954</v>
      </c>
      <c r="AB249" s="1" t="s">
        <v>90</v>
      </c>
      <c r="AC249" s="1" t="s">
        <v>91</v>
      </c>
      <c r="AD249" s="1" t="s">
        <v>92</v>
      </c>
      <c r="AE249" s="1" t="s">
        <v>72</v>
      </c>
      <c r="AF249" s="1" t="s">
        <v>229</v>
      </c>
      <c r="AG249" s="1">
        <v>2</v>
      </c>
      <c r="AH249" s="1" t="s">
        <v>230</v>
      </c>
      <c r="AI249" s="1" t="s">
        <v>72</v>
      </c>
      <c r="AJ249" s="1" t="s">
        <v>72</v>
      </c>
      <c r="AK249" s="1" t="s">
        <v>1715</v>
      </c>
      <c r="AL249" s="1" t="s">
        <v>72</v>
      </c>
      <c r="AM249" s="1" t="s">
        <v>72</v>
      </c>
      <c r="AN249" s="3">
        <v>44519</v>
      </c>
      <c r="AO249" s="1" t="s">
        <v>1716</v>
      </c>
      <c r="AP249" s="1" t="s">
        <v>1716</v>
      </c>
      <c r="AQ249" s="1" t="s">
        <v>247</v>
      </c>
      <c r="AR249" s="1">
        <v>15</v>
      </c>
      <c r="AS249" s="1" t="s">
        <v>684</v>
      </c>
      <c r="AT249" s="1" t="s">
        <v>75</v>
      </c>
      <c r="AU249" s="1" t="s">
        <v>72</v>
      </c>
      <c r="AV249" s="1" t="s">
        <v>88</v>
      </c>
      <c r="AW249" s="1" t="s">
        <v>96</v>
      </c>
      <c r="AX249" s="1" t="s">
        <v>72</v>
      </c>
      <c r="AY249" s="1" t="s">
        <v>1717</v>
      </c>
      <c r="AZ249" s="1" t="s">
        <v>72</v>
      </c>
      <c r="BA249" s="1">
        <v>35</v>
      </c>
      <c r="BB249" s="21" t="s">
        <v>100</v>
      </c>
      <c r="BC249" s="16"/>
    </row>
    <row r="250" spans="1:55" ht="18.600000000000001" customHeight="1">
      <c r="A250" s="1" t="s">
        <v>1718</v>
      </c>
      <c r="B250" s="1">
        <v>210206</v>
      </c>
      <c r="C250" s="1" t="s">
        <v>497</v>
      </c>
      <c r="D250" s="3">
        <v>44519</v>
      </c>
      <c r="E250" s="1" t="s">
        <v>776</v>
      </c>
      <c r="F250" s="1" t="s">
        <v>1719</v>
      </c>
      <c r="G250" s="1" t="s">
        <v>75</v>
      </c>
      <c r="H250" s="1" t="s">
        <v>1542</v>
      </c>
      <c r="I250" s="1" t="s">
        <v>497</v>
      </c>
      <c r="J250" s="1" t="s">
        <v>78</v>
      </c>
      <c r="K250" s="1" t="s">
        <v>78</v>
      </c>
      <c r="L250" s="1" t="s">
        <v>78</v>
      </c>
      <c r="M250" s="1" t="s">
        <v>79</v>
      </c>
      <c r="N250" s="1" t="s">
        <v>72</v>
      </c>
      <c r="O250" s="16" t="s">
        <v>1720</v>
      </c>
      <c r="P250" s="1" t="s">
        <v>83</v>
      </c>
      <c r="Q250" s="1" t="s">
        <v>123</v>
      </c>
      <c r="R250" s="1" t="s">
        <v>9043</v>
      </c>
      <c r="S250" s="1" t="s">
        <v>443</v>
      </c>
      <c r="T250" s="1" t="s">
        <v>72</v>
      </c>
      <c r="U250" s="1" t="s">
        <v>444</v>
      </c>
      <c r="V250" s="1" t="s">
        <v>1721</v>
      </c>
      <c r="W250" s="1" t="s">
        <v>126</v>
      </c>
      <c r="X250" s="1">
        <v>60</v>
      </c>
      <c r="Y250" s="1" t="s">
        <v>88</v>
      </c>
      <c r="Z250" s="1" t="s">
        <v>72</v>
      </c>
      <c r="AA250" s="1" t="s">
        <v>299</v>
      </c>
      <c r="AB250" s="1" t="s">
        <v>90</v>
      </c>
      <c r="AC250" s="1" t="s">
        <v>91</v>
      </c>
      <c r="AD250" s="1" t="s">
        <v>92</v>
      </c>
      <c r="AE250" s="1" t="s">
        <v>72</v>
      </c>
      <c r="AF250" s="1" t="s">
        <v>254</v>
      </c>
      <c r="AG250" s="1">
        <v>2</v>
      </c>
      <c r="AH250" s="1" t="s">
        <v>255</v>
      </c>
      <c r="AI250" s="1" t="s">
        <v>72</v>
      </c>
      <c r="AJ250" s="1" t="s">
        <v>72</v>
      </c>
      <c r="AK250" s="1" t="s">
        <v>447</v>
      </c>
      <c r="AL250" s="1" t="s">
        <v>72</v>
      </c>
      <c r="AM250" s="1" t="s">
        <v>72</v>
      </c>
      <c r="AN250" s="3">
        <v>44520</v>
      </c>
      <c r="AO250" s="1" t="s">
        <v>1722</v>
      </c>
      <c r="AP250" s="1" t="s">
        <v>72</v>
      </c>
      <c r="AQ250" s="1" t="s">
        <v>800</v>
      </c>
      <c r="AR250" s="1">
        <v>15</v>
      </c>
      <c r="AS250" s="1" t="s">
        <v>595</v>
      </c>
      <c r="AT250" s="1" t="s">
        <v>75</v>
      </c>
      <c r="AU250" s="1" t="s">
        <v>72</v>
      </c>
      <c r="AV250" s="1" t="s">
        <v>88</v>
      </c>
      <c r="AW250" s="1" t="s">
        <v>79</v>
      </c>
      <c r="AX250" s="1" t="s">
        <v>437</v>
      </c>
      <c r="AY250" s="1" t="s">
        <v>1723</v>
      </c>
      <c r="AZ250" s="1" t="s">
        <v>72</v>
      </c>
      <c r="BA250" s="1">
        <f>46+(7*8)</f>
        <v>102</v>
      </c>
      <c r="BB250" s="1" t="s">
        <v>160</v>
      </c>
      <c r="BC250" s="1" t="s">
        <v>440</v>
      </c>
    </row>
    <row r="251" spans="1:55" ht="18.600000000000001" customHeight="1">
      <c r="A251" s="1">
        <v>210207</v>
      </c>
      <c r="B251" s="1">
        <v>210207</v>
      </c>
      <c r="C251" s="1" t="s">
        <v>71</v>
      </c>
      <c r="D251" s="3">
        <v>44520</v>
      </c>
      <c r="E251" s="1" t="s">
        <v>776</v>
      </c>
      <c r="F251" s="1" t="s">
        <v>1724</v>
      </c>
      <c r="G251" s="1" t="s">
        <v>75</v>
      </c>
      <c r="H251" s="1" t="s">
        <v>170</v>
      </c>
      <c r="I251" s="1" t="s">
        <v>473</v>
      </c>
      <c r="J251" s="1" t="s">
        <v>78</v>
      </c>
      <c r="K251" s="1" t="s">
        <v>78</v>
      </c>
      <c r="L251" s="8" t="s">
        <v>172</v>
      </c>
      <c r="M251" s="1" t="s">
        <v>79</v>
      </c>
      <c r="N251" s="1" t="s">
        <v>1725</v>
      </c>
      <c r="O251" s="75" t="s">
        <v>72</v>
      </c>
      <c r="P251" s="1" t="s">
        <v>83</v>
      </c>
      <c r="Q251" s="1" t="s">
        <v>123</v>
      </c>
      <c r="R251" s="1" t="s">
        <v>9043</v>
      </c>
      <c r="S251" s="1" t="s">
        <v>443</v>
      </c>
      <c r="T251" s="1" t="s">
        <v>72</v>
      </c>
      <c r="U251" s="1" t="s">
        <v>444</v>
      </c>
      <c r="V251" s="1" t="s">
        <v>1721</v>
      </c>
      <c r="W251" s="1" t="s">
        <v>126</v>
      </c>
      <c r="X251" s="1">
        <v>60</v>
      </c>
      <c r="Y251" s="1" t="s">
        <v>88</v>
      </c>
      <c r="Z251" s="1" t="s">
        <v>72</v>
      </c>
      <c r="AA251" s="1" t="s">
        <v>954</v>
      </c>
      <c r="AB251" s="1" t="s">
        <v>90</v>
      </c>
      <c r="AC251" s="1" t="s">
        <v>91</v>
      </c>
      <c r="AD251" s="1" t="s">
        <v>216</v>
      </c>
      <c r="AE251" s="1" t="s">
        <v>72</v>
      </c>
      <c r="AF251" s="1" t="s">
        <v>254</v>
      </c>
      <c r="AG251" s="1">
        <v>3</v>
      </c>
      <c r="AH251" s="1" t="s">
        <v>750</v>
      </c>
      <c r="AI251" s="1">
        <v>3</v>
      </c>
      <c r="AJ251" s="1" t="s">
        <v>1726</v>
      </c>
      <c r="AK251" s="1" t="s">
        <v>447</v>
      </c>
      <c r="AL251" s="1" t="s">
        <v>263</v>
      </c>
      <c r="AM251" s="1" t="s">
        <v>1726</v>
      </c>
      <c r="AN251" s="1" t="s">
        <v>72</v>
      </c>
      <c r="AO251" s="1" t="s">
        <v>72</v>
      </c>
      <c r="AP251" s="1" t="s">
        <v>72</v>
      </c>
      <c r="AQ251" s="1" t="s">
        <v>72</v>
      </c>
      <c r="AR251" s="1" t="s">
        <v>72</v>
      </c>
      <c r="AS251" s="1" t="s">
        <v>72</v>
      </c>
      <c r="AT251" s="1" t="s">
        <v>72</v>
      </c>
      <c r="AU251" s="1" t="s">
        <v>72</v>
      </c>
      <c r="AV251" s="1" t="s">
        <v>88</v>
      </c>
      <c r="AW251" s="1" t="s">
        <v>79</v>
      </c>
      <c r="AX251" s="1" t="s">
        <v>72</v>
      </c>
      <c r="AY251" s="1" t="s">
        <v>72</v>
      </c>
      <c r="AZ251" s="1" t="s">
        <v>72</v>
      </c>
      <c r="BA251" s="1" t="s">
        <v>72</v>
      </c>
      <c r="BB251" s="1" t="s">
        <v>160</v>
      </c>
      <c r="BC251" s="16"/>
    </row>
    <row r="252" spans="1:55" ht="18.600000000000001" customHeight="1">
      <c r="A252" s="1" t="s">
        <v>1727</v>
      </c>
      <c r="B252" s="1">
        <v>210208</v>
      </c>
      <c r="C252" s="1" t="s">
        <v>497</v>
      </c>
      <c r="D252" s="3">
        <v>44521</v>
      </c>
      <c r="E252" s="1" t="s">
        <v>776</v>
      </c>
      <c r="F252" s="1" t="s">
        <v>1728</v>
      </c>
      <c r="G252" s="1" t="s">
        <v>75</v>
      </c>
      <c r="H252" s="1" t="s">
        <v>1582</v>
      </c>
      <c r="I252" s="1" t="s">
        <v>497</v>
      </c>
      <c r="J252" s="1" t="s">
        <v>78</v>
      </c>
      <c r="K252" s="1" t="s">
        <v>78</v>
      </c>
      <c r="L252" s="1" t="s">
        <v>78</v>
      </c>
      <c r="M252" s="1" t="s">
        <v>96</v>
      </c>
      <c r="N252" s="1" t="s">
        <v>72</v>
      </c>
      <c r="O252" s="16" t="s">
        <v>1436</v>
      </c>
      <c r="P252" s="1" t="s">
        <v>83</v>
      </c>
      <c r="Q252" s="1" t="s">
        <v>123</v>
      </c>
      <c r="R252" s="1" t="s">
        <v>9043</v>
      </c>
      <c r="S252" s="1" t="s">
        <v>84</v>
      </c>
      <c r="T252" s="1" t="s">
        <v>72</v>
      </c>
      <c r="U252" s="1" t="s">
        <v>85</v>
      </c>
      <c r="V252" s="1" t="s">
        <v>1729</v>
      </c>
      <c r="W252" s="1" t="s">
        <v>87</v>
      </c>
      <c r="X252" s="1">
        <v>60</v>
      </c>
      <c r="Y252" s="1" t="s">
        <v>88</v>
      </c>
      <c r="Z252" s="1" t="s">
        <v>72</v>
      </c>
      <c r="AA252" s="1" t="s">
        <v>299</v>
      </c>
      <c r="AB252" s="1" t="s">
        <v>90</v>
      </c>
      <c r="AC252" s="1" t="s">
        <v>91</v>
      </c>
      <c r="AD252" s="1" t="s">
        <v>92</v>
      </c>
      <c r="AE252" s="1" t="s">
        <v>72</v>
      </c>
      <c r="AF252" s="1" t="s">
        <v>229</v>
      </c>
      <c r="AG252" s="1">
        <v>2</v>
      </c>
      <c r="AH252" s="1" t="s">
        <v>230</v>
      </c>
      <c r="AI252" s="1" t="s">
        <v>72</v>
      </c>
      <c r="AJ252" s="1" t="s">
        <v>72</v>
      </c>
      <c r="AK252" s="1" t="s">
        <v>220</v>
      </c>
      <c r="AL252" s="1" t="s">
        <v>72</v>
      </c>
      <c r="AM252" s="1" t="s">
        <v>72</v>
      </c>
      <c r="AN252" s="3">
        <v>44521</v>
      </c>
      <c r="AO252" s="1" t="s">
        <v>1730</v>
      </c>
      <c r="AP252" s="1" t="s">
        <v>72</v>
      </c>
      <c r="AQ252" s="1" t="s">
        <v>1675</v>
      </c>
      <c r="AR252" s="1">
        <v>15</v>
      </c>
      <c r="AS252" s="1" t="s">
        <v>860</v>
      </c>
      <c r="AT252" s="1" t="s">
        <v>75</v>
      </c>
      <c r="AU252" s="1" t="s">
        <v>72</v>
      </c>
      <c r="AV252" s="1" t="s">
        <v>88</v>
      </c>
      <c r="AW252" s="1" t="s">
        <v>96</v>
      </c>
      <c r="AX252" s="1" t="s">
        <v>72</v>
      </c>
      <c r="AY252" s="1" t="s">
        <v>1343</v>
      </c>
      <c r="AZ252" s="1" t="s">
        <v>72</v>
      </c>
      <c r="BA252" s="1">
        <f>67+(4*8)</f>
        <v>99</v>
      </c>
      <c r="BB252" s="21" t="s">
        <v>100</v>
      </c>
      <c r="BC252" s="16"/>
    </row>
    <row r="253" spans="1:55" ht="18.600000000000001" customHeight="1">
      <c r="A253" s="1" t="s">
        <v>1731</v>
      </c>
      <c r="B253" s="1">
        <v>210209</v>
      </c>
      <c r="C253" s="1" t="s">
        <v>497</v>
      </c>
      <c r="D253" s="3">
        <v>44522</v>
      </c>
      <c r="E253" s="1" t="s">
        <v>776</v>
      </c>
      <c r="F253" s="1" t="s">
        <v>1732</v>
      </c>
      <c r="G253" s="1" t="s">
        <v>75</v>
      </c>
      <c r="H253" s="1" t="s">
        <v>830</v>
      </c>
      <c r="I253" s="1" t="s">
        <v>497</v>
      </c>
      <c r="J253" s="1" t="s">
        <v>78</v>
      </c>
      <c r="K253" s="1" t="s">
        <v>78</v>
      </c>
      <c r="L253" s="1" t="s">
        <v>78</v>
      </c>
      <c r="M253" s="1" t="s">
        <v>96</v>
      </c>
      <c r="N253" s="1" t="s">
        <v>72</v>
      </c>
      <c r="O253" s="16" t="s">
        <v>1436</v>
      </c>
      <c r="P253" s="1" t="s">
        <v>83</v>
      </c>
      <c r="Q253" s="1" t="s">
        <v>123</v>
      </c>
      <c r="R253" s="1" t="s">
        <v>9043</v>
      </c>
      <c r="S253" s="1" t="s">
        <v>84</v>
      </c>
      <c r="T253" s="1" t="s">
        <v>72</v>
      </c>
      <c r="U253" s="1" t="s">
        <v>140</v>
      </c>
      <c r="V253" s="1" t="s">
        <v>181</v>
      </c>
      <c r="W253" s="1" t="s">
        <v>126</v>
      </c>
      <c r="X253" s="1">
        <v>60</v>
      </c>
      <c r="Y253" s="1" t="s">
        <v>88</v>
      </c>
      <c r="Z253" s="1" t="s">
        <v>72</v>
      </c>
      <c r="AA253" s="1" t="s">
        <v>954</v>
      </c>
      <c r="AB253" s="1" t="s">
        <v>90</v>
      </c>
      <c r="AC253" s="1" t="s">
        <v>91</v>
      </c>
      <c r="AD253" s="1" t="s">
        <v>92</v>
      </c>
      <c r="AE253" s="1" t="s">
        <v>72</v>
      </c>
      <c r="AF253" s="1" t="s">
        <v>229</v>
      </c>
      <c r="AG253" s="1">
        <v>2</v>
      </c>
      <c r="AH253" s="1" t="s">
        <v>230</v>
      </c>
      <c r="AI253" s="1" t="s">
        <v>72</v>
      </c>
      <c r="AJ253" s="1" t="s">
        <v>72</v>
      </c>
      <c r="AK253" s="1" t="s">
        <v>220</v>
      </c>
      <c r="AL253" s="1" t="s">
        <v>72</v>
      </c>
      <c r="AM253" s="1" t="s">
        <v>72</v>
      </c>
      <c r="AN253" s="3">
        <v>44522</v>
      </c>
      <c r="AO253" s="1" t="s">
        <v>1734</v>
      </c>
      <c r="AP253" s="1" t="s">
        <v>1734</v>
      </c>
      <c r="AQ253" s="1" t="s">
        <v>247</v>
      </c>
      <c r="AR253" s="1">
        <v>15</v>
      </c>
      <c r="AS253" s="1" t="s">
        <v>95</v>
      </c>
      <c r="AT253" s="1" t="s">
        <v>75</v>
      </c>
      <c r="AU253" s="1" t="s">
        <v>72</v>
      </c>
      <c r="AV253" s="1" t="s">
        <v>88</v>
      </c>
      <c r="AW253" s="1" t="s">
        <v>96</v>
      </c>
      <c r="AX253" s="1" t="s">
        <v>72</v>
      </c>
      <c r="AY253" s="1" t="s">
        <v>1343</v>
      </c>
      <c r="AZ253" s="1" t="s">
        <v>72</v>
      </c>
      <c r="BA253" s="1">
        <v>71</v>
      </c>
      <c r="BB253" s="21" t="s">
        <v>100</v>
      </c>
      <c r="BC253" s="16"/>
    </row>
    <row r="254" spans="1:55" ht="18.600000000000001" customHeight="1">
      <c r="A254" s="1" t="s">
        <v>1735</v>
      </c>
      <c r="B254" s="1">
        <v>210210</v>
      </c>
      <c r="C254" s="1" t="s">
        <v>71</v>
      </c>
      <c r="D254" s="3">
        <v>44523</v>
      </c>
      <c r="E254" s="1" t="s">
        <v>776</v>
      </c>
      <c r="F254" s="1" t="s">
        <v>1736</v>
      </c>
      <c r="G254" s="1" t="s">
        <v>75</v>
      </c>
      <c r="H254" s="1" t="s">
        <v>1516</v>
      </c>
      <c r="I254" s="1" t="s">
        <v>77</v>
      </c>
      <c r="J254" s="1" t="s">
        <v>78</v>
      </c>
      <c r="K254" s="8" t="s">
        <v>172</v>
      </c>
      <c r="L254" s="8" t="s">
        <v>172</v>
      </c>
      <c r="M254" s="1" t="s">
        <v>96</v>
      </c>
      <c r="N254" s="1" t="s">
        <v>793</v>
      </c>
      <c r="O254" s="76" t="s">
        <v>1737</v>
      </c>
      <c r="P254" s="1" t="s">
        <v>813</v>
      </c>
      <c r="Q254" s="1" t="s">
        <v>813</v>
      </c>
      <c r="R254" s="1" t="s">
        <v>9057</v>
      </c>
      <c r="S254" s="1" t="s">
        <v>84</v>
      </c>
      <c r="T254" s="1" t="s">
        <v>72</v>
      </c>
      <c r="U254" s="1" t="s">
        <v>124</v>
      </c>
      <c r="V254" s="1" t="s">
        <v>1738</v>
      </c>
      <c r="W254" s="1" t="s">
        <v>87</v>
      </c>
      <c r="X254" s="1">
        <v>63</v>
      </c>
      <c r="Y254" s="1" t="s">
        <v>88</v>
      </c>
      <c r="Z254" s="1" t="s">
        <v>72</v>
      </c>
      <c r="AA254" s="1" t="s">
        <v>954</v>
      </c>
      <c r="AB254" s="1" t="s">
        <v>90</v>
      </c>
      <c r="AC254" s="1" t="s">
        <v>970</v>
      </c>
      <c r="AD254" s="1" t="s">
        <v>92</v>
      </c>
      <c r="AE254" s="1" t="s">
        <v>72</v>
      </c>
      <c r="AF254" s="1" t="s">
        <v>72</v>
      </c>
      <c r="AG254" s="1" t="s">
        <v>72</v>
      </c>
      <c r="AH254" s="1" t="s">
        <v>72</v>
      </c>
      <c r="AI254" s="1" t="s">
        <v>72</v>
      </c>
      <c r="AJ254" s="1" t="s">
        <v>72</v>
      </c>
      <c r="AK254" s="1" t="s">
        <v>220</v>
      </c>
      <c r="AL254" s="1" t="s">
        <v>72</v>
      </c>
      <c r="AM254" s="1" t="s">
        <v>72</v>
      </c>
      <c r="AN254" s="3">
        <v>44523</v>
      </c>
      <c r="AO254" s="1" t="s">
        <v>1740</v>
      </c>
      <c r="AP254" s="1" t="s">
        <v>1740</v>
      </c>
      <c r="AQ254" s="1" t="s">
        <v>1741</v>
      </c>
      <c r="AR254" s="1">
        <v>15</v>
      </c>
      <c r="AS254" s="1" t="s">
        <v>860</v>
      </c>
      <c r="AT254" s="1" t="s">
        <v>75</v>
      </c>
      <c r="AU254" s="1" t="s">
        <v>72</v>
      </c>
      <c r="AV254" s="1" t="s">
        <v>88</v>
      </c>
      <c r="AW254" s="1" t="s">
        <v>96</v>
      </c>
      <c r="AX254" s="1" t="s">
        <v>72</v>
      </c>
      <c r="AY254" s="1" t="s">
        <v>1593</v>
      </c>
      <c r="AZ254" s="1" t="s">
        <v>72</v>
      </c>
      <c r="BA254" s="1">
        <v>21</v>
      </c>
      <c r="BB254" s="21" t="s">
        <v>100</v>
      </c>
      <c r="BC254" s="16"/>
    </row>
    <row r="255" spans="1:55" ht="18.600000000000001" customHeight="1">
      <c r="A255" s="1" t="s">
        <v>1745</v>
      </c>
      <c r="B255" s="1">
        <v>210211</v>
      </c>
      <c r="C255" s="1" t="s">
        <v>497</v>
      </c>
      <c r="D255" s="3">
        <v>44523</v>
      </c>
      <c r="E255" s="1" t="s">
        <v>776</v>
      </c>
      <c r="F255" s="1" t="s">
        <v>1746</v>
      </c>
      <c r="G255" s="1" t="s">
        <v>75</v>
      </c>
      <c r="H255" s="1" t="s">
        <v>1542</v>
      </c>
      <c r="I255" s="1" t="s">
        <v>497</v>
      </c>
      <c r="J255" s="1" t="s">
        <v>78</v>
      </c>
      <c r="K255" s="1" t="s">
        <v>78</v>
      </c>
      <c r="L255" s="1" t="s">
        <v>78</v>
      </c>
      <c r="M255" s="1" t="s">
        <v>96</v>
      </c>
      <c r="N255" s="1" t="s">
        <v>72</v>
      </c>
      <c r="O255" s="16" t="s">
        <v>747</v>
      </c>
      <c r="P255" s="1" t="s">
        <v>83</v>
      </c>
      <c r="Q255" s="1" t="s">
        <v>123</v>
      </c>
      <c r="R255" s="1" t="s">
        <v>9043</v>
      </c>
      <c r="S255" s="1" t="s">
        <v>84</v>
      </c>
      <c r="T255" s="1" t="s">
        <v>72</v>
      </c>
      <c r="U255" s="1" t="s">
        <v>214</v>
      </c>
      <c r="V255" s="1" t="s">
        <v>583</v>
      </c>
      <c r="W255" s="1" t="s">
        <v>126</v>
      </c>
      <c r="X255" s="1">
        <v>55</v>
      </c>
      <c r="Y255" s="1" t="s">
        <v>88</v>
      </c>
      <c r="Z255" s="1" t="s">
        <v>72</v>
      </c>
      <c r="AA255" s="1" t="s">
        <v>414</v>
      </c>
      <c r="AB255" s="1" t="s">
        <v>90</v>
      </c>
      <c r="AC255" s="1" t="s">
        <v>91</v>
      </c>
      <c r="AD255" s="1" t="s">
        <v>92</v>
      </c>
      <c r="AE255" s="1" t="s">
        <v>72</v>
      </c>
      <c r="AF255" s="1" t="s">
        <v>229</v>
      </c>
      <c r="AG255" s="1">
        <v>2</v>
      </c>
      <c r="AH255" s="1" t="s">
        <v>367</v>
      </c>
      <c r="AI255" s="1" t="s">
        <v>72</v>
      </c>
      <c r="AJ255" s="1" t="s">
        <v>72</v>
      </c>
      <c r="AK255" s="1" t="s">
        <v>220</v>
      </c>
      <c r="AL255" s="1" t="s">
        <v>878</v>
      </c>
      <c r="AM255" s="1" t="s">
        <v>72</v>
      </c>
      <c r="AN255" s="3">
        <v>44524</v>
      </c>
      <c r="AO255" s="1" t="s">
        <v>72</v>
      </c>
      <c r="AP255" s="1" t="s">
        <v>72</v>
      </c>
      <c r="AQ255" s="1" t="s">
        <v>247</v>
      </c>
      <c r="AR255" s="1">
        <v>15</v>
      </c>
      <c r="AS255" s="1" t="s">
        <v>684</v>
      </c>
      <c r="AT255" s="1" t="s">
        <v>75</v>
      </c>
      <c r="AU255" s="1" t="s">
        <v>72</v>
      </c>
      <c r="AV255" s="1" t="s">
        <v>88</v>
      </c>
      <c r="AW255" s="1" t="s">
        <v>96</v>
      </c>
      <c r="AX255" s="1" t="s">
        <v>72</v>
      </c>
      <c r="AY255" s="1" t="s">
        <v>1377</v>
      </c>
      <c r="AZ255" s="1" t="s">
        <v>72</v>
      </c>
      <c r="BA255" s="1">
        <v>32</v>
      </c>
      <c r="BB255" s="21" t="s">
        <v>100</v>
      </c>
      <c r="BC255" s="16"/>
    </row>
    <row r="256" spans="1:55" ht="18.600000000000001" customHeight="1">
      <c r="A256" s="1" t="s">
        <v>1747</v>
      </c>
      <c r="B256" s="1">
        <v>210212</v>
      </c>
      <c r="C256" s="1" t="s">
        <v>497</v>
      </c>
      <c r="D256" s="3">
        <v>44524</v>
      </c>
      <c r="E256" s="1" t="s">
        <v>776</v>
      </c>
      <c r="F256" s="1" t="s">
        <v>1748</v>
      </c>
      <c r="G256" s="1" t="s">
        <v>75</v>
      </c>
      <c r="H256" s="1" t="s">
        <v>1542</v>
      </c>
      <c r="I256" s="1" t="s">
        <v>497</v>
      </c>
      <c r="J256" s="1" t="s">
        <v>78</v>
      </c>
      <c r="K256" s="1" t="s">
        <v>78</v>
      </c>
      <c r="L256" s="1" t="s">
        <v>78</v>
      </c>
      <c r="M256" s="1" t="s">
        <v>96</v>
      </c>
      <c r="N256" s="1" t="s">
        <v>72</v>
      </c>
      <c r="O256" s="16" t="s">
        <v>1749</v>
      </c>
      <c r="P256" s="1" t="s">
        <v>778</v>
      </c>
      <c r="Q256" s="1" t="s">
        <v>779</v>
      </c>
      <c r="R256" s="1" t="s">
        <v>9036</v>
      </c>
      <c r="S256" s="1" t="s">
        <v>443</v>
      </c>
      <c r="T256" s="1" t="s">
        <v>72</v>
      </c>
      <c r="U256" s="1" t="s">
        <v>444</v>
      </c>
      <c r="V256" s="1" t="s">
        <v>444</v>
      </c>
      <c r="W256" s="1" t="s">
        <v>87</v>
      </c>
      <c r="X256" s="1">
        <v>56</v>
      </c>
      <c r="Y256" s="1" t="s">
        <v>88</v>
      </c>
      <c r="Z256" s="1" t="s">
        <v>72</v>
      </c>
      <c r="AA256" s="1" t="s">
        <v>299</v>
      </c>
      <c r="AB256" s="1" t="s">
        <v>90</v>
      </c>
      <c r="AC256" s="1" t="s">
        <v>91</v>
      </c>
      <c r="AD256" s="1" t="s">
        <v>92</v>
      </c>
      <c r="AE256" s="1" t="s">
        <v>72</v>
      </c>
      <c r="AF256" s="1" t="s">
        <v>244</v>
      </c>
      <c r="AG256" s="1" t="s">
        <v>72</v>
      </c>
      <c r="AH256" s="1" t="s">
        <v>1750</v>
      </c>
      <c r="AI256" s="1" t="s">
        <v>72</v>
      </c>
      <c r="AJ256" s="1" t="s">
        <v>72</v>
      </c>
      <c r="AK256" s="1" t="s">
        <v>447</v>
      </c>
      <c r="AL256" s="1" t="s">
        <v>72</v>
      </c>
      <c r="AM256" s="1" t="s">
        <v>72</v>
      </c>
      <c r="AN256" s="3">
        <v>44524</v>
      </c>
      <c r="AO256" s="1" t="s">
        <v>1751</v>
      </c>
      <c r="AP256" s="1" t="s">
        <v>72</v>
      </c>
      <c r="AQ256" s="1" t="s">
        <v>800</v>
      </c>
      <c r="AR256" s="1">
        <v>15</v>
      </c>
      <c r="AS256" s="1" t="s">
        <v>589</v>
      </c>
      <c r="AT256" s="1" t="s">
        <v>75</v>
      </c>
      <c r="AU256" s="1" t="s">
        <v>72</v>
      </c>
      <c r="AV256" s="1" t="s">
        <v>88</v>
      </c>
      <c r="AW256" s="1" t="s">
        <v>96</v>
      </c>
      <c r="AX256" s="1" t="s">
        <v>72</v>
      </c>
      <c r="AY256" s="1" t="s">
        <v>1546</v>
      </c>
      <c r="AZ256" s="1" t="s">
        <v>72</v>
      </c>
      <c r="BA256" s="1">
        <f>46+(6*12)</f>
        <v>118</v>
      </c>
      <c r="BB256" s="1" t="s">
        <v>918</v>
      </c>
      <c r="BC256" s="16"/>
    </row>
    <row r="257" spans="1:55" ht="18.600000000000001" customHeight="1">
      <c r="A257" s="1" t="s">
        <v>1754</v>
      </c>
      <c r="B257" s="1">
        <v>210213</v>
      </c>
      <c r="C257" s="1" t="s">
        <v>497</v>
      </c>
      <c r="D257" s="3">
        <v>44525</v>
      </c>
      <c r="E257" s="1" t="s">
        <v>776</v>
      </c>
      <c r="F257" s="1" t="s">
        <v>1755</v>
      </c>
      <c r="G257" s="1" t="s">
        <v>75</v>
      </c>
      <c r="H257" s="1" t="s">
        <v>1582</v>
      </c>
      <c r="I257" s="1" t="s">
        <v>497</v>
      </c>
      <c r="J257" s="1" t="s">
        <v>78</v>
      </c>
      <c r="K257" s="1" t="s">
        <v>78</v>
      </c>
      <c r="L257" s="1" t="s">
        <v>78</v>
      </c>
      <c r="M257" s="1" t="s">
        <v>96</v>
      </c>
      <c r="N257" s="1" t="s">
        <v>72</v>
      </c>
      <c r="O257" s="16" t="s">
        <v>1749</v>
      </c>
      <c r="P257" s="1" t="s">
        <v>778</v>
      </c>
      <c r="Q257" s="1" t="s">
        <v>779</v>
      </c>
      <c r="R257" s="1" t="s">
        <v>9036</v>
      </c>
      <c r="S257" s="1" t="s">
        <v>84</v>
      </c>
      <c r="T257" s="1" t="s">
        <v>72</v>
      </c>
      <c r="U257" s="1" t="s">
        <v>1693</v>
      </c>
      <c r="V257" s="1" t="s">
        <v>1693</v>
      </c>
      <c r="W257" s="1" t="s">
        <v>126</v>
      </c>
      <c r="X257" s="1">
        <v>60</v>
      </c>
      <c r="Y257" s="1" t="s">
        <v>88</v>
      </c>
      <c r="Z257" s="1" t="s">
        <v>72</v>
      </c>
      <c r="AA257" s="1" t="s">
        <v>299</v>
      </c>
      <c r="AB257" s="1" t="s">
        <v>90</v>
      </c>
      <c r="AC257" s="1" t="s">
        <v>91</v>
      </c>
      <c r="AD257" s="1" t="s">
        <v>92</v>
      </c>
      <c r="AE257" s="1" t="s">
        <v>72</v>
      </c>
      <c r="AF257" s="1" t="s">
        <v>254</v>
      </c>
      <c r="AG257" s="1" t="s">
        <v>72</v>
      </c>
      <c r="AH257" s="1" t="s">
        <v>1274</v>
      </c>
      <c r="AI257" s="1" t="s">
        <v>72</v>
      </c>
      <c r="AJ257" s="1" t="s">
        <v>72</v>
      </c>
      <c r="AK257" s="1" t="s">
        <v>220</v>
      </c>
      <c r="AL257" s="1" t="s">
        <v>72</v>
      </c>
      <c r="AM257" s="1" t="s">
        <v>72</v>
      </c>
      <c r="AN257" s="3">
        <v>44525</v>
      </c>
      <c r="AO257" s="1" t="s">
        <v>1756</v>
      </c>
      <c r="AP257" s="1" t="s">
        <v>72</v>
      </c>
      <c r="AQ257" s="1" t="s">
        <v>1675</v>
      </c>
      <c r="AR257" s="1">
        <v>15</v>
      </c>
      <c r="AS257" s="1" t="s">
        <v>589</v>
      </c>
      <c r="AT257" s="1" t="s">
        <v>75</v>
      </c>
      <c r="AU257" s="1" t="s">
        <v>72</v>
      </c>
      <c r="AV257" s="1" t="s">
        <v>88</v>
      </c>
      <c r="AW257" s="1" t="s">
        <v>96</v>
      </c>
      <c r="AX257" s="1" t="s">
        <v>72</v>
      </c>
      <c r="AY257" s="1" t="s">
        <v>1343</v>
      </c>
      <c r="AZ257" s="1" t="s">
        <v>72</v>
      </c>
      <c r="BA257" s="1">
        <f>67+(3*12)</f>
        <v>103</v>
      </c>
      <c r="BB257" s="21" t="s">
        <v>100</v>
      </c>
      <c r="BC257" s="16"/>
    </row>
    <row r="258" spans="1:55" ht="18.600000000000001" customHeight="1">
      <c r="A258" s="1" t="s">
        <v>1757</v>
      </c>
      <c r="B258" s="1">
        <v>210214</v>
      </c>
      <c r="C258" s="1" t="s">
        <v>71</v>
      </c>
      <c r="D258" s="3">
        <v>44526</v>
      </c>
      <c r="E258" s="1" t="s">
        <v>776</v>
      </c>
      <c r="F258" s="1" t="s">
        <v>1758</v>
      </c>
      <c r="G258" s="1" t="s">
        <v>75</v>
      </c>
      <c r="H258" s="1" t="s">
        <v>1516</v>
      </c>
      <c r="I258" s="1" t="s">
        <v>77</v>
      </c>
      <c r="J258" s="1" t="s">
        <v>78</v>
      </c>
      <c r="K258" s="1" t="s">
        <v>78</v>
      </c>
      <c r="L258" s="1" t="s">
        <v>78</v>
      </c>
      <c r="M258" s="1" t="s">
        <v>96</v>
      </c>
      <c r="N258" s="1" t="s">
        <v>72</v>
      </c>
      <c r="O258" s="16" t="s">
        <v>1749</v>
      </c>
      <c r="P258" s="1" t="s">
        <v>778</v>
      </c>
      <c r="Q258" s="1" t="s">
        <v>779</v>
      </c>
      <c r="R258" s="1" t="s">
        <v>9036</v>
      </c>
      <c r="S258" s="1" t="s">
        <v>84</v>
      </c>
      <c r="T258" s="1" t="s">
        <v>72</v>
      </c>
      <c r="U258" s="1" t="s">
        <v>1693</v>
      </c>
      <c r="V258" s="1" t="s">
        <v>1693</v>
      </c>
      <c r="W258" s="1" t="s">
        <v>126</v>
      </c>
      <c r="X258" s="1">
        <v>45</v>
      </c>
      <c r="Y258" s="1" t="s">
        <v>88</v>
      </c>
      <c r="Z258" s="1" t="s">
        <v>72</v>
      </c>
      <c r="AA258" s="1" t="s">
        <v>414</v>
      </c>
      <c r="AB258" s="1" t="s">
        <v>90</v>
      </c>
      <c r="AC258" s="1" t="s">
        <v>91</v>
      </c>
      <c r="AD258" s="1" t="s">
        <v>92</v>
      </c>
      <c r="AE258" s="1" t="s">
        <v>72</v>
      </c>
      <c r="AF258" s="1" t="s">
        <v>217</v>
      </c>
      <c r="AG258" s="1" t="s">
        <v>72</v>
      </c>
      <c r="AH258" s="1" t="s">
        <v>1759</v>
      </c>
      <c r="AI258" s="1" t="s">
        <v>72</v>
      </c>
      <c r="AJ258" s="1" t="s">
        <v>72</v>
      </c>
      <c r="AK258" s="1" t="s">
        <v>220</v>
      </c>
      <c r="AL258" s="1" t="s">
        <v>72</v>
      </c>
      <c r="AM258" s="1" t="s">
        <v>72</v>
      </c>
      <c r="AN258" s="3">
        <v>44527</v>
      </c>
      <c r="AO258" s="1" t="s">
        <v>1437</v>
      </c>
      <c r="AP258" s="1" t="s">
        <v>1437</v>
      </c>
      <c r="AQ258" s="1" t="s">
        <v>247</v>
      </c>
      <c r="AR258" s="1">
        <v>15</v>
      </c>
      <c r="AS258" s="1" t="s">
        <v>1017</v>
      </c>
      <c r="AT258" s="1" t="s">
        <v>72</v>
      </c>
      <c r="AU258" s="1" t="s">
        <v>72</v>
      </c>
      <c r="AV258" s="1" t="s">
        <v>88</v>
      </c>
      <c r="AW258" s="1" t="s">
        <v>96</v>
      </c>
      <c r="AX258" s="1" t="s">
        <v>72</v>
      </c>
      <c r="AY258" s="1" t="s">
        <v>1343</v>
      </c>
      <c r="AZ258" s="1" t="s">
        <v>72</v>
      </c>
      <c r="BA258" s="1">
        <v>29</v>
      </c>
      <c r="BB258" s="21" t="s">
        <v>100</v>
      </c>
      <c r="BC258" s="16"/>
    </row>
    <row r="259" spans="1:55" ht="18.600000000000001" customHeight="1">
      <c r="A259" s="1" t="s">
        <v>1763</v>
      </c>
      <c r="B259" s="1">
        <v>210215</v>
      </c>
      <c r="C259" s="1" t="s">
        <v>71</v>
      </c>
      <c r="D259" s="3">
        <v>44526</v>
      </c>
      <c r="E259" s="1" t="s">
        <v>776</v>
      </c>
      <c r="F259" s="1" t="s">
        <v>1764</v>
      </c>
      <c r="G259" s="1" t="s">
        <v>75</v>
      </c>
      <c r="H259" s="1" t="s">
        <v>960</v>
      </c>
      <c r="I259" s="1" t="s">
        <v>77</v>
      </c>
      <c r="J259" s="1" t="s">
        <v>78</v>
      </c>
      <c r="K259" s="1" t="s">
        <v>78</v>
      </c>
      <c r="L259" s="1" t="s">
        <v>78</v>
      </c>
      <c r="M259" s="1" t="s">
        <v>96</v>
      </c>
      <c r="N259" s="1" t="s">
        <v>72</v>
      </c>
      <c r="O259" s="16" t="s">
        <v>1765</v>
      </c>
      <c r="P259" s="1" t="s">
        <v>83</v>
      </c>
      <c r="Q259" s="1" t="s">
        <v>123</v>
      </c>
      <c r="R259" s="1" t="s">
        <v>9043</v>
      </c>
      <c r="S259" s="1" t="s">
        <v>443</v>
      </c>
      <c r="T259" s="1" t="s">
        <v>72</v>
      </c>
      <c r="U259" s="1" t="s">
        <v>444</v>
      </c>
      <c r="V259" s="1" t="s">
        <v>749</v>
      </c>
      <c r="W259" s="1" t="s">
        <v>126</v>
      </c>
      <c r="X259" s="1">
        <v>55</v>
      </c>
      <c r="Y259" s="1" t="s">
        <v>88</v>
      </c>
      <c r="Z259" s="1" t="s">
        <v>72</v>
      </c>
      <c r="AA259" s="1" t="s">
        <v>954</v>
      </c>
      <c r="AB259" s="1" t="s">
        <v>90</v>
      </c>
      <c r="AC259" s="1" t="s">
        <v>91</v>
      </c>
      <c r="AD259" s="1" t="s">
        <v>216</v>
      </c>
      <c r="AE259" s="1" t="s">
        <v>72</v>
      </c>
      <c r="AF259" s="1" t="s">
        <v>254</v>
      </c>
      <c r="AG259" s="1">
        <v>2</v>
      </c>
      <c r="AH259" s="1" t="s">
        <v>367</v>
      </c>
      <c r="AI259" s="1">
        <v>4</v>
      </c>
      <c r="AJ259" s="1" t="s">
        <v>1766</v>
      </c>
      <c r="AK259" s="1" t="s">
        <v>447</v>
      </c>
      <c r="AL259" s="1" t="s">
        <v>263</v>
      </c>
      <c r="AM259" s="1" t="s">
        <v>1766</v>
      </c>
      <c r="AN259" s="3">
        <v>44527</v>
      </c>
      <c r="AO259" s="1" t="s">
        <v>1767</v>
      </c>
      <c r="AP259" s="1" t="s">
        <v>72</v>
      </c>
      <c r="AQ259" s="1" t="s">
        <v>800</v>
      </c>
      <c r="AR259" s="1">
        <v>15</v>
      </c>
      <c r="AS259" s="1" t="s">
        <v>742</v>
      </c>
      <c r="AT259" s="1" t="s">
        <v>88</v>
      </c>
      <c r="AU259" s="1" t="s">
        <v>72</v>
      </c>
      <c r="AV259" s="1" t="s">
        <v>88</v>
      </c>
      <c r="AW259" s="1" t="s">
        <v>96</v>
      </c>
      <c r="AX259" s="1" t="s">
        <v>72</v>
      </c>
      <c r="AY259" s="1" t="s">
        <v>1768</v>
      </c>
      <c r="AZ259" s="1" t="s">
        <v>72</v>
      </c>
      <c r="BA259" s="1">
        <v>48</v>
      </c>
      <c r="BB259" s="1" t="s">
        <v>918</v>
      </c>
      <c r="BC259" s="16"/>
    </row>
    <row r="260" spans="1:55" ht="18.600000000000001" customHeight="1">
      <c r="A260" s="1" t="s">
        <v>1769</v>
      </c>
      <c r="B260" s="1">
        <v>210216</v>
      </c>
      <c r="C260" s="1" t="s">
        <v>497</v>
      </c>
      <c r="D260" s="3">
        <v>44526</v>
      </c>
      <c r="E260" s="1" t="s">
        <v>776</v>
      </c>
      <c r="F260" s="1" t="s">
        <v>1770</v>
      </c>
      <c r="G260" s="1" t="s">
        <v>75</v>
      </c>
      <c r="H260" s="1" t="s">
        <v>1582</v>
      </c>
      <c r="I260" s="1" t="s">
        <v>497</v>
      </c>
      <c r="J260" s="1" t="s">
        <v>78</v>
      </c>
      <c r="K260" s="1" t="s">
        <v>78</v>
      </c>
      <c r="L260" s="1" t="s">
        <v>78</v>
      </c>
      <c r="M260" s="1" t="s">
        <v>96</v>
      </c>
      <c r="N260" s="1" t="s">
        <v>72</v>
      </c>
      <c r="O260" s="16" t="s">
        <v>747</v>
      </c>
      <c r="P260" s="1" t="s">
        <v>83</v>
      </c>
      <c r="Q260" s="1" t="s">
        <v>123</v>
      </c>
      <c r="R260" s="1" t="s">
        <v>9043</v>
      </c>
      <c r="S260" s="1" t="s">
        <v>84</v>
      </c>
      <c r="T260" s="1" t="s">
        <v>72</v>
      </c>
      <c r="U260" s="1" t="s">
        <v>1771</v>
      </c>
      <c r="V260" s="1" t="s">
        <v>1772</v>
      </c>
      <c r="W260" s="1" t="s">
        <v>126</v>
      </c>
      <c r="X260" s="1">
        <v>55</v>
      </c>
      <c r="Y260" s="1" t="s">
        <v>88</v>
      </c>
      <c r="Z260" s="1" t="s">
        <v>72</v>
      </c>
      <c r="AA260" s="1" t="s">
        <v>954</v>
      </c>
      <c r="AB260" s="1" t="s">
        <v>90</v>
      </c>
      <c r="AC260" s="1" t="s">
        <v>91</v>
      </c>
      <c r="AD260" s="1" t="s">
        <v>92</v>
      </c>
      <c r="AE260" s="1" t="s">
        <v>72</v>
      </c>
      <c r="AF260" s="1" t="s">
        <v>254</v>
      </c>
      <c r="AG260" s="1">
        <v>2</v>
      </c>
      <c r="AH260" s="1" t="s">
        <v>255</v>
      </c>
      <c r="AI260" s="1" t="s">
        <v>72</v>
      </c>
      <c r="AJ260" s="1" t="s">
        <v>72</v>
      </c>
      <c r="AK260" s="1" t="s">
        <v>220</v>
      </c>
      <c r="AL260" s="1" t="s">
        <v>878</v>
      </c>
      <c r="AM260" s="1" t="s">
        <v>72</v>
      </c>
      <c r="AN260" s="3">
        <v>44527</v>
      </c>
      <c r="AO260" s="1" t="s">
        <v>1773</v>
      </c>
      <c r="AP260" s="1" t="s">
        <v>72</v>
      </c>
      <c r="AQ260" s="1" t="s">
        <v>1675</v>
      </c>
      <c r="AR260" s="1">
        <v>15</v>
      </c>
      <c r="AS260" s="1" t="s">
        <v>595</v>
      </c>
      <c r="AT260" s="1" t="s">
        <v>75</v>
      </c>
      <c r="AU260" s="1" t="s">
        <v>72</v>
      </c>
      <c r="AV260" s="1" t="s">
        <v>88</v>
      </c>
      <c r="AW260" s="1" t="s">
        <v>96</v>
      </c>
      <c r="AX260" s="1" t="s">
        <v>72</v>
      </c>
      <c r="AY260" s="1" t="s">
        <v>1343</v>
      </c>
      <c r="AZ260" s="1" t="s">
        <v>72</v>
      </c>
      <c r="BA260" s="1">
        <v>67</v>
      </c>
      <c r="BB260" s="21" t="s">
        <v>100</v>
      </c>
      <c r="BC260" s="16"/>
    </row>
    <row r="261" spans="1:55" ht="18.600000000000001" customHeight="1">
      <c r="A261" s="1" t="s">
        <v>1774</v>
      </c>
      <c r="B261" s="1">
        <v>210217</v>
      </c>
      <c r="C261" s="1" t="s">
        <v>71</v>
      </c>
      <c r="D261" s="3">
        <v>44527</v>
      </c>
      <c r="E261" s="1" t="s">
        <v>776</v>
      </c>
      <c r="F261" s="1" t="s">
        <v>1775</v>
      </c>
      <c r="G261" s="1" t="s">
        <v>75</v>
      </c>
      <c r="H261" s="1" t="s">
        <v>1516</v>
      </c>
      <c r="I261" s="1" t="s">
        <v>77</v>
      </c>
      <c r="J261" s="1" t="s">
        <v>78</v>
      </c>
      <c r="K261" s="1" t="s">
        <v>78</v>
      </c>
      <c r="L261" s="1" t="s">
        <v>78</v>
      </c>
      <c r="M261" s="1" t="s">
        <v>96</v>
      </c>
      <c r="N261" s="1" t="s">
        <v>72</v>
      </c>
      <c r="O261" s="16" t="s">
        <v>1352</v>
      </c>
      <c r="P261" s="1" t="s">
        <v>813</v>
      </c>
      <c r="Q261" s="1" t="s">
        <v>813</v>
      </c>
      <c r="R261" s="1" t="s">
        <v>9057</v>
      </c>
      <c r="S261" s="1" t="s">
        <v>84</v>
      </c>
      <c r="T261" s="1" t="s">
        <v>72</v>
      </c>
      <c r="U261" s="1" t="s">
        <v>1776</v>
      </c>
      <c r="V261" s="1" t="s">
        <v>1777</v>
      </c>
      <c r="W261" s="1" t="s">
        <v>126</v>
      </c>
      <c r="X261" s="1">
        <v>58</v>
      </c>
      <c r="Y261" s="1" t="s">
        <v>88</v>
      </c>
      <c r="Z261" s="1" t="s">
        <v>72</v>
      </c>
      <c r="AA261" s="1" t="s">
        <v>954</v>
      </c>
      <c r="AB261" s="1" t="s">
        <v>90</v>
      </c>
      <c r="AC261" s="1" t="s">
        <v>91</v>
      </c>
      <c r="AD261" s="1" t="s">
        <v>92</v>
      </c>
      <c r="AE261" s="1" t="s">
        <v>72</v>
      </c>
      <c r="AF261" s="1" t="s">
        <v>72</v>
      </c>
      <c r="AG261" s="1" t="s">
        <v>72</v>
      </c>
      <c r="AH261" s="1" t="s">
        <v>72</v>
      </c>
      <c r="AI261" s="1" t="s">
        <v>72</v>
      </c>
      <c r="AJ261" s="1" t="s">
        <v>72</v>
      </c>
      <c r="AK261" s="1" t="s">
        <v>220</v>
      </c>
      <c r="AL261" s="1" t="s">
        <v>72</v>
      </c>
      <c r="AM261" s="1" t="s">
        <v>72</v>
      </c>
      <c r="AN261" s="3">
        <v>44527</v>
      </c>
      <c r="AO261" s="1" t="s">
        <v>1779</v>
      </c>
      <c r="AP261" s="1" t="s">
        <v>1779</v>
      </c>
      <c r="AQ261" s="1" t="s">
        <v>247</v>
      </c>
      <c r="AR261" s="1">
        <v>15</v>
      </c>
      <c r="AS261" s="1" t="s">
        <v>742</v>
      </c>
      <c r="AT261" s="1" t="s">
        <v>75</v>
      </c>
      <c r="AU261" s="1" t="s">
        <v>72</v>
      </c>
      <c r="AV261" s="1" t="s">
        <v>88</v>
      </c>
      <c r="AW261" s="1" t="s">
        <v>96</v>
      </c>
      <c r="AX261" s="1" t="s">
        <v>72</v>
      </c>
      <c r="AY261" s="1" t="s">
        <v>1343</v>
      </c>
      <c r="AZ261" s="1" t="s">
        <v>72</v>
      </c>
      <c r="BA261" s="1">
        <v>21</v>
      </c>
      <c r="BB261" s="21" t="s">
        <v>100</v>
      </c>
      <c r="BC261" s="16"/>
    </row>
    <row r="262" spans="1:55" ht="18.600000000000001" customHeight="1">
      <c r="A262" s="1" t="s">
        <v>1784</v>
      </c>
      <c r="B262" s="1">
        <v>210218</v>
      </c>
      <c r="C262" s="1" t="s">
        <v>71</v>
      </c>
      <c r="D262" s="3">
        <v>44527</v>
      </c>
      <c r="E262" s="1" t="s">
        <v>776</v>
      </c>
      <c r="F262" s="1" t="s">
        <v>1785</v>
      </c>
      <c r="G262" s="1" t="s">
        <v>75</v>
      </c>
      <c r="H262" s="1" t="s">
        <v>1516</v>
      </c>
      <c r="I262" s="1" t="s">
        <v>77</v>
      </c>
      <c r="J262" s="1" t="s">
        <v>78</v>
      </c>
      <c r="K262" s="1" t="s">
        <v>78</v>
      </c>
      <c r="L262" s="1" t="s">
        <v>78</v>
      </c>
      <c r="M262" s="1" t="s">
        <v>96</v>
      </c>
      <c r="N262" s="1" t="s">
        <v>72</v>
      </c>
      <c r="O262" s="16" t="s">
        <v>1786</v>
      </c>
      <c r="P262" s="1" t="s">
        <v>83</v>
      </c>
      <c r="Q262" s="1" t="s">
        <v>123</v>
      </c>
      <c r="R262" s="1" t="s">
        <v>9043</v>
      </c>
      <c r="S262" s="1" t="s">
        <v>84</v>
      </c>
      <c r="T262" s="1" t="s">
        <v>72</v>
      </c>
      <c r="U262" s="1" t="s">
        <v>948</v>
      </c>
      <c r="V262" s="1" t="s">
        <v>1787</v>
      </c>
      <c r="W262" s="1" t="s">
        <v>126</v>
      </c>
      <c r="X262" s="1">
        <v>45</v>
      </c>
      <c r="Y262" s="1" t="s">
        <v>88</v>
      </c>
      <c r="Z262" s="1" t="s">
        <v>72</v>
      </c>
      <c r="AA262" s="1" t="s">
        <v>299</v>
      </c>
      <c r="AB262" s="1" t="s">
        <v>90</v>
      </c>
      <c r="AC262" s="1" t="s">
        <v>91</v>
      </c>
      <c r="AD262" s="1" t="s">
        <v>92</v>
      </c>
      <c r="AE262" s="1" t="s">
        <v>72</v>
      </c>
      <c r="AF262" s="1" t="s">
        <v>217</v>
      </c>
      <c r="AG262" s="1">
        <v>2</v>
      </c>
      <c r="AH262" s="1" t="s">
        <v>1688</v>
      </c>
      <c r="AI262" s="1" t="s">
        <v>72</v>
      </c>
      <c r="AJ262" s="1" t="s">
        <v>72</v>
      </c>
      <c r="AK262" s="1" t="s">
        <v>1788</v>
      </c>
      <c r="AL262" s="1" t="s">
        <v>878</v>
      </c>
      <c r="AM262" s="1" t="s">
        <v>72</v>
      </c>
      <c r="AN262" s="3">
        <v>44527</v>
      </c>
      <c r="AO262" s="1" t="s">
        <v>1789</v>
      </c>
      <c r="AP262" s="1" t="s">
        <v>72</v>
      </c>
      <c r="AQ262" s="1" t="s">
        <v>247</v>
      </c>
      <c r="AR262" s="1">
        <v>15</v>
      </c>
      <c r="AS262" s="1" t="s">
        <v>589</v>
      </c>
      <c r="AT262" s="1" t="s">
        <v>75</v>
      </c>
      <c r="AU262" s="1" t="s">
        <v>72</v>
      </c>
      <c r="AV262" s="1" t="s">
        <v>88</v>
      </c>
      <c r="AW262" s="1" t="s">
        <v>96</v>
      </c>
      <c r="AX262" s="1" t="s">
        <v>72</v>
      </c>
      <c r="AY262" s="1" t="s">
        <v>1343</v>
      </c>
      <c r="AZ262" s="1" t="s">
        <v>72</v>
      </c>
      <c r="BA262" s="1">
        <v>21</v>
      </c>
      <c r="BB262" s="21" t="s">
        <v>100</v>
      </c>
      <c r="BC262" s="16"/>
    </row>
    <row r="263" spans="1:55" ht="18.600000000000001" customHeight="1">
      <c r="A263" s="1" t="s">
        <v>1790</v>
      </c>
      <c r="B263" s="1">
        <v>210219</v>
      </c>
      <c r="C263" s="1" t="s">
        <v>71</v>
      </c>
      <c r="D263" s="3">
        <v>44528</v>
      </c>
      <c r="E263" s="1" t="s">
        <v>776</v>
      </c>
      <c r="F263" s="1" t="s">
        <v>1791</v>
      </c>
      <c r="G263" s="1" t="s">
        <v>75</v>
      </c>
      <c r="H263" s="1" t="s">
        <v>960</v>
      </c>
      <c r="I263" s="1" t="s">
        <v>77</v>
      </c>
      <c r="J263" s="1" t="s">
        <v>78</v>
      </c>
      <c r="K263" s="1" t="s">
        <v>78</v>
      </c>
      <c r="L263" s="1" t="s">
        <v>78</v>
      </c>
      <c r="M263" s="1" t="s">
        <v>79</v>
      </c>
      <c r="N263" s="1" t="s">
        <v>72</v>
      </c>
      <c r="O263" s="19" t="s">
        <v>847</v>
      </c>
      <c r="P263" s="1" t="s">
        <v>83</v>
      </c>
      <c r="Q263" s="1" t="s">
        <v>123</v>
      </c>
      <c r="R263" s="1" t="s">
        <v>9043</v>
      </c>
      <c r="S263" s="1" t="s">
        <v>443</v>
      </c>
      <c r="T263" s="1" t="s">
        <v>72</v>
      </c>
      <c r="U263" s="1" t="s">
        <v>445</v>
      </c>
      <c r="V263" s="1" t="s">
        <v>1792</v>
      </c>
      <c r="W263" s="1" t="s">
        <v>126</v>
      </c>
      <c r="X263" s="1">
        <v>50</v>
      </c>
      <c r="Y263" s="1" t="s">
        <v>88</v>
      </c>
      <c r="Z263" s="1" t="s">
        <v>72</v>
      </c>
      <c r="AA263" s="1" t="s">
        <v>299</v>
      </c>
      <c r="AB263" s="1" t="s">
        <v>90</v>
      </c>
      <c r="AC263" s="1" t="s">
        <v>91</v>
      </c>
      <c r="AD263" s="1" t="s">
        <v>216</v>
      </c>
      <c r="AE263" s="1" t="s">
        <v>72</v>
      </c>
      <c r="AF263" s="1" t="s">
        <v>254</v>
      </c>
      <c r="AG263" s="1">
        <v>2</v>
      </c>
      <c r="AH263" s="1" t="s">
        <v>750</v>
      </c>
      <c r="AI263" s="1">
        <v>4</v>
      </c>
      <c r="AJ263" s="1" t="s">
        <v>1766</v>
      </c>
      <c r="AK263" s="1" t="s">
        <v>447</v>
      </c>
      <c r="AL263" s="1" t="s">
        <v>72</v>
      </c>
      <c r="AM263" s="1" t="s">
        <v>72</v>
      </c>
      <c r="AN263" s="3">
        <v>44529</v>
      </c>
      <c r="AO263" s="1" t="s">
        <v>1793</v>
      </c>
      <c r="AP263" s="1" t="s">
        <v>72</v>
      </c>
      <c r="AQ263" s="1" t="s">
        <v>1794</v>
      </c>
      <c r="AR263" s="1">
        <v>15</v>
      </c>
      <c r="AS263" s="1" t="s">
        <v>684</v>
      </c>
      <c r="AT263" s="1" t="s">
        <v>75</v>
      </c>
      <c r="AU263" s="1" t="s">
        <v>72</v>
      </c>
      <c r="AV263" s="1" t="s">
        <v>88</v>
      </c>
      <c r="AW263" s="1" t="s">
        <v>79</v>
      </c>
      <c r="AX263" s="1" t="s">
        <v>1795</v>
      </c>
      <c r="AY263" s="1" t="s">
        <v>72</v>
      </c>
      <c r="AZ263" s="1" t="s">
        <v>72</v>
      </c>
      <c r="BA263" s="1" t="s">
        <v>72</v>
      </c>
      <c r="BB263" s="1" t="s">
        <v>160</v>
      </c>
      <c r="BC263" s="1" t="s">
        <v>768</v>
      </c>
    </row>
    <row r="264" spans="1:55" ht="18.600000000000001" customHeight="1">
      <c r="A264" s="1" t="s">
        <v>1796</v>
      </c>
      <c r="B264" s="1">
        <v>210220</v>
      </c>
      <c r="C264" s="1" t="s">
        <v>497</v>
      </c>
      <c r="D264" s="3">
        <v>44530</v>
      </c>
      <c r="E264" s="1" t="s">
        <v>776</v>
      </c>
      <c r="F264" s="1" t="s">
        <v>1797</v>
      </c>
      <c r="G264" s="1" t="s">
        <v>75</v>
      </c>
      <c r="H264" s="1" t="s">
        <v>1582</v>
      </c>
      <c r="I264" s="1" t="s">
        <v>497</v>
      </c>
      <c r="J264" s="1" t="s">
        <v>78</v>
      </c>
      <c r="K264" s="1" t="s">
        <v>78</v>
      </c>
      <c r="L264" s="1" t="s">
        <v>78</v>
      </c>
      <c r="M264" s="1" t="s">
        <v>96</v>
      </c>
      <c r="N264" s="1" t="s">
        <v>72</v>
      </c>
      <c r="O264" s="16" t="s">
        <v>747</v>
      </c>
      <c r="P264" s="1" t="s">
        <v>778</v>
      </c>
      <c r="Q264" s="1" t="s">
        <v>779</v>
      </c>
      <c r="R264" s="1" t="s">
        <v>9036</v>
      </c>
      <c r="S264" s="1" t="s">
        <v>84</v>
      </c>
      <c r="T264" s="1" t="s">
        <v>72</v>
      </c>
      <c r="U264" s="1" t="s">
        <v>140</v>
      </c>
      <c r="V264" s="1" t="s">
        <v>140</v>
      </c>
      <c r="W264" s="1" t="s">
        <v>126</v>
      </c>
      <c r="X264" s="1">
        <v>34</v>
      </c>
      <c r="Y264" s="1" t="s">
        <v>88</v>
      </c>
      <c r="Z264" s="1" t="s">
        <v>72</v>
      </c>
      <c r="AA264" s="1" t="s">
        <v>954</v>
      </c>
      <c r="AB264" s="1" t="s">
        <v>90</v>
      </c>
      <c r="AC264" s="1" t="s">
        <v>91</v>
      </c>
      <c r="AD264" s="1" t="s">
        <v>92</v>
      </c>
      <c r="AE264" s="1" t="s">
        <v>72</v>
      </c>
      <c r="AF264" s="1" t="s">
        <v>217</v>
      </c>
      <c r="AG264" s="1" t="s">
        <v>72</v>
      </c>
      <c r="AH264" s="1" t="s">
        <v>1759</v>
      </c>
      <c r="AI264" s="1" t="s">
        <v>72</v>
      </c>
      <c r="AJ264" s="1" t="s">
        <v>72</v>
      </c>
      <c r="AK264" s="1" t="s">
        <v>220</v>
      </c>
      <c r="AL264" s="1" t="s">
        <v>72</v>
      </c>
      <c r="AM264" s="1" t="s">
        <v>72</v>
      </c>
      <c r="AN264" s="3">
        <v>44530</v>
      </c>
      <c r="AO264" s="1" t="s">
        <v>1798</v>
      </c>
      <c r="AP264" s="1" t="s">
        <v>72</v>
      </c>
      <c r="AQ264" s="1" t="s">
        <v>1675</v>
      </c>
      <c r="AR264" s="1">
        <v>15</v>
      </c>
      <c r="AS264" s="1" t="s">
        <v>595</v>
      </c>
      <c r="AT264" s="1" t="s">
        <v>75</v>
      </c>
      <c r="AU264" s="1" t="s">
        <v>72</v>
      </c>
      <c r="AV264" s="1" t="s">
        <v>88</v>
      </c>
      <c r="AW264" s="1" t="s">
        <v>96</v>
      </c>
      <c r="AX264" s="1" t="s">
        <v>72</v>
      </c>
      <c r="AY264" s="1" t="s">
        <v>1343</v>
      </c>
      <c r="AZ264" s="1" t="s">
        <v>72</v>
      </c>
      <c r="BA264" s="1">
        <v>77</v>
      </c>
      <c r="BB264" s="21" t="s">
        <v>100</v>
      </c>
      <c r="BC264" s="16"/>
    </row>
    <row r="265" spans="1:55" ht="18.600000000000001" customHeight="1">
      <c r="A265" s="1" t="s">
        <v>1804</v>
      </c>
      <c r="B265" s="1">
        <v>210222</v>
      </c>
      <c r="C265" s="1" t="s">
        <v>71</v>
      </c>
      <c r="D265" s="3">
        <v>44531</v>
      </c>
      <c r="E265" s="1" t="s">
        <v>776</v>
      </c>
      <c r="F265" s="1" t="s">
        <v>1805</v>
      </c>
      <c r="G265" s="1" t="s">
        <v>75</v>
      </c>
      <c r="H265" s="1" t="s">
        <v>1516</v>
      </c>
      <c r="I265" s="1" t="s">
        <v>77</v>
      </c>
      <c r="J265" s="1" t="s">
        <v>78</v>
      </c>
      <c r="K265" s="1" t="s">
        <v>78</v>
      </c>
      <c r="L265" s="1" t="s">
        <v>78</v>
      </c>
      <c r="M265" s="1" t="s">
        <v>79</v>
      </c>
      <c r="N265" s="1" t="s">
        <v>72</v>
      </c>
      <c r="O265" s="16" t="s">
        <v>1806</v>
      </c>
      <c r="P265" s="1" t="s">
        <v>778</v>
      </c>
      <c r="Q265" s="1" t="s">
        <v>779</v>
      </c>
      <c r="R265" s="1" t="s">
        <v>9036</v>
      </c>
      <c r="S265" s="1" t="s">
        <v>84</v>
      </c>
      <c r="T265" s="1" t="s">
        <v>72</v>
      </c>
      <c r="U265" s="1" t="s">
        <v>140</v>
      </c>
      <c r="V265" s="1" t="s">
        <v>140</v>
      </c>
      <c r="W265" s="1" t="s">
        <v>126</v>
      </c>
      <c r="X265" s="1">
        <v>49</v>
      </c>
      <c r="Y265" s="1" t="s">
        <v>88</v>
      </c>
      <c r="Z265" s="1" t="s">
        <v>72</v>
      </c>
      <c r="AA265" s="1" t="s">
        <v>299</v>
      </c>
      <c r="AB265" s="1" t="s">
        <v>90</v>
      </c>
      <c r="AC265" s="1" t="s">
        <v>91</v>
      </c>
      <c r="AD265" s="1" t="s">
        <v>92</v>
      </c>
      <c r="AE265" s="1" t="s">
        <v>72</v>
      </c>
      <c r="AF265" s="1" t="s">
        <v>72</v>
      </c>
      <c r="AG265" s="1" t="s">
        <v>72</v>
      </c>
      <c r="AH265" s="1" t="s">
        <v>72</v>
      </c>
      <c r="AI265" s="1" t="s">
        <v>72</v>
      </c>
      <c r="AJ265" s="1" t="s">
        <v>72</v>
      </c>
      <c r="AK265" s="1" t="s">
        <v>220</v>
      </c>
      <c r="AL265" s="1" t="s">
        <v>72</v>
      </c>
      <c r="AM265" s="1" t="s">
        <v>72</v>
      </c>
      <c r="AN265" s="3">
        <v>44531</v>
      </c>
      <c r="AO265" s="1" t="s">
        <v>1807</v>
      </c>
      <c r="AP265" s="1" t="s">
        <v>72</v>
      </c>
      <c r="AQ265" s="1" t="s">
        <v>247</v>
      </c>
      <c r="AR265" s="1">
        <v>15</v>
      </c>
      <c r="AS265" s="1" t="s">
        <v>860</v>
      </c>
      <c r="AT265" s="1" t="s">
        <v>75</v>
      </c>
      <c r="AU265" s="1" t="s">
        <v>72</v>
      </c>
      <c r="AV265" s="1" t="s">
        <v>88</v>
      </c>
      <c r="AW265" s="1" t="s">
        <v>79</v>
      </c>
      <c r="AX265" s="1" t="s">
        <v>437</v>
      </c>
      <c r="AY265" s="1" t="s">
        <v>72</v>
      </c>
      <c r="AZ265" s="1" t="s">
        <v>72</v>
      </c>
      <c r="BA265" s="1" t="s">
        <v>72</v>
      </c>
      <c r="BB265" s="1" t="s">
        <v>160</v>
      </c>
      <c r="BC265" s="1" t="s">
        <v>440</v>
      </c>
    </row>
    <row r="266" spans="1:55" ht="18.600000000000001" customHeight="1">
      <c r="A266" s="1" t="s">
        <v>1799</v>
      </c>
      <c r="B266" s="1">
        <v>210221</v>
      </c>
      <c r="C266" s="1" t="s">
        <v>497</v>
      </c>
      <c r="D266" s="3">
        <v>44531</v>
      </c>
      <c r="E266" s="1" t="s">
        <v>776</v>
      </c>
      <c r="F266" s="1" t="s">
        <v>1800</v>
      </c>
      <c r="G266" s="1" t="s">
        <v>75</v>
      </c>
      <c r="H266" s="1" t="s">
        <v>1582</v>
      </c>
      <c r="I266" s="1" t="s">
        <v>497</v>
      </c>
      <c r="J266" s="1" t="s">
        <v>78</v>
      </c>
      <c r="K266" s="1" t="s">
        <v>78</v>
      </c>
      <c r="L266" s="1" t="s">
        <v>78</v>
      </c>
      <c r="M266" s="1" t="s">
        <v>96</v>
      </c>
      <c r="N266" s="1" t="s">
        <v>72</v>
      </c>
      <c r="O266" s="16" t="s">
        <v>1801</v>
      </c>
      <c r="P266" s="1" t="s">
        <v>813</v>
      </c>
      <c r="Q266" s="1" t="s">
        <v>813</v>
      </c>
      <c r="R266" s="1" t="s">
        <v>9057</v>
      </c>
      <c r="S266" s="1" t="s">
        <v>84</v>
      </c>
      <c r="T266" s="1" t="s">
        <v>72</v>
      </c>
      <c r="U266" s="1" t="s">
        <v>104</v>
      </c>
      <c r="V266" s="1" t="s">
        <v>1442</v>
      </c>
      <c r="W266" s="1" t="s">
        <v>126</v>
      </c>
      <c r="X266" s="1">
        <v>56</v>
      </c>
      <c r="Y266" s="1" t="s">
        <v>88</v>
      </c>
      <c r="Z266" s="1" t="s">
        <v>72</v>
      </c>
      <c r="AA266" s="1" t="s">
        <v>954</v>
      </c>
      <c r="AB266" s="1" t="s">
        <v>90</v>
      </c>
      <c r="AC266" s="1" t="s">
        <v>91</v>
      </c>
      <c r="AD266" s="1" t="s">
        <v>92</v>
      </c>
      <c r="AE266" s="1" t="s">
        <v>72</v>
      </c>
      <c r="AF266" s="1" t="s">
        <v>254</v>
      </c>
      <c r="AG266" s="1">
        <v>2</v>
      </c>
      <c r="AH266" s="1" t="s">
        <v>1322</v>
      </c>
      <c r="AI266" s="1" t="s">
        <v>72</v>
      </c>
      <c r="AJ266" s="1" t="s">
        <v>72</v>
      </c>
      <c r="AK266" s="1" t="s">
        <v>220</v>
      </c>
      <c r="AL266" s="1" t="s">
        <v>72</v>
      </c>
      <c r="AM266" s="1" t="s">
        <v>72</v>
      </c>
      <c r="AN266" s="3">
        <v>44531</v>
      </c>
      <c r="AO266" s="1" t="s">
        <v>1802</v>
      </c>
      <c r="AP266" s="1" t="s">
        <v>72</v>
      </c>
      <c r="AQ266" s="1" t="s">
        <v>1675</v>
      </c>
      <c r="AR266" s="1">
        <v>15</v>
      </c>
      <c r="AS266" s="1" t="s">
        <v>589</v>
      </c>
      <c r="AT266" s="1" t="s">
        <v>75</v>
      </c>
      <c r="AU266" s="1" t="s">
        <v>72</v>
      </c>
      <c r="AV266" s="1" t="s">
        <v>88</v>
      </c>
      <c r="AW266" s="1" t="s">
        <v>96</v>
      </c>
      <c r="AX266" s="1" t="s">
        <v>72</v>
      </c>
      <c r="AY266" s="1" t="s">
        <v>1343</v>
      </c>
      <c r="AZ266" s="1" t="s">
        <v>72</v>
      </c>
      <c r="BA266" s="1">
        <v>97</v>
      </c>
      <c r="BB266" s="21" t="s">
        <v>100</v>
      </c>
      <c r="BC266" s="16"/>
    </row>
    <row r="267" spans="1:55" ht="18.600000000000001" customHeight="1">
      <c r="A267" s="1" t="s">
        <v>1815</v>
      </c>
      <c r="B267" s="1">
        <v>210224</v>
      </c>
      <c r="C267" s="1" t="s">
        <v>71</v>
      </c>
      <c r="D267" s="3">
        <v>44533</v>
      </c>
      <c r="E267" s="1" t="s">
        <v>776</v>
      </c>
      <c r="F267" s="1" t="s">
        <v>1816</v>
      </c>
      <c r="G267" s="1" t="s">
        <v>75</v>
      </c>
      <c r="H267" s="1" t="s">
        <v>1516</v>
      </c>
      <c r="I267" s="1" t="s">
        <v>77</v>
      </c>
      <c r="J267" s="1" t="s">
        <v>78</v>
      </c>
      <c r="K267" s="1" t="s">
        <v>78</v>
      </c>
      <c r="L267" s="1" t="s">
        <v>78</v>
      </c>
      <c r="M267" s="1" t="s">
        <v>79</v>
      </c>
      <c r="N267" s="1" t="s">
        <v>72</v>
      </c>
      <c r="O267" s="16" t="s">
        <v>1436</v>
      </c>
      <c r="P267" s="1" t="s">
        <v>778</v>
      </c>
      <c r="Q267" s="1" t="s">
        <v>779</v>
      </c>
      <c r="R267" s="1" t="s">
        <v>9036</v>
      </c>
      <c r="S267" s="1" t="s">
        <v>84</v>
      </c>
      <c r="T267" s="1" t="s">
        <v>72</v>
      </c>
      <c r="U267" s="1" t="s">
        <v>140</v>
      </c>
      <c r="V267" s="1" t="s">
        <v>140</v>
      </c>
      <c r="W267" s="1" t="s">
        <v>126</v>
      </c>
      <c r="X267" s="1">
        <v>65</v>
      </c>
      <c r="Y267" s="1" t="s">
        <v>88</v>
      </c>
      <c r="Z267" s="1" t="s">
        <v>72</v>
      </c>
      <c r="AA267" s="1" t="s">
        <v>414</v>
      </c>
      <c r="AB267" s="1" t="s">
        <v>90</v>
      </c>
      <c r="AC267" s="1" t="s">
        <v>91</v>
      </c>
      <c r="AD267" s="1" t="s">
        <v>92</v>
      </c>
      <c r="AE267" s="1" t="s">
        <v>72</v>
      </c>
      <c r="AF267" s="1" t="s">
        <v>72</v>
      </c>
      <c r="AG267" s="1" t="s">
        <v>72</v>
      </c>
      <c r="AH267" s="1" t="s">
        <v>72</v>
      </c>
      <c r="AI267" s="1" t="s">
        <v>72</v>
      </c>
      <c r="AJ267" s="1" t="s">
        <v>72</v>
      </c>
      <c r="AK267" s="1" t="s">
        <v>220</v>
      </c>
      <c r="AL267" s="1" t="s">
        <v>72</v>
      </c>
      <c r="AM267" s="1" t="s">
        <v>72</v>
      </c>
      <c r="AN267" s="3">
        <v>44533</v>
      </c>
      <c r="AO267" s="1" t="s">
        <v>1817</v>
      </c>
      <c r="AP267" s="1" t="s">
        <v>72</v>
      </c>
      <c r="AQ267" s="1" t="s">
        <v>247</v>
      </c>
      <c r="AR267" s="1">
        <v>4</v>
      </c>
      <c r="AS267" s="1" t="s">
        <v>595</v>
      </c>
      <c r="AT267" s="1" t="s">
        <v>75</v>
      </c>
      <c r="AU267" s="1" t="s">
        <v>72</v>
      </c>
      <c r="AV267" s="1" t="s">
        <v>88</v>
      </c>
      <c r="AW267" s="1" t="s">
        <v>79</v>
      </c>
      <c r="AX267" s="1" t="s">
        <v>437</v>
      </c>
      <c r="AY267" s="1" t="s">
        <v>72</v>
      </c>
      <c r="AZ267" s="1" t="s">
        <v>72</v>
      </c>
      <c r="BA267" s="1" t="s">
        <v>72</v>
      </c>
      <c r="BB267" s="1" t="s">
        <v>160</v>
      </c>
      <c r="BC267" s="1" t="s">
        <v>440</v>
      </c>
    </row>
    <row r="268" spans="1:55" ht="18.600000000000001" customHeight="1">
      <c r="A268" s="1" t="s">
        <v>1810</v>
      </c>
      <c r="B268" s="1">
        <v>210223</v>
      </c>
      <c r="C268" s="1" t="s">
        <v>497</v>
      </c>
      <c r="D268" s="3">
        <v>44533</v>
      </c>
      <c r="E268" s="1" t="s">
        <v>776</v>
      </c>
      <c r="F268" s="1" t="s">
        <v>1811</v>
      </c>
      <c r="G268" s="1" t="s">
        <v>75</v>
      </c>
      <c r="H268" s="1" t="s">
        <v>1812</v>
      </c>
      <c r="I268" s="1" t="s">
        <v>497</v>
      </c>
      <c r="J268" s="1" t="s">
        <v>78</v>
      </c>
      <c r="K268" s="8" t="s">
        <v>172</v>
      </c>
      <c r="L268" s="8" t="s">
        <v>172</v>
      </c>
      <c r="M268" s="1" t="s">
        <v>96</v>
      </c>
      <c r="N268" s="1" t="s">
        <v>1010</v>
      </c>
      <c r="O268" s="76" t="s">
        <v>1813</v>
      </c>
      <c r="P268" s="1" t="s">
        <v>813</v>
      </c>
      <c r="Q268" s="1" t="s">
        <v>813</v>
      </c>
      <c r="R268" s="1" t="s">
        <v>9057</v>
      </c>
      <c r="S268" s="1" t="s">
        <v>84</v>
      </c>
      <c r="T268" s="1" t="s">
        <v>72</v>
      </c>
      <c r="U268" s="1" t="s">
        <v>140</v>
      </c>
      <c r="V268" s="1" t="s">
        <v>141</v>
      </c>
      <c r="W268" s="1" t="s">
        <v>87</v>
      </c>
      <c r="X268" s="1">
        <v>39</v>
      </c>
      <c r="Y268" s="1" t="s">
        <v>88</v>
      </c>
      <c r="Z268" s="1" t="s">
        <v>72</v>
      </c>
      <c r="AA268" s="1" t="s">
        <v>954</v>
      </c>
      <c r="AB268" s="1" t="s">
        <v>90</v>
      </c>
      <c r="AC268" s="1" t="s">
        <v>91</v>
      </c>
      <c r="AD268" s="1" t="s">
        <v>92</v>
      </c>
      <c r="AE268" s="1" t="s">
        <v>72</v>
      </c>
      <c r="AF268" s="1" t="s">
        <v>72</v>
      </c>
      <c r="AG268" s="1" t="s">
        <v>72</v>
      </c>
      <c r="AH268" s="1" t="s">
        <v>72</v>
      </c>
      <c r="AI268" s="1" t="s">
        <v>72</v>
      </c>
      <c r="AJ268" s="1" t="s">
        <v>72</v>
      </c>
      <c r="AK268" s="1" t="s">
        <v>220</v>
      </c>
      <c r="AL268" s="1" t="s">
        <v>72</v>
      </c>
      <c r="AM268" s="1" t="s">
        <v>72</v>
      </c>
      <c r="AN268" s="3">
        <v>44533</v>
      </c>
      <c r="AO268" s="1" t="s">
        <v>1814</v>
      </c>
      <c r="AP268" s="1" t="s">
        <v>72</v>
      </c>
      <c r="AQ268" s="1" t="s">
        <v>247</v>
      </c>
      <c r="AR268" s="1">
        <v>4</v>
      </c>
      <c r="AS268" s="1" t="s">
        <v>589</v>
      </c>
      <c r="AT268" s="1" t="s">
        <v>88</v>
      </c>
      <c r="AU268" s="1" t="s">
        <v>72</v>
      </c>
      <c r="AV268" s="1" t="s">
        <v>88</v>
      </c>
      <c r="AW268" s="1" t="s">
        <v>96</v>
      </c>
      <c r="AX268" s="1" t="s">
        <v>72</v>
      </c>
      <c r="AY268" s="1" t="s">
        <v>1343</v>
      </c>
      <c r="AZ268" s="1" t="s">
        <v>72</v>
      </c>
      <c r="BA268" s="1">
        <v>35</v>
      </c>
      <c r="BB268" s="21" t="s">
        <v>100</v>
      </c>
      <c r="BC268" s="16"/>
    </row>
    <row r="269" spans="1:55" ht="18.600000000000001" customHeight="1">
      <c r="A269" s="1" t="s">
        <v>1820</v>
      </c>
      <c r="B269" s="1">
        <v>210225</v>
      </c>
      <c r="C269" s="1" t="s">
        <v>71</v>
      </c>
      <c r="D269" s="3">
        <v>44533</v>
      </c>
      <c r="E269" s="1" t="s">
        <v>776</v>
      </c>
      <c r="F269" s="1" t="s">
        <v>1821</v>
      </c>
      <c r="G269" s="1" t="s">
        <v>75</v>
      </c>
      <c r="H269" s="1" t="s">
        <v>960</v>
      </c>
      <c r="I269" s="1" t="s">
        <v>77</v>
      </c>
      <c r="J269" s="1" t="s">
        <v>78</v>
      </c>
      <c r="K269" s="1" t="s">
        <v>78</v>
      </c>
      <c r="L269" s="1" t="s">
        <v>78</v>
      </c>
      <c r="M269" s="1" t="s">
        <v>79</v>
      </c>
      <c r="N269" s="1" t="s">
        <v>72</v>
      </c>
      <c r="O269" s="16" t="s">
        <v>1409</v>
      </c>
      <c r="P269" s="1" t="s">
        <v>83</v>
      </c>
      <c r="Q269" s="1" t="s">
        <v>123</v>
      </c>
      <c r="R269" s="1" t="s">
        <v>9043</v>
      </c>
      <c r="S269" s="1" t="s">
        <v>443</v>
      </c>
      <c r="T269" s="1" t="s">
        <v>72</v>
      </c>
      <c r="U269" s="1" t="s">
        <v>444</v>
      </c>
      <c r="V269" s="1" t="s">
        <v>749</v>
      </c>
      <c r="W269" s="1" t="s">
        <v>126</v>
      </c>
      <c r="X269" s="1">
        <v>56</v>
      </c>
      <c r="Y269" s="1" t="s">
        <v>88</v>
      </c>
      <c r="Z269" s="1" t="s">
        <v>72</v>
      </c>
      <c r="AA269" s="1" t="s">
        <v>954</v>
      </c>
      <c r="AB269" s="1" t="s">
        <v>90</v>
      </c>
      <c r="AC269" s="1" t="s">
        <v>91</v>
      </c>
      <c r="AD269" s="1" t="s">
        <v>216</v>
      </c>
      <c r="AE269" s="1" t="s">
        <v>72</v>
      </c>
      <c r="AF269" s="1" t="s">
        <v>254</v>
      </c>
      <c r="AG269" s="1">
        <v>1</v>
      </c>
      <c r="AH269" s="1" t="s">
        <v>255</v>
      </c>
      <c r="AI269" s="1">
        <v>3</v>
      </c>
      <c r="AJ269" s="1" t="s">
        <v>1726</v>
      </c>
      <c r="AK269" s="1" t="s">
        <v>447</v>
      </c>
      <c r="AL269" s="1" t="s">
        <v>263</v>
      </c>
      <c r="AM269" s="1" t="s">
        <v>1726</v>
      </c>
      <c r="AN269" s="3">
        <v>44534</v>
      </c>
      <c r="AO269" s="1" t="s">
        <v>1822</v>
      </c>
      <c r="AP269" s="1" t="s">
        <v>72</v>
      </c>
      <c r="AQ269" s="1" t="s">
        <v>1794</v>
      </c>
      <c r="AR269" s="1">
        <v>4</v>
      </c>
      <c r="AS269" s="1" t="s">
        <v>589</v>
      </c>
      <c r="AT269" s="1" t="s">
        <v>75</v>
      </c>
      <c r="AU269" s="1" t="s">
        <v>72</v>
      </c>
      <c r="AV269" s="1" t="s">
        <v>88</v>
      </c>
      <c r="AW269" s="1" t="s">
        <v>79</v>
      </c>
      <c r="AX269" s="1" t="s">
        <v>437</v>
      </c>
      <c r="AY269" s="1" t="s">
        <v>72</v>
      </c>
      <c r="AZ269" s="1" t="s">
        <v>72</v>
      </c>
      <c r="BA269" s="1" t="s">
        <v>72</v>
      </c>
      <c r="BB269" s="1" t="s">
        <v>160</v>
      </c>
      <c r="BC269" s="1" t="s">
        <v>440</v>
      </c>
    </row>
    <row r="270" spans="1:55" ht="18.600000000000001" customHeight="1">
      <c r="A270" s="1" t="s">
        <v>1824</v>
      </c>
      <c r="B270" s="1">
        <v>210227</v>
      </c>
      <c r="C270" s="1" t="s">
        <v>71</v>
      </c>
      <c r="D270" s="3">
        <v>44537</v>
      </c>
      <c r="E270" s="1" t="s">
        <v>776</v>
      </c>
      <c r="F270" s="1" t="s">
        <v>1825</v>
      </c>
      <c r="G270" s="1" t="s">
        <v>75</v>
      </c>
      <c r="H270" s="1" t="s">
        <v>1516</v>
      </c>
      <c r="I270" s="1" t="s">
        <v>77</v>
      </c>
      <c r="J270" s="1" t="s">
        <v>78</v>
      </c>
      <c r="K270" s="1" t="s">
        <v>172</v>
      </c>
      <c r="L270" s="1" t="s">
        <v>172</v>
      </c>
      <c r="M270" s="1" t="s">
        <v>79</v>
      </c>
      <c r="N270" s="1" t="s">
        <v>1010</v>
      </c>
      <c r="O270" s="76" t="s">
        <v>1826</v>
      </c>
      <c r="P270" s="1" t="s">
        <v>778</v>
      </c>
      <c r="Q270" s="1" t="s">
        <v>779</v>
      </c>
      <c r="R270" s="1" t="s">
        <v>9036</v>
      </c>
      <c r="S270" s="1" t="s">
        <v>84</v>
      </c>
      <c r="T270" s="1" t="s">
        <v>72</v>
      </c>
      <c r="U270" s="1" t="s">
        <v>140</v>
      </c>
      <c r="V270" s="1" t="s">
        <v>140</v>
      </c>
      <c r="W270" s="1" t="s">
        <v>126</v>
      </c>
      <c r="X270" s="1">
        <v>52</v>
      </c>
      <c r="Y270" s="1" t="s">
        <v>88</v>
      </c>
      <c r="Z270" s="1" t="s">
        <v>72</v>
      </c>
      <c r="AA270" s="1" t="s">
        <v>299</v>
      </c>
      <c r="AB270" s="1" t="s">
        <v>90</v>
      </c>
      <c r="AC270" s="1" t="s">
        <v>91</v>
      </c>
      <c r="AD270" s="1" t="s">
        <v>92</v>
      </c>
      <c r="AE270" s="1" t="s">
        <v>72</v>
      </c>
      <c r="AF270" s="1" t="s">
        <v>72</v>
      </c>
      <c r="AG270" s="1" t="s">
        <v>72</v>
      </c>
      <c r="AH270" s="1" t="s">
        <v>72</v>
      </c>
      <c r="AI270" s="1" t="s">
        <v>72</v>
      </c>
      <c r="AJ270" s="1" t="s">
        <v>72</v>
      </c>
      <c r="AK270" s="1" t="s">
        <v>220</v>
      </c>
      <c r="AL270" s="1" t="s">
        <v>72</v>
      </c>
      <c r="AM270" s="1" t="s">
        <v>72</v>
      </c>
      <c r="AN270" s="1" t="s">
        <v>72</v>
      </c>
      <c r="AO270" s="1" t="s">
        <v>72</v>
      </c>
      <c r="AP270" s="1" t="s">
        <v>72</v>
      </c>
      <c r="AQ270" s="1" t="s">
        <v>72</v>
      </c>
      <c r="AR270" s="1" t="s">
        <v>72</v>
      </c>
      <c r="AS270" s="1" t="s">
        <v>72</v>
      </c>
      <c r="AT270" s="1" t="s">
        <v>72</v>
      </c>
      <c r="AU270" s="1" t="s">
        <v>72</v>
      </c>
      <c r="AV270" s="1" t="s">
        <v>88</v>
      </c>
      <c r="AW270" s="1" t="s">
        <v>72</v>
      </c>
      <c r="AX270" s="1" t="s">
        <v>72</v>
      </c>
      <c r="AY270" s="1" t="s">
        <v>72</v>
      </c>
      <c r="AZ270" s="1" t="s">
        <v>72</v>
      </c>
      <c r="BA270" s="1" t="s">
        <v>72</v>
      </c>
      <c r="BB270" s="1" t="s">
        <v>547</v>
      </c>
      <c r="BC270" s="16"/>
    </row>
    <row r="271" spans="1:55" ht="18.600000000000001" customHeight="1">
      <c r="A271" s="1">
        <v>210226</v>
      </c>
      <c r="B271" s="1">
        <v>210226</v>
      </c>
      <c r="C271" s="1" t="s">
        <v>71</v>
      </c>
      <c r="D271" s="3">
        <v>44537</v>
      </c>
      <c r="E271" s="1" t="s">
        <v>776</v>
      </c>
      <c r="F271" s="1" t="s">
        <v>1823</v>
      </c>
      <c r="G271" s="1" t="s">
        <v>75</v>
      </c>
      <c r="H271" s="1" t="s">
        <v>170</v>
      </c>
      <c r="I271" s="1" t="s">
        <v>77</v>
      </c>
      <c r="J271" s="1" t="s">
        <v>78</v>
      </c>
      <c r="K271" s="1" t="s">
        <v>78</v>
      </c>
      <c r="L271" s="1" t="s">
        <v>172</v>
      </c>
      <c r="M271" s="1" t="s">
        <v>79</v>
      </c>
      <c r="N271" s="1" t="s">
        <v>72</v>
      </c>
      <c r="O271" s="19" t="s">
        <v>847</v>
      </c>
      <c r="P271" s="1" t="s">
        <v>83</v>
      </c>
      <c r="Q271" s="1" t="s">
        <v>123</v>
      </c>
      <c r="R271" s="1" t="s">
        <v>9043</v>
      </c>
      <c r="S271" s="1" t="s">
        <v>490</v>
      </c>
      <c r="T271" s="1" t="s">
        <v>72</v>
      </c>
      <c r="U271" s="1" t="s">
        <v>491</v>
      </c>
      <c r="V271" s="1" t="s">
        <v>1147</v>
      </c>
      <c r="W271" s="1" t="s">
        <v>87</v>
      </c>
      <c r="X271" s="1">
        <v>70</v>
      </c>
      <c r="Y271" s="1" t="s">
        <v>88</v>
      </c>
      <c r="Z271" s="1" t="s">
        <v>72</v>
      </c>
      <c r="AA271" s="1" t="s">
        <v>954</v>
      </c>
      <c r="AB271" s="1" t="s">
        <v>90</v>
      </c>
      <c r="AC271" s="1" t="s">
        <v>91</v>
      </c>
      <c r="AD271" s="1" t="s">
        <v>92</v>
      </c>
      <c r="AE271" s="1" t="s">
        <v>72</v>
      </c>
      <c r="AF271" s="1" t="s">
        <v>229</v>
      </c>
      <c r="AG271" s="1">
        <v>1</v>
      </c>
      <c r="AH271" s="1" t="s">
        <v>255</v>
      </c>
      <c r="AI271" s="1" t="s">
        <v>72</v>
      </c>
      <c r="AJ271" s="1" t="s">
        <v>72</v>
      </c>
      <c r="AK271" s="1" t="s">
        <v>493</v>
      </c>
      <c r="AL271" s="1" t="s">
        <v>72</v>
      </c>
      <c r="AM271" s="1" t="s">
        <v>72</v>
      </c>
      <c r="AN271" s="1" t="s">
        <v>72</v>
      </c>
      <c r="AO271" s="1" t="s">
        <v>72</v>
      </c>
      <c r="AP271" s="1" t="s">
        <v>72</v>
      </c>
      <c r="AQ271" s="1" t="s">
        <v>72</v>
      </c>
      <c r="AR271" s="1" t="s">
        <v>72</v>
      </c>
      <c r="AS271" s="1" t="s">
        <v>72</v>
      </c>
      <c r="AT271" s="1" t="s">
        <v>72</v>
      </c>
      <c r="AU271" s="1" t="s">
        <v>72</v>
      </c>
      <c r="AV271" s="1" t="s">
        <v>88</v>
      </c>
      <c r="AW271" s="1" t="s">
        <v>79</v>
      </c>
      <c r="AX271" s="1" t="s">
        <v>72</v>
      </c>
      <c r="AY271" s="1" t="s">
        <v>72</v>
      </c>
      <c r="AZ271" s="1" t="s">
        <v>72</v>
      </c>
      <c r="BA271" s="1" t="s">
        <v>72</v>
      </c>
      <c r="BB271" s="1" t="s">
        <v>160</v>
      </c>
      <c r="BC271" s="1" t="s">
        <v>707</v>
      </c>
    </row>
    <row r="272" spans="1:55" ht="18.600000000000001" customHeight="1">
      <c r="A272" s="1">
        <v>210228</v>
      </c>
      <c r="B272" s="1">
        <v>210228</v>
      </c>
      <c r="C272" s="1" t="s">
        <v>71</v>
      </c>
      <c r="D272" s="3">
        <v>44538</v>
      </c>
      <c r="E272" s="1" t="s">
        <v>776</v>
      </c>
      <c r="F272" s="1" t="s">
        <v>1829</v>
      </c>
      <c r="G272" s="1" t="s">
        <v>75</v>
      </c>
      <c r="H272" s="1" t="s">
        <v>170</v>
      </c>
      <c r="I272" s="1" t="s">
        <v>77</v>
      </c>
      <c r="J272" s="1" t="s">
        <v>78</v>
      </c>
      <c r="K272" s="1" t="s">
        <v>78</v>
      </c>
      <c r="L272" s="1" t="s">
        <v>78</v>
      </c>
      <c r="M272" s="1" t="s">
        <v>79</v>
      </c>
      <c r="N272" s="1" t="s">
        <v>694</v>
      </c>
      <c r="O272" s="75" t="s">
        <v>72</v>
      </c>
      <c r="P272" s="1" t="s">
        <v>813</v>
      </c>
      <c r="Q272" s="1" t="s">
        <v>813</v>
      </c>
      <c r="R272" s="1" t="s">
        <v>9057</v>
      </c>
      <c r="S272" s="1" t="s">
        <v>84</v>
      </c>
      <c r="T272" s="1" t="s">
        <v>72</v>
      </c>
      <c r="U272" s="1" t="s">
        <v>944</v>
      </c>
      <c r="V272" s="1" t="s">
        <v>1830</v>
      </c>
      <c r="W272" s="1" t="s">
        <v>87</v>
      </c>
      <c r="X272" s="1">
        <v>73</v>
      </c>
      <c r="Y272" s="1" t="s">
        <v>88</v>
      </c>
      <c r="Z272" s="1" t="s">
        <v>72</v>
      </c>
      <c r="AA272" s="1" t="s">
        <v>954</v>
      </c>
      <c r="AB272" s="1" t="s">
        <v>90</v>
      </c>
      <c r="AC272" s="1" t="s">
        <v>91</v>
      </c>
      <c r="AD272" s="1" t="s">
        <v>92</v>
      </c>
      <c r="AE272" s="1" t="s">
        <v>72</v>
      </c>
      <c r="AF272" s="1" t="s">
        <v>72</v>
      </c>
      <c r="AG272" s="1" t="s">
        <v>72</v>
      </c>
      <c r="AH272" s="1" t="s">
        <v>72</v>
      </c>
      <c r="AI272" s="1" t="s">
        <v>72</v>
      </c>
      <c r="AJ272" s="1" t="s">
        <v>72</v>
      </c>
      <c r="AK272" s="1" t="s">
        <v>220</v>
      </c>
      <c r="AL272" s="1" t="s">
        <v>72</v>
      </c>
      <c r="AM272" s="1" t="s">
        <v>72</v>
      </c>
      <c r="AN272" s="1" t="s">
        <v>72</v>
      </c>
      <c r="AO272" s="1" t="s">
        <v>72</v>
      </c>
      <c r="AP272" s="1" t="s">
        <v>72</v>
      </c>
      <c r="AQ272" s="1" t="s">
        <v>72</v>
      </c>
      <c r="AR272" s="1" t="s">
        <v>72</v>
      </c>
      <c r="AS272" s="1" t="s">
        <v>72</v>
      </c>
      <c r="AT272" s="1" t="s">
        <v>72</v>
      </c>
      <c r="AU272" s="1" t="s">
        <v>72</v>
      </c>
      <c r="AV272" s="1" t="s">
        <v>88</v>
      </c>
      <c r="AW272" s="1" t="s">
        <v>79</v>
      </c>
      <c r="AX272" s="1" t="s">
        <v>72</v>
      </c>
      <c r="AY272" s="1" t="s">
        <v>72</v>
      </c>
      <c r="AZ272" s="1" t="s">
        <v>72</v>
      </c>
      <c r="BA272" s="1" t="s">
        <v>72</v>
      </c>
      <c r="BB272" s="1" t="s">
        <v>160</v>
      </c>
      <c r="BC272" s="16"/>
    </row>
    <row r="273" spans="1:55" ht="18.600000000000001" customHeight="1">
      <c r="A273" s="1" t="s">
        <v>1831</v>
      </c>
      <c r="B273" s="1">
        <v>210229</v>
      </c>
      <c r="C273" s="1" t="s">
        <v>497</v>
      </c>
      <c r="D273" s="3">
        <v>44540</v>
      </c>
      <c r="E273" s="1" t="s">
        <v>776</v>
      </c>
      <c r="F273" s="1" t="s">
        <v>1832</v>
      </c>
      <c r="G273" s="1" t="s">
        <v>75</v>
      </c>
      <c r="H273" s="1" t="s">
        <v>1542</v>
      </c>
      <c r="I273" s="1" t="s">
        <v>497</v>
      </c>
      <c r="J273" s="1" t="s">
        <v>78</v>
      </c>
      <c r="K273" s="1" t="s">
        <v>78</v>
      </c>
      <c r="L273" s="1" t="s">
        <v>78</v>
      </c>
      <c r="M273" s="1" t="s">
        <v>96</v>
      </c>
      <c r="N273" s="1" t="s">
        <v>72</v>
      </c>
      <c r="O273" s="16" t="s">
        <v>1833</v>
      </c>
      <c r="P273" s="1" t="s">
        <v>83</v>
      </c>
      <c r="Q273" s="1" t="s">
        <v>123</v>
      </c>
      <c r="R273" s="1" t="s">
        <v>9043</v>
      </c>
      <c r="S273" s="1" t="s">
        <v>443</v>
      </c>
      <c r="T273" s="1" t="s">
        <v>72</v>
      </c>
      <c r="U273" s="1" t="s">
        <v>444</v>
      </c>
      <c r="V273" s="1" t="s">
        <v>749</v>
      </c>
      <c r="W273" s="1" t="s">
        <v>126</v>
      </c>
      <c r="X273" s="1">
        <v>50</v>
      </c>
      <c r="Y273" s="1" t="s">
        <v>88</v>
      </c>
      <c r="Z273" s="1" t="s">
        <v>72</v>
      </c>
      <c r="AA273" s="1" t="s">
        <v>414</v>
      </c>
      <c r="AB273" s="1" t="s">
        <v>90</v>
      </c>
      <c r="AC273" s="1" t="s">
        <v>91</v>
      </c>
      <c r="AD273" s="1" t="s">
        <v>92</v>
      </c>
      <c r="AE273" s="1" t="s">
        <v>72</v>
      </c>
      <c r="AF273" s="1" t="s">
        <v>254</v>
      </c>
      <c r="AG273" s="1">
        <v>2</v>
      </c>
      <c r="AH273" s="1" t="s">
        <v>1834</v>
      </c>
      <c r="AI273" s="1" t="s">
        <v>72</v>
      </c>
      <c r="AJ273" s="1" t="s">
        <v>72</v>
      </c>
      <c r="AK273" s="1" t="s">
        <v>447</v>
      </c>
      <c r="AL273" s="1" t="s">
        <v>72</v>
      </c>
      <c r="AM273" s="1" t="s">
        <v>72</v>
      </c>
      <c r="AN273" s="3">
        <v>44541</v>
      </c>
      <c r="AO273" s="1" t="s">
        <v>1835</v>
      </c>
      <c r="AP273" s="1" t="s">
        <v>1836</v>
      </c>
      <c r="AQ273" s="1" t="s">
        <v>800</v>
      </c>
      <c r="AR273" s="1">
        <v>4</v>
      </c>
      <c r="AS273" s="1" t="s">
        <v>589</v>
      </c>
      <c r="AT273" s="1" t="s">
        <v>75</v>
      </c>
      <c r="AU273" s="1" t="s">
        <v>72</v>
      </c>
      <c r="AV273" s="1" t="s">
        <v>88</v>
      </c>
      <c r="AW273" s="1" t="s">
        <v>96</v>
      </c>
      <c r="AX273" s="1" t="s">
        <v>72</v>
      </c>
      <c r="AY273" s="1" t="s">
        <v>1546</v>
      </c>
      <c r="AZ273" s="1" t="s">
        <v>72</v>
      </c>
      <c r="BA273" s="1">
        <f>46+30</f>
        <v>76</v>
      </c>
      <c r="BB273" s="1" t="s">
        <v>918</v>
      </c>
      <c r="BC273" s="16"/>
    </row>
    <row r="274" spans="1:55" ht="18.600000000000001" customHeight="1">
      <c r="A274" s="1" t="s">
        <v>1840</v>
      </c>
      <c r="B274" s="1">
        <v>210230</v>
      </c>
      <c r="C274" s="1" t="s">
        <v>71</v>
      </c>
      <c r="D274" s="3">
        <v>44541</v>
      </c>
      <c r="E274" s="1" t="s">
        <v>776</v>
      </c>
      <c r="F274" s="1" t="s">
        <v>1841</v>
      </c>
      <c r="G274" s="1" t="s">
        <v>75</v>
      </c>
      <c r="H274" s="1" t="s">
        <v>208</v>
      </c>
      <c r="I274" s="1" t="s">
        <v>77</v>
      </c>
      <c r="J274" s="1" t="s">
        <v>78</v>
      </c>
      <c r="K274" s="1" t="s">
        <v>78</v>
      </c>
      <c r="L274" s="1" t="s">
        <v>78</v>
      </c>
      <c r="M274" s="1" t="s">
        <v>96</v>
      </c>
      <c r="N274" s="1" t="s">
        <v>72</v>
      </c>
      <c r="O274" s="16" t="s">
        <v>1842</v>
      </c>
      <c r="P274" s="1" t="s">
        <v>813</v>
      </c>
      <c r="Q274" s="1" t="s">
        <v>813</v>
      </c>
      <c r="R274" s="1" t="s">
        <v>9057</v>
      </c>
      <c r="S274" s="1" t="s">
        <v>152</v>
      </c>
      <c r="T274" s="1" t="s">
        <v>1370</v>
      </c>
      <c r="U274" s="1" t="s">
        <v>153</v>
      </c>
      <c r="V274" s="1" t="s">
        <v>164</v>
      </c>
      <c r="W274" s="1" t="s">
        <v>126</v>
      </c>
      <c r="X274" s="1">
        <v>45</v>
      </c>
      <c r="Y274" s="1" t="s">
        <v>88</v>
      </c>
      <c r="Z274" s="1" t="s">
        <v>72</v>
      </c>
      <c r="AA274" s="1" t="s">
        <v>954</v>
      </c>
      <c r="AB274" s="1" t="s">
        <v>90</v>
      </c>
      <c r="AC274" s="1" t="s">
        <v>91</v>
      </c>
      <c r="AD274" s="1" t="s">
        <v>216</v>
      </c>
      <c r="AE274" s="1" t="s">
        <v>72</v>
      </c>
      <c r="AF274" s="1" t="s">
        <v>254</v>
      </c>
      <c r="AG274" s="1">
        <v>3</v>
      </c>
      <c r="AH274" s="1" t="s">
        <v>1843</v>
      </c>
      <c r="AI274" s="1">
        <v>7</v>
      </c>
      <c r="AJ274" s="1" t="s">
        <v>1844</v>
      </c>
      <c r="AK274" s="1" t="s">
        <v>1023</v>
      </c>
      <c r="AL274" s="1" t="s">
        <v>72</v>
      </c>
      <c r="AM274" s="1" t="s">
        <v>72</v>
      </c>
      <c r="AN274" s="3">
        <v>44541</v>
      </c>
      <c r="AO274" s="1" t="s">
        <v>1845</v>
      </c>
      <c r="AP274" s="1" t="s">
        <v>1846</v>
      </c>
      <c r="AQ274" s="1" t="s">
        <v>800</v>
      </c>
      <c r="AR274" s="1">
        <v>15</v>
      </c>
      <c r="AS274" s="1" t="s">
        <v>595</v>
      </c>
      <c r="AT274" s="1" t="s">
        <v>75</v>
      </c>
      <c r="AU274" s="1" t="s">
        <v>72</v>
      </c>
      <c r="AV274" s="1" t="s">
        <v>88</v>
      </c>
      <c r="AW274" s="1" t="s">
        <v>96</v>
      </c>
      <c r="AX274" s="1" t="s">
        <v>72</v>
      </c>
      <c r="AY274" s="1" t="s">
        <v>1768</v>
      </c>
      <c r="AZ274" s="38" t="s">
        <v>72</v>
      </c>
      <c r="BA274" s="1">
        <v>76</v>
      </c>
      <c r="BB274" s="1" t="s">
        <v>918</v>
      </c>
      <c r="BC274" s="16"/>
    </row>
    <row r="275" spans="1:55" ht="18.600000000000001" customHeight="1">
      <c r="A275" s="1" t="s">
        <v>1847</v>
      </c>
      <c r="B275" s="1">
        <v>210231</v>
      </c>
      <c r="C275" s="1" t="s">
        <v>497</v>
      </c>
      <c r="D275" s="3">
        <v>44544</v>
      </c>
      <c r="E275" s="1" t="s">
        <v>776</v>
      </c>
      <c r="F275" s="1" t="s">
        <v>1848</v>
      </c>
      <c r="G275" s="1" t="s">
        <v>75</v>
      </c>
      <c r="H275" s="1" t="s">
        <v>830</v>
      </c>
      <c r="I275" s="1" t="s">
        <v>497</v>
      </c>
      <c r="J275" s="1" t="s">
        <v>78</v>
      </c>
      <c r="K275" s="1" t="s">
        <v>78</v>
      </c>
      <c r="L275" s="1" t="s">
        <v>78</v>
      </c>
      <c r="M275" s="1" t="s">
        <v>96</v>
      </c>
      <c r="N275" s="1" t="s">
        <v>72</v>
      </c>
      <c r="O275" s="16" t="s">
        <v>1849</v>
      </c>
      <c r="P275" s="1" t="s">
        <v>83</v>
      </c>
      <c r="Q275" s="1" t="s">
        <v>123</v>
      </c>
      <c r="R275" s="1" t="s">
        <v>9043</v>
      </c>
      <c r="S275" s="1" t="s">
        <v>84</v>
      </c>
      <c r="T275" s="1" t="s">
        <v>72</v>
      </c>
      <c r="U275" s="1" t="s">
        <v>940</v>
      </c>
      <c r="V275" s="1" t="s">
        <v>1850</v>
      </c>
      <c r="W275" s="1" t="s">
        <v>126</v>
      </c>
      <c r="X275" s="1">
        <v>50</v>
      </c>
      <c r="Y275" s="1" t="s">
        <v>88</v>
      </c>
      <c r="Z275" s="1" t="s">
        <v>72</v>
      </c>
      <c r="AA275" s="1" t="s">
        <v>299</v>
      </c>
      <c r="AB275" s="1" t="s">
        <v>90</v>
      </c>
      <c r="AC275" s="1" t="s">
        <v>91</v>
      </c>
      <c r="AD275" s="1" t="s">
        <v>92</v>
      </c>
      <c r="AE275" s="1" t="s">
        <v>72</v>
      </c>
      <c r="AF275" s="1" t="s">
        <v>254</v>
      </c>
      <c r="AG275" s="1">
        <v>2</v>
      </c>
      <c r="AH275" s="1" t="s">
        <v>367</v>
      </c>
      <c r="AI275" s="1" t="s">
        <v>72</v>
      </c>
      <c r="AJ275" s="1" t="s">
        <v>72</v>
      </c>
      <c r="AK275" s="1" t="s">
        <v>220</v>
      </c>
      <c r="AL275" s="1" t="s">
        <v>878</v>
      </c>
      <c r="AM275" s="1" t="s">
        <v>72</v>
      </c>
      <c r="AN275" s="3">
        <v>44545</v>
      </c>
      <c r="AO275" s="1" t="s">
        <v>1851</v>
      </c>
      <c r="AP275" s="1" t="s">
        <v>1852</v>
      </c>
      <c r="AQ275" s="1" t="s">
        <v>247</v>
      </c>
      <c r="AR275" s="1">
        <v>4</v>
      </c>
      <c r="AS275" s="1" t="s">
        <v>589</v>
      </c>
      <c r="AT275" s="1" t="s">
        <v>75</v>
      </c>
      <c r="AU275" s="1" t="s">
        <v>72</v>
      </c>
      <c r="AV275" s="1" t="s">
        <v>88</v>
      </c>
      <c r="AW275" s="1" t="s">
        <v>96</v>
      </c>
      <c r="AX275" s="1" t="s">
        <v>72</v>
      </c>
      <c r="AY275" s="1" t="s">
        <v>1343</v>
      </c>
      <c r="AZ275" s="1" t="s">
        <v>72</v>
      </c>
      <c r="BA275" s="1">
        <v>63</v>
      </c>
      <c r="BB275" s="21" t="s">
        <v>100</v>
      </c>
      <c r="BC275" s="16"/>
    </row>
    <row r="276" spans="1:55" ht="18.600000000000001" customHeight="1">
      <c r="A276" s="1" t="s">
        <v>1855</v>
      </c>
      <c r="B276" s="1">
        <v>210233</v>
      </c>
      <c r="C276" s="1" t="s">
        <v>71</v>
      </c>
      <c r="D276" s="3">
        <v>44545</v>
      </c>
      <c r="E276" s="1" t="s">
        <v>776</v>
      </c>
      <c r="F276" s="1" t="s">
        <v>1856</v>
      </c>
      <c r="G276" s="1" t="s">
        <v>75</v>
      </c>
      <c r="H276" s="1" t="s">
        <v>960</v>
      </c>
      <c r="I276" s="1" t="s">
        <v>77</v>
      </c>
      <c r="J276" s="1" t="s">
        <v>78</v>
      </c>
      <c r="K276" s="1" t="s">
        <v>78</v>
      </c>
      <c r="L276" s="1" t="s">
        <v>78</v>
      </c>
      <c r="M276" s="1" t="s">
        <v>79</v>
      </c>
      <c r="N276" s="1" t="s">
        <v>72</v>
      </c>
      <c r="O276" s="16" t="s">
        <v>1857</v>
      </c>
      <c r="P276" s="1" t="s">
        <v>83</v>
      </c>
      <c r="Q276" s="1" t="s">
        <v>123</v>
      </c>
      <c r="R276" s="1" t="s">
        <v>9043</v>
      </c>
      <c r="S276" s="1" t="s">
        <v>443</v>
      </c>
      <c r="T276" s="1" t="s">
        <v>72</v>
      </c>
      <c r="U276" s="1" t="s">
        <v>444</v>
      </c>
      <c r="V276" s="1" t="s">
        <v>1721</v>
      </c>
      <c r="W276" s="1" t="s">
        <v>126</v>
      </c>
      <c r="X276" s="1">
        <v>55</v>
      </c>
      <c r="Y276" s="1" t="s">
        <v>88</v>
      </c>
      <c r="Z276" s="1" t="s">
        <v>72</v>
      </c>
      <c r="AA276" s="1" t="s">
        <v>954</v>
      </c>
      <c r="AB276" s="1" t="s">
        <v>90</v>
      </c>
      <c r="AC276" s="1" t="s">
        <v>91</v>
      </c>
      <c r="AD276" s="1" t="s">
        <v>92</v>
      </c>
      <c r="AE276" s="1" t="s">
        <v>72</v>
      </c>
      <c r="AF276" s="1" t="s">
        <v>229</v>
      </c>
      <c r="AG276" s="1">
        <v>3</v>
      </c>
      <c r="AH276" s="1" t="s">
        <v>750</v>
      </c>
      <c r="AI276" s="1" t="s">
        <v>72</v>
      </c>
      <c r="AJ276" s="1" t="s">
        <v>72</v>
      </c>
      <c r="AK276" s="1" t="s">
        <v>447</v>
      </c>
      <c r="AL276" s="1" t="s">
        <v>72</v>
      </c>
      <c r="AM276" s="1" t="s">
        <v>72</v>
      </c>
      <c r="AN276" s="3">
        <v>44545</v>
      </c>
      <c r="AO276" s="1" t="s">
        <v>1858</v>
      </c>
      <c r="AP276" s="1" t="s">
        <v>1859</v>
      </c>
      <c r="AQ276" s="1" t="s">
        <v>1794</v>
      </c>
      <c r="AR276" s="1">
        <v>4</v>
      </c>
      <c r="AS276" s="1" t="s">
        <v>595</v>
      </c>
      <c r="AT276" s="1" t="s">
        <v>75</v>
      </c>
      <c r="AU276" s="1" t="s">
        <v>72</v>
      </c>
      <c r="AV276" s="1" t="s">
        <v>88</v>
      </c>
      <c r="AW276" s="1" t="s">
        <v>79</v>
      </c>
      <c r="AX276" s="1" t="s">
        <v>1795</v>
      </c>
      <c r="AY276" s="1" t="s">
        <v>1343</v>
      </c>
      <c r="AZ276" s="1" t="s">
        <v>72</v>
      </c>
      <c r="BA276" s="1">
        <v>46</v>
      </c>
      <c r="BB276" s="1" t="s">
        <v>160</v>
      </c>
      <c r="BC276" s="1" t="s">
        <v>768</v>
      </c>
    </row>
    <row r="277" spans="1:55" ht="18.600000000000001" customHeight="1">
      <c r="A277" s="1">
        <v>210232</v>
      </c>
      <c r="B277" s="1">
        <v>210232</v>
      </c>
      <c r="C277" s="1" t="s">
        <v>71</v>
      </c>
      <c r="D277" s="3">
        <v>44545</v>
      </c>
      <c r="E277" s="1" t="s">
        <v>776</v>
      </c>
      <c r="F277" s="1" t="s">
        <v>1853</v>
      </c>
      <c r="G277" s="1" t="s">
        <v>75</v>
      </c>
      <c r="H277" s="1" t="s">
        <v>170</v>
      </c>
      <c r="I277" s="1" t="s">
        <v>473</v>
      </c>
      <c r="J277" s="1" t="s">
        <v>78</v>
      </c>
      <c r="K277" s="1" t="s">
        <v>172</v>
      </c>
      <c r="L277" s="1" t="s">
        <v>172</v>
      </c>
      <c r="M277" s="1" t="s">
        <v>79</v>
      </c>
      <c r="N277" s="1" t="s">
        <v>1118</v>
      </c>
      <c r="O277" s="76" t="s">
        <v>1854</v>
      </c>
      <c r="P277" s="1" t="s">
        <v>813</v>
      </c>
      <c r="Q277" s="1" t="s">
        <v>813</v>
      </c>
      <c r="R277" s="1" t="s">
        <v>9057</v>
      </c>
      <c r="S277" s="1" t="s">
        <v>84</v>
      </c>
      <c r="T277" s="1" t="s">
        <v>72</v>
      </c>
      <c r="U277" s="1" t="s">
        <v>196</v>
      </c>
      <c r="V277" s="1" t="s">
        <v>228</v>
      </c>
      <c r="W277" s="1" t="s">
        <v>126</v>
      </c>
      <c r="X277" s="1">
        <v>52</v>
      </c>
      <c r="Y277" s="1" t="s">
        <v>88</v>
      </c>
      <c r="Z277" s="1" t="s">
        <v>72</v>
      </c>
      <c r="AA277" s="1" t="s">
        <v>954</v>
      </c>
      <c r="AB277" s="1" t="s">
        <v>90</v>
      </c>
      <c r="AC277" s="1" t="s">
        <v>91</v>
      </c>
      <c r="AD277" s="1" t="s">
        <v>216</v>
      </c>
      <c r="AE277" s="1" t="s">
        <v>72</v>
      </c>
      <c r="AF277" s="1" t="s">
        <v>72</v>
      </c>
      <c r="AG277" s="1" t="s">
        <v>72</v>
      </c>
      <c r="AH277" s="1" t="s">
        <v>218</v>
      </c>
      <c r="AI277" s="1">
        <v>6</v>
      </c>
      <c r="AJ277" s="1" t="s">
        <v>72</v>
      </c>
      <c r="AK277" s="1" t="s">
        <v>220</v>
      </c>
      <c r="AL277" s="1" t="s">
        <v>72</v>
      </c>
      <c r="AM277" s="1" t="s">
        <v>72</v>
      </c>
      <c r="AN277" s="1" t="s">
        <v>72</v>
      </c>
      <c r="AO277" s="1" t="s">
        <v>72</v>
      </c>
      <c r="AP277" s="1" t="s">
        <v>72</v>
      </c>
      <c r="AQ277" s="1" t="s">
        <v>72</v>
      </c>
      <c r="AR277" s="1" t="s">
        <v>72</v>
      </c>
      <c r="AS277" s="1" t="s">
        <v>72</v>
      </c>
      <c r="AT277" s="1" t="s">
        <v>72</v>
      </c>
      <c r="AU277" s="1" t="s">
        <v>72</v>
      </c>
      <c r="AV277" s="1" t="s">
        <v>88</v>
      </c>
      <c r="AW277" s="1" t="s">
        <v>79</v>
      </c>
      <c r="AX277" s="1" t="s">
        <v>72</v>
      </c>
      <c r="AY277" s="1" t="s">
        <v>72</v>
      </c>
      <c r="AZ277" s="1" t="s">
        <v>72</v>
      </c>
      <c r="BA277" s="1" t="s">
        <v>72</v>
      </c>
      <c r="BB277" s="1" t="s">
        <v>160</v>
      </c>
      <c r="BC277" s="16"/>
    </row>
    <row r="278" spans="1:55" ht="18.600000000000001" customHeight="1">
      <c r="A278" s="1" t="s">
        <v>1861</v>
      </c>
      <c r="B278" s="1">
        <v>210234</v>
      </c>
      <c r="C278" s="1" t="s">
        <v>71</v>
      </c>
      <c r="D278" s="3">
        <v>44546</v>
      </c>
      <c r="E278" s="1" t="s">
        <v>776</v>
      </c>
      <c r="F278" s="1" t="s">
        <v>1862</v>
      </c>
      <c r="G278" s="1" t="s">
        <v>75</v>
      </c>
      <c r="H278" s="1" t="s">
        <v>617</v>
      </c>
      <c r="I278" s="1" t="s">
        <v>77</v>
      </c>
      <c r="J278" s="1" t="s">
        <v>78</v>
      </c>
      <c r="K278" s="1" t="s">
        <v>78</v>
      </c>
      <c r="L278" s="1" t="s">
        <v>172</v>
      </c>
      <c r="M278" s="1" t="s">
        <v>96</v>
      </c>
      <c r="N278" s="1" t="s">
        <v>681</v>
      </c>
      <c r="O278" s="76" t="s">
        <v>1863</v>
      </c>
      <c r="P278" s="1" t="s">
        <v>813</v>
      </c>
      <c r="Q278" s="1" t="s">
        <v>813</v>
      </c>
      <c r="R278" s="1" t="s">
        <v>9057</v>
      </c>
      <c r="S278" s="1" t="s">
        <v>84</v>
      </c>
      <c r="T278" s="1" t="s">
        <v>72</v>
      </c>
      <c r="U278" s="1" t="s">
        <v>214</v>
      </c>
      <c r="V278" s="1" t="s">
        <v>298</v>
      </c>
      <c r="W278" s="1" t="s">
        <v>87</v>
      </c>
      <c r="X278" s="1">
        <v>43</v>
      </c>
      <c r="Y278" s="1" t="s">
        <v>88</v>
      </c>
      <c r="Z278" s="1" t="s">
        <v>72</v>
      </c>
      <c r="AA278" s="1" t="s">
        <v>299</v>
      </c>
      <c r="AB278" s="1" t="s">
        <v>90</v>
      </c>
      <c r="AC278" s="1" t="s">
        <v>91</v>
      </c>
      <c r="AD278" s="1" t="s">
        <v>92</v>
      </c>
      <c r="AE278" s="1" t="s">
        <v>72</v>
      </c>
      <c r="AF278" s="1" t="s">
        <v>72</v>
      </c>
      <c r="AG278" s="1" t="s">
        <v>72</v>
      </c>
      <c r="AH278" s="1" t="s">
        <v>300</v>
      </c>
      <c r="AI278" s="1" t="s">
        <v>72</v>
      </c>
      <c r="AJ278" s="1" t="s">
        <v>72</v>
      </c>
      <c r="AK278" s="1" t="s">
        <v>220</v>
      </c>
      <c r="AL278" s="1" t="s">
        <v>72</v>
      </c>
      <c r="AM278" s="1" t="s">
        <v>72</v>
      </c>
      <c r="AN278" s="3">
        <v>44546</v>
      </c>
      <c r="AO278" s="1" t="s">
        <v>1864</v>
      </c>
      <c r="AP278" s="1" t="s">
        <v>72</v>
      </c>
      <c r="AQ278" s="1" t="s">
        <v>1794</v>
      </c>
      <c r="AR278" s="1">
        <v>4</v>
      </c>
      <c r="AS278" s="1" t="s">
        <v>684</v>
      </c>
      <c r="AT278" s="1" t="s">
        <v>75</v>
      </c>
      <c r="AU278" s="1" t="s">
        <v>72</v>
      </c>
      <c r="AV278" s="1" t="s">
        <v>88</v>
      </c>
      <c r="AW278" s="1" t="s">
        <v>96</v>
      </c>
      <c r="AX278" s="1" t="s">
        <v>72</v>
      </c>
      <c r="AY278" s="1" t="s">
        <v>1865</v>
      </c>
      <c r="AZ278" s="1" t="s">
        <v>72</v>
      </c>
      <c r="BA278" s="1">
        <v>28</v>
      </c>
      <c r="BB278" s="21" t="s">
        <v>100</v>
      </c>
      <c r="BC278" s="16"/>
    </row>
    <row r="279" spans="1:55" ht="18.600000000000001" customHeight="1">
      <c r="A279" s="1">
        <v>210235</v>
      </c>
      <c r="B279" s="1">
        <v>210235</v>
      </c>
      <c r="C279" s="1" t="s">
        <v>71</v>
      </c>
      <c r="D279" s="3">
        <v>44546</v>
      </c>
      <c r="E279" s="1" t="s">
        <v>776</v>
      </c>
      <c r="F279" s="1" t="s">
        <v>1866</v>
      </c>
      <c r="G279" s="1" t="s">
        <v>75</v>
      </c>
      <c r="H279" s="1" t="s">
        <v>170</v>
      </c>
      <c r="I279" s="1" t="s">
        <v>473</v>
      </c>
      <c r="J279" s="1" t="s">
        <v>78</v>
      </c>
      <c r="K279" s="1" t="s">
        <v>78</v>
      </c>
      <c r="L279" s="1" t="s">
        <v>172</v>
      </c>
      <c r="M279" s="1" t="s">
        <v>79</v>
      </c>
      <c r="N279" s="1" t="s">
        <v>681</v>
      </c>
      <c r="O279" s="75" t="s">
        <v>72</v>
      </c>
      <c r="P279" s="1" t="s">
        <v>2143</v>
      </c>
      <c r="Q279" s="1" t="s">
        <v>1868</v>
      </c>
      <c r="R279" s="1" t="s">
        <v>1869</v>
      </c>
      <c r="S279" s="1" t="s">
        <v>84</v>
      </c>
      <c r="T279" s="1" t="s">
        <v>72</v>
      </c>
      <c r="U279" s="1" t="s">
        <v>85</v>
      </c>
      <c r="V279" s="1" t="s">
        <v>86</v>
      </c>
      <c r="W279" s="1" t="s">
        <v>87</v>
      </c>
      <c r="X279" s="1">
        <v>65</v>
      </c>
      <c r="Y279" s="1" t="s">
        <v>88</v>
      </c>
      <c r="Z279" s="1" t="s">
        <v>72</v>
      </c>
      <c r="AA279" s="1" t="s">
        <v>414</v>
      </c>
      <c r="AB279" s="1" t="s">
        <v>90</v>
      </c>
      <c r="AC279" s="1" t="s">
        <v>91</v>
      </c>
      <c r="AD279" s="1" t="s">
        <v>92</v>
      </c>
      <c r="AE279" s="1" t="s">
        <v>72</v>
      </c>
      <c r="AF279" s="1" t="s">
        <v>72</v>
      </c>
      <c r="AG279" s="1" t="s">
        <v>72</v>
      </c>
      <c r="AH279" s="1" t="s">
        <v>72</v>
      </c>
      <c r="AI279" s="1" t="s">
        <v>72</v>
      </c>
      <c r="AJ279" s="1" t="s">
        <v>72</v>
      </c>
      <c r="AK279" s="1" t="s">
        <v>72</v>
      </c>
      <c r="AL279" s="1" t="s">
        <v>72</v>
      </c>
      <c r="AM279" s="1" t="s">
        <v>72</v>
      </c>
      <c r="AN279" s="1" t="s">
        <v>72</v>
      </c>
      <c r="AO279" s="1" t="s">
        <v>72</v>
      </c>
      <c r="AP279" s="1" t="s">
        <v>72</v>
      </c>
      <c r="AQ279" s="1" t="s">
        <v>72</v>
      </c>
      <c r="AR279" s="1" t="s">
        <v>72</v>
      </c>
      <c r="AS279" s="1" t="s">
        <v>72</v>
      </c>
      <c r="AT279" s="1" t="s">
        <v>72</v>
      </c>
      <c r="AU279" s="1" t="s">
        <v>72</v>
      </c>
      <c r="AV279" s="1" t="s">
        <v>88</v>
      </c>
      <c r="AW279" s="1" t="s">
        <v>79</v>
      </c>
      <c r="AX279" s="1" t="s">
        <v>72</v>
      </c>
      <c r="AY279" s="1" t="s">
        <v>72</v>
      </c>
      <c r="AZ279" s="1" t="s">
        <v>72</v>
      </c>
      <c r="BA279" s="1" t="s">
        <v>72</v>
      </c>
      <c r="BB279" s="1" t="s">
        <v>160</v>
      </c>
      <c r="BC279" s="16"/>
    </row>
    <row r="280" spans="1:55" ht="18.600000000000001" customHeight="1">
      <c r="A280" s="1" t="s">
        <v>1870</v>
      </c>
      <c r="B280" s="1">
        <v>210236</v>
      </c>
      <c r="C280" s="1" t="s">
        <v>497</v>
      </c>
      <c r="D280" s="3">
        <v>44546</v>
      </c>
      <c r="E280" s="1" t="s">
        <v>776</v>
      </c>
      <c r="F280" s="1" t="s">
        <v>1871</v>
      </c>
      <c r="G280" s="1" t="s">
        <v>75</v>
      </c>
      <c r="H280" s="1" t="s">
        <v>1542</v>
      </c>
      <c r="I280" s="1" t="s">
        <v>497</v>
      </c>
      <c r="J280" s="1" t="s">
        <v>78</v>
      </c>
      <c r="K280" s="1" t="s">
        <v>78</v>
      </c>
      <c r="L280" s="1" t="s">
        <v>78</v>
      </c>
      <c r="M280" s="1" t="s">
        <v>79</v>
      </c>
      <c r="N280" s="1" t="s">
        <v>72</v>
      </c>
      <c r="O280" s="16" t="s">
        <v>1872</v>
      </c>
      <c r="P280" s="1" t="s">
        <v>83</v>
      </c>
      <c r="Q280" s="1" t="s">
        <v>123</v>
      </c>
      <c r="R280" s="1" t="s">
        <v>9043</v>
      </c>
      <c r="S280" s="1" t="s">
        <v>443</v>
      </c>
      <c r="T280" s="1" t="s">
        <v>72</v>
      </c>
      <c r="U280" s="1" t="s">
        <v>444</v>
      </c>
      <c r="V280" s="1" t="s">
        <v>749</v>
      </c>
      <c r="W280" s="1" t="s">
        <v>126</v>
      </c>
      <c r="X280" s="1">
        <v>55</v>
      </c>
      <c r="Y280" s="1" t="s">
        <v>88</v>
      </c>
      <c r="Z280" s="1" t="s">
        <v>72</v>
      </c>
      <c r="AA280" s="1" t="s">
        <v>299</v>
      </c>
      <c r="AB280" s="1" t="s">
        <v>90</v>
      </c>
      <c r="AC280" s="1" t="s">
        <v>91</v>
      </c>
      <c r="AD280" s="1" t="s">
        <v>92</v>
      </c>
      <c r="AE280" s="1" t="s">
        <v>72</v>
      </c>
      <c r="AF280" s="1" t="s">
        <v>254</v>
      </c>
      <c r="AG280" s="1">
        <v>2</v>
      </c>
      <c r="AH280" s="1" t="s">
        <v>230</v>
      </c>
      <c r="AI280" s="1" t="s">
        <v>72</v>
      </c>
      <c r="AJ280" s="1" t="s">
        <v>72</v>
      </c>
      <c r="AK280" s="1" t="s">
        <v>447</v>
      </c>
      <c r="AL280" s="1" t="s">
        <v>72</v>
      </c>
      <c r="AM280" s="1" t="s">
        <v>72</v>
      </c>
      <c r="AN280" s="3">
        <v>44547</v>
      </c>
      <c r="AO280" s="1" t="s">
        <v>1873</v>
      </c>
      <c r="AP280" s="1" t="s">
        <v>72</v>
      </c>
      <c r="AQ280" s="1" t="s">
        <v>800</v>
      </c>
      <c r="AR280" s="1">
        <v>4</v>
      </c>
      <c r="AS280" s="1" t="s">
        <v>589</v>
      </c>
      <c r="AT280" s="1" t="s">
        <v>75</v>
      </c>
      <c r="AU280" s="1" t="s">
        <v>72</v>
      </c>
      <c r="AV280" s="1" t="s">
        <v>88</v>
      </c>
      <c r="AW280" s="1" t="s">
        <v>79</v>
      </c>
      <c r="AX280" s="1" t="s">
        <v>437</v>
      </c>
      <c r="AY280" s="1" t="s">
        <v>1546</v>
      </c>
      <c r="AZ280" s="1" t="s">
        <v>72</v>
      </c>
      <c r="BA280" s="1">
        <v>46</v>
      </c>
      <c r="BB280" s="1" t="s">
        <v>160</v>
      </c>
      <c r="BC280" s="1" t="s">
        <v>440</v>
      </c>
    </row>
    <row r="281" spans="1:55" ht="18.600000000000001" customHeight="1">
      <c r="A281" s="1" t="s">
        <v>1874</v>
      </c>
      <c r="B281" s="1">
        <v>210237</v>
      </c>
      <c r="C281" s="1" t="s">
        <v>497</v>
      </c>
      <c r="D281" s="3">
        <v>44547</v>
      </c>
      <c r="E281" s="1" t="s">
        <v>776</v>
      </c>
      <c r="F281" s="1" t="s">
        <v>1875</v>
      </c>
      <c r="G281" s="1" t="s">
        <v>75</v>
      </c>
      <c r="H281" s="1" t="s">
        <v>830</v>
      </c>
      <c r="I281" s="1" t="s">
        <v>497</v>
      </c>
      <c r="J281" s="1" t="s">
        <v>78</v>
      </c>
      <c r="K281" s="1" t="s">
        <v>78</v>
      </c>
      <c r="L281" s="1" t="s">
        <v>78</v>
      </c>
      <c r="M281" s="1" t="s">
        <v>96</v>
      </c>
      <c r="N281" s="1" t="s">
        <v>72</v>
      </c>
      <c r="O281" s="16" t="s">
        <v>1876</v>
      </c>
      <c r="P281" s="1" t="s">
        <v>778</v>
      </c>
      <c r="Q281" s="1" t="s">
        <v>779</v>
      </c>
      <c r="R281" s="1" t="s">
        <v>9036</v>
      </c>
      <c r="S281" s="1" t="s">
        <v>84</v>
      </c>
      <c r="T281" s="1" t="s">
        <v>72</v>
      </c>
      <c r="U281" s="1" t="s">
        <v>140</v>
      </c>
      <c r="V281" s="1" t="s">
        <v>140</v>
      </c>
      <c r="W281" s="1" t="s">
        <v>87</v>
      </c>
      <c r="X281" s="1">
        <v>39</v>
      </c>
      <c r="Y281" s="1" t="s">
        <v>88</v>
      </c>
      <c r="Z281" s="1" t="s">
        <v>72</v>
      </c>
      <c r="AA281" s="1" t="s">
        <v>414</v>
      </c>
      <c r="AB281" s="1" t="s">
        <v>90</v>
      </c>
      <c r="AC281" s="1" t="s">
        <v>91</v>
      </c>
      <c r="AD281" s="1" t="s">
        <v>92</v>
      </c>
      <c r="AE281" s="1" t="s">
        <v>72</v>
      </c>
      <c r="AF281" s="1" t="s">
        <v>72</v>
      </c>
      <c r="AG281" s="1" t="s">
        <v>72</v>
      </c>
      <c r="AH281" s="1" t="s">
        <v>72</v>
      </c>
      <c r="AI281" s="1" t="s">
        <v>72</v>
      </c>
      <c r="AJ281" s="1" t="s">
        <v>72</v>
      </c>
      <c r="AK281" s="1" t="s">
        <v>220</v>
      </c>
      <c r="AL281" s="1" t="s">
        <v>72</v>
      </c>
      <c r="AM281" s="1" t="s">
        <v>72</v>
      </c>
      <c r="AN281" s="3">
        <v>44547</v>
      </c>
      <c r="AO281" s="1" t="s">
        <v>1877</v>
      </c>
      <c r="AP281" s="1" t="s">
        <v>72</v>
      </c>
      <c r="AQ281" s="1" t="s">
        <v>247</v>
      </c>
      <c r="AR281" s="1">
        <v>4</v>
      </c>
      <c r="AS281" s="1" t="s">
        <v>684</v>
      </c>
      <c r="AT281" s="1" t="s">
        <v>75</v>
      </c>
      <c r="AU281" s="1" t="s">
        <v>72</v>
      </c>
      <c r="AV281" s="1" t="s">
        <v>88</v>
      </c>
      <c r="AW281" s="1" t="s">
        <v>96</v>
      </c>
      <c r="AX281" s="1" t="s">
        <v>72</v>
      </c>
      <c r="AY281" s="1" t="s">
        <v>1343</v>
      </c>
      <c r="AZ281" s="1" t="s">
        <v>72</v>
      </c>
      <c r="BA281" s="1">
        <v>79</v>
      </c>
      <c r="BB281" s="21" t="s">
        <v>100</v>
      </c>
      <c r="BC281" s="16"/>
    </row>
    <row r="282" spans="1:55" ht="18.600000000000001" customHeight="1">
      <c r="A282" s="1" t="s">
        <v>1878</v>
      </c>
      <c r="B282" s="1">
        <v>210238</v>
      </c>
      <c r="C282" s="1" t="s">
        <v>497</v>
      </c>
      <c r="D282" s="3">
        <v>44548</v>
      </c>
      <c r="E282" s="1" t="s">
        <v>776</v>
      </c>
      <c r="F282" s="1" t="s">
        <v>1879</v>
      </c>
      <c r="G282" s="1" t="s">
        <v>75</v>
      </c>
      <c r="H282" s="1" t="s">
        <v>830</v>
      </c>
      <c r="I282" s="1" t="s">
        <v>497</v>
      </c>
      <c r="J282" s="1" t="s">
        <v>78</v>
      </c>
      <c r="K282" s="1" t="s">
        <v>78</v>
      </c>
      <c r="L282" s="1" t="s">
        <v>78</v>
      </c>
      <c r="M282" s="1" t="s">
        <v>96</v>
      </c>
      <c r="N282" s="1" t="s">
        <v>72</v>
      </c>
      <c r="O282" s="16" t="s">
        <v>1880</v>
      </c>
      <c r="P282" s="1" t="s">
        <v>813</v>
      </c>
      <c r="Q282" s="1" t="s">
        <v>813</v>
      </c>
      <c r="R282" s="1" t="s">
        <v>9057</v>
      </c>
      <c r="S282" s="1" t="s">
        <v>84</v>
      </c>
      <c r="T282" s="1" t="s">
        <v>72</v>
      </c>
      <c r="U282" s="1" t="s">
        <v>140</v>
      </c>
      <c r="V282" s="1" t="s">
        <v>141</v>
      </c>
      <c r="W282" s="1" t="s">
        <v>126</v>
      </c>
      <c r="X282" s="1">
        <v>60</v>
      </c>
      <c r="Y282" s="1" t="s">
        <v>88</v>
      </c>
      <c r="Z282" s="1" t="s">
        <v>72</v>
      </c>
      <c r="AA282" s="1" t="s">
        <v>954</v>
      </c>
      <c r="AB282" s="1" t="s">
        <v>90</v>
      </c>
      <c r="AC282" s="1" t="s">
        <v>91</v>
      </c>
      <c r="AD282" s="1" t="s">
        <v>92</v>
      </c>
      <c r="AE282" s="1" t="s">
        <v>72</v>
      </c>
      <c r="AF282" s="1" t="s">
        <v>72</v>
      </c>
      <c r="AG282" s="1" t="s">
        <v>72</v>
      </c>
      <c r="AH282" s="1" t="s">
        <v>72</v>
      </c>
      <c r="AI282" s="1" t="s">
        <v>72</v>
      </c>
      <c r="AJ282" s="1" t="s">
        <v>72</v>
      </c>
      <c r="AK282" s="1" t="s">
        <v>220</v>
      </c>
      <c r="AL282" s="1" t="s">
        <v>72</v>
      </c>
      <c r="AM282" s="1" t="s">
        <v>72</v>
      </c>
      <c r="AN282" s="3">
        <v>44548</v>
      </c>
      <c r="AO282" s="1" t="s">
        <v>1881</v>
      </c>
      <c r="AP282" s="1" t="s">
        <v>72</v>
      </c>
      <c r="AQ282" s="1" t="s">
        <v>247</v>
      </c>
      <c r="AR282" s="1">
        <v>4</v>
      </c>
      <c r="AS282" s="1" t="s">
        <v>1882</v>
      </c>
      <c r="AT282" s="1" t="s">
        <v>75</v>
      </c>
      <c r="AU282" s="1" t="s">
        <v>72</v>
      </c>
      <c r="AV282" s="1" t="s">
        <v>88</v>
      </c>
      <c r="AW282" s="1" t="s">
        <v>96</v>
      </c>
      <c r="AX282" s="1" t="s">
        <v>72</v>
      </c>
      <c r="AY282" s="1" t="s">
        <v>1343</v>
      </c>
      <c r="AZ282" s="1" t="s">
        <v>72</v>
      </c>
      <c r="BA282" s="1">
        <v>63</v>
      </c>
      <c r="BB282" s="21" t="s">
        <v>100</v>
      </c>
      <c r="BC282" s="16"/>
    </row>
    <row r="283" spans="1:55" ht="18.600000000000001" customHeight="1">
      <c r="A283" s="1" t="s">
        <v>1883</v>
      </c>
      <c r="B283" s="1">
        <v>210239</v>
      </c>
      <c r="C283" s="1" t="s">
        <v>71</v>
      </c>
      <c r="D283" s="3">
        <v>44559</v>
      </c>
      <c r="E283" s="1" t="s">
        <v>776</v>
      </c>
      <c r="F283" s="1" t="s">
        <v>1884</v>
      </c>
      <c r="G283" s="1" t="s">
        <v>75</v>
      </c>
      <c r="H283" s="1" t="s">
        <v>960</v>
      </c>
      <c r="I283" s="1" t="s">
        <v>77</v>
      </c>
      <c r="J283" s="1" t="s">
        <v>78</v>
      </c>
      <c r="K283" s="1" t="s">
        <v>78</v>
      </c>
      <c r="L283" s="1" t="s">
        <v>78</v>
      </c>
      <c r="M283" s="1" t="s">
        <v>79</v>
      </c>
      <c r="N283" s="1" t="s">
        <v>72</v>
      </c>
      <c r="O283" s="19" t="s">
        <v>1885</v>
      </c>
      <c r="P283" s="1" t="s">
        <v>83</v>
      </c>
      <c r="Q283" s="1" t="s">
        <v>123</v>
      </c>
      <c r="R283" s="1" t="s">
        <v>9043</v>
      </c>
      <c r="S283" s="1" t="s">
        <v>443</v>
      </c>
      <c r="T283" s="1" t="s">
        <v>72</v>
      </c>
      <c r="U283" s="1" t="s">
        <v>444</v>
      </c>
      <c r="V283" s="1" t="s">
        <v>1721</v>
      </c>
      <c r="W283" s="1" t="s">
        <v>87</v>
      </c>
      <c r="X283" s="1">
        <v>55</v>
      </c>
      <c r="Y283" s="1" t="s">
        <v>88</v>
      </c>
      <c r="Z283" s="1">
        <v>3.8</v>
      </c>
      <c r="AA283" s="1" t="s">
        <v>954</v>
      </c>
      <c r="AB283" s="1" t="s">
        <v>90</v>
      </c>
      <c r="AC283" s="1" t="s">
        <v>91</v>
      </c>
      <c r="AD283" s="1" t="s">
        <v>216</v>
      </c>
      <c r="AE283" s="1" t="s">
        <v>72</v>
      </c>
      <c r="AF283" s="1" t="s">
        <v>254</v>
      </c>
      <c r="AG283" s="1">
        <v>2</v>
      </c>
      <c r="AH283" s="1" t="s">
        <v>367</v>
      </c>
      <c r="AI283" s="1">
        <v>3</v>
      </c>
      <c r="AJ283" s="1" t="s">
        <v>1886</v>
      </c>
      <c r="AK283" s="1" t="s">
        <v>447</v>
      </c>
      <c r="AL283" s="1" t="s">
        <v>263</v>
      </c>
      <c r="AM283" s="1" t="s">
        <v>1887</v>
      </c>
      <c r="AN283" s="3">
        <v>44560</v>
      </c>
      <c r="AO283" s="1" t="s">
        <v>1888</v>
      </c>
      <c r="AP283" s="1" t="s">
        <v>72</v>
      </c>
      <c r="AQ283" s="1" t="s">
        <v>800</v>
      </c>
      <c r="AR283" s="1">
        <v>4</v>
      </c>
      <c r="AS283" s="1" t="s">
        <v>589</v>
      </c>
      <c r="AT283" s="1" t="s">
        <v>75</v>
      </c>
      <c r="AU283" s="1" t="s">
        <v>72</v>
      </c>
      <c r="AV283" s="1" t="s">
        <v>88</v>
      </c>
      <c r="AW283" s="1" t="s">
        <v>79</v>
      </c>
      <c r="AX283" s="1" t="s">
        <v>1795</v>
      </c>
      <c r="AY283" s="1" t="s">
        <v>72</v>
      </c>
      <c r="AZ283" s="1" t="s">
        <v>72</v>
      </c>
      <c r="BA283" s="1" t="s">
        <v>72</v>
      </c>
      <c r="BB283" s="1" t="s">
        <v>160</v>
      </c>
      <c r="BC283" s="1" t="s">
        <v>768</v>
      </c>
    </row>
    <row r="284" spans="1:55" ht="18.600000000000001" customHeight="1">
      <c r="A284" s="1" t="s">
        <v>1889</v>
      </c>
      <c r="B284" s="1">
        <v>210240</v>
      </c>
      <c r="C284" s="1" t="s">
        <v>71</v>
      </c>
      <c r="D284" s="3">
        <v>44560</v>
      </c>
      <c r="E284" s="1" t="s">
        <v>776</v>
      </c>
      <c r="F284" s="1" t="s">
        <v>1890</v>
      </c>
      <c r="G284" s="1" t="s">
        <v>75</v>
      </c>
      <c r="H284" s="1" t="s">
        <v>617</v>
      </c>
      <c r="I284" s="1" t="s">
        <v>77</v>
      </c>
      <c r="J284" s="1" t="s">
        <v>78</v>
      </c>
      <c r="K284" s="1" t="s">
        <v>78</v>
      </c>
      <c r="L284" s="1" t="s">
        <v>78</v>
      </c>
      <c r="M284" s="1" t="s">
        <v>96</v>
      </c>
      <c r="N284" s="1" t="s">
        <v>72</v>
      </c>
      <c r="O284" s="16" t="s">
        <v>1891</v>
      </c>
      <c r="P284" s="1" t="s">
        <v>83</v>
      </c>
      <c r="Q284" s="1" t="s">
        <v>123</v>
      </c>
      <c r="R284" s="1" t="s">
        <v>9043</v>
      </c>
      <c r="S284" s="1" t="s">
        <v>84</v>
      </c>
      <c r="T284" s="1" t="s">
        <v>72</v>
      </c>
      <c r="U284" s="1" t="s">
        <v>940</v>
      </c>
      <c r="V284" s="1" t="s">
        <v>1892</v>
      </c>
      <c r="W284" s="1" t="s">
        <v>126</v>
      </c>
      <c r="X284" s="1">
        <v>50</v>
      </c>
      <c r="Y284" s="1" t="s">
        <v>88</v>
      </c>
      <c r="Z284" s="1">
        <v>3.6</v>
      </c>
      <c r="AA284" s="1" t="s">
        <v>414</v>
      </c>
      <c r="AB284" s="1" t="s">
        <v>90</v>
      </c>
      <c r="AC284" s="1" t="s">
        <v>91</v>
      </c>
      <c r="AD284" s="1" t="s">
        <v>216</v>
      </c>
      <c r="AE284" s="1" t="s">
        <v>72</v>
      </c>
      <c r="AF284" s="1" t="s">
        <v>254</v>
      </c>
      <c r="AG284" s="1">
        <v>2</v>
      </c>
      <c r="AH284" s="1" t="s">
        <v>367</v>
      </c>
      <c r="AI284" s="1">
        <v>3</v>
      </c>
      <c r="AJ284" s="1" t="s">
        <v>231</v>
      </c>
      <c r="AK284" s="1" t="s">
        <v>220</v>
      </c>
      <c r="AL284" s="1" t="s">
        <v>878</v>
      </c>
      <c r="AM284" s="1" t="s">
        <v>72</v>
      </c>
      <c r="AN284" s="3">
        <v>44561</v>
      </c>
      <c r="AO284" s="1" t="s">
        <v>1893</v>
      </c>
      <c r="AP284" s="1" t="s">
        <v>72</v>
      </c>
      <c r="AQ284" s="1" t="s">
        <v>800</v>
      </c>
      <c r="AR284" s="1">
        <v>4</v>
      </c>
      <c r="AS284" s="1" t="s">
        <v>1894</v>
      </c>
      <c r="AT284" s="1" t="s">
        <v>75</v>
      </c>
      <c r="AU284" s="1" t="s">
        <v>72</v>
      </c>
      <c r="AV284" s="1" t="s">
        <v>88</v>
      </c>
      <c r="AW284" s="1" t="s">
        <v>96</v>
      </c>
      <c r="AX284" s="1" t="s">
        <v>72</v>
      </c>
      <c r="AY284" s="1" t="s">
        <v>1343</v>
      </c>
      <c r="AZ284" s="1" t="s">
        <v>72</v>
      </c>
      <c r="BA284" s="1">
        <f>35+(3*9)</f>
        <v>62</v>
      </c>
      <c r="BB284" s="21" t="s">
        <v>100</v>
      </c>
      <c r="BC284" s="16"/>
    </row>
    <row r="285" spans="1:55" ht="18.600000000000001" customHeight="1">
      <c r="A285" s="1" t="s">
        <v>1895</v>
      </c>
      <c r="B285" s="1">
        <v>220001</v>
      </c>
      <c r="C285" s="1" t="s">
        <v>497</v>
      </c>
      <c r="D285" s="3">
        <v>44564</v>
      </c>
      <c r="E285" s="1" t="s">
        <v>1896</v>
      </c>
      <c r="F285" s="1" t="s">
        <v>1897</v>
      </c>
      <c r="G285" s="1" t="s">
        <v>75</v>
      </c>
      <c r="H285" s="1" t="s">
        <v>1812</v>
      </c>
      <c r="I285" s="1" t="s">
        <v>497</v>
      </c>
      <c r="J285" s="1" t="s">
        <v>78</v>
      </c>
      <c r="K285" s="1" t="s">
        <v>78</v>
      </c>
      <c r="L285" s="1" t="s">
        <v>1898</v>
      </c>
      <c r="M285" s="1" t="s">
        <v>1898</v>
      </c>
      <c r="N285" s="34" t="s">
        <v>72</v>
      </c>
      <c r="O285" s="1" t="s">
        <v>1899</v>
      </c>
      <c r="P285" s="1" t="s">
        <v>813</v>
      </c>
      <c r="Q285" s="1" t="s">
        <v>813</v>
      </c>
      <c r="R285" s="1" t="s">
        <v>9057</v>
      </c>
      <c r="S285" s="1" t="s">
        <v>84</v>
      </c>
      <c r="T285" s="1" t="s">
        <v>72</v>
      </c>
      <c r="U285" s="1" t="s">
        <v>944</v>
      </c>
      <c r="V285" s="1" t="s">
        <v>1901</v>
      </c>
      <c r="W285" s="1" t="s">
        <v>87</v>
      </c>
      <c r="X285" s="1">
        <v>63</v>
      </c>
      <c r="Y285" s="1" t="s">
        <v>88</v>
      </c>
      <c r="Z285" s="1">
        <v>3.8</v>
      </c>
      <c r="AA285" s="1" t="s">
        <v>954</v>
      </c>
      <c r="AB285" s="1" t="s">
        <v>90</v>
      </c>
      <c r="AC285" s="1" t="s">
        <v>91</v>
      </c>
      <c r="AD285" s="1" t="s">
        <v>92</v>
      </c>
      <c r="AE285" s="1" t="s">
        <v>72</v>
      </c>
      <c r="AF285" s="1" t="s">
        <v>217</v>
      </c>
      <c r="AG285" s="1">
        <v>2</v>
      </c>
      <c r="AH285" s="1" t="s">
        <v>1218</v>
      </c>
      <c r="AI285" s="1" t="s">
        <v>72</v>
      </c>
      <c r="AJ285" s="1" t="s">
        <v>72</v>
      </c>
      <c r="AK285" s="1" t="s">
        <v>220</v>
      </c>
      <c r="AL285" s="1" t="s">
        <v>72</v>
      </c>
      <c r="AM285" s="1" t="s">
        <v>72</v>
      </c>
      <c r="AN285" s="3">
        <v>44564</v>
      </c>
      <c r="AO285" s="1" t="s">
        <v>1902</v>
      </c>
      <c r="AP285" s="1" t="s">
        <v>1902</v>
      </c>
      <c r="AQ285" s="1" t="s">
        <v>1675</v>
      </c>
      <c r="AR285" s="1">
        <v>15</v>
      </c>
      <c r="AS285" s="1" t="s">
        <v>1398</v>
      </c>
      <c r="AT285" s="1" t="s">
        <v>75</v>
      </c>
      <c r="AU285" s="1" t="s">
        <v>72</v>
      </c>
      <c r="AV285" s="1" t="s">
        <v>88</v>
      </c>
      <c r="AW285" s="1" t="s">
        <v>96</v>
      </c>
      <c r="AX285" s="1" t="s">
        <v>72</v>
      </c>
      <c r="AY285" s="1" t="s">
        <v>1343</v>
      </c>
      <c r="AZ285" s="1" t="s">
        <v>72</v>
      </c>
      <c r="BA285" s="1">
        <v>35</v>
      </c>
      <c r="BB285" s="1" t="s">
        <v>99</v>
      </c>
      <c r="BC285" s="1"/>
    </row>
    <row r="286" spans="1:55" ht="18.600000000000001" customHeight="1">
      <c r="A286" s="1" t="s">
        <v>1905</v>
      </c>
      <c r="B286" s="1">
        <v>220002</v>
      </c>
      <c r="C286" s="1" t="s">
        <v>497</v>
      </c>
      <c r="D286" s="3">
        <v>44565</v>
      </c>
      <c r="E286" s="1" t="s">
        <v>1896</v>
      </c>
      <c r="F286" s="1" t="s">
        <v>1906</v>
      </c>
      <c r="G286" s="1" t="s">
        <v>75</v>
      </c>
      <c r="H286" s="1" t="s">
        <v>1542</v>
      </c>
      <c r="I286" s="1" t="s">
        <v>497</v>
      </c>
      <c r="J286" s="1" t="s">
        <v>78</v>
      </c>
      <c r="K286" s="1" t="s">
        <v>78</v>
      </c>
      <c r="L286" s="1" t="s">
        <v>1898</v>
      </c>
      <c r="M286" s="1" t="s">
        <v>1898</v>
      </c>
      <c r="N286" s="34" t="s">
        <v>72</v>
      </c>
      <c r="O286" s="1" t="s">
        <v>1907</v>
      </c>
      <c r="P286" s="1" t="s">
        <v>778</v>
      </c>
      <c r="Q286" s="1" t="s">
        <v>779</v>
      </c>
      <c r="R286" s="1" t="s">
        <v>9036</v>
      </c>
      <c r="S286" s="1" t="s">
        <v>443</v>
      </c>
      <c r="T286" s="1" t="s">
        <v>72</v>
      </c>
      <c r="U286" s="1" t="s">
        <v>444</v>
      </c>
      <c r="V286" s="1" t="s">
        <v>444</v>
      </c>
      <c r="W286" s="1" t="s">
        <v>87</v>
      </c>
      <c r="X286" s="1">
        <v>75</v>
      </c>
      <c r="Y286" s="1" t="s">
        <v>88</v>
      </c>
      <c r="Z286" s="1">
        <v>5.4</v>
      </c>
      <c r="AA286" s="1" t="s">
        <v>954</v>
      </c>
      <c r="AB286" s="1" t="s">
        <v>90</v>
      </c>
      <c r="AC286" s="1" t="s">
        <v>91</v>
      </c>
      <c r="AD286" s="1" t="s">
        <v>92</v>
      </c>
      <c r="AE286" s="1" t="s">
        <v>72</v>
      </c>
      <c r="AF286" s="1" t="s">
        <v>254</v>
      </c>
      <c r="AG286" s="1" t="s">
        <v>72</v>
      </c>
      <c r="AH286" s="1" t="s">
        <v>1908</v>
      </c>
      <c r="AI286" s="1" t="s">
        <v>72</v>
      </c>
      <c r="AJ286" s="1" t="s">
        <v>72</v>
      </c>
      <c r="AK286" s="1" t="s">
        <v>447</v>
      </c>
      <c r="AL286" s="1" t="s">
        <v>72</v>
      </c>
      <c r="AM286" s="1" t="s">
        <v>72</v>
      </c>
      <c r="AN286" s="3">
        <v>44565</v>
      </c>
      <c r="AO286" s="1" t="s">
        <v>1852</v>
      </c>
      <c r="AP286" s="1" t="s">
        <v>1852</v>
      </c>
      <c r="AQ286" s="1" t="s">
        <v>1794</v>
      </c>
      <c r="AR286" s="1">
        <v>15</v>
      </c>
      <c r="AS286" s="1" t="s">
        <v>742</v>
      </c>
      <c r="AT286" s="1" t="s">
        <v>75</v>
      </c>
      <c r="AU286" s="1" t="s">
        <v>72</v>
      </c>
      <c r="AV286" s="1" t="s">
        <v>88</v>
      </c>
      <c r="AW286" s="1" t="s">
        <v>96</v>
      </c>
      <c r="AX286" s="1" t="s">
        <v>72</v>
      </c>
      <c r="AY286" s="1" t="s">
        <v>1546</v>
      </c>
      <c r="AZ286" s="1" t="s">
        <v>72</v>
      </c>
      <c r="BA286" s="1">
        <v>46</v>
      </c>
      <c r="BB286" s="1" t="s">
        <v>99</v>
      </c>
      <c r="BC286" s="1"/>
    </row>
    <row r="287" spans="1:55" ht="18.600000000000001" customHeight="1">
      <c r="A287" s="1" t="s">
        <v>1913</v>
      </c>
      <c r="B287" s="1">
        <v>220003</v>
      </c>
      <c r="C287" s="1" t="s">
        <v>71</v>
      </c>
      <c r="D287" s="3">
        <v>44569</v>
      </c>
      <c r="E287" s="1" t="s">
        <v>1896</v>
      </c>
      <c r="F287" s="1" t="s">
        <v>1914</v>
      </c>
      <c r="G287" s="1" t="s">
        <v>75</v>
      </c>
      <c r="H287" s="1" t="s">
        <v>1915</v>
      </c>
      <c r="I287" s="1" t="s">
        <v>77</v>
      </c>
      <c r="J287" s="1" t="s">
        <v>78</v>
      </c>
      <c r="K287" s="1" t="s">
        <v>78</v>
      </c>
      <c r="L287" s="1" t="s">
        <v>1898</v>
      </c>
      <c r="M287" s="1" t="s">
        <v>1898</v>
      </c>
      <c r="N287" s="34" t="s">
        <v>72</v>
      </c>
      <c r="O287" s="1" t="s">
        <v>1916</v>
      </c>
      <c r="P287" s="1" t="s">
        <v>778</v>
      </c>
      <c r="Q287" s="1" t="s">
        <v>779</v>
      </c>
      <c r="R287" s="1" t="s">
        <v>9036</v>
      </c>
      <c r="S287" s="1" t="s">
        <v>84</v>
      </c>
      <c r="T287" s="1" t="s">
        <v>72</v>
      </c>
      <c r="U287" s="1" t="s">
        <v>140</v>
      </c>
      <c r="V287" s="1" t="s">
        <v>140</v>
      </c>
      <c r="W287" s="1" t="s">
        <v>126</v>
      </c>
      <c r="X287" s="1">
        <v>75</v>
      </c>
      <c r="Y287" s="1" t="s">
        <v>88</v>
      </c>
      <c r="Z287" s="1">
        <v>6.7</v>
      </c>
      <c r="AA287" s="1" t="s">
        <v>414</v>
      </c>
      <c r="AB287" s="1" t="s">
        <v>90</v>
      </c>
      <c r="AC287" s="1" t="s">
        <v>91</v>
      </c>
      <c r="AD287" s="1" t="s">
        <v>92</v>
      </c>
      <c r="AE287" s="1" t="s">
        <v>72</v>
      </c>
      <c r="AF287" s="1" t="s">
        <v>254</v>
      </c>
      <c r="AG287" s="1" t="s">
        <v>72</v>
      </c>
      <c r="AH287" s="1" t="s">
        <v>796</v>
      </c>
      <c r="AI287" s="1" t="s">
        <v>72</v>
      </c>
      <c r="AJ287" s="1" t="s">
        <v>72</v>
      </c>
      <c r="AK287" s="1" t="s">
        <v>220</v>
      </c>
      <c r="AL287" s="1" t="s">
        <v>878</v>
      </c>
      <c r="AM287" s="1" t="s">
        <v>72</v>
      </c>
      <c r="AN287" s="3">
        <v>44569</v>
      </c>
      <c r="AO287" s="1" t="s">
        <v>1917</v>
      </c>
      <c r="AP287" s="1" t="s">
        <v>1917</v>
      </c>
      <c r="AQ287" s="1" t="s">
        <v>1675</v>
      </c>
      <c r="AR287" s="1">
        <v>15</v>
      </c>
      <c r="AS287" s="1" t="s">
        <v>183</v>
      </c>
      <c r="AT287" s="1" t="s">
        <v>75</v>
      </c>
      <c r="AU287" s="1" t="s">
        <v>72</v>
      </c>
      <c r="AV287" s="1" t="s">
        <v>88</v>
      </c>
      <c r="AW287" s="1" t="s">
        <v>96</v>
      </c>
      <c r="AX287" s="1" t="s">
        <v>72</v>
      </c>
      <c r="AY287" s="1" t="s">
        <v>1343</v>
      </c>
      <c r="AZ287" s="1" t="s">
        <v>72</v>
      </c>
      <c r="BA287" s="1">
        <v>35</v>
      </c>
      <c r="BB287" s="1" t="s">
        <v>160</v>
      </c>
      <c r="BC287" s="1" t="s">
        <v>1918</v>
      </c>
    </row>
    <row r="288" spans="1:55" ht="18.600000000000001" customHeight="1">
      <c r="A288" s="1" t="s">
        <v>1919</v>
      </c>
      <c r="B288" s="1">
        <v>220004</v>
      </c>
      <c r="C288" s="1" t="s">
        <v>497</v>
      </c>
      <c r="D288" s="3">
        <v>44571</v>
      </c>
      <c r="E288" s="1" t="s">
        <v>1896</v>
      </c>
      <c r="F288" s="1" t="s">
        <v>1920</v>
      </c>
      <c r="G288" s="1" t="s">
        <v>75</v>
      </c>
      <c r="H288" s="1" t="s">
        <v>830</v>
      </c>
      <c r="I288" s="1" t="s">
        <v>497</v>
      </c>
      <c r="J288" s="1" t="s">
        <v>78</v>
      </c>
      <c r="K288" s="1" t="s">
        <v>78</v>
      </c>
      <c r="L288" s="1" t="s">
        <v>1898</v>
      </c>
      <c r="M288" s="1" t="s">
        <v>1898</v>
      </c>
      <c r="N288" s="34" t="s">
        <v>72</v>
      </c>
      <c r="O288" s="1" t="s">
        <v>1921</v>
      </c>
      <c r="P288" s="1" t="s">
        <v>813</v>
      </c>
      <c r="Q288" s="1" t="s">
        <v>813</v>
      </c>
      <c r="R288" s="1" t="s">
        <v>9057</v>
      </c>
      <c r="S288" s="1" t="s">
        <v>84</v>
      </c>
      <c r="T288" s="1" t="s">
        <v>72</v>
      </c>
      <c r="U288" s="1" t="s">
        <v>124</v>
      </c>
      <c r="V288" s="1" t="s">
        <v>1922</v>
      </c>
      <c r="W288" s="1" t="s">
        <v>126</v>
      </c>
      <c r="X288" s="1">
        <v>54</v>
      </c>
      <c r="Y288" s="1" t="s">
        <v>88</v>
      </c>
      <c r="Z288" s="1">
        <v>3.8</v>
      </c>
      <c r="AA288" s="1" t="s">
        <v>954</v>
      </c>
      <c r="AB288" s="1" t="s">
        <v>90</v>
      </c>
      <c r="AC288" s="1" t="s">
        <v>91</v>
      </c>
      <c r="AD288" s="1" t="s">
        <v>92</v>
      </c>
      <c r="AE288" s="1" t="s">
        <v>72</v>
      </c>
      <c r="AF288" s="1" t="s">
        <v>217</v>
      </c>
      <c r="AG288" s="1">
        <v>2</v>
      </c>
      <c r="AH288" s="21" t="s">
        <v>1923</v>
      </c>
      <c r="AI288" s="1" t="s">
        <v>72</v>
      </c>
      <c r="AJ288" s="1" t="s">
        <v>72</v>
      </c>
      <c r="AK288" s="1" t="s">
        <v>220</v>
      </c>
      <c r="AL288" s="1" t="s">
        <v>72</v>
      </c>
      <c r="AM288" s="1" t="s">
        <v>72</v>
      </c>
      <c r="AN288" s="3">
        <v>44571</v>
      </c>
      <c r="AO288" s="1" t="s">
        <v>1924</v>
      </c>
      <c r="AP288" s="1" t="s">
        <v>1924</v>
      </c>
      <c r="AQ288" s="1" t="s">
        <v>1675</v>
      </c>
      <c r="AR288" s="1">
        <v>15</v>
      </c>
      <c r="AS288" s="1" t="s">
        <v>1398</v>
      </c>
      <c r="AT288" s="1" t="s">
        <v>75</v>
      </c>
      <c r="AU288" s="1" t="s">
        <v>75</v>
      </c>
      <c r="AV288" s="1" t="s">
        <v>88</v>
      </c>
      <c r="AW288" s="1" t="s">
        <v>96</v>
      </c>
      <c r="AX288" s="1" t="s">
        <v>72</v>
      </c>
      <c r="AY288" s="1" t="s">
        <v>1343</v>
      </c>
      <c r="AZ288" s="1" t="s">
        <v>72</v>
      </c>
      <c r="BA288" s="1">
        <v>87</v>
      </c>
      <c r="BB288" s="1" t="s">
        <v>99</v>
      </c>
      <c r="BC288" s="1"/>
    </row>
    <row r="289" spans="1:55" ht="18.600000000000001" customHeight="1">
      <c r="A289" s="1" t="s">
        <v>1925</v>
      </c>
      <c r="B289" s="1">
        <v>220005</v>
      </c>
      <c r="C289" s="1" t="s">
        <v>497</v>
      </c>
      <c r="D289" s="3">
        <v>44571</v>
      </c>
      <c r="E289" s="1" t="s">
        <v>1896</v>
      </c>
      <c r="F289" s="1" t="s">
        <v>1926</v>
      </c>
      <c r="G289" s="1" t="s">
        <v>75</v>
      </c>
      <c r="H289" s="1" t="s">
        <v>1812</v>
      </c>
      <c r="I289" s="1" t="s">
        <v>497</v>
      </c>
      <c r="J289" s="1" t="s">
        <v>78</v>
      </c>
      <c r="K289" s="1" t="s">
        <v>78</v>
      </c>
      <c r="L289" s="1" t="s">
        <v>1898</v>
      </c>
      <c r="M289" s="1" t="s">
        <v>1927</v>
      </c>
      <c r="N289" s="34" t="s">
        <v>72</v>
      </c>
      <c r="O289" s="8" t="s">
        <v>1928</v>
      </c>
      <c r="P289" s="1" t="s">
        <v>778</v>
      </c>
      <c r="Q289" s="1" t="s">
        <v>779</v>
      </c>
      <c r="R289" s="1" t="s">
        <v>9036</v>
      </c>
      <c r="S289" s="1" t="s">
        <v>84</v>
      </c>
      <c r="T289" s="1" t="s">
        <v>72</v>
      </c>
      <c r="U289" s="1" t="s">
        <v>140</v>
      </c>
      <c r="V289" s="1" t="s">
        <v>140</v>
      </c>
      <c r="W289" s="1" t="s">
        <v>126</v>
      </c>
      <c r="X289" s="1">
        <v>50</v>
      </c>
      <c r="Y289" s="1" t="s">
        <v>88</v>
      </c>
      <c r="Z289" s="1">
        <v>5.0999999999999996</v>
      </c>
      <c r="AA289" s="1" t="s">
        <v>299</v>
      </c>
      <c r="AB289" s="1" t="s">
        <v>90</v>
      </c>
      <c r="AC289" s="1" t="s">
        <v>91</v>
      </c>
      <c r="AD289" s="1" t="s">
        <v>92</v>
      </c>
      <c r="AE289" s="1" t="s">
        <v>72</v>
      </c>
      <c r="AF289" s="1" t="s">
        <v>229</v>
      </c>
      <c r="AG289" s="1" t="s">
        <v>72</v>
      </c>
      <c r="AH289" s="1" t="s">
        <v>796</v>
      </c>
      <c r="AI289" s="1" t="s">
        <v>72</v>
      </c>
      <c r="AJ289" s="1" t="s">
        <v>72</v>
      </c>
      <c r="AK289" s="1" t="s">
        <v>220</v>
      </c>
      <c r="AL289" s="1" t="s">
        <v>878</v>
      </c>
      <c r="AM289" s="1" t="s">
        <v>72</v>
      </c>
      <c r="AN289" s="3">
        <v>44571</v>
      </c>
      <c r="AO289" s="1" t="s">
        <v>683</v>
      </c>
      <c r="AP289" s="1" t="s">
        <v>683</v>
      </c>
      <c r="AQ289" s="1" t="s">
        <v>1675</v>
      </c>
      <c r="AR289" s="1">
        <v>15</v>
      </c>
      <c r="AS289" s="1" t="s">
        <v>95</v>
      </c>
      <c r="AT289" s="1" t="s">
        <v>75</v>
      </c>
      <c r="AU289" s="1" t="s">
        <v>75</v>
      </c>
      <c r="AV289" s="1" t="s">
        <v>88</v>
      </c>
      <c r="AW289" s="1" t="s">
        <v>96</v>
      </c>
      <c r="AX289" s="1" t="s">
        <v>72</v>
      </c>
      <c r="AY289" s="1" t="s">
        <v>1343</v>
      </c>
      <c r="AZ289" s="1" t="s">
        <v>72</v>
      </c>
      <c r="BA289" s="1">
        <v>35</v>
      </c>
      <c r="BB289" s="1" t="s">
        <v>160</v>
      </c>
      <c r="BC289" s="1"/>
    </row>
    <row r="290" spans="1:55" ht="18.600000000000001" customHeight="1">
      <c r="A290" s="1" t="s">
        <v>1929</v>
      </c>
      <c r="B290" s="1">
        <v>220006</v>
      </c>
      <c r="C290" s="1" t="s">
        <v>71</v>
      </c>
      <c r="D290" s="3">
        <v>44574</v>
      </c>
      <c r="E290" s="1" t="s">
        <v>1896</v>
      </c>
      <c r="F290" s="1" t="s">
        <v>1930</v>
      </c>
      <c r="G290" s="1" t="s">
        <v>75</v>
      </c>
      <c r="H290" s="1" t="s">
        <v>1915</v>
      </c>
      <c r="I290" s="1" t="s">
        <v>77</v>
      </c>
      <c r="J290" s="1" t="s">
        <v>78</v>
      </c>
      <c r="K290" s="1" t="s">
        <v>78</v>
      </c>
      <c r="L290" s="1" t="s">
        <v>1898</v>
      </c>
      <c r="M290" s="1" t="s">
        <v>1898</v>
      </c>
      <c r="N290" s="1" t="s">
        <v>1931</v>
      </c>
      <c r="O290" s="1" t="s">
        <v>1932</v>
      </c>
      <c r="P290" s="1" t="s">
        <v>813</v>
      </c>
      <c r="Q290" s="1" t="s">
        <v>813</v>
      </c>
      <c r="R290" s="1" t="s">
        <v>9057</v>
      </c>
      <c r="S290" s="1" t="s">
        <v>84</v>
      </c>
      <c r="T290" s="1" t="s">
        <v>72</v>
      </c>
      <c r="U290" s="1" t="s">
        <v>140</v>
      </c>
      <c r="V290" s="1" t="s">
        <v>141</v>
      </c>
      <c r="W290" s="1" t="s">
        <v>126</v>
      </c>
      <c r="X290" s="1">
        <v>53</v>
      </c>
      <c r="Y290" s="1" t="s">
        <v>88</v>
      </c>
      <c r="Z290" s="1">
        <v>5.2</v>
      </c>
      <c r="AA290" s="1" t="s">
        <v>299</v>
      </c>
      <c r="AB290" s="1" t="s">
        <v>90</v>
      </c>
      <c r="AC290" s="1" t="s">
        <v>91</v>
      </c>
      <c r="AD290" s="1" t="s">
        <v>1217</v>
      </c>
      <c r="AE290" s="1" t="s">
        <v>72</v>
      </c>
      <c r="AF290" s="1" t="s">
        <v>217</v>
      </c>
      <c r="AG290" s="1">
        <v>2</v>
      </c>
      <c r="AH290" s="21" t="s">
        <v>1933</v>
      </c>
      <c r="AI290" s="1" t="s">
        <v>72</v>
      </c>
      <c r="AJ290" s="1" t="s">
        <v>72</v>
      </c>
      <c r="AK290" s="1" t="s">
        <v>220</v>
      </c>
      <c r="AL290" s="1" t="s">
        <v>72</v>
      </c>
      <c r="AM290" s="1" t="s">
        <v>72</v>
      </c>
      <c r="AN290" s="3">
        <v>44574</v>
      </c>
      <c r="AO290" s="1" t="s">
        <v>1184</v>
      </c>
      <c r="AP290" s="1" t="s">
        <v>1184</v>
      </c>
      <c r="AQ290" s="1" t="s">
        <v>1675</v>
      </c>
      <c r="AR290" s="1">
        <v>15</v>
      </c>
      <c r="AS290" s="1" t="s">
        <v>1934</v>
      </c>
      <c r="AT290" s="1" t="s">
        <v>88</v>
      </c>
      <c r="AU290" s="1" t="s">
        <v>88</v>
      </c>
      <c r="AV290" s="1" t="s">
        <v>88</v>
      </c>
      <c r="AW290" s="1" t="s">
        <v>96</v>
      </c>
      <c r="AX290" s="1" t="s">
        <v>72</v>
      </c>
      <c r="AY290" s="1" t="s">
        <v>1343</v>
      </c>
      <c r="AZ290" s="1" t="s">
        <v>72</v>
      </c>
      <c r="BA290" s="1">
        <v>49</v>
      </c>
      <c r="BB290" s="21" t="s">
        <v>100</v>
      </c>
      <c r="BC290" s="1"/>
    </row>
    <row r="291" spans="1:55" ht="18.600000000000001" customHeight="1">
      <c r="A291" s="1" t="s">
        <v>1935</v>
      </c>
      <c r="B291" s="1">
        <v>220007</v>
      </c>
      <c r="C291" s="1" t="s">
        <v>497</v>
      </c>
      <c r="D291" s="3">
        <v>44575</v>
      </c>
      <c r="E291" s="1" t="s">
        <v>1896</v>
      </c>
      <c r="F291" s="1" t="s">
        <v>1936</v>
      </c>
      <c r="G291" s="1" t="s">
        <v>75</v>
      </c>
      <c r="H291" s="1" t="s">
        <v>1812</v>
      </c>
      <c r="I291" s="1" t="s">
        <v>497</v>
      </c>
      <c r="J291" s="1" t="s">
        <v>78</v>
      </c>
      <c r="K291" s="1" t="s">
        <v>78</v>
      </c>
      <c r="L291" s="1" t="s">
        <v>1927</v>
      </c>
      <c r="M291" s="1" t="s">
        <v>1927</v>
      </c>
      <c r="N291" s="34" t="s">
        <v>72</v>
      </c>
      <c r="O291" s="1" t="s">
        <v>1937</v>
      </c>
      <c r="P291" s="1" t="s">
        <v>813</v>
      </c>
      <c r="Q291" s="1" t="s">
        <v>813</v>
      </c>
      <c r="R291" s="1" t="s">
        <v>9057</v>
      </c>
      <c r="S291" s="1" t="s">
        <v>84</v>
      </c>
      <c r="T291" s="1" t="s">
        <v>72</v>
      </c>
      <c r="U291" s="1" t="s">
        <v>196</v>
      </c>
      <c r="V291" s="1" t="s">
        <v>1938</v>
      </c>
      <c r="W291" s="1" t="s">
        <v>87</v>
      </c>
      <c r="X291" s="1">
        <v>31</v>
      </c>
      <c r="Y291" s="1" t="s">
        <v>88</v>
      </c>
      <c r="Z291" s="39">
        <v>5</v>
      </c>
      <c r="AA291" s="1" t="s">
        <v>299</v>
      </c>
      <c r="AB291" s="1" t="s">
        <v>90</v>
      </c>
      <c r="AC291" s="1" t="s">
        <v>970</v>
      </c>
      <c r="AD291" s="1" t="s">
        <v>1939</v>
      </c>
      <c r="AE291" s="1" t="s">
        <v>72</v>
      </c>
      <c r="AF291" s="1" t="s">
        <v>254</v>
      </c>
      <c r="AG291" s="1">
        <v>2</v>
      </c>
      <c r="AH291" s="21" t="s">
        <v>1322</v>
      </c>
      <c r="AI291" s="1" t="s">
        <v>72</v>
      </c>
      <c r="AJ291" s="1" t="s">
        <v>72</v>
      </c>
      <c r="AK291" s="1" t="s">
        <v>220</v>
      </c>
      <c r="AL291" s="1" t="s">
        <v>72</v>
      </c>
      <c r="AM291" s="1" t="s">
        <v>72</v>
      </c>
      <c r="AN291" s="3">
        <v>44575</v>
      </c>
      <c r="AO291" s="1" t="s">
        <v>1940</v>
      </c>
      <c r="AP291" s="1" t="s">
        <v>1941</v>
      </c>
      <c r="AQ291" s="1" t="s">
        <v>1675</v>
      </c>
      <c r="AR291" s="1">
        <v>15</v>
      </c>
      <c r="AS291" s="1" t="s">
        <v>742</v>
      </c>
      <c r="AT291" s="1" t="s">
        <v>75</v>
      </c>
      <c r="AU291" s="1" t="s">
        <v>75</v>
      </c>
      <c r="AV291" s="1" t="s">
        <v>88</v>
      </c>
      <c r="AW291" s="1" t="s">
        <v>96</v>
      </c>
      <c r="AX291" s="1" t="s">
        <v>72</v>
      </c>
      <c r="AY291" s="1" t="s">
        <v>1343</v>
      </c>
      <c r="AZ291" s="1" t="s">
        <v>72</v>
      </c>
      <c r="BA291" s="1">
        <v>45</v>
      </c>
      <c r="BB291" s="1" t="s">
        <v>160</v>
      </c>
      <c r="BC291" s="1"/>
    </row>
    <row r="292" spans="1:55" ht="18.600000000000001" customHeight="1">
      <c r="A292" s="1" t="s">
        <v>1944</v>
      </c>
      <c r="B292" s="1">
        <v>220008</v>
      </c>
      <c r="C292" s="1" t="s">
        <v>71</v>
      </c>
      <c r="D292" s="3">
        <v>44579</v>
      </c>
      <c r="E292" s="1" t="s">
        <v>1896</v>
      </c>
      <c r="F292" s="1" t="s">
        <v>1945</v>
      </c>
      <c r="G292" s="1" t="s">
        <v>75</v>
      </c>
      <c r="H292" s="1" t="s">
        <v>1915</v>
      </c>
      <c r="I292" s="1" t="s">
        <v>77</v>
      </c>
      <c r="J292" s="1" t="s">
        <v>78</v>
      </c>
      <c r="K292" s="1" t="s">
        <v>78</v>
      </c>
      <c r="L292" s="1" t="s">
        <v>1898</v>
      </c>
      <c r="M292" s="1" t="s">
        <v>1898</v>
      </c>
      <c r="N292" s="34" t="s">
        <v>72</v>
      </c>
      <c r="O292" s="1" t="s">
        <v>1946</v>
      </c>
      <c r="P292" s="1" t="s">
        <v>813</v>
      </c>
      <c r="Q292" s="1" t="s">
        <v>813</v>
      </c>
      <c r="R292" s="1" t="s">
        <v>9057</v>
      </c>
      <c r="S292" s="1" t="s">
        <v>84</v>
      </c>
      <c r="T292" s="1" t="s">
        <v>72</v>
      </c>
      <c r="U292" s="1" t="s">
        <v>104</v>
      </c>
      <c r="V292" s="1" t="s">
        <v>1947</v>
      </c>
      <c r="W292" s="1" t="s">
        <v>87</v>
      </c>
      <c r="X292" s="1">
        <v>59</v>
      </c>
      <c r="Y292" s="1" t="s">
        <v>88</v>
      </c>
      <c r="Z292" s="1">
        <v>5.0999999999999996</v>
      </c>
      <c r="AA292" s="1" t="s">
        <v>299</v>
      </c>
      <c r="AB292" s="1" t="s">
        <v>90</v>
      </c>
      <c r="AC292" s="1" t="s">
        <v>91</v>
      </c>
      <c r="AD292" s="1" t="s">
        <v>1217</v>
      </c>
      <c r="AE292" s="1" t="s">
        <v>72</v>
      </c>
      <c r="AF292" s="1" t="s">
        <v>229</v>
      </c>
      <c r="AG292" s="1">
        <v>2</v>
      </c>
      <c r="AH292" s="21" t="s">
        <v>933</v>
      </c>
      <c r="AI292" s="1" t="s">
        <v>72</v>
      </c>
      <c r="AJ292" s="1" t="s">
        <v>72</v>
      </c>
      <c r="AK292" s="1" t="s">
        <v>220</v>
      </c>
      <c r="AL292" s="1" t="s">
        <v>72</v>
      </c>
      <c r="AM292" s="1" t="s">
        <v>72</v>
      </c>
      <c r="AN292" s="3">
        <v>44579</v>
      </c>
      <c r="AO292" s="1" t="s">
        <v>1948</v>
      </c>
      <c r="AP292" s="1" t="s">
        <v>1948</v>
      </c>
      <c r="AQ292" s="1" t="s">
        <v>1675</v>
      </c>
      <c r="AR292" s="1">
        <v>15</v>
      </c>
      <c r="AS292" s="1" t="s">
        <v>742</v>
      </c>
      <c r="AT292" s="1" t="s">
        <v>75</v>
      </c>
      <c r="AU292" s="1" t="s">
        <v>88</v>
      </c>
      <c r="AV292" s="1" t="s">
        <v>88</v>
      </c>
      <c r="AW292" s="1" t="s">
        <v>96</v>
      </c>
      <c r="AX292" s="1" t="s">
        <v>72</v>
      </c>
      <c r="AY292" s="1" t="s">
        <v>1343</v>
      </c>
      <c r="AZ292" s="1" t="s">
        <v>72</v>
      </c>
      <c r="BA292" s="40">
        <v>73</v>
      </c>
      <c r="BB292" s="21" t="s">
        <v>100</v>
      </c>
      <c r="BC292" s="1"/>
    </row>
    <row r="293" spans="1:55" ht="18.600000000000001" customHeight="1">
      <c r="A293" s="1">
        <v>220009</v>
      </c>
      <c r="B293" s="1">
        <v>220009</v>
      </c>
      <c r="C293" s="1" t="s">
        <v>71</v>
      </c>
      <c r="D293" s="3">
        <v>44580</v>
      </c>
      <c r="E293" s="1" t="s">
        <v>1951</v>
      </c>
      <c r="F293" s="1" t="s">
        <v>1952</v>
      </c>
      <c r="G293" s="1" t="s">
        <v>75</v>
      </c>
      <c r="H293" s="1" t="s">
        <v>170</v>
      </c>
      <c r="I293" s="1" t="s">
        <v>473</v>
      </c>
      <c r="J293" s="1" t="s">
        <v>172</v>
      </c>
      <c r="K293" s="1" t="s">
        <v>78</v>
      </c>
      <c r="L293" s="1" t="s">
        <v>1927</v>
      </c>
      <c r="M293" s="1" t="s">
        <v>1927</v>
      </c>
      <c r="N293" s="1" t="s">
        <v>681</v>
      </c>
      <c r="O293" s="75" t="s">
        <v>72</v>
      </c>
      <c r="P293" s="1" t="s">
        <v>394</v>
      </c>
      <c r="Q293" s="1" t="s">
        <v>1953</v>
      </c>
      <c r="R293" s="1" t="s">
        <v>1954</v>
      </c>
      <c r="S293" s="1" t="s">
        <v>84</v>
      </c>
      <c r="T293" s="1" t="s">
        <v>72</v>
      </c>
      <c r="U293" s="1" t="s">
        <v>104</v>
      </c>
      <c r="V293" s="1" t="s">
        <v>1060</v>
      </c>
      <c r="W293" s="1" t="s">
        <v>126</v>
      </c>
      <c r="X293" s="1">
        <v>63</v>
      </c>
      <c r="Y293" s="1" t="s">
        <v>88</v>
      </c>
      <c r="Z293" s="1">
        <v>5.3</v>
      </c>
      <c r="AA293" s="1" t="s">
        <v>299</v>
      </c>
      <c r="AB293" s="1" t="s">
        <v>90</v>
      </c>
      <c r="AC293" s="1" t="s">
        <v>91</v>
      </c>
      <c r="AD293" s="1" t="s">
        <v>429</v>
      </c>
      <c r="AE293" s="1" t="s">
        <v>72</v>
      </c>
      <c r="AF293" s="1" t="s">
        <v>72</v>
      </c>
      <c r="AG293" s="1" t="s">
        <v>72</v>
      </c>
      <c r="AH293" s="1" t="s">
        <v>72</v>
      </c>
      <c r="AI293" s="1" t="s">
        <v>72</v>
      </c>
      <c r="AJ293" s="1" t="s">
        <v>72</v>
      </c>
      <c r="AK293" s="1" t="s">
        <v>72</v>
      </c>
      <c r="AL293" s="1" t="s">
        <v>72</v>
      </c>
      <c r="AM293" s="1" t="s">
        <v>72</v>
      </c>
      <c r="AN293" s="3">
        <v>44580</v>
      </c>
      <c r="AO293" s="1" t="s">
        <v>1955</v>
      </c>
      <c r="AP293" s="1" t="s">
        <v>1955</v>
      </c>
      <c r="AQ293" s="1" t="s">
        <v>72</v>
      </c>
      <c r="AR293" s="1">
        <v>15</v>
      </c>
      <c r="AS293" s="1" t="s">
        <v>742</v>
      </c>
      <c r="AT293" s="1" t="s">
        <v>75</v>
      </c>
      <c r="AU293" s="1" t="s">
        <v>75</v>
      </c>
      <c r="AV293" s="1" t="s">
        <v>88</v>
      </c>
      <c r="AW293" s="1" t="s">
        <v>79</v>
      </c>
      <c r="AX293" s="6" t="s">
        <v>72</v>
      </c>
      <c r="AY293" s="6" t="s">
        <v>72</v>
      </c>
      <c r="AZ293" s="6" t="s">
        <v>72</v>
      </c>
      <c r="BA293" s="6" t="s">
        <v>72</v>
      </c>
      <c r="BB293" s="1" t="s">
        <v>160</v>
      </c>
      <c r="BC293" s="1"/>
    </row>
    <row r="294" spans="1:55" ht="18.600000000000001" customHeight="1">
      <c r="A294" s="1" t="s">
        <v>1956</v>
      </c>
      <c r="B294" s="1">
        <v>220010</v>
      </c>
      <c r="C294" s="1" t="s">
        <v>497</v>
      </c>
      <c r="D294" s="3">
        <v>44580</v>
      </c>
      <c r="E294" s="1" t="s">
        <v>1896</v>
      </c>
      <c r="F294" s="1" t="s">
        <v>1957</v>
      </c>
      <c r="G294" s="1" t="s">
        <v>75</v>
      </c>
      <c r="H294" s="1" t="s">
        <v>1812</v>
      </c>
      <c r="I294" s="1" t="s">
        <v>497</v>
      </c>
      <c r="J294" s="1" t="s">
        <v>78</v>
      </c>
      <c r="K294" s="1" t="s">
        <v>78</v>
      </c>
      <c r="L294" s="1" t="s">
        <v>1898</v>
      </c>
      <c r="M294" s="1" t="s">
        <v>1898</v>
      </c>
      <c r="N294" s="34" t="s">
        <v>72</v>
      </c>
      <c r="O294" s="1" t="s">
        <v>1958</v>
      </c>
      <c r="P294" s="1" t="s">
        <v>778</v>
      </c>
      <c r="Q294" s="1" t="s">
        <v>779</v>
      </c>
      <c r="R294" s="1" t="s">
        <v>9036</v>
      </c>
      <c r="S294" s="1" t="s">
        <v>84</v>
      </c>
      <c r="T294" s="1" t="s">
        <v>72</v>
      </c>
      <c r="U294" s="1" t="s">
        <v>140</v>
      </c>
      <c r="V294" s="1" t="s">
        <v>140</v>
      </c>
      <c r="W294" s="1" t="s">
        <v>126</v>
      </c>
      <c r="X294" s="1">
        <v>63</v>
      </c>
      <c r="Y294" s="1" t="s">
        <v>88</v>
      </c>
      <c r="Z294" s="1">
        <v>5.0999999999999996</v>
      </c>
      <c r="AA294" s="1" t="s">
        <v>299</v>
      </c>
      <c r="AB294" s="1" t="s">
        <v>90</v>
      </c>
      <c r="AC294" s="1" t="s">
        <v>91</v>
      </c>
      <c r="AD294" s="1" t="s">
        <v>92</v>
      </c>
      <c r="AE294" s="1" t="s">
        <v>72</v>
      </c>
      <c r="AF294" s="1" t="s">
        <v>229</v>
      </c>
      <c r="AG294" s="1" t="s">
        <v>72</v>
      </c>
      <c r="AH294" s="1" t="s">
        <v>1235</v>
      </c>
      <c r="AI294" s="1" t="s">
        <v>72</v>
      </c>
      <c r="AJ294" s="1" t="s">
        <v>72</v>
      </c>
      <c r="AK294" s="1" t="s">
        <v>220</v>
      </c>
      <c r="AL294" s="1" t="s">
        <v>878</v>
      </c>
      <c r="AM294" s="1" t="s">
        <v>72</v>
      </c>
      <c r="AN294" s="3">
        <v>44580</v>
      </c>
      <c r="AO294" s="1" t="s">
        <v>1512</v>
      </c>
      <c r="AP294" s="1" t="s">
        <v>1512</v>
      </c>
      <c r="AQ294" s="1" t="s">
        <v>1675</v>
      </c>
      <c r="AR294" s="1">
        <v>15</v>
      </c>
      <c r="AS294" s="1" t="s">
        <v>183</v>
      </c>
      <c r="AT294" s="1" t="s">
        <v>75</v>
      </c>
      <c r="AU294" s="1" t="s">
        <v>75</v>
      </c>
      <c r="AV294" s="1" t="s">
        <v>88</v>
      </c>
      <c r="AW294" s="1" t="s">
        <v>96</v>
      </c>
      <c r="AX294" s="1" t="s">
        <v>72</v>
      </c>
      <c r="AY294" s="1" t="s">
        <v>1343</v>
      </c>
      <c r="AZ294" s="1" t="s">
        <v>72</v>
      </c>
      <c r="BA294" s="1">
        <v>43</v>
      </c>
      <c r="BB294" s="1" t="s">
        <v>99</v>
      </c>
      <c r="BC294" s="1"/>
    </row>
    <row r="295" spans="1:55" ht="18.600000000000001" customHeight="1">
      <c r="A295" s="1" t="s">
        <v>1959</v>
      </c>
      <c r="B295" s="1">
        <v>220011</v>
      </c>
      <c r="C295" s="1" t="s">
        <v>71</v>
      </c>
      <c r="D295" s="3">
        <v>44581</v>
      </c>
      <c r="E295" s="1" t="s">
        <v>1896</v>
      </c>
      <c r="F295" s="1" t="s">
        <v>1960</v>
      </c>
      <c r="G295" s="1" t="s">
        <v>75</v>
      </c>
      <c r="H295" s="1" t="s">
        <v>1462</v>
      </c>
      <c r="I295" s="1" t="s">
        <v>77</v>
      </c>
      <c r="J295" s="1" t="s">
        <v>78</v>
      </c>
      <c r="K295" s="1" t="s">
        <v>78</v>
      </c>
      <c r="L295" s="1" t="s">
        <v>1898</v>
      </c>
      <c r="M295" s="1" t="s">
        <v>1898</v>
      </c>
      <c r="N295" s="34" t="s">
        <v>72</v>
      </c>
      <c r="O295" s="1" t="s">
        <v>1961</v>
      </c>
      <c r="P295" s="1" t="s">
        <v>778</v>
      </c>
      <c r="Q295" s="1" t="s">
        <v>779</v>
      </c>
      <c r="R295" s="1" t="s">
        <v>9036</v>
      </c>
      <c r="S295" s="1" t="s">
        <v>490</v>
      </c>
      <c r="T295" s="1" t="s">
        <v>72</v>
      </c>
      <c r="U295" s="1" t="s">
        <v>491</v>
      </c>
      <c r="V295" s="1" t="s">
        <v>492</v>
      </c>
      <c r="W295" s="1" t="s">
        <v>87</v>
      </c>
      <c r="X295" s="1">
        <v>59</v>
      </c>
      <c r="Y295" s="1" t="s">
        <v>88</v>
      </c>
      <c r="Z295" s="1">
        <v>5.3</v>
      </c>
      <c r="AA295" s="1" t="s">
        <v>414</v>
      </c>
      <c r="AB295" s="1" t="s">
        <v>90</v>
      </c>
      <c r="AC295" s="1" t="s">
        <v>91</v>
      </c>
      <c r="AD295" s="1" t="s">
        <v>92</v>
      </c>
      <c r="AE295" s="1" t="s">
        <v>72</v>
      </c>
      <c r="AF295" s="1" t="s">
        <v>254</v>
      </c>
      <c r="AG295" s="1" t="s">
        <v>72</v>
      </c>
      <c r="AH295" s="1" t="s">
        <v>1962</v>
      </c>
      <c r="AI295" s="1" t="s">
        <v>72</v>
      </c>
      <c r="AJ295" s="1" t="s">
        <v>72</v>
      </c>
      <c r="AK295" s="1" t="s">
        <v>493</v>
      </c>
      <c r="AL295" s="1" t="s">
        <v>72</v>
      </c>
      <c r="AM295" s="1" t="s">
        <v>72</v>
      </c>
      <c r="AN295" s="3">
        <v>44581</v>
      </c>
      <c r="AO295" s="1" t="s">
        <v>1963</v>
      </c>
      <c r="AP295" s="1" t="s">
        <v>1963</v>
      </c>
      <c r="AQ295" s="1" t="s">
        <v>1794</v>
      </c>
      <c r="AR295" s="1">
        <v>15</v>
      </c>
      <c r="AS295" s="1" t="s">
        <v>183</v>
      </c>
      <c r="AT295" s="1" t="s">
        <v>75</v>
      </c>
      <c r="AU295" s="1" t="s">
        <v>75</v>
      </c>
      <c r="AV295" s="1" t="s">
        <v>88</v>
      </c>
      <c r="AW295" s="1" t="s">
        <v>96</v>
      </c>
      <c r="AX295" s="1" t="s">
        <v>72</v>
      </c>
      <c r="AY295" s="1" t="s">
        <v>1593</v>
      </c>
      <c r="AZ295" s="1" t="s">
        <v>72</v>
      </c>
      <c r="BA295" s="1">
        <v>49</v>
      </c>
      <c r="BB295" s="21" t="s">
        <v>100</v>
      </c>
      <c r="BC295" s="1"/>
    </row>
    <row r="296" spans="1:55" ht="18.600000000000001" customHeight="1">
      <c r="A296" s="1" t="s">
        <v>1964</v>
      </c>
      <c r="B296" s="1">
        <v>220012</v>
      </c>
      <c r="C296" s="1" t="s">
        <v>71</v>
      </c>
      <c r="D296" s="3">
        <v>44582</v>
      </c>
      <c r="E296" s="1" t="s">
        <v>1896</v>
      </c>
      <c r="F296" s="1" t="s">
        <v>1965</v>
      </c>
      <c r="G296" s="1" t="s">
        <v>75</v>
      </c>
      <c r="H296" s="1" t="s">
        <v>1915</v>
      </c>
      <c r="I296" s="1" t="s">
        <v>77</v>
      </c>
      <c r="J296" s="1" t="s">
        <v>78</v>
      </c>
      <c r="K296" s="1" t="s">
        <v>78</v>
      </c>
      <c r="L296" s="1" t="s">
        <v>1898</v>
      </c>
      <c r="M296" s="1" t="s">
        <v>1898</v>
      </c>
      <c r="N296" s="34" t="s">
        <v>72</v>
      </c>
      <c r="O296" s="1" t="s">
        <v>1966</v>
      </c>
      <c r="P296" s="1" t="s">
        <v>813</v>
      </c>
      <c r="Q296" s="1" t="s">
        <v>813</v>
      </c>
      <c r="R296" s="1" t="s">
        <v>9057</v>
      </c>
      <c r="S296" s="1" t="s">
        <v>84</v>
      </c>
      <c r="T296" s="1" t="s">
        <v>72</v>
      </c>
      <c r="U296" s="1" t="s">
        <v>140</v>
      </c>
      <c r="V296" s="1" t="s">
        <v>1967</v>
      </c>
      <c r="W296" s="1" t="s">
        <v>87</v>
      </c>
      <c r="X296" s="1">
        <v>74</v>
      </c>
      <c r="Y296" s="1" t="s">
        <v>88</v>
      </c>
      <c r="Z296" s="1">
        <v>5.4</v>
      </c>
      <c r="AA296" s="1" t="s">
        <v>414</v>
      </c>
      <c r="AB296" s="1" t="s">
        <v>90</v>
      </c>
      <c r="AC296" s="1" t="s">
        <v>970</v>
      </c>
      <c r="AD296" s="1" t="s">
        <v>9951</v>
      </c>
      <c r="AE296" s="1" t="s">
        <v>72</v>
      </c>
      <c r="AF296" s="1" t="s">
        <v>217</v>
      </c>
      <c r="AG296" s="1" t="s">
        <v>72</v>
      </c>
      <c r="AH296" s="21" t="s">
        <v>1968</v>
      </c>
      <c r="AI296" s="1">
        <v>5</v>
      </c>
      <c r="AJ296" s="1" t="s">
        <v>1969</v>
      </c>
      <c r="AK296" s="1" t="s">
        <v>220</v>
      </c>
      <c r="AL296" s="1" t="s">
        <v>72</v>
      </c>
      <c r="AM296" s="1" t="s">
        <v>72</v>
      </c>
      <c r="AN296" s="3">
        <v>44582</v>
      </c>
      <c r="AO296" s="1" t="s">
        <v>1881</v>
      </c>
      <c r="AP296" s="1" t="s">
        <v>1881</v>
      </c>
      <c r="AQ296" s="1" t="s">
        <v>1675</v>
      </c>
      <c r="AR296" s="1">
        <v>15</v>
      </c>
      <c r="AS296" s="1" t="s">
        <v>95</v>
      </c>
      <c r="AT296" s="1" t="s">
        <v>75</v>
      </c>
      <c r="AU296" s="1" t="s">
        <v>88</v>
      </c>
      <c r="AV296" s="1" t="s">
        <v>88</v>
      </c>
      <c r="AW296" s="1" t="s">
        <v>96</v>
      </c>
      <c r="AX296" s="1" t="s">
        <v>72</v>
      </c>
      <c r="AY296" s="1" t="s">
        <v>1343</v>
      </c>
      <c r="AZ296" s="1" t="s">
        <v>72</v>
      </c>
      <c r="BA296" s="1">
        <v>56</v>
      </c>
      <c r="BB296" s="21" t="s">
        <v>100</v>
      </c>
      <c r="BC296" s="1"/>
    </row>
    <row r="297" spans="1:55" ht="18.600000000000001" customHeight="1">
      <c r="A297" s="1" t="s">
        <v>1970</v>
      </c>
      <c r="B297" s="1">
        <v>220013</v>
      </c>
      <c r="C297" s="1" t="s">
        <v>71</v>
      </c>
      <c r="D297" s="3">
        <v>44582</v>
      </c>
      <c r="E297" s="1" t="s">
        <v>1896</v>
      </c>
      <c r="F297" s="1" t="s">
        <v>1971</v>
      </c>
      <c r="G297" s="1" t="s">
        <v>75</v>
      </c>
      <c r="H297" s="1" t="s">
        <v>1915</v>
      </c>
      <c r="I297" s="1" t="s">
        <v>77</v>
      </c>
      <c r="J297" s="1" t="s">
        <v>78</v>
      </c>
      <c r="K297" s="1" t="s">
        <v>78</v>
      </c>
      <c r="L297" s="1" t="s">
        <v>1898</v>
      </c>
      <c r="M297" s="1" t="s">
        <v>1898</v>
      </c>
      <c r="N297" s="34" t="s">
        <v>72</v>
      </c>
      <c r="O297" s="1" t="s">
        <v>1972</v>
      </c>
      <c r="P297" s="1" t="s">
        <v>778</v>
      </c>
      <c r="Q297" s="1" t="s">
        <v>779</v>
      </c>
      <c r="R297" s="1" t="s">
        <v>9036</v>
      </c>
      <c r="S297" s="1" t="s">
        <v>84</v>
      </c>
      <c r="T297" s="1" t="s">
        <v>72</v>
      </c>
      <c r="U297" s="1" t="s">
        <v>140</v>
      </c>
      <c r="V297" s="1" t="s">
        <v>140</v>
      </c>
      <c r="W297" s="1" t="s">
        <v>126</v>
      </c>
      <c r="X297" s="1">
        <v>64</v>
      </c>
      <c r="Y297" s="1" t="s">
        <v>88</v>
      </c>
      <c r="Z297" s="1">
        <v>5.5</v>
      </c>
      <c r="AA297" s="1" t="s">
        <v>299</v>
      </c>
      <c r="AB297" s="1" t="s">
        <v>90</v>
      </c>
      <c r="AC297" s="1" t="s">
        <v>91</v>
      </c>
      <c r="AD297" s="1" t="s">
        <v>92</v>
      </c>
      <c r="AE297" s="1" t="s">
        <v>72</v>
      </c>
      <c r="AF297" s="1" t="s">
        <v>229</v>
      </c>
      <c r="AG297" s="1" t="s">
        <v>72</v>
      </c>
      <c r="AH297" s="1" t="s">
        <v>796</v>
      </c>
      <c r="AI297" s="1" t="s">
        <v>72</v>
      </c>
      <c r="AJ297" s="1" t="s">
        <v>72</v>
      </c>
      <c r="AK297" s="1" t="s">
        <v>220</v>
      </c>
      <c r="AL297" s="1" t="s">
        <v>878</v>
      </c>
      <c r="AM297" s="1" t="s">
        <v>72</v>
      </c>
      <c r="AN297" s="3">
        <v>44582</v>
      </c>
      <c r="AO297" s="1" t="s">
        <v>1973</v>
      </c>
      <c r="AP297" s="1" t="s">
        <v>1973</v>
      </c>
      <c r="AQ297" s="1" t="s">
        <v>1675</v>
      </c>
      <c r="AR297" s="1">
        <v>15</v>
      </c>
      <c r="AS297" s="1" t="s">
        <v>95</v>
      </c>
      <c r="AT297" s="1" t="s">
        <v>75</v>
      </c>
      <c r="AU297" s="1" t="s">
        <v>88</v>
      </c>
      <c r="AV297" s="1" t="s">
        <v>88</v>
      </c>
      <c r="AW297" s="1" t="s">
        <v>96</v>
      </c>
      <c r="AX297" s="1" t="s">
        <v>72</v>
      </c>
      <c r="AY297" s="1" t="s">
        <v>1343</v>
      </c>
      <c r="AZ297" s="1" t="s">
        <v>72</v>
      </c>
      <c r="BA297" s="1">
        <v>63</v>
      </c>
      <c r="BB297" s="21" t="s">
        <v>100</v>
      </c>
      <c r="BC297" s="1"/>
    </row>
    <row r="298" spans="1:55" ht="18.600000000000001" customHeight="1">
      <c r="A298" s="1" t="s">
        <v>1974</v>
      </c>
      <c r="B298" s="1">
        <v>220014</v>
      </c>
      <c r="C298" s="1" t="s">
        <v>71</v>
      </c>
      <c r="D298" s="3">
        <v>44583</v>
      </c>
      <c r="E298" s="1" t="s">
        <v>1896</v>
      </c>
      <c r="F298" s="1" t="s">
        <v>1975</v>
      </c>
      <c r="G298" s="1" t="s">
        <v>75</v>
      </c>
      <c r="H298" s="1" t="s">
        <v>1516</v>
      </c>
      <c r="I298" s="1" t="s">
        <v>77</v>
      </c>
      <c r="J298" s="1" t="s">
        <v>78</v>
      </c>
      <c r="K298" s="1" t="s">
        <v>78</v>
      </c>
      <c r="L298" s="1" t="s">
        <v>1898</v>
      </c>
      <c r="M298" s="1" t="s">
        <v>1898</v>
      </c>
      <c r="N298" s="34" t="s">
        <v>72</v>
      </c>
      <c r="O298" s="1" t="s">
        <v>1976</v>
      </c>
      <c r="P298" s="1" t="s">
        <v>813</v>
      </c>
      <c r="Q298" s="1" t="s">
        <v>813</v>
      </c>
      <c r="R298" s="1" t="s">
        <v>9057</v>
      </c>
      <c r="S298" s="1" t="s">
        <v>84</v>
      </c>
      <c r="T298" s="1" t="s">
        <v>72</v>
      </c>
      <c r="U298" s="1" t="s">
        <v>124</v>
      </c>
      <c r="V298" s="1" t="s">
        <v>125</v>
      </c>
      <c r="W298" s="1" t="s">
        <v>87</v>
      </c>
      <c r="X298" s="1">
        <v>68</v>
      </c>
      <c r="Y298" s="1" t="s">
        <v>88</v>
      </c>
      <c r="Z298" s="1">
        <v>5.0999999999999996</v>
      </c>
      <c r="AA298" s="1" t="s">
        <v>299</v>
      </c>
      <c r="AB298" s="1" t="s">
        <v>90</v>
      </c>
      <c r="AC298" s="1" t="s">
        <v>91</v>
      </c>
      <c r="AD298" s="1" t="s">
        <v>92</v>
      </c>
      <c r="AE298" s="1" t="s">
        <v>72</v>
      </c>
      <c r="AF298" s="1" t="s">
        <v>217</v>
      </c>
      <c r="AG298" s="1">
        <v>2</v>
      </c>
      <c r="AH298" s="21" t="s">
        <v>503</v>
      </c>
      <c r="AI298" s="1" t="s">
        <v>72</v>
      </c>
      <c r="AJ298" s="1" t="s">
        <v>72</v>
      </c>
      <c r="AK298" s="1" t="s">
        <v>220</v>
      </c>
      <c r="AL298" s="1" t="s">
        <v>72</v>
      </c>
      <c r="AM298" s="1" t="s">
        <v>72</v>
      </c>
      <c r="AN298" s="3">
        <v>44583</v>
      </c>
      <c r="AO298" s="1" t="s">
        <v>1977</v>
      </c>
      <c r="AP298" s="1" t="s">
        <v>1977</v>
      </c>
      <c r="AQ298" s="1" t="s">
        <v>1675</v>
      </c>
      <c r="AR298" s="1">
        <v>15</v>
      </c>
      <c r="AS298" s="1" t="s">
        <v>95</v>
      </c>
      <c r="AT298" s="1" t="s">
        <v>75</v>
      </c>
      <c r="AU298" s="1" t="s">
        <v>75</v>
      </c>
      <c r="AV298" s="1" t="s">
        <v>88</v>
      </c>
      <c r="AW298" s="1" t="s">
        <v>96</v>
      </c>
      <c r="AX298" s="1" t="s">
        <v>72</v>
      </c>
      <c r="AY298" s="1" t="s">
        <v>1343</v>
      </c>
      <c r="AZ298" s="1" t="s">
        <v>72</v>
      </c>
      <c r="BA298" s="1">
        <v>21</v>
      </c>
      <c r="BB298" s="21" t="s">
        <v>100</v>
      </c>
      <c r="BC298" s="1"/>
    </row>
    <row r="299" spans="1:55" ht="18.600000000000001" customHeight="1">
      <c r="A299" s="1" t="s">
        <v>1980</v>
      </c>
      <c r="B299" s="1">
        <v>220015</v>
      </c>
      <c r="C299" s="1" t="s">
        <v>71</v>
      </c>
      <c r="D299" s="3">
        <v>44583</v>
      </c>
      <c r="E299" s="1" t="s">
        <v>1896</v>
      </c>
      <c r="F299" s="1" t="s">
        <v>1981</v>
      </c>
      <c r="G299" s="1" t="s">
        <v>75</v>
      </c>
      <c r="H299" s="1" t="s">
        <v>1915</v>
      </c>
      <c r="I299" s="1" t="s">
        <v>77</v>
      </c>
      <c r="J299" s="1" t="s">
        <v>78</v>
      </c>
      <c r="K299" s="1" t="s">
        <v>78</v>
      </c>
      <c r="L299" s="1" t="s">
        <v>1898</v>
      </c>
      <c r="M299" s="1" t="s">
        <v>1898</v>
      </c>
      <c r="N299" s="34" t="s">
        <v>72</v>
      </c>
      <c r="O299" s="1" t="s">
        <v>1982</v>
      </c>
      <c r="P299" s="1" t="s">
        <v>778</v>
      </c>
      <c r="Q299" s="1" t="s">
        <v>779</v>
      </c>
      <c r="R299" s="1" t="s">
        <v>9036</v>
      </c>
      <c r="S299" s="1" t="s">
        <v>84</v>
      </c>
      <c r="T299" s="1" t="s">
        <v>72</v>
      </c>
      <c r="U299" s="1" t="s">
        <v>1693</v>
      </c>
      <c r="V299" s="1" t="s">
        <v>1693</v>
      </c>
      <c r="W299" s="1" t="s">
        <v>126</v>
      </c>
      <c r="X299" s="1">
        <v>56</v>
      </c>
      <c r="Y299" s="1" t="s">
        <v>88</v>
      </c>
      <c r="Z299" s="1">
        <v>5.4</v>
      </c>
      <c r="AA299" s="1" t="s">
        <v>414</v>
      </c>
      <c r="AB299" s="1" t="s">
        <v>90</v>
      </c>
      <c r="AC299" s="1" t="s">
        <v>91</v>
      </c>
      <c r="AD299" s="1" t="s">
        <v>92</v>
      </c>
      <c r="AE299" s="1" t="s">
        <v>72</v>
      </c>
      <c r="AF299" s="1" t="s">
        <v>229</v>
      </c>
      <c r="AG299" s="1" t="s">
        <v>72</v>
      </c>
      <c r="AH299" s="1" t="s">
        <v>796</v>
      </c>
      <c r="AI299" s="1" t="s">
        <v>72</v>
      </c>
      <c r="AJ299" s="1" t="s">
        <v>72</v>
      </c>
      <c r="AK299" s="1" t="s">
        <v>220</v>
      </c>
      <c r="AL299" s="1" t="s">
        <v>878</v>
      </c>
      <c r="AM299" s="1" t="s">
        <v>72</v>
      </c>
      <c r="AN299" s="3">
        <v>44583</v>
      </c>
      <c r="AO299" s="1" t="s">
        <v>1983</v>
      </c>
      <c r="AP299" s="1" t="s">
        <v>1983</v>
      </c>
      <c r="AQ299" s="1" t="s">
        <v>1675</v>
      </c>
      <c r="AR299" s="1">
        <v>15</v>
      </c>
      <c r="AS299" s="1" t="s">
        <v>183</v>
      </c>
      <c r="AT299" s="1" t="s">
        <v>75</v>
      </c>
      <c r="AU299" s="1" t="s">
        <v>88</v>
      </c>
      <c r="AV299" s="1" t="s">
        <v>88</v>
      </c>
      <c r="AW299" s="1" t="s">
        <v>96</v>
      </c>
      <c r="AX299" s="1" t="s">
        <v>72</v>
      </c>
      <c r="AY299" s="1" t="s">
        <v>1343</v>
      </c>
      <c r="AZ299" s="1" t="s">
        <v>72</v>
      </c>
      <c r="BA299" s="1">
        <v>56</v>
      </c>
      <c r="BB299" s="21" t="s">
        <v>100</v>
      </c>
      <c r="BC299" s="1"/>
    </row>
    <row r="300" spans="1:55" ht="18.600000000000001" customHeight="1">
      <c r="A300" s="1" t="s">
        <v>1984</v>
      </c>
      <c r="B300" s="1">
        <v>220016</v>
      </c>
      <c r="C300" s="1" t="s">
        <v>71</v>
      </c>
      <c r="D300" s="3">
        <v>44585</v>
      </c>
      <c r="E300" s="1" t="s">
        <v>1896</v>
      </c>
      <c r="F300" s="1" t="s">
        <v>1985</v>
      </c>
      <c r="G300" s="1" t="s">
        <v>75</v>
      </c>
      <c r="H300" s="1" t="s">
        <v>1915</v>
      </c>
      <c r="I300" s="1" t="s">
        <v>77</v>
      </c>
      <c r="J300" s="1" t="s">
        <v>78</v>
      </c>
      <c r="K300" s="1" t="s">
        <v>78</v>
      </c>
      <c r="L300" s="1" t="s">
        <v>1898</v>
      </c>
      <c r="M300" s="1" t="s">
        <v>1898</v>
      </c>
      <c r="N300" s="34" t="s">
        <v>72</v>
      </c>
      <c r="O300" s="1" t="s">
        <v>1986</v>
      </c>
      <c r="P300" s="1" t="s">
        <v>813</v>
      </c>
      <c r="Q300" s="1" t="s">
        <v>813</v>
      </c>
      <c r="R300" s="1" t="s">
        <v>9057</v>
      </c>
      <c r="S300" s="1" t="s">
        <v>84</v>
      </c>
      <c r="T300" s="1" t="s">
        <v>72</v>
      </c>
      <c r="U300" s="1" t="s">
        <v>140</v>
      </c>
      <c r="V300" s="1" t="s">
        <v>1987</v>
      </c>
      <c r="W300" s="1" t="s">
        <v>126</v>
      </c>
      <c r="X300" s="1">
        <v>45</v>
      </c>
      <c r="Y300" s="1" t="s">
        <v>88</v>
      </c>
      <c r="Z300" s="1">
        <v>4.5</v>
      </c>
      <c r="AA300" s="1" t="s">
        <v>954</v>
      </c>
      <c r="AB300" s="1" t="s">
        <v>90</v>
      </c>
      <c r="AC300" s="1" t="s">
        <v>91</v>
      </c>
      <c r="AD300" s="1" t="s">
        <v>1217</v>
      </c>
      <c r="AE300" s="1" t="s">
        <v>72</v>
      </c>
      <c r="AF300" s="1" t="s">
        <v>254</v>
      </c>
      <c r="AG300" s="1">
        <v>2</v>
      </c>
      <c r="AH300" s="21" t="s">
        <v>1834</v>
      </c>
      <c r="AI300" s="1" t="s">
        <v>72</v>
      </c>
      <c r="AJ300" s="1" t="s">
        <v>72</v>
      </c>
      <c r="AK300" s="1" t="s">
        <v>220</v>
      </c>
      <c r="AL300" s="1" t="s">
        <v>72</v>
      </c>
      <c r="AM300" s="1" t="s">
        <v>72</v>
      </c>
      <c r="AN300" s="3">
        <v>44585</v>
      </c>
      <c r="AO300" s="1" t="s">
        <v>1988</v>
      </c>
      <c r="AP300" s="1" t="s">
        <v>1989</v>
      </c>
      <c r="AQ300" s="1" t="s">
        <v>1675</v>
      </c>
      <c r="AR300" s="1">
        <v>15</v>
      </c>
      <c r="AS300" s="1" t="s">
        <v>95</v>
      </c>
      <c r="AT300" s="1" t="s">
        <v>75</v>
      </c>
      <c r="AU300" s="1" t="s">
        <v>88</v>
      </c>
      <c r="AV300" s="1" t="s">
        <v>88</v>
      </c>
      <c r="AW300" s="1" t="s">
        <v>96</v>
      </c>
      <c r="AX300" s="1" t="s">
        <v>72</v>
      </c>
      <c r="AY300" s="1" t="s">
        <v>1343</v>
      </c>
      <c r="AZ300" s="1" t="s">
        <v>72</v>
      </c>
      <c r="BA300" s="1">
        <v>49</v>
      </c>
      <c r="BB300" s="21" t="s">
        <v>100</v>
      </c>
      <c r="BC300" s="1"/>
    </row>
    <row r="301" spans="1:55" ht="18.600000000000001" customHeight="1">
      <c r="A301" s="1">
        <v>220017</v>
      </c>
      <c r="B301" s="1">
        <v>220017</v>
      </c>
      <c r="C301" s="1" t="s">
        <v>71</v>
      </c>
      <c r="D301" s="3">
        <v>44588</v>
      </c>
      <c r="E301" s="1" t="s">
        <v>1896</v>
      </c>
      <c r="F301" s="1" t="s">
        <v>1990</v>
      </c>
      <c r="G301" s="1" t="s">
        <v>75</v>
      </c>
      <c r="H301" s="1" t="s">
        <v>170</v>
      </c>
      <c r="I301" s="1" t="s">
        <v>473</v>
      </c>
      <c r="J301" s="1" t="s">
        <v>172</v>
      </c>
      <c r="K301" s="1" t="s">
        <v>78</v>
      </c>
      <c r="L301" s="1" t="s">
        <v>1927</v>
      </c>
      <c r="M301" s="1" t="s">
        <v>1927</v>
      </c>
      <c r="N301" s="1" t="s">
        <v>1991</v>
      </c>
      <c r="O301" s="75" t="s">
        <v>72</v>
      </c>
      <c r="P301" s="1" t="s">
        <v>813</v>
      </c>
      <c r="Q301" s="1" t="s">
        <v>813</v>
      </c>
      <c r="R301" s="1" t="s">
        <v>9057</v>
      </c>
      <c r="S301" s="1" t="s">
        <v>84</v>
      </c>
      <c r="T301" s="1" t="s">
        <v>72</v>
      </c>
      <c r="U301" s="1" t="s">
        <v>323</v>
      </c>
      <c r="V301" s="1" t="s">
        <v>576</v>
      </c>
      <c r="W301" s="1" t="s">
        <v>87</v>
      </c>
      <c r="X301" s="1">
        <v>71</v>
      </c>
      <c r="Y301" s="1" t="s">
        <v>88</v>
      </c>
      <c r="Z301" s="1">
        <v>4.2</v>
      </c>
      <c r="AA301" s="1" t="s">
        <v>954</v>
      </c>
      <c r="AB301" s="1" t="s">
        <v>90</v>
      </c>
      <c r="AC301" s="1" t="s">
        <v>91</v>
      </c>
      <c r="AD301" s="1" t="s">
        <v>92</v>
      </c>
      <c r="AE301" s="1" t="s">
        <v>72</v>
      </c>
      <c r="AF301" s="1" t="s">
        <v>72</v>
      </c>
      <c r="AG301" s="1" t="s">
        <v>72</v>
      </c>
      <c r="AH301" s="1" t="s">
        <v>72</v>
      </c>
      <c r="AI301" s="1" t="s">
        <v>72</v>
      </c>
      <c r="AJ301" s="1" t="s">
        <v>72</v>
      </c>
      <c r="AK301" s="1" t="s">
        <v>1171</v>
      </c>
      <c r="AL301" s="1" t="s">
        <v>72</v>
      </c>
      <c r="AM301" s="1" t="s">
        <v>72</v>
      </c>
      <c r="AN301" s="3">
        <v>44588</v>
      </c>
      <c r="AO301" s="1" t="s">
        <v>1992</v>
      </c>
      <c r="AP301" s="1" t="s">
        <v>1992</v>
      </c>
      <c r="AQ301" s="1" t="s">
        <v>72</v>
      </c>
      <c r="AR301" s="1">
        <v>15</v>
      </c>
      <c r="AS301" s="1" t="s">
        <v>95</v>
      </c>
      <c r="AT301" s="1" t="s">
        <v>75</v>
      </c>
      <c r="AU301" s="1" t="s">
        <v>75</v>
      </c>
      <c r="AV301" s="1" t="s">
        <v>88</v>
      </c>
      <c r="AW301" s="1" t="s">
        <v>79</v>
      </c>
      <c r="AX301" s="6" t="s">
        <v>72</v>
      </c>
      <c r="AY301" s="6" t="s">
        <v>72</v>
      </c>
      <c r="AZ301" s="6" t="s">
        <v>72</v>
      </c>
      <c r="BA301" s="6" t="s">
        <v>72</v>
      </c>
      <c r="BB301" s="1" t="s">
        <v>160</v>
      </c>
      <c r="BC301" s="1"/>
    </row>
    <row r="302" spans="1:55" ht="18.600000000000001" customHeight="1">
      <c r="A302" s="1" t="s">
        <v>1993</v>
      </c>
      <c r="B302" s="1">
        <v>220018</v>
      </c>
      <c r="C302" s="1" t="s">
        <v>71</v>
      </c>
      <c r="D302" s="3">
        <v>44589</v>
      </c>
      <c r="E302" s="1" t="s">
        <v>1896</v>
      </c>
      <c r="F302" s="1" t="s">
        <v>1994</v>
      </c>
      <c r="G302" s="1" t="s">
        <v>75</v>
      </c>
      <c r="H302" s="1" t="s">
        <v>1910</v>
      </c>
      <c r="I302" s="1" t="s">
        <v>77</v>
      </c>
      <c r="J302" s="1" t="s">
        <v>78</v>
      </c>
      <c r="K302" s="1" t="s">
        <v>78</v>
      </c>
      <c r="L302" s="1" t="s">
        <v>1898</v>
      </c>
      <c r="M302" s="1" t="s">
        <v>1898</v>
      </c>
      <c r="N302" s="34" t="s">
        <v>72</v>
      </c>
      <c r="O302" s="1" t="s">
        <v>1995</v>
      </c>
      <c r="P302" s="1" t="s">
        <v>813</v>
      </c>
      <c r="Q302" s="1" t="s">
        <v>813</v>
      </c>
      <c r="R302" s="1" t="s">
        <v>9057</v>
      </c>
      <c r="S302" s="1" t="s">
        <v>443</v>
      </c>
      <c r="T302" s="1" t="s">
        <v>72</v>
      </c>
      <c r="U302" s="1" t="s">
        <v>444</v>
      </c>
      <c r="V302" s="1" t="s">
        <v>749</v>
      </c>
      <c r="W302" s="1" t="s">
        <v>87</v>
      </c>
      <c r="X302" s="1">
        <v>56</v>
      </c>
      <c r="Y302" s="1" t="s">
        <v>88</v>
      </c>
      <c r="Z302" s="1">
        <v>4.8</v>
      </c>
      <c r="AA302" s="1" t="s">
        <v>954</v>
      </c>
      <c r="AB302" s="1" t="s">
        <v>90</v>
      </c>
      <c r="AC302" s="1" t="s">
        <v>91</v>
      </c>
      <c r="AD302" s="1" t="s">
        <v>216</v>
      </c>
      <c r="AE302" s="1" t="s">
        <v>72</v>
      </c>
      <c r="AF302" s="1" t="s">
        <v>229</v>
      </c>
      <c r="AG302" s="1">
        <v>1</v>
      </c>
      <c r="AH302" s="21" t="s">
        <v>1996</v>
      </c>
      <c r="AI302" s="1">
        <v>3</v>
      </c>
      <c r="AJ302" s="10" t="s">
        <v>1997</v>
      </c>
      <c r="AK302" s="1" t="s">
        <v>447</v>
      </c>
      <c r="AL302" s="1" t="s">
        <v>72</v>
      </c>
      <c r="AM302" s="1" t="s">
        <v>72</v>
      </c>
      <c r="AN302" s="3">
        <v>44589</v>
      </c>
      <c r="AO302" s="1" t="s">
        <v>424</v>
      </c>
      <c r="AP302" s="1" t="s">
        <v>424</v>
      </c>
      <c r="AQ302" s="1" t="s">
        <v>1794</v>
      </c>
      <c r="AR302" s="1">
        <v>15</v>
      </c>
      <c r="AS302" s="1" t="s">
        <v>95</v>
      </c>
      <c r="AT302" s="1" t="s">
        <v>75</v>
      </c>
      <c r="AU302" s="1" t="s">
        <v>72</v>
      </c>
      <c r="AV302" s="1" t="s">
        <v>88</v>
      </c>
      <c r="AW302" s="1" t="s">
        <v>96</v>
      </c>
      <c r="AX302" s="1" t="s">
        <v>72</v>
      </c>
      <c r="AY302" s="1" t="s">
        <v>1593</v>
      </c>
      <c r="AZ302" s="1" t="s">
        <v>72</v>
      </c>
      <c r="BA302" s="1">
        <v>63</v>
      </c>
      <c r="BB302" s="1" t="s">
        <v>918</v>
      </c>
      <c r="BC302" s="1"/>
    </row>
    <row r="303" spans="1:55" ht="18.600000000000001" customHeight="1">
      <c r="A303" s="1" t="s">
        <v>1998</v>
      </c>
      <c r="B303" s="1">
        <v>220019</v>
      </c>
      <c r="C303" s="1" t="s">
        <v>71</v>
      </c>
      <c r="D303" s="3">
        <v>44589</v>
      </c>
      <c r="E303" s="1" t="s">
        <v>1896</v>
      </c>
      <c r="F303" s="1" t="s">
        <v>1999</v>
      </c>
      <c r="G303" s="1" t="s">
        <v>75</v>
      </c>
      <c r="H303" s="1" t="s">
        <v>1915</v>
      </c>
      <c r="I303" s="1" t="s">
        <v>77</v>
      </c>
      <c r="J303" s="1" t="s">
        <v>78</v>
      </c>
      <c r="K303" s="1" t="s">
        <v>78</v>
      </c>
      <c r="L303" s="1" t="s">
        <v>1898</v>
      </c>
      <c r="M303" s="1" t="s">
        <v>1898</v>
      </c>
      <c r="N303" s="34" t="s">
        <v>72</v>
      </c>
      <c r="O303" s="1" t="s">
        <v>2000</v>
      </c>
      <c r="P303" s="1" t="s">
        <v>778</v>
      </c>
      <c r="Q303" s="1" t="s">
        <v>779</v>
      </c>
      <c r="R303" s="1" t="s">
        <v>9036</v>
      </c>
      <c r="S303" s="1" t="s">
        <v>84</v>
      </c>
      <c r="T303" s="1" t="s">
        <v>72</v>
      </c>
      <c r="U303" s="1" t="s">
        <v>1693</v>
      </c>
      <c r="V303" s="1" t="s">
        <v>1693</v>
      </c>
      <c r="W303" s="1" t="s">
        <v>87</v>
      </c>
      <c r="X303" s="1">
        <v>76</v>
      </c>
      <c r="Y303" s="1" t="s">
        <v>88</v>
      </c>
      <c r="Z303" s="1">
        <v>5.0999999999999996</v>
      </c>
      <c r="AA303" s="1" t="s">
        <v>299</v>
      </c>
      <c r="AB303" s="1" t="s">
        <v>90</v>
      </c>
      <c r="AC303" s="1" t="s">
        <v>91</v>
      </c>
      <c r="AD303" s="1" t="s">
        <v>92</v>
      </c>
      <c r="AE303" s="1" t="s">
        <v>72</v>
      </c>
      <c r="AF303" s="1" t="s">
        <v>254</v>
      </c>
      <c r="AG303" s="1" t="s">
        <v>72</v>
      </c>
      <c r="AH303" s="1" t="s">
        <v>1274</v>
      </c>
      <c r="AI303" s="1" t="s">
        <v>72</v>
      </c>
      <c r="AJ303" s="1" t="s">
        <v>72</v>
      </c>
      <c r="AK303" s="1" t="s">
        <v>220</v>
      </c>
      <c r="AL303" s="1" t="s">
        <v>878</v>
      </c>
      <c r="AM303" s="1" t="s">
        <v>72</v>
      </c>
      <c r="AN303" s="3">
        <v>44589</v>
      </c>
      <c r="AO303" s="6" t="s">
        <v>72</v>
      </c>
      <c r="AP303" s="6" t="s">
        <v>72</v>
      </c>
      <c r="AQ303" s="1" t="s">
        <v>1675</v>
      </c>
      <c r="AR303" s="1">
        <v>15</v>
      </c>
      <c r="AS303" s="1" t="s">
        <v>183</v>
      </c>
      <c r="AT303" s="1" t="s">
        <v>75</v>
      </c>
      <c r="AU303" s="1" t="s">
        <v>88</v>
      </c>
      <c r="AV303" s="1" t="s">
        <v>88</v>
      </c>
      <c r="AW303" s="1" t="s">
        <v>96</v>
      </c>
      <c r="AX303" s="6" t="s">
        <v>72</v>
      </c>
      <c r="AY303" s="1" t="s">
        <v>1343</v>
      </c>
      <c r="AZ303" s="1" t="s">
        <v>72</v>
      </c>
      <c r="BA303" s="1">
        <v>49</v>
      </c>
      <c r="BB303" s="21" t="s">
        <v>100</v>
      </c>
      <c r="BC303" s="1"/>
    </row>
    <row r="304" spans="1:55" ht="18.600000000000001" customHeight="1">
      <c r="A304" s="1" t="s">
        <v>2001</v>
      </c>
      <c r="B304" s="1">
        <v>220020</v>
      </c>
      <c r="C304" s="1" t="s">
        <v>71</v>
      </c>
      <c r="D304" s="3">
        <v>44590</v>
      </c>
      <c r="E304" s="1" t="s">
        <v>1896</v>
      </c>
      <c r="F304" s="1" t="s">
        <v>2002</v>
      </c>
      <c r="G304" s="1" t="s">
        <v>75</v>
      </c>
      <c r="H304" s="1" t="s">
        <v>1915</v>
      </c>
      <c r="I304" s="1" t="s">
        <v>77</v>
      </c>
      <c r="J304" s="1" t="s">
        <v>78</v>
      </c>
      <c r="K304" s="1" t="s">
        <v>78</v>
      </c>
      <c r="L304" s="1" t="s">
        <v>1898</v>
      </c>
      <c r="M304" s="1" t="s">
        <v>1898</v>
      </c>
      <c r="N304" s="34" t="s">
        <v>72</v>
      </c>
      <c r="O304" s="1" t="s">
        <v>2003</v>
      </c>
      <c r="P304" s="1" t="s">
        <v>813</v>
      </c>
      <c r="Q304" s="1" t="s">
        <v>813</v>
      </c>
      <c r="R304" s="1" t="s">
        <v>9057</v>
      </c>
      <c r="S304" s="1" t="s">
        <v>84</v>
      </c>
      <c r="T304" s="1" t="s">
        <v>72</v>
      </c>
      <c r="U304" s="1" t="s">
        <v>140</v>
      </c>
      <c r="V304" s="1" t="s">
        <v>141</v>
      </c>
      <c r="W304" s="1" t="s">
        <v>87</v>
      </c>
      <c r="X304" s="1">
        <v>56</v>
      </c>
      <c r="Y304" s="1" t="s">
        <v>88</v>
      </c>
      <c r="Z304" s="1">
        <v>4.5</v>
      </c>
      <c r="AA304" s="1" t="s">
        <v>954</v>
      </c>
      <c r="AB304" s="1" t="s">
        <v>90</v>
      </c>
      <c r="AC304" s="1" t="s">
        <v>91</v>
      </c>
      <c r="AD304" s="1" t="s">
        <v>92</v>
      </c>
      <c r="AE304" s="1" t="s">
        <v>72</v>
      </c>
      <c r="AF304" s="1" t="s">
        <v>254</v>
      </c>
      <c r="AG304" s="1" t="s">
        <v>72</v>
      </c>
      <c r="AH304" s="21" t="s">
        <v>1322</v>
      </c>
      <c r="AI304" s="1" t="s">
        <v>72</v>
      </c>
      <c r="AJ304" s="1" t="s">
        <v>72</v>
      </c>
      <c r="AK304" s="1" t="s">
        <v>2004</v>
      </c>
      <c r="AL304" s="1" t="s">
        <v>72</v>
      </c>
      <c r="AM304" s="1" t="s">
        <v>72</v>
      </c>
      <c r="AN304" s="3">
        <v>44590</v>
      </c>
      <c r="AO304" s="1" t="s">
        <v>2005</v>
      </c>
      <c r="AP304" s="1" t="s">
        <v>2005</v>
      </c>
      <c r="AQ304" s="1" t="s">
        <v>1675</v>
      </c>
      <c r="AR304" s="1">
        <v>15</v>
      </c>
      <c r="AS304" s="1" t="s">
        <v>95</v>
      </c>
      <c r="AT304" s="1" t="s">
        <v>75</v>
      </c>
      <c r="AU304" s="1" t="s">
        <v>88</v>
      </c>
      <c r="AV304" s="1" t="s">
        <v>88</v>
      </c>
      <c r="AW304" s="1" t="s">
        <v>96</v>
      </c>
      <c r="AX304" s="1" t="s">
        <v>72</v>
      </c>
      <c r="AY304" s="1" t="s">
        <v>1343</v>
      </c>
      <c r="AZ304" s="1" t="s">
        <v>72</v>
      </c>
      <c r="BA304" s="1">
        <v>49</v>
      </c>
      <c r="BB304" s="21" t="s">
        <v>100</v>
      </c>
      <c r="BC304" s="1"/>
    </row>
    <row r="305" spans="1:55" ht="18.600000000000001" customHeight="1">
      <c r="A305" s="1" t="s">
        <v>2010</v>
      </c>
      <c r="B305" s="1">
        <v>220021</v>
      </c>
      <c r="C305" s="1" t="s">
        <v>71</v>
      </c>
      <c r="D305" s="3">
        <v>44593</v>
      </c>
      <c r="E305" s="1" t="s">
        <v>1896</v>
      </c>
      <c r="F305" s="1" t="s">
        <v>2011</v>
      </c>
      <c r="G305" s="1" t="s">
        <v>75</v>
      </c>
      <c r="H305" s="1" t="s">
        <v>2012</v>
      </c>
      <c r="I305" s="1" t="s">
        <v>77</v>
      </c>
      <c r="J305" s="1" t="s">
        <v>78</v>
      </c>
      <c r="K305" s="1" t="s">
        <v>78</v>
      </c>
      <c r="L305" s="1" t="s">
        <v>1898</v>
      </c>
      <c r="M305" s="1" t="s">
        <v>1927</v>
      </c>
      <c r="N305" s="34" t="s">
        <v>72</v>
      </c>
      <c r="O305" s="1" t="s">
        <v>2013</v>
      </c>
      <c r="P305" s="1" t="s">
        <v>813</v>
      </c>
      <c r="Q305" s="1" t="s">
        <v>813</v>
      </c>
      <c r="R305" s="1" t="s">
        <v>9057</v>
      </c>
      <c r="S305" s="1" t="s">
        <v>152</v>
      </c>
      <c r="T305" s="1" t="s">
        <v>3832</v>
      </c>
      <c r="U305" s="1" t="s">
        <v>153</v>
      </c>
      <c r="V305" s="1" t="s">
        <v>154</v>
      </c>
      <c r="W305" s="1" t="s">
        <v>126</v>
      </c>
      <c r="X305" s="1">
        <v>43</v>
      </c>
      <c r="Y305" s="1" t="s">
        <v>88</v>
      </c>
      <c r="Z305" s="1">
        <v>4.5</v>
      </c>
      <c r="AA305" s="1" t="s">
        <v>954</v>
      </c>
      <c r="AB305" s="1" t="s">
        <v>90</v>
      </c>
      <c r="AC305" s="1" t="s">
        <v>91</v>
      </c>
      <c r="AD305" s="1" t="s">
        <v>216</v>
      </c>
      <c r="AE305" s="1" t="s">
        <v>72</v>
      </c>
      <c r="AF305" s="1" t="s">
        <v>229</v>
      </c>
      <c r="AG305" s="1">
        <v>3</v>
      </c>
      <c r="AH305" s="1" t="s">
        <v>1032</v>
      </c>
      <c r="AI305" s="1">
        <v>8</v>
      </c>
      <c r="AJ305" s="1" t="s">
        <v>1411</v>
      </c>
      <c r="AK305" s="1" t="s">
        <v>2014</v>
      </c>
      <c r="AL305" s="1" t="s">
        <v>878</v>
      </c>
      <c r="AM305" s="1" t="s">
        <v>72</v>
      </c>
      <c r="AN305" s="3">
        <v>44593</v>
      </c>
      <c r="AO305" s="1" t="s">
        <v>1262</v>
      </c>
      <c r="AP305" s="1" t="s">
        <v>2015</v>
      </c>
      <c r="AQ305" s="1" t="s">
        <v>1794</v>
      </c>
      <c r="AR305" s="1">
        <v>15</v>
      </c>
      <c r="AS305" s="1" t="s">
        <v>1934</v>
      </c>
      <c r="AT305" s="1" t="s">
        <v>75</v>
      </c>
      <c r="AU305" s="1" t="s">
        <v>75</v>
      </c>
      <c r="AV305" s="1" t="s">
        <v>88</v>
      </c>
      <c r="AW305" s="1" t="s">
        <v>96</v>
      </c>
      <c r="AX305" s="1" t="s">
        <v>72</v>
      </c>
      <c r="AY305" s="1" t="s">
        <v>1593</v>
      </c>
      <c r="AZ305" s="38" t="s">
        <v>72</v>
      </c>
      <c r="BA305" s="1">
        <v>28</v>
      </c>
      <c r="BB305" s="1" t="s">
        <v>160</v>
      </c>
      <c r="BC305" s="1" t="s">
        <v>707</v>
      </c>
    </row>
    <row r="306" spans="1:55" ht="18.600000000000001" customHeight="1">
      <c r="A306" s="1" t="s">
        <v>2016</v>
      </c>
      <c r="B306" s="1">
        <v>220022</v>
      </c>
      <c r="C306" s="1" t="s">
        <v>71</v>
      </c>
      <c r="D306" s="3">
        <v>44594</v>
      </c>
      <c r="E306" s="1" t="s">
        <v>1896</v>
      </c>
      <c r="F306" s="1" t="s">
        <v>2017</v>
      </c>
      <c r="G306" s="1" t="s">
        <v>75</v>
      </c>
      <c r="H306" s="1" t="s">
        <v>1516</v>
      </c>
      <c r="I306" s="1" t="s">
        <v>77</v>
      </c>
      <c r="J306" s="1" t="s">
        <v>78</v>
      </c>
      <c r="K306" s="1" t="s">
        <v>78</v>
      </c>
      <c r="L306" s="1" t="s">
        <v>1898</v>
      </c>
      <c r="M306" s="1" t="s">
        <v>1898</v>
      </c>
      <c r="N306" s="34" t="s">
        <v>72</v>
      </c>
      <c r="O306" s="1" t="s">
        <v>2018</v>
      </c>
      <c r="P306" s="1" t="s">
        <v>813</v>
      </c>
      <c r="Q306" s="1" t="s">
        <v>813</v>
      </c>
      <c r="R306" s="1" t="s">
        <v>9057</v>
      </c>
      <c r="S306" s="1" t="s">
        <v>84</v>
      </c>
      <c r="T306" s="1" t="s">
        <v>72</v>
      </c>
      <c r="U306" s="1" t="s">
        <v>140</v>
      </c>
      <c r="V306" s="1" t="s">
        <v>141</v>
      </c>
      <c r="W306" s="1" t="s">
        <v>126</v>
      </c>
      <c r="X306" s="1">
        <v>54</v>
      </c>
      <c r="Y306" s="1" t="s">
        <v>88</v>
      </c>
      <c r="Z306" s="1">
        <v>5.6</v>
      </c>
      <c r="AA306" s="1" t="s">
        <v>414</v>
      </c>
      <c r="AB306" s="1" t="s">
        <v>90</v>
      </c>
      <c r="AC306" s="1" t="s">
        <v>91</v>
      </c>
      <c r="AD306" s="1" t="s">
        <v>1217</v>
      </c>
      <c r="AE306" s="1" t="s">
        <v>72</v>
      </c>
      <c r="AF306" s="1" t="s">
        <v>217</v>
      </c>
      <c r="AG306" s="1">
        <v>2</v>
      </c>
      <c r="AH306" s="1" t="s">
        <v>659</v>
      </c>
      <c r="AI306" s="1" t="s">
        <v>72</v>
      </c>
      <c r="AJ306" s="1" t="s">
        <v>72</v>
      </c>
      <c r="AK306" s="1" t="s">
        <v>220</v>
      </c>
      <c r="AL306" s="1" t="s">
        <v>1061</v>
      </c>
      <c r="AM306" s="1" t="s">
        <v>430</v>
      </c>
      <c r="AN306" s="3">
        <v>44594</v>
      </c>
      <c r="AO306" s="1" t="s">
        <v>2019</v>
      </c>
      <c r="AP306" s="1" t="s">
        <v>2019</v>
      </c>
      <c r="AQ306" s="1" t="s">
        <v>1675</v>
      </c>
      <c r="AR306" s="1">
        <v>4</v>
      </c>
      <c r="AS306" s="1" t="s">
        <v>95</v>
      </c>
      <c r="AT306" s="1" t="s">
        <v>75</v>
      </c>
      <c r="AU306" s="1" t="s">
        <v>75</v>
      </c>
      <c r="AV306" s="1" t="s">
        <v>88</v>
      </c>
      <c r="AW306" s="1" t="s">
        <v>96</v>
      </c>
      <c r="AX306" s="1" t="s">
        <v>72</v>
      </c>
      <c r="AY306" s="1" t="s">
        <v>1343</v>
      </c>
      <c r="AZ306" s="1" t="s">
        <v>72</v>
      </c>
      <c r="BA306" s="1">
        <v>28</v>
      </c>
      <c r="BB306" s="21" t="s">
        <v>100</v>
      </c>
      <c r="BC306" s="1"/>
    </row>
    <row r="307" spans="1:55" ht="18.600000000000001" customHeight="1">
      <c r="A307" s="1" t="s">
        <v>2020</v>
      </c>
      <c r="B307" s="1">
        <v>220023</v>
      </c>
      <c r="C307" s="1" t="s">
        <v>71</v>
      </c>
      <c r="D307" s="3">
        <v>44594</v>
      </c>
      <c r="E307" s="1" t="s">
        <v>1896</v>
      </c>
      <c r="F307" s="1" t="s">
        <v>2021</v>
      </c>
      <c r="G307" s="1" t="s">
        <v>75</v>
      </c>
      <c r="H307" s="1" t="s">
        <v>1915</v>
      </c>
      <c r="I307" s="1" t="s">
        <v>77</v>
      </c>
      <c r="J307" s="1" t="s">
        <v>78</v>
      </c>
      <c r="K307" s="1" t="s">
        <v>78</v>
      </c>
      <c r="L307" s="1" t="s">
        <v>1898</v>
      </c>
      <c r="M307" s="1" t="s">
        <v>1898</v>
      </c>
      <c r="N307" s="34" t="s">
        <v>72</v>
      </c>
      <c r="O307" s="1" t="s">
        <v>2022</v>
      </c>
      <c r="P307" s="1" t="s">
        <v>778</v>
      </c>
      <c r="Q307" s="1" t="s">
        <v>779</v>
      </c>
      <c r="R307" s="1" t="s">
        <v>9036</v>
      </c>
      <c r="S307" s="1" t="s">
        <v>84</v>
      </c>
      <c r="T307" s="1" t="s">
        <v>72</v>
      </c>
      <c r="U307" s="1" t="s">
        <v>140</v>
      </c>
      <c r="V307" s="1" t="s">
        <v>140</v>
      </c>
      <c r="W307" s="1" t="s">
        <v>126</v>
      </c>
      <c r="X307" s="1">
        <v>76</v>
      </c>
      <c r="Y307" s="1" t="s">
        <v>88</v>
      </c>
      <c r="Z307" s="1">
        <v>4.5999999999999996</v>
      </c>
      <c r="AA307" s="1" t="s">
        <v>954</v>
      </c>
      <c r="AB307" s="1" t="s">
        <v>90</v>
      </c>
      <c r="AC307" s="1" t="s">
        <v>91</v>
      </c>
      <c r="AD307" s="1" t="s">
        <v>92</v>
      </c>
      <c r="AE307" s="1" t="s">
        <v>72</v>
      </c>
      <c r="AF307" s="1" t="s">
        <v>254</v>
      </c>
      <c r="AG307" s="1" t="s">
        <v>72</v>
      </c>
      <c r="AH307" s="1" t="s">
        <v>2023</v>
      </c>
      <c r="AI307" s="1" t="s">
        <v>72</v>
      </c>
      <c r="AJ307" s="1" t="s">
        <v>72</v>
      </c>
      <c r="AK307" s="1" t="s">
        <v>220</v>
      </c>
      <c r="AL307" s="1" t="s">
        <v>72</v>
      </c>
      <c r="AM307" s="1" t="s">
        <v>72</v>
      </c>
      <c r="AN307" s="3">
        <v>44595</v>
      </c>
      <c r="AO307" s="1" t="s">
        <v>2024</v>
      </c>
      <c r="AP307" s="1" t="s">
        <v>2024</v>
      </c>
      <c r="AQ307" s="1" t="s">
        <v>1675</v>
      </c>
      <c r="AR307" s="1">
        <v>4</v>
      </c>
      <c r="AS307" s="1" t="s">
        <v>95</v>
      </c>
      <c r="AT307" s="1" t="s">
        <v>75</v>
      </c>
      <c r="AU307" s="1" t="s">
        <v>88</v>
      </c>
      <c r="AV307" s="1" t="s">
        <v>88</v>
      </c>
      <c r="AW307" s="1" t="s">
        <v>96</v>
      </c>
      <c r="AX307" s="1" t="s">
        <v>72</v>
      </c>
      <c r="AY307" s="1" t="s">
        <v>1343</v>
      </c>
      <c r="AZ307" s="1" t="s">
        <v>72</v>
      </c>
      <c r="BA307" s="1">
        <v>49</v>
      </c>
      <c r="BB307" s="21" t="s">
        <v>100</v>
      </c>
      <c r="BC307" s="1"/>
    </row>
    <row r="308" spans="1:55" ht="18.600000000000001" customHeight="1">
      <c r="A308" s="1" t="s">
        <v>2025</v>
      </c>
      <c r="B308" s="1">
        <v>220024</v>
      </c>
      <c r="C308" s="1" t="s">
        <v>71</v>
      </c>
      <c r="D308" s="3">
        <v>44595</v>
      </c>
      <c r="E308" s="1" t="s">
        <v>1896</v>
      </c>
      <c r="F308" s="1" t="s">
        <v>2026</v>
      </c>
      <c r="G308" s="1" t="s">
        <v>75</v>
      </c>
      <c r="H308" s="1" t="s">
        <v>1915</v>
      </c>
      <c r="I308" s="1" t="s">
        <v>77</v>
      </c>
      <c r="J308" s="1" t="s">
        <v>78</v>
      </c>
      <c r="K308" s="1" t="s">
        <v>78</v>
      </c>
      <c r="L308" s="1" t="s">
        <v>1898</v>
      </c>
      <c r="M308" s="1" t="s">
        <v>1898</v>
      </c>
      <c r="N308" s="34" t="s">
        <v>72</v>
      </c>
      <c r="O308" s="1" t="s">
        <v>2027</v>
      </c>
      <c r="P308" s="1" t="s">
        <v>778</v>
      </c>
      <c r="Q308" s="1" t="s">
        <v>779</v>
      </c>
      <c r="R308" s="1" t="s">
        <v>9036</v>
      </c>
      <c r="S308" s="1" t="s">
        <v>84</v>
      </c>
      <c r="T308" s="1" t="s">
        <v>72</v>
      </c>
      <c r="U308" s="1" t="s">
        <v>140</v>
      </c>
      <c r="V308" s="1" t="s">
        <v>140</v>
      </c>
      <c r="W308" s="1" t="s">
        <v>126</v>
      </c>
      <c r="X308" s="1">
        <v>40</v>
      </c>
      <c r="Y308" s="1" t="s">
        <v>88</v>
      </c>
      <c r="Z308" s="1">
        <v>4.5999999999999996</v>
      </c>
      <c r="AA308" s="1" t="s">
        <v>414</v>
      </c>
      <c r="AB308" s="1" t="s">
        <v>90</v>
      </c>
      <c r="AC308" s="1" t="s">
        <v>91</v>
      </c>
      <c r="AD308" s="1" t="s">
        <v>92</v>
      </c>
      <c r="AE308" s="1" t="s">
        <v>72</v>
      </c>
      <c r="AF308" s="1" t="s">
        <v>72</v>
      </c>
      <c r="AG308" s="1" t="s">
        <v>72</v>
      </c>
      <c r="AH308" s="1" t="s">
        <v>72</v>
      </c>
      <c r="AI308" s="1" t="s">
        <v>72</v>
      </c>
      <c r="AJ308" s="1" t="s">
        <v>72</v>
      </c>
      <c r="AK308" s="1" t="s">
        <v>220</v>
      </c>
      <c r="AL308" s="1" t="s">
        <v>72</v>
      </c>
      <c r="AM308" s="1" t="s">
        <v>72</v>
      </c>
      <c r="AN308" s="3">
        <v>44596</v>
      </c>
      <c r="AO308" s="1" t="s">
        <v>2028</v>
      </c>
      <c r="AP308" s="1" t="s">
        <v>2028</v>
      </c>
      <c r="AQ308" s="1" t="s">
        <v>1675</v>
      </c>
      <c r="AR308" s="1">
        <v>4</v>
      </c>
      <c r="AS308" s="1" t="s">
        <v>183</v>
      </c>
      <c r="AT308" s="1" t="s">
        <v>75</v>
      </c>
      <c r="AU308" s="1" t="s">
        <v>88</v>
      </c>
      <c r="AV308" s="1" t="s">
        <v>88</v>
      </c>
      <c r="AW308" s="1" t="s">
        <v>96</v>
      </c>
      <c r="AX308" s="1" t="s">
        <v>72</v>
      </c>
      <c r="AY308" s="1" t="s">
        <v>1343</v>
      </c>
      <c r="AZ308" s="1" t="s">
        <v>72</v>
      </c>
      <c r="BA308" s="1">
        <v>63</v>
      </c>
      <c r="BB308" s="21" t="s">
        <v>100</v>
      </c>
      <c r="BC308" s="1"/>
    </row>
    <row r="309" spans="1:55" ht="18.600000000000001" customHeight="1">
      <c r="A309" s="1" t="s">
        <v>2029</v>
      </c>
      <c r="B309" s="1">
        <v>220025</v>
      </c>
      <c r="C309" s="1" t="s">
        <v>71</v>
      </c>
      <c r="D309" s="3">
        <v>44596</v>
      </c>
      <c r="E309" s="1" t="s">
        <v>1896</v>
      </c>
      <c r="F309" s="1" t="s">
        <v>2030</v>
      </c>
      <c r="G309" s="1" t="s">
        <v>75</v>
      </c>
      <c r="H309" s="1" t="s">
        <v>1915</v>
      </c>
      <c r="I309" s="1" t="s">
        <v>77</v>
      </c>
      <c r="J309" s="1" t="s">
        <v>78</v>
      </c>
      <c r="K309" s="1" t="s">
        <v>78</v>
      </c>
      <c r="L309" s="1" t="s">
        <v>1898</v>
      </c>
      <c r="M309" s="1" t="s">
        <v>1898</v>
      </c>
      <c r="N309" s="34" t="s">
        <v>72</v>
      </c>
      <c r="O309" s="1" t="s">
        <v>2031</v>
      </c>
      <c r="P309" s="1" t="s">
        <v>778</v>
      </c>
      <c r="Q309" s="1" t="s">
        <v>779</v>
      </c>
      <c r="R309" s="1" t="s">
        <v>9036</v>
      </c>
      <c r="S309" s="1" t="s">
        <v>84</v>
      </c>
      <c r="T309" s="1" t="s">
        <v>72</v>
      </c>
      <c r="U309" s="1" t="s">
        <v>140</v>
      </c>
      <c r="V309" s="1" t="s">
        <v>140</v>
      </c>
      <c r="W309" s="1" t="s">
        <v>87</v>
      </c>
      <c r="X309" s="1">
        <v>53</v>
      </c>
      <c r="Y309" s="1" t="s">
        <v>88</v>
      </c>
      <c r="Z309" s="1">
        <v>5.2</v>
      </c>
      <c r="AA309" s="1" t="s">
        <v>954</v>
      </c>
      <c r="AB309" s="1" t="s">
        <v>90</v>
      </c>
      <c r="AC309" s="1" t="s">
        <v>91</v>
      </c>
      <c r="AD309" s="1" t="s">
        <v>92</v>
      </c>
      <c r="AE309" s="1" t="s">
        <v>72</v>
      </c>
      <c r="AF309" s="1" t="s">
        <v>254</v>
      </c>
      <c r="AG309" s="1" t="s">
        <v>72</v>
      </c>
      <c r="AH309" s="1" t="s">
        <v>2032</v>
      </c>
      <c r="AI309" s="1" t="s">
        <v>72</v>
      </c>
      <c r="AJ309" s="1" t="s">
        <v>72</v>
      </c>
      <c r="AK309" s="1" t="s">
        <v>220</v>
      </c>
      <c r="AL309" s="1" t="s">
        <v>72</v>
      </c>
      <c r="AM309" s="1" t="s">
        <v>72</v>
      </c>
      <c r="AN309" s="3">
        <v>44597</v>
      </c>
      <c r="AO309" s="1" t="s">
        <v>2033</v>
      </c>
      <c r="AP309" s="1" t="s">
        <v>2033</v>
      </c>
      <c r="AQ309" s="1" t="s">
        <v>1675</v>
      </c>
      <c r="AR309" s="1">
        <v>4</v>
      </c>
      <c r="AS309" s="1" t="s">
        <v>742</v>
      </c>
      <c r="AT309" s="1" t="s">
        <v>75</v>
      </c>
      <c r="AU309" s="1" t="s">
        <v>88</v>
      </c>
      <c r="AV309" s="1" t="s">
        <v>88</v>
      </c>
      <c r="AW309" s="1" t="s">
        <v>96</v>
      </c>
      <c r="AX309" s="1" t="s">
        <v>72</v>
      </c>
      <c r="AY309" s="1" t="s">
        <v>1343</v>
      </c>
      <c r="AZ309" s="1" t="s">
        <v>72</v>
      </c>
      <c r="BA309" s="1">
        <v>73</v>
      </c>
      <c r="BB309" s="21" t="s">
        <v>100</v>
      </c>
      <c r="BC309" s="1"/>
    </row>
    <row r="310" spans="1:55" ht="18.600000000000001" customHeight="1">
      <c r="A310" s="1" t="s">
        <v>2034</v>
      </c>
      <c r="B310" s="1">
        <v>220026</v>
      </c>
      <c r="C310" s="1" t="s">
        <v>71</v>
      </c>
      <c r="D310" s="3">
        <v>44597</v>
      </c>
      <c r="E310" s="1" t="s">
        <v>1896</v>
      </c>
      <c r="F310" s="1" t="s">
        <v>2035</v>
      </c>
      <c r="G310" s="1" t="s">
        <v>75</v>
      </c>
      <c r="H310" s="1" t="s">
        <v>1915</v>
      </c>
      <c r="I310" s="1" t="s">
        <v>77</v>
      </c>
      <c r="J310" s="1" t="s">
        <v>78</v>
      </c>
      <c r="K310" s="1" t="s">
        <v>78</v>
      </c>
      <c r="L310" s="1" t="s">
        <v>1898</v>
      </c>
      <c r="M310" s="1" t="s">
        <v>1898</v>
      </c>
      <c r="N310" s="34" t="s">
        <v>72</v>
      </c>
      <c r="O310" s="1" t="s">
        <v>2036</v>
      </c>
      <c r="P310" s="1" t="s">
        <v>83</v>
      </c>
      <c r="Q310" s="1" t="s">
        <v>123</v>
      </c>
      <c r="R310" s="1" t="s">
        <v>9043</v>
      </c>
      <c r="S310" s="1" t="s">
        <v>84</v>
      </c>
      <c r="T310" s="1" t="s">
        <v>72</v>
      </c>
      <c r="U310" s="1" t="s">
        <v>214</v>
      </c>
      <c r="V310" s="1" t="s">
        <v>583</v>
      </c>
      <c r="W310" s="1" t="s">
        <v>87</v>
      </c>
      <c r="X310" s="1">
        <v>52</v>
      </c>
      <c r="Y310" s="1" t="s">
        <v>88</v>
      </c>
      <c r="Z310" s="1">
        <v>5.5</v>
      </c>
      <c r="AA310" s="1" t="s">
        <v>299</v>
      </c>
      <c r="AB310" s="1" t="s">
        <v>90</v>
      </c>
      <c r="AC310" s="1" t="s">
        <v>91</v>
      </c>
      <c r="AD310" s="1" t="s">
        <v>92</v>
      </c>
      <c r="AE310" s="1" t="s">
        <v>72</v>
      </c>
      <c r="AF310" s="1" t="s">
        <v>254</v>
      </c>
      <c r="AG310" s="1">
        <v>2</v>
      </c>
      <c r="AH310" s="1" t="s">
        <v>1834</v>
      </c>
      <c r="AI310" s="1" t="s">
        <v>72</v>
      </c>
      <c r="AJ310" s="1" t="s">
        <v>72</v>
      </c>
      <c r="AK310" s="1" t="s">
        <v>220</v>
      </c>
      <c r="AL310" s="1" t="s">
        <v>72</v>
      </c>
      <c r="AM310" s="1" t="s">
        <v>72</v>
      </c>
      <c r="AN310" s="3">
        <v>44598</v>
      </c>
      <c r="AO310" s="1" t="s">
        <v>2038</v>
      </c>
      <c r="AP310" s="1" t="s">
        <v>2038</v>
      </c>
      <c r="AQ310" s="1" t="s">
        <v>1675</v>
      </c>
      <c r="AR310" s="1">
        <v>4</v>
      </c>
      <c r="AS310" s="1" t="s">
        <v>1934</v>
      </c>
      <c r="AT310" s="1" t="s">
        <v>75</v>
      </c>
      <c r="AU310" s="1" t="s">
        <v>88</v>
      </c>
      <c r="AV310" s="1" t="s">
        <v>88</v>
      </c>
      <c r="AW310" s="1" t="s">
        <v>96</v>
      </c>
      <c r="AX310" s="1" t="s">
        <v>72</v>
      </c>
      <c r="AY310" s="1" t="s">
        <v>1343</v>
      </c>
      <c r="AZ310" s="1" t="s">
        <v>72</v>
      </c>
      <c r="BA310" s="1">
        <v>70</v>
      </c>
      <c r="BB310" s="21" t="s">
        <v>100</v>
      </c>
      <c r="BC310" s="1"/>
    </row>
    <row r="311" spans="1:55" ht="18.600000000000001" customHeight="1">
      <c r="A311" s="1" t="s">
        <v>2039</v>
      </c>
      <c r="B311" s="1">
        <v>220027</v>
      </c>
      <c r="C311" s="1" t="s">
        <v>71</v>
      </c>
      <c r="D311" s="3">
        <v>44599</v>
      </c>
      <c r="E311" s="1" t="s">
        <v>1896</v>
      </c>
      <c r="F311" s="1" t="s">
        <v>2040</v>
      </c>
      <c r="G311" s="1" t="s">
        <v>75</v>
      </c>
      <c r="H311" s="1" t="s">
        <v>1516</v>
      </c>
      <c r="I311" s="1" t="s">
        <v>77</v>
      </c>
      <c r="J311" s="1" t="s">
        <v>78</v>
      </c>
      <c r="K311" s="1" t="s">
        <v>78</v>
      </c>
      <c r="L311" s="1" t="s">
        <v>1898</v>
      </c>
      <c r="M311" s="1" t="s">
        <v>1898</v>
      </c>
      <c r="N311" s="34" t="s">
        <v>72</v>
      </c>
      <c r="O311" s="1" t="s">
        <v>2041</v>
      </c>
      <c r="P311" s="1" t="s">
        <v>83</v>
      </c>
      <c r="Q311" s="1" t="s">
        <v>123</v>
      </c>
      <c r="R311" s="1" t="s">
        <v>9043</v>
      </c>
      <c r="S311" s="1" t="s">
        <v>84</v>
      </c>
      <c r="T311" s="1" t="s">
        <v>72</v>
      </c>
      <c r="U311" s="1" t="s">
        <v>140</v>
      </c>
      <c r="V311" s="1" t="s">
        <v>181</v>
      </c>
      <c r="W311" s="1" t="s">
        <v>126</v>
      </c>
      <c r="X311" s="1">
        <v>60</v>
      </c>
      <c r="Y311" s="1" t="s">
        <v>88</v>
      </c>
      <c r="Z311" s="1">
        <v>5.6</v>
      </c>
      <c r="AA311" s="1" t="s">
        <v>954</v>
      </c>
      <c r="AB311" s="1" t="s">
        <v>90</v>
      </c>
      <c r="AC311" s="1" t="s">
        <v>91</v>
      </c>
      <c r="AD311" s="1" t="s">
        <v>92</v>
      </c>
      <c r="AE311" s="1" t="s">
        <v>72</v>
      </c>
      <c r="AF311" s="1" t="s">
        <v>72</v>
      </c>
      <c r="AG311" s="1" t="s">
        <v>72</v>
      </c>
      <c r="AH311" s="1" t="s">
        <v>72</v>
      </c>
      <c r="AI311" s="1" t="s">
        <v>72</v>
      </c>
      <c r="AJ311" s="1" t="s">
        <v>72</v>
      </c>
      <c r="AK311" s="1" t="s">
        <v>220</v>
      </c>
      <c r="AL311" s="1" t="s">
        <v>72</v>
      </c>
      <c r="AM311" s="1" t="s">
        <v>72</v>
      </c>
      <c r="AN311" s="3">
        <v>44600</v>
      </c>
      <c r="AO311" s="1" t="s">
        <v>2042</v>
      </c>
      <c r="AP311" s="1" t="s">
        <v>2042</v>
      </c>
      <c r="AQ311" s="1" t="s">
        <v>1794</v>
      </c>
      <c r="AR311" s="1">
        <v>4</v>
      </c>
      <c r="AS311" s="1" t="s">
        <v>95</v>
      </c>
      <c r="AT311" s="1" t="s">
        <v>75</v>
      </c>
      <c r="AU311" s="1" t="s">
        <v>75</v>
      </c>
      <c r="AV311" s="1" t="s">
        <v>88</v>
      </c>
      <c r="AW311" s="1" t="s">
        <v>96</v>
      </c>
      <c r="AX311" s="1" t="s">
        <v>72</v>
      </c>
      <c r="AY311" s="1" t="s">
        <v>1593</v>
      </c>
      <c r="AZ311" s="1" t="s">
        <v>72</v>
      </c>
      <c r="BA311" s="1">
        <v>28</v>
      </c>
      <c r="BB311" s="21" t="s">
        <v>100</v>
      </c>
      <c r="BC311" s="1"/>
    </row>
    <row r="312" spans="1:55" ht="18.600000000000001" customHeight="1">
      <c r="A312" s="1" t="s">
        <v>2044</v>
      </c>
      <c r="B312" s="1">
        <v>220028</v>
      </c>
      <c r="C312" s="1" t="s">
        <v>71</v>
      </c>
      <c r="D312" s="3">
        <v>44600</v>
      </c>
      <c r="E312" s="1" t="s">
        <v>1896</v>
      </c>
      <c r="F312" s="1" t="s">
        <v>2045</v>
      </c>
      <c r="G312" s="1" t="s">
        <v>75</v>
      </c>
      <c r="H312" s="1" t="s">
        <v>1915</v>
      </c>
      <c r="I312" s="1" t="s">
        <v>77</v>
      </c>
      <c r="J312" s="1" t="s">
        <v>78</v>
      </c>
      <c r="K312" s="1" t="s">
        <v>78</v>
      </c>
      <c r="L312" s="1" t="s">
        <v>1898</v>
      </c>
      <c r="M312" s="1" t="s">
        <v>1927</v>
      </c>
      <c r="N312" s="34" t="s">
        <v>72</v>
      </c>
      <c r="O312" s="1" t="s">
        <v>2046</v>
      </c>
      <c r="P312" s="1" t="s">
        <v>83</v>
      </c>
      <c r="Q312" s="1" t="s">
        <v>123</v>
      </c>
      <c r="R312" s="1" t="s">
        <v>9043</v>
      </c>
      <c r="S312" s="1" t="s">
        <v>84</v>
      </c>
      <c r="T312" s="1" t="s">
        <v>72</v>
      </c>
      <c r="U312" s="1" t="s">
        <v>104</v>
      </c>
      <c r="V312" s="1" t="s">
        <v>730</v>
      </c>
      <c r="W312" s="1" t="s">
        <v>87</v>
      </c>
      <c r="X312" s="1">
        <v>56</v>
      </c>
      <c r="Y312" s="1" t="s">
        <v>88</v>
      </c>
      <c r="Z312" s="1">
        <v>5.4</v>
      </c>
      <c r="AA312" s="1" t="s">
        <v>414</v>
      </c>
      <c r="AB312" s="1" t="s">
        <v>90</v>
      </c>
      <c r="AC312" s="1" t="s">
        <v>91</v>
      </c>
      <c r="AD312" s="1" t="s">
        <v>429</v>
      </c>
      <c r="AE312" s="1" t="s">
        <v>72</v>
      </c>
      <c r="AF312" s="1" t="s">
        <v>72</v>
      </c>
      <c r="AG312" s="1" t="s">
        <v>72</v>
      </c>
      <c r="AH312" s="1" t="s">
        <v>72</v>
      </c>
      <c r="AI312" s="1">
        <v>5</v>
      </c>
      <c r="AJ312" s="1" t="s">
        <v>430</v>
      </c>
      <c r="AK312" s="1" t="s">
        <v>220</v>
      </c>
      <c r="AL312" s="1" t="s">
        <v>72</v>
      </c>
      <c r="AM312" s="1" t="s">
        <v>72</v>
      </c>
      <c r="AN312" s="3">
        <v>44600</v>
      </c>
      <c r="AO312" s="1" t="s">
        <v>2047</v>
      </c>
      <c r="AP312" s="1" t="s">
        <v>2047</v>
      </c>
      <c r="AQ312" s="1" t="s">
        <v>1794</v>
      </c>
      <c r="AR312" s="1">
        <v>4</v>
      </c>
      <c r="AS312" s="1" t="s">
        <v>183</v>
      </c>
      <c r="AT312" s="1" t="s">
        <v>72</v>
      </c>
      <c r="AU312" s="1" t="s">
        <v>72</v>
      </c>
      <c r="AV312" s="1" t="s">
        <v>88</v>
      </c>
      <c r="AW312" s="1" t="s">
        <v>79</v>
      </c>
      <c r="AX312" s="1" t="s">
        <v>72</v>
      </c>
      <c r="AY312" s="1" t="s">
        <v>72</v>
      </c>
      <c r="AZ312" s="1" t="s">
        <v>72</v>
      </c>
      <c r="BA312" s="1" t="s">
        <v>72</v>
      </c>
      <c r="BB312" s="1" t="s">
        <v>160</v>
      </c>
      <c r="BC312" s="1" t="s">
        <v>2048</v>
      </c>
    </row>
    <row r="313" spans="1:55" ht="18.600000000000001" customHeight="1">
      <c r="A313" s="1" t="s">
        <v>2049</v>
      </c>
      <c r="B313" s="1">
        <v>220029</v>
      </c>
      <c r="C313" s="1" t="s">
        <v>71</v>
      </c>
      <c r="D313" s="3">
        <v>44600</v>
      </c>
      <c r="E313" s="1" t="s">
        <v>1896</v>
      </c>
      <c r="F313" s="1" t="s">
        <v>2050</v>
      </c>
      <c r="G313" s="1" t="s">
        <v>75</v>
      </c>
      <c r="H313" s="1" t="s">
        <v>1915</v>
      </c>
      <c r="I313" s="1" t="s">
        <v>77</v>
      </c>
      <c r="J313" s="1" t="s">
        <v>78</v>
      </c>
      <c r="K313" s="1" t="s">
        <v>78</v>
      </c>
      <c r="L313" s="1" t="s">
        <v>1898</v>
      </c>
      <c r="M313" s="1" t="s">
        <v>1927</v>
      </c>
      <c r="N313" s="34" t="s">
        <v>72</v>
      </c>
      <c r="O313" s="1" t="s">
        <v>2051</v>
      </c>
      <c r="P313" s="1" t="s">
        <v>83</v>
      </c>
      <c r="Q313" s="1" t="s">
        <v>123</v>
      </c>
      <c r="R313" s="1" t="s">
        <v>9043</v>
      </c>
      <c r="S313" s="1" t="s">
        <v>84</v>
      </c>
      <c r="T313" s="1" t="s">
        <v>72</v>
      </c>
      <c r="U313" s="1" t="s">
        <v>189</v>
      </c>
      <c r="V313" s="1" t="s">
        <v>2052</v>
      </c>
      <c r="W313" s="1" t="s">
        <v>87</v>
      </c>
      <c r="X313" s="1">
        <v>60</v>
      </c>
      <c r="Y313" s="1" t="s">
        <v>88</v>
      </c>
      <c r="Z313" s="1">
        <v>5.6</v>
      </c>
      <c r="AA313" s="1" t="s">
        <v>414</v>
      </c>
      <c r="AB313" s="1" t="s">
        <v>90</v>
      </c>
      <c r="AC313" s="1" t="s">
        <v>91</v>
      </c>
      <c r="AD313" s="1" t="s">
        <v>92</v>
      </c>
      <c r="AE313" s="1" t="s">
        <v>72</v>
      </c>
      <c r="AF313" s="1" t="s">
        <v>72</v>
      </c>
      <c r="AG313" s="1" t="s">
        <v>72</v>
      </c>
      <c r="AH313" s="1" t="s">
        <v>72</v>
      </c>
      <c r="AI313" s="1" t="s">
        <v>72</v>
      </c>
      <c r="AJ313" s="1" t="s">
        <v>72</v>
      </c>
      <c r="AK313" s="1" t="s">
        <v>220</v>
      </c>
      <c r="AL313" s="1" t="s">
        <v>72</v>
      </c>
      <c r="AM313" s="1" t="s">
        <v>72</v>
      </c>
      <c r="AN313" s="3">
        <v>44601</v>
      </c>
      <c r="AO313" s="1" t="s">
        <v>72</v>
      </c>
      <c r="AP313" s="1" t="s">
        <v>72</v>
      </c>
      <c r="AQ313" s="1" t="s">
        <v>1794</v>
      </c>
      <c r="AR313" s="1">
        <v>4</v>
      </c>
      <c r="AS313" s="1" t="s">
        <v>72</v>
      </c>
      <c r="AT313" s="1" t="s">
        <v>75</v>
      </c>
      <c r="AU313" s="1" t="s">
        <v>72</v>
      </c>
      <c r="AV313" s="1" t="s">
        <v>88</v>
      </c>
      <c r="AW313" s="1" t="s">
        <v>79</v>
      </c>
      <c r="AX313" s="1" t="s">
        <v>2053</v>
      </c>
      <c r="AY313" s="1" t="s">
        <v>1343</v>
      </c>
      <c r="AZ313" s="1" t="s">
        <v>72</v>
      </c>
      <c r="BA313" s="1">
        <v>49</v>
      </c>
      <c r="BB313" s="1" t="s">
        <v>160</v>
      </c>
      <c r="BC313" s="1" t="s">
        <v>2048</v>
      </c>
    </row>
    <row r="314" spans="1:55" ht="18.600000000000001" customHeight="1">
      <c r="A314" s="1" t="s">
        <v>2058</v>
      </c>
      <c r="B314" s="1">
        <v>220031</v>
      </c>
      <c r="C314" s="1" t="s">
        <v>497</v>
      </c>
      <c r="D314" s="3">
        <v>44601</v>
      </c>
      <c r="E314" s="1" t="s">
        <v>1896</v>
      </c>
      <c r="F314" s="1" t="s">
        <v>2059</v>
      </c>
      <c r="G314" s="1" t="s">
        <v>75</v>
      </c>
      <c r="H314" s="1" t="s">
        <v>1542</v>
      </c>
      <c r="I314" s="1" t="s">
        <v>497</v>
      </c>
      <c r="J314" s="1" t="s">
        <v>78</v>
      </c>
      <c r="K314" s="1" t="s">
        <v>78</v>
      </c>
      <c r="L314" s="1" t="s">
        <v>1898</v>
      </c>
      <c r="M314" s="1" t="s">
        <v>1898</v>
      </c>
      <c r="N314" s="34" t="s">
        <v>72</v>
      </c>
      <c r="O314" s="1" t="s">
        <v>2060</v>
      </c>
      <c r="P314" s="1" t="s">
        <v>83</v>
      </c>
      <c r="Q314" s="1" t="s">
        <v>123</v>
      </c>
      <c r="R314" s="1" t="s">
        <v>9043</v>
      </c>
      <c r="S314" s="1" t="s">
        <v>443</v>
      </c>
      <c r="T314" s="1" t="s">
        <v>72</v>
      </c>
      <c r="U314" s="1" t="s">
        <v>444</v>
      </c>
      <c r="V314" s="1" t="s">
        <v>1721</v>
      </c>
      <c r="W314" s="1" t="s">
        <v>87</v>
      </c>
      <c r="X314" s="1">
        <v>55</v>
      </c>
      <c r="Y314" s="1" t="s">
        <v>88</v>
      </c>
      <c r="Z314" s="1">
        <v>5.5</v>
      </c>
      <c r="AA314" s="1" t="s">
        <v>299</v>
      </c>
      <c r="AB314" s="1" t="s">
        <v>90</v>
      </c>
      <c r="AC314" s="1" t="s">
        <v>91</v>
      </c>
      <c r="AD314" s="1" t="s">
        <v>92</v>
      </c>
      <c r="AE314" s="1" t="s">
        <v>72</v>
      </c>
      <c r="AF314" s="1" t="s">
        <v>72</v>
      </c>
      <c r="AG314" s="1" t="s">
        <v>72</v>
      </c>
      <c r="AH314" s="1" t="s">
        <v>72</v>
      </c>
      <c r="AI314" s="1" t="s">
        <v>72</v>
      </c>
      <c r="AJ314" s="1" t="s">
        <v>72</v>
      </c>
      <c r="AK314" s="1" t="s">
        <v>2061</v>
      </c>
      <c r="AL314" s="1" t="s">
        <v>72</v>
      </c>
      <c r="AM314" s="1" t="s">
        <v>72</v>
      </c>
      <c r="AN314" s="3">
        <v>44601</v>
      </c>
      <c r="AO314" s="1" t="s">
        <v>2062</v>
      </c>
      <c r="AP314" s="1" t="s">
        <v>2062</v>
      </c>
      <c r="AQ314" s="1" t="s">
        <v>1794</v>
      </c>
      <c r="AR314" s="1">
        <v>4</v>
      </c>
      <c r="AS314" s="1" t="s">
        <v>742</v>
      </c>
      <c r="AT314" s="1" t="s">
        <v>75</v>
      </c>
      <c r="AU314" s="1" t="s">
        <v>72</v>
      </c>
      <c r="AV314" s="1" t="s">
        <v>88</v>
      </c>
      <c r="AW314" s="1" t="s">
        <v>96</v>
      </c>
      <c r="AX314" s="1" t="s">
        <v>72</v>
      </c>
      <c r="AY314" s="1" t="s">
        <v>72</v>
      </c>
      <c r="AZ314" s="1" t="s">
        <v>72</v>
      </c>
      <c r="BA314" s="1" t="s">
        <v>72</v>
      </c>
      <c r="BB314" s="1" t="s">
        <v>99</v>
      </c>
      <c r="BC314" s="1"/>
    </row>
    <row r="315" spans="1:55" ht="18.600000000000001" customHeight="1">
      <c r="A315" s="1" t="s">
        <v>2054</v>
      </c>
      <c r="B315" s="1">
        <v>220030</v>
      </c>
      <c r="C315" s="1" t="s">
        <v>71</v>
      </c>
      <c r="D315" s="3">
        <v>44601</v>
      </c>
      <c r="E315" s="1" t="s">
        <v>1896</v>
      </c>
      <c r="F315" s="1" t="s">
        <v>2055</v>
      </c>
      <c r="G315" s="1" t="s">
        <v>75</v>
      </c>
      <c r="H315" s="1" t="s">
        <v>1910</v>
      </c>
      <c r="I315" s="1" t="s">
        <v>77</v>
      </c>
      <c r="J315" s="1" t="s">
        <v>78</v>
      </c>
      <c r="K315" s="1" t="s">
        <v>78</v>
      </c>
      <c r="L315" s="1" t="s">
        <v>1898</v>
      </c>
      <c r="M315" s="1" t="s">
        <v>1898</v>
      </c>
      <c r="N315" s="34" t="s">
        <v>72</v>
      </c>
      <c r="O315" s="1" t="s">
        <v>2056</v>
      </c>
      <c r="P315" s="1" t="s">
        <v>83</v>
      </c>
      <c r="Q315" s="1" t="s">
        <v>123</v>
      </c>
      <c r="R315" s="1" t="s">
        <v>9043</v>
      </c>
      <c r="S315" s="1" t="s">
        <v>443</v>
      </c>
      <c r="T315" s="1" t="s">
        <v>72</v>
      </c>
      <c r="U315" s="1" t="s">
        <v>445</v>
      </c>
      <c r="V315" s="1" t="s">
        <v>749</v>
      </c>
      <c r="W315" s="1" t="s">
        <v>87</v>
      </c>
      <c r="X315" s="1">
        <v>51</v>
      </c>
      <c r="Y315" s="1" t="s">
        <v>88</v>
      </c>
      <c r="Z315" s="1">
        <v>5.6</v>
      </c>
      <c r="AA315" s="1" t="s">
        <v>414</v>
      </c>
      <c r="AB315" s="1" t="s">
        <v>90</v>
      </c>
      <c r="AC315" s="1" t="s">
        <v>91</v>
      </c>
      <c r="AD315" s="1" t="s">
        <v>216</v>
      </c>
      <c r="AE315" s="1" t="s">
        <v>72</v>
      </c>
      <c r="AF315" s="1" t="s">
        <v>229</v>
      </c>
      <c r="AG315" s="1" t="s">
        <v>72</v>
      </c>
      <c r="AH315" s="1" t="s">
        <v>750</v>
      </c>
      <c r="AI315" s="1">
        <v>6</v>
      </c>
      <c r="AJ315" s="1" t="s">
        <v>1766</v>
      </c>
      <c r="AK315" s="1" t="s">
        <v>447</v>
      </c>
      <c r="AL315" s="1" t="s">
        <v>72</v>
      </c>
      <c r="AM315" s="1" t="s">
        <v>72</v>
      </c>
      <c r="AN315" s="3">
        <v>44601</v>
      </c>
      <c r="AO315" s="1" t="s">
        <v>2057</v>
      </c>
      <c r="AP315" s="1" t="s">
        <v>2057</v>
      </c>
      <c r="AQ315" s="1" t="s">
        <v>1794</v>
      </c>
      <c r="AR315" s="1">
        <v>15</v>
      </c>
      <c r="AS315" s="1" t="s">
        <v>183</v>
      </c>
      <c r="AT315" s="1" t="s">
        <v>75</v>
      </c>
      <c r="AU315" s="1" t="s">
        <v>72</v>
      </c>
      <c r="AV315" s="1" t="s">
        <v>88</v>
      </c>
      <c r="AW315" s="1" t="s">
        <v>96</v>
      </c>
      <c r="AX315" s="1" t="s">
        <v>72</v>
      </c>
      <c r="AY315" s="1" t="s">
        <v>1593</v>
      </c>
      <c r="AZ315" s="1" t="s">
        <v>72</v>
      </c>
      <c r="BA315" s="1">
        <v>63</v>
      </c>
      <c r="BB315" s="1" t="s">
        <v>918</v>
      </c>
      <c r="BC315" s="1"/>
    </row>
    <row r="316" spans="1:55" ht="18.600000000000001" customHeight="1">
      <c r="A316" s="1">
        <v>220032</v>
      </c>
      <c r="B316" s="1">
        <v>220032</v>
      </c>
      <c r="C316" s="1" t="s">
        <v>71</v>
      </c>
      <c r="D316" s="3">
        <v>44603</v>
      </c>
      <c r="E316" s="1" t="s">
        <v>1896</v>
      </c>
      <c r="F316" s="1" t="s">
        <v>2065</v>
      </c>
      <c r="G316" s="1" t="s">
        <v>75</v>
      </c>
      <c r="H316" s="1" t="s">
        <v>170</v>
      </c>
      <c r="I316" s="1" t="s">
        <v>473</v>
      </c>
      <c r="J316" s="1" t="s">
        <v>172</v>
      </c>
      <c r="K316" s="1" t="s">
        <v>78</v>
      </c>
      <c r="L316" s="1" t="s">
        <v>1927</v>
      </c>
      <c r="M316" s="1" t="s">
        <v>1927</v>
      </c>
      <c r="N316" s="1" t="s">
        <v>2066</v>
      </c>
      <c r="O316" s="75" t="s">
        <v>72</v>
      </c>
      <c r="P316" s="1" t="s">
        <v>813</v>
      </c>
      <c r="Q316" s="1" t="s">
        <v>813</v>
      </c>
      <c r="R316" s="1" t="s">
        <v>9057</v>
      </c>
      <c r="S316" s="1" t="s">
        <v>84</v>
      </c>
      <c r="T316" s="1" t="s">
        <v>72</v>
      </c>
      <c r="U316" s="1" t="s">
        <v>124</v>
      </c>
      <c r="V316" s="1" t="s">
        <v>2067</v>
      </c>
      <c r="W316" s="1" t="s">
        <v>126</v>
      </c>
      <c r="X316" s="1">
        <v>56</v>
      </c>
      <c r="Y316" s="1" t="s">
        <v>88</v>
      </c>
      <c r="Z316" s="1">
        <v>4.2</v>
      </c>
      <c r="AA316" s="1" t="s">
        <v>954</v>
      </c>
      <c r="AB316" s="1" t="s">
        <v>90</v>
      </c>
      <c r="AC316" s="1" t="s">
        <v>91</v>
      </c>
      <c r="AD316" s="1" t="s">
        <v>1217</v>
      </c>
      <c r="AE316" s="1" t="s">
        <v>72</v>
      </c>
      <c r="AF316" s="1" t="s">
        <v>72</v>
      </c>
      <c r="AG316" s="1" t="s">
        <v>72</v>
      </c>
      <c r="AH316" s="1" t="s">
        <v>72</v>
      </c>
      <c r="AI316" s="1" t="s">
        <v>72</v>
      </c>
      <c r="AJ316" s="1" t="s">
        <v>72</v>
      </c>
      <c r="AK316" s="1" t="s">
        <v>220</v>
      </c>
      <c r="AL316" s="1" t="s">
        <v>72</v>
      </c>
      <c r="AM316" s="1" t="s">
        <v>72</v>
      </c>
      <c r="AN316" s="3">
        <v>44603</v>
      </c>
      <c r="AO316" s="1" t="s">
        <v>72</v>
      </c>
      <c r="AP316" s="1" t="s">
        <v>72</v>
      </c>
      <c r="AQ316" s="1" t="s">
        <v>72</v>
      </c>
      <c r="AR316" s="1" t="s">
        <v>72</v>
      </c>
      <c r="AS316" s="1" t="s">
        <v>72</v>
      </c>
      <c r="AT316" s="1" t="s">
        <v>72</v>
      </c>
      <c r="AU316" s="1" t="s">
        <v>72</v>
      </c>
      <c r="AV316" s="1" t="s">
        <v>88</v>
      </c>
      <c r="AW316" s="1" t="s">
        <v>72</v>
      </c>
      <c r="AX316" s="1" t="s">
        <v>72</v>
      </c>
      <c r="AY316" s="1" t="s">
        <v>72</v>
      </c>
      <c r="AZ316" s="1" t="s">
        <v>72</v>
      </c>
      <c r="BA316" s="1" t="s">
        <v>72</v>
      </c>
      <c r="BB316" s="1" t="s">
        <v>160</v>
      </c>
      <c r="BC316" s="1"/>
    </row>
    <row r="317" spans="1:55" ht="18.600000000000001" customHeight="1">
      <c r="A317" s="1" t="s">
        <v>2068</v>
      </c>
      <c r="B317" s="1">
        <v>220033</v>
      </c>
      <c r="C317" s="1" t="s">
        <v>71</v>
      </c>
      <c r="D317" s="3">
        <v>44603</v>
      </c>
      <c r="E317" s="1" t="s">
        <v>1896</v>
      </c>
      <c r="F317" s="1" t="s">
        <v>2069</v>
      </c>
      <c r="G317" s="1" t="s">
        <v>75</v>
      </c>
      <c r="H317" s="1" t="s">
        <v>1915</v>
      </c>
      <c r="I317" s="1" t="s">
        <v>77</v>
      </c>
      <c r="J317" s="1" t="s">
        <v>78</v>
      </c>
      <c r="K317" s="1" t="s">
        <v>78</v>
      </c>
      <c r="L317" s="1" t="s">
        <v>1898</v>
      </c>
      <c r="M317" s="1" t="s">
        <v>1898</v>
      </c>
      <c r="N317" s="34" t="s">
        <v>72</v>
      </c>
      <c r="O317" s="1" t="s">
        <v>2070</v>
      </c>
      <c r="P317" s="1" t="s">
        <v>778</v>
      </c>
      <c r="Q317" s="1" t="s">
        <v>779</v>
      </c>
      <c r="R317" s="1" t="s">
        <v>9036</v>
      </c>
      <c r="S317" s="1" t="s">
        <v>84</v>
      </c>
      <c r="T317" s="1" t="s">
        <v>72</v>
      </c>
      <c r="U317" s="1" t="s">
        <v>140</v>
      </c>
      <c r="V317" s="1" t="s">
        <v>140</v>
      </c>
      <c r="W317" s="1" t="s">
        <v>126</v>
      </c>
      <c r="X317" s="1">
        <v>62</v>
      </c>
      <c r="Y317" s="1" t="s">
        <v>88</v>
      </c>
      <c r="Z317" s="1">
        <v>5.6</v>
      </c>
      <c r="AA317" s="1" t="s">
        <v>414</v>
      </c>
      <c r="AB317" s="1" t="s">
        <v>90</v>
      </c>
      <c r="AC317" s="1" t="s">
        <v>91</v>
      </c>
      <c r="AD317" s="1" t="s">
        <v>92</v>
      </c>
      <c r="AE317" s="1" t="s">
        <v>72</v>
      </c>
      <c r="AF317" s="1" t="s">
        <v>72</v>
      </c>
      <c r="AG317" s="1" t="s">
        <v>72</v>
      </c>
      <c r="AH317" s="1" t="s">
        <v>72</v>
      </c>
      <c r="AI317" s="1" t="s">
        <v>72</v>
      </c>
      <c r="AJ317" s="1" t="s">
        <v>72</v>
      </c>
      <c r="AK317" s="1" t="s">
        <v>220</v>
      </c>
      <c r="AL317" s="1" t="s">
        <v>72</v>
      </c>
      <c r="AM317" s="1" t="s">
        <v>72</v>
      </c>
      <c r="AN317" s="3">
        <v>44603</v>
      </c>
      <c r="AO317" s="1" t="s">
        <v>2071</v>
      </c>
      <c r="AP317" s="1" t="s">
        <v>2071</v>
      </c>
      <c r="AQ317" s="1" t="s">
        <v>1794</v>
      </c>
      <c r="AR317" s="1">
        <v>4</v>
      </c>
      <c r="AS317" s="1" t="s">
        <v>183</v>
      </c>
      <c r="AT317" s="1" t="s">
        <v>75</v>
      </c>
      <c r="AU317" s="1" t="s">
        <v>72</v>
      </c>
      <c r="AV317" s="1" t="s">
        <v>88</v>
      </c>
      <c r="AW317" s="1" t="s">
        <v>96</v>
      </c>
      <c r="AX317" s="1" t="s">
        <v>72</v>
      </c>
      <c r="AY317" s="1" t="s">
        <v>1343</v>
      </c>
      <c r="AZ317" s="1" t="s">
        <v>72</v>
      </c>
      <c r="BA317" s="1">
        <v>42</v>
      </c>
      <c r="BB317" s="21" t="s">
        <v>100</v>
      </c>
      <c r="BC317" s="1"/>
    </row>
    <row r="318" spans="1:55" ht="18.600000000000001" customHeight="1">
      <c r="A318" s="1" t="s">
        <v>2072</v>
      </c>
      <c r="B318" s="1">
        <v>220034</v>
      </c>
      <c r="C318" s="1" t="s">
        <v>71</v>
      </c>
      <c r="D318" s="3">
        <v>44605</v>
      </c>
      <c r="E318" s="1" t="s">
        <v>1896</v>
      </c>
      <c r="F318" s="1" t="s">
        <v>2073</v>
      </c>
      <c r="G318" s="1" t="s">
        <v>75</v>
      </c>
      <c r="H318" s="1" t="s">
        <v>1516</v>
      </c>
      <c r="I318" s="1" t="s">
        <v>77</v>
      </c>
      <c r="J318" s="1" t="s">
        <v>78</v>
      </c>
      <c r="K318" s="1" t="s">
        <v>78</v>
      </c>
      <c r="L318" s="1" t="s">
        <v>1927</v>
      </c>
      <c r="M318" s="1" t="s">
        <v>1927</v>
      </c>
      <c r="N318" s="34" t="s">
        <v>72</v>
      </c>
      <c r="O318" s="1" t="s">
        <v>2074</v>
      </c>
      <c r="P318" s="1" t="s">
        <v>83</v>
      </c>
      <c r="Q318" s="1" t="s">
        <v>123</v>
      </c>
      <c r="R318" s="1" t="s">
        <v>9043</v>
      </c>
      <c r="S318" s="1" t="s">
        <v>84</v>
      </c>
      <c r="T318" s="1" t="s">
        <v>72</v>
      </c>
      <c r="U318" s="1" t="s">
        <v>124</v>
      </c>
      <c r="V318" s="1" t="s">
        <v>125</v>
      </c>
      <c r="W318" s="1" t="s">
        <v>87</v>
      </c>
      <c r="X318" s="1">
        <v>65</v>
      </c>
      <c r="Y318" s="1" t="s">
        <v>88</v>
      </c>
      <c r="Z318" s="1">
        <v>4.8</v>
      </c>
      <c r="AA318" s="1" t="s">
        <v>414</v>
      </c>
      <c r="AB318" s="1" t="s">
        <v>90</v>
      </c>
      <c r="AC318" s="1" t="s">
        <v>91</v>
      </c>
      <c r="AD318" s="1" t="s">
        <v>92</v>
      </c>
      <c r="AE318" s="1" t="s">
        <v>72</v>
      </c>
      <c r="AF318" s="1" t="s">
        <v>72</v>
      </c>
      <c r="AG318" s="1" t="s">
        <v>72</v>
      </c>
      <c r="AH318" s="1" t="s">
        <v>72</v>
      </c>
      <c r="AI318" s="1" t="s">
        <v>72</v>
      </c>
      <c r="AJ318" s="1" t="s">
        <v>72</v>
      </c>
      <c r="AK318" s="1" t="s">
        <v>220</v>
      </c>
      <c r="AL318" s="1" t="s">
        <v>72</v>
      </c>
      <c r="AM318" s="1" t="s">
        <v>72</v>
      </c>
      <c r="AN318" s="3">
        <v>44605</v>
      </c>
      <c r="AO318" s="1" t="s">
        <v>2075</v>
      </c>
      <c r="AP318" s="1" t="s">
        <v>2075</v>
      </c>
      <c r="AQ318" s="1" t="s">
        <v>1794</v>
      </c>
      <c r="AR318" s="1">
        <v>4</v>
      </c>
      <c r="AS318" s="1" t="s">
        <v>1934</v>
      </c>
      <c r="AT318" s="1" t="s">
        <v>75</v>
      </c>
      <c r="AU318" s="1" t="s">
        <v>72</v>
      </c>
      <c r="AV318" s="1" t="s">
        <v>88</v>
      </c>
      <c r="AW318" s="1" t="s">
        <v>96</v>
      </c>
      <c r="AX318" s="1" t="s">
        <v>72</v>
      </c>
      <c r="AY318" s="1" t="s">
        <v>1546</v>
      </c>
      <c r="AZ318" s="1" t="s">
        <v>72</v>
      </c>
      <c r="BA318" s="1">
        <v>35</v>
      </c>
      <c r="BB318" s="21" t="s">
        <v>100</v>
      </c>
      <c r="BC318" s="1"/>
    </row>
    <row r="319" spans="1:55" ht="18.600000000000001" customHeight="1">
      <c r="A319" s="1" t="s">
        <v>2083</v>
      </c>
      <c r="B319" s="1">
        <v>220036</v>
      </c>
      <c r="C319" s="1" t="s">
        <v>71</v>
      </c>
      <c r="D319" s="3">
        <v>44606</v>
      </c>
      <c r="E319" s="1" t="s">
        <v>1896</v>
      </c>
      <c r="F319" s="1" t="s">
        <v>2084</v>
      </c>
      <c r="G319" s="1" t="s">
        <v>75</v>
      </c>
      <c r="H319" s="1" t="s">
        <v>1910</v>
      </c>
      <c r="I319" s="1" t="s">
        <v>77</v>
      </c>
      <c r="J319" s="1" t="s">
        <v>78</v>
      </c>
      <c r="K319" s="1" t="s">
        <v>78</v>
      </c>
      <c r="L319" s="1" t="s">
        <v>1898</v>
      </c>
      <c r="M319" s="1" t="s">
        <v>1927</v>
      </c>
      <c r="N319" s="34" t="s">
        <v>72</v>
      </c>
      <c r="O319" s="1" t="s">
        <v>2085</v>
      </c>
      <c r="P319" s="1" t="s">
        <v>83</v>
      </c>
      <c r="Q319" s="1" t="s">
        <v>123</v>
      </c>
      <c r="R319" s="1" t="s">
        <v>9043</v>
      </c>
      <c r="S319" s="1" t="s">
        <v>443</v>
      </c>
      <c r="T319" s="1" t="s">
        <v>72</v>
      </c>
      <c r="U319" s="1" t="s">
        <v>444</v>
      </c>
      <c r="V319" s="1" t="s">
        <v>2086</v>
      </c>
      <c r="W319" s="1" t="s">
        <v>126</v>
      </c>
      <c r="X319" s="1">
        <v>55</v>
      </c>
      <c r="Y319" s="1" t="s">
        <v>88</v>
      </c>
      <c r="Z319" s="1">
        <v>4.5</v>
      </c>
      <c r="AA319" s="1" t="s">
        <v>954</v>
      </c>
      <c r="AB319" s="1" t="s">
        <v>90</v>
      </c>
      <c r="AC319" s="1" t="s">
        <v>91</v>
      </c>
      <c r="AD319" s="1" t="s">
        <v>92</v>
      </c>
      <c r="AE319" s="1" t="s">
        <v>72</v>
      </c>
      <c r="AF319" s="1" t="s">
        <v>229</v>
      </c>
      <c r="AG319" s="1" t="s">
        <v>72</v>
      </c>
      <c r="AH319" s="1" t="s">
        <v>1834</v>
      </c>
      <c r="AI319" s="1" t="s">
        <v>72</v>
      </c>
      <c r="AJ319" s="1" t="s">
        <v>72</v>
      </c>
      <c r="AK319" s="1" t="s">
        <v>447</v>
      </c>
      <c r="AL319" s="1" t="s">
        <v>72</v>
      </c>
      <c r="AM319" s="1" t="s">
        <v>72</v>
      </c>
      <c r="AN319" s="3">
        <v>44607</v>
      </c>
      <c r="AO319" s="1" t="s">
        <v>2087</v>
      </c>
      <c r="AP319" s="1" t="s">
        <v>2087</v>
      </c>
      <c r="AQ319" s="1" t="s">
        <v>1794</v>
      </c>
      <c r="AR319" s="1">
        <v>4</v>
      </c>
      <c r="AS319" s="1" t="s">
        <v>183</v>
      </c>
      <c r="AT319" s="1" t="s">
        <v>75</v>
      </c>
      <c r="AU319" s="1" t="s">
        <v>75</v>
      </c>
      <c r="AV319" s="1" t="s">
        <v>88</v>
      </c>
      <c r="AW319" s="1" t="s">
        <v>79</v>
      </c>
      <c r="AX319" s="10" t="s">
        <v>2088</v>
      </c>
      <c r="AY319" s="1" t="s">
        <v>72</v>
      </c>
      <c r="AZ319" s="1" t="s">
        <v>72</v>
      </c>
      <c r="BA319" s="1" t="s">
        <v>72</v>
      </c>
      <c r="BB319" s="1" t="s">
        <v>160</v>
      </c>
      <c r="BC319" s="1" t="s">
        <v>2089</v>
      </c>
    </row>
    <row r="320" spans="1:55" ht="18.600000000000001" customHeight="1">
      <c r="A320" s="1" t="s">
        <v>2078</v>
      </c>
      <c r="B320" s="1">
        <v>220035</v>
      </c>
      <c r="C320" s="1" t="s">
        <v>71</v>
      </c>
      <c r="D320" s="3">
        <v>44606</v>
      </c>
      <c r="E320" s="1" t="s">
        <v>1896</v>
      </c>
      <c r="F320" s="1" t="s">
        <v>2079</v>
      </c>
      <c r="G320" s="1" t="s">
        <v>75</v>
      </c>
      <c r="H320" s="1" t="s">
        <v>1915</v>
      </c>
      <c r="I320" s="1" t="s">
        <v>77</v>
      </c>
      <c r="J320" s="1" t="s">
        <v>78</v>
      </c>
      <c r="K320" s="1" t="s">
        <v>78</v>
      </c>
      <c r="L320" s="1" t="s">
        <v>1898</v>
      </c>
      <c r="M320" s="1" t="s">
        <v>1927</v>
      </c>
      <c r="N320" s="34" t="s">
        <v>72</v>
      </c>
      <c r="O320" s="1" t="s">
        <v>2080</v>
      </c>
      <c r="P320" s="1" t="s">
        <v>83</v>
      </c>
      <c r="Q320" s="1" t="s">
        <v>123</v>
      </c>
      <c r="R320" s="1" t="s">
        <v>9043</v>
      </c>
      <c r="S320" s="1" t="s">
        <v>84</v>
      </c>
      <c r="T320" s="1" t="s">
        <v>72</v>
      </c>
      <c r="U320" s="1" t="s">
        <v>140</v>
      </c>
      <c r="V320" s="1" t="s">
        <v>181</v>
      </c>
      <c r="W320" s="1" t="s">
        <v>87</v>
      </c>
      <c r="X320" s="1">
        <v>65</v>
      </c>
      <c r="Y320" s="1" t="s">
        <v>88</v>
      </c>
      <c r="Z320" s="1">
        <v>4.5</v>
      </c>
      <c r="AA320" s="1" t="s">
        <v>954</v>
      </c>
      <c r="AB320" s="1" t="s">
        <v>90</v>
      </c>
      <c r="AC320" s="1" t="s">
        <v>91</v>
      </c>
      <c r="AD320" s="1" t="s">
        <v>92</v>
      </c>
      <c r="AE320" s="1" t="s">
        <v>72</v>
      </c>
      <c r="AF320" s="1" t="s">
        <v>72</v>
      </c>
      <c r="AG320" s="1" t="s">
        <v>72</v>
      </c>
      <c r="AH320" s="1" t="s">
        <v>72</v>
      </c>
      <c r="AI320" s="1" t="s">
        <v>72</v>
      </c>
      <c r="AJ320" s="1" t="s">
        <v>72</v>
      </c>
      <c r="AK320" s="1" t="s">
        <v>220</v>
      </c>
      <c r="AL320" s="1" t="s">
        <v>72</v>
      </c>
      <c r="AM320" s="1" t="s">
        <v>72</v>
      </c>
      <c r="AN320" s="3">
        <v>44607</v>
      </c>
      <c r="AO320" s="1" t="s">
        <v>2081</v>
      </c>
      <c r="AP320" s="1" t="s">
        <v>2081</v>
      </c>
      <c r="AQ320" s="1" t="s">
        <v>1675</v>
      </c>
      <c r="AR320" s="1">
        <v>4</v>
      </c>
      <c r="AS320" s="1" t="s">
        <v>742</v>
      </c>
      <c r="AT320" s="1" t="s">
        <v>75</v>
      </c>
      <c r="AU320" s="1" t="s">
        <v>72</v>
      </c>
      <c r="AV320" s="1" t="s">
        <v>88</v>
      </c>
      <c r="AW320" s="1" t="s">
        <v>79</v>
      </c>
      <c r="AX320" s="1" t="s">
        <v>2082</v>
      </c>
      <c r="AY320" s="1" t="s">
        <v>1343</v>
      </c>
      <c r="AZ320" s="1" t="s">
        <v>72</v>
      </c>
      <c r="BA320" s="1">
        <v>49</v>
      </c>
      <c r="BB320" s="1" t="s">
        <v>160</v>
      </c>
      <c r="BC320" s="1" t="s">
        <v>2048</v>
      </c>
    </row>
    <row r="321" spans="1:55" ht="18.600000000000001" customHeight="1">
      <c r="A321" s="1" t="s">
        <v>2092</v>
      </c>
      <c r="B321" s="1">
        <v>220037</v>
      </c>
      <c r="C321" s="1" t="s">
        <v>497</v>
      </c>
      <c r="D321" s="3">
        <v>44607</v>
      </c>
      <c r="E321" s="1" t="s">
        <v>1896</v>
      </c>
      <c r="F321" s="1" t="s">
        <v>2093</v>
      </c>
      <c r="G321" s="1" t="s">
        <v>75</v>
      </c>
      <c r="H321" s="1" t="s">
        <v>1542</v>
      </c>
      <c r="I321" s="1" t="s">
        <v>497</v>
      </c>
      <c r="J321" s="1" t="s">
        <v>78</v>
      </c>
      <c r="K321" s="1" t="s">
        <v>78</v>
      </c>
      <c r="L321" s="1" t="s">
        <v>1898</v>
      </c>
      <c r="M321" s="1" t="s">
        <v>1898</v>
      </c>
      <c r="N321" s="34" t="s">
        <v>72</v>
      </c>
      <c r="O321" s="1" t="s">
        <v>2094</v>
      </c>
      <c r="P321" s="1" t="s">
        <v>83</v>
      </c>
      <c r="Q321" s="1" t="s">
        <v>123</v>
      </c>
      <c r="R321" s="1" t="s">
        <v>9043</v>
      </c>
      <c r="S321" s="1" t="s">
        <v>443</v>
      </c>
      <c r="T321" s="1" t="s">
        <v>72</v>
      </c>
      <c r="U321" s="1" t="s">
        <v>444</v>
      </c>
      <c r="V321" s="1" t="s">
        <v>1721</v>
      </c>
      <c r="W321" s="1" t="s">
        <v>87</v>
      </c>
      <c r="X321" s="1">
        <v>60</v>
      </c>
      <c r="Y321" s="1" t="s">
        <v>88</v>
      </c>
      <c r="Z321" s="1">
        <v>5.6</v>
      </c>
      <c r="AA321" s="1" t="s">
        <v>414</v>
      </c>
      <c r="AB321" s="1" t="s">
        <v>90</v>
      </c>
      <c r="AC321" s="1" t="s">
        <v>91</v>
      </c>
      <c r="AD321" s="1" t="s">
        <v>92</v>
      </c>
      <c r="AE321" s="1" t="s">
        <v>72</v>
      </c>
      <c r="AF321" s="1" t="s">
        <v>229</v>
      </c>
      <c r="AG321" s="1" t="s">
        <v>72</v>
      </c>
      <c r="AH321" s="1" t="s">
        <v>1834</v>
      </c>
      <c r="AI321" s="1" t="s">
        <v>72</v>
      </c>
      <c r="AJ321" s="1" t="s">
        <v>72</v>
      </c>
      <c r="AK321" s="1" t="s">
        <v>2061</v>
      </c>
      <c r="AL321" s="1" t="s">
        <v>72</v>
      </c>
      <c r="AM321" s="1" t="s">
        <v>72</v>
      </c>
      <c r="AN321" s="3">
        <v>44607</v>
      </c>
      <c r="AO321" s="1" t="s">
        <v>2095</v>
      </c>
      <c r="AP321" s="1" t="s">
        <v>2095</v>
      </c>
      <c r="AQ321" s="1" t="s">
        <v>1794</v>
      </c>
      <c r="AR321" s="1">
        <v>4</v>
      </c>
      <c r="AS321" s="1" t="s">
        <v>742</v>
      </c>
      <c r="AT321" s="1" t="s">
        <v>75</v>
      </c>
      <c r="AU321" s="1" t="s">
        <v>72</v>
      </c>
      <c r="AV321" s="1" t="s">
        <v>88</v>
      </c>
      <c r="AW321" s="1" t="s">
        <v>72</v>
      </c>
      <c r="AX321" s="1" t="s">
        <v>72</v>
      </c>
      <c r="AY321" s="1" t="s">
        <v>72</v>
      </c>
      <c r="AZ321" s="1" t="s">
        <v>72</v>
      </c>
      <c r="BA321" s="1" t="s">
        <v>72</v>
      </c>
      <c r="BB321" s="1" t="s">
        <v>72</v>
      </c>
      <c r="BC321" s="1"/>
    </row>
    <row r="322" spans="1:55" ht="18.600000000000001" customHeight="1">
      <c r="A322" s="1" t="s">
        <v>2099</v>
      </c>
      <c r="B322" s="1">
        <v>220038</v>
      </c>
      <c r="C322" s="1" t="s">
        <v>71</v>
      </c>
      <c r="D322" s="3">
        <v>44607</v>
      </c>
      <c r="E322" s="1" t="s">
        <v>1896</v>
      </c>
      <c r="F322" s="1" t="s">
        <v>2100</v>
      </c>
      <c r="G322" s="1" t="s">
        <v>75</v>
      </c>
      <c r="H322" s="1" t="s">
        <v>1516</v>
      </c>
      <c r="I322" s="1" t="s">
        <v>77</v>
      </c>
      <c r="J322" s="1" t="s">
        <v>78</v>
      </c>
      <c r="K322" s="1" t="s">
        <v>78</v>
      </c>
      <c r="L322" s="1" t="s">
        <v>1898</v>
      </c>
      <c r="M322" s="1" t="s">
        <v>1927</v>
      </c>
      <c r="N322" s="34" t="s">
        <v>72</v>
      </c>
      <c r="O322" s="1" t="s">
        <v>2101</v>
      </c>
      <c r="P322" s="1" t="s">
        <v>83</v>
      </c>
      <c r="Q322" s="1" t="s">
        <v>123</v>
      </c>
      <c r="R322" s="1" t="s">
        <v>9043</v>
      </c>
      <c r="S322" s="1" t="s">
        <v>84</v>
      </c>
      <c r="T322" s="1" t="s">
        <v>72</v>
      </c>
      <c r="U322" s="1" t="s">
        <v>124</v>
      </c>
      <c r="V322" s="1" t="s">
        <v>125</v>
      </c>
      <c r="W322" s="1" t="s">
        <v>87</v>
      </c>
      <c r="X322" s="1">
        <v>50</v>
      </c>
      <c r="Y322" s="1" t="s">
        <v>88</v>
      </c>
      <c r="Z322" s="1">
        <v>5.6</v>
      </c>
      <c r="AA322" s="1" t="s">
        <v>414</v>
      </c>
      <c r="AB322" s="1" t="s">
        <v>90</v>
      </c>
      <c r="AC322" s="1" t="s">
        <v>91</v>
      </c>
      <c r="AD322" s="1" t="s">
        <v>92</v>
      </c>
      <c r="AE322" s="1" t="s">
        <v>72</v>
      </c>
      <c r="AF322" s="1" t="s">
        <v>72</v>
      </c>
      <c r="AG322" s="1" t="s">
        <v>72</v>
      </c>
      <c r="AH322" s="1" t="s">
        <v>72</v>
      </c>
      <c r="AI322" s="1" t="s">
        <v>72</v>
      </c>
      <c r="AJ322" s="1" t="s">
        <v>72</v>
      </c>
      <c r="AK322" s="1" t="s">
        <v>220</v>
      </c>
      <c r="AL322" s="1" t="s">
        <v>72</v>
      </c>
      <c r="AM322" s="1" t="s">
        <v>72</v>
      </c>
      <c r="AN322" s="3">
        <v>44608</v>
      </c>
      <c r="AO322" s="1" t="s">
        <v>2102</v>
      </c>
      <c r="AP322" s="1" t="s">
        <v>2102</v>
      </c>
      <c r="AQ322" s="1" t="s">
        <v>1675</v>
      </c>
      <c r="AR322" s="1">
        <v>4</v>
      </c>
      <c r="AS322" s="1" t="s">
        <v>183</v>
      </c>
      <c r="AT322" s="1" t="s">
        <v>75</v>
      </c>
      <c r="AU322" s="1" t="s">
        <v>72</v>
      </c>
      <c r="AV322" s="1" t="s">
        <v>88</v>
      </c>
      <c r="AW322" s="1" t="s">
        <v>96</v>
      </c>
      <c r="AX322" s="1" t="s">
        <v>72</v>
      </c>
      <c r="AY322" s="1" t="s">
        <v>1343</v>
      </c>
      <c r="AZ322" s="1" t="s">
        <v>72</v>
      </c>
      <c r="BA322" s="1">
        <v>35</v>
      </c>
      <c r="BB322" s="1" t="s">
        <v>160</v>
      </c>
      <c r="BC322" s="1" t="s">
        <v>440</v>
      </c>
    </row>
    <row r="323" spans="1:55" ht="18.600000000000001" customHeight="1">
      <c r="A323" s="1" t="s">
        <v>2104</v>
      </c>
      <c r="B323" s="1">
        <v>220039</v>
      </c>
      <c r="C323" s="1" t="s">
        <v>71</v>
      </c>
      <c r="D323" s="3">
        <v>44607</v>
      </c>
      <c r="E323" s="1" t="s">
        <v>1896</v>
      </c>
      <c r="F323" s="1" t="s">
        <v>2105</v>
      </c>
      <c r="G323" s="1" t="s">
        <v>75</v>
      </c>
      <c r="H323" s="1" t="s">
        <v>1915</v>
      </c>
      <c r="I323" s="1" t="s">
        <v>77</v>
      </c>
      <c r="J323" s="1" t="s">
        <v>78</v>
      </c>
      <c r="K323" s="1" t="s">
        <v>78</v>
      </c>
      <c r="L323" s="1" t="s">
        <v>1898</v>
      </c>
      <c r="M323" s="1" t="s">
        <v>1927</v>
      </c>
      <c r="N323" s="34" t="s">
        <v>72</v>
      </c>
      <c r="O323" s="1" t="s">
        <v>2106</v>
      </c>
      <c r="P323" s="1" t="s">
        <v>778</v>
      </c>
      <c r="Q323" s="1" t="s">
        <v>779</v>
      </c>
      <c r="R323" s="1" t="s">
        <v>9036</v>
      </c>
      <c r="S323" s="1" t="s">
        <v>84</v>
      </c>
      <c r="T323" s="1" t="s">
        <v>72</v>
      </c>
      <c r="U323" s="1" t="s">
        <v>140</v>
      </c>
      <c r="V323" s="1" t="s">
        <v>140</v>
      </c>
      <c r="W323" s="1" t="s">
        <v>126</v>
      </c>
      <c r="X323" s="1">
        <v>72</v>
      </c>
      <c r="Y323" s="1" t="s">
        <v>88</v>
      </c>
      <c r="Z323" s="1">
        <v>5.0999999999999996</v>
      </c>
      <c r="AA323" s="1" t="s">
        <v>299</v>
      </c>
      <c r="AB323" s="1" t="s">
        <v>90</v>
      </c>
      <c r="AC323" s="1" t="s">
        <v>91</v>
      </c>
      <c r="AD323" s="1" t="s">
        <v>92</v>
      </c>
      <c r="AE323" s="1" t="s">
        <v>72</v>
      </c>
      <c r="AF323" s="1" t="s">
        <v>72</v>
      </c>
      <c r="AG323" s="1" t="s">
        <v>72</v>
      </c>
      <c r="AH323" s="1" t="s">
        <v>72</v>
      </c>
      <c r="AI323" s="1" t="s">
        <v>72</v>
      </c>
      <c r="AJ323" s="1" t="s">
        <v>72</v>
      </c>
      <c r="AK323" s="1" t="s">
        <v>220</v>
      </c>
      <c r="AL323" s="1" t="s">
        <v>72</v>
      </c>
      <c r="AM323" s="1" t="s">
        <v>72</v>
      </c>
      <c r="AN323" s="3">
        <v>44607</v>
      </c>
      <c r="AO323" s="1" t="s">
        <v>2107</v>
      </c>
      <c r="AP323" s="1" t="s">
        <v>2107</v>
      </c>
      <c r="AQ323" s="1" t="s">
        <v>1675</v>
      </c>
      <c r="AR323" s="1">
        <v>4</v>
      </c>
      <c r="AS323" s="1" t="s">
        <v>95</v>
      </c>
      <c r="AT323" s="1" t="s">
        <v>75</v>
      </c>
      <c r="AU323" s="1" t="s">
        <v>72</v>
      </c>
      <c r="AV323" s="1" t="s">
        <v>88</v>
      </c>
      <c r="AW323" s="1" t="s">
        <v>79</v>
      </c>
      <c r="AX323" s="1" t="s">
        <v>437</v>
      </c>
      <c r="AY323" s="1" t="s">
        <v>72</v>
      </c>
      <c r="AZ323" s="1" t="s">
        <v>72</v>
      </c>
      <c r="BA323" s="1" t="s">
        <v>72</v>
      </c>
      <c r="BB323" s="1" t="s">
        <v>160</v>
      </c>
      <c r="BC323" s="1" t="s">
        <v>440</v>
      </c>
    </row>
    <row r="324" spans="1:55" ht="18.600000000000001" customHeight="1">
      <c r="A324" s="1" t="s">
        <v>2108</v>
      </c>
      <c r="B324" s="1">
        <v>220040</v>
      </c>
      <c r="C324" s="1" t="s">
        <v>71</v>
      </c>
      <c r="D324" s="3">
        <v>44609</v>
      </c>
      <c r="E324" s="1" t="s">
        <v>1896</v>
      </c>
      <c r="F324" s="1" t="s">
        <v>2109</v>
      </c>
      <c r="G324" s="1" t="s">
        <v>75</v>
      </c>
      <c r="H324" s="1" t="s">
        <v>1516</v>
      </c>
      <c r="I324" s="1" t="s">
        <v>77</v>
      </c>
      <c r="J324" s="1" t="s">
        <v>78</v>
      </c>
      <c r="K324" s="1" t="s">
        <v>78</v>
      </c>
      <c r="L324" s="1" t="s">
        <v>1898</v>
      </c>
      <c r="M324" s="1" t="s">
        <v>1898</v>
      </c>
      <c r="N324" s="34" t="s">
        <v>72</v>
      </c>
      <c r="O324" s="1" t="s">
        <v>2110</v>
      </c>
      <c r="P324" s="1" t="s">
        <v>813</v>
      </c>
      <c r="Q324" s="1" t="s">
        <v>813</v>
      </c>
      <c r="R324" s="1" t="s">
        <v>9057</v>
      </c>
      <c r="S324" s="1" t="s">
        <v>84</v>
      </c>
      <c r="T324" s="1" t="s">
        <v>72</v>
      </c>
      <c r="U324" s="1" t="s">
        <v>104</v>
      </c>
      <c r="V324" s="1" t="s">
        <v>1060</v>
      </c>
      <c r="W324" s="1" t="s">
        <v>87</v>
      </c>
      <c r="X324" s="1">
        <v>47</v>
      </c>
      <c r="Y324" s="1" t="s">
        <v>88</v>
      </c>
      <c r="Z324" s="1">
        <v>4.9000000000000004</v>
      </c>
      <c r="AA324" s="1" t="s">
        <v>954</v>
      </c>
      <c r="AB324" s="1" t="s">
        <v>90</v>
      </c>
      <c r="AC324" s="1" t="s">
        <v>91</v>
      </c>
      <c r="AD324" s="1" t="s">
        <v>92</v>
      </c>
      <c r="AE324" s="1" t="s">
        <v>72</v>
      </c>
      <c r="AF324" s="1" t="s">
        <v>254</v>
      </c>
      <c r="AG324" s="1" t="s">
        <v>72</v>
      </c>
      <c r="AH324" s="1" t="s">
        <v>1322</v>
      </c>
      <c r="AI324" s="1" t="s">
        <v>72</v>
      </c>
      <c r="AJ324" s="1" t="s">
        <v>72</v>
      </c>
      <c r="AK324" s="1" t="s">
        <v>220</v>
      </c>
      <c r="AL324" s="1" t="s">
        <v>878</v>
      </c>
      <c r="AM324" s="1" t="s">
        <v>72</v>
      </c>
      <c r="AN324" s="3">
        <v>44609</v>
      </c>
      <c r="AO324" s="1" t="s">
        <v>2111</v>
      </c>
      <c r="AP324" s="1" t="s">
        <v>2111</v>
      </c>
      <c r="AQ324" s="1" t="s">
        <v>1794</v>
      </c>
      <c r="AR324" s="1">
        <v>4</v>
      </c>
      <c r="AS324" s="1" t="s">
        <v>183</v>
      </c>
      <c r="AT324" s="1" t="s">
        <v>75</v>
      </c>
      <c r="AU324" s="1" t="s">
        <v>88</v>
      </c>
      <c r="AV324" s="1" t="s">
        <v>88</v>
      </c>
      <c r="AW324" s="1" t="s">
        <v>96</v>
      </c>
      <c r="AX324" s="1" t="s">
        <v>72</v>
      </c>
      <c r="AY324" s="1" t="s">
        <v>1593</v>
      </c>
      <c r="AZ324" s="1" t="s">
        <v>72</v>
      </c>
      <c r="BA324" s="1">
        <v>21</v>
      </c>
      <c r="BB324" s="21" t="s">
        <v>100</v>
      </c>
      <c r="BC324" s="1"/>
    </row>
    <row r="325" spans="1:55" ht="18.600000000000001" customHeight="1">
      <c r="A325" s="1" t="s">
        <v>2113</v>
      </c>
      <c r="B325" s="1">
        <v>220041</v>
      </c>
      <c r="C325" s="1" t="s">
        <v>71</v>
      </c>
      <c r="D325" s="3">
        <v>44609</v>
      </c>
      <c r="E325" s="1" t="s">
        <v>1896</v>
      </c>
      <c r="F325" s="1" t="s">
        <v>2114</v>
      </c>
      <c r="G325" s="1" t="s">
        <v>75</v>
      </c>
      <c r="H325" s="1" t="s">
        <v>2115</v>
      </c>
      <c r="I325" s="1" t="s">
        <v>77</v>
      </c>
      <c r="J325" s="1" t="s">
        <v>78</v>
      </c>
      <c r="K325" s="1" t="s">
        <v>172</v>
      </c>
      <c r="L325" s="1" t="s">
        <v>1898</v>
      </c>
      <c r="M325" s="1" t="s">
        <v>1898</v>
      </c>
      <c r="N325" s="1" t="s">
        <v>2116</v>
      </c>
      <c r="O325" s="1" t="s">
        <v>2117</v>
      </c>
      <c r="P325" s="1" t="s">
        <v>813</v>
      </c>
      <c r="Q325" s="1" t="s">
        <v>813</v>
      </c>
      <c r="R325" s="1" t="s">
        <v>9057</v>
      </c>
      <c r="S325" s="1" t="s">
        <v>152</v>
      </c>
      <c r="T325" s="1" t="s">
        <v>1370</v>
      </c>
      <c r="U325" s="1" t="s">
        <v>153</v>
      </c>
      <c r="V325" s="1" t="s">
        <v>153</v>
      </c>
      <c r="W325" s="1" t="s">
        <v>126</v>
      </c>
      <c r="X325" s="1">
        <v>49</v>
      </c>
      <c r="Y325" s="1" t="s">
        <v>88</v>
      </c>
      <c r="Z325" s="1">
        <v>4.9000000000000004</v>
      </c>
      <c r="AA325" s="1" t="s">
        <v>954</v>
      </c>
      <c r="AB325" s="1" t="s">
        <v>90</v>
      </c>
      <c r="AC325" s="1" t="s">
        <v>91</v>
      </c>
      <c r="AD325" s="1" t="s">
        <v>216</v>
      </c>
      <c r="AE325" s="1" t="s">
        <v>72</v>
      </c>
      <c r="AF325" s="1" t="s">
        <v>229</v>
      </c>
      <c r="AG325" s="1" t="s">
        <v>72</v>
      </c>
      <c r="AH325" s="1" t="s">
        <v>1322</v>
      </c>
      <c r="AI325" s="1">
        <v>8</v>
      </c>
      <c r="AJ325" s="1" t="s">
        <v>1411</v>
      </c>
      <c r="AK325" s="1" t="s">
        <v>2118</v>
      </c>
      <c r="AL325" s="1" t="s">
        <v>878</v>
      </c>
      <c r="AM325" s="1" t="s">
        <v>72</v>
      </c>
      <c r="AN325" s="3">
        <v>44609</v>
      </c>
      <c r="AO325" s="1" t="s">
        <v>2119</v>
      </c>
      <c r="AP325" s="1" t="s">
        <v>2120</v>
      </c>
      <c r="AQ325" s="1" t="s">
        <v>1794</v>
      </c>
      <c r="AR325" s="1">
        <v>4</v>
      </c>
      <c r="AS325" s="1" t="s">
        <v>1934</v>
      </c>
      <c r="AT325" s="1" t="s">
        <v>75</v>
      </c>
      <c r="AU325" s="1" t="s">
        <v>72</v>
      </c>
      <c r="AV325" s="1" t="s">
        <v>88</v>
      </c>
      <c r="AW325" s="1" t="s">
        <v>96</v>
      </c>
      <c r="AX325" s="1" t="s">
        <v>72</v>
      </c>
      <c r="AY325" s="1" t="s">
        <v>1593</v>
      </c>
      <c r="AZ325" s="38" t="s">
        <v>72</v>
      </c>
      <c r="BA325" s="1">
        <v>57</v>
      </c>
      <c r="BB325" s="21" t="s">
        <v>100</v>
      </c>
      <c r="BC325" s="1"/>
    </row>
    <row r="326" spans="1:55" ht="18.600000000000001" customHeight="1">
      <c r="A326" s="1" t="s">
        <v>2121</v>
      </c>
      <c r="B326" s="1">
        <v>220042</v>
      </c>
      <c r="C326" s="1" t="s">
        <v>71</v>
      </c>
      <c r="D326" s="3">
        <v>44610</v>
      </c>
      <c r="E326" s="1" t="s">
        <v>1896</v>
      </c>
      <c r="F326" s="1" t="s">
        <v>2122</v>
      </c>
      <c r="G326" s="1" t="s">
        <v>75</v>
      </c>
      <c r="H326" s="1" t="s">
        <v>1915</v>
      </c>
      <c r="I326" s="1" t="s">
        <v>77</v>
      </c>
      <c r="J326" s="1" t="s">
        <v>78</v>
      </c>
      <c r="K326" s="1" t="s">
        <v>78</v>
      </c>
      <c r="L326" s="1" t="s">
        <v>1898</v>
      </c>
      <c r="M326" s="1" t="s">
        <v>1898</v>
      </c>
      <c r="N326" s="34" t="s">
        <v>72</v>
      </c>
      <c r="O326" s="1" t="s">
        <v>2123</v>
      </c>
      <c r="P326" s="1" t="s">
        <v>813</v>
      </c>
      <c r="Q326" s="1" t="s">
        <v>813</v>
      </c>
      <c r="R326" s="1" t="s">
        <v>9057</v>
      </c>
      <c r="S326" s="1" t="s">
        <v>84</v>
      </c>
      <c r="T326" s="1" t="s">
        <v>72</v>
      </c>
      <c r="U326" s="1" t="s">
        <v>140</v>
      </c>
      <c r="V326" s="1" t="s">
        <v>141</v>
      </c>
      <c r="W326" s="1" t="s">
        <v>87</v>
      </c>
      <c r="X326" s="1">
        <v>67</v>
      </c>
      <c r="Y326" s="1" t="s">
        <v>88</v>
      </c>
      <c r="Z326" s="1">
        <v>4.2</v>
      </c>
      <c r="AA326" s="1" t="s">
        <v>954</v>
      </c>
      <c r="AB326" s="1" t="s">
        <v>90</v>
      </c>
      <c r="AC326" s="1" t="s">
        <v>91</v>
      </c>
      <c r="AD326" s="1" t="s">
        <v>1217</v>
      </c>
      <c r="AE326" s="1" t="s">
        <v>72</v>
      </c>
      <c r="AF326" s="1" t="s">
        <v>217</v>
      </c>
      <c r="AG326" s="1">
        <v>2</v>
      </c>
      <c r="AH326" s="1" t="s">
        <v>1933</v>
      </c>
      <c r="AI326" s="1" t="s">
        <v>72</v>
      </c>
      <c r="AJ326" s="1" t="s">
        <v>72</v>
      </c>
      <c r="AK326" s="1" t="s">
        <v>220</v>
      </c>
      <c r="AL326" s="1" t="s">
        <v>72</v>
      </c>
      <c r="AM326" s="1" t="s">
        <v>72</v>
      </c>
      <c r="AN326" s="3">
        <v>44610</v>
      </c>
      <c r="AO326" s="1" t="s">
        <v>2124</v>
      </c>
      <c r="AP326" s="1" t="s">
        <v>2125</v>
      </c>
      <c r="AQ326" s="1" t="s">
        <v>1675</v>
      </c>
      <c r="AR326" s="1">
        <v>4</v>
      </c>
      <c r="AS326" s="1" t="s">
        <v>183</v>
      </c>
      <c r="AT326" s="1" t="s">
        <v>75</v>
      </c>
      <c r="AU326" s="1" t="s">
        <v>72</v>
      </c>
      <c r="AV326" s="1" t="s">
        <v>88</v>
      </c>
      <c r="AW326" s="1" t="s">
        <v>79</v>
      </c>
      <c r="AX326" s="10" t="s">
        <v>72</v>
      </c>
      <c r="AY326" s="1" t="s">
        <v>72</v>
      </c>
      <c r="AZ326" s="1" t="s">
        <v>72</v>
      </c>
      <c r="BA326" s="1" t="s">
        <v>72</v>
      </c>
      <c r="BB326" s="21" t="s">
        <v>100</v>
      </c>
      <c r="BC326" s="1"/>
    </row>
    <row r="327" spans="1:55" ht="18.600000000000001" customHeight="1">
      <c r="A327" s="1" t="s">
        <v>2126</v>
      </c>
      <c r="B327" s="1">
        <v>220043</v>
      </c>
      <c r="C327" s="1" t="s">
        <v>71</v>
      </c>
      <c r="D327" s="3">
        <v>44610</v>
      </c>
      <c r="E327" s="1" t="s">
        <v>1896</v>
      </c>
      <c r="F327" s="1" t="s">
        <v>2127</v>
      </c>
      <c r="G327" s="1" t="s">
        <v>75</v>
      </c>
      <c r="H327" s="1" t="s">
        <v>1915</v>
      </c>
      <c r="I327" s="1" t="s">
        <v>77</v>
      </c>
      <c r="J327" s="1" t="s">
        <v>78</v>
      </c>
      <c r="K327" s="1" t="s">
        <v>78</v>
      </c>
      <c r="L327" s="1" t="s">
        <v>1898</v>
      </c>
      <c r="M327" s="1" t="s">
        <v>1898</v>
      </c>
      <c r="N327" s="34" t="s">
        <v>72</v>
      </c>
      <c r="O327" s="1" t="s">
        <v>2128</v>
      </c>
      <c r="P327" s="1" t="s">
        <v>778</v>
      </c>
      <c r="Q327" s="1" t="s">
        <v>779</v>
      </c>
      <c r="R327" s="1" t="s">
        <v>9036</v>
      </c>
      <c r="S327" s="1" t="s">
        <v>84</v>
      </c>
      <c r="T327" s="1" t="s">
        <v>72</v>
      </c>
      <c r="U327" s="1" t="s">
        <v>140</v>
      </c>
      <c r="V327" s="1" t="s">
        <v>140</v>
      </c>
      <c r="W327" s="1" t="s">
        <v>87</v>
      </c>
      <c r="X327" s="1">
        <v>60</v>
      </c>
      <c r="Y327" s="1" t="s">
        <v>88</v>
      </c>
      <c r="Z327" s="1">
        <v>5.4</v>
      </c>
      <c r="AA327" s="1" t="s">
        <v>414</v>
      </c>
      <c r="AB327" s="1" t="s">
        <v>90</v>
      </c>
      <c r="AC327" s="1" t="s">
        <v>91</v>
      </c>
      <c r="AD327" s="1" t="s">
        <v>92</v>
      </c>
      <c r="AE327" s="1" t="s">
        <v>72</v>
      </c>
      <c r="AF327" s="1" t="s">
        <v>217</v>
      </c>
      <c r="AG327" s="1" t="s">
        <v>72</v>
      </c>
      <c r="AH327" s="1" t="s">
        <v>2129</v>
      </c>
      <c r="AI327" s="1" t="s">
        <v>72</v>
      </c>
      <c r="AJ327" s="1" t="s">
        <v>72</v>
      </c>
      <c r="AK327" s="1" t="s">
        <v>220</v>
      </c>
      <c r="AL327" s="1" t="s">
        <v>72</v>
      </c>
      <c r="AM327" s="1" t="s">
        <v>72</v>
      </c>
      <c r="AN327" s="3">
        <v>44610</v>
      </c>
      <c r="AO327" s="1" t="s">
        <v>2130</v>
      </c>
      <c r="AP327" s="1" t="s">
        <v>2130</v>
      </c>
      <c r="AQ327" s="1" t="s">
        <v>1675</v>
      </c>
      <c r="AR327" s="1">
        <v>4</v>
      </c>
      <c r="AS327" s="1" t="s">
        <v>742</v>
      </c>
      <c r="AT327" s="1" t="s">
        <v>75</v>
      </c>
      <c r="AU327" s="1" t="s">
        <v>72</v>
      </c>
      <c r="AV327" s="1" t="s">
        <v>88</v>
      </c>
      <c r="AW327" s="1" t="s">
        <v>72</v>
      </c>
      <c r="AX327" s="10" t="s">
        <v>2131</v>
      </c>
      <c r="AY327" s="1" t="s">
        <v>1343</v>
      </c>
      <c r="AZ327" s="1" t="s">
        <v>72</v>
      </c>
      <c r="BA327" s="1">
        <v>87</v>
      </c>
      <c r="BB327" s="21" t="s">
        <v>100</v>
      </c>
      <c r="BC327" s="1"/>
    </row>
    <row r="328" spans="1:55" ht="18.600000000000001" customHeight="1">
      <c r="A328" s="1" t="s">
        <v>2132</v>
      </c>
      <c r="B328" s="1">
        <v>220044</v>
      </c>
      <c r="C328" s="1" t="s">
        <v>71</v>
      </c>
      <c r="D328" s="3">
        <v>44613</v>
      </c>
      <c r="E328" s="1" t="s">
        <v>1896</v>
      </c>
      <c r="F328" s="1" t="s">
        <v>2133</v>
      </c>
      <c r="G328" s="1" t="s">
        <v>75</v>
      </c>
      <c r="H328" s="1" t="s">
        <v>1462</v>
      </c>
      <c r="I328" s="1" t="s">
        <v>77</v>
      </c>
      <c r="J328" s="1" t="s">
        <v>78</v>
      </c>
      <c r="K328" s="1" t="s">
        <v>78</v>
      </c>
      <c r="L328" s="1" t="s">
        <v>1898</v>
      </c>
      <c r="M328" s="1" t="s">
        <v>1927</v>
      </c>
      <c r="N328" s="34" t="s">
        <v>72</v>
      </c>
      <c r="O328" s="1" t="s">
        <v>760</v>
      </c>
      <c r="P328" s="1" t="s">
        <v>813</v>
      </c>
      <c r="Q328" s="1" t="s">
        <v>813</v>
      </c>
      <c r="R328" s="1" t="s">
        <v>9057</v>
      </c>
      <c r="S328" s="1" t="s">
        <v>490</v>
      </c>
      <c r="T328" s="1" t="s">
        <v>72</v>
      </c>
      <c r="U328" s="1" t="s">
        <v>491</v>
      </c>
      <c r="V328" s="1" t="s">
        <v>492</v>
      </c>
      <c r="W328" s="1" t="s">
        <v>87</v>
      </c>
      <c r="X328" s="1">
        <v>37</v>
      </c>
      <c r="Y328" s="1" t="s">
        <v>88</v>
      </c>
      <c r="Z328" s="1">
        <v>5.6</v>
      </c>
      <c r="AA328" s="1" t="s">
        <v>414</v>
      </c>
      <c r="AB328" s="1" t="s">
        <v>90</v>
      </c>
      <c r="AC328" s="1" t="s">
        <v>91</v>
      </c>
      <c r="AD328" s="1" t="s">
        <v>92</v>
      </c>
      <c r="AE328" s="1" t="s">
        <v>72</v>
      </c>
      <c r="AF328" s="1" t="s">
        <v>254</v>
      </c>
      <c r="AG328" s="1">
        <v>3</v>
      </c>
      <c r="AH328" s="1" t="s">
        <v>1923</v>
      </c>
      <c r="AI328" s="1" t="s">
        <v>72</v>
      </c>
      <c r="AJ328" s="1" t="s">
        <v>72</v>
      </c>
      <c r="AK328" s="1" t="s">
        <v>493</v>
      </c>
      <c r="AL328" s="1" t="s">
        <v>72</v>
      </c>
      <c r="AM328" s="1" t="s">
        <v>72</v>
      </c>
      <c r="AN328" s="3">
        <v>44613</v>
      </c>
      <c r="AO328" s="1" t="s">
        <v>2134</v>
      </c>
      <c r="AP328" s="1" t="s">
        <v>2134</v>
      </c>
      <c r="AQ328" s="1" t="s">
        <v>1675</v>
      </c>
      <c r="AR328" s="1">
        <v>4</v>
      </c>
      <c r="AS328" s="1" t="s">
        <v>1934</v>
      </c>
      <c r="AT328" s="1" t="s">
        <v>75</v>
      </c>
      <c r="AU328" s="1" t="s">
        <v>72</v>
      </c>
      <c r="AV328" s="1" t="s">
        <v>88</v>
      </c>
      <c r="AW328" s="1" t="s">
        <v>79</v>
      </c>
      <c r="AX328" s="1" t="s">
        <v>2135</v>
      </c>
      <c r="AY328" s="1" t="s">
        <v>1343</v>
      </c>
      <c r="AZ328" s="1" t="s">
        <v>72</v>
      </c>
      <c r="BA328" s="1" t="s">
        <v>72</v>
      </c>
      <c r="BB328" s="1" t="s">
        <v>160</v>
      </c>
      <c r="BC328" s="1" t="s">
        <v>707</v>
      </c>
    </row>
    <row r="329" spans="1:55" ht="18.600000000000001" customHeight="1">
      <c r="A329" s="1" t="s">
        <v>2136</v>
      </c>
      <c r="B329" s="1">
        <v>220045</v>
      </c>
      <c r="C329" s="1" t="s">
        <v>71</v>
      </c>
      <c r="D329" s="3">
        <v>44614</v>
      </c>
      <c r="E329" s="1" t="s">
        <v>1896</v>
      </c>
      <c r="F329" s="1" t="s">
        <v>2137</v>
      </c>
      <c r="G329" s="1" t="s">
        <v>75</v>
      </c>
      <c r="H329" s="1" t="s">
        <v>1462</v>
      </c>
      <c r="I329" s="1" t="s">
        <v>77</v>
      </c>
      <c r="J329" s="1" t="s">
        <v>78</v>
      </c>
      <c r="K329" s="1" t="s">
        <v>78</v>
      </c>
      <c r="L329" s="1" t="s">
        <v>1898</v>
      </c>
      <c r="M329" s="1" t="s">
        <v>1898</v>
      </c>
      <c r="N329" s="34" t="s">
        <v>72</v>
      </c>
      <c r="O329" s="1" t="s">
        <v>2138</v>
      </c>
      <c r="P329" s="1" t="s">
        <v>778</v>
      </c>
      <c r="Q329" s="1" t="s">
        <v>779</v>
      </c>
      <c r="R329" s="1" t="s">
        <v>9036</v>
      </c>
      <c r="S329" s="1" t="s">
        <v>490</v>
      </c>
      <c r="T329" s="1" t="s">
        <v>72</v>
      </c>
      <c r="U329" s="1" t="s">
        <v>491</v>
      </c>
      <c r="V329" s="1" t="s">
        <v>492</v>
      </c>
      <c r="W329" s="1" t="s">
        <v>126</v>
      </c>
      <c r="X329" s="1">
        <v>62</v>
      </c>
      <c r="Y329" s="1" t="s">
        <v>88</v>
      </c>
      <c r="Z329" s="1">
        <v>5.0999999999999996</v>
      </c>
      <c r="AA329" s="1" t="s">
        <v>299</v>
      </c>
      <c r="AB329" s="1" t="s">
        <v>90</v>
      </c>
      <c r="AC329" s="1" t="s">
        <v>91</v>
      </c>
      <c r="AD329" s="1" t="s">
        <v>92</v>
      </c>
      <c r="AE329" s="1" t="s">
        <v>72</v>
      </c>
      <c r="AF329" s="1" t="s">
        <v>72</v>
      </c>
      <c r="AG329" s="1" t="s">
        <v>72</v>
      </c>
      <c r="AH329" s="1" t="s">
        <v>72</v>
      </c>
      <c r="AI329" s="1" t="s">
        <v>72</v>
      </c>
      <c r="AJ329" s="1" t="s">
        <v>72</v>
      </c>
      <c r="AK329" s="1" t="s">
        <v>72</v>
      </c>
      <c r="AL329" s="1" t="s">
        <v>72</v>
      </c>
      <c r="AM329" s="1" t="s">
        <v>72</v>
      </c>
      <c r="AN329" s="3">
        <v>44614</v>
      </c>
      <c r="AO329" s="1" t="s">
        <v>2139</v>
      </c>
      <c r="AP329" s="1" t="s">
        <v>2139</v>
      </c>
      <c r="AQ329" s="1" t="s">
        <v>1675</v>
      </c>
      <c r="AR329" s="1">
        <v>4</v>
      </c>
      <c r="AS329" s="1" t="s">
        <v>742</v>
      </c>
      <c r="AT329" s="1" t="s">
        <v>88</v>
      </c>
      <c r="AU329" s="1" t="s">
        <v>72</v>
      </c>
      <c r="AV329" s="1" t="s">
        <v>88</v>
      </c>
      <c r="AW329" s="1" t="s">
        <v>79</v>
      </c>
      <c r="AX329" s="1" t="s">
        <v>2140</v>
      </c>
      <c r="AY329" s="1" t="s">
        <v>1343</v>
      </c>
      <c r="AZ329" s="1" t="s">
        <v>72</v>
      </c>
      <c r="BA329" s="1">
        <v>90</v>
      </c>
      <c r="BB329" s="1" t="s">
        <v>918</v>
      </c>
      <c r="BC329" s="1"/>
    </row>
    <row r="330" spans="1:55" ht="18.600000000000001" customHeight="1">
      <c r="A330" s="1" t="s">
        <v>2141</v>
      </c>
      <c r="B330" s="1">
        <v>220046</v>
      </c>
      <c r="C330" s="1" t="s">
        <v>71</v>
      </c>
      <c r="D330" s="3">
        <v>44615</v>
      </c>
      <c r="E330" s="1" t="s">
        <v>1896</v>
      </c>
      <c r="F330" s="1" t="s">
        <v>2142</v>
      </c>
      <c r="G330" s="1" t="s">
        <v>75</v>
      </c>
      <c r="H330" s="1" t="s">
        <v>1462</v>
      </c>
      <c r="I330" s="1" t="s">
        <v>77</v>
      </c>
      <c r="J330" s="1" t="s">
        <v>78</v>
      </c>
      <c r="K330" s="1" t="s">
        <v>78</v>
      </c>
      <c r="L330" s="1" t="s">
        <v>1898</v>
      </c>
      <c r="M330" s="1" t="s">
        <v>1927</v>
      </c>
      <c r="N330" s="34" t="s">
        <v>72</v>
      </c>
      <c r="O330" s="1" t="s">
        <v>847</v>
      </c>
      <c r="P330" s="1" t="s">
        <v>2143</v>
      </c>
      <c r="Q330" s="1" t="s">
        <v>1868</v>
      </c>
      <c r="R330" s="1" t="s">
        <v>9079</v>
      </c>
      <c r="S330" s="1" t="s">
        <v>490</v>
      </c>
      <c r="T330" s="1" t="s">
        <v>72</v>
      </c>
      <c r="U330" s="1" t="s">
        <v>491</v>
      </c>
      <c r="V330" s="1" t="s">
        <v>1147</v>
      </c>
      <c r="W330" s="1" t="s">
        <v>87</v>
      </c>
      <c r="X330" s="1">
        <v>59</v>
      </c>
      <c r="Y330" s="1" t="s">
        <v>88</v>
      </c>
      <c r="Z330" s="1">
        <v>5.0999999999999996</v>
      </c>
      <c r="AA330" s="1" t="s">
        <v>299</v>
      </c>
      <c r="AB330" s="1" t="s">
        <v>90</v>
      </c>
      <c r="AC330" s="1" t="s">
        <v>91</v>
      </c>
      <c r="AD330" s="1" t="s">
        <v>92</v>
      </c>
      <c r="AE330" s="1" t="s">
        <v>72</v>
      </c>
      <c r="AF330" s="1" t="s">
        <v>72</v>
      </c>
      <c r="AG330" s="1" t="s">
        <v>72</v>
      </c>
      <c r="AH330" s="1" t="s">
        <v>2144</v>
      </c>
      <c r="AI330" s="1" t="s">
        <v>72</v>
      </c>
      <c r="AJ330" s="1" t="s">
        <v>72</v>
      </c>
      <c r="AK330" s="1" t="s">
        <v>72</v>
      </c>
      <c r="AL330" s="1" t="s">
        <v>72</v>
      </c>
      <c r="AM330" s="1" t="s">
        <v>72</v>
      </c>
      <c r="AN330" s="3">
        <v>44615</v>
      </c>
      <c r="AO330" s="1" t="s">
        <v>2145</v>
      </c>
      <c r="AP330" s="1" t="s">
        <v>2145</v>
      </c>
      <c r="AQ330" s="1" t="s">
        <v>1794</v>
      </c>
      <c r="AR330" s="1">
        <v>4</v>
      </c>
      <c r="AS330" s="1" t="s">
        <v>742</v>
      </c>
      <c r="AT330" s="1" t="s">
        <v>75</v>
      </c>
      <c r="AU330" s="1" t="s">
        <v>72</v>
      </c>
      <c r="AV330" s="1" t="s">
        <v>88</v>
      </c>
      <c r="AW330" s="1" t="s">
        <v>72</v>
      </c>
      <c r="AX330" s="1" t="s">
        <v>72</v>
      </c>
      <c r="AY330" s="1" t="s">
        <v>1593</v>
      </c>
      <c r="AZ330" s="1" t="s">
        <v>72</v>
      </c>
      <c r="BA330" s="1">
        <v>70</v>
      </c>
      <c r="BB330" s="1" t="s">
        <v>160</v>
      </c>
      <c r="BC330" s="1" t="s">
        <v>707</v>
      </c>
    </row>
    <row r="331" spans="1:55" ht="18.600000000000001" customHeight="1">
      <c r="A331" s="1" t="s">
        <v>2146</v>
      </c>
      <c r="B331" s="1">
        <v>220047</v>
      </c>
      <c r="C331" s="1" t="s">
        <v>71</v>
      </c>
      <c r="D331" s="3">
        <v>44615</v>
      </c>
      <c r="E331" s="1" t="s">
        <v>1896</v>
      </c>
      <c r="F331" s="1" t="s">
        <v>2147</v>
      </c>
      <c r="G331" s="1" t="s">
        <v>75</v>
      </c>
      <c r="H331" s="1" t="s">
        <v>1915</v>
      </c>
      <c r="I331" s="1" t="s">
        <v>77</v>
      </c>
      <c r="J331" s="1" t="s">
        <v>78</v>
      </c>
      <c r="K331" s="1" t="s">
        <v>78</v>
      </c>
      <c r="L331" s="1" t="s">
        <v>1898</v>
      </c>
      <c r="M331" s="1" t="s">
        <v>1898</v>
      </c>
      <c r="N331" s="34" t="s">
        <v>72</v>
      </c>
      <c r="O331" s="1" t="s">
        <v>2148</v>
      </c>
      <c r="P331" s="1" t="s">
        <v>83</v>
      </c>
      <c r="Q331" s="1" t="s">
        <v>123</v>
      </c>
      <c r="R331" s="1" t="s">
        <v>9043</v>
      </c>
      <c r="S331" s="1" t="s">
        <v>84</v>
      </c>
      <c r="T331" s="1" t="s">
        <v>72</v>
      </c>
      <c r="U331" s="1" t="s">
        <v>140</v>
      </c>
      <c r="V331" s="1" t="s">
        <v>1105</v>
      </c>
      <c r="W331" s="1" t="s">
        <v>87</v>
      </c>
      <c r="X331" s="1">
        <v>45</v>
      </c>
      <c r="Y331" s="1" t="s">
        <v>88</v>
      </c>
      <c r="Z331" s="1">
        <v>4.5</v>
      </c>
      <c r="AA331" s="1" t="s">
        <v>954</v>
      </c>
      <c r="AB331" s="1" t="s">
        <v>90</v>
      </c>
      <c r="AC331" s="1" t="s">
        <v>91</v>
      </c>
      <c r="AD331" s="1" t="s">
        <v>92</v>
      </c>
      <c r="AE331" s="1" t="s">
        <v>72</v>
      </c>
      <c r="AF331" s="1" t="s">
        <v>254</v>
      </c>
      <c r="AG331" s="1">
        <v>2</v>
      </c>
      <c r="AH331" s="1" t="s">
        <v>1923</v>
      </c>
      <c r="AI331" s="1" t="s">
        <v>72</v>
      </c>
      <c r="AJ331" s="1" t="s">
        <v>72</v>
      </c>
      <c r="AK331" s="1" t="s">
        <v>220</v>
      </c>
      <c r="AL331" s="1" t="s">
        <v>72</v>
      </c>
      <c r="AM331" s="1" t="s">
        <v>72</v>
      </c>
      <c r="AN331" s="3">
        <v>44616</v>
      </c>
      <c r="AO331" s="1" t="s">
        <v>2149</v>
      </c>
      <c r="AP331" s="1" t="s">
        <v>2149</v>
      </c>
      <c r="AQ331" s="1" t="s">
        <v>1675</v>
      </c>
      <c r="AR331" s="1">
        <v>4</v>
      </c>
      <c r="AS331" s="1" t="s">
        <v>742</v>
      </c>
      <c r="AT331" s="1" t="s">
        <v>75</v>
      </c>
      <c r="AU331" s="1" t="s">
        <v>72</v>
      </c>
      <c r="AV331" s="1" t="s">
        <v>88</v>
      </c>
      <c r="AW331" s="1" t="s">
        <v>96</v>
      </c>
      <c r="AX331" s="1" t="s">
        <v>72</v>
      </c>
      <c r="AY331" s="1" t="s">
        <v>1343</v>
      </c>
      <c r="AZ331" s="1" t="s">
        <v>72</v>
      </c>
      <c r="BA331" s="1">
        <v>59</v>
      </c>
      <c r="BB331" s="21" t="s">
        <v>100</v>
      </c>
      <c r="BC331" s="1"/>
    </row>
    <row r="332" spans="1:55" ht="18.600000000000001" customHeight="1">
      <c r="A332" s="1">
        <v>220048</v>
      </c>
      <c r="B332" s="1">
        <v>220048</v>
      </c>
      <c r="C332" s="1" t="s">
        <v>71</v>
      </c>
      <c r="D332" s="3">
        <v>44616</v>
      </c>
      <c r="E332" s="1" t="s">
        <v>1896</v>
      </c>
      <c r="F332" s="1" t="s">
        <v>2150</v>
      </c>
      <c r="G332" s="1" t="s">
        <v>75</v>
      </c>
      <c r="H332" s="1" t="s">
        <v>170</v>
      </c>
      <c r="I332" s="1" t="s">
        <v>473</v>
      </c>
      <c r="J332" s="1" t="s">
        <v>172</v>
      </c>
      <c r="K332" s="1" t="s">
        <v>78</v>
      </c>
      <c r="L332" s="1" t="s">
        <v>1927</v>
      </c>
      <c r="M332" s="1" t="s">
        <v>1927</v>
      </c>
      <c r="N332" s="1" t="s">
        <v>2151</v>
      </c>
      <c r="O332" s="1" t="s">
        <v>2152</v>
      </c>
      <c r="P332" s="1" t="s">
        <v>778</v>
      </c>
      <c r="Q332" s="1" t="s">
        <v>779</v>
      </c>
      <c r="R332" s="1" t="s">
        <v>9036</v>
      </c>
      <c r="S332" s="1" t="s">
        <v>84</v>
      </c>
      <c r="T332" s="1" t="s">
        <v>72</v>
      </c>
      <c r="U332" s="1" t="s">
        <v>140</v>
      </c>
      <c r="V332" s="1" t="s">
        <v>140</v>
      </c>
      <c r="W332" s="1" t="s">
        <v>126</v>
      </c>
      <c r="X332" s="1">
        <v>36</v>
      </c>
      <c r="Y332" s="1" t="s">
        <v>88</v>
      </c>
      <c r="Z332" s="1">
        <v>4.8</v>
      </c>
      <c r="AA332" s="1" t="s">
        <v>414</v>
      </c>
      <c r="AB332" s="1" t="s">
        <v>90</v>
      </c>
      <c r="AC332" s="1" t="s">
        <v>91</v>
      </c>
      <c r="AD332" s="1" t="s">
        <v>92</v>
      </c>
      <c r="AE332" s="1" t="s">
        <v>72</v>
      </c>
      <c r="AF332" s="1" t="s">
        <v>72</v>
      </c>
      <c r="AG332" s="1" t="s">
        <v>72</v>
      </c>
      <c r="AH332" s="1" t="s">
        <v>72</v>
      </c>
      <c r="AI332" s="1" t="s">
        <v>72</v>
      </c>
      <c r="AJ332" s="1" t="s">
        <v>72</v>
      </c>
      <c r="AK332" s="1" t="s">
        <v>220</v>
      </c>
      <c r="AL332" s="1" t="s">
        <v>72</v>
      </c>
      <c r="AM332" s="1" t="s">
        <v>72</v>
      </c>
      <c r="AN332" s="3">
        <v>44616</v>
      </c>
      <c r="AO332" s="1" t="s">
        <v>2153</v>
      </c>
      <c r="AP332" s="1" t="s">
        <v>2153</v>
      </c>
      <c r="AQ332" s="1" t="s">
        <v>1794</v>
      </c>
      <c r="AR332" s="1">
        <v>4</v>
      </c>
      <c r="AS332" s="1" t="s">
        <v>183</v>
      </c>
      <c r="AT332" s="1" t="s">
        <v>75</v>
      </c>
      <c r="AU332" s="1" t="s">
        <v>75</v>
      </c>
      <c r="AV332" s="1" t="s">
        <v>88</v>
      </c>
      <c r="AW332" s="1" t="s">
        <v>79</v>
      </c>
      <c r="AX332" s="1" t="s">
        <v>2154</v>
      </c>
      <c r="AY332" s="1" t="s">
        <v>72</v>
      </c>
      <c r="AZ332" s="1" t="s">
        <v>72</v>
      </c>
      <c r="BA332" s="1" t="s">
        <v>72</v>
      </c>
      <c r="BB332" s="1" t="s">
        <v>160</v>
      </c>
      <c r="BC332" s="1"/>
    </row>
    <row r="333" spans="1:55" ht="18.600000000000001" customHeight="1">
      <c r="A333" s="1" t="s">
        <v>2155</v>
      </c>
      <c r="B333" s="1">
        <v>220049</v>
      </c>
      <c r="C333" s="1" t="s">
        <v>71</v>
      </c>
      <c r="D333" s="3">
        <v>44617</v>
      </c>
      <c r="E333" s="1" t="s">
        <v>1896</v>
      </c>
      <c r="F333" s="1" t="s">
        <v>2156</v>
      </c>
      <c r="G333" s="1" t="s">
        <v>75</v>
      </c>
      <c r="H333" s="1" t="s">
        <v>1915</v>
      </c>
      <c r="I333" s="1" t="s">
        <v>77</v>
      </c>
      <c r="J333" s="1" t="s">
        <v>78</v>
      </c>
      <c r="K333" s="1" t="s">
        <v>78</v>
      </c>
      <c r="L333" s="1" t="s">
        <v>1898</v>
      </c>
      <c r="M333" s="1" t="s">
        <v>1898</v>
      </c>
      <c r="N333" s="34" t="s">
        <v>72</v>
      </c>
      <c r="O333" s="1" t="s">
        <v>2157</v>
      </c>
      <c r="P333" s="1" t="s">
        <v>83</v>
      </c>
      <c r="Q333" s="1" t="s">
        <v>123</v>
      </c>
      <c r="R333" s="1" t="s">
        <v>9043</v>
      </c>
      <c r="S333" s="1" t="s">
        <v>84</v>
      </c>
      <c r="T333" s="1" t="s">
        <v>72</v>
      </c>
      <c r="U333" s="1" t="s">
        <v>140</v>
      </c>
      <c r="V333" s="1" t="s">
        <v>141</v>
      </c>
      <c r="W333" s="1" t="s">
        <v>87</v>
      </c>
      <c r="X333" s="1">
        <v>40</v>
      </c>
      <c r="Y333" s="1" t="s">
        <v>88</v>
      </c>
      <c r="Z333" s="1">
        <v>5.2</v>
      </c>
      <c r="AA333" s="1" t="s">
        <v>414</v>
      </c>
      <c r="AB333" s="1" t="s">
        <v>90</v>
      </c>
      <c r="AC333" s="1" t="s">
        <v>91</v>
      </c>
      <c r="AD333" s="1" t="s">
        <v>92</v>
      </c>
      <c r="AE333" s="1" t="s">
        <v>72</v>
      </c>
      <c r="AF333" s="1" t="s">
        <v>229</v>
      </c>
      <c r="AG333" s="1" t="s">
        <v>72</v>
      </c>
      <c r="AH333" s="1" t="s">
        <v>255</v>
      </c>
      <c r="AI333" s="1" t="s">
        <v>72</v>
      </c>
      <c r="AJ333" s="1" t="s">
        <v>72</v>
      </c>
      <c r="AK333" s="1" t="s">
        <v>220</v>
      </c>
      <c r="AL333" s="1" t="s">
        <v>72</v>
      </c>
      <c r="AM333" s="1" t="s">
        <v>72</v>
      </c>
      <c r="AN333" s="3">
        <v>44618</v>
      </c>
      <c r="AO333" s="1" t="s">
        <v>1940</v>
      </c>
      <c r="AP333" s="1" t="s">
        <v>1940</v>
      </c>
      <c r="AQ333" s="1" t="s">
        <v>1675</v>
      </c>
      <c r="AR333" s="1">
        <v>4</v>
      </c>
      <c r="AS333" s="1" t="s">
        <v>95</v>
      </c>
      <c r="AT333" s="1" t="s">
        <v>75</v>
      </c>
      <c r="AU333" s="1" t="s">
        <v>72</v>
      </c>
      <c r="AV333" s="1" t="s">
        <v>88</v>
      </c>
      <c r="AW333" s="1" t="s">
        <v>96</v>
      </c>
      <c r="AX333" s="1" t="s">
        <v>72</v>
      </c>
      <c r="AY333" s="1" t="s">
        <v>1343</v>
      </c>
      <c r="AZ333" s="1" t="s">
        <v>72</v>
      </c>
      <c r="BA333" s="1">
        <v>49</v>
      </c>
      <c r="BB333" s="21" t="s">
        <v>100</v>
      </c>
      <c r="BC333" s="1"/>
    </row>
    <row r="334" spans="1:55" ht="18.600000000000001" customHeight="1">
      <c r="A334" s="1" t="s">
        <v>2158</v>
      </c>
      <c r="B334" s="1">
        <v>220050</v>
      </c>
      <c r="C334" s="1" t="s">
        <v>497</v>
      </c>
      <c r="D334" s="3">
        <v>44618</v>
      </c>
      <c r="E334" s="1" t="s">
        <v>1896</v>
      </c>
      <c r="F334" s="1" t="s">
        <v>2159</v>
      </c>
      <c r="G334" s="1" t="s">
        <v>75</v>
      </c>
      <c r="H334" s="1" t="s">
        <v>1542</v>
      </c>
      <c r="I334" s="1" t="s">
        <v>497</v>
      </c>
      <c r="J334" s="1" t="s">
        <v>78</v>
      </c>
      <c r="K334" s="1" t="s">
        <v>78</v>
      </c>
      <c r="L334" s="1" t="s">
        <v>1898</v>
      </c>
      <c r="M334" s="1" t="s">
        <v>1898</v>
      </c>
      <c r="N334" s="34" t="s">
        <v>72</v>
      </c>
      <c r="O334" s="1" t="s">
        <v>2160</v>
      </c>
      <c r="P334" s="1" t="s">
        <v>83</v>
      </c>
      <c r="Q334" s="1" t="s">
        <v>2161</v>
      </c>
      <c r="R334" s="1" t="s">
        <v>9043</v>
      </c>
      <c r="S334" s="1" t="s">
        <v>443</v>
      </c>
      <c r="T334" s="1" t="s">
        <v>72</v>
      </c>
      <c r="U334" s="1" t="s">
        <v>444</v>
      </c>
      <c r="V334" s="1" t="s">
        <v>444</v>
      </c>
      <c r="W334" s="1" t="s">
        <v>87</v>
      </c>
      <c r="X334" s="1">
        <v>50</v>
      </c>
      <c r="Y334" s="1" t="s">
        <v>88</v>
      </c>
      <c r="Z334" s="1">
        <v>4.5</v>
      </c>
      <c r="AA334" s="1" t="s">
        <v>954</v>
      </c>
      <c r="AB334" s="1" t="s">
        <v>90</v>
      </c>
      <c r="AC334" s="1" t="s">
        <v>91</v>
      </c>
      <c r="AD334" s="1" t="s">
        <v>92</v>
      </c>
      <c r="AE334" s="1" t="s">
        <v>72</v>
      </c>
      <c r="AF334" s="1" t="s">
        <v>229</v>
      </c>
      <c r="AG334" s="1" t="s">
        <v>72</v>
      </c>
      <c r="AH334" s="1" t="s">
        <v>300</v>
      </c>
      <c r="AI334" s="1" t="s">
        <v>72</v>
      </c>
      <c r="AJ334" s="1" t="s">
        <v>72</v>
      </c>
      <c r="AK334" s="1" t="s">
        <v>2061</v>
      </c>
      <c r="AL334" s="1" t="s">
        <v>72</v>
      </c>
      <c r="AM334" s="1" t="s">
        <v>72</v>
      </c>
      <c r="AN334" s="3">
        <v>44618</v>
      </c>
      <c r="AO334" s="1" t="s">
        <v>2162</v>
      </c>
      <c r="AP334" s="1" t="s">
        <v>2162</v>
      </c>
      <c r="AQ334" s="1" t="s">
        <v>1794</v>
      </c>
      <c r="AR334" s="1">
        <v>4</v>
      </c>
      <c r="AS334" s="1" t="s">
        <v>183</v>
      </c>
      <c r="AT334" s="1" t="s">
        <v>75</v>
      </c>
      <c r="AU334" s="1" t="s">
        <v>72</v>
      </c>
      <c r="AV334" s="1" t="s">
        <v>88</v>
      </c>
      <c r="AW334" s="1" t="s">
        <v>72</v>
      </c>
      <c r="AX334" s="1" t="s">
        <v>72</v>
      </c>
      <c r="AY334" s="1" t="s">
        <v>72</v>
      </c>
      <c r="AZ334" s="1" t="s">
        <v>72</v>
      </c>
      <c r="BA334" s="1" t="s">
        <v>72</v>
      </c>
      <c r="BB334" s="1" t="s">
        <v>72</v>
      </c>
      <c r="BC334" s="1"/>
    </row>
    <row r="335" spans="1:55" ht="18.600000000000001" customHeight="1">
      <c r="A335" s="1" t="s">
        <v>2165</v>
      </c>
      <c r="B335" s="1">
        <v>220051</v>
      </c>
      <c r="C335" s="1" t="s">
        <v>497</v>
      </c>
      <c r="D335" s="3">
        <v>44618</v>
      </c>
      <c r="E335" s="1" t="s">
        <v>1896</v>
      </c>
      <c r="F335" s="1" t="s">
        <v>2166</v>
      </c>
      <c r="G335" s="1" t="s">
        <v>75</v>
      </c>
      <c r="H335" s="1" t="s">
        <v>1542</v>
      </c>
      <c r="I335" s="1" t="s">
        <v>497</v>
      </c>
      <c r="J335" s="1" t="s">
        <v>78</v>
      </c>
      <c r="K335" s="1" t="s">
        <v>78</v>
      </c>
      <c r="L335" s="1" t="s">
        <v>1898</v>
      </c>
      <c r="M335" s="1" t="s">
        <v>1898</v>
      </c>
      <c r="N335" s="34" t="s">
        <v>72</v>
      </c>
      <c r="O335" s="1" t="s">
        <v>2167</v>
      </c>
      <c r="P335" s="1" t="s">
        <v>83</v>
      </c>
      <c r="Q335" s="1" t="s">
        <v>123</v>
      </c>
      <c r="R335" s="1" t="s">
        <v>9043</v>
      </c>
      <c r="S335" s="1" t="s">
        <v>443</v>
      </c>
      <c r="T335" s="1" t="s">
        <v>72</v>
      </c>
      <c r="U335" s="1" t="s">
        <v>445</v>
      </c>
      <c r="V335" s="1" t="s">
        <v>749</v>
      </c>
      <c r="W335" s="1" t="s">
        <v>87</v>
      </c>
      <c r="X335" s="1">
        <v>60</v>
      </c>
      <c r="Y335" s="1" t="s">
        <v>88</v>
      </c>
      <c r="Z335" s="1">
        <v>5.2</v>
      </c>
      <c r="AA335" s="1" t="s">
        <v>299</v>
      </c>
      <c r="AB335" s="1" t="s">
        <v>90</v>
      </c>
      <c r="AC335" s="1" t="s">
        <v>91</v>
      </c>
      <c r="AD335" s="1" t="s">
        <v>92</v>
      </c>
      <c r="AE335" s="1" t="s">
        <v>72</v>
      </c>
      <c r="AF335" s="1" t="s">
        <v>254</v>
      </c>
      <c r="AG335" s="1" t="s">
        <v>72</v>
      </c>
      <c r="AH335" s="1" t="s">
        <v>255</v>
      </c>
      <c r="AI335" s="1" t="s">
        <v>72</v>
      </c>
      <c r="AJ335" s="1" t="s">
        <v>72</v>
      </c>
      <c r="AK335" s="1" t="s">
        <v>2061</v>
      </c>
      <c r="AL335" s="1" t="s">
        <v>72</v>
      </c>
      <c r="AM335" s="1" t="s">
        <v>72</v>
      </c>
      <c r="AN335" s="3">
        <v>44618</v>
      </c>
      <c r="AO335" s="1" t="s">
        <v>2168</v>
      </c>
      <c r="AP335" s="1" t="s">
        <v>2168</v>
      </c>
      <c r="AQ335" s="1" t="s">
        <v>1794</v>
      </c>
      <c r="AR335" s="1">
        <v>4</v>
      </c>
      <c r="AS335" s="1" t="s">
        <v>183</v>
      </c>
      <c r="AT335" s="1" t="s">
        <v>75</v>
      </c>
      <c r="AU335" s="1" t="s">
        <v>72</v>
      </c>
      <c r="AV335" s="1" t="s">
        <v>88</v>
      </c>
      <c r="AW335" s="1" t="s">
        <v>72</v>
      </c>
      <c r="AX335" s="1" t="s">
        <v>72</v>
      </c>
      <c r="AY335" s="1" t="s">
        <v>2169</v>
      </c>
      <c r="AZ335" s="1" t="s">
        <v>72</v>
      </c>
      <c r="BA335" s="1">
        <v>57</v>
      </c>
      <c r="BB335" s="1" t="s">
        <v>72</v>
      </c>
      <c r="BC335" s="1"/>
    </row>
    <row r="336" spans="1:55" ht="18.600000000000001" customHeight="1">
      <c r="A336" s="1" t="s">
        <v>2170</v>
      </c>
      <c r="B336" s="1">
        <v>220052</v>
      </c>
      <c r="C336" s="1" t="s">
        <v>71</v>
      </c>
      <c r="D336" s="3">
        <v>44620</v>
      </c>
      <c r="E336" s="1" t="s">
        <v>1896</v>
      </c>
      <c r="F336" s="1" t="s">
        <v>2171</v>
      </c>
      <c r="G336" s="1" t="s">
        <v>75</v>
      </c>
      <c r="H336" s="1" t="s">
        <v>2172</v>
      </c>
      <c r="I336" s="1" t="s">
        <v>77</v>
      </c>
      <c r="J336" s="1" t="s">
        <v>78</v>
      </c>
      <c r="K336" s="1" t="s">
        <v>78</v>
      </c>
      <c r="L336" s="1" t="s">
        <v>1898</v>
      </c>
      <c r="M336" s="1" t="s">
        <v>1898</v>
      </c>
      <c r="N336" s="34" t="s">
        <v>72</v>
      </c>
      <c r="O336" s="1" t="s">
        <v>2173</v>
      </c>
      <c r="P336" s="1" t="s">
        <v>813</v>
      </c>
      <c r="Q336" s="1" t="s">
        <v>813</v>
      </c>
      <c r="R336" s="1" t="s">
        <v>9057</v>
      </c>
      <c r="S336" s="1" t="s">
        <v>84</v>
      </c>
      <c r="T336" s="1" t="s">
        <v>72</v>
      </c>
      <c r="U336" s="1" t="s">
        <v>140</v>
      </c>
      <c r="V336" s="1" t="s">
        <v>181</v>
      </c>
      <c r="W336" s="1" t="s">
        <v>87</v>
      </c>
      <c r="X336" s="1">
        <v>60</v>
      </c>
      <c r="Y336" s="1" t="s">
        <v>88</v>
      </c>
      <c r="Z336" s="1">
        <v>5.0999999999999996</v>
      </c>
      <c r="AA336" s="1" t="s">
        <v>299</v>
      </c>
      <c r="AB336" s="1" t="s">
        <v>90</v>
      </c>
      <c r="AC336" s="1" t="s">
        <v>91</v>
      </c>
      <c r="AD336" s="1" t="s">
        <v>1217</v>
      </c>
      <c r="AE336" s="1" t="s">
        <v>72</v>
      </c>
      <c r="AF336" s="1" t="s">
        <v>217</v>
      </c>
      <c r="AG336" s="1">
        <v>2</v>
      </c>
      <c r="AH336" s="1" t="s">
        <v>2174</v>
      </c>
      <c r="AI336" s="1" t="s">
        <v>72</v>
      </c>
      <c r="AJ336" s="1" t="s">
        <v>72</v>
      </c>
      <c r="AK336" s="1" t="s">
        <v>220</v>
      </c>
      <c r="AL336" s="1" t="s">
        <v>72</v>
      </c>
      <c r="AM336" s="1" t="s">
        <v>72</v>
      </c>
      <c r="AN336" s="3">
        <v>44620</v>
      </c>
      <c r="AO336" s="1" t="s">
        <v>2175</v>
      </c>
      <c r="AP336" s="1" t="s">
        <v>2175</v>
      </c>
      <c r="AQ336" s="1" t="s">
        <v>1675</v>
      </c>
      <c r="AR336" s="1">
        <v>4</v>
      </c>
      <c r="AS336" s="1" t="s">
        <v>742</v>
      </c>
      <c r="AT336" s="1" t="s">
        <v>75</v>
      </c>
      <c r="AU336" s="1" t="s">
        <v>72</v>
      </c>
      <c r="AV336" s="1" t="s">
        <v>88</v>
      </c>
      <c r="AW336" s="1" t="s">
        <v>96</v>
      </c>
      <c r="AX336" s="1" t="s">
        <v>72</v>
      </c>
      <c r="AY336" s="1" t="s">
        <v>1343</v>
      </c>
      <c r="AZ336" s="1" t="s">
        <v>72</v>
      </c>
      <c r="BA336" s="1">
        <v>37</v>
      </c>
      <c r="BB336" s="21" t="s">
        <v>100</v>
      </c>
      <c r="BC336" s="1"/>
    </row>
    <row r="337" spans="1:55" ht="18.600000000000001" customHeight="1">
      <c r="A337" s="1" t="s">
        <v>2178</v>
      </c>
      <c r="B337" s="1">
        <v>220053</v>
      </c>
      <c r="C337" s="1" t="s">
        <v>497</v>
      </c>
      <c r="D337" s="3">
        <v>44621</v>
      </c>
      <c r="E337" s="1" t="s">
        <v>1896</v>
      </c>
      <c r="F337" s="1" t="s">
        <v>2179</v>
      </c>
      <c r="G337" s="1" t="s">
        <v>75</v>
      </c>
      <c r="H337" s="1" t="s">
        <v>1542</v>
      </c>
      <c r="I337" s="1" t="s">
        <v>497</v>
      </c>
      <c r="J337" s="1" t="s">
        <v>78</v>
      </c>
      <c r="K337" s="1" t="s">
        <v>78</v>
      </c>
      <c r="L337" s="1" t="s">
        <v>1898</v>
      </c>
      <c r="M337" s="1" t="s">
        <v>1898</v>
      </c>
      <c r="N337" s="34" t="s">
        <v>72</v>
      </c>
      <c r="O337" s="1" t="s">
        <v>2180</v>
      </c>
      <c r="P337" s="1" t="s">
        <v>813</v>
      </c>
      <c r="Q337" s="1" t="s">
        <v>813</v>
      </c>
      <c r="R337" s="1" t="s">
        <v>9057</v>
      </c>
      <c r="S337" s="1" t="s">
        <v>443</v>
      </c>
      <c r="T337" s="1" t="s">
        <v>72</v>
      </c>
      <c r="U337" s="1" t="s">
        <v>444</v>
      </c>
      <c r="V337" s="1" t="s">
        <v>2181</v>
      </c>
      <c r="W337" s="1" t="s">
        <v>87</v>
      </c>
      <c r="X337" s="1">
        <v>52</v>
      </c>
      <c r="Y337" s="1" t="s">
        <v>88</v>
      </c>
      <c r="Z337" s="1">
        <v>5.4</v>
      </c>
      <c r="AA337" s="1" t="s">
        <v>414</v>
      </c>
      <c r="AB337" s="1" t="s">
        <v>90</v>
      </c>
      <c r="AC337" s="1" t="s">
        <v>91</v>
      </c>
      <c r="AD337" s="1" t="s">
        <v>92</v>
      </c>
      <c r="AE337" s="1" t="s">
        <v>72</v>
      </c>
      <c r="AF337" s="1" t="s">
        <v>254</v>
      </c>
      <c r="AG337" s="1">
        <v>2</v>
      </c>
      <c r="AH337" s="21" t="s">
        <v>2182</v>
      </c>
      <c r="AI337" s="1" t="s">
        <v>72</v>
      </c>
      <c r="AJ337" s="1" t="s">
        <v>72</v>
      </c>
      <c r="AK337" s="1" t="s">
        <v>2061</v>
      </c>
      <c r="AL337" s="1" t="s">
        <v>72</v>
      </c>
      <c r="AM337" s="1" t="s">
        <v>72</v>
      </c>
      <c r="AN337" s="3">
        <v>44621</v>
      </c>
      <c r="AO337" s="1" t="s">
        <v>2183</v>
      </c>
      <c r="AP337" s="1" t="s">
        <v>2183</v>
      </c>
      <c r="AQ337" s="1" t="s">
        <v>1794</v>
      </c>
      <c r="AR337" s="1">
        <v>4</v>
      </c>
      <c r="AS337" s="1" t="s">
        <v>95</v>
      </c>
      <c r="AT337" s="1" t="s">
        <v>75</v>
      </c>
      <c r="AU337" s="1" t="s">
        <v>72</v>
      </c>
      <c r="AV337" s="1" t="s">
        <v>88</v>
      </c>
      <c r="AW337" s="1" t="s">
        <v>72</v>
      </c>
      <c r="AX337" s="1" t="s">
        <v>72</v>
      </c>
      <c r="AY337" s="1" t="s">
        <v>2184</v>
      </c>
      <c r="AZ337" s="1" t="s">
        <v>72</v>
      </c>
      <c r="BA337" s="1">
        <v>50</v>
      </c>
      <c r="BB337" s="1" t="s">
        <v>72</v>
      </c>
      <c r="BC337" s="1"/>
    </row>
    <row r="338" spans="1:55" ht="18.600000000000001" customHeight="1">
      <c r="A338" s="1">
        <v>220054</v>
      </c>
      <c r="B338" s="1">
        <v>220054</v>
      </c>
      <c r="C338" s="1" t="s">
        <v>71</v>
      </c>
      <c r="D338" s="3">
        <v>44621</v>
      </c>
      <c r="E338" s="1" t="s">
        <v>1896</v>
      </c>
      <c r="F338" s="1" t="s">
        <v>2188</v>
      </c>
      <c r="G338" s="1" t="s">
        <v>75</v>
      </c>
      <c r="H338" s="1" t="s">
        <v>170</v>
      </c>
      <c r="I338" s="1" t="s">
        <v>473</v>
      </c>
      <c r="J338" s="1" t="s">
        <v>172</v>
      </c>
      <c r="K338" s="1" t="s">
        <v>78</v>
      </c>
      <c r="L338" s="1" t="s">
        <v>1927</v>
      </c>
      <c r="M338" s="1" t="s">
        <v>1927</v>
      </c>
      <c r="N338" s="1" t="s">
        <v>2151</v>
      </c>
      <c r="O338" s="75" t="s">
        <v>72</v>
      </c>
      <c r="P338" s="1" t="s">
        <v>83</v>
      </c>
      <c r="Q338" s="1" t="s">
        <v>123</v>
      </c>
      <c r="R338" s="1" t="s">
        <v>9043</v>
      </c>
      <c r="S338" s="1" t="s">
        <v>84</v>
      </c>
      <c r="T338" s="1" t="s">
        <v>72</v>
      </c>
      <c r="U338" s="1" t="s">
        <v>104</v>
      </c>
      <c r="V338" s="1" t="s">
        <v>2189</v>
      </c>
      <c r="W338" s="1" t="s">
        <v>87</v>
      </c>
      <c r="X338" s="1">
        <v>50</v>
      </c>
      <c r="Y338" s="1" t="s">
        <v>88</v>
      </c>
      <c r="Z338" s="1">
        <v>5.3</v>
      </c>
      <c r="AA338" s="1" t="s">
        <v>299</v>
      </c>
      <c r="AB338" s="1" t="s">
        <v>90</v>
      </c>
      <c r="AC338" s="1" t="s">
        <v>91</v>
      </c>
      <c r="AD338" s="1" t="s">
        <v>92</v>
      </c>
      <c r="AE338" s="1" t="s">
        <v>72</v>
      </c>
      <c r="AF338" s="1" t="s">
        <v>72</v>
      </c>
      <c r="AG338" s="1" t="s">
        <v>72</v>
      </c>
      <c r="AH338" s="1" t="s">
        <v>72</v>
      </c>
      <c r="AI338" s="1" t="s">
        <v>72</v>
      </c>
      <c r="AJ338" s="1" t="s">
        <v>72</v>
      </c>
      <c r="AK338" s="1" t="s">
        <v>220</v>
      </c>
      <c r="AL338" s="1" t="s">
        <v>72</v>
      </c>
      <c r="AM338" s="1" t="s">
        <v>72</v>
      </c>
      <c r="AN338" s="3">
        <v>44621</v>
      </c>
      <c r="AO338" s="1" t="s">
        <v>2190</v>
      </c>
      <c r="AP338" s="1" t="s">
        <v>2190</v>
      </c>
      <c r="AQ338" s="1" t="s">
        <v>72</v>
      </c>
      <c r="AR338" s="1" t="s">
        <v>72</v>
      </c>
      <c r="AS338" s="1" t="s">
        <v>72</v>
      </c>
      <c r="AT338" s="1" t="s">
        <v>72</v>
      </c>
      <c r="AU338" s="1" t="s">
        <v>72</v>
      </c>
      <c r="AV338" s="1" t="s">
        <v>88</v>
      </c>
      <c r="AW338" s="1" t="s">
        <v>79</v>
      </c>
      <c r="AX338" s="1" t="s">
        <v>2154</v>
      </c>
      <c r="AY338" s="1" t="s">
        <v>72</v>
      </c>
      <c r="AZ338" s="1" t="s">
        <v>72</v>
      </c>
      <c r="BA338" s="1" t="s">
        <v>72</v>
      </c>
      <c r="BB338" s="1" t="s">
        <v>160</v>
      </c>
      <c r="BC338" s="1"/>
    </row>
    <row r="339" spans="1:55" ht="18.600000000000001" customHeight="1">
      <c r="A339" s="1" t="s">
        <v>2191</v>
      </c>
      <c r="B339" s="1">
        <v>220055</v>
      </c>
      <c r="C339" s="1" t="s">
        <v>497</v>
      </c>
      <c r="D339" s="3">
        <v>44622</v>
      </c>
      <c r="E339" s="1" t="s">
        <v>1896</v>
      </c>
      <c r="F339" s="1" t="s">
        <v>2192</v>
      </c>
      <c r="G339" s="1" t="s">
        <v>75</v>
      </c>
      <c r="H339" s="1" t="s">
        <v>1542</v>
      </c>
      <c r="I339" s="1" t="s">
        <v>497</v>
      </c>
      <c r="J339" s="1" t="s">
        <v>78</v>
      </c>
      <c r="K339" s="1" t="s">
        <v>78</v>
      </c>
      <c r="L339" s="1" t="s">
        <v>1898</v>
      </c>
      <c r="M339" s="1" t="s">
        <v>1898</v>
      </c>
      <c r="N339" s="34" t="s">
        <v>72</v>
      </c>
      <c r="O339" s="1" t="s">
        <v>2193</v>
      </c>
      <c r="P339" s="1" t="s">
        <v>83</v>
      </c>
      <c r="Q339" s="1" t="s">
        <v>2194</v>
      </c>
      <c r="R339" s="1" t="s">
        <v>9043</v>
      </c>
      <c r="S339" s="1" t="s">
        <v>443</v>
      </c>
      <c r="T339" s="1" t="s">
        <v>72</v>
      </c>
      <c r="U339" s="1" t="s">
        <v>445</v>
      </c>
      <c r="V339" s="1" t="s">
        <v>749</v>
      </c>
      <c r="W339" s="1" t="s">
        <v>87</v>
      </c>
      <c r="X339" s="1">
        <v>50</v>
      </c>
      <c r="Y339" s="1" t="s">
        <v>88</v>
      </c>
      <c r="Z339" s="1">
        <v>5.2</v>
      </c>
      <c r="AA339" s="1" t="s">
        <v>954</v>
      </c>
      <c r="AB339" s="1" t="s">
        <v>90</v>
      </c>
      <c r="AC339" s="1" t="s">
        <v>91</v>
      </c>
      <c r="AD339" s="1" t="s">
        <v>92</v>
      </c>
      <c r="AE339" s="1" t="s">
        <v>72</v>
      </c>
      <c r="AF339" s="1" t="s">
        <v>254</v>
      </c>
      <c r="AG339" s="1" t="s">
        <v>72</v>
      </c>
      <c r="AH339" s="1" t="s">
        <v>2195</v>
      </c>
      <c r="AI339" s="1" t="s">
        <v>72</v>
      </c>
      <c r="AJ339" s="1" t="s">
        <v>72</v>
      </c>
      <c r="AK339" s="1" t="s">
        <v>2061</v>
      </c>
      <c r="AL339" s="1" t="s">
        <v>72</v>
      </c>
      <c r="AM339" s="1" t="s">
        <v>72</v>
      </c>
      <c r="AN339" s="3">
        <v>44622</v>
      </c>
      <c r="AO339" s="1" t="s">
        <v>2196</v>
      </c>
      <c r="AP339" s="1" t="s">
        <v>2196</v>
      </c>
      <c r="AQ339" s="1" t="s">
        <v>1794</v>
      </c>
      <c r="AR339" s="1">
        <v>4</v>
      </c>
      <c r="AS339" s="1" t="s">
        <v>742</v>
      </c>
      <c r="AT339" s="1" t="s">
        <v>75</v>
      </c>
      <c r="AU339" s="1" t="s">
        <v>72</v>
      </c>
      <c r="AV339" s="1" t="s">
        <v>88</v>
      </c>
      <c r="AW339" s="1" t="s">
        <v>72</v>
      </c>
      <c r="AX339" s="1" t="s">
        <v>72</v>
      </c>
      <c r="AY339" s="1" t="s">
        <v>72</v>
      </c>
      <c r="AZ339" s="1" t="s">
        <v>72</v>
      </c>
      <c r="BA339" s="1" t="s">
        <v>72</v>
      </c>
      <c r="BB339" s="1" t="s">
        <v>72</v>
      </c>
      <c r="BC339" s="1"/>
    </row>
    <row r="340" spans="1:55" ht="18.600000000000001" customHeight="1">
      <c r="A340" s="1" t="s">
        <v>2198</v>
      </c>
      <c r="B340" s="1">
        <v>220056</v>
      </c>
      <c r="C340" s="1" t="s">
        <v>497</v>
      </c>
      <c r="D340" s="3">
        <v>44622</v>
      </c>
      <c r="E340" s="1" t="s">
        <v>1896</v>
      </c>
      <c r="F340" s="1" t="s">
        <v>2199</v>
      </c>
      <c r="G340" s="1" t="s">
        <v>75</v>
      </c>
      <c r="H340" s="1" t="s">
        <v>1542</v>
      </c>
      <c r="I340" s="1" t="s">
        <v>497</v>
      </c>
      <c r="J340" s="1" t="s">
        <v>78</v>
      </c>
      <c r="K340" s="1" t="s">
        <v>78</v>
      </c>
      <c r="L340" s="1" t="s">
        <v>1898</v>
      </c>
      <c r="M340" s="1" t="s">
        <v>1898</v>
      </c>
      <c r="N340" s="34" t="s">
        <v>72</v>
      </c>
      <c r="O340" s="1" t="s">
        <v>2200</v>
      </c>
      <c r="P340" s="1" t="s">
        <v>83</v>
      </c>
      <c r="Q340" s="1" t="s">
        <v>2161</v>
      </c>
      <c r="R340" s="1" t="s">
        <v>9043</v>
      </c>
      <c r="S340" s="1" t="s">
        <v>443</v>
      </c>
      <c r="T340" s="1" t="s">
        <v>72</v>
      </c>
      <c r="U340" s="1" t="s">
        <v>445</v>
      </c>
      <c r="V340" s="1" t="s">
        <v>749</v>
      </c>
      <c r="W340" s="1" t="s">
        <v>87</v>
      </c>
      <c r="X340" s="1">
        <v>55</v>
      </c>
      <c r="Y340" s="1" t="s">
        <v>88</v>
      </c>
      <c r="Z340" s="1">
        <v>5.0999999999999996</v>
      </c>
      <c r="AA340" s="1" t="s">
        <v>299</v>
      </c>
      <c r="AB340" s="1" t="s">
        <v>90</v>
      </c>
      <c r="AC340" s="1" t="s">
        <v>91</v>
      </c>
      <c r="AD340" s="1" t="s">
        <v>92</v>
      </c>
      <c r="AE340" s="1" t="s">
        <v>72</v>
      </c>
      <c r="AF340" s="1" t="s">
        <v>229</v>
      </c>
      <c r="AG340" s="1" t="s">
        <v>72</v>
      </c>
      <c r="AH340" s="1" t="s">
        <v>230</v>
      </c>
      <c r="AI340" s="1" t="s">
        <v>72</v>
      </c>
      <c r="AJ340" s="1" t="s">
        <v>72</v>
      </c>
      <c r="AK340" s="1" t="s">
        <v>2061</v>
      </c>
      <c r="AL340" s="1" t="s">
        <v>72</v>
      </c>
      <c r="AM340" s="1" t="s">
        <v>72</v>
      </c>
      <c r="AN340" s="3">
        <v>44622</v>
      </c>
      <c r="AO340" s="1" t="s">
        <v>2201</v>
      </c>
      <c r="AP340" s="1" t="s">
        <v>2201</v>
      </c>
      <c r="AQ340" s="1" t="s">
        <v>1794</v>
      </c>
      <c r="AR340" s="1">
        <v>4</v>
      </c>
      <c r="AS340" s="1" t="s">
        <v>183</v>
      </c>
      <c r="AT340" s="1" t="s">
        <v>75</v>
      </c>
      <c r="AU340" s="1" t="s">
        <v>75</v>
      </c>
      <c r="AV340" s="1" t="s">
        <v>88</v>
      </c>
      <c r="AW340" s="1" t="s">
        <v>96</v>
      </c>
      <c r="AX340" s="1" t="s">
        <v>72</v>
      </c>
      <c r="AY340" s="1" t="s">
        <v>2184</v>
      </c>
      <c r="AZ340" s="1" t="s">
        <v>72</v>
      </c>
      <c r="BA340" s="1">
        <v>50</v>
      </c>
      <c r="BB340" s="1" t="s">
        <v>99</v>
      </c>
      <c r="BC340" s="1"/>
    </row>
    <row r="341" spans="1:55" ht="18.600000000000001" customHeight="1">
      <c r="A341" s="1" t="s">
        <v>2205</v>
      </c>
      <c r="B341" s="1">
        <v>220057</v>
      </c>
      <c r="C341" s="1" t="s">
        <v>71</v>
      </c>
      <c r="D341" s="3">
        <v>44622</v>
      </c>
      <c r="E341" s="1" t="s">
        <v>1896</v>
      </c>
      <c r="F341" s="1" t="s">
        <v>2206</v>
      </c>
      <c r="G341" s="1" t="s">
        <v>75</v>
      </c>
      <c r="H341" s="1" t="s">
        <v>2172</v>
      </c>
      <c r="I341" s="1" t="s">
        <v>77</v>
      </c>
      <c r="J341" s="1" t="s">
        <v>78</v>
      </c>
      <c r="K341" s="1" t="s">
        <v>78</v>
      </c>
      <c r="L341" s="1" t="s">
        <v>1898</v>
      </c>
      <c r="M341" s="1" t="s">
        <v>1898</v>
      </c>
      <c r="N341" s="34" t="s">
        <v>72</v>
      </c>
      <c r="O341" s="1" t="s">
        <v>2207</v>
      </c>
      <c r="P341" s="1" t="s">
        <v>778</v>
      </c>
      <c r="Q341" s="1" t="s">
        <v>779</v>
      </c>
      <c r="R341" s="1" t="s">
        <v>9036</v>
      </c>
      <c r="S341" s="1" t="s">
        <v>84</v>
      </c>
      <c r="T341" s="1" t="s">
        <v>72</v>
      </c>
      <c r="U341" s="1" t="s">
        <v>140</v>
      </c>
      <c r="V341" s="1" t="s">
        <v>140</v>
      </c>
      <c r="W341" s="1" t="s">
        <v>126</v>
      </c>
      <c r="X341" s="1">
        <v>46</v>
      </c>
      <c r="Y341" s="1" t="s">
        <v>88</v>
      </c>
      <c r="Z341" s="1">
        <v>5.3</v>
      </c>
      <c r="AA341" s="1" t="s">
        <v>414</v>
      </c>
      <c r="AB341" s="1" t="s">
        <v>90</v>
      </c>
      <c r="AC341" s="1" t="s">
        <v>91</v>
      </c>
      <c r="AD341" s="1" t="s">
        <v>92</v>
      </c>
      <c r="AE341" s="1" t="s">
        <v>72</v>
      </c>
      <c r="AF341" s="1" t="s">
        <v>254</v>
      </c>
      <c r="AG341" s="1" t="s">
        <v>72</v>
      </c>
      <c r="AH341" s="1" t="s">
        <v>2208</v>
      </c>
      <c r="AI341" s="1" t="s">
        <v>72</v>
      </c>
      <c r="AJ341" s="1" t="s">
        <v>72</v>
      </c>
      <c r="AK341" s="1" t="s">
        <v>220</v>
      </c>
      <c r="AL341" s="1" t="s">
        <v>72</v>
      </c>
      <c r="AM341" s="1" t="s">
        <v>72</v>
      </c>
      <c r="AN341" s="3">
        <v>44622</v>
      </c>
      <c r="AO341" s="1" t="s">
        <v>2209</v>
      </c>
      <c r="AP341" s="1" t="s">
        <v>2209</v>
      </c>
      <c r="AQ341" s="1" t="s">
        <v>1675</v>
      </c>
      <c r="AR341" s="1">
        <v>4</v>
      </c>
      <c r="AS341" s="1" t="s">
        <v>1934</v>
      </c>
      <c r="AT341" s="1" t="s">
        <v>75</v>
      </c>
      <c r="AU341" s="1" t="s">
        <v>72</v>
      </c>
      <c r="AV341" s="1" t="s">
        <v>88</v>
      </c>
      <c r="AW341" s="1" t="s">
        <v>96</v>
      </c>
      <c r="AX341" s="1" t="s">
        <v>72</v>
      </c>
      <c r="AY341" s="1" t="s">
        <v>1343</v>
      </c>
      <c r="AZ341" s="1" t="s">
        <v>72</v>
      </c>
      <c r="BA341" s="1">
        <v>27</v>
      </c>
      <c r="BB341" s="21" t="s">
        <v>100</v>
      </c>
      <c r="BC341" s="1"/>
    </row>
    <row r="342" spans="1:55" ht="18.600000000000001" customHeight="1">
      <c r="A342" s="1" t="s">
        <v>2211</v>
      </c>
      <c r="B342" s="1">
        <v>220058</v>
      </c>
      <c r="C342" s="1" t="s">
        <v>497</v>
      </c>
      <c r="D342" s="3">
        <v>44623</v>
      </c>
      <c r="E342" s="1" t="s">
        <v>1896</v>
      </c>
      <c r="F342" s="1" t="s">
        <v>2212</v>
      </c>
      <c r="G342" s="1" t="s">
        <v>75</v>
      </c>
      <c r="H342" s="1" t="s">
        <v>1542</v>
      </c>
      <c r="I342" s="1" t="s">
        <v>497</v>
      </c>
      <c r="J342" s="1" t="s">
        <v>78</v>
      </c>
      <c r="K342" s="1" t="s">
        <v>78</v>
      </c>
      <c r="L342" s="1" t="s">
        <v>1898</v>
      </c>
      <c r="M342" s="1" t="s">
        <v>1898</v>
      </c>
      <c r="N342" s="34" t="s">
        <v>72</v>
      </c>
      <c r="O342" s="1" t="s">
        <v>1976</v>
      </c>
      <c r="P342" s="1" t="s">
        <v>83</v>
      </c>
      <c r="Q342" s="1" t="s">
        <v>123</v>
      </c>
      <c r="R342" s="1" t="s">
        <v>9043</v>
      </c>
      <c r="S342" s="1" t="s">
        <v>443</v>
      </c>
      <c r="T342" s="1" t="s">
        <v>72</v>
      </c>
      <c r="U342" s="1" t="s">
        <v>444</v>
      </c>
      <c r="V342" s="1" t="s">
        <v>444</v>
      </c>
      <c r="W342" s="1" t="s">
        <v>126</v>
      </c>
      <c r="X342" s="1">
        <v>50</v>
      </c>
      <c r="Y342" s="1" t="s">
        <v>88</v>
      </c>
      <c r="Z342" s="1">
        <v>5.3</v>
      </c>
      <c r="AA342" s="1" t="s">
        <v>954</v>
      </c>
      <c r="AB342" s="1" t="s">
        <v>90</v>
      </c>
      <c r="AC342" s="1" t="s">
        <v>91</v>
      </c>
      <c r="AD342" s="1" t="s">
        <v>92</v>
      </c>
      <c r="AE342" s="1" t="s">
        <v>72</v>
      </c>
      <c r="AF342" s="1" t="s">
        <v>229</v>
      </c>
      <c r="AG342" s="1" t="s">
        <v>72</v>
      </c>
      <c r="AH342" s="1" t="s">
        <v>230</v>
      </c>
      <c r="AI342" s="1" t="s">
        <v>72</v>
      </c>
      <c r="AJ342" s="1" t="s">
        <v>72</v>
      </c>
      <c r="AK342" s="1" t="s">
        <v>2061</v>
      </c>
      <c r="AL342" s="1" t="s">
        <v>72</v>
      </c>
      <c r="AM342" s="1" t="s">
        <v>72</v>
      </c>
      <c r="AN342" s="3">
        <v>44623</v>
      </c>
      <c r="AO342" s="1" t="s">
        <v>2213</v>
      </c>
      <c r="AP342" s="1" t="s">
        <v>2213</v>
      </c>
      <c r="AQ342" s="1" t="s">
        <v>1794</v>
      </c>
      <c r="AR342" s="1">
        <v>4</v>
      </c>
      <c r="AS342" s="1" t="s">
        <v>95</v>
      </c>
      <c r="AT342" s="1" t="s">
        <v>75</v>
      </c>
      <c r="AU342" s="1" t="s">
        <v>75</v>
      </c>
      <c r="AV342" s="1" t="s">
        <v>88</v>
      </c>
      <c r="AW342" s="1" t="s">
        <v>72</v>
      </c>
      <c r="AX342" s="1" t="s">
        <v>72</v>
      </c>
      <c r="AY342" s="1" t="s">
        <v>2184</v>
      </c>
      <c r="AZ342" s="1" t="s">
        <v>72</v>
      </c>
      <c r="BA342" s="1">
        <v>50</v>
      </c>
      <c r="BB342" s="1" t="s">
        <v>72</v>
      </c>
      <c r="BC342" s="1"/>
    </row>
    <row r="343" spans="1:55" ht="18.600000000000001" customHeight="1">
      <c r="A343" s="1">
        <v>220059</v>
      </c>
      <c r="B343" s="1">
        <v>220059</v>
      </c>
      <c r="C343" s="1" t="s">
        <v>71</v>
      </c>
      <c r="D343" s="3">
        <v>44624</v>
      </c>
      <c r="E343" s="1" t="s">
        <v>1896</v>
      </c>
      <c r="F343" s="1" t="s">
        <v>2214</v>
      </c>
      <c r="G343" s="1" t="s">
        <v>75</v>
      </c>
      <c r="H343" s="1" t="s">
        <v>2215</v>
      </c>
      <c r="I343" s="1" t="s">
        <v>2215</v>
      </c>
      <c r="J343" s="1" t="s">
        <v>78</v>
      </c>
      <c r="K343" s="1" t="s">
        <v>78</v>
      </c>
      <c r="L343" s="1" t="s">
        <v>1927</v>
      </c>
      <c r="M343" s="1" t="s">
        <v>1927</v>
      </c>
      <c r="N343" s="34" t="s">
        <v>72</v>
      </c>
      <c r="O343" s="75" t="s">
        <v>72</v>
      </c>
      <c r="P343" s="1" t="s">
        <v>813</v>
      </c>
      <c r="Q343" s="1" t="s">
        <v>813</v>
      </c>
      <c r="R343" s="1" t="s">
        <v>9057</v>
      </c>
      <c r="S343" s="1" t="s">
        <v>84</v>
      </c>
      <c r="T343" s="1" t="s">
        <v>72</v>
      </c>
      <c r="U343" s="1" t="s">
        <v>140</v>
      </c>
      <c r="V343" s="1" t="s">
        <v>141</v>
      </c>
      <c r="W343" s="1" t="s">
        <v>87</v>
      </c>
      <c r="X343" s="1">
        <v>58</v>
      </c>
      <c r="Y343" s="1" t="s">
        <v>88</v>
      </c>
      <c r="Z343" s="1">
        <v>5.6</v>
      </c>
      <c r="AA343" s="1" t="s">
        <v>414</v>
      </c>
      <c r="AB343" s="1" t="s">
        <v>90</v>
      </c>
      <c r="AC343" s="1" t="s">
        <v>91</v>
      </c>
      <c r="AD343" s="1" t="s">
        <v>92</v>
      </c>
      <c r="AE343" s="1" t="s">
        <v>72</v>
      </c>
      <c r="AF343" s="1" t="s">
        <v>244</v>
      </c>
      <c r="AG343" s="1">
        <v>2</v>
      </c>
      <c r="AH343" s="21" t="s">
        <v>2216</v>
      </c>
      <c r="AI343" s="1" t="s">
        <v>72</v>
      </c>
      <c r="AJ343" s="1" t="s">
        <v>72</v>
      </c>
      <c r="AK343" s="1" t="s">
        <v>220</v>
      </c>
      <c r="AL343" s="1" t="s">
        <v>72</v>
      </c>
      <c r="AM343" s="1" t="s">
        <v>72</v>
      </c>
      <c r="AN343" s="3" t="s">
        <v>72</v>
      </c>
      <c r="AO343" s="1" t="s">
        <v>72</v>
      </c>
      <c r="AP343" s="1" t="s">
        <v>72</v>
      </c>
      <c r="AQ343" s="1" t="s">
        <v>72</v>
      </c>
      <c r="AR343" s="1" t="s">
        <v>72</v>
      </c>
      <c r="AS343" s="1" t="s">
        <v>72</v>
      </c>
      <c r="AT343" s="1" t="s">
        <v>72</v>
      </c>
      <c r="AU343" s="1" t="s">
        <v>72</v>
      </c>
      <c r="AV343" s="1" t="s">
        <v>88</v>
      </c>
      <c r="AW343" s="1" t="s">
        <v>72</v>
      </c>
      <c r="AX343" s="1" t="s">
        <v>72</v>
      </c>
      <c r="AY343" s="1" t="s">
        <v>72</v>
      </c>
      <c r="AZ343" s="1" t="s">
        <v>72</v>
      </c>
      <c r="BA343" s="1" t="s">
        <v>72</v>
      </c>
      <c r="BB343" s="1" t="s">
        <v>160</v>
      </c>
      <c r="BC343" s="1"/>
    </row>
    <row r="344" spans="1:55" ht="18.600000000000001" customHeight="1">
      <c r="A344" s="1">
        <v>220060</v>
      </c>
      <c r="B344" s="1">
        <v>220060</v>
      </c>
      <c r="C344" s="1" t="s">
        <v>71</v>
      </c>
      <c r="D344" s="3">
        <v>44624</v>
      </c>
      <c r="E344" s="1" t="s">
        <v>1896</v>
      </c>
      <c r="F344" s="1" t="s">
        <v>2217</v>
      </c>
      <c r="G344" s="1" t="s">
        <v>75</v>
      </c>
      <c r="H344" s="1" t="s">
        <v>170</v>
      </c>
      <c r="I344" s="1" t="s">
        <v>473</v>
      </c>
      <c r="J344" s="1" t="s">
        <v>172</v>
      </c>
      <c r="K344" s="1" t="s">
        <v>78</v>
      </c>
      <c r="L344" s="1" t="s">
        <v>1927</v>
      </c>
      <c r="M344" s="1" t="s">
        <v>1927</v>
      </c>
      <c r="N344" s="1" t="s">
        <v>2151</v>
      </c>
      <c r="O344" s="75" t="s">
        <v>72</v>
      </c>
      <c r="P344" s="1" t="s">
        <v>2143</v>
      </c>
      <c r="Q344" s="1" t="s">
        <v>1868</v>
      </c>
      <c r="R344" s="1" t="s">
        <v>9079</v>
      </c>
      <c r="S344" s="1" t="s">
        <v>84</v>
      </c>
      <c r="T344" s="1" t="s">
        <v>72</v>
      </c>
      <c r="U344" s="1" t="s">
        <v>2218</v>
      </c>
      <c r="V344" s="1" t="s">
        <v>2219</v>
      </c>
      <c r="W344" s="1" t="s">
        <v>87</v>
      </c>
      <c r="X344" s="1">
        <v>64</v>
      </c>
      <c r="Y344" s="1" t="s">
        <v>88</v>
      </c>
      <c r="Z344" s="1">
        <v>5.0999999999999996</v>
      </c>
      <c r="AA344" s="1" t="s">
        <v>299</v>
      </c>
      <c r="AB344" s="1" t="s">
        <v>90</v>
      </c>
      <c r="AC344" s="1" t="s">
        <v>91</v>
      </c>
      <c r="AD344" s="1" t="s">
        <v>92</v>
      </c>
      <c r="AE344" s="1" t="s">
        <v>72</v>
      </c>
      <c r="AF344" s="1" t="s">
        <v>72</v>
      </c>
      <c r="AG344" s="1" t="s">
        <v>72</v>
      </c>
      <c r="AH344" s="1" t="s">
        <v>72</v>
      </c>
      <c r="AI344" s="1" t="s">
        <v>72</v>
      </c>
      <c r="AJ344" s="1" t="s">
        <v>72</v>
      </c>
      <c r="AK344" s="1" t="s">
        <v>220</v>
      </c>
      <c r="AL344" s="1" t="s">
        <v>72</v>
      </c>
      <c r="AM344" s="1" t="s">
        <v>72</v>
      </c>
      <c r="AN344" s="1" t="s">
        <v>72</v>
      </c>
      <c r="AO344" s="1" t="s">
        <v>72</v>
      </c>
      <c r="AP344" s="1" t="s">
        <v>72</v>
      </c>
      <c r="AQ344" s="1" t="s">
        <v>72</v>
      </c>
      <c r="AR344" s="1" t="s">
        <v>72</v>
      </c>
      <c r="AS344" s="1" t="s">
        <v>72</v>
      </c>
      <c r="AT344" s="1" t="s">
        <v>72</v>
      </c>
      <c r="AU344" s="1" t="s">
        <v>72</v>
      </c>
      <c r="AV344" s="1" t="s">
        <v>88</v>
      </c>
      <c r="AW344" s="1" t="s">
        <v>72</v>
      </c>
      <c r="AX344" s="1" t="s">
        <v>72</v>
      </c>
      <c r="AY344" s="1" t="s">
        <v>72</v>
      </c>
      <c r="AZ344" s="1" t="s">
        <v>72</v>
      </c>
      <c r="BA344" s="1" t="s">
        <v>72</v>
      </c>
      <c r="BB344" s="1" t="s">
        <v>160</v>
      </c>
      <c r="BC344" s="1"/>
    </row>
    <row r="345" spans="1:55" ht="18.600000000000001" customHeight="1">
      <c r="A345" s="1">
        <v>220061</v>
      </c>
      <c r="B345" s="1">
        <v>220061</v>
      </c>
      <c r="C345" s="1" t="s">
        <v>71</v>
      </c>
      <c r="D345" s="3">
        <v>44631</v>
      </c>
      <c r="E345" s="1" t="s">
        <v>1896</v>
      </c>
      <c r="F345" s="1" t="s">
        <v>2220</v>
      </c>
      <c r="G345" s="1" t="s">
        <v>75</v>
      </c>
      <c r="H345" s="1" t="s">
        <v>170</v>
      </c>
      <c r="I345" s="1" t="s">
        <v>473</v>
      </c>
      <c r="J345" s="1" t="s">
        <v>172</v>
      </c>
      <c r="K345" s="1" t="s">
        <v>78</v>
      </c>
      <c r="L345" s="1" t="s">
        <v>1927</v>
      </c>
      <c r="M345" s="1" t="s">
        <v>1927</v>
      </c>
      <c r="N345" s="1" t="s">
        <v>2221</v>
      </c>
      <c r="O345" s="75" t="s">
        <v>72</v>
      </c>
      <c r="P345" s="1" t="s">
        <v>83</v>
      </c>
      <c r="Q345" s="1" t="s">
        <v>2194</v>
      </c>
      <c r="R345" s="1" t="s">
        <v>9043</v>
      </c>
      <c r="S345" s="1" t="s">
        <v>84</v>
      </c>
      <c r="T345" s="1" t="s">
        <v>72</v>
      </c>
      <c r="U345" s="1" t="s">
        <v>2222</v>
      </c>
      <c r="V345" s="1" t="s">
        <v>2223</v>
      </c>
      <c r="W345" s="1" t="s">
        <v>126</v>
      </c>
      <c r="X345" s="1">
        <v>50</v>
      </c>
      <c r="Y345" s="1" t="s">
        <v>88</v>
      </c>
      <c r="Z345" s="1">
        <v>5.2</v>
      </c>
      <c r="AA345" s="1" t="s">
        <v>954</v>
      </c>
      <c r="AB345" s="1" t="s">
        <v>90</v>
      </c>
      <c r="AC345" s="1" t="s">
        <v>91</v>
      </c>
      <c r="AD345" s="1" t="s">
        <v>92</v>
      </c>
      <c r="AE345" s="1" t="s">
        <v>72</v>
      </c>
      <c r="AF345" s="1" t="s">
        <v>72</v>
      </c>
      <c r="AG345" s="1" t="s">
        <v>72</v>
      </c>
      <c r="AH345" s="1" t="s">
        <v>72</v>
      </c>
      <c r="AI345" s="1" t="s">
        <v>72</v>
      </c>
      <c r="AJ345" s="1" t="s">
        <v>72</v>
      </c>
      <c r="AK345" s="1" t="s">
        <v>220</v>
      </c>
      <c r="AL345" s="1" t="s">
        <v>72</v>
      </c>
      <c r="AM345" s="1" t="s">
        <v>72</v>
      </c>
      <c r="AN345" s="3">
        <v>44631</v>
      </c>
      <c r="AO345" s="1" t="s">
        <v>2224</v>
      </c>
      <c r="AP345" s="1" t="s">
        <v>2224</v>
      </c>
      <c r="AQ345" s="1" t="s">
        <v>72</v>
      </c>
      <c r="AR345" s="1">
        <v>4</v>
      </c>
      <c r="AS345" s="1" t="s">
        <v>742</v>
      </c>
      <c r="AT345" s="1" t="s">
        <v>75</v>
      </c>
      <c r="AU345" s="1" t="s">
        <v>75</v>
      </c>
      <c r="AV345" s="1" t="s">
        <v>88</v>
      </c>
      <c r="AW345" s="1" t="s">
        <v>79</v>
      </c>
      <c r="AX345" s="1" t="s">
        <v>2135</v>
      </c>
      <c r="AY345" s="6" t="s">
        <v>72</v>
      </c>
      <c r="AZ345" s="6" t="s">
        <v>72</v>
      </c>
      <c r="BA345" s="6" t="s">
        <v>72</v>
      </c>
      <c r="BB345" s="1" t="s">
        <v>160</v>
      </c>
      <c r="BC345" s="1"/>
    </row>
    <row r="346" spans="1:55" ht="18.600000000000001" customHeight="1">
      <c r="A346" s="1" t="s">
        <v>2225</v>
      </c>
      <c r="B346" s="1">
        <v>220062</v>
      </c>
      <c r="C346" s="1" t="s">
        <v>71</v>
      </c>
      <c r="D346" s="3">
        <v>44636</v>
      </c>
      <c r="E346" s="1" t="s">
        <v>1896</v>
      </c>
      <c r="F346" s="1" t="s">
        <v>2226</v>
      </c>
      <c r="G346" s="1" t="s">
        <v>75</v>
      </c>
      <c r="H346" s="1" t="s">
        <v>1915</v>
      </c>
      <c r="I346" s="1" t="s">
        <v>77</v>
      </c>
      <c r="J346" s="1" t="s">
        <v>78</v>
      </c>
      <c r="K346" s="1" t="s">
        <v>78</v>
      </c>
      <c r="L346" s="1" t="s">
        <v>1898</v>
      </c>
      <c r="M346" s="1" t="s">
        <v>1927</v>
      </c>
      <c r="N346" s="34" t="s">
        <v>72</v>
      </c>
      <c r="O346" s="1" t="s">
        <v>2227</v>
      </c>
      <c r="P346" s="1" t="s">
        <v>83</v>
      </c>
      <c r="Q346" s="1" t="s">
        <v>123</v>
      </c>
      <c r="R346" s="1" t="s">
        <v>9043</v>
      </c>
      <c r="S346" s="1" t="s">
        <v>84</v>
      </c>
      <c r="T346" s="1" t="s">
        <v>72</v>
      </c>
      <c r="U346" s="1" t="s">
        <v>124</v>
      </c>
      <c r="V346" s="1" t="s">
        <v>341</v>
      </c>
      <c r="W346" s="1" t="s">
        <v>87</v>
      </c>
      <c r="X346" s="1">
        <v>55</v>
      </c>
      <c r="Y346" s="1" t="s">
        <v>88</v>
      </c>
      <c r="Z346" s="1">
        <v>5.3</v>
      </c>
      <c r="AA346" s="1" t="s">
        <v>414</v>
      </c>
      <c r="AB346" s="1" t="s">
        <v>90</v>
      </c>
      <c r="AC346" s="1" t="s">
        <v>91</v>
      </c>
      <c r="AD346" s="1" t="s">
        <v>92</v>
      </c>
      <c r="AE346" s="1" t="s">
        <v>72</v>
      </c>
      <c r="AF346" s="1" t="s">
        <v>72</v>
      </c>
      <c r="AG346" s="1" t="s">
        <v>72</v>
      </c>
      <c r="AH346" s="1" t="s">
        <v>72</v>
      </c>
      <c r="AI346" s="1" t="s">
        <v>72</v>
      </c>
      <c r="AJ346" s="1" t="s">
        <v>72</v>
      </c>
      <c r="AK346" s="1" t="s">
        <v>220</v>
      </c>
      <c r="AL346" s="1" t="s">
        <v>72</v>
      </c>
      <c r="AM346" s="1" t="s">
        <v>72</v>
      </c>
      <c r="AN346" s="3">
        <v>44637</v>
      </c>
      <c r="AO346" s="1" t="s">
        <v>2228</v>
      </c>
      <c r="AP346" s="1" t="s">
        <v>2228</v>
      </c>
      <c r="AQ346" s="1" t="s">
        <v>1675</v>
      </c>
      <c r="AR346" s="1">
        <v>4</v>
      </c>
      <c r="AS346" s="1" t="s">
        <v>742</v>
      </c>
      <c r="AT346" s="1" t="s">
        <v>75</v>
      </c>
      <c r="AU346" s="1" t="s">
        <v>72</v>
      </c>
      <c r="AV346" s="1" t="s">
        <v>88</v>
      </c>
      <c r="AW346" s="1" t="s">
        <v>96</v>
      </c>
      <c r="AX346" s="1" t="s">
        <v>72</v>
      </c>
      <c r="AY346" s="1" t="s">
        <v>1343</v>
      </c>
      <c r="AZ346" s="1" t="s">
        <v>72</v>
      </c>
      <c r="BA346" s="1">
        <v>73</v>
      </c>
      <c r="BB346" s="1" t="s">
        <v>160</v>
      </c>
      <c r="BC346" s="1" t="s">
        <v>440</v>
      </c>
    </row>
    <row r="347" spans="1:55" ht="18.600000000000001" customHeight="1">
      <c r="A347" s="1">
        <v>220063</v>
      </c>
      <c r="B347" s="1">
        <v>220063</v>
      </c>
      <c r="C347" s="1" t="s">
        <v>71</v>
      </c>
      <c r="D347" s="3">
        <v>44637</v>
      </c>
      <c r="E347" s="1" t="s">
        <v>1896</v>
      </c>
      <c r="F347" s="1" t="s">
        <v>2232</v>
      </c>
      <c r="G347" s="1" t="s">
        <v>75</v>
      </c>
      <c r="H347" s="1" t="s">
        <v>170</v>
      </c>
      <c r="I347" s="1" t="s">
        <v>473</v>
      </c>
      <c r="J347" s="1" t="s">
        <v>172</v>
      </c>
      <c r="K347" s="1" t="s">
        <v>78</v>
      </c>
      <c r="L347" s="1" t="s">
        <v>1927</v>
      </c>
      <c r="M347" s="1" t="s">
        <v>1927</v>
      </c>
      <c r="N347" s="1" t="s">
        <v>2233</v>
      </c>
      <c r="O347" s="75" t="s">
        <v>72</v>
      </c>
      <c r="P347" s="1" t="s">
        <v>813</v>
      </c>
      <c r="Q347" s="1" t="s">
        <v>813</v>
      </c>
      <c r="R347" s="1" t="s">
        <v>9057</v>
      </c>
      <c r="S347" s="1" t="s">
        <v>84</v>
      </c>
      <c r="T347" s="1" t="s">
        <v>72</v>
      </c>
      <c r="U347" s="1" t="s">
        <v>323</v>
      </c>
      <c r="V347" s="1" t="s">
        <v>576</v>
      </c>
      <c r="W347" s="1" t="s">
        <v>126</v>
      </c>
      <c r="X347" s="1">
        <v>56</v>
      </c>
      <c r="Y347" s="1" t="s">
        <v>88</v>
      </c>
      <c r="Z347" s="1">
        <v>4.2</v>
      </c>
      <c r="AA347" s="1" t="s">
        <v>954</v>
      </c>
      <c r="AB347" s="1" t="s">
        <v>90</v>
      </c>
      <c r="AC347" s="1" t="s">
        <v>91</v>
      </c>
      <c r="AD347" s="1" t="s">
        <v>92</v>
      </c>
      <c r="AE347" s="1" t="s">
        <v>72</v>
      </c>
      <c r="AF347" s="1" t="s">
        <v>72</v>
      </c>
      <c r="AG347" s="1" t="s">
        <v>72</v>
      </c>
      <c r="AH347" s="1" t="s">
        <v>72</v>
      </c>
      <c r="AI347" s="1" t="s">
        <v>72</v>
      </c>
      <c r="AJ347" s="1" t="s">
        <v>72</v>
      </c>
      <c r="AK347" s="1" t="s">
        <v>220</v>
      </c>
      <c r="AL347" s="1" t="s">
        <v>72</v>
      </c>
      <c r="AM347" s="1" t="s">
        <v>72</v>
      </c>
      <c r="AN347" s="3">
        <v>44637</v>
      </c>
      <c r="AO347" s="1" t="s">
        <v>72</v>
      </c>
      <c r="AP347" s="1" t="s">
        <v>72</v>
      </c>
      <c r="AQ347" s="1" t="s">
        <v>1675</v>
      </c>
      <c r="AR347" s="1">
        <v>15</v>
      </c>
      <c r="AS347" s="1" t="s">
        <v>95</v>
      </c>
      <c r="AT347" s="1" t="s">
        <v>75</v>
      </c>
      <c r="AU347" s="1" t="s">
        <v>75</v>
      </c>
      <c r="AV347" s="1" t="s">
        <v>88</v>
      </c>
      <c r="AW347" s="1" t="s">
        <v>72</v>
      </c>
      <c r="AX347" s="1" t="s">
        <v>72</v>
      </c>
      <c r="AY347" s="6" t="s">
        <v>72</v>
      </c>
      <c r="AZ347" s="6" t="s">
        <v>72</v>
      </c>
      <c r="BA347" s="6" t="s">
        <v>72</v>
      </c>
      <c r="BB347" s="1" t="s">
        <v>160</v>
      </c>
      <c r="BC347" s="1"/>
    </row>
    <row r="348" spans="1:55" ht="18.600000000000001" customHeight="1">
      <c r="A348" s="1">
        <v>220064</v>
      </c>
      <c r="B348" s="1">
        <v>220064</v>
      </c>
      <c r="C348" s="1" t="s">
        <v>71</v>
      </c>
      <c r="D348" s="3">
        <v>44637</v>
      </c>
      <c r="E348" s="1" t="s">
        <v>1896</v>
      </c>
      <c r="F348" s="1" t="s">
        <v>2234</v>
      </c>
      <c r="G348" s="1" t="s">
        <v>75</v>
      </c>
      <c r="H348" s="1" t="s">
        <v>170</v>
      </c>
      <c r="I348" s="1" t="s">
        <v>473</v>
      </c>
      <c r="J348" s="1" t="s">
        <v>172</v>
      </c>
      <c r="K348" s="1" t="s">
        <v>78</v>
      </c>
      <c r="L348" s="1" t="s">
        <v>1927</v>
      </c>
      <c r="M348" s="1" t="s">
        <v>1927</v>
      </c>
      <c r="N348" s="1" t="s">
        <v>2235</v>
      </c>
      <c r="O348" s="75" t="s">
        <v>72</v>
      </c>
      <c r="P348" s="1" t="s">
        <v>2143</v>
      </c>
      <c r="Q348" s="1" t="s">
        <v>1868</v>
      </c>
      <c r="R348" s="1" t="s">
        <v>9079</v>
      </c>
      <c r="S348" s="1" t="s">
        <v>84</v>
      </c>
      <c r="T348" s="1" t="s">
        <v>72</v>
      </c>
      <c r="U348" s="1" t="s">
        <v>2236</v>
      </c>
      <c r="V348" s="1" t="s">
        <v>2237</v>
      </c>
      <c r="W348" s="1" t="s">
        <v>87</v>
      </c>
      <c r="X348" s="1">
        <v>73</v>
      </c>
      <c r="Y348" s="1" t="s">
        <v>88</v>
      </c>
      <c r="Z348" s="1">
        <v>5.2</v>
      </c>
      <c r="AA348" s="1" t="s">
        <v>954</v>
      </c>
      <c r="AB348" s="1" t="s">
        <v>90</v>
      </c>
      <c r="AC348" s="1" t="s">
        <v>970</v>
      </c>
      <c r="AD348" s="1" t="s">
        <v>92</v>
      </c>
      <c r="AE348" s="1" t="s">
        <v>72</v>
      </c>
      <c r="AF348" s="1" t="s">
        <v>72</v>
      </c>
      <c r="AG348" s="1" t="s">
        <v>72</v>
      </c>
      <c r="AH348" s="1" t="s">
        <v>72</v>
      </c>
      <c r="AI348" s="1" t="s">
        <v>72</v>
      </c>
      <c r="AJ348" s="1" t="s">
        <v>72</v>
      </c>
      <c r="AK348" s="1" t="s">
        <v>220</v>
      </c>
      <c r="AL348" s="1" t="s">
        <v>72</v>
      </c>
      <c r="AM348" s="1" t="s">
        <v>72</v>
      </c>
      <c r="AN348" s="3">
        <v>44637</v>
      </c>
      <c r="AO348" s="1" t="s">
        <v>72</v>
      </c>
      <c r="AP348" s="1" t="s">
        <v>72</v>
      </c>
      <c r="AQ348" s="1" t="s">
        <v>72</v>
      </c>
      <c r="AR348" s="1" t="s">
        <v>72</v>
      </c>
      <c r="AS348" s="1" t="s">
        <v>72</v>
      </c>
      <c r="AT348" s="1" t="s">
        <v>72</v>
      </c>
      <c r="AU348" s="1" t="s">
        <v>72</v>
      </c>
      <c r="AV348" s="1" t="s">
        <v>88</v>
      </c>
      <c r="AW348" s="1" t="s">
        <v>72</v>
      </c>
      <c r="AX348" s="1" t="s">
        <v>72</v>
      </c>
      <c r="AY348" s="1" t="s">
        <v>72</v>
      </c>
      <c r="AZ348" s="1" t="s">
        <v>72</v>
      </c>
      <c r="BA348" s="1" t="s">
        <v>72</v>
      </c>
      <c r="BB348" s="1" t="s">
        <v>160</v>
      </c>
      <c r="BC348" s="1"/>
    </row>
    <row r="349" spans="1:55" ht="18.600000000000001" customHeight="1">
      <c r="A349" s="1" t="s">
        <v>2238</v>
      </c>
      <c r="B349" s="1">
        <v>220065</v>
      </c>
      <c r="C349" s="1" t="s">
        <v>71</v>
      </c>
      <c r="D349" s="3">
        <v>44637</v>
      </c>
      <c r="E349" s="1" t="s">
        <v>1896</v>
      </c>
      <c r="F349" s="1" t="s">
        <v>2239</v>
      </c>
      <c r="G349" s="1" t="s">
        <v>75</v>
      </c>
      <c r="H349" s="1" t="s">
        <v>2012</v>
      </c>
      <c r="I349" s="1" t="s">
        <v>77</v>
      </c>
      <c r="J349" s="1" t="s">
        <v>78</v>
      </c>
      <c r="K349" s="1" t="s">
        <v>78</v>
      </c>
      <c r="L349" s="1" t="s">
        <v>1898</v>
      </c>
      <c r="M349" s="1" t="s">
        <v>1927</v>
      </c>
      <c r="N349" s="34" t="s">
        <v>72</v>
      </c>
      <c r="O349" s="1" t="s">
        <v>2240</v>
      </c>
      <c r="P349" s="1" t="s">
        <v>813</v>
      </c>
      <c r="Q349" s="1" t="s">
        <v>813</v>
      </c>
      <c r="R349" s="1" t="s">
        <v>9057</v>
      </c>
      <c r="S349" s="1" t="s">
        <v>152</v>
      </c>
      <c r="T349" s="1" t="s">
        <v>3507</v>
      </c>
      <c r="U349" s="1" t="s">
        <v>153</v>
      </c>
      <c r="V349" s="1" t="s">
        <v>154</v>
      </c>
      <c r="W349" s="1" t="s">
        <v>126</v>
      </c>
      <c r="X349" s="1">
        <v>55</v>
      </c>
      <c r="Y349" s="1" t="s">
        <v>88</v>
      </c>
      <c r="Z349" s="1">
        <v>5.0999999999999996</v>
      </c>
      <c r="AA349" s="1" t="s">
        <v>299</v>
      </c>
      <c r="AB349" s="1" t="s">
        <v>90</v>
      </c>
      <c r="AC349" s="1" t="s">
        <v>91</v>
      </c>
      <c r="AD349" s="1" t="s">
        <v>92</v>
      </c>
      <c r="AE349" s="1" t="s">
        <v>72</v>
      </c>
      <c r="AF349" s="1" t="s">
        <v>229</v>
      </c>
      <c r="AG349" s="1">
        <v>2</v>
      </c>
      <c r="AH349" s="21" t="s">
        <v>1032</v>
      </c>
      <c r="AI349" s="1" t="s">
        <v>72</v>
      </c>
      <c r="AJ349" s="1" t="s">
        <v>72</v>
      </c>
      <c r="AK349" s="1" t="s">
        <v>1120</v>
      </c>
      <c r="AL349" s="1" t="s">
        <v>72</v>
      </c>
      <c r="AM349" s="1" t="s">
        <v>72</v>
      </c>
      <c r="AN349" s="3">
        <v>44637</v>
      </c>
      <c r="AO349" s="1" t="s">
        <v>72</v>
      </c>
      <c r="AP349" s="1" t="s">
        <v>72</v>
      </c>
      <c r="AQ349" s="1" t="s">
        <v>72</v>
      </c>
      <c r="AR349" s="1">
        <v>15</v>
      </c>
      <c r="AS349" s="1" t="s">
        <v>72</v>
      </c>
      <c r="AT349" s="1" t="s">
        <v>75</v>
      </c>
      <c r="AU349" s="1" t="s">
        <v>75</v>
      </c>
      <c r="AV349" s="1" t="s">
        <v>88</v>
      </c>
      <c r="AW349" s="1" t="s">
        <v>79</v>
      </c>
      <c r="AX349" s="1" t="s">
        <v>2241</v>
      </c>
      <c r="AY349" s="6" t="s">
        <v>72</v>
      </c>
      <c r="AZ349" s="127" t="s">
        <v>72</v>
      </c>
      <c r="BA349" s="6" t="s">
        <v>72</v>
      </c>
      <c r="BB349" s="1" t="s">
        <v>160</v>
      </c>
      <c r="BC349" s="1" t="s">
        <v>2242</v>
      </c>
    </row>
    <row r="350" spans="1:55" ht="18.600000000000001" customHeight="1">
      <c r="A350" s="1">
        <v>220066</v>
      </c>
      <c r="B350" s="1">
        <v>220066</v>
      </c>
      <c r="C350" s="1" t="s">
        <v>71</v>
      </c>
      <c r="D350" s="3">
        <v>44639</v>
      </c>
      <c r="E350" s="1" t="s">
        <v>1896</v>
      </c>
      <c r="F350" s="1" t="s">
        <v>2243</v>
      </c>
      <c r="G350" s="1" t="s">
        <v>75</v>
      </c>
      <c r="H350" s="1" t="s">
        <v>170</v>
      </c>
      <c r="I350" s="1" t="s">
        <v>473</v>
      </c>
      <c r="J350" s="1" t="s">
        <v>172</v>
      </c>
      <c r="K350" s="1" t="s">
        <v>78</v>
      </c>
      <c r="L350" s="1" t="s">
        <v>1927</v>
      </c>
      <c r="M350" s="1" t="s">
        <v>1927</v>
      </c>
      <c r="N350" s="1" t="s">
        <v>2244</v>
      </c>
      <c r="O350" s="75" t="s">
        <v>72</v>
      </c>
      <c r="P350" s="1" t="s">
        <v>813</v>
      </c>
      <c r="Q350" s="1" t="s">
        <v>813</v>
      </c>
      <c r="R350" s="1" t="s">
        <v>9057</v>
      </c>
      <c r="S350" s="1" t="s">
        <v>84</v>
      </c>
      <c r="T350" s="1" t="s">
        <v>72</v>
      </c>
      <c r="U350" s="1" t="s">
        <v>140</v>
      </c>
      <c r="V350" s="1" t="s">
        <v>141</v>
      </c>
      <c r="W350" s="1" t="s">
        <v>87</v>
      </c>
      <c r="X350" s="1">
        <v>42</v>
      </c>
      <c r="Y350" s="1" t="s">
        <v>88</v>
      </c>
      <c r="Z350" s="1">
        <v>5.2</v>
      </c>
      <c r="AA350" s="1" t="s">
        <v>954</v>
      </c>
      <c r="AB350" s="1" t="s">
        <v>90</v>
      </c>
      <c r="AC350" s="1" t="s">
        <v>91</v>
      </c>
      <c r="AD350" s="1" t="s">
        <v>1217</v>
      </c>
      <c r="AE350" s="1" t="s">
        <v>72</v>
      </c>
      <c r="AF350" s="1" t="s">
        <v>72</v>
      </c>
      <c r="AG350" s="1" t="s">
        <v>72</v>
      </c>
      <c r="AH350" s="1" t="s">
        <v>72</v>
      </c>
      <c r="AI350" s="1" t="s">
        <v>72</v>
      </c>
      <c r="AJ350" s="1" t="s">
        <v>72</v>
      </c>
      <c r="AK350" s="1" t="s">
        <v>220</v>
      </c>
      <c r="AL350" s="1" t="s">
        <v>72</v>
      </c>
      <c r="AM350" s="1" t="s">
        <v>72</v>
      </c>
      <c r="AN350" s="3">
        <v>44639</v>
      </c>
      <c r="AO350" s="1" t="s">
        <v>72</v>
      </c>
      <c r="AP350" s="1" t="s">
        <v>72</v>
      </c>
      <c r="AQ350" s="1" t="s">
        <v>72</v>
      </c>
      <c r="AR350" s="1" t="s">
        <v>72</v>
      </c>
      <c r="AS350" s="1" t="s">
        <v>72</v>
      </c>
      <c r="AT350" s="1" t="s">
        <v>72</v>
      </c>
      <c r="AU350" s="1" t="s">
        <v>72</v>
      </c>
      <c r="AV350" s="1" t="s">
        <v>88</v>
      </c>
      <c r="AW350" s="1" t="s">
        <v>72</v>
      </c>
      <c r="AX350" s="1" t="s">
        <v>72</v>
      </c>
      <c r="AY350" s="1" t="s">
        <v>72</v>
      </c>
      <c r="AZ350" s="1" t="s">
        <v>72</v>
      </c>
      <c r="BA350" s="1" t="s">
        <v>72</v>
      </c>
      <c r="BB350" s="1" t="s">
        <v>160</v>
      </c>
      <c r="BC350" s="1"/>
    </row>
    <row r="351" spans="1:55" ht="18.600000000000001" customHeight="1">
      <c r="A351" s="1" t="s">
        <v>2245</v>
      </c>
      <c r="B351" s="1">
        <v>220067</v>
      </c>
      <c r="C351" s="1" t="s">
        <v>497</v>
      </c>
      <c r="D351" s="3">
        <v>44639</v>
      </c>
      <c r="E351" s="1" t="s">
        <v>1896</v>
      </c>
      <c r="F351" s="1" t="s">
        <v>2246</v>
      </c>
      <c r="G351" s="1" t="s">
        <v>75</v>
      </c>
      <c r="H351" s="1" t="s">
        <v>2247</v>
      </c>
      <c r="I351" s="1" t="s">
        <v>497</v>
      </c>
      <c r="J351" s="1" t="s">
        <v>78</v>
      </c>
      <c r="K351" s="1" t="s">
        <v>78</v>
      </c>
      <c r="L351" s="1" t="s">
        <v>1898</v>
      </c>
      <c r="M351" s="1" t="s">
        <v>1898</v>
      </c>
      <c r="N351" s="34" t="s">
        <v>72</v>
      </c>
      <c r="O351" s="1" t="s">
        <v>2248</v>
      </c>
      <c r="P351" s="1" t="s">
        <v>83</v>
      </c>
      <c r="Q351" s="1" t="s">
        <v>2161</v>
      </c>
      <c r="R351" s="1" t="s">
        <v>9043</v>
      </c>
      <c r="S351" s="1" t="s">
        <v>490</v>
      </c>
      <c r="T351" s="1" t="s">
        <v>72</v>
      </c>
      <c r="U351" s="1" t="s">
        <v>491</v>
      </c>
      <c r="V351" s="1" t="s">
        <v>492</v>
      </c>
      <c r="W351" s="1" t="s">
        <v>87</v>
      </c>
      <c r="X351" s="1">
        <v>50</v>
      </c>
      <c r="Y351" s="1" t="s">
        <v>88</v>
      </c>
      <c r="Z351" s="1">
        <v>5.6</v>
      </c>
      <c r="AA351" s="1" t="s">
        <v>414</v>
      </c>
      <c r="AB351" s="1" t="s">
        <v>90</v>
      </c>
      <c r="AC351" s="1" t="s">
        <v>91</v>
      </c>
      <c r="AD351" s="1" t="s">
        <v>92</v>
      </c>
      <c r="AE351" s="1" t="s">
        <v>72</v>
      </c>
      <c r="AF351" s="1" t="s">
        <v>72</v>
      </c>
      <c r="AG351" s="1" t="s">
        <v>72</v>
      </c>
      <c r="AH351" s="1" t="s">
        <v>72</v>
      </c>
      <c r="AI351" s="1" t="s">
        <v>72</v>
      </c>
      <c r="AJ351" s="1" t="s">
        <v>72</v>
      </c>
      <c r="AK351" s="1" t="s">
        <v>689</v>
      </c>
      <c r="AL351" s="1" t="s">
        <v>72</v>
      </c>
      <c r="AM351" s="1" t="s">
        <v>72</v>
      </c>
      <c r="AN351" s="3">
        <v>44639</v>
      </c>
      <c r="AO351" s="1" t="s">
        <v>2249</v>
      </c>
      <c r="AP351" s="1" t="s">
        <v>2249</v>
      </c>
      <c r="AQ351" s="1" t="s">
        <v>1675</v>
      </c>
      <c r="AR351" s="1">
        <v>15</v>
      </c>
      <c r="AS351" s="1" t="s">
        <v>742</v>
      </c>
      <c r="AT351" s="1" t="s">
        <v>75</v>
      </c>
      <c r="AU351" s="1" t="s">
        <v>75</v>
      </c>
      <c r="AV351" s="1" t="s">
        <v>88</v>
      </c>
      <c r="AW351" s="1" t="s">
        <v>96</v>
      </c>
      <c r="AX351" s="1" t="s">
        <v>72</v>
      </c>
      <c r="AY351" s="1" t="s">
        <v>2250</v>
      </c>
      <c r="AZ351" s="1" t="s">
        <v>72</v>
      </c>
      <c r="BA351" s="1">
        <v>67</v>
      </c>
      <c r="BB351" s="1" t="s">
        <v>99</v>
      </c>
      <c r="BC351" s="1"/>
    </row>
    <row r="352" spans="1:55" ht="18.600000000000001" customHeight="1">
      <c r="A352" s="1" t="s">
        <v>2251</v>
      </c>
      <c r="B352" s="1">
        <v>220068</v>
      </c>
      <c r="C352" s="1" t="s">
        <v>71</v>
      </c>
      <c r="D352" s="3">
        <v>44642</v>
      </c>
      <c r="E352" s="1" t="s">
        <v>1896</v>
      </c>
      <c r="F352" s="1" t="s">
        <v>2252</v>
      </c>
      <c r="G352" s="1" t="s">
        <v>75</v>
      </c>
      <c r="H352" s="1" t="s">
        <v>1915</v>
      </c>
      <c r="I352" s="1" t="s">
        <v>77</v>
      </c>
      <c r="J352" s="1" t="s">
        <v>78</v>
      </c>
      <c r="K352" s="1" t="s">
        <v>78</v>
      </c>
      <c r="L352" s="1" t="s">
        <v>1898</v>
      </c>
      <c r="M352" s="1" t="s">
        <v>1898</v>
      </c>
      <c r="N352" s="34" t="s">
        <v>72</v>
      </c>
      <c r="O352" s="1" t="s">
        <v>2253</v>
      </c>
      <c r="P352" s="1" t="s">
        <v>813</v>
      </c>
      <c r="Q352" s="1" t="s">
        <v>813</v>
      </c>
      <c r="R352" s="1" t="s">
        <v>9057</v>
      </c>
      <c r="S352" s="1" t="s">
        <v>84</v>
      </c>
      <c r="T352" s="1" t="s">
        <v>72</v>
      </c>
      <c r="U352" s="1" t="s">
        <v>140</v>
      </c>
      <c r="V352" s="1" t="s">
        <v>141</v>
      </c>
      <c r="W352" s="1" t="s">
        <v>126</v>
      </c>
      <c r="X352" s="1">
        <v>54</v>
      </c>
      <c r="Y352" s="1" t="s">
        <v>88</v>
      </c>
      <c r="Z352" s="1">
        <v>4.8</v>
      </c>
      <c r="AA352" s="1" t="s">
        <v>414</v>
      </c>
      <c r="AB352" s="1" t="s">
        <v>90</v>
      </c>
      <c r="AC352" s="1" t="s">
        <v>91</v>
      </c>
      <c r="AD352" s="1" t="s">
        <v>1217</v>
      </c>
      <c r="AE352" s="1" t="s">
        <v>72</v>
      </c>
      <c r="AF352" s="1" t="s">
        <v>217</v>
      </c>
      <c r="AG352" s="1">
        <v>2</v>
      </c>
      <c r="AH352" s="21" t="s">
        <v>2254</v>
      </c>
      <c r="AI352" s="1" t="s">
        <v>72</v>
      </c>
      <c r="AJ352" s="1" t="s">
        <v>72</v>
      </c>
      <c r="AK352" s="1" t="s">
        <v>220</v>
      </c>
      <c r="AL352" s="1" t="s">
        <v>72</v>
      </c>
      <c r="AM352" s="1" t="s">
        <v>72</v>
      </c>
      <c r="AN352" s="3">
        <v>44642</v>
      </c>
      <c r="AO352" s="1" t="s">
        <v>1336</v>
      </c>
      <c r="AP352" s="1" t="s">
        <v>1336</v>
      </c>
      <c r="AQ352" s="1" t="s">
        <v>1675</v>
      </c>
      <c r="AR352" s="1">
        <v>15</v>
      </c>
      <c r="AS352" s="1" t="s">
        <v>95</v>
      </c>
      <c r="AT352" s="1" t="s">
        <v>75</v>
      </c>
      <c r="AU352" s="1" t="s">
        <v>72</v>
      </c>
      <c r="AV352" s="1" t="s">
        <v>88</v>
      </c>
      <c r="AW352" s="1" t="s">
        <v>96</v>
      </c>
      <c r="AX352" s="1" t="s">
        <v>72</v>
      </c>
      <c r="AY352" s="1" t="s">
        <v>1343</v>
      </c>
      <c r="AZ352" s="1" t="s">
        <v>72</v>
      </c>
      <c r="BA352" s="1">
        <v>49</v>
      </c>
      <c r="BB352" s="21" t="s">
        <v>100</v>
      </c>
      <c r="BC352" s="1"/>
    </row>
    <row r="353" spans="1:55" ht="18.600000000000001" customHeight="1">
      <c r="A353" s="1" t="s">
        <v>2256</v>
      </c>
      <c r="B353" s="1">
        <v>220069</v>
      </c>
      <c r="C353" s="1" t="s">
        <v>71</v>
      </c>
      <c r="D353" s="3">
        <v>44643</v>
      </c>
      <c r="E353" s="1" t="s">
        <v>1896</v>
      </c>
      <c r="F353" s="1" t="s">
        <v>2257</v>
      </c>
      <c r="G353" s="1" t="s">
        <v>75</v>
      </c>
      <c r="H353" s="1" t="s">
        <v>2172</v>
      </c>
      <c r="I353" s="1" t="s">
        <v>77</v>
      </c>
      <c r="J353" s="1" t="s">
        <v>78</v>
      </c>
      <c r="K353" s="1" t="s">
        <v>78</v>
      </c>
      <c r="L353" s="1" t="s">
        <v>1898</v>
      </c>
      <c r="M353" s="1" t="s">
        <v>1898</v>
      </c>
      <c r="N353" s="34" t="s">
        <v>72</v>
      </c>
      <c r="O353" s="1" t="s">
        <v>2258</v>
      </c>
      <c r="P353" s="1" t="s">
        <v>813</v>
      </c>
      <c r="Q353" s="1" t="s">
        <v>813</v>
      </c>
      <c r="R353" s="1" t="s">
        <v>9057</v>
      </c>
      <c r="S353" s="1" t="s">
        <v>84</v>
      </c>
      <c r="T353" s="1" t="s">
        <v>72</v>
      </c>
      <c r="U353" s="1" t="s">
        <v>140</v>
      </c>
      <c r="V353" s="1" t="s">
        <v>141</v>
      </c>
      <c r="W353" s="1" t="s">
        <v>126</v>
      </c>
      <c r="X353" s="1">
        <v>70</v>
      </c>
      <c r="Y353" s="1" t="s">
        <v>88</v>
      </c>
      <c r="Z353" s="1">
        <v>5.2</v>
      </c>
      <c r="AA353" s="1" t="s">
        <v>954</v>
      </c>
      <c r="AB353" s="1" t="s">
        <v>90</v>
      </c>
      <c r="AC353" s="1" t="s">
        <v>91</v>
      </c>
      <c r="AD353" s="1" t="s">
        <v>92</v>
      </c>
      <c r="AE353" s="1" t="s">
        <v>72</v>
      </c>
      <c r="AF353" s="1" t="s">
        <v>217</v>
      </c>
      <c r="AG353" s="1">
        <v>2</v>
      </c>
      <c r="AH353" s="21" t="s">
        <v>1218</v>
      </c>
      <c r="AI353" s="1" t="s">
        <v>72</v>
      </c>
      <c r="AJ353" s="1" t="s">
        <v>72</v>
      </c>
      <c r="AK353" s="1" t="s">
        <v>220</v>
      </c>
      <c r="AL353" s="1" t="s">
        <v>72</v>
      </c>
      <c r="AM353" s="1" t="s">
        <v>72</v>
      </c>
      <c r="AN353" s="3">
        <v>44643</v>
      </c>
      <c r="AO353" s="1" t="s">
        <v>2259</v>
      </c>
      <c r="AP353" s="1" t="s">
        <v>2259</v>
      </c>
      <c r="AQ353" s="1" t="s">
        <v>2260</v>
      </c>
      <c r="AR353" s="1">
        <v>15</v>
      </c>
      <c r="AS353" s="1" t="s">
        <v>742</v>
      </c>
      <c r="AT353" s="1" t="s">
        <v>88</v>
      </c>
      <c r="AU353" s="1" t="s">
        <v>88</v>
      </c>
      <c r="AV353" s="1" t="s">
        <v>88</v>
      </c>
      <c r="AW353" s="1" t="s">
        <v>72</v>
      </c>
      <c r="AX353" s="1" t="s">
        <v>2140</v>
      </c>
      <c r="AY353" s="1" t="s">
        <v>1343</v>
      </c>
      <c r="AZ353" s="1" t="s">
        <v>72</v>
      </c>
      <c r="BA353" s="1">
        <v>47</v>
      </c>
      <c r="BB353" s="21" t="s">
        <v>100</v>
      </c>
      <c r="BC353" s="1"/>
    </row>
    <row r="354" spans="1:55" ht="18.600000000000001" customHeight="1">
      <c r="A354" s="1" t="s">
        <v>2263</v>
      </c>
      <c r="B354" s="1">
        <v>220070</v>
      </c>
      <c r="C354" s="1" t="s">
        <v>71</v>
      </c>
      <c r="D354" s="3">
        <v>44644</v>
      </c>
      <c r="E354" s="1" t="s">
        <v>1896</v>
      </c>
      <c r="F354" s="1" t="s">
        <v>2264</v>
      </c>
      <c r="G354" s="1" t="s">
        <v>75</v>
      </c>
      <c r="H354" s="1" t="s">
        <v>2172</v>
      </c>
      <c r="I354" s="1" t="s">
        <v>77</v>
      </c>
      <c r="J354" s="1" t="s">
        <v>78</v>
      </c>
      <c r="K354" s="1" t="s">
        <v>78</v>
      </c>
      <c r="L354" s="1" t="s">
        <v>1898</v>
      </c>
      <c r="M354" s="1" t="s">
        <v>1927</v>
      </c>
      <c r="N354" s="34" t="s">
        <v>72</v>
      </c>
      <c r="O354" s="1" t="s">
        <v>2265</v>
      </c>
      <c r="P354" s="1" t="s">
        <v>778</v>
      </c>
      <c r="Q354" s="1" t="s">
        <v>779</v>
      </c>
      <c r="R354" s="1" t="s">
        <v>9036</v>
      </c>
      <c r="S354" s="1" t="s">
        <v>84</v>
      </c>
      <c r="T354" s="1" t="s">
        <v>72</v>
      </c>
      <c r="U354" s="1" t="s">
        <v>140</v>
      </c>
      <c r="V354" s="1" t="s">
        <v>140</v>
      </c>
      <c r="W354" s="1" t="s">
        <v>87</v>
      </c>
      <c r="X354" s="1">
        <v>52</v>
      </c>
      <c r="Y354" s="1" t="s">
        <v>88</v>
      </c>
      <c r="Z354" s="1">
        <v>5.3</v>
      </c>
      <c r="AA354" s="1" t="s">
        <v>414</v>
      </c>
      <c r="AB354" s="1" t="s">
        <v>90</v>
      </c>
      <c r="AC354" s="1" t="s">
        <v>91</v>
      </c>
      <c r="AD354" s="1" t="s">
        <v>92</v>
      </c>
      <c r="AE354" s="1" t="s">
        <v>72</v>
      </c>
      <c r="AF354" s="1" t="s">
        <v>72</v>
      </c>
      <c r="AG354" s="1" t="s">
        <v>72</v>
      </c>
      <c r="AH354" s="1" t="s">
        <v>72</v>
      </c>
      <c r="AI354" s="1" t="s">
        <v>72</v>
      </c>
      <c r="AJ354" s="1" t="s">
        <v>72</v>
      </c>
      <c r="AK354" s="1" t="s">
        <v>220</v>
      </c>
      <c r="AL354" s="1" t="s">
        <v>72</v>
      </c>
      <c r="AM354" s="1" t="s">
        <v>72</v>
      </c>
      <c r="AN354" s="3">
        <v>44644</v>
      </c>
      <c r="AO354" s="1" t="s">
        <v>2266</v>
      </c>
      <c r="AP354" s="1" t="s">
        <v>2266</v>
      </c>
      <c r="AQ354" s="1" t="s">
        <v>2260</v>
      </c>
      <c r="AR354" s="1">
        <v>15</v>
      </c>
      <c r="AS354" s="1" t="s">
        <v>2267</v>
      </c>
      <c r="AT354" s="1" t="s">
        <v>75</v>
      </c>
      <c r="AU354" s="1" t="s">
        <v>75</v>
      </c>
      <c r="AV354" s="1" t="s">
        <v>88</v>
      </c>
      <c r="AW354" s="1" t="s">
        <v>72</v>
      </c>
      <c r="AX354" s="1" t="s">
        <v>72</v>
      </c>
      <c r="AY354" s="1" t="s">
        <v>2268</v>
      </c>
      <c r="AZ354" s="1" t="s">
        <v>72</v>
      </c>
      <c r="BA354" s="1">
        <v>47</v>
      </c>
      <c r="BB354" s="1" t="s">
        <v>160</v>
      </c>
      <c r="BC354" s="1" t="s">
        <v>768</v>
      </c>
    </row>
    <row r="355" spans="1:55" ht="18.600000000000001" customHeight="1">
      <c r="A355" s="1" t="s">
        <v>2271</v>
      </c>
      <c r="B355" s="1">
        <v>220071</v>
      </c>
      <c r="C355" s="1" t="s">
        <v>71</v>
      </c>
      <c r="D355" s="3">
        <v>44645</v>
      </c>
      <c r="E355" s="1" t="s">
        <v>1896</v>
      </c>
      <c r="F355" s="1" t="s">
        <v>2272</v>
      </c>
      <c r="G355" s="1" t="s">
        <v>75</v>
      </c>
      <c r="H355" s="1" t="s">
        <v>2172</v>
      </c>
      <c r="I355" s="1" t="s">
        <v>77</v>
      </c>
      <c r="J355" s="1" t="s">
        <v>78</v>
      </c>
      <c r="K355" s="1" t="s">
        <v>78</v>
      </c>
      <c r="L355" s="1" t="s">
        <v>1898</v>
      </c>
      <c r="M355" s="1" t="s">
        <v>1927</v>
      </c>
      <c r="N355" s="34" t="s">
        <v>72</v>
      </c>
      <c r="O355" s="1" t="s">
        <v>2273</v>
      </c>
      <c r="P355" s="1" t="s">
        <v>83</v>
      </c>
      <c r="Q355" s="1" t="s">
        <v>123</v>
      </c>
      <c r="R355" s="1" t="s">
        <v>9043</v>
      </c>
      <c r="S355" s="1" t="s">
        <v>84</v>
      </c>
      <c r="T355" s="1" t="s">
        <v>72</v>
      </c>
      <c r="U355" s="1" t="s">
        <v>85</v>
      </c>
      <c r="V355" s="1" t="s">
        <v>86</v>
      </c>
      <c r="W355" s="1" t="s">
        <v>87</v>
      </c>
      <c r="X355" s="1">
        <v>60</v>
      </c>
      <c r="Y355" s="1" t="s">
        <v>88</v>
      </c>
      <c r="Z355" s="1">
        <v>5.0999999999999996</v>
      </c>
      <c r="AA355" s="1" t="s">
        <v>299</v>
      </c>
      <c r="AB355" s="1" t="s">
        <v>90</v>
      </c>
      <c r="AC355" s="1" t="s">
        <v>91</v>
      </c>
      <c r="AD355" s="1" t="s">
        <v>92</v>
      </c>
      <c r="AE355" s="1" t="s">
        <v>72</v>
      </c>
      <c r="AF355" s="1" t="s">
        <v>72</v>
      </c>
      <c r="AG355" s="1" t="s">
        <v>72</v>
      </c>
      <c r="AH355" s="1" t="s">
        <v>72</v>
      </c>
      <c r="AI355" s="1" t="s">
        <v>72</v>
      </c>
      <c r="AJ355" s="1" t="s">
        <v>72</v>
      </c>
      <c r="AK355" s="1" t="s">
        <v>2274</v>
      </c>
      <c r="AL355" s="1" t="s">
        <v>72</v>
      </c>
      <c r="AM355" s="1" t="s">
        <v>72</v>
      </c>
      <c r="AN355" s="3">
        <v>44646</v>
      </c>
      <c r="AO355" s="1" t="s">
        <v>2275</v>
      </c>
      <c r="AP355" s="1" t="s">
        <v>2276</v>
      </c>
      <c r="AQ355" s="1" t="s">
        <v>1675</v>
      </c>
      <c r="AR355" s="1">
        <v>15</v>
      </c>
      <c r="AS355" s="1" t="s">
        <v>742</v>
      </c>
      <c r="AT355" s="1" t="s">
        <v>75</v>
      </c>
      <c r="AU355" s="1" t="s">
        <v>75</v>
      </c>
      <c r="AV355" s="1" t="s">
        <v>88</v>
      </c>
      <c r="AW355" s="1" t="s">
        <v>72</v>
      </c>
      <c r="AX355" s="1" t="s">
        <v>72</v>
      </c>
      <c r="AY355" s="1" t="s">
        <v>2277</v>
      </c>
      <c r="AZ355" s="1" t="s">
        <v>72</v>
      </c>
      <c r="BA355" s="1">
        <v>47</v>
      </c>
      <c r="BB355" s="1" t="s">
        <v>160</v>
      </c>
      <c r="BC355" s="1" t="s">
        <v>2048</v>
      </c>
    </row>
    <row r="356" spans="1:55" ht="18.600000000000001" customHeight="1">
      <c r="A356" s="1">
        <v>220072</v>
      </c>
      <c r="B356" s="1">
        <v>220072</v>
      </c>
      <c r="C356" s="1" t="s">
        <v>71</v>
      </c>
      <c r="D356" s="3">
        <v>44650</v>
      </c>
      <c r="E356" s="1" t="s">
        <v>1896</v>
      </c>
      <c r="F356" s="1" t="s">
        <v>2282</v>
      </c>
      <c r="G356" s="1" t="s">
        <v>75</v>
      </c>
      <c r="H356" s="1" t="s">
        <v>2215</v>
      </c>
      <c r="I356" s="1" t="s">
        <v>2215</v>
      </c>
      <c r="J356" s="1" t="s">
        <v>78</v>
      </c>
      <c r="K356" s="1" t="s">
        <v>78</v>
      </c>
      <c r="L356" s="1" t="s">
        <v>1927</v>
      </c>
      <c r="M356" s="1" t="s">
        <v>1927</v>
      </c>
      <c r="N356" s="1" t="s">
        <v>2283</v>
      </c>
      <c r="O356" s="75" t="s">
        <v>72</v>
      </c>
      <c r="P356" s="1" t="s">
        <v>813</v>
      </c>
      <c r="Q356" s="1" t="s">
        <v>813</v>
      </c>
      <c r="R356" s="1" t="s">
        <v>9057</v>
      </c>
      <c r="S356" s="1" t="s">
        <v>84</v>
      </c>
      <c r="T356" s="1" t="s">
        <v>72</v>
      </c>
      <c r="U356" s="1" t="s">
        <v>140</v>
      </c>
      <c r="V356" s="1" t="s">
        <v>1189</v>
      </c>
      <c r="W356" s="1" t="s">
        <v>87</v>
      </c>
      <c r="X356" s="1">
        <v>66</v>
      </c>
      <c r="Y356" s="1" t="s">
        <v>88</v>
      </c>
      <c r="Z356" s="1">
        <v>4.5</v>
      </c>
      <c r="AA356" s="1" t="s">
        <v>954</v>
      </c>
      <c r="AB356" s="1" t="s">
        <v>90</v>
      </c>
      <c r="AC356" s="1" t="s">
        <v>91</v>
      </c>
      <c r="AD356" s="1" t="s">
        <v>1217</v>
      </c>
      <c r="AE356" s="1" t="s">
        <v>72</v>
      </c>
      <c r="AF356" s="1" t="s">
        <v>217</v>
      </c>
      <c r="AG356" s="1">
        <v>2</v>
      </c>
      <c r="AH356" s="21" t="s">
        <v>2284</v>
      </c>
      <c r="AI356" s="1" t="s">
        <v>72</v>
      </c>
      <c r="AJ356" s="1" t="s">
        <v>72</v>
      </c>
      <c r="AK356" s="1" t="s">
        <v>220</v>
      </c>
      <c r="AL356" s="1" t="s">
        <v>72</v>
      </c>
      <c r="AM356" s="1" t="s">
        <v>72</v>
      </c>
      <c r="AN356" s="3">
        <v>44650</v>
      </c>
      <c r="AO356" s="1" t="s">
        <v>2285</v>
      </c>
      <c r="AP356" s="1" t="s">
        <v>2285</v>
      </c>
      <c r="AQ356" s="1" t="s">
        <v>1675</v>
      </c>
      <c r="AR356" s="1">
        <v>15</v>
      </c>
      <c r="AS356" s="1" t="s">
        <v>742</v>
      </c>
      <c r="AT356" s="1" t="s">
        <v>75</v>
      </c>
      <c r="AU356" s="1" t="s">
        <v>72</v>
      </c>
      <c r="AV356" s="1" t="s">
        <v>88</v>
      </c>
      <c r="AW356" s="1" t="s">
        <v>72</v>
      </c>
      <c r="AX356" s="1" t="s">
        <v>72</v>
      </c>
      <c r="AY356" s="6" t="s">
        <v>72</v>
      </c>
      <c r="AZ356" s="6" t="s">
        <v>72</v>
      </c>
      <c r="BA356" s="6" t="s">
        <v>72</v>
      </c>
      <c r="BB356" s="1" t="s">
        <v>160</v>
      </c>
      <c r="BC356" s="1"/>
    </row>
    <row r="357" spans="1:55" ht="18.600000000000001" customHeight="1">
      <c r="A357" s="1" t="s">
        <v>2286</v>
      </c>
      <c r="B357" s="1">
        <v>220073</v>
      </c>
      <c r="C357" s="1" t="s">
        <v>71</v>
      </c>
      <c r="D357" s="3">
        <v>44651</v>
      </c>
      <c r="E357" s="1" t="s">
        <v>1896</v>
      </c>
      <c r="F357" s="1" t="s">
        <v>2287</v>
      </c>
      <c r="G357" s="1" t="s">
        <v>75</v>
      </c>
      <c r="H357" s="1" t="s">
        <v>617</v>
      </c>
      <c r="I357" s="1" t="s">
        <v>77</v>
      </c>
      <c r="J357" s="1" t="s">
        <v>78</v>
      </c>
      <c r="K357" s="1" t="s">
        <v>78</v>
      </c>
      <c r="L357" s="1" t="s">
        <v>1898</v>
      </c>
      <c r="M357" s="1" t="s">
        <v>1898</v>
      </c>
      <c r="N357" s="34" t="s">
        <v>72</v>
      </c>
      <c r="O357" s="1" t="s">
        <v>2253</v>
      </c>
      <c r="P357" s="1" t="s">
        <v>813</v>
      </c>
      <c r="Q357" s="1" t="s">
        <v>813</v>
      </c>
      <c r="R357" s="1" t="s">
        <v>9057</v>
      </c>
      <c r="S357" s="1" t="s">
        <v>84</v>
      </c>
      <c r="T357" s="1" t="s">
        <v>72</v>
      </c>
      <c r="U357" s="1" t="s">
        <v>124</v>
      </c>
      <c r="V357" s="1" t="s">
        <v>125</v>
      </c>
      <c r="W357" s="1" t="s">
        <v>87</v>
      </c>
      <c r="X357" s="1">
        <v>60</v>
      </c>
      <c r="Y357" s="1" t="s">
        <v>88</v>
      </c>
      <c r="Z357" s="1">
        <v>5.5</v>
      </c>
      <c r="AA357" s="1" t="s">
        <v>954</v>
      </c>
      <c r="AB357" s="1" t="s">
        <v>90</v>
      </c>
      <c r="AC357" s="1" t="s">
        <v>91</v>
      </c>
      <c r="AD357" s="1" t="s">
        <v>1217</v>
      </c>
      <c r="AE357" s="1" t="s">
        <v>72</v>
      </c>
      <c r="AF357" s="1" t="s">
        <v>217</v>
      </c>
      <c r="AG357" s="1">
        <v>2</v>
      </c>
      <c r="AH357" s="21" t="s">
        <v>2288</v>
      </c>
      <c r="AI357" s="1" t="s">
        <v>72</v>
      </c>
      <c r="AJ357" s="1" t="s">
        <v>72</v>
      </c>
      <c r="AK357" s="1" t="s">
        <v>220</v>
      </c>
      <c r="AL357" s="1" t="s">
        <v>72</v>
      </c>
      <c r="AM357" s="1" t="s">
        <v>72</v>
      </c>
      <c r="AN357" s="3">
        <v>44651</v>
      </c>
      <c r="AO357" s="1" t="s">
        <v>1948</v>
      </c>
      <c r="AP357" s="1" t="s">
        <v>1948</v>
      </c>
      <c r="AQ357" s="1" t="s">
        <v>1675</v>
      </c>
      <c r="AR357" s="1">
        <v>15</v>
      </c>
      <c r="AS357" s="1" t="s">
        <v>95</v>
      </c>
      <c r="AT357" s="1" t="s">
        <v>75</v>
      </c>
      <c r="AU357" s="1" t="s">
        <v>72</v>
      </c>
      <c r="AV357" s="1" t="s">
        <v>88</v>
      </c>
      <c r="AW357" s="1" t="s">
        <v>96</v>
      </c>
      <c r="AX357" s="1" t="s">
        <v>72</v>
      </c>
      <c r="AY357" s="1" t="s">
        <v>1377</v>
      </c>
      <c r="AZ357" s="1" t="s">
        <v>72</v>
      </c>
      <c r="BA357" s="1">
        <v>20</v>
      </c>
      <c r="BB357" s="21" t="s">
        <v>100</v>
      </c>
      <c r="BC357" s="1"/>
    </row>
    <row r="358" spans="1:55" ht="18.600000000000001" customHeight="1">
      <c r="A358" s="1" t="s">
        <v>2290</v>
      </c>
      <c r="B358" s="1">
        <v>220074</v>
      </c>
      <c r="C358" s="1" t="s">
        <v>71</v>
      </c>
      <c r="D358" s="3">
        <v>44652</v>
      </c>
      <c r="E358" s="1" t="s">
        <v>1896</v>
      </c>
      <c r="F358" s="1" t="s">
        <v>2291</v>
      </c>
      <c r="G358" s="1" t="s">
        <v>75</v>
      </c>
      <c r="H358" s="1" t="s">
        <v>1915</v>
      </c>
      <c r="I358" s="1" t="s">
        <v>77</v>
      </c>
      <c r="J358" s="1" t="s">
        <v>78</v>
      </c>
      <c r="K358" s="1" t="s">
        <v>78</v>
      </c>
      <c r="L358" s="1" t="s">
        <v>1898</v>
      </c>
      <c r="M358" s="1" t="s">
        <v>1898</v>
      </c>
      <c r="N358" s="34" t="s">
        <v>72</v>
      </c>
      <c r="O358" s="1" t="s">
        <v>2292</v>
      </c>
      <c r="P358" s="1" t="s">
        <v>813</v>
      </c>
      <c r="Q358" s="1" t="s">
        <v>813</v>
      </c>
      <c r="R358" s="1" t="s">
        <v>9057</v>
      </c>
      <c r="S358" s="1" t="s">
        <v>84</v>
      </c>
      <c r="T358" s="1" t="s">
        <v>72</v>
      </c>
      <c r="U358" s="1" t="s">
        <v>124</v>
      </c>
      <c r="V358" s="1" t="s">
        <v>341</v>
      </c>
      <c r="W358" s="1" t="s">
        <v>87</v>
      </c>
      <c r="X358" s="1">
        <v>49</v>
      </c>
      <c r="Y358" s="1" t="s">
        <v>88</v>
      </c>
      <c r="Z358" s="1">
        <v>5.8</v>
      </c>
      <c r="AA358" s="1" t="s">
        <v>954</v>
      </c>
      <c r="AB358" s="1" t="s">
        <v>90</v>
      </c>
      <c r="AC358" s="1" t="s">
        <v>91</v>
      </c>
      <c r="AD358" s="1" t="s">
        <v>1217</v>
      </c>
      <c r="AE358" s="1" t="s">
        <v>72</v>
      </c>
      <c r="AF358" s="1" t="s">
        <v>217</v>
      </c>
      <c r="AG358" s="1">
        <v>2</v>
      </c>
      <c r="AH358" s="21" t="s">
        <v>2174</v>
      </c>
      <c r="AI358" s="1" t="s">
        <v>72</v>
      </c>
      <c r="AJ358" s="1" t="s">
        <v>72</v>
      </c>
      <c r="AK358" s="1" t="s">
        <v>220</v>
      </c>
      <c r="AL358" s="1" t="s">
        <v>72</v>
      </c>
      <c r="AM358" s="1" t="s">
        <v>72</v>
      </c>
      <c r="AN358" s="3">
        <v>44652</v>
      </c>
      <c r="AO358" s="1" t="s">
        <v>2293</v>
      </c>
      <c r="AP358" s="1" t="s">
        <v>2293</v>
      </c>
      <c r="AQ358" s="1" t="s">
        <v>1675</v>
      </c>
      <c r="AR358" s="1">
        <v>15</v>
      </c>
      <c r="AS358" s="1" t="s">
        <v>2294</v>
      </c>
      <c r="AT358" s="1" t="s">
        <v>75</v>
      </c>
      <c r="AU358" s="1" t="s">
        <v>75</v>
      </c>
      <c r="AV358" s="1" t="s">
        <v>88</v>
      </c>
      <c r="AW358" s="1" t="s">
        <v>96</v>
      </c>
      <c r="AX358" s="1" t="s">
        <v>72</v>
      </c>
      <c r="AY358" s="1" t="s">
        <v>1783</v>
      </c>
      <c r="AZ358" s="1" t="s">
        <v>72</v>
      </c>
      <c r="BA358" s="1">
        <v>25</v>
      </c>
      <c r="BB358" s="21" t="s">
        <v>100</v>
      </c>
      <c r="BC358" s="1"/>
    </row>
    <row r="359" spans="1:55" ht="18.600000000000001" customHeight="1">
      <c r="A359" s="1" t="s">
        <v>2295</v>
      </c>
      <c r="B359" s="1">
        <v>220075</v>
      </c>
      <c r="C359" s="1" t="s">
        <v>497</v>
      </c>
      <c r="D359" s="3">
        <v>44652</v>
      </c>
      <c r="E359" s="1" t="s">
        <v>1896</v>
      </c>
      <c r="F359" s="1" t="s">
        <v>2296</v>
      </c>
      <c r="G359" s="1" t="s">
        <v>75</v>
      </c>
      <c r="H359" s="1" t="s">
        <v>2247</v>
      </c>
      <c r="I359" s="1" t="s">
        <v>497</v>
      </c>
      <c r="J359" s="1" t="s">
        <v>78</v>
      </c>
      <c r="K359" s="1" t="s">
        <v>78</v>
      </c>
      <c r="L359" s="1" t="s">
        <v>1898</v>
      </c>
      <c r="M359" s="1" t="s">
        <v>1898</v>
      </c>
      <c r="N359" s="34" t="s">
        <v>72</v>
      </c>
      <c r="O359" s="1" t="s">
        <v>2297</v>
      </c>
      <c r="P359" s="1" t="s">
        <v>813</v>
      </c>
      <c r="Q359" s="1" t="s">
        <v>813</v>
      </c>
      <c r="R359" s="1" t="s">
        <v>9057</v>
      </c>
      <c r="S359" s="1" t="s">
        <v>490</v>
      </c>
      <c r="T359" s="1" t="s">
        <v>72</v>
      </c>
      <c r="U359" s="1" t="s">
        <v>491</v>
      </c>
      <c r="V359" s="1" t="s">
        <v>492</v>
      </c>
      <c r="W359" s="1" t="s">
        <v>126</v>
      </c>
      <c r="X359" s="1">
        <v>45</v>
      </c>
      <c r="Y359" s="1" t="s">
        <v>88</v>
      </c>
      <c r="Z359" s="1">
        <v>5.4</v>
      </c>
      <c r="AA359" s="1" t="s">
        <v>414</v>
      </c>
      <c r="AB359" s="1" t="s">
        <v>90</v>
      </c>
      <c r="AC359" s="1" t="s">
        <v>91</v>
      </c>
      <c r="AD359" s="1" t="s">
        <v>92</v>
      </c>
      <c r="AE359" s="1" t="s">
        <v>72</v>
      </c>
      <c r="AF359" s="1" t="s">
        <v>244</v>
      </c>
      <c r="AG359" s="1">
        <v>1</v>
      </c>
      <c r="AH359" s="21" t="s">
        <v>1471</v>
      </c>
      <c r="AI359" s="1" t="s">
        <v>72</v>
      </c>
      <c r="AJ359" s="1" t="s">
        <v>72</v>
      </c>
      <c r="AK359" s="1" t="s">
        <v>493</v>
      </c>
      <c r="AL359" s="1" t="s">
        <v>72</v>
      </c>
      <c r="AM359" s="1" t="s">
        <v>72</v>
      </c>
      <c r="AN359" s="3">
        <v>44652</v>
      </c>
      <c r="AO359" s="1" t="s">
        <v>2298</v>
      </c>
      <c r="AP359" s="1" t="s">
        <v>2299</v>
      </c>
      <c r="AQ359" s="1" t="s">
        <v>1675</v>
      </c>
      <c r="AR359" s="1">
        <v>15</v>
      </c>
      <c r="AS359" s="1" t="s">
        <v>95</v>
      </c>
      <c r="AT359" s="1" t="s">
        <v>75</v>
      </c>
      <c r="AU359" s="1" t="s">
        <v>75</v>
      </c>
      <c r="AV359" s="1" t="s">
        <v>88</v>
      </c>
      <c r="AW359" s="1" t="s">
        <v>72</v>
      </c>
      <c r="AX359" s="1" t="s">
        <v>72</v>
      </c>
      <c r="AY359" s="1" t="s">
        <v>2250</v>
      </c>
      <c r="AZ359" s="1" t="s">
        <v>72</v>
      </c>
      <c r="BA359" s="1">
        <v>77</v>
      </c>
      <c r="BB359" s="1" t="s">
        <v>72</v>
      </c>
      <c r="BC359" s="1"/>
    </row>
    <row r="360" spans="1:55" ht="18.600000000000001" customHeight="1">
      <c r="A360" s="1" t="s">
        <v>2300</v>
      </c>
      <c r="B360" s="1">
        <v>220076</v>
      </c>
      <c r="C360" s="1" t="s">
        <v>71</v>
      </c>
      <c r="D360" s="3">
        <v>44652</v>
      </c>
      <c r="E360" s="1" t="s">
        <v>1896</v>
      </c>
      <c r="F360" s="1" t="s">
        <v>2301</v>
      </c>
      <c r="G360" s="1" t="s">
        <v>75</v>
      </c>
      <c r="H360" s="1" t="s">
        <v>1462</v>
      </c>
      <c r="I360" s="1" t="s">
        <v>77</v>
      </c>
      <c r="J360" s="1" t="s">
        <v>78</v>
      </c>
      <c r="K360" s="1" t="s">
        <v>78</v>
      </c>
      <c r="L360" s="1" t="s">
        <v>1898</v>
      </c>
      <c r="M360" s="1" t="s">
        <v>1927</v>
      </c>
      <c r="N360" s="34" t="s">
        <v>72</v>
      </c>
      <c r="O360" s="1" t="s">
        <v>847</v>
      </c>
      <c r="P360" s="1" t="s">
        <v>83</v>
      </c>
      <c r="Q360" s="1" t="s">
        <v>2161</v>
      </c>
      <c r="R360" s="1" t="s">
        <v>9043</v>
      </c>
      <c r="S360" s="1" t="s">
        <v>490</v>
      </c>
      <c r="T360" s="1" t="s">
        <v>72</v>
      </c>
      <c r="U360" s="1" t="s">
        <v>491</v>
      </c>
      <c r="V360" s="1" t="s">
        <v>1147</v>
      </c>
      <c r="W360" s="1" t="s">
        <v>87</v>
      </c>
      <c r="X360" s="1">
        <v>50</v>
      </c>
      <c r="Y360" s="1" t="s">
        <v>88</v>
      </c>
      <c r="Z360" s="1">
        <v>5.0999999999999996</v>
      </c>
      <c r="AA360" s="1" t="s">
        <v>299</v>
      </c>
      <c r="AB360" s="1" t="s">
        <v>90</v>
      </c>
      <c r="AC360" s="1" t="s">
        <v>91</v>
      </c>
      <c r="AD360" s="1" t="s">
        <v>92</v>
      </c>
      <c r="AE360" s="1" t="s">
        <v>72</v>
      </c>
      <c r="AF360" s="1" t="s">
        <v>72</v>
      </c>
      <c r="AG360" s="1" t="s">
        <v>72</v>
      </c>
      <c r="AH360" s="1" t="s">
        <v>72</v>
      </c>
      <c r="AI360" s="1" t="s">
        <v>72</v>
      </c>
      <c r="AJ360" s="1" t="s">
        <v>72</v>
      </c>
      <c r="AK360" s="1" t="s">
        <v>493</v>
      </c>
      <c r="AL360" s="1" t="s">
        <v>72</v>
      </c>
      <c r="AM360" s="1" t="s">
        <v>72</v>
      </c>
      <c r="AN360" s="3">
        <v>44652</v>
      </c>
      <c r="AO360" s="1" t="s">
        <v>1610</v>
      </c>
      <c r="AP360" s="1" t="s">
        <v>1610</v>
      </c>
      <c r="AQ360" s="1" t="s">
        <v>1675</v>
      </c>
      <c r="AR360" s="1">
        <v>15</v>
      </c>
      <c r="AS360" s="1" t="s">
        <v>1934</v>
      </c>
      <c r="AT360" s="1" t="s">
        <v>75</v>
      </c>
      <c r="AU360" s="1" t="s">
        <v>72</v>
      </c>
      <c r="AV360" s="1" t="s">
        <v>88</v>
      </c>
      <c r="AW360" s="1" t="s">
        <v>96</v>
      </c>
      <c r="AX360" s="1" t="s">
        <v>72</v>
      </c>
      <c r="AY360" s="1" t="s">
        <v>1343</v>
      </c>
      <c r="AZ360" s="1" t="s">
        <v>72</v>
      </c>
      <c r="BA360" s="1">
        <v>27</v>
      </c>
      <c r="BB360" s="1" t="s">
        <v>160</v>
      </c>
      <c r="BC360" s="1" t="s">
        <v>707</v>
      </c>
    </row>
    <row r="361" spans="1:55" ht="18.600000000000001" customHeight="1">
      <c r="A361" s="1">
        <v>220077</v>
      </c>
      <c r="B361" s="1">
        <v>220077</v>
      </c>
      <c r="C361" s="1" t="s">
        <v>71</v>
      </c>
      <c r="D361" s="3">
        <v>44655</v>
      </c>
      <c r="E361" s="1" t="s">
        <v>2302</v>
      </c>
      <c r="F361" s="1" t="s">
        <v>2303</v>
      </c>
      <c r="G361" s="1" t="s">
        <v>75</v>
      </c>
      <c r="H361" s="1" t="s">
        <v>170</v>
      </c>
      <c r="I361" s="1" t="s">
        <v>473</v>
      </c>
      <c r="J361" s="1" t="s">
        <v>172</v>
      </c>
      <c r="K361" s="1" t="s">
        <v>172</v>
      </c>
      <c r="L361" s="1" t="s">
        <v>1927</v>
      </c>
      <c r="M361" s="1" t="s">
        <v>1927</v>
      </c>
      <c r="N361" s="1" t="s">
        <v>2304</v>
      </c>
      <c r="O361" s="8" t="s">
        <v>2305</v>
      </c>
      <c r="P361" s="1" t="s">
        <v>2307</v>
      </c>
      <c r="Q361" s="1" t="s">
        <v>2307</v>
      </c>
      <c r="R361" s="1" t="s">
        <v>2308</v>
      </c>
      <c r="S361" s="1" t="s">
        <v>490</v>
      </c>
      <c r="T361" s="1" t="s">
        <v>72</v>
      </c>
      <c r="U361" s="1" t="s">
        <v>491</v>
      </c>
      <c r="V361" s="1" t="s">
        <v>492</v>
      </c>
      <c r="W361" s="1" t="s">
        <v>87</v>
      </c>
      <c r="X361" s="1">
        <v>51</v>
      </c>
      <c r="Y361" s="1" t="s">
        <v>88</v>
      </c>
      <c r="Z361" s="1">
        <v>4.9000000000000004</v>
      </c>
      <c r="AA361" s="1" t="s">
        <v>414</v>
      </c>
      <c r="AB361" s="1" t="s">
        <v>90</v>
      </c>
      <c r="AC361" s="1" t="s">
        <v>91</v>
      </c>
      <c r="AD361" s="1" t="s">
        <v>92</v>
      </c>
      <c r="AE361" s="1" t="s">
        <v>72</v>
      </c>
      <c r="AF361" s="1" t="s">
        <v>72</v>
      </c>
      <c r="AG361" s="1" t="s">
        <v>72</v>
      </c>
      <c r="AH361" s="1" t="s">
        <v>72</v>
      </c>
      <c r="AI361" s="1" t="s">
        <v>72</v>
      </c>
      <c r="AJ361" s="1" t="s">
        <v>72</v>
      </c>
      <c r="AK361" s="1" t="s">
        <v>493</v>
      </c>
      <c r="AL361" s="1" t="s">
        <v>72</v>
      </c>
      <c r="AM361" s="1" t="s">
        <v>72</v>
      </c>
      <c r="AN361" s="3">
        <v>44655</v>
      </c>
      <c r="AO361" s="1" t="s">
        <v>2309</v>
      </c>
      <c r="AP361" s="1" t="s">
        <v>2309</v>
      </c>
      <c r="AQ361" s="1" t="s">
        <v>72</v>
      </c>
      <c r="AR361" s="1">
        <v>15</v>
      </c>
      <c r="AS361" s="1" t="s">
        <v>183</v>
      </c>
      <c r="AT361" s="1" t="s">
        <v>72</v>
      </c>
      <c r="AU361" s="1" t="s">
        <v>72</v>
      </c>
      <c r="AV361" s="1" t="s">
        <v>88</v>
      </c>
      <c r="AW361" s="1" t="s">
        <v>79</v>
      </c>
      <c r="AX361" s="1" t="s">
        <v>2154</v>
      </c>
      <c r="AY361" s="6" t="s">
        <v>72</v>
      </c>
      <c r="AZ361" s="6" t="s">
        <v>72</v>
      </c>
      <c r="BA361" s="6" t="s">
        <v>72</v>
      </c>
      <c r="BB361" s="1" t="s">
        <v>160</v>
      </c>
      <c r="BC361" s="1"/>
    </row>
    <row r="362" spans="1:55" ht="18.600000000000001" customHeight="1">
      <c r="A362" s="1">
        <v>220078</v>
      </c>
      <c r="B362" s="1">
        <v>220078</v>
      </c>
      <c r="C362" s="1" t="s">
        <v>71</v>
      </c>
      <c r="D362" s="3">
        <v>44656</v>
      </c>
      <c r="E362" s="1" t="s">
        <v>1896</v>
      </c>
      <c r="F362" s="1" t="s">
        <v>2310</v>
      </c>
      <c r="G362" s="1" t="s">
        <v>75</v>
      </c>
      <c r="H362" s="1" t="s">
        <v>170</v>
      </c>
      <c r="I362" s="1" t="s">
        <v>473</v>
      </c>
      <c r="J362" s="1" t="s">
        <v>172</v>
      </c>
      <c r="K362" s="1" t="s">
        <v>78</v>
      </c>
      <c r="L362" s="1" t="s">
        <v>1927</v>
      </c>
      <c r="M362" s="1" t="s">
        <v>1927</v>
      </c>
      <c r="N362" s="1" t="s">
        <v>2311</v>
      </c>
      <c r="O362" s="75" t="s">
        <v>72</v>
      </c>
      <c r="P362" s="1" t="s">
        <v>813</v>
      </c>
      <c r="Q362" s="1" t="s">
        <v>813</v>
      </c>
      <c r="R362" s="1" t="s">
        <v>9057</v>
      </c>
      <c r="S362" s="1" t="s">
        <v>84</v>
      </c>
      <c r="T362" s="1" t="s">
        <v>72</v>
      </c>
      <c r="U362" s="1" t="s">
        <v>140</v>
      </c>
      <c r="V362" s="1" t="s">
        <v>141</v>
      </c>
      <c r="W362" s="1" t="s">
        <v>126</v>
      </c>
      <c r="X362" s="1">
        <v>65</v>
      </c>
      <c r="Y362" s="1" t="s">
        <v>88</v>
      </c>
      <c r="Z362" s="1">
        <v>5.9</v>
      </c>
      <c r="AA362" s="1" t="s">
        <v>414</v>
      </c>
      <c r="AB362" s="1" t="s">
        <v>90</v>
      </c>
      <c r="AC362" s="1" t="s">
        <v>91</v>
      </c>
      <c r="AD362" s="1" t="s">
        <v>1217</v>
      </c>
      <c r="AE362" s="1" t="s">
        <v>72</v>
      </c>
      <c r="AF362" s="1" t="s">
        <v>72</v>
      </c>
      <c r="AG362" s="1" t="s">
        <v>72</v>
      </c>
      <c r="AH362" s="1" t="s">
        <v>72</v>
      </c>
      <c r="AI362" s="1" t="s">
        <v>72</v>
      </c>
      <c r="AJ362" s="1" t="s">
        <v>72</v>
      </c>
      <c r="AK362" s="1" t="s">
        <v>220</v>
      </c>
      <c r="AL362" s="1" t="s">
        <v>72</v>
      </c>
      <c r="AM362" s="1" t="s">
        <v>72</v>
      </c>
      <c r="AN362" s="3">
        <v>44656</v>
      </c>
      <c r="AO362" s="1" t="s">
        <v>2312</v>
      </c>
      <c r="AP362" s="1" t="s">
        <v>2313</v>
      </c>
      <c r="AQ362" s="1" t="s">
        <v>1675</v>
      </c>
      <c r="AR362" s="1">
        <v>15</v>
      </c>
      <c r="AS362" s="1" t="s">
        <v>1934</v>
      </c>
      <c r="AT362" s="1" t="s">
        <v>75</v>
      </c>
      <c r="AU362" s="1" t="s">
        <v>75</v>
      </c>
      <c r="AV362" s="1" t="s">
        <v>88</v>
      </c>
      <c r="AW362" s="1" t="s">
        <v>79</v>
      </c>
      <c r="AX362" s="1" t="s">
        <v>2314</v>
      </c>
      <c r="AY362" s="6" t="s">
        <v>72</v>
      </c>
      <c r="AZ362" s="6" t="s">
        <v>72</v>
      </c>
      <c r="BA362" s="6" t="s">
        <v>72</v>
      </c>
      <c r="BB362" s="1" t="s">
        <v>160</v>
      </c>
      <c r="BC362" s="1"/>
    </row>
    <row r="363" spans="1:55" ht="18.600000000000001" customHeight="1">
      <c r="A363" s="1" t="s">
        <v>2315</v>
      </c>
      <c r="B363" s="1">
        <v>220079</v>
      </c>
      <c r="C363" s="1" t="s">
        <v>71</v>
      </c>
      <c r="D363" s="3">
        <v>44656</v>
      </c>
      <c r="E363" s="1" t="s">
        <v>1896</v>
      </c>
      <c r="F363" s="1" t="s">
        <v>2316</v>
      </c>
      <c r="G363" s="1" t="s">
        <v>75</v>
      </c>
      <c r="H363" s="1" t="s">
        <v>2317</v>
      </c>
      <c r="I363" s="1" t="s">
        <v>77</v>
      </c>
      <c r="J363" s="1" t="s">
        <v>172</v>
      </c>
      <c r="K363" s="1" t="s">
        <v>78</v>
      </c>
      <c r="L363" s="1" t="s">
        <v>1898</v>
      </c>
      <c r="M363" s="1" t="s">
        <v>1898</v>
      </c>
      <c r="N363" s="34" t="s">
        <v>72</v>
      </c>
      <c r="O363" s="1" t="s">
        <v>2318</v>
      </c>
      <c r="P363" s="1" t="s">
        <v>83</v>
      </c>
      <c r="Q363" s="1" t="s">
        <v>123</v>
      </c>
      <c r="R363" s="1" t="s">
        <v>9043</v>
      </c>
      <c r="S363" s="1" t="s">
        <v>490</v>
      </c>
      <c r="T363" s="1" t="s">
        <v>72</v>
      </c>
      <c r="U363" s="1" t="s">
        <v>2319</v>
      </c>
      <c r="V363" s="1" t="s">
        <v>2320</v>
      </c>
      <c r="W363" s="1" t="s">
        <v>87</v>
      </c>
      <c r="X363" s="1">
        <v>60</v>
      </c>
      <c r="Y363" s="1" t="s">
        <v>88</v>
      </c>
      <c r="Z363" s="1">
        <v>4.2</v>
      </c>
      <c r="AA363" s="1" t="s">
        <v>954</v>
      </c>
      <c r="AB363" s="1" t="s">
        <v>90</v>
      </c>
      <c r="AC363" s="1" t="s">
        <v>91</v>
      </c>
      <c r="AD363" s="1" t="s">
        <v>92</v>
      </c>
      <c r="AE363" s="1" t="s">
        <v>72</v>
      </c>
      <c r="AF363" s="1" t="s">
        <v>72</v>
      </c>
      <c r="AG363" s="1" t="s">
        <v>72</v>
      </c>
      <c r="AH363" s="1" t="s">
        <v>72</v>
      </c>
      <c r="AI363" s="1" t="s">
        <v>72</v>
      </c>
      <c r="AJ363" s="1" t="s">
        <v>72</v>
      </c>
      <c r="AK363" s="1" t="s">
        <v>493</v>
      </c>
      <c r="AL363" s="1" t="s">
        <v>72</v>
      </c>
      <c r="AM363" s="1" t="s">
        <v>72</v>
      </c>
      <c r="AN363" s="3">
        <v>44656</v>
      </c>
      <c r="AO363" s="6" t="s">
        <v>72</v>
      </c>
      <c r="AP363" s="6" t="s">
        <v>72</v>
      </c>
      <c r="AQ363" s="1" t="s">
        <v>1794</v>
      </c>
      <c r="AR363" s="1">
        <v>15</v>
      </c>
      <c r="AS363" s="1" t="s">
        <v>95</v>
      </c>
      <c r="AT363" s="1" t="s">
        <v>75</v>
      </c>
      <c r="AU363" s="6" t="s">
        <v>72</v>
      </c>
      <c r="AV363" s="1" t="s">
        <v>88</v>
      </c>
      <c r="AW363" s="6" t="s">
        <v>72</v>
      </c>
      <c r="AX363" s="6" t="s">
        <v>72</v>
      </c>
      <c r="AY363" s="1" t="s">
        <v>2321</v>
      </c>
      <c r="AZ363" s="1" t="s">
        <v>72</v>
      </c>
      <c r="BA363" s="1">
        <v>14</v>
      </c>
      <c r="BB363" s="21" t="s">
        <v>100</v>
      </c>
      <c r="BC363" s="1"/>
    </row>
    <row r="364" spans="1:55" ht="18.600000000000001" customHeight="1">
      <c r="A364" s="1" t="s">
        <v>2322</v>
      </c>
      <c r="B364" s="1">
        <v>220080</v>
      </c>
      <c r="C364" s="1" t="s">
        <v>71</v>
      </c>
      <c r="D364" s="3">
        <v>44659</v>
      </c>
      <c r="E364" s="1" t="s">
        <v>2302</v>
      </c>
      <c r="F364" s="1" t="s">
        <v>2323</v>
      </c>
      <c r="G364" s="1" t="s">
        <v>75</v>
      </c>
      <c r="H364" s="1" t="s">
        <v>1462</v>
      </c>
      <c r="I364" s="1" t="s">
        <v>77</v>
      </c>
      <c r="J364" s="1" t="s">
        <v>78</v>
      </c>
      <c r="K364" s="1" t="s">
        <v>78</v>
      </c>
      <c r="L364" s="1" t="s">
        <v>1898</v>
      </c>
      <c r="M364" s="1" t="s">
        <v>1898</v>
      </c>
      <c r="N364" s="1" t="s">
        <v>2324</v>
      </c>
      <c r="O364" s="1" t="s">
        <v>2325</v>
      </c>
      <c r="P364" s="1" t="s">
        <v>2307</v>
      </c>
      <c r="Q364" s="1" t="s">
        <v>2307</v>
      </c>
      <c r="R364" s="1" t="s">
        <v>2308</v>
      </c>
      <c r="S364" s="1" t="s">
        <v>490</v>
      </c>
      <c r="T364" s="1" t="s">
        <v>72</v>
      </c>
      <c r="U364" s="1" t="s">
        <v>491</v>
      </c>
      <c r="V364" s="1" t="s">
        <v>492</v>
      </c>
      <c r="W364" s="1" t="s">
        <v>87</v>
      </c>
      <c r="X364" s="1">
        <v>55</v>
      </c>
      <c r="Y364" s="1" t="s">
        <v>88</v>
      </c>
      <c r="Z364" s="39">
        <v>6</v>
      </c>
      <c r="AA364" s="1" t="s">
        <v>414</v>
      </c>
      <c r="AB364" s="1" t="s">
        <v>90</v>
      </c>
      <c r="AC364" s="1" t="s">
        <v>91</v>
      </c>
      <c r="AD364" s="1" t="s">
        <v>92</v>
      </c>
      <c r="AE364" s="1" t="s">
        <v>72</v>
      </c>
      <c r="AF364" s="1" t="s">
        <v>244</v>
      </c>
      <c r="AG364" s="1" t="s">
        <v>72</v>
      </c>
      <c r="AH364" s="1" t="s">
        <v>2326</v>
      </c>
      <c r="AI364" s="1" t="s">
        <v>72</v>
      </c>
      <c r="AJ364" s="1" t="s">
        <v>72</v>
      </c>
      <c r="AK364" s="1" t="s">
        <v>2327</v>
      </c>
      <c r="AL364" s="1" t="s">
        <v>72</v>
      </c>
      <c r="AM364" s="1" t="s">
        <v>72</v>
      </c>
      <c r="AN364" s="3">
        <v>44659</v>
      </c>
      <c r="AO364" s="1" t="s">
        <v>2328</v>
      </c>
      <c r="AP364" s="1" t="s">
        <v>2328</v>
      </c>
      <c r="AQ364" s="1" t="s">
        <v>1794</v>
      </c>
      <c r="AR364" s="1">
        <v>15</v>
      </c>
      <c r="AS364" s="1" t="s">
        <v>1934</v>
      </c>
      <c r="AT364" s="1" t="s">
        <v>75</v>
      </c>
      <c r="AU364" s="1" t="s">
        <v>75</v>
      </c>
      <c r="AV364" s="1" t="s">
        <v>88</v>
      </c>
      <c r="AW364" s="1" t="s">
        <v>96</v>
      </c>
      <c r="AX364" s="1" t="s">
        <v>72</v>
      </c>
      <c r="AY364" s="1" t="s">
        <v>1593</v>
      </c>
      <c r="AZ364" s="1" t="s">
        <v>72</v>
      </c>
      <c r="BA364" s="1">
        <v>28</v>
      </c>
      <c r="BB364" s="21" t="s">
        <v>100</v>
      </c>
      <c r="BC364" s="1"/>
    </row>
    <row r="365" spans="1:55" ht="18.600000000000001" customHeight="1">
      <c r="A365" s="1" t="s">
        <v>2329</v>
      </c>
      <c r="B365" s="1">
        <v>220081</v>
      </c>
      <c r="C365" s="1" t="s">
        <v>497</v>
      </c>
      <c r="D365" s="3">
        <v>44660</v>
      </c>
      <c r="E365" s="1" t="s">
        <v>1896</v>
      </c>
      <c r="F365" s="1" t="s">
        <v>2330</v>
      </c>
      <c r="G365" s="1" t="s">
        <v>75</v>
      </c>
      <c r="H365" s="1" t="s">
        <v>2247</v>
      </c>
      <c r="I365" s="1" t="s">
        <v>497</v>
      </c>
      <c r="J365" s="1" t="s">
        <v>78</v>
      </c>
      <c r="K365" s="1" t="s">
        <v>78</v>
      </c>
      <c r="L365" s="1" t="s">
        <v>1898</v>
      </c>
      <c r="M365" s="1" t="s">
        <v>1898</v>
      </c>
      <c r="N365" s="34" t="s">
        <v>72</v>
      </c>
      <c r="O365" s="1" t="s">
        <v>2331</v>
      </c>
      <c r="P365" s="1" t="s">
        <v>813</v>
      </c>
      <c r="Q365" s="1" t="s">
        <v>813</v>
      </c>
      <c r="R365" s="1" t="s">
        <v>9057</v>
      </c>
      <c r="S365" s="1" t="s">
        <v>490</v>
      </c>
      <c r="T365" s="1" t="s">
        <v>72</v>
      </c>
      <c r="U365" s="1" t="s">
        <v>491</v>
      </c>
      <c r="V365" s="1" t="s">
        <v>492</v>
      </c>
      <c r="W365" s="1" t="s">
        <v>87</v>
      </c>
      <c r="X365" s="1">
        <v>69</v>
      </c>
      <c r="Y365" s="1" t="s">
        <v>88</v>
      </c>
      <c r="Z365" s="1">
        <v>5.3</v>
      </c>
      <c r="AA365" s="1" t="s">
        <v>299</v>
      </c>
      <c r="AB365" s="1" t="s">
        <v>90</v>
      </c>
      <c r="AC365" s="1" t="s">
        <v>91</v>
      </c>
      <c r="AD365" s="1" t="s">
        <v>92</v>
      </c>
      <c r="AE365" s="1" t="s">
        <v>72</v>
      </c>
      <c r="AF365" s="1" t="s">
        <v>244</v>
      </c>
      <c r="AG365" s="1">
        <v>1</v>
      </c>
      <c r="AH365" s="21" t="s">
        <v>2216</v>
      </c>
      <c r="AI365" s="1" t="s">
        <v>72</v>
      </c>
      <c r="AJ365" s="1" t="s">
        <v>72</v>
      </c>
      <c r="AK365" s="1" t="s">
        <v>72</v>
      </c>
      <c r="AL365" s="1" t="s">
        <v>72</v>
      </c>
      <c r="AM365" s="1" t="s">
        <v>72</v>
      </c>
      <c r="AN365" s="3">
        <v>44660</v>
      </c>
      <c r="AO365" s="1" t="s">
        <v>2332</v>
      </c>
      <c r="AP365" s="1" t="s">
        <v>2332</v>
      </c>
      <c r="AQ365" s="1" t="s">
        <v>1675</v>
      </c>
      <c r="AR365" s="1">
        <v>15</v>
      </c>
      <c r="AS365" s="1" t="s">
        <v>95</v>
      </c>
      <c r="AT365" s="1" t="s">
        <v>75</v>
      </c>
      <c r="AU365" s="1" t="s">
        <v>75</v>
      </c>
      <c r="AV365" s="1" t="s">
        <v>88</v>
      </c>
      <c r="AW365" s="1" t="s">
        <v>72</v>
      </c>
      <c r="AX365" s="1" t="s">
        <v>72</v>
      </c>
      <c r="AY365" s="1" t="s">
        <v>2250</v>
      </c>
      <c r="AZ365" s="1" t="s">
        <v>72</v>
      </c>
      <c r="BA365" s="1">
        <v>77</v>
      </c>
      <c r="BB365" s="1" t="s">
        <v>72</v>
      </c>
      <c r="BC365" s="1"/>
    </row>
    <row r="366" spans="1:55" ht="18.600000000000001" customHeight="1">
      <c r="A366" s="1">
        <v>220082</v>
      </c>
      <c r="B366" s="1">
        <v>220082</v>
      </c>
      <c r="C366" s="1" t="s">
        <v>71</v>
      </c>
      <c r="D366" s="3">
        <v>44662</v>
      </c>
      <c r="E366" s="1" t="s">
        <v>1896</v>
      </c>
      <c r="F366" s="1" t="s">
        <v>2333</v>
      </c>
      <c r="G366" s="1" t="s">
        <v>75</v>
      </c>
      <c r="H366" s="1" t="s">
        <v>170</v>
      </c>
      <c r="I366" s="1" t="s">
        <v>473</v>
      </c>
      <c r="J366" s="1" t="s">
        <v>78</v>
      </c>
      <c r="K366" s="1" t="s">
        <v>172</v>
      </c>
      <c r="L366" s="1" t="s">
        <v>1927</v>
      </c>
      <c r="M366" s="1" t="s">
        <v>1927</v>
      </c>
      <c r="N366" s="1" t="s">
        <v>2334</v>
      </c>
      <c r="O366" s="75" t="s">
        <v>72</v>
      </c>
      <c r="P366" s="1" t="s">
        <v>813</v>
      </c>
      <c r="Q366" s="1" t="s">
        <v>813</v>
      </c>
      <c r="R366" s="1" t="s">
        <v>9057</v>
      </c>
      <c r="S366" s="1" t="s">
        <v>84</v>
      </c>
      <c r="T366" s="1" t="s">
        <v>72</v>
      </c>
      <c r="U366" s="1" t="s">
        <v>140</v>
      </c>
      <c r="V366" s="1" t="s">
        <v>141</v>
      </c>
      <c r="W366" s="1" t="s">
        <v>126</v>
      </c>
      <c r="X366" s="1">
        <v>50</v>
      </c>
      <c r="Y366" s="1" t="s">
        <v>88</v>
      </c>
      <c r="Z366" s="1">
        <v>4.2</v>
      </c>
      <c r="AA366" s="1" t="s">
        <v>954</v>
      </c>
      <c r="AB366" s="1" t="s">
        <v>90</v>
      </c>
      <c r="AC366" s="1" t="s">
        <v>91</v>
      </c>
      <c r="AD366" s="1" t="s">
        <v>1217</v>
      </c>
      <c r="AE366" s="1" t="s">
        <v>72</v>
      </c>
      <c r="AF366" s="1" t="s">
        <v>72</v>
      </c>
      <c r="AG366" s="1" t="s">
        <v>72</v>
      </c>
      <c r="AH366" s="1" t="s">
        <v>72</v>
      </c>
      <c r="AI366" s="1" t="s">
        <v>72</v>
      </c>
      <c r="AJ366" s="1" t="s">
        <v>72</v>
      </c>
      <c r="AK366" s="1" t="s">
        <v>220</v>
      </c>
      <c r="AL366" s="1" t="s">
        <v>72</v>
      </c>
      <c r="AM366" s="1" t="s">
        <v>72</v>
      </c>
      <c r="AN366" s="3">
        <v>44662</v>
      </c>
      <c r="AO366" s="1" t="s">
        <v>2335</v>
      </c>
      <c r="AP366" s="1" t="s">
        <v>2335</v>
      </c>
      <c r="AQ366" s="1" t="s">
        <v>1675</v>
      </c>
      <c r="AR366" s="1">
        <v>4</v>
      </c>
      <c r="AS366" s="1" t="s">
        <v>742</v>
      </c>
      <c r="AT366" s="1" t="s">
        <v>88</v>
      </c>
      <c r="AU366" s="1" t="s">
        <v>88</v>
      </c>
      <c r="AV366" s="1" t="s">
        <v>88</v>
      </c>
      <c r="AW366" s="1" t="s">
        <v>72</v>
      </c>
      <c r="AX366" s="1" t="s">
        <v>2140</v>
      </c>
      <c r="AY366" s="6" t="s">
        <v>72</v>
      </c>
      <c r="AZ366" s="6" t="s">
        <v>72</v>
      </c>
      <c r="BA366" s="6" t="s">
        <v>72</v>
      </c>
      <c r="BB366" s="1" t="s">
        <v>160</v>
      </c>
      <c r="BC366" s="1"/>
    </row>
    <row r="367" spans="1:55" ht="18.600000000000001" customHeight="1">
      <c r="A367" s="1">
        <v>220083</v>
      </c>
      <c r="B367" s="1">
        <v>220083</v>
      </c>
      <c r="C367" s="1" t="s">
        <v>71</v>
      </c>
      <c r="D367" s="3">
        <v>44662</v>
      </c>
      <c r="E367" s="1" t="s">
        <v>1896</v>
      </c>
      <c r="F367" s="1" t="s">
        <v>2336</v>
      </c>
      <c r="G367" s="1" t="s">
        <v>75</v>
      </c>
      <c r="H367" s="1" t="s">
        <v>170</v>
      </c>
      <c r="I367" s="1" t="s">
        <v>473</v>
      </c>
      <c r="J367" s="1" t="s">
        <v>172</v>
      </c>
      <c r="K367" s="1" t="s">
        <v>78</v>
      </c>
      <c r="L367" s="1" t="s">
        <v>1927</v>
      </c>
      <c r="M367" s="1" t="s">
        <v>1927</v>
      </c>
      <c r="N367" s="1" t="s">
        <v>2337</v>
      </c>
      <c r="O367" s="75" t="s">
        <v>72</v>
      </c>
      <c r="P367" s="1" t="s">
        <v>778</v>
      </c>
      <c r="Q367" s="1" t="s">
        <v>779</v>
      </c>
      <c r="R367" s="1" t="s">
        <v>9036</v>
      </c>
      <c r="S367" s="1" t="s">
        <v>84</v>
      </c>
      <c r="T367" s="1" t="s">
        <v>72</v>
      </c>
      <c r="U367" s="1" t="s">
        <v>140</v>
      </c>
      <c r="V367" s="1" t="s">
        <v>140</v>
      </c>
      <c r="W367" s="1" t="s">
        <v>126</v>
      </c>
      <c r="X367" s="1">
        <v>69</v>
      </c>
      <c r="Y367" s="1" t="s">
        <v>88</v>
      </c>
      <c r="Z367" s="1">
        <v>5.4</v>
      </c>
      <c r="AA367" s="1" t="s">
        <v>299</v>
      </c>
      <c r="AB367" s="1" t="s">
        <v>90</v>
      </c>
      <c r="AC367" s="1" t="s">
        <v>91</v>
      </c>
      <c r="AD367" s="1" t="s">
        <v>92</v>
      </c>
      <c r="AE367" s="1" t="s">
        <v>72</v>
      </c>
      <c r="AF367" s="1" t="s">
        <v>229</v>
      </c>
      <c r="AG367" s="1" t="s">
        <v>72</v>
      </c>
      <c r="AH367" s="1" t="s">
        <v>2338</v>
      </c>
      <c r="AI367" s="1" t="s">
        <v>72</v>
      </c>
      <c r="AJ367" s="1" t="s">
        <v>72</v>
      </c>
      <c r="AK367" s="1" t="s">
        <v>220</v>
      </c>
      <c r="AL367" s="1" t="s">
        <v>72</v>
      </c>
      <c r="AM367" s="1" t="s">
        <v>72</v>
      </c>
      <c r="AN367" s="3">
        <v>44662</v>
      </c>
      <c r="AO367" s="4" t="s">
        <v>2339</v>
      </c>
      <c r="AP367" s="4" t="s">
        <v>2339</v>
      </c>
      <c r="AQ367" s="1" t="s">
        <v>72</v>
      </c>
      <c r="AR367" s="1">
        <v>4</v>
      </c>
      <c r="AS367" s="1" t="s">
        <v>742</v>
      </c>
      <c r="AT367" s="1" t="s">
        <v>75</v>
      </c>
      <c r="AU367" s="1" t="s">
        <v>75</v>
      </c>
      <c r="AV367" s="1" t="s">
        <v>88</v>
      </c>
      <c r="AW367" s="1" t="s">
        <v>79</v>
      </c>
      <c r="AX367" s="1" t="s">
        <v>2154</v>
      </c>
      <c r="AY367" s="6" t="s">
        <v>72</v>
      </c>
      <c r="AZ367" s="6" t="s">
        <v>72</v>
      </c>
      <c r="BA367" s="6" t="s">
        <v>72</v>
      </c>
      <c r="BB367" s="1" t="s">
        <v>160</v>
      </c>
      <c r="BC367" s="1"/>
    </row>
    <row r="368" spans="1:55" ht="18.600000000000001" customHeight="1">
      <c r="A368" s="1" t="s">
        <v>2340</v>
      </c>
      <c r="B368" s="1">
        <v>220084</v>
      </c>
      <c r="C368" s="1" t="s">
        <v>497</v>
      </c>
      <c r="D368" s="3">
        <v>44664</v>
      </c>
      <c r="E368" s="1" t="s">
        <v>1896</v>
      </c>
      <c r="F368" s="1" t="s">
        <v>2341</v>
      </c>
      <c r="G368" s="1" t="s">
        <v>75</v>
      </c>
      <c r="H368" s="1" t="s">
        <v>2342</v>
      </c>
      <c r="I368" s="1" t="s">
        <v>497</v>
      </c>
      <c r="J368" s="1" t="s">
        <v>78</v>
      </c>
      <c r="K368" s="1" t="s">
        <v>78</v>
      </c>
      <c r="L368" s="1" t="s">
        <v>1898</v>
      </c>
      <c r="M368" s="1" t="s">
        <v>1898</v>
      </c>
      <c r="N368" s="34" t="s">
        <v>72</v>
      </c>
      <c r="O368" s="1" t="s">
        <v>2343</v>
      </c>
      <c r="P368" s="1" t="s">
        <v>813</v>
      </c>
      <c r="Q368" s="1" t="s">
        <v>813</v>
      </c>
      <c r="R368" s="1" t="s">
        <v>9057</v>
      </c>
      <c r="S368" s="1" t="s">
        <v>84</v>
      </c>
      <c r="T368" s="1" t="s">
        <v>72</v>
      </c>
      <c r="U368" s="1" t="s">
        <v>140</v>
      </c>
      <c r="V368" s="1" t="s">
        <v>140</v>
      </c>
      <c r="W368" s="1" t="s">
        <v>126</v>
      </c>
      <c r="X368" s="1">
        <v>53</v>
      </c>
      <c r="Y368" s="1" t="s">
        <v>88</v>
      </c>
      <c r="Z368" s="1">
        <v>5.9</v>
      </c>
      <c r="AA368" s="1" t="s">
        <v>2344</v>
      </c>
      <c r="AB368" s="1" t="s">
        <v>90</v>
      </c>
      <c r="AC368" s="1" t="s">
        <v>91</v>
      </c>
      <c r="AD368" s="1" t="s">
        <v>92</v>
      </c>
      <c r="AE368" s="1" t="s">
        <v>72</v>
      </c>
      <c r="AF368" s="1" t="s">
        <v>229</v>
      </c>
      <c r="AG368" s="1">
        <v>2</v>
      </c>
      <c r="AH368" s="21" t="s">
        <v>933</v>
      </c>
      <c r="AI368" s="1" t="s">
        <v>72</v>
      </c>
      <c r="AJ368" s="1" t="s">
        <v>72</v>
      </c>
      <c r="AK368" s="1" t="s">
        <v>220</v>
      </c>
      <c r="AL368" s="1" t="s">
        <v>72</v>
      </c>
      <c r="AM368" s="1" t="s">
        <v>72</v>
      </c>
      <c r="AN368" s="3">
        <v>44664</v>
      </c>
      <c r="AO368" s="1" t="s">
        <v>2345</v>
      </c>
      <c r="AP368" s="1" t="s">
        <v>2345</v>
      </c>
      <c r="AQ368" s="1" t="s">
        <v>1675</v>
      </c>
      <c r="AR368" s="1">
        <v>4</v>
      </c>
      <c r="AS368" s="1" t="s">
        <v>742</v>
      </c>
      <c r="AT368" s="1" t="s">
        <v>75</v>
      </c>
      <c r="AU368" s="1" t="s">
        <v>75</v>
      </c>
      <c r="AV368" s="1" t="s">
        <v>88</v>
      </c>
      <c r="AW368" s="1" t="s">
        <v>96</v>
      </c>
      <c r="AX368" s="1" t="s">
        <v>72</v>
      </c>
      <c r="AY368" s="1" t="s">
        <v>1343</v>
      </c>
      <c r="AZ368" s="1" t="s">
        <v>72</v>
      </c>
      <c r="BA368" s="1">
        <v>47</v>
      </c>
      <c r="BB368" s="1" t="s">
        <v>99</v>
      </c>
      <c r="BC368" s="1"/>
    </row>
    <row r="369" spans="1:55" ht="18.600000000000001" customHeight="1">
      <c r="A369" s="1" t="s">
        <v>2348</v>
      </c>
      <c r="B369" s="1">
        <v>220085</v>
      </c>
      <c r="C369" s="1" t="s">
        <v>497</v>
      </c>
      <c r="D369" s="3">
        <v>44667</v>
      </c>
      <c r="E369" s="1" t="s">
        <v>1896</v>
      </c>
      <c r="F369" s="1" t="s">
        <v>2349</v>
      </c>
      <c r="G369" s="1" t="s">
        <v>75</v>
      </c>
      <c r="H369" s="1" t="s">
        <v>2342</v>
      </c>
      <c r="I369" s="1" t="s">
        <v>497</v>
      </c>
      <c r="J369" s="1" t="s">
        <v>78</v>
      </c>
      <c r="K369" s="1" t="s">
        <v>78</v>
      </c>
      <c r="L369" s="1" t="s">
        <v>1898</v>
      </c>
      <c r="M369" s="1" t="s">
        <v>1898</v>
      </c>
      <c r="N369" s="34" t="s">
        <v>72</v>
      </c>
      <c r="O369" s="1" t="s">
        <v>2350</v>
      </c>
      <c r="P369" s="1" t="s">
        <v>813</v>
      </c>
      <c r="Q369" s="1" t="s">
        <v>813</v>
      </c>
      <c r="R369" s="1" t="s">
        <v>9057</v>
      </c>
      <c r="S369" s="1" t="s">
        <v>84</v>
      </c>
      <c r="T369" s="1" t="s">
        <v>72</v>
      </c>
      <c r="U369" s="1" t="s">
        <v>140</v>
      </c>
      <c r="V369" s="1" t="s">
        <v>181</v>
      </c>
      <c r="W369" s="1" t="s">
        <v>126</v>
      </c>
      <c r="X369" s="1">
        <v>45</v>
      </c>
      <c r="Y369" s="1" t="s">
        <v>88</v>
      </c>
      <c r="Z369" s="1">
        <v>5.0999999999999996</v>
      </c>
      <c r="AA369" s="1" t="s">
        <v>299</v>
      </c>
      <c r="AB369" s="1" t="s">
        <v>90</v>
      </c>
      <c r="AC369" s="1" t="s">
        <v>91</v>
      </c>
      <c r="AD369" s="1" t="s">
        <v>92</v>
      </c>
      <c r="AE369" s="1" t="s">
        <v>72</v>
      </c>
      <c r="AF369" s="1" t="s">
        <v>254</v>
      </c>
      <c r="AG369" s="1">
        <v>2</v>
      </c>
      <c r="AH369" s="21" t="s">
        <v>1322</v>
      </c>
      <c r="AI369" s="1" t="s">
        <v>72</v>
      </c>
      <c r="AJ369" s="1" t="s">
        <v>72</v>
      </c>
      <c r="AK369" s="1" t="s">
        <v>220</v>
      </c>
      <c r="AL369" s="1" t="s">
        <v>72</v>
      </c>
      <c r="AM369" s="1" t="s">
        <v>72</v>
      </c>
      <c r="AN369" s="3">
        <v>44667</v>
      </c>
      <c r="AO369" s="1" t="s">
        <v>1512</v>
      </c>
      <c r="AP369" s="1" t="s">
        <v>1512</v>
      </c>
      <c r="AQ369" s="1" t="s">
        <v>1675</v>
      </c>
      <c r="AR369" s="1">
        <v>4</v>
      </c>
      <c r="AS369" s="1" t="s">
        <v>742</v>
      </c>
      <c r="AT369" s="1" t="s">
        <v>75</v>
      </c>
      <c r="AU369" s="1" t="s">
        <v>75</v>
      </c>
      <c r="AV369" s="1" t="s">
        <v>88</v>
      </c>
      <c r="AW369" s="1" t="s">
        <v>96</v>
      </c>
      <c r="AX369" s="1" t="s">
        <v>72</v>
      </c>
      <c r="AY369" s="1" t="s">
        <v>72</v>
      </c>
      <c r="AZ369" s="1" t="s">
        <v>72</v>
      </c>
      <c r="BA369" s="1" t="s">
        <v>72</v>
      </c>
      <c r="BB369" s="1" t="s">
        <v>99</v>
      </c>
      <c r="BC369" s="1"/>
    </row>
    <row r="370" spans="1:55" ht="18.600000000000001" customHeight="1">
      <c r="A370" s="1" t="s">
        <v>2353</v>
      </c>
      <c r="B370" s="1">
        <v>220086</v>
      </c>
      <c r="C370" s="1" t="s">
        <v>497</v>
      </c>
      <c r="D370" s="3">
        <v>44667</v>
      </c>
      <c r="E370" s="1" t="s">
        <v>1896</v>
      </c>
      <c r="F370" s="1" t="s">
        <v>2354</v>
      </c>
      <c r="G370" s="1" t="s">
        <v>75</v>
      </c>
      <c r="H370" s="1" t="s">
        <v>2342</v>
      </c>
      <c r="I370" s="1" t="s">
        <v>497</v>
      </c>
      <c r="J370" s="1" t="s">
        <v>78</v>
      </c>
      <c r="K370" s="1" t="s">
        <v>78</v>
      </c>
      <c r="L370" s="1" t="s">
        <v>1898</v>
      </c>
      <c r="M370" s="1" t="s">
        <v>1898</v>
      </c>
      <c r="N370" s="34" t="s">
        <v>72</v>
      </c>
      <c r="O370" s="1" t="s">
        <v>2355</v>
      </c>
      <c r="P370" s="1" t="s">
        <v>83</v>
      </c>
      <c r="Q370" s="1" t="s">
        <v>2161</v>
      </c>
      <c r="R370" s="1" t="s">
        <v>9043</v>
      </c>
      <c r="S370" s="1" t="s">
        <v>84</v>
      </c>
      <c r="T370" s="1" t="s">
        <v>72</v>
      </c>
      <c r="U370" s="1" t="s">
        <v>124</v>
      </c>
      <c r="V370" s="10" t="s">
        <v>2067</v>
      </c>
      <c r="W370" s="1" t="s">
        <v>87</v>
      </c>
      <c r="X370" s="1">
        <v>55</v>
      </c>
      <c r="Y370" s="1" t="s">
        <v>88</v>
      </c>
      <c r="Z370" s="1">
        <v>5.5</v>
      </c>
      <c r="AA370" s="1" t="s">
        <v>299</v>
      </c>
      <c r="AB370" s="1" t="s">
        <v>90</v>
      </c>
      <c r="AC370" s="1" t="s">
        <v>91</v>
      </c>
      <c r="AD370" s="1" t="s">
        <v>92</v>
      </c>
      <c r="AE370" s="1" t="s">
        <v>72</v>
      </c>
      <c r="AF370" s="1" t="s">
        <v>229</v>
      </c>
      <c r="AG370" s="1" t="s">
        <v>72</v>
      </c>
      <c r="AH370" s="1" t="s">
        <v>2356</v>
      </c>
      <c r="AI370" s="1" t="s">
        <v>72</v>
      </c>
      <c r="AJ370" s="1" t="s">
        <v>72</v>
      </c>
      <c r="AK370" s="1" t="s">
        <v>220</v>
      </c>
      <c r="AL370" s="1" t="s">
        <v>72</v>
      </c>
      <c r="AM370" s="1" t="s">
        <v>72</v>
      </c>
      <c r="AN370" s="3">
        <v>44667</v>
      </c>
      <c r="AO370" s="1" t="s">
        <v>2357</v>
      </c>
      <c r="AP370" s="1" t="s">
        <v>2357</v>
      </c>
      <c r="AQ370" s="1" t="s">
        <v>1675</v>
      </c>
      <c r="AR370" s="1">
        <v>4</v>
      </c>
      <c r="AS370" s="1" t="s">
        <v>742</v>
      </c>
      <c r="AT370" s="1" t="s">
        <v>75</v>
      </c>
      <c r="AU370" s="1" t="s">
        <v>75</v>
      </c>
      <c r="AV370" s="1" t="s">
        <v>88</v>
      </c>
      <c r="AW370" s="1" t="s">
        <v>96</v>
      </c>
      <c r="AX370" s="1" t="s">
        <v>72</v>
      </c>
      <c r="AY370" s="1" t="s">
        <v>72</v>
      </c>
      <c r="AZ370" s="1" t="s">
        <v>72</v>
      </c>
      <c r="BA370" s="1" t="s">
        <v>72</v>
      </c>
      <c r="BB370" s="1" t="s">
        <v>99</v>
      </c>
      <c r="BC370" s="1"/>
    </row>
    <row r="371" spans="1:55" ht="18.600000000000001" customHeight="1">
      <c r="A371" s="1" t="s">
        <v>2360</v>
      </c>
      <c r="B371" s="1">
        <v>220087</v>
      </c>
      <c r="C371" s="1" t="s">
        <v>71</v>
      </c>
      <c r="D371" s="3">
        <v>44670</v>
      </c>
      <c r="E371" s="1" t="s">
        <v>2302</v>
      </c>
      <c r="F371" s="1" t="s">
        <v>2361</v>
      </c>
      <c r="G371" s="1" t="s">
        <v>75</v>
      </c>
      <c r="H371" s="1" t="s">
        <v>1915</v>
      </c>
      <c r="I371" s="1" t="s">
        <v>77</v>
      </c>
      <c r="J371" s="1" t="s">
        <v>78</v>
      </c>
      <c r="K371" s="1" t="s">
        <v>78</v>
      </c>
      <c r="L371" s="1" t="s">
        <v>1898</v>
      </c>
      <c r="M371" s="1" t="s">
        <v>1927</v>
      </c>
      <c r="N371" s="34" t="s">
        <v>72</v>
      </c>
      <c r="O371" s="8" t="s">
        <v>2362</v>
      </c>
      <c r="P371" s="1" t="s">
        <v>2307</v>
      </c>
      <c r="Q371" s="1" t="s">
        <v>2307</v>
      </c>
      <c r="R371" s="1" t="s">
        <v>2363</v>
      </c>
      <c r="S371" s="1" t="s">
        <v>84</v>
      </c>
      <c r="T371" s="1" t="s">
        <v>72</v>
      </c>
      <c r="U371" s="1" t="s">
        <v>2364</v>
      </c>
      <c r="V371" s="1" t="s">
        <v>2365</v>
      </c>
      <c r="W371" s="1" t="s">
        <v>87</v>
      </c>
      <c r="X371" s="1">
        <v>74</v>
      </c>
      <c r="Y371" s="1" t="s">
        <v>88</v>
      </c>
      <c r="Z371" s="1">
        <v>3.8</v>
      </c>
      <c r="AA371" s="1" t="s">
        <v>954</v>
      </c>
      <c r="AB371" s="1" t="s">
        <v>90</v>
      </c>
      <c r="AC371" s="1" t="s">
        <v>970</v>
      </c>
      <c r="AD371" s="1" t="s">
        <v>429</v>
      </c>
      <c r="AE371" s="1" t="s">
        <v>72</v>
      </c>
      <c r="AF371" s="1" t="s">
        <v>217</v>
      </c>
      <c r="AG371" s="1">
        <v>4</v>
      </c>
      <c r="AH371" s="1" t="s">
        <v>2366</v>
      </c>
      <c r="AI371" s="1" t="s">
        <v>72</v>
      </c>
      <c r="AJ371" s="1" t="s">
        <v>430</v>
      </c>
      <c r="AK371" s="1" t="s">
        <v>220</v>
      </c>
      <c r="AL371" s="1" t="s">
        <v>72</v>
      </c>
      <c r="AM371" s="1" t="s">
        <v>72</v>
      </c>
      <c r="AN371" s="3">
        <v>44670</v>
      </c>
      <c r="AO371" s="1" t="s">
        <v>2367</v>
      </c>
      <c r="AP371" s="1" t="s">
        <v>2367</v>
      </c>
      <c r="AQ371" s="1" t="s">
        <v>1675</v>
      </c>
      <c r="AR371" s="1">
        <v>4</v>
      </c>
      <c r="AS371" s="1" t="s">
        <v>742</v>
      </c>
      <c r="AT371" s="1" t="s">
        <v>75</v>
      </c>
      <c r="AU371" s="1" t="s">
        <v>72</v>
      </c>
      <c r="AV371" s="1" t="s">
        <v>88</v>
      </c>
      <c r="AW371" s="1" t="s">
        <v>96</v>
      </c>
      <c r="AX371" s="1" t="s">
        <v>72</v>
      </c>
      <c r="AY371" s="1" t="s">
        <v>1404</v>
      </c>
      <c r="AZ371" s="1" t="s">
        <v>72</v>
      </c>
      <c r="BA371" s="1">
        <v>28</v>
      </c>
      <c r="BB371" s="1" t="s">
        <v>160</v>
      </c>
      <c r="BC371" s="1" t="s">
        <v>768</v>
      </c>
    </row>
    <row r="372" spans="1:55" ht="18.600000000000001" customHeight="1">
      <c r="A372" s="1">
        <v>220088</v>
      </c>
      <c r="B372" s="1">
        <v>220088</v>
      </c>
      <c r="C372" s="1" t="s">
        <v>71</v>
      </c>
      <c r="D372" s="3">
        <v>44671</v>
      </c>
      <c r="E372" s="1" t="s">
        <v>1896</v>
      </c>
      <c r="F372" s="1" t="s">
        <v>2368</v>
      </c>
      <c r="G372" s="1" t="s">
        <v>75</v>
      </c>
      <c r="H372" s="1" t="s">
        <v>170</v>
      </c>
      <c r="I372" s="1" t="s">
        <v>473</v>
      </c>
      <c r="J372" s="1" t="s">
        <v>172</v>
      </c>
      <c r="K372" s="1" t="s">
        <v>78</v>
      </c>
      <c r="L372" s="1" t="s">
        <v>1927</v>
      </c>
      <c r="M372" s="1" t="s">
        <v>1927</v>
      </c>
      <c r="N372" s="1" t="s">
        <v>2369</v>
      </c>
      <c r="O372" s="75" t="s">
        <v>72</v>
      </c>
      <c r="P372" s="1" t="s">
        <v>813</v>
      </c>
      <c r="Q372" s="1" t="s">
        <v>813</v>
      </c>
      <c r="R372" s="1" t="s">
        <v>9057</v>
      </c>
      <c r="S372" s="1" t="s">
        <v>84</v>
      </c>
      <c r="T372" s="1" t="s">
        <v>72</v>
      </c>
      <c r="U372" s="1" t="s">
        <v>140</v>
      </c>
      <c r="V372" s="1" t="s">
        <v>141</v>
      </c>
      <c r="W372" s="1" t="s">
        <v>126</v>
      </c>
      <c r="X372" s="1">
        <v>47</v>
      </c>
      <c r="Y372" s="1" t="s">
        <v>88</v>
      </c>
      <c r="Z372" s="1">
        <v>4.0999999999999996</v>
      </c>
      <c r="AA372" s="1" t="s">
        <v>954</v>
      </c>
      <c r="AB372" s="1" t="s">
        <v>90</v>
      </c>
      <c r="AC372" s="1" t="s">
        <v>91</v>
      </c>
      <c r="AD372" s="1" t="s">
        <v>92</v>
      </c>
      <c r="AE372" s="1" t="s">
        <v>72</v>
      </c>
      <c r="AF372" s="1" t="s">
        <v>72</v>
      </c>
      <c r="AG372" s="1" t="s">
        <v>72</v>
      </c>
      <c r="AH372" s="1" t="s">
        <v>72</v>
      </c>
      <c r="AI372" s="1" t="s">
        <v>72</v>
      </c>
      <c r="AJ372" s="1" t="s">
        <v>72</v>
      </c>
      <c r="AK372" s="1" t="s">
        <v>220</v>
      </c>
      <c r="AL372" s="1" t="s">
        <v>72</v>
      </c>
      <c r="AM372" s="1" t="s">
        <v>72</v>
      </c>
      <c r="AN372" s="3">
        <v>44671</v>
      </c>
      <c r="AO372" s="1" t="s">
        <v>2370</v>
      </c>
      <c r="AP372" s="1" t="s">
        <v>2371</v>
      </c>
      <c r="AQ372" s="1" t="s">
        <v>72</v>
      </c>
      <c r="AR372" s="1">
        <v>4</v>
      </c>
      <c r="AS372" s="1" t="s">
        <v>2294</v>
      </c>
      <c r="AT372" s="1" t="s">
        <v>88</v>
      </c>
      <c r="AU372" s="1" t="s">
        <v>88</v>
      </c>
      <c r="AV372" s="1" t="s">
        <v>88</v>
      </c>
      <c r="AW372" s="1" t="s">
        <v>72</v>
      </c>
      <c r="AX372" s="1" t="s">
        <v>72</v>
      </c>
      <c r="AY372" s="6" t="s">
        <v>72</v>
      </c>
      <c r="AZ372" s="6" t="s">
        <v>72</v>
      </c>
      <c r="BA372" s="6" t="s">
        <v>72</v>
      </c>
      <c r="BB372" s="1" t="s">
        <v>160</v>
      </c>
      <c r="BC372" s="1"/>
    </row>
    <row r="373" spans="1:55" ht="18.600000000000001" customHeight="1">
      <c r="A373" s="1">
        <v>220089</v>
      </c>
      <c r="B373" s="1">
        <v>220089</v>
      </c>
      <c r="C373" s="1" t="s">
        <v>71</v>
      </c>
      <c r="D373" s="3">
        <v>44672</v>
      </c>
      <c r="E373" s="1" t="s">
        <v>1896</v>
      </c>
      <c r="F373" s="1" t="s">
        <v>2372</v>
      </c>
      <c r="G373" s="1" t="s">
        <v>75</v>
      </c>
      <c r="H373" s="1" t="s">
        <v>170</v>
      </c>
      <c r="I373" s="1" t="s">
        <v>473</v>
      </c>
      <c r="J373" s="1" t="s">
        <v>172</v>
      </c>
      <c r="K373" s="1" t="s">
        <v>78</v>
      </c>
      <c r="L373" s="1" t="s">
        <v>1927</v>
      </c>
      <c r="M373" s="1" t="s">
        <v>1927</v>
      </c>
      <c r="N373" s="1" t="s">
        <v>2369</v>
      </c>
      <c r="O373" s="75" t="s">
        <v>72</v>
      </c>
      <c r="P373" s="1" t="s">
        <v>813</v>
      </c>
      <c r="Q373" s="1" t="s">
        <v>813</v>
      </c>
      <c r="R373" s="1" t="s">
        <v>9057</v>
      </c>
      <c r="S373" s="1" t="s">
        <v>84</v>
      </c>
      <c r="T373" s="1" t="s">
        <v>72</v>
      </c>
      <c r="U373" s="1" t="s">
        <v>140</v>
      </c>
      <c r="V373" s="1" t="s">
        <v>141</v>
      </c>
      <c r="W373" s="1" t="s">
        <v>87</v>
      </c>
      <c r="X373" s="1">
        <v>46</v>
      </c>
      <c r="Y373" s="1" t="s">
        <v>88</v>
      </c>
      <c r="Z373" s="1">
        <v>5.2</v>
      </c>
      <c r="AA373" s="1" t="s">
        <v>299</v>
      </c>
      <c r="AB373" s="1" t="s">
        <v>90</v>
      </c>
      <c r="AC373" s="1" t="s">
        <v>91</v>
      </c>
      <c r="AD373" s="1" t="s">
        <v>92</v>
      </c>
      <c r="AE373" s="1" t="s">
        <v>72</v>
      </c>
      <c r="AF373" s="1" t="s">
        <v>72</v>
      </c>
      <c r="AG373" s="1" t="s">
        <v>72</v>
      </c>
      <c r="AH373" s="1" t="s">
        <v>72</v>
      </c>
      <c r="AI373" s="1" t="s">
        <v>72</v>
      </c>
      <c r="AJ373" s="1" t="s">
        <v>72</v>
      </c>
      <c r="AK373" s="1" t="s">
        <v>220</v>
      </c>
      <c r="AL373" s="1" t="s">
        <v>72</v>
      </c>
      <c r="AM373" s="1" t="s">
        <v>72</v>
      </c>
      <c r="AN373" s="3">
        <v>44672</v>
      </c>
      <c r="AO373" s="1" t="s">
        <v>1191</v>
      </c>
      <c r="AP373" s="1" t="s">
        <v>1191</v>
      </c>
      <c r="AQ373" s="1" t="s">
        <v>72</v>
      </c>
      <c r="AR373" s="1">
        <v>4</v>
      </c>
      <c r="AS373" s="1" t="s">
        <v>2294</v>
      </c>
      <c r="AT373" s="1" t="s">
        <v>88</v>
      </c>
      <c r="AU373" s="1" t="s">
        <v>88</v>
      </c>
      <c r="AV373" s="1" t="s">
        <v>88</v>
      </c>
      <c r="AW373" s="1" t="s">
        <v>79</v>
      </c>
      <c r="AX373" s="1" t="s">
        <v>2154</v>
      </c>
      <c r="AY373" s="6" t="s">
        <v>72</v>
      </c>
      <c r="AZ373" s="6" t="s">
        <v>72</v>
      </c>
      <c r="BA373" s="6" t="s">
        <v>72</v>
      </c>
      <c r="BB373" s="1" t="s">
        <v>160</v>
      </c>
      <c r="BC373" s="1"/>
    </row>
    <row r="374" spans="1:55" ht="18.600000000000001" customHeight="1">
      <c r="A374" s="1">
        <v>220090</v>
      </c>
      <c r="B374" s="1">
        <v>220090</v>
      </c>
      <c r="C374" s="1" t="s">
        <v>71</v>
      </c>
      <c r="D374" s="3">
        <v>44673</v>
      </c>
      <c r="E374" s="1" t="s">
        <v>1896</v>
      </c>
      <c r="F374" s="1" t="s">
        <v>2373</v>
      </c>
      <c r="G374" s="1" t="s">
        <v>75</v>
      </c>
      <c r="H374" s="1" t="s">
        <v>170</v>
      </c>
      <c r="I374" s="1" t="s">
        <v>473</v>
      </c>
      <c r="J374" s="1" t="s">
        <v>172</v>
      </c>
      <c r="K374" s="1" t="s">
        <v>78</v>
      </c>
      <c r="L374" s="1" t="s">
        <v>1927</v>
      </c>
      <c r="M374" s="1" t="s">
        <v>1927</v>
      </c>
      <c r="N374" s="1" t="s">
        <v>2374</v>
      </c>
      <c r="O374" s="75" t="s">
        <v>72</v>
      </c>
      <c r="P374" s="1" t="s">
        <v>813</v>
      </c>
      <c r="Q374" s="1" t="s">
        <v>813</v>
      </c>
      <c r="R374" s="1" t="s">
        <v>9057</v>
      </c>
      <c r="S374" s="1" t="s">
        <v>84</v>
      </c>
      <c r="T374" s="1" t="s">
        <v>72</v>
      </c>
      <c r="U374" s="1" t="s">
        <v>140</v>
      </c>
      <c r="V374" s="10" t="s">
        <v>2375</v>
      </c>
      <c r="W374" s="1" t="s">
        <v>126</v>
      </c>
      <c r="X374" s="1">
        <v>66</v>
      </c>
      <c r="Y374" s="1" t="s">
        <v>88</v>
      </c>
      <c r="Z374" s="1">
        <v>6</v>
      </c>
      <c r="AA374" s="1" t="s">
        <v>414</v>
      </c>
      <c r="AB374" s="1" t="s">
        <v>90</v>
      </c>
      <c r="AC374" s="1" t="s">
        <v>91</v>
      </c>
      <c r="AD374" s="1" t="s">
        <v>92</v>
      </c>
      <c r="AE374" s="1" t="s">
        <v>72</v>
      </c>
      <c r="AF374" s="1" t="s">
        <v>72</v>
      </c>
      <c r="AG374" s="1" t="s">
        <v>72</v>
      </c>
      <c r="AH374" s="1" t="s">
        <v>72</v>
      </c>
      <c r="AI374" s="1" t="s">
        <v>72</v>
      </c>
      <c r="AJ374" s="1" t="s">
        <v>72</v>
      </c>
      <c r="AK374" s="1" t="s">
        <v>220</v>
      </c>
      <c r="AL374" s="1" t="s">
        <v>72</v>
      </c>
      <c r="AM374" s="1" t="s">
        <v>72</v>
      </c>
      <c r="AN374" s="3">
        <v>44673</v>
      </c>
      <c r="AO374" s="1" t="s">
        <v>2376</v>
      </c>
      <c r="AP374" s="1" t="s">
        <v>2376</v>
      </c>
      <c r="AQ374" s="1" t="s">
        <v>1675</v>
      </c>
      <c r="AR374" s="1">
        <v>4</v>
      </c>
      <c r="AS374" s="1" t="s">
        <v>2377</v>
      </c>
      <c r="AT374" s="1" t="s">
        <v>88</v>
      </c>
      <c r="AU374" s="1" t="s">
        <v>88</v>
      </c>
      <c r="AV374" s="1" t="s">
        <v>88</v>
      </c>
      <c r="AW374" s="1" t="s">
        <v>72</v>
      </c>
      <c r="AX374" s="1" t="s">
        <v>72</v>
      </c>
      <c r="AY374" s="6" t="s">
        <v>72</v>
      </c>
      <c r="AZ374" s="6" t="s">
        <v>72</v>
      </c>
      <c r="BA374" s="6" t="s">
        <v>72</v>
      </c>
      <c r="BB374" s="1" t="s">
        <v>160</v>
      </c>
      <c r="BC374" s="1"/>
    </row>
    <row r="375" spans="1:55" ht="18.600000000000001" customHeight="1">
      <c r="A375" s="1">
        <v>220091</v>
      </c>
      <c r="B375" s="1">
        <v>220091</v>
      </c>
      <c r="C375" s="1" t="s">
        <v>71</v>
      </c>
      <c r="D375" s="3">
        <v>44673</v>
      </c>
      <c r="E375" s="1" t="s">
        <v>1896</v>
      </c>
      <c r="F375" s="1" t="s">
        <v>2378</v>
      </c>
      <c r="G375" s="1" t="s">
        <v>75</v>
      </c>
      <c r="H375" s="1" t="s">
        <v>170</v>
      </c>
      <c r="I375" s="1" t="s">
        <v>473</v>
      </c>
      <c r="J375" s="1" t="s">
        <v>172</v>
      </c>
      <c r="K375" s="1" t="s">
        <v>172</v>
      </c>
      <c r="L375" s="1" t="s">
        <v>1927</v>
      </c>
      <c r="M375" s="1" t="s">
        <v>1927</v>
      </c>
      <c r="N375" s="1" t="s">
        <v>2379</v>
      </c>
      <c r="O375" s="75" t="s">
        <v>72</v>
      </c>
      <c r="P375" s="1" t="s">
        <v>813</v>
      </c>
      <c r="Q375" s="1" t="s">
        <v>813</v>
      </c>
      <c r="R375" s="1" t="s">
        <v>9057</v>
      </c>
      <c r="S375" s="1" t="s">
        <v>84</v>
      </c>
      <c r="T375" s="1" t="s">
        <v>72</v>
      </c>
      <c r="U375" s="1" t="s">
        <v>140</v>
      </c>
      <c r="V375" s="10" t="s">
        <v>2380</v>
      </c>
      <c r="W375" s="1" t="s">
        <v>87</v>
      </c>
      <c r="X375" s="1">
        <v>41</v>
      </c>
      <c r="Y375" s="1" t="s">
        <v>88</v>
      </c>
      <c r="Z375" s="1">
        <v>5.5</v>
      </c>
      <c r="AA375" s="1" t="s">
        <v>299</v>
      </c>
      <c r="AB375" s="1" t="s">
        <v>90</v>
      </c>
      <c r="AC375" s="1" t="s">
        <v>91</v>
      </c>
      <c r="AD375" s="1" t="s">
        <v>92</v>
      </c>
      <c r="AE375" s="1" t="s">
        <v>72</v>
      </c>
      <c r="AF375" s="1" t="s">
        <v>72</v>
      </c>
      <c r="AG375" s="1" t="s">
        <v>72</v>
      </c>
      <c r="AH375" s="1" t="s">
        <v>72</v>
      </c>
      <c r="AI375" s="1" t="s">
        <v>72</v>
      </c>
      <c r="AJ375" s="1" t="s">
        <v>72</v>
      </c>
      <c r="AK375" s="1" t="s">
        <v>220</v>
      </c>
      <c r="AL375" s="1" t="s">
        <v>72</v>
      </c>
      <c r="AM375" s="1" t="s">
        <v>72</v>
      </c>
      <c r="AN375" s="3">
        <v>44673</v>
      </c>
      <c r="AO375" s="1" t="s">
        <v>2381</v>
      </c>
      <c r="AP375" s="1" t="s">
        <v>2381</v>
      </c>
      <c r="AQ375" s="1" t="s">
        <v>2382</v>
      </c>
      <c r="AR375" s="1">
        <v>4</v>
      </c>
      <c r="AS375" s="1" t="s">
        <v>2294</v>
      </c>
      <c r="AT375" s="1" t="s">
        <v>88</v>
      </c>
      <c r="AU375" s="1" t="s">
        <v>88</v>
      </c>
      <c r="AV375" s="1" t="s">
        <v>88</v>
      </c>
      <c r="AW375" s="1" t="s">
        <v>72</v>
      </c>
      <c r="AX375" s="1" t="s">
        <v>72</v>
      </c>
      <c r="AY375" s="6" t="s">
        <v>72</v>
      </c>
      <c r="AZ375" s="6" t="s">
        <v>72</v>
      </c>
      <c r="BA375" s="6" t="s">
        <v>72</v>
      </c>
      <c r="BB375" s="1" t="s">
        <v>160</v>
      </c>
      <c r="BC375" s="1"/>
    </row>
    <row r="376" spans="1:55" ht="18.600000000000001" customHeight="1">
      <c r="A376" s="1" t="s">
        <v>2383</v>
      </c>
      <c r="B376" s="1">
        <v>220092</v>
      </c>
      <c r="C376" s="1" t="s">
        <v>497</v>
      </c>
      <c r="D376" s="3">
        <v>44676</v>
      </c>
      <c r="E376" s="1" t="s">
        <v>2302</v>
      </c>
      <c r="F376" s="1" t="s">
        <v>2384</v>
      </c>
      <c r="G376" s="1" t="s">
        <v>75</v>
      </c>
      <c r="H376" s="1" t="s">
        <v>2247</v>
      </c>
      <c r="I376" s="1" t="s">
        <v>497</v>
      </c>
      <c r="J376" s="1" t="s">
        <v>78</v>
      </c>
      <c r="K376" s="1" t="s">
        <v>78</v>
      </c>
      <c r="L376" s="1" t="s">
        <v>1898</v>
      </c>
      <c r="M376" s="1" t="s">
        <v>1898</v>
      </c>
      <c r="N376" s="34" t="s">
        <v>72</v>
      </c>
      <c r="O376" s="1" t="s">
        <v>2180</v>
      </c>
      <c r="P376" s="1" t="s">
        <v>2307</v>
      </c>
      <c r="Q376" s="1" t="s">
        <v>2307</v>
      </c>
      <c r="R376" s="1" t="s">
        <v>2308</v>
      </c>
      <c r="S376" s="1" t="s">
        <v>490</v>
      </c>
      <c r="T376" s="1" t="s">
        <v>72</v>
      </c>
      <c r="U376" s="1" t="s">
        <v>491</v>
      </c>
      <c r="V376" s="1" t="s">
        <v>492</v>
      </c>
      <c r="W376" s="1" t="s">
        <v>87</v>
      </c>
      <c r="X376" s="1">
        <v>65</v>
      </c>
      <c r="Y376" s="1" t="s">
        <v>88</v>
      </c>
      <c r="Z376" s="1">
        <v>3.2</v>
      </c>
      <c r="AA376" s="1" t="s">
        <v>954</v>
      </c>
      <c r="AB376" s="1" t="s">
        <v>90</v>
      </c>
      <c r="AC376" s="1" t="s">
        <v>91</v>
      </c>
      <c r="AD376" s="1" t="s">
        <v>92</v>
      </c>
      <c r="AE376" s="1" t="s">
        <v>72</v>
      </c>
      <c r="AF376" s="1" t="s">
        <v>229</v>
      </c>
      <c r="AG376" s="1" t="s">
        <v>72</v>
      </c>
      <c r="AH376" s="1" t="s">
        <v>2385</v>
      </c>
      <c r="AI376" s="1" t="s">
        <v>72</v>
      </c>
      <c r="AJ376" s="1" t="s">
        <v>72</v>
      </c>
      <c r="AK376" s="1" t="s">
        <v>2327</v>
      </c>
      <c r="AL376" s="1" t="s">
        <v>72</v>
      </c>
      <c r="AM376" s="1" t="s">
        <v>72</v>
      </c>
      <c r="AN376" s="3">
        <v>44676</v>
      </c>
      <c r="AO376" s="1" t="s">
        <v>2386</v>
      </c>
      <c r="AP376" s="1" t="s">
        <v>2386</v>
      </c>
      <c r="AQ376" s="1" t="s">
        <v>1675</v>
      </c>
      <c r="AR376" s="1">
        <v>4</v>
      </c>
      <c r="AS376" s="1" t="s">
        <v>742</v>
      </c>
      <c r="AT376" s="1" t="s">
        <v>75</v>
      </c>
      <c r="AU376" s="1" t="s">
        <v>75</v>
      </c>
      <c r="AV376" s="1" t="s">
        <v>88</v>
      </c>
      <c r="AW376" s="1" t="s">
        <v>96</v>
      </c>
      <c r="AX376" s="1" t="s">
        <v>72</v>
      </c>
      <c r="AY376" s="10" t="s">
        <v>2250</v>
      </c>
      <c r="AZ376" s="1" t="s">
        <v>72</v>
      </c>
      <c r="BA376" s="1">
        <v>77</v>
      </c>
      <c r="BB376" s="1" t="s">
        <v>99</v>
      </c>
      <c r="BC376" s="1"/>
    </row>
    <row r="377" spans="1:55" ht="18.600000000000001" customHeight="1">
      <c r="A377" s="1" t="s">
        <v>2388</v>
      </c>
      <c r="B377" s="1">
        <v>220093</v>
      </c>
      <c r="C377" s="1" t="s">
        <v>497</v>
      </c>
      <c r="D377" s="3">
        <v>44676</v>
      </c>
      <c r="E377" s="1" t="s">
        <v>1896</v>
      </c>
      <c r="F377" s="1" t="s">
        <v>2389</v>
      </c>
      <c r="G377" s="1" t="s">
        <v>75</v>
      </c>
      <c r="H377" s="1" t="s">
        <v>2342</v>
      </c>
      <c r="I377" s="1" t="s">
        <v>497</v>
      </c>
      <c r="J377" s="1" t="s">
        <v>78</v>
      </c>
      <c r="K377" s="1" t="s">
        <v>78</v>
      </c>
      <c r="L377" s="1" t="s">
        <v>1898</v>
      </c>
      <c r="M377" s="1" t="s">
        <v>1898</v>
      </c>
      <c r="N377" s="34" t="s">
        <v>72</v>
      </c>
      <c r="O377" s="1" t="s">
        <v>2390</v>
      </c>
      <c r="P377" s="1" t="s">
        <v>778</v>
      </c>
      <c r="Q377" s="1" t="s">
        <v>779</v>
      </c>
      <c r="R377" s="1" t="s">
        <v>9036</v>
      </c>
      <c r="S377" s="1" t="s">
        <v>84</v>
      </c>
      <c r="T377" s="1" t="s">
        <v>72</v>
      </c>
      <c r="U377" s="1" t="s">
        <v>140</v>
      </c>
      <c r="V377" s="1" t="s">
        <v>140</v>
      </c>
      <c r="W377" s="1" t="s">
        <v>126</v>
      </c>
      <c r="X377" s="1">
        <v>62</v>
      </c>
      <c r="Y377" s="1" t="s">
        <v>88</v>
      </c>
      <c r="Z377" s="1">
        <v>5.0999999999999996</v>
      </c>
      <c r="AA377" s="1" t="s">
        <v>299</v>
      </c>
      <c r="AB377" s="1" t="s">
        <v>90</v>
      </c>
      <c r="AC377" s="1" t="s">
        <v>91</v>
      </c>
      <c r="AD377" s="1" t="s">
        <v>92</v>
      </c>
      <c r="AE377" s="1" t="s">
        <v>72</v>
      </c>
      <c r="AF377" s="1" t="s">
        <v>217</v>
      </c>
      <c r="AG377" s="1" t="s">
        <v>72</v>
      </c>
      <c r="AH377" s="1" t="s">
        <v>2391</v>
      </c>
      <c r="AI377" s="1" t="s">
        <v>72</v>
      </c>
      <c r="AJ377" s="1" t="s">
        <v>72</v>
      </c>
      <c r="AK377" s="1" t="s">
        <v>220</v>
      </c>
      <c r="AL377" s="1" t="s">
        <v>72</v>
      </c>
      <c r="AM377" s="1" t="s">
        <v>72</v>
      </c>
      <c r="AN377" s="3">
        <v>44676</v>
      </c>
      <c r="AO377" s="1" t="s">
        <v>2392</v>
      </c>
      <c r="AP377" s="1" t="s">
        <v>2392</v>
      </c>
      <c r="AQ377" s="1" t="s">
        <v>1675</v>
      </c>
      <c r="AR377" s="1">
        <v>4</v>
      </c>
      <c r="AS377" s="1" t="s">
        <v>742</v>
      </c>
      <c r="AT377" s="1" t="s">
        <v>75</v>
      </c>
      <c r="AU377" s="1" t="s">
        <v>75</v>
      </c>
      <c r="AV377" s="1" t="s">
        <v>88</v>
      </c>
      <c r="AW377" s="1" t="s">
        <v>96</v>
      </c>
      <c r="AX377" s="1" t="s">
        <v>72</v>
      </c>
      <c r="AY377" s="1" t="s">
        <v>1343</v>
      </c>
      <c r="AZ377" s="1" t="s">
        <v>72</v>
      </c>
      <c r="BA377" s="1">
        <v>47</v>
      </c>
      <c r="BB377" s="1" t="s">
        <v>99</v>
      </c>
      <c r="BC377" s="1"/>
    </row>
    <row r="378" spans="1:55" ht="18.600000000000001" customHeight="1">
      <c r="A378" s="1" t="s">
        <v>2393</v>
      </c>
      <c r="B378" s="1">
        <v>220094</v>
      </c>
      <c r="C378" s="1" t="s">
        <v>497</v>
      </c>
      <c r="D378" s="3">
        <v>44677</v>
      </c>
      <c r="E378" s="1" t="s">
        <v>1896</v>
      </c>
      <c r="F378" s="1" t="s">
        <v>2394</v>
      </c>
      <c r="G378" s="1" t="s">
        <v>75</v>
      </c>
      <c r="H378" s="1" t="s">
        <v>2342</v>
      </c>
      <c r="I378" s="1" t="s">
        <v>497</v>
      </c>
      <c r="J378" s="1" t="s">
        <v>78</v>
      </c>
      <c r="K378" s="1" t="s">
        <v>78</v>
      </c>
      <c r="L378" s="1" t="s">
        <v>1898</v>
      </c>
      <c r="M378" s="1" t="s">
        <v>1898</v>
      </c>
      <c r="N378" s="34" t="s">
        <v>72</v>
      </c>
      <c r="O378" s="1" t="s">
        <v>2395</v>
      </c>
      <c r="P378" s="1" t="s">
        <v>813</v>
      </c>
      <c r="Q378" s="1" t="s">
        <v>813</v>
      </c>
      <c r="R378" s="1" t="s">
        <v>9057</v>
      </c>
      <c r="S378" s="1" t="s">
        <v>84</v>
      </c>
      <c r="T378" s="1" t="s">
        <v>72</v>
      </c>
      <c r="U378" s="1" t="s">
        <v>140</v>
      </c>
      <c r="V378" s="10" t="s">
        <v>1060</v>
      </c>
      <c r="W378" s="1" t="s">
        <v>87</v>
      </c>
      <c r="X378" s="1">
        <v>45</v>
      </c>
      <c r="Y378" s="1" t="s">
        <v>88</v>
      </c>
      <c r="Z378" s="1">
        <v>4.5</v>
      </c>
      <c r="AA378" s="1" t="s">
        <v>954</v>
      </c>
      <c r="AB378" s="1" t="s">
        <v>90</v>
      </c>
      <c r="AC378" s="1" t="s">
        <v>91</v>
      </c>
      <c r="AD378" s="1" t="s">
        <v>1217</v>
      </c>
      <c r="AE378" s="1" t="s">
        <v>72</v>
      </c>
      <c r="AF378" s="1" t="s">
        <v>254</v>
      </c>
      <c r="AG378" s="1">
        <v>2</v>
      </c>
      <c r="AH378" s="21" t="s">
        <v>1923</v>
      </c>
      <c r="AI378" s="1" t="s">
        <v>72</v>
      </c>
      <c r="AJ378" s="1" t="s">
        <v>72</v>
      </c>
      <c r="AK378" s="1" t="s">
        <v>220</v>
      </c>
      <c r="AL378" s="1" t="s">
        <v>72</v>
      </c>
      <c r="AM378" s="1" t="s">
        <v>72</v>
      </c>
      <c r="AN378" s="3">
        <v>44677</v>
      </c>
      <c r="AO378" s="1" t="s">
        <v>2396</v>
      </c>
      <c r="AP378" s="1" t="s">
        <v>2396</v>
      </c>
      <c r="AQ378" s="1" t="s">
        <v>1675</v>
      </c>
      <c r="AR378" s="1">
        <v>4</v>
      </c>
      <c r="AS378" s="1" t="s">
        <v>95</v>
      </c>
      <c r="AT378" s="1" t="s">
        <v>75</v>
      </c>
      <c r="AU378" s="1" t="s">
        <v>75</v>
      </c>
      <c r="AV378" s="1" t="s">
        <v>88</v>
      </c>
      <c r="AW378" s="1" t="s">
        <v>96</v>
      </c>
      <c r="AX378" s="1" t="s">
        <v>72</v>
      </c>
      <c r="AY378" s="1" t="s">
        <v>1343</v>
      </c>
      <c r="AZ378" s="1" t="s">
        <v>72</v>
      </c>
      <c r="BA378" s="1">
        <v>47</v>
      </c>
      <c r="BB378" s="1" t="s">
        <v>99</v>
      </c>
      <c r="BC378" s="1"/>
    </row>
    <row r="379" spans="1:55" ht="18.600000000000001" customHeight="1">
      <c r="A379" s="1">
        <v>220095</v>
      </c>
      <c r="B379" s="1">
        <v>220095</v>
      </c>
      <c r="C379" s="1" t="s">
        <v>71</v>
      </c>
      <c r="D379" s="3">
        <v>44677</v>
      </c>
      <c r="E379" s="1" t="s">
        <v>2302</v>
      </c>
      <c r="F379" s="1" t="s">
        <v>2399</v>
      </c>
      <c r="G379" s="1" t="s">
        <v>75</v>
      </c>
      <c r="H379" s="1" t="s">
        <v>170</v>
      </c>
      <c r="I379" s="1" t="s">
        <v>473</v>
      </c>
      <c r="J379" s="1" t="s">
        <v>172</v>
      </c>
      <c r="K379" s="1" t="s">
        <v>78</v>
      </c>
      <c r="L379" s="1" t="s">
        <v>1927</v>
      </c>
      <c r="M379" s="1" t="s">
        <v>1927</v>
      </c>
      <c r="N379" s="1" t="s">
        <v>2400</v>
      </c>
      <c r="O379" s="8" t="s">
        <v>2305</v>
      </c>
      <c r="P379" s="1" t="s">
        <v>2307</v>
      </c>
      <c r="Q379" s="1" t="s">
        <v>2307</v>
      </c>
      <c r="R379" s="1" t="s">
        <v>2363</v>
      </c>
      <c r="S379" s="1" t="s">
        <v>84</v>
      </c>
      <c r="T379" s="1" t="s">
        <v>72</v>
      </c>
      <c r="U379" s="1" t="s">
        <v>214</v>
      </c>
      <c r="V379" s="1" t="s">
        <v>2401</v>
      </c>
      <c r="W379" s="1" t="s">
        <v>126</v>
      </c>
      <c r="X379" s="1">
        <v>70</v>
      </c>
      <c r="Y379" s="1" t="s">
        <v>88</v>
      </c>
      <c r="Z379" s="1">
        <v>3.7</v>
      </c>
      <c r="AA379" s="1" t="s">
        <v>299</v>
      </c>
      <c r="AB379" s="1" t="s">
        <v>90</v>
      </c>
      <c r="AC379" s="1" t="s">
        <v>91</v>
      </c>
      <c r="AD379" s="1" t="s">
        <v>92</v>
      </c>
      <c r="AE379" s="1" t="s">
        <v>72</v>
      </c>
      <c r="AF379" s="1" t="s">
        <v>72</v>
      </c>
      <c r="AG379" s="1" t="s">
        <v>72</v>
      </c>
      <c r="AH379" s="1" t="s">
        <v>72</v>
      </c>
      <c r="AI379" s="1" t="s">
        <v>72</v>
      </c>
      <c r="AJ379" s="1" t="s">
        <v>72</v>
      </c>
      <c r="AK379" s="1" t="s">
        <v>220</v>
      </c>
      <c r="AL379" s="1" t="s">
        <v>72</v>
      </c>
      <c r="AM379" s="1" t="s">
        <v>72</v>
      </c>
      <c r="AN379" s="3">
        <v>44677</v>
      </c>
      <c r="AO379" s="1" t="s">
        <v>2402</v>
      </c>
      <c r="AP379" s="1" t="s">
        <v>2402</v>
      </c>
      <c r="AQ379" s="1" t="s">
        <v>72</v>
      </c>
      <c r="AR379" s="1">
        <v>4</v>
      </c>
      <c r="AS379" s="1" t="s">
        <v>1398</v>
      </c>
      <c r="AT379" s="1" t="s">
        <v>72</v>
      </c>
      <c r="AU379" s="1" t="s">
        <v>72</v>
      </c>
      <c r="AV379" s="1" t="s">
        <v>88</v>
      </c>
      <c r="AW379" s="1" t="s">
        <v>79</v>
      </c>
      <c r="AX379" s="1" t="s">
        <v>72</v>
      </c>
      <c r="AY379" s="6" t="s">
        <v>72</v>
      </c>
      <c r="AZ379" s="6" t="s">
        <v>72</v>
      </c>
      <c r="BA379" s="6" t="s">
        <v>72</v>
      </c>
      <c r="BB379" s="1" t="s">
        <v>160</v>
      </c>
      <c r="BC379" s="1"/>
    </row>
    <row r="380" spans="1:55" ht="18.600000000000001" customHeight="1">
      <c r="A380" s="1">
        <v>220096</v>
      </c>
      <c r="B380" s="1">
        <v>220096</v>
      </c>
      <c r="C380" s="1" t="s">
        <v>71</v>
      </c>
      <c r="D380" s="3">
        <v>44680</v>
      </c>
      <c r="E380" s="1" t="s">
        <v>2302</v>
      </c>
      <c r="F380" s="1" t="s">
        <v>2403</v>
      </c>
      <c r="G380" s="1" t="s">
        <v>75</v>
      </c>
      <c r="H380" s="1" t="s">
        <v>170</v>
      </c>
      <c r="I380" s="1" t="s">
        <v>473</v>
      </c>
      <c r="J380" s="1" t="s">
        <v>172</v>
      </c>
      <c r="K380" s="1" t="s">
        <v>172</v>
      </c>
      <c r="L380" s="1" t="s">
        <v>1927</v>
      </c>
      <c r="M380" s="1" t="s">
        <v>1927</v>
      </c>
      <c r="N380" s="1" t="s">
        <v>2404</v>
      </c>
      <c r="O380" s="8" t="s">
        <v>2305</v>
      </c>
      <c r="P380" s="1" t="s">
        <v>2307</v>
      </c>
      <c r="Q380" s="1" t="s">
        <v>2307</v>
      </c>
      <c r="R380" s="1" t="s">
        <v>2363</v>
      </c>
      <c r="S380" s="1" t="s">
        <v>84</v>
      </c>
      <c r="T380" s="1" t="s">
        <v>72</v>
      </c>
      <c r="U380" s="1" t="s">
        <v>214</v>
      </c>
      <c r="V380" s="1" t="s">
        <v>2401</v>
      </c>
      <c r="W380" s="1" t="s">
        <v>87</v>
      </c>
      <c r="X380" s="1">
        <v>59</v>
      </c>
      <c r="Y380" s="1" t="s">
        <v>88</v>
      </c>
      <c r="Z380" s="1">
        <v>5.7</v>
      </c>
      <c r="AA380" s="1" t="s">
        <v>954</v>
      </c>
      <c r="AB380" s="1" t="s">
        <v>90</v>
      </c>
      <c r="AC380" s="1" t="s">
        <v>91</v>
      </c>
      <c r="AD380" s="1" t="s">
        <v>92</v>
      </c>
      <c r="AE380" s="1" t="s">
        <v>72</v>
      </c>
      <c r="AF380" s="1" t="s">
        <v>72</v>
      </c>
      <c r="AG380" s="1" t="s">
        <v>72</v>
      </c>
      <c r="AH380" s="1" t="s">
        <v>72</v>
      </c>
      <c r="AI380" s="1" t="s">
        <v>72</v>
      </c>
      <c r="AJ380" s="1" t="s">
        <v>72</v>
      </c>
      <c r="AK380" s="1" t="s">
        <v>220</v>
      </c>
      <c r="AL380" s="1" t="s">
        <v>72</v>
      </c>
      <c r="AM380" s="1" t="s">
        <v>72</v>
      </c>
      <c r="AN380" s="3">
        <v>44680</v>
      </c>
      <c r="AO380" s="1" t="s">
        <v>2405</v>
      </c>
      <c r="AP380" s="1" t="s">
        <v>2405</v>
      </c>
      <c r="AQ380" s="1" t="s">
        <v>72</v>
      </c>
      <c r="AR380" s="1">
        <v>4</v>
      </c>
      <c r="AS380" s="1" t="s">
        <v>2294</v>
      </c>
      <c r="AT380" s="1" t="s">
        <v>72</v>
      </c>
      <c r="AU380" s="1" t="s">
        <v>72</v>
      </c>
      <c r="AV380" s="1" t="s">
        <v>88</v>
      </c>
      <c r="AW380" s="1" t="s">
        <v>79</v>
      </c>
      <c r="AX380" s="1" t="s">
        <v>72</v>
      </c>
      <c r="AY380" s="6" t="s">
        <v>72</v>
      </c>
      <c r="AZ380" s="6" t="s">
        <v>72</v>
      </c>
      <c r="BA380" s="6" t="s">
        <v>72</v>
      </c>
      <c r="BB380" s="1" t="s">
        <v>160</v>
      </c>
      <c r="BC380" s="1"/>
    </row>
    <row r="381" spans="1:55" ht="18.600000000000001" customHeight="1">
      <c r="A381" s="1">
        <v>220097</v>
      </c>
      <c r="B381" s="1">
        <v>220097</v>
      </c>
      <c r="C381" s="1" t="s">
        <v>71</v>
      </c>
      <c r="D381" s="3">
        <v>44680</v>
      </c>
      <c r="E381" s="1" t="s">
        <v>1896</v>
      </c>
      <c r="F381" s="1" t="s">
        <v>2406</v>
      </c>
      <c r="G381" s="1" t="s">
        <v>75</v>
      </c>
      <c r="H381" s="1" t="s">
        <v>170</v>
      </c>
      <c r="I381" s="1" t="s">
        <v>473</v>
      </c>
      <c r="J381" s="1" t="s">
        <v>172</v>
      </c>
      <c r="K381" s="1" t="s">
        <v>172</v>
      </c>
      <c r="L381" s="1" t="s">
        <v>1927</v>
      </c>
      <c r="M381" s="1" t="s">
        <v>1927</v>
      </c>
      <c r="N381" s="1" t="s">
        <v>2407</v>
      </c>
      <c r="O381" s="75" t="s">
        <v>72</v>
      </c>
      <c r="P381" s="1" t="s">
        <v>778</v>
      </c>
      <c r="Q381" s="1" t="s">
        <v>779</v>
      </c>
      <c r="R381" s="1" t="s">
        <v>9036</v>
      </c>
      <c r="S381" s="1" t="s">
        <v>84</v>
      </c>
      <c r="T381" s="1" t="s">
        <v>72</v>
      </c>
      <c r="U381" s="1" t="s">
        <v>140</v>
      </c>
      <c r="V381" s="1" t="s">
        <v>140</v>
      </c>
      <c r="W381" s="1" t="s">
        <v>126</v>
      </c>
      <c r="X381" s="1">
        <v>38</v>
      </c>
      <c r="Y381" s="1" t="s">
        <v>88</v>
      </c>
      <c r="Z381" s="1">
        <v>7.7</v>
      </c>
      <c r="AA381" s="1" t="s">
        <v>414</v>
      </c>
      <c r="AB381" s="1" t="s">
        <v>90</v>
      </c>
      <c r="AC381" s="1" t="s">
        <v>91</v>
      </c>
      <c r="AD381" s="1" t="s">
        <v>92</v>
      </c>
      <c r="AE381" s="1" t="s">
        <v>72</v>
      </c>
      <c r="AF381" s="1" t="s">
        <v>254</v>
      </c>
      <c r="AG381" s="1" t="s">
        <v>72</v>
      </c>
      <c r="AH381" s="1" t="s">
        <v>789</v>
      </c>
      <c r="AI381" s="1" t="s">
        <v>72</v>
      </c>
      <c r="AJ381" s="1" t="s">
        <v>72</v>
      </c>
      <c r="AK381" s="1" t="s">
        <v>220</v>
      </c>
      <c r="AL381" s="1" t="s">
        <v>72</v>
      </c>
      <c r="AM381" s="1" t="s">
        <v>72</v>
      </c>
      <c r="AN381" s="3">
        <v>44680</v>
      </c>
      <c r="AO381" s="1" t="s">
        <v>2408</v>
      </c>
      <c r="AP381" s="1" t="s">
        <v>2408</v>
      </c>
      <c r="AQ381" s="1" t="s">
        <v>1675</v>
      </c>
      <c r="AR381" s="1">
        <v>4</v>
      </c>
      <c r="AS381" s="1" t="s">
        <v>2294</v>
      </c>
      <c r="AT381" s="1" t="s">
        <v>72</v>
      </c>
      <c r="AU381" s="1" t="s">
        <v>72</v>
      </c>
      <c r="AV381" s="1" t="s">
        <v>88</v>
      </c>
      <c r="AW381" s="1" t="s">
        <v>79</v>
      </c>
      <c r="AX381" s="1" t="s">
        <v>2140</v>
      </c>
      <c r="AY381" s="6" t="s">
        <v>72</v>
      </c>
      <c r="AZ381" s="6" t="s">
        <v>72</v>
      </c>
      <c r="BA381" s="6" t="s">
        <v>72</v>
      </c>
      <c r="BB381" s="1" t="s">
        <v>160</v>
      </c>
      <c r="BC381" s="1"/>
    </row>
    <row r="382" spans="1:55" ht="18.600000000000001" customHeight="1">
      <c r="A382" s="1" t="s">
        <v>2409</v>
      </c>
      <c r="B382" s="1">
        <v>220098</v>
      </c>
      <c r="C382" s="1" t="s">
        <v>497</v>
      </c>
      <c r="D382" s="3">
        <v>44681</v>
      </c>
      <c r="E382" s="1" t="s">
        <v>1896</v>
      </c>
      <c r="F382" s="1" t="s">
        <v>2410</v>
      </c>
      <c r="G382" s="1" t="s">
        <v>75</v>
      </c>
      <c r="H382" s="1" t="s">
        <v>2342</v>
      </c>
      <c r="I382" s="1" t="s">
        <v>497</v>
      </c>
      <c r="J382" s="1" t="s">
        <v>78</v>
      </c>
      <c r="K382" s="1" t="s">
        <v>78</v>
      </c>
      <c r="L382" s="1" t="s">
        <v>1898</v>
      </c>
      <c r="M382" s="1" t="s">
        <v>1898</v>
      </c>
      <c r="N382" s="34" t="s">
        <v>72</v>
      </c>
      <c r="O382" s="1" t="s">
        <v>2411</v>
      </c>
      <c r="P382" s="1" t="s">
        <v>813</v>
      </c>
      <c r="Q382" s="1" t="s">
        <v>813</v>
      </c>
      <c r="R382" s="1" t="s">
        <v>9057</v>
      </c>
      <c r="S382" s="1" t="s">
        <v>84</v>
      </c>
      <c r="T382" s="1" t="s">
        <v>72</v>
      </c>
      <c r="U382" s="1" t="s">
        <v>140</v>
      </c>
      <c r="V382" s="1" t="s">
        <v>141</v>
      </c>
      <c r="W382" s="1" t="s">
        <v>87</v>
      </c>
      <c r="X382" s="1">
        <v>44</v>
      </c>
      <c r="Y382" s="1" t="s">
        <v>88</v>
      </c>
      <c r="Z382" s="1">
        <v>5.3</v>
      </c>
      <c r="AA382" s="1" t="s">
        <v>299</v>
      </c>
      <c r="AB382" s="1" t="s">
        <v>90</v>
      </c>
      <c r="AC382" s="1" t="s">
        <v>91</v>
      </c>
      <c r="AD382" s="1" t="s">
        <v>92</v>
      </c>
      <c r="AE382" s="1" t="s">
        <v>72</v>
      </c>
      <c r="AF382" s="1" t="s">
        <v>229</v>
      </c>
      <c r="AG382" s="1">
        <v>1</v>
      </c>
      <c r="AH382" s="21" t="s">
        <v>933</v>
      </c>
      <c r="AI382" s="1" t="s">
        <v>72</v>
      </c>
      <c r="AJ382" s="1" t="s">
        <v>72</v>
      </c>
      <c r="AK382" s="1" t="s">
        <v>220</v>
      </c>
      <c r="AL382" s="1" t="s">
        <v>72</v>
      </c>
      <c r="AM382" s="1" t="s">
        <v>72</v>
      </c>
      <c r="AN382" s="3">
        <v>44681</v>
      </c>
      <c r="AO382" s="6" t="s">
        <v>72</v>
      </c>
      <c r="AP382" s="6" t="s">
        <v>72</v>
      </c>
      <c r="AQ382" s="1" t="s">
        <v>1675</v>
      </c>
      <c r="AR382" s="1">
        <v>4</v>
      </c>
      <c r="AS382" s="1" t="s">
        <v>95</v>
      </c>
      <c r="AT382" s="1" t="s">
        <v>75</v>
      </c>
      <c r="AU382" s="1" t="s">
        <v>75</v>
      </c>
      <c r="AV382" s="1" t="s">
        <v>88</v>
      </c>
      <c r="AW382" s="1" t="s">
        <v>96</v>
      </c>
      <c r="AX382" s="6" t="s">
        <v>72</v>
      </c>
      <c r="AY382" s="1" t="s">
        <v>1343</v>
      </c>
      <c r="AZ382" s="1" t="s">
        <v>72</v>
      </c>
      <c r="BA382" s="1">
        <v>47</v>
      </c>
      <c r="BB382" s="1" t="s">
        <v>99</v>
      </c>
      <c r="BC382" s="1"/>
    </row>
    <row r="383" spans="1:55" ht="18.600000000000001" customHeight="1">
      <c r="A383" s="1" t="s">
        <v>2412</v>
      </c>
      <c r="B383" s="1">
        <v>220099</v>
      </c>
      <c r="C383" s="1" t="s">
        <v>71</v>
      </c>
      <c r="D383" s="3">
        <v>44683</v>
      </c>
      <c r="E383" s="1" t="s">
        <v>2302</v>
      </c>
      <c r="F383" s="1" t="s">
        <v>2413</v>
      </c>
      <c r="G383" s="1" t="s">
        <v>75</v>
      </c>
      <c r="H383" s="1" t="s">
        <v>1462</v>
      </c>
      <c r="I383" s="1" t="s">
        <v>77</v>
      </c>
      <c r="J383" s="1" t="s">
        <v>78</v>
      </c>
      <c r="K383" s="1" t="s">
        <v>78</v>
      </c>
      <c r="L383" s="1" t="s">
        <v>1898</v>
      </c>
      <c r="M383" s="1" t="s">
        <v>1898</v>
      </c>
      <c r="N383" s="34" t="s">
        <v>72</v>
      </c>
      <c r="O383" s="1" t="s">
        <v>2414</v>
      </c>
      <c r="P383" s="1" t="s">
        <v>2307</v>
      </c>
      <c r="Q383" s="1" t="s">
        <v>2307</v>
      </c>
      <c r="R383" s="1" t="s">
        <v>2308</v>
      </c>
      <c r="S383" s="1" t="s">
        <v>490</v>
      </c>
      <c r="T383" s="1" t="s">
        <v>72</v>
      </c>
      <c r="U383" s="1" t="s">
        <v>491</v>
      </c>
      <c r="V383" s="1" t="s">
        <v>2415</v>
      </c>
      <c r="W383" s="1" t="s">
        <v>126</v>
      </c>
      <c r="X383" s="1">
        <v>75</v>
      </c>
      <c r="Y383" s="1" t="s">
        <v>88</v>
      </c>
      <c r="Z383" s="1">
        <v>4.0999999999999996</v>
      </c>
      <c r="AA383" s="1" t="s">
        <v>414</v>
      </c>
      <c r="AB383" s="1" t="s">
        <v>90</v>
      </c>
      <c r="AC383" s="1" t="s">
        <v>91</v>
      </c>
      <c r="AD383" s="1" t="s">
        <v>92</v>
      </c>
      <c r="AE383" s="1" t="s">
        <v>72</v>
      </c>
      <c r="AF383" s="1" t="s">
        <v>229</v>
      </c>
      <c r="AG383" s="1" t="s">
        <v>72</v>
      </c>
      <c r="AH383" s="1" t="s">
        <v>2416</v>
      </c>
      <c r="AI383" s="1" t="s">
        <v>72</v>
      </c>
      <c r="AJ383" s="1" t="s">
        <v>72</v>
      </c>
      <c r="AK383" s="1" t="s">
        <v>2417</v>
      </c>
      <c r="AL383" s="1" t="s">
        <v>72</v>
      </c>
      <c r="AM383" s="1" t="s">
        <v>72</v>
      </c>
      <c r="AN383" s="3">
        <v>44683</v>
      </c>
      <c r="AO383" s="1" t="s">
        <v>2418</v>
      </c>
      <c r="AP383" s="1" t="s">
        <v>2418</v>
      </c>
      <c r="AQ383" s="1" t="s">
        <v>1794</v>
      </c>
      <c r="AR383" s="1">
        <v>15</v>
      </c>
      <c r="AS383" s="1" t="s">
        <v>183</v>
      </c>
      <c r="AT383" s="1" t="s">
        <v>75</v>
      </c>
      <c r="AU383" s="1" t="s">
        <v>72</v>
      </c>
      <c r="AV383" s="1" t="s">
        <v>88</v>
      </c>
      <c r="AW383" s="1" t="s">
        <v>96</v>
      </c>
      <c r="AX383" s="1" t="s">
        <v>72</v>
      </c>
      <c r="AY383" s="1" t="s">
        <v>1343</v>
      </c>
      <c r="AZ383" s="1" t="s">
        <v>72</v>
      </c>
      <c r="BA383" s="1">
        <v>35</v>
      </c>
      <c r="BB383" s="21" t="s">
        <v>100</v>
      </c>
      <c r="BC383" s="1"/>
    </row>
    <row r="384" spans="1:55" ht="18.600000000000001" customHeight="1">
      <c r="A384" s="1" t="s">
        <v>2419</v>
      </c>
      <c r="B384" s="1">
        <v>220100</v>
      </c>
      <c r="C384" s="1" t="s">
        <v>71</v>
      </c>
      <c r="D384" s="3">
        <v>44683</v>
      </c>
      <c r="E384" s="1" t="s">
        <v>2302</v>
      </c>
      <c r="F384" s="1" t="s">
        <v>2420</v>
      </c>
      <c r="G384" s="1" t="s">
        <v>75</v>
      </c>
      <c r="H384" s="1" t="s">
        <v>1915</v>
      </c>
      <c r="I384" s="1" t="s">
        <v>77</v>
      </c>
      <c r="J384" s="1" t="s">
        <v>78</v>
      </c>
      <c r="K384" s="1" t="s">
        <v>78</v>
      </c>
      <c r="L384" s="1" t="s">
        <v>1898</v>
      </c>
      <c r="M384" s="1" t="s">
        <v>1898</v>
      </c>
      <c r="N384" s="34" t="s">
        <v>72</v>
      </c>
      <c r="O384" s="1" t="s">
        <v>2421</v>
      </c>
      <c r="P384" s="1" t="s">
        <v>2307</v>
      </c>
      <c r="Q384" s="1" t="s">
        <v>2307</v>
      </c>
      <c r="R384" s="1" t="s">
        <v>2363</v>
      </c>
      <c r="S384" s="1" t="s">
        <v>84</v>
      </c>
      <c r="T384" s="1" t="s">
        <v>72</v>
      </c>
      <c r="U384" s="1" t="s">
        <v>104</v>
      </c>
      <c r="V384" s="1" t="s">
        <v>1060</v>
      </c>
      <c r="W384" s="1" t="s">
        <v>87</v>
      </c>
      <c r="X384" s="1">
        <v>58</v>
      </c>
      <c r="Y384" s="1" t="s">
        <v>88</v>
      </c>
      <c r="Z384" s="1">
        <v>4.0999999999999996</v>
      </c>
      <c r="AA384" s="1" t="s">
        <v>414</v>
      </c>
      <c r="AB384" s="1" t="s">
        <v>90</v>
      </c>
      <c r="AC384" s="1" t="s">
        <v>91</v>
      </c>
      <c r="AD384" s="1" t="s">
        <v>92</v>
      </c>
      <c r="AE384" s="1" t="s">
        <v>72</v>
      </c>
      <c r="AF384" s="1" t="s">
        <v>254</v>
      </c>
      <c r="AG384" s="1">
        <v>3</v>
      </c>
      <c r="AH384" s="1" t="s">
        <v>367</v>
      </c>
      <c r="AI384" s="1" t="s">
        <v>72</v>
      </c>
      <c r="AJ384" s="1" t="s">
        <v>72</v>
      </c>
      <c r="AK384" s="1" t="s">
        <v>220</v>
      </c>
      <c r="AL384" s="1" t="s">
        <v>72</v>
      </c>
      <c r="AM384" s="1" t="s">
        <v>72</v>
      </c>
      <c r="AN384" s="3">
        <v>44683</v>
      </c>
      <c r="AO384" s="1" t="s">
        <v>2422</v>
      </c>
      <c r="AP384" s="1" t="s">
        <v>2422</v>
      </c>
      <c r="AQ384" s="1" t="s">
        <v>1675</v>
      </c>
      <c r="AR384" s="1">
        <v>15</v>
      </c>
      <c r="AS384" s="1" t="s">
        <v>742</v>
      </c>
      <c r="AT384" s="1" t="s">
        <v>75</v>
      </c>
      <c r="AU384" s="1" t="s">
        <v>72</v>
      </c>
      <c r="AV384" s="1" t="s">
        <v>88</v>
      </c>
      <c r="AW384" s="1" t="s">
        <v>72</v>
      </c>
      <c r="AX384" s="1" t="s">
        <v>72</v>
      </c>
      <c r="AY384" s="1" t="s">
        <v>1343</v>
      </c>
      <c r="AZ384" s="1" t="s">
        <v>72</v>
      </c>
      <c r="BA384" s="1">
        <v>45</v>
      </c>
      <c r="BB384" s="21" t="s">
        <v>100</v>
      </c>
      <c r="BC384" s="1"/>
    </row>
    <row r="385" spans="1:55" ht="18.600000000000001" customHeight="1">
      <c r="A385" s="1" t="s">
        <v>2423</v>
      </c>
      <c r="B385" s="1">
        <v>220101</v>
      </c>
      <c r="C385" s="1" t="s">
        <v>71</v>
      </c>
      <c r="D385" s="3">
        <v>44683</v>
      </c>
      <c r="E385" s="1" t="s">
        <v>2302</v>
      </c>
      <c r="F385" s="1" t="s">
        <v>2424</v>
      </c>
      <c r="G385" s="1" t="s">
        <v>75</v>
      </c>
      <c r="H385" s="1" t="s">
        <v>1462</v>
      </c>
      <c r="I385" s="1" t="s">
        <v>77</v>
      </c>
      <c r="J385" s="1" t="s">
        <v>78</v>
      </c>
      <c r="K385" s="1" t="s">
        <v>78</v>
      </c>
      <c r="L385" s="1" t="s">
        <v>1898</v>
      </c>
      <c r="M385" s="1" t="s">
        <v>1898</v>
      </c>
      <c r="N385" s="34" t="s">
        <v>72</v>
      </c>
      <c r="O385" s="1" t="s">
        <v>2425</v>
      </c>
      <c r="P385" s="1" t="s">
        <v>2307</v>
      </c>
      <c r="Q385" s="1" t="s">
        <v>2307</v>
      </c>
      <c r="R385" s="1" t="s">
        <v>2308</v>
      </c>
      <c r="S385" s="1" t="s">
        <v>490</v>
      </c>
      <c r="T385" s="1" t="s">
        <v>72</v>
      </c>
      <c r="U385" s="1" t="s">
        <v>491</v>
      </c>
      <c r="V385" s="1" t="s">
        <v>2426</v>
      </c>
      <c r="W385" s="1" t="s">
        <v>87</v>
      </c>
      <c r="X385" s="1">
        <v>33</v>
      </c>
      <c r="Y385" s="1" t="s">
        <v>88</v>
      </c>
      <c r="Z385" s="1">
        <v>3.7</v>
      </c>
      <c r="AA385" s="1" t="s">
        <v>954</v>
      </c>
      <c r="AB385" s="1" t="s">
        <v>90</v>
      </c>
      <c r="AC385" s="1" t="s">
        <v>91</v>
      </c>
      <c r="AD385" s="1" t="s">
        <v>92</v>
      </c>
      <c r="AE385" s="1" t="s">
        <v>72</v>
      </c>
      <c r="AF385" s="1" t="s">
        <v>244</v>
      </c>
      <c r="AG385" s="1" t="s">
        <v>72</v>
      </c>
      <c r="AH385" s="1" t="s">
        <v>2427</v>
      </c>
      <c r="AI385" s="1" t="s">
        <v>72</v>
      </c>
      <c r="AJ385" s="1" t="s">
        <v>72</v>
      </c>
      <c r="AK385" s="1" t="s">
        <v>2428</v>
      </c>
      <c r="AL385" s="1" t="s">
        <v>72</v>
      </c>
      <c r="AM385" s="1" t="s">
        <v>72</v>
      </c>
      <c r="AN385" s="3">
        <v>44683</v>
      </c>
      <c r="AO385" s="1" t="s">
        <v>2429</v>
      </c>
      <c r="AP385" s="1" t="s">
        <v>2430</v>
      </c>
      <c r="AQ385" s="1" t="s">
        <v>1675</v>
      </c>
      <c r="AR385" s="1">
        <v>15</v>
      </c>
      <c r="AS385" s="1" t="s">
        <v>183</v>
      </c>
      <c r="AT385" s="1" t="s">
        <v>75</v>
      </c>
      <c r="AU385" s="1" t="s">
        <v>72</v>
      </c>
      <c r="AV385" s="1" t="s">
        <v>88</v>
      </c>
      <c r="AW385" s="1" t="s">
        <v>72</v>
      </c>
      <c r="AX385" s="1" t="s">
        <v>72</v>
      </c>
      <c r="AY385" s="1" t="s">
        <v>1343</v>
      </c>
      <c r="AZ385" s="1" t="s">
        <v>72</v>
      </c>
      <c r="BA385" s="1">
        <v>49</v>
      </c>
      <c r="BB385" s="21" t="s">
        <v>100</v>
      </c>
      <c r="BC385" s="1"/>
    </row>
    <row r="386" spans="1:55" ht="18.600000000000001" customHeight="1">
      <c r="A386" s="1" t="s">
        <v>2431</v>
      </c>
      <c r="B386" s="1">
        <v>220102</v>
      </c>
      <c r="C386" s="1" t="s">
        <v>71</v>
      </c>
      <c r="D386" s="3">
        <v>44683</v>
      </c>
      <c r="E386" s="1" t="s">
        <v>1896</v>
      </c>
      <c r="F386" s="1" t="s">
        <v>2432</v>
      </c>
      <c r="G386" s="1" t="s">
        <v>75</v>
      </c>
      <c r="H386" s="1" t="s">
        <v>1915</v>
      </c>
      <c r="I386" s="1" t="s">
        <v>77</v>
      </c>
      <c r="J386" s="1" t="s">
        <v>78</v>
      </c>
      <c r="K386" s="1" t="s">
        <v>78</v>
      </c>
      <c r="L386" s="1" t="s">
        <v>1898</v>
      </c>
      <c r="M386" s="1" t="s">
        <v>1898</v>
      </c>
      <c r="N386" s="34" t="s">
        <v>72</v>
      </c>
      <c r="O386" s="1" t="s">
        <v>2433</v>
      </c>
      <c r="P386" s="1" t="s">
        <v>778</v>
      </c>
      <c r="Q386" s="1" t="s">
        <v>779</v>
      </c>
      <c r="R386" s="1" t="s">
        <v>9036</v>
      </c>
      <c r="S386" s="1" t="s">
        <v>84</v>
      </c>
      <c r="T386" s="1" t="s">
        <v>72</v>
      </c>
      <c r="U386" s="1" t="s">
        <v>140</v>
      </c>
      <c r="V386" s="1" t="s">
        <v>140</v>
      </c>
      <c r="W386" s="1" t="s">
        <v>126</v>
      </c>
      <c r="X386" s="1">
        <v>65</v>
      </c>
      <c r="Y386" s="1" t="s">
        <v>88</v>
      </c>
      <c r="Z386" s="1">
        <v>5.5</v>
      </c>
      <c r="AA386" s="1" t="s">
        <v>954</v>
      </c>
      <c r="AB386" s="1" t="s">
        <v>90</v>
      </c>
      <c r="AC386" s="1" t="s">
        <v>91</v>
      </c>
      <c r="AD386" s="1" t="s">
        <v>92</v>
      </c>
      <c r="AE386" s="1" t="s">
        <v>72</v>
      </c>
      <c r="AF386" s="1" t="s">
        <v>254</v>
      </c>
      <c r="AG386" s="1" t="s">
        <v>72</v>
      </c>
      <c r="AH386" s="1" t="s">
        <v>2434</v>
      </c>
      <c r="AI386" s="1" t="s">
        <v>72</v>
      </c>
      <c r="AJ386" s="1" t="s">
        <v>72</v>
      </c>
      <c r="AK386" s="1" t="s">
        <v>220</v>
      </c>
      <c r="AL386" s="1" t="s">
        <v>72</v>
      </c>
      <c r="AM386" s="1" t="s">
        <v>72</v>
      </c>
      <c r="AN386" s="3">
        <v>44683</v>
      </c>
      <c r="AO386" s="1" t="s">
        <v>1073</v>
      </c>
      <c r="AP386" s="1" t="s">
        <v>1073</v>
      </c>
      <c r="AQ386" s="1" t="s">
        <v>1675</v>
      </c>
      <c r="AR386" s="1">
        <v>15</v>
      </c>
      <c r="AS386" s="1" t="s">
        <v>183</v>
      </c>
      <c r="AT386" s="1" t="s">
        <v>75</v>
      </c>
      <c r="AU386" s="1" t="s">
        <v>72</v>
      </c>
      <c r="AV386" s="1" t="s">
        <v>88</v>
      </c>
      <c r="AW386" s="1" t="s">
        <v>72</v>
      </c>
      <c r="AX386" s="1" t="s">
        <v>72</v>
      </c>
      <c r="AY386" s="1" t="s">
        <v>1343</v>
      </c>
      <c r="AZ386" s="1" t="s">
        <v>72</v>
      </c>
      <c r="BA386" s="1">
        <v>70</v>
      </c>
      <c r="BB386" s="21" t="s">
        <v>100</v>
      </c>
      <c r="BC386" s="1"/>
    </row>
    <row r="387" spans="1:55" ht="18.600000000000001" customHeight="1">
      <c r="A387" s="1" t="s">
        <v>2435</v>
      </c>
      <c r="B387" s="1">
        <v>220103</v>
      </c>
      <c r="C387" s="1" t="s">
        <v>71</v>
      </c>
      <c r="D387" s="3">
        <v>44685</v>
      </c>
      <c r="E387" s="1" t="s">
        <v>1896</v>
      </c>
      <c r="F387" s="1" t="s">
        <v>2436</v>
      </c>
      <c r="G387" s="1" t="s">
        <v>75</v>
      </c>
      <c r="H387" s="1" t="s">
        <v>1915</v>
      </c>
      <c r="I387" s="1" t="s">
        <v>77</v>
      </c>
      <c r="J387" s="1" t="s">
        <v>78</v>
      </c>
      <c r="K387" s="1" t="s">
        <v>78</v>
      </c>
      <c r="L387" s="1" t="s">
        <v>1898</v>
      </c>
      <c r="M387" s="1" t="s">
        <v>1898</v>
      </c>
      <c r="N387" s="34" t="s">
        <v>72</v>
      </c>
      <c r="O387" s="1" t="s">
        <v>2437</v>
      </c>
      <c r="P387" s="1" t="s">
        <v>778</v>
      </c>
      <c r="Q387" s="1" t="s">
        <v>779</v>
      </c>
      <c r="R387" s="1" t="s">
        <v>9036</v>
      </c>
      <c r="S387" s="1" t="s">
        <v>84</v>
      </c>
      <c r="T387" s="1" t="s">
        <v>72</v>
      </c>
      <c r="U387" s="1" t="s">
        <v>140</v>
      </c>
      <c r="V387" s="1" t="s">
        <v>140</v>
      </c>
      <c r="W387" s="1" t="s">
        <v>126</v>
      </c>
      <c r="X387" s="1">
        <v>77</v>
      </c>
      <c r="Y387" s="1" t="s">
        <v>88</v>
      </c>
      <c r="Z387" s="1">
        <v>6.8</v>
      </c>
      <c r="AA387" s="1" t="s">
        <v>414</v>
      </c>
      <c r="AB387" s="1" t="s">
        <v>90</v>
      </c>
      <c r="AC387" s="1" t="s">
        <v>91</v>
      </c>
      <c r="AD387" s="1" t="s">
        <v>92</v>
      </c>
      <c r="AE387" s="1" t="s">
        <v>72</v>
      </c>
      <c r="AF387" s="1" t="s">
        <v>254</v>
      </c>
      <c r="AG387" s="1" t="s">
        <v>72</v>
      </c>
      <c r="AH387" s="1" t="s">
        <v>2338</v>
      </c>
      <c r="AI387" s="1" t="s">
        <v>72</v>
      </c>
      <c r="AJ387" s="1" t="s">
        <v>72</v>
      </c>
      <c r="AK387" s="1" t="s">
        <v>220</v>
      </c>
      <c r="AL387" s="1" t="s">
        <v>72</v>
      </c>
      <c r="AM387" s="1" t="s">
        <v>72</v>
      </c>
      <c r="AN387" s="3">
        <v>44685</v>
      </c>
      <c r="AO387" s="1" t="s">
        <v>2438</v>
      </c>
      <c r="AP387" s="1" t="s">
        <v>2438</v>
      </c>
      <c r="AQ387" s="1" t="s">
        <v>1675</v>
      </c>
      <c r="AR387" s="1">
        <v>15</v>
      </c>
      <c r="AS387" s="1" t="s">
        <v>742</v>
      </c>
      <c r="AT387" s="1" t="s">
        <v>75</v>
      </c>
      <c r="AU387" s="1" t="s">
        <v>72</v>
      </c>
      <c r="AV387" s="1" t="s">
        <v>88</v>
      </c>
      <c r="AW387" s="1" t="s">
        <v>72</v>
      </c>
      <c r="AX387" s="1" t="s">
        <v>72</v>
      </c>
      <c r="AY387" s="1" t="s">
        <v>1343</v>
      </c>
      <c r="AZ387" s="1" t="s">
        <v>72</v>
      </c>
      <c r="BA387" s="1">
        <v>63</v>
      </c>
      <c r="BB387" s="21" t="s">
        <v>100</v>
      </c>
      <c r="BC387" s="1"/>
    </row>
    <row r="388" spans="1:55" ht="18.600000000000001" customHeight="1">
      <c r="A388" s="1" t="s">
        <v>2439</v>
      </c>
      <c r="B388" s="1">
        <v>220104</v>
      </c>
      <c r="C388" s="1" t="s">
        <v>71</v>
      </c>
      <c r="D388" s="3">
        <v>44688</v>
      </c>
      <c r="E388" s="1" t="s">
        <v>1896</v>
      </c>
      <c r="F388" s="1" t="s">
        <v>2440</v>
      </c>
      <c r="G388" s="1" t="s">
        <v>75</v>
      </c>
      <c r="H388" s="1" t="s">
        <v>1915</v>
      </c>
      <c r="I388" s="1" t="s">
        <v>77</v>
      </c>
      <c r="J388" s="1" t="s">
        <v>78</v>
      </c>
      <c r="K388" s="1" t="s">
        <v>78</v>
      </c>
      <c r="L388" s="1" t="s">
        <v>1898</v>
      </c>
      <c r="M388" s="1" t="s">
        <v>1898</v>
      </c>
      <c r="N388" s="34" t="s">
        <v>72</v>
      </c>
      <c r="O388" s="1" t="s">
        <v>2441</v>
      </c>
      <c r="P388" s="1" t="s">
        <v>813</v>
      </c>
      <c r="Q388" s="1" t="s">
        <v>813</v>
      </c>
      <c r="R388" s="1" t="s">
        <v>9057</v>
      </c>
      <c r="S388" s="1" t="s">
        <v>84</v>
      </c>
      <c r="T388" s="1" t="s">
        <v>72</v>
      </c>
      <c r="U388" s="1" t="s">
        <v>140</v>
      </c>
      <c r="V388" s="1" t="s">
        <v>1060</v>
      </c>
      <c r="W388" s="1" t="s">
        <v>126</v>
      </c>
      <c r="X388" s="1">
        <v>65</v>
      </c>
      <c r="Y388" s="1" t="s">
        <v>88</v>
      </c>
      <c r="Z388" s="1">
        <v>7.7</v>
      </c>
      <c r="AA388" s="1" t="s">
        <v>414</v>
      </c>
      <c r="AB388" s="1" t="s">
        <v>90</v>
      </c>
      <c r="AC388" s="1" t="s">
        <v>91</v>
      </c>
      <c r="AD388" s="1" t="s">
        <v>92</v>
      </c>
      <c r="AE388" s="1" t="s">
        <v>72</v>
      </c>
      <c r="AF388" s="1" t="s">
        <v>254</v>
      </c>
      <c r="AG388" s="1">
        <v>2</v>
      </c>
      <c r="AH388" s="21" t="s">
        <v>1322</v>
      </c>
      <c r="AI388" s="1" t="s">
        <v>72</v>
      </c>
      <c r="AJ388" s="1" t="s">
        <v>72</v>
      </c>
      <c r="AK388" s="1" t="s">
        <v>220</v>
      </c>
      <c r="AL388" s="1" t="s">
        <v>72</v>
      </c>
      <c r="AM388" s="1" t="s">
        <v>72</v>
      </c>
      <c r="AN388" s="3">
        <v>44688</v>
      </c>
      <c r="AO388" s="1" t="s">
        <v>1940</v>
      </c>
      <c r="AP388" s="1" t="s">
        <v>1940</v>
      </c>
      <c r="AQ388" s="1" t="s">
        <v>1675</v>
      </c>
      <c r="AR388" s="1">
        <v>15</v>
      </c>
      <c r="AS388" s="1" t="s">
        <v>95</v>
      </c>
      <c r="AT388" s="1" t="s">
        <v>75</v>
      </c>
      <c r="AU388" s="1" t="s">
        <v>72</v>
      </c>
      <c r="AV388" s="1" t="s">
        <v>88</v>
      </c>
      <c r="AW388" s="1" t="s">
        <v>72</v>
      </c>
      <c r="AX388" s="1" t="s">
        <v>72</v>
      </c>
      <c r="AY388" s="1" t="s">
        <v>1343</v>
      </c>
      <c r="AZ388" s="1" t="s">
        <v>72</v>
      </c>
      <c r="BA388" s="1">
        <v>49</v>
      </c>
      <c r="BB388" s="21" t="s">
        <v>100</v>
      </c>
      <c r="BC388" s="1"/>
    </row>
    <row r="389" spans="1:55" ht="18.600000000000001" customHeight="1">
      <c r="A389" s="1" t="s">
        <v>2442</v>
      </c>
      <c r="B389" s="1">
        <v>220105</v>
      </c>
      <c r="C389" s="1" t="s">
        <v>71</v>
      </c>
      <c r="D389" s="3">
        <v>44690</v>
      </c>
      <c r="E389" s="1" t="s">
        <v>1896</v>
      </c>
      <c r="F389" s="1" t="s">
        <v>2443</v>
      </c>
      <c r="G389" s="1" t="s">
        <v>75</v>
      </c>
      <c r="H389" s="1" t="s">
        <v>208</v>
      </c>
      <c r="I389" s="1" t="s">
        <v>77</v>
      </c>
      <c r="J389" s="1" t="s">
        <v>78</v>
      </c>
      <c r="K389" s="1" t="s">
        <v>78</v>
      </c>
      <c r="L389" s="1" t="s">
        <v>1898</v>
      </c>
      <c r="M389" s="1" t="s">
        <v>1927</v>
      </c>
      <c r="N389" s="34" t="s">
        <v>72</v>
      </c>
      <c r="O389" s="1" t="s">
        <v>2444</v>
      </c>
      <c r="P389" s="1" t="s">
        <v>778</v>
      </c>
      <c r="Q389" s="1" t="s">
        <v>779</v>
      </c>
      <c r="R389" s="1" t="s">
        <v>9036</v>
      </c>
      <c r="S389" s="1" t="s">
        <v>291</v>
      </c>
      <c r="T389" s="1" t="s">
        <v>72</v>
      </c>
      <c r="U389" s="1" t="s">
        <v>292</v>
      </c>
      <c r="V389" s="1"/>
      <c r="W389" s="1" t="s">
        <v>126</v>
      </c>
      <c r="X389" s="1">
        <v>60</v>
      </c>
      <c r="Y389" s="1" t="s">
        <v>88</v>
      </c>
      <c r="Z389" s="1">
        <v>5.5</v>
      </c>
      <c r="AA389" s="1" t="s">
        <v>299</v>
      </c>
      <c r="AB389" s="1" t="s">
        <v>90</v>
      </c>
      <c r="AC389" s="1" t="s">
        <v>91</v>
      </c>
      <c r="AD389" s="1" t="s">
        <v>216</v>
      </c>
      <c r="AE389" s="1" t="s">
        <v>72</v>
      </c>
      <c r="AF389" s="1" t="s">
        <v>72</v>
      </c>
      <c r="AG389" s="1" t="s">
        <v>72</v>
      </c>
      <c r="AH389" s="1" t="s">
        <v>72</v>
      </c>
      <c r="AI389" s="1">
        <v>6</v>
      </c>
      <c r="AJ389" s="1" t="s">
        <v>2445</v>
      </c>
      <c r="AK389" s="1" t="s">
        <v>447</v>
      </c>
      <c r="AL389" s="1" t="s">
        <v>72</v>
      </c>
      <c r="AM389" s="1" t="s">
        <v>72</v>
      </c>
      <c r="AN389" s="3">
        <v>44690</v>
      </c>
      <c r="AO389" s="1" t="s">
        <v>2446</v>
      </c>
      <c r="AP389" s="1" t="s">
        <v>2446</v>
      </c>
      <c r="AQ389" s="1" t="s">
        <v>1794</v>
      </c>
      <c r="AR389" s="1">
        <v>5</v>
      </c>
      <c r="AS389" s="1" t="s">
        <v>72</v>
      </c>
      <c r="AT389" s="1" t="s">
        <v>75</v>
      </c>
      <c r="AU389" s="1" t="s">
        <v>72</v>
      </c>
      <c r="AV389" s="1" t="s">
        <v>88</v>
      </c>
      <c r="AW389" s="1" t="s">
        <v>72</v>
      </c>
      <c r="AX389" s="1" t="s">
        <v>72</v>
      </c>
      <c r="AY389" s="1" t="s">
        <v>2321</v>
      </c>
      <c r="AZ389" s="1" t="s">
        <v>72</v>
      </c>
      <c r="BA389" s="1" t="s">
        <v>72</v>
      </c>
      <c r="BB389" s="1" t="s">
        <v>160</v>
      </c>
      <c r="BC389" s="1" t="s">
        <v>707</v>
      </c>
    </row>
    <row r="390" spans="1:55" ht="18.600000000000001" customHeight="1">
      <c r="A390" s="1" t="s">
        <v>2447</v>
      </c>
      <c r="B390" s="1">
        <v>220106</v>
      </c>
      <c r="C390" s="1" t="s">
        <v>71</v>
      </c>
      <c r="D390" s="3">
        <v>44691</v>
      </c>
      <c r="E390" s="1" t="s">
        <v>2302</v>
      </c>
      <c r="F390" s="1" t="s">
        <v>2448</v>
      </c>
      <c r="G390" s="1" t="s">
        <v>75</v>
      </c>
      <c r="H390" s="1" t="s">
        <v>1915</v>
      </c>
      <c r="I390" s="1" t="s">
        <v>77</v>
      </c>
      <c r="J390" s="1" t="s">
        <v>78</v>
      </c>
      <c r="K390" s="1" t="s">
        <v>78</v>
      </c>
      <c r="L390" s="1" t="s">
        <v>1898</v>
      </c>
      <c r="M390" s="1" t="s">
        <v>1927</v>
      </c>
      <c r="N390" s="34" t="s">
        <v>72</v>
      </c>
      <c r="O390" s="8" t="s">
        <v>847</v>
      </c>
      <c r="P390" s="1" t="s">
        <v>2307</v>
      </c>
      <c r="Q390" s="1" t="s">
        <v>2307</v>
      </c>
      <c r="R390" s="1" t="s">
        <v>2363</v>
      </c>
      <c r="S390" s="1" t="s">
        <v>84</v>
      </c>
      <c r="T390" s="1" t="s">
        <v>72</v>
      </c>
      <c r="U390" s="1" t="s">
        <v>140</v>
      </c>
      <c r="V390" s="1" t="s">
        <v>140</v>
      </c>
      <c r="W390" s="1" t="s">
        <v>87</v>
      </c>
      <c r="X390" s="1">
        <v>39</v>
      </c>
      <c r="Y390" s="1" t="s">
        <v>88</v>
      </c>
      <c r="Z390" s="1">
        <v>3.1</v>
      </c>
      <c r="AA390" s="1" t="s">
        <v>414</v>
      </c>
      <c r="AB390" s="1" t="s">
        <v>90</v>
      </c>
      <c r="AC390" s="1" t="s">
        <v>91</v>
      </c>
      <c r="AD390" s="1" t="s">
        <v>92</v>
      </c>
      <c r="AE390" s="1" t="s">
        <v>72</v>
      </c>
      <c r="AF390" s="1" t="s">
        <v>72</v>
      </c>
      <c r="AG390" s="1" t="s">
        <v>72</v>
      </c>
      <c r="AH390" s="1" t="s">
        <v>2449</v>
      </c>
      <c r="AI390" s="1" t="s">
        <v>72</v>
      </c>
      <c r="AJ390" s="1" t="s">
        <v>72</v>
      </c>
      <c r="AK390" s="21" t="s">
        <v>2450</v>
      </c>
      <c r="AL390" s="1" t="s">
        <v>72</v>
      </c>
      <c r="AM390" s="1" t="s">
        <v>72</v>
      </c>
      <c r="AN390" s="3">
        <v>44691</v>
      </c>
      <c r="AO390" s="1" t="s">
        <v>2451</v>
      </c>
      <c r="AP390" s="1" t="s">
        <v>2451</v>
      </c>
      <c r="AQ390" s="1" t="s">
        <v>1794</v>
      </c>
      <c r="AR390" s="1" t="s">
        <v>72</v>
      </c>
      <c r="AS390" s="1" t="s">
        <v>742</v>
      </c>
      <c r="AT390" s="1" t="s">
        <v>75</v>
      </c>
      <c r="AU390" s="1" t="s">
        <v>72</v>
      </c>
      <c r="AV390" s="1" t="s">
        <v>88</v>
      </c>
      <c r="AW390" s="1" t="s">
        <v>72</v>
      </c>
      <c r="AX390" s="1" t="s">
        <v>72</v>
      </c>
      <c r="AY390" s="1" t="s">
        <v>2321</v>
      </c>
      <c r="AZ390" s="1" t="s">
        <v>72</v>
      </c>
      <c r="BA390" s="1">
        <v>63</v>
      </c>
      <c r="BB390" s="1" t="s">
        <v>160</v>
      </c>
      <c r="BC390" s="1" t="s">
        <v>707</v>
      </c>
    </row>
    <row r="391" spans="1:55" ht="18.600000000000001" customHeight="1">
      <c r="A391" s="1">
        <v>220107</v>
      </c>
      <c r="B391" s="1">
        <v>220107</v>
      </c>
      <c r="C391" s="1" t="s">
        <v>71</v>
      </c>
      <c r="D391" s="3">
        <v>44691</v>
      </c>
      <c r="E391" s="1" t="s">
        <v>1896</v>
      </c>
      <c r="F391" s="1" t="s">
        <v>2452</v>
      </c>
      <c r="G391" s="1" t="s">
        <v>75</v>
      </c>
      <c r="H391" s="1" t="s">
        <v>170</v>
      </c>
      <c r="I391" s="1" t="s">
        <v>473</v>
      </c>
      <c r="J391" s="1" t="s">
        <v>172</v>
      </c>
      <c r="K391" s="1" t="s">
        <v>78</v>
      </c>
      <c r="L391" s="1" t="s">
        <v>1927</v>
      </c>
      <c r="M391" s="1" t="s">
        <v>1927</v>
      </c>
      <c r="N391" s="1" t="s">
        <v>847</v>
      </c>
      <c r="O391" s="8" t="s">
        <v>2453</v>
      </c>
      <c r="P391" s="1" t="s">
        <v>83</v>
      </c>
      <c r="Q391" s="1" t="s">
        <v>123</v>
      </c>
      <c r="R391" s="1" t="s">
        <v>9043</v>
      </c>
      <c r="S391" s="1" t="s">
        <v>490</v>
      </c>
      <c r="T391" s="1" t="s">
        <v>72</v>
      </c>
      <c r="U391" s="1" t="s">
        <v>491</v>
      </c>
      <c r="V391" s="1" t="s">
        <v>492</v>
      </c>
      <c r="W391" s="1" t="s">
        <v>126</v>
      </c>
      <c r="X391" s="1">
        <v>59</v>
      </c>
      <c r="Y391" s="1" t="s">
        <v>88</v>
      </c>
      <c r="Z391" s="1">
        <v>5.0999999999999996</v>
      </c>
      <c r="AA391" s="1" t="s">
        <v>299</v>
      </c>
      <c r="AB391" s="1" t="s">
        <v>90</v>
      </c>
      <c r="AC391" s="1" t="s">
        <v>91</v>
      </c>
      <c r="AD391" s="1" t="s">
        <v>92</v>
      </c>
      <c r="AE391" s="1" t="s">
        <v>72</v>
      </c>
      <c r="AF391" s="1" t="s">
        <v>229</v>
      </c>
      <c r="AG391" s="1" t="s">
        <v>72</v>
      </c>
      <c r="AH391" s="1" t="s">
        <v>72</v>
      </c>
      <c r="AI391" s="1" t="s">
        <v>72</v>
      </c>
      <c r="AJ391" s="1" t="s">
        <v>72</v>
      </c>
      <c r="AK391" s="1" t="s">
        <v>493</v>
      </c>
      <c r="AL391" s="1" t="s">
        <v>72</v>
      </c>
      <c r="AM391" s="1" t="s">
        <v>72</v>
      </c>
      <c r="AN391" s="3">
        <v>44691</v>
      </c>
      <c r="AO391" s="1" t="s">
        <v>2454</v>
      </c>
      <c r="AP391" s="1" t="s">
        <v>2454</v>
      </c>
      <c r="AQ391" s="1" t="s">
        <v>72</v>
      </c>
      <c r="AR391" s="1">
        <v>15</v>
      </c>
      <c r="AS391" s="1" t="s">
        <v>95</v>
      </c>
      <c r="AT391" s="1" t="s">
        <v>75</v>
      </c>
      <c r="AU391" s="1" t="s">
        <v>72</v>
      </c>
      <c r="AV391" s="1" t="s">
        <v>88</v>
      </c>
      <c r="AW391" s="1" t="s">
        <v>72</v>
      </c>
      <c r="AX391" s="1" t="s">
        <v>72</v>
      </c>
      <c r="AY391" s="1" t="s">
        <v>72</v>
      </c>
      <c r="AZ391" s="1" t="s">
        <v>72</v>
      </c>
      <c r="BA391" s="1" t="s">
        <v>72</v>
      </c>
      <c r="BB391" s="1" t="s">
        <v>160</v>
      </c>
      <c r="BC391" s="1"/>
    </row>
    <row r="392" spans="1:55" ht="18.600000000000001" customHeight="1">
      <c r="A392" s="1">
        <v>220108</v>
      </c>
      <c r="B392" s="1">
        <v>220108</v>
      </c>
      <c r="C392" s="1" t="s">
        <v>71</v>
      </c>
      <c r="D392" s="3">
        <v>44692</v>
      </c>
      <c r="E392" s="1" t="s">
        <v>1896</v>
      </c>
      <c r="F392" s="1" t="s">
        <v>2455</v>
      </c>
      <c r="G392" s="1" t="s">
        <v>75</v>
      </c>
      <c r="H392" s="1" t="s">
        <v>170</v>
      </c>
      <c r="I392" s="1" t="s">
        <v>473</v>
      </c>
      <c r="J392" s="1" t="s">
        <v>172</v>
      </c>
      <c r="K392" s="1" t="s">
        <v>78</v>
      </c>
      <c r="L392" s="1" t="s">
        <v>1927</v>
      </c>
      <c r="M392" s="1" t="s">
        <v>1927</v>
      </c>
      <c r="N392" s="1" t="s">
        <v>2456</v>
      </c>
      <c r="O392" s="75" t="s">
        <v>72</v>
      </c>
      <c r="P392" s="1" t="s">
        <v>83</v>
      </c>
      <c r="Q392" s="1" t="s">
        <v>123</v>
      </c>
      <c r="R392" s="1" t="s">
        <v>9043</v>
      </c>
      <c r="S392" s="1" t="s">
        <v>84</v>
      </c>
      <c r="T392" s="1" t="s">
        <v>72</v>
      </c>
      <c r="U392" s="1" t="s">
        <v>228</v>
      </c>
      <c r="V392" s="1" t="s">
        <v>228</v>
      </c>
      <c r="W392" s="1" t="s">
        <v>126</v>
      </c>
      <c r="X392" s="1">
        <v>52</v>
      </c>
      <c r="Y392" s="1" t="s">
        <v>88</v>
      </c>
      <c r="Z392" s="1">
        <v>4.8</v>
      </c>
      <c r="AA392" s="1" t="s">
        <v>414</v>
      </c>
      <c r="AB392" s="1" t="s">
        <v>90</v>
      </c>
      <c r="AC392" s="1" t="s">
        <v>91</v>
      </c>
      <c r="AD392" s="1" t="s">
        <v>92</v>
      </c>
      <c r="AE392" s="1" t="s">
        <v>72</v>
      </c>
      <c r="AF392" s="1" t="s">
        <v>229</v>
      </c>
      <c r="AG392" s="1" t="s">
        <v>72</v>
      </c>
      <c r="AH392" s="1" t="s">
        <v>2457</v>
      </c>
      <c r="AI392" s="1" t="s">
        <v>72</v>
      </c>
      <c r="AJ392" s="1" t="s">
        <v>72</v>
      </c>
      <c r="AK392" s="1" t="s">
        <v>220</v>
      </c>
      <c r="AL392" s="1" t="s">
        <v>72</v>
      </c>
      <c r="AM392" s="1" t="s">
        <v>72</v>
      </c>
      <c r="AN392" s="3">
        <v>44692</v>
      </c>
      <c r="AO392" s="1" t="s">
        <v>2458</v>
      </c>
      <c r="AP392" s="1" t="s">
        <v>2458</v>
      </c>
      <c r="AQ392" s="1" t="s">
        <v>72</v>
      </c>
      <c r="AR392" s="1">
        <v>15</v>
      </c>
      <c r="AS392" s="1" t="s">
        <v>95</v>
      </c>
      <c r="AT392" s="1" t="s">
        <v>88</v>
      </c>
      <c r="AU392" s="1" t="s">
        <v>72</v>
      </c>
      <c r="AV392" s="1" t="s">
        <v>88</v>
      </c>
      <c r="AW392" s="1" t="s">
        <v>79</v>
      </c>
      <c r="AX392" s="1" t="s">
        <v>2459</v>
      </c>
      <c r="AY392" s="6" t="s">
        <v>72</v>
      </c>
      <c r="AZ392" s="6" t="s">
        <v>72</v>
      </c>
      <c r="BA392" s="6" t="s">
        <v>72</v>
      </c>
      <c r="BB392" s="1" t="s">
        <v>160</v>
      </c>
      <c r="BC392" s="1"/>
    </row>
    <row r="393" spans="1:55" ht="18.600000000000001" customHeight="1">
      <c r="A393" s="1" t="s">
        <v>2460</v>
      </c>
      <c r="B393" s="1">
        <v>220109</v>
      </c>
      <c r="C393" s="1" t="s">
        <v>71</v>
      </c>
      <c r="D393" s="3">
        <v>44692</v>
      </c>
      <c r="E393" s="1" t="s">
        <v>1896</v>
      </c>
      <c r="F393" s="1" t="s">
        <v>2461</v>
      </c>
      <c r="G393" s="1" t="s">
        <v>75</v>
      </c>
      <c r="H393" s="1" t="s">
        <v>208</v>
      </c>
      <c r="I393" s="1" t="s">
        <v>77</v>
      </c>
      <c r="J393" s="1" t="s">
        <v>78</v>
      </c>
      <c r="K393" s="1" t="s">
        <v>78</v>
      </c>
      <c r="L393" s="1" t="s">
        <v>1898</v>
      </c>
      <c r="M393" s="1" t="s">
        <v>1898</v>
      </c>
      <c r="N393" s="34" t="s">
        <v>72</v>
      </c>
      <c r="O393" s="1" t="s">
        <v>2462</v>
      </c>
      <c r="P393" s="1" t="s">
        <v>2143</v>
      </c>
      <c r="Q393" s="1" t="s">
        <v>1868</v>
      </c>
      <c r="R393" s="1" t="s">
        <v>9079</v>
      </c>
      <c r="S393" s="1" t="s">
        <v>291</v>
      </c>
      <c r="T393" s="1" t="s">
        <v>72</v>
      </c>
      <c r="U393" s="1" t="s">
        <v>2463</v>
      </c>
      <c r="V393" s="1"/>
      <c r="W393" s="1" t="s">
        <v>126</v>
      </c>
      <c r="X393" s="1">
        <v>48</v>
      </c>
      <c r="Y393" s="1" t="s">
        <v>88</v>
      </c>
      <c r="Z393" s="1">
        <v>5.0999999999999996</v>
      </c>
      <c r="AA393" s="1" t="s">
        <v>299</v>
      </c>
      <c r="AB393" s="1" t="s">
        <v>90</v>
      </c>
      <c r="AC393" s="1" t="s">
        <v>91</v>
      </c>
      <c r="AD393" s="1" t="s">
        <v>216</v>
      </c>
      <c r="AE393" s="1" t="s">
        <v>72</v>
      </c>
      <c r="AF393" s="1" t="s">
        <v>72</v>
      </c>
      <c r="AG393" s="1" t="s">
        <v>72</v>
      </c>
      <c r="AH393" s="1" t="s">
        <v>72</v>
      </c>
      <c r="AI393" s="1">
        <v>6</v>
      </c>
      <c r="AJ393" s="1" t="s">
        <v>2445</v>
      </c>
      <c r="AK393" s="1" t="s">
        <v>72</v>
      </c>
      <c r="AL393" s="1" t="s">
        <v>72</v>
      </c>
      <c r="AM393" s="1" t="s">
        <v>72</v>
      </c>
      <c r="AN393" s="3">
        <v>44692</v>
      </c>
      <c r="AO393" s="1" t="s">
        <v>2464</v>
      </c>
      <c r="AP393" s="1" t="s">
        <v>2464</v>
      </c>
      <c r="AQ393" s="1" t="s">
        <v>1794</v>
      </c>
      <c r="AR393" s="1">
        <v>15</v>
      </c>
      <c r="AS393" s="1" t="s">
        <v>742</v>
      </c>
      <c r="AT393" s="1" t="s">
        <v>75</v>
      </c>
      <c r="AU393" s="1" t="s">
        <v>72</v>
      </c>
      <c r="AV393" s="1" t="s">
        <v>88</v>
      </c>
      <c r="AW393" s="1" t="s">
        <v>72</v>
      </c>
      <c r="AX393" s="1" t="s">
        <v>72</v>
      </c>
      <c r="AY393" s="1" t="s">
        <v>2465</v>
      </c>
      <c r="AZ393" s="1" t="s">
        <v>72</v>
      </c>
      <c r="BA393" s="1">
        <v>180</v>
      </c>
      <c r="BB393" s="21" t="s">
        <v>100</v>
      </c>
      <c r="BC393" s="1"/>
    </row>
    <row r="394" spans="1:55" ht="18.600000000000001" customHeight="1">
      <c r="A394" s="1" t="s">
        <v>2466</v>
      </c>
      <c r="B394" s="1">
        <v>220110</v>
      </c>
      <c r="C394" s="1" t="s">
        <v>71</v>
      </c>
      <c r="D394" s="3">
        <v>44692</v>
      </c>
      <c r="E394" s="1" t="s">
        <v>1896</v>
      </c>
      <c r="F394" s="1" t="s">
        <v>2467</v>
      </c>
      <c r="G394" s="1" t="s">
        <v>75</v>
      </c>
      <c r="H394" s="1" t="s">
        <v>2115</v>
      </c>
      <c r="I394" s="1" t="s">
        <v>77</v>
      </c>
      <c r="J394" s="1" t="s">
        <v>78</v>
      </c>
      <c r="K394" s="1" t="s">
        <v>78</v>
      </c>
      <c r="L394" s="1" t="s">
        <v>1898</v>
      </c>
      <c r="M394" s="1" t="s">
        <v>1898</v>
      </c>
      <c r="N394" s="34" t="s">
        <v>72</v>
      </c>
      <c r="O394" s="1" t="s">
        <v>2468</v>
      </c>
      <c r="P394" s="1" t="s">
        <v>2143</v>
      </c>
      <c r="Q394" s="1" t="s">
        <v>1868</v>
      </c>
      <c r="R394" s="1" t="s">
        <v>9079</v>
      </c>
      <c r="S394" s="1" t="s">
        <v>152</v>
      </c>
      <c r="T394" s="1" t="s">
        <v>3507</v>
      </c>
      <c r="U394" s="1" t="s">
        <v>153</v>
      </c>
      <c r="V394" s="1" t="s">
        <v>154</v>
      </c>
      <c r="W394" s="1" t="s">
        <v>126</v>
      </c>
      <c r="X394" s="1">
        <v>55</v>
      </c>
      <c r="Y394" s="1" t="s">
        <v>88</v>
      </c>
      <c r="Z394" s="1">
        <v>5.0999999999999996</v>
      </c>
      <c r="AA394" s="1" t="s">
        <v>299</v>
      </c>
      <c r="AB394" s="1" t="s">
        <v>90</v>
      </c>
      <c r="AC394" s="1" t="s">
        <v>91</v>
      </c>
      <c r="AD394" s="1" t="s">
        <v>92</v>
      </c>
      <c r="AE394" s="1" t="s">
        <v>72</v>
      </c>
      <c r="AF394" s="1" t="s">
        <v>72</v>
      </c>
      <c r="AG394" s="1" t="s">
        <v>72</v>
      </c>
      <c r="AH394" s="1" t="s">
        <v>72</v>
      </c>
      <c r="AI394" s="1" t="s">
        <v>72</v>
      </c>
      <c r="AJ394" s="1" t="s">
        <v>72</v>
      </c>
      <c r="AK394" s="1" t="s">
        <v>72</v>
      </c>
      <c r="AL394" s="1" t="s">
        <v>72</v>
      </c>
      <c r="AM394" s="1" t="s">
        <v>72</v>
      </c>
      <c r="AN394" s="3">
        <v>44692</v>
      </c>
      <c r="AO394" s="1" t="s">
        <v>2469</v>
      </c>
      <c r="AP394" s="1" t="s">
        <v>2470</v>
      </c>
      <c r="AQ394" s="1" t="s">
        <v>1794</v>
      </c>
      <c r="AR394" s="1">
        <v>15</v>
      </c>
      <c r="AS394" s="1" t="s">
        <v>183</v>
      </c>
      <c r="AT394" s="1" t="s">
        <v>75</v>
      </c>
      <c r="AU394" s="1" t="s">
        <v>72</v>
      </c>
      <c r="AV394" s="1" t="s">
        <v>88</v>
      </c>
      <c r="AW394" s="1" t="s">
        <v>72</v>
      </c>
      <c r="AX394" s="1" t="s">
        <v>72</v>
      </c>
      <c r="AY394" s="1" t="s">
        <v>2465</v>
      </c>
      <c r="AZ394" s="1" t="s">
        <v>72</v>
      </c>
      <c r="BA394" s="1">
        <v>129</v>
      </c>
      <c r="BB394" s="21" t="s">
        <v>100</v>
      </c>
      <c r="BC394" s="1"/>
    </row>
    <row r="395" spans="1:55" ht="18.600000000000001" customHeight="1">
      <c r="A395" s="1" t="s">
        <v>2481</v>
      </c>
      <c r="B395" s="1">
        <v>220112</v>
      </c>
      <c r="C395" s="1" t="s">
        <v>71</v>
      </c>
      <c r="D395" s="3">
        <v>44693</v>
      </c>
      <c r="E395" s="1" t="s">
        <v>1896</v>
      </c>
      <c r="F395" s="1" t="s">
        <v>2478</v>
      </c>
      <c r="G395" s="1" t="s">
        <v>75</v>
      </c>
      <c r="H395" s="1" t="s">
        <v>2172</v>
      </c>
      <c r="I395" s="1" t="s">
        <v>77</v>
      </c>
      <c r="J395" s="1" t="s">
        <v>78</v>
      </c>
      <c r="K395" s="1" t="s">
        <v>78</v>
      </c>
      <c r="L395" s="1" t="s">
        <v>1898</v>
      </c>
      <c r="M395" s="1" t="s">
        <v>1898</v>
      </c>
      <c r="N395" s="34" t="s">
        <v>72</v>
      </c>
      <c r="O395" s="75" t="s">
        <v>72</v>
      </c>
      <c r="P395" s="1" t="s">
        <v>83</v>
      </c>
      <c r="Q395" s="1" t="s">
        <v>123</v>
      </c>
      <c r="R395" s="1" t="s">
        <v>9043</v>
      </c>
      <c r="S395" s="1" t="s">
        <v>84</v>
      </c>
      <c r="T395" s="1" t="s">
        <v>72</v>
      </c>
      <c r="U395" s="1" t="s">
        <v>140</v>
      </c>
      <c r="V395" s="1" t="s">
        <v>141</v>
      </c>
      <c r="W395" s="1" t="s">
        <v>87</v>
      </c>
      <c r="X395" s="1">
        <v>50</v>
      </c>
      <c r="Y395" s="1" t="s">
        <v>88</v>
      </c>
      <c r="Z395" s="1">
        <v>5.0999999999999996</v>
      </c>
      <c r="AA395" s="1" t="s">
        <v>299</v>
      </c>
      <c r="AB395" s="1" t="s">
        <v>90</v>
      </c>
      <c r="AC395" s="1" t="s">
        <v>91</v>
      </c>
      <c r="AD395" s="1" t="s">
        <v>92</v>
      </c>
      <c r="AE395" s="1" t="s">
        <v>72</v>
      </c>
      <c r="AF395" s="1" t="s">
        <v>254</v>
      </c>
      <c r="AG395" s="1" t="s">
        <v>72</v>
      </c>
      <c r="AH395" s="1" t="s">
        <v>825</v>
      </c>
      <c r="AI395" s="1" t="s">
        <v>72</v>
      </c>
      <c r="AJ395" s="1" t="s">
        <v>72</v>
      </c>
      <c r="AK395" s="1" t="s">
        <v>220</v>
      </c>
      <c r="AL395" s="1" t="s">
        <v>72</v>
      </c>
      <c r="AM395" s="1" t="s">
        <v>72</v>
      </c>
      <c r="AN395" s="3">
        <v>44693</v>
      </c>
      <c r="AO395" s="1" t="s">
        <v>2479</v>
      </c>
      <c r="AP395" s="1" t="s">
        <v>2479</v>
      </c>
      <c r="AQ395" s="1" t="s">
        <v>1794</v>
      </c>
      <c r="AR395" s="1">
        <v>15</v>
      </c>
      <c r="AS395" s="1" t="s">
        <v>95</v>
      </c>
      <c r="AT395" s="1" t="s">
        <v>75</v>
      </c>
      <c r="AU395" s="1" t="s">
        <v>72</v>
      </c>
      <c r="AV395" s="1" t="s">
        <v>88</v>
      </c>
      <c r="AW395" s="1" t="s">
        <v>72</v>
      </c>
      <c r="AX395" s="1" t="s">
        <v>72</v>
      </c>
      <c r="AY395" s="1" t="s">
        <v>2321</v>
      </c>
      <c r="AZ395" s="1" t="s">
        <v>72</v>
      </c>
      <c r="BA395" s="1">
        <v>13</v>
      </c>
      <c r="BB395" s="21" t="s">
        <v>100</v>
      </c>
      <c r="BC395" s="1"/>
    </row>
    <row r="396" spans="1:55" ht="18.600000000000001" customHeight="1">
      <c r="A396" s="1" t="s">
        <v>2471</v>
      </c>
      <c r="B396" s="1">
        <v>220111</v>
      </c>
      <c r="C396" s="1" t="s">
        <v>71</v>
      </c>
      <c r="D396" s="3">
        <v>44693</v>
      </c>
      <c r="E396" s="1" t="s">
        <v>1896</v>
      </c>
      <c r="F396" s="1" t="s">
        <v>2472</v>
      </c>
      <c r="G396" s="1" t="s">
        <v>75</v>
      </c>
      <c r="H396" s="1" t="s">
        <v>2115</v>
      </c>
      <c r="I396" s="1" t="s">
        <v>77</v>
      </c>
      <c r="J396" s="1" t="s">
        <v>78</v>
      </c>
      <c r="K396" s="1" t="s">
        <v>78</v>
      </c>
      <c r="L396" s="1" t="s">
        <v>1898</v>
      </c>
      <c r="M396" s="1" t="s">
        <v>1927</v>
      </c>
      <c r="N396" s="34" t="s">
        <v>72</v>
      </c>
      <c r="O396" s="1" t="s">
        <v>2473</v>
      </c>
      <c r="P396" s="1" t="s">
        <v>813</v>
      </c>
      <c r="Q396" s="1" t="s">
        <v>813</v>
      </c>
      <c r="R396" s="1" t="s">
        <v>9057</v>
      </c>
      <c r="S396" s="1" t="s">
        <v>152</v>
      </c>
      <c r="T396" s="1" t="s">
        <v>1370</v>
      </c>
      <c r="U396" s="1" t="s">
        <v>153</v>
      </c>
      <c r="V396" s="1" t="s">
        <v>154</v>
      </c>
      <c r="W396" s="1" t="s">
        <v>126</v>
      </c>
      <c r="X396" s="1">
        <v>68</v>
      </c>
      <c r="Y396" s="1" t="s">
        <v>88</v>
      </c>
      <c r="Z396" s="1">
        <v>5.3</v>
      </c>
      <c r="AA396" s="1" t="s">
        <v>2344</v>
      </c>
      <c r="AB396" s="1" t="s">
        <v>90</v>
      </c>
      <c r="AC396" s="1" t="s">
        <v>91</v>
      </c>
      <c r="AD396" s="1" t="s">
        <v>216</v>
      </c>
      <c r="AE396" s="1" t="s">
        <v>72</v>
      </c>
      <c r="AF396" s="1" t="s">
        <v>229</v>
      </c>
      <c r="AG396" s="1">
        <v>1</v>
      </c>
      <c r="AH396" s="21" t="s">
        <v>2474</v>
      </c>
      <c r="AI396" s="1">
        <v>8</v>
      </c>
      <c r="AJ396" s="1" t="s">
        <v>2475</v>
      </c>
      <c r="AK396" s="1" t="s">
        <v>2476</v>
      </c>
      <c r="AL396" s="1" t="s">
        <v>72</v>
      </c>
      <c r="AM396" s="1" t="s">
        <v>72</v>
      </c>
      <c r="AN396" s="3">
        <v>44693</v>
      </c>
      <c r="AO396" s="1" t="s">
        <v>1789</v>
      </c>
      <c r="AP396" s="1" t="s">
        <v>1789</v>
      </c>
      <c r="AQ396" s="1" t="s">
        <v>1794</v>
      </c>
      <c r="AR396" s="1">
        <v>15</v>
      </c>
      <c r="AS396" s="1" t="s">
        <v>95</v>
      </c>
      <c r="AT396" s="1" t="s">
        <v>75</v>
      </c>
      <c r="AU396" s="1" t="s">
        <v>72</v>
      </c>
      <c r="AV396" s="1" t="s">
        <v>88</v>
      </c>
      <c r="AW396" s="1" t="s">
        <v>72</v>
      </c>
      <c r="AX396" s="1" t="s">
        <v>72</v>
      </c>
      <c r="AY396" s="1" t="s">
        <v>2321</v>
      </c>
      <c r="AZ396" s="38" t="s">
        <v>72</v>
      </c>
      <c r="BA396" s="1">
        <v>43</v>
      </c>
      <c r="BB396" s="1" t="s">
        <v>160</v>
      </c>
      <c r="BC396" s="1" t="s">
        <v>707</v>
      </c>
    </row>
    <row r="397" spans="1:55" ht="18.600000000000001" customHeight="1">
      <c r="A397" s="1" t="s">
        <v>2482</v>
      </c>
      <c r="B397" s="1">
        <v>220113</v>
      </c>
      <c r="C397" s="1" t="s">
        <v>71</v>
      </c>
      <c r="D397" s="3">
        <v>44693</v>
      </c>
      <c r="E397" s="1" t="s">
        <v>1896</v>
      </c>
      <c r="F397" s="1" t="s">
        <v>2483</v>
      </c>
      <c r="G397" s="1" t="s">
        <v>75</v>
      </c>
      <c r="H397" s="1" t="s">
        <v>1915</v>
      </c>
      <c r="I397" s="1" t="s">
        <v>77</v>
      </c>
      <c r="J397" s="1" t="s">
        <v>78</v>
      </c>
      <c r="K397" s="1" t="s">
        <v>78</v>
      </c>
      <c r="L397" s="1" t="s">
        <v>1898</v>
      </c>
      <c r="M397" s="1" t="s">
        <v>1898</v>
      </c>
      <c r="N397" s="34" t="s">
        <v>72</v>
      </c>
      <c r="O397" s="1" t="s">
        <v>2484</v>
      </c>
      <c r="P397" s="1" t="s">
        <v>778</v>
      </c>
      <c r="Q397" s="1" t="s">
        <v>779</v>
      </c>
      <c r="R397" s="1" t="s">
        <v>9036</v>
      </c>
      <c r="S397" s="1" t="s">
        <v>84</v>
      </c>
      <c r="T397" s="1" t="s">
        <v>72</v>
      </c>
      <c r="U397" s="1" t="s">
        <v>140</v>
      </c>
      <c r="V397" s="1" t="s">
        <v>140</v>
      </c>
      <c r="W397" s="1" t="s">
        <v>126</v>
      </c>
      <c r="X397" s="1">
        <v>51</v>
      </c>
      <c r="Y397" s="1" t="s">
        <v>88</v>
      </c>
      <c r="Z397" s="1">
        <v>7.2</v>
      </c>
      <c r="AA397" s="1" t="s">
        <v>414</v>
      </c>
      <c r="AB397" s="1" t="s">
        <v>90</v>
      </c>
      <c r="AC397" s="1" t="s">
        <v>91</v>
      </c>
      <c r="AD397" s="1" t="s">
        <v>92</v>
      </c>
      <c r="AE397" s="1" t="s">
        <v>72</v>
      </c>
      <c r="AF397" s="1" t="s">
        <v>229</v>
      </c>
      <c r="AG397" s="1" t="s">
        <v>72</v>
      </c>
      <c r="AH397" s="1" t="s">
        <v>2338</v>
      </c>
      <c r="AI397" s="1" t="s">
        <v>72</v>
      </c>
      <c r="AJ397" s="1" t="s">
        <v>72</v>
      </c>
      <c r="AK397" s="1" t="s">
        <v>220</v>
      </c>
      <c r="AL397" s="1" t="s">
        <v>72</v>
      </c>
      <c r="AM397" s="1" t="s">
        <v>72</v>
      </c>
      <c r="AN397" s="3">
        <v>44693</v>
      </c>
      <c r="AO397" s="1" t="s">
        <v>2485</v>
      </c>
      <c r="AP397" s="1" t="s">
        <v>2485</v>
      </c>
      <c r="AQ397" s="1" t="s">
        <v>1794</v>
      </c>
      <c r="AR397" s="1">
        <v>15</v>
      </c>
      <c r="AS397" s="1" t="s">
        <v>72</v>
      </c>
      <c r="AT397" s="1" t="s">
        <v>75</v>
      </c>
      <c r="AU397" s="1" t="s">
        <v>72</v>
      </c>
      <c r="AV397" s="1" t="s">
        <v>88</v>
      </c>
      <c r="AW397" s="1" t="s">
        <v>72</v>
      </c>
      <c r="AX397" s="1" t="s">
        <v>72</v>
      </c>
      <c r="AY397" s="1" t="s">
        <v>2321</v>
      </c>
      <c r="AZ397" s="1" t="s">
        <v>72</v>
      </c>
      <c r="BA397" s="1">
        <v>45</v>
      </c>
      <c r="BB397" s="21" t="s">
        <v>100</v>
      </c>
      <c r="BC397" s="1"/>
    </row>
    <row r="398" spans="1:55" ht="18.600000000000001" customHeight="1">
      <c r="A398" s="1" t="s">
        <v>2486</v>
      </c>
      <c r="B398" s="1">
        <v>220114</v>
      </c>
      <c r="C398" s="1" t="s">
        <v>71</v>
      </c>
      <c r="D398" s="3">
        <v>44694</v>
      </c>
      <c r="E398" s="1" t="s">
        <v>2302</v>
      </c>
      <c r="F398" s="1" t="s">
        <v>2487</v>
      </c>
      <c r="G398" s="1" t="s">
        <v>75</v>
      </c>
      <c r="H398" s="1" t="s">
        <v>1915</v>
      </c>
      <c r="I398" s="1" t="s">
        <v>77</v>
      </c>
      <c r="J398" s="1" t="s">
        <v>78</v>
      </c>
      <c r="K398" s="1" t="s">
        <v>78</v>
      </c>
      <c r="L398" s="1" t="s">
        <v>1898</v>
      </c>
      <c r="M398" s="1" t="s">
        <v>1898</v>
      </c>
      <c r="N398" s="34" t="s">
        <v>72</v>
      </c>
      <c r="O398" s="1" t="s">
        <v>2488</v>
      </c>
      <c r="P398" s="1" t="s">
        <v>2307</v>
      </c>
      <c r="Q398" s="1" t="s">
        <v>2307</v>
      </c>
      <c r="R398" s="1" t="s">
        <v>2363</v>
      </c>
      <c r="S398" s="1" t="s">
        <v>84</v>
      </c>
      <c r="T398" s="1" t="s">
        <v>72</v>
      </c>
      <c r="U398" s="1" t="s">
        <v>2489</v>
      </c>
      <c r="V398" s="1" t="s">
        <v>2490</v>
      </c>
      <c r="W398" s="1" t="s">
        <v>87</v>
      </c>
      <c r="X398" s="1">
        <v>68</v>
      </c>
      <c r="Y398" s="1" t="s">
        <v>88</v>
      </c>
      <c r="Z398" s="1">
        <v>5</v>
      </c>
      <c r="AA398" s="1" t="s">
        <v>299</v>
      </c>
      <c r="AB398" s="1" t="s">
        <v>90</v>
      </c>
      <c r="AC398" s="1" t="s">
        <v>91</v>
      </c>
      <c r="AD398" s="1" t="s">
        <v>92</v>
      </c>
      <c r="AE398" s="1" t="s">
        <v>72</v>
      </c>
      <c r="AF398" s="1" t="s">
        <v>217</v>
      </c>
      <c r="AG398" s="1">
        <v>4</v>
      </c>
      <c r="AH398" s="1" t="s">
        <v>2491</v>
      </c>
      <c r="AI398" s="1" t="s">
        <v>72</v>
      </c>
      <c r="AJ398" s="1" t="s">
        <v>72</v>
      </c>
      <c r="AK398" s="1" t="s">
        <v>220</v>
      </c>
      <c r="AL398" s="1" t="s">
        <v>72</v>
      </c>
      <c r="AM398" s="1" t="s">
        <v>72</v>
      </c>
      <c r="AN398" s="3">
        <v>44694</v>
      </c>
      <c r="AO398" s="1" t="s">
        <v>2492</v>
      </c>
      <c r="AP398" s="1" t="s">
        <v>2492</v>
      </c>
      <c r="AQ398" s="1" t="s">
        <v>1675</v>
      </c>
      <c r="AR398" s="1">
        <v>15</v>
      </c>
      <c r="AS398" s="1" t="s">
        <v>1934</v>
      </c>
      <c r="AT398" s="1" t="s">
        <v>75</v>
      </c>
      <c r="AU398" s="1" t="s">
        <v>72</v>
      </c>
      <c r="AV398" s="1" t="s">
        <v>88</v>
      </c>
      <c r="AW398" s="1" t="s">
        <v>72</v>
      </c>
      <c r="AX398" s="1" t="s">
        <v>72</v>
      </c>
      <c r="AY398" s="1" t="s">
        <v>1343</v>
      </c>
      <c r="AZ398" s="1" t="s">
        <v>72</v>
      </c>
      <c r="BA398" s="1">
        <v>64</v>
      </c>
      <c r="BB398" s="21" t="s">
        <v>100</v>
      </c>
      <c r="BC398" s="1"/>
    </row>
    <row r="399" spans="1:55" ht="18.600000000000001" customHeight="1">
      <c r="A399" s="1" t="s">
        <v>2493</v>
      </c>
      <c r="B399" s="1">
        <v>220115</v>
      </c>
      <c r="C399" s="1" t="s">
        <v>71</v>
      </c>
      <c r="D399" s="3">
        <v>44694</v>
      </c>
      <c r="E399" s="1" t="s">
        <v>1896</v>
      </c>
      <c r="F399" s="1" t="s">
        <v>2494</v>
      </c>
      <c r="G399" s="1" t="s">
        <v>75</v>
      </c>
      <c r="H399" s="1" t="s">
        <v>1915</v>
      </c>
      <c r="I399" s="1" t="s">
        <v>77</v>
      </c>
      <c r="J399" s="1" t="s">
        <v>78</v>
      </c>
      <c r="K399" s="1" t="s">
        <v>78</v>
      </c>
      <c r="L399" s="1" t="s">
        <v>1898</v>
      </c>
      <c r="M399" s="1" t="s">
        <v>1898</v>
      </c>
      <c r="N399" s="34" t="s">
        <v>72</v>
      </c>
      <c r="O399" s="1" t="s">
        <v>2495</v>
      </c>
      <c r="P399" s="1" t="s">
        <v>83</v>
      </c>
      <c r="Q399" s="1" t="s">
        <v>123</v>
      </c>
      <c r="R399" s="1" t="s">
        <v>9043</v>
      </c>
      <c r="S399" s="1" t="s">
        <v>84</v>
      </c>
      <c r="T399" s="1" t="s">
        <v>72</v>
      </c>
      <c r="U399" s="1" t="s">
        <v>140</v>
      </c>
      <c r="V399" s="1" t="s">
        <v>141</v>
      </c>
      <c r="W399" s="1" t="s">
        <v>126</v>
      </c>
      <c r="X399" s="1">
        <v>55</v>
      </c>
      <c r="Y399" s="1" t="s">
        <v>88</v>
      </c>
      <c r="Z399" s="1">
        <v>5.2</v>
      </c>
      <c r="AA399" s="1" t="s">
        <v>299</v>
      </c>
      <c r="AB399" s="1" t="s">
        <v>90</v>
      </c>
      <c r="AC399" s="1" t="s">
        <v>91</v>
      </c>
      <c r="AD399" s="1" t="s">
        <v>92</v>
      </c>
      <c r="AE399" s="1" t="s">
        <v>72</v>
      </c>
      <c r="AF399" s="1" t="s">
        <v>244</v>
      </c>
      <c r="AG399" s="1" t="s">
        <v>72</v>
      </c>
      <c r="AH399" s="1" t="s">
        <v>2457</v>
      </c>
      <c r="AI399" s="1" t="s">
        <v>72</v>
      </c>
      <c r="AJ399" s="1" t="s">
        <v>72</v>
      </c>
      <c r="AK399" s="1" t="s">
        <v>220</v>
      </c>
      <c r="AL399" s="1" t="s">
        <v>72</v>
      </c>
      <c r="AM399" s="1" t="s">
        <v>72</v>
      </c>
      <c r="AN399" s="3">
        <v>44694</v>
      </c>
      <c r="AO399" s="1" t="s">
        <v>2496</v>
      </c>
      <c r="AP399" s="1" t="s">
        <v>2496</v>
      </c>
      <c r="AQ399" s="1" t="s">
        <v>2260</v>
      </c>
      <c r="AR399" s="1">
        <v>15</v>
      </c>
      <c r="AS399" s="1" t="s">
        <v>95</v>
      </c>
      <c r="AT399" s="1" t="s">
        <v>75</v>
      </c>
      <c r="AU399" s="1" t="s">
        <v>72</v>
      </c>
      <c r="AV399" s="1" t="s">
        <v>88</v>
      </c>
      <c r="AW399" s="1" t="s">
        <v>72</v>
      </c>
      <c r="AX399" s="1" t="s">
        <v>72</v>
      </c>
      <c r="AY399" s="1" t="s">
        <v>1343</v>
      </c>
      <c r="AZ399" s="1" t="s">
        <v>72</v>
      </c>
      <c r="BA399" s="1">
        <v>49</v>
      </c>
      <c r="BB399" s="21" t="s">
        <v>100</v>
      </c>
      <c r="BC399" s="1"/>
    </row>
    <row r="400" spans="1:55" ht="18.600000000000001" customHeight="1">
      <c r="A400" s="1">
        <v>220116</v>
      </c>
      <c r="B400" s="1">
        <v>220116</v>
      </c>
      <c r="C400" s="1" t="s">
        <v>71</v>
      </c>
      <c r="D400" s="3">
        <v>44695</v>
      </c>
      <c r="E400" s="1" t="s">
        <v>1896</v>
      </c>
      <c r="F400" s="1" t="s">
        <v>2497</v>
      </c>
      <c r="G400" s="1" t="s">
        <v>75</v>
      </c>
      <c r="H400" s="1" t="s">
        <v>170</v>
      </c>
      <c r="I400" s="1" t="s">
        <v>473</v>
      </c>
      <c r="J400" s="1" t="s">
        <v>172</v>
      </c>
      <c r="K400" s="1" t="s">
        <v>78</v>
      </c>
      <c r="L400" s="1" t="s">
        <v>1898</v>
      </c>
      <c r="M400" s="1" t="s">
        <v>1927</v>
      </c>
      <c r="N400" s="1" t="s">
        <v>2498</v>
      </c>
      <c r="O400" s="75" t="s">
        <v>72</v>
      </c>
      <c r="P400" s="1" t="s">
        <v>813</v>
      </c>
      <c r="Q400" s="1" t="s">
        <v>813</v>
      </c>
      <c r="R400" s="1" t="s">
        <v>9057</v>
      </c>
      <c r="S400" s="1" t="s">
        <v>152</v>
      </c>
      <c r="T400" s="1" t="s">
        <v>72</v>
      </c>
      <c r="U400" s="1" t="s">
        <v>153</v>
      </c>
      <c r="V400" s="1" t="s">
        <v>154</v>
      </c>
      <c r="W400" s="1" t="s">
        <v>126</v>
      </c>
      <c r="X400" s="1">
        <v>43</v>
      </c>
      <c r="Y400" s="1" t="s">
        <v>88</v>
      </c>
      <c r="Z400" s="1">
        <v>5.0999999999999996</v>
      </c>
      <c r="AA400" s="1" t="s">
        <v>2344</v>
      </c>
      <c r="AB400" s="1" t="s">
        <v>90</v>
      </c>
      <c r="AC400" s="1" t="s">
        <v>91</v>
      </c>
      <c r="AD400" s="1" t="s">
        <v>216</v>
      </c>
      <c r="AE400" s="1" t="s">
        <v>72</v>
      </c>
      <c r="AF400" s="1" t="s">
        <v>72</v>
      </c>
      <c r="AG400" s="1" t="s">
        <v>72</v>
      </c>
      <c r="AH400" s="1" t="s">
        <v>72</v>
      </c>
      <c r="AI400" s="1">
        <v>8</v>
      </c>
      <c r="AJ400" s="1" t="s">
        <v>2499</v>
      </c>
      <c r="AK400" s="1" t="s">
        <v>72</v>
      </c>
      <c r="AL400" s="1" t="s">
        <v>72</v>
      </c>
      <c r="AM400" s="1" t="s">
        <v>72</v>
      </c>
      <c r="AN400" s="3">
        <v>44695</v>
      </c>
      <c r="AO400" s="1" t="s">
        <v>72</v>
      </c>
      <c r="AP400" s="1" t="s">
        <v>72</v>
      </c>
      <c r="AQ400" s="1" t="s">
        <v>72</v>
      </c>
      <c r="AR400" s="1" t="s">
        <v>72</v>
      </c>
      <c r="AS400" s="1" t="s">
        <v>72</v>
      </c>
      <c r="AT400" s="1" t="s">
        <v>72</v>
      </c>
      <c r="AU400" s="1" t="s">
        <v>72</v>
      </c>
      <c r="AV400" s="1" t="s">
        <v>88</v>
      </c>
      <c r="AW400" s="1" t="s">
        <v>79</v>
      </c>
      <c r="AX400" s="1" t="s">
        <v>2314</v>
      </c>
      <c r="AY400" s="1" t="s">
        <v>72</v>
      </c>
      <c r="AZ400" s="38" t="s">
        <v>72</v>
      </c>
      <c r="BA400" s="1" t="s">
        <v>72</v>
      </c>
      <c r="BB400" s="1" t="s">
        <v>160</v>
      </c>
      <c r="BC400" s="1"/>
    </row>
    <row r="401" spans="1:55" ht="18.600000000000001" customHeight="1">
      <c r="A401" s="1" t="s">
        <v>2500</v>
      </c>
      <c r="B401" s="1">
        <v>220117</v>
      </c>
      <c r="C401" s="1" t="s">
        <v>71</v>
      </c>
      <c r="D401" s="3">
        <v>44695</v>
      </c>
      <c r="E401" s="1" t="s">
        <v>1896</v>
      </c>
      <c r="F401" s="1" t="s">
        <v>2501</v>
      </c>
      <c r="G401" s="1" t="s">
        <v>75</v>
      </c>
      <c r="H401" s="1" t="s">
        <v>1516</v>
      </c>
      <c r="I401" s="1" t="s">
        <v>77</v>
      </c>
      <c r="J401" s="1" t="s">
        <v>78</v>
      </c>
      <c r="K401" s="1" t="s">
        <v>78</v>
      </c>
      <c r="L401" s="1" t="s">
        <v>1898</v>
      </c>
      <c r="M401" s="1" t="s">
        <v>1898</v>
      </c>
      <c r="N401" s="34" t="s">
        <v>72</v>
      </c>
      <c r="O401" s="1" t="s">
        <v>2502</v>
      </c>
      <c r="P401" s="1" t="s">
        <v>813</v>
      </c>
      <c r="Q401" s="1" t="s">
        <v>813</v>
      </c>
      <c r="R401" s="1" t="s">
        <v>9057</v>
      </c>
      <c r="S401" s="1" t="s">
        <v>84</v>
      </c>
      <c r="T401" s="1" t="s">
        <v>72</v>
      </c>
      <c r="U401" s="1" t="s">
        <v>140</v>
      </c>
      <c r="V401" s="1" t="s">
        <v>141</v>
      </c>
      <c r="W401" s="1" t="s">
        <v>126</v>
      </c>
      <c r="X401" s="1">
        <v>49</v>
      </c>
      <c r="Y401" s="1" t="s">
        <v>88</v>
      </c>
      <c r="Z401" s="1">
        <v>5.0999999999999996</v>
      </c>
      <c r="AA401" s="1" t="s">
        <v>2344</v>
      </c>
      <c r="AB401" s="1" t="s">
        <v>90</v>
      </c>
      <c r="AC401" s="1" t="s">
        <v>91</v>
      </c>
      <c r="AD401" s="1" t="s">
        <v>92</v>
      </c>
      <c r="AE401" s="1" t="s">
        <v>72</v>
      </c>
      <c r="AF401" s="1" t="s">
        <v>229</v>
      </c>
      <c r="AG401" s="1">
        <v>2</v>
      </c>
      <c r="AH401" s="21" t="s">
        <v>933</v>
      </c>
      <c r="AI401" s="1" t="s">
        <v>72</v>
      </c>
      <c r="AJ401" s="1" t="s">
        <v>72</v>
      </c>
      <c r="AK401" s="1" t="s">
        <v>220</v>
      </c>
      <c r="AL401" s="1" t="s">
        <v>72</v>
      </c>
      <c r="AM401" s="1" t="s">
        <v>72</v>
      </c>
      <c r="AN401" s="3">
        <v>44695</v>
      </c>
      <c r="AO401" s="1" t="s">
        <v>2503</v>
      </c>
      <c r="AP401" s="1" t="s">
        <v>2503</v>
      </c>
      <c r="AQ401" s="1" t="s">
        <v>1675</v>
      </c>
      <c r="AR401" s="1">
        <v>15</v>
      </c>
      <c r="AS401" s="1" t="s">
        <v>742</v>
      </c>
      <c r="AT401" s="1" t="s">
        <v>88</v>
      </c>
      <c r="AU401" s="1" t="s">
        <v>72</v>
      </c>
      <c r="AV401" s="1" t="s">
        <v>88</v>
      </c>
      <c r="AW401" s="1" t="s">
        <v>96</v>
      </c>
      <c r="AX401" s="1" t="s">
        <v>72</v>
      </c>
      <c r="AY401" s="1" t="s">
        <v>1343</v>
      </c>
      <c r="AZ401" s="1" t="s">
        <v>72</v>
      </c>
      <c r="BA401" s="1">
        <v>59</v>
      </c>
      <c r="BB401" s="21" t="s">
        <v>100</v>
      </c>
      <c r="BC401" s="1"/>
    </row>
    <row r="402" spans="1:55" ht="18.600000000000001" customHeight="1">
      <c r="A402" s="1" t="s">
        <v>2504</v>
      </c>
      <c r="B402" s="1">
        <v>220118</v>
      </c>
      <c r="C402" s="1" t="s">
        <v>71</v>
      </c>
      <c r="D402" s="3">
        <v>44695</v>
      </c>
      <c r="E402" s="1" t="s">
        <v>1896</v>
      </c>
      <c r="F402" s="1" t="s">
        <v>2505</v>
      </c>
      <c r="G402" s="1" t="s">
        <v>75</v>
      </c>
      <c r="H402" s="1" t="s">
        <v>1915</v>
      </c>
      <c r="I402" s="1" t="s">
        <v>77</v>
      </c>
      <c r="J402" s="1" t="s">
        <v>78</v>
      </c>
      <c r="K402" s="1" t="s">
        <v>78</v>
      </c>
      <c r="L402" s="1" t="s">
        <v>1898</v>
      </c>
      <c r="M402" s="1" t="s">
        <v>1898</v>
      </c>
      <c r="N402" s="34" t="s">
        <v>72</v>
      </c>
      <c r="O402" s="1" t="s">
        <v>2003</v>
      </c>
      <c r="P402" s="1" t="s">
        <v>778</v>
      </c>
      <c r="Q402" s="1" t="s">
        <v>779</v>
      </c>
      <c r="R402" s="1" t="s">
        <v>9036</v>
      </c>
      <c r="S402" s="1" t="s">
        <v>84</v>
      </c>
      <c r="T402" s="1" t="s">
        <v>72</v>
      </c>
      <c r="U402" s="1" t="s">
        <v>196</v>
      </c>
      <c r="V402" s="1" t="s">
        <v>196</v>
      </c>
      <c r="W402" s="1" t="s">
        <v>87</v>
      </c>
      <c r="X402" s="1">
        <v>41</v>
      </c>
      <c r="Y402" s="1" t="s">
        <v>88</v>
      </c>
      <c r="Z402" s="1">
        <v>5.5</v>
      </c>
      <c r="AA402" s="1" t="s">
        <v>299</v>
      </c>
      <c r="AB402" s="1" t="s">
        <v>90</v>
      </c>
      <c r="AC402" s="1" t="s">
        <v>91</v>
      </c>
      <c r="AD402" s="1" t="s">
        <v>92</v>
      </c>
      <c r="AE402" s="1" t="s">
        <v>72</v>
      </c>
      <c r="AF402" s="1" t="s">
        <v>217</v>
      </c>
      <c r="AG402" s="1" t="s">
        <v>72</v>
      </c>
      <c r="AH402" s="1" t="s">
        <v>72</v>
      </c>
      <c r="AI402" s="1" t="s">
        <v>72</v>
      </c>
      <c r="AJ402" s="1" t="s">
        <v>72</v>
      </c>
      <c r="AK402" s="1" t="s">
        <v>220</v>
      </c>
      <c r="AL402" s="1" t="s">
        <v>72</v>
      </c>
      <c r="AM402" s="1" t="s">
        <v>72</v>
      </c>
      <c r="AN402" s="3">
        <v>44695</v>
      </c>
      <c r="AO402" s="1" t="s">
        <v>2506</v>
      </c>
      <c r="AP402" s="1" t="s">
        <v>2506</v>
      </c>
      <c r="AQ402" s="1" t="s">
        <v>1794</v>
      </c>
      <c r="AR402" s="1">
        <v>15</v>
      </c>
      <c r="AS402" s="1" t="s">
        <v>72</v>
      </c>
      <c r="AT402" s="1" t="s">
        <v>75</v>
      </c>
      <c r="AU402" s="1" t="s">
        <v>75</v>
      </c>
      <c r="AV402" s="1" t="s">
        <v>88</v>
      </c>
      <c r="AW402" s="1" t="s">
        <v>72</v>
      </c>
      <c r="AX402" s="1" t="s">
        <v>72</v>
      </c>
      <c r="AY402" s="1" t="s">
        <v>2321</v>
      </c>
      <c r="AZ402" s="1" t="s">
        <v>72</v>
      </c>
      <c r="BA402" s="1">
        <v>63</v>
      </c>
      <c r="BB402" s="21" t="s">
        <v>100</v>
      </c>
      <c r="BC402" s="1"/>
    </row>
    <row r="403" spans="1:55" ht="18.600000000000001" customHeight="1">
      <c r="A403" s="1" t="s">
        <v>2513</v>
      </c>
      <c r="B403" s="1">
        <v>220119</v>
      </c>
      <c r="C403" s="1" t="s">
        <v>71</v>
      </c>
      <c r="D403" s="3">
        <v>44697</v>
      </c>
      <c r="E403" s="1" t="s">
        <v>2302</v>
      </c>
      <c r="F403" s="1" t="s">
        <v>2508</v>
      </c>
      <c r="G403" s="1" t="s">
        <v>75</v>
      </c>
      <c r="H403" s="1" t="s">
        <v>2172</v>
      </c>
      <c r="I403" s="1" t="s">
        <v>77</v>
      </c>
      <c r="J403" s="1" t="s">
        <v>78</v>
      </c>
      <c r="K403" s="1" t="s">
        <v>78</v>
      </c>
      <c r="L403" s="1" t="s">
        <v>1898</v>
      </c>
      <c r="M403" s="1" t="s">
        <v>1898</v>
      </c>
      <c r="N403" s="34" t="s">
        <v>72</v>
      </c>
      <c r="O403" s="75" t="s">
        <v>72</v>
      </c>
      <c r="P403" s="1" t="s">
        <v>2307</v>
      </c>
      <c r="Q403" s="1" t="s">
        <v>2307</v>
      </c>
      <c r="R403" s="1" t="s">
        <v>2363</v>
      </c>
      <c r="S403" s="1" t="s">
        <v>84</v>
      </c>
      <c r="T403" s="1" t="s">
        <v>72</v>
      </c>
      <c r="U403" s="1" t="s">
        <v>104</v>
      </c>
      <c r="V403" s="1" t="s">
        <v>1060</v>
      </c>
      <c r="W403" s="1" t="s">
        <v>87</v>
      </c>
      <c r="X403" s="1">
        <v>57</v>
      </c>
      <c r="Y403" s="1" t="s">
        <v>88</v>
      </c>
      <c r="Z403" s="1">
        <v>5.0999999999999996</v>
      </c>
      <c r="AA403" s="1" t="s">
        <v>299</v>
      </c>
      <c r="AB403" s="1" t="s">
        <v>90</v>
      </c>
      <c r="AC403" s="1" t="s">
        <v>91</v>
      </c>
      <c r="AD403" s="1" t="s">
        <v>92</v>
      </c>
      <c r="AE403" s="1" t="s">
        <v>72</v>
      </c>
      <c r="AF403" s="1" t="s">
        <v>217</v>
      </c>
      <c r="AG403" s="1">
        <v>4</v>
      </c>
      <c r="AH403" s="1" t="s">
        <v>2510</v>
      </c>
      <c r="AI403" s="1" t="s">
        <v>72</v>
      </c>
      <c r="AJ403" s="1" t="s">
        <v>72</v>
      </c>
      <c r="AK403" s="21" t="s">
        <v>2511</v>
      </c>
      <c r="AL403" s="1" t="s">
        <v>72</v>
      </c>
      <c r="AM403" s="1" t="s">
        <v>72</v>
      </c>
      <c r="AN403" s="3">
        <v>44697</v>
      </c>
      <c r="AO403" s="1" t="s">
        <v>2512</v>
      </c>
      <c r="AP403" s="1" t="s">
        <v>2512</v>
      </c>
      <c r="AQ403" s="1" t="s">
        <v>1675</v>
      </c>
      <c r="AR403" s="1">
        <v>15</v>
      </c>
      <c r="AS403" s="1" t="s">
        <v>742</v>
      </c>
      <c r="AT403" s="1" t="s">
        <v>75</v>
      </c>
      <c r="AU403" s="1" t="s">
        <v>75</v>
      </c>
      <c r="AV403" s="1" t="s">
        <v>88</v>
      </c>
      <c r="AW403" s="1" t="s">
        <v>72</v>
      </c>
      <c r="AX403" s="1" t="s">
        <v>72</v>
      </c>
      <c r="AY403" s="1" t="s">
        <v>1343</v>
      </c>
      <c r="AZ403" s="1" t="s">
        <v>72</v>
      </c>
      <c r="BA403" s="1">
        <v>19</v>
      </c>
      <c r="BB403" s="21" t="s">
        <v>100</v>
      </c>
      <c r="BC403" s="1"/>
    </row>
    <row r="404" spans="1:55" ht="18.600000000000001" customHeight="1">
      <c r="A404" s="1" t="s">
        <v>2517</v>
      </c>
      <c r="B404" s="1">
        <v>220121</v>
      </c>
      <c r="C404" s="1" t="s">
        <v>71</v>
      </c>
      <c r="D404" s="3">
        <v>44698</v>
      </c>
      <c r="E404" s="1" t="s">
        <v>1896</v>
      </c>
      <c r="F404" s="1" t="s">
        <v>2518</v>
      </c>
      <c r="G404" s="1" t="s">
        <v>75</v>
      </c>
      <c r="H404" s="1" t="s">
        <v>1915</v>
      </c>
      <c r="I404" s="1" t="s">
        <v>77</v>
      </c>
      <c r="J404" s="1" t="s">
        <v>78</v>
      </c>
      <c r="K404" s="1" t="s">
        <v>78</v>
      </c>
      <c r="L404" s="1" t="s">
        <v>1898</v>
      </c>
      <c r="M404" s="1" t="s">
        <v>1898</v>
      </c>
      <c r="N404" s="34" t="s">
        <v>72</v>
      </c>
      <c r="O404" s="1" t="s">
        <v>2519</v>
      </c>
      <c r="P404" s="1" t="s">
        <v>83</v>
      </c>
      <c r="Q404" s="1" t="s">
        <v>123</v>
      </c>
      <c r="R404" s="1" t="s">
        <v>9043</v>
      </c>
      <c r="S404" s="1" t="s">
        <v>84</v>
      </c>
      <c r="T404" s="1" t="s">
        <v>72</v>
      </c>
      <c r="U404" s="1" t="s">
        <v>214</v>
      </c>
      <c r="V404" s="1" t="s">
        <v>2520</v>
      </c>
      <c r="W404" s="1" t="s">
        <v>126</v>
      </c>
      <c r="X404" s="1">
        <v>45</v>
      </c>
      <c r="Y404" s="1" t="s">
        <v>88</v>
      </c>
      <c r="Z404" s="1">
        <v>5.2</v>
      </c>
      <c r="AA404" s="1" t="s">
        <v>414</v>
      </c>
      <c r="AB404" s="1" t="s">
        <v>90</v>
      </c>
      <c r="AC404" s="1" t="s">
        <v>91</v>
      </c>
      <c r="AD404" s="1" t="s">
        <v>92</v>
      </c>
      <c r="AE404" s="1" t="s">
        <v>72</v>
      </c>
      <c r="AF404" s="1" t="s">
        <v>229</v>
      </c>
      <c r="AG404" s="1">
        <v>2</v>
      </c>
      <c r="AH404" s="1" t="s">
        <v>230</v>
      </c>
      <c r="AI404" s="1" t="s">
        <v>72</v>
      </c>
      <c r="AJ404" s="1" t="s">
        <v>72</v>
      </c>
      <c r="AK404" s="1" t="s">
        <v>220</v>
      </c>
      <c r="AL404" s="1" t="s">
        <v>72</v>
      </c>
      <c r="AM404" s="1" t="s">
        <v>72</v>
      </c>
      <c r="AN404" s="3">
        <v>44698</v>
      </c>
      <c r="AO404" s="1" t="s">
        <v>1977</v>
      </c>
      <c r="AP404" s="1" t="s">
        <v>1977</v>
      </c>
      <c r="AQ404" s="1" t="s">
        <v>1794</v>
      </c>
      <c r="AR404" s="1">
        <v>15</v>
      </c>
      <c r="AS404" s="1" t="s">
        <v>742</v>
      </c>
      <c r="AT404" s="1" t="s">
        <v>75</v>
      </c>
      <c r="AU404" s="1" t="s">
        <v>75</v>
      </c>
      <c r="AV404" s="1" t="s">
        <v>88</v>
      </c>
      <c r="AW404" s="1" t="s">
        <v>72</v>
      </c>
      <c r="AX404" s="1" t="s">
        <v>72</v>
      </c>
      <c r="AY404" s="1" t="s">
        <v>2321</v>
      </c>
      <c r="AZ404" s="1" t="s">
        <v>72</v>
      </c>
      <c r="BA404" s="1">
        <v>49</v>
      </c>
      <c r="BB404" s="21" t="s">
        <v>100</v>
      </c>
      <c r="BC404" s="1"/>
    </row>
    <row r="405" spans="1:55" ht="18.600000000000001" customHeight="1">
      <c r="A405" s="1" t="s">
        <v>2514</v>
      </c>
      <c r="B405" s="1">
        <v>220120</v>
      </c>
      <c r="C405" s="1" t="s">
        <v>71</v>
      </c>
      <c r="D405" s="3">
        <v>44698</v>
      </c>
      <c r="E405" s="1" t="s">
        <v>1896</v>
      </c>
      <c r="F405" s="1" t="s">
        <v>2515</v>
      </c>
      <c r="G405" s="1" t="s">
        <v>75</v>
      </c>
      <c r="H405" s="1" t="s">
        <v>1915</v>
      </c>
      <c r="I405" s="1" t="s">
        <v>77</v>
      </c>
      <c r="J405" s="1" t="s">
        <v>78</v>
      </c>
      <c r="K405" s="1" t="s">
        <v>78</v>
      </c>
      <c r="L405" s="1" t="s">
        <v>1898</v>
      </c>
      <c r="M405" s="1" t="s">
        <v>1927</v>
      </c>
      <c r="N405" s="34" t="s">
        <v>72</v>
      </c>
      <c r="O405" s="8" t="s">
        <v>847</v>
      </c>
      <c r="P405" s="1" t="s">
        <v>813</v>
      </c>
      <c r="Q405" s="1" t="s">
        <v>813</v>
      </c>
      <c r="R405" s="1" t="s">
        <v>9057</v>
      </c>
      <c r="S405" s="1" t="s">
        <v>84</v>
      </c>
      <c r="T405" s="1" t="s">
        <v>72</v>
      </c>
      <c r="U405" s="1" t="s">
        <v>140</v>
      </c>
      <c r="V405" s="1" t="s">
        <v>141</v>
      </c>
      <c r="W405" s="1" t="s">
        <v>126</v>
      </c>
      <c r="X405" s="1">
        <v>73</v>
      </c>
      <c r="Y405" s="1" t="s">
        <v>88</v>
      </c>
      <c r="Z405" s="1">
        <v>5.3</v>
      </c>
      <c r="AA405" s="1" t="s">
        <v>299</v>
      </c>
      <c r="AB405" s="1" t="s">
        <v>90</v>
      </c>
      <c r="AC405" s="1" t="s">
        <v>91</v>
      </c>
      <c r="AD405" s="1" t="s">
        <v>1217</v>
      </c>
      <c r="AE405" s="1" t="s">
        <v>72</v>
      </c>
      <c r="AF405" s="1" t="s">
        <v>254</v>
      </c>
      <c r="AG405" s="1">
        <v>2</v>
      </c>
      <c r="AH405" s="21" t="s">
        <v>1322</v>
      </c>
      <c r="AI405" s="1" t="s">
        <v>72</v>
      </c>
      <c r="AJ405" s="1" t="s">
        <v>72</v>
      </c>
      <c r="AK405" s="1" t="s">
        <v>220</v>
      </c>
      <c r="AL405" s="1" t="s">
        <v>72</v>
      </c>
      <c r="AM405" s="1" t="s">
        <v>72</v>
      </c>
      <c r="AN405" s="3">
        <v>44698</v>
      </c>
      <c r="AO405" s="1" t="s">
        <v>2516</v>
      </c>
      <c r="AP405" s="1" t="s">
        <v>2516</v>
      </c>
      <c r="AQ405" s="1" t="s">
        <v>1794</v>
      </c>
      <c r="AR405" s="1">
        <v>15</v>
      </c>
      <c r="AS405" s="1" t="s">
        <v>72</v>
      </c>
      <c r="AT405" s="1" t="s">
        <v>88</v>
      </c>
      <c r="AU405" s="1" t="s">
        <v>72</v>
      </c>
      <c r="AV405" s="1" t="s">
        <v>88</v>
      </c>
      <c r="AW405" s="1" t="s">
        <v>72</v>
      </c>
      <c r="AX405" s="1" t="s">
        <v>72</v>
      </c>
      <c r="AY405" s="1" t="s">
        <v>2321</v>
      </c>
      <c r="AZ405" s="1" t="s">
        <v>72</v>
      </c>
      <c r="BA405" s="1">
        <v>63</v>
      </c>
      <c r="BB405" s="1" t="s">
        <v>160</v>
      </c>
      <c r="BC405" s="1" t="s">
        <v>707</v>
      </c>
    </row>
    <row r="406" spans="1:55" ht="18.600000000000001" customHeight="1">
      <c r="A406" s="1" t="s">
        <v>2523</v>
      </c>
      <c r="B406" s="1">
        <v>220122</v>
      </c>
      <c r="C406" s="1" t="s">
        <v>71</v>
      </c>
      <c r="D406" s="3">
        <v>44700</v>
      </c>
      <c r="E406" s="1" t="s">
        <v>1896</v>
      </c>
      <c r="F406" s="1" t="s">
        <v>2524</v>
      </c>
      <c r="G406" s="1" t="s">
        <v>75</v>
      </c>
      <c r="H406" s="1" t="s">
        <v>1915</v>
      </c>
      <c r="I406" s="1" t="s">
        <v>77</v>
      </c>
      <c r="J406" s="1" t="s">
        <v>78</v>
      </c>
      <c r="K406" s="1" t="s">
        <v>172</v>
      </c>
      <c r="L406" s="1" t="s">
        <v>1898</v>
      </c>
      <c r="M406" s="1" t="s">
        <v>1898</v>
      </c>
      <c r="N406" s="1" t="s">
        <v>2525</v>
      </c>
      <c r="O406" s="1" t="s">
        <v>2526</v>
      </c>
      <c r="P406" s="1" t="s">
        <v>778</v>
      </c>
      <c r="Q406" s="1" t="s">
        <v>779</v>
      </c>
      <c r="R406" s="1" t="s">
        <v>9036</v>
      </c>
      <c r="S406" s="1" t="s">
        <v>84</v>
      </c>
      <c r="T406" s="1" t="s">
        <v>72</v>
      </c>
      <c r="U406" s="1" t="s">
        <v>140</v>
      </c>
      <c r="V406" s="1" t="s">
        <v>140</v>
      </c>
      <c r="W406" s="1" t="s">
        <v>87</v>
      </c>
      <c r="X406" s="1">
        <v>47</v>
      </c>
      <c r="Y406" s="1" t="s">
        <v>88</v>
      </c>
      <c r="Z406" s="1">
        <v>5.3</v>
      </c>
      <c r="AA406" s="1" t="s">
        <v>2344</v>
      </c>
      <c r="AB406" s="1" t="s">
        <v>90</v>
      </c>
      <c r="AC406" s="1" t="s">
        <v>91</v>
      </c>
      <c r="AD406" s="1" t="s">
        <v>216</v>
      </c>
      <c r="AE406" s="1" t="s">
        <v>72</v>
      </c>
      <c r="AF406" s="1" t="s">
        <v>229</v>
      </c>
      <c r="AG406" s="1" t="s">
        <v>72</v>
      </c>
      <c r="AH406" s="1" t="s">
        <v>2338</v>
      </c>
      <c r="AI406" s="1">
        <v>6</v>
      </c>
      <c r="AJ406" s="1" t="s">
        <v>2527</v>
      </c>
      <c r="AK406" s="1" t="s">
        <v>220</v>
      </c>
      <c r="AL406" s="1" t="s">
        <v>72</v>
      </c>
      <c r="AM406" s="1" t="s">
        <v>72</v>
      </c>
      <c r="AN406" s="3">
        <v>44700</v>
      </c>
      <c r="AO406" s="1" t="s">
        <v>2528</v>
      </c>
      <c r="AP406" s="1" t="s">
        <v>2528</v>
      </c>
      <c r="AQ406" s="1" t="s">
        <v>1794</v>
      </c>
      <c r="AR406" s="1">
        <v>15</v>
      </c>
      <c r="AS406" s="1" t="s">
        <v>183</v>
      </c>
      <c r="AT406" s="1" t="s">
        <v>88</v>
      </c>
      <c r="AU406" s="1" t="s">
        <v>88</v>
      </c>
      <c r="AV406" s="1" t="s">
        <v>88</v>
      </c>
      <c r="AW406" s="1" t="s">
        <v>72</v>
      </c>
      <c r="AX406" s="1" t="s">
        <v>72</v>
      </c>
      <c r="AY406" s="1" t="s">
        <v>2321</v>
      </c>
      <c r="AZ406" s="1" t="s">
        <v>72</v>
      </c>
      <c r="BA406" s="1">
        <v>49</v>
      </c>
      <c r="BB406" s="21" t="s">
        <v>100</v>
      </c>
      <c r="BC406" s="1"/>
    </row>
    <row r="407" spans="1:55" ht="18.600000000000001" customHeight="1">
      <c r="A407" s="1">
        <v>220123</v>
      </c>
      <c r="B407" s="1">
        <v>220123</v>
      </c>
      <c r="C407" s="1" t="s">
        <v>71</v>
      </c>
      <c r="D407" s="3">
        <v>44701</v>
      </c>
      <c r="E407" s="1" t="s">
        <v>1896</v>
      </c>
      <c r="F407" s="1" t="s">
        <v>2529</v>
      </c>
      <c r="G407" s="1" t="s">
        <v>75</v>
      </c>
      <c r="H407" s="1" t="s">
        <v>170</v>
      </c>
      <c r="I407" s="1" t="s">
        <v>473</v>
      </c>
      <c r="J407" s="1" t="s">
        <v>172</v>
      </c>
      <c r="K407" s="1" t="s">
        <v>78</v>
      </c>
      <c r="L407" s="1" t="s">
        <v>1927</v>
      </c>
      <c r="M407" s="1" t="s">
        <v>1927</v>
      </c>
      <c r="N407" s="1" t="s">
        <v>2530</v>
      </c>
      <c r="O407" s="75" t="s">
        <v>72</v>
      </c>
      <c r="P407" s="1" t="s">
        <v>778</v>
      </c>
      <c r="Q407" s="1" t="s">
        <v>779</v>
      </c>
      <c r="R407" s="1" t="s">
        <v>9036</v>
      </c>
      <c r="S407" s="1" t="s">
        <v>84</v>
      </c>
      <c r="T407" s="1" t="s">
        <v>72</v>
      </c>
      <c r="U407" s="1" t="s">
        <v>140</v>
      </c>
      <c r="V407" s="1" t="s">
        <v>140</v>
      </c>
      <c r="W407" s="1" t="s">
        <v>87</v>
      </c>
      <c r="X407" s="1">
        <v>58</v>
      </c>
      <c r="Y407" s="1" t="s">
        <v>88</v>
      </c>
      <c r="Z407" s="1">
        <v>5.0999999999999996</v>
      </c>
      <c r="AA407" s="1" t="s">
        <v>299</v>
      </c>
      <c r="AB407" s="1" t="s">
        <v>90</v>
      </c>
      <c r="AC407" s="1" t="s">
        <v>91</v>
      </c>
      <c r="AD407" s="1" t="s">
        <v>92</v>
      </c>
      <c r="AE407" s="1" t="s">
        <v>72</v>
      </c>
      <c r="AF407" s="1" t="s">
        <v>72</v>
      </c>
      <c r="AG407" s="1" t="s">
        <v>72</v>
      </c>
      <c r="AH407" s="1" t="s">
        <v>72</v>
      </c>
      <c r="AI407" s="1" t="s">
        <v>72</v>
      </c>
      <c r="AJ407" s="1" t="s">
        <v>72</v>
      </c>
      <c r="AK407" s="1" t="s">
        <v>220</v>
      </c>
      <c r="AL407" s="1" t="s">
        <v>72</v>
      </c>
      <c r="AM407" s="1" t="s">
        <v>72</v>
      </c>
      <c r="AN407" s="3">
        <v>44701</v>
      </c>
      <c r="AO407" s="1" t="s">
        <v>72</v>
      </c>
      <c r="AP407" s="1" t="s">
        <v>72</v>
      </c>
      <c r="AQ407" s="1" t="s">
        <v>72</v>
      </c>
      <c r="AR407" s="1" t="s">
        <v>72</v>
      </c>
      <c r="AS407" s="1" t="s">
        <v>72</v>
      </c>
      <c r="AT407" s="1" t="s">
        <v>72</v>
      </c>
      <c r="AU407" s="1" t="s">
        <v>72</v>
      </c>
      <c r="AV407" s="1" t="s">
        <v>88</v>
      </c>
      <c r="AW407" s="1" t="s">
        <v>72</v>
      </c>
      <c r="AX407" s="1" t="s">
        <v>72</v>
      </c>
      <c r="AY407" s="1" t="s">
        <v>72</v>
      </c>
      <c r="AZ407" s="1" t="s">
        <v>72</v>
      </c>
      <c r="BA407" s="1" t="s">
        <v>72</v>
      </c>
      <c r="BB407" s="1" t="s">
        <v>160</v>
      </c>
      <c r="BC407" s="1"/>
    </row>
    <row r="408" spans="1:55" ht="18.600000000000001" customHeight="1">
      <c r="A408" s="1">
        <v>220124</v>
      </c>
      <c r="B408" s="1">
        <v>220124</v>
      </c>
      <c r="C408" s="1" t="s">
        <v>71</v>
      </c>
      <c r="D408" s="3">
        <v>44704</v>
      </c>
      <c r="E408" s="1" t="s">
        <v>1896</v>
      </c>
      <c r="F408" s="1" t="s">
        <v>2531</v>
      </c>
      <c r="G408" s="1" t="s">
        <v>75</v>
      </c>
      <c r="H408" s="1" t="s">
        <v>170</v>
      </c>
      <c r="I408" s="1" t="s">
        <v>473</v>
      </c>
      <c r="J408" s="1" t="s">
        <v>172</v>
      </c>
      <c r="K408" s="1" t="s">
        <v>78</v>
      </c>
      <c r="L408" s="1" t="s">
        <v>1927</v>
      </c>
      <c r="M408" s="1" t="s">
        <v>1927</v>
      </c>
      <c r="N408" s="1" t="s">
        <v>847</v>
      </c>
      <c r="O408" s="1" t="s">
        <v>2532</v>
      </c>
      <c r="P408" s="1" t="s">
        <v>813</v>
      </c>
      <c r="Q408" s="1" t="s">
        <v>813</v>
      </c>
      <c r="R408" s="1" t="s">
        <v>9057</v>
      </c>
      <c r="S408" s="1" t="s">
        <v>84</v>
      </c>
      <c r="T408" s="1" t="s">
        <v>72</v>
      </c>
      <c r="U408" s="1" t="s">
        <v>140</v>
      </c>
      <c r="V408" s="1" t="s">
        <v>181</v>
      </c>
      <c r="W408" s="1" t="s">
        <v>87</v>
      </c>
      <c r="X408" s="1">
        <v>35</v>
      </c>
      <c r="Y408" s="1" t="s">
        <v>88</v>
      </c>
      <c r="Z408" s="1">
        <v>5.2</v>
      </c>
      <c r="AA408" s="1" t="s">
        <v>414</v>
      </c>
      <c r="AB408" s="1" t="s">
        <v>90</v>
      </c>
      <c r="AC408" s="1" t="s">
        <v>91</v>
      </c>
      <c r="AD408" s="1" t="s">
        <v>1217</v>
      </c>
      <c r="AE408" s="1" t="s">
        <v>72</v>
      </c>
      <c r="AF408" s="1" t="s">
        <v>72</v>
      </c>
      <c r="AG408" s="1" t="s">
        <v>72</v>
      </c>
      <c r="AH408" s="1" t="s">
        <v>72</v>
      </c>
      <c r="AI408" s="1" t="s">
        <v>72</v>
      </c>
      <c r="AJ408" s="1" t="s">
        <v>72</v>
      </c>
      <c r="AK408" s="1" t="s">
        <v>220</v>
      </c>
      <c r="AL408" s="1" t="s">
        <v>72</v>
      </c>
      <c r="AM408" s="1" t="s">
        <v>72</v>
      </c>
      <c r="AN408" s="3">
        <v>44704</v>
      </c>
      <c r="AO408" s="1" t="s">
        <v>1566</v>
      </c>
      <c r="AP408" s="1" t="s">
        <v>1566</v>
      </c>
      <c r="AQ408" s="1" t="s">
        <v>2382</v>
      </c>
      <c r="AR408" s="1">
        <v>15</v>
      </c>
      <c r="AS408" s="1" t="s">
        <v>183</v>
      </c>
      <c r="AT408" s="1" t="s">
        <v>75</v>
      </c>
      <c r="AU408" s="1" t="s">
        <v>75</v>
      </c>
      <c r="AV408" s="1" t="s">
        <v>88</v>
      </c>
      <c r="AW408" s="1" t="s">
        <v>72</v>
      </c>
      <c r="AX408" s="1" t="s">
        <v>72</v>
      </c>
      <c r="AY408" s="1" t="s">
        <v>72</v>
      </c>
      <c r="AZ408" s="1" t="s">
        <v>72</v>
      </c>
      <c r="BA408" s="1" t="s">
        <v>72</v>
      </c>
      <c r="BB408" s="1" t="s">
        <v>160</v>
      </c>
      <c r="BC408" s="1"/>
    </row>
    <row r="409" spans="1:55" ht="18.600000000000001" customHeight="1">
      <c r="A409" s="1" t="s">
        <v>2533</v>
      </c>
      <c r="B409" s="1">
        <v>220125</v>
      </c>
      <c r="C409" s="1" t="s">
        <v>71</v>
      </c>
      <c r="D409" s="3">
        <v>44704</v>
      </c>
      <c r="E409" s="1" t="s">
        <v>1896</v>
      </c>
      <c r="F409" s="1" t="s">
        <v>2534</v>
      </c>
      <c r="G409" s="1" t="s">
        <v>75</v>
      </c>
      <c r="H409" s="1" t="s">
        <v>208</v>
      </c>
      <c r="I409" s="1" t="s">
        <v>77</v>
      </c>
      <c r="J409" s="1" t="s">
        <v>78</v>
      </c>
      <c r="K409" s="1" t="s">
        <v>78</v>
      </c>
      <c r="L409" s="1" t="s">
        <v>1898</v>
      </c>
      <c r="M409" s="1" t="s">
        <v>1927</v>
      </c>
      <c r="N409" s="34" t="s">
        <v>72</v>
      </c>
      <c r="O409" s="1" t="s">
        <v>2535</v>
      </c>
      <c r="P409" s="1" t="s">
        <v>813</v>
      </c>
      <c r="Q409" s="1" t="s">
        <v>813</v>
      </c>
      <c r="R409" s="1" t="s">
        <v>9057</v>
      </c>
      <c r="S409" s="1" t="s">
        <v>152</v>
      </c>
      <c r="T409" s="1" t="s">
        <v>1370</v>
      </c>
      <c r="U409" s="1" t="s">
        <v>153</v>
      </c>
      <c r="V409" s="1" t="s">
        <v>164</v>
      </c>
      <c r="W409" s="1" t="s">
        <v>126</v>
      </c>
      <c r="X409" s="1">
        <v>45</v>
      </c>
      <c r="Y409" s="1" t="s">
        <v>88</v>
      </c>
      <c r="Z409" s="1">
        <v>5.6</v>
      </c>
      <c r="AA409" s="1" t="s">
        <v>2344</v>
      </c>
      <c r="AB409" s="1" t="s">
        <v>90</v>
      </c>
      <c r="AC409" s="1" t="s">
        <v>91</v>
      </c>
      <c r="AD409" s="1" t="s">
        <v>92</v>
      </c>
      <c r="AE409" s="1" t="s">
        <v>72</v>
      </c>
      <c r="AF409" s="1" t="s">
        <v>254</v>
      </c>
      <c r="AG409" s="1">
        <v>2</v>
      </c>
      <c r="AH409" s="21" t="s">
        <v>659</v>
      </c>
      <c r="AI409" s="1" t="s">
        <v>72</v>
      </c>
      <c r="AJ409" s="1" t="s">
        <v>72</v>
      </c>
      <c r="AK409" s="1" t="s">
        <v>72</v>
      </c>
      <c r="AL409" s="1" t="s">
        <v>72</v>
      </c>
      <c r="AM409" s="1" t="s">
        <v>72</v>
      </c>
      <c r="AN409" s="3">
        <v>44704</v>
      </c>
      <c r="AO409" s="1" t="s">
        <v>2536</v>
      </c>
      <c r="AP409" s="1" t="s">
        <v>2536</v>
      </c>
      <c r="AQ409" s="1" t="s">
        <v>1794</v>
      </c>
      <c r="AR409" s="1">
        <v>15</v>
      </c>
      <c r="AS409" s="1" t="s">
        <v>95</v>
      </c>
      <c r="AT409" s="1" t="s">
        <v>75</v>
      </c>
      <c r="AU409" s="1" t="s">
        <v>75</v>
      </c>
      <c r="AV409" s="1" t="s">
        <v>88</v>
      </c>
      <c r="AW409" s="1" t="s">
        <v>72</v>
      </c>
      <c r="AX409" s="1" t="s">
        <v>72</v>
      </c>
      <c r="AY409" s="10" t="s">
        <v>2321</v>
      </c>
      <c r="AZ409" s="128" t="s">
        <v>72</v>
      </c>
      <c r="BA409" s="1" t="s">
        <v>72</v>
      </c>
      <c r="BB409" s="1" t="s">
        <v>160</v>
      </c>
      <c r="BC409" s="1" t="s">
        <v>1115</v>
      </c>
    </row>
    <row r="410" spans="1:55" ht="18.600000000000001" customHeight="1">
      <c r="A410" s="1" t="s">
        <v>2537</v>
      </c>
      <c r="B410" s="1">
        <v>220126</v>
      </c>
      <c r="C410" s="1" t="s">
        <v>71</v>
      </c>
      <c r="D410" s="3">
        <v>44704</v>
      </c>
      <c r="E410" s="1" t="s">
        <v>1896</v>
      </c>
      <c r="F410" s="1" t="s">
        <v>2538</v>
      </c>
      <c r="G410" s="1" t="s">
        <v>75</v>
      </c>
      <c r="H410" s="1" t="s">
        <v>2539</v>
      </c>
      <c r="I410" s="1" t="s">
        <v>77</v>
      </c>
      <c r="J410" s="1" t="s">
        <v>78</v>
      </c>
      <c r="K410" s="1" t="s">
        <v>78</v>
      </c>
      <c r="L410" s="1" t="s">
        <v>1898</v>
      </c>
      <c r="M410" s="1" t="s">
        <v>1898</v>
      </c>
      <c r="N410" s="34" t="s">
        <v>72</v>
      </c>
      <c r="O410" s="1" t="s">
        <v>2540</v>
      </c>
      <c r="P410" s="1" t="s">
        <v>778</v>
      </c>
      <c r="Q410" s="1" t="s">
        <v>779</v>
      </c>
      <c r="R410" s="1" t="s">
        <v>9036</v>
      </c>
      <c r="S410" s="1" t="s">
        <v>84</v>
      </c>
      <c r="T410" s="1" t="s">
        <v>72</v>
      </c>
      <c r="U410" s="1" t="s">
        <v>140</v>
      </c>
      <c r="V410" s="1" t="s">
        <v>140</v>
      </c>
      <c r="W410" s="1" t="s">
        <v>87</v>
      </c>
      <c r="X410" s="1">
        <v>31</v>
      </c>
      <c r="Y410" s="1" t="s">
        <v>88</v>
      </c>
      <c r="Z410" s="1">
        <v>7.2</v>
      </c>
      <c r="AA410" s="1" t="s">
        <v>414</v>
      </c>
      <c r="AB410" s="1" t="s">
        <v>90</v>
      </c>
      <c r="AC410" s="1" t="s">
        <v>91</v>
      </c>
      <c r="AD410" s="1" t="s">
        <v>92</v>
      </c>
      <c r="AE410" s="1" t="s">
        <v>72</v>
      </c>
      <c r="AF410" s="1" t="s">
        <v>254</v>
      </c>
      <c r="AG410" s="1">
        <v>1</v>
      </c>
      <c r="AH410" s="21" t="s">
        <v>1322</v>
      </c>
      <c r="AI410" s="1" t="s">
        <v>72</v>
      </c>
      <c r="AJ410" s="1" t="s">
        <v>72</v>
      </c>
      <c r="AK410" s="1" t="s">
        <v>220</v>
      </c>
      <c r="AL410" s="1" t="s">
        <v>72</v>
      </c>
      <c r="AM410" s="1" t="s">
        <v>72</v>
      </c>
      <c r="AN410" s="3">
        <v>44704</v>
      </c>
      <c r="AO410" s="1" t="s">
        <v>1437</v>
      </c>
      <c r="AP410" s="1" t="s">
        <v>1437</v>
      </c>
      <c r="AQ410" s="1" t="s">
        <v>1675</v>
      </c>
      <c r="AR410" s="1">
        <v>15</v>
      </c>
      <c r="AS410" s="1" t="s">
        <v>183</v>
      </c>
      <c r="AT410" s="1" t="s">
        <v>75</v>
      </c>
      <c r="AU410" s="1" t="s">
        <v>75</v>
      </c>
      <c r="AV410" s="1" t="s">
        <v>88</v>
      </c>
      <c r="AW410" s="1" t="s">
        <v>72</v>
      </c>
      <c r="AX410" s="1" t="s">
        <v>72</v>
      </c>
      <c r="AY410" s="1" t="s">
        <v>2321</v>
      </c>
      <c r="AZ410" s="1" t="s">
        <v>72</v>
      </c>
      <c r="BA410" s="1">
        <v>63</v>
      </c>
      <c r="BB410" s="21" t="s">
        <v>100</v>
      </c>
      <c r="BC410" s="1"/>
    </row>
    <row r="411" spans="1:55" ht="18.600000000000001" customHeight="1">
      <c r="A411" s="1" t="s">
        <v>2541</v>
      </c>
      <c r="B411" s="1">
        <v>220127</v>
      </c>
      <c r="C411" s="1" t="s">
        <v>71</v>
      </c>
      <c r="D411" s="3">
        <v>44705</v>
      </c>
      <c r="E411" s="1" t="s">
        <v>1896</v>
      </c>
      <c r="F411" s="1" t="s">
        <v>2542</v>
      </c>
      <c r="G411" s="1" t="s">
        <v>75</v>
      </c>
      <c r="H411" s="1" t="s">
        <v>2539</v>
      </c>
      <c r="I411" s="1" t="s">
        <v>77</v>
      </c>
      <c r="J411" s="1" t="s">
        <v>78</v>
      </c>
      <c r="K411" s="1" t="s">
        <v>78</v>
      </c>
      <c r="L411" s="1" t="s">
        <v>1898</v>
      </c>
      <c r="M411" s="1" t="s">
        <v>1898</v>
      </c>
      <c r="N411" s="34" t="s">
        <v>72</v>
      </c>
      <c r="O411" s="1" t="s">
        <v>2543</v>
      </c>
      <c r="P411" s="1" t="s">
        <v>778</v>
      </c>
      <c r="Q411" s="1" t="s">
        <v>779</v>
      </c>
      <c r="R411" s="1" t="s">
        <v>9036</v>
      </c>
      <c r="S411" s="1" t="s">
        <v>84</v>
      </c>
      <c r="T411" s="1" t="s">
        <v>72</v>
      </c>
      <c r="U411" s="1" t="s">
        <v>140</v>
      </c>
      <c r="V411" s="1" t="s">
        <v>140</v>
      </c>
      <c r="W411" s="1" t="s">
        <v>126</v>
      </c>
      <c r="X411" s="1">
        <v>65</v>
      </c>
      <c r="Y411" s="1" t="s">
        <v>88</v>
      </c>
      <c r="Z411" s="1">
        <v>5.3</v>
      </c>
      <c r="AA411" s="1" t="s">
        <v>299</v>
      </c>
      <c r="AB411" s="1" t="s">
        <v>90</v>
      </c>
      <c r="AC411" s="1" t="s">
        <v>91</v>
      </c>
      <c r="AD411" s="1" t="s">
        <v>92</v>
      </c>
      <c r="AE411" s="1" t="s">
        <v>72</v>
      </c>
      <c r="AF411" s="1" t="s">
        <v>254</v>
      </c>
      <c r="AG411" s="1" t="s">
        <v>72</v>
      </c>
      <c r="AH411" s="1" t="s">
        <v>2434</v>
      </c>
      <c r="AI411" s="1" t="s">
        <v>72</v>
      </c>
      <c r="AJ411" s="1" t="s">
        <v>72</v>
      </c>
      <c r="AK411" s="1" t="s">
        <v>220</v>
      </c>
      <c r="AL411" s="1" t="s">
        <v>72</v>
      </c>
      <c r="AM411" s="1" t="s">
        <v>72</v>
      </c>
      <c r="AN411" s="3">
        <v>44705</v>
      </c>
      <c r="AO411" s="1" t="s">
        <v>2544</v>
      </c>
      <c r="AP411" s="1" t="s">
        <v>2544</v>
      </c>
      <c r="AQ411" s="1" t="s">
        <v>1794</v>
      </c>
      <c r="AR411" s="1">
        <v>15</v>
      </c>
      <c r="AS411" s="1" t="s">
        <v>1934</v>
      </c>
      <c r="AT411" s="1" t="s">
        <v>75</v>
      </c>
      <c r="AU411" s="1" t="s">
        <v>75</v>
      </c>
      <c r="AV411" s="1" t="s">
        <v>88</v>
      </c>
      <c r="AW411" s="1" t="s">
        <v>72</v>
      </c>
      <c r="AX411" s="1" t="s">
        <v>72</v>
      </c>
      <c r="AY411" s="1" t="s">
        <v>2321</v>
      </c>
      <c r="AZ411" s="1" t="s">
        <v>72</v>
      </c>
      <c r="BA411" s="1">
        <v>56</v>
      </c>
      <c r="BB411" s="21" t="s">
        <v>100</v>
      </c>
      <c r="BC411" s="1"/>
    </row>
    <row r="412" spans="1:55" ht="18.600000000000001" customHeight="1">
      <c r="A412" s="1" t="s">
        <v>2545</v>
      </c>
      <c r="B412" s="1">
        <v>220128</v>
      </c>
      <c r="C412" s="1" t="s">
        <v>71</v>
      </c>
      <c r="D412" s="3">
        <v>44706</v>
      </c>
      <c r="E412" s="1" t="s">
        <v>1896</v>
      </c>
      <c r="F412" s="1" t="s">
        <v>2546</v>
      </c>
      <c r="G412" s="1" t="s">
        <v>75</v>
      </c>
      <c r="H412" s="1" t="s">
        <v>2539</v>
      </c>
      <c r="I412" s="1" t="s">
        <v>77</v>
      </c>
      <c r="J412" s="1" t="s">
        <v>78</v>
      </c>
      <c r="K412" s="1" t="s">
        <v>78</v>
      </c>
      <c r="L412" s="1" t="s">
        <v>1898</v>
      </c>
      <c r="M412" s="1" t="s">
        <v>1898</v>
      </c>
      <c r="N412" s="34" t="s">
        <v>72</v>
      </c>
      <c r="O412" s="1" t="s">
        <v>2547</v>
      </c>
      <c r="P412" s="1" t="s">
        <v>778</v>
      </c>
      <c r="Q412" s="1" t="s">
        <v>779</v>
      </c>
      <c r="R412" s="1" t="s">
        <v>9036</v>
      </c>
      <c r="S412" s="1" t="s">
        <v>84</v>
      </c>
      <c r="T412" s="1" t="s">
        <v>72</v>
      </c>
      <c r="U412" s="1" t="s">
        <v>140</v>
      </c>
      <c r="V412" s="1" t="s">
        <v>140</v>
      </c>
      <c r="W412" s="1" t="s">
        <v>126</v>
      </c>
      <c r="X412" s="1">
        <v>75</v>
      </c>
      <c r="Y412" s="1" t="s">
        <v>88</v>
      </c>
      <c r="Z412" s="1">
        <v>5.3</v>
      </c>
      <c r="AA412" s="1" t="s">
        <v>2344</v>
      </c>
      <c r="AB412" s="1" t="s">
        <v>90</v>
      </c>
      <c r="AC412" s="1" t="s">
        <v>91</v>
      </c>
      <c r="AD412" s="1" t="s">
        <v>92</v>
      </c>
      <c r="AE412" s="1" t="s">
        <v>72</v>
      </c>
      <c r="AF412" s="1" t="s">
        <v>254</v>
      </c>
      <c r="AG412" s="1" t="s">
        <v>72</v>
      </c>
      <c r="AH412" s="1" t="s">
        <v>2548</v>
      </c>
      <c r="AI412" s="1" t="s">
        <v>72</v>
      </c>
      <c r="AJ412" s="1" t="s">
        <v>72</v>
      </c>
      <c r="AK412" s="1" t="s">
        <v>220</v>
      </c>
      <c r="AL412" s="1" t="s">
        <v>72</v>
      </c>
      <c r="AM412" s="1" t="s">
        <v>72</v>
      </c>
      <c r="AN412" s="3">
        <v>44706</v>
      </c>
      <c r="AO412" s="1" t="s">
        <v>2549</v>
      </c>
      <c r="AP412" s="1" t="s">
        <v>2549</v>
      </c>
      <c r="AQ412" s="1" t="s">
        <v>1794</v>
      </c>
      <c r="AR412" s="1">
        <v>15</v>
      </c>
      <c r="AS412" s="1" t="s">
        <v>1934</v>
      </c>
      <c r="AT412" s="1" t="s">
        <v>75</v>
      </c>
      <c r="AU412" s="1" t="s">
        <v>75</v>
      </c>
      <c r="AV412" s="1" t="s">
        <v>88</v>
      </c>
      <c r="AW412" s="1" t="s">
        <v>72</v>
      </c>
      <c r="AX412" s="1" t="s">
        <v>72</v>
      </c>
      <c r="AY412" s="1" t="s">
        <v>2321</v>
      </c>
      <c r="AZ412" s="1" t="s">
        <v>72</v>
      </c>
      <c r="BA412" s="1">
        <v>63</v>
      </c>
      <c r="BB412" s="21" t="s">
        <v>100</v>
      </c>
      <c r="BC412" s="1"/>
    </row>
    <row r="413" spans="1:55" ht="18.600000000000001" customHeight="1">
      <c r="A413" s="1" t="s">
        <v>2550</v>
      </c>
      <c r="B413" s="1">
        <v>220129</v>
      </c>
      <c r="C413" s="1" t="s">
        <v>71</v>
      </c>
      <c r="D413" s="3">
        <v>44707</v>
      </c>
      <c r="E413" s="1" t="s">
        <v>1896</v>
      </c>
      <c r="F413" s="1" t="s">
        <v>2551</v>
      </c>
      <c r="G413" s="1" t="s">
        <v>75</v>
      </c>
      <c r="H413" s="1" t="s">
        <v>2172</v>
      </c>
      <c r="I413" s="1" t="s">
        <v>77</v>
      </c>
      <c r="J413" s="1" t="s">
        <v>78</v>
      </c>
      <c r="K413" s="1" t="s">
        <v>78</v>
      </c>
      <c r="L413" s="1" t="s">
        <v>1898</v>
      </c>
      <c r="M413" s="1" t="s">
        <v>1898</v>
      </c>
      <c r="N413" s="34" t="s">
        <v>72</v>
      </c>
      <c r="O413" s="1" t="s">
        <v>2552</v>
      </c>
      <c r="P413" s="1" t="s">
        <v>813</v>
      </c>
      <c r="Q413" s="1" t="s">
        <v>813</v>
      </c>
      <c r="R413" s="1" t="s">
        <v>9057</v>
      </c>
      <c r="S413" s="1" t="s">
        <v>84</v>
      </c>
      <c r="T413" s="1" t="s">
        <v>72</v>
      </c>
      <c r="U413" s="1" t="s">
        <v>104</v>
      </c>
      <c r="V413" s="1" t="s">
        <v>1060</v>
      </c>
      <c r="W413" s="1" t="s">
        <v>126</v>
      </c>
      <c r="X413" s="1">
        <v>48</v>
      </c>
      <c r="Y413" s="1" t="s">
        <v>88</v>
      </c>
      <c r="Z413" s="1">
        <v>5.4</v>
      </c>
      <c r="AA413" s="1" t="s">
        <v>299</v>
      </c>
      <c r="AB413" s="1" t="s">
        <v>90</v>
      </c>
      <c r="AC413" s="1" t="s">
        <v>91</v>
      </c>
      <c r="AD413" s="1" t="s">
        <v>92</v>
      </c>
      <c r="AE413" s="1" t="s">
        <v>72</v>
      </c>
      <c r="AF413" s="1" t="s">
        <v>254</v>
      </c>
      <c r="AG413" s="1">
        <v>1</v>
      </c>
      <c r="AH413" s="21" t="s">
        <v>1322</v>
      </c>
      <c r="AI413" s="1" t="s">
        <v>72</v>
      </c>
      <c r="AJ413" s="1" t="s">
        <v>72</v>
      </c>
      <c r="AK413" s="1" t="s">
        <v>220</v>
      </c>
      <c r="AL413" s="1" t="s">
        <v>72</v>
      </c>
      <c r="AM413" s="1" t="s">
        <v>72</v>
      </c>
      <c r="AN413" s="3">
        <v>44707</v>
      </c>
      <c r="AO413" s="1" t="s">
        <v>2553</v>
      </c>
      <c r="AP413" s="1" t="s">
        <v>2553</v>
      </c>
      <c r="AQ413" s="1" t="s">
        <v>2260</v>
      </c>
      <c r="AR413" s="1">
        <v>15</v>
      </c>
      <c r="AS413" s="1" t="s">
        <v>742</v>
      </c>
      <c r="AT413" s="1" t="s">
        <v>75</v>
      </c>
      <c r="AU413" s="1" t="s">
        <v>75</v>
      </c>
      <c r="AV413" s="1" t="s">
        <v>88</v>
      </c>
      <c r="AW413" s="1" t="s">
        <v>72</v>
      </c>
      <c r="AX413" s="1" t="s">
        <v>72</v>
      </c>
      <c r="AY413" s="1" t="s">
        <v>1343</v>
      </c>
      <c r="AZ413" s="1" t="s">
        <v>72</v>
      </c>
      <c r="BA413" s="1">
        <v>19</v>
      </c>
      <c r="BB413" s="21" t="s">
        <v>100</v>
      </c>
      <c r="BC413" s="1"/>
    </row>
    <row r="414" spans="1:55" ht="18.600000000000001" customHeight="1">
      <c r="A414" s="1" t="s">
        <v>2556</v>
      </c>
      <c r="B414" s="1">
        <v>220130</v>
      </c>
      <c r="C414" s="1" t="s">
        <v>71</v>
      </c>
      <c r="D414" s="3">
        <v>44708</v>
      </c>
      <c r="E414" s="1" t="s">
        <v>1896</v>
      </c>
      <c r="F414" s="1" t="s">
        <v>2557</v>
      </c>
      <c r="G414" s="1" t="s">
        <v>75</v>
      </c>
      <c r="H414" s="1" t="s">
        <v>1462</v>
      </c>
      <c r="I414" s="1" t="s">
        <v>77</v>
      </c>
      <c r="J414" s="1" t="s">
        <v>78</v>
      </c>
      <c r="K414" s="1" t="s">
        <v>172</v>
      </c>
      <c r="L414" s="1" t="s">
        <v>1898</v>
      </c>
      <c r="M414" s="1" t="s">
        <v>1898</v>
      </c>
      <c r="N414" s="1" t="s">
        <v>2558</v>
      </c>
      <c r="O414" s="1" t="s">
        <v>2559</v>
      </c>
      <c r="P414" s="1" t="s">
        <v>83</v>
      </c>
      <c r="Q414" s="1" t="s">
        <v>123</v>
      </c>
      <c r="R414" s="1" t="s">
        <v>9043</v>
      </c>
      <c r="S414" s="1" t="s">
        <v>490</v>
      </c>
      <c r="T414" s="1" t="s">
        <v>72</v>
      </c>
      <c r="U414" s="1" t="s">
        <v>491</v>
      </c>
      <c r="V414" s="1" t="s">
        <v>1147</v>
      </c>
      <c r="W414" s="1" t="s">
        <v>87</v>
      </c>
      <c r="X414" s="1">
        <v>55</v>
      </c>
      <c r="Y414" s="1" t="s">
        <v>88</v>
      </c>
      <c r="Z414" s="1">
        <v>5.5</v>
      </c>
      <c r="AA414" s="1" t="s">
        <v>299</v>
      </c>
      <c r="AB414" s="1" t="s">
        <v>90</v>
      </c>
      <c r="AC414" s="1" t="s">
        <v>91</v>
      </c>
      <c r="AD414" s="1" t="s">
        <v>92</v>
      </c>
      <c r="AE414" s="1" t="s">
        <v>72</v>
      </c>
      <c r="AF414" s="1" t="s">
        <v>72</v>
      </c>
      <c r="AG414" s="1" t="s">
        <v>72</v>
      </c>
      <c r="AH414" s="1" t="s">
        <v>72</v>
      </c>
      <c r="AI414" s="1" t="s">
        <v>72</v>
      </c>
      <c r="AJ414" s="1" t="s">
        <v>72</v>
      </c>
      <c r="AK414" s="1" t="s">
        <v>2560</v>
      </c>
      <c r="AL414" s="1" t="s">
        <v>72</v>
      </c>
      <c r="AM414" s="1" t="s">
        <v>72</v>
      </c>
      <c r="AN414" s="3">
        <v>44708</v>
      </c>
      <c r="AO414" s="1" t="s">
        <v>2561</v>
      </c>
      <c r="AP414" s="1" t="s">
        <v>2561</v>
      </c>
      <c r="AQ414" s="1" t="s">
        <v>1794</v>
      </c>
      <c r="AR414" s="1">
        <v>15</v>
      </c>
      <c r="AS414" s="1" t="s">
        <v>742</v>
      </c>
      <c r="AT414" s="1" t="s">
        <v>88</v>
      </c>
      <c r="AU414" s="1" t="s">
        <v>88</v>
      </c>
      <c r="AV414" s="1" t="s">
        <v>88</v>
      </c>
      <c r="AW414" s="1" t="s">
        <v>72</v>
      </c>
      <c r="AX414" s="1" t="s">
        <v>72</v>
      </c>
      <c r="AY414" s="1" t="s">
        <v>2562</v>
      </c>
      <c r="AZ414" s="1" t="s">
        <v>72</v>
      </c>
      <c r="BA414" s="1">
        <v>109</v>
      </c>
      <c r="BB414" s="21" t="s">
        <v>100</v>
      </c>
      <c r="BC414" s="1"/>
    </row>
    <row r="415" spans="1:55" ht="18.600000000000001" customHeight="1">
      <c r="A415" s="1" t="s">
        <v>2563</v>
      </c>
      <c r="B415" s="1">
        <v>220131</v>
      </c>
      <c r="C415" s="1" t="s">
        <v>71</v>
      </c>
      <c r="D415" s="3">
        <v>44711</v>
      </c>
      <c r="E415" s="1" t="s">
        <v>1896</v>
      </c>
      <c r="F415" s="1" t="s">
        <v>2564</v>
      </c>
      <c r="G415" s="1" t="s">
        <v>75</v>
      </c>
      <c r="H415" s="1" t="s">
        <v>2539</v>
      </c>
      <c r="I415" s="1" t="s">
        <v>77</v>
      </c>
      <c r="J415" s="1" t="s">
        <v>78</v>
      </c>
      <c r="K415" s="1" t="s">
        <v>78</v>
      </c>
      <c r="L415" s="1" t="s">
        <v>1898</v>
      </c>
      <c r="M415" s="1" t="s">
        <v>1898</v>
      </c>
      <c r="N415" s="34" t="s">
        <v>72</v>
      </c>
      <c r="O415" s="1" t="s">
        <v>2565</v>
      </c>
      <c r="P415" s="1" t="s">
        <v>778</v>
      </c>
      <c r="Q415" s="1" t="s">
        <v>779</v>
      </c>
      <c r="R415" s="1" t="s">
        <v>9036</v>
      </c>
      <c r="S415" s="1" t="s">
        <v>84</v>
      </c>
      <c r="T415" s="1" t="s">
        <v>72</v>
      </c>
      <c r="U415" s="1" t="s">
        <v>140</v>
      </c>
      <c r="V415" s="1" t="s">
        <v>140</v>
      </c>
      <c r="W415" s="1" t="s">
        <v>126</v>
      </c>
      <c r="X415" s="1">
        <v>66</v>
      </c>
      <c r="Y415" s="1" t="s">
        <v>88</v>
      </c>
      <c r="Z415" s="1">
        <v>7.8</v>
      </c>
      <c r="AA415" s="1" t="s">
        <v>299</v>
      </c>
      <c r="AB415" s="1" t="s">
        <v>90</v>
      </c>
      <c r="AC415" s="1" t="s">
        <v>91</v>
      </c>
      <c r="AD415" s="1" t="s">
        <v>92</v>
      </c>
      <c r="AE415" s="1" t="s">
        <v>72</v>
      </c>
      <c r="AF415" s="1" t="s">
        <v>229</v>
      </c>
      <c r="AG415" s="1" t="s">
        <v>72</v>
      </c>
      <c r="AH415" s="1" t="s">
        <v>2338</v>
      </c>
      <c r="AI415" s="1" t="s">
        <v>72</v>
      </c>
      <c r="AJ415" s="1" t="s">
        <v>72</v>
      </c>
      <c r="AK415" s="1" t="s">
        <v>220</v>
      </c>
      <c r="AL415" s="1" t="s">
        <v>72</v>
      </c>
      <c r="AM415" s="1" t="s">
        <v>72</v>
      </c>
      <c r="AN415" s="3">
        <v>44711</v>
      </c>
      <c r="AO415" s="1" t="s">
        <v>2566</v>
      </c>
      <c r="AP415" s="1" t="s">
        <v>2566</v>
      </c>
      <c r="AQ415" s="1" t="s">
        <v>1794</v>
      </c>
      <c r="AR415" s="1">
        <v>15</v>
      </c>
      <c r="AS415" s="1" t="s">
        <v>742</v>
      </c>
      <c r="AT415" s="1" t="s">
        <v>75</v>
      </c>
      <c r="AU415" s="1" t="s">
        <v>75</v>
      </c>
      <c r="AV415" s="1" t="s">
        <v>88</v>
      </c>
      <c r="AW415" s="1" t="s">
        <v>72</v>
      </c>
      <c r="AX415" s="1" t="s">
        <v>72</v>
      </c>
      <c r="AY415" s="1" t="s">
        <v>2321</v>
      </c>
      <c r="AZ415" s="1" t="s">
        <v>72</v>
      </c>
      <c r="BA415" s="1">
        <v>98</v>
      </c>
      <c r="BB415" s="21" t="s">
        <v>100</v>
      </c>
      <c r="BC415" s="1"/>
    </row>
    <row r="416" spans="1:55" ht="18.600000000000001" customHeight="1">
      <c r="A416" s="1" t="s">
        <v>2567</v>
      </c>
      <c r="B416" s="1">
        <v>220132</v>
      </c>
      <c r="C416" s="1" t="s">
        <v>71</v>
      </c>
      <c r="D416" s="3">
        <v>44713</v>
      </c>
      <c r="E416" s="1" t="s">
        <v>1896</v>
      </c>
      <c r="F416" s="1" t="s">
        <v>2568</v>
      </c>
      <c r="G416" s="1" t="s">
        <v>75</v>
      </c>
      <c r="H416" s="1" t="s">
        <v>2539</v>
      </c>
      <c r="I416" s="1" t="s">
        <v>77</v>
      </c>
      <c r="J416" s="1" t="s">
        <v>78</v>
      </c>
      <c r="K416" s="1" t="s">
        <v>78</v>
      </c>
      <c r="L416" s="1" t="s">
        <v>1898</v>
      </c>
      <c r="M416" s="1" t="s">
        <v>1898</v>
      </c>
      <c r="N416" s="34" t="s">
        <v>72</v>
      </c>
      <c r="O416" s="1" t="s">
        <v>2152</v>
      </c>
      <c r="P416" s="1" t="s">
        <v>813</v>
      </c>
      <c r="Q416" s="1" t="s">
        <v>813</v>
      </c>
      <c r="R416" s="1" t="s">
        <v>9057</v>
      </c>
      <c r="S416" s="1" t="s">
        <v>84</v>
      </c>
      <c r="T416" s="1" t="s">
        <v>72</v>
      </c>
      <c r="U416" s="1" t="s">
        <v>140</v>
      </c>
      <c r="V416" s="1" t="s">
        <v>141</v>
      </c>
      <c r="W416" s="1" t="s">
        <v>126</v>
      </c>
      <c r="X416" s="1">
        <v>57</v>
      </c>
      <c r="Y416" s="1" t="s">
        <v>88</v>
      </c>
      <c r="Z416" s="1">
        <v>6.4</v>
      </c>
      <c r="AA416" s="1" t="s">
        <v>414</v>
      </c>
      <c r="AB416" s="1" t="s">
        <v>90</v>
      </c>
      <c r="AC416" s="1" t="s">
        <v>91</v>
      </c>
      <c r="AD416" s="1" t="s">
        <v>92</v>
      </c>
      <c r="AE416" s="1" t="s">
        <v>72</v>
      </c>
      <c r="AF416" s="1" t="s">
        <v>229</v>
      </c>
      <c r="AG416" s="1">
        <v>2</v>
      </c>
      <c r="AH416" s="42" t="s">
        <v>933</v>
      </c>
      <c r="AI416" s="1" t="s">
        <v>72</v>
      </c>
      <c r="AJ416" s="1" t="s">
        <v>72</v>
      </c>
      <c r="AK416" s="1" t="s">
        <v>220</v>
      </c>
      <c r="AL416" s="1" t="s">
        <v>72</v>
      </c>
      <c r="AM416" s="1" t="s">
        <v>72</v>
      </c>
      <c r="AN416" s="3">
        <v>44713</v>
      </c>
      <c r="AO416" s="1" t="s">
        <v>2569</v>
      </c>
      <c r="AP416" s="1" t="s">
        <v>1128</v>
      </c>
      <c r="AQ416" s="1" t="s">
        <v>1675</v>
      </c>
      <c r="AR416" s="1">
        <v>4</v>
      </c>
      <c r="AS416" s="1" t="s">
        <v>742</v>
      </c>
      <c r="AT416" s="1" t="s">
        <v>75</v>
      </c>
      <c r="AU416" s="1" t="s">
        <v>75</v>
      </c>
      <c r="AV416" s="1" t="s">
        <v>88</v>
      </c>
      <c r="AW416" s="1" t="s">
        <v>72</v>
      </c>
      <c r="AX416" s="1" t="s">
        <v>72</v>
      </c>
      <c r="AY416" s="1" t="s">
        <v>2321</v>
      </c>
      <c r="AZ416" s="1" t="s">
        <v>72</v>
      </c>
      <c r="BA416" s="1">
        <v>73</v>
      </c>
      <c r="BB416" s="21" t="s">
        <v>100</v>
      </c>
      <c r="BC416" s="1"/>
    </row>
    <row r="417" spans="1:55" ht="18.600000000000001" customHeight="1">
      <c r="A417" s="1" t="s">
        <v>2570</v>
      </c>
      <c r="B417" s="1">
        <v>220133</v>
      </c>
      <c r="C417" s="1" t="s">
        <v>71</v>
      </c>
      <c r="D417" s="3">
        <v>44714</v>
      </c>
      <c r="E417" s="1" t="s">
        <v>1896</v>
      </c>
      <c r="F417" s="1" t="s">
        <v>2571</v>
      </c>
      <c r="G417" s="1" t="s">
        <v>75</v>
      </c>
      <c r="H417" s="1" t="s">
        <v>208</v>
      </c>
      <c r="I417" s="1" t="s">
        <v>77</v>
      </c>
      <c r="J417" s="1" t="s">
        <v>78</v>
      </c>
      <c r="K417" s="1" t="s">
        <v>172</v>
      </c>
      <c r="L417" s="1" t="s">
        <v>1898</v>
      </c>
      <c r="M417" s="1" t="s">
        <v>1927</v>
      </c>
      <c r="N417" s="34" t="s">
        <v>72</v>
      </c>
      <c r="O417" s="1" t="s">
        <v>2572</v>
      </c>
      <c r="P417" s="1" t="s">
        <v>778</v>
      </c>
      <c r="Q417" s="1" t="s">
        <v>779</v>
      </c>
      <c r="R417" s="1" t="s">
        <v>9036</v>
      </c>
      <c r="S417" s="1" t="s">
        <v>291</v>
      </c>
      <c r="T417" s="1" t="s">
        <v>72</v>
      </c>
      <c r="U417" s="1" t="s">
        <v>292</v>
      </c>
      <c r="V417" s="1" t="s">
        <v>292</v>
      </c>
      <c r="W417" s="1" t="s">
        <v>126</v>
      </c>
      <c r="X417" s="1">
        <v>56</v>
      </c>
      <c r="Y417" s="1" t="s">
        <v>88</v>
      </c>
      <c r="Z417" s="1">
        <v>5.3</v>
      </c>
      <c r="AA417" s="1" t="s">
        <v>299</v>
      </c>
      <c r="AB417" s="1" t="s">
        <v>90</v>
      </c>
      <c r="AC417" s="1" t="s">
        <v>91</v>
      </c>
      <c r="AD417" s="1" t="s">
        <v>216</v>
      </c>
      <c r="AE417" s="1" t="s">
        <v>72</v>
      </c>
      <c r="AF417" s="1" t="s">
        <v>72</v>
      </c>
      <c r="AG417" s="1" t="s">
        <v>72</v>
      </c>
      <c r="AH417" s="1" t="s">
        <v>72</v>
      </c>
      <c r="AI417" s="1">
        <v>6</v>
      </c>
      <c r="AJ417" s="1" t="s">
        <v>2573</v>
      </c>
      <c r="AK417" s="1" t="s">
        <v>72</v>
      </c>
      <c r="AL417" s="1" t="s">
        <v>72</v>
      </c>
      <c r="AM417" s="1" t="s">
        <v>72</v>
      </c>
      <c r="AN417" s="1" t="s">
        <v>2574</v>
      </c>
      <c r="AO417" s="1" t="s">
        <v>2575</v>
      </c>
      <c r="AP417" s="1" t="s">
        <v>2575</v>
      </c>
      <c r="AQ417" s="1" t="s">
        <v>1794</v>
      </c>
      <c r="AR417" s="1">
        <v>4</v>
      </c>
      <c r="AS417" s="1" t="s">
        <v>1934</v>
      </c>
      <c r="AT417" s="1" t="s">
        <v>75</v>
      </c>
      <c r="AU417" s="1" t="s">
        <v>72</v>
      </c>
      <c r="AV417" s="1" t="s">
        <v>88</v>
      </c>
      <c r="AW417" s="1" t="s">
        <v>72</v>
      </c>
      <c r="AX417" s="1" t="s">
        <v>72</v>
      </c>
      <c r="AY417" s="10" t="s">
        <v>2321</v>
      </c>
      <c r="AZ417" s="10" t="s">
        <v>72</v>
      </c>
      <c r="BA417" s="1" t="s">
        <v>72</v>
      </c>
      <c r="BB417" s="1" t="s">
        <v>160</v>
      </c>
      <c r="BC417" s="1" t="s">
        <v>707</v>
      </c>
    </row>
    <row r="418" spans="1:55" ht="18.600000000000001" customHeight="1">
      <c r="A418" s="1">
        <v>220134</v>
      </c>
      <c r="B418" s="1">
        <v>220134</v>
      </c>
      <c r="C418" s="1" t="s">
        <v>71</v>
      </c>
      <c r="D418" s="3">
        <v>44719</v>
      </c>
      <c r="E418" s="1" t="s">
        <v>1896</v>
      </c>
      <c r="F418" s="1" t="s">
        <v>2576</v>
      </c>
      <c r="G418" s="1" t="s">
        <v>75</v>
      </c>
      <c r="H418" s="1" t="s">
        <v>170</v>
      </c>
      <c r="I418" s="1" t="s">
        <v>473</v>
      </c>
      <c r="J418" s="1" t="s">
        <v>78</v>
      </c>
      <c r="K418" s="1" t="s">
        <v>78</v>
      </c>
      <c r="L418" s="1" t="s">
        <v>1927</v>
      </c>
      <c r="M418" s="1" t="s">
        <v>1927</v>
      </c>
      <c r="N418" s="34" t="s">
        <v>72</v>
      </c>
      <c r="O418" s="1" t="s">
        <v>2577</v>
      </c>
      <c r="P418" s="1" t="s">
        <v>778</v>
      </c>
      <c r="Q418" s="1" t="s">
        <v>779</v>
      </c>
      <c r="R418" s="1" t="s">
        <v>9036</v>
      </c>
      <c r="S418" s="1" t="s">
        <v>152</v>
      </c>
      <c r="T418" s="1" t="s">
        <v>72</v>
      </c>
      <c r="U418" s="1" t="s">
        <v>153</v>
      </c>
      <c r="V418" s="1" t="s">
        <v>153</v>
      </c>
      <c r="W418" s="1" t="s">
        <v>126</v>
      </c>
      <c r="X418" s="1">
        <v>46</v>
      </c>
      <c r="Y418" s="1" t="s">
        <v>88</v>
      </c>
      <c r="Z418" s="1">
        <v>7.2</v>
      </c>
      <c r="AA418" s="1" t="s">
        <v>414</v>
      </c>
      <c r="AB418" s="1" t="s">
        <v>90</v>
      </c>
      <c r="AC418" s="1" t="s">
        <v>91</v>
      </c>
      <c r="AD418" s="1" t="s">
        <v>216</v>
      </c>
      <c r="AE418" s="1" t="s">
        <v>72</v>
      </c>
      <c r="AF418" s="1" t="s">
        <v>72</v>
      </c>
      <c r="AG418" s="1" t="s">
        <v>72</v>
      </c>
      <c r="AH418" s="1" t="s">
        <v>72</v>
      </c>
      <c r="AI418" s="1">
        <v>7</v>
      </c>
      <c r="AJ418" s="1" t="s">
        <v>857</v>
      </c>
      <c r="AK418" s="1" t="s">
        <v>72</v>
      </c>
      <c r="AL418" s="1" t="s">
        <v>72</v>
      </c>
      <c r="AM418" s="1" t="s">
        <v>72</v>
      </c>
      <c r="AN418" s="3">
        <v>44719</v>
      </c>
      <c r="AO418" s="1" t="s">
        <v>2578</v>
      </c>
      <c r="AP418" s="1" t="s">
        <v>2578</v>
      </c>
      <c r="AQ418" s="1" t="s">
        <v>1794</v>
      </c>
      <c r="AR418" s="1">
        <v>4</v>
      </c>
      <c r="AS418" s="1" t="s">
        <v>1934</v>
      </c>
      <c r="AT418" s="1" t="s">
        <v>75</v>
      </c>
      <c r="AU418" s="1" t="s">
        <v>75</v>
      </c>
      <c r="AV418" s="1" t="s">
        <v>88</v>
      </c>
      <c r="AW418" s="1" t="s">
        <v>72</v>
      </c>
      <c r="AX418" s="1" t="s">
        <v>72</v>
      </c>
      <c r="AY418" s="1" t="s">
        <v>2321</v>
      </c>
      <c r="AZ418" s="1" t="s">
        <v>72</v>
      </c>
      <c r="BA418" s="1" t="s">
        <v>72</v>
      </c>
      <c r="BB418" s="1" t="s">
        <v>160</v>
      </c>
      <c r="BC418" s="1"/>
    </row>
    <row r="419" spans="1:55" ht="18.600000000000001" customHeight="1">
      <c r="A419" s="1">
        <v>220135</v>
      </c>
      <c r="B419" s="1">
        <v>220135</v>
      </c>
      <c r="C419" s="1" t="s">
        <v>71</v>
      </c>
      <c r="D419" s="3">
        <v>44719</v>
      </c>
      <c r="E419" s="1" t="s">
        <v>1896</v>
      </c>
      <c r="F419" s="1" t="s">
        <v>2579</v>
      </c>
      <c r="G419" s="1" t="s">
        <v>75</v>
      </c>
      <c r="H419" s="1" t="s">
        <v>170</v>
      </c>
      <c r="I419" s="1" t="s">
        <v>473</v>
      </c>
      <c r="J419" s="1" t="s">
        <v>78</v>
      </c>
      <c r="K419" s="1" t="s">
        <v>78</v>
      </c>
      <c r="L419" s="1" t="s">
        <v>1927</v>
      </c>
      <c r="M419" s="1" t="s">
        <v>1927</v>
      </c>
      <c r="N419" s="34" t="s">
        <v>72</v>
      </c>
      <c r="O419" s="1" t="s">
        <v>2580</v>
      </c>
      <c r="P419" s="1" t="s">
        <v>778</v>
      </c>
      <c r="Q419" s="1" t="s">
        <v>779</v>
      </c>
      <c r="R419" s="1" t="s">
        <v>9036</v>
      </c>
      <c r="S419" s="1" t="s">
        <v>291</v>
      </c>
      <c r="T419" s="1" t="s">
        <v>72</v>
      </c>
      <c r="U419" s="1" t="s">
        <v>292</v>
      </c>
      <c r="V419" s="1" t="s">
        <v>292</v>
      </c>
      <c r="W419" s="1" t="s">
        <v>126</v>
      </c>
      <c r="X419" s="1">
        <v>43</v>
      </c>
      <c r="Y419" s="1" t="s">
        <v>88</v>
      </c>
      <c r="Z419" s="1">
        <v>7.2</v>
      </c>
      <c r="AA419" s="1" t="s">
        <v>414</v>
      </c>
      <c r="AB419" s="1" t="s">
        <v>90</v>
      </c>
      <c r="AC419" s="1" t="s">
        <v>91</v>
      </c>
      <c r="AD419" s="1" t="s">
        <v>216</v>
      </c>
      <c r="AE419" s="1" t="s">
        <v>72</v>
      </c>
      <c r="AF419" s="1" t="s">
        <v>72</v>
      </c>
      <c r="AG419" s="1" t="s">
        <v>72</v>
      </c>
      <c r="AH419" s="1" t="s">
        <v>72</v>
      </c>
      <c r="AI419" s="1">
        <v>12</v>
      </c>
      <c r="AJ419" s="1" t="s">
        <v>2573</v>
      </c>
      <c r="AK419" s="1" t="s">
        <v>72</v>
      </c>
      <c r="AL419" s="1" t="s">
        <v>72</v>
      </c>
      <c r="AM419" s="1" t="s">
        <v>72</v>
      </c>
      <c r="AN419" s="3">
        <v>44719</v>
      </c>
      <c r="AO419" s="1" t="s">
        <v>2581</v>
      </c>
      <c r="AP419" s="1" t="s">
        <v>2581</v>
      </c>
      <c r="AQ419" s="1" t="s">
        <v>1794</v>
      </c>
      <c r="AR419" s="1">
        <v>4</v>
      </c>
      <c r="AS419" s="1" t="s">
        <v>1934</v>
      </c>
      <c r="AT419" s="1" t="s">
        <v>75</v>
      </c>
      <c r="AU419" s="1" t="s">
        <v>75</v>
      </c>
      <c r="AV419" s="1" t="s">
        <v>88</v>
      </c>
      <c r="AW419" s="1" t="s">
        <v>79</v>
      </c>
      <c r="AX419" s="1" t="s">
        <v>707</v>
      </c>
      <c r="AY419" s="1" t="s">
        <v>72</v>
      </c>
      <c r="AZ419" s="1" t="s">
        <v>72</v>
      </c>
      <c r="BA419" s="1">
        <v>10</v>
      </c>
      <c r="BB419" s="1" t="s">
        <v>160</v>
      </c>
      <c r="BC419" s="1"/>
    </row>
    <row r="420" spans="1:55" ht="18.600000000000001" customHeight="1">
      <c r="A420" s="1" t="s">
        <v>2588</v>
      </c>
      <c r="B420" s="1">
        <v>220136</v>
      </c>
      <c r="C420" s="1" t="s">
        <v>497</v>
      </c>
      <c r="D420" s="3">
        <v>44721</v>
      </c>
      <c r="E420" s="1" t="s">
        <v>2302</v>
      </c>
      <c r="F420" s="1" t="s">
        <v>2583</v>
      </c>
      <c r="G420" s="1" t="s">
        <v>75</v>
      </c>
      <c r="H420" s="1" t="s">
        <v>2247</v>
      </c>
      <c r="I420" s="1" t="s">
        <v>497</v>
      </c>
      <c r="J420" s="1" t="s">
        <v>78</v>
      </c>
      <c r="K420" s="1" t="s">
        <v>78</v>
      </c>
      <c r="L420" s="1" t="s">
        <v>1898</v>
      </c>
      <c r="M420" s="1" t="s">
        <v>1898</v>
      </c>
      <c r="N420" s="34" t="s">
        <v>72</v>
      </c>
      <c r="O420" s="75" t="s">
        <v>72</v>
      </c>
      <c r="P420" s="1" t="s">
        <v>2307</v>
      </c>
      <c r="Q420" s="1" t="s">
        <v>2307</v>
      </c>
      <c r="R420" s="1" t="s">
        <v>2308</v>
      </c>
      <c r="S420" s="1" t="s">
        <v>490</v>
      </c>
      <c r="T420" s="1" t="s">
        <v>72</v>
      </c>
      <c r="U420" s="1" t="s">
        <v>491</v>
      </c>
      <c r="V420" s="1" t="s">
        <v>492</v>
      </c>
      <c r="W420" s="1" t="s">
        <v>87</v>
      </c>
      <c r="X420" s="1">
        <v>52</v>
      </c>
      <c r="Y420" s="1" t="s">
        <v>88</v>
      </c>
      <c r="Z420" s="1">
        <v>5.0999999999999996</v>
      </c>
      <c r="AA420" s="1" t="s">
        <v>299</v>
      </c>
      <c r="AB420" s="1" t="s">
        <v>90</v>
      </c>
      <c r="AC420" s="1" t="s">
        <v>91</v>
      </c>
      <c r="AD420" s="1" t="s">
        <v>92</v>
      </c>
      <c r="AE420" s="1" t="s">
        <v>72</v>
      </c>
      <c r="AF420" s="1" t="s">
        <v>244</v>
      </c>
      <c r="AG420" s="1">
        <v>1</v>
      </c>
      <c r="AH420" s="1" t="s">
        <v>2585</v>
      </c>
      <c r="AI420" s="1" t="s">
        <v>72</v>
      </c>
      <c r="AJ420" s="1" t="s">
        <v>72</v>
      </c>
      <c r="AK420" s="1" t="s">
        <v>72</v>
      </c>
      <c r="AL420" s="1" t="s">
        <v>72</v>
      </c>
      <c r="AM420" s="1" t="s">
        <v>72</v>
      </c>
      <c r="AN420" s="3">
        <v>44721</v>
      </c>
      <c r="AO420" s="1" t="s">
        <v>2586</v>
      </c>
      <c r="AP420" s="1" t="s">
        <v>2586</v>
      </c>
      <c r="AQ420" s="1" t="s">
        <v>1794</v>
      </c>
      <c r="AR420" s="1">
        <v>4</v>
      </c>
      <c r="AS420" s="1" t="s">
        <v>95</v>
      </c>
      <c r="AT420" s="1" t="s">
        <v>75</v>
      </c>
      <c r="AU420" s="1" t="s">
        <v>75</v>
      </c>
      <c r="AV420" s="1" t="s">
        <v>88</v>
      </c>
      <c r="AW420" s="1" t="s">
        <v>72</v>
      </c>
      <c r="AX420" s="1" t="s">
        <v>72</v>
      </c>
      <c r="AY420" s="1" t="s">
        <v>2321</v>
      </c>
      <c r="AZ420" s="1" t="s">
        <v>2589</v>
      </c>
      <c r="BA420" s="1">
        <v>68</v>
      </c>
      <c r="BB420" s="1" t="s">
        <v>72</v>
      </c>
      <c r="BC420" s="1"/>
    </row>
    <row r="421" spans="1:55" ht="18.600000000000001" customHeight="1">
      <c r="A421" s="1" t="s">
        <v>2596</v>
      </c>
      <c r="B421" s="1">
        <v>220137</v>
      </c>
      <c r="C421" s="1" t="s">
        <v>71</v>
      </c>
      <c r="D421" s="3">
        <v>44725</v>
      </c>
      <c r="E421" s="1" t="s">
        <v>1896</v>
      </c>
      <c r="F421" s="1" t="s">
        <v>2591</v>
      </c>
      <c r="G421" s="1" t="s">
        <v>75</v>
      </c>
      <c r="H421" s="1" t="s">
        <v>2597</v>
      </c>
      <c r="I421" s="1" t="s">
        <v>77</v>
      </c>
      <c r="J421" s="1" t="s">
        <v>78</v>
      </c>
      <c r="K421" s="1" t="s">
        <v>78</v>
      </c>
      <c r="L421" s="1" t="s">
        <v>1898</v>
      </c>
      <c r="M421" s="1" t="s">
        <v>1898</v>
      </c>
      <c r="N421" s="34" t="s">
        <v>72</v>
      </c>
      <c r="O421" s="75" t="s">
        <v>72</v>
      </c>
      <c r="P421" s="1" t="s">
        <v>778</v>
      </c>
      <c r="Q421" s="1" t="s">
        <v>779</v>
      </c>
      <c r="R421" s="1" t="s">
        <v>9036</v>
      </c>
      <c r="S421" s="1" t="s">
        <v>84</v>
      </c>
      <c r="T421" s="1" t="s">
        <v>72</v>
      </c>
      <c r="U421" s="1" t="s">
        <v>140</v>
      </c>
      <c r="V421" s="1" t="s">
        <v>140</v>
      </c>
      <c r="W421" s="1" t="s">
        <v>87</v>
      </c>
      <c r="X421" s="1">
        <v>40</v>
      </c>
      <c r="Y421" s="1" t="s">
        <v>88</v>
      </c>
      <c r="Z421" s="1">
        <v>6.2</v>
      </c>
      <c r="AA421" s="1" t="s">
        <v>954</v>
      </c>
      <c r="AB421" s="1" t="s">
        <v>90</v>
      </c>
      <c r="AC421" s="1" t="s">
        <v>91</v>
      </c>
      <c r="AD421" s="1" t="s">
        <v>216</v>
      </c>
      <c r="AE421" s="1" t="s">
        <v>72</v>
      </c>
      <c r="AF421" s="1" t="s">
        <v>217</v>
      </c>
      <c r="AG421" s="1" t="s">
        <v>72</v>
      </c>
      <c r="AH421" s="43" t="s">
        <v>2593</v>
      </c>
      <c r="AI421" s="1">
        <v>5</v>
      </c>
      <c r="AJ421" s="1" t="s">
        <v>2573</v>
      </c>
      <c r="AK421" s="1" t="s">
        <v>220</v>
      </c>
      <c r="AL421" s="1" t="s">
        <v>72</v>
      </c>
      <c r="AM421" s="1" t="s">
        <v>72</v>
      </c>
      <c r="AN421" s="3">
        <v>44725</v>
      </c>
      <c r="AO421" s="1" t="s">
        <v>2594</v>
      </c>
      <c r="AP421" s="1" t="s">
        <v>2594</v>
      </c>
      <c r="AQ421" s="1" t="s">
        <v>1794</v>
      </c>
      <c r="AR421" s="1">
        <v>4</v>
      </c>
      <c r="AS421" s="1" t="s">
        <v>183</v>
      </c>
      <c r="AT421" s="1" t="s">
        <v>72</v>
      </c>
      <c r="AU421" s="1" t="s">
        <v>72</v>
      </c>
      <c r="AV421" s="1" t="s">
        <v>88</v>
      </c>
      <c r="AW421" s="1" t="s">
        <v>72</v>
      </c>
      <c r="AX421" s="1" t="s">
        <v>72</v>
      </c>
      <c r="AY421" s="1" t="s">
        <v>2598</v>
      </c>
      <c r="AZ421" s="1" t="s">
        <v>2599</v>
      </c>
      <c r="BA421" s="1">
        <v>31</v>
      </c>
      <c r="BB421" s="21" t="s">
        <v>100</v>
      </c>
      <c r="BC421" s="1"/>
    </row>
    <row r="422" spans="1:55" ht="18.600000000000001" customHeight="1">
      <c r="A422" s="1" t="s">
        <v>2605</v>
      </c>
      <c r="B422" s="1">
        <v>220138</v>
      </c>
      <c r="C422" s="1" t="s">
        <v>71</v>
      </c>
      <c r="D422" s="3">
        <v>44726</v>
      </c>
      <c r="E422" s="1" t="s">
        <v>1896</v>
      </c>
      <c r="F422" s="1" t="s">
        <v>2601</v>
      </c>
      <c r="G422" s="1" t="s">
        <v>75</v>
      </c>
      <c r="H422" s="1" t="s">
        <v>2597</v>
      </c>
      <c r="I422" s="1" t="s">
        <v>77</v>
      </c>
      <c r="J422" s="1" t="s">
        <v>78</v>
      </c>
      <c r="K422" s="1" t="s">
        <v>78</v>
      </c>
      <c r="L422" s="1" t="s">
        <v>1898</v>
      </c>
      <c r="M422" s="1" t="s">
        <v>1898</v>
      </c>
      <c r="N422" s="34" t="s">
        <v>72</v>
      </c>
      <c r="O422" s="75" t="s">
        <v>72</v>
      </c>
      <c r="P422" s="1" t="s">
        <v>813</v>
      </c>
      <c r="Q422" s="1" t="s">
        <v>813</v>
      </c>
      <c r="R422" s="1" t="s">
        <v>9057</v>
      </c>
      <c r="S422" s="1" t="s">
        <v>84</v>
      </c>
      <c r="T422" s="1" t="s">
        <v>72</v>
      </c>
      <c r="U422" s="1" t="s">
        <v>140</v>
      </c>
      <c r="V422" s="1" t="s">
        <v>181</v>
      </c>
      <c r="W422" s="1" t="s">
        <v>87</v>
      </c>
      <c r="X422" s="1">
        <v>51</v>
      </c>
      <c r="Y422" s="1" t="s">
        <v>88</v>
      </c>
      <c r="Z422" s="1">
        <v>6.1</v>
      </c>
      <c r="AA422" s="1" t="s">
        <v>2344</v>
      </c>
      <c r="AB422" s="1" t="s">
        <v>90</v>
      </c>
      <c r="AC422" s="1" t="s">
        <v>91</v>
      </c>
      <c r="AD422" s="1" t="s">
        <v>92</v>
      </c>
      <c r="AE422" s="1" t="s">
        <v>72</v>
      </c>
      <c r="AF422" s="1" t="s">
        <v>217</v>
      </c>
      <c r="AG422" s="1">
        <v>3</v>
      </c>
      <c r="AH422" s="42" t="s">
        <v>1923</v>
      </c>
      <c r="AI422" s="1" t="s">
        <v>72</v>
      </c>
      <c r="AJ422" s="1" t="s">
        <v>72</v>
      </c>
      <c r="AK422" s="1" t="s">
        <v>220</v>
      </c>
      <c r="AL422" s="1" t="s">
        <v>72</v>
      </c>
      <c r="AM422" s="1" t="s">
        <v>72</v>
      </c>
      <c r="AN422" s="3">
        <v>44726</v>
      </c>
      <c r="AO422" s="1" t="s">
        <v>2606</v>
      </c>
      <c r="AP422" s="1" t="s">
        <v>2606</v>
      </c>
      <c r="AQ422" s="1" t="s">
        <v>2260</v>
      </c>
      <c r="AR422" s="1">
        <v>4</v>
      </c>
      <c r="AS422" s="1" t="s">
        <v>95</v>
      </c>
      <c r="AT422" s="1" t="s">
        <v>75</v>
      </c>
      <c r="AU422" s="1" t="s">
        <v>75</v>
      </c>
      <c r="AV422" s="1" t="s">
        <v>88</v>
      </c>
      <c r="AW422" s="1" t="s">
        <v>72</v>
      </c>
      <c r="AX422" s="1" t="s">
        <v>72</v>
      </c>
      <c r="AY422" s="1" t="s">
        <v>2607</v>
      </c>
      <c r="AZ422" s="1" t="s">
        <v>2599</v>
      </c>
      <c r="BA422" s="1">
        <v>30</v>
      </c>
      <c r="BB422" s="21" t="s">
        <v>100</v>
      </c>
      <c r="BC422" s="1"/>
    </row>
    <row r="423" spans="1:55" ht="18.600000000000001" customHeight="1">
      <c r="A423" s="1" t="s">
        <v>2608</v>
      </c>
      <c r="B423" s="1">
        <v>220139</v>
      </c>
      <c r="C423" s="1" t="s">
        <v>71</v>
      </c>
      <c r="D423" s="3">
        <v>44726</v>
      </c>
      <c r="E423" s="1" t="s">
        <v>1896</v>
      </c>
      <c r="F423" s="1" t="s">
        <v>2609</v>
      </c>
      <c r="G423" s="1" t="s">
        <v>75</v>
      </c>
      <c r="H423" s="1" t="s">
        <v>2539</v>
      </c>
      <c r="I423" s="1" t="s">
        <v>77</v>
      </c>
      <c r="J423" s="1" t="s">
        <v>78</v>
      </c>
      <c r="K423" s="1" t="s">
        <v>78</v>
      </c>
      <c r="L423" s="1" t="s">
        <v>1898</v>
      </c>
      <c r="M423" s="1" t="s">
        <v>1898</v>
      </c>
      <c r="N423" s="34" t="s">
        <v>72</v>
      </c>
      <c r="O423" s="1" t="s">
        <v>2610</v>
      </c>
      <c r="P423" s="1" t="s">
        <v>778</v>
      </c>
      <c r="Q423" s="1" t="s">
        <v>779</v>
      </c>
      <c r="R423" s="1" t="s">
        <v>9036</v>
      </c>
      <c r="S423" s="1" t="s">
        <v>84</v>
      </c>
      <c r="T423" s="1" t="s">
        <v>72</v>
      </c>
      <c r="U423" s="1" t="s">
        <v>140</v>
      </c>
      <c r="V423" s="1" t="s">
        <v>140</v>
      </c>
      <c r="W423" s="1" t="s">
        <v>126</v>
      </c>
      <c r="X423" s="1">
        <v>56</v>
      </c>
      <c r="Y423" s="1" t="s">
        <v>88</v>
      </c>
      <c r="Z423" s="1">
        <v>5.0999999999999996</v>
      </c>
      <c r="AA423" s="1" t="s">
        <v>299</v>
      </c>
      <c r="AB423" s="1" t="s">
        <v>90</v>
      </c>
      <c r="AC423" s="1" t="s">
        <v>91</v>
      </c>
      <c r="AD423" s="1" t="s">
        <v>92</v>
      </c>
      <c r="AE423" s="1" t="s">
        <v>72</v>
      </c>
      <c r="AF423" s="1" t="s">
        <v>229</v>
      </c>
      <c r="AG423" s="1" t="s">
        <v>72</v>
      </c>
      <c r="AH423" s="43" t="s">
        <v>2611</v>
      </c>
      <c r="AI423" s="1" t="s">
        <v>72</v>
      </c>
      <c r="AJ423" s="1" t="s">
        <v>72</v>
      </c>
      <c r="AK423" s="1" t="s">
        <v>220</v>
      </c>
      <c r="AL423" s="1" t="s">
        <v>72</v>
      </c>
      <c r="AM423" s="1" t="s">
        <v>72</v>
      </c>
      <c r="AN423" s="3">
        <v>44726</v>
      </c>
      <c r="AO423" s="1" t="s">
        <v>2612</v>
      </c>
      <c r="AP423" s="1" t="s">
        <v>2612</v>
      </c>
      <c r="AQ423" s="1" t="s">
        <v>1794</v>
      </c>
      <c r="AR423" s="1">
        <v>4</v>
      </c>
      <c r="AS423" s="1" t="s">
        <v>742</v>
      </c>
      <c r="AT423" s="1" t="s">
        <v>75</v>
      </c>
      <c r="AU423" s="1" t="s">
        <v>75</v>
      </c>
      <c r="AV423" s="1" t="s">
        <v>88</v>
      </c>
      <c r="AW423" s="1" t="s">
        <v>72</v>
      </c>
      <c r="AX423" s="1" t="s">
        <v>72</v>
      </c>
      <c r="AY423" s="1" t="s">
        <v>72</v>
      </c>
      <c r="AZ423" s="1" t="s">
        <v>2613</v>
      </c>
      <c r="BA423" s="1">
        <v>35</v>
      </c>
      <c r="BB423" s="21" t="s">
        <v>100</v>
      </c>
      <c r="BC423" s="1"/>
    </row>
    <row r="424" spans="1:55" ht="18.600000000000001" customHeight="1">
      <c r="A424" s="1" t="s">
        <v>2618</v>
      </c>
      <c r="B424" s="1">
        <v>220140</v>
      </c>
      <c r="C424" s="1" t="s">
        <v>71</v>
      </c>
      <c r="D424" s="3">
        <v>44727</v>
      </c>
      <c r="E424" s="1" t="s">
        <v>1896</v>
      </c>
      <c r="F424" s="1" t="s">
        <v>2615</v>
      </c>
      <c r="G424" s="1" t="s">
        <v>75</v>
      </c>
      <c r="H424" s="1" t="s">
        <v>2597</v>
      </c>
      <c r="I424" s="1" t="s">
        <v>77</v>
      </c>
      <c r="J424" s="1" t="s">
        <v>78</v>
      </c>
      <c r="K424" s="1" t="s">
        <v>78</v>
      </c>
      <c r="L424" s="1" t="s">
        <v>1898</v>
      </c>
      <c r="M424" s="1" t="s">
        <v>1898</v>
      </c>
      <c r="N424" s="34" t="s">
        <v>72</v>
      </c>
      <c r="O424" s="75" t="s">
        <v>72</v>
      </c>
      <c r="P424" s="1" t="s">
        <v>778</v>
      </c>
      <c r="Q424" s="1" t="s">
        <v>779</v>
      </c>
      <c r="R424" s="1" t="s">
        <v>9036</v>
      </c>
      <c r="S424" s="1" t="s">
        <v>84</v>
      </c>
      <c r="T424" s="1" t="s">
        <v>72</v>
      </c>
      <c r="U424" s="1" t="s">
        <v>104</v>
      </c>
      <c r="V424" s="1" t="s">
        <v>104</v>
      </c>
      <c r="W424" s="1" t="s">
        <v>126</v>
      </c>
      <c r="X424" s="1">
        <v>94</v>
      </c>
      <c r="Y424" s="1" t="s">
        <v>88</v>
      </c>
      <c r="Z424" s="1">
        <v>5.9</v>
      </c>
      <c r="AA424" s="1" t="s">
        <v>954</v>
      </c>
      <c r="AB424" s="1" t="s">
        <v>90</v>
      </c>
      <c r="AC424" s="1" t="s">
        <v>91</v>
      </c>
      <c r="AD424" s="1" t="s">
        <v>92</v>
      </c>
      <c r="AE424" s="1" t="s">
        <v>72</v>
      </c>
      <c r="AF424" s="1" t="s">
        <v>229</v>
      </c>
      <c r="AG424" s="1" t="s">
        <v>72</v>
      </c>
      <c r="AH424" s="43" t="s">
        <v>2611</v>
      </c>
      <c r="AI424" s="1" t="s">
        <v>72</v>
      </c>
      <c r="AJ424" s="1" t="s">
        <v>72</v>
      </c>
      <c r="AK424" s="1" t="s">
        <v>220</v>
      </c>
      <c r="AL424" s="1" t="s">
        <v>72</v>
      </c>
      <c r="AM424" s="1" t="s">
        <v>72</v>
      </c>
      <c r="AN424" s="3">
        <v>44727</v>
      </c>
      <c r="AO424" s="1" t="s">
        <v>2616</v>
      </c>
      <c r="AP424" s="1" t="s">
        <v>2616</v>
      </c>
      <c r="AQ424" s="1" t="s">
        <v>1675</v>
      </c>
      <c r="AR424" s="1">
        <v>4</v>
      </c>
      <c r="AS424" s="1" t="s">
        <v>742</v>
      </c>
      <c r="AT424" s="1" t="s">
        <v>88</v>
      </c>
      <c r="AU424" s="1" t="s">
        <v>88</v>
      </c>
      <c r="AV424" s="1" t="s">
        <v>88</v>
      </c>
      <c r="AW424" s="1" t="s">
        <v>72</v>
      </c>
      <c r="AX424" s="1" t="s">
        <v>72</v>
      </c>
      <c r="AY424" s="1" t="s">
        <v>72</v>
      </c>
      <c r="AZ424" s="1" t="s">
        <v>2599</v>
      </c>
      <c r="BA424" s="1">
        <v>21</v>
      </c>
      <c r="BB424" s="21" t="s">
        <v>100</v>
      </c>
      <c r="BC424" s="1"/>
    </row>
    <row r="425" spans="1:55" ht="18.600000000000001" customHeight="1">
      <c r="A425" s="1" t="s">
        <v>2623</v>
      </c>
      <c r="B425" s="1">
        <v>220141</v>
      </c>
      <c r="C425" s="1" t="s">
        <v>71</v>
      </c>
      <c r="D425" s="3">
        <v>44728</v>
      </c>
      <c r="E425" s="1" t="s">
        <v>1896</v>
      </c>
      <c r="F425" s="1" t="s">
        <v>2620</v>
      </c>
      <c r="G425" s="1" t="s">
        <v>75</v>
      </c>
      <c r="H425" s="1" t="s">
        <v>2597</v>
      </c>
      <c r="I425" s="1" t="s">
        <v>77</v>
      </c>
      <c r="J425" s="1" t="s">
        <v>78</v>
      </c>
      <c r="K425" s="1" t="s">
        <v>78</v>
      </c>
      <c r="L425" s="1" t="s">
        <v>1898</v>
      </c>
      <c r="M425" s="1" t="s">
        <v>1898</v>
      </c>
      <c r="N425" s="34" t="s">
        <v>72</v>
      </c>
      <c r="O425" s="75" t="s">
        <v>72</v>
      </c>
      <c r="P425" s="1" t="s">
        <v>813</v>
      </c>
      <c r="Q425" s="1" t="s">
        <v>813</v>
      </c>
      <c r="R425" s="1" t="s">
        <v>9057</v>
      </c>
      <c r="S425" s="1" t="s">
        <v>84</v>
      </c>
      <c r="T425" s="1" t="s">
        <v>72</v>
      </c>
      <c r="U425" s="1" t="s">
        <v>196</v>
      </c>
      <c r="V425" s="1" t="s">
        <v>2621</v>
      </c>
      <c r="W425" s="1" t="s">
        <v>87</v>
      </c>
      <c r="X425" s="1">
        <v>72</v>
      </c>
      <c r="Y425" s="1" t="s">
        <v>88</v>
      </c>
      <c r="Z425" s="1">
        <v>3.1</v>
      </c>
      <c r="AA425" s="1" t="s">
        <v>954</v>
      </c>
      <c r="AB425" s="1" t="s">
        <v>90</v>
      </c>
      <c r="AC425" s="1" t="s">
        <v>91</v>
      </c>
      <c r="AD425" s="1" t="s">
        <v>92</v>
      </c>
      <c r="AE425" s="1" t="s">
        <v>72</v>
      </c>
      <c r="AF425" s="1" t="s">
        <v>217</v>
      </c>
      <c r="AG425" s="1">
        <v>2</v>
      </c>
      <c r="AH425" s="42" t="s">
        <v>1843</v>
      </c>
      <c r="AI425" s="1" t="s">
        <v>72</v>
      </c>
      <c r="AJ425" s="1" t="s">
        <v>72</v>
      </c>
      <c r="AK425" s="1" t="s">
        <v>220</v>
      </c>
      <c r="AL425" s="1" t="s">
        <v>72</v>
      </c>
      <c r="AM425" s="1" t="s">
        <v>72</v>
      </c>
      <c r="AN425" s="3">
        <v>44728</v>
      </c>
      <c r="AO425" s="1" t="s">
        <v>2622</v>
      </c>
      <c r="AP425" s="1" t="s">
        <v>2622</v>
      </c>
      <c r="AQ425" s="1" t="s">
        <v>1794</v>
      </c>
      <c r="AR425" s="1">
        <v>4</v>
      </c>
      <c r="AS425" s="1" t="s">
        <v>95</v>
      </c>
      <c r="AT425" s="1" t="s">
        <v>75</v>
      </c>
      <c r="AU425" s="1" t="s">
        <v>75</v>
      </c>
      <c r="AV425" s="1" t="s">
        <v>88</v>
      </c>
      <c r="AW425" s="1" t="s">
        <v>72</v>
      </c>
      <c r="AX425" s="1" t="s">
        <v>72</v>
      </c>
      <c r="AY425" s="1" t="s">
        <v>2321</v>
      </c>
      <c r="AZ425" s="1" t="s">
        <v>2624</v>
      </c>
      <c r="BA425" s="1">
        <v>21</v>
      </c>
      <c r="BB425" s="21" t="s">
        <v>100</v>
      </c>
      <c r="BC425" s="1"/>
    </row>
    <row r="426" spans="1:55" ht="18.600000000000001" customHeight="1">
      <c r="A426" s="1" t="s">
        <v>2625</v>
      </c>
      <c r="B426" s="1">
        <v>220142</v>
      </c>
      <c r="C426" s="1" t="s">
        <v>71</v>
      </c>
      <c r="D426" s="3">
        <v>44728</v>
      </c>
      <c r="E426" s="1" t="s">
        <v>2302</v>
      </c>
      <c r="F426" s="1" t="s">
        <v>2626</v>
      </c>
      <c r="G426" s="1" t="s">
        <v>75</v>
      </c>
      <c r="H426" s="1" t="s">
        <v>1462</v>
      </c>
      <c r="I426" s="1" t="s">
        <v>77</v>
      </c>
      <c r="J426" s="1" t="s">
        <v>78</v>
      </c>
      <c r="K426" s="1" t="s">
        <v>78</v>
      </c>
      <c r="L426" s="1" t="s">
        <v>1898</v>
      </c>
      <c r="M426" s="1" t="s">
        <v>1898</v>
      </c>
      <c r="N426" s="34" t="s">
        <v>72</v>
      </c>
      <c r="O426" s="1" t="s">
        <v>2627</v>
      </c>
      <c r="P426" s="1" t="s">
        <v>2307</v>
      </c>
      <c r="Q426" s="1" t="s">
        <v>2307</v>
      </c>
      <c r="R426" s="1" t="s">
        <v>2308</v>
      </c>
      <c r="S426" s="1" t="s">
        <v>490</v>
      </c>
      <c r="T426" s="1" t="s">
        <v>72</v>
      </c>
      <c r="U426" s="1" t="s">
        <v>491</v>
      </c>
      <c r="V426" s="1" t="s">
        <v>1147</v>
      </c>
      <c r="W426" s="1" t="s">
        <v>87</v>
      </c>
      <c r="X426" s="1">
        <v>75</v>
      </c>
      <c r="Y426" s="1" t="s">
        <v>88</v>
      </c>
      <c r="Z426" s="1">
        <v>5.2</v>
      </c>
      <c r="AA426" s="1" t="s">
        <v>299</v>
      </c>
      <c r="AB426" s="1" t="s">
        <v>90</v>
      </c>
      <c r="AC426" s="1" t="s">
        <v>91</v>
      </c>
      <c r="AD426" s="1" t="s">
        <v>92</v>
      </c>
      <c r="AE426" s="1" t="s">
        <v>72</v>
      </c>
      <c r="AF426" s="1" t="s">
        <v>244</v>
      </c>
      <c r="AG426" s="44" t="s">
        <v>2628</v>
      </c>
      <c r="AH426" s="44" t="s">
        <v>2629</v>
      </c>
      <c r="AI426" s="1" t="s">
        <v>72</v>
      </c>
      <c r="AJ426" s="1" t="s">
        <v>72</v>
      </c>
      <c r="AK426" s="1" t="s">
        <v>72</v>
      </c>
      <c r="AL426" s="1" t="s">
        <v>72</v>
      </c>
      <c r="AM426" s="1" t="s">
        <v>72</v>
      </c>
      <c r="AN426" s="3">
        <v>44728</v>
      </c>
      <c r="AO426" s="1" t="s">
        <v>2630</v>
      </c>
      <c r="AP426" s="1" t="s">
        <v>2630</v>
      </c>
      <c r="AQ426" s="1" t="s">
        <v>1794</v>
      </c>
      <c r="AR426" s="1">
        <v>4</v>
      </c>
      <c r="AS426" s="1" t="s">
        <v>742</v>
      </c>
      <c r="AT426" s="1" t="s">
        <v>75</v>
      </c>
      <c r="AU426" s="1" t="s">
        <v>75</v>
      </c>
      <c r="AV426" s="1" t="s">
        <v>88</v>
      </c>
      <c r="AW426" s="1" t="s">
        <v>72</v>
      </c>
      <c r="AX426" s="1" t="s">
        <v>72</v>
      </c>
      <c r="AY426" s="1" t="s">
        <v>2321</v>
      </c>
      <c r="AZ426" s="1" t="s">
        <v>2631</v>
      </c>
      <c r="BA426" s="1">
        <v>59</v>
      </c>
      <c r="BB426" s="21" t="s">
        <v>100</v>
      </c>
      <c r="BC426" s="1"/>
    </row>
    <row r="427" spans="1:55" ht="18.600000000000001" customHeight="1">
      <c r="A427" s="1" t="s">
        <v>2632</v>
      </c>
      <c r="B427" s="1">
        <v>220143</v>
      </c>
      <c r="C427" s="1" t="s">
        <v>71</v>
      </c>
      <c r="D427" s="3">
        <v>44728</v>
      </c>
      <c r="E427" s="1" t="s">
        <v>2302</v>
      </c>
      <c r="F427" s="1" t="s">
        <v>2633</v>
      </c>
      <c r="G427" s="1" t="s">
        <v>75</v>
      </c>
      <c r="H427" s="1" t="s">
        <v>1462</v>
      </c>
      <c r="I427" s="1" t="s">
        <v>77</v>
      </c>
      <c r="J427" s="1" t="s">
        <v>78</v>
      </c>
      <c r="K427" s="1" t="s">
        <v>78</v>
      </c>
      <c r="L427" s="1" t="s">
        <v>1898</v>
      </c>
      <c r="M427" s="1" t="s">
        <v>1898</v>
      </c>
      <c r="N427" s="34" t="s">
        <v>72</v>
      </c>
      <c r="O427" s="1" t="s">
        <v>2003</v>
      </c>
      <c r="P427" s="1" t="s">
        <v>2307</v>
      </c>
      <c r="Q427" s="1" t="s">
        <v>2307</v>
      </c>
      <c r="R427" s="1" t="s">
        <v>2308</v>
      </c>
      <c r="S427" s="1" t="s">
        <v>490</v>
      </c>
      <c r="T427" s="1" t="s">
        <v>72</v>
      </c>
      <c r="U427" s="1" t="s">
        <v>491</v>
      </c>
      <c r="V427" s="1" t="s">
        <v>492</v>
      </c>
      <c r="W427" s="1" t="s">
        <v>87</v>
      </c>
      <c r="X427" s="1">
        <v>55</v>
      </c>
      <c r="Y427" s="1" t="s">
        <v>88</v>
      </c>
      <c r="Z427" s="1">
        <v>5.4</v>
      </c>
      <c r="AA427" s="1" t="s">
        <v>2344</v>
      </c>
      <c r="AB427" s="1" t="s">
        <v>90</v>
      </c>
      <c r="AC427" s="1" t="s">
        <v>91</v>
      </c>
      <c r="AD427" s="1" t="s">
        <v>92</v>
      </c>
      <c r="AE427" s="1" t="s">
        <v>72</v>
      </c>
      <c r="AF427" s="1" t="s">
        <v>244</v>
      </c>
      <c r="AG427" s="44" t="s">
        <v>2634</v>
      </c>
      <c r="AH427" s="44" t="s">
        <v>2635</v>
      </c>
      <c r="AI427" s="1" t="s">
        <v>72</v>
      </c>
      <c r="AJ427" s="1" t="s">
        <v>72</v>
      </c>
      <c r="AK427" s="1" t="s">
        <v>72</v>
      </c>
      <c r="AL427" s="1" t="s">
        <v>72</v>
      </c>
      <c r="AM427" s="1" t="s">
        <v>72</v>
      </c>
      <c r="AN427" s="3">
        <v>44728</v>
      </c>
      <c r="AO427" s="1" t="s">
        <v>903</v>
      </c>
      <c r="AP427" s="1" t="s">
        <v>903</v>
      </c>
      <c r="AQ427" s="1" t="s">
        <v>1794</v>
      </c>
      <c r="AR427" s="1">
        <v>4</v>
      </c>
      <c r="AS427" s="1" t="s">
        <v>742</v>
      </c>
      <c r="AT427" s="1" t="s">
        <v>75</v>
      </c>
      <c r="AU427" s="1" t="s">
        <v>75</v>
      </c>
      <c r="AV427" s="1" t="s">
        <v>88</v>
      </c>
      <c r="AW427" s="1" t="s">
        <v>72</v>
      </c>
      <c r="AX427" s="1" t="s">
        <v>72</v>
      </c>
      <c r="AY427" s="1" t="s">
        <v>2562</v>
      </c>
      <c r="AZ427" s="1" t="s">
        <v>2636</v>
      </c>
      <c r="BA427" s="1">
        <v>87</v>
      </c>
      <c r="BB427" s="21" t="s">
        <v>100</v>
      </c>
      <c r="BC427" s="1"/>
    </row>
    <row r="428" spans="1:55" ht="18.600000000000001" customHeight="1">
      <c r="A428" s="1" t="s">
        <v>2644</v>
      </c>
      <c r="B428" s="1">
        <v>220144</v>
      </c>
      <c r="C428" s="1" t="s">
        <v>71</v>
      </c>
      <c r="D428" s="3">
        <v>44730</v>
      </c>
      <c r="E428" s="1" t="s">
        <v>1896</v>
      </c>
      <c r="F428" s="1" t="s">
        <v>2638</v>
      </c>
      <c r="G428" s="1" t="s">
        <v>75</v>
      </c>
      <c r="H428" s="1" t="s">
        <v>2597</v>
      </c>
      <c r="I428" s="1" t="s">
        <v>77</v>
      </c>
      <c r="J428" s="1" t="s">
        <v>78</v>
      </c>
      <c r="K428" s="1" t="s">
        <v>78</v>
      </c>
      <c r="L428" s="1" t="s">
        <v>1898</v>
      </c>
      <c r="M428" s="1" t="s">
        <v>1898</v>
      </c>
      <c r="N428" s="34" t="s">
        <v>72</v>
      </c>
      <c r="O428" s="75" t="s">
        <v>72</v>
      </c>
      <c r="P428" s="1" t="s">
        <v>778</v>
      </c>
      <c r="Q428" s="1" t="s">
        <v>779</v>
      </c>
      <c r="R428" s="1" t="s">
        <v>9036</v>
      </c>
      <c r="S428" s="1" t="s">
        <v>84</v>
      </c>
      <c r="T428" s="1" t="s">
        <v>72</v>
      </c>
      <c r="U428" s="1" t="s">
        <v>140</v>
      </c>
      <c r="V428" s="1" t="s">
        <v>140</v>
      </c>
      <c r="W428" s="1" t="s">
        <v>126</v>
      </c>
      <c r="X428" s="1">
        <v>45</v>
      </c>
      <c r="Y428" s="1" t="s">
        <v>88</v>
      </c>
      <c r="Z428" s="1">
        <v>5.0999999999999996</v>
      </c>
      <c r="AA428" s="1" t="s">
        <v>299</v>
      </c>
      <c r="AB428" s="1" t="s">
        <v>90</v>
      </c>
      <c r="AC428" s="1" t="s">
        <v>91</v>
      </c>
      <c r="AD428" s="1" t="s">
        <v>92</v>
      </c>
      <c r="AE428" s="1" t="s">
        <v>72</v>
      </c>
      <c r="AF428" s="1" t="s">
        <v>254</v>
      </c>
      <c r="AG428" s="1" t="s">
        <v>72</v>
      </c>
      <c r="AH428" s="43" t="s">
        <v>2640</v>
      </c>
      <c r="AI428" s="1" t="s">
        <v>72</v>
      </c>
      <c r="AJ428" s="1" t="s">
        <v>72</v>
      </c>
      <c r="AK428" s="1" t="s">
        <v>220</v>
      </c>
      <c r="AL428" s="1" t="s">
        <v>72</v>
      </c>
      <c r="AM428" s="1" t="s">
        <v>72</v>
      </c>
      <c r="AN428" s="3">
        <v>44730</v>
      </c>
      <c r="AO428" s="1" t="s">
        <v>2641</v>
      </c>
      <c r="AP428" s="1" t="s">
        <v>2642</v>
      </c>
      <c r="AQ428" s="1" t="s">
        <v>1794</v>
      </c>
      <c r="AR428" s="1">
        <v>4</v>
      </c>
      <c r="AS428" s="1" t="s">
        <v>95</v>
      </c>
      <c r="AT428" s="1" t="s">
        <v>75</v>
      </c>
      <c r="AU428" s="1" t="s">
        <v>75</v>
      </c>
      <c r="AV428" s="1" t="s">
        <v>88</v>
      </c>
      <c r="AW428" s="1" t="s">
        <v>72</v>
      </c>
      <c r="AX428" s="1" t="s">
        <v>72</v>
      </c>
      <c r="AY428" s="1" t="s">
        <v>72</v>
      </c>
      <c r="AZ428" s="1" t="s">
        <v>2645</v>
      </c>
      <c r="BA428" s="1">
        <v>21</v>
      </c>
      <c r="BB428" s="21" t="s">
        <v>100</v>
      </c>
      <c r="BC428" s="1"/>
    </row>
    <row r="429" spans="1:55" ht="18.600000000000001" customHeight="1">
      <c r="A429" s="1">
        <v>220145</v>
      </c>
      <c r="B429" s="1">
        <v>220145</v>
      </c>
      <c r="C429" s="1" t="s">
        <v>71</v>
      </c>
      <c r="D429" s="3">
        <v>44732</v>
      </c>
      <c r="E429" s="1" t="s">
        <v>2302</v>
      </c>
      <c r="F429" s="1" t="s">
        <v>2646</v>
      </c>
      <c r="G429" s="1" t="s">
        <v>75</v>
      </c>
      <c r="H429" s="1" t="s">
        <v>170</v>
      </c>
      <c r="I429" s="1" t="s">
        <v>473</v>
      </c>
      <c r="J429" s="1" t="s">
        <v>78</v>
      </c>
      <c r="K429" s="1" t="s">
        <v>78</v>
      </c>
      <c r="L429" s="1" t="s">
        <v>1927</v>
      </c>
      <c r="M429" s="1" t="s">
        <v>1927</v>
      </c>
      <c r="N429" s="1" t="s">
        <v>847</v>
      </c>
      <c r="O429" s="8" t="s">
        <v>2647</v>
      </c>
      <c r="P429" s="1" t="s">
        <v>2307</v>
      </c>
      <c r="Q429" s="1" t="s">
        <v>2307</v>
      </c>
      <c r="R429" s="1" t="s">
        <v>2308</v>
      </c>
      <c r="S429" s="1" t="s">
        <v>490</v>
      </c>
      <c r="T429" s="1" t="s">
        <v>72</v>
      </c>
      <c r="U429" s="1" t="s">
        <v>491</v>
      </c>
      <c r="V429" s="1" t="s">
        <v>492</v>
      </c>
      <c r="W429" s="1" t="s">
        <v>87</v>
      </c>
      <c r="X429" s="1">
        <v>53</v>
      </c>
      <c r="Y429" s="1" t="s">
        <v>88</v>
      </c>
      <c r="Z429" s="1">
        <v>3.3</v>
      </c>
      <c r="AA429" s="1" t="s">
        <v>954</v>
      </c>
      <c r="AB429" s="1" t="s">
        <v>90</v>
      </c>
      <c r="AC429" s="1" t="s">
        <v>91</v>
      </c>
      <c r="AD429" s="1" t="s">
        <v>92</v>
      </c>
      <c r="AE429" s="1" t="s">
        <v>72</v>
      </c>
      <c r="AF429" s="1" t="s">
        <v>72</v>
      </c>
      <c r="AG429" s="1" t="s">
        <v>72</v>
      </c>
      <c r="AH429" s="1" t="s">
        <v>72</v>
      </c>
      <c r="AI429" s="1" t="s">
        <v>72</v>
      </c>
      <c r="AJ429" s="1" t="s">
        <v>72</v>
      </c>
      <c r="AK429" s="1" t="s">
        <v>72</v>
      </c>
      <c r="AL429" s="1" t="s">
        <v>72</v>
      </c>
      <c r="AM429" s="1" t="s">
        <v>72</v>
      </c>
      <c r="AN429" s="3">
        <v>44732</v>
      </c>
      <c r="AO429" s="1" t="s">
        <v>2648</v>
      </c>
      <c r="AP429" s="1" t="s">
        <v>2648</v>
      </c>
      <c r="AQ429" s="1" t="s">
        <v>2260</v>
      </c>
      <c r="AR429" s="1">
        <v>4</v>
      </c>
      <c r="AS429" s="1" t="s">
        <v>2267</v>
      </c>
      <c r="AT429" s="1" t="s">
        <v>75</v>
      </c>
      <c r="AU429" s="1" t="s">
        <v>75</v>
      </c>
      <c r="AV429" s="1" t="s">
        <v>88</v>
      </c>
      <c r="AW429" s="1" t="s">
        <v>72</v>
      </c>
      <c r="AX429" s="1" t="s">
        <v>707</v>
      </c>
      <c r="AY429" s="1" t="s">
        <v>72</v>
      </c>
      <c r="AZ429" s="1" t="s">
        <v>72</v>
      </c>
      <c r="BA429" s="1" t="s">
        <v>72</v>
      </c>
      <c r="BB429" s="1" t="s">
        <v>160</v>
      </c>
      <c r="BC429" s="1"/>
    </row>
    <row r="430" spans="1:55" ht="18.600000000000001" customHeight="1">
      <c r="A430" s="1" t="s">
        <v>2649</v>
      </c>
      <c r="B430" s="1">
        <v>220146</v>
      </c>
      <c r="C430" s="1" t="s">
        <v>71</v>
      </c>
      <c r="D430" s="3">
        <v>44733</v>
      </c>
      <c r="E430" s="1" t="s">
        <v>1896</v>
      </c>
      <c r="F430" s="1" t="s">
        <v>2650</v>
      </c>
      <c r="G430" s="1" t="s">
        <v>75</v>
      </c>
      <c r="H430" s="1" t="s">
        <v>2012</v>
      </c>
      <c r="I430" s="1" t="s">
        <v>77</v>
      </c>
      <c r="J430" s="1" t="s">
        <v>78</v>
      </c>
      <c r="K430" s="1" t="s">
        <v>78</v>
      </c>
      <c r="L430" s="1" t="s">
        <v>1898</v>
      </c>
      <c r="M430" s="1" t="s">
        <v>1898</v>
      </c>
      <c r="N430" s="34" t="s">
        <v>72</v>
      </c>
      <c r="O430" s="25" t="s">
        <v>2651</v>
      </c>
      <c r="P430" s="1" t="s">
        <v>813</v>
      </c>
      <c r="Q430" s="1" t="s">
        <v>813</v>
      </c>
      <c r="R430" s="1" t="s">
        <v>9057</v>
      </c>
      <c r="S430" s="1" t="s">
        <v>152</v>
      </c>
      <c r="T430" s="1" t="s">
        <v>3507</v>
      </c>
      <c r="U430" s="1" t="s">
        <v>153</v>
      </c>
      <c r="V430" s="1" t="s">
        <v>2652</v>
      </c>
      <c r="W430" s="1" t="s">
        <v>126</v>
      </c>
      <c r="X430" s="1">
        <v>39</v>
      </c>
      <c r="Y430" s="1" t="s">
        <v>88</v>
      </c>
      <c r="Z430" s="1">
        <v>3.2</v>
      </c>
      <c r="AA430" s="1" t="s">
        <v>954</v>
      </c>
      <c r="AB430" s="1" t="s">
        <v>90</v>
      </c>
      <c r="AC430" s="1" t="s">
        <v>91</v>
      </c>
      <c r="AD430" s="1" t="s">
        <v>92</v>
      </c>
      <c r="AE430" s="1" t="s">
        <v>72</v>
      </c>
      <c r="AF430" s="1" t="s">
        <v>229</v>
      </c>
      <c r="AG430" s="1">
        <v>1</v>
      </c>
      <c r="AH430" s="42" t="s">
        <v>1322</v>
      </c>
      <c r="AI430" s="1" t="s">
        <v>72</v>
      </c>
      <c r="AJ430" s="1" t="s">
        <v>72</v>
      </c>
      <c r="AK430" s="1" t="s">
        <v>2653</v>
      </c>
      <c r="AL430" s="1" t="s">
        <v>72</v>
      </c>
      <c r="AM430" s="1" t="s">
        <v>72</v>
      </c>
      <c r="AN430" s="3">
        <v>44733</v>
      </c>
      <c r="AO430" s="1" t="s">
        <v>2654</v>
      </c>
      <c r="AP430" s="1" t="s">
        <v>2655</v>
      </c>
      <c r="AQ430" s="1" t="s">
        <v>1794</v>
      </c>
      <c r="AR430" s="1">
        <v>4</v>
      </c>
      <c r="AS430" s="1" t="s">
        <v>742</v>
      </c>
      <c r="AT430" s="1" t="s">
        <v>75</v>
      </c>
      <c r="AU430" s="1" t="s">
        <v>75</v>
      </c>
      <c r="AV430" s="1" t="s">
        <v>88</v>
      </c>
      <c r="AW430" s="1" t="s">
        <v>72</v>
      </c>
      <c r="AX430" s="1" t="s">
        <v>72</v>
      </c>
      <c r="AY430" s="1" t="s">
        <v>2656</v>
      </c>
      <c r="AZ430" s="38" t="s">
        <v>2657</v>
      </c>
      <c r="BA430" s="1">
        <v>56</v>
      </c>
      <c r="BB430" s="1" t="s">
        <v>918</v>
      </c>
      <c r="BC430" s="1"/>
    </row>
    <row r="431" spans="1:55" ht="18.600000000000001" customHeight="1">
      <c r="A431" s="1" t="s">
        <v>2658</v>
      </c>
      <c r="B431" s="1">
        <v>220147</v>
      </c>
      <c r="C431" s="1" t="s">
        <v>71</v>
      </c>
      <c r="D431" s="3">
        <v>44734</v>
      </c>
      <c r="E431" s="1" t="s">
        <v>1896</v>
      </c>
      <c r="F431" s="1" t="s">
        <v>2659</v>
      </c>
      <c r="G431" s="1" t="s">
        <v>75</v>
      </c>
      <c r="H431" s="1" t="s">
        <v>2597</v>
      </c>
      <c r="I431" s="1" t="s">
        <v>77</v>
      </c>
      <c r="J431" s="1" t="s">
        <v>78</v>
      </c>
      <c r="K431" s="1" t="s">
        <v>78</v>
      </c>
      <c r="L431" s="1" t="s">
        <v>1898</v>
      </c>
      <c r="M431" s="1" t="s">
        <v>1898</v>
      </c>
      <c r="N431" s="34" t="s">
        <v>72</v>
      </c>
      <c r="O431" s="1" t="s">
        <v>2660</v>
      </c>
      <c r="P431" s="1" t="s">
        <v>778</v>
      </c>
      <c r="Q431" s="1" t="s">
        <v>779</v>
      </c>
      <c r="R431" s="1" t="s">
        <v>9036</v>
      </c>
      <c r="S431" s="1" t="s">
        <v>84</v>
      </c>
      <c r="T431" s="1" t="s">
        <v>72</v>
      </c>
      <c r="U431" s="1" t="s">
        <v>140</v>
      </c>
      <c r="V431" s="1" t="s">
        <v>140</v>
      </c>
      <c r="W431" s="1" t="s">
        <v>126</v>
      </c>
      <c r="X431" s="1">
        <v>71</v>
      </c>
      <c r="Y431" s="1" t="s">
        <v>88</v>
      </c>
      <c r="Z431" s="1">
        <v>5.9</v>
      </c>
      <c r="AA431" s="1" t="s">
        <v>2344</v>
      </c>
      <c r="AB431" s="1" t="s">
        <v>90</v>
      </c>
      <c r="AC431" s="1" t="s">
        <v>91</v>
      </c>
      <c r="AD431" s="1" t="s">
        <v>1217</v>
      </c>
      <c r="AE431" s="1" t="s">
        <v>72</v>
      </c>
      <c r="AF431" s="1" t="s">
        <v>72</v>
      </c>
      <c r="AG431" s="1" t="s">
        <v>72</v>
      </c>
      <c r="AH431" s="1" t="s">
        <v>72</v>
      </c>
      <c r="AI431" s="1" t="s">
        <v>72</v>
      </c>
      <c r="AJ431" s="1" t="s">
        <v>72</v>
      </c>
      <c r="AK431" s="1" t="s">
        <v>220</v>
      </c>
      <c r="AL431" s="1" t="s">
        <v>72</v>
      </c>
      <c r="AM431" s="1" t="s">
        <v>72</v>
      </c>
      <c r="AN431" s="3">
        <v>44734</v>
      </c>
      <c r="AO431" s="1" t="s">
        <v>2335</v>
      </c>
      <c r="AP431" s="1" t="s">
        <v>2335</v>
      </c>
      <c r="AQ431" s="1" t="s">
        <v>1794</v>
      </c>
      <c r="AR431" s="1">
        <v>4</v>
      </c>
      <c r="AS431" s="1" t="s">
        <v>2267</v>
      </c>
      <c r="AT431" s="1" t="s">
        <v>88</v>
      </c>
      <c r="AU431" s="1" t="s">
        <v>88</v>
      </c>
      <c r="AV431" s="1" t="s">
        <v>88</v>
      </c>
      <c r="AW431" s="1" t="s">
        <v>72</v>
      </c>
      <c r="AX431" s="1" t="s">
        <v>72</v>
      </c>
      <c r="AY431" s="1" t="s">
        <v>72</v>
      </c>
      <c r="AZ431" s="1" t="s">
        <v>2661</v>
      </c>
      <c r="BA431" s="1">
        <v>42</v>
      </c>
      <c r="BB431" s="21" t="s">
        <v>100</v>
      </c>
      <c r="BC431" s="1"/>
    </row>
    <row r="432" spans="1:55" ht="18.600000000000001" customHeight="1">
      <c r="A432" s="1" t="s">
        <v>2664</v>
      </c>
      <c r="B432" s="1">
        <v>220148</v>
      </c>
      <c r="C432" s="1" t="s">
        <v>71</v>
      </c>
      <c r="D432" s="3">
        <v>44735</v>
      </c>
      <c r="E432" s="1" t="s">
        <v>1896</v>
      </c>
      <c r="F432" s="1" t="s">
        <v>2665</v>
      </c>
      <c r="G432" s="1" t="s">
        <v>75</v>
      </c>
      <c r="H432" s="1" t="s">
        <v>2597</v>
      </c>
      <c r="I432" s="1" t="s">
        <v>77</v>
      </c>
      <c r="J432" s="1" t="s">
        <v>78</v>
      </c>
      <c r="K432" s="1" t="s">
        <v>78</v>
      </c>
      <c r="L432" s="1" t="s">
        <v>1898</v>
      </c>
      <c r="M432" s="1" t="s">
        <v>1898</v>
      </c>
      <c r="N432" s="34" t="s">
        <v>72</v>
      </c>
      <c r="O432" s="1" t="s">
        <v>2666</v>
      </c>
      <c r="P432" s="1" t="s">
        <v>813</v>
      </c>
      <c r="Q432" s="1" t="s">
        <v>813</v>
      </c>
      <c r="R432" s="1" t="s">
        <v>9057</v>
      </c>
      <c r="S432" s="1" t="s">
        <v>84</v>
      </c>
      <c r="T432" s="1" t="s">
        <v>72</v>
      </c>
      <c r="U432" s="1" t="s">
        <v>140</v>
      </c>
      <c r="V432" s="1" t="s">
        <v>141</v>
      </c>
      <c r="W432" s="1" t="s">
        <v>126</v>
      </c>
      <c r="X432" s="1">
        <v>47</v>
      </c>
      <c r="Y432" s="1" t="s">
        <v>88</v>
      </c>
      <c r="Z432" s="1">
        <v>3.1</v>
      </c>
      <c r="AA432" s="1" t="s">
        <v>954</v>
      </c>
      <c r="AB432" s="1" t="s">
        <v>90</v>
      </c>
      <c r="AC432" s="1" t="s">
        <v>91</v>
      </c>
      <c r="AD432" s="1" t="s">
        <v>92</v>
      </c>
      <c r="AE432" s="1" t="s">
        <v>72</v>
      </c>
      <c r="AF432" s="1" t="s">
        <v>254</v>
      </c>
      <c r="AG432" s="1">
        <v>1</v>
      </c>
      <c r="AH432" s="42" t="s">
        <v>1923</v>
      </c>
      <c r="AI432" s="1" t="s">
        <v>72</v>
      </c>
      <c r="AJ432" s="1" t="s">
        <v>72</v>
      </c>
      <c r="AK432" s="1" t="s">
        <v>220</v>
      </c>
      <c r="AL432" s="1" t="s">
        <v>72</v>
      </c>
      <c r="AM432" s="1" t="s">
        <v>72</v>
      </c>
      <c r="AN432" s="3">
        <v>44735</v>
      </c>
      <c r="AO432" s="1" t="s">
        <v>2667</v>
      </c>
      <c r="AP432" s="1" t="s">
        <v>2667</v>
      </c>
      <c r="AQ432" s="1" t="s">
        <v>1794</v>
      </c>
      <c r="AR432" s="1">
        <v>4</v>
      </c>
      <c r="AS432" s="1" t="s">
        <v>2294</v>
      </c>
      <c r="AT432" s="1" t="s">
        <v>75</v>
      </c>
      <c r="AU432" s="1" t="s">
        <v>75</v>
      </c>
      <c r="AV432" s="1" t="s">
        <v>88</v>
      </c>
      <c r="AW432" s="1" t="s">
        <v>72</v>
      </c>
      <c r="AX432" s="1" t="s">
        <v>72</v>
      </c>
      <c r="AY432" s="1" t="s">
        <v>72</v>
      </c>
      <c r="AZ432" s="1" t="s">
        <v>2668</v>
      </c>
      <c r="BA432" s="1">
        <v>21</v>
      </c>
      <c r="BB432" s="21" t="s">
        <v>100</v>
      </c>
      <c r="BC432" s="1"/>
    </row>
    <row r="433" spans="1:55" ht="18.600000000000001" customHeight="1">
      <c r="A433" s="1" t="s">
        <v>2676</v>
      </c>
      <c r="B433" s="1">
        <v>220149</v>
      </c>
      <c r="C433" s="1" t="s">
        <v>71</v>
      </c>
      <c r="D433" s="3">
        <v>44735</v>
      </c>
      <c r="E433" s="1" t="s">
        <v>1896</v>
      </c>
      <c r="F433" s="1" t="s">
        <v>2672</v>
      </c>
      <c r="G433" s="1" t="s">
        <v>75</v>
      </c>
      <c r="H433" s="1" t="s">
        <v>2597</v>
      </c>
      <c r="I433" s="1" t="s">
        <v>77</v>
      </c>
      <c r="J433" s="1" t="s">
        <v>78</v>
      </c>
      <c r="K433" s="1" t="s">
        <v>78</v>
      </c>
      <c r="L433" s="1" t="s">
        <v>1898</v>
      </c>
      <c r="M433" s="1" t="s">
        <v>1898</v>
      </c>
      <c r="N433" s="34" t="s">
        <v>72</v>
      </c>
      <c r="O433" s="75" t="s">
        <v>72</v>
      </c>
      <c r="P433" s="1" t="s">
        <v>778</v>
      </c>
      <c r="Q433" s="1" t="s">
        <v>779</v>
      </c>
      <c r="R433" s="1" t="s">
        <v>9036</v>
      </c>
      <c r="S433" s="1" t="s">
        <v>84</v>
      </c>
      <c r="T433" s="1" t="s">
        <v>72</v>
      </c>
      <c r="U433" s="1" t="s">
        <v>140</v>
      </c>
      <c r="V433" s="1" t="s">
        <v>140</v>
      </c>
      <c r="W433" s="1" t="s">
        <v>87</v>
      </c>
      <c r="X433" s="1">
        <v>70</v>
      </c>
      <c r="Y433" s="1" t="s">
        <v>88</v>
      </c>
      <c r="Z433" s="1">
        <v>5.9</v>
      </c>
      <c r="AA433" s="1" t="s">
        <v>2344</v>
      </c>
      <c r="AB433" s="1" t="s">
        <v>90</v>
      </c>
      <c r="AC433" s="1" t="s">
        <v>91</v>
      </c>
      <c r="AD433" s="1" t="s">
        <v>92</v>
      </c>
      <c r="AE433" s="1" t="s">
        <v>72</v>
      </c>
      <c r="AF433" s="1" t="s">
        <v>229</v>
      </c>
      <c r="AG433" s="1" t="s">
        <v>72</v>
      </c>
      <c r="AH433" s="43" t="s">
        <v>2611</v>
      </c>
      <c r="AI433" s="1" t="s">
        <v>72</v>
      </c>
      <c r="AJ433" s="1" t="s">
        <v>72</v>
      </c>
      <c r="AK433" s="1" t="s">
        <v>220</v>
      </c>
      <c r="AL433" s="1" t="s">
        <v>72</v>
      </c>
      <c r="AM433" s="1" t="s">
        <v>72</v>
      </c>
      <c r="AN433" s="3">
        <v>44735</v>
      </c>
      <c r="AO433" s="1" t="s">
        <v>2674</v>
      </c>
      <c r="AP433" s="1" t="s">
        <v>2674</v>
      </c>
      <c r="AQ433" s="1" t="s">
        <v>2382</v>
      </c>
      <c r="AR433" s="1">
        <v>4</v>
      </c>
      <c r="AS433" s="1" t="s">
        <v>742</v>
      </c>
      <c r="AT433" s="1" t="s">
        <v>72</v>
      </c>
      <c r="AU433" s="1" t="s">
        <v>72</v>
      </c>
      <c r="AV433" s="1" t="s">
        <v>88</v>
      </c>
      <c r="AW433" s="1" t="s">
        <v>72</v>
      </c>
      <c r="AX433" s="1" t="s">
        <v>72</v>
      </c>
      <c r="AY433" s="1" t="s">
        <v>72</v>
      </c>
      <c r="AZ433" s="1" t="s">
        <v>2677</v>
      </c>
      <c r="BA433" s="1">
        <v>35</v>
      </c>
      <c r="BB433" s="21" t="s">
        <v>100</v>
      </c>
      <c r="BC433" s="1"/>
    </row>
    <row r="434" spans="1:55" ht="18.600000000000001" customHeight="1">
      <c r="A434" s="1" t="s">
        <v>2681</v>
      </c>
      <c r="B434" s="1">
        <v>220150</v>
      </c>
      <c r="C434" s="1" t="s">
        <v>71</v>
      </c>
      <c r="D434" s="3">
        <v>44736</v>
      </c>
      <c r="E434" s="1" t="s">
        <v>1896</v>
      </c>
      <c r="F434" s="1" t="s">
        <v>2679</v>
      </c>
      <c r="G434" s="1" t="s">
        <v>75</v>
      </c>
      <c r="H434" s="1" t="s">
        <v>2597</v>
      </c>
      <c r="I434" s="1" t="s">
        <v>77</v>
      </c>
      <c r="J434" s="1" t="s">
        <v>78</v>
      </c>
      <c r="K434" s="1" t="s">
        <v>78</v>
      </c>
      <c r="L434" s="1" t="s">
        <v>1898</v>
      </c>
      <c r="M434" s="1" t="s">
        <v>1898</v>
      </c>
      <c r="N434" s="34" t="s">
        <v>72</v>
      </c>
      <c r="O434" s="75" t="s">
        <v>72</v>
      </c>
      <c r="P434" s="1" t="s">
        <v>813</v>
      </c>
      <c r="Q434" s="1" t="s">
        <v>813</v>
      </c>
      <c r="R434" s="1" t="s">
        <v>9057</v>
      </c>
      <c r="S434" s="1" t="s">
        <v>84</v>
      </c>
      <c r="T434" s="1" t="s">
        <v>72</v>
      </c>
      <c r="U434" s="1" t="s">
        <v>140</v>
      </c>
      <c r="V434" s="1" t="s">
        <v>141</v>
      </c>
      <c r="W434" s="1" t="s">
        <v>126</v>
      </c>
      <c r="X434" s="1">
        <v>38</v>
      </c>
      <c r="Y434" s="1" t="s">
        <v>88</v>
      </c>
      <c r="Z434" s="1">
        <v>4.5999999999999996</v>
      </c>
      <c r="AA434" s="1" t="s">
        <v>954</v>
      </c>
      <c r="AB434" s="1" t="s">
        <v>90</v>
      </c>
      <c r="AC434" s="1" t="s">
        <v>91</v>
      </c>
      <c r="AD434" s="1" t="s">
        <v>92</v>
      </c>
      <c r="AE434" s="1" t="s">
        <v>72</v>
      </c>
      <c r="AF434" s="1" t="s">
        <v>217</v>
      </c>
      <c r="AG434" s="1">
        <v>2</v>
      </c>
      <c r="AH434" s="42" t="s">
        <v>2195</v>
      </c>
      <c r="AI434" s="1" t="s">
        <v>72</v>
      </c>
      <c r="AJ434" s="1" t="s">
        <v>72</v>
      </c>
      <c r="AK434" s="1" t="s">
        <v>220</v>
      </c>
      <c r="AL434" s="1" t="s">
        <v>72</v>
      </c>
      <c r="AM434" s="1" t="s">
        <v>72</v>
      </c>
      <c r="AN434" s="3">
        <v>44736</v>
      </c>
      <c r="AO434" s="1" t="s">
        <v>2575</v>
      </c>
      <c r="AP434" s="1" t="s">
        <v>2575</v>
      </c>
      <c r="AQ434" s="1" t="s">
        <v>2260</v>
      </c>
      <c r="AR434" s="1">
        <v>4</v>
      </c>
      <c r="AS434" s="1" t="s">
        <v>95</v>
      </c>
      <c r="AT434" s="1" t="s">
        <v>75</v>
      </c>
      <c r="AU434" s="1" t="s">
        <v>75</v>
      </c>
      <c r="AV434" s="1" t="s">
        <v>88</v>
      </c>
      <c r="AW434" s="1" t="s">
        <v>72</v>
      </c>
      <c r="AX434" s="1" t="s">
        <v>72</v>
      </c>
      <c r="AY434" s="1" t="s">
        <v>72</v>
      </c>
      <c r="AZ434" s="1" t="s">
        <v>2682</v>
      </c>
      <c r="BA434" s="1">
        <v>28</v>
      </c>
      <c r="BB434" s="21" t="s">
        <v>100</v>
      </c>
      <c r="BC434" s="1"/>
    </row>
    <row r="435" spans="1:55" ht="18.600000000000001" customHeight="1">
      <c r="A435" s="1" t="s">
        <v>2689</v>
      </c>
      <c r="B435" s="1">
        <v>220151</v>
      </c>
      <c r="C435" s="1" t="s">
        <v>71</v>
      </c>
      <c r="D435" s="3">
        <v>44736</v>
      </c>
      <c r="E435" s="1" t="s">
        <v>2302</v>
      </c>
      <c r="F435" s="1" t="s">
        <v>2684</v>
      </c>
      <c r="G435" s="1" t="s">
        <v>75</v>
      </c>
      <c r="H435" s="1" t="s">
        <v>2597</v>
      </c>
      <c r="I435" s="1" t="s">
        <v>77</v>
      </c>
      <c r="J435" s="1" t="s">
        <v>78</v>
      </c>
      <c r="K435" s="1" t="s">
        <v>78</v>
      </c>
      <c r="L435" s="1" t="s">
        <v>1898</v>
      </c>
      <c r="M435" s="1" t="s">
        <v>139</v>
      </c>
      <c r="N435" s="1" t="s">
        <v>2685</v>
      </c>
      <c r="O435" s="75" t="s">
        <v>72</v>
      </c>
      <c r="P435" s="1" t="s">
        <v>2307</v>
      </c>
      <c r="Q435" s="1" t="s">
        <v>2307</v>
      </c>
      <c r="R435" s="1" t="s">
        <v>2363</v>
      </c>
      <c r="S435" s="1" t="s">
        <v>84</v>
      </c>
      <c r="T435" s="1" t="s">
        <v>72</v>
      </c>
      <c r="U435" s="1" t="s">
        <v>104</v>
      </c>
      <c r="V435" s="1" t="s">
        <v>1060</v>
      </c>
      <c r="W435" s="1" t="s">
        <v>87</v>
      </c>
      <c r="X435" s="1">
        <v>40</v>
      </c>
      <c r="Y435" s="1" t="s">
        <v>88</v>
      </c>
      <c r="Z435" s="1">
        <v>3.5</v>
      </c>
      <c r="AA435" s="1" t="s">
        <v>299</v>
      </c>
      <c r="AB435" s="1" t="s">
        <v>90</v>
      </c>
      <c r="AC435" s="1" t="s">
        <v>91</v>
      </c>
      <c r="AD435" s="1" t="s">
        <v>92</v>
      </c>
      <c r="AE435" s="1" t="s">
        <v>72</v>
      </c>
      <c r="AF435" s="1" t="s">
        <v>254</v>
      </c>
      <c r="AG435" s="1">
        <v>3</v>
      </c>
      <c r="AH435" s="1" t="s">
        <v>659</v>
      </c>
      <c r="AI435" s="1" t="s">
        <v>72</v>
      </c>
      <c r="AJ435" s="1" t="s">
        <v>72</v>
      </c>
      <c r="AK435" s="1" t="s">
        <v>220</v>
      </c>
      <c r="AL435" s="1" t="s">
        <v>72</v>
      </c>
      <c r="AM435" s="1" t="s">
        <v>72</v>
      </c>
      <c r="AN435" s="3">
        <v>44736</v>
      </c>
      <c r="AO435" s="1" t="s">
        <v>2687</v>
      </c>
      <c r="AP435" s="1" t="s">
        <v>2687</v>
      </c>
      <c r="AQ435" s="1" t="s">
        <v>2382</v>
      </c>
      <c r="AR435" s="1">
        <v>4</v>
      </c>
      <c r="AS435" s="1" t="s">
        <v>2267</v>
      </c>
      <c r="AT435" s="1" t="s">
        <v>72</v>
      </c>
      <c r="AU435" s="1" t="s">
        <v>72</v>
      </c>
      <c r="AV435" s="1" t="s">
        <v>88</v>
      </c>
      <c r="AW435" s="1" t="s">
        <v>72</v>
      </c>
      <c r="AX435" s="1" t="s">
        <v>72</v>
      </c>
      <c r="AY435" s="1" t="s">
        <v>72</v>
      </c>
      <c r="AZ435" s="1" t="s">
        <v>2690</v>
      </c>
      <c r="BA435" s="1">
        <v>28</v>
      </c>
      <c r="BB435" s="21" t="s">
        <v>100</v>
      </c>
      <c r="BC435" s="1"/>
    </row>
    <row r="436" spans="1:55" ht="18.600000000000001" customHeight="1">
      <c r="A436" s="1">
        <v>220152</v>
      </c>
      <c r="B436" s="1">
        <v>220152</v>
      </c>
      <c r="C436" s="1" t="s">
        <v>71</v>
      </c>
      <c r="D436" s="3">
        <v>44736</v>
      </c>
      <c r="E436" s="1" t="s">
        <v>1896</v>
      </c>
      <c r="F436" s="1" t="s">
        <v>2691</v>
      </c>
      <c r="G436" s="1" t="s">
        <v>75</v>
      </c>
      <c r="H436" s="1" t="s">
        <v>170</v>
      </c>
      <c r="I436" s="1" t="s">
        <v>473</v>
      </c>
      <c r="J436" s="1" t="s">
        <v>78</v>
      </c>
      <c r="K436" s="1" t="s">
        <v>78</v>
      </c>
      <c r="L436" s="1" t="s">
        <v>1927</v>
      </c>
      <c r="M436" s="1" t="s">
        <v>1927</v>
      </c>
      <c r="N436" s="34" t="s">
        <v>72</v>
      </c>
      <c r="O436" s="8" t="s">
        <v>2692</v>
      </c>
      <c r="P436" s="1" t="s">
        <v>2143</v>
      </c>
      <c r="Q436" s="1" t="s">
        <v>1868</v>
      </c>
      <c r="R436" s="1" t="s">
        <v>9079</v>
      </c>
      <c r="S436" s="1" t="s">
        <v>291</v>
      </c>
      <c r="T436" s="1" t="s">
        <v>72</v>
      </c>
      <c r="U436" s="1" t="s">
        <v>292</v>
      </c>
      <c r="V436" s="1" t="s">
        <v>2693</v>
      </c>
      <c r="W436" s="1" t="s">
        <v>126</v>
      </c>
      <c r="X436" s="1">
        <v>47</v>
      </c>
      <c r="Y436" s="1" t="s">
        <v>88</v>
      </c>
      <c r="Z436" s="1">
        <v>5.3</v>
      </c>
      <c r="AA436" s="1" t="s">
        <v>2344</v>
      </c>
      <c r="AB436" s="1" t="s">
        <v>90</v>
      </c>
      <c r="AC436" s="1" t="s">
        <v>91</v>
      </c>
      <c r="AD436" s="1" t="s">
        <v>92</v>
      </c>
      <c r="AE436" s="1" t="s">
        <v>72</v>
      </c>
      <c r="AF436" s="1" t="s">
        <v>72</v>
      </c>
      <c r="AG436" s="1" t="s">
        <v>72</v>
      </c>
      <c r="AH436" s="1" t="s">
        <v>72</v>
      </c>
      <c r="AI436" s="1" t="s">
        <v>72</v>
      </c>
      <c r="AJ436" s="1" t="s">
        <v>72</v>
      </c>
      <c r="AK436" s="1" t="s">
        <v>72</v>
      </c>
      <c r="AL436" s="1" t="s">
        <v>72</v>
      </c>
      <c r="AM436" s="1" t="s">
        <v>72</v>
      </c>
      <c r="AN436" s="3">
        <v>44736</v>
      </c>
      <c r="AO436" s="1" t="s">
        <v>821</v>
      </c>
      <c r="AP436" s="1" t="s">
        <v>821</v>
      </c>
      <c r="AQ436" s="1" t="s">
        <v>2382</v>
      </c>
      <c r="AR436" s="1">
        <v>4</v>
      </c>
      <c r="AS436" s="1" t="s">
        <v>2694</v>
      </c>
      <c r="AT436" s="1" t="s">
        <v>75</v>
      </c>
      <c r="AU436" s="1" t="s">
        <v>75</v>
      </c>
      <c r="AV436" s="1" t="s">
        <v>88</v>
      </c>
      <c r="AW436" s="1" t="s">
        <v>72</v>
      </c>
      <c r="AX436" s="1" t="s">
        <v>72</v>
      </c>
      <c r="AY436" s="1" t="s">
        <v>72</v>
      </c>
      <c r="AZ436" s="1" t="s">
        <v>72</v>
      </c>
      <c r="BA436" s="1" t="s">
        <v>72</v>
      </c>
      <c r="BB436" s="1" t="s">
        <v>160</v>
      </c>
      <c r="BC436" s="1"/>
    </row>
    <row r="437" spans="1:55" ht="18.600000000000001" customHeight="1">
      <c r="A437" s="1" t="s">
        <v>2706</v>
      </c>
      <c r="B437" s="1">
        <v>220154</v>
      </c>
      <c r="C437" s="1" t="s">
        <v>71</v>
      </c>
      <c r="D437" s="3">
        <v>44739</v>
      </c>
      <c r="E437" s="1" t="s">
        <v>1896</v>
      </c>
      <c r="F437" s="1" t="s">
        <v>2703</v>
      </c>
      <c r="G437" s="1" t="s">
        <v>75</v>
      </c>
      <c r="H437" s="1" t="s">
        <v>2597</v>
      </c>
      <c r="I437" s="1" t="s">
        <v>77</v>
      </c>
      <c r="J437" s="1" t="s">
        <v>78</v>
      </c>
      <c r="K437" s="1" t="s">
        <v>78</v>
      </c>
      <c r="L437" s="1" t="s">
        <v>1898</v>
      </c>
      <c r="M437" s="1" t="s">
        <v>1898</v>
      </c>
      <c r="N437" s="34" t="s">
        <v>72</v>
      </c>
      <c r="O437" s="75" t="s">
        <v>72</v>
      </c>
      <c r="P437" s="1" t="s">
        <v>778</v>
      </c>
      <c r="Q437" s="1" t="s">
        <v>779</v>
      </c>
      <c r="R437" s="1" t="s">
        <v>9036</v>
      </c>
      <c r="S437" s="1" t="s">
        <v>84</v>
      </c>
      <c r="T437" s="1" t="s">
        <v>72</v>
      </c>
      <c r="U437" s="1" t="s">
        <v>140</v>
      </c>
      <c r="V437" s="1" t="s">
        <v>140</v>
      </c>
      <c r="W437" s="1" t="s">
        <v>126</v>
      </c>
      <c r="X437" s="1">
        <v>49</v>
      </c>
      <c r="Y437" s="1" t="s">
        <v>88</v>
      </c>
      <c r="Z437" s="1">
        <v>5.0999999999999996</v>
      </c>
      <c r="AA437" s="1" t="s">
        <v>299</v>
      </c>
      <c r="AB437" s="1" t="s">
        <v>90</v>
      </c>
      <c r="AC437" s="1" t="s">
        <v>91</v>
      </c>
      <c r="AD437" s="1" t="s">
        <v>92</v>
      </c>
      <c r="AE437" s="1" t="s">
        <v>72</v>
      </c>
      <c r="AF437" s="1" t="s">
        <v>217</v>
      </c>
      <c r="AG437" s="1">
        <v>2</v>
      </c>
      <c r="AH437" s="44" t="s">
        <v>2635</v>
      </c>
      <c r="AI437" s="1" t="s">
        <v>72</v>
      </c>
      <c r="AJ437" s="1" t="s">
        <v>72</v>
      </c>
      <c r="AK437" s="1" t="s">
        <v>220</v>
      </c>
      <c r="AL437" s="1" t="s">
        <v>72</v>
      </c>
      <c r="AM437" s="1" t="s">
        <v>72</v>
      </c>
      <c r="AN437" s="3">
        <v>44739</v>
      </c>
      <c r="AO437" s="1" t="s">
        <v>2704</v>
      </c>
      <c r="AP437" s="1" t="s">
        <v>2704</v>
      </c>
      <c r="AQ437" s="1" t="s">
        <v>1794</v>
      </c>
      <c r="AR437" s="1">
        <v>4</v>
      </c>
      <c r="AS437" s="1" t="s">
        <v>742</v>
      </c>
      <c r="AT437" s="1" t="s">
        <v>75</v>
      </c>
      <c r="AU437" s="1" t="s">
        <v>75</v>
      </c>
      <c r="AV437" s="1" t="s">
        <v>88</v>
      </c>
      <c r="AW437" s="1" t="s">
        <v>72</v>
      </c>
      <c r="AX437" s="1" t="s">
        <v>72</v>
      </c>
      <c r="AY437" s="1" t="s">
        <v>72</v>
      </c>
      <c r="AZ437" s="1" t="s">
        <v>2707</v>
      </c>
      <c r="BA437" s="1">
        <v>28</v>
      </c>
      <c r="BB437" s="21" t="s">
        <v>100</v>
      </c>
      <c r="BC437" s="1"/>
    </row>
    <row r="438" spans="1:55" ht="18.600000000000001" customHeight="1">
      <c r="A438" s="1" t="s">
        <v>2695</v>
      </c>
      <c r="B438" s="1">
        <v>220153</v>
      </c>
      <c r="C438" s="1" t="s">
        <v>71</v>
      </c>
      <c r="D438" s="3">
        <v>44739</v>
      </c>
      <c r="E438" s="1" t="s">
        <v>2302</v>
      </c>
      <c r="F438" s="1" t="s">
        <v>2696</v>
      </c>
      <c r="G438" s="1" t="s">
        <v>75</v>
      </c>
      <c r="H438" s="1" t="s">
        <v>1462</v>
      </c>
      <c r="I438" s="1" t="s">
        <v>77</v>
      </c>
      <c r="J438" s="1" t="s">
        <v>78</v>
      </c>
      <c r="K438" s="1" t="s">
        <v>78</v>
      </c>
      <c r="L438" s="1" t="s">
        <v>1927</v>
      </c>
      <c r="M438" s="1" t="s">
        <v>1927</v>
      </c>
      <c r="N438" s="1" t="s">
        <v>2697</v>
      </c>
      <c r="O438" s="8" t="s">
        <v>2698</v>
      </c>
      <c r="P438" s="1" t="s">
        <v>2307</v>
      </c>
      <c r="Q438" s="1" t="s">
        <v>2307</v>
      </c>
      <c r="R438" s="1" t="s">
        <v>2308</v>
      </c>
      <c r="S438" s="1" t="s">
        <v>490</v>
      </c>
      <c r="T438" s="1" t="s">
        <v>72</v>
      </c>
      <c r="U438" s="1" t="s">
        <v>491</v>
      </c>
      <c r="V438" s="1" t="s">
        <v>1147</v>
      </c>
      <c r="W438" s="1" t="s">
        <v>87</v>
      </c>
      <c r="X438" s="1">
        <v>70</v>
      </c>
      <c r="Y438" s="1" t="s">
        <v>88</v>
      </c>
      <c r="Z438" s="1">
        <v>3.5</v>
      </c>
      <c r="AA438" s="1" t="s">
        <v>2344</v>
      </c>
      <c r="AB438" s="1" t="s">
        <v>90</v>
      </c>
      <c r="AC438" s="1" t="s">
        <v>91</v>
      </c>
      <c r="AD438" s="1" t="s">
        <v>92</v>
      </c>
      <c r="AE438" s="1" t="s">
        <v>72</v>
      </c>
      <c r="AF438" s="1" t="s">
        <v>72</v>
      </c>
      <c r="AG438" s="1" t="s">
        <v>72</v>
      </c>
      <c r="AH438" s="1" t="s">
        <v>72</v>
      </c>
      <c r="AI438" s="1" t="s">
        <v>72</v>
      </c>
      <c r="AJ438" s="1" t="s">
        <v>72</v>
      </c>
      <c r="AK438" s="1" t="s">
        <v>72</v>
      </c>
      <c r="AL438" s="1" t="s">
        <v>72</v>
      </c>
      <c r="AM438" s="1" t="s">
        <v>72</v>
      </c>
      <c r="AN438" s="3">
        <v>44739</v>
      </c>
      <c r="AO438" s="1" t="s">
        <v>2699</v>
      </c>
      <c r="AP438" s="1" t="s">
        <v>2699</v>
      </c>
      <c r="AQ438" s="1" t="s">
        <v>1675</v>
      </c>
      <c r="AR438" s="1">
        <v>4</v>
      </c>
      <c r="AS438" s="1" t="s">
        <v>742</v>
      </c>
      <c r="AT438" s="1" t="s">
        <v>75</v>
      </c>
      <c r="AU438" s="1" t="s">
        <v>75</v>
      </c>
      <c r="AV438" s="1" t="s">
        <v>88</v>
      </c>
      <c r="AW438" s="1" t="s">
        <v>72</v>
      </c>
      <c r="AX438" s="1" t="s">
        <v>72</v>
      </c>
      <c r="AY438" s="1" t="s">
        <v>1343</v>
      </c>
      <c r="AZ438" s="1" t="s">
        <v>2700</v>
      </c>
      <c r="BA438" s="1">
        <v>59</v>
      </c>
      <c r="BB438" s="1" t="s">
        <v>160</v>
      </c>
      <c r="BC438" s="1" t="s">
        <v>2701</v>
      </c>
    </row>
    <row r="439" spans="1:55" ht="18.600000000000001" customHeight="1">
      <c r="A439" s="1" t="s">
        <v>2713</v>
      </c>
      <c r="B439" s="1">
        <v>220155</v>
      </c>
      <c r="C439" s="1" t="s">
        <v>71</v>
      </c>
      <c r="D439" s="3">
        <v>44741</v>
      </c>
      <c r="E439" s="1" t="s">
        <v>2302</v>
      </c>
      <c r="F439" s="1" t="s">
        <v>2709</v>
      </c>
      <c r="G439" s="1" t="s">
        <v>75</v>
      </c>
      <c r="H439" s="1" t="s">
        <v>2597</v>
      </c>
      <c r="I439" s="1" t="s">
        <v>77</v>
      </c>
      <c r="J439" s="1" t="s">
        <v>78</v>
      </c>
      <c r="K439" s="1" t="s">
        <v>78</v>
      </c>
      <c r="L439" s="1" t="s">
        <v>1898</v>
      </c>
      <c r="M439" s="1" t="s">
        <v>1898</v>
      </c>
      <c r="N439" s="34" t="s">
        <v>72</v>
      </c>
      <c r="O439" s="75" t="s">
        <v>72</v>
      </c>
      <c r="P439" s="1" t="s">
        <v>2307</v>
      </c>
      <c r="Q439" s="1" t="s">
        <v>2307</v>
      </c>
      <c r="R439" s="1" t="s">
        <v>2363</v>
      </c>
      <c r="S439" s="1" t="s">
        <v>84</v>
      </c>
      <c r="T439" s="1" t="s">
        <v>72</v>
      </c>
      <c r="U439" s="1" t="s">
        <v>214</v>
      </c>
      <c r="V439" s="1" t="s">
        <v>2401</v>
      </c>
      <c r="W439" s="1" t="s">
        <v>87</v>
      </c>
      <c r="X439" s="1">
        <v>51</v>
      </c>
      <c r="Y439" s="1" t="s">
        <v>88</v>
      </c>
      <c r="Z439" s="1">
        <v>3.5</v>
      </c>
      <c r="AA439" s="1" t="s">
        <v>299</v>
      </c>
      <c r="AB439" s="1" t="s">
        <v>90</v>
      </c>
      <c r="AC439" s="1" t="s">
        <v>91</v>
      </c>
      <c r="AD439" s="1" t="s">
        <v>92</v>
      </c>
      <c r="AE439" s="1" t="s">
        <v>72</v>
      </c>
      <c r="AF439" s="1" t="s">
        <v>217</v>
      </c>
      <c r="AG439" s="1">
        <v>4</v>
      </c>
      <c r="AH439" s="1" t="s">
        <v>2710</v>
      </c>
      <c r="AI439" s="1" t="s">
        <v>72</v>
      </c>
      <c r="AJ439" s="1" t="s">
        <v>72</v>
      </c>
      <c r="AK439" s="1" t="s">
        <v>220</v>
      </c>
      <c r="AL439" s="1" t="s">
        <v>72</v>
      </c>
      <c r="AM439" s="1" t="s">
        <v>72</v>
      </c>
      <c r="AN439" s="3">
        <v>44741</v>
      </c>
      <c r="AO439" s="1" t="s">
        <v>2711</v>
      </c>
      <c r="AP439" s="1" t="s">
        <v>2711</v>
      </c>
      <c r="AQ439" s="1" t="s">
        <v>1675</v>
      </c>
      <c r="AR439" s="1">
        <v>4</v>
      </c>
      <c r="AS439" s="1" t="s">
        <v>2294</v>
      </c>
      <c r="AT439" s="1" t="s">
        <v>75</v>
      </c>
      <c r="AU439" s="1" t="s">
        <v>75</v>
      </c>
      <c r="AV439" s="1" t="s">
        <v>88</v>
      </c>
      <c r="AW439" s="1" t="s">
        <v>72</v>
      </c>
      <c r="AX439" s="1" t="s">
        <v>72</v>
      </c>
      <c r="AY439" s="1" t="s">
        <v>72</v>
      </c>
      <c r="AZ439" s="1" t="s">
        <v>2714</v>
      </c>
      <c r="BA439" s="1">
        <v>28</v>
      </c>
      <c r="BB439" s="21" t="s">
        <v>100</v>
      </c>
      <c r="BC439" s="1"/>
    </row>
    <row r="440" spans="1:55" ht="18.600000000000001" customHeight="1">
      <c r="A440" s="1" t="s">
        <v>2720</v>
      </c>
      <c r="B440" s="1">
        <v>220156</v>
      </c>
      <c r="C440" s="1" t="s">
        <v>71</v>
      </c>
      <c r="D440" s="3">
        <v>44742</v>
      </c>
      <c r="E440" s="1" t="s">
        <v>1896</v>
      </c>
      <c r="F440" s="1" t="s">
        <v>2716</v>
      </c>
      <c r="G440" s="1" t="s">
        <v>75</v>
      </c>
      <c r="H440" s="1" t="s">
        <v>2597</v>
      </c>
      <c r="I440" s="1" t="s">
        <v>77</v>
      </c>
      <c r="J440" s="1" t="s">
        <v>78</v>
      </c>
      <c r="K440" s="1" t="s">
        <v>78</v>
      </c>
      <c r="L440" s="1" t="s">
        <v>1898</v>
      </c>
      <c r="M440" s="1" t="s">
        <v>1898</v>
      </c>
      <c r="N440" s="34" t="s">
        <v>72</v>
      </c>
      <c r="O440" s="1" t="s">
        <v>2721</v>
      </c>
      <c r="P440" s="1" t="s">
        <v>813</v>
      </c>
      <c r="Q440" s="1" t="s">
        <v>813</v>
      </c>
      <c r="R440" s="1" t="s">
        <v>9057</v>
      </c>
      <c r="S440" s="1" t="s">
        <v>84</v>
      </c>
      <c r="T440" s="1" t="s">
        <v>72</v>
      </c>
      <c r="U440" s="1" t="s">
        <v>104</v>
      </c>
      <c r="V440" s="1" t="s">
        <v>2718</v>
      </c>
      <c r="W440" s="1" t="s">
        <v>126</v>
      </c>
      <c r="X440" s="1">
        <v>55</v>
      </c>
      <c r="Y440" s="1" t="s">
        <v>88</v>
      </c>
      <c r="Z440" s="1">
        <v>3.8</v>
      </c>
      <c r="AA440" s="1" t="s">
        <v>954</v>
      </c>
      <c r="AB440" s="1" t="s">
        <v>90</v>
      </c>
      <c r="AC440" s="1" t="s">
        <v>91</v>
      </c>
      <c r="AD440" s="1" t="s">
        <v>92</v>
      </c>
      <c r="AE440" s="1" t="s">
        <v>72</v>
      </c>
      <c r="AF440" s="1" t="s">
        <v>229</v>
      </c>
      <c r="AG440" s="1">
        <v>2</v>
      </c>
      <c r="AH440" s="42" t="s">
        <v>901</v>
      </c>
      <c r="AI440" s="1" t="s">
        <v>72</v>
      </c>
      <c r="AJ440" s="1" t="s">
        <v>72</v>
      </c>
      <c r="AK440" s="1" t="s">
        <v>220</v>
      </c>
      <c r="AL440" s="1" t="s">
        <v>72</v>
      </c>
      <c r="AM440" s="1" t="s">
        <v>72</v>
      </c>
      <c r="AN440" s="3">
        <v>44742</v>
      </c>
      <c r="AO440" s="1" t="s">
        <v>1977</v>
      </c>
      <c r="AP440" s="1" t="s">
        <v>1977</v>
      </c>
      <c r="AQ440" s="1" t="s">
        <v>2260</v>
      </c>
      <c r="AR440" s="1">
        <v>4</v>
      </c>
      <c r="AS440" s="1" t="s">
        <v>2294</v>
      </c>
      <c r="AT440" s="1" t="s">
        <v>75</v>
      </c>
      <c r="AU440" s="1" t="s">
        <v>75</v>
      </c>
      <c r="AV440" s="1" t="s">
        <v>88</v>
      </c>
      <c r="AW440" s="1" t="s">
        <v>72</v>
      </c>
      <c r="AX440" s="1" t="s">
        <v>72</v>
      </c>
      <c r="AY440" s="1" t="s">
        <v>2321</v>
      </c>
      <c r="AZ440" s="1" t="s">
        <v>2722</v>
      </c>
      <c r="BA440" s="1">
        <v>28</v>
      </c>
      <c r="BB440" s="21" t="s">
        <v>100</v>
      </c>
      <c r="BC440" s="1"/>
    </row>
    <row r="441" spans="1:55" ht="18.600000000000001" customHeight="1">
      <c r="A441" s="1" t="s">
        <v>2734</v>
      </c>
      <c r="B441" s="1">
        <v>220158</v>
      </c>
      <c r="C441" s="1" t="s">
        <v>71</v>
      </c>
      <c r="D441" s="3">
        <v>44742</v>
      </c>
      <c r="E441" s="1" t="s">
        <v>1896</v>
      </c>
      <c r="F441" s="1" t="s">
        <v>2729</v>
      </c>
      <c r="G441" s="1" t="s">
        <v>75</v>
      </c>
      <c r="H441" s="1" t="s">
        <v>2597</v>
      </c>
      <c r="I441" s="1" t="s">
        <v>77</v>
      </c>
      <c r="J441" s="1" t="s">
        <v>78</v>
      </c>
      <c r="K441" s="1" t="s">
        <v>78</v>
      </c>
      <c r="L441" s="1" t="s">
        <v>1898</v>
      </c>
      <c r="M441" s="1" t="s">
        <v>1927</v>
      </c>
      <c r="N441" s="34" t="s">
        <v>72</v>
      </c>
      <c r="O441" s="75" t="s">
        <v>72</v>
      </c>
      <c r="P441" s="1" t="s">
        <v>778</v>
      </c>
      <c r="Q441" s="1" t="s">
        <v>779</v>
      </c>
      <c r="R441" s="1" t="s">
        <v>9036</v>
      </c>
      <c r="S441" s="1" t="s">
        <v>84</v>
      </c>
      <c r="T441" s="1" t="s">
        <v>72</v>
      </c>
      <c r="U441" s="1" t="s">
        <v>140</v>
      </c>
      <c r="V441" s="1" t="s">
        <v>140</v>
      </c>
      <c r="W441" s="1" t="s">
        <v>126</v>
      </c>
      <c r="X441" s="1">
        <v>46</v>
      </c>
      <c r="Y441" s="1" t="s">
        <v>88</v>
      </c>
      <c r="Z441" s="1">
        <v>5.0999999999999996</v>
      </c>
      <c r="AA441" s="1" t="s">
        <v>299</v>
      </c>
      <c r="AB441" s="1" t="s">
        <v>90</v>
      </c>
      <c r="AC441" s="1" t="s">
        <v>91</v>
      </c>
      <c r="AD441" s="1" t="s">
        <v>92</v>
      </c>
      <c r="AE441" s="1" t="s">
        <v>72</v>
      </c>
      <c r="AF441" s="1" t="s">
        <v>72</v>
      </c>
      <c r="AG441" s="1" t="s">
        <v>72</v>
      </c>
      <c r="AH441" s="1" t="s">
        <v>72</v>
      </c>
      <c r="AI441" s="1" t="s">
        <v>72</v>
      </c>
      <c r="AJ441" s="1" t="s">
        <v>72</v>
      </c>
      <c r="AK441" s="1" t="s">
        <v>220</v>
      </c>
      <c r="AL441" s="1" t="s">
        <v>72</v>
      </c>
      <c r="AM441" s="1" t="s">
        <v>72</v>
      </c>
      <c r="AN441" s="3">
        <v>44742</v>
      </c>
      <c r="AO441" s="1" t="s">
        <v>2731</v>
      </c>
      <c r="AP441" s="1" t="s">
        <v>2731</v>
      </c>
      <c r="AQ441" s="1" t="s">
        <v>1794</v>
      </c>
      <c r="AR441" s="1">
        <v>4</v>
      </c>
      <c r="AS441" s="1" t="s">
        <v>742</v>
      </c>
      <c r="AT441" s="1" t="s">
        <v>75</v>
      </c>
      <c r="AU441" s="1" t="s">
        <v>75</v>
      </c>
      <c r="AV441" s="1" t="s">
        <v>88</v>
      </c>
      <c r="AW441" s="1" t="s">
        <v>72</v>
      </c>
      <c r="AX441" s="1" t="s">
        <v>72</v>
      </c>
      <c r="AY441" s="1" t="s">
        <v>2321</v>
      </c>
      <c r="AZ441" s="1" t="s">
        <v>2735</v>
      </c>
      <c r="BA441" s="1">
        <v>28</v>
      </c>
      <c r="BB441" s="1" t="s">
        <v>160</v>
      </c>
      <c r="BC441" s="1" t="s">
        <v>440</v>
      </c>
    </row>
    <row r="442" spans="1:55" ht="18.600000000000001" customHeight="1">
      <c r="A442" s="1" t="s">
        <v>2723</v>
      </c>
      <c r="B442" s="1">
        <v>220157</v>
      </c>
      <c r="C442" s="1" t="s">
        <v>71</v>
      </c>
      <c r="D442" s="3">
        <v>44742</v>
      </c>
      <c r="E442" s="1" t="s">
        <v>1896</v>
      </c>
      <c r="F442" s="1" t="s">
        <v>2724</v>
      </c>
      <c r="G442" s="1" t="s">
        <v>75</v>
      </c>
      <c r="H442" s="1" t="s">
        <v>2012</v>
      </c>
      <c r="I442" s="1" t="s">
        <v>77</v>
      </c>
      <c r="J442" s="1" t="s">
        <v>78</v>
      </c>
      <c r="K442" s="1" t="s">
        <v>78</v>
      </c>
      <c r="L442" s="1" t="s">
        <v>1898</v>
      </c>
      <c r="M442" s="1" t="s">
        <v>1898</v>
      </c>
      <c r="N442" s="34" t="s">
        <v>72</v>
      </c>
      <c r="O442" s="1" t="s">
        <v>2725</v>
      </c>
      <c r="P442" s="1" t="s">
        <v>813</v>
      </c>
      <c r="Q442" s="1" t="s">
        <v>813</v>
      </c>
      <c r="R442" s="1" t="s">
        <v>9057</v>
      </c>
      <c r="S442" s="1" t="s">
        <v>152</v>
      </c>
      <c r="T442" s="1" t="s">
        <v>1370</v>
      </c>
      <c r="U442" s="1" t="s">
        <v>153</v>
      </c>
      <c r="V442" s="1" t="s">
        <v>154</v>
      </c>
      <c r="W442" s="1" t="s">
        <v>126</v>
      </c>
      <c r="X442" s="1">
        <v>51</v>
      </c>
      <c r="Y442" s="1" t="s">
        <v>88</v>
      </c>
      <c r="Z442" s="1">
        <v>5.5</v>
      </c>
      <c r="AA442" s="1" t="s">
        <v>2344</v>
      </c>
      <c r="AB442" s="1" t="s">
        <v>90</v>
      </c>
      <c r="AC442" s="1" t="s">
        <v>91</v>
      </c>
      <c r="AD442" s="1" t="s">
        <v>92</v>
      </c>
      <c r="AE442" s="1" t="s">
        <v>72</v>
      </c>
      <c r="AF442" s="1" t="s">
        <v>254</v>
      </c>
      <c r="AG442" s="1">
        <v>2</v>
      </c>
      <c r="AH442" s="42" t="s">
        <v>1032</v>
      </c>
      <c r="AI442" s="1" t="s">
        <v>72</v>
      </c>
      <c r="AJ442" s="1" t="s">
        <v>72</v>
      </c>
      <c r="AK442" s="1" t="s">
        <v>2726</v>
      </c>
      <c r="AL442" s="1" t="s">
        <v>72</v>
      </c>
      <c r="AM442" s="1" t="s">
        <v>72</v>
      </c>
      <c r="AN442" s="3">
        <v>44742</v>
      </c>
      <c r="AO442" s="1" t="s">
        <v>2727</v>
      </c>
      <c r="AP442" s="1" t="s">
        <v>2727</v>
      </c>
      <c r="AQ442" s="1" t="s">
        <v>1794</v>
      </c>
      <c r="AR442" s="1">
        <v>4</v>
      </c>
      <c r="AS442" s="1" t="s">
        <v>2694</v>
      </c>
      <c r="AT442" s="1" t="s">
        <v>75</v>
      </c>
      <c r="AU442" s="1" t="s">
        <v>75</v>
      </c>
      <c r="AV442" s="1" t="s">
        <v>88</v>
      </c>
      <c r="AW442" s="1" t="s">
        <v>72</v>
      </c>
      <c r="AX442" s="1" t="s">
        <v>72</v>
      </c>
      <c r="AY442" s="1" t="s">
        <v>72</v>
      </c>
      <c r="AZ442" s="38" t="s">
        <v>72</v>
      </c>
      <c r="BA442" s="1" t="s">
        <v>72</v>
      </c>
      <c r="BB442" s="1" t="s">
        <v>918</v>
      </c>
      <c r="BC442" s="1"/>
    </row>
    <row r="443" spans="1:55" ht="18.600000000000001" customHeight="1">
      <c r="A443" s="1" t="s">
        <v>2736</v>
      </c>
      <c r="B443" s="1">
        <v>220159</v>
      </c>
      <c r="C443" s="1" t="s">
        <v>71</v>
      </c>
      <c r="D443" s="3">
        <v>44742</v>
      </c>
      <c r="E443" s="1" t="s">
        <v>1896</v>
      </c>
      <c r="F443" s="1" t="s">
        <v>2737</v>
      </c>
      <c r="G443" s="1" t="s">
        <v>75</v>
      </c>
      <c r="H443" s="1" t="s">
        <v>2012</v>
      </c>
      <c r="I443" s="1" t="s">
        <v>77</v>
      </c>
      <c r="J443" s="1" t="s">
        <v>78</v>
      </c>
      <c r="K443" s="1" t="s">
        <v>78</v>
      </c>
      <c r="L443" s="1" t="s">
        <v>1898</v>
      </c>
      <c r="M443" s="1" t="s">
        <v>1898</v>
      </c>
      <c r="N443" s="34" t="s">
        <v>72</v>
      </c>
      <c r="O443" s="1" t="s">
        <v>2738</v>
      </c>
      <c r="P443" s="1" t="s">
        <v>778</v>
      </c>
      <c r="Q443" s="1" t="s">
        <v>779</v>
      </c>
      <c r="R443" s="1" t="s">
        <v>9036</v>
      </c>
      <c r="S443" s="1" t="s">
        <v>152</v>
      </c>
      <c r="T443" s="1" t="s">
        <v>3507</v>
      </c>
      <c r="U443" s="1" t="s">
        <v>153</v>
      </c>
      <c r="V443" s="1" t="s">
        <v>2739</v>
      </c>
      <c r="W443" s="1" t="s">
        <v>126</v>
      </c>
      <c r="X443" s="1">
        <v>56</v>
      </c>
      <c r="Y443" s="1" t="s">
        <v>88</v>
      </c>
      <c r="Z443" s="1">
        <v>5.0999999999999996</v>
      </c>
      <c r="AA443" s="1" t="s">
        <v>299</v>
      </c>
      <c r="AB443" s="1" t="s">
        <v>90</v>
      </c>
      <c r="AC443" s="1" t="s">
        <v>91</v>
      </c>
      <c r="AD443" s="1" t="s">
        <v>92</v>
      </c>
      <c r="AE443" s="1" t="s">
        <v>72</v>
      </c>
      <c r="AF443" s="1" t="s">
        <v>72</v>
      </c>
      <c r="AG443" s="1" t="s">
        <v>72</v>
      </c>
      <c r="AH443" s="1" t="s">
        <v>72</v>
      </c>
      <c r="AI443" s="1" t="s">
        <v>72</v>
      </c>
      <c r="AJ443" s="1" t="s">
        <v>72</v>
      </c>
      <c r="AK443" s="1" t="s">
        <v>72</v>
      </c>
      <c r="AL443" s="1" t="s">
        <v>72</v>
      </c>
      <c r="AM443" s="1" t="s">
        <v>72</v>
      </c>
      <c r="AN443" s="3">
        <v>44742</v>
      </c>
      <c r="AO443" s="1" t="s">
        <v>2740</v>
      </c>
      <c r="AP443" s="1" t="s">
        <v>2740</v>
      </c>
      <c r="AQ443" s="1" t="s">
        <v>2382</v>
      </c>
      <c r="AR443" s="1">
        <v>4</v>
      </c>
      <c r="AS443" s="1" t="s">
        <v>2267</v>
      </c>
      <c r="AT443" s="1" t="s">
        <v>75</v>
      </c>
      <c r="AU443" s="1" t="s">
        <v>75</v>
      </c>
      <c r="AV443" s="1" t="s">
        <v>88</v>
      </c>
      <c r="AW443" s="1" t="s">
        <v>72</v>
      </c>
      <c r="AX443" s="1" t="s">
        <v>72</v>
      </c>
      <c r="AY443" s="1" t="s">
        <v>2321</v>
      </c>
      <c r="AZ443" s="1" t="s">
        <v>2741</v>
      </c>
      <c r="BA443" s="1">
        <v>59</v>
      </c>
      <c r="BB443" s="1" t="s">
        <v>918</v>
      </c>
      <c r="BC443" s="1"/>
    </row>
    <row r="444" spans="1:55" ht="18.600000000000001" customHeight="1">
      <c r="A444" s="1" t="s">
        <v>2742</v>
      </c>
      <c r="B444" s="1">
        <v>220160</v>
      </c>
      <c r="C444" s="1" t="s">
        <v>71</v>
      </c>
      <c r="D444" s="3">
        <v>44743</v>
      </c>
      <c r="E444" s="1" t="s">
        <v>1896</v>
      </c>
      <c r="F444" s="1" t="s">
        <v>2743</v>
      </c>
      <c r="G444" s="1" t="s">
        <v>75</v>
      </c>
      <c r="H444" s="1" t="s">
        <v>208</v>
      </c>
      <c r="I444" s="1" t="s">
        <v>77</v>
      </c>
      <c r="J444" s="1" t="s">
        <v>78</v>
      </c>
      <c r="K444" s="1" t="s">
        <v>78</v>
      </c>
      <c r="L444" s="1" t="s">
        <v>1927</v>
      </c>
      <c r="M444" s="1" t="s">
        <v>1927</v>
      </c>
      <c r="N444" s="1" t="s">
        <v>2744</v>
      </c>
      <c r="O444" s="1" t="s">
        <v>2745</v>
      </c>
      <c r="P444" s="1" t="s">
        <v>2143</v>
      </c>
      <c r="Q444" s="1" t="s">
        <v>1868</v>
      </c>
      <c r="R444" s="1" t="s">
        <v>9079</v>
      </c>
      <c r="S444" s="1" t="s">
        <v>291</v>
      </c>
      <c r="T444" s="1" t="s">
        <v>72</v>
      </c>
      <c r="U444" s="1" t="s">
        <v>292</v>
      </c>
      <c r="V444" s="1" t="s">
        <v>2693</v>
      </c>
      <c r="W444" s="1" t="s">
        <v>126</v>
      </c>
      <c r="X444" s="1">
        <v>41</v>
      </c>
      <c r="Y444" s="1" t="s">
        <v>88</v>
      </c>
      <c r="Z444" s="1">
        <v>5.3</v>
      </c>
      <c r="AA444" s="1" t="s">
        <v>2344</v>
      </c>
      <c r="AB444" s="1" t="s">
        <v>90</v>
      </c>
      <c r="AC444" s="1" t="s">
        <v>91</v>
      </c>
      <c r="AD444" s="1" t="s">
        <v>92</v>
      </c>
      <c r="AE444" s="1" t="s">
        <v>72</v>
      </c>
      <c r="AF444" s="1" t="s">
        <v>72</v>
      </c>
      <c r="AG444" s="1" t="s">
        <v>72</v>
      </c>
      <c r="AH444" s="1" t="s">
        <v>72</v>
      </c>
      <c r="AI444" s="1" t="s">
        <v>72</v>
      </c>
      <c r="AJ444" s="1" t="s">
        <v>72</v>
      </c>
      <c r="AK444" s="1" t="s">
        <v>72</v>
      </c>
      <c r="AL444" s="1" t="s">
        <v>72</v>
      </c>
      <c r="AM444" s="1" t="s">
        <v>72</v>
      </c>
      <c r="AN444" s="3">
        <v>44743</v>
      </c>
      <c r="AO444" s="1" t="s">
        <v>2746</v>
      </c>
      <c r="AP444" s="1" t="s">
        <v>2746</v>
      </c>
      <c r="AQ444" s="1" t="s">
        <v>2382</v>
      </c>
      <c r="AR444" s="1">
        <v>4</v>
      </c>
      <c r="AS444" s="1" t="s">
        <v>2267</v>
      </c>
      <c r="AT444" s="1" t="s">
        <v>72</v>
      </c>
      <c r="AU444" s="1" t="s">
        <v>72</v>
      </c>
      <c r="AV444" s="1" t="s">
        <v>88</v>
      </c>
      <c r="AW444" s="1" t="s">
        <v>72</v>
      </c>
      <c r="AX444" s="1" t="s">
        <v>72</v>
      </c>
      <c r="AY444" s="1" t="s">
        <v>2747</v>
      </c>
      <c r="AZ444" s="1" t="s">
        <v>2748</v>
      </c>
      <c r="BA444" s="1">
        <v>106</v>
      </c>
      <c r="BB444" s="1" t="s">
        <v>160</v>
      </c>
      <c r="BC444" s="1" t="s">
        <v>440</v>
      </c>
    </row>
    <row r="445" spans="1:55" ht="18.600000000000001" customHeight="1">
      <c r="A445" s="1" t="s">
        <v>2749</v>
      </c>
      <c r="B445" s="1">
        <v>220161</v>
      </c>
      <c r="C445" s="1" t="s">
        <v>71</v>
      </c>
      <c r="D445" s="3">
        <v>44743</v>
      </c>
      <c r="E445" s="1" t="s">
        <v>1896</v>
      </c>
      <c r="F445" s="1" t="s">
        <v>2750</v>
      </c>
      <c r="G445" s="1" t="s">
        <v>75</v>
      </c>
      <c r="H445" s="1" t="s">
        <v>2012</v>
      </c>
      <c r="I445" s="1" t="s">
        <v>77</v>
      </c>
      <c r="J445" s="1" t="s">
        <v>78</v>
      </c>
      <c r="K445" s="1" t="s">
        <v>78</v>
      </c>
      <c r="L445" s="1" t="s">
        <v>1898</v>
      </c>
      <c r="M445" s="1" t="s">
        <v>1927</v>
      </c>
      <c r="N445" s="34" t="s">
        <v>72</v>
      </c>
      <c r="O445" s="1" t="s">
        <v>2751</v>
      </c>
      <c r="P445" s="1" t="s">
        <v>778</v>
      </c>
      <c r="Q445" s="1" t="s">
        <v>779</v>
      </c>
      <c r="R445" s="1" t="s">
        <v>9036</v>
      </c>
      <c r="S445" s="1" t="s">
        <v>152</v>
      </c>
      <c r="T445" s="1" t="s">
        <v>1370</v>
      </c>
      <c r="U445" s="1" t="s">
        <v>153</v>
      </c>
      <c r="V445" s="1" t="s">
        <v>154</v>
      </c>
      <c r="W445" s="1" t="s">
        <v>126</v>
      </c>
      <c r="X445" s="1">
        <v>36</v>
      </c>
      <c r="Y445" s="1" t="s">
        <v>88</v>
      </c>
      <c r="Z445" s="1">
        <v>5.0999999999999996</v>
      </c>
      <c r="AA445" s="1" t="s">
        <v>299</v>
      </c>
      <c r="AB445" s="1" t="s">
        <v>90</v>
      </c>
      <c r="AC445" s="1" t="s">
        <v>91</v>
      </c>
      <c r="AD445" s="1" t="s">
        <v>92</v>
      </c>
      <c r="AE445" s="1" t="s">
        <v>72</v>
      </c>
      <c r="AF445" s="1" t="s">
        <v>229</v>
      </c>
      <c r="AG445" s="1" t="s">
        <v>72</v>
      </c>
      <c r="AH445" s="43" t="s">
        <v>2752</v>
      </c>
      <c r="AI445" s="1" t="s">
        <v>72</v>
      </c>
      <c r="AJ445" s="1" t="s">
        <v>72</v>
      </c>
      <c r="AK445" s="1" t="s">
        <v>72</v>
      </c>
      <c r="AL445" s="1" t="s">
        <v>72</v>
      </c>
      <c r="AM445" s="1" t="s">
        <v>72</v>
      </c>
      <c r="AN445" s="3">
        <v>44743</v>
      </c>
      <c r="AO445" s="1" t="s">
        <v>2753</v>
      </c>
      <c r="AP445" s="1" t="s">
        <v>2753</v>
      </c>
      <c r="AQ445" s="1" t="s">
        <v>2382</v>
      </c>
      <c r="AR445" s="1">
        <v>4</v>
      </c>
      <c r="AS445" s="1" t="s">
        <v>2267</v>
      </c>
      <c r="AT445" s="1" t="s">
        <v>75</v>
      </c>
      <c r="AU445" s="1" t="s">
        <v>75</v>
      </c>
      <c r="AV445" s="1" t="s">
        <v>88</v>
      </c>
      <c r="AW445" s="1" t="s">
        <v>79</v>
      </c>
      <c r="AX445" s="1" t="s">
        <v>72</v>
      </c>
      <c r="AY445" s="1" t="s">
        <v>72</v>
      </c>
      <c r="AZ445" s="1" t="s">
        <v>72</v>
      </c>
      <c r="BA445" s="1" t="s">
        <v>72</v>
      </c>
      <c r="BB445" s="1" t="s">
        <v>160</v>
      </c>
      <c r="BC445" s="1" t="s">
        <v>440</v>
      </c>
    </row>
    <row r="446" spans="1:55" ht="18.600000000000001" customHeight="1">
      <c r="A446" s="1" t="s">
        <v>2754</v>
      </c>
      <c r="B446" s="1">
        <v>220162</v>
      </c>
      <c r="C446" s="1" t="s">
        <v>71</v>
      </c>
      <c r="D446" s="3">
        <v>44743</v>
      </c>
      <c r="E446" s="1" t="s">
        <v>1896</v>
      </c>
      <c r="F446" s="1" t="s">
        <v>2755</v>
      </c>
      <c r="G446" s="1" t="s">
        <v>75</v>
      </c>
      <c r="H446" s="1" t="s">
        <v>2539</v>
      </c>
      <c r="I446" s="1" t="s">
        <v>77</v>
      </c>
      <c r="J446" s="1" t="s">
        <v>78</v>
      </c>
      <c r="K446" s="1" t="s">
        <v>78</v>
      </c>
      <c r="L446" s="1" t="s">
        <v>1898</v>
      </c>
      <c r="M446" s="1" t="s">
        <v>1927</v>
      </c>
      <c r="N446" s="34" t="s">
        <v>72</v>
      </c>
      <c r="O446" s="1" t="s">
        <v>2756</v>
      </c>
      <c r="P446" s="1" t="s">
        <v>778</v>
      </c>
      <c r="Q446" s="1" t="s">
        <v>779</v>
      </c>
      <c r="R446" s="1" t="s">
        <v>9036</v>
      </c>
      <c r="S446" s="1" t="s">
        <v>84</v>
      </c>
      <c r="T446" s="1" t="s">
        <v>72</v>
      </c>
      <c r="U446" s="1" t="s">
        <v>140</v>
      </c>
      <c r="V446" s="1" t="s">
        <v>140</v>
      </c>
      <c r="W446" s="1" t="s">
        <v>87</v>
      </c>
      <c r="X446" s="1">
        <v>72</v>
      </c>
      <c r="Y446" s="1" t="s">
        <v>88</v>
      </c>
      <c r="Z446" s="1">
        <v>5.0999999999999996</v>
      </c>
      <c r="AA446" s="1" t="s">
        <v>299</v>
      </c>
      <c r="AB446" s="1" t="s">
        <v>90</v>
      </c>
      <c r="AC446" s="1" t="s">
        <v>91</v>
      </c>
      <c r="AD446" s="1" t="s">
        <v>92</v>
      </c>
      <c r="AE446" s="1" t="s">
        <v>72</v>
      </c>
      <c r="AF446" s="1" t="s">
        <v>254</v>
      </c>
      <c r="AG446" s="1" t="s">
        <v>72</v>
      </c>
      <c r="AH446" s="43" t="s">
        <v>2757</v>
      </c>
      <c r="AI446" s="1" t="s">
        <v>72</v>
      </c>
      <c r="AJ446" s="1" t="s">
        <v>72</v>
      </c>
      <c r="AK446" s="1" t="s">
        <v>220</v>
      </c>
      <c r="AL446" s="1" t="s">
        <v>72</v>
      </c>
      <c r="AM446" s="1" t="s">
        <v>72</v>
      </c>
      <c r="AN446" s="3">
        <v>44743</v>
      </c>
      <c r="AO446" s="1" t="s">
        <v>1941</v>
      </c>
      <c r="AP446" s="1" t="s">
        <v>1941</v>
      </c>
      <c r="AQ446" s="1" t="s">
        <v>2260</v>
      </c>
      <c r="AR446" s="1">
        <v>4</v>
      </c>
      <c r="AS446" s="1" t="s">
        <v>95</v>
      </c>
      <c r="AT446" s="1" t="s">
        <v>75</v>
      </c>
      <c r="AU446" s="1" t="s">
        <v>75</v>
      </c>
      <c r="AV446" s="1" t="s">
        <v>88</v>
      </c>
      <c r="AW446" s="1" t="s">
        <v>72</v>
      </c>
      <c r="AX446" s="1" t="s">
        <v>72</v>
      </c>
      <c r="AY446" s="1" t="s">
        <v>2758</v>
      </c>
      <c r="AZ446" s="1" t="s">
        <v>2759</v>
      </c>
      <c r="BA446" s="1">
        <v>56</v>
      </c>
      <c r="BB446" s="1" t="s">
        <v>160</v>
      </c>
      <c r="BC446" s="1" t="s">
        <v>440</v>
      </c>
    </row>
    <row r="447" spans="1:55" ht="18.600000000000001" customHeight="1">
      <c r="A447" s="1" t="s">
        <v>2760</v>
      </c>
      <c r="B447" s="1">
        <v>220163</v>
      </c>
      <c r="C447" s="1" t="s">
        <v>71</v>
      </c>
      <c r="D447" s="3">
        <v>44744</v>
      </c>
      <c r="E447" s="1" t="s">
        <v>1896</v>
      </c>
      <c r="F447" s="1" t="s">
        <v>2761</v>
      </c>
      <c r="G447" s="1" t="s">
        <v>75</v>
      </c>
      <c r="H447" s="1" t="s">
        <v>208</v>
      </c>
      <c r="I447" s="1" t="s">
        <v>77</v>
      </c>
      <c r="J447" s="1" t="s">
        <v>78</v>
      </c>
      <c r="K447" s="1" t="s">
        <v>78</v>
      </c>
      <c r="L447" s="1" t="s">
        <v>1927</v>
      </c>
      <c r="M447" s="1" t="s">
        <v>1927</v>
      </c>
      <c r="N447" s="1" t="s">
        <v>2744</v>
      </c>
      <c r="O447" s="25" t="s">
        <v>2762</v>
      </c>
      <c r="P447" s="1" t="s">
        <v>778</v>
      </c>
      <c r="Q447" s="1" t="s">
        <v>779</v>
      </c>
      <c r="R447" s="1" t="s">
        <v>9036</v>
      </c>
      <c r="S447" s="1" t="s">
        <v>291</v>
      </c>
      <c r="T447" s="1" t="s">
        <v>72</v>
      </c>
      <c r="U447" s="1" t="s">
        <v>292</v>
      </c>
      <c r="V447" s="1"/>
      <c r="W447" s="1" t="s">
        <v>126</v>
      </c>
      <c r="X447" s="1">
        <v>54</v>
      </c>
      <c r="Y447" s="1" t="s">
        <v>88</v>
      </c>
      <c r="Z447" s="1">
        <v>5.3</v>
      </c>
      <c r="AA447" s="1" t="s">
        <v>299</v>
      </c>
      <c r="AB447" s="1" t="s">
        <v>90</v>
      </c>
      <c r="AC447" s="1" t="s">
        <v>91</v>
      </c>
      <c r="AD447" s="1" t="s">
        <v>216</v>
      </c>
      <c r="AE447" s="1" t="s">
        <v>72</v>
      </c>
      <c r="AF447" s="1" t="s">
        <v>254</v>
      </c>
      <c r="AG447" s="1" t="s">
        <v>72</v>
      </c>
      <c r="AH447" s="43" t="s">
        <v>2757</v>
      </c>
      <c r="AI447" s="1">
        <v>6</v>
      </c>
      <c r="AJ447" s="1" t="s">
        <v>2763</v>
      </c>
      <c r="AK447" s="1" t="s">
        <v>72</v>
      </c>
      <c r="AL447" s="1" t="s">
        <v>72</v>
      </c>
      <c r="AM447" s="1" t="s">
        <v>72</v>
      </c>
      <c r="AN447" s="3">
        <v>44744</v>
      </c>
      <c r="AO447" s="1" t="s">
        <v>2764</v>
      </c>
      <c r="AP447" s="1" t="s">
        <v>2764</v>
      </c>
      <c r="AQ447" s="1" t="s">
        <v>2382</v>
      </c>
      <c r="AR447" s="1">
        <v>4</v>
      </c>
      <c r="AS447" s="1" t="s">
        <v>2267</v>
      </c>
      <c r="AT447" s="1" t="s">
        <v>72</v>
      </c>
      <c r="AU447" s="1" t="s">
        <v>72</v>
      </c>
      <c r="AV447" s="1" t="s">
        <v>88</v>
      </c>
      <c r="AW447" s="1" t="s">
        <v>72</v>
      </c>
      <c r="AX447" s="1" t="s">
        <v>72</v>
      </c>
      <c r="AY447" s="1" t="s">
        <v>2747</v>
      </c>
      <c r="AZ447" s="1" t="s">
        <v>2765</v>
      </c>
      <c r="BA447" s="1">
        <v>93</v>
      </c>
      <c r="BB447" s="1" t="s">
        <v>160</v>
      </c>
      <c r="BC447" s="1" t="s">
        <v>440</v>
      </c>
    </row>
    <row r="448" spans="1:55" ht="18.600000000000001" customHeight="1">
      <c r="A448" s="1" t="s">
        <v>2766</v>
      </c>
      <c r="B448" s="1">
        <v>220164</v>
      </c>
      <c r="C448" s="1" t="s">
        <v>71</v>
      </c>
      <c r="D448" s="3">
        <v>44746</v>
      </c>
      <c r="E448" s="1" t="s">
        <v>1896</v>
      </c>
      <c r="F448" s="1" t="s">
        <v>2767</v>
      </c>
      <c r="G448" s="1" t="s">
        <v>75</v>
      </c>
      <c r="H448" s="1" t="s">
        <v>208</v>
      </c>
      <c r="I448" s="1" t="s">
        <v>77</v>
      </c>
      <c r="J448" s="1" t="s">
        <v>78</v>
      </c>
      <c r="K448" s="1" t="s">
        <v>78</v>
      </c>
      <c r="L448" s="1" t="s">
        <v>1898</v>
      </c>
      <c r="M448" s="1" t="s">
        <v>1898</v>
      </c>
      <c r="N448" s="34" t="s">
        <v>72</v>
      </c>
      <c r="O448" s="1" t="s">
        <v>2768</v>
      </c>
      <c r="P448" s="1" t="s">
        <v>778</v>
      </c>
      <c r="Q448" s="1" t="s">
        <v>779</v>
      </c>
      <c r="R448" s="1" t="s">
        <v>9036</v>
      </c>
      <c r="S448" s="1" t="s">
        <v>291</v>
      </c>
      <c r="T448" s="1" t="s">
        <v>72</v>
      </c>
      <c r="U448" s="1" t="s">
        <v>292</v>
      </c>
      <c r="V448" s="1"/>
      <c r="W448" s="1" t="s">
        <v>126</v>
      </c>
      <c r="X448" s="1">
        <v>61</v>
      </c>
      <c r="Y448" s="1" t="s">
        <v>88</v>
      </c>
      <c r="Z448" s="1">
        <v>5.2</v>
      </c>
      <c r="AA448" s="1" t="s">
        <v>299</v>
      </c>
      <c r="AB448" s="1" t="s">
        <v>90</v>
      </c>
      <c r="AC448" s="1" t="s">
        <v>91</v>
      </c>
      <c r="AD448" s="1" t="s">
        <v>216</v>
      </c>
      <c r="AE448" s="1" t="s">
        <v>72</v>
      </c>
      <c r="AF448" s="1" t="s">
        <v>254</v>
      </c>
      <c r="AG448" s="1" t="s">
        <v>72</v>
      </c>
      <c r="AH448" s="43" t="s">
        <v>2757</v>
      </c>
      <c r="AI448" s="1">
        <v>6</v>
      </c>
      <c r="AJ448" s="1" t="s">
        <v>2763</v>
      </c>
      <c r="AK448" s="1" t="s">
        <v>72</v>
      </c>
      <c r="AL448" s="1" t="s">
        <v>72</v>
      </c>
      <c r="AM448" s="1" t="s">
        <v>72</v>
      </c>
      <c r="AN448" s="3">
        <v>44746</v>
      </c>
      <c r="AO448" s="1" t="s">
        <v>2769</v>
      </c>
      <c r="AP448" s="1" t="s">
        <v>2769</v>
      </c>
      <c r="AQ448" s="1" t="s">
        <v>2382</v>
      </c>
      <c r="AR448" s="1">
        <v>15</v>
      </c>
      <c r="AS448" s="1" t="s">
        <v>742</v>
      </c>
      <c r="AT448" s="1" t="s">
        <v>72</v>
      </c>
      <c r="AU448" s="1" t="s">
        <v>72</v>
      </c>
      <c r="AV448" s="1" t="s">
        <v>88</v>
      </c>
      <c r="AW448" s="1" t="s">
        <v>72</v>
      </c>
      <c r="AX448" s="1" t="s">
        <v>72</v>
      </c>
      <c r="AY448" s="1" t="s">
        <v>2770</v>
      </c>
      <c r="AZ448" s="1" t="s">
        <v>2771</v>
      </c>
      <c r="BA448" s="1">
        <v>164</v>
      </c>
      <c r="BB448" s="21" t="s">
        <v>100</v>
      </c>
      <c r="BC448" s="1"/>
    </row>
    <row r="449" spans="1:55" ht="18.600000000000001" customHeight="1">
      <c r="A449" s="1" t="s">
        <v>2777</v>
      </c>
      <c r="B449" s="1">
        <v>220165</v>
      </c>
      <c r="C449" s="1" t="s">
        <v>71</v>
      </c>
      <c r="D449" s="3">
        <v>44748</v>
      </c>
      <c r="E449" s="1" t="s">
        <v>1896</v>
      </c>
      <c r="F449" s="1" t="s">
        <v>2773</v>
      </c>
      <c r="G449" s="1" t="s">
        <v>75</v>
      </c>
      <c r="H449" s="1" t="s">
        <v>2597</v>
      </c>
      <c r="I449" s="1" t="s">
        <v>77</v>
      </c>
      <c r="J449" s="1" t="s">
        <v>78</v>
      </c>
      <c r="K449" s="1" t="s">
        <v>78</v>
      </c>
      <c r="L449" s="1" t="s">
        <v>1898</v>
      </c>
      <c r="M449" s="1" t="s">
        <v>1927</v>
      </c>
      <c r="N449" s="34" t="s">
        <v>72</v>
      </c>
      <c r="O449" s="1" t="s">
        <v>2778</v>
      </c>
      <c r="P449" s="1" t="s">
        <v>778</v>
      </c>
      <c r="Q449" s="1" t="s">
        <v>779</v>
      </c>
      <c r="R449" s="1" t="s">
        <v>9036</v>
      </c>
      <c r="S449" s="1" t="s">
        <v>84</v>
      </c>
      <c r="T449" s="1" t="s">
        <v>72</v>
      </c>
      <c r="U449" s="1" t="s">
        <v>140</v>
      </c>
      <c r="V449" s="1" t="s">
        <v>140</v>
      </c>
      <c r="W449" s="1" t="s">
        <v>126</v>
      </c>
      <c r="X449" s="1">
        <v>48</v>
      </c>
      <c r="Y449" s="1" t="s">
        <v>88</v>
      </c>
      <c r="Z449" s="1">
        <v>5.4</v>
      </c>
      <c r="AA449" s="1" t="s">
        <v>2344</v>
      </c>
      <c r="AB449" s="1" t="s">
        <v>90</v>
      </c>
      <c r="AC449" s="1" t="s">
        <v>91</v>
      </c>
      <c r="AD449" s="1" t="s">
        <v>92</v>
      </c>
      <c r="AE449" s="1" t="s">
        <v>72</v>
      </c>
      <c r="AF449" s="1" t="s">
        <v>229</v>
      </c>
      <c r="AG449" s="1" t="s">
        <v>72</v>
      </c>
      <c r="AH449" s="43" t="s">
        <v>2774</v>
      </c>
      <c r="AI449" s="1" t="s">
        <v>72</v>
      </c>
      <c r="AJ449" s="1" t="s">
        <v>72</v>
      </c>
      <c r="AK449" s="1" t="s">
        <v>220</v>
      </c>
      <c r="AL449" s="1" t="s">
        <v>72</v>
      </c>
      <c r="AM449" s="1" t="s">
        <v>72</v>
      </c>
      <c r="AN449" s="3">
        <v>44748</v>
      </c>
      <c r="AO449" s="1" t="s">
        <v>2775</v>
      </c>
      <c r="AP449" s="1" t="s">
        <v>2775</v>
      </c>
      <c r="AQ449" s="1" t="s">
        <v>1675</v>
      </c>
      <c r="AR449" s="1">
        <v>15</v>
      </c>
      <c r="AS449" s="1" t="s">
        <v>742</v>
      </c>
      <c r="AT449" s="1" t="s">
        <v>75</v>
      </c>
      <c r="AU449" s="1" t="s">
        <v>75</v>
      </c>
      <c r="AV449" s="1" t="s">
        <v>88</v>
      </c>
      <c r="AW449" s="1" t="s">
        <v>72</v>
      </c>
      <c r="AX449" s="1" t="s">
        <v>72</v>
      </c>
      <c r="AY449" s="1" t="s">
        <v>2321</v>
      </c>
      <c r="AZ449" s="1" t="s">
        <v>2735</v>
      </c>
      <c r="BA449" s="1" t="s">
        <v>72</v>
      </c>
      <c r="BB449" s="1" t="s">
        <v>160</v>
      </c>
      <c r="BC449" s="1" t="s">
        <v>440</v>
      </c>
    </row>
    <row r="450" spans="1:55" ht="18.600000000000001" customHeight="1">
      <c r="A450" s="1" t="s">
        <v>2784</v>
      </c>
      <c r="B450" s="1">
        <v>220166</v>
      </c>
      <c r="C450" s="1" t="s">
        <v>71</v>
      </c>
      <c r="D450" s="3">
        <v>44749</v>
      </c>
      <c r="E450" s="1" t="s">
        <v>1896</v>
      </c>
      <c r="F450" s="1" t="s">
        <v>2785</v>
      </c>
      <c r="G450" s="1" t="s">
        <v>75</v>
      </c>
      <c r="H450" s="1" t="s">
        <v>2597</v>
      </c>
      <c r="I450" s="1" t="s">
        <v>77</v>
      </c>
      <c r="J450" s="1" t="s">
        <v>78</v>
      </c>
      <c r="K450" s="1" t="s">
        <v>78</v>
      </c>
      <c r="L450" s="1" t="s">
        <v>1898</v>
      </c>
      <c r="M450" s="1" t="s">
        <v>1927</v>
      </c>
      <c r="N450" s="34" t="s">
        <v>72</v>
      </c>
      <c r="O450" s="1" t="s">
        <v>2786</v>
      </c>
      <c r="P450" s="1" t="s">
        <v>813</v>
      </c>
      <c r="Q450" s="1" t="s">
        <v>813</v>
      </c>
      <c r="R450" s="1" t="s">
        <v>9057</v>
      </c>
      <c r="S450" s="1" t="s">
        <v>84</v>
      </c>
      <c r="T450" s="1" t="s">
        <v>72</v>
      </c>
      <c r="U450" s="1" t="s">
        <v>140</v>
      </c>
      <c r="V450" s="1" t="s">
        <v>141</v>
      </c>
      <c r="W450" s="1" t="s">
        <v>126</v>
      </c>
      <c r="X450" s="1">
        <v>61</v>
      </c>
      <c r="Y450" s="1" t="s">
        <v>88</v>
      </c>
      <c r="Z450" s="1">
        <v>3.2</v>
      </c>
      <c r="AA450" s="1" t="s">
        <v>954</v>
      </c>
      <c r="AB450" s="1" t="s">
        <v>90</v>
      </c>
      <c r="AC450" s="1" t="s">
        <v>91</v>
      </c>
      <c r="AD450" s="1" t="s">
        <v>92</v>
      </c>
      <c r="AE450" s="1" t="s">
        <v>72</v>
      </c>
      <c r="AF450" s="1" t="s">
        <v>217</v>
      </c>
      <c r="AG450" s="1">
        <v>2</v>
      </c>
      <c r="AH450" s="21" t="s">
        <v>2288</v>
      </c>
      <c r="AI450" s="1" t="s">
        <v>72</v>
      </c>
      <c r="AJ450" s="1" t="s">
        <v>72</v>
      </c>
      <c r="AK450" s="1" t="s">
        <v>220</v>
      </c>
      <c r="AL450" s="1" t="s">
        <v>72</v>
      </c>
      <c r="AM450" s="1" t="s">
        <v>72</v>
      </c>
      <c r="AN450" s="3">
        <v>44749</v>
      </c>
      <c r="AO450" s="1" t="s">
        <v>2787</v>
      </c>
      <c r="AP450" s="1" t="s">
        <v>2787</v>
      </c>
      <c r="AQ450" s="1" t="s">
        <v>2260</v>
      </c>
      <c r="AR450" s="1">
        <v>15</v>
      </c>
      <c r="AS450" s="1" t="s">
        <v>95</v>
      </c>
      <c r="AT450" s="1" t="s">
        <v>75</v>
      </c>
      <c r="AU450" s="1" t="s">
        <v>75</v>
      </c>
      <c r="AV450" s="1" t="s">
        <v>88</v>
      </c>
      <c r="AW450" s="1" t="s">
        <v>72</v>
      </c>
      <c r="AX450" s="1" t="s">
        <v>72</v>
      </c>
      <c r="AY450" s="1" t="s">
        <v>2321</v>
      </c>
      <c r="AZ450" s="1" t="s">
        <v>2735</v>
      </c>
      <c r="BA450" s="1">
        <v>36</v>
      </c>
      <c r="BB450" s="1" t="s">
        <v>160</v>
      </c>
      <c r="BC450" s="1" t="s">
        <v>707</v>
      </c>
    </row>
    <row r="451" spans="1:55" ht="18.600000000000001" customHeight="1">
      <c r="A451" s="1" t="s">
        <v>2796</v>
      </c>
      <c r="B451" s="1">
        <v>220167</v>
      </c>
      <c r="C451" s="1" t="s">
        <v>71</v>
      </c>
      <c r="D451" s="3">
        <v>44751</v>
      </c>
      <c r="E451" s="1" t="s">
        <v>1896</v>
      </c>
      <c r="F451" s="1" t="s">
        <v>2792</v>
      </c>
      <c r="G451" s="1" t="s">
        <v>75</v>
      </c>
      <c r="H451" s="1" t="s">
        <v>2172</v>
      </c>
      <c r="I451" s="1" t="s">
        <v>77</v>
      </c>
      <c r="J451" s="1" t="s">
        <v>78</v>
      </c>
      <c r="K451" s="1" t="s">
        <v>78</v>
      </c>
      <c r="L451" s="1" t="s">
        <v>1898</v>
      </c>
      <c r="M451" s="1" t="s">
        <v>1927</v>
      </c>
      <c r="N451" s="34" t="s">
        <v>72</v>
      </c>
      <c r="O451" s="25" t="s">
        <v>2639</v>
      </c>
      <c r="P451" s="1" t="s">
        <v>83</v>
      </c>
      <c r="Q451" s="1" t="s">
        <v>123</v>
      </c>
      <c r="R451" s="1" t="s">
        <v>9043</v>
      </c>
      <c r="S451" s="1" t="s">
        <v>84</v>
      </c>
      <c r="T451" s="1" t="s">
        <v>72</v>
      </c>
      <c r="U451" s="1" t="s">
        <v>140</v>
      </c>
      <c r="V451" s="1" t="s">
        <v>181</v>
      </c>
      <c r="W451" s="1" t="s">
        <v>126</v>
      </c>
      <c r="X451" s="1">
        <v>57</v>
      </c>
      <c r="Y451" s="1" t="s">
        <v>88</v>
      </c>
      <c r="Z451" s="1">
        <v>5.5</v>
      </c>
      <c r="AA451" s="1" t="s">
        <v>299</v>
      </c>
      <c r="AB451" s="1" t="s">
        <v>90</v>
      </c>
      <c r="AC451" s="1" t="s">
        <v>91</v>
      </c>
      <c r="AD451" s="1" t="s">
        <v>92</v>
      </c>
      <c r="AE451" s="1" t="s">
        <v>72</v>
      </c>
      <c r="AF451" s="1" t="s">
        <v>72</v>
      </c>
      <c r="AG451" s="1">
        <v>2</v>
      </c>
      <c r="AH451" s="1" t="s">
        <v>255</v>
      </c>
      <c r="AI451" s="1" t="s">
        <v>72</v>
      </c>
      <c r="AJ451" s="1" t="s">
        <v>72</v>
      </c>
      <c r="AK451" s="1" t="s">
        <v>220</v>
      </c>
      <c r="AL451" s="1" t="s">
        <v>72</v>
      </c>
      <c r="AM451" s="1" t="s">
        <v>72</v>
      </c>
      <c r="AN451" s="3">
        <v>44751</v>
      </c>
      <c r="AO451" s="1" t="s">
        <v>2794</v>
      </c>
      <c r="AP451" s="1" t="s">
        <v>2794</v>
      </c>
      <c r="AQ451" s="1" t="s">
        <v>1675</v>
      </c>
      <c r="AR451" s="1">
        <v>15</v>
      </c>
      <c r="AS451" s="1" t="s">
        <v>742</v>
      </c>
      <c r="AT451" s="1" t="s">
        <v>75</v>
      </c>
      <c r="AU451" s="1" t="s">
        <v>75</v>
      </c>
      <c r="AV451" s="1" t="s">
        <v>88</v>
      </c>
      <c r="AW451" s="1" t="s">
        <v>72</v>
      </c>
      <c r="AX451" s="1" t="s">
        <v>72</v>
      </c>
      <c r="AY451" s="1" t="s">
        <v>1343</v>
      </c>
      <c r="AZ451" s="1" t="s">
        <v>2781</v>
      </c>
      <c r="BA451" s="1">
        <v>37</v>
      </c>
      <c r="BB451" s="1" t="s">
        <v>160</v>
      </c>
      <c r="BC451" s="1" t="s">
        <v>2797</v>
      </c>
    </row>
    <row r="452" spans="1:55" ht="18.600000000000001" customHeight="1">
      <c r="A452" s="1" t="s">
        <v>2801</v>
      </c>
      <c r="B452" s="1">
        <v>220168</v>
      </c>
      <c r="C452" s="1" t="s">
        <v>71</v>
      </c>
      <c r="D452" s="3">
        <v>44751</v>
      </c>
      <c r="E452" s="1" t="s">
        <v>1896</v>
      </c>
      <c r="F452" s="1" t="s">
        <v>2802</v>
      </c>
      <c r="G452" s="1" t="s">
        <v>75</v>
      </c>
      <c r="H452" s="1" t="s">
        <v>2012</v>
      </c>
      <c r="I452" s="1" t="s">
        <v>77</v>
      </c>
      <c r="J452" s="1" t="s">
        <v>78</v>
      </c>
      <c r="K452" s="1" t="s">
        <v>78</v>
      </c>
      <c r="L452" s="1" t="s">
        <v>1898</v>
      </c>
      <c r="M452" s="1" t="s">
        <v>1898</v>
      </c>
      <c r="N452" s="34" t="s">
        <v>72</v>
      </c>
      <c r="O452" s="25" t="s">
        <v>2803</v>
      </c>
      <c r="P452" s="1" t="s">
        <v>813</v>
      </c>
      <c r="Q452" s="1" t="s">
        <v>813</v>
      </c>
      <c r="R452" s="1" t="s">
        <v>9057</v>
      </c>
      <c r="S452" s="1" t="s">
        <v>152</v>
      </c>
      <c r="T452" s="1" t="s">
        <v>1370</v>
      </c>
      <c r="U452" s="1" t="s">
        <v>153</v>
      </c>
      <c r="V452" s="1" t="s">
        <v>164</v>
      </c>
      <c r="W452" s="1" t="s">
        <v>126</v>
      </c>
      <c r="X452" s="1">
        <v>52</v>
      </c>
      <c r="Y452" s="1" t="s">
        <v>88</v>
      </c>
      <c r="Z452" s="1">
        <v>5.0999999999999996</v>
      </c>
      <c r="AA452" s="1" t="s">
        <v>2344</v>
      </c>
      <c r="AB452" s="1" t="s">
        <v>90</v>
      </c>
      <c r="AC452" s="1" t="s">
        <v>91</v>
      </c>
      <c r="AD452" s="1" t="s">
        <v>216</v>
      </c>
      <c r="AE452" s="1" t="s">
        <v>72</v>
      </c>
      <c r="AF452" s="1" t="s">
        <v>254</v>
      </c>
      <c r="AG452" s="1">
        <v>3</v>
      </c>
      <c r="AH452" s="21" t="s">
        <v>2804</v>
      </c>
      <c r="AI452" s="1">
        <v>3</v>
      </c>
      <c r="AJ452" s="1" t="s">
        <v>2805</v>
      </c>
      <c r="AK452" s="1" t="s">
        <v>2726</v>
      </c>
      <c r="AL452" s="1" t="s">
        <v>72</v>
      </c>
      <c r="AM452" s="1" t="s">
        <v>72</v>
      </c>
      <c r="AN452" s="3">
        <v>44751</v>
      </c>
      <c r="AO452" s="1" t="s">
        <v>2806</v>
      </c>
      <c r="AP452" s="1" t="s">
        <v>2806</v>
      </c>
      <c r="AQ452" s="1" t="s">
        <v>1794</v>
      </c>
      <c r="AR452" s="1">
        <v>15</v>
      </c>
      <c r="AS452" s="1" t="s">
        <v>742</v>
      </c>
      <c r="AT452" s="1" t="s">
        <v>75</v>
      </c>
      <c r="AU452" s="1" t="s">
        <v>72</v>
      </c>
      <c r="AV452" s="1" t="s">
        <v>88</v>
      </c>
      <c r="AW452" s="1" t="s">
        <v>72</v>
      </c>
      <c r="AX452" s="1" t="s">
        <v>72</v>
      </c>
      <c r="AY452" s="1" t="s">
        <v>2656</v>
      </c>
      <c r="AZ452" s="38" t="s">
        <v>2807</v>
      </c>
      <c r="BA452" s="1">
        <v>56</v>
      </c>
      <c r="BB452" s="1" t="s">
        <v>918</v>
      </c>
      <c r="BC452" s="1"/>
    </row>
    <row r="453" spans="1:55" ht="18.600000000000001" customHeight="1">
      <c r="A453" s="1" t="s">
        <v>2820</v>
      </c>
      <c r="B453" s="1">
        <v>220169</v>
      </c>
      <c r="C453" s="1" t="s">
        <v>71</v>
      </c>
      <c r="D453" s="3">
        <v>44751</v>
      </c>
      <c r="E453" s="1" t="s">
        <v>1896</v>
      </c>
      <c r="F453" s="1" t="s">
        <v>2811</v>
      </c>
      <c r="G453" s="1" t="s">
        <v>75</v>
      </c>
      <c r="H453" s="1" t="s">
        <v>2597</v>
      </c>
      <c r="I453" s="1" t="s">
        <v>77</v>
      </c>
      <c r="J453" s="1" t="s">
        <v>78</v>
      </c>
      <c r="K453" s="1" t="s">
        <v>78</v>
      </c>
      <c r="L453" s="1" t="s">
        <v>1898</v>
      </c>
      <c r="M453" s="1" t="s">
        <v>1898</v>
      </c>
      <c r="N453" s="34" t="s">
        <v>72</v>
      </c>
      <c r="O453" s="75" t="s">
        <v>72</v>
      </c>
      <c r="P453" s="1" t="s">
        <v>778</v>
      </c>
      <c r="Q453" s="1" t="s">
        <v>779</v>
      </c>
      <c r="R453" s="1" t="s">
        <v>9036</v>
      </c>
      <c r="S453" s="1" t="s">
        <v>84</v>
      </c>
      <c r="T453" s="1" t="s">
        <v>72</v>
      </c>
      <c r="U453" s="1" t="s">
        <v>140</v>
      </c>
      <c r="V453" s="1" t="s">
        <v>140</v>
      </c>
      <c r="W453" s="1" t="s">
        <v>87</v>
      </c>
      <c r="X453" s="1">
        <v>45</v>
      </c>
      <c r="Y453" s="1" t="s">
        <v>88</v>
      </c>
      <c r="Z453" s="1">
        <v>5.3</v>
      </c>
      <c r="AA453" s="1" t="s">
        <v>2344</v>
      </c>
      <c r="AB453" s="1" t="s">
        <v>90</v>
      </c>
      <c r="AC453" s="1" t="s">
        <v>91</v>
      </c>
      <c r="AD453" s="1" t="s">
        <v>92</v>
      </c>
      <c r="AE453" s="1" t="s">
        <v>72</v>
      </c>
      <c r="AF453" s="1" t="s">
        <v>217</v>
      </c>
      <c r="AG453" s="1" t="s">
        <v>72</v>
      </c>
      <c r="AH453" s="43" t="s">
        <v>2813</v>
      </c>
      <c r="AI453" s="1" t="s">
        <v>72</v>
      </c>
      <c r="AJ453" s="1" t="s">
        <v>72</v>
      </c>
      <c r="AK453" s="1" t="s">
        <v>220</v>
      </c>
      <c r="AL453" s="1" t="s">
        <v>72</v>
      </c>
      <c r="AM453" s="1" t="s">
        <v>72</v>
      </c>
      <c r="AN453" s="3">
        <v>44751</v>
      </c>
      <c r="AO453" s="4" t="s">
        <v>2120</v>
      </c>
      <c r="AP453" s="4" t="s">
        <v>2120</v>
      </c>
      <c r="AQ453" s="1" t="s">
        <v>2260</v>
      </c>
      <c r="AR453" s="1">
        <v>15</v>
      </c>
      <c r="AS453" s="1" t="s">
        <v>2814</v>
      </c>
      <c r="AT453" s="1" t="s">
        <v>75</v>
      </c>
      <c r="AU453" s="1" t="s">
        <v>75</v>
      </c>
      <c r="AV453" s="1" t="s">
        <v>88</v>
      </c>
      <c r="AW453" s="1" t="s">
        <v>72</v>
      </c>
      <c r="AX453" s="1" t="s">
        <v>72</v>
      </c>
      <c r="AY453" s="1" t="s">
        <v>2821</v>
      </c>
      <c r="AZ453" s="1" t="s">
        <v>2822</v>
      </c>
      <c r="BA453" s="1">
        <v>28</v>
      </c>
      <c r="BB453" s="21" t="s">
        <v>100</v>
      </c>
      <c r="BC453" s="1"/>
    </row>
    <row r="454" spans="1:55" ht="18.600000000000001" customHeight="1">
      <c r="A454" s="1" t="s">
        <v>2828</v>
      </c>
      <c r="B454" s="1">
        <v>220170</v>
      </c>
      <c r="C454" s="1" t="s">
        <v>71</v>
      </c>
      <c r="D454" s="3">
        <v>44753</v>
      </c>
      <c r="E454" s="1" t="s">
        <v>1896</v>
      </c>
      <c r="F454" s="1" t="s">
        <v>2824</v>
      </c>
      <c r="G454" s="1" t="s">
        <v>75</v>
      </c>
      <c r="H454" s="1" t="s">
        <v>617</v>
      </c>
      <c r="I454" s="1" t="s">
        <v>77</v>
      </c>
      <c r="J454" s="1" t="s">
        <v>78</v>
      </c>
      <c r="K454" s="1" t="s">
        <v>78</v>
      </c>
      <c r="L454" s="1" t="s">
        <v>1898</v>
      </c>
      <c r="M454" s="1" t="s">
        <v>1898</v>
      </c>
      <c r="N454" s="34" t="s">
        <v>72</v>
      </c>
      <c r="O454" s="1" t="s">
        <v>2829</v>
      </c>
      <c r="P454" s="1" t="s">
        <v>778</v>
      </c>
      <c r="Q454" s="1" t="s">
        <v>779</v>
      </c>
      <c r="R454" s="1" t="s">
        <v>9036</v>
      </c>
      <c r="S454" s="1" t="s">
        <v>84</v>
      </c>
      <c r="T454" s="1" t="s">
        <v>72</v>
      </c>
      <c r="U454" s="1" t="s">
        <v>140</v>
      </c>
      <c r="V454" s="1" t="s">
        <v>140</v>
      </c>
      <c r="W454" s="1" t="s">
        <v>126</v>
      </c>
      <c r="X454" s="1">
        <v>51</v>
      </c>
      <c r="Y454" s="1" t="s">
        <v>88</v>
      </c>
      <c r="Z454" s="1">
        <v>5.2</v>
      </c>
      <c r="AA454" s="1" t="s">
        <v>2344</v>
      </c>
      <c r="AB454" s="1" t="s">
        <v>90</v>
      </c>
      <c r="AC454" s="1" t="s">
        <v>91</v>
      </c>
      <c r="AD454" s="1" t="s">
        <v>92</v>
      </c>
      <c r="AE454" s="1" t="s">
        <v>72</v>
      </c>
      <c r="AF454" s="1" t="s">
        <v>217</v>
      </c>
      <c r="AG454" s="1" t="s">
        <v>72</v>
      </c>
      <c r="AH454" s="43" t="s">
        <v>2826</v>
      </c>
      <c r="AI454" s="1" t="s">
        <v>72</v>
      </c>
      <c r="AJ454" s="1" t="s">
        <v>72</v>
      </c>
      <c r="AK454" s="1" t="s">
        <v>220</v>
      </c>
      <c r="AL454" s="1" t="s">
        <v>72</v>
      </c>
      <c r="AM454" s="1" t="s">
        <v>72</v>
      </c>
      <c r="AN454" s="3">
        <v>44753</v>
      </c>
      <c r="AO454" s="1" t="s">
        <v>2827</v>
      </c>
      <c r="AP454" s="1" t="s">
        <v>2827</v>
      </c>
      <c r="AQ454" s="1" t="s">
        <v>2260</v>
      </c>
      <c r="AR454" s="1">
        <v>15</v>
      </c>
      <c r="AS454" s="1" t="s">
        <v>95</v>
      </c>
      <c r="AT454" s="1" t="s">
        <v>75</v>
      </c>
      <c r="AU454" s="1" t="s">
        <v>88</v>
      </c>
      <c r="AV454" s="1" t="s">
        <v>88</v>
      </c>
      <c r="AW454" s="1" t="s">
        <v>72</v>
      </c>
      <c r="AX454" s="1" t="s">
        <v>72</v>
      </c>
      <c r="AY454" s="1" t="s">
        <v>2830</v>
      </c>
      <c r="AZ454" s="1" t="s">
        <v>2831</v>
      </c>
      <c r="BA454" s="1">
        <v>14</v>
      </c>
      <c r="BB454" s="21" t="s">
        <v>100</v>
      </c>
      <c r="BC454" s="1"/>
    </row>
    <row r="455" spans="1:55" ht="18.600000000000001" customHeight="1">
      <c r="A455" s="1" t="s">
        <v>2832</v>
      </c>
      <c r="B455" s="1">
        <v>220171</v>
      </c>
      <c r="C455" s="1" t="s">
        <v>71</v>
      </c>
      <c r="D455" s="3">
        <v>44754</v>
      </c>
      <c r="E455" s="1" t="s">
        <v>1896</v>
      </c>
      <c r="F455" s="1" t="s">
        <v>2833</v>
      </c>
      <c r="G455" s="1" t="s">
        <v>75</v>
      </c>
      <c r="H455" s="1" t="s">
        <v>2597</v>
      </c>
      <c r="I455" s="1" t="s">
        <v>77</v>
      </c>
      <c r="J455" s="1" t="s">
        <v>78</v>
      </c>
      <c r="K455" s="1" t="s">
        <v>78</v>
      </c>
      <c r="L455" s="1" t="s">
        <v>1898</v>
      </c>
      <c r="M455" s="1" t="s">
        <v>1898</v>
      </c>
      <c r="N455" s="34" t="s">
        <v>72</v>
      </c>
      <c r="O455" s="1" t="s">
        <v>2834</v>
      </c>
      <c r="P455" s="1" t="s">
        <v>813</v>
      </c>
      <c r="Q455" s="1" t="s">
        <v>813</v>
      </c>
      <c r="R455" s="1" t="s">
        <v>9057</v>
      </c>
      <c r="S455" s="1" t="s">
        <v>84</v>
      </c>
      <c r="T455" s="1" t="s">
        <v>72</v>
      </c>
      <c r="U455" s="1" t="s">
        <v>85</v>
      </c>
      <c r="V455" s="1" t="s">
        <v>2835</v>
      </c>
      <c r="W455" s="1" t="s">
        <v>87</v>
      </c>
      <c r="X455" s="1">
        <v>57</v>
      </c>
      <c r="Y455" s="1" t="s">
        <v>88</v>
      </c>
      <c r="Z455" s="1">
        <v>5.0999999999999996</v>
      </c>
      <c r="AA455" s="1" t="s">
        <v>954</v>
      </c>
      <c r="AB455" s="1" t="s">
        <v>90</v>
      </c>
      <c r="AC455" s="1" t="s">
        <v>91</v>
      </c>
      <c r="AD455" s="1" t="s">
        <v>92</v>
      </c>
      <c r="AE455" s="1" t="s">
        <v>72</v>
      </c>
      <c r="AF455" s="1" t="s">
        <v>229</v>
      </c>
      <c r="AG455" s="1">
        <v>2</v>
      </c>
      <c r="AH455" s="21" t="s">
        <v>933</v>
      </c>
      <c r="AI455" s="1" t="s">
        <v>72</v>
      </c>
      <c r="AJ455" s="1" t="s">
        <v>72</v>
      </c>
      <c r="AK455" s="1" t="s">
        <v>220</v>
      </c>
      <c r="AL455" s="1" t="s">
        <v>72</v>
      </c>
      <c r="AM455" s="1" t="s">
        <v>72</v>
      </c>
      <c r="AN455" s="3">
        <v>44754</v>
      </c>
      <c r="AO455" s="1" t="s">
        <v>2836</v>
      </c>
      <c r="AP455" s="1" t="s">
        <v>2836</v>
      </c>
      <c r="AQ455" s="1" t="s">
        <v>2382</v>
      </c>
      <c r="AR455" s="1">
        <v>15</v>
      </c>
      <c r="AS455" s="1" t="s">
        <v>183</v>
      </c>
      <c r="AT455" s="1" t="s">
        <v>75</v>
      </c>
      <c r="AU455" s="1" t="s">
        <v>75</v>
      </c>
      <c r="AV455" s="1" t="s">
        <v>88</v>
      </c>
      <c r="AW455" s="1" t="s">
        <v>72</v>
      </c>
      <c r="AX455" s="1" t="s">
        <v>72</v>
      </c>
      <c r="AY455" s="1" t="s">
        <v>2321</v>
      </c>
      <c r="AZ455" s="1" t="s">
        <v>2822</v>
      </c>
      <c r="BA455" s="1">
        <v>35</v>
      </c>
      <c r="BB455" s="21" t="s">
        <v>100</v>
      </c>
      <c r="BC455" s="1"/>
    </row>
    <row r="456" spans="1:55" ht="18.600000000000001" customHeight="1">
      <c r="A456" s="1" t="s">
        <v>2848</v>
      </c>
      <c r="B456" s="1">
        <v>220173</v>
      </c>
      <c r="C456" s="1" t="s">
        <v>71</v>
      </c>
      <c r="D456" s="3">
        <v>44755</v>
      </c>
      <c r="E456" s="1" t="s">
        <v>1896</v>
      </c>
      <c r="F456" s="1" t="s">
        <v>2844</v>
      </c>
      <c r="G456" s="1" t="s">
        <v>75</v>
      </c>
      <c r="H456" s="1" t="s">
        <v>2597</v>
      </c>
      <c r="I456" s="1" t="s">
        <v>77</v>
      </c>
      <c r="J456" s="1" t="s">
        <v>78</v>
      </c>
      <c r="K456" s="1" t="s">
        <v>78</v>
      </c>
      <c r="L456" s="1" t="s">
        <v>1898</v>
      </c>
      <c r="M456" s="1" t="s">
        <v>1898</v>
      </c>
      <c r="N456" s="34" t="s">
        <v>72</v>
      </c>
      <c r="O456" s="1" t="s">
        <v>2845</v>
      </c>
      <c r="P456" s="1" t="s">
        <v>778</v>
      </c>
      <c r="Q456" s="1" t="s">
        <v>779</v>
      </c>
      <c r="R456" s="1" t="s">
        <v>9036</v>
      </c>
      <c r="S456" s="1" t="s">
        <v>84</v>
      </c>
      <c r="T456" s="1" t="s">
        <v>72</v>
      </c>
      <c r="U456" s="1" t="s">
        <v>140</v>
      </c>
      <c r="V456" s="1" t="s">
        <v>140</v>
      </c>
      <c r="W456" s="1" t="s">
        <v>126</v>
      </c>
      <c r="X456" s="1">
        <v>65</v>
      </c>
      <c r="Y456" s="1" t="s">
        <v>88</v>
      </c>
      <c r="Z456" s="1">
        <v>5.3</v>
      </c>
      <c r="AA456" s="1" t="s">
        <v>2344</v>
      </c>
      <c r="AB456" s="1" t="s">
        <v>90</v>
      </c>
      <c r="AC456" s="1" t="s">
        <v>91</v>
      </c>
      <c r="AD456" s="1" t="s">
        <v>92</v>
      </c>
      <c r="AE456" s="1" t="s">
        <v>72</v>
      </c>
      <c r="AF456" s="1" t="s">
        <v>229</v>
      </c>
      <c r="AG456" s="1" t="s">
        <v>72</v>
      </c>
      <c r="AH456" s="43" t="s">
        <v>2611</v>
      </c>
      <c r="AI456" s="1" t="s">
        <v>72</v>
      </c>
      <c r="AJ456" s="1" t="s">
        <v>72</v>
      </c>
      <c r="AK456" s="1" t="s">
        <v>220</v>
      </c>
      <c r="AL456" s="1" t="s">
        <v>72</v>
      </c>
      <c r="AM456" s="1" t="s">
        <v>72</v>
      </c>
      <c r="AN456" s="3">
        <v>44755</v>
      </c>
      <c r="AO456" s="1" t="s">
        <v>2846</v>
      </c>
      <c r="AP456" s="1" t="s">
        <v>2846</v>
      </c>
      <c r="AQ456" s="1" t="s">
        <v>1675</v>
      </c>
      <c r="AR456" s="1">
        <v>15</v>
      </c>
      <c r="AS456" s="1" t="s">
        <v>95</v>
      </c>
      <c r="AT456" s="1" t="s">
        <v>75</v>
      </c>
      <c r="AU456" s="1" t="s">
        <v>75</v>
      </c>
      <c r="AV456" s="1" t="s">
        <v>88</v>
      </c>
      <c r="AW456" s="1" t="s">
        <v>72</v>
      </c>
      <c r="AX456" s="1" t="s">
        <v>72</v>
      </c>
      <c r="AY456" s="1" t="s">
        <v>2849</v>
      </c>
      <c r="AZ456" s="1" t="s">
        <v>2735</v>
      </c>
      <c r="BA456" s="1">
        <v>21</v>
      </c>
      <c r="BB456" s="21" t="s">
        <v>100</v>
      </c>
      <c r="BC456" s="1"/>
    </row>
    <row r="457" spans="1:55" ht="18.600000000000001" customHeight="1">
      <c r="A457" s="1" t="s">
        <v>2837</v>
      </c>
      <c r="B457" s="1">
        <v>220172</v>
      </c>
      <c r="C457" s="1" t="s">
        <v>71</v>
      </c>
      <c r="D457" s="3">
        <v>44755</v>
      </c>
      <c r="E457" s="1" t="s">
        <v>2302</v>
      </c>
      <c r="F457" s="1" t="s">
        <v>2838</v>
      </c>
      <c r="G457" s="1" t="s">
        <v>75</v>
      </c>
      <c r="H457" s="1" t="s">
        <v>2597</v>
      </c>
      <c r="I457" s="1" t="s">
        <v>77</v>
      </c>
      <c r="J457" s="1" t="s">
        <v>78</v>
      </c>
      <c r="K457" s="1" t="s">
        <v>78</v>
      </c>
      <c r="L457" s="1" t="s">
        <v>1898</v>
      </c>
      <c r="M457" s="1" t="s">
        <v>139</v>
      </c>
      <c r="N457" s="1" t="s">
        <v>2685</v>
      </c>
      <c r="O457" s="25" t="s">
        <v>2839</v>
      </c>
      <c r="P457" s="1" t="s">
        <v>2307</v>
      </c>
      <c r="Q457" s="1" t="s">
        <v>2307</v>
      </c>
      <c r="R457" s="1" t="s">
        <v>2363</v>
      </c>
      <c r="S457" s="1" t="s">
        <v>84</v>
      </c>
      <c r="T457" s="1" t="s">
        <v>72</v>
      </c>
      <c r="U457" s="1" t="s">
        <v>124</v>
      </c>
      <c r="V457" s="1" t="s">
        <v>125</v>
      </c>
      <c r="W457" s="1" t="s">
        <v>87</v>
      </c>
      <c r="X457" s="1">
        <v>53</v>
      </c>
      <c r="Y457" s="1" t="s">
        <v>88</v>
      </c>
      <c r="Z457" s="1">
        <v>5</v>
      </c>
      <c r="AA457" s="1" t="s">
        <v>954</v>
      </c>
      <c r="AB457" s="1" t="s">
        <v>90</v>
      </c>
      <c r="AC457" s="1" t="s">
        <v>91</v>
      </c>
      <c r="AD457" s="1" t="s">
        <v>92</v>
      </c>
      <c r="AE457" s="1" t="s">
        <v>72</v>
      </c>
      <c r="AF457" s="1" t="s">
        <v>217</v>
      </c>
      <c r="AG457" s="1">
        <v>4</v>
      </c>
      <c r="AH457" s="1" t="s">
        <v>2710</v>
      </c>
      <c r="AI457" s="1" t="s">
        <v>72</v>
      </c>
      <c r="AJ457" s="1" t="s">
        <v>72</v>
      </c>
      <c r="AK457" s="1" t="s">
        <v>220</v>
      </c>
      <c r="AL457" s="1" t="s">
        <v>72</v>
      </c>
      <c r="AM457" s="1" t="s">
        <v>72</v>
      </c>
      <c r="AN457" s="3">
        <v>44755</v>
      </c>
      <c r="AO457" s="1" t="s">
        <v>2840</v>
      </c>
      <c r="AP457" s="1" t="s">
        <v>2840</v>
      </c>
      <c r="AQ457" s="1" t="s">
        <v>2382</v>
      </c>
      <c r="AR457" s="1">
        <v>15</v>
      </c>
      <c r="AS457" s="1" t="s">
        <v>183</v>
      </c>
      <c r="AT457" s="1" t="s">
        <v>88</v>
      </c>
      <c r="AU457" s="1" t="s">
        <v>88</v>
      </c>
      <c r="AV457" s="1" t="s">
        <v>88</v>
      </c>
      <c r="AW457" s="1" t="s">
        <v>72</v>
      </c>
      <c r="AX457" s="1" t="s">
        <v>72</v>
      </c>
      <c r="AY457" s="1" t="s">
        <v>2841</v>
      </c>
      <c r="AZ457" s="1" t="s">
        <v>2842</v>
      </c>
      <c r="BA457" s="1">
        <v>62</v>
      </c>
      <c r="BB457" s="21" t="s">
        <v>100</v>
      </c>
      <c r="BC457" s="1"/>
    </row>
    <row r="458" spans="1:55" ht="18.600000000000001" customHeight="1">
      <c r="A458" s="1" t="s">
        <v>2852</v>
      </c>
      <c r="B458" s="1">
        <v>220174</v>
      </c>
      <c r="C458" s="1" t="s">
        <v>71</v>
      </c>
      <c r="D458" s="3">
        <v>44757</v>
      </c>
      <c r="E458" s="1" t="s">
        <v>1896</v>
      </c>
      <c r="F458" s="1" t="s">
        <v>2853</v>
      </c>
      <c r="G458" s="1" t="s">
        <v>75</v>
      </c>
      <c r="H458" s="1" t="s">
        <v>2597</v>
      </c>
      <c r="I458" s="1" t="s">
        <v>77</v>
      </c>
      <c r="J458" s="1" t="s">
        <v>78</v>
      </c>
      <c r="K458" s="1" t="s">
        <v>78</v>
      </c>
      <c r="L458" s="1" t="s">
        <v>1898</v>
      </c>
      <c r="M458" s="1" t="s">
        <v>1927</v>
      </c>
      <c r="N458" s="34" t="s">
        <v>72</v>
      </c>
      <c r="O458" s="1" t="s">
        <v>2854</v>
      </c>
      <c r="P458" s="1" t="s">
        <v>83</v>
      </c>
      <c r="Q458" s="1" t="s">
        <v>123</v>
      </c>
      <c r="R458" s="1" t="s">
        <v>9043</v>
      </c>
      <c r="S458" s="1" t="s">
        <v>84</v>
      </c>
      <c r="T458" s="1" t="s">
        <v>72</v>
      </c>
      <c r="U458" s="1" t="s">
        <v>2855</v>
      </c>
      <c r="V458" s="1" t="s">
        <v>2856</v>
      </c>
      <c r="W458" s="1" t="s">
        <v>87</v>
      </c>
      <c r="X458" s="1">
        <v>55</v>
      </c>
      <c r="Y458" s="1" t="s">
        <v>88</v>
      </c>
      <c r="Z458" s="1">
        <v>4.0999999999999996</v>
      </c>
      <c r="AA458" s="1" t="s">
        <v>954</v>
      </c>
      <c r="AB458" s="1" t="s">
        <v>90</v>
      </c>
      <c r="AC458" s="1" t="s">
        <v>91</v>
      </c>
      <c r="AD458" s="1" t="s">
        <v>92</v>
      </c>
      <c r="AE458" s="1" t="s">
        <v>72</v>
      </c>
      <c r="AF458" s="1" t="s">
        <v>72</v>
      </c>
      <c r="AG458" s="1">
        <v>2</v>
      </c>
      <c r="AH458" s="1" t="s">
        <v>519</v>
      </c>
      <c r="AI458" s="1" t="s">
        <v>72</v>
      </c>
      <c r="AJ458" s="1" t="s">
        <v>72</v>
      </c>
      <c r="AK458" s="1" t="s">
        <v>220</v>
      </c>
      <c r="AL458" s="1" t="s">
        <v>72</v>
      </c>
      <c r="AM458" s="1" t="s">
        <v>72</v>
      </c>
      <c r="AN458" s="3">
        <v>44757</v>
      </c>
      <c r="AO458" s="1" t="s">
        <v>2857</v>
      </c>
      <c r="AP458" s="1" t="s">
        <v>2857</v>
      </c>
      <c r="AQ458" s="1" t="s">
        <v>2382</v>
      </c>
      <c r="AR458" s="1">
        <v>15</v>
      </c>
      <c r="AS458" s="1" t="s">
        <v>183</v>
      </c>
      <c r="AT458" s="1" t="s">
        <v>75</v>
      </c>
      <c r="AU458" s="1" t="s">
        <v>75</v>
      </c>
      <c r="AV458" s="1" t="s">
        <v>88</v>
      </c>
      <c r="AW458" s="1" t="s">
        <v>72</v>
      </c>
      <c r="AX458" s="1" t="s">
        <v>72</v>
      </c>
      <c r="AY458" s="1" t="s">
        <v>2321</v>
      </c>
      <c r="AZ458" s="1" t="s">
        <v>2858</v>
      </c>
      <c r="BA458" s="1">
        <v>49</v>
      </c>
      <c r="BB458" s="1" t="s">
        <v>160</v>
      </c>
      <c r="BC458" s="1" t="s">
        <v>707</v>
      </c>
    </row>
    <row r="459" spans="1:55" ht="18.600000000000001" customHeight="1">
      <c r="A459" s="1" t="s">
        <v>2874</v>
      </c>
      <c r="B459" s="1">
        <v>220176</v>
      </c>
      <c r="C459" s="1" t="s">
        <v>71</v>
      </c>
      <c r="D459" s="3">
        <v>44757</v>
      </c>
      <c r="E459" s="1" t="s">
        <v>2302</v>
      </c>
      <c r="F459" s="1" t="s">
        <v>2869</v>
      </c>
      <c r="G459" s="1" t="s">
        <v>75</v>
      </c>
      <c r="H459" s="1" t="s">
        <v>2597</v>
      </c>
      <c r="I459" s="1" t="s">
        <v>77</v>
      </c>
      <c r="J459" s="1" t="s">
        <v>78</v>
      </c>
      <c r="K459" s="1" t="s">
        <v>78</v>
      </c>
      <c r="L459" s="1" t="s">
        <v>1898</v>
      </c>
      <c r="M459" s="1" t="s">
        <v>1898</v>
      </c>
      <c r="N459" s="34" t="s">
        <v>72</v>
      </c>
      <c r="O459" s="1" t="s">
        <v>2875</v>
      </c>
      <c r="P459" s="1" t="s">
        <v>2307</v>
      </c>
      <c r="Q459" s="1" t="s">
        <v>2307</v>
      </c>
      <c r="R459" s="1" t="s">
        <v>2363</v>
      </c>
      <c r="S459" s="1" t="s">
        <v>84</v>
      </c>
      <c r="T459" s="1" t="s">
        <v>72</v>
      </c>
      <c r="U459" s="1" t="s">
        <v>140</v>
      </c>
      <c r="V459" s="1" t="s">
        <v>181</v>
      </c>
      <c r="W459" s="1" t="s">
        <v>126</v>
      </c>
      <c r="X459" s="1">
        <v>39</v>
      </c>
      <c r="Y459" s="1" t="s">
        <v>88</v>
      </c>
      <c r="Z459" s="1">
        <v>5.0999999999999996</v>
      </c>
      <c r="AA459" s="1" t="s">
        <v>299</v>
      </c>
      <c r="AB459" s="1" t="s">
        <v>90</v>
      </c>
      <c r="AC459" s="1" t="s">
        <v>91</v>
      </c>
      <c r="AD459" s="1" t="s">
        <v>92</v>
      </c>
      <c r="AE459" s="1" t="s">
        <v>72</v>
      </c>
      <c r="AF459" s="1" t="s">
        <v>217</v>
      </c>
      <c r="AG459" s="1">
        <v>4</v>
      </c>
      <c r="AH459" s="1" t="s">
        <v>1218</v>
      </c>
      <c r="AI459" s="1" t="s">
        <v>72</v>
      </c>
      <c r="AJ459" s="1" t="s">
        <v>72</v>
      </c>
      <c r="AK459" s="1" t="s">
        <v>220</v>
      </c>
      <c r="AL459" s="1" t="s">
        <v>72</v>
      </c>
      <c r="AM459" s="1" t="s">
        <v>72</v>
      </c>
      <c r="AN459" s="3">
        <v>44757</v>
      </c>
      <c r="AO459" s="1" t="s">
        <v>2871</v>
      </c>
      <c r="AP459" s="1" t="s">
        <v>2871</v>
      </c>
      <c r="AQ459" s="1" t="s">
        <v>1675</v>
      </c>
      <c r="AR459" s="1">
        <v>15</v>
      </c>
      <c r="AS459" s="1" t="s">
        <v>742</v>
      </c>
      <c r="AT459" s="1" t="s">
        <v>75</v>
      </c>
      <c r="AU459" s="1" t="s">
        <v>75</v>
      </c>
      <c r="AV459" s="1" t="s">
        <v>88</v>
      </c>
      <c r="AW459" s="1" t="s">
        <v>72</v>
      </c>
      <c r="AX459" s="1" t="s">
        <v>72</v>
      </c>
      <c r="AY459" s="1" t="s">
        <v>2321</v>
      </c>
      <c r="AZ459" s="1" t="s">
        <v>2858</v>
      </c>
      <c r="BA459" s="1">
        <v>59</v>
      </c>
      <c r="BB459" s="21" t="s">
        <v>100</v>
      </c>
      <c r="BC459" s="1"/>
    </row>
    <row r="460" spans="1:55" ht="18.600000000000001" customHeight="1">
      <c r="A460" s="1" t="s">
        <v>2878</v>
      </c>
      <c r="B460" s="1">
        <v>220177</v>
      </c>
      <c r="C460" s="1" t="s">
        <v>71</v>
      </c>
      <c r="D460" s="3">
        <v>44757</v>
      </c>
      <c r="E460" s="1" t="s">
        <v>1896</v>
      </c>
      <c r="F460" s="1" t="s">
        <v>2879</v>
      </c>
      <c r="G460" s="1" t="s">
        <v>75</v>
      </c>
      <c r="H460" s="1" t="s">
        <v>2597</v>
      </c>
      <c r="I460" s="1" t="s">
        <v>77</v>
      </c>
      <c r="J460" s="1" t="s">
        <v>78</v>
      </c>
      <c r="K460" s="1" t="s">
        <v>78</v>
      </c>
      <c r="L460" s="1" t="s">
        <v>1898</v>
      </c>
      <c r="M460" s="1" t="s">
        <v>1898</v>
      </c>
      <c r="N460" s="34" t="s">
        <v>72</v>
      </c>
      <c r="O460" s="1" t="s">
        <v>2880</v>
      </c>
      <c r="P460" s="1" t="s">
        <v>778</v>
      </c>
      <c r="Q460" s="1" t="s">
        <v>779</v>
      </c>
      <c r="R460" s="1" t="s">
        <v>9036</v>
      </c>
      <c r="S460" s="1" t="s">
        <v>84</v>
      </c>
      <c r="T460" s="1" t="s">
        <v>72</v>
      </c>
      <c r="U460" s="1" t="s">
        <v>140</v>
      </c>
      <c r="V460" s="1" t="s">
        <v>140</v>
      </c>
      <c r="W460" s="1" t="s">
        <v>126</v>
      </c>
      <c r="X460" s="1">
        <v>60</v>
      </c>
      <c r="Y460" s="1" t="s">
        <v>88</v>
      </c>
      <c r="Z460" s="1">
        <v>5.4</v>
      </c>
      <c r="AA460" s="1" t="s">
        <v>2344</v>
      </c>
      <c r="AB460" s="1" t="s">
        <v>90</v>
      </c>
      <c r="AC460" s="1" t="s">
        <v>91</v>
      </c>
      <c r="AD460" s="1" t="s">
        <v>92</v>
      </c>
      <c r="AE460" s="1" t="s">
        <v>72</v>
      </c>
      <c r="AF460" s="1" t="s">
        <v>217</v>
      </c>
      <c r="AG460" s="1" t="s">
        <v>72</v>
      </c>
      <c r="AH460" s="43" t="s">
        <v>2881</v>
      </c>
      <c r="AI460" s="1" t="s">
        <v>72</v>
      </c>
      <c r="AJ460" s="1" t="s">
        <v>72</v>
      </c>
      <c r="AK460" s="1" t="s">
        <v>220</v>
      </c>
      <c r="AL460" s="1" t="s">
        <v>72</v>
      </c>
      <c r="AM460" s="1" t="s">
        <v>72</v>
      </c>
      <c r="AN460" s="3">
        <v>44757</v>
      </c>
      <c r="AO460" s="1" t="s">
        <v>2882</v>
      </c>
      <c r="AP460" s="1" t="s">
        <v>2882</v>
      </c>
      <c r="AQ460" s="1" t="s">
        <v>1794</v>
      </c>
      <c r="AR460" s="1">
        <v>15</v>
      </c>
      <c r="AS460" s="1" t="s">
        <v>183</v>
      </c>
      <c r="AT460" s="1" t="s">
        <v>75</v>
      </c>
      <c r="AU460" s="1" t="s">
        <v>75</v>
      </c>
      <c r="AV460" s="1" t="s">
        <v>88</v>
      </c>
      <c r="AW460" s="1" t="s">
        <v>72</v>
      </c>
      <c r="AX460" s="1" t="s">
        <v>72</v>
      </c>
      <c r="AY460" s="1" t="s">
        <v>2321</v>
      </c>
      <c r="AZ460" s="1" t="s">
        <v>2883</v>
      </c>
      <c r="BA460" s="1">
        <v>28</v>
      </c>
      <c r="BB460" s="21" t="s">
        <v>100</v>
      </c>
      <c r="BC460" s="1"/>
    </row>
    <row r="461" spans="1:55" ht="18.600000000000001" customHeight="1">
      <c r="A461" s="1" t="s">
        <v>2863</v>
      </c>
      <c r="B461" s="1">
        <v>220175</v>
      </c>
      <c r="C461" s="1" t="s">
        <v>71</v>
      </c>
      <c r="D461" s="3">
        <v>44757</v>
      </c>
      <c r="E461" s="1" t="s">
        <v>1896</v>
      </c>
      <c r="F461" s="1" t="s">
        <v>2864</v>
      </c>
      <c r="G461" s="1" t="s">
        <v>75</v>
      </c>
      <c r="H461" s="1" t="s">
        <v>2597</v>
      </c>
      <c r="I461" s="1" t="s">
        <v>77</v>
      </c>
      <c r="J461" s="1" t="s">
        <v>78</v>
      </c>
      <c r="K461" s="1" t="s">
        <v>78</v>
      </c>
      <c r="L461" s="1" t="s">
        <v>1898</v>
      </c>
      <c r="M461" s="1" t="s">
        <v>1898</v>
      </c>
      <c r="N461" s="34" t="s">
        <v>72</v>
      </c>
      <c r="O461" s="1" t="s">
        <v>2865</v>
      </c>
      <c r="P461" s="1" t="s">
        <v>813</v>
      </c>
      <c r="Q461" s="1" t="s">
        <v>813</v>
      </c>
      <c r="R461" s="1" t="s">
        <v>9057</v>
      </c>
      <c r="S461" s="1" t="s">
        <v>84</v>
      </c>
      <c r="T461" s="1" t="s">
        <v>72</v>
      </c>
      <c r="U461" s="1" t="s">
        <v>104</v>
      </c>
      <c r="V461" s="1" t="s">
        <v>2866</v>
      </c>
      <c r="W461" s="1" t="s">
        <v>126</v>
      </c>
      <c r="X461" s="1">
        <v>45</v>
      </c>
      <c r="Y461" s="1" t="s">
        <v>88</v>
      </c>
      <c r="Z461" s="1">
        <v>4.5</v>
      </c>
      <c r="AA461" s="1" t="s">
        <v>954</v>
      </c>
      <c r="AB461" s="1" t="s">
        <v>90</v>
      </c>
      <c r="AC461" s="1" t="s">
        <v>91</v>
      </c>
      <c r="AD461" s="1" t="s">
        <v>92</v>
      </c>
      <c r="AE461" s="1" t="s">
        <v>72</v>
      </c>
      <c r="AF461" s="1" t="s">
        <v>254</v>
      </c>
      <c r="AG461" s="1">
        <v>2</v>
      </c>
      <c r="AH461" s="21" t="s">
        <v>1322</v>
      </c>
      <c r="AI461" s="1" t="s">
        <v>72</v>
      </c>
      <c r="AJ461" s="1" t="s">
        <v>72</v>
      </c>
      <c r="AK461" s="1" t="s">
        <v>220</v>
      </c>
      <c r="AL461" s="1" t="s">
        <v>72</v>
      </c>
      <c r="AM461" s="1" t="s">
        <v>72</v>
      </c>
      <c r="AN461" s="3">
        <v>44757</v>
      </c>
      <c r="AO461" s="1" t="s">
        <v>2867</v>
      </c>
      <c r="AP461" s="1" t="s">
        <v>2867</v>
      </c>
      <c r="AQ461" s="1" t="s">
        <v>1675</v>
      </c>
      <c r="AR461" s="1">
        <v>15</v>
      </c>
      <c r="AS461" s="1" t="s">
        <v>742</v>
      </c>
      <c r="AT461" s="1" t="s">
        <v>75</v>
      </c>
      <c r="AU461" s="1" t="s">
        <v>75</v>
      </c>
      <c r="AV461" s="1" t="s">
        <v>88</v>
      </c>
      <c r="AW461" s="1" t="s">
        <v>72</v>
      </c>
      <c r="AX461" s="1" t="s">
        <v>72</v>
      </c>
      <c r="AY461" s="1" t="s">
        <v>2321</v>
      </c>
      <c r="AZ461" s="1" t="s">
        <v>2858</v>
      </c>
      <c r="BA461" s="1">
        <v>59</v>
      </c>
      <c r="BB461" s="21" t="s">
        <v>100</v>
      </c>
      <c r="BC461" s="1"/>
    </row>
    <row r="462" spans="1:55" ht="18.600000000000001" customHeight="1">
      <c r="A462" s="1" t="s">
        <v>2886</v>
      </c>
      <c r="B462" s="1">
        <v>220178</v>
      </c>
      <c r="C462" s="1" t="s">
        <v>71</v>
      </c>
      <c r="D462" s="3">
        <v>44757</v>
      </c>
      <c r="E462" s="1" t="s">
        <v>1896</v>
      </c>
      <c r="F462" s="1" t="s">
        <v>2887</v>
      </c>
      <c r="G462" s="1" t="s">
        <v>75</v>
      </c>
      <c r="H462" s="1" t="s">
        <v>2012</v>
      </c>
      <c r="I462" s="1" t="s">
        <v>77</v>
      </c>
      <c r="J462" s="1" t="s">
        <v>78</v>
      </c>
      <c r="K462" s="1" t="s">
        <v>78</v>
      </c>
      <c r="L462" s="1" t="s">
        <v>1898</v>
      </c>
      <c r="M462" s="1" t="s">
        <v>1898</v>
      </c>
      <c r="N462" s="34" t="s">
        <v>72</v>
      </c>
      <c r="O462" s="1" t="s">
        <v>2888</v>
      </c>
      <c r="P462" s="1" t="s">
        <v>778</v>
      </c>
      <c r="Q462" s="1" t="s">
        <v>779</v>
      </c>
      <c r="R462" s="1" t="s">
        <v>9036</v>
      </c>
      <c r="S462" s="1" t="s">
        <v>152</v>
      </c>
      <c r="T462" s="1" t="s">
        <v>3803</v>
      </c>
      <c r="U462" s="1" t="s">
        <v>153</v>
      </c>
      <c r="V462" s="1" t="s">
        <v>164</v>
      </c>
      <c r="W462" s="1" t="s">
        <v>126</v>
      </c>
      <c r="X462" s="1">
        <v>44</v>
      </c>
      <c r="Y462" s="1" t="s">
        <v>88</v>
      </c>
      <c r="Z462" s="1">
        <v>5.5</v>
      </c>
      <c r="AA462" s="1" t="s">
        <v>2344</v>
      </c>
      <c r="AB462" s="1" t="s">
        <v>90</v>
      </c>
      <c r="AC462" s="1" t="s">
        <v>91</v>
      </c>
      <c r="AD462" s="1" t="s">
        <v>92</v>
      </c>
      <c r="AE462" s="1" t="s">
        <v>72</v>
      </c>
      <c r="AF462" s="1" t="s">
        <v>254</v>
      </c>
      <c r="AG462" s="1" t="s">
        <v>72</v>
      </c>
      <c r="AH462" s="43" t="s">
        <v>2889</v>
      </c>
      <c r="AI462" s="1" t="s">
        <v>72</v>
      </c>
      <c r="AJ462" s="1" t="s">
        <v>72</v>
      </c>
      <c r="AK462" s="1" t="s">
        <v>72</v>
      </c>
      <c r="AL462" s="1" t="s">
        <v>72</v>
      </c>
      <c r="AM462" s="1" t="s">
        <v>72</v>
      </c>
      <c r="AN462" s="3">
        <v>44757</v>
      </c>
      <c r="AO462" s="1" t="s">
        <v>2890</v>
      </c>
      <c r="AP462" s="1" t="s">
        <v>2890</v>
      </c>
      <c r="AQ462" s="1" t="s">
        <v>1794</v>
      </c>
      <c r="AR462" s="1">
        <v>15</v>
      </c>
      <c r="AS462" s="1" t="s">
        <v>742</v>
      </c>
      <c r="AT462" s="1" t="s">
        <v>75</v>
      </c>
      <c r="AU462" s="1" t="s">
        <v>75</v>
      </c>
      <c r="AV462" s="1" t="s">
        <v>88</v>
      </c>
      <c r="AW462" s="1" t="s">
        <v>72</v>
      </c>
      <c r="AX462" s="1" t="s">
        <v>72</v>
      </c>
      <c r="AY462" s="1" t="s">
        <v>2656</v>
      </c>
      <c r="AZ462" s="1" t="s">
        <v>2891</v>
      </c>
      <c r="BA462" s="1">
        <v>73</v>
      </c>
      <c r="BB462" s="21" t="s">
        <v>100</v>
      </c>
      <c r="BC462" s="1"/>
    </row>
    <row r="463" spans="1:55" ht="18.600000000000001" customHeight="1">
      <c r="A463" s="1" t="s">
        <v>2892</v>
      </c>
      <c r="B463" s="1">
        <v>220179</v>
      </c>
      <c r="C463" s="1" t="s">
        <v>71</v>
      </c>
      <c r="D463" s="3">
        <v>44758</v>
      </c>
      <c r="E463" s="1" t="s">
        <v>1896</v>
      </c>
      <c r="F463" s="1" t="s">
        <v>2893</v>
      </c>
      <c r="G463" s="1" t="s">
        <v>75</v>
      </c>
      <c r="H463" s="1" t="s">
        <v>2597</v>
      </c>
      <c r="I463" s="1" t="s">
        <v>77</v>
      </c>
      <c r="J463" s="1" t="s">
        <v>78</v>
      </c>
      <c r="K463" s="1" t="s">
        <v>78</v>
      </c>
      <c r="L463" s="1" t="s">
        <v>1898</v>
      </c>
      <c r="M463" s="1" t="s">
        <v>1898</v>
      </c>
      <c r="N463" s="34" t="s">
        <v>72</v>
      </c>
      <c r="O463" s="1" t="s">
        <v>2894</v>
      </c>
      <c r="P463" s="1" t="s">
        <v>778</v>
      </c>
      <c r="Q463" s="1" t="s">
        <v>779</v>
      </c>
      <c r="R463" s="1" t="s">
        <v>9036</v>
      </c>
      <c r="S463" s="1" t="s">
        <v>84</v>
      </c>
      <c r="T463" s="1" t="s">
        <v>72</v>
      </c>
      <c r="U463" s="1" t="s">
        <v>140</v>
      </c>
      <c r="V463" s="1" t="s">
        <v>140</v>
      </c>
      <c r="W463" s="1" t="s">
        <v>126</v>
      </c>
      <c r="X463" s="1">
        <v>41</v>
      </c>
      <c r="Y463" s="1" t="s">
        <v>88</v>
      </c>
      <c r="Z463" s="1">
        <v>5.3</v>
      </c>
      <c r="AA463" s="1" t="s">
        <v>2344</v>
      </c>
      <c r="AB463" s="1" t="s">
        <v>90</v>
      </c>
      <c r="AC463" s="1" t="s">
        <v>91</v>
      </c>
      <c r="AD463" s="1" t="s">
        <v>92</v>
      </c>
      <c r="AE463" s="1" t="s">
        <v>72</v>
      </c>
      <c r="AF463" s="1" t="s">
        <v>217</v>
      </c>
      <c r="AG463" s="1" t="s">
        <v>72</v>
      </c>
      <c r="AH463" s="43" t="s">
        <v>2895</v>
      </c>
      <c r="AI463" s="1" t="s">
        <v>72</v>
      </c>
      <c r="AJ463" s="1" t="s">
        <v>72</v>
      </c>
      <c r="AK463" s="1" t="s">
        <v>220</v>
      </c>
      <c r="AL463" s="1" t="s">
        <v>72</v>
      </c>
      <c r="AM463" s="1" t="s">
        <v>72</v>
      </c>
      <c r="AN463" s="3">
        <v>44758</v>
      </c>
      <c r="AO463" s="1" t="s">
        <v>2896</v>
      </c>
      <c r="AP463" s="1" t="s">
        <v>2896</v>
      </c>
      <c r="AQ463" s="1" t="s">
        <v>2382</v>
      </c>
      <c r="AR463" s="1">
        <v>15</v>
      </c>
      <c r="AS463" s="1" t="s">
        <v>742</v>
      </c>
      <c r="AT463" s="1" t="s">
        <v>75</v>
      </c>
      <c r="AU463" s="1" t="s">
        <v>75</v>
      </c>
      <c r="AV463" s="1" t="s">
        <v>88</v>
      </c>
      <c r="AW463" s="1" t="s">
        <v>72</v>
      </c>
      <c r="AX463" s="1" t="s">
        <v>72</v>
      </c>
      <c r="AY463" s="1" t="s">
        <v>2321</v>
      </c>
      <c r="AZ463" s="1" t="s">
        <v>2858</v>
      </c>
      <c r="BA463" s="1">
        <v>69</v>
      </c>
      <c r="BB463" s="21" t="s">
        <v>100</v>
      </c>
      <c r="BC463" s="1"/>
    </row>
    <row r="464" spans="1:55" ht="18.600000000000001" customHeight="1">
      <c r="A464" s="1" t="s">
        <v>2900</v>
      </c>
      <c r="B464" s="1">
        <v>220180</v>
      </c>
      <c r="C464" s="1" t="s">
        <v>71</v>
      </c>
      <c r="D464" s="3">
        <v>44758</v>
      </c>
      <c r="E464" s="1" t="s">
        <v>1896</v>
      </c>
      <c r="F464" s="1" t="s">
        <v>2901</v>
      </c>
      <c r="G464" s="1" t="s">
        <v>75</v>
      </c>
      <c r="H464" s="1" t="s">
        <v>2597</v>
      </c>
      <c r="I464" s="1" t="s">
        <v>77</v>
      </c>
      <c r="J464" s="1" t="s">
        <v>78</v>
      </c>
      <c r="K464" s="1" t="s">
        <v>78</v>
      </c>
      <c r="L464" s="1" t="s">
        <v>1898</v>
      </c>
      <c r="M464" s="1" t="s">
        <v>1898</v>
      </c>
      <c r="N464" s="34" t="s">
        <v>72</v>
      </c>
      <c r="O464" s="1" t="s">
        <v>2902</v>
      </c>
      <c r="P464" s="1" t="s">
        <v>778</v>
      </c>
      <c r="Q464" s="1" t="s">
        <v>779</v>
      </c>
      <c r="R464" s="1" t="s">
        <v>9036</v>
      </c>
      <c r="S464" s="1" t="s">
        <v>84</v>
      </c>
      <c r="T464" s="1" t="s">
        <v>72</v>
      </c>
      <c r="U464" s="1" t="s">
        <v>140</v>
      </c>
      <c r="V464" s="1" t="s">
        <v>140</v>
      </c>
      <c r="W464" s="1" t="s">
        <v>126</v>
      </c>
      <c r="X464" s="1">
        <v>66</v>
      </c>
      <c r="Y464" s="1" t="s">
        <v>88</v>
      </c>
      <c r="Z464" s="1">
        <v>5.3</v>
      </c>
      <c r="AA464" s="1" t="s">
        <v>2344</v>
      </c>
      <c r="AB464" s="1" t="s">
        <v>90</v>
      </c>
      <c r="AC464" s="1" t="s">
        <v>91</v>
      </c>
      <c r="AD464" s="1" t="s">
        <v>92</v>
      </c>
      <c r="AE464" s="1" t="s">
        <v>72</v>
      </c>
      <c r="AF464" s="1" t="s">
        <v>254</v>
      </c>
      <c r="AG464" s="1" t="s">
        <v>72</v>
      </c>
      <c r="AH464" s="43" t="s">
        <v>2903</v>
      </c>
      <c r="AI464" s="1" t="s">
        <v>72</v>
      </c>
      <c r="AJ464" s="1" t="s">
        <v>72</v>
      </c>
      <c r="AK464" s="1" t="s">
        <v>220</v>
      </c>
      <c r="AL464" s="1" t="s">
        <v>72</v>
      </c>
      <c r="AM464" s="1" t="s">
        <v>72</v>
      </c>
      <c r="AN464" s="3">
        <v>44758</v>
      </c>
      <c r="AO464" s="1" t="s">
        <v>2904</v>
      </c>
      <c r="AP464" s="1" t="s">
        <v>2904</v>
      </c>
      <c r="AQ464" s="1" t="s">
        <v>2382</v>
      </c>
      <c r="AR464" s="1">
        <v>15</v>
      </c>
      <c r="AS464" s="1" t="s">
        <v>742</v>
      </c>
      <c r="AT464" s="1" t="s">
        <v>75</v>
      </c>
      <c r="AU464" s="1" t="s">
        <v>75</v>
      </c>
      <c r="AV464" s="1" t="s">
        <v>88</v>
      </c>
      <c r="AW464" s="1" t="s">
        <v>72</v>
      </c>
      <c r="AX464" s="1" t="s">
        <v>72</v>
      </c>
      <c r="AY464" s="1" t="s">
        <v>2321</v>
      </c>
      <c r="AZ464" s="1" t="s">
        <v>2858</v>
      </c>
      <c r="BA464" s="1">
        <v>69</v>
      </c>
      <c r="BB464" s="21" t="s">
        <v>100</v>
      </c>
      <c r="BC464" s="1"/>
    </row>
    <row r="465" spans="1:55" ht="18.600000000000001" customHeight="1">
      <c r="A465" s="1" t="s">
        <v>2908</v>
      </c>
      <c r="B465" s="1">
        <v>220181</v>
      </c>
      <c r="C465" s="1" t="s">
        <v>71</v>
      </c>
      <c r="D465" s="3">
        <v>44760</v>
      </c>
      <c r="E465" s="1" t="s">
        <v>1896</v>
      </c>
      <c r="F465" s="1" t="s">
        <v>2909</v>
      </c>
      <c r="G465" s="1" t="s">
        <v>75</v>
      </c>
      <c r="H465" s="1" t="s">
        <v>2597</v>
      </c>
      <c r="I465" s="1" t="s">
        <v>77</v>
      </c>
      <c r="J465" s="1" t="s">
        <v>78</v>
      </c>
      <c r="K465" s="1" t="s">
        <v>78</v>
      </c>
      <c r="L465" s="1" t="s">
        <v>1898</v>
      </c>
      <c r="M465" s="1" t="s">
        <v>1898</v>
      </c>
      <c r="N465" s="34" t="s">
        <v>72</v>
      </c>
      <c r="O465" s="1" t="s">
        <v>2910</v>
      </c>
      <c r="P465" s="1" t="s">
        <v>813</v>
      </c>
      <c r="Q465" s="1" t="s">
        <v>813</v>
      </c>
      <c r="R465" s="1" t="s">
        <v>9057</v>
      </c>
      <c r="S465" s="1" t="s">
        <v>84</v>
      </c>
      <c r="T465" s="1" t="s">
        <v>72</v>
      </c>
      <c r="U465" s="1" t="s">
        <v>124</v>
      </c>
      <c r="V465" s="1" t="s">
        <v>2067</v>
      </c>
      <c r="W465" s="1" t="s">
        <v>87</v>
      </c>
      <c r="X465" s="1">
        <v>65</v>
      </c>
      <c r="Y465" s="1" t="s">
        <v>88</v>
      </c>
      <c r="Z465" s="1">
        <v>4.5</v>
      </c>
      <c r="AA465" s="1" t="s">
        <v>954</v>
      </c>
      <c r="AB465" s="1" t="s">
        <v>90</v>
      </c>
      <c r="AC465" s="1" t="s">
        <v>91</v>
      </c>
      <c r="AD465" s="1" t="s">
        <v>92</v>
      </c>
      <c r="AE465" s="1" t="s">
        <v>72</v>
      </c>
      <c r="AF465" s="1" t="s">
        <v>217</v>
      </c>
      <c r="AG465" s="1">
        <v>2</v>
      </c>
      <c r="AH465" s="21" t="s">
        <v>2288</v>
      </c>
      <c r="AI465" s="1" t="s">
        <v>72</v>
      </c>
      <c r="AJ465" s="1" t="s">
        <v>72</v>
      </c>
      <c r="AK465" s="1" t="s">
        <v>220</v>
      </c>
      <c r="AL465" s="1" t="s">
        <v>72</v>
      </c>
      <c r="AM465" s="1" t="s">
        <v>72</v>
      </c>
      <c r="AN465" s="3">
        <v>44760</v>
      </c>
      <c r="AO465" s="1" t="s">
        <v>2422</v>
      </c>
      <c r="AP465" s="1" t="s">
        <v>2422</v>
      </c>
      <c r="AQ465" s="1" t="s">
        <v>1794</v>
      </c>
      <c r="AR465" s="1">
        <v>15</v>
      </c>
      <c r="AS465" s="1" t="s">
        <v>2911</v>
      </c>
      <c r="AT465" s="1" t="s">
        <v>88</v>
      </c>
      <c r="AU465" s="1" t="s">
        <v>88</v>
      </c>
      <c r="AV465" s="1" t="s">
        <v>88</v>
      </c>
      <c r="AW465" s="1" t="s">
        <v>72</v>
      </c>
      <c r="AX465" s="1" t="s">
        <v>72</v>
      </c>
      <c r="AY465" s="1" t="s">
        <v>2321</v>
      </c>
      <c r="AZ465" s="1" t="s">
        <v>2858</v>
      </c>
      <c r="BA465" s="1">
        <v>49</v>
      </c>
      <c r="BB465" s="21" t="s">
        <v>100</v>
      </c>
      <c r="BC465" s="1"/>
    </row>
    <row r="466" spans="1:55" ht="18.600000000000001" customHeight="1">
      <c r="A466" s="1" t="s">
        <v>2914</v>
      </c>
      <c r="B466" s="1">
        <v>220182</v>
      </c>
      <c r="C466" s="1" t="s">
        <v>71</v>
      </c>
      <c r="D466" s="3">
        <v>44760</v>
      </c>
      <c r="E466" s="1" t="s">
        <v>1896</v>
      </c>
      <c r="F466" s="1" t="s">
        <v>2915</v>
      </c>
      <c r="G466" s="1" t="s">
        <v>75</v>
      </c>
      <c r="H466" s="1" t="s">
        <v>2597</v>
      </c>
      <c r="I466" s="1" t="s">
        <v>77</v>
      </c>
      <c r="J466" s="1" t="s">
        <v>78</v>
      </c>
      <c r="K466" s="1" t="s">
        <v>78</v>
      </c>
      <c r="L466" s="1" t="s">
        <v>1898</v>
      </c>
      <c r="M466" s="1" t="s">
        <v>1927</v>
      </c>
      <c r="N466" s="34" t="s">
        <v>72</v>
      </c>
      <c r="O466" s="1" t="s">
        <v>2916</v>
      </c>
      <c r="P466" s="1" t="s">
        <v>778</v>
      </c>
      <c r="Q466" s="1" t="s">
        <v>779</v>
      </c>
      <c r="R466" s="1" t="s">
        <v>9036</v>
      </c>
      <c r="S466" s="1" t="s">
        <v>84</v>
      </c>
      <c r="T466" s="1" t="s">
        <v>72</v>
      </c>
      <c r="U466" s="1" t="s">
        <v>104</v>
      </c>
      <c r="V466" s="1"/>
      <c r="W466" s="1" t="s">
        <v>87</v>
      </c>
      <c r="X466" s="1">
        <v>63</v>
      </c>
      <c r="Y466" s="1" t="s">
        <v>88</v>
      </c>
      <c r="Z466" s="1">
        <v>5.3</v>
      </c>
      <c r="AA466" s="1" t="s">
        <v>414</v>
      </c>
      <c r="AB466" s="1" t="s">
        <v>90</v>
      </c>
      <c r="AC466" s="1" t="s">
        <v>91</v>
      </c>
      <c r="AD466" s="1" t="s">
        <v>92</v>
      </c>
      <c r="AE466" s="1" t="s">
        <v>72</v>
      </c>
      <c r="AF466" s="1" t="s">
        <v>244</v>
      </c>
      <c r="AG466" s="1" t="s">
        <v>72</v>
      </c>
      <c r="AH466" s="43" t="s">
        <v>2917</v>
      </c>
      <c r="AI466" s="1" t="s">
        <v>72</v>
      </c>
      <c r="AJ466" s="1" t="s">
        <v>72</v>
      </c>
      <c r="AK466" s="1" t="s">
        <v>220</v>
      </c>
      <c r="AL466" s="1" t="s">
        <v>72</v>
      </c>
      <c r="AM466" s="1" t="s">
        <v>72</v>
      </c>
      <c r="AN466" s="3">
        <v>44760</v>
      </c>
      <c r="AO466" s="1" t="s">
        <v>2918</v>
      </c>
      <c r="AP466" s="1" t="s">
        <v>2918</v>
      </c>
      <c r="AQ466" s="1" t="s">
        <v>1794</v>
      </c>
      <c r="AR466" s="1">
        <v>15</v>
      </c>
      <c r="AS466" s="1" t="s">
        <v>95</v>
      </c>
      <c r="AT466" s="1" t="s">
        <v>72</v>
      </c>
      <c r="AU466" s="1" t="s">
        <v>72</v>
      </c>
      <c r="AV466" s="1" t="s">
        <v>88</v>
      </c>
      <c r="AW466" s="1" t="s">
        <v>72</v>
      </c>
      <c r="AX466" s="1" t="s">
        <v>72</v>
      </c>
      <c r="AY466" s="1" t="s">
        <v>2321</v>
      </c>
      <c r="AZ466" s="1" t="s">
        <v>2858</v>
      </c>
      <c r="BA466" s="1">
        <v>49</v>
      </c>
      <c r="BB466" s="1" t="s">
        <v>160</v>
      </c>
      <c r="BC466" s="1" t="s">
        <v>768</v>
      </c>
    </row>
    <row r="467" spans="1:55" ht="18.600000000000001" customHeight="1">
      <c r="A467" s="1" t="s">
        <v>2923</v>
      </c>
      <c r="B467" s="1">
        <v>220184</v>
      </c>
      <c r="C467" s="1" t="s">
        <v>71</v>
      </c>
      <c r="D467" s="3">
        <v>44761</v>
      </c>
      <c r="E467" s="1" t="s">
        <v>2302</v>
      </c>
      <c r="F467" s="1" t="s">
        <v>2924</v>
      </c>
      <c r="G467" s="1" t="s">
        <v>75</v>
      </c>
      <c r="H467" s="1" t="s">
        <v>208</v>
      </c>
      <c r="I467" s="1" t="s">
        <v>77</v>
      </c>
      <c r="J467" s="1" t="s">
        <v>78</v>
      </c>
      <c r="K467" s="1" t="s">
        <v>78</v>
      </c>
      <c r="L467" s="1" t="s">
        <v>1898</v>
      </c>
      <c r="M467" s="1" t="s">
        <v>1927</v>
      </c>
      <c r="N467" s="34" t="s">
        <v>72</v>
      </c>
      <c r="O467" s="1" t="s">
        <v>2925</v>
      </c>
      <c r="P467" s="1" t="s">
        <v>2307</v>
      </c>
      <c r="Q467" s="1" t="s">
        <v>2307</v>
      </c>
      <c r="R467" s="1" t="s">
        <v>2926</v>
      </c>
      <c r="S467" s="1" t="s">
        <v>291</v>
      </c>
      <c r="T467" s="1" t="s">
        <v>72</v>
      </c>
      <c r="U467" s="1" t="s">
        <v>292</v>
      </c>
      <c r="V467" s="1" t="s">
        <v>2927</v>
      </c>
      <c r="W467" s="1" t="s">
        <v>126</v>
      </c>
      <c r="X467" s="1">
        <v>54</v>
      </c>
      <c r="Y467" s="1" t="s">
        <v>88</v>
      </c>
      <c r="Z467" s="1">
        <v>2.5</v>
      </c>
      <c r="AA467" s="1" t="s">
        <v>954</v>
      </c>
      <c r="AB467" s="1" t="s">
        <v>90</v>
      </c>
      <c r="AC467" s="1" t="s">
        <v>91</v>
      </c>
      <c r="AD467" s="1" t="s">
        <v>92</v>
      </c>
      <c r="AE467" s="1" t="s">
        <v>72</v>
      </c>
      <c r="AF467" s="1" t="s">
        <v>254</v>
      </c>
      <c r="AG467" s="1">
        <v>3</v>
      </c>
      <c r="AH467" s="1" t="s">
        <v>2928</v>
      </c>
      <c r="AI467" s="1" t="s">
        <v>72</v>
      </c>
      <c r="AJ467" s="1" t="s">
        <v>72</v>
      </c>
      <c r="AK467" s="1" t="s">
        <v>2929</v>
      </c>
      <c r="AL467" s="1" t="s">
        <v>72</v>
      </c>
      <c r="AM467" s="1" t="s">
        <v>72</v>
      </c>
      <c r="AN467" s="3">
        <v>44761</v>
      </c>
      <c r="AO467" s="1" t="s">
        <v>2930</v>
      </c>
      <c r="AP467" s="1" t="s">
        <v>2930</v>
      </c>
      <c r="AQ467" s="1" t="s">
        <v>1794</v>
      </c>
      <c r="AR467" s="1">
        <v>15</v>
      </c>
      <c r="AS467" s="1" t="s">
        <v>742</v>
      </c>
      <c r="AT467" s="1" t="s">
        <v>72</v>
      </c>
      <c r="AU467" s="1" t="s">
        <v>72</v>
      </c>
      <c r="AV467" s="1" t="s">
        <v>88</v>
      </c>
      <c r="AW467" s="1" t="s">
        <v>72</v>
      </c>
      <c r="AX467" s="1" t="s">
        <v>72</v>
      </c>
      <c r="AY467" s="1" t="s">
        <v>72</v>
      </c>
      <c r="AZ467" s="1" t="s">
        <v>2931</v>
      </c>
      <c r="BA467" s="1">
        <v>119</v>
      </c>
      <c r="BB467" s="1" t="s">
        <v>160</v>
      </c>
      <c r="BC467" s="1" t="s">
        <v>2932</v>
      </c>
    </row>
    <row r="468" spans="1:55" ht="18.600000000000001" customHeight="1">
      <c r="A468" s="1" t="s">
        <v>2934</v>
      </c>
      <c r="B468" s="1">
        <v>220185</v>
      </c>
      <c r="C468" s="1" t="s">
        <v>71</v>
      </c>
      <c r="D468" s="3">
        <v>44761</v>
      </c>
      <c r="E468" s="1" t="s">
        <v>1896</v>
      </c>
      <c r="F468" s="1" t="s">
        <v>2935</v>
      </c>
      <c r="G468" s="1" t="s">
        <v>75</v>
      </c>
      <c r="H468" s="1" t="s">
        <v>2597</v>
      </c>
      <c r="I468" s="1" t="s">
        <v>77</v>
      </c>
      <c r="J468" s="1" t="s">
        <v>78</v>
      </c>
      <c r="K468" s="1" t="s">
        <v>78</v>
      </c>
      <c r="L468" s="1" t="s">
        <v>1898</v>
      </c>
      <c r="M468" s="1" t="s">
        <v>1898</v>
      </c>
      <c r="N468" s="34" t="s">
        <v>72</v>
      </c>
      <c r="O468" s="1" t="s">
        <v>2936</v>
      </c>
      <c r="P468" s="1" t="s">
        <v>778</v>
      </c>
      <c r="Q468" s="1" t="s">
        <v>779</v>
      </c>
      <c r="R468" s="1" t="s">
        <v>9036</v>
      </c>
      <c r="S468" s="1" t="s">
        <v>84</v>
      </c>
      <c r="T468" s="1" t="s">
        <v>72</v>
      </c>
      <c r="U468" s="1" t="s">
        <v>140</v>
      </c>
      <c r="V468" s="1" t="s">
        <v>140</v>
      </c>
      <c r="W468" s="1" t="s">
        <v>87</v>
      </c>
      <c r="X468" s="1">
        <v>72</v>
      </c>
      <c r="Y468" s="1" t="s">
        <v>88</v>
      </c>
      <c r="Z468" s="1">
        <v>7.6</v>
      </c>
      <c r="AA468" s="1" t="s">
        <v>414</v>
      </c>
      <c r="AB468" s="1" t="s">
        <v>90</v>
      </c>
      <c r="AC468" s="1" t="s">
        <v>91</v>
      </c>
      <c r="AD468" s="1" t="s">
        <v>92</v>
      </c>
      <c r="AE468" s="1" t="s">
        <v>72</v>
      </c>
      <c r="AF468" s="1" t="s">
        <v>217</v>
      </c>
      <c r="AG468" s="1" t="s">
        <v>72</v>
      </c>
      <c r="AH468" s="43" t="s">
        <v>2937</v>
      </c>
      <c r="AI468" s="1" t="s">
        <v>72</v>
      </c>
      <c r="AJ468" s="1" t="s">
        <v>72</v>
      </c>
      <c r="AK468" s="1" t="s">
        <v>2938</v>
      </c>
      <c r="AL468" s="1" t="s">
        <v>72</v>
      </c>
      <c r="AM468" s="1" t="s">
        <v>72</v>
      </c>
      <c r="AN468" s="3">
        <v>44761</v>
      </c>
      <c r="AO468" s="1" t="s">
        <v>2939</v>
      </c>
      <c r="AP468" s="1" t="s">
        <v>2939</v>
      </c>
      <c r="AQ468" s="1" t="s">
        <v>1794</v>
      </c>
      <c r="AR468" s="1">
        <v>15</v>
      </c>
      <c r="AS468" s="1" t="s">
        <v>95</v>
      </c>
      <c r="AT468" s="1" t="s">
        <v>88</v>
      </c>
      <c r="AU468" s="1" t="s">
        <v>88</v>
      </c>
      <c r="AV468" s="1" t="s">
        <v>88</v>
      </c>
      <c r="AW468" s="1" t="s">
        <v>72</v>
      </c>
      <c r="AX468" s="1" t="s">
        <v>72</v>
      </c>
      <c r="AY468" s="1" t="s">
        <v>72</v>
      </c>
      <c r="AZ468" s="1" t="s">
        <v>2858</v>
      </c>
      <c r="BA468" s="1">
        <v>58</v>
      </c>
      <c r="BB468" s="21" t="s">
        <v>100</v>
      </c>
      <c r="BC468" s="1"/>
    </row>
    <row r="469" spans="1:55" ht="18.600000000000001" customHeight="1">
      <c r="A469" s="1" t="s">
        <v>2919</v>
      </c>
      <c r="B469" s="1">
        <v>220183</v>
      </c>
      <c r="C469" s="1" t="s">
        <v>71</v>
      </c>
      <c r="D469" s="3">
        <v>44761</v>
      </c>
      <c r="E469" s="1" t="s">
        <v>1896</v>
      </c>
      <c r="F469" s="1" t="s">
        <v>2920</v>
      </c>
      <c r="G469" s="1" t="s">
        <v>75</v>
      </c>
      <c r="H469" s="1" t="s">
        <v>2597</v>
      </c>
      <c r="I469" s="1" t="s">
        <v>77</v>
      </c>
      <c r="J469" s="1" t="s">
        <v>78</v>
      </c>
      <c r="K469" s="1" t="s">
        <v>78</v>
      </c>
      <c r="L469" s="1" t="s">
        <v>1898</v>
      </c>
      <c r="M469" s="1" t="s">
        <v>1927</v>
      </c>
      <c r="N469" s="34" t="s">
        <v>72</v>
      </c>
      <c r="O469" s="1" t="s">
        <v>2921</v>
      </c>
      <c r="P469" s="1" t="s">
        <v>813</v>
      </c>
      <c r="Q469" s="1" t="s">
        <v>813</v>
      </c>
      <c r="R469" s="1" t="s">
        <v>9057</v>
      </c>
      <c r="S469" s="1" t="s">
        <v>84</v>
      </c>
      <c r="T469" s="1" t="s">
        <v>72</v>
      </c>
      <c r="U469" s="1" t="s">
        <v>140</v>
      </c>
      <c r="V469" s="1" t="s">
        <v>141</v>
      </c>
      <c r="W469" s="1" t="s">
        <v>126</v>
      </c>
      <c r="X469" s="1">
        <v>54</v>
      </c>
      <c r="Y469" s="1" t="s">
        <v>88</v>
      </c>
      <c r="Z469" s="1">
        <v>2.9</v>
      </c>
      <c r="AA469" s="1" t="s">
        <v>954</v>
      </c>
      <c r="AB469" s="1" t="s">
        <v>90</v>
      </c>
      <c r="AC469" s="1" t="s">
        <v>91</v>
      </c>
      <c r="AD469" s="1" t="s">
        <v>92</v>
      </c>
      <c r="AE469" s="1" t="s">
        <v>72</v>
      </c>
      <c r="AF469" s="1" t="s">
        <v>217</v>
      </c>
      <c r="AG469" s="1">
        <v>3</v>
      </c>
      <c r="AH469" s="21" t="s">
        <v>2922</v>
      </c>
      <c r="AI469" s="1" t="s">
        <v>72</v>
      </c>
      <c r="AJ469" s="1" t="s">
        <v>72</v>
      </c>
      <c r="AK469" s="1" t="s">
        <v>220</v>
      </c>
      <c r="AL469" s="1" t="s">
        <v>72</v>
      </c>
      <c r="AM469" s="1" t="s">
        <v>72</v>
      </c>
      <c r="AN469" s="3">
        <v>44761</v>
      </c>
      <c r="AO469" s="1" t="s">
        <v>72</v>
      </c>
      <c r="AP469" s="1" t="s">
        <v>72</v>
      </c>
      <c r="AQ469" s="1" t="s">
        <v>72</v>
      </c>
      <c r="AR469" s="1">
        <v>15</v>
      </c>
      <c r="AS469" s="1" t="s">
        <v>72</v>
      </c>
      <c r="AT469" s="1" t="s">
        <v>75</v>
      </c>
      <c r="AU469" s="1" t="s">
        <v>75</v>
      </c>
      <c r="AV469" s="1" t="s">
        <v>88</v>
      </c>
      <c r="AW469" s="1" t="s">
        <v>72</v>
      </c>
      <c r="AX469" s="1" t="s">
        <v>72</v>
      </c>
      <c r="AY469" s="6" t="s">
        <v>72</v>
      </c>
      <c r="AZ469" s="6" t="s">
        <v>72</v>
      </c>
      <c r="BA469" s="6" t="s">
        <v>72</v>
      </c>
      <c r="BB469" s="1" t="s">
        <v>160</v>
      </c>
      <c r="BC469" s="1" t="s">
        <v>768</v>
      </c>
    </row>
    <row r="470" spans="1:55" ht="18.600000000000001" customHeight="1">
      <c r="A470" s="1" t="s">
        <v>2943</v>
      </c>
      <c r="B470" s="1">
        <v>220186</v>
      </c>
      <c r="C470" s="1" t="s">
        <v>71</v>
      </c>
      <c r="D470" s="3">
        <v>44763</v>
      </c>
      <c r="E470" s="1" t="s">
        <v>1896</v>
      </c>
      <c r="F470" s="1" t="s">
        <v>2944</v>
      </c>
      <c r="G470" s="1" t="s">
        <v>75</v>
      </c>
      <c r="H470" s="1" t="s">
        <v>2597</v>
      </c>
      <c r="I470" s="1" t="s">
        <v>77</v>
      </c>
      <c r="J470" s="1" t="s">
        <v>78</v>
      </c>
      <c r="K470" s="1" t="s">
        <v>78</v>
      </c>
      <c r="L470" s="1" t="s">
        <v>1898</v>
      </c>
      <c r="M470" s="1" t="s">
        <v>1898</v>
      </c>
      <c r="N470" s="34" t="s">
        <v>72</v>
      </c>
      <c r="O470" s="1" t="s">
        <v>2945</v>
      </c>
      <c r="P470" s="1" t="s">
        <v>813</v>
      </c>
      <c r="Q470" s="1" t="s">
        <v>813</v>
      </c>
      <c r="R470" s="1" t="s">
        <v>9057</v>
      </c>
      <c r="S470" s="1" t="s">
        <v>84</v>
      </c>
      <c r="T470" s="1" t="s">
        <v>72</v>
      </c>
      <c r="U470" s="1" t="s">
        <v>140</v>
      </c>
      <c r="V470" s="1" t="s">
        <v>181</v>
      </c>
      <c r="W470" s="1" t="s">
        <v>126</v>
      </c>
      <c r="X470" s="1">
        <v>44</v>
      </c>
      <c r="Y470" s="1" t="s">
        <v>88</v>
      </c>
      <c r="Z470" s="1">
        <v>5.0999999999999996</v>
      </c>
      <c r="AA470" s="1" t="s">
        <v>954</v>
      </c>
      <c r="AB470" s="1" t="s">
        <v>90</v>
      </c>
      <c r="AC470" s="1" t="s">
        <v>91</v>
      </c>
      <c r="AD470" s="1" t="s">
        <v>92</v>
      </c>
      <c r="AE470" s="1" t="s">
        <v>72</v>
      </c>
      <c r="AF470" s="1" t="s">
        <v>217</v>
      </c>
      <c r="AG470" s="1">
        <v>2</v>
      </c>
      <c r="AH470" s="21" t="s">
        <v>503</v>
      </c>
      <c r="AI470" s="1" t="s">
        <v>72</v>
      </c>
      <c r="AJ470" s="1" t="s">
        <v>72</v>
      </c>
      <c r="AK470" s="21" t="s">
        <v>2946</v>
      </c>
      <c r="AL470" s="1" t="s">
        <v>72</v>
      </c>
      <c r="AM470" s="1" t="s">
        <v>72</v>
      </c>
      <c r="AN470" s="3">
        <v>44763</v>
      </c>
      <c r="AO470" s="1" t="s">
        <v>2947</v>
      </c>
      <c r="AP470" s="1" t="s">
        <v>2947</v>
      </c>
      <c r="AQ470" s="1" t="s">
        <v>1675</v>
      </c>
      <c r="AR470" s="1">
        <v>15</v>
      </c>
      <c r="AS470" s="1" t="s">
        <v>2694</v>
      </c>
      <c r="AT470" s="1" t="s">
        <v>75</v>
      </c>
      <c r="AU470" s="1" t="s">
        <v>88</v>
      </c>
      <c r="AV470" s="1" t="s">
        <v>88</v>
      </c>
      <c r="AW470" s="1" t="s">
        <v>72</v>
      </c>
      <c r="AX470" s="1" t="s">
        <v>72</v>
      </c>
      <c r="AY470" s="1" t="s">
        <v>2321</v>
      </c>
      <c r="AZ470" s="1" t="s">
        <v>2948</v>
      </c>
      <c r="BA470" s="1">
        <v>75</v>
      </c>
      <c r="BB470" s="21" t="s">
        <v>100</v>
      </c>
      <c r="BC470" s="1"/>
    </row>
    <row r="471" spans="1:55" ht="18.600000000000001" customHeight="1">
      <c r="A471" s="1" t="s">
        <v>2949</v>
      </c>
      <c r="B471" s="1">
        <v>220187</v>
      </c>
      <c r="C471" s="1" t="s">
        <v>71</v>
      </c>
      <c r="D471" s="3">
        <v>44763</v>
      </c>
      <c r="E471" s="1" t="s">
        <v>2302</v>
      </c>
      <c r="F471" s="1" t="s">
        <v>2950</v>
      </c>
      <c r="G471" s="1" t="s">
        <v>75</v>
      </c>
      <c r="H471" s="1" t="s">
        <v>1462</v>
      </c>
      <c r="I471" s="1" t="s">
        <v>77</v>
      </c>
      <c r="J471" s="1" t="s">
        <v>78</v>
      </c>
      <c r="K471" s="1" t="s">
        <v>78</v>
      </c>
      <c r="L471" s="1" t="s">
        <v>1898</v>
      </c>
      <c r="M471" s="1" t="s">
        <v>1898</v>
      </c>
      <c r="N471" s="34" t="s">
        <v>72</v>
      </c>
      <c r="O471" s="1" t="s">
        <v>2951</v>
      </c>
      <c r="P471" s="1" t="s">
        <v>2307</v>
      </c>
      <c r="Q471" s="1" t="s">
        <v>2307</v>
      </c>
      <c r="R471" s="1" t="s">
        <v>2308</v>
      </c>
      <c r="S471" s="1" t="s">
        <v>490</v>
      </c>
      <c r="T471" s="1" t="s">
        <v>72</v>
      </c>
      <c r="U471" s="1" t="s">
        <v>491</v>
      </c>
      <c r="V471" s="1" t="s">
        <v>492</v>
      </c>
      <c r="W471" s="1" t="s">
        <v>87</v>
      </c>
      <c r="X471" s="1">
        <v>66</v>
      </c>
      <c r="Y471" s="1" t="s">
        <v>88</v>
      </c>
      <c r="Z471" s="1">
        <v>5.2</v>
      </c>
      <c r="AA471" s="1" t="s">
        <v>2344</v>
      </c>
      <c r="AB471" s="1" t="s">
        <v>90</v>
      </c>
      <c r="AC471" s="1" t="s">
        <v>91</v>
      </c>
      <c r="AD471" s="1" t="s">
        <v>92</v>
      </c>
      <c r="AE471" s="1" t="s">
        <v>72</v>
      </c>
      <c r="AF471" s="1" t="s">
        <v>254</v>
      </c>
      <c r="AG471" s="1">
        <v>3</v>
      </c>
      <c r="AH471" s="44" t="s">
        <v>2952</v>
      </c>
      <c r="AI471" s="1" t="s">
        <v>72</v>
      </c>
      <c r="AJ471" s="1" t="s">
        <v>72</v>
      </c>
      <c r="AK471" s="1" t="s">
        <v>72</v>
      </c>
      <c r="AL471" s="1" t="s">
        <v>72</v>
      </c>
      <c r="AM471" s="1" t="s">
        <v>72</v>
      </c>
      <c r="AN471" s="3">
        <v>44763</v>
      </c>
      <c r="AO471" s="1" t="s">
        <v>2953</v>
      </c>
      <c r="AP471" s="1" t="s">
        <v>2953</v>
      </c>
      <c r="AQ471" s="1" t="s">
        <v>1675</v>
      </c>
      <c r="AR471" s="1">
        <v>15</v>
      </c>
      <c r="AS471" s="1" t="s">
        <v>95</v>
      </c>
      <c r="AT471" s="1" t="s">
        <v>75</v>
      </c>
      <c r="AU471" s="1" t="s">
        <v>75</v>
      </c>
      <c r="AV471" s="1" t="s">
        <v>88</v>
      </c>
      <c r="AW471" s="1" t="s">
        <v>72</v>
      </c>
      <c r="AX471" s="1" t="s">
        <v>72</v>
      </c>
      <c r="AY471" s="1" t="s">
        <v>1343</v>
      </c>
      <c r="AZ471" s="1" t="s">
        <v>2954</v>
      </c>
      <c r="BA471" s="1">
        <v>70</v>
      </c>
      <c r="BB471" s="21" t="s">
        <v>100</v>
      </c>
      <c r="BC471" s="1"/>
    </row>
    <row r="472" spans="1:55" ht="18.600000000000001" customHeight="1">
      <c r="A472" s="1" t="s">
        <v>2955</v>
      </c>
      <c r="B472" s="1">
        <v>220188</v>
      </c>
      <c r="C472" s="1" t="s">
        <v>71</v>
      </c>
      <c r="D472" s="3">
        <v>44764</v>
      </c>
      <c r="E472" s="1" t="s">
        <v>1896</v>
      </c>
      <c r="F472" s="1" t="s">
        <v>2956</v>
      </c>
      <c r="G472" s="1" t="s">
        <v>75</v>
      </c>
      <c r="H472" s="1" t="s">
        <v>2597</v>
      </c>
      <c r="I472" s="1" t="s">
        <v>77</v>
      </c>
      <c r="J472" s="1" t="s">
        <v>78</v>
      </c>
      <c r="K472" s="1" t="s">
        <v>78</v>
      </c>
      <c r="L472" s="1" t="s">
        <v>1898</v>
      </c>
      <c r="M472" s="1" t="s">
        <v>1898</v>
      </c>
      <c r="N472" s="34" t="s">
        <v>72</v>
      </c>
      <c r="O472" s="1" t="s">
        <v>2957</v>
      </c>
      <c r="P472" s="1" t="s">
        <v>813</v>
      </c>
      <c r="Q472" s="1" t="s">
        <v>813</v>
      </c>
      <c r="R472" s="1" t="s">
        <v>9057</v>
      </c>
      <c r="S472" s="1" t="s">
        <v>84</v>
      </c>
      <c r="T472" s="1" t="s">
        <v>72</v>
      </c>
      <c r="U472" s="1" t="s">
        <v>104</v>
      </c>
      <c r="V472" s="1" t="s">
        <v>730</v>
      </c>
      <c r="W472" s="1" t="s">
        <v>87</v>
      </c>
      <c r="X472" s="1">
        <v>47</v>
      </c>
      <c r="Y472" s="1" t="s">
        <v>88</v>
      </c>
      <c r="Z472" s="1">
        <v>3.3</v>
      </c>
      <c r="AA472" s="1" t="s">
        <v>954</v>
      </c>
      <c r="AB472" s="1" t="s">
        <v>90</v>
      </c>
      <c r="AC472" s="1" t="s">
        <v>91</v>
      </c>
      <c r="AD472" s="1" t="s">
        <v>92</v>
      </c>
      <c r="AE472" s="1" t="s">
        <v>72</v>
      </c>
      <c r="AF472" s="1" t="s">
        <v>229</v>
      </c>
      <c r="AG472" s="1">
        <v>2</v>
      </c>
      <c r="AH472" s="21" t="s">
        <v>1322</v>
      </c>
      <c r="AI472" s="1" t="s">
        <v>72</v>
      </c>
      <c r="AJ472" s="1" t="s">
        <v>72</v>
      </c>
      <c r="AK472" s="1" t="s">
        <v>220</v>
      </c>
      <c r="AL472" s="1" t="s">
        <v>72</v>
      </c>
      <c r="AM472" s="1" t="s">
        <v>72</v>
      </c>
      <c r="AN472" s="3">
        <v>44764</v>
      </c>
      <c r="AO472" s="1" t="s">
        <v>2958</v>
      </c>
      <c r="AP472" s="1" t="s">
        <v>2958</v>
      </c>
      <c r="AQ472" s="1" t="s">
        <v>2260</v>
      </c>
      <c r="AR472" s="1">
        <v>15</v>
      </c>
      <c r="AS472" s="1" t="s">
        <v>742</v>
      </c>
      <c r="AT472" s="1" t="s">
        <v>75</v>
      </c>
      <c r="AU472" s="1" t="s">
        <v>75</v>
      </c>
      <c r="AV472" s="1" t="s">
        <v>88</v>
      </c>
      <c r="AW472" s="1" t="s">
        <v>72</v>
      </c>
      <c r="AX472" s="1" t="s">
        <v>72</v>
      </c>
      <c r="AY472" s="1" t="s">
        <v>2959</v>
      </c>
      <c r="AZ472" s="1" t="s">
        <v>2960</v>
      </c>
      <c r="BA472" s="1">
        <v>114</v>
      </c>
      <c r="BB472" s="21" t="s">
        <v>100</v>
      </c>
      <c r="BC472" s="1"/>
    </row>
    <row r="473" spans="1:55" ht="18.600000000000001" customHeight="1">
      <c r="A473" s="1" t="s">
        <v>2961</v>
      </c>
      <c r="B473" s="1">
        <v>220189</v>
      </c>
      <c r="C473" s="1" t="s">
        <v>71</v>
      </c>
      <c r="D473" s="3">
        <v>44765</v>
      </c>
      <c r="E473" s="1" t="s">
        <v>1896</v>
      </c>
      <c r="F473" s="1" t="s">
        <v>2962</v>
      </c>
      <c r="G473" s="1" t="s">
        <v>75</v>
      </c>
      <c r="H473" s="1" t="s">
        <v>2597</v>
      </c>
      <c r="I473" s="1" t="s">
        <v>77</v>
      </c>
      <c r="J473" s="1" t="s">
        <v>78</v>
      </c>
      <c r="K473" s="1" t="s">
        <v>78</v>
      </c>
      <c r="L473" s="1" t="s">
        <v>1898</v>
      </c>
      <c r="M473" s="1" t="s">
        <v>1898</v>
      </c>
      <c r="N473" s="34" t="s">
        <v>72</v>
      </c>
      <c r="O473" s="1" t="s">
        <v>2963</v>
      </c>
      <c r="P473" s="1" t="s">
        <v>813</v>
      </c>
      <c r="Q473" s="1" t="s">
        <v>813</v>
      </c>
      <c r="R473" s="1" t="s">
        <v>9057</v>
      </c>
      <c r="S473" s="1" t="s">
        <v>84</v>
      </c>
      <c r="T473" s="1" t="s">
        <v>72</v>
      </c>
      <c r="U473" s="1" t="s">
        <v>2964</v>
      </c>
      <c r="V473" s="1" t="s">
        <v>2965</v>
      </c>
      <c r="W473" s="1" t="s">
        <v>126</v>
      </c>
      <c r="X473" s="1">
        <v>67</v>
      </c>
      <c r="Y473" s="1" t="s">
        <v>88</v>
      </c>
      <c r="Z473" s="1">
        <v>5.0999999999999996</v>
      </c>
      <c r="AA473" s="1" t="s">
        <v>299</v>
      </c>
      <c r="AB473" s="1" t="s">
        <v>90</v>
      </c>
      <c r="AC473" s="1" t="s">
        <v>91</v>
      </c>
      <c r="AD473" s="1" t="s">
        <v>92</v>
      </c>
      <c r="AE473" s="1" t="s">
        <v>72</v>
      </c>
      <c r="AF473" s="1" t="s">
        <v>229</v>
      </c>
      <c r="AG473" s="1">
        <v>2</v>
      </c>
      <c r="AH473" s="21" t="s">
        <v>933</v>
      </c>
      <c r="AI473" s="1" t="s">
        <v>72</v>
      </c>
      <c r="AJ473" s="1" t="s">
        <v>72</v>
      </c>
      <c r="AK473" s="1" t="s">
        <v>220</v>
      </c>
      <c r="AL473" s="1" t="s">
        <v>72</v>
      </c>
      <c r="AM473" s="1" t="s">
        <v>72</v>
      </c>
      <c r="AN473" s="3">
        <v>44765</v>
      </c>
      <c r="AO473" s="1" t="s">
        <v>2966</v>
      </c>
      <c r="AP473" s="1" t="s">
        <v>2966</v>
      </c>
      <c r="AQ473" s="1" t="s">
        <v>1794</v>
      </c>
      <c r="AR473" s="1">
        <v>15</v>
      </c>
      <c r="AS473" s="1" t="s">
        <v>742</v>
      </c>
      <c r="AT473" s="1" t="s">
        <v>75</v>
      </c>
      <c r="AU473" s="1" t="s">
        <v>75</v>
      </c>
      <c r="AV473" s="1" t="s">
        <v>88</v>
      </c>
      <c r="AW473" s="1" t="s">
        <v>72</v>
      </c>
      <c r="AX473" s="1" t="s">
        <v>72</v>
      </c>
      <c r="AY473" s="1" t="s">
        <v>2321</v>
      </c>
      <c r="AZ473" s="1" t="s">
        <v>2858</v>
      </c>
      <c r="BA473" s="1">
        <v>59</v>
      </c>
      <c r="BB473" s="21" t="s">
        <v>100</v>
      </c>
      <c r="BC473" s="1"/>
    </row>
    <row r="474" spans="1:55" ht="18.600000000000001" customHeight="1">
      <c r="A474" s="1" t="s">
        <v>2967</v>
      </c>
      <c r="B474" s="1">
        <v>220190</v>
      </c>
      <c r="C474" s="1" t="s">
        <v>71</v>
      </c>
      <c r="D474" s="3">
        <v>44765</v>
      </c>
      <c r="E474" s="1" t="s">
        <v>1896</v>
      </c>
      <c r="F474" s="1" t="s">
        <v>2968</v>
      </c>
      <c r="G474" s="1" t="s">
        <v>75</v>
      </c>
      <c r="H474" s="1" t="s">
        <v>1462</v>
      </c>
      <c r="I474" s="1" t="s">
        <v>77</v>
      </c>
      <c r="J474" s="1" t="s">
        <v>78</v>
      </c>
      <c r="K474" s="1" t="s">
        <v>78</v>
      </c>
      <c r="L474" s="1" t="s">
        <v>1898</v>
      </c>
      <c r="M474" s="1" t="s">
        <v>1898</v>
      </c>
      <c r="N474" s="34" t="s">
        <v>72</v>
      </c>
      <c r="O474" s="1" t="s">
        <v>2969</v>
      </c>
      <c r="P474" s="1" t="s">
        <v>813</v>
      </c>
      <c r="Q474" s="1" t="s">
        <v>813</v>
      </c>
      <c r="R474" s="1" t="s">
        <v>9057</v>
      </c>
      <c r="S474" s="1" t="s">
        <v>490</v>
      </c>
      <c r="T474" s="1" t="s">
        <v>72</v>
      </c>
      <c r="U474" s="1" t="s">
        <v>491</v>
      </c>
      <c r="V474" s="1" t="s">
        <v>492</v>
      </c>
      <c r="W474" s="1" t="s">
        <v>87</v>
      </c>
      <c r="X474" s="1">
        <v>56</v>
      </c>
      <c r="Y474" s="1" t="s">
        <v>88</v>
      </c>
      <c r="Z474" s="1">
        <v>5.0999999999999996</v>
      </c>
      <c r="AA474" s="1" t="s">
        <v>299</v>
      </c>
      <c r="AB474" s="1" t="s">
        <v>90</v>
      </c>
      <c r="AC474" s="1" t="s">
        <v>91</v>
      </c>
      <c r="AD474" s="1" t="s">
        <v>92</v>
      </c>
      <c r="AE474" s="1" t="s">
        <v>72</v>
      </c>
      <c r="AF474" s="1" t="s">
        <v>229</v>
      </c>
      <c r="AG474" s="1">
        <v>1</v>
      </c>
      <c r="AH474" s="21" t="s">
        <v>2970</v>
      </c>
      <c r="AI474" s="1" t="s">
        <v>72</v>
      </c>
      <c r="AJ474" s="1" t="s">
        <v>72</v>
      </c>
      <c r="AK474" s="1" t="s">
        <v>2327</v>
      </c>
      <c r="AL474" s="1" t="s">
        <v>72</v>
      </c>
      <c r="AM474" s="1" t="s">
        <v>72</v>
      </c>
      <c r="AN474" s="3">
        <v>44765</v>
      </c>
      <c r="AO474" s="1" t="s">
        <v>2971</v>
      </c>
      <c r="AP474" s="1" t="s">
        <v>2971</v>
      </c>
      <c r="AQ474" s="1" t="s">
        <v>1794</v>
      </c>
      <c r="AR474" s="1">
        <v>15</v>
      </c>
      <c r="AS474" s="1" t="s">
        <v>742</v>
      </c>
      <c r="AT474" s="1" t="s">
        <v>88</v>
      </c>
      <c r="AU474" s="1" t="s">
        <v>88</v>
      </c>
      <c r="AV474" s="1" t="s">
        <v>88</v>
      </c>
      <c r="AW474" s="1" t="s">
        <v>72</v>
      </c>
      <c r="AX474" s="1" t="s">
        <v>72</v>
      </c>
      <c r="AY474" s="1" t="s">
        <v>2972</v>
      </c>
      <c r="AZ474" s="1" t="s">
        <v>2973</v>
      </c>
      <c r="BA474" s="1">
        <v>143</v>
      </c>
      <c r="BB474" s="21" t="s">
        <v>100</v>
      </c>
      <c r="BC474" s="1"/>
    </row>
    <row r="475" spans="1:55" ht="18.600000000000001" customHeight="1">
      <c r="A475" s="1">
        <v>220191</v>
      </c>
      <c r="B475" s="1">
        <v>220191</v>
      </c>
      <c r="C475" s="1" t="s">
        <v>71</v>
      </c>
      <c r="D475" s="3">
        <v>44774</v>
      </c>
      <c r="E475" s="1" t="s">
        <v>2302</v>
      </c>
      <c r="F475" s="1" t="s">
        <v>2974</v>
      </c>
      <c r="G475" s="1" t="s">
        <v>75</v>
      </c>
      <c r="H475" s="1" t="s">
        <v>170</v>
      </c>
      <c r="I475" s="1" t="s">
        <v>77</v>
      </c>
      <c r="J475" s="1" t="s">
        <v>172</v>
      </c>
      <c r="K475" s="1" t="s">
        <v>78</v>
      </c>
      <c r="L475" s="1" t="s">
        <v>1927</v>
      </c>
      <c r="M475" s="1" t="s">
        <v>1927</v>
      </c>
      <c r="N475" s="1" t="s">
        <v>2975</v>
      </c>
      <c r="O475" s="8" t="s">
        <v>2305</v>
      </c>
      <c r="P475" s="1" t="s">
        <v>2307</v>
      </c>
      <c r="Q475" s="1" t="s">
        <v>2307</v>
      </c>
      <c r="R475" s="1" t="s">
        <v>2363</v>
      </c>
      <c r="S475" s="1" t="s">
        <v>84</v>
      </c>
      <c r="T475" s="1" t="s">
        <v>72</v>
      </c>
      <c r="U475" s="1" t="s">
        <v>140</v>
      </c>
      <c r="V475" s="1" t="s">
        <v>141</v>
      </c>
      <c r="W475" s="1" t="s">
        <v>87</v>
      </c>
      <c r="X475" s="1">
        <v>45</v>
      </c>
      <c r="Y475" s="1" t="s">
        <v>88</v>
      </c>
      <c r="Z475" s="1">
        <v>5.7</v>
      </c>
      <c r="AA475" s="1" t="s">
        <v>2344</v>
      </c>
      <c r="AB475" s="1" t="s">
        <v>90</v>
      </c>
      <c r="AC475" s="1" t="s">
        <v>91</v>
      </c>
      <c r="AD475" s="1" t="s">
        <v>92</v>
      </c>
      <c r="AE475" s="1" t="s">
        <v>72</v>
      </c>
      <c r="AF475" s="1" t="s">
        <v>72</v>
      </c>
      <c r="AG475" s="1" t="s">
        <v>72</v>
      </c>
      <c r="AH475" s="1" t="s">
        <v>72</v>
      </c>
      <c r="AI475" s="1" t="s">
        <v>72</v>
      </c>
      <c r="AJ475" s="1" t="s">
        <v>72</v>
      </c>
      <c r="AK475" s="1" t="s">
        <v>220</v>
      </c>
      <c r="AL475" s="1" t="s">
        <v>72</v>
      </c>
      <c r="AM475" s="1" t="s">
        <v>72</v>
      </c>
      <c r="AN475" s="3">
        <v>44774</v>
      </c>
      <c r="AO475" s="1" t="s">
        <v>2976</v>
      </c>
      <c r="AP475" s="1" t="s">
        <v>2976</v>
      </c>
      <c r="AQ475" s="1" t="s">
        <v>72</v>
      </c>
      <c r="AR475" s="1">
        <v>4</v>
      </c>
      <c r="AS475" s="1" t="s">
        <v>95</v>
      </c>
      <c r="AT475" s="1" t="s">
        <v>88</v>
      </c>
      <c r="AU475" s="1" t="s">
        <v>88</v>
      </c>
      <c r="AV475" s="1" t="s">
        <v>88</v>
      </c>
      <c r="AW475" s="1" t="s">
        <v>72</v>
      </c>
      <c r="AX475" s="1" t="s">
        <v>72</v>
      </c>
      <c r="AY475" s="6" t="s">
        <v>72</v>
      </c>
      <c r="AZ475" s="6" t="s">
        <v>72</v>
      </c>
      <c r="BA475" s="6" t="s">
        <v>72</v>
      </c>
      <c r="BB475" s="1" t="s">
        <v>160</v>
      </c>
      <c r="BC475" s="1"/>
    </row>
    <row r="476" spans="1:55" ht="18.600000000000001" customHeight="1">
      <c r="A476" s="1" t="s">
        <v>2977</v>
      </c>
      <c r="B476" s="1">
        <v>220192</v>
      </c>
      <c r="C476" s="1" t="s">
        <v>71</v>
      </c>
      <c r="D476" s="3">
        <v>44775</v>
      </c>
      <c r="E476" s="1" t="s">
        <v>1896</v>
      </c>
      <c r="F476" s="1" t="s">
        <v>2978</v>
      </c>
      <c r="G476" s="1" t="s">
        <v>75</v>
      </c>
      <c r="H476" s="1" t="s">
        <v>2597</v>
      </c>
      <c r="I476" s="1" t="s">
        <v>77</v>
      </c>
      <c r="J476" s="1" t="s">
        <v>78</v>
      </c>
      <c r="K476" s="1" t="s">
        <v>78</v>
      </c>
      <c r="L476" s="1" t="s">
        <v>1898</v>
      </c>
      <c r="M476" s="1" t="s">
        <v>1898</v>
      </c>
      <c r="N476" s="34" t="s">
        <v>72</v>
      </c>
      <c r="O476" s="1" t="s">
        <v>2979</v>
      </c>
      <c r="P476" s="1" t="s">
        <v>778</v>
      </c>
      <c r="Q476" s="1" t="s">
        <v>779</v>
      </c>
      <c r="R476" s="1" t="s">
        <v>9036</v>
      </c>
      <c r="S476" s="1" t="s">
        <v>84</v>
      </c>
      <c r="T476" s="1" t="s">
        <v>72</v>
      </c>
      <c r="U476" s="1" t="s">
        <v>140</v>
      </c>
      <c r="V476" s="1" t="s">
        <v>140</v>
      </c>
      <c r="W476" s="1" t="s">
        <v>126</v>
      </c>
      <c r="X476" s="1">
        <v>42</v>
      </c>
      <c r="Y476" s="1" t="s">
        <v>88</v>
      </c>
      <c r="Z476" s="1">
        <v>5.8</v>
      </c>
      <c r="AA476" s="1" t="s">
        <v>2344</v>
      </c>
      <c r="AB476" s="1" t="s">
        <v>90</v>
      </c>
      <c r="AC476" s="1" t="s">
        <v>91</v>
      </c>
      <c r="AD476" s="1" t="s">
        <v>92</v>
      </c>
      <c r="AE476" s="1" t="s">
        <v>72</v>
      </c>
      <c r="AF476" s="1" t="s">
        <v>217</v>
      </c>
      <c r="AG476" s="1" t="s">
        <v>72</v>
      </c>
      <c r="AH476" s="45" t="s">
        <v>2980</v>
      </c>
      <c r="AI476" s="1" t="s">
        <v>72</v>
      </c>
      <c r="AJ476" s="1" t="s">
        <v>72</v>
      </c>
      <c r="AK476" s="1" t="s">
        <v>220</v>
      </c>
      <c r="AL476" s="1" t="s">
        <v>72</v>
      </c>
      <c r="AM476" s="1" t="s">
        <v>72</v>
      </c>
      <c r="AN476" s="3">
        <v>44775</v>
      </c>
      <c r="AO476" s="1" t="s">
        <v>2981</v>
      </c>
      <c r="AP476" s="1" t="s">
        <v>2981</v>
      </c>
      <c r="AQ476" s="1" t="s">
        <v>1675</v>
      </c>
      <c r="AR476" s="1">
        <v>4</v>
      </c>
      <c r="AS476" s="1" t="s">
        <v>95</v>
      </c>
      <c r="AT476" s="1" t="s">
        <v>75</v>
      </c>
      <c r="AU476" s="1" t="s">
        <v>75</v>
      </c>
      <c r="AV476" s="1" t="s">
        <v>88</v>
      </c>
      <c r="AW476" s="1" t="s">
        <v>72</v>
      </c>
      <c r="AX476" s="1" t="s">
        <v>72</v>
      </c>
      <c r="AY476" s="1" t="s">
        <v>2321</v>
      </c>
      <c r="AZ476" s="1" t="s">
        <v>2858</v>
      </c>
      <c r="BA476" s="1">
        <v>49</v>
      </c>
      <c r="BB476" s="21" t="s">
        <v>100</v>
      </c>
      <c r="BC476" s="1"/>
    </row>
    <row r="477" spans="1:55" ht="18.600000000000001" customHeight="1">
      <c r="A477" s="1" t="s">
        <v>2982</v>
      </c>
      <c r="B477" s="1">
        <v>220193</v>
      </c>
      <c r="C477" s="1" t="s">
        <v>71</v>
      </c>
      <c r="D477" s="3">
        <v>44777</v>
      </c>
      <c r="E477" s="1" t="s">
        <v>1896</v>
      </c>
      <c r="F477" s="1" t="s">
        <v>2983</v>
      </c>
      <c r="G477" s="1" t="s">
        <v>75</v>
      </c>
      <c r="H477" s="1" t="s">
        <v>2597</v>
      </c>
      <c r="I477" s="1" t="s">
        <v>77</v>
      </c>
      <c r="J477" s="1" t="s">
        <v>78</v>
      </c>
      <c r="K477" s="1" t="s">
        <v>78</v>
      </c>
      <c r="L477" s="1" t="s">
        <v>1898</v>
      </c>
      <c r="M477" s="1" t="s">
        <v>1898</v>
      </c>
      <c r="N477" s="34" t="s">
        <v>72</v>
      </c>
      <c r="O477" s="1" t="s">
        <v>2984</v>
      </c>
      <c r="P477" s="1" t="s">
        <v>778</v>
      </c>
      <c r="Q477" s="1" t="s">
        <v>779</v>
      </c>
      <c r="R477" s="1" t="s">
        <v>9036</v>
      </c>
      <c r="S477" s="1" t="s">
        <v>84</v>
      </c>
      <c r="T477" s="1" t="s">
        <v>72</v>
      </c>
      <c r="U477" s="1" t="s">
        <v>140</v>
      </c>
      <c r="V477" s="1" t="s">
        <v>140</v>
      </c>
      <c r="W477" s="1" t="s">
        <v>126</v>
      </c>
      <c r="X477" s="1">
        <v>65</v>
      </c>
      <c r="Y477" s="1" t="s">
        <v>88</v>
      </c>
      <c r="Z477" s="1">
        <v>6.4</v>
      </c>
      <c r="AA477" s="1" t="s">
        <v>2344</v>
      </c>
      <c r="AB477" s="1" t="s">
        <v>90</v>
      </c>
      <c r="AC477" s="1" t="s">
        <v>91</v>
      </c>
      <c r="AD477" s="1" t="s">
        <v>92</v>
      </c>
      <c r="AE477" s="1" t="s">
        <v>72</v>
      </c>
      <c r="AF477" s="1" t="s">
        <v>217</v>
      </c>
      <c r="AG477" s="1" t="s">
        <v>72</v>
      </c>
      <c r="AH477" s="45" t="s">
        <v>2985</v>
      </c>
      <c r="AI477" s="1" t="s">
        <v>72</v>
      </c>
      <c r="AJ477" s="1" t="s">
        <v>72</v>
      </c>
      <c r="AK477" s="1" t="s">
        <v>220</v>
      </c>
      <c r="AL477" s="1" t="s">
        <v>72</v>
      </c>
      <c r="AM477" s="1" t="s">
        <v>72</v>
      </c>
      <c r="AN477" s="3">
        <v>44777</v>
      </c>
      <c r="AO477" s="1" t="s">
        <v>1184</v>
      </c>
      <c r="AP477" s="1" t="s">
        <v>1184</v>
      </c>
      <c r="AQ477" s="1" t="s">
        <v>1675</v>
      </c>
      <c r="AR477" s="1">
        <v>4</v>
      </c>
      <c r="AS477" s="1" t="s">
        <v>2294</v>
      </c>
      <c r="AT477" s="1" t="s">
        <v>88</v>
      </c>
      <c r="AU477" s="1" t="s">
        <v>88</v>
      </c>
      <c r="AV477" s="1" t="s">
        <v>88</v>
      </c>
      <c r="AW477" s="1" t="s">
        <v>72</v>
      </c>
      <c r="AX477" s="1" t="s">
        <v>72</v>
      </c>
      <c r="AY477" s="1" t="s">
        <v>1343</v>
      </c>
      <c r="AZ477" s="1" t="s">
        <v>2986</v>
      </c>
      <c r="BA477" s="1">
        <v>49</v>
      </c>
      <c r="BB477" s="21" t="s">
        <v>100</v>
      </c>
      <c r="BC477" s="1"/>
    </row>
    <row r="478" spans="1:55" ht="18.600000000000001" customHeight="1">
      <c r="A478" s="1" t="s">
        <v>2987</v>
      </c>
      <c r="B478" s="1">
        <v>220194</v>
      </c>
      <c r="C478" s="1" t="s">
        <v>497</v>
      </c>
      <c r="D478" s="3">
        <v>44782</v>
      </c>
      <c r="E478" s="1" t="s">
        <v>1896</v>
      </c>
      <c r="F478" s="1" t="s">
        <v>2988</v>
      </c>
      <c r="G478" s="1" t="s">
        <v>75</v>
      </c>
      <c r="H478" s="1" t="s">
        <v>1582</v>
      </c>
      <c r="I478" s="1" t="s">
        <v>497</v>
      </c>
      <c r="J478" s="1" t="s">
        <v>78</v>
      </c>
      <c r="K478" s="1" t="s">
        <v>78</v>
      </c>
      <c r="L478" s="1" t="s">
        <v>1898</v>
      </c>
      <c r="M478" s="1" t="s">
        <v>1898</v>
      </c>
      <c r="N478" s="34" t="s">
        <v>72</v>
      </c>
      <c r="O478" s="1" t="s">
        <v>2989</v>
      </c>
      <c r="P478" s="1" t="s">
        <v>778</v>
      </c>
      <c r="Q478" s="1" t="s">
        <v>779</v>
      </c>
      <c r="R478" s="1" t="s">
        <v>9036</v>
      </c>
      <c r="S478" s="1" t="s">
        <v>84</v>
      </c>
      <c r="T478" s="1" t="s">
        <v>72</v>
      </c>
      <c r="U478" s="1" t="s">
        <v>140</v>
      </c>
      <c r="V478" s="1" t="s">
        <v>140</v>
      </c>
      <c r="W478" s="1" t="s">
        <v>126</v>
      </c>
      <c r="X478" s="1">
        <v>56</v>
      </c>
      <c r="Y478" s="1" t="s">
        <v>88</v>
      </c>
      <c r="Z478" s="1">
        <v>5.4</v>
      </c>
      <c r="AA478" s="1" t="s">
        <v>2344</v>
      </c>
      <c r="AB478" s="1" t="s">
        <v>90</v>
      </c>
      <c r="AC478" s="1" t="s">
        <v>91</v>
      </c>
      <c r="AD478" s="1" t="s">
        <v>92</v>
      </c>
      <c r="AE478" s="1" t="s">
        <v>72</v>
      </c>
      <c r="AF478" s="1" t="s">
        <v>229</v>
      </c>
      <c r="AG478" s="1" t="s">
        <v>72</v>
      </c>
      <c r="AH478" s="45" t="s">
        <v>2990</v>
      </c>
      <c r="AI478" s="1" t="s">
        <v>72</v>
      </c>
      <c r="AJ478" s="1" t="s">
        <v>72</v>
      </c>
      <c r="AK478" s="1" t="s">
        <v>220</v>
      </c>
      <c r="AL478" s="1" t="s">
        <v>72</v>
      </c>
      <c r="AM478" s="1" t="s">
        <v>72</v>
      </c>
      <c r="AN478" s="3">
        <v>44782</v>
      </c>
      <c r="AO478" s="1" t="s">
        <v>2991</v>
      </c>
      <c r="AP478" s="1" t="s">
        <v>2991</v>
      </c>
      <c r="AQ478" s="1" t="s">
        <v>1675</v>
      </c>
      <c r="AR478" s="1">
        <v>4</v>
      </c>
      <c r="AS478" s="1" t="s">
        <v>95</v>
      </c>
      <c r="AT478" s="1" t="s">
        <v>75</v>
      </c>
      <c r="AU478" s="1" t="s">
        <v>75</v>
      </c>
      <c r="AV478" s="1" t="s">
        <v>88</v>
      </c>
      <c r="AW478" s="1" t="s">
        <v>72</v>
      </c>
      <c r="AX478" s="1" t="s">
        <v>72</v>
      </c>
      <c r="AY478" s="1" t="s">
        <v>1343</v>
      </c>
      <c r="AZ478" s="1" t="s">
        <v>2992</v>
      </c>
      <c r="BA478" s="1">
        <v>28</v>
      </c>
      <c r="BB478" s="1" t="s">
        <v>72</v>
      </c>
      <c r="BC478" s="1"/>
    </row>
    <row r="479" spans="1:55" ht="18.600000000000001" customHeight="1">
      <c r="A479" s="1" t="s">
        <v>2998</v>
      </c>
      <c r="B479" s="1">
        <v>220195</v>
      </c>
      <c r="C479" s="1" t="s">
        <v>497</v>
      </c>
      <c r="D479" s="3">
        <v>44783</v>
      </c>
      <c r="E479" s="1" t="s">
        <v>1896</v>
      </c>
      <c r="F479" s="1" t="s">
        <v>2999</v>
      </c>
      <c r="G479" s="1" t="s">
        <v>75</v>
      </c>
      <c r="H479" s="1" t="s">
        <v>1582</v>
      </c>
      <c r="I479" s="1" t="s">
        <v>497</v>
      </c>
      <c r="J479" s="1" t="s">
        <v>78</v>
      </c>
      <c r="K479" s="1" t="s">
        <v>78</v>
      </c>
      <c r="L479" s="1" t="s">
        <v>1898</v>
      </c>
      <c r="M479" s="1" t="s">
        <v>139</v>
      </c>
      <c r="N479" s="1" t="s">
        <v>3000</v>
      </c>
      <c r="O479" s="1" t="s">
        <v>3001</v>
      </c>
      <c r="P479" s="1" t="s">
        <v>2307</v>
      </c>
      <c r="Q479" s="1" t="s">
        <v>2307</v>
      </c>
      <c r="R479" s="1" t="s">
        <v>2363</v>
      </c>
      <c r="S479" s="1" t="s">
        <v>84</v>
      </c>
      <c r="T479" s="1" t="s">
        <v>72</v>
      </c>
      <c r="U479" s="1" t="s">
        <v>104</v>
      </c>
      <c r="V479" s="1" t="s">
        <v>1060</v>
      </c>
      <c r="W479" s="1" t="s">
        <v>87</v>
      </c>
      <c r="X479" s="1">
        <v>57</v>
      </c>
      <c r="Y479" s="1" t="s">
        <v>88</v>
      </c>
      <c r="Z479" s="1">
        <v>3.1</v>
      </c>
      <c r="AA479" s="1" t="s">
        <v>954</v>
      </c>
      <c r="AB479" s="1" t="s">
        <v>90</v>
      </c>
      <c r="AC479" s="1" t="s">
        <v>91</v>
      </c>
      <c r="AD479" s="1" t="s">
        <v>92</v>
      </c>
      <c r="AE479" s="1" t="s">
        <v>72</v>
      </c>
      <c r="AF479" s="1" t="s">
        <v>72</v>
      </c>
      <c r="AG479" s="1">
        <v>2</v>
      </c>
      <c r="AH479" s="1" t="s">
        <v>933</v>
      </c>
      <c r="AI479" s="1" t="s">
        <v>72</v>
      </c>
      <c r="AJ479" s="1" t="s">
        <v>72</v>
      </c>
      <c r="AK479" s="1" t="s">
        <v>220</v>
      </c>
      <c r="AL479" s="1" t="s">
        <v>72</v>
      </c>
      <c r="AM479" s="1" t="s">
        <v>72</v>
      </c>
      <c r="AN479" s="3">
        <v>44783</v>
      </c>
      <c r="AO479" s="1" t="s">
        <v>3002</v>
      </c>
      <c r="AP479" s="1" t="s">
        <v>3002</v>
      </c>
      <c r="AQ479" s="1" t="s">
        <v>1675</v>
      </c>
      <c r="AR479" s="1">
        <v>4</v>
      </c>
      <c r="AS479" s="1" t="s">
        <v>742</v>
      </c>
      <c r="AT479" s="1" t="s">
        <v>75</v>
      </c>
      <c r="AU479" s="1" t="s">
        <v>75</v>
      </c>
      <c r="AV479" s="1" t="s">
        <v>88</v>
      </c>
      <c r="AW479" s="1" t="s">
        <v>72</v>
      </c>
      <c r="AX479" s="1" t="s">
        <v>72</v>
      </c>
      <c r="AY479" s="1" t="s">
        <v>1343</v>
      </c>
      <c r="AZ479" s="1" t="s">
        <v>3003</v>
      </c>
      <c r="BA479" s="1">
        <v>87</v>
      </c>
      <c r="BB479" s="1" t="s">
        <v>72</v>
      </c>
      <c r="BC479" s="1"/>
    </row>
    <row r="480" spans="1:55" ht="18.600000000000001" customHeight="1">
      <c r="A480" s="1">
        <v>220196</v>
      </c>
      <c r="B480" s="1">
        <v>220196</v>
      </c>
      <c r="C480" s="1" t="s">
        <v>71</v>
      </c>
      <c r="D480" s="3">
        <v>44783</v>
      </c>
      <c r="E480" s="1" t="s">
        <v>2302</v>
      </c>
      <c r="F480" s="1" t="s">
        <v>3007</v>
      </c>
      <c r="G480" s="1" t="s">
        <v>75</v>
      </c>
      <c r="H480" s="1" t="s">
        <v>170</v>
      </c>
      <c r="I480" s="1" t="s">
        <v>473</v>
      </c>
      <c r="J480" s="1" t="s">
        <v>172</v>
      </c>
      <c r="K480" s="1" t="s">
        <v>78</v>
      </c>
      <c r="L480" s="1" t="s">
        <v>1927</v>
      </c>
      <c r="M480" s="1" t="s">
        <v>1927</v>
      </c>
      <c r="N480" s="1" t="s">
        <v>3008</v>
      </c>
      <c r="O480" s="75" t="s">
        <v>72</v>
      </c>
      <c r="P480" s="1" t="s">
        <v>813</v>
      </c>
      <c r="Q480" s="1" t="s">
        <v>813</v>
      </c>
      <c r="R480" s="1" t="s">
        <v>9057</v>
      </c>
      <c r="S480" s="1" t="s">
        <v>84</v>
      </c>
      <c r="T480" s="1" t="s">
        <v>72</v>
      </c>
      <c r="U480" s="1" t="s">
        <v>140</v>
      </c>
      <c r="V480" s="1" t="s">
        <v>141</v>
      </c>
      <c r="W480" s="1" t="s">
        <v>126</v>
      </c>
      <c r="X480" s="1">
        <v>44</v>
      </c>
      <c r="Y480" s="1" t="s">
        <v>88</v>
      </c>
      <c r="Z480" s="1">
        <v>5.0999999999999996</v>
      </c>
      <c r="AA480" s="1" t="s">
        <v>414</v>
      </c>
      <c r="AB480" s="1" t="s">
        <v>90</v>
      </c>
      <c r="AC480" s="1" t="s">
        <v>91</v>
      </c>
      <c r="AD480" s="1" t="s">
        <v>92</v>
      </c>
      <c r="AE480" s="1" t="s">
        <v>72</v>
      </c>
      <c r="AF480" s="1" t="s">
        <v>72</v>
      </c>
      <c r="AG480" s="1" t="s">
        <v>72</v>
      </c>
      <c r="AH480" s="1" t="s">
        <v>72</v>
      </c>
      <c r="AI480" s="1" t="s">
        <v>72</v>
      </c>
      <c r="AJ480" s="1" t="s">
        <v>72</v>
      </c>
      <c r="AK480" s="1" t="s">
        <v>220</v>
      </c>
      <c r="AL480" s="1" t="s">
        <v>72</v>
      </c>
      <c r="AM480" s="1" t="s">
        <v>72</v>
      </c>
      <c r="AN480" s="3">
        <v>44782</v>
      </c>
      <c r="AO480" s="1" t="s">
        <v>3009</v>
      </c>
      <c r="AP480" s="1" t="s">
        <v>3009</v>
      </c>
      <c r="AQ480" s="1" t="s">
        <v>72</v>
      </c>
      <c r="AR480" s="1">
        <v>4</v>
      </c>
      <c r="AS480" s="1" t="s">
        <v>95</v>
      </c>
      <c r="AT480" s="1" t="s">
        <v>88</v>
      </c>
      <c r="AU480" s="1" t="s">
        <v>88</v>
      </c>
      <c r="AV480" s="1" t="s">
        <v>88</v>
      </c>
      <c r="AW480" s="1" t="s">
        <v>72</v>
      </c>
      <c r="AX480" s="1" t="s">
        <v>72</v>
      </c>
      <c r="AY480" s="6" t="s">
        <v>72</v>
      </c>
      <c r="AZ480" s="6" t="s">
        <v>72</v>
      </c>
      <c r="BA480" s="6" t="s">
        <v>72</v>
      </c>
      <c r="BB480" s="1" t="s">
        <v>160</v>
      </c>
      <c r="BC480" s="1"/>
    </row>
    <row r="481" spans="1:55" ht="18.600000000000001" customHeight="1">
      <c r="A481" s="1">
        <v>220197</v>
      </c>
      <c r="B481" s="1">
        <v>220197</v>
      </c>
      <c r="C481" s="1" t="s">
        <v>71</v>
      </c>
      <c r="D481" s="3">
        <v>44783</v>
      </c>
      <c r="E481" s="1" t="s">
        <v>1896</v>
      </c>
      <c r="F481" s="1" t="s">
        <v>3010</v>
      </c>
      <c r="G481" s="1" t="s">
        <v>75</v>
      </c>
      <c r="H481" s="1" t="s">
        <v>2215</v>
      </c>
      <c r="I481" s="1" t="s">
        <v>2215</v>
      </c>
      <c r="J481" s="1" t="s">
        <v>78</v>
      </c>
      <c r="K481" s="1" t="s">
        <v>172</v>
      </c>
      <c r="L481" s="1" t="s">
        <v>1927</v>
      </c>
      <c r="M481" s="1" t="s">
        <v>1927</v>
      </c>
      <c r="N481" s="1" t="s">
        <v>3011</v>
      </c>
      <c r="O481" s="75" t="s">
        <v>72</v>
      </c>
      <c r="P481" s="1" t="s">
        <v>778</v>
      </c>
      <c r="Q481" s="1" t="s">
        <v>779</v>
      </c>
      <c r="R481" s="1" t="s">
        <v>9036</v>
      </c>
      <c r="S481" s="1" t="s">
        <v>84</v>
      </c>
      <c r="T481" s="1" t="s">
        <v>72</v>
      </c>
      <c r="U481" s="1" t="s">
        <v>140</v>
      </c>
      <c r="V481" s="1" t="s">
        <v>140</v>
      </c>
      <c r="W481" s="1" t="s">
        <v>126</v>
      </c>
      <c r="X481" s="1">
        <v>54</v>
      </c>
      <c r="Y481" s="1" t="s">
        <v>88</v>
      </c>
      <c r="Z481" s="1">
        <v>5.6</v>
      </c>
      <c r="AA481" s="1" t="s">
        <v>2344</v>
      </c>
      <c r="AB481" s="1" t="s">
        <v>90</v>
      </c>
      <c r="AC481" s="1" t="s">
        <v>91</v>
      </c>
      <c r="AD481" s="1" t="s">
        <v>92</v>
      </c>
      <c r="AE481" s="1" t="s">
        <v>72</v>
      </c>
      <c r="AF481" s="1" t="s">
        <v>72</v>
      </c>
      <c r="AG481" s="1" t="s">
        <v>72</v>
      </c>
      <c r="AH481" s="1" t="s">
        <v>72</v>
      </c>
      <c r="AI481" s="1" t="s">
        <v>72</v>
      </c>
      <c r="AJ481" s="1" t="s">
        <v>72</v>
      </c>
      <c r="AK481" s="1" t="s">
        <v>220</v>
      </c>
      <c r="AL481" s="1" t="s">
        <v>72</v>
      </c>
      <c r="AM481" s="1" t="s">
        <v>72</v>
      </c>
      <c r="AN481" s="3">
        <v>44783</v>
      </c>
      <c r="AO481" s="1" t="s">
        <v>3012</v>
      </c>
      <c r="AP481" s="1" t="s">
        <v>3012</v>
      </c>
      <c r="AQ481" s="1" t="s">
        <v>72</v>
      </c>
      <c r="AR481" s="1">
        <v>4</v>
      </c>
      <c r="AS481" s="1" t="s">
        <v>95</v>
      </c>
      <c r="AT481" s="1" t="s">
        <v>88</v>
      </c>
      <c r="AU481" s="1" t="s">
        <v>88</v>
      </c>
      <c r="AV481" s="1" t="s">
        <v>88</v>
      </c>
      <c r="AW481" s="1" t="s">
        <v>72</v>
      </c>
      <c r="AX481" s="1" t="s">
        <v>72</v>
      </c>
      <c r="AY481" s="6" t="s">
        <v>72</v>
      </c>
      <c r="AZ481" s="6" t="s">
        <v>72</v>
      </c>
      <c r="BA481" s="6" t="s">
        <v>72</v>
      </c>
      <c r="BB481" s="1" t="s">
        <v>160</v>
      </c>
      <c r="BC481" s="1"/>
    </row>
    <row r="482" spans="1:55" ht="18.600000000000001" customHeight="1">
      <c r="A482" s="1">
        <v>220198</v>
      </c>
      <c r="B482" s="1">
        <v>220198</v>
      </c>
      <c r="C482" s="1" t="s">
        <v>71</v>
      </c>
      <c r="D482" s="3">
        <v>44785</v>
      </c>
      <c r="E482" s="1" t="s">
        <v>1896</v>
      </c>
      <c r="F482" s="1" t="s">
        <v>3013</v>
      </c>
      <c r="G482" s="1" t="s">
        <v>75</v>
      </c>
      <c r="H482" s="1" t="s">
        <v>170</v>
      </c>
      <c r="I482" s="1" t="s">
        <v>473</v>
      </c>
      <c r="J482" s="1" t="s">
        <v>172</v>
      </c>
      <c r="K482" s="1" t="s">
        <v>78</v>
      </c>
      <c r="L482" s="1" t="s">
        <v>1927</v>
      </c>
      <c r="M482" s="1" t="s">
        <v>1927</v>
      </c>
      <c r="N482" s="1" t="s">
        <v>3014</v>
      </c>
      <c r="O482" s="8" t="s">
        <v>2305</v>
      </c>
      <c r="P482" s="1" t="s">
        <v>2307</v>
      </c>
      <c r="Q482" s="1" t="s">
        <v>2307</v>
      </c>
      <c r="R482" s="1" t="s">
        <v>2363</v>
      </c>
      <c r="S482" s="1" t="s">
        <v>84</v>
      </c>
      <c r="T482" s="1" t="s">
        <v>72</v>
      </c>
      <c r="U482" s="1" t="s">
        <v>140</v>
      </c>
      <c r="V482" s="1" t="s">
        <v>141</v>
      </c>
      <c r="W482" s="1" t="s">
        <v>87</v>
      </c>
      <c r="X482" s="1">
        <v>55</v>
      </c>
      <c r="Y482" s="1" t="s">
        <v>88</v>
      </c>
      <c r="Z482" s="1">
        <v>2.7</v>
      </c>
      <c r="AA482" s="1" t="s">
        <v>954</v>
      </c>
      <c r="AB482" s="1" t="s">
        <v>90</v>
      </c>
      <c r="AC482" s="1" t="s">
        <v>91</v>
      </c>
      <c r="AD482" s="1" t="s">
        <v>92</v>
      </c>
      <c r="AE482" s="1" t="s">
        <v>72</v>
      </c>
      <c r="AF482" s="1" t="s">
        <v>72</v>
      </c>
      <c r="AG482" s="1" t="s">
        <v>72</v>
      </c>
      <c r="AH482" s="1" t="s">
        <v>72</v>
      </c>
      <c r="AI482" s="1" t="s">
        <v>72</v>
      </c>
      <c r="AJ482" s="1" t="s">
        <v>72</v>
      </c>
      <c r="AK482" s="1" t="s">
        <v>220</v>
      </c>
      <c r="AL482" s="1" t="s">
        <v>72</v>
      </c>
      <c r="AM482" s="1" t="s">
        <v>72</v>
      </c>
      <c r="AN482" s="3">
        <v>44785</v>
      </c>
      <c r="AO482" s="1" t="s">
        <v>3015</v>
      </c>
      <c r="AP482" s="1" t="s">
        <v>3015</v>
      </c>
      <c r="AQ482" s="1" t="s">
        <v>72</v>
      </c>
      <c r="AR482" s="1">
        <v>4</v>
      </c>
      <c r="AS482" s="1" t="s">
        <v>2694</v>
      </c>
      <c r="AT482" s="1" t="s">
        <v>88</v>
      </c>
      <c r="AU482" s="1" t="s">
        <v>88</v>
      </c>
      <c r="AV482" s="1" t="s">
        <v>88</v>
      </c>
      <c r="AW482" s="1" t="s">
        <v>72</v>
      </c>
      <c r="AX482" s="1" t="s">
        <v>72</v>
      </c>
      <c r="AY482" s="6" t="s">
        <v>72</v>
      </c>
      <c r="AZ482" s="6" t="s">
        <v>72</v>
      </c>
      <c r="BA482" s="6" t="s">
        <v>72</v>
      </c>
      <c r="BB482" s="1" t="s">
        <v>160</v>
      </c>
      <c r="BC482" s="1"/>
    </row>
    <row r="483" spans="1:55" ht="18.600000000000001" customHeight="1">
      <c r="A483" s="1">
        <v>220199</v>
      </c>
      <c r="B483" s="1">
        <v>220199</v>
      </c>
      <c r="C483" s="1" t="s">
        <v>71</v>
      </c>
      <c r="D483" s="3">
        <v>44789</v>
      </c>
      <c r="E483" s="1" t="s">
        <v>1896</v>
      </c>
      <c r="F483" s="1" t="s">
        <v>3016</v>
      </c>
      <c r="G483" s="1" t="s">
        <v>75</v>
      </c>
      <c r="H483" s="1" t="s">
        <v>170</v>
      </c>
      <c r="I483" s="1" t="s">
        <v>473</v>
      </c>
      <c r="J483" s="1" t="s">
        <v>172</v>
      </c>
      <c r="K483" s="1" t="s">
        <v>78</v>
      </c>
      <c r="L483" s="1" t="s">
        <v>1927</v>
      </c>
      <c r="M483" s="1" t="s">
        <v>1927</v>
      </c>
      <c r="N483" s="1" t="s">
        <v>3017</v>
      </c>
      <c r="O483" s="8" t="s">
        <v>2305</v>
      </c>
      <c r="P483" s="1" t="s">
        <v>2307</v>
      </c>
      <c r="Q483" s="1" t="s">
        <v>2307</v>
      </c>
      <c r="R483" s="1" t="s">
        <v>2363</v>
      </c>
      <c r="S483" s="1" t="s">
        <v>84</v>
      </c>
      <c r="T483" s="1" t="s">
        <v>72</v>
      </c>
      <c r="U483" s="1" t="s">
        <v>140</v>
      </c>
      <c r="V483" s="1" t="s">
        <v>141</v>
      </c>
      <c r="W483" s="1" t="s">
        <v>87</v>
      </c>
      <c r="X483" s="1">
        <v>58</v>
      </c>
      <c r="Y483" s="1" t="s">
        <v>88</v>
      </c>
      <c r="Z483" s="1">
        <v>3.1</v>
      </c>
      <c r="AA483" s="1" t="s">
        <v>954</v>
      </c>
      <c r="AB483" s="1" t="s">
        <v>90</v>
      </c>
      <c r="AC483" s="1" t="s">
        <v>91</v>
      </c>
      <c r="AD483" s="1" t="s">
        <v>92</v>
      </c>
      <c r="AE483" s="1" t="s">
        <v>72</v>
      </c>
      <c r="AF483" s="1" t="s">
        <v>72</v>
      </c>
      <c r="AG483" s="1" t="s">
        <v>72</v>
      </c>
      <c r="AH483" s="1" t="s">
        <v>72</v>
      </c>
      <c r="AI483" s="1" t="s">
        <v>72</v>
      </c>
      <c r="AJ483" s="1" t="s">
        <v>72</v>
      </c>
      <c r="AK483" s="1" t="s">
        <v>220</v>
      </c>
      <c r="AL483" s="1" t="s">
        <v>72</v>
      </c>
      <c r="AM483" s="1" t="s">
        <v>72</v>
      </c>
      <c r="AN483" s="3">
        <v>44789</v>
      </c>
      <c r="AO483" s="1" t="s">
        <v>3018</v>
      </c>
      <c r="AP483" s="1" t="s">
        <v>3018</v>
      </c>
      <c r="AQ483" s="1" t="s">
        <v>72</v>
      </c>
      <c r="AR483" s="1">
        <v>4</v>
      </c>
      <c r="AS483" s="1" t="s">
        <v>2294</v>
      </c>
      <c r="AT483" s="1" t="s">
        <v>88</v>
      </c>
      <c r="AU483" s="1" t="s">
        <v>88</v>
      </c>
      <c r="AV483" s="1" t="s">
        <v>88</v>
      </c>
      <c r="AW483" s="1" t="s">
        <v>72</v>
      </c>
      <c r="AX483" s="1" t="s">
        <v>72</v>
      </c>
      <c r="AY483" s="6" t="s">
        <v>72</v>
      </c>
      <c r="AZ483" s="6" t="s">
        <v>72</v>
      </c>
      <c r="BA483" s="6" t="s">
        <v>72</v>
      </c>
      <c r="BB483" s="1" t="s">
        <v>160</v>
      </c>
      <c r="BC483" s="1"/>
    </row>
    <row r="484" spans="1:55" ht="18.600000000000001" customHeight="1">
      <c r="A484" s="1" t="s">
        <v>3019</v>
      </c>
      <c r="B484" s="1">
        <v>220200</v>
      </c>
      <c r="C484" s="1" t="s">
        <v>497</v>
      </c>
      <c r="D484" s="3">
        <v>44792</v>
      </c>
      <c r="E484" s="1" t="s">
        <v>2302</v>
      </c>
      <c r="F484" s="1" t="s">
        <v>3020</v>
      </c>
      <c r="G484" s="1" t="s">
        <v>75</v>
      </c>
      <c r="H484" s="1" t="s">
        <v>1582</v>
      </c>
      <c r="I484" s="1" t="s">
        <v>497</v>
      </c>
      <c r="J484" s="1" t="s">
        <v>78</v>
      </c>
      <c r="K484" s="1" t="s">
        <v>78</v>
      </c>
      <c r="L484" s="1" t="s">
        <v>1898</v>
      </c>
      <c r="M484" s="1" t="s">
        <v>1898</v>
      </c>
      <c r="N484" s="34" t="s">
        <v>72</v>
      </c>
      <c r="O484" s="75" t="s">
        <v>72</v>
      </c>
      <c r="P484" s="1" t="s">
        <v>813</v>
      </c>
      <c r="Q484" s="1" t="s">
        <v>813</v>
      </c>
      <c r="R484" s="1" t="s">
        <v>9057</v>
      </c>
      <c r="S484" s="1" t="s">
        <v>84</v>
      </c>
      <c r="T484" s="1" t="s">
        <v>72</v>
      </c>
      <c r="U484" s="1" t="s">
        <v>140</v>
      </c>
      <c r="V484" s="1" t="s">
        <v>141</v>
      </c>
      <c r="W484" s="1" t="s">
        <v>126</v>
      </c>
      <c r="X484" s="1">
        <v>52</v>
      </c>
      <c r="Y484" s="1" t="s">
        <v>88</v>
      </c>
      <c r="Z484" s="1">
        <v>3.1</v>
      </c>
      <c r="AA484" s="1" t="s">
        <v>954</v>
      </c>
      <c r="AB484" s="1" t="s">
        <v>90</v>
      </c>
      <c r="AC484" s="1" t="s">
        <v>91</v>
      </c>
      <c r="AD484" s="1" t="s">
        <v>92</v>
      </c>
      <c r="AE484" s="1" t="s">
        <v>72</v>
      </c>
      <c r="AF484" s="1" t="s">
        <v>217</v>
      </c>
      <c r="AG484" s="1">
        <v>2</v>
      </c>
      <c r="AH484" s="25" t="s">
        <v>2195</v>
      </c>
      <c r="AI484" s="1" t="s">
        <v>72</v>
      </c>
      <c r="AJ484" s="1" t="s">
        <v>72</v>
      </c>
      <c r="AK484" s="1" t="s">
        <v>220</v>
      </c>
      <c r="AL484" s="1" t="s">
        <v>72</v>
      </c>
      <c r="AM484" s="1" t="s">
        <v>72</v>
      </c>
      <c r="AN484" s="3">
        <v>44792</v>
      </c>
      <c r="AO484" s="1" t="s">
        <v>3021</v>
      </c>
      <c r="AP484" s="1" t="s">
        <v>3021</v>
      </c>
      <c r="AQ484" s="1" t="s">
        <v>1675</v>
      </c>
      <c r="AR484" s="1">
        <v>4</v>
      </c>
      <c r="AS484" s="1" t="s">
        <v>742</v>
      </c>
      <c r="AT484" s="1" t="s">
        <v>72</v>
      </c>
      <c r="AU484" s="1" t="s">
        <v>72</v>
      </c>
      <c r="AV484" s="1" t="s">
        <v>88</v>
      </c>
      <c r="AW484" s="1" t="s">
        <v>72</v>
      </c>
      <c r="AX484" s="1" t="s">
        <v>72</v>
      </c>
      <c r="AY484" s="1" t="s">
        <v>1343</v>
      </c>
      <c r="AZ484" s="1" t="s">
        <v>3003</v>
      </c>
      <c r="BA484" s="1">
        <v>83</v>
      </c>
      <c r="BB484" s="1" t="s">
        <v>72</v>
      </c>
      <c r="BC484" s="1"/>
    </row>
    <row r="485" spans="1:55" ht="18.600000000000001" customHeight="1">
      <c r="A485" s="1">
        <v>220201</v>
      </c>
      <c r="B485" s="1">
        <v>220201</v>
      </c>
      <c r="C485" s="1" t="s">
        <v>71</v>
      </c>
      <c r="D485" s="3">
        <v>44793</v>
      </c>
      <c r="E485" s="1" t="s">
        <v>1896</v>
      </c>
      <c r="F485" s="1" t="s">
        <v>3025</v>
      </c>
      <c r="G485" s="1" t="s">
        <v>75</v>
      </c>
      <c r="H485" s="1" t="s">
        <v>2215</v>
      </c>
      <c r="I485" s="1" t="s">
        <v>2215</v>
      </c>
      <c r="J485" s="1" t="s">
        <v>78</v>
      </c>
      <c r="K485" s="1" t="s">
        <v>172</v>
      </c>
      <c r="L485" s="1" t="s">
        <v>1927</v>
      </c>
      <c r="M485" s="1" t="s">
        <v>1927</v>
      </c>
      <c r="N485" s="1" t="s">
        <v>3026</v>
      </c>
      <c r="O485" s="75" t="s">
        <v>72</v>
      </c>
      <c r="P485" s="1" t="s">
        <v>778</v>
      </c>
      <c r="Q485" s="1" t="s">
        <v>779</v>
      </c>
      <c r="R485" s="1" t="s">
        <v>9036</v>
      </c>
      <c r="S485" s="1" t="s">
        <v>84</v>
      </c>
      <c r="T485" s="1" t="s">
        <v>72</v>
      </c>
      <c r="U485" s="1" t="s">
        <v>140</v>
      </c>
      <c r="V485" s="1" t="s">
        <v>140</v>
      </c>
      <c r="W485" s="1" t="s">
        <v>126</v>
      </c>
      <c r="X485" s="1">
        <v>61</v>
      </c>
      <c r="Y485" s="1" t="s">
        <v>88</v>
      </c>
      <c r="Z485" s="1">
        <v>5.3</v>
      </c>
      <c r="AA485" s="1" t="s">
        <v>2344</v>
      </c>
      <c r="AB485" s="1" t="s">
        <v>90</v>
      </c>
      <c r="AC485" s="1" t="s">
        <v>91</v>
      </c>
      <c r="AD485" s="1" t="s">
        <v>92</v>
      </c>
      <c r="AE485" s="1" t="s">
        <v>72</v>
      </c>
      <c r="AF485" s="1" t="s">
        <v>72</v>
      </c>
      <c r="AG485" s="1" t="s">
        <v>72</v>
      </c>
      <c r="AH485" s="1" t="s">
        <v>72</v>
      </c>
      <c r="AI485" s="1" t="s">
        <v>72</v>
      </c>
      <c r="AJ485" s="1" t="s">
        <v>72</v>
      </c>
      <c r="AK485" s="1" t="s">
        <v>220</v>
      </c>
      <c r="AL485" s="1" t="s">
        <v>72</v>
      </c>
      <c r="AM485" s="1" t="s">
        <v>72</v>
      </c>
      <c r="AN485" s="3">
        <v>44793</v>
      </c>
      <c r="AO485" s="1" t="s">
        <v>3027</v>
      </c>
      <c r="AP485" s="1" t="s">
        <v>3027</v>
      </c>
      <c r="AQ485" s="1" t="s">
        <v>72</v>
      </c>
      <c r="AR485" s="1">
        <v>4</v>
      </c>
      <c r="AS485" s="1" t="s">
        <v>2814</v>
      </c>
      <c r="AT485" s="1" t="s">
        <v>88</v>
      </c>
      <c r="AU485" s="1" t="s">
        <v>88</v>
      </c>
      <c r="AV485" s="1" t="s">
        <v>88</v>
      </c>
      <c r="AW485" s="1" t="s">
        <v>72</v>
      </c>
      <c r="AX485" s="1" t="s">
        <v>72</v>
      </c>
      <c r="AY485" s="6" t="s">
        <v>72</v>
      </c>
      <c r="AZ485" s="6" t="s">
        <v>72</v>
      </c>
      <c r="BA485" s="6" t="s">
        <v>72</v>
      </c>
      <c r="BB485" s="1" t="s">
        <v>160</v>
      </c>
      <c r="BC485" s="1"/>
    </row>
    <row r="486" spans="1:55" ht="18.600000000000001" customHeight="1">
      <c r="A486" s="1" t="s">
        <v>3037</v>
      </c>
      <c r="B486" s="1">
        <v>220204</v>
      </c>
      <c r="C486" s="1" t="s">
        <v>497</v>
      </c>
      <c r="D486" s="3">
        <v>44802</v>
      </c>
      <c r="E486" s="1" t="s">
        <v>1896</v>
      </c>
      <c r="F486" s="1" t="s">
        <v>3038</v>
      </c>
      <c r="G486" s="1" t="s">
        <v>75</v>
      </c>
      <c r="H486" s="1" t="s">
        <v>1582</v>
      </c>
      <c r="I486" s="1" t="s">
        <v>497</v>
      </c>
      <c r="J486" s="1" t="s">
        <v>78</v>
      </c>
      <c r="K486" s="1" t="s">
        <v>78</v>
      </c>
      <c r="L486" s="1" t="s">
        <v>1898</v>
      </c>
      <c r="M486" s="1" t="s">
        <v>1898</v>
      </c>
      <c r="N486" s="34" t="s">
        <v>72</v>
      </c>
      <c r="O486" s="1" t="s">
        <v>3039</v>
      </c>
      <c r="P486" s="1" t="s">
        <v>778</v>
      </c>
      <c r="Q486" s="1" t="s">
        <v>779</v>
      </c>
      <c r="R486" s="1" t="s">
        <v>9036</v>
      </c>
      <c r="S486" s="1" t="s">
        <v>84</v>
      </c>
      <c r="T486" s="1" t="s">
        <v>72</v>
      </c>
      <c r="U486" s="1" t="s">
        <v>140</v>
      </c>
      <c r="V486" s="1" t="s">
        <v>140</v>
      </c>
      <c r="W486" s="1" t="s">
        <v>126</v>
      </c>
      <c r="X486" s="1">
        <v>57</v>
      </c>
      <c r="Y486" s="1" t="s">
        <v>88</v>
      </c>
      <c r="Z486" s="1">
        <v>5.3</v>
      </c>
      <c r="AA486" s="1" t="s">
        <v>2344</v>
      </c>
      <c r="AB486" s="1" t="s">
        <v>90</v>
      </c>
      <c r="AC486" s="1" t="s">
        <v>91</v>
      </c>
      <c r="AD486" s="1" t="s">
        <v>92</v>
      </c>
      <c r="AE486" s="1" t="s">
        <v>72</v>
      </c>
      <c r="AF486" s="1" t="s">
        <v>254</v>
      </c>
      <c r="AG486" s="1" t="s">
        <v>72</v>
      </c>
      <c r="AH486" s="1" t="s">
        <v>72</v>
      </c>
      <c r="AI486" s="1" t="s">
        <v>72</v>
      </c>
      <c r="AJ486" s="1" t="s">
        <v>72</v>
      </c>
      <c r="AK486" s="1" t="s">
        <v>220</v>
      </c>
      <c r="AL486" s="1" t="s">
        <v>72</v>
      </c>
      <c r="AM486" s="1" t="s">
        <v>72</v>
      </c>
      <c r="AN486" s="3">
        <v>44802</v>
      </c>
      <c r="AO486" s="1" t="s">
        <v>700</v>
      </c>
      <c r="AP486" s="1" t="s">
        <v>700</v>
      </c>
      <c r="AQ486" s="1" t="s">
        <v>1675</v>
      </c>
      <c r="AR486" s="1">
        <v>15</v>
      </c>
      <c r="AS486" s="1" t="s">
        <v>95</v>
      </c>
      <c r="AT486" s="1" t="s">
        <v>75</v>
      </c>
      <c r="AU486" s="1" t="s">
        <v>75</v>
      </c>
      <c r="AV486" s="1" t="s">
        <v>88</v>
      </c>
      <c r="AW486" s="1" t="s">
        <v>72</v>
      </c>
      <c r="AX486" s="1" t="s">
        <v>72</v>
      </c>
      <c r="AY486" s="1" t="s">
        <v>2321</v>
      </c>
      <c r="AZ486" s="1" t="s">
        <v>3040</v>
      </c>
      <c r="BA486" s="1">
        <v>89</v>
      </c>
      <c r="BB486" s="1" t="s">
        <v>72</v>
      </c>
      <c r="BC486" s="1"/>
    </row>
    <row r="487" spans="1:55" ht="18.600000000000001" customHeight="1">
      <c r="A487" s="1" t="s">
        <v>3028</v>
      </c>
      <c r="B487" s="1">
        <v>220202</v>
      </c>
      <c r="C487" s="1" t="s">
        <v>71</v>
      </c>
      <c r="D487" s="3">
        <v>44802</v>
      </c>
      <c r="E487" s="1" t="s">
        <v>2302</v>
      </c>
      <c r="F487" s="1" t="s">
        <v>3029</v>
      </c>
      <c r="G487" s="1" t="s">
        <v>75</v>
      </c>
      <c r="H487" s="1" t="s">
        <v>1462</v>
      </c>
      <c r="I487" s="1" t="s">
        <v>77</v>
      </c>
      <c r="J487" s="1" t="s">
        <v>78</v>
      </c>
      <c r="K487" s="1" t="s">
        <v>78</v>
      </c>
      <c r="L487" s="1" t="s">
        <v>1927</v>
      </c>
      <c r="M487" s="1" t="s">
        <v>1927</v>
      </c>
      <c r="N487" s="1" t="s">
        <v>847</v>
      </c>
      <c r="O487" s="8" t="s">
        <v>847</v>
      </c>
      <c r="P487" s="1" t="s">
        <v>2307</v>
      </c>
      <c r="Q487" s="1" t="s">
        <v>2307</v>
      </c>
      <c r="R487" s="1" t="s">
        <v>2308</v>
      </c>
      <c r="S487" s="1" t="s">
        <v>490</v>
      </c>
      <c r="T487" s="1" t="s">
        <v>72</v>
      </c>
      <c r="U487" s="1" t="s">
        <v>491</v>
      </c>
      <c r="V487" s="1" t="s">
        <v>492</v>
      </c>
      <c r="W487" s="1" t="s">
        <v>87</v>
      </c>
      <c r="X487" s="1">
        <v>49</v>
      </c>
      <c r="Y487" s="1" t="s">
        <v>88</v>
      </c>
      <c r="Z487" s="1">
        <v>4</v>
      </c>
      <c r="AA487" s="1" t="s">
        <v>954</v>
      </c>
      <c r="AB487" s="1" t="s">
        <v>90</v>
      </c>
      <c r="AC487" s="1" t="s">
        <v>91</v>
      </c>
      <c r="AD487" s="1" t="s">
        <v>92</v>
      </c>
      <c r="AE487" s="1" t="s">
        <v>72</v>
      </c>
      <c r="AF487" s="1" t="s">
        <v>217</v>
      </c>
      <c r="AG487" s="1">
        <v>2</v>
      </c>
      <c r="AH487" s="1" t="s">
        <v>2635</v>
      </c>
      <c r="AI487" s="1" t="s">
        <v>72</v>
      </c>
      <c r="AJ487" s="1" t="s">
        <v>72</v>
      </c>
      <c r="AK487" s="1" t="s">
        <v>72</v>
      </c>
      <c r="AL487" s="1" t="s">
        <v>72</v>
      </c>
      <c r="AM487" s="1" t="s">
        <v>72</v>
      </c>
      <c r="AN487" s="3">
        <v>44802</v>
      </c>
      <c r="AO487" s="1" t="s">
        <v>3030</v>
      </c>
      <c r="AP487" s="1" t="s">
        <v>3030</v>
      </c>
      <c r="AQ487" s="1" t="s">
        <v>1675</v>
      </c>
      <c r="AR487" s="1">
        <v>15</v>
      </c>
      <c r="AS487" s="1" t="s">
        <v>95</v>
      </c>
      <c r="AT487" s="1" t="s">
        <v>75</v>
      </c>
      <c r="AU487" s="1" t="s">
        <v>75</v>
      </c>
      <c r="AV487" s="1" t="s">
        <v>88</v>
      </c>
      <c r="AW487" s="1" t="s">
        <v>72</v>
      </c>
      <c r="AX487" s="1" t="s">
        <v>72</v>
      </c>
      <c r="AY487" s="1" t="s">
        <v>2321</v>
      </c>
      <c r="AZ487" s="1" t="s">
        <v>3031</v>
      </c>
      <c r="BA487" s="1">
        <v>63</v>
      </c>
      <c r="BB487" s="1" t="s">
        <v>160</v>
      </c>
      <c r="BC487" s="1" t="s">
        <v>707</v>
      </c>
    </row>
    <row r="488" spans="1:55" ht="18.600000000000001" customHeight="1">
      <c r="A488" s="1" t="s">
        <v>3032</v>
      </c>
      <c r="B488" s="1">
        <v>220203</v>
      </c>
      <c r="C488" s="1" t="s">
        <v>71</v>
      </c>
      <c r="D488" s="3">
        <v>44802</v>
      </c>
      <c r="E488" s="1" t="s">
        <v>1896</v>
      </c>
      <c r="F488" s="1" t="s">
        <v>3033</v>
      </c>
      <c r="G488" s="1" t="s">
        <v>75</v>
      </c>
      <c r="H488" s="1" t="s">
        <v>2172</v>
      </c>
      <c r="I488" s="1" t="s">
        <v>77</v>
      </c>
      <c r="J488" s="1" t="s">
        <v>78</v>
      </c>
      <c r="K488" s="1" t="s">
        <v>172</v>
      </c>
      <c r="L488" s="1" t="s">
        <v>1898</v>
      </c>
      <c r="M488" s="1" t="s">
        <v>1927</v>
      </c>
      <c r="N488" s="1" t="s">
        <v>3034</v>
      </c>
      <c r="O488" s="75" t="s">
        <v>72</v>
      </c>
      <c r="P488" s="1" t="s">
        <v>2307</v>
      </c>
      <c r="Q488" s="1" t="s">
        <v>2307</v>
      </c>
      <c r="R488" s="1" t="s">
        <v>2363</v>
      </c>
      <c r="S488" s="1" t="s">
        <v>84</v>
      </c>
      <c r="T488" s="1" t="s">
        <v>72</v>
      </c>
      <c r="U488" s="1" t="s">
        <v>140</v>
      </c>
      <c r="V488" s="1" t="s">
        <v>181</v>
      </c>
      <c r="W488" s="1" t="s">
        <v>87</v>
      </c>
      <c r="X488" s="1">
        <v>47</v>
      </c>
      <c r="Y488" s="1" t="s">
        <v>88</v>
      </c>
      <c r="Z488" s="1">
        <v>4</v>
      </c>
      <c r="AA488" s="1" t="s">
        <v>954</v>
      </c>
      <c r="AB488" s="1" t="s">
        <v>90</v>
      </c>
      <c r="AC488" s="1" t="s">
        <v>91</v>
      </c>
      <c r="AD488" s="1" t="s">
        <v>92</v>
      </c>
      <c r="AE488" s="1" t="s">
        <v>72</v>
      </c>
      <c r="AF488" s="1" t="s">
        <v>72</v>
      </c>
      <c r="AG488" s="1" t="s">
        <v>72</v>
      </c>
      <c r="AH488" s="1" t="s">
        <v>72</v>
      </c>
      <c r="AI488" s="1" t="s">
        <v>72</v>
      </c>
      <c r="AJ488" s="1" t="s">
        <v>72</v>
      </c>
      <c r="AK488" s="1" t="s">
        <v>220</v>
      </c>
      <c r="AL488" s="1" t="s">
        <v>72</v>
      </c>
      <c r="AM488" s="1" t="s">
        <v>72</v>
      </c>
      <c r="AN488" s="3">
        <v>44802</v>
      </c>
      <c r="AO488" s="1" t="s">
        <v>3035</v>
      </c>
      <c r="AP488" s="1" t="s">
        <v>3035</v>
      </c>
      <c r="AQ488" s="1" t="s">
        <v>1675</v>
      </c>
      <c r="AR488" s="1">
        <v>15</v>
      </c>
      <c r="AS488" s="1" t="s">
        <v>2294</v>
      </c>
      <c r="AT488" s="1" t="s">
        <v>88</v>
      </c>
      <c r="AU488" s="1" t="s">
        <v>88</v>
      </c>
      <c r="AV488" s="1" t="s">
        <v>88</v>
      </c>
      <c r="AW488" s="1" t="s">
        <v>72</v>
      </c>
      <c r="AX488" s="1" t="s">
        <v>72</v>
      </c>
      <c r="AY488" s="1" t="s">
        <v>1377</v>
      </c>
      <c r="AZ488" s="1" t="s">
        <v>3036</v>
      </c>
      <c r="BA488" s="1">
        <v>14</v>
      </c>
      <c r="BB488" s="1" t="s">
        <v>160</v>
      </c>
      <c r="BC488" s="1"/>
    </row>
    <row r="489" spans="1:55" ht="18.600000000000001" customHeight="1">
      <c r="A489" s="1">
        <v>220205</v>
      </c>
      <c r="B489" s="1">
        <v>220205</v>
      </c>
      <c r="C489" s="1" t="s">
        <v>71</v>
      </c>
      <c r="D489" s="3">
        <v>44805</v>
      </c>
      <c r="E489" s="1" t="s">
        <v>1896</v>
      </c>
      <c r="F489" s="1" t="s">
        <v>3047</v>
      </c>
      <c r="G489" s="1" t="s">
        <v>75</v>
      </c>
      <c r="H489" s="1" t="s">
        <v>170</v>
      </c>
      <c r="I489" s="1" t="s">
        <v>473</v>
      </c>
      <c r="J489" s="1" t="s">
        <v>172</v>
      </c>
      <c r="K489" s="1" t="s">
        <v>78</v>
      </c>
      <c r="L489" s="1" t="s">
        <v>1927</v>
      </c>
      <c r="M489" s="1" t="s">
        <v>1927</v>
      </c>
      <c r="N489" s="1" t="s">
        <v>3048</v>
      </c>
      <c r="O489" s="75" t="s">
        <v>72</v>
      </c>
      <c r="P489" s="1" t="s">
        <v>2307</v>
      </c>
      <c r="Q489" s="1" t="s">
        <v>2307</v>
      </c>
      <c r="R489" s="1" t="s">
        <v>2363</v>
      </c>
      <c r="S489" s="1" t="s">
        <v>84</v>
      </c>
      <c r="T489" s="1" t="s">
        <v>72</v>
      </c>
      <c r="U489" s="1" t="s">
        <v>140</v>
      </c>
      <c r="V489" s="1" t="s">
        <v>140</v>
      </c>
      <c r="W489" s="1" t="s">
        <v>126</v>
      </c>
      <c r="X489" s="1">
        <v>61</v>
      </c>
      <c r="Y489" s="1" t="s">
        <v>88</v>
      </c>
      <c r="Z489" s="1">
        <v>5.5</v>
      </c>
      <c r="AA489" s="1" t="s">
        <v>299</v>
      </c>
      <c r="AB489" s="1" t="s">
        <v>90</v>
      </c>
      <c r="AC489" s="1" t="s">
        <v>91</v>
      </c>
      <c r="AD489" s="1" t="s">
        <v>92</v>
      </c>
      <c r="AE489" s="1" t="s">
        <v>72</v>
      </c>
      <c r="AF489" s="1" t="s">
        <v>72</v>
      </c>
      <c r="AG489" s="1" t="s">
        <v>72</v>
      </c>
      <c r="AH489" s="1" t="s">
        <v>72</v>
      </c>
      <c r="AI489" s="1" t="s">
        <v>72</v>
      </c>
      <c r="AJ489" s="1" t="s">
        <v>72</v>
      </c>
      <c r="AK489" s="1" t="s">
        <v>220</v>
      </c>
      <c r="AL489" s="1" t="s">
        <v>72</v>
      </c>
      <c r="AM489" s="1" t="s">
        <v>72</v>
      </c>
      <c r="AN489" s="3">
        <v>44805</v>
      </c>
      <c r="AO489" s="1" t="s">
        <v>3049</v>
      </c>
      <c r="AP489" s="1" t="s">
        <v>3049</v>
      </c>
      <c r="AQ489" s="1" t="s">
        <v>1675</v>
      </c>
      <c r="AR489" s="1">
        <v>15</v>
      </c>
      <c r="AS489" s="1" t="s">
        <v>2294</v>
      </c>
      <c r="AT489" s="1" t="s">
        <v>72</v>
      </c>
      <c r="AU489" s="1" t="s">
        <v>72</v>
      </c>
      <c r="AV489" s="1" t="s">
        <v>88</v>
      </c>
      <c r="AW489" s="1" t="s">
        <v>72</v>
      </c>
      <c r="AX489" s="1" t="s">
        <v>72</v>
      </c>
      <c r="AY489" s="6" t="s">
        <v>72</v>
      </c>
      <c r="AZ489" s="6" t="s">
        <v>72</v>
      </c>
      <c r="BA489" s="6" t="s">
        <v>72</v>
      </c>
      <c r="BB489" s="1" t="s">
        <v>160</v>
      </c>
      <c r="BC489" s="1"/>
    </row>
    <row r="490" spans="1:55" ht="18.600000000000001" customHeight="1">
      <c r="A490" s="1" t="s">
        <v>3050</v>
      </c>
      <c r="B490" s="1">
        <v>220206</v>
      </c>
      <c r="C490" s="1" t="s">
        <v>71</v>
      </c>
      <c r="D490" s="3">
        <v>44806</v>
      </c>
      <c r="E490" s="1" t="s">
        <v>1896</v>
      </c>
      <c r="F490" s="1" t="s">
        <v>3051</v>
      </c>
      <c r="G490" s="1" t="s">
        <v>75</v>
      </c>
      <c r="H490" s="1" t="s">
        <v>2172</v>
      </c>
      <c r="I490" s="1" t="s">
        <v>77</v>
      </c>
      <c r="J490" s="1" t="s">
        <v>78</v>
      </c>
      <c r="K490" s="1" t="s">
        <v>78</v>
      </c>
      <c r="L490" s="1" t="s">
        <v>1898</v>
      </c>
      <c r="M490" s="1" t="s">
        <v>1898</v>
      </c>
      <c r="N490" s="34" t="s">
        <v>72</v>
      </c>
      <c r="O490" s="1" t="s">
        <v>3052</v>
      </c>
      <c r="P490" s="1" t="s">
        <v>778</v>
      </c>
      <c r="Q490" s="1" t="s">
        <v>779</v>
      </c>
      <c r="R490" s="1" t="s">
        <v>9036</v>
      </c>
      <c r="S490" s="1" t="s">
        <v>84</v>
      </c>
      <c r="T490" s="1" t="s">
        <v>72</v>
      </c>
      <c r="U490" s="1" t="s">
        <v>140</v>
      </c>
      <c r="V490" s="1" t="s">
        <v>140</v>
      </c>
      <c r="W490" s="1" t="s">
        <v>126</v>
      </c>
      <c r="X490" s="1">
        <v>57</v>
      </c>
      <c r="Y490" s="1" t="s">
        <v>88</v>
      </c>
      <c r="Z490" s="1">
        <v>5.3</v>
      </c>
      <c r="AA490" s="1" t="s">
        <v>2344</v>
      </c>
      <c r="AB490" s="1" t="s">
        <v>90</v>
      </c>
      <c r="AC490" s="1" t="s">
        <v>91</v>
      </c>
      <c r="AD490" s="1" t="s">
        <v>92</v>
      </c>
      <c r="AE490" s="1" t="s">
        <v>72</v>
      </c>
      <c r="AF490" s="1" t="s">
        <v>217</v>
      </c>
      <c r="AG490" s="1" t="s">
        <v>72</v>
      </c>
      <c r="AH490" s="45" t="s">
        <v>3053</v>
      </c>
      <c r="AI490" s="1" t="s">
        <v>72</v>
      </c>
      <c r="AJ490" s="1" t="s">
        <v>72</v>
      </c>
      <c r="AK490" s="1" t="s">
        <v>220</v>
      </c>
      <c r="AL490" s="1" t="s">
        <v>72</v>
      </c>
      <c r="AM490" s="1" t="s">
        <v>72</v>
      </c>
      <c r="AN490" s="3">
        <v>44806</v>
      </c>
      <c r="AO490" s="1" t="s">
        <v>3054</v>
      </c>
      <c r="AP490" s="1" t="s">
        <v>3055</v>
      </c>
      <c r="AQ490" s="1" t="s">
        <v>1675</v>
      </c>
      <c r="AR490" s="1">
        <v>15</v>
      </c>
      <c r="AS490" s="1" t="s">
        <v>742</v>
      </c>
      <c r="AT490" s="1" t="s">
        <v>88</v>
      </c>
      <c r="AU490" s="1" t="s">
        <v>88</v>
      </c>
      <c r="AV490" s="1" t="s">
        <v>88</v>
      </c>
      <c r="AW490" s="1" t="s">
        <v>72</v>
      </c>
      <c r="AX490" s="1" t="s">
        <v>72</v>
      </c>
      <c r="AY490" s="1" t="s">
        <v>3056</v>
      </c>
      <c r="AZ490" s="1" t="s">
        <v>3057</v>
      </c>
      <c r="BA490" s="1">
        <v>34</v>
      </c>
      <c r="BB490" s="21" t="s">
        <v>100</v>
      </c>
      <c r="BC490" s="1"/>
    </row>
    <row r="491" spans="1:55" ht="18.600000000000001" customHeight="1">
      <c r="A491" s="1" t="s">
        <v>3058</v>
      </c>
      <c r="B491" s="1">
        <v>220207</v>
      </c>
      <c r="C491" s="1" t="s">
        <v>71</v>
      </c>
      <c r="D491" s="3">
        <v>44810</v>
      </c>
      <c r="E491" s="1" t="s">
        <v>2302</v>
      </c>
      <c r="F491" s="1" t="s">
        <v>3059</v>
      </c>
      <c r="G491" s="1" t="s">
        <v>75</v>
      </c>
      <c r="H491" s="1" t="s">
        <v>2172</v>
      </c>
      <c r="I491" s="1" t="s">
        <v>77</v>
      </c>
      <c r="J491" s="1" t="s">
        <v>78</v>
      </c>
      <c r="K491" s="1" t="s">
        <v>78</v>
      </c>
      <c r="L491" s="1" t="s">
        <v>1898</v>
      </c>
      <c r="M491" s="1" t="s">
        <v>1898</v>
      </c>
      <c r="N491" s="34" t="s">
        <v>72</v>
      </c>
      <c r="O491" s="46" t="s">
        <v>2543</v>
      </c>
      <c r="P491" s="1" t="s">
        <v>813</v>
      </c>
      <c r="Q491" s="1" t="s">
        <v>813</v>
      </c>
      <c r="R491" s="1" t="s">
        <v>9057</v>
      </c>
      <c r="S491" s="1" t="s">
        <v>84</v>
      </c>
      <c r="T491" s="1" t="s">
        <v>72</v>
      </c>
      <c r="U491" s="1" t="s">
        <v>140</v>
      </c>
      <c r="V491" s="1" t="s">
        <v>141</v>
      </c>
      <c r="W491" s="1" t="s">
        <v>126</v>
      </c>
      <c r="X491" s="1">
        <v>51</v>
      </c>
      <c r="Y491" s="1" t="s">
        <v>88</v>
      </c>
      <c r="Z491" s="1">
        <v>3.3</v>
      </c>
      <c r="AA491" s="1" t="s">
        <v>954</v>
      </c>
      <c r="AB491" s="1" t="s">
        <v>90</v>
      </c>
      <c r="AC491" s="1" t="s">
        <v>91</v>
      </c>
      <c r="AD491" s="1" t="s">
        <v>92</v>
      </c>
      <c r="AE491" s="25" t="s">
        <v>3060</v>
      </c>
      <c r="AF491" s="1" t="s">
        <v>217</v>
      </c>
      <c r="AG491" s="1">
        <v>2</v>
      </c>
      <c r="AH491" s="25" t="s">
        <v>1218</v>
      </c>
      <c r="AI491" s="1" t="s">
        <v>72</v>
      </c>
      <c r="AJ491" s="1" t="s">
        <v>72</v>
      </c>
      <c r="AK491" s="1" t="s">
        <v>220</v>
      </c>
      <c r="AL491" s="1" t="s">
        <v>72</v>
      </c>
      <c r="AM491" s="1" t="s">
        <v>72</v>
      </c>
      <c r="AN491" s="3">
        <v>44810</v>
      </c>
      <c r="AO491" s="1" t="s">
        <v>3061</v>
      </c>
      <c r="AP491" s="1" t="s">
        <v>3061</v>
      </c>
      <c r="AQ491" s="1" t="s">
        <v>1675</v>
      </c>
      <c r="AR491" s="1">
        <v>15</v>
      </c>
      <c r="AS491" s="1" t="s">
        <v>2294</v>
      </c>
      <c r="AT491" s="1" t="s">
        <v>75</v>
      </c>
      <c r="AU491" s="1" t="s">
        <v>75</v>
      </c>
      <c r="AV491" s="1" t="s">
        <v>88</v>
      </c>
      <c r="AW491" s="1" t="s">
        <v>72</v>
      </c>
      <c r="AX491" s="1" t="s">
        <v>72</v>
      </c>
      <c r="AY491" s="1" t="s">
        <v>1343</v>
      </c>
      <c r="AZ491" s="1" t="s">
        <v>3057</v>
      </c>
      <c r="BA491" s="1">
        <v>17</v>
      </c>
      <c r="BB491" s="21" t="s">
        <v>100</v>
      </c>
      <c r="BC491" s="1"/>
    </row>
    <row r="492" spans="1:55" ht="18.600000000000001" customHeight="1">
      <c r="A492" s="1" t="s">
        <v>3062</v>
      </c>
      <c r="B492" s="1">
        <v>220208</v>
      </c>
      <c r="C492" s="1" t="s">
        <v>71</v>
      </c>
      <c r="D492" s="3">
        <v>44812</v>
      </c>
      <c r="E492" s="1" t="s">
        <v>2302</v>
      </c>
      <c r="F492" s="1" t="s">
        <v>3063</v>
      </c>
      <c r="G492" s="1" t="s">
        <v>75</v>
      </c>
      <c r="H492" s="1" t="s">
        <v>1462</v>
      </c>
      <c r="I492" s="1" t="s">
        <v>77</v>
      </c>
      <c r="J492" s="1" t="s">
        <v>78</v>
      </c>
      <c r="K492" s="1" t="s">
        <v>78</v>
      </c>
      <c r="L492" s="1" t="s">
        <v>1898</v>
      </c>
      <c r="M492" s="1" t="s">
        <v>1927</v>
      </c>
      <c r="N492" s="1" t="s">
        <v>3064</v>
      </c>
      <c r="O492" s="1" t="s">
        <v>3065</v>
      </c>
      <c r="P492" s="1" t="s">
        <v>813</v>
      </c>
      <c r="Q492" s="1" t="s">
        <v>813</v>
      </c>
      <c r="R492" s="1" t="s">
        <v>9057</v>
      </c>
      <c r="S492" s="1" t="s">
        <v>490</v>
      </c>
      <c r="T492" s="1" t="s">
        <v>72</v>
      </c>
      <c r="U492" s="1" t="s">
        <v>491</v>
      </c>
      <c r="V492" s="1" t="s">
        <v>1147</v>
      </c>
      <c r="W492" s="1" t="s">
        <v>87</v>
      </c>
      <c r="X492" s="1">
        <v>50</v>
      </c>
      <c r="Y492" s="1" t="s">
        <v>88</v>
      </c>
      <c r="Z492" s="1">
        <v>3.2</v>
      </c>
      <c r="AA492" s="1" t="s">
        <v>954</v>
      </c>
      <c r="AB492" s="1" t="s">
        <v>90</v>
      </c>
      <c r="AC492" s="1" t="s">
        <v>91</v>
      </c>
      <c r="AD492" s="1" t="s">
        <v>92</v>
      </c>
      <c r="AE492" s="1" t="s">
        <v>72</v>
      </c>
      <c r="AF492" s="1" t="s">
        <v>72</v>
      </c>
      <c r="AG492" s="1" t="s">
        <v>72</v>
      </c>
      <c r="AH492" s="1" t="s">
        <v>72</v>
      </c>
      <c r="AI492" s="1" t="s">
        <v>72</v>
      </c>
      <c r="AJ492" s="1" t="s">
        <v>72</v>
      </c>
      <c r="AK492" s="1" t="s">
        <v>72</v>
      </c>
      <c r="AL492" s="1" t="s">
        <v>72</v>
      </c>
      <c r="AM492" s="1" t="s">
        <v>72</v>
      </c>
      <c r="AN492" s="3">
        <v>44812</v>
      </c>
      <c r="AO492" s="1" t="s">
        <v>3066</v>
      </c>
      <c r="AP492" s="1" t="s">
        <v>3066</v>
      </c>
      <c r="AQ492" s="1" t="s">
        <v>1675</v>
      </c>
      <c r="AR492" s="1">
        <v>15</v>
      </c>
      <c r="AS492" s="1" t="s">
        <v>742</v>
      </c>
      <c r="AT492" s="1" t="s">
        <v>72</v>
      </c>
      <c r="AU492" s="1" t="s">
        <v>72</v>
      </c>
      <c r="AV492" s="1" t="s">
        <v>88</v>
      </c>
      <c r="AW492" s="1" t="s">
        <v>72</v>
      </c>
      <c r="AX492" s="1" t="s">
        <v>72</v>
      </c>
      <c r="AY492" s="1" t="s">
        <v>1343</v>
      </c>
      <c r="AZ492" s="1" t="s">
        <v>3067</v>
      </c>
      <c r="BA492" s="1">
        <v>49</v>
      </c>
      <c r="BB492" s="1" t="s">
        <v>160</v>
      </c>
      <c r="BC492" s="1" t="s">
        <v>2701</v>
      </c>
    </row>
    <row r="493" spans="1:55" ht="18.600000000000001" customHeight="1">
      <c r="A493" s="1" t="s">
        <v>3068</v>
      </c>
      <c r="B493" s="1">
        <v>220209</v>
      </c>
      <c r="C493" s="1" t="s">
        <v>497</v>
      </c>
      <c r="D493" s="3">
        <v>44817</v>
      </c>
      <c r="E493" s="1" t="s">
        <v>1896</v>
      </c>
      <c r="F493" s="1" t="s">
        <v>3069</v>
      </c>
      <c r="G493" s="1" t="s">
        <v>75</v>
      </c>
      <c r="H493" s="1" t="s">
        <v>1582</v>
      </c>
      <c r="I493" s="1" t="s">
        <v>497</v>
      </c>
      <c r="J493" s="1" t="s">
        <v>78</v>
      </c>
      <c r="K493" s="1" t="s">
        <v>78</v>
      </c>
      <c r="L493" s="1" t="s">
        <v>1898</v>
      </c>
      <c r="M493" s="1" t="s">
        <v>1898</v>
      </c>
      <c r="N493" s="34" t="s">
        <v>72</v>
      </c>
      <c r="O493" s="1" t="s">
        <v>2994</v>
      </c>
      <c r="P493" s="1" t="s">
        <v>778</v>
      </c>
      <c r="Q493" s="1" t="s">
        <v>779</v>
      </c>
      <c r="R493" s="1" t="s">
        <v>9036</v>
      </c>
      <c r="S493" s="1" t="s">
        <v>84</v>
      </c>
      <c r="T493" s="1" t="s">
        <v>72</v>
      </c>
      <c r="U493" s="1" t="s">
        <v>140</v>
      </c>
      <c r="V493" s="1" t="s">
        <v>140</v>
      </c>
      <c r="W493" s="1" t="s">
        <v>87</v>
      </c>
      <c r="X493" s="1">
        <v>36</v>
      </c>
      <c r="Y493" s="1" t="s">
        <v>88</v>
      </c>
      <c r="Z493" s="1">
        <v>5.0999999999999996</v>
      </c>
      <c r="AA493" s="1" t="s">
        <v>299</v>
      </c>
      <c r="AB493" s="1" t="s">
        <v>90</v>
      </c>
      <c r="AC493" s="1" t="s">
        <v>91</v>
      </c>
      <c r="AD493" s="1" t="s">
        <v>92</v>
      </c>
      <c r="AE493" s="1" t="s">
        <v>72</v>
      </c>
      <c r="AF493" s="1" t="s">
        <v>229</v>
      </c>
      <c r="AG493" s="1" t="s">
        <v>72</v>
      </c>
      <c r="AH493" s="45" t="s">
        <v>2757</v>
      </c>
      <c r="AI493" s="1" t="s">
        <v>72</v>
      </c>
      <c r="AJ493" s="1" t="s">
        <v>72</v>
      </c>
      <c r="AK493" s="1" t="s">
        <v>220</v>
      </c>
      <c r="AL493" s="1" t="s">
        <v>72</v>
      </c>
      <c r="AM493" s="1" t="s">
        <v>72</v>
      </c>
      <c r="AN493" s="3">
        <v>44817</v>
      </c>
      <c r="AO493" s="1" t="s">
        <v>3070</v>
      </c>
      <c r="AP493" s="1" t="s">
        <v>3070</v>
      </c>
      <c r="AQ493" s="1" t="s">
        <v>1675</v>
      </c>
      <c r="AR493" s="1">
        <v>15</v>
      </c>
      <c r="AS493" s="1" t="s">
        <v>1398</v>
      </c>
      <c r="AT493" s="1" t="s">
        <v>75</v>
      </c>
      <c r="AU493" s="1" t="s">
        <v>75</v>
      </c>
      <c r="AV493" s="1" t="s">
        <v>88</v>
      </c>
      <c r="AW493" s="1" t="s">
        <v>72</v>
      </c>
      <c r="AX493" s="1" t="s">
        <v>72</v>
      </c>
      <c r="AY493" s="1" t="s">
        <v>72</v>
      </c>
      <c r="AZ493" s="1" t="s">
        <v>72</v>
      </c>
      <c r="BA493" s="1" t="s">
        <v>72</v>
      </c>
      <c r="BB493" s="1" t="s">
        <v>72</v>
      </c>
      <c r="BC493" s="1"/>
    </row>
    <row r="494" spans="1:55" ht="18.600000000000001" customHeight="1">
      <c r="A494" s="1" t="s">
        <v>3076</v>
      </c>
      <c r="B494" s="1">
        <v>220210</v>
      </c>
      <c r="C494" s="1" t="s">
        <v>497</v>
      </c>
      <c r="D494" s="3">
        <v>44818</v>
      </c>
      <c r="E494" s="1" t="s">
        <v>1896</v>
      </c>
      <c r="F494" s="1" t="s">
        <v>3077</v>
      </c>
      <c r="G494" s="1" t="s">
        <v>75</v>
      </c>
      <c r="H494" s="1" t="s">
        <v>1582</v>
      </c>
      <c r="I494" s="1" t="s">
        <v>497</v>
      </c>
      <c r="J494" s="1" t="s">
        <v>78</v>
      </c>
      <c r="K494" s="1" t="s">
        <v>78</v>
      </c>
      <c r="L494" s="1" t="s">
        <v>1898</v>
      </c>
      <c r="M494" s="1" t="s">
        <v>1898</v>
      </c>
      <c r="N494" s="34" t="s">
        <v>72</v>
      </c>
      <c r="O494" s="1" t="s">
        <v>3078</v>
      </c>
      <c r="P494" s="1" t="s">
        <v>778</v>
      </c>
      <c r="Q494" s="1" t="s">
        <v>779</v>
      </c>
      <c r="R494" s="1" t="s">
        <v>9036</v>
      </c>
      <c r="S494" s="1" t="s">
        <v>84</v>
      </c>
      <c r="T494" s="1" t="s">
        <v>72</v>
      </c>
      <c r="U494" s="1" t="s">
        <v>140</v>
      </c>
      <c r="V494" s="1" t="s">
        <v>140</v>
      </c>
      <c r="W494" s="1" t="s">
        <v>126</v>
      </c>
      <c r="X494" s="1">
        <v>60</v>
      </c>
      <c r="Y494" s="1" t="s">
        <v>88</v>
      </c>
      <c r="Z494" s="1">
        <v>7.4</v>
      </c>
      <c r="AA494" s="1" t="s">
        <v>414</v>
      </c>
      <c r="AB494" s="1" t="s">
        <v>90</v>
      </c>
      <c r="AC494" s="1" t="s">
        <v>91</v>
      </c>
      <c r="AD494" s="1" t="s">
        <v>92</v>
      </c>
      <c r="AE494" s="1" t="s">
        <v>72</v>
      </c>
      <c r="AF494" s="1" t="s">
        <v>229</v>
      </c>
      <c r="AG494" s="1" t="s">
        <v>72</v>
      </c>
      <c r="AH494" s="45" t="s">
        <v>2990</v>
      </c>
      <c r="AI494" s="1" t="s">
        <v>72</v>
      </c>
      <c r="AJ494" s="1" t="s">
        <v>72</v>
      </c>
      <c r="AK494" s="1" t="s">
        <v>220</v>
      </c>
      <c r="AL494" s="1" t="s">
        <v>72</v>
      </c>
      <c r="AM494" s="1" t="s">
        <v>72</v>
      </c>
      <c r="AN494" s="3">
        <v>44818</v>
      </c>
      <c r="AO494" s="1" t="s">
        <v>3079</v>
      </c>
      <c r="AP494" s="1" t="s">
        <v>3079</v>
      </c>
      <c r="AQ494" s="1" t="s">
        <v>1675</v>
      </c>
      <c r="AR494" s="1">
        <v>15</v>
      </c>
      <c r="AS494" s="1" t="s">
        <v>742</v>
      </c>
      <c r="AT494" s="1" t="s">
        <v>75</v>
      </c>
      <c r="AU494" s="1" t="s">
        <v>75</v>
      </c>
      <c r="AV494" s="1" t="s">
        <v>88</v>
      </c>
      <c r="AW494" s="1" t="s">
        <v>72</v>
      </c>
      <c r="AX494" s="1" t="s">
        <v>72</v>
      </c>
      <c r="AY494" s="1" t="s">
        <v>72</v>
      </c>
      <c r="AZ494" s="1" t="s">
        <v>72</v>
      </c>
      <c r="BA494" s="1" t="s">
        <v>72</v>
      </c>
      <c r="BB494" s="1" t="s">
        <v>72</v>
      </c>
      <c r="BC494" s="1"/>
    </row>
    <row r="495" spans="1:55" ht="18.600000000000001" customHeight="1">
      <c r="A495" s="1" t="s">
        <v>3082</v>
      </c>
      <c r="B495" s="1">
        <v>220211</v>
      </c>
      <c r="C495" s="1" t="s">
        <v>71</v>
      </c>
      <c r="D495" s="3">
        <v>44819</v>
      </c>
      <c r="E495" s="1" t="s">
        <v>1896</v>
      </c>
      <c r="F495" s="1" t="s">
        <v>3083</v>
      </c>
      <c r="G495" s="1" t="s">
        <v>75</v>
      </c>
      <c r="H495" s="1" t="s">
        <v>208</v>
      </c>
      <c r="I495" s="1" t="s">
        <v>77</v>
      </c>
      <c r="J495" s="1" t="s">
        <v>78</v>
      </c>
      <c r="K495" s="1" t="s">
        <v>78</v>
      </c>
      <c r="L495" s="1" t="s">
        <v>1898</v>
      </c>
      <c r="M495" s="1" t="s">
        <v>1898</v>
      </c>
      <c r="N495" s="34" t="s">
        <v>72</v>
      </c>
      <c r="O495" s="1" t="s">
        <v>3084</v>
      </c>
      <c r="P495" s="1" t="s">
        <v>2307</v>
      </c>
      <c r="Q495" s="1" t="s">
        <v>2307</v>
      </c>
      <c r="R495" s="1" t="s">
        <v>2926</v>
      </c>
      <c r="S495" s="1" t="s">
        <v>291</v>
      </c>
      <c r="T495" s="1" t="s">
        <v>72</v>
      </c>
      <c r="U495" s="1" t="s">
        <v>292</v>
      </c>
      <c r="V495" s="1" t="s">
        <v>2693</v>
      </c>
      <c r="W495" s="1" t="s">
        <v>126</v>
      </c>
      <c r="X495" s="1">
        <v>38</v>
      </c>
      <c r="Y495" s="1" t="s">
        <v>88</v>
      </c>
      <c r="Z495" s="1">
        <v>3.2</v>
      </c>
      <c r="AA495" s="1" t="s">
        <v>954</v>
      </c>
      <c r="AB495" s="1" t="s">
        <v>90</v>
      </c>
      <c r="AC495" s="1" t="s">
        <v>91</v>
      </c>
      <c r="AD495" s="1" t="s">
        <v>216</v>
      </c>
      <c r="AE495" s="1" t="s">
        <v>72</v>
      </c>
      <c r="AF495" s="1" t="s">
        <v>254</v>
      </c>
      <c r="AG495" s="1">
        <v>3</v>
      </c>
      <c r="AH495" s="1" t="s">
        <v>3085</v>
      </c>
      <c r="AI495" s="1">
        <v>3</v>
      </c>
      <c r="AJ495" s="1" t="s">
        <v>2445</v>
      </c>
      <c r="AK495" s="1" t="s">
        <v>2938</v>
      </c>
      <c r="AL495" s="1" t="s">
        <v>72</v>
      </c>
      <c r="AM495" s="1" t="s">
        <v>72</v>
      </c>
      <c r="AN495" s="3">
        <v>44819</v>
      </c>
      <c r="AO495" s="1" t="s">
        <v>3086</v>
      </c>
      <c r="AP495" s="1" t="s">
        <v>3086</v>
      </c>
      <c r="AQ495" s="1" t="s">
        <v>1794</v>
      </c>
      <c r="AR495" s="1">
        <v>15</v>
      </c>
      <c r="AS495" s="1" t="s">
        <v>742</v>
      </c>
      <c r="AT495" s="1" t="s">
        <v>75</v>
      </c>
      <c r="AU495" s="1" t="s">
        <v>75</v>
      </c>
      <c r="AV495" s="1" t="s">
        <v>88</v>
      </c>
      <c r="AW495" s="1" t="s">
        <v>72</v>
      </c>
      <c r="AX495" s="1" t="s">
        <v>72</v>
      </c>
      <c r="AY495" s="1" t="s">
        <v>2770</v>
      </c>
      <c r="AZ495" s="1" t="s">
        <v>3087</v>
      </c>
      <c r="BA495" s="1">
        <v>164</v>
      </c>
      <c r="BB495" s="21" t="s">
        <v>100</v>
      </c>
      <c r="BC495" s="1"/>
    </row>
    <row r="496" spans="1:55" ht="18.600000000000001" customHeight="1">
      <c r="A496" s="1" t="s">
        <v>3088</v>
      </c>
      <c r="B496" s="1">
        <v>220212</v>
      </c>
      <c r="C496" s="1" t="s">
        <v>497</v>
      </c>
      <c r="D496" s="3">
        <v>44819</v>
      </c>
      <c r="E496" s="1" t="s">
        <v>2302</v>
      </c>
      <c r="F496" s="1" t="s">
        <v>3089</v>
      </c>
      <c r="G496" s="1" t="s">
        <v>75</v>
      </c>
      <c r="H496" s="1" t="s">
        <v>1582</v>
      </c>
      <c r="I496" s="1" t="s">
        <v>497</v>
      </c>
      <c r="J496" s="1" t="s">
        <v>78</v>
      </c>
      <c r="K496" s="1" t="s">
        <v>78</v>
      </c>
      <c r="L496" s="1" t="s">
        <v>1898</v>
      </c>
      <c r="M496" s="1" t="s">
        <v>1898</v>
      </c>
      <c r="N496" s="34" t="s">
        <v>72</v>
      </c>
      <c r="O496" s="1" t="s">
        <v>3090</v>
      </c>
      <c r="P496" s="1" t="s">
        <v>813</v>
      </c>
      <c r="Q496" s="1" t="s">
        <v>813</v>
      </c>
      <c r="R496" s="1" t="s">
        <v>9057</v>
      </c>
      <c r="S496" s="1" t="s">
        <v>84</v>
      </c>
      <c r="T496" s="1" t="s">
        <v>72</v>
      </c>
      <c r="U496" s="1" t="s">
        <v>140</v>
      </c>
      <c r="V496" s="1" t="s">
        <v>141</v>
      </c>
      <c r="W496" s="1" t="s">
        <v>87</v>
      </c>
      <c r="X496" s="1">
        <v>39</v>
      </c>
      <c r="Y496" s="1" t="s">
        <v>88</v>
      </c>
      <c r="Z496" s="1">
        <v>6.6</v>
      </c>
      <c r="AA496" s="1" t="s">
        <v>2344</v>
      </c>
      <c r="AB496" s="1" t="s">
        <v>90</v>
      </c>
      <c r="AC496" s="1" t="s">
        <v>91</v>
      </c>
      <c r="AD496" s="1" t="s">
        <v>92</v>
      </c>
      <c r="AE496" s="25" t="s">
        <v>3091</v>
      </c>
      <c r="AF496" s="1" t="s">
        <v>229</v>
      </c>
      <c r="AG496" s="1">
        <v>2</v>
      </c>
      <c r="AH496" s="25" t="s">
        <v>933</v>
      </c>
      <c r="AI496" s="1" t="s">
        <v>72</v>
      </c>
      <c r="AJ496" s="1" t="s">
        <v>72</v>
      </c>
      <c r="AK496" s="1" t="s">
        <v>220</v>
      </c>
      <c r="AL496" s="1" t="s">
        <v>72</v>
      </c>
      <c r="AM496" s="1" t="s">
        <v>72</v>
      </c>
      <c r="AN496" s="3">
        <v>44819</v>
      </c>
      <c r="AO496" s="1" t="s">
        <v>552</v>
      </c>
      <c r="AP496" s="1" t="s">
        <v>552</v>
      </c>
      <c r="AQ496" s="1" t="s">
        <v>1675</v>
      </c>
      <c r="AR496" s="1">
        <v>15</v>
      </c>
      <c r="AS496" s="1" t="s">
        <v>742</v>
      </c>
      <c r="AT496" s="1" t="s">
        <v>75</v>
      </c>
      <c r="AU496" s="1" t="s">
        <v>75</v>
      </c>
      <c r="AV496" s="1" t="s">
        <v>88</v>
      </c>
      <c r="AW496" s="1" t="s">
        <v>72</v>
      </c>
      <c r="AX496" s="1" t="s">
        <v>72</v>
      </c>
      <c r="AY496" s="1" t="s">
        <v>3092</v>
      </c>
      <c r="AZ496" s="1" t="s">
        <v>3093</v>
      </c>
      <c r="BA496" s="1">
        <v>99</v>
      </c>
      <c r="BB496" s="1" t="s">
        <v>72</v>
      </c>
      <c r="BC496" s="1"/>
    </row>
    <row r="497" spans="1:55" ht="18.600000000000001" customHeight="1">
      <c r="A497" s="1" t="s">
        <v>3111</v>
      </c>
      <c r="B497" s="1">
        <v>220215</v>
      </c>
      <c r="C497" s="1" t="s">
        <v>71</v>
      </c>
      <c r="D497" s="3">
        <v>44820</v>
      </c>
      <c r="E497" s="1" t="s">
        <v>1896</v>
      </c>
      <c r="F497" s="1" t="s">
        <v>3105</v>
      </c>
      <c r="G497" s="1" t="s">
        <v>75</v>
      </c>
      <c r="H497" s="1" t="s">
        <v>2597</v>
      </c>
      <c r="I497" s="1" t="s">
        <v>77</v>
      </c>
      <c r="J497" s="1" t="s">
        <v>78</v>
      </c>
      <c r="K497" s="1" t="s">
        <v>78</v>
      </c>
      <c r="L497" s="1" t="s">
        <v>1898</v>
      </c>
      <c r="M497" s="1" t="s">
        <v>1898</v>
      </c>
      <c r="N497" s="34" t="s">
        <v>72</v>
      </c>
      <c r="O497" s="1" t="s">
        <v>2152</v>
      </c>
      <c r="P497" s="1" t="s">
        <v>778</v>
      </c>
      <c r="Q497" s="1" t="s">
        <v>779</v>
      </c>
      <c r="R497" s="1" t="s">
        <v>9036</v>
      </c>
      <c r="S497" s="1" t="s">
        <v>84</v>
      </c>
      <c r="T497" s="1" t="s">
        <v>72</v>
      </c>
      <c r="U497" s="1" t="s">
        <v>104</v>
      </c>
      <c r="V497" s="1" t="s">
        <v>104</v>
      </c>
      <c r="W497" s="1" t="s">
        <v>126</v>
      </c>
      <c r="X497" s="1">
        <v>45</v>
      </c>
      <c r="Y497" s="1" t="s">
        <v>88</v>
      </c>
      <c r="Z497" s="1">
        <v>7.2</v>
      </c>
      <c r="AA497" s="1" t="s">
        <v>414</v>
      </c>
      <c r="AB497" s="1" t="s">
        <v>90</v>
      </c>
      <c r="AC497" s="1" t="s">
        <v>91</v>
      </c>
      <c r="AD497" s="1" t="s">
        <v>92</v>
      </c>
      <c r="AE497" s="1" t="s">
        <v>72</v>
      </c>
      <c r="AF497" s="1" t="s">
        <v>254</v>
      </c>
      <c r="AG497" s="1" t="s">
        <v>72</v>
      </c>
      <c r="AH497" s="45" t="s">
        <v>2903</v>
      </c>
      <c r="AI497" s="1" t="s">
        <v>72</v>
      </c>
      <c r="AJ497" s="1" t="s">
        <v>72</v>
      </c>
      <c r="AK497" s="1" t="s">
        <v>220</v>
      </c>
      <c r="AL497" s="1" t="s">
        <v>72</v>
      </c>
      <c r="AM497" s="1" t="s">
        <v>72</v>
      </c>
      <c r="AN497" s="3">
        <v>44820</v>
      </c>
      <c r="AO497" s="1" t="s">
        <v>3107</v>
      </c>
      <c r="AP497" s="1" t="s">
        <v>3107</v>
      </c>
      <c r="AQ497" s="1" t="s">
        <v>1675</v>
      </c>
      <c r="AR497" s="1">
        <v>15</v>
      </c>
      <c r="AS497" s="1" t="s">
        <v>742</v>
      </c>
      <c r="AT497" s="1" t="s">
        <v>75</v>
      </c>
      <c r="AU497" s="1" t="s">
        <v>88</v>
      </c>
      <c r="AV497" s="1" t="s">
        <v>88</v>
      </c>
      <c r="AW497" s="1" t="s">
        <v>72</v>
      </c>
      <c r="AX497" s="1" t="s">
        <v>72</v>
      </c>
      <c r="AY497" s="1" t="s">
        <v>1343</v>
      </c>
      <c r="AZ497" s="1" t="s">
        <v>3112</v>
      </c>
      <c r="BA497" s="1">
        <v>28</v>
      </c>
      <c r="BB497" s="21" t="s">
        <v>100</v>
      </c>
      <c r="BC497" s="1"/>
    </row>
    <row r="498" spans="1:55" ht="18.600000000000001" customHeight="1">
      <c r="A498" s="1">
        <v>220213</v>
      </c>
      <c r="B498" s="1">
        <v>220213</v>
      </c>
      <c r="C498" s="1" t="s">
        <v>71</v>
      </c>
      <c r="D498" s="3">
        <v>44820</v>
      </c>
      <c r="E498" s="1" t="s">
        <v>2302</v>
      </c>
      <c r="F498" s="1" t="s">
        <v>3094</v>
      </c>
      <c r="G498" s="1" t="s">
        <v>75</v>
      </c>
      <c r="H498" s="1" t="s">
        <v>170</v>
      </c>
      <c r="I498" s="1" t="s">
        <v>473</v>
      </c>
      <c r="J498" s="1" t="s">
        <v>172</v>
      </c>
      <c r="K498" s="1" t="s">
        <v>172</v>
      </c>
      <c r="L498" s="1" t="s">
        <v>1927</v>
      </c>
      <c r="M498" s="1" t="s">
        <v>1927</v>
      </c>
      <c r="N498" s="1" t="s">
        <v>3095</v>
      </c>
      <c r="O498" s="75" t="s">
        <v>72</v>
      </c>
      <c r="P498" s="1" t="s">
        <v>813</v>
      </c>
      <c r="Q498" s="1" t="s">
        <v>813</v>
      </c>
      <c r="R498" s="1" t="s">
        <v>9057</v>
      </c>
      <c r="S498" s="1" t="s">
        <v>84</v>
      </c>
      <c r="T498" s="1" t="s">
        <v>72</v>
      </c>
      <c r="U498" s="1" t="s">
        <v>140</v>
      </c>
      <c r="V498" s="1" t="s">
        <v>141</v>
      </c>
      <c r="W498" s="1" t="s">
        <v>87</v>
      </c>
      <c r="X498" s="1">
        <v>44</v>
      </c>
      <c r="Y498" s="1" t="s">
        <v>88</v>
      </c>
      <c r="Z498" s="1">
        <v>5.5</v>
      </c>
      <c r="AA498" s="1" t="s">
        <v>2344</v>
      </c>
      <c r="AB498" s="1" t="s">
        <v>90</v>
      </c>
      <c r="AC498" s="1" t="s">
        <v>91</v>
      </c>
      <c r="AD498" s="1" t="s">
        <v>92</v>
      </c>
      <c r="AE498" s="1" t="s">
        <v>72</v>
      </c>
      <c r="AF498" s="1" t="s">
        <v>72</v>
      </c>
      <c r="AG498" s="1" t="s">
        <v>72</v>
      </c>
      <c r="AH498" s="1" t="s">
        <v>72</v>
      </c>
      <c r="AI498" s="1" t="s">
        <v>72</v>
      </c>
      <c r="AJ498" s="1" t="s">
        <v>72</v>
      </c>
      <c r="AK498" s="1" t="s">
        <v>220</v>
      </c>
      <c r="AL498" s="1" t="s">
        <v>72</v>
      </c>
      <c r="AM498" s="1" t="s">
        <v>72</v>
      </c>
      <c r="AN498" s="3">
        <v>44820</v>
      </c>
      <c r="AO498" s="1" t="s">
        <v>3096</v>
      </c>
      <c r="AP498" s="1" t="s">
        <v>3096</v>
      </c>
      <c r="AQ498" s="1" t="s">
        <v>72</v>
      </c>
      <c r="AR498" s="1">
        <v>15</v>
      </c>
      <c r="AS498" s="1" t="s">
        <v>2694</v>
      </c>
      <c r="AT498" s="1" t="s">
        <v>72</v>
      </c>
      <c r="AU498" s="1" t="s">
        <v>72</v>
      </c>
      <c r="AV498" s="1" t="s">
        <v>88</v>
      </c>
      <c r="AW498" s="1" t="s">
        <v>72</v>
      </c>
      <c r="AX498" s="1" t="s">
        <v>72</v>
      </c>
      <c r="AY498" s="6" t="s">
        <v>72</v>
      </c>
      <c r="AZ498" s="6" t="s">
        <v>72</v>
      </c>
      <c r="BA498" s="6" t="s">
        <v>72</v>
      </c>
      <c r="BB498" s="1" t="s">
        <v>160</v>
      </c>
      <c r="BC498" s="1"/>
    </row>
    <row r="499" spans="1:55" ht="18.600000000000001" customHeight="1">
      <c r="A499" s="1" t="s">
        <v>3097</v>
      </c>
      <c r="B499" s="1">
        <v>220214</v>
      </c>
      <c r="C499" s="1" t="s">
        <v>71</v>
      </c>
      <c r="D499" s="3">
        <v>44820</v>
      </c>
      <c r="E499" s="1" t="s">
        <v>1896</v>
      </c>
      <c r="F499" s="1" t="s">
        <v>3098</v>
      </c>
      <c r="G499" s="1" t="s">
        <v>75</v>
      </c>
      <c r="H499" s="1" t="s">
        <v>208</v>
      </c>
      <c r="I499" s="1" t="s">
        <v>77</v>
      </c>
      <c r="J499" s="1" t="s">
        <v>78</v>
      </c>
      <c r="K499" s="1" t="s">
        <v>78</v>
      </c>
      <c r="L499" s="1" t="s">
        <v>1898</v>
      </c>
      <c r="M499" s="1" t="s">
        <v>1898</v>
      </c>
      <c r="N499" s="34" t="s">
        <v>72</v>
      </c>
      <c r="O499" s="1" t="s">
        <v>3099</v>
      </c>
      <c r="P499" s="1" t="s">
        <v>2307</v>
      </c>
      <c r="Q499" s="1" t="s">
        <v>2307</v>
      </c>
      <c r="R499" s="1" t="s">
        <v>2926</v>
      </c>
      <c r="S499" s="1" t="s">
        <v>291</v>
      </c>
      <c r="T499" s="1" t="s">
        <v>72</v>
      </c>
      <c r="U499" s="1" t="s">
        <v>292</v>
      </c>
      <c r="V499" s="1" t="s">
        <v>292</v>
      </c>
      <c r="W499" s="1" t="s">
        <v>126</v>
      </c>
      <c r="X499" s="1">
        <v>33</v>
      </c>
      <c r="Y499" s="1" t="s">
        <v>88</v>
      </c>
      <c r="Z499" s="1">
        <v>5.0999999999999996</v>
      </c>
      <c r="AA499" s="1" t="s">
        <v>299</v>
      </c>
      <c r="AB499" s="1" t="s">
        <v>90</v>
      </c>
      <c r="AC499" s="1" t="s">
        <v>91</v>
      </c>
      <c r="AD499" s="1" t="s">
        <v>92</v>
      </c>
      <c r="AE499" s="1" t="s">
        <v>72</v>
      </c>
      <c r="AF499" s="1" t="s">
        <v>72</v>
      </c>
      <c r="AG499" s="1" t="s">
        <v>72</v>
      </c>
      <c r="AH499" s="1" t="s">
        <v>3100</v>
      </c>
      <c r="AI499" s="1" t="s">
        <v>72</v>
      </c>
      <c r="AJ499" s="1" t="s">
        <v>72</v>
      </c>
      <c r="AK499" s="1" t="s">
        <v>2941</v>
      </c>
      <c r="AL499" s="1" t="s">
        <v>72</v>
      </c>
      <c r="AM499" s="1" t="s">
        <v>72</v>
      </c>
      <c r="AN499" s="3">
        <v>44820</v>
      </c>
      <c r="AO499" s="1" t="s">
        <v>3101</v>
      </c>
      <c r="AP499" s="1" t="s">
        <v>3101</v>
      </c>
      <c r="AQ499" s="1" t="s">
        <v>1794</v>
      </c>
      <c r="AR499" s="1">
        <v>15</v>
      </c>
      <c r="AS499" s="1" t="s">
        <v>1398</v>
      </c>
      <c r="AT499" s="1" t="s">
        <v>75</v>
      </c>
      <c r="AU499" s="1" t="s">
        <v>88</v>
      </c>
      <c r="AV499" s="1" t="s">
        <v>88</v>
      </c>
      <c r="AW499" s="1" t="s">
        <v>72</v>
      </c>
      <c r="AX499" s="1" t="s">
        <v>72</v>
      </c>
      <c r="AY499" s="1" t="s">
        <v>3102</v>
      </c>
      <c r="AZ499" s="1" t="s">
        <v>3103</v>
      </c>
      <c r="BA499" s="1">
        <v>101</v>
      </c>
      <c r="BB499" s="21" t="s">
        <v>100</v>
      </c>
      <c r="BC499" s="1"/>
    </row>
    <row r="500" spans="1:55" ht="18.600000000000001" customHeight="1">
      <c r="A500" s="1" t="s">
        <v>3123</v>
      </c>
      <c r="B500" s="1">
        <v>220218</v>
      </c>
      <c r="C500" s="1" t="s">
        <v>71</v>
      </c>
      <c r="D500" s="3">
        <v>44823</v>
      </c>
      <c r="E500" s="1" t="s">
        <v>1896</v>
      </c>
      <c r="F500" s="1" t="s">
        <v>3124</v>
      </c>
      <c r="G500" s="1" t="s">
        <v>75</v>
      </c>
      <c r="H500" s="1" t="s">
        <v>2597</v>
      </c>
      <c r="I500" s="1" t="s">
        <v>77</v>
      </c>
      <c r="J500" s="1" t="s">
        <v>78</v>
      </c>
      <c r="K500" s="1" t="s">
        <v>78</v>
      </c>
      <c r="L500" s="1" t="s">
        <v>1898</v>
      </c>
      <c r="M500" s="1" t="s">
        <v>1898</v>
      </c>
      <c r="N500" s="34" t="s">
        <v>72</v>
      </c>
      <c r="O500" s="1" t="s">
        <v>3052</v>
      </c>
      <c r="P500" s="1" t="s">
        <v>778</v>
      </c>
      <c r="Q500" s="1" t="s">
        <v>779</v>
      </c>
      <c r="R500" s="1" t="s">
        <v>9036</v>
      </c>
      <c r="S500" s="1" t="s">
        <v>84</v>
      </c>
      <c r="T500" s="1" t="s">
        <v>72</v>
      </c>
      <c r="U500" s="1" t="s">
        <v>140</v>
      </c>
      <c r="V500" s="1" t="s">
        <v>140</v>
      </c>
      <c r="W500" s="1" t="s">
        <v>126</v>
      </c>
      <c r="X500" s="1">
        <v>41</v>
      </c>
      <c r="Y500" s="1" t="s">
        <v>88</v>
      </c>
      <c r="Z500" s="1">
        <v>5.0999999999999996</v>
      </c>
      <c r="AA500" s="1" t="s">
        <v>299</v>
      </c>
      <c r="AB500" s="1" t="s">
        <v>90</v>
      </c>
      <c r="AC500" s="1" t="s">
        <v>91</v>
      </c>
      <c r="AD500" s="1" t="s">
        <v>92</v>
      </c>
      <c r="AE500" s="1" t="s">
        <v>72</v>
      </c>
      <c r="AF500" s="1" t="s">
        <v>217</v>
      </c>
      <c r="AG500" s="1" t="s">
        <v>72</v>
      </c>
      <c r="AH500" s="45" t="s">
        <v>3125</v>
      </c>
      <c r="AI500" s="1" t="s">
        <v>72</v>
      </c>
      <c r="AJ500" s="1" t="s">
        <v>72</v>
      </c>
      <c r="AK500" s="1" t="s">
        <v>220</v>
      </c>
      <c r="AL500" s="1" t="s">
        <v>72</v>
      </c>
      <c r="AM500" s="1" t="s">
        <v>72</v>
      </c>
      <c r="AN500" s="3">
        <v>44823</v>
      </c>
      <c r="AO500" s="1" t="s">
        <v>3126</v>
      </c>
      <c r="AP500" s="1" t="s">
        <v>3126</v>
      </c>
      <c r="AQ500" s="1" t="s">
        <v>1675</v>
      </c>
      <c r="AR500" s="1">
        <v>15</v>
      </c>
      <c r="AS500" s="1" t="s">
        <v>2294</v>
      </c>
      <c r="AT500" s="1" t="s">
        <v>75</v>
      </c>
      <c r="AU500" s="1" t="s">
        <v>88</v>
      </c>
      <c r="AV500" s="1" t="s">
        <v>88</v>
      </c>
      <c r="AW500" s="1" t="s">
        <v>72</v>
      </c>
      <c r="AX500" s="1" t="s">
        <v>72</v>
      </c>
      <c r="AY500" s="1" t="s">
        <v>72</v>
      </c>
      <c r="AZ500" s="1" t="s">
        <v>3112</v>
      </c>
      <c r="BA500" s="1">
        <v>18</v>
      </c>
      <c r="BB500" s="21" t="s">
        <v>100</v>
      </c>
      <c r="BC500" s="1"/>
    </row>
    <row r="501" spans="1:55" ht="18.600000000000001" customHeight="1">
      <c r="A501" s="1" t="s">
        <v>3113</v>
      </c>
      <c r="B501" s="1">
        <v>220216</v>
      </c>
      <c r="C501" s="1" t="s">
        <v>71</v>
      </c>
      <c r="D501" s="3">
        <v>44823</v>
      </c>
      <c r="E501" s="1" t="s">
        <v>1896</v>
      </c>
      <c r="F501" s="1" t="s">
        <v>3114</v>
      </c>
      <c r="G501" s="1" t="s">
        <v>75</v>
      </c>
      <c r="H501" s="1" t="s">
        <v>1462</v>
      </c>
      <c r="I501" s="1" t="s">
        <v>77</v>
      </c>
      <c r="J501" s="1" t="s">
        <v>78</v>
      </c>
      <c r="K501" s="1" t="s">
        <v>78</v>
      </c>
      <c r="L501" s="1" t="s">
        <v>1898</v>
      </c>
      <c r="M501" s="1" t="s">
        <v>1898</v>
      </c>
      <c r="N501" s="34" t="s">
        <v>72</v>
      </c>
      <c r="O501" s="1" t="s">
        <v>3115</v>
      </c>
      <c r="P501" s="1" t="s">
        <v>2307</v>
      </c>
      <c r="Q501" s="1" t="s">
        <v>2307</v>
      </c>
      <c r="R501" s="1" t="s">
        <v>2308</v>
      </c>
      <c r="S501" s="1" t="s">
        <v>490</v>
      </c>
      <c r="T501" s="1" t="s">
        <v>72</v>
      </c>
      <c r="U501" s="1" t="s">
        <v>491</v>
      </c>
      <c r="V501" s="1" t="s">
        <v>1147</v>
      </c>
      <c r="W501" s="1" t="s">
        <v>87</v>
      </c>
      <c r="X501" s="1">
        <v>72</v>
      </c>
      <c r="Y501" s="1" t="s">
        <v>88</v>
      </c>
      <c r="Z501" s="1">
        <v>5.6</v>
      </c>
      <c r="AA501" s="1" t="s">
        <v>2344</v>
      </c>
      <c r="AB501" s="1" t="s">
        <v>90</v>
      </c>
      <c r="AC501" s="1" t="s">
        <v>91</v>
      </c>
      <c r="AD501" s="1" t="s">
        <v>92</v>
      </c>
      <c r="AE501" s="1" t="s">
        <v>72</v>
      </c>
      <c r="AF501" s="1" t="s">
        <v>229</v>
      </c>
      <c r="AG501" s="1">
        <v>1</v>
      </c>
      <c r="AH501" s="1" t="s">
        <v>3116</v>
      </c>
      <c r="AI501" s="1" t="s">
        <v>72</v>
      </c>
      <c r="AJ501" s="1" t="s">
        <v>72</v>
      </c>
      <c r="AK501" s="1" t="s">
        <v>72</v>
      </c>
      <c r="AL501" s="1" t="s">
        <v>72</v>
      </c>
      <c r="AM501" s="1" t="s">
        <v>72</v>
      </c>
      <c r="AN501" s="3">
        <v>44823</v>
      </c>
      <c r="AO501" s="1" t="s">
        <v>3117</v>
      </c>
      <c r="AP501" s="1" t="s">
        <v>3117</v>
      </c>
      <c r="AQ501" s="1" t="s">
        <v>1675</v>
      </c>
      <c r="AR501" s="1">
        <v>15</v>
      </c>
      <c r="AS501" s="1" t="s">
        <v>95</v>
      </c>
      <c r="AT501" s="1" t="s">
        <v>75</v>
      </c>
      <c r="AU501" s="1" t="s">
        <v>75</v>
      </c>
      <c r="AV501" s="1" t="s">
        <v>88</v>
      </c>
      <c r="AW501" s="1" t="s">
        <v>72</v>
      </c>
      <c r="AX501" s="1" t="s">
        <v>72</v>
      </c>
      <c r="AY501" s="1" t="s">
        <v>1343</v>
      </c>
      <c r="AZ501" s="1" t="s">
        <v>3118</v>
      </c>
      <c r="BA501" s="1">
        <v>56</v>
      </c>
      <c r="BB501" s="21" t="s">
        <v>100</v>
      </c>
      <c r="BC501" s="1"/>
    </row>
    <row r="502" spans="1:55" ht="18.600000000000001" customHeight="1">
      <c r="A502" s="1" t="s">
        <v>3119</v>
      </c>
      <c r="B502" s="1">
        <v>220217</v>
      </c>
      <c r="C502" s="1" t="s">
        <v>71</v>
      </c>
      <c r="D502" s="3">
        <v>44823</v>
      </c>
      <c r="E502" s="1" t="s">
        <v>1896</v>
      </c>
      <c r="F502" s="1" t="s">
        <v>3120</v>
      </c>
      <c r="G502" s="1" t="s">
        <v>75</v>
      </c>
      <c r="H502" s="1" t="s">
        <v>1462</v>
      </c>
      <c r="I502" s="1" t="s">
        <v>77</v>
      </c>
      <c r="J502" s="1" t="s">
        <v>78</v>
      </c>
      <c r="K502" s="1" t="s">
        <v>78</v>
      </c>
      <c r="L502" s="1" t="s">
        <v>1898</v>
      </c>
      <c r="M502" s="1" t="s">
        <v>1898</v>
      </c>
      <c r="N502" s="34" t="s">
        <v>72</v>
      </c>
      <c r="O502" s="1" t="s">
        <v>3121</v>
      </c>
      <c r="P502" s="1" t="s">
        <v>2307</v>
      </c>
      <c r="Q502" s="1" t="s">
        <v>2307</v>
      </c>
      <c r="R502" s="1" t="s">
        <v>2308</v>
      </c>
      <c r="S502" s="1" t="s">
        <v>490</v>
      </c>
      <c r="T502" s="1" t="s">
        <v>72</v>
      </c>
      <c r="U502" s="1" t="s">
        <v>491</v>
      </c>
      <c r="V502" s="1" t="s">
        <v>492</v>
      </c>
      <c r="W502" s="1" t="s">
        <v>87</v>
      </c>
      <c r="X502" s="1">
        <v>43</v>
      </c>
      <c r="Y502" s="1" t="s">
        <v>88</v>
      </c>
      <c r="Z502" s="1">
        <v>5.6</v>
      </c>
      <c r="AA502" s="1" t="s">
        <v>2344</v>
      </c>
      <c r="AB502" s="1" t="s">
        <v>90</v>
      </c>
      <c r="AC502" s="1" t="s">
        <v>91</v>
      </c>
      <c r="AD502" s="1" t="s">
        <v>92</v>
      </c>
      <c r="AE502" s="1" t="s">
        <v>72</v>
      </c>
      <c r="AF502" s="1" t="s">
        <v>229</v>
      </c>
      <c r="AG502" s="1">
        <v>2</v>
      </c>
      <c r="AH502" s="1" t="s">
        <v>2635</v>
      </c>
      <c r="AI502" s="1" t="s">
        <v>72</v>
      </c>
      <c r="AJ502" s="1" t="s">
        <v>72</v>
      </c>
      <c r="AK502" s="1" t="s">
        <v>72</v>
      </c>
      <c r="AL502" s="1" t="s">
        <v>72</v>
      </c>
      <c r="AM502" s="1" t="s">
        <v>72</v>
      </c>
      <c r="AN502" s="3">
        <v>44823</v>
      </c>
      <c r="AO502" s="1" t="s">
        <v>3122</v>
      </c>
      <c r="AP502" s="1" t="s">
        <v>3122</v>
      </c>
      <c r="AQ502" s="1" t="s">
        <v>1794</v>
      </c>
      <c r="AR502" s="1">
        <v>15</v>
      </c>
      <c r="AS502" s="1" t="s">
        <v>2294</v>
      </c>
      <c r="AT502" s="1" t="s">
        <v>75</v>
      </c>
      <c r="AU502" s="1" t="s">
        <v>88</v>
      </c>
      <c r="AV502" s="1" t="s">
        <v>88</v>
      </c>
      <c r="AW502" s="1" t="s">
        <v>72</v>
      </c>
      <c r="AX502" s="1" t="s">
        <v>72</v>
      </c>
      <c r="AY502" s="1" t="s">
        <v>1593</v>
      </c>
      <c r="AZ502" s="1" t="s">
        <v>3118</v>
      </c>
      <c r="BA502" s="1">
        <v>56</v>
      </c>
      <c r="BB502" s="21" t="s">
        <v>100</v>
      </c>
      <c r="BC502" s="1"/>
    </row>
    <row r="503" spans="1:55" ht="18.600000000000001" customHeight="1">
      <c r="A503" s="1" t="s">
        <v>3134</v>
      </c>
      <c r="B503" s="1">
        <v>220219</v>
      </c>
      <c r="C503" s="1" t="s">
        <v>71</v>
      </c>
      <c r="D503" s="3">
        <v>44824</v>
      </c>
      <c r="E503" s="1" t="s">
        <v>1896</v>
      </c>
      <c r="F503" s="1" t="s">
        <v>3130</v>
      </c>
      <c r="G503" s="1" t="s">
        <v>75</v>
      </c>
      <c r="H503" s="1" t="s">
        <v>2597</v>
      </c>
      <c r="I503" s="1" t="s">
        <v>77</v>
      </c>
      <c r="J503" s="1" t="s">
        <v>78</v>
      </c>
      <c r="K503" s="1" t="s">
        <v>78</v>
      </c>
      <c r="L503" s="1" t="s">
        <v>1898</v>
      </c>
      <c r="M503" s="1" t="s">
        <v>1898</v>
      </c>
      <c r="N503" s="34" t="s">
        <v>72</v>
      </c>
      <c r="O503" s="75" t="s">
        <v>72</v>
      </c>
      <c r="P503" s="1" t="s">
        <v>778</v>
      </c>
      <c r="Q503" s="1" t="s">
        <v>779</v>
      </c>
      <c r="R503" s="1" t="s">
        <v>9036</v>
      </c>
      <c r="S503" s="1" t="s">
        <v>84</v>
      </c>
      <c r="T503" s="1" t="s">
        <v>72</v>
      </c>
      <c r="U503" s="1" t="s">
        <v>140</v>
      </c>
      <c r="V503" s="1" t="s">
        <v>140</v>
      </c>
      <c r="W503" s="1" t="s">
        <v>87</v>
      </c>
      <c r="X503" s="1">
        <v>76</v>
      </c>
      <c r="Y503" s="1" t="s">
        <v>88</v>
      </c>
      <c r="Z503" s="1">
        <v>5.3</v>
      </c>
      <c r="AA503" s="1" t="s">
        <v>299</v>
      </c>
      <c r="AB503" s="1" t="s">
        <v>90</v>
      </c>
      <c r="AC503" s="1" t="s">
        <v>91</v>
      </c>
      <c r="AD503" s="1" t="s">
        <v>92</v>
      </c>
      <c r="AE503" s="1" t="s">
        <v>72</v>
      </c>
      <c r="AF503" s="1" t="s">
        <v>229</v>
      </c>
      <c r="AG503" s="1" t="s">
        <v>72</v>
      </c>
      <c r="AH503" s="45" t="s">
        <v>2990</v>
      </c>
      <c r="AI503" s="1" t="s">
        <v>72</v>
      </c>
      <c r="AJ503" s="1" t="s">
        <v>72</v>
      </c>
      <c r="AK503" s="1" t="s">
        <v>220</v>
      </c>
      <c r="AL503" s="1" t="s">
        <v>72</v>
      </c>
      <c r="AM503" s="1" t="s">
        <v>72</v>
      </c>
      <c r="AN503" s="3">
        <v>44824</v>
      </c>
      <c r="AO503" s="1" t="s">
        <v>3132</v>
      </c>
      <c r="AP503" s="1" t="s">
        <v>3132</v>
      </c>
      <c r="AQ503" s="1" t="s">
        <v>1675</v>
      </c>
      <c r="AR503" s="1">
        <v>15</v>
      </c>
      <c r="AS503" s="1" t="s">
        <v>1398</v>
      </c>
      <c r="AT503" s="1" t="s">
        <v>75</v>
      </c>
      <c r="AU503" s="1" t="s">
        <v>72</v>
      </c>
      <c r="AV503" s="1" t="s">
        <v>88</v>
      </c>
      <c r="AW503" s="1" t="s">
        <v>72</v>
      </c>
      <c r="AX503" s="1" t="s">
        <v>72</v>
      </c>
      <c r="AY503" s="1" t="s">
        <v>1343</v>
      </c>
      <c r="AZ503" s="1" t="s">
        <v>3135</v>
      </c>
      <c r="BA503" s="1">
        <v>29</v>
      </c>
      <c r="BB503" s="21" t="s">
        <v>100</v>
      </c>
      <c r="BC503" s="1"/>
    </row>
    <row r="504" spans="1:55" ht="18.600000000000001" customHeight="1">
      <c r="A504" s="1" t="s">
        <v>3139</v>
      </c>
      <c r="B504" s="1">
        <v>220220</v>
      </c>
      <c r="C504" s="1" t="s">
        <v>71</v>
      </c>
      <c r="D504" s="3">
        <v>44825</v>
      </c>
      <c r="E504" s="1" t="s">
        <v>2302</v>
      </c>
      <c r="F504" s="1" t="s">
        <v>3137</v>
      </c>
      <c r="G504" s="1" t="s">
        <v>75</v>
      </c>
      <c r="H504" s="1" t="s">
        <v>2597</v>
      </c>
      <c r="I504" s="1" t="s">
        <v>77</v>
      </c>
      <c r="J504" s="1" t="s">
        <v>78</v>
      </c>
      <c r="K504" s="1" t="s">
        <v>78</v>
      </c>
      <c r="L504" s="1" t="s">
        <v>1898</v>
      </c>
      <c r="M504" s="1" t="s">
        <v>1898</v>
      </c>
      <c r="N504" s="34" t="s">
        <v>72</v>
      </c>
      <c r="O504" s="75" t="s">
        <v>72</v>
      </c>
      <c r="P504" s="1" t="s">
        <v>813</v>
      </c>
      <c r="Q504" s="1" t="s">
        <v>813</v>
      </c>
      <c r="R504" s="1" t="s">
        <v>9057</v>
      </c>
      <c r="S504" s="1" t="s">
        <v>84</v>
      </c>
      <c r="T504" s="1" t="s">
        <v>72</v>
      </c>
      <c r="U504" s="1" t="s">
        <v>567</v>
      </c>
      <c r="V504" s="1" t="s">
        <v>832</v>
      </c>
      <c r="W504" s="1" t="s">
        <v>87</v>
      </c>
      <c r="X504" s="1">
        <v>59</v>
      </c>
      <c r="Y504" s="1" t="s">
        <v>88</v>
      </c>
      <c r="Z504" s="1">
        <v>5.6</v>
      </c>
      <c r="AA504" s="1" t="s">
        <v>2344</v>
      </c>
      <c r="AB504" s="1" t="s">
        <v>90</v>
      </c>
      <c r="AC504" s="1" t="s">
        <v>91</v>
      </c>
      <c r="AD504" s="1" t="s">
        <v>92</v>
      </c>
      <c r="AE504" s="25" t="s">
        <v>3138</v>
      </c>
      <c r="AF504" s="1" t="s">
        <v>217</v>
      </c>
      <c r="AG504" s="1">
        <v>2</v>
      </c>
      <c r="AH504" s="25" t="s">
        <v>1834</v>
      </c>
      <c r="AI504" s="1" t="s">
        <v>72</v>
      </c>
      <c r="AJ504" s="1" t="s">
        <v>72</v>
      </c>
      <c r="AK504" s="1" t="s">
        <v>220</v>
      </c>
      <c r="AL504" s="1" t="s">
        <v>72</v>
      </c>
      <c r="AM504" s="1" t="s">
        <v>72</v>
      </c>
      <c r="AN504" s="3">
        <v>44825</v>
      </c>
      <c r="AO504" s="1" t="s">
        <v>821</v>
      </c>
      <c r="AP504" s="1" t="s">
        <v>821</v>
      </c>
      <c r="AQ504" s="1" t="s">
        <v>1675</v>
      </c>
      <c r="AR504" s="1">
        <v>15</v>
      </c>
      <c r="AS504" s="1" t="s">
        <v>1398</v>
      </c>
      <c r="AT504" s="1" t="s">
        <v>75</v>
      </c>
      <c r="AU504" s="1" t="s">
        <v>88</v>
      </c>
      <c r="AV504" s="1" t="s">
        <v>88</v>
      </c>
      <c r="AW504" s="1" t="s">
        <v>72</v>
      </c>
      <c r="AX504" s="1" t="s">
        <v>72</v>
      </c>
      <c r="AY504" s="1" t="s">
        <v>3140</v>
      </c>
      <c r="AZ504" s="1" t="s">
        <v>3135</v>
      </c>
      <c r="BA504" s="1">
        <v>21</v>
      </c>
      <c r="BB504" s="21" t="s">
        <v>100</v>
      </c>
      <c r="BC504" s="1"/>
    </row>
    <row r="505" spans="1:55" ht="18.600000000000001" customHeight="1">
      <c r="A505" s="1" t="s">
        <v>3152</v>
      </c>
      <c r="B505" s="1">
        <v>220221</v>
      </c>
      <c r="C505" s="1" t="s">
        <v>71</v>
      </c>
      <c r="D505" s="3">
        <v>44827</v>
      </c>
      <c r="E505" s="1" t="s">
        <v>1896</v>
      </c>
      <c r="F505" s="1" t="s">
        <v>3142</v>
      </c>
      <c r="G505" s="1" t="s">
        <v>75</v>
      </c>
      <c r="H505" s="1" t="s">
        <v>2597</v>
      </c>
      <c r="I505" s="1" t="s">
        <v>77</v>
      </c>
      <c r="J505" s="1" t="s">
        <v>78</v>
      </c>
      <c r="K505" s="1" t="s">
        <v>78</v>
      </c>
      <c r="L505" s="1" t="s">
        <v>1898</v>
      </c>
      <c r="M505" s="1" t="s">
        <v>1898</v>
      </c>
      <c r="N505" s="34" t="s">
        <v>72</v>
      </c>
      <c r="O505" s="75" t="s">
        <v>72</v>
      </c>
      <c r="P505" s="1" t="s">
        <v>2307</v>
      </c>
      <c r="Q505" s="1" t="s">
        <v>2307</v>
      </c>
      <c r="R505" s="1" t="s">
        <v>2363</v>
      </c>
      <c r="S505" s="1" t="s">
        <v>84</v>
      </c>
      <c r="T505" s="1" t="s">
        <v>72</v>
      </c>
      <c r="U505" s="1" t="s">
        <v>104</v>
      </c>
      <c r="V505" s="1" t="s">
        <v>3144</v>
      </c>
      <c r="W505" s="1" t="s">
        <v>87</v>
      </c>
      <c r="X505" s="1">
        <v>35</v>
      </c>
      <c r="Y505" s="1" t="s">
        <v>88</v>
      </c>
      <c r="Z505" s="1">
        <v>5.3</v>
      </c>
      <c r="AA505" s="1" t="s">
        <v>299</v>
      </c>
      <c r="AB505" s="1" t="s">
        <v>90</v>
      </c>
      <c r="AC505" s="1" t="s">
        <v>91</v>
      </c>
      <c r="AD505" s="1" t="s">
        <v>92</v>
      </c>
      <c r="AE505" s="1" t="s">
        <v>72</v>
      </c>
      <c r="AF505" s="1" t="s">
        <v>254</v>
      </c>
      <c r="AG505" s="1">
        <v>4</v>
      </c>
      <c r="AH505" s="1" t="s">
        <v>3145</v>
      </c>
      <c r="AI505" s="1" t="s">
        <v>72</v>
      </c>
      <c r="AJ505" s="1" t="s">
        <v>72</v>
      </c>
      <c r="AK505" s="21" t="s">
        <v>3146</v>
      </c>
      <c r="AL505" s="1" t="s">
        <v>72</v>
      </c>
      <c r="AM505" s="1" t="s">
        <v>72</v>
      </c>
      <c r="AN505" s="3">
        <v>44827</v>
      </c>
      <c r="AO505" s="1" t="s">
        <v>3147</v>
      </c>
      <c r="AP505" s="1" t="s">
        <v>3148</v>
      </c>
      <c r="AQ505" s="1" t="s">
        <v>1675</v>
      </c>
      <c r="AR505" s="1">
        <v>15</v>
      </c>
      <c r="AS505" s="1" t="s">
        <v>3149</v>
      </c>
      <c r="AT505" s="1" t="s">
        <v>75</v>
      </c>
      <c r="AU505" s="1" t="s">
        <v>88</v>
      </c>
      <c r="AV505" s="1" t="s">
        <v>88</v>
      </c>
      <c r="AW505" s="1" t="s">
        <v>72</v>
      </c>
      <c r="AX505" s="1" t="s">
        <v>72</v>
      </c>
      <c r="AY505" s="1" t="s">
        <v>1404</v>
      </c>
      <c r="AZ505" s="1" t="s">
        <v>3153</v>
      </c>
      <c r="BA505" s="1">
        <v>24</v>
      </c>
      <c r="BB505" s="21" t="s">
        <v>100</v>
      </c>
      <c r="BC505" s="1"/>
    </row>
    <row r="506" spans="1:55" ht="18.600000000000001" customHeight="1">
      <c r="A506" s="1" t="s">
        <v>3154</v>
      </c>
      <c r="B506" s="1">
        <v>220222</v>
      </c>
      <c r="C506" s="1" t="s">
        <v>71</v>
      </c>
      <c r="D506" s="3">
        <v>44830</v>
      </c>
      <c r="E506" s="1" t="s">
        <v>1951</v>
      </c>
      <c r="F506" s="1" t="s">
        <v>3155</v>
      </c>
      <c r="G506" s="1" t="s">
        <v>75</v>
      </c>
      <c r="H506" s="1" t="s">
        <v>2597</v>
      </c>
      <c r="I506" s="1" t="s">
        <v>77</v>
      </c>
      <c r="J506" s="1" t="s">
        <v>78</v>
      </c>
      <c r="K506" s="1" t="s">
        <v>78</v>
      </c>
      <c r="L506" s="1" t="s">
        <v>1898</v>
      </c>
      <c r="M506" s="1" t="s">
        <v>1898</v>
      </c>
      <c r="N506" s="34" t="s">
        <v>72</v>
      </c>
      <c r="O506" s="1" t="s">
        <v>3156</v>
      </c>
      <c r="P506" s="1" t="s">
        <v>394</v>
      </c>
      <c r="Q506" s="1" t="s">
        <v>1953</v>
      </c>
      <c r="R506" s="1" t="s">
        <v>1954</v>
      </c>
      <c r="S506" s="1" t="s">
        <v>84</v>
      </c>
      <c r="T506" s="1" t="s">
        <v>72</v>
      </c>
      <c r="U506" s="1" t="s">
        <v>140</v>
      </c>
      <c r="V506" s="1" t="s">
        <v>181</v>
      </c>
      <c r="W506" s="1" t="s">
        <v>126</v>
      </c>
      <c r="X506" s="1">
        <v>51</v>
      </c>
      <c r="Y506" s="1" t="s">
        <v>88</v>
      </c>
      <c r="Z506" s="1">
        <v>3</v>
      </c>
      <c r="AA506" s="1" t="s">
        <v>954</v>
      </c>
      <c r="AB506" s="1" t="s">
        <v>90</v>
      </c>
      <c r="AC506" s="1" t="s">
        <v>970</v>
      </c>
      <c r="AD506" s="1" t="s">
        <v>1939</v>
      </c>
      <c r="AE506" s="1" t="s">
        <v>3157</v>
      </c>
      <c r="AF506" s="1" t="s">
        <v>217</v>
      </c>
      <c r="AG506" s="1" t="s">
        <v>72</v>
      </c>
      <c r="AH506" s="1" t="s">
        <v>3158</v>
      </c>
      <c r="AI506" s="1" t="s">
        <v>72</v>
      </c>
      <c r="AJ506" s="1" t="s">
        <v>72</v>
      </c>
      <c r="AK506" s="1" t="s">
        <v>72</v>
      </c>
      <c r="AL506" s="1" t="s">
        <v>72</v>
      </c>
      <c r="AM506" s="1" t="s">
        <v>72</v>
      </c>
      <c r="AN506" s="3">
        <v>44830</v>
      </c>
      <c r="AO506" s="1" t="s">
        <v>3159</v>
      </c>
      <c r="AP506" s="1" t="s">
        <v>3159</v>
      </c>
      <c r="AQ506" s="1" t="s">
        <v>1675</v>
      </c>
      <c r="AR506" s="1">
        <v>15</v>
      </c>
      <c r="AS506" s="1" t="s">
        <v>95</v>
      </c>
      <c r="AT506" s="1" t="s">
        <v>75</v>
      </c>
      <c r="AU506" s="1" t="s">
        <v>88</v>
      </c>
      <c r="AV506" s="1" t="s">
        <v>88</v>
      </c>
      <c r="AW506" s="1" t="s">
        <v>72</v>
      </c>
      <c r="AX506" s="1" t="s">
        <v>72</v>
      </c>
      <c r="AY506" s="1" t="s">
        <v>1343</v>
      </c>
      <c r="AZ506" s="1" t="s">
        <v>3160</v>
      </c>
      <c r="BA506" s="1">
        <v>72</v>
      </c>
      <c r="BB506" s="21" t="s">
        <v>100</v>
      </c>
      <c r="BC506" s="1"/>
    </row>
    <row r="507" spans="1:55" ht="18.600000000000001" customHeight="1">
      <c r="A507" s="1" t="s">
        <v>3161</v>
      </c>
      <c r="B507" s="1">
        <v>220223</v>
      </c>
      <c r="C507" s="1" t="s">
        <v>71</v>
      </c>
      <c r="D507" s="3">
        <v>44830</v>
      </c>
      <c r="E507" s="1" t="s">
        <v>1896</v>
      </c>
      <c r="F507" s="1" t="s">
        <v>3162</v>
      </c>
      <c r="G507" s="1" t="s">
        <v>75</v>
      </c>
      <c r="H507" s="1" t="s">
        <v>1462</v>
      </c>
      <c r="I507" s="1" t="s">
        <v>77</v>
      </c>
      <c r="J507" s="1" t="s">
        <v>78</v>
      </c>
      <c r="K507" s="1" t="s">
        <v>78</v>
      </c>
      <c r="L507" s="1" t="s">
        <v>1898</v>
      </c>
      <c r="M507" s="1" t="s">
        <v>1898</v>
      </c>
      <c r="N507" s="34" t="s">
        <v>72</v>
      </c>
      <c r="O507" s="1" t="s">
        <v>3163</v>
      </c>
      <c r="P507" s="1" t="s">
        <v>2307</v>
      </c>
      <c r="Q507" s="1" t="s">
        <v>2307</v>
      </c>
      <c r="R507" s="1" t="s">
        <v>2308</v>
      </c>
      <c r="S507" s="1" t="s">
        <v>490</v>
      </c>
      <c r="T507" s="1" t="s">
        <v>72</v>
      </c>
      <c r="U507" s="1" t="s">
        <v>491</v>
      </c>
      <c r="V507" s="1" t="s">
        <v>1147</v>
      </c>
      <c r="W507" s="1" t="s">
        <v>87</v>
      </c>
      <c r="X507" s="1">
        <v>39</v>
      </c>
      <c r="Y507" s="1" t="s">
        <v>88</v>
      </c>
      <c r="Z507" s="1">
        <v>4.4000000000000004</v>
      </c>
      <c r="AA507" s="1" t="s">
        <v>414</v>
      </c>
      <c r="AB507" s="1" t="s">
        <v>90</v>
      </c>
      <c r="AC507" s="1" t="s">
        <v>91</v>
      </c>
      <c r="AD507" s="1" t="s">
        <v>92</v>
      </c>
      <c r="AE507" s="1" t="s">
        <v>72</v>
      </c>
      <c r="AF507" s="1" t="s">
        <v>229</v>
      </c>
      <c r="AG507" s="1">
        <v>1</v>
      </c>
      <c r="AH507" s="1" t="s">
        <v>2585</v>
      </c>
      <c r="AI507" s="1" t="s">
        <v>72</v>
      </c>
      <c r="AJ507" s="1" t="s">
        <v>72</v>
      </c>
      <c r="AK507" s="1" t="s">
        <v>72</v>
      </c>
      <c r="AL507" s="1" t="s">
        <v>72</v>
      </c>
      <c r="AM507" s="1" t="s">
        <v>72</v>
      </c>
      <c r="AN507" s="3">
        <v>44830</v>
      </c>
      <c r="AO507" s="1" t="s">
        <v>1184</v>
      </c>
      <c r="AP507" s="1" t="s">
        <v>1184</v>
      </c>
      <c r="AQ507" s="1" t="s">
        <v>1675</v>
      </c>
      <c r="AR507" s="1">
        <v>15</v>
      </c>
      <c r="AS507" s="1" t="s">
        <v>2694</v>
      </c>
      <c r="AT507" s="1" t="s">
        <v>75</v>
      </c>
      <c r="AU507" s="1" t="s">
        <v>75</v>
      </c>
      <c r="AV507" s="1" t="s">
        <v>88</v>
      </c>
      <c r="AW507" s="1" t="s">
        <v>72</v>
      </c>
      <c r="AX507" s="1" t="s">
        <v>72</v>
      </c>
      <c r="AY507" s="1" t="s">
        <v>1343</v>
      </c>
      <c r="AZ507" s="1" t="s">
        <v>3164</v>
      </c>
      <c r="BA507" s="1">
        <v>65</v>
      </c>
      <c r="BB507" s="21" t="s">
        <v>100</v>
      </c>
      <c r="BC507" s="1"/>
    </row>
    <row r="508" spans="1:55" ht="18.600000000000001" customHeight="1">
      <c r="A508" s="1" t="s">
        <v>3165</v>
      </c>
      <c r="B508" s="1">
        <v>220224</v>
      </c>
      <c r="C508" s="1" t="s">
        <v>71</v>
      </c>
      <c r="D508" s="3">
        <v>44830</v>
      </c>
      <c r="E508" s="1" t="s">
        <v>1896</v>
      </c>
      <c r="F508" s="1" t="s">
        <v>3166</v>
      </c>
      <c r="G508" s="1" t="s">
        <v>75</v>
      </c>
      <c r="H508" s="1" t="s">
        <v>1462</v>
      </c>
      <c r="I508" s="1" t="s">
        <v>77</v>
      </c>
      <c r="J508" s="1" t="s">
        <v>78</v>
      </c>
      <c r="K508" s="1" t="s">
        <v>78</v>
      </c>
      <c r="L508" s="1" t="s">
        <v>1898</v>
      </c>
      <c r="M508" s="1" t="s">
        <v>1898</v>
      </c>
      <c r="N508" s="1" t="s">
        <v>2685</v>
      </c>
      <c r="O508" s="1" t="s">
        <v>3167</v>
      </c>
      <c r="P508" s="1" t="s">
        <v>2307</v>
      </c>
      <c r="Q508" s="1" t="s">
        <v>2307</v>
      </c>
      <c r="R508" s="1" t="s">
        <v>2308</v>
      </c>
      <c r="S508" s="1" t="s">
        <v>490</v>
      </c>
      <c r="T508" s="1" t="s">
        <v>72</v>
      </c>
      <c r="U508" s="1" t="s">
        <v>491</v>
      </c>
      <c r="V508" s="1" t="s">
        <v>492</v>
      </c>
      <c r="W508" s="1" t="s">
        <v>126</v>
      </c>
      <c r="X508" s="1">
        <v>67</v>
      </c>
      <c r="Y508" s="1" t="s">
        <v>88</v>
      </c>
      <c r="Z508" s="1">
        <v>3.3</v>
      </c>
      <c r="AA508" s="1" t="s">
        <v>414</v>
      </c>
      <c r="AB508" s="1" t="s">
        <v>90</v>
      </c>
      <c r="AC508" s="1" t="s">
        <v>91</v>
      </c>
      <c r="AD508" s="1" t="s">
        <v>92</v>
      </c>
      <c r="AE508" s="1" t="s">
        <v>72</v>
      </c>
      <c r="AF508" s="1" t="s">
        <v>217</v>
      </c>
      <c r="AG508" s="1">
        <v>1</v>
      </c>
      <c r="AH508" s="1" t="s">
        <v>2629</v>
      </c>
      <c r="AI508" s="1" t="s">
        <v>72</v>
      </c>
      <c r="AJ508" s="1" t="s">
        <v>72</v>
      </c>
      <c r="AK508" s="1" t="s">
        <v>72</v>
      </c>
      <c r="AL508" s="1" t="s">
        <v>72</v>
      </c>
      <c r="AM508" s="1" t="s">
        <v>72</v>
      </c>
      <c r="AN508" s="3">
        <v>44830</v>
      </c>
      <c r="AO508" s="1" t="s">
        <v>3168</v>
      </c>
      <c r="AP508" s="1" t="s">
        <v>3168</v>
      </c>
      <c r="AQ508" s="1" t="s">
        <v>1794</v>
      </c>
      <c r="AR508" s="1">
        <v>15</v>
      </c>
      <c r="AS508" s="1" t="s">
        <v>95</v>
      </c>
      <c r="AT508" s="1" t="s">
        <v>75</v>
      </c>
      <c r="AU508" s="1" t="s">
        <v>88</v>
      </c>
      <c r="AV508" s="1" t="s">
        <v>88</v>
      </c>
      <c r="AW508" s="1" t="s">
        <v>72</v>
      </c>
      <c r="AX508" s="1" t="s">
        <v>72</v>
      </c>
      <c r="AY508" s="1" t="s">
        <v>1343</v>
      </c>
      <c r="AZ508" s="1" t="s">
        <v>3169</v>
      </c>
      <c r="BA508" s="1">
        <v>21</v>
      </c>
      <c r="BB508" s="21" t="s">
        <v>100</v>
      </c>
      <c r="BC508" s="1"/>
    </row>
    <row r="509" spans="1:55" ht="18.600000000000001" customHeight="1">
      <c r="A509" s="1" t="s">
        <v>3179</v>
      </c>
      <c r="B509" s="1">
        <v>220225</v>
      </c>
      <c r="C509" s="1" t="s">
        <v>71</v>
      </c>
      <c r="D509" s="3">
        <v>44831</v>
      </c>
      <c r="E509" s="1" t="s">
        <v>1896</v>
      </c>
      <c r="F509" s="1" t="s">
        <v>3171</v>
      </c>
      <c r="G509" s="1" t="s">
        <v>75</v>
      </c>
      <c r="H509" s="1" t="s">
        <v>2597</v>
      </c>
      <c r="I509" s="1" t="s">
        <v>77</v>
      </c>
      <c r="J509" s="1" t="s">
        <v>78</v>
      </c>
      <c r="K509" s="1" t="s">
        <v>172</v>
      </c>
      <c r="L509" s="1" t="s">
        <v>1898</v>
      </c>
      <c r="M509" s="1" t="s">
        <v>139</v>
      </c>
      <c r="N509" s="1" t="s">
        <v>3172</v>
      </c>
      <c r="O509" s="75" t="s">
        <v>72</v>
      </c>
      <c r="P509" s="1" t="s">
        <v>2307</v>
      </c>
      <c r="Q509" s="1" t="s">
        <v>2307</v>
      </c>
      <c r="R509" s="1" t="s">
        <v>2363</v>
      </c>
      <c r="S509" s="1" t="s">
        <v>84</v>
      </c>
      <c r="T509" s="1" t="s">
        <v>72</v>
      </c>
      <c r="U509" s="1" t="s">
        <v>189</v>
      </c>
      <c r="V509" s="1" t="s">
        <v>3174</v>
      </c>
      <c r="W509" s="1" t="s">
        <v>87</v>
      </c>
      <c r="X509" s="1">
        <v>53</v>
      </c>
      <c r="Y509" s="1" t="s">
        <v>88</v>
      </c>
      <c r="Z509" s="1">
        <v>5.0999999999999996</v>
      </c>
      <c r="AA509" s="1" t="s">
        <v>2344</v>
      </c>
      <c r="AB509" s="1" t="s">
        <v>90</v>
      </c>
      <c r="AC509" s="1" t="s">
        <v>91</v>
      </c>
      <c r="AD509" s="1" t="s">
        <v>92</v>
      </c>
      <c r="AE509" s="1" t="s">
        <v>72</v>
      </c>
      <c r="AF509" s="1" t="s">
        <v>229</v>
      </c>
      <c r="AG509" s="1">
        <v>4</v>
      </c>
      <c r="AH509" s="1" t="s">
        <v>3175</v>
      </c>
      <c r="AI509" s="1" t="s">
        <v>72</v>
      </c>
      <c r="AJ509" s="1" t="s">
        <v>72</v>
      </c>
      <c r="AK509" s="1" t="s">
        <v>220</v>
      </c>
      <c r="AL509" s="1" t="s">
        <v>72</v>
      </c>
      <c r="AM509" s="1" t="s">
        <v>72</v>
      </c>
      <c r="AN509" s="3">
        <v>44831</v>
      </c>
      <c r="AO509" s="1" t="s">
        <v>3147</v>
      </c>
      <c r="AP509" s="1" t="s">
        <v>3147</v>
      </c>
      <c r="AQ509" s="1" t="s">
        <v>1675</v>
      </c>
      <c r="AR509" s="1">
        <v>15</v>
      </c>
      <c r="AS509" s="1" t="s">
        <v>1398</v>
      </c>
      <c r="AT509" s="1" t="s">
        <v>88</v>
      </c>
      <c r="AU509" s="1" t="s">
        <v>88</v>
      </c>
      <c r="AV509" s="1" t="s">
        <v>88</v>
      </c>
      <c r="AW509" s="1" t="s">
        <v>72</v>
      </c>
      <c r="AX509" s="1" t="s">
        <v>72</v>
      </c>
      <c r="AY509" s="1" t="s">
        <v>1343</v>
      </c>
      <c r="AZ509" s="1" t="s">
        <v>3180</v>
      </c>
      <c r="BA509" s="1">
        <v>28</v>
      </c>
      <c r="BB509" s="21" t="s">
        <v>100</v>
      </c>
      <c r="BC509" s="1"/>
    </row>
    <row r="510" spans="1:55" ht="18.600000000000001" customHeight="1">
      <c r="A510" s="1" t="s">
        <v>3188</v>
      </c>
      <c r="B510" s="1">
        <v>220227</v>
      </c>
      <c r="C510" s="1" t="s">
        <v>497</v>
      </c>
      <c r="D510" s="3">
        <v>44832</v>
      </c>
      <c r="E510" s="1" t="s">
        <v>1896</v>
      </c>
      <c r="F510" s="1" t="s">
        <v>3189</v>
      </c>
      <c r="G510" s="1" t="s">
        <v>75</v>
      </c>
      <c r="H510" s="1" t="s">
        <v>1582</v>
      </c>
      <c r="I510" s="1" t="s">
        <v>473</v>
      </c>
      <c r="J510" s="1" t="s">
        <v>78</v>
      </c>
      <c r="K510" s="1" t="s">
        <v>78</v>
      </c>
      <c r="L510" s="1" t="s">
        <v>1898</v>
      </c>
      <c r="M510" s="1" t="s">
        <v>1898</v>
      </c>
      <c r="N510" s="34" t="s">
        <v>72</v>
      </c>
      <c r="O510" s="1" t="s">
        <v>3190</v>
      </c>
      <c r="P510" s="1" t="s">
        <v>778</v>
      </c>
      <c r="Q510" s="1" t="s">
        <v>779</v>
      </c>
      <c r="R510" s="1" t="s">
        <v>9036</v>
      </c>
      <c r="S510" s="1" t="s">
        <v>84</v>
      </c>
      <c r="T510" s="1" t="s">
        <v>72</v>
      </c>
      <c r="U510" s="1" t="s">
        <v>140</v>
      </c>
      <c r="V510" s="1" t="s">
        <v>140</v>
      </c>
      <c r="W510" s="1" t="s">
        <v>87</v>
      </c>
      <c r="X510" s="1">
        <v>42</v>
      </c>
      <c r="Y510" s="1" t="s">
        <v>88</v>
      </c>
      <c r="Z510" s="1">
        <v>5.0999999999999996</v>
      </c>
      <c r="AA510" s="1" t="s">
        <v>299</v>
      </c>
      <c r="AB510" s="1" t="s">
        <v>90</v>
      </c>
      <c r="AC510" s="1" t="s">
        <v>91</v>
      </c>
      <c r="AD510" s="1" t="s">
        <v>92</v>
      </c>
      <c r="AE510" s="1" t="s">
        <v>72</v>
      </c>
      <c r="AF510" s="1" t="s">
        <v>254</v>
      </c>
      <c r="AG510" s="1" t="s">
        <v>72</v>
      </c>
      <c r="AH510" s="45" t="s">
        <v>3191</v>
      </c>
      <c r="AI510" s="1" t="s">
        <v>72</v>
      </c>
      <c r="AJ510" s="1" t="s">
        <v>72</v>
      </c>
      <c r="AK510" s="1" t="s">
        <v>220</v>
      </c>
      <c r="AL510" s="1" t="s">
        <v>72</v>
      </c>
      <c r="AM510" s="1" t="s">
        <v>72</v>
      </c>
      <c r="AN510" s="3">
        <v>44832</v>
      </c>
      <c r="AO510" s="1" t="s">
        <v>3192</v>
      </c>
      <c r="AP510" s="1" t="s">
        <v>3192</v>
      </c>
      <c r="AQ510" s="1" t="s">
        <v>1675</v>
      </c>
      <c r="AR510" s="1">
        <v>15</v>
      </c>
      <c r="AS510" s="1" t="s">
        <v>742</v>
      </c>
      <c r="AT510" s="1" t="s">
        <v>75</v>
      </c>
      <c r="AU510" s="1" t="s">
        <v>75</v>
      </c>
      <c r="AV510" s="1" t="s">
        <v>88</v>
      </c>
      <c r="AW510" s="1" t="s">
        <v>72</v>
      </c>
      <c r="AX510" s="1" t="s">
        <v>72</v>
      </c>
      <c r="AY510" s="1" t="s">
        <v>3193</v>
      </c>
      <c r="AZ510" s="1" t="s">
        <v>3194</v>
      </c>
      <c r="BA510" s="1">
        <v>83</v>
      </c>
      <c r="BB510" s="1" t="s">
        <v>72</v>
      </c>
      <c r="BC510" s="1"/>
    </row>
    <row r="511" spans="1:55" ht="18.600000000000001" customHeight="1">
      <c r="A511" s="1" t="s">
        <v>3181</v>
      </c>
      <c r="B511" s="1">
        <v>220226</v>
      </c>
      <c r="C511" s="1" t="s">
        <v>71</v>
      </c>
      <c r="D511" s="3">
        <v>44832</v>
      </c>
      <c r="E511" s="1" t="s">
        <v>1896</v>
      </c>
      <c r="F511" s="1" t="s">
        <v>3182</v>
      </c>
      <c r="G511" s="1" t="s">
        <v>75</v>
      </c>
      <c r="H511" s="1" t="s">
        <v>208</v>
      </c>
      <c r="I511" s="1" t="s">
        <v>77</v>
      </c>
      <c r="J511" s="1" t="s">
        <v>78</v>
      </c>
      <c r="K511" s="1" t="s">
        <v>78</v>
      </c>
      <c r="L511" s="1" t="s">
        <v>1898</v>
      </c>
      <c r="M511" s="1" t="s">
        <v>1898</v>
      </c>
      <c r="N511" s="34" t="s">
        <v>72</v>
      </c>
      <c r="O511" s="1" t="s">
        <v>3183</v>
      </c>
      <c r="P511" s="1" t="s">
        <v>2307</v>
      </c>
      <c r="Q511" s="1" t="s">
        <v>2307</v>
      </c>
      <c r="R511" s="1" t="s">
        <v>2926</v>
      </c>
      <c r="S511" s="1" t="s">
        <v>291</v>
      </c>
      <c r="T511" s="1" t="s">
        <v>72</v>
      </c>
      <c r="U511" s="1" t="s">
        <v>292</v>
      </c>
      <c r="V511" s="1" t="s">
        <v>2693</v>
      </c>
      <c r="W511" s="1" t="s">
        <v>126</v>
      </c>
      <c r="X511" s="1">
        <v>49</v>
      </c>
      <c r="Y511" s="1" t="s">
        <v>88</v>
      </c>
      <c r="Z511" s="1">
        <v>5.4</v>
      </c>
      <c r="AA511" s="1" t="s">
        <v>2344</v>
      </c>
      <c r="AB511" s="1" t="s">
        <v>90</v>
      </c>
      <c r="AC511" s="1" t="s">
        <v>91</v>
      </c>
      <c r="AD511" s="1" t="s">
        <v>216</v>
      </c>
      <c r="AE511" s="1" t="s">
        <v>72</v>
      </c>
      <c r="AF511" s="1" t="s">
        <v>244</v>
      </c>
      <c r="AG511" s="1" t="s">
        <v>3184</v>
      </c>
      <c r="AH511" s="21" t="s">
        <v>3185</v>
      </c>
      <c r="AI511" s="1">
        <v>3</v>
      </c>
      <c r="AJ511" s="1" t="s">
        <v>2445</v>
      </c>
      <c r="AK511" s="21" t="s">
        <v>2946</v>
      </c>
      <c r="AL511" s="1" t="s">
        <v>72</v>
      </c>
      <c r="AM511" s="1" t="s">
        <v>72</v>
      </c>
      <c r="AN511" s="3">
        <v>44832</v>
      </c>
      <c r="AO511" s="1" t="s">
        <v>3186</v>
      </c>
      <c r="AP511" s="1" t="s">
        <v>3186</v>
      </c>
      <c r="AQ511" s="1" t="s">
        <v>1794</v>
      </c>
      <c r="AR511" s="1">
        <v>15</v>
      </c>
      <c r="AS511" s="1" t="s">
        <v>1398</v>
      </c>
      <c r="AT511" s="1" t="s">
        <v>75</v>
      </c>
      <c r="AU511" s="1" t="s">
        <v>88</v>
      </c>
      <c r="AV511" s="1" t="s">
        <v>88</v>
      </c>
      <c r="AW511" s="1" t="s">
        <v>72</v>
      </c>
      <c r="AX511" s="1" t="s">
        <v>72</v>
      </c>
      <c r="AY511" s="1" t="s">
        <v>3187</v>
      </c>
      <c r="AZ511" s="1" t="s">
        <v>3087</v>
      </c>
      <c r="BA511" s="1">
        <v>173</v>
      </c>
      <c r="BB511" s="21" t="s">
        <v>100</v>
      </c>
      <c r="BC511" s="1"/>
    </row>
    <row r="512" spans="1:55" ht="18.600000000000001" customHeight="1">
      <c r="A512" s="1">
        <v>220228</v>
      </c>
      <c r="B512" s="1">
        <v>220228</v>
      </c>
      <c r="C512" s="1" t="s">
        <v>71</v>
      </c>
      <c r="D512" s="3">
        <v>44834</v>
      </c>
      <c r="E512" s="1" t="s">
        <v>1951</v>
      </c>
      <c r="F512" s="1" t="s">
        <v>3197</v>
      </c>
      <c r="G512" s="1" t="s">
        <v>75</v>
      </c>
      <c r="H512" s="1" t="s">
        <v>170</v>
      </c>
      <c r="I512" s="1" t="s">
        <v>473</v>
      </c>
      <c r="J512" s="1" t="s">
        <v>172</v>
      </c>
      <c r="K512" s="1" t="s">
        <v>78</v>
      </c>
      <c r="L512" s="1" t="s">
        <v>1927</v>
      </c>
      <c r="M512" s="1" t="s">
        <v>1927</v>
      </c>
      <c r="N512" s="1" t="s">
        <v>3198</v>
      </c>
      <c r="O512" s="75" t="s">
        <v>72</v>
      </c>
      <c r="P512" s="1" t="s">
        <v>394</v>
      </c>
      <c r="Q512" s="1" t="s">
        <v>1953</v>
      </c>
      <c r="R512" s="1" t="s">
        <v>1954</v>
      </c>
      <c r="S512" s="1" t="s">
        <v>84</v>
      </c>
      <c r="T512" s="1" t="s">
        <v>72</v>
      </c>
      <c r="U512" s="1" t="s">
        <v>140</v>
      </c>
      <c r="V512" s="1" t="s">
        <v>181</v>
      </c>
      <c r="W512" s="1" t="s">
        <v>126</v>
      </c>
      <c r="X512" s="1">
        <v>66</v>
      </c>
      <c r="Y512" s="1" t="s">
        <v>88</v>
      </c>
      <c r="Z512" s="1">
        <v>4.2</v>
      </c>
      <c r="AA512" s="1" t="s">
        <v>954</v>
      </c>
      <c r="AB512" s="1" t="s">
        <v>90</v>
      </c>
      <c r="AC512" s="1" t="s">
        <v>91</v>
      </c>
      <c r="AD512" s="1" t="s">
        <v>92</v>
      </c>
      <c r="AE512" s="1" t="s">
        <v>72</v>
      </c>
      <c r="AF512" s="1" t="s">
        <v>72</v>
      </c>
      <c r="AG512" s="1" t="s">
        <v>72</v>
      </c>
      <c r="AH512" s="1" t="s">
        <v>72</v>
      </c>
      <c r="AI512" s="1" t="s">
        <v>72</v>
      </c>
      <c r="AJ512" s="1" t="s">
        <v>72</v>
      </c>
      <c r="AK512" s="1" t="s">
        <v>72</v>
      </c>
      <c r="AL512" s="1" t="s">
        <v>72</v>
      </c>
      <c r="AM512" s="1" t="s">
        <v>72</v>
      </c>
      <c r="AN512" s="3">
        <v>44834</v>
      </c>
      <c r="AO512" s="1" t="s">
        <v>3199</v>
      </c>
      <c r="AP512" s="1" t="s">
        <v>3199</v>
      </c>
      <c r="AQ512" s="1" t="s">
        <v>72</v>
      </c>
      <c r="AR512" s="1">
        <v>15</v>
      </c>
      <c r="AS512" s="1" t="s">
        <v>3149</v>
      </c>
      <c r="AT512" s="1" t="s">
        <v>88</v>
      </c>
      <c r="AU512" s="1" t="s">
        <v>88</v>
      </c>
      <c r="AV512" s="1" t="s">
        <v>88</v>
      </c>
      <c r="AW512" s="1" t="s">
        <v>72</v>
      </c>
      <c r="AX512" s="1" t="s">
        <v>72</v>
      </c>
      <c r="AY512" s="6" t="s">
        <v>72</v>
      </c>
      <c r="AZ512" s="6" t="s">
        <v>72</v>
      </c>
      <c r="BA512" s="6" t="s">
        <v>72</v>
      </c>
      <c r="BB512" s="1" t="s">
        <v>160</v>
      </c>
      <c r="BC512" s="1"/>
    </row>
    <row r="513" spans="1:55" ht="18.600000000000001" customHeight="1">
      <c r="A513" s="1">
        <v>220229</v>
      </c>
      <c r="B513" s="1">
        <v>220229</v>
      </c>
      <c r="C513" s="1" t="s">
        <v>71</v>
      </c>
      <c r="D513" s="3">
        <v>44837</v>
      </c>
      <c r="E513" s="1" t="s">
        <v>1896</v>
      </c>
      <c r="F513" s="1" t="s">
        <v>3200</v>
      </c>
      <c r="G513" s="1" t="s">
        <v>75</v>
      </c>
      <c r="H513" s="1" t="s">
        <v>170</v>
      </c>
      <c r="I513" s="1" t="s">
        <v>473</v>
      </c>
      <c r="J513" s="1" t="s">
        <v>172</v>
      </c>
      <c r="K513" s="1" t="s">
        <v>78</v>
      </c>
      <c r="L513" s="1" t="s">
        <v>1927</v>
      </c>
      <c r="M513" s="1" t="s">
        <v>1927</v>
      </c>
      <c r="N513" s="1" t="s">
        <v>3201</v>
      </c>
      <c r="O513" s="75" t="s">
        <v>72</v>
      </c>
      <c r="P513" s="1" t="s">
        <v>2307</v>
      </c>
      <c r="Q513" s="1" t="s">
        <v>2307</v>
      </c>
      <c r="R513" s="1" t="s">
        <v>2926</v>
      </c>
      <c r="S513" s="1" t="s">
        <v>291</v>
      </c>
      <c r="T513" s="1" t="s">
        <v>72</v>
      </c>
      <c r="U513" s="1" t="s">
        <v>3202</v>
      </c>
      <c r="V513" s="1" t="s">
        <v>3202</v>
      </c>
      <c r="W513" s="1" t="s">
        <v>126</v>
      </c>
      <c r="X513" s="1">
        <v>49</v>
      </c>
      <c r="Y513" s="1" t="s">
        <v>88</v>
      </c>
      <c r="Z513" s="1">
        <v>5.4</v>
      </c>
      <c r="AA513" s="1" t="s">
        <v>2344</v>
      </c>
      <c r="AB513" s="1" t="s">
        <v>90</v>
      </c>
      <c r="AC513" s="1" t="s">
        <v>3203</v>
      </c>
      <c r="AD513" s="1" t="s">
        <v>216</v>
      </c>
      <c r="AE513" s="1" t="s">
        <v>72</v>
      </c>
      <c r="AF513" s="1" t="s">
        <v>72</v>
      </c>
      <c r="AG513" s="1" t="s">
        <v>72</v>
      </c>
      <c r="AH513" s="1" t="s">
        <v>72</v>
      </c>
      <c r="AI513" s="1" t="s">
        <v>72</v>
      </c>
      <c r="AJ513" s="1" t="s">
        <v>72</v>
      </c>
      <c r="AK513" s="1" t="s">
        <v>72</v>
      </c>
      <c r="AL513" s="1" t="s">
        <v>72</v>
      </c>
      <c r="AM513" s="1" t="s">
        <v>72</v>
      </c>
      <c r="AN513" s="3">
        <v>44837</v>
      </c>
      <c r="AO513" s="1" t="s">
        <v>3204</v>
      </c>
      <c r="AP513" s="1" t="s">
        <v>3204</v>
      </c>
      <c r="AQ513" s="1" t="s">
        <v>72</v>
      </c>
      <c r="AR513" s="1">
        <v>15</v>
      </c>
      <c r="AS513" s="1" t="s">
        <v>3205</v>
      </c>
      <c r="AT513" s="1" t="s">
        <v>88</v>
      </c>
      <c r="AU513" s="1" t="s">
        <v>88</v>
      </c>
      <c r="AV513" s="1" t="s">
        <v>88</v>
      </c>
      <c r="AW513" s="1" t="s">
        <v>72</v>
      </c>
      <c r="AX513" s="1" t="s">
        <v>72</v>
      </c>
      <c r="AY513" s="6" t="s">
        <v>72</v>
      </c>
      <c r="AZ513" s="6" t="s">
        <v>72</v>
      </c>
      <c r="BA513" s="6" t="s">
        <v>72</v>
      </c>
      <c r="BB513" s="1" t="s">
        <v>160</v>
      </c>
      <c r="BC513" s="1"/>
    </row>
    <row r="514" spans="1:55" ht="18.600000000000001" customHeight="1">
      <c r="A514" s="1" t="s">
        <v>3206</v>
      </c>
      <c r="B514" s="1">
        <v>220230</v>
      </c>
      <c r="C514" s="1" t="s">
        <v>497</v>
      </c>
      <c r="D514" s="3">
        <v>44838</v>
      </c>
      <c r="E514" s="1" t="s">
        <v>1896</v>
      </c>
      <c r="F514" s="1" t="s">
        <v>3207</v>
      </c>
      <c r="G514" s="1" t="s">
        <v>75</v>
      </c>
      <c r="H514" s="1" t="s">
        <v>1582</v>
      </c>
      <c r="I514" s="1" t="s">
        <v>497</v>
      </c>
      <c r="J514" s="1" t="s">
        <v>78</v>
      </c>
      <c r="K514" s="1" t="s">
        <v>78</v>
      </c>
      <c r="L514" s="1" t="s">
        <v>1898</v>
      </c>
      <c r="M514" s="1" t="s">
        <v>1898</v>
      </c>
      <c r="N514" s="34" t="s">
        <v>72</v>
      </c>
      <c r="O514" s="1" t="s">
        <v>3208</v>
      </c>
      <c r="P514" s="1" t="s">
        <v>778</v>
      </c>
      <c r="Q514" s="1" t="s">
        <v>779</v>
      </c>
      <c r="R514" s="1" t="s">
        <v>9036</v>
      </c>
      <c r="S514" s="1" t="s">
        <v>84</v>
      </c>
      <c r="T514" s="1" t="s">
        <v>72</v>
      </c>
      <c r="U514" s="1" t="s">
        <v>140</v>
      </c>
      <c r="V514" s="1" t="s">
        <v>140</v>
      </c>
      <c r="W514" s="1" t="s">
        <v>87</v>
      </c>
      <c r="X514" s="1">
        <v>46</v>
      </c>
      <c r="Y514" s="1" t="s">
        <v>88</v>
      </c>
      <c r="Z514" s="1">
        <v>7.4</v>
      </c>
      <c r="AA514" s="1" t="s">
        <v>414</v>
      </c>
      <c r="AB514" s="1" t="s">
        <v>90</v>
      </c>
      <c r="AC514" s="1" t="s">
        <v>91</v>
      </c>
      <c r="AD514" s="1" t="s">
        <v>92</v>
      </c>
      <c r="AE514" s="1" t="s">
        <v>72</v>
      </c>
      <c r="AF514" s="1" t="s">
        <v>217</v>
      </c>
      <c r="AG514" s="1" t="s">
        <v>72</v>
      </c>
      <c r="AH514" s="1" t="s">
        <v>2895</v>
      </c>
      <c r="AI514" s="1" t="s">
        <v>72</v>
      </c>
      <c r="AJ514" s="1" t="s">
        <v>72</v>
      </c>
      <c r="AK514" s="1" t="s">
        <v>220</v>
      </c>
      <c r="AL514" s="1" t="s">
        <v>72</v>
      </c>
      <c r="AM514" s="1" t="s">
        <v>72</v>
      </c>
      <c r="AN514" s="3">
        <v>44838</v>
      </c>
      <c r="AO514" s="1" t="s">
        <v>3209</v>
      </c>
      <c r="AP514" s="1" t="s">
        <v>3209</v>
      </c>
      <c r="AQ514" s="1" t="s">
        <v>1675</v>
      </c>
      <c r="AR514" s="1">
        <v>15</v>
      </c>
      <c r="AS514" s="1" t="s">
        <v>742</v>
      </c>
      <c r="AT514" s="1" t="s">
        <v>75</v>
      </c>
      <c r="AU514" s="1" t="s">
        <v>75</v>
      </c>
      <c r="AV514" s="1" t="s">
        <v>88</v>
      </c>
      <c r="AW514" s="1" t="s">
        <v>79</v>
      </c>
      <c r="AX514" s="1" t="s">
        <v>707</v>
      </c>
      <c r="AY514" s="1" t="s">
        <v>3193</v>
      </c>
      <c r="AZ514" s="1" t="s">
        <v>3194</v>
      </c>
      <c r="BA514" s="1">
        <v>75</v>
      </c>
      <c r="BB514" s="1" t="s">
        <v>160</v>
      </c>
      <c r="BC514" s="1"/>
    </row>
    <row r="515" spans="1:55" ht="18.600000000000001" customHeight="1">
      <c r="A515" s="1" t="s">
        <v>3210</v>
      </c>
      <c r="B515" s="1">
        <v>220231</v>
      </c>
      <c r="C515" s="1" t="s">
        <v>497</v>
      </c>
      <c r="D515" s="3">
        <v>44841</v>
      </c>
      <c r="E515" s="1" t="s">
        <v>1896</v>
      </c>
      <c r="F515" s="1" t="s">
        <v>3211</v>
      </c>
      <c r="G515" s="1" t="s">
        <v>75</v>
      </c>
      <c r="H515" s="1" t="s">
        <v>1582</v>
      </c>
      <c r="I515" s="1" t="s">
        <v>497</v>
      </c>
      <c r="J515" s="1" t="s">
        <v>78</v>
      </c>
      <c r="K515" s="1" t="s">
        <v>78</v>
      </c>
      <c r="L515" s="1" t="s">
        <v>1898</v>
      </c>
      <c r="M515" s="1" t="s">
        <v>1898</v>
      </c>
      <c r="N515" s="34" t="s">
        <v>72</v>
      </c>
      <c r="O515" s="1" t="s">
        <v>3212</v>
      </c>
      <c r="P515" s="1" t="s">
        <v>2307</v>
      </c>
      <c r="Q515" s="1" t="s">
        <v>2307</v>
      </c>
      <c r="R515" s="1" t="s">
        <v>2363</v>
      </c>
      <c r="S515" s="1" t="s">
        <v>84</v>
      </c>
      <c r="T515" s="1" t="s">
        <v>72</v>
      </c>
      <c r="U515" s="1" t="s">
        <v>323</v>
      </c>
      <c r="V515" s="1" t="s">
        <v>3213</v>
      </c>
      <c r="W515" s="1" t="s">
        <v>126</v>
      </c>
      <c r="X515" s="1">
        <v>67</v>
      </c>
      <c r="Y515" s="1" t="s">
        <v>88</v>
      </c>
      <c r="Z515" s="1">
        <v>5.0999999999999996</v>
      </c>
      <c r="AA515" s="1" t="s">
        <v>299</v>
      </c>
      <c r="AB515" s="1" t="s">
        <v>90</v>
      </c>
      <c r="AC515" s="1" t="s">
        <v>91</v>
      </c>
      <c r="AD515" s="1" t="s">
        <v>92</v>
      </c>
      <c r="AE515" s="1" t="s">
        <v>72</v>
      </c>
      <c r="AF515" s="1" t="s">
        <v>254</v>
      </c>
      <c r="AG515" s="1">
        <v>4</v>
      </c>
      <c r="AH515" s="1" t="s">
        <v>3214</v>
      </c>
      <c r="AI515" s="1" t="s">
        <v>72</v>
      </c>
      <c r="AJ515" s="1" t="s">
        <v>72</v>
      </c>
      <c r="AK515" s="21" t="s">
        <v>3215</v>
      </c>
      <c r="AL515" s="1" t="s">
        <v>72</v>
      </c>
      <c r="AM515" s="1" t="s">
        <v>72</v>
      </c>
      <c r="AN515" s="3">
        <v>44841</v>
      </c>
      <c r="AO515" s="1" t="s">
        <v>3216</v>
      </c>
      <c r="AP515" s="1" t="s">
        <v>3216</v>
      </c>
      <c r="AQ515" s="1" t="s">
        <v>1675</v>
      </c>
      <c r="AR515" s="1">
        <v>4</v>
      </c>
      <c r="AS515" s="1" t="s">
        <v>1398</v>
      </c>
      <c r="AT515" s="1" t="s">
        <v>75</v>
      </c>
      <c r="AU515" s="1" t="s">
        <v>75</v>
      </c>
      <c r="AV515" s="1" t="s">
        <v>88</v>
      </c>
      <c r="AW515" s="1" t="s">
        <v>72</v>
      </c>
      <c r="AX515" s="1" t="s">
        <v>72</v>
      </c>
      <c r="AY515" s="1" t="s">
        <v>3193</v>
      </c>
      <c r="AZ515" s="1" t="s">
        <v>3194</v>
      </c>
      <c r="BA515" s="1">
        <v>67</v>
      </c>
      <c r="BB515" s="1" t="s">
        <v>72</v>
      </c>
      <c r="BC515" s="1"/>
    </row>
    <row r="516" spans="1:55" ht="18.600000000000001" customHeight="1">
      <c r="A516" s="1">
        <v>220232</v>
      </c>
      <c r="B516" s="1">
        <v>220232</v>
      </c>
      <c r="C516" s="1" t="s">
        <v>71</v>
      </c>
      <c r="D516" s="3">
        <v>44845</v>
      </c>
      <c r="E516" s="1" t="s">
        <v>1896</v>
      </c>
      <c r="F516" s="1" t="s">
        <v>3217</v>
      </c>
      <c r="G516" s="1" t="s">
        <v>75</v>
      </c>
      <c r="H516" s="1" t="s">
        <v>170</v>
      </c>
      <c r="I516" s="1" t="s">
        <v>473</v>
      </c>
      <c r="J516" s="1" t="s">
        <v>172</v>
      </c>
      <c r="K516" s="1" t="s">
        <v>78</v>
      </c>
      <c r="L516" s="1" t="s">
        <v>1927</v>
      </c>
      <c r="M516" s="1" t="s">
        <v>1927</v>
      </c>
      <c r="N516" s="1" t="s">
        <v>3218</v>
      </c>
      <c r="O516" s="75" t="s">
        <v>72</v>
      </c>
      <c r="P516" s="1" t="s">
        <v>778</v>
      </c>
      <c r="Q516" s="1" t="s">
        <v>779</v>
      </c>
      <c r="R516" s="1" t="s">
        <v>9036</v>
      </c>
      <c r="S516" s="1" t="s">
        <v>84</v>
      </c>
      <c r="T516" s="1" t="s">
        <v>72</v>
      </c>
      <c r="U516" s="1" t="s">
        <v>140</v>
      </c>
      <c r="V516" s="1" t="s">
        <v>140</v>
      </c>
      <c r="W516" s="1" t="s">
        <v>126</v>
      </c>
      <c r="X516" s="1">
        <v>56</v>
      </c>
      <c r="Y516" s="1" t="s">
        <v>88</v>
      </c>
      <c r="Z516" s="1">
        <v>5.3</v>
      </c>
      <c r="AA516" s="1" t="s">
        <v>2344</v>
      </c>
      <c r="AB516" s="1" t="s">
        <v>90</v>
      </c>
      <c r="AC516" s="1" t="s">
        <v>91</v>
      </c>
      <c r="AD516" s="1" t="s">
        <v>92</v>
      </c>
      <c r="AE516" s="1" t="s">
        <v>72</v>
      </c>
      <c r="AF516" s="1" t="s">
        <v>254</v>
      </c>
      <c r="AG516" s="1" t="s">
        <v>72</v>
      </c>
      <c r="AH516" s="1" t="s">
        <v>1274</v>
      </c>
      <c r="AI516" s="1" t="s">
        <v>72</v>
      </c>
      <c r="AJ516" s="1" t="s">
        <v>72</v>
      </c>
      <c r="AK516" s="1" t="s">
        <v>220</v>
      </c>
      <c r="AL516" s="1" t="s">
        <v>72</v>
      </c>
      <c r="AM516" s="1" t="s">
        <v>72</v>
      </c>
      <c r="AN516" s="3">
        <v>44845</v>
      </c>
      <c r="AO516" s="1" t="s">
        <v>3219</v>
      </c>
      <c r="AP516" s="1" t="s">
        <v>3219</v>
      </c>
      <c r="AQ516" s="1" t="s">
        <v>72</v>
      </c>
      <c r="AR516" s="1">
        <v>4</v>
      </c>
      <c r="AS516" s="1" t="s">
        <v>3205</v>
      </c>
      <c r="AT516" s="1" t="s">
        <v>88</v>
      </c>
      <c r="AU516" s="1" t="s">
        <v>88</v>
      </c>
      <c r="AV516" s="1" t="s">
        <v>88</v>
      </c>
      <c r="AW516" s="1" t="s">
        <v>79</v>
      </c>
      <c r="AX516" s="1" t="s">
        <v>2135</v>
      </c>
      <c r="AY516" s="6" t="s">
        <v>72</v>
      </c>
      <c r="AZ516" s="6" t="s">
        <v>72</v>
      </c>
      <c r="BA516" s="6" t="s">
        <v>72</v>
      </c>
      <c r="BB516" s="1" t="s">
        <v>160</v>
      </c>
      <c r="BC516" s="1"/>
    </row>
    <row r="517" spans="1:55" ht="18.600000000000001" customHeight="1">
      <c r="A517" s="1" t="s">
        <v>3220</v>
      </c>
      <c r="B517" s="1">
        <v>220233</v>
      </c>
      <c r="C517" s="1" t="s">
        <v>71</v>
      </c>
      <c r="D517" s="3">
        <v>44847</v>
      </c>
      <c r="E517" s="1" t="s">
        <v>1896</v>
      </c>
      <c r="F517" s="1" t="s">
        <v>3221</v>
      </c>
      <c r="G517" s="1" t="s">
        <v>75</v>
      </c>
      <c r="H517" s="1" t="s">
        <v>1462</v>
      </c>
      <c r="I517" s="1" t="s">
        <v>77</v>
      </c>
      <c r="J517" s="1" t="s">
        <v>78</v>
      </c>
      <c r="K517" s="1" t="s">
        <v>78</v>
      </c>
      <c r="L517" s="1" t="s">
        <v>1898</v>
      </c>
      <c r="M517" s="1" t="s">
        <v>1898</v>
      </c>
      <c r="N517" s="34" t="s">
        <v>72</v>
      </c>
      <c r="O517" s="1" t="s">
        <v>3222</v>
      </c>
      <c r="P517" s="1" t="s">
        <v>2307</v>
      </c>
      <c r="Q517" s="1" t="s">
        <v>2307</v>
      </c>
      <c r="R517" s="1" t="s">
        <v>2308</v>
      </c>
      <c r="S517" s="1" t="s">
        <v>490</v>
      </c>
      <c r="T517" s="1" t="s">
        <v>72</v>
      </c>
      <c r="U517" s="1" t="s">
        <v>491</v>
      </c>
      <c r="V517" s="1" t="s">
        <v>492</v>
      </c>
      <c r="W517" s="1" t="s">
        <v>87</v>
      </c>
      <c r="X517" s="1">
        <v>42</v>
      </c>
      <c r="Y517" s="1" t="s">
        <v>88</v>
      </c>
      <c r="Z517" s="1">
        <v>5.8</v>
      </c>
      <c r="AA517" s="1" t="s">
        <v>2344</v>
      </c>
      <c r="AB517" s="1" t="s">
        <v>90</v>
      </c>
      <c r="AC517" s="1" t="s">
        <v>91</v>
      </c>
      <c r="AD517" s="1" t="s">
        <v>92</v>
      </c>
      <c r="AE517" s="1" t="s">
        <v>72</v>
      </c>
      <c r="AF517" s="1" t="s">
        <v>229</v>
      </c>
      <c r="AG517" s="1">
        <v>2</v>
      </c>
      <c r="AH517" s="1" t="s">
        <v>2629</v>
      </c>
      <c r="AI517" s="1" t="s">
        <v>72</v>
      </c>
      <c r="AJ517" s="1" t="s">
        <v>72</v>
      </c>
      <c r="AK517" s="1" t="s">
        <v>72</v>
      </c>
      <c r="AL517" s="1" t="s">
        <v>72</v>
      </c>
      <c r="AM517" s="1" t="s">
        <v>72</v>
      </c>
      <c r="AN517" s="3">
        <v>44847</v>
      </c>
      <c r="AO517" s="1" t="s">
        <v>1711</v>
      </c>
      <c r="AP517" s="1" t="s">
        <v>1711</v>
      </c>
      <c r="AQ517" s="1" t="s">
        <v>1794</v>
      </c>
      <c r="AR517" s="1">
        <v>4</v>
      </c>
      <c r="AS517" s="1" t="s">
        <v>2694</v>
      </c>
      <c r="AT517" s="1" t="s">
        <v>75</v>
      </c>
      <c r="AU517" s="1" t="s">
        <v>88</v>
      </c>
      <c r="AV517" s="1" t="s">
        <v>88</v>
      </c>
      <c r="AW517" s="1" t="s">
        <v>96</v>
      </c>
      <c r="AX517" s="1" t="s">
        <v>72</v>
      </c>
      <c r="AY517" s="1" t="s">
        <v>3187</v>
      </c>
      <c r="AZ517" s="1" t="s">
        <v>3223</v>
      </c>
      <c r="BA517" s="1">
        <v>79</v>
      </c>
      <c r="BB517" s="21" t="s">
        <v>100</v>
      </c>
      <c r="BC517" s="1"/>
    </row>
    <row r="518" spans="1:55" ht="18.600000000000001" customHeight="1">
      <c r="A518" s="1">
        <v>220234</v>
      </c>
      <c r="B518" s="1">
        <v>220234</v>
      </c>
      <c r="C518" s="1" t="s">
        <v>71</v>
      </c>
      <c r="D518" s="3">
        <v>44848</v>
      </c>
      <c r="E518" s="1" t="s">
        <v>1951</v>
      </c>
      <c r="F518" s="1" t="s">
        <v>3224</v>
      </c>
      <c r="G518" s="1" t="s">
        <v>75</v>
      </c>
      <c r="H518" s="1" t="s">
        <v>170</v>
      </c>
      <c r="I518" s="1" t="s">
        <v>473</v>
      </c>
      <c r="J518" s="1" t="s">
        <v>172</v>
      </c>
      <c r="K518" s="1" t="s">
        <v>172</v>
      </c>
      <c r="L518" s="1" t="s">
        <v>1927</v>
      </c>
      <c r="M518" s="1" t="s">
        <v>1927</v>
      </c>
      <c r="N518" s="1" t="s">
        <v>3225</v>
      </c>
      <c r="O518" s="75" t="s">
        <v>72</v>
      </c>
      <c r="P518" s="1" t="s">
        <v>394</v>
      </c>
      <c r="Q518" s="1" t="s">
        <v>1953</v>
      </c>
      <c r="R518" s="1" t="s">
        <v>1954</v>
      </c>
      <c r="S518" s="1" t="s">
        <v>84</v>
      </c>
      <c r="T518" s="1" t="s">
        <v>72</v>
      </c>
      <c r="U518" s="1" t="s">
        <v>140</v>
      </c>
      <c r="V518" s="1" t="s">
        <v>141</v>
      </c>
      <c r="W518" s="1" t="s">
        <v>87</v>
      </c>
      <c r="X518" s="1">
        <v>70</v>
      </c>
      <c r="Y518" s="1" t="s">
        <v>88</v>
      </c>
      <c r="Z518" s="1">
        <v>3.2</v>
      </c>
      <c r="AA518" s="1" t="s">
        <v>954</v>
      </c>
      <c r="AB518" s="1" t="s">
        <v>90</v>
      </c>
      <c r="AC518" s="1" t="s">
        <v>91</v>
      </c>
      <c r="AD518" s="1" t="s">
        <v>92</v>
      </c>
      <c r="AE518" s="1" t="s">
        <v>72</v>
      </c>
      <c r="AF518" s="1" t="s">
        <v>72</v>
      </c>
      <c r="AG518" s="1" t="s">
        <v>72</v>
      </c>
      <c r="AH518" s="1" t="s">
        <v>72</v>
      </c>
      <c r="AI518" s="1" t="s">
        <v>72</v>
      </c>
      <c r="AJ518" s="1" t="s">
        <v>72</v>
      </c>
      <c r="AK518" s="1" t="s">
        <v>72</v>
      </c>
      <c r="AL518" s="1" t="s">
        <v>72</v>
      </c>
      <c r="AM518" s="1" t="s">
        <v>72</v>
      </c>
      <c r="AN518" s="3">
        <v>44848</v>
      </c>
      <c r="AO518" s="1" t="s">
        <v>1977</v>
      </c>
      <c r="AP518" s="1" t="s">
        <v>1977</v>
      </c>
      <c r="AQ518" s="1" t="s">
        <v>1675</v>
      </c>
      <c r="AR518" s="1">
        <v>4</v>
      </c>
      <c r="AS518" s="1" t="s">
        <v>2294</v>
      </c>
      <c r="AT518" s="1" t="s">
        <v>88</v>
      </c>
      <c r="AU518" s="1" t="s">
        <v>88</v>
      </c>
      <c r="AV518" s="1" t="s">
        <v>88</v>
      </c>
      <c r="AW518" s="1" t="s">
        <v>79</v>
      </c>
      <c r="AX518" s="1" t="s">
        <v>2140</v>
      </c>
      <c r="AY518" s="6" t="s">
        <v>72</v>
      </c>
      <c r="AZ518" s="6" t="s">
        <v>72</v>
      </c>
      <c r="BA518" s="6" t="s">
        <v>72</v>
      </c>
      <c r="BB518" s="1" t="s">
        <v>160</v>
      </c>
      <c r="BC518" s="1"/>
    </row>
    <row r="519" spans="1:55" ht="18.600000000000001" customHeight="1">
      <c r="A519" s="1" t="s">
        <v>3226</v>
      </c>
      <c r="B519" s="1">
        <v>220235</v>
      </c>
      <c r="C519" s="1" t="s">
        <v>71</v>
      </c>
      <c r="D519" s="3">
        <v>44851</v>
      </c>
      <c r="E519" s="1" t="s">
        <v>1896</v>
      </c>
      <c r="F519" s="1" t="s">
        <v>3227</v>
      </c>
      <c r="G519" s="1" t="s">
        <v>75</v>
      </c>
      <c r="H519" s="1" t="s">
        <v>2597</v>
      </c>
      <c r="I519" s="1" t="s">
        <v>77</v>
      </c>
      <c r="J519" s="1" t="s">
        <v>78</v>
      </c>
      <c r="K519" s="1" t="s">
        <v>78</v>
      </c>
      <c r="L519" s="1" t="s">
        <v>1898</v>
      </c>
      <c r="M519" s="1" t="s">
        <v>1898</v>
      </c>
      <c r="N519" s="34" t="s">
        <v>72</v>
      </c>
      <c r="O519" s="1" t="s">
        <v>2870</v>
      </c>
      <c r="P519" s="1" t="s">
        <v>2307</v>
      </c>
      <c r="Q519" s="1" t="s">
        <v>2307</v>
      </c>
      <c r="R519" s="1" t="s">
        <v>2363</v>
      </c>
      <c r="S519" s="1" t="s">
        <v>84</v>
      </c>
      <c r="T519" s="1" t="s">
        <v>72</v>
      </c>
      <c r="U519" s="8" t="s">
        <v>104</v>
      </c>
      <c r="V519" s="8" t="s">
        <v>730</v>
      </c>
      <c r="W519" s="1" t="s">
        <v>126</v>
      </c>
      <c r="X519" s="1">
        <v>36</v>
      </c>
      <c r="Y519" s="1" t="s">
        <v>88</v>
      </c>
      <c r="Z519" s="1">
        <v>3.8</v>
      </c>
      <c r="AA519" s="1" t="s">
        <v>414</v>
      </c>
      <c r="AB519" s="1" t="s">
        <v>90</v>
      </c>
      <c r="AC519" s="1" t="s">
        <v>91</v>
      </c>
      <c r="AD519" s="1" t="s">
        <v>92</v>
      </c>
      <c r="AE519" s="1" t="s">
        <v>72</v>
      </c>
      <c r="AF519" s="1" t="s">
        <v>217</v>
      </c>
      <c r="AG519" s="1">
        <v>2</v>
      </c>
      <c r="AH519" s="21" t="s">
        <v>2710</v>
      </c>
      <c r="AI519" s="1" t="s">
        <v>72</v>
      </c>
      <c r="AJ519" s="1" t="s">
        <v>72</v>
      </c>
      <c r="AK519" s="1" t="s">
        <v>220</v>
      </c>
      <c r="AL519" s="1" t="s">
        <v>72</v>
      </c>
      <c r="AM519" s="1" t="s">
        <v>72</v>
      </c>
      <c r="AN519" s="3">
        <v>44851</v>
      </c>
      <c r="AO519" s="1" t="s">
        <v>3228</v>
      </c>
      <c r="AP519" s="1" t="s">
        <v>3228</v>
      </c>
      <c r="AQ519" s="1" t="s">
        <v>1675</v>
      </c>
      <c r="AR519" s="1">
        <v>4</v>
      </c>
      <c r="AS519" s="1" t="s">
        <v>3229</v>
      </c>
      <c r="AT519" s="1" t="s">
        <v>75</v>
      </c>
      <c r="AU519" s="1" t="s">
        <v>75</v>
      </c>
      <c r="AV519" s="1" t="s">
        <v>88</v>
      </c>
      <c r="AW519" s="1" t="s">
        <v>96</v>
      </c>
      <c r="AX519" s="1" t="s">
        <v>72</v>
      </c>
      <c r="AY519" s="1" t="s">
        <v>1404</v>
      </c>
      <c r="AZ519" s="1" t="s">
        <v>3230</v>
      </c>
      <c r="BA519" s="1">
        <v>24</v>
      </c>
      <c r="BB519" s="21" t="s">
        <v>100</v>
      </c>
      <c r="BC519" s="1"/>
    </row>
    <row r="520" spans="1:55" ht="18.600000000000001" customHeight="1">
      <c r="A520" s="1" t="s">
        <v>3231</v>
      </c>
      <c r="B520" s="1">
        <v>220236</v>
      </c>
      <c r="C520" s="1" t="s">
        <v>71</v>
      </c>
      <c r="D520" s="3">
        <v>44854</v>
      </c>
      <c r="E520" s="1" t="s">
        <v>1951</v>
      </c>
      <c r="F520" s="1" t="s">
        <v>3232</v>
      </c>
      <c r="G520" s="1" t="s">
        <v>75</v>
      </c>
      <c r="H520" s="1" t="s">
        <v>2597</v>
      </c>
      <c r="I520" s="1" t="s">
        <v>77</v>
      </c>
      <c r="J520" s="1" t="s">
        <v>78</v>
      </c>
      <c r="K520" s="1" t="s">
        <v>78</v>
      </c>
      <c r="L520" s="1" t="s">
        <v>1898</v>
      </c>
      <c r="M520" s="1" t="s">
        <v>1898</v>
      </c>
      <c r="N520" s="34" t="s">
        <v>72</v>
      </c>
      <c r="O520" s="1" t="s">
        <v>2543</v>
      </c>
      <c r="P520" s="1" t="s">
        <v>394</v>
      </c>
      <c r="Q520" s="1" t="s">
        <v>1953</v>
      </c>
      <c r="R520" s="1" t="s">
        <v>1954</v>
      </c>
      <c r="S520" s="1" t="s">
        <v>84</v>
      </c>
      <c r="T520" s="1" t="s">
        <v>72</v>
      </c>
      <c r="U520" s="1" t="s">
        <v>140</v>
      </c>
      <c r="V520" s="1" t="s">
        <v>181</v>
      </c>
      <c r="W520" s="1" t="s">
        <v>87</v>
      </c>
      <c r="X520" s="1">
        <v>45</v>
      </c>
      <c r="Y520" s="1" t="s">
        <v>88</v>
      </c>
      <c r="Z520" s="1">
        <v>3.3</v>
      </c>
      <c r="AA520" s="1" t="s">
        <v>954</v>
      </c>
      <c r="AB520" s="1" t="s">
        <v>90</v>
      </c>
      <c r="AC520" s="1" t="s">
        <v>91</v>
      </c>
      <c r="AD520" s="1" t="s">
        <v>92</v>
      </c>
      <c r="AE520" s="1" t="s">
        <v>72</v>
      </c>
      <c r="AF520" s="1" t="s">
        <v>72</v>
      </c>
      <c r="AG520" s="1" t="s">
        <v>72</v>
      </c>
      <c r="AH520" s="1" t="s">
        <v>72</v>
      </c>
      <c r="AI520" s="1" t="s">
        <v>72</v>
      </c>
      <c r="AJ520" s="1" t="s">
        <v>72</v>
      </c>
      <c r="AK520" s="1" t="s">
        <v>72</v>
      </c>
      <c r="AL520" s="1" t="s">
        <v>72</v>
      </c>
      <c r="AM520" s="1" t="s">
        <v>72</v>
      </c>
      <c r="AN520" s="3">
        <v>44854</v>
      </c>
      <c r="AO520" s="1" t="s">
        <v>3233</v>
      </c>
      <c r="AP520" s="1" t="s">
        <v>3233</v>
      </c>
      <c r="AQ520" s="1" t="s">
        <v>1675</v>
      </c>
      <c r="AR520" s="1">
        <v>4</v>
      </c>
      <c r="AS520" s="1" t="s">
        <v>1398</v>
      </c>
      <c r="AT520" s="1" t="s">
        <v>75</v>
      </c>
      <c r="AU520" s="1" t="s">
        <v>88</v>
      </c>
      <c r="AV520" s="1" t="s">
        <v>88</v>
      </c>
      <c r="AW520" s="1" t="s">
        <v>96</v>
      </c>
      <c r="AX520" s="1" t="s">
        <v>72</v>
      </c>
      <c r="AY520" s="1" t="s">
        <v>1343</v>
      </c>
      <c r="AZ520" s="1" t="s">
        <v>3234</v>
      </c>
      <c r="BA520" s="1">
        <v>51</v>
      </c>
      <c r="BB520" s="21" t="s">
        <v>100</v>
      </c>
      <c r="BC520" s="1"/>
    </row>
    <row r="521" spans="1:55" ht="18.600000000000001" customHeight="1">
      <c r="A521" s="1" t="s">
        <v>3238</v>
      </c>
      <c r="B521" s="1">
        <v>220237</v>
      </c>
      <c r="C521" s="1" t="s">
        <v>71</v>
      </c>
      <c r="D521" s="3">
        <v>44860</v>
      </c>
      <c r="E521" s="1" t="s">
        <v>1951</v>
      </c>
      <c r="F521" s="1" t="s">
        <v>3239</v>
      </c>
      <c r="G521" s="1" t="s">
        <v>75</v>
      </c>
      <c r="H521" s="1" t="s">
        <v>2597</v>
      </c>
      <c r="I521" s="1" t="s">
        <v>77</v>
      </c>
      <c r="J521" s="1" t="s">
        <v>78</v>
      </c>
      <c r="K521" s="1" t="s">
        <v>78</v>
      </c>
      <c r="L521" s="1" t="s">
        <v>1898</v>
      </c>
      <c r="M521" s="1" t="s">
        <v>1898</v>
      </c>
      <c r="N521" s="34" t="s">
        <v>72</v>
      </c>
      <c r="O521" s="1" t="s">
        <v>3240</v>
      </c>
      <c r="P521" s="1" t="s">
        <v>394</v>
      </c>
      <c r="Q521" s="1" t="s">
        <v>1953</v>
      </c>
      <c r="R521" s="1" t="s">
        <v>1954</v>
      </c>
      <c r="S521" s="1" t="s">
        <v>84</v>
      </c>
      <c r="T521" s="1" t="s">
        <v>72</v>
      </c>
      <c r="U521" s="1" t="s">
        <v>140</v>
      </c>
      <c r="V521" s="1" t="s">
        <v>181</v>
      </c>
      <c r="W521" s="1" t="s">
        <v>126</v>
      </c>
      <c r="X521" s="1">
        <v>66</v>
      </c>
      <c r="Y521" s="1" t="s">
        <v>88</v>
      </c>
      <c r="Z521" s="1">
        <v>3.9</v>
      </c>
      <c r="AA521" s="1" t="s">
        <v>414</v>
      </c>
      <c r="AB521" s="1" t="s">
        <v>90</v>
      </c>
      <c r="AC521" s="1" t="s">
        <v>91</v>
      </c>
      <c r="AD521" s="1" t="s">
        <v>92</v>
      </c>
      <c r="AE521" s="1" t="s">
        <v>72</v>
      </c>
      <c r="AF521" s="1" t="s">
        <v>72</v>
      </c>
      <c r="AG521" s="1" t="s">
        <v>72</v>
      </c>
      <c r="AH521" s="1" t="s">
        <v>72</v>
      </c>
      <c r="AI521" s="1" t="s">
        <v>72</v>
      </c>
      <c r="AJ521" s="1" t="s">
        <v>72</v>
      </c>
      <c r="AK521" s="1" t="s">
        <v>72</v>
      </c>
      <c r="AL521" s="1" t="s">
        <v>72</v>
      </c>
      <c r="AM521" s="1" t="s">
        <v>72</v>
      </c>
      <c r="AN521" s="3">
        <v>44860</v>
      </c>
      <c r="AO521" s="1" t="s">
        <v>3241</v>
      </c>
      <c r="AP521" s="1" t="s">
        <v>3241</v>
      </c>
      <c r="AQ521" s="1" t="s">
        <v>1675</v>
      </c>
      <c r="AR521" s="1">
        <v>4</v>
      </c>
      <c r="AS521" s="1" t="s">
        <v>1398</v>
      </c>
      <c r="AT521" s="1" t="s">
        <v>75</v>
      </c>
      <c r="AU521" s="1" t="s">
        <v>88</v>
      </c>
      <c r="AV521" s="1" t="s">
        <v>88</v>
      </c>
      <c r="AW521" s="1" t="s">
        <v>96</v>
      </c>
      <c r="AX521" s="1" t="s">
        <v>72</v>
      </c>
      <c r="AY521" s="1" t="s">
        <v>1343</v>
      </c>
      <c r="AZ521" s="1" t="s">
        <v>3234</v>
      </c>
      <c r="BA521" s="1">
        <v>35</v>
      </c>
      <c r="BB521" s="21" t="s">
        <v>100</v>
      </c>
      <c r="BC521" s="1"/>
    </row>
    <row r="522" spans="1:55" ht="18.600000000000001" customHeight="1">
      <c r="A522" s="1" t="s">
        <v>3245</v>
      </c>
      <c r="B522" s="1">
        <v>220238</v>
      </c>
      <c r="C522" s="1" t="s">
        <v>71</v>
      </c>
      <c r="D522" s="3">
        <v>44861</v>
      </c>
      <c r="E522" s="1" t="s">
        <v>1951</v>
      </c>
      <c r="F522" s="1" t="s">
        <v>3246</v>
      </c>
      <c r="G522" s="1" t="s">
        <v>75</v>
      </c>
      <c r="H522" s="1" t="s">
        <v>2597</v>
      </c>
      <c r="I522" s="1" t="s">
        <v>77</v>
      </c>
      <c r="J522" s="1" t="s">
        <v>78</v>
      </c>
      <c r="K522" s="1" t="s">
        <v>78</v>
      </c>
      <c r="L522" s="1" t="s">
        <v>1898</v>
      </c>
      <c r="M522" s="1" t="s">
        <v>1927</v>
      </c>
      <c r="N522" s="34" t="s">
        <v>72</v>
      </c>
      <c r="O522" s="1" t="s">
        <v>3247</v>
      </c>
      <c r="P522" s="1" t="s">
        <v>394</v>
      </c>
      <c r="Q522" s="1" t="s">
        <v>1953</v>
      </c>
      <c r="R522" s="1" t="s">
        <v>1954</v>
      </c>
      <c r="S522" s="1" t="s">
        <v>84</v>
      </c>
      <c r="T522" s="1" t="s">
        <v>72</v>
      </c>
      <c r="U522" s="1" t="s">
        <v>323</v>
      </c>
      <c r="V522" s="1" t="s">
        <v>324</v>
      </c>
      <c r="W522" s="1" t="s">
        <v>126</v>
      </c>
      <c r="X522" s="1">
        <v>70</v>
      </c>
      <c r="Y522" s="1" t="s">
        <v>88</v>
      </c>
      <c r="Z522" s="1">
        <v>3.4</v>
      </c>
      <c r="AA522" s="1" t="s">
        <v>954</v>
      </c>
      <c r="AB522" s="1" t="s">
        <v>90</v>
      </c>
      <c r="AC522" s="1" t="s">
        <v>91</v>
      </c>
      <c r="AD522" s="1" t="s">
        <v>92</v>
      </c>
      <c r="AE522" s="1" t="s">
        <v>72</v>
      </c>
      <c r="AF522" s="1" t="s">
        <v>72</v>
      </c>
      <c r="AG522" s="1" t="s">
        <v>72</v>
      </c>
      <c r="AH522" s="1" t="s">
        <v>72</v>
      </c>
      <c r="AI522" s="1" t="s">
        <v>72</v>
      </c>
      <c r="AJ522" s="1" t="s">
        <v>72</v>
      </c>
      <c r="AK522" s="1" t="s">
        <v>72</v>
      </c>
      <c r="AL522" s="1" t="s">
        <v>72</v>
      </c>
      <c r="AM522" s="1" t="s">
        <v>72</v>
      </c>
      <c r="AN522" s="3">
        <v>44861</v>
      </c>
      <c r="AO522" s="1" t="s">
        <v>3248</v>
      </c>
      <c r="AP522" s="1" t="s">
        <v>3248</v>
      </c>
      <c r="AQ522" s="1" t="s">
        <v>1675</v>
      </c>
      <c r="AR522" s="1">
        <v>4</v>
      </c>
      <c r="AS522" s="1" t="s">
        <v>2294</v>
      </c>
      <c r="AT522" s="1" t="s">
        <v>75</v>
      </c>
      <c r="AU522" s="1" t="s">
        <v>88</v>
      </c>
      <c r="AV522" s="1" t="s">
        <v>88</v>
      </c>
      <c r="AW522" s="1" t="s">
        <v>96</v>
      </c>
      <c r="AX522" s="1" t="s">
        <v>72</v>
      </c>
      <c r="AY522" s="1" t="s">
        <v>1343</v>
      </c>
      <c r="AZ522" s="1" t="s">
        <v>3234</v>
      </c>
      <c r="BA522" s="1">
        <v>35</v>
      </c>
      <c r="BB522" s="1" t="s">
        <v>160</v>
      </c>
      <c r="BC522" s="1" t="s">
        <v>440</v>
      </c>
    </row>
    <row r="523" spans="1:55" ht="18.600000000000001" customHeight="1">
      <c r="A523" s="1">
        <v>220239</v>
      </c>
      <c r="B523" s="1">
        <v>220239</v>
      </c>
      <c r="C523" s="1" t="s">
        <v>71</v>
      </c>
      <c r="D523" s="3">
        <v>44866</v>
      </c>
      <c r="E523" s="1" t="s">
        <v>1896</v>
      </c>
      <c r="F523" s="1" t="s">
        <v>3250</v>
      </c>
      <c r="G523" s="1" t="s">
        <v>75</v>
      </c>
      <c r="H523" s="1" t="s">
        <v>170</v>
      </c>
      <c r="I523" s="1" t="s">
        <v>2215</v>
      </c>
      <c r="J523" s="1" t="s">
        <v>78</v>
      </c>
      <c r="K523" s="1" t="s">
        <v>78</v>
      </c>
      <c r="L523" s="1" t="s">
        <v>1927</v>
      </c>
      <c r="M523" s="1" t="s">
        <v>1927</v>
      </c>
      <c r="N523" s="1" t="s">
        <v>3251</v>
      </c>
      <c r="O523" s="75" t="s">
        <v>72</v>
      </c>
      <c r="P523" s="1" t="s">
        <v>778</v>
      </c>
      <c r="Q523" s="1" t="s">
        <v>779</v>
      </c>
      <c r="R523" s="1" t="s">
        <v>9036</v>
      </c>
      <c r="S523" s="1" t="s">
        <v>84</v>
      </c>
      <c r="T523" s="1" t="s">
        <v>72</v>
      </c>
      <c r="U523" s="1" t="s">
        <v>140</v>
      </c>
      <c r="V523" s="1" t="s">
        <v>140</v>
      </c>
      <c r="W523" s="1" t="s">
        <v>126</v>
      </c>
      <c r="X523" s="1">
        <v>71</v>
      </c>
      <c r="Y523" s="1" t="s">
        <v>88</v>
      </c>
      <c r="Z523" s="1">
        <v>5.3</v>
      </c>
      <c r="AA523" s="1" t="s">
        <v>2344</v>
      </c>
      <c r="AB523" s="1" t="s">
        <v>90</v>
      </c>
      <c r="AC523" s="1" t="s">
        <v>91</v>
      </c>
      <c r="AD523" s="1" t="s">
        <v>92</v>
      </c>
      <c r="AE523" s="1" t="s">
        <v>72</v>
      </c>
      <c r="AF523" s="1" t="s">
        <v>254</v>
      </c>
      <c r="AG523" s="1" t="s">
        <v>72</v>
      </c>
      <c r="AH523" s="1" t="s">
        <v>1235</v>
      </c>
      <c r="AI523" s="1" t="s">
        <v>72</v>
      </c>
      <c r="AJ523" s="1" t="s">
        <v>72</v>
      </c>
      <c r="AK523" s="1" t="s">
        <v>220</v>
      </c>
      <c r="AL523" s="1" t="s">
        <v>72</v>
      </c>
      <c r="AM523" s="1" t="s">
        <v>72</v>
      </c>
      <c r="AN523" s="3">
        <v>44866</v>
      </c>
      <c r="AO523" s="1" t="s">
        <v>3252</v>
      </c>
      <c r="AP523" s="1" t="s">
        <v>3252</v>
      </c>
      <c r="AQ523" s="1" t="s">
        <v>1675</v>
      </c>
      <c r="AR523" s="1">
        <v>15</v>
      </c>
      <c r="AS523" s="1" t="s">
        <v>2694</v>
      </c>
      <c r="AT523" s="1" t="s">
        <v>75</v>
      </c>
      <c r="AU523" s="1" t="s">
        <v>88</v>
      </c>
      <c r="AV523" s="1" t="s">
        <v>88</v>
      </c>
      <c r="AW523" s="1" t="s">
        <v>79</v>
      </c>
      <c r="AX523" s="1" t="s">
        <v>2135</v>
      </c>
      <c r="AY523" s="6" t="s">
        <v>72</v>
      </c>
      <c r="AZ523" s="6" t="s">
        <v>72</v>
      </c>
      <c r="BA523" s="6" t="s">
        <v>72</v>
      </c>
      <c r="BB523" s="1" t="s">
        <v>160</v>
      </c>
      <c r="BC523" s="1"/>
    </row>
    <row r="524" spans="1:55" ht="18.600000000000001" customHeight="1">
      <c r="A524" s="1" t="s">
        <v>3253</v>
      </c>
      <c r="B524" s="1">
        <v>220240</v>
      </c>
      <c r="C524" s="1" t="s">
        <v>71</v>
      </c>
      <c r="D524" s="3">
        <v>44873</v>
      </c>
      <c r="E524" s="1" t="s">
        <v>1896</v>
      </c>
      <c r="F524" s="1" t="s">
        <v>3254</v>
      </c>
      <c r="G524" s="1" t="s">
        <v>75</v>
      </c>
      <c r="H524" s="1" t="s">
        <v>2597</v>
      </c>
      <c r="I524" s="1" t="s">
        <v>77</v>
      </c>
      <c r="J524" s="1" t="s">
        <v>78</v>
      </c>
      <c r="K524" s="1" t="s">
        <v>78</v>
      </c>
      <c r="L524" s="1" t="s">
        <v>1898</v>
      </c>
      <c r="M524" s="1" t="s">
        <v>1898</v>
      </c>
      <c r="N524" s="34" t="s">
        <v>72</v>
      </c>
      <c r="O524" s="1" t="s">
        <v>3178</v>
      </c>
      <c r="P524" s="1" t="s">
        <v>2307</v>
      </c>
      <c r="Q524" s="1" t="s">
        <v>2307</v>
      </c>
      <c r="R524" s="1" t="s">
        <v>2363</v>
      </c>
      <c r="S524" s="1" t="s">
        <v>84</v>
      </c>
      <c r="T524" s="1" t="s">
        <v>72</v>
      </c>
      <c r="U524" s="1" t="s">
        <v>140</v>
      </c>
      <c r="V524" s="1" t="s">
        <v>141</v>
      </c>
      <c r="W524" s="1" t="s">
        <v>87</v>
      </c>
      <c r="X524" s="1">
        <v>36</v>
      </c>
      <c r="Y524" s="1" t="s">
        <v>88</v>
      </c>
      <c r="Z524" s="1">
        <v>5.0999999999999996</v>
      </c>
      <c r="AA524" s="1" t="s">
        <v>2344</v>
      </c>
      <c r="AB524" s="1" t="s">
        <v>90</v>
      </c>
      <c r="AC524" s="1" t="s">
        <v>91</v>
      </c>
      <c r="AD524" s="1" t="s">
        <v>92</v>
      </c>
      <c r="AE524" s="1" t="s">
        <v>72</v>
      </c>
      <c r="AF524" s="1" t="s">
        <v>217</v>
      </c>
      <c r="AG524" s="1">
        <v>2</v>
      </c>
      <c r="AH524" s="25" t="s">
        <v>3255</v>
      </c>
      <c r="AI524" s="1" t="s">
        <v>72</v>
      </c>
      <c r="AJ524" s="1" t="s">
        <v>72</v>
      </c>
      <c r="AK524" s="1" t="s">
        <v>220</v>
      </c>
      <c r="AL524" s="1" t="s">
        <v>72</v>
      </c>
      <c r="AM524" s="1" t="s">
        <v>72</v>
      </c>
      <c r="AN524" s="3">
        <v>44873</v>
      </c>
      <c r="AO524" s="1" t="s">
        <v>3256</v>
      </c>
      <c r="AP524" s="1" t="s">
        <v>3256</v>
      </c>
      <c r="AQ524" s="1" t="s">
        <v>1675</v>
      </c>
      <c r="AR524" s="1">
        <v>15</v>
      </c>
      <c r="AS524" s="1" t="s">
        <v>2294</v>
      </c>
      <c r="AT524" s="1" t="s">
        <v>75</v>
      </c>
      <c r="AU524" s="1" t="s">
        <v>88</v>
      </c>
      <c r="AV524" s="1" t="s">
        <v>88</v>
      </c>
      <c r="AW524" s="1" t="s">
        <v>96</v>
      </c>
      <c r="AX524" s="1" t="s">
        <v>72</v>
      </c>
      <c r="AY524" s="1" t="s">
        <v>1343</v>
      </c>
      <c r="AZ524" s="1" t="s">
        <v>3257</v>
      </c>
      <c r="BA524" s="1">
        <v>35</v>
      </c>
      <c r="BB524" s="21" t="s">
        <v>100</v>
      </c>
      <c r="BC524" s="1"/>
    </row>
    <row r="525" spans="1:55" ht="18.600000000000001" customHeight="1">
      <c r="A525" s="1">
        <v>220241</v>
      </c>
      <c r="B525" s="1">
        <v>220241</v>
      </c>
      <c r="C525" s="1" t="s">
        <v>71</v>
      </c>
      <c r="D525" s="3">
        <v>44875</v>
      </c>
      <c r="E525" s="1" t="s">
        <v>2302</v>
      </c>
      <c r="F525" s="1" t="s">
        <v>3258</v>
      </c>
      <c r="G525" s="1" t="s">
        <v>75</v>
      </c>
      <c r="H525" s="1" t="s">
        <v>170</v>
      </c>
      <c r="I525" s="1" t="s">
        <v>473</v>
      </c>
      <c r="J525" s="1" t="s">
        <v>78</v>
      </c>
      <c r="K525" s="1" t="s">
        <v>78</v>
      </c>
      <c r="L525" s="1" t="s">
        <v>1927</v>
      </c>
      <c r="M525" s="1" t="s">
        <v>1927</v>
      </c>
      <c r="N525" s="1" t="s">
        <v>3259</v>
      </c>
      <c r="O525" s="75" t="s">
        <v>72</v>
      </c>
      <c r="P525" s="1" t="s">
        <v>813</v>
      </c>
      <c r="Q525" s="1" t="s">
        <v>813</v>
      </c>
      <c r="R525" s="1" t="s">
        <v>9057</v>
      </c>
      <c r="S525" s="1" t="s">
        <v>84</v>
      </c>
      <c r="T525" s="1" t="s">
        <v>72</v>
      </c>
      <c r="U525" s="1" t="s">
        <v>944</v>
      </c>
      <c r="V525" s="1" t="s">
        <v>1901</v>
      </c>
      <c r="W525" s="1" t="s">
        <v>87</v>
      </c>
      <c r="X525" s="1">
        <v>69</v>
      </c>
      <c r="Y525" s="1" t="s">
        <v>88</v>
      </c>
      <c r="Z525" s="1">
        <v>3.4</v>
      </c>
      <c r="AA525" s="1" t="s">
        <v>954</v>
      </c>
      <c r="AB525" s="1" t="s">
        <v>90</v>
      </c>
      <c r="AC525" s="1" t="s">
        <v>91</v>
      </c>
      <c r="AD525" s="1" t="s">
        <v>92</v>
      </c>
      <c r="AE525" s="1" t="s">
        <v>72</v>
      </c>
      <c r="AF525" s="1" t="s">
        <v>72</v>
      </c>
      <c r="AG525" s="1" t="s">
        <v>72</v>
      </c>
      <c r="AH525" s="1" t="s">
        <v>72</v>
      </c>
      <c r="AI525" s="1" t="s">
        <v>72</v>
      </c>
      <c r="AJ525" s="1" t="s">
        <v>72</v>
      </c>
      <c r="AK525" s="1" t="s">
        <v>220</v>
      </c>
      <c r="AL525" s="1" t="s">
        <v>72</v>
      </c>
      <c r="AM525" s="1" t="s">
        <v>72</v>
      </c>
      <c r="AN525" s="3">
        <v>44875</v>
      </c>
      <c r="AO525" s="1" t="s">
        <v>3260</v>
      </c>
      <c r="AP525" s="1" t="s">
        <v>3260</v>
      </c>
      <c r="AQ525" s="1" t="s">
        <v>1675</v>
      </c>
      <c r="AR525" s="1">
        <v>15</v>
      </c>
      <c r="AS525" s="1" t="s">
        <v>95</v>
      </c>
      <c r="AT525" s="1" t="s">
        <v>75</v>
      </c>
      <c r="AU525" s="1" t="s">
        <v>88</v>
      </c>
      <c r="AV525" s="1" t="s">
        <v>88</v>
      </c>
      <c r="AW525" s="1" t="s">
        <v>79</v>
      </c>
      <c r="AX525" s="1" t="s">
        <v>2135</v>
      </c>
      <c r="AY525" s="6" t="s">
        <v>72</v>
      </c>
      <c r="AZ525" s="6" t="s">
        <v>72</v>
      </c>
      <c r="BA525" s="6" t="s">
        <v>72</v>
      </c>
      <c r="BB525" s="1" t="s">
        <v>160</v>
      </c>
      <c r="BC525" s="1"/>
    </row>
    <row r="526" spans="1:55" ht="18.600000000000001" customHeight="1">
      <c r="A526" s="1" t="s">
        <v>3261</v>
      </c>
      <c r="B526" s="1">
        <v>220242</v>
      </c>
      <c r="C526" s="1" t="s">
        <v>71</v>
      </c>
      <c r="D526" s="3">
        <v>44876</v>
      </c>
      <c r="E526" s="1" t="s">
        <v>1896</v>
      </c>
      <c r="F526" s="1" t="s">
        <v>3262</v>
      </c>
      <c r="G526" s="1" t="s">
        <v>75</v>
      </c>
      <c r="H526" s="1" t="s">
        <v>2597</v>
      </c>
      <c r="I526" s="1" t="s">
        <v>77</v>
      </c>
      <c r="J526" s="1" t="s">
        <v>78</v>
      </c>
      <c r="K526" s="1" t="s">
        <v>78</v>
      </c>
      <c r="L526" s="1" t="s">
        <v>1898</v>
      </c>
      <c r="M526" s="1" t="s">
        <v>1898</v>
      </c>
      <c r="N526" s="34" t="s">
        <v>72</v>
      </c>
      <c r="O526" s="1" t="s">
        <v>3052</v>
      </c>
      <c r="P526" s="1" t="s">
        <v>778</v>
      </c>
      <c r="Q526" s="1" t="s">
        <v>779</v>
      </c>
      <c r="R526" s="1" t="s">
        <v>9036</v>
      </c>
      <c r="S526" s="1" t="s">
        <v>84</v>
      </c>
      <c r="T526" s="1" t="s">
        <v>72</v>
      </c>
      <c r="U526" s="1" t="s">
        <v>140</v>
      </c>
      <c r="V526" s="1" t="s">
        <v>140</v>
      </c>
      <c r="W526" s="1" t="s">
        <v>126</v>
      </c>
      <c r="X526" s="1">
        <v>45</v>
      </c>
      <c r="Y526" s="1" t="s">
        <v>88</v>
      </c>
      <c r="Z526" s="1">
        <v>6.3</v>
      </c>
      <c r="AA526" s="1" t="s">
        <v>2344</v>
      </c>
      <c r="AB526" s="1" t="s">
        <v>90</v>
      </c>
      <c r="AC526" s="1" t="s">
        <v>91</v>
      </c>
      <c r="AD526" s="1" t="s">
        <v>92</v>
      </c>
      <c r="AE526" s="1" t="s">
        <v>72</v>
      </c>
      <c r="AF526" s="1" t="s">
        <v>217</v>
      </c>
      <c r="AG526" s="1" t="s">
        <v>72</v>
      </c>
      <c r="AH526" s="1" t="s">
        <v>1327</v>
      </c>
      <c r="AI526" s="1" t="s">
        <v>72</v>
      </c>
      <c r="AJ526" s="1" t="s">
        <v>72</v>
      </c>
      <c r="AK526" s="1" t="s">
        <v>220</v>
      </c>
      <c r="AL526" s="1" t="s">
        <v>72</v>
      </c>
      <c r="AM526" s="1" t="s">
        <v>72</v>
      </c>
      <c r="AN526" s="3">
        <v>44876</v>
      </c>
      <c r="AO526" s="1" t="s">
        <v>3263</v>
      </c>
      <c r="AP526" s="1" t="s">
        <v>3263</v>
      </c>
      <c r="AQ526" s="1" t="s">
        <v>1675</v>
      </c>
      <c r="AR526" s="1">
        <v>15</v>
      </c>
      <c r="AS526" s="1" t="s">
        <v>2911</v>
      </c>
      <c r="AT526" s="1" t="s">
        <v>75</v>
      </c>
      <c r="AU526" s="1" t="s">
        <v>75</v>
      </c>
      <c r="AV526" s="1" t="s">
        <v>88</v>
      </c>
      <c r="AW526" s="1" t="s">
        <v>96</v>
      </c>
      <c r="AX526" s="1" t="s">
        <v>72</v>
      </c>
      <c r="AY526" s="1" t="s">
        <v>1343</v>
      </c>
      <c r="AZ526" s="1" t="s">
        <v>3264</v>
      </c>
      <c r="BA526" s="1">
        <v>43</v>
      </c>
      <c r="BB526" s="21" t="s">
        <v>100</v>
      </c>
      <c r="BC526" s="1"/>
    </row>
    <row r="527" spans="1:55" ht="18.600000000000001" customHeight="1">
      <c r="A527" s="1">
        <v>220243</v>
      </c>
      <c r="B527" s="1">
        <v>220243</v>
      </c>
      <c r="C527" s="1" t="s">
        <v>71</v>
      </c>
      <c r="D527" s="3">
        <v>44879</v>
      </c>
      <c r="E527" s="1" t="s">
        <v>1896</v>
      </c>
      <c r="F527" s="1" t="s">
        <v>3265</v>
      </c>
      <c r="G527" s="1" t="s">
        <v>75</v>
      </c>
      <c r="H527" s="1" t="s">
        <v>170</v>
      </c>
      <c r="I527" s="1" t="s">
        <v>473</v>
      </c>
      <c r="J527" s="1" t="s">
        <v>78</v>
      </c>
      <c r="K527" s="1" t="s">
        <v>78</v>
      </c>
      <c r="L527" s="1" t="s">
        <v>1927</v>
      </c>
      <c r="M527" s="1" t="s">
        <v>1927</v>
      </c>
      <c r="N527" s="1" t="s">
        <v>3266</v>
      </c>
      <c r="O527" s="75" t="s">
        <v>72</v>
      </c>
      <c r="P527" s="1" t="s">
        <v>2307</v>
      </c>
      <c r="Q527" s="1" t="s">
        <v>2307</v>
      </c>
      <c r="R527" s="1" t="s">
        <v>2363</v>
      </c>
      <c r="S527" s="1" t="s">
        <v>84</v>
      </c>
      <c r="T527" s="1" t="s">
        <v>72</v>
      </c>
      <c r="U527" s="1" t="s">
        <v>3267</v>
      </c>
      <c r="V527" s="1" t="s">
        <v>125</v>
      </c>
      <c r="W527" s="1" t="s">
        <v>87</v>
      </c>
      <c r="X527" s="1">
        <v>68</v>
      </c>
      <c r="Y527" s="1" t="s">
        <v>88</v>
      </c>
      <c r="Z527" s="1">
        <v>3.2</v>
      </c>
      <c r="AA527" s="1" t="s">
        <v>954</v>
      </c>
      <c r="AB527" s="1" t="s">
        <v>90</v>
      </c>
      <c r="AC527" s="1" t="s">
        <v>91</v>
      </c>
      <c r="AD527" s="1" t="s">
        <v>92</v>
      </c>
      <c r="AE527" s="1" t="s">
        <v>72</v>
      </c>
      <c r="AF527" s="1" t="s">
        <v>217</v>
      </c>
      <c r="AG527" s="1">
        <v>2</v>
      </c>
      <c r="AH527" s="21" t="s">
        <v>3268</v>
      </c>
      <c r="AI527" s="1" t="s">
        <v>72</v>
      </c>
      <c r="AJ527" s="1" t="s">
        <v>72</v>
      </c>
      <c r="AK527" s="1" t="s">
        <v>220</v>
      </c>
      <c r="AL527" s="1" t="s">
        <v>72</v>
      </c>
      <c r="AM527" s="1" t="s">
        <v>72</v>
      </c>
      <c r="AN527" s="3">
        <v>44879</v>
      </c>
      <c r="AO527" s="1" t="s">
        <v>2134</v>
      </c>
      <c r="AP527" s="1" t="s">
        <v>2134</v>
      </c>
      <c r="AQ527" s="1" t="s">
        <v>1675</v>
      </c>
      <c r="AR527" s="1">
        <v>15</v>
      </c>
      <c r="AS527" s="1" t="s">
        <v>2694</v>
      </c>
      <c r="AT527" s="1" t="s">
        <v>75</v>
      </c>
      <c r="AU527" s="1" t="s">
        <v>88</v>
      </c>
      <c r="AV527" s="1" t="s">
        <v>88</v>
      </c>
      <c r="AW527" s="1" t="s">
        <v>79</v>
      </c>
      <c r="AX527" s="1" t="s">
        <v>2135</v>
      </c>
      <c r="AY527" s="6" t="s">
        <v>72</v>
      </c>
      <c r="AZ527" s="6" t="s">
        <v>72</v>
      </c>
      <c r="BA527" s="6" t="s">
        <v>72</v>
      </c>
      <c r="BB527" s="1" t="s">
        <v>160</v>
      </c>
      <c r="BC527" s="1"/>
    </row>
    <row r="528" spans="1:55" ht="18.600000000000001" customHeight="1">
      <c r="A528" s="1" t="s">
        <v>3269</v>
      </c>
      <c r="B528" s="1">
        <v>220244</v>
      </c>
      <c r="C528" s="1" t="s">
        <v>71</v>
      </c>
      <c r="D528" s="3">
        <v>44879</v>
      </c>
      <c r="E528" s="1" t="s">
        <v>1896</v>
      </c>
      <c r="F528" s="1" t="s">
        <v>3270</v>
      </c>
      <c r="G528" s="1" t="s">
        <v>75</v>
      </c>
      <c r="H528" s="1" t="s">
        <v>1462</v>
      </c>
      <c r="I528" s="1" t="s">
        <v>77</v>
      </c>
      <c r="J528" s="1" t="s">
        <v>78</v>
      </c>
      <c r="K528" s="1" t="s">
        <v>78</v>
      </c>
      <c r="L528" s="1" t="s">
        <v>1898</v>
      </c>
      <c r="M528" s="1" t="s">
        <v>1898</v>
      </c>
      <c r="N528" s="34" t="s">
        <v>72</v>
      </c>
      <c r="O528" s="1" t="s">
        <v>3271</v>
      </c>
      <c r="P528" s="1" t="s">
        <v>2307</v>
      </c>
      <c r="Q528" s="1" t="s">
        <v>2307</v>
      </c>
      <c r="R528" s="1" t="s">
        <v>2308</v>
      </c>
      <c r="S528" s="1" t="s">
        <v>490</v>
      </c>
      <c r="T528" s="1" t="s">
        <v>72</v>
      </c>
      <c r="U528" s="1" t="s">
        <v>491</v>
      </c>
      <c r="V528" s="1" t="s">
        <v>492</v>
      </c>
      <c r="W528" s="1" t="s">
        <v>87</v>
      </c>
      <c r="X528" s="1">
        <v>68</v>
      </c>
      <c r="Y528" s="1" t="s">
        <v>88</v>
      </c>
      <c r="Z528" s="1">
        <v>5.2</v>
      </c>
      <c r="AA528" s="1" t="s">
        <v>299</v>
      </c>
      <c r="AB528" s="1" t="s">
        <v>90</v>
      </c>
      <c r="AC528" s="1" t="s">
        <v>91</v>
      </c>
      <c r="AD528" s="1" t="s">
        <v>92</v>
      </c>
      <c r="AE528" s="1" t="s">
        <v>72</v>
      </c>
      <c r="AF528" s="1" t="s">
        <v>72</v>
      </c>
      <c r="AG528" s="1" t="s">
        <v>72</v>
      </c>
      <c r="AH528" s="1" t="s">
        <v>72</v>
      </c>
      <c r="AI528" s="1" t="s">
        <v>72</v>
      </c>
      <c r="AJ528" s="1" t="s">
        <v>72</v>
      </c>
      <c r="AK528" s="1" t="s">
        <v>72</v>
      </c>
      <c r="AL528" s="1" t="s">
        <v>72</v>
      </c>
      <c r="AM528" s="1" t="s">
        <v>72</v>
      </c>
      <c r="AN528" s="3">
        <v>44879</v>
      </c>
      <c r="AO528" s="1" t="s">
        <v>2606</v>
      </c>
      <c r="AP528" s="1" t="s">
        <v>2606</v>
      </c>
      <c r="AQ528" s="1" t="s">
        <v>1675</v>
      </c>
      <c r="AR528" s="1">
        <v>15</v>
      </c>
      <c r="AS528" s="1" t="s">
        <v>742</v>
      </c>
      <c r="AT528" s="1" t="s">
        <v>75</v>
      </c>
      <c r="AU528" s="1" t="s">
        <v>72</v>
      </c>
      <c r="AV528" s="1" t="s">
        <v>88</v>
      </c>
      <c r="AW528" s="1" t="s">
        <v>96</v>
      </c>
      <c r="AX528" s="1" t="s">
        <v>72</v>
      </c>
      <c r="AY528" s="1" t="s">
        <v>2321</v>
      </c>
      <c r="AZ528" s="1" t="s">
        <v>3272</v>
      </c>
      <c r="BA528" s="1">
        <v>65</v>
      </c>
      <c r="BB528" s="21" t="s">
        <v>100</v>
      </c>
      <c r="BC528" s="1"/>
    </row>
    <row r="529" spans="1:55" ht="18.600000000000001" customHeight="1">
      <c r="A529" s="1" t="s">
        <v>3273</v>
      </c>
      <c r="B529" s="1">
        <v>220245</v>
      </c>
      <c r="C529" s="1" t="s">
        <v>71</v>
      </c>
      <c r="D529" s="3">
        <v>44880</v>
      </c>
      <c r="E529" s="1" t="s">
        <v>1896</v>
      </c>
      <c r="F529" s="1" t="s">
        <v>3274</v>
      </c>
      <c r="G529" s="1" t="s">
        <v>75</v>
      </c>
      <c r="H529" s="1" t="s">
        <v>2597</v>
      </c>
      <c r="I529" s="1" t="s">
        <v>77</v>
      </c>
      <c r="J529" s="1" t="s">
        <v>78</v>
      </c>
      <c r="K529" s="1" t="s">
        <v>78</v>
      </c>
      <c r="L529" s="1" t="s">
        <v>1898</v>
      </c>
      <c r="M529" s="1" t="s">
        <v>1898</v>
      </c>
      <c r="N529" s="34" t="s">
        <v>72</v>
      </c>
      <c r="O529" s="25" t="s">
        <v>2007</v>
      </c>
      <c r="P529" s="1" t="s">
        <v>778</v>
      </c>
      <c r="Q529" s="1" t="s">
        <v>779</v>
      </c>
      <c r="R529" s="1" t="s">
        <v>9036</v>
      </c>
      <c r="S529" s="1" t="s">
        <v>84</v>
      </c>
      <c r="T529" s="1" t="s">
        <v>72</v>
      </c>
      <c r="U529" s="1" t="s">
        <v>140</v>
      </c>
      <c r="V529" s="1" t="s">
        <v>140</v>
      </c>
      <c r="W529" s="1" t="s">
        <v>87</v>
      </c>
      <c r="X529" s="1">
        <v>71</v>
      </c>
      <c r="Y529" s="1" t="s">
        <v>88</v>
      </c>
      <c r="Z529" s="1">
        <v>5.0999999999999996</v>
      </c>
      <c r="AA529" s="1" t="s">
        <v>299</v>
      </c>
      <c r="AB529" s="1" t="s">
        <v>90</v>
      </c>
      <c r="AC529" s="1" t="s">
        <v>91</v>
      </c>
      <c r="AD529" s="1" t="s">
        <v>92</v>
      </c>
      <c r="AE529" s="1" t="s">
        <v>72</v>
      </c>
      <c r="AF529" s="1" t="s">
        <v>254</v>
      </c>
      <c r="AG529" s="1" t="s">
        <v>72</v>
      </c>
      <c r="AH529" s="1" t="s">
        <v>1274</v>
      </c>
      <c r="AI529" s="1" t="s">
        <v>72</v>
      </c>
      <c r="AJ529" s="1" t="s">
        <v>72</v>
      </c>
      <c r="AK529" s="1" t="s">
        <v>72</v>
      </c>
      <c r="AL529" s="1" t="s">
        <v>72</v>
      </c>
      <c r="AM529" s="1" t="s">
        <v>72</v>
      </c>
      <c r="AN529" s="3">
        <v>44880</v>
      </c>
      <c r="AO529" s="1" t="s">
        <v>3275</v>
      </c>
      <c r="AP529" s="1" t="s">
        <v>3275</v>
      </c>
      <c r="AQ529" s="1" t="s">
        <v>1675</v>
      </c>
      <c r="AR529" s="1">
        <v>15</v>
      </c>
      <c r="AS529" s="1" t="s">
        <v>2294</v>
      </c>
      <c r="AT529" s="1" t="s">
        <v>75</v>
      </c>
      <c r="AU529" s="1" t="s">
        <v>88</v>
      </c>
      <c r="AV529" s="1" t="s">
        <v>88</v>
      </c>
      <c r="AW529" s="1" t="s">
        <v>96</v>
      </c>
      <c r="AX529" s="1" t="s">
        <v>72</v>
      </c>
      <c r="AY529" s="1" t="s">
        <v>1343</v>
      </c>
      <c r="AZ529" s="1" t="s">
        <v>3276</v>
      </c>
      <c r="BA529" s="1">
        <v>28</v>
      </c>
      <c r="BB529" s="21" t="s">
        <v>100</v>
      </c>
      <c r="BC529" s="1"/>
    </row>
    <row r="530" spans="1:55" ht="18.600000000000001" customHeight="1">
      <c r="A530" s="1">
        <v>220246</v>
      </c>
      <c r="B530" s="1">
        <v>220246</v>
      </c>
      <c r="C530" s="1" t="s">
        <v>71</v>
      </c>
      <c r="D530" s="3">
        <v>44881</v>
      </c>
      <c r="E530" s="1" t="s">
        <v>2302</v>
      </c>
      <c r="F530" s="1" t="s">
        <v>3281</v>
      </c>
      <c r="G530" s="1" t="s">
        <v>75</v>
      </c>
      <c r="H530" s="1" t="s">
        <v>170</v>
      </c>
      <c r="I530" s="1" t="s">
        <v>473</v>
      </c>
      <c r="J530" s="1" t="s">
        <v>78</v>
      </c>
      <c r="K530" s="1" t="s">
        <v>78</v>
      </c>
      <c r="L530" s="1" t="s">
        <v>1927</v>
      </c>
      <c r="M530" s="1" t="s">
        <v>1927</v>
      </c>
      <c r="N530" s="1" t="s">
        <v>3259</v>
      </c>
      <c r="O530" s="75" t="s">
        <v>72</v>
      </c>
      <c r="P530" s="1" t="s">
        <v>813</v>
      </c>
      <c r="Q530" s="1" t="s">
        <v>813</v>
      </c>
      <c r="R530" s="1" t="s">
        <v>9057</v>
      </c>
      <c r="S530" s="1" t="s">
        <v>84</v>
      </c>
      <c r="T530" s="1" t="s">
        <v>72</v>
      </c>
      <c r="U530" s="1" t="s">
        <v>104</v>
      </c>
      <c r="V530" s="1" t="s">
        <v>3282</v>
      </c>
      <c r="W530" s="1" t="s">
        <v>87</v>
      </c>
      <c r="X530" s="1">
        <v>47</v>
      </c>
      <c r="Y530" s="1" t="s">
        <v>88</v>
      </c>
      <c r="Z530" s="1">
        <v>3.4</v>
      </c>
      <c r="AA530" s="1" t="s">
        <v>954</v>
      </c>
      <c r="AB530" s="1" t="s">
        <v>90</v>
      </c>
      <c r="AC530" s="1" t="s">
        <v>91</v>
      </c>
      <c r="AD530" s="1" t="s">
        <v>92</v>
      </c>
      <c r="AE530" s="1" t="s">
        <v>72</v>
      </c>
      <c r="AF530" s="1" t="s">
        <v>72</v>
      </c>
      <c r="AG530" s="1" t="s">
        <v>72</v>
      </c>
      <c r="AH530" s="1" t="s">
        <v>72</v>
      </c>
      <c r="AI530" s="1" t="s">
        <v>72</v>
      </c>
      <c r="AJ530" s="1" t="s">
        <v>72</v>
      </c>
      <c r="AK530" s="1" t="s">
        <v>72</v>
      </c>
      <c r="AL530" s="1" t="s">
        <v>72</v>
      </c>
      <c r="AM530" s="1" t="s">
        <v>72</v>
      </c>
      <c r="AN530" s="3">
        <v>44881</v>
      </c>
      <c r="AO530" s="1" t="s">
        <v>1559</v>
      </c>
      <c r="AP530" s="1" t="s">
        <v>1559</v>
      </c>
      <c r="AQ530" s="1" t="s">
        <v>1675</v>
      </c>
      <c r="AR530" s="1">
        <v>15</v>
      </c>
      <c r="AS530" s="1" t="s">
        <v>742</v>
      </c>
      <c r="AT530" s="1" t="s">
        <v>75</v>
      </c>
      <c r="AU530" s="1" t="s">
        <v>75</v>
      </c>
      <c r="AV530" s="1" t="s">
        <v>88</v>
      </c>
      <c r="AW530" s="1" t="s">
        <v>79</v>
      </c>
      <c r="AX530" s="1" t="s">
        <v>2135</v>
      </c>
      <c r="AY530" s="6" t="s">
        <v>72</v>
      </c>
      <c r="AZ530" s="6" t="s">
        <v>72</v>
      </c>
      <c r="BA530" s="6" t="s">
        <v>72</v>
      </c>
      <c r="BB530" s="1" t="s">
        <v>160</v>
      </c>
      <c r="BC530" s="1"/>
    </row>
    <row r="531" spans="1:55" ht="18.600000000000001" customHeight="1">
      <c r="A531" s="1" t="s">
        <v>3283</v>
      </c>
      <c r="B531" s="1">
        <v>220247</v>
      </c>
      <c r="C531" s="1" t="s">
        <v>71</v>
      </c>
      <c r="D531" s="3">
        <v>44882</v>
      </c>
      <c r="E531" s="1" t="s">
        <v>1896</v>
      </c>
      <c r="F531" s="1" t="s">
        <v>3284</v>
      </c>
      <c r="G531" s="1" t="s">
        <v>75</v>
      </c>
      <c r="H531" s="1" t="s">
        <v>2597</v>
      </c>
      <c r="I531" s="1" t="s">
        <v>77</v>
      </c>
      <c r="J531" s="1" t="s">
        <v>78</v>
      </c>
      <c r="K531" s="1" t="s">
        <v>78</v>
      </c>
      <c r="L531" s="1" t="s">
        <v>1898</v>
      </c>
      <c r="M531" s="1" t="s">
        <v>1898</v>
      </c>
      <c r="N531" s="34" t="s">
        <v>72</v>
      </c>
      <c r="O531" s="1" t="s">
        <v>3271</v>
      </c>
      <c r="P531" s="1" t="s">
        <v>2307</v>
      </c>
      <c r="Q531" s="1" t="s">
        <v>2307</v>
      </c>
      <c r="R531" s="1" t="s">
        <v>2363</v>
      </c>
      <c r="S531" s="1" t="s">
        <v>84</v>
      </c>
      <c r="T531" s="1" t="s">
        <v>72</v>
      </c>
      <c r="U531" s="1" t="s">
        <v>104</v>
      </c>
      <c r="V531" s="1" t="s">
        <v>1060</v>
      </c>
      <c r="W531" s="1" t="s">
        <v>87</v>
      </c>
      <c r="X531" s="1">
        <v>53</v>
      </c>
      <c r="Y531" s="1" t="s">
        <v>88</v>
      </c>
      <c r="Z531" s="1">
        <v>4.0999999999999996</v>
      </c>
      <c r="AA531" s="1" t="s">
        <v>954</v>
      </c>
      <c r="AB531" s="1" t="s">
        <v>90</v>
      </c>
      <c r="AC531" s="1" t="s">
        <v>91</v>
      </c>
      <c r="AD531" s="1" t="s">
        <v>92</v>
      </c>
      <c r="AE531" s="1" t="s">
        <v>72</v>
      </c>
      <c r="AF531" s="1" t="s">
        <v>217</v>
      </c>
      <c r="AG531" s="1">
        <v>2</v>
      </c>
      <c r="AH531" s="25" t="s">
        <v>3285</v>
      </c>
      <c r="AI531" s="1" t="s">
        <v>72</v>
      </c>
      <c r="AJ531" s="1" t="s">
        <v>72</v>
      </c>
      <c r="AK531" s="1" t="s">
        <v>220</v>
      </c>
      <c r="AL531" s="1" t="s">
        <v>72</v>
      </c>
      <c r="AM531" s="1" t="s">
        <v>72</v>
      </c>
      <c r="AN531" s="3">
        <v>44882</v>
      </c>
      <c r="AO531" s="1" t="s">
        <v>552</v>
      </c>
      <c r="AP531" s="1" t="s">
        <v>552</v>
      </c>
      <c r="AQ531" s="1" t="s">
        <v>1675</v>
      </c>
      <c r="AR531" s="1">
        <v>15</v>
      </c>
      <c r="AS531" s="1" t="s">
        <v>1398</v>
      </c>
      <c r="AT531" s="1" t="s">
        <v>75</v>
      </c>
      <c r="AU531" s="1" t="s">
        <v>88</v>
      </c>
      <c r="AV531" s="1" t="s">
        <v>88</v>
      </c>
      <c r="AW531" s="1" t="s">
        <v>96</v>
      </c>
      <c r="AX531" s="1" t="s">
        <v>72</v>
      </c>
      <c r="AY531" s="1" t="s">
        <v>1343</v>
      </c>
      <c r="AZ531" s="1" t="s">
        <v>3264</v>
      </c>
      <c r="BA531" s="1">
        <v>35</v>
      </c>
      <c r="BB531" s="21" t="s">
        <v>100</v>
      </c>
      <c r="BC531" s="1"/>
    </row>
    <row r="532" spans="1:55" ht="18.600000000000001" customHeight="1">
      <c r="A532" s="1">
        <v>220248</v>
      </c>
      <c r="B532" s="1">
        <v>220248</v>
      </c>
      <c r="C532" s="1" t="s">
        <v>71</v>
      </c>
      <c r="D532" s="3">
        <v>44882</v>
      </c>
      <c r="E532" s="1" t="s">
        <v>1896</v>
      </c>
      <c r="F532" s="1" t="s">
        <v>3289</v>
      </c>
      <c r="G532" s="1" t="s">
        <v>75</v>
      </c>
      <c r="H532" s="1" t="s">
        <v>170</v>
      </c>
      <c r="I532" s="1" t="s">
        <v>473</v>
      </c>
      <c r="J532" s="1" t="s">
        <v>172</v>
      </c>
      <c r="K532" s="1" t="s">
        <v>172</v>
      </c>
      <c r="L532" s="1" t="s">
        <v>1927</v>
      </c>
      <c r="M532" s="1" t="s">
        <v>1927</v>
      </c>
      <c r="N532" s="1" t="s">
        <v>3290</v>
      </c>
      <c r="O532" s="75" t="s">
        <v>72</v>
      </c>
      <c r="P532" s="1" t="s">
        <v>778</v>
      </c>
      <c r="Q532" s="1" t="s">
        <v>779</v>
      </c>
      <c r="R532" s="1" t="s">
        <v>9036</v>
      </c>
      <c r="S532" s="1" t="s">
        <v>84</v>
      </c>
      <c r="T532" s="1" t="s">
        <v>72</v>
      </c>
      <c r="U532" s="1" t="s">
        <v>140</v>
      </c>
      <c r="V532" s="1" t="s">
        <v>140</v>
      </c>
      <c r="W532" s="1" t="s">
        <v>3291</v>
      </c>
      <c r="X532" s="1">
        <v>53</v>
      </c>
      <c r="Y532" s="1" t="s">
        <v>88</v>
      </c>
      <c r="Z532" s="1">
        <v>5.0999999999999996</v>
      </c>
      <c r="AA532" s="1" t="s">
        <v>299</v>
      </c>
      <c r="AB532" s="1" t="s">
        <v>90</v>
      </c>
      <c r="AC532" s="1" t="s">
        <v>91</v>
      </c>
      <c r="AD532" s="1" t="s">
        <v>92</v>
      </c>
      <c r="AE532" s="1" t="s">
        <v>72</v>
      </c>
      <c r="AF532" s="1" t="s">
        <v>254</v>
      </c>
      <c r="AG532" s="1" t="s">
        <v>72</v>
      </c>
      <c r="AH532" s="1" t="s">
        <v>1235</v>
      </c>
      <c r="AI532" s="1" t="s">
        <v>72</v>
      </c>
      <c r="AJ532" s="1" t="s">
        <v>72</v>
      </c>
      <c r="AK532" s="1" t="s">
        <v>72</v>
      </c>
      <c r="AL532" s="1" t="s">
        <v>72</v>
      </c>
      <c r="AM532" s="1" t="s">
        <v>72</v>
      </c>
      <c r="AN532" s="3">
        <v>44883</v>
      </c>
      <c r="AO532" s="1" t="s">
        <v>72</v>
      </c>
      <c r="AP532" s="1" t="s">
        <v>72</v>
      </c>
      <c r="AQ532" s="1" t="s">
        <v>72</v>
      </c>
      <c r="AR532" s="1">
        <v>15</v>
      </c>
      <c r="AS532" s="1" t="s">
        <v>2911</v>
      </c>
      <c r="AT532" s="1" t="s">
        <v>88</v>
      </c>
      <c r="AU532" s="1" t="s">
        <v>88</v>
      </c>
      <c r="AV532" s="1" t="s">
        <v>88</v>
      </c>
      <c r="AW532" s="1" t="s">
        <v>79</v>
      </c>
      <c r="AX532" s="1" t="s">
        <v>3292</v>
      </c>
      <c r="AY532" s="6" t="s">
        <v>72</v>
      </c>
      <c r="AZ532" s="6" t="s">
        <v>72</v>
      </c>
      <c r="BA532" s="6" t="s">
        <v>72</v>
      </c>
      <c r="BB532" s="1" t="s">
        <v>160</v>
      </c>
      <c r="BC532" s="1"/>
    </row>
    <row r="533" spans="1:55" ht="18.600000000000001" customHeight="1">
      <c r="A533" s="1" t="s">
        <v>3300</v>
      </c>
      <c r="B533" s="1">
        <v>220250</v>
      </c>
      <c r="C533" s="1" t="s">
        <v>71</v>
      </c>
      <c r="D533" s="3">
        <v>44886</v>
      </c>
      <c r="E533" s="1" t="s">
        <v>1896</v>
      </c>
      <c r="F533" s="1" t="s">
        <v>3301</v>
      </c>
      <c r="G533" s="1" t="s">
        <v>75</v>
      </c>
      <c r="H533" s="1" t="s">
        <v>2597</v>
      </c>
      <c r="I533" s="1" t="s">
        <v>77</v>
      </c>
      <c r="J533" s="1" t="s">
        <v>78</v>
      </c>
      <c r="K533" s="1" t="s">
        <v>78</v>
      </c>
      <c r="L533" s="1" t="s">
        <v>1898</v>
      </c>
      <c r="M533" s="1" t="s">
        <v>1898</v>
      </c>
      <c r="N533" s="34" t="s">
        <v>72</v>
      </c>
      <c r="O533" s="1" t="s">
        <v>3302</v>
      </c>
      <c r="P533" s="1" t="s">
        <v>2307</v>
      </c>
      <c r="Q533" s="1" t="s">
        <v>2307</v>
      </c>
      <c r="R533" s="1" t="s">
        <v>2363</v>
      </c>
      <c r="S533" s="1" t="s">
        <v>84</v>
      </c>
      <c r="T533" s="1" t="s">
        <v>72</v>
      </c>
      <c r="U533" s="1" t="s">
        <v>140</v>
      </c>
      <c r="V533" s="1" t="s">
        <v>141</v>
      </c>
      <c r="W533" s="1" t="s">
        <v>87</v>
      </c>
      <c r="X533" s="1">
        <v>62</v>
      </c>
      <c r="Y533" s="1" t="s">
        <v>88</v>
      </c>
      <c r="Z533" s="1">
        <v>5.0999999999999996</v>
      </c>
      <c r="AA533" s="1" t="s">
        <v>299</v>
      </c>
      <c r="AB533" s="1" t="s">
        <v>90</v>
      </c>
      <c r="AC533" s="1" t="s">
        <v>91</v>
      </c>
      <c r="AD533" s="1" t="s">
        <v>92</v>
      </c>
      <c r="AE533" s="1" t="s">
        <v>72</v>
      </c>
      <c r="AF533" s="1" t="s">
        <v>217</v>
      </c>
      <c r="AG533" s="1">
        <v>2</v>
      </c>
      <c r="AH533" s="25" t="s">
        <v>3303</v>
      </c>
      <c r="AI533" s="1" t="s">
        <v>72</v>
      </c>
      <c r="AJ533" s="1" t="s">
        <v>72</v>
      </c>
      <c r="AK533" s="1" t="s">
        <v>220</v>
      </c>
      <c r="AL533" s="1" t="s">
        <v>72</v>
      </c>
      <c r="AM533" s="1" t="s">
        <v>72</v>
      </c>
      <c r="AN533" s="3">
        <v>44886</v>
      </c>
      <c r="AO533" s="1" t="s">
        <v>3304</v>
      </c>
      <c r="AP533" s="1" t="s">
        <v>3305</v>
      </c>
      <c r="AQ533" s="1" t="s">
        <v>1675</v>
      </c>
      <c r="AR533" s="1">
        <v>4</v>
      </c>
      <c r="AS533" s="1" t="s">
        <v>2694</v>
      </c>
      <c r="AT533" s="1" t="s">
        <v>75</v>
      </c>
      <c r="AU533" s="1" t="s">
        <v>88</v>
      </c>
      <c r="AV533" s="1" t="s">
        <v>88</v>
      </c>
      <c r="AW533" s="1" t="s">
        <v>96</v>
      </c>
      <c r="AX533" s="1" t="s">
        <v>72</v>
      </c>
      <c r="AY533" s="1" t="s">
        <v>1343</v>
      </c>
      <c r="AZ533" s="1" t="s">
        <v>3306</v>
      </c>
      <c r="BA533" s="1">
        <v>35</v>
      </c>
      <c r="BB533" s="21" t="s">
        <v>100</v>
      </c>
      <c r="BC533" s="1"/>
    </row>
    <row r="534" spans="1:55" ht="18.600000000000001" customHeight="1">
      <c r="A534" s="1">
        <v>220249</v>
      </c>
      <c r="B534" s="1">
        <v>220249</v>
      </c>
      <c r="C534" s="1" t="s">
        <v>71</v>
      </c>
      <c r="D534" s="3">
        <v>44886</v>
      </c>
      <c r="E534" s="1" t="s">
        <v>1896</v>
      </c>
      <c r="F534" s="1" t="s">
        <v>3293</v>
      </c>
      <c r="G534" s="1" t="s">
        <v>75</v>
      </c>
      <c r="H534" s="1" t="s">
        <v>170</v>
      </c>
      <c r="I534" s="1" t="s">
        <v>473</v>
      </c>
      <c r="J534" s="1" t="s">
        <v>78</v>
      </c>
      <c r="K534" s="1" t="s">
        <v>78</v>
      </c>
      <c r="L534" s="1" t="s">
        <v>1927</v>
      </c>
      <c r="M534" s="1" t="s">
        <v>1927</v>
      </c>
      <c r="N534" s="1" t="s">
        <v>3294</v>
      </c>
      <c r="O534" s="1" t="s">
        <v>3295</v>
      </c>
      <c r="P534" s="1" t="s">
        <v>2307</v>
      </c>
      <c r="Q534" s="1" t="s">
        <v>2307</v>
      </c>
      <c r="R534" s="1" t="s">
        <v>2926</v>
      </c>
      <c r="S534" s="1" t="s">
        <v>291</v>
      </c>
      <c r="T534" s="1" t="s">
        <v>72</v>
      </c>
      <c r="U534" s="1" t="s">
        <v>292</v>
      </c>
      <c r="V534" s="1" t="s">
        <v>3296</v>
      </c>
      <c r="W534" s="1" t="s">
        <v>126</v>
      </c>
      <c r="X534" s="1">
        <v>60</v>
      </c>
      <c r="Y534" s="1" t="s">
        <v>88</v>
      </c>
      <c r="Z534" s="1">
        <v>4.2</v>
      </c>
      <c r="AA534" s="1" t="s">
        <v>954</v>
      </c>
      <c r="AB534" s="1" t="s">
        <v>90</v>
      </c>
      <c r="AC534" s="1" t="s">
        <v>91</v>
      </c>
      <c r="AD534" s="1" t="s">
        <v>216</v>
      </c>
      <c r="AE534" s="1" t="s">
        <v>72</v>
      </c>
      <c r="AF534" s="1" t="s">
        <v>72</v>
      </c>
      <c r="AG534" s="1" t="s">
        <v>72</v>
      </c>
      <c r="AH534" s="1" t="s">
        <v>72</v>
      </c>
      <c r="AI534" s="1">
        <v>3</v>
      </c>
      <c r="AJ534" s="1" t="s">
        <v>2445</v>
      </c>
      <c r="AK534" s="1" t="s">
        <v>72</v>
      </c>
      <c r="AL534" s="1" t="s">
        <v>72</v>
      </c>
      <c r="AM534" s="1" t="s">
        <v>72</v>
      </c>
      <c r="AN534" s="3">
        <v>44886</v>
      </c>
      <c r="AO534" s="1" t="s">
        <v>3297</v>
      </c>
      <c r="AP534" s="1" t="s">
        <v>3297</v>
      </c>
      <c r="AQ534" s="1" t="s">
        <v>2382</v>
      </c>
      <c r="AR534" s="1">
        <v>4</v>
      </c>
      <c r="AS534" s="1" t="s">
        <v>742</v>
      </c>
      <c r="AT534" s="1" t="s">
        <v>88</v>
      </c>
      <c r="AU534" s="1" t="s">
        <v>88</v>
      </c>
      <c r="AV534" s="1" t="s">
        <v>88</v>
      </c>
      <c r="AW534" s="1" t="s">
        <v>72</v>
      </c>
      <c r="AX534" s="1" t="s">
        <v>72</v>
      </c>
      <c r="AY534" s="1" t="s">
        <v>3298</v>
      </c>
      <c r="AZ534" s="1" t="s">
        <v>3299</v>
      </c>
      <c r="BA534" s="1">
        <v>84</v>
      </c>
      <c r="BB534" s="1" t="s">
        <v>160</v>
      </c>
      <c r="BC534" s="1"/>
    </row>
    <row r="535" spans="1:55" ht="18.600000000000001" customHeight="1">
      <c r="A535" s="1" t="s">
        <v>3310</v>
      </c>
      <c r="B535" s="1">
        <v>220251</v>
      </c>
      <c r="C535" s="1" t="s">
        <v>71</v>
      </c>
      <c r="D535" s="3">
        <v>44886</v>
      </c>
      <c r="E535" s="1" t="s">
        <v>1896</v>
      </c>
      <c r="F535" s="1" t="s">
        <v>3311</v>
      </c>
      <c r="G535" s="1" t="s">
        <v>75</v>
      </c>
      <c r="H535" s="1" t="s">
        <v>2597</v>
      </c>
      <c r="I535" s="1" t="s">
        <v>77</v>
      </c>
      <c r="J535" s="1" t="s">
        <v>78</v>
      </c>
      <c r="K535" s="1" t="s">
        <v>78</v>
      </c>
      <c r="L535" s="1" t="s">
        <v>1898</v>
      </c>
      <c r="M535" s="1" t="s">
        <v>1898</v>
      </c>
      <c r="N535" s="34" t="s">
        <v>72</v>
      </c>
      <c r="O535" s="1" t="s">
        <v>3312</v>
      </c>
      <c r="P535" s="1" t="s">
        <v>2307</v>
      </c>
      <c r="Q535" s="1" t="s">
        <v>2307</v>
      </c>
      <c r="R535" s="1" t="s">
        <v>2363</v>
      </c>
      <c r="S535" s="1" t="s">
        <v>84</v>
      </c>
      <c r="T535" s="1" t="s">
        <v>72</v>
      </c>
      <c r="U535" s="1" t="s">
        <v>104</v>
      </c>
      <c r="V535" s="1" t="s">
        <v>3313</v>
      </c>
      <c r="W535" s="1" t="s">
        <v>87</v>
      </c>
      <c r="X535" s="1">
        <v>42</v>
      </c>
      <c r="Y535" s="1" t="s">
        <v>88</v>
      </c>
      <c r="Z535" s="1">
        <v>5.0999999999999996</v>
      </c>
      <c r="AA535" s="1" t="s">
        <v>299</v>
      </c>
      <c r="AB535" s="1" t="s">
        <v>90</v>
      </c>
      <c r="AC535" s="1" t="s">
        <v>91</v>
      </c>
      <c r="AD535" s="1" t="s">
        <v>92</v>
      </c>
      <c r="AE535" s="1" t="s">
        <v>72</v>
      </c>
      <c r="AF535" s="1" t="s">
        <v>217</v>
      </c>
      <c r="AG535" s="1">
        <v>2</v>
      </c>
      <c r="AH535" s="21" t="s">
        <v>3314</v>
      </c>
      <c r="AI535" s="1" t="s">
        <v>72</v>
      </c>
      <c r="AJ535" s="1" t="s">
        <v>72</v>
      </c>
      <c r="AK535" s="1" t="s">
        <v>220</v>
      </c>
      <c r="AL535" s="1" t="s">
        <v>72</v>
      </c>
      <c r="AM535" s="1" t="s">
        <v>72</v>
      </c>
      <c r="AN535" s="3">
        <v>44886</v>
      </c>
      <c r="AO535" s="1" t="s">
        <v>3315</v>
      </c>
      <c r="AP535" s="1" t="s">
        <v>3315</v>
      </c>
      <c r="AQ535" s="1" t="s">
        <v>1675</v>
      </c>
      <c r="AR535" s="1">
        <v>4</v>
      </c>
      <c r="AS535" s="1" t="s">
        <v>3205</v>
      </c>
      <c r="AT535" s="1" t="s">
        <v>75</v>
      </c>
      <c r="AU535" s="1" t="s">
        <v>88</v>
      </c>
      <c r="AV535" s="1" t="s">
        <v>88</v>
      </c>
      <c r="AW535" s="1" t="s">
        <v>96</v>
      </c>
      <c r="AX535" s="1" t="s">
        <v>72</v>
      </c>
      <c r="AY535" s="1" t="s">
        <v>1343</v>
      </c>
      <c r="AZ535" s="1" t="s">
        <v>3316</v>
      </c>
      <c r="BA535" s="1">
        <v>35</v>
      </c>
      <c r="BB535" s="21" t="s">
        <v>100</v>
      </c>
      <c r="BC535" s="1"/>
    </row>
    <row r="536" spans="1:55" ht="18.600000000000001" customHeight="1">
      <c r="A536" s="1" t="s">
        <v>3317</v>
      </c>
      <c r="B536" s="1">
        <v>220252</v>
      </c>
      <c r="C536" s="1" t="s">
        <v>71</v>
      </c>
      <c r="D536" s="3">
        <v>44887</v>
      </c>
      <c r="E536" s="1" t="s">
        <v>2302</v>
      </c>
      <c r="F536" s="1" t="s">
        <v>3318</v>
      </c>
      <c r="G536" s="1" t="s">
        <v>75</v>
      </c>
      <c r="H536" s="1" t="s">
        <v>2012</v>
      </c>
      <c r="I536" s="1" t="s">
        <v>77</v>
      </c>
      <c r="J536" s="1" t="s">
        <v>78</v>
      </c>
      <c r="K536" s="1" t="s">
        <v>78</v>
      </c>
      <c r="L536" s="1" t="s">
        <v>1898</v>
      </c>
      <c r="M536" s="1" t="s">
        <v>1898</v>
      </c>
      <c r="N536" s="34" t="s">
        <v>72</v>
      </c>
      <c r="O536" s="1" t="s">
        <v>3319</v>
      </c>
      <c r="P536" s="1" t="s">
        <v>813</v>
      </c>
      <c r="Q536" s="1" t="s">
        <v>813</v>
      </c>
      <c r="R536" s="1" t="s">
        <v>9057</v>
      </c>
      <c r="S536" s="1" t="s">
        <v>152</v>
      </c>
      <c r="T536" s="1" t="s">
        <v>1370</v>
      </c>
      <c r="U536" s="1" t="s">
        <v>153</v>
      </c>
      <c r="V536" s="1" t="s">
        <v>154</v>
      </c>
      <c r="W536" s="1" t="s">
        <v>126</v>
      </c>
      <c r="X536" s="1">
        <v>55</v>
      </c>
      <c r="Y536" s="1" t="s">
        <v>88</v>
      </c>
      <c r="Z536" s="1">
        <v>4.0999999999999996</v>
      </c>
      <c r="AA536" s="1" t="s">
        <v>954</v>
      </c>
      <c r="AB536" s="1" t="s">
        <v>90</v>
      </c>
      <c r="AC536" s="1" t="s">
        <v>91</v>
      </c>
      <c r="AD536" s="1" t="s">
        <v>92</v>
      </c>
      <c r="AE536" s="1" t="s">
        <v>72</v>
      </c>
      <c r="AF536" s="1" t="s">
        <v>72</v>
      </c>
      <c r="AG536" s="1" t="s">
        <v>72</v>
      </c>
      <c r="AH536" s="1" t="s">
        <v>72</v>
      </c>
      <c r="AI536" s="1" t="s">
        <v>72</v>
      </c>
      <c r="AJ536" s="1" t="s">
        <v>72</v>
      </c>
      <c r="AK536" s="1" t="s">
        <v>72</v>
      </c>
      <c r="AL536" s="1" t="s">
        <v>72</v>
      </c>
      <c r="AM536" s="1" t="s">
        <v>72</v>
      </c>
      <c r="AN536" s="3">
        <v>44887</v>
      </c>
      <c r="AO536" s="1" t="s">
        <v>3320</v>
      </c>
      <c r="AP536" s="1" t="s">
        <v>3320</v>
      </c>
      <c r="AQ536" s="1" t="s">
        <v>1794</v>
      </c>
      <c r="AR536" s="1">
        <v>4</v>
      </c>
      <c r="AS536" s="1" t="s">
        <v>2294</v>
      </c>
      <c r="AT536" s="1" t="s">
        <v>75</v>
      </c>
      <c r="AU536" s="1" t="s">
        <v>88</v>
      </c>
      <c r="AV536" s="1" t="s">
        <v>88</v>
      </c>
      <c r="AW536" s="1" t="s">
        <v>96</v>
      </c>
      <c r="AX536" s="1" t="s">
        <v>72</v>
      </c>
      <c r="AY536" s="1" t="s">
        <v>3321</v>
      </c>
      <c r="AZ536" s="38" t="s">
        <v>3322</v>
      </c>
      <c r="BA536" s="1">
        <v>70</v>
      </c>
      <c r="BB536" s="21" t="s">
        <v>100</v>
      </c>
      <c r="BC536" s="1"/>
    </row>
    <row r="537" spans="1:55" ht="18.600000000000001" customHeight="1">
      <c r="A537" s="1" t="s">
        <v>3323</v>
      </c>
      <c r="B537" s="1">
        <v>220253</v>
      </c>
      <c r="C537" s="1" t="s">
        <v>71</v>
      </c>
      <c r="D537" s="3">
        <v>44889</v>
      </c>
      <c r="E537" s="1" t="s">
        <v>2302</v>
      </c>
      <c r="F537" s="1" t="s">
        <v>3324</v>
      </c>
      <c r="G537" s="1" t="s">
        <v>75</v>
      </c>
      <c r="H537" s="1" t="s">
        <v>2597</v>
      </c>
      <c r="I537" s="1" t="s">
        <v>77</v>
      </c>
      <c r="J537" s="1" t="s">
        <v>78</v>
      </c>
      <c r="K537" s="1" t="s">
        <v>78</v>
      </c>
      <c r="L537" s="1" t="s">
        <v>1898</v>
      </c>
      <c r="M537" s="1" t="s">
        <v>1898</v>
      </c>
      <c r="N537" s="34" t="s">
        <v>72</v>
      </c>
      <c r="O537" s="25" t="s">
        <v>3325</v>
      </c>
      <c r="P537" s="1" t="s">
        <v>813</v>
      </c>
      <c r="Q537" s="1" t="s">
        <v>813</v>
      </c>
      <c r="R537" s="1" t="s">
        <v>9057</v>
      </c>
      <c r="S537" s="1" t="s">
        <v>84</v>
      </c>
      <c r="T537" s="1" t="s">
        <v>72</v>
      </c>
      <c r="U537" s="1" t="s">
        <v>3267</v>
      </c>
      <c r="V537" s="1" t="s">
        <v>3326</v>
      </c>
      <c r="W537" s="1" t="s">
        <v>126</v>
      </c>
      <c r="X537" s="1">
        <v>50</v>
      </c>
      <c r="Y537" s="1" t="s">
        <v>88</v>
      </c>
      <c r="Z537" s="1">
        <v>4.3</v>
      </c>
      <c r="AA537" s="1" t="s">
        <v>2344</v>
      </c>
      <c r="AB537" s="1" t="s">
        <v>90</v>
      </c>
      <c r="AC537" s="1" t="s">
        <v>91</v>
      </c>
      <c r="AD537" s="1" t="s">
        <v>92</v>
      </c>
      <c r="AE537" s="1" t="s">
        <v>72</v>
      </c>
      <c r="AF537" s="1" t="s">
        <v>72</v>
      </c>
      <c r="AG537" s="1" t="s">
        <v>72</v>
      </c>
      <c r="AH537" s="1" t="s">
        <v>72</v>
      </c>
      <c r="AI537" s="1" t="s">
        <v>72</v>
      </c>
      <c r="AJ537" s="1" t="s">
        <v>72</v>
      </c>
      <c r="AK537" s="1" t="s">
        <v>72</v>
      </c>
      <c r="AL537" s="1" t="s">
        <v>72</v>
      </c>
      <c r="AM537" s="1" t="s">
        <v>72</v>
      </c>
      <c r="AN537" s="3">
        <v>44889</v>
      </c>
      <c r="AO537" s="1" t="s">
        <v>3327</v>
      </c>
      <c r="AP537" s="1" t="s">
        <v>3327</v>
      </c>
      <c r="AQ537" s="1" t="s">
        <v>1675</v>
      </c>
      <c r="AR537" s="1">
        <v>4</v>
      </c>
      <c r="AS537" s="1" t="s">
        <v>1398</v>
      </c>
      <c r="AT537" s="1" t="s">
        <v>75</v>
      </c>
      <c r="AU537" s="1" t="s">
        <v>88</v>
      </c>
      <c r="AV537" s="1" t="s">
        <v>88</v>
      </c>
      <c r="AW537" s="1" t="s">
        <v>96</v>
      </c>
      <c r="AX537" s="1" t="s">
        <v>72</v>
      </c>
      <c r="AY537" s="1" t="s">
        <v>1343</v>
      </c>
      <c r="AZ537" s="1" t="s">
        <v>3328</v>
      </c>
      <c r="BA537" s="1">
        <v>51</v>
      </c>
      <c r="BB537" s="21" t="s">
        <v>100</v>
      </c>
      <c r="BC537" s="1"/>
    </row>
    <row r="538" spans="1:55" ht="18.600000000000001" customHeight="1">
      <c r="A538" s="1" t="s">
        <v>3331</v>
      </c>
      <c r="B538" s="1">
        <v>220254</v>
      </c>
      <c r="C538" s="1" t="s">
        <v>71</v>
      </c>
      <c r="D538" s="3">
        <v>44889</v>
      </c>
      <c r="E538" s="1" t="s">
        <v>1951</v>
      </c>
      <c r="F538" s="1" t="s">
        <v>3332</v>
      </c>
      <c r="G538" s="1" t="s">
        <v>75</v>
      </c>
      <c r="H538" s="1" t="s">
        <v>2597</v>
      </c>
      <c r="I538" s="1" t="s">
        <v>77</v>
      </c>
      <c r="J538" s="1" t="s">
        <v>78</v>
      </c>
      <c r="K538" s="1" t="s">
        <v>78</v>
      </c>
      <c r="L538" s="1" t="s">
        <v>1898</v>
      </c>
      <c r="M538" s="1" t="s">
        <v>1898</v>
      </c>
      <c r="N538" s="34" t="s">
        <v>72</v>
      </c>
      <c r="O538" s="25" t="s">
        <v>3333</v>
      </c>
      <c r="P538" s="1" t="s">
        <v>394</v>
      </c>
      <c r="Q538" s="1" t="s">
        <v>1953</v>
      </c>
      <c r="R538" s="1" t="s">
        <v>1954</v>
      </c>
      <c r="S538" s="1" t="s">
        <v>84</v>
      </c>
      <c r="T538" s="1" t="s">
        <v>72</v>
      </c>
      <c r="U538" s="1" t="s">
        <v>104</v>
      </c>
      <c r="V538" s="1" t="s">
        <v>104</v>
      </c>
      <c r="W538" s="1" t="s">
        <v>126</v>
      </c>
      <c r="X538" s="1">
        <v>42</v>
      </c>
      <c r="Y538" s="1" t="s">
        <v>88</v>
      </c>
      <c r="Z538" s="1">
        <v>6.1</v>
      </c>
      <c r="AA538" s="1" t="s">
        <v>414</v>
      </c>
      <c r="AB538" s="1" t="s">
        <v>90</v>
      </c>
      <c r="AC538" s="1" t="s">
        <v>91</v>
      </c>
      <c r="AD538" s="1" t="s">
        <v>92</v>
      </c>
      <c r="AE538" s="1" t="s">
        <v>72</v>
      </c>
      <c r="AF538" s="1" t="s">
        <v>72</v>
      </c>
      <c r="AG538" s="1" t="s">
        <v>72</v>
      </c>
      <c r="AH538" s="1" t="s">
        <v>72</v>
      </c>
      <c r="AI538" s="1" t="s">
        <v>72</v>
      </c>
      <c r="AJ538" s="1" t="s">
        <v>72</v>
      </c>
      <c r="AK538" s="1" t="s">
        <v>72</v>
      </c>
      <c r="AL538" s="1" t="s">
        <v>72</v>
      </c>
      <c r="AM538" s="1" t="s">
        <v>72</v>
      </c>
      <c r="AN538" s="3">
        <v>44889</v>
      </c>
      <c r="AO538" s="1" t="s">
        <v>3334</v>
      </c>
      <c r="AP538" s="1" t="s">
        <v>3334</v>
      </c>
      <c r="AQ538" s="1" t="s">
        <v>1675</v>
      </c>
      <c r="AR538" s="1">
        <v>4</v>
      </c>
      <c r="AS538" s="1" t="s">
        <v>2294</v>
      </c>
      <c r="AT538" s="1" t="s">
        <v>75</v>
      </c>
      <c r="AU538" s="1" t="s">
        <v>88</v>
      </c>
      <c r="AV538" s="1" t="s">
        <v>88</v>
      </c>
      <c r="AW538" s="1" t="s">
        <v>96</v>
      </c>
      <c r="AX538" s="1" t="s">
        <v>72</v>
      </c>
      <c r="AY538" s="1" t="s">
        <v>1343</v>
      </c>
      <c r="AZ538" s="1" t="s">
        <v>3335</v>
      </c>
      <c r="BA538" s="1">
        <v>42</v>
      </c>
      <c r="BB538" s="21" t="s">
        <v>100</v>
      </c>
      <c r="BC538" s="1"/>
    </row>
    <row r="539" spans="1:55" ht="18.600000000000001" customHeight="1">
      <c r="A539" s="1" t="s">
        <v>3339</v>
      </c>
      <c r="B539" s="1">
        <v>220255</v>
      </c>
      <c r="C539" s="1" t="s">
        <v>71</v>
      </c>
      <c r="D539" s="3">
        <v>44890</v>
      </c>
      <c r="E539" s="1" t="s">
        <v>1896</v>
      </c>
      <c r="F539" s="1" t="s">
        <v>3340</v>
      </c>
      <c r="G539" s="1" t="s">
        <v>75</v>
      </c>
      <c r="H539" s="1" t="s">
        <v>2597</v>
      </c>
      <c r="I539" s="1" t="s">
        <v>77</v>
      </c>
      <c r="J539" s="1" t="s">
        <v>78</v>
      </c>
      <c r="K539" s="1" t="s">
        <v>78</v>
      </c>
      <c r="L539" s="1" t="s">
        <v>1898</v>
      </c>
      <c r="M539" s="1" t="s">
        <v>1898</v>
      </c>
      <c r="N539" s="34" t="s">
        <v>72</v>
      </c>
      <c r="O539" s="25" t="s">
        <v>3341</v>
      </c>
      <c r="P539" s="1" t="s">
        <v>2307</v>
      </c>
      <c r="Q539" s="1" t="s">
        <v>2307</v>
      </c>
      <c r="R539" s="1" t="s">
        <v>2363</v>
      </c>
      <c r="S539" s="1" t="s">
        <v>84</v>
      </c>
      <c r="T539" s="1" t="s">
        <v>72</v>
      </c>
      <c r="U539" s="1" t="s">
        <v>140</v>
      </c>
      <c r="V539" s="1" t="s">
        <v>181</v>
      </c>
      <c r="W539" s="1" t="s">
        <v>87</v>
      </c>
      <c r="X539" s="1">
        <v>41</v>
      </c>
      <c r="Y539" s="1" t="s">
        <v>88</v>
      </c>
      <c r="Z539" s="1">
        <v>2.8</v>
      </c>
      <c r="AA539" s="1" t="s">
        <v>414</v>
      </c>
      <c r="AB539" s="1" t="s">
        <v>90</v>
      </c>
      <c r="AC539" s="1" t="s">
        <v>91</v>
      </c>
      <c r="AD539" s="1" t="s">
        <v>92</v>
      </c>
      <c r="AE539" s="1" t="s">
        <v>72</v>
      </c>
      <c r="AF539" s="1" t="s">
        <v>217</v>
      </c>
      <c r="AG539" s="1">
        <v>2</v>
      </c>
      <c r="AH539" s="25" t="s">
        <v>3342</v>
      </c>
      <c r="AI539" s="1" t="s">
        <v>72</v>
      </c>
      <c r="AJ539" s="1" t="s">
        <v>72</v>
      </c>
      <c r="AK539" s="1" t="s">
        <v>220</v>
      </c>
      <c r="AL539" s="1" t="s">
        <v>72</v>
      </c>
      <c r="AM539" s="1" t="s">
        <v>72</v>
      </c>
      <c r="AN539" s="3">
        <v>44890</v>
      </c>
      <c r="AO539" s="1" t="s">
        <v>3343</v>
      </c>
      <c r="AP539" s="1" t="s">
        <v>3343</v>
      </c>
      <c r="AQ539" s="1" t="s">
        <v>1675</v>
      </c>
      <c r="AR539" s="1">
        <v>4</v>
      </c>
      <c r="AS539" s="1" t="s">
        <v>2294</v>
      </c>
      <c r="AT539" s="1" t="s">
        <v>75</v>
      </c>
      <c r="AU539" s="1" t="s">
        <v>88</v>
      </c>
      <c r="AV539" s="1" t="s">
        <v>88</v>
      </c>
      <c r="AW539" s="1" t="s">
        <v>96</v>
      </c>
      <c r="AX539" s="1" t="s">
        <v>72</v>
      </c>
      <c r="AY539" s="1" t="s">
        <v>1343</v>
      </c>
      <c r="AZ539" s="1" t="s">
        <v>3344</v>
      </c>
      <c r="BA539" s="1">
        <v>35</v>
      </c>
      <c r="BB539" s="21" t="s">
        <v>100</v>
      </c>
      <c r="BC539" s="1"/>
    </row>
    <row r="540" spans="1:55" ht="18.600000000000001" customHeight="1">
      <c r="A540" s="1" t="s">
        <v>3346</v>
      </c>
      <c r="B540" s="1">
        <v>220256</v>
      </c>
      <c r="C540" s="1" t="s">
        <v>71</v>
      </c>
      <c r="D540" s="3">
        <v>44893</v>
      </c>
      <c r="E540" s="1" t="s">
        <v>2302</v>
      </c>
      <c r="F540" s="1" t="s">
        <v>3347</v>
      </c>
      <c r="G540" s="1" t="s">
        <v>75</v>
      </c>
      <c r="H540" s="1" t="s">
        <v>2597</v>
      </c>
      <c r="I540" s="1" t="s">
        <v>77</v>
      </c>
      <c r="J540" s="1" t="s">
        <v>78</v>
      </c>
      <c r="K540" s="1" t="s">
        <v>78</v>
      </c>
      <c r="L540" s="1" t="s">
        <v>1898</v>
      </c>
      <c r="M540" s="1" t="s">
        <v>1898</v>
      </c>
      <c r="N540" s="34" t="s">
        <v>72</v>
      </c>
      <c r="O540" s="25" t="s">
        <v>3348</v>
      </c>
      <c r="P540" s="1" t="s">
        <v>813</v>
      </c>
      <c r="Q540" s="1" t="s">
        <v>813</v>
      </c>
      <c r="R540" s="1" t="s">
        <v>9057</v>
      </c>
      <c r="S540" s="1" t="s">
        <v>84</v>
      </c>
      <c r="T540" s="1" t="s">
        <v>72</v>
      </c>
      <c r="U540" s="1" t="s">
        <v>323</v>
      </c>
      <c r="V540" s="1" t="s">
        <v>3349</v>
      </c>
      <c r="W540" s="1" t="s">
        <v>87</v>
      </c>
      <c r="X540" s="1">
        <v>47</v>
      </c>
      <c r="Y540" s="1" t="s">
        <v>88</v>
      </c>
      <c r="Z540" s="1">
        <v>3.2</v>
      </c>
      <c r="AA540" s="1" t="s">
        <v>954</v>
      </c>
      <c r="AB540" s="1" t="s">
        <v>90</v>
      </c>
      <c r="AC540" s="1" t="s">
        <v>91</v>
      </c>
      <c r="AD540" s="1" t="s">
        <v>1939</v>
      </c>
      <c r="AE540" s="1" t="s">
        <v>72</v>
      </c>
      <c r="AF540" s="1" t="s">
        <v>72</v>
      </c>
      <c r="AG540" s="1" t="s">
        <v>72</v>
      </c>
      <c r="AH540" s="1" t="s">
        <v>72</v>
      </c>
      <c r="AI540" s="1" t="s">
        <v>72</v>
      </c>
      <c r="AJ540" s="1" t="s">
        <v>72</v>
      </c>
      <c r="AK540" s="1" t="s">
        <v>72</v>
      </c>
      <c r="AL540" s="1" t="s">
        <v>72</v>
      </c>
      <c r="AM540" s="1" t="s">
        <v>72</v>
      </c>
      <c r="AN540" s="3">
        <v>44893</v>
      </c>
      <c r="AO540" s="1" t="s">
        <v>3350</v>
      </c>
      <c r="AP540" s="1" t="s">
        <v>3350</v>
      </c>
      <c r="AQ540" s="1" t="s">
        <v>1675</v>
      </c>
      <c r="AR540" s="1">
        <v>4</v>
      </c>
      <c r="AS540" s="1" t="s">
        <v>2694</v>
      </c>
      <c r="AT540" s="1" t="s">
        <v>75</v>
      </c>
      <c r="AU540" s="1" t="s">
        <v>88</v>
      </c>
      <c r="AV540" s="1" t="s">
        <v>88</v>
      </c>
      <c r="AW540" s="1" t="s">
        <v>96</v>
      </c>
      <c r="AX540" s="1" t="s">
        <v>72</v>
      </c>
      <c r="AY540" s="1" t="s">
        <v>1343</v>
      </c>
      <c r="AZ540" s="1" t="s">
        <v>3351</v>
      </c>
      <c r="BA540" s="1">
        <v>45</v>
      </c>
      <c r="BB540" s="21" t="s">
        <v>100</v>
      </c>
      <c r="BC540" s="1"/>
    </row>
    <row r="541" spans="1:55" ht="18.600000000000001" customHeight="1">
      <c r="A541" s="1" t="s">
        <v>3352</v>
      </c>
      <c r="B541" s="1">
        <v>220257</v>
      </c>
      <c r="C541" s="1" t="s">
        <v>71</v>
      </c>
      <c r="D541" s="3">
        <v>44893</v>
      </c>
      <c r="E541" s="1" t="s">
        <v>1951</v>
      </c>
      <c r="F541" s="1" t="s">
        <v>3353</v>
      </c>
      <c r="G541" s="1" t="s">
        <v>75</v>
      </c>
      <c r="H541" s="1" t="s">
        <v>2597</v>
      </c>
      <c r="I541" s="1" t="s">
        <v>77</v>
      </c>
      <c r="J541" s="1" t="s">
        <v>78</v>
      </c>
      <c r="K541" s="1" t="s">
        <v>78</v>
      </c>
      <c r="L541" s="1" t="s">
        <v>1898</v>
      </c>
      <c r="M541" s="1" t="s">
        <v>1898</v>
      </c>
      <c r="N541" s="34" t="s">
        <v>72</v>
      </c>
      <c r="O541" s="25" t="s">
        <v>3354</v>
      </c>
      <c r="P541" s="1" t="s">
        <v>394</v>
      </c>
      <c r="Q541" s="1" t="s">
        <v>1953</v>
      </c>
      <c r="R541" s="1" t="s">
        <v>1954</v>
      </c>
      <c r="S541" s="1" t="s">
        <v>84</v>
      </c>
      <c r="T541" s="1" t="s">
        <v>72</v>
      </c>
      <c r="U541" s="1" t="s">
        <v>940</v>
      </c>
      <c r="V541" s="1" t="s">
        <v>940</v>
      </c>
      <c r="W541" s="1" t="s">
        <v>87</v>
      </c>
      <c r="X541" s="1">
        <v>71</v>
      </c>
      <c r="Y541" s="1" t="s">
        <v>88</v>
      </c>
      <c r="Z541" s="1">
        <v>4.0999999999999996</v>
      </c>
      <c r="AA541" s="1" t="s">
        <v>414</v>
      </c>
      <c r="AB541" s="1" t="s">
        <v>90</v>
      </c>
      <c r="AC541" s="1" t="s">
        <v>91</v>
      </c>
      <c r="AD541" s="1" t="s">
        <v>92</v>
      </c>
      <c r="AE541" s="1" t="s">
        <v>72</v>
      </c>
      <c r="AF541" s="1" t="s">
        <v>72</v>
      </c>
      <c r="AG541" s="1" t="s">
        <v>72</v>
      </c>
      <c r="AH541" s="1" t="s">
        <v>72</v>
      </c>
      <c r="AI541" s="1" t="s">
        <v>72</v>
      </c>
      <c r="AJ541" s="1" t="s">
        <v>72</v>
      </c>
      <c r="AK541" s="1" t="s">
        <v>72</v>
      </c>
      <c r="AL541" s="1" t="s">
        <v>72</v>
      </c>
      <c r="AM541" s="1" t="s">
        <v>72</v>
      </c>
      <c r="AN541" s="3">
        <v>44893</v>
      </c>
      <c r="AO541" s="1" t="s">
        <v>3355</v>
      </c>
      <c r="AP541" s="1" t="s">
        <v>3355</v>
      </c>
      <c r="AQ541" s="1" t="s">
        <v>1675</v>
      </c>
      <c r="AR541" s="1">
        <v>4</v>
      </c>
      <c r="AS541" s="1" t="s">
        <v>742</v>
      </c>
      <c r="AT541" s="1" t="s">
        <v>75</v>
      </c>
      <c r="AU541" s="1" t="s">
        <v>88</v>
      </c>
      <c r="AV541" s="1" t="s">
        <v>88</v>
      </c>
      <c r="AW541" s="1" t="s">
        <v>96</v>
      </c>
      <c r="AX541" s="1" t="s">
        <v>72</v>
      </c>
      <c r="AY541" s="1" t="s">
        <v>1343</v>
      </c>
      <c r="AZ541" s="1" t="s">
        <v>3335</v>
      </c>
      <c r="BA541" s="1">
        <v>43</v>
      </c>
      <c r="BB541" s="21" t="s">
        <v>100</v>
      </c>
      <c r="BC541" s="1"/>
    </row>
    <row r="542" spans="1:55" ht="18.600000000000001" customHeight="1">
      <c r="A542" s="1" t="s">
        <v>3356</v>
      </c>
      <c r="B542" s="1">
        <v>220258</v>
      </c>
      <c r="C542" s="1" t="s">
        <v>71</v>
      </c>
      <c r="D542" s="3">
        <v>44894</v>
      </c>
      <c r="E542" s="1" t="s">
        <v>1896</v>
      </c>
      <c r="F542" s="1" t="s">
        <v>3357</v>
      </c>
      <c r="G542" s="1" t="s">
        <v>75</v>
      </c>
      <c r="H542" s="1" t="s">
        <v>2597</v>
      </c>
      <c r="I542" s="1" t="s">
        <v>77</v>
      </c>
      <c r="J542" s="1" t="s">
        <v>78</v>
      </c>
      <c r="K542" s="1" t="s">
        <v>78</v>
      </c>
      <c r="L542" s="1" t="s">
        <v>1898</v>
      </c>
      <c r="M542" s="1" t="s">
        <v>1898</v>
      </c>
      <c r="N542" s="34" t="s">
        <v>72</v>
      </c>
      <c r="O542" s="25" t="s">
        <v>3358</v>
      </c>
      <c r="P542" s="1" t="s">
        <v>778</v>
      </c>
      <c r="Q542" s="1" t="s">
        <v>779</v>
      </c>
      <c r="R542" s="1" t="s">
        <v>9036</v>
      </c>
      <c r="S542" s="1" t="s">
        <v>84</v>
      </c>
      <c r="T542" s="1" t="s">
        <v>72</v>
      </c>
      <c r="U542" s="1" t="s">
        <v>140</v>
      </c>
      <c r="V542" s="1" t="s">
        <v>140</v>
      </c>
      <c r="W542" s="1" t="s">
        <v>3291</v>
      </c>
      <c r="X542" s="1">
        <v>69</v>
      </c>
      <c r="Y542" s="1" t="s">
        <v>88</v>
      </c>
      <c r="Z542" s="1">
        <v>5.2</v>
      </c>
      <c r="AA542" s="1" t="s">
        <v>299</v>
      </c>
      <c r="AB542" s="1" t="s">
        <v>90</v>
      </c>
      <c r="AC542" s="1" t="s">
        <v>91</v>
      </c>
      <c r="AD542" s="1" t="s">
        <v>92</v>
      </c>
      <c r="AE542" s="1" t="s">
        <v>72</v>
      </c>
      <c r="AF542" s="1" t="s">
        <v>72</v>
      </c>
      <c r="AG542" s="1" t="s">
        <v>72</v>
      </c>
      <c r="AH542" s="1" t="s">
        <v>72</v>
      </c>
      <c r="AI542" s="1" t="s">
        <v>72</v>
      </c>
      <c r="AJ542" s="1" t="s">
        <v>72</v>
      </c>
      <c r="AK542" s="1" t="s">
        <v>72</v>
      </c>
      <c r="AL542" s="1" t="s">
        <v>72</v>
      </c>
      <c r="AM542" s="1" t="s">
        <v>72</v>
      </c>
      <c r="AN542" s="3">
        <v>44894</v>
      </c>
      <c r="AO542" s="1" t="s">
        <v>3359</v>
      </c>
      <c r="AP542" s="1" t="s">
        <v>3359</v>
      </c>
      <c r="AQ542" s="1" t="s">
        <v>1675</v>
      </c>
      <c r="AR542" s="1">
        <v>4</v>
      </c>
      <c r="AS542" s="1" t="s">
        <v>95</v>
      </c>
      <c r="AT542" s="1" t="s">
        <v>75</v>
      </c>
      <c r="AU542" s="1" t="s">
        <v>88</v>
      </c>
      <c r="AV542" s="1" t="s">
        <v>88</v>
      </c>
      <c r="AW542" s="1" t="s">
        <v>96</v>
      </c>
      <c r="AX542" s="1" t="s">
        <v>72</v>
      </c>
      <c r="AY542" s="1" t="s">
        <v>1343</v>
      </c>
      <c r="AZ542" s="1" t="s">
        <v>3360</v>
      </c>
      <c r="BA542" s="1">
        <v>28</v>
      </c>
      <c r="BB542" s="21" t="s">
        <v>100</v>
      </c>
      <c r="BC542" s="1"/>
    </row>
    <row r="543" spans="1:55" ht="18.600000000000001" customHeight="1">
      <c r="A543" s="1" t="s">
        <v>3362</v>
      </c>
      <c r="B543" s="1">
        <v>220259</v>
      </c>
      <c r="C543" s="1" t="s">
        <v>71</v>
      </c>
      <c r="D543" s="3">
        <v>44896</v>
      </c>
      <c r="E543" s="1" t="s">
        <v>1896</v>
      </c>
      <c r="F543" s="1" t="s">
        <v>3363</v>
      </c>
      <c r="G543" s="1" t="s">
        <v>75</v>
      </c>
      <c r="H543" s="1" t="s">
        <v>2597</v>
      </c>
      <c r="I543" s="1" t="s">
        <v>77</v>
      </c>
      <c r="J543" s="1" t="s">
        <v>78</v>
      </c>
      <c r="K543" s="1" t="s">
        <v>78</v>
      </c>
      <c r="L543" s="1" t="s">
        <v>1898</v>
      </c>
      <c r="M543" s="1" t="s">
        <v>1898</v>
      </c>
      <c r="N543" s="34" t="s">
        <v>72</v>
      </c>
      <c r="O543" s="1" t="s">
        <v>3364</v>
      </c>
      <c r="P543" s="1" t="s">
        <v>813</v>
      </c>
      <c r="Q543" s="1" t="s">
        <v>813</v>
      </c>
      <c r="R543" s="1" t="s">
        <v>9057</v>
      </c>
      <c r="S543" s="1" t="s">
        <v>84</v>
      </c>
      <c r="T543" s="1" t="s">
        <v>72</v>
      </c>
      <c r="U543" s="1" t="s">
        <v>140</v>
      </c>
      <c r="V543" s="1" t="s">
        <v>141</v>
      </c>
      <c r="W543" s="1" t="s">
        <v>126</v>
      </c>
      <c r="X543" s="1">
        <v>72</v>
      </c>
      <c r="Y543" s="1" t="s">
        <v>88</v>
      </c>
      <c r="Z543" s="1">
        <v>4.3</v>
      </c>
      <c r="AA543" s="1" t="s">
        <v>414</v>
      </c>
      <c r="AB543" s="1" t="s">
        <v>90</v>
      </c>
      <c r="AC543" s="1" t="s">
        <v>91</v>
      </c>
      <c r="AD543" s="1" t="s">
        <v>92</v>
      </c>
      <c r="AE543" s="1" t="s">
        <v>72</v>
      </c>
      <c r="AF543" s="1" t="s">
        <v>72</v>
      </c>
      <c r="AG543" s="1" t="s">
        <v>72</v>
      </c>
      <c r="AH543" s="1" t="s">
        <v>72</v>
      </c>
      <c r="AI543" s="1" t="s">
        <v>72</v>
      </c>
      <c r="AJ543" s="1" t="s">
        <v>72</v>
      </c>
      <c r="AK543" s="1" t="s">
        <v>72</v>
      </c>
      <c r="AL543" s="1" t="s">
        <v>72</v>
      </c>
      <c r="AM543" s="1" t="s">
        <v>72</v>
      </c>
      <c r="AN543" s="3">
        <v>44896</v>
      </c>
      <c r="AO543" s="1" t="s">
        <v>3365</v>
      </c>
      <c r="AP543" s="1" t="s">
        <v>3365</v>
      </c>
      <c r="AQ543" s="1" t="s">
        <v>1675</v>
      </c>
      <c r="AR543" s="1">
        <v>4</v>
      </c>
      <c r="AS543" s="1" t="s">
        <v>2694</v>
      </c>
      <c r="AT543" s="1" t="s">
        <v>88</v>
      </c>
      <c r="AU543" s="1" t="s">
        <v>88</v>
      </c>
      <c r="AV543" s="1" t="s">
        <v>88</v>
      </c>
      <c r="AW543" s="1" t="s">
        <v>96</v>
      </c>
      <c r="AX543" s="1" t="s">
        <v>72</v>
      </c>
      <c r="AY543" s="1" t="s">
        <v>1343</v>
      </c>
      <c r="AZ543" s="1" t="s">
        <v>3366</v>
      </c>
      <c r="BA543" s="1">
        <v>35</v>
      </c>
      <c r="BB543" s="21" t="s">
        <v>100</v>
      </c>
      <c r="BC543" s="1"/>
    </row>
    <row r="544" spans="1:55" ht="18.600000000000001" customHeight="1">
      <c r="A544" s="1">
        <v>220260</v>
      </c>
      <c r="B544" s="1">
        <v>220260</v>
      </c>
      <c r="C544" s="1" t="s">
        <v>71</v>
      </c>
      <c r="D544" s="3">
        <v>44896</v>
      </c>
      <c r="E544" s="1" t="s">
        <v>2302</v>
      </c>
      <c r="F544" s="1" t="s">
        <v>3367</v>
      </c>
      <c r="G544" s="1" t="s">
        <v>75</v>
      </c>
      <c r="H544" s="1" t="s">
        <v>170</v>
      </c>
      <c r="I544" s="1" t="s">
        <v>473</v>
      </c>
      <c r="J544" s="1" t="s">
        <v>172</v>
      </c>
      <c r="K544" s="1" t="s">
        <v>78</v>
      </c>
      <c r="L544" s="1" t="s">
        <v>1927</v>
      </c>
      <c r="M544" s="1" t="s">
        <v>1927</v>
      </c>
      <c r="N544" s="1" t="s">
        <v>3368</v>
      </c>
      <c r="O544" s="8" t="s">
        <v>2305</v>
      </c>
      <c r="P544" s="1" t="s">
        <v>2307</v>
      </c>
      <c r="Q544" s="1" t="s">
        <v>2307</v>
      </c>
      <c r="R544" s="1" t="s">
        <v>2363</v>
      </c>
      <c r="S544" s="1" t="s">
        <v>84</v>
      </c>
      <c r="T544" s="1" t="s">
        <v>72</v>
      </c>
      <c r="U544" s="1"/>
      <c r="V544" s="1"/>
      <c r="W544" s="1" t="s">
        <v>87</v>
      </c>
      <c r="X544" s="1">
        <v>47</v>
      </c>
      <c r="Y544" s="1" t="s">
        <v>88</v>
      </c>
      <c r="Z544" s="1">
        <v>4.0999999999999996</v>
      </c>
      <c r="AA544" s="1" t="s">
        <v>2344</v>
      </c>
      <c r="AB544" s="1" t="s">
        <v>105</v>
      </c>
      <c r="AC544" s="1" t="s">
        <v>91</v>
      </c>
      <c r="AD544" s="1" t="s">
        <v>92</v>
      </c>
      <c r="AE544" s="1" t="s">
        <v>72</v>
      </c>
      <c r="AF544" s="1" t="s">
        <v>72</v>
      </c>
      <c r="AG544" s="1" t="s">
        <v>72</v>
      </c>
      <c r="AH544" s="1" t="s">
        <v>72</v>
      </c>
      <c r="AI544" s="1" t="s">
        <v>72</v>
      </c>
      <c r="AJ544" s="1" t="s">
        <v>72</v>
      </c>
      <c r="AK544" s="1" t="s">
        <v>72</v>
      </c>
      <c r="AL544" s="1" t="s">
        <v>72</v>
      </c>
      <c r="AM544" s="1" t="s">
        <v>72</v>
      </c>
      <c r="AN544" s="3">
        <v>44896</v>
      </c>
      <c r="AO544" s="1" t="s">
        <v>3369</v>
      </c>
      <c r="AP544" s="1" t="s">
        <v>3369</v>
      </c>
      <c r="AQ544" s="1" t="s">
        <v>72</v>
      </c>
      <c r="AR544" s="1">
        <v>4</v>
      </c>
      <c r="AS544" s="1" t="s">
        <v>3370</v>
      </c>
      <c r="AT544" s="1" t="s">
        <v>88</v>
      </c>
      <c r="AU544" s="1" t="s">
        <v>88</v>
      </c>
      <c r="AV544" s="1" t="s">
        <v>88</v>
      </c>
      <c r="AW544" s="1" t="s">
        <v>79</v>
      </c>
      <c r="AX544" s="1" t="s">
        <v>72</v>
      </c>
      <c r="AY544" s="6" t="s">
        <v>72</v>
      </c>
      <c r="AZ544" s="6" t="s">
        <v>72</v>
      </c>
      <c r="BA544" s="6" t="s">
        <v>72</v>
      </c>
      <c r="BB544" s="1" t="s">
        <v>160</v>
      </c>
      <c r="BC544" s="1"/>
    </row>
    <row r="545" spans="1:55" ht="18.600000000000001" customHeight="1">
      <c r="A545" s="1" t="s">
        <v>3371</v>
      </c>
      <c r="B545" s="1">
        <v>220261</v>
      </c>
      <c r="C545" s="1" t="s">
        <v>71</v>
      </c>
      <c r="D545" s="3">
        <v>44898</v>
      </c>
      <c r="E545" s="1" t="s">
        <v>1896</v>
      </c>
      <c r="F545" s="1" t="s">
        <v>3372</v>
      </c>
      <c r="G545" s="1" t="s">
        <v>75</v>
      </c>
      <c r="H545" s="1" t="s">
        <v>2317</v>
      </c>
      <c r="I545" s="1" t="s">
        <v>77</v>
      </c>
      <c r="J545" s="1" t="s">
        <v>78</v>
      </c>
      <c r="K545" s="1" t="s">
        <v>78</v>
      </c>
      <c r="L545" s="1" t="s">
        <v>1898</v>
      </c>
      <c r="M545" s="1" t="s">
        <v>1898</v>
      </c>
      <c r="N545" s="34" t="s">
        <v>72</v>
      </c>
      <c r="O545" s="25" t="s">
        <v>2543</v>
      </c>
      <c r="P545" s="1" t="s">
        <v>2143</v>
      </c>
      <c r="Q545" s="1" t="s">
        <v>1868</v>
      </c>
      <c r="R545" s="1" t="s">
        <v>3373</v>
      </c>
      <c r="S545" s="1" t="s">
        <v>490</v>
      </c>
      <c r="T545" s="1" t="s">
        <v>72</v>
      </c>
      <c r="U545" s="1" t="s">
        <v>491</v>
      </c>
      <c r="V545" s="1" t="s">
        <v>492</v>
      </c>
      <c r="W545" s="1" t="s">
        <v>87</v>
      </c>
      <c r="X545" s="1">
        <v>47</v>
      </c>
      <c r="Y545" s="1" t="s">
        <v>88</v>
      </c>
      <c r="Z545" s="1">
        <v>5.0999999999999996</v>
      </c>
      <c r="AA545" s="1" t="s">
        <v>299</v>
      </c>
      <c r="AB545" s="1" t="s">
        <v>90</v>
      </c>
      <c r="AC545" s="1" t="s">
        <v>91</v>
      </c>
      <c r="AD545" s="1" t="s">
        <v>92</v>
      </c>
      <c r="AE545" s="1" t="s">
        <v>72</v>
      </c>
      <c r="AF545" s="1" t="s">
        <v>72</v>
      </c>
      <c r="AG545" s="1" t="s">
        <v>72</v>
      </c>
      <c r="AH545" s="1" t="s">
        <v>72</v>
      </c>
      <c r="AI545" s="1" t="s">
        <v>72</v>
      </c>
      <c r="AJ545" s="1" t="s">
        <v>72</v>
      </c>
      <c r="AK545" s="1" t="s">
        <v>72</v>
      </c>
      <c r="AL545" s="1" t="s">
        <v>72</v>
      </c>
      <c r="AM545" s="1" t="s">
        <v>72</v>
      </c>
      <c r="AN545" s="3">
        <v>44898</v>
      </c>
      <c r="AO545" s="1" t="s">
        <v>3374</v>
      </c>
      <c r="AP545" s="1" t="s">
        <v>3374</v>
      </c>
      <c r="AQ545" s="1" t="s">
        <v>1675</v>
      </c>
      <c r="AR545" s="1">
        <v>4</v>
      </c>
      <c r="AS545" s="1" t="s">
        <v>3370</v>
      </c>
      <c r="AT545" s="1" t="s">
        <v>75</v>
      </c>
      <c r="AU545" s="1" t="s">
        <v>88</v>
      </c>
      <c r="AV545" s="1" t="s">
        <v>88</v>
      </c>
      <c r="AW545" s="1" t="s">
        <v>96</v>
      </c>
      <c r="AX545" s="1" t="s">
        <v>72</v>
      </c>
      <c r="AY545" s="1" t="s">
        <v>2321</v>
      </c>
      <c r="AZ545" s="1" t="s">
        <v>3375</v>
      </c>
      <c r="BA545" s="1">
        <v>64</v>
      </c>
      <c r="BB545" s="21" t="s">
        <v>100</v>
      </c>
      <c r="BC545" s="1"/>
    </row>
    <row r="546" spans="1:55" ht="18.600000000000001" customHeight="1">
      <c r="A546" s="1" t="s">
        <v>3376</v>
      </c>
      <c r="B546" s="1">
        <v>220262</v>
      </c>
      <c r="C546" s="1" t="s">
        <v>71</v>
      </c>
      <c r="D546" s="3">
        <v>44900</v>
      </c>
      <c r="E546" s="1" t="s">
        <v>2302</v>
      </c>
      <c r="F546" s="1" t="s">
        <v>3377</v>
      </c>
      <c r="G546" s="1" t="s">
        <v>75</v>
      </c>
      <c r="H546" s="1" t="s">
        <v>2597</v>
      </c>
      <c r="I546" s="1" t="s">
        <v>77</v>
      </c>
      <c r="J546" s="1" t="s">
        <v>78</v>
      </c>
      <c r="K546" s="1" t="s">
        <v>78</v>
      </c>
      <c r="L546" s="1" t="s">
        <v>1898</v>
      </c>
      <c r="M546" s="1" t="s">
        <v>1898</v>
      </c>
      <c r="N546" s="34" t="s">
        <v>72</v>
      </c>
      <c r="O546" s="1" t="s">
        <v>3378</v>
      </c>
      <c r="P546" s="1" t="s">
        <v>2307</v>
      </c>
      <c r="Q546" s="1" t="s">
        <v>2307</v>
      </c>
      <c r="R546" s="1" t="s">
        <v>2363</v>
      </c>
      <c r="S546" s="1" t="s">
        <v>84</v>
      </c>
      <c r="T546" s="1" t="s">
        <v>72</v>
      </c>
      <c r="U546" s="1" t="s">
        <v>104</v>
      </c>
      <c r="V546" s="1" t="s">
        <v>3313</v>
      </c>
      <c r="W546" s="1" t="s">
        <v>87</v>
      </c>
      <c r="X546" s="1">
        <v>51</v>
      </c>
      <c r="Y546" s="1" t="s">
        <v>88</v>
      </c>
      <c r="Z546" s="1">
        <v>5.2</v>
      </c>
      <c r="AA546" s="1" t="s">
        <v>299</v>
      </c>
      <c r="AB546" s="1" t="s">
        <v>90</v>
      </c>
      <c r="AC546" s="1" t="s">
        <v>91</v>
      </c>
      <c r="AD546" s="1" t="s">
        <v>429</v>
      </c>
      <c r="AE546" s="1" t="s">
        <v>72</v>
      </c>
      <c r="AF546" s="1" t="s">
        <v>217</v>
      </c>
      <c r="AG546" s="1">
        <v>2</v>
      </c>
      <c r="AH546" s="25" t="s">
        <v>3379</v>
      </c>
      <c r="AI546" s="1">
        <v>3</v>
      </c>
      <c r="AJ546" s="1" t="s">
        <v>3380</v>
      </c>
      <c r="AK546" s="1" t="s">
        <v>220</v>
      </c>
      <c r="AL546" s="1" t="s">
        <v>72</v>
      </c>
      <c r="AM546" s="1" t="s">
        <v>72</v>
      </c>
      <c r="AN546" s="3">
        <v>44900</v>
      </c>
      <c r="AO546" s="1" t="s">
        <v>3381</v>
      </c>
      <c r="AP546" s="1" t="s">
        <v>3381</v>
      </c>
      <c r="AQ546" s="1" t="s">
        <v>1675</v>
      </c>
      <c r="AR546" s="1">
        <v>4</v>
      </c>
      <c r="AS546" s="1" t="s">
        <v>2694</v>
      </c>
      <c r="AT546" s="1" t="s">
        <v>75</v>
      </c>
      <c r="AU546" s="1" t="s">
        <v>88</v>
      </c>
      <c r="AV546" s="1" t="s">
        <v>88</v>
      </c>
      <c r="AW546" s="1" t="s">
        <v>96</v>
      </c>
      <c r="AX546" s="1" t="s">
        <v>72</v>
      </c>
      <c r="AY546" s="1" t="s">
        <v>2321</v>
      </c>
      <c r="AZ546" s="1" t="s">
        <v>3382</v>
      </c>
      <c r="BA546" s="1">
        <v>52</v>
      </c>
      <c r="BB546" s="21" t="s">
        <v>100</v>
      </c>
      <c r="BC546" s="1"/>
    </row>
    <row r="547" spans="1:55" ht="18.600000000000001" customHeight="1">
      <c r="A547" s="1" t="s">
        <v>3383</v>
      </c>
      <c r="B547" s="1">
        <v>220263</v>
      </c>
      <c r="C547" s="1" t="s">
        <v>71</v>
      </c>
      <c r="D547" s="3">
        <v>44902</v>
      </c>
      <c r="E547" s="1" t="s">
        <v>2302</v>
      </c>
      <c r="F547" s="1" t="s">
        <v>3384</v>
      </c>
      <c r="G547" s="1" t="s">
        <v>75</v>
      </c>
      <c r="H547" s="1" t="s">
        <v>2597</v>
      </c>
      <c r="I547" s="1" t="s">
        <v>77</v>
      </c>
      <c r="J547" s="1" t="s">
        <v>78</v>
      </c>
      <c r="K547" s="1" t="s">
        <v>78</v>
      </c>
      <c r="L547" s="1" t="s">
        <v>1898</v>
      </c>
      <c r="M547" s="1" t="s">
        <v>1898</v>
      </c>
      <c r="N547" s="34" t="s">
        <v>72</v>
      </c>
      <c r="O547" s="25" t="s">
        <v>3385</v>
      </c>
      <c r="P547" s="1" t="s">
        <v>2307</v>
      </c>
      <c r="Q547" s="1" t="s">
        <v>2307</v>
      </c>
      <c r="R547" s="1" t="s">
        <v>2363</v>
      </c>
      <c r="S547" s="1" t="s">
        <v>84</v>
      </c>
      <c r="T547" s="1" t="s">
        <v>72</v>
      </c>
      <c r="U547" s="1" t="s">
        <v>140</v>
      </c>
      <c r="V547" s="1" t="s">
        <v>181</v>
      </c>
      <c r="W547" s="1" t="s">
        <v>87</v>
      </c>
      <c r="X547" s="1">
        <v>51</v>
      </c>
      <c r="Y547" s="1" t="s">
        <v>88</v>
      </c>
      <c r="Z547" s="1">
        <v>5.0999999999999996</v>
      </c>
      <c r="AA547" s="1" t="s">
        <v>299</v>
      </c>
      <c r="AB547" s="1" t="s">
        <v>90</v>
      </c>
      <c r="AC547" s="1" t="s">
        <v>91</v>
      </c>
      <c r="AD547" s="1" t="s">
        <v>92</v>
      </c>
      <c r="AE547" s="1" t="s">
        <v>72</v>
      </c>
      <c r="AF547" s="1" t="s">
        <v>217</v>
      </c>
      <c r="AG547" s="1">
        <v>2</v>
      </c>
      <c r="AH547" s="25" t="s">
        <v>3379</v>
      </c>
      <c r="AI547" s="1" t="s">
        <v>72</v>
      </c>
      <c r="AJ547" s="1" t="s">
        <v>72</v>
      </c>
      <c r="AK547" s="1" t="s">
        <v>220</v>
      </c>
      <c r="AL547" s="1" t="s">
        <v>72</v>
      </c>
      <c r="AM547" s="1" t="s">
        <v>72</v>
      </c>
      <c r="AN547" s="3">
        <v>44902</v>
      </c>
      <c r="AO547" s="1" t="s">
        <v>3386</v>
      </c>
      <c r="AP547" s="1" t="s">
        <v>3386</v>
      </c>
      <c r="AQ547" s="1" t="s">
        <v>1675</v>
      </c>
      <c r="AR547" s="1">
        <v>4</v>
      </c>
      <c r="AS547" s="1" t="s">
        <v>3370</v>
      </c>
      <c r="AT547" s="1" t="s">
        <v>75</v>
      </c>
      <c r="AU547" s="1" t="s">
        <v>88</v>
      </c>
      <c r="AV547" s="1" t="s">
        <v>88</v>
      </c>
      <c r="AW547" s="1" t="s">
        <v>96</v>
      </c>
      <c r="AX547" s="1" t="s">
        <v>72</v>
      </c>
      <c r="AY547" s="1" t="s">
        <v>2321</v>
      </c>
      <c r="AZ547" s="1" t="s">
        <v>3344</v>
      </c>
      <c r="BA547" s="1">
        <v>35</v>
      </c>
      <c r="BB547" s="21" t="s">
        <v>100</v>
      </c>
      <c r="BC547" s="1"/>
    </row>
    <row r="548" spans="1:55" ht="18.600000000000001" customHeight="1">
      <c r="A548" s="1" t="s">
        <v>3389</v>
      </c>
      <c r="B548" s="1">
        <v>220264</v>
      </c>
      <c r="C548" s="1" t="s">
        <v>71</v>
      </c>
      <c r="D548" s="3">
        <v>44902</v>
      </c>
      <c r="E548" s="1" t="s">
        <v>1896</v>
      </c>
      <c r="F548" s="1" t="s">
        <v>3390</v>
      </c>
      <c r="G548" s="1" t="s">
        <v>75</v>
      </c>
      <c r="H548" s="1" t="s">
        <v>2597</v>
      </c>
      <c r="I548" s="1" t="s">
        <v>77</v>
      </c>
      <c r="J548" s="1" t="s">
        <v>78</v>
      </c>
      <c r="K548" s="1" t="s">
        <v>78</v>
      </c>
      <c r="L548" s="1" t="s">
        <v>1898</v>
      </c>
      <c r="M548" s="1" t="s">
        <v>1898</v>
      </c>
      <c r="N548" s="34" t="s">
        <v>72</v>
      </c>
      <c r="O548" s="25" t="s">
        <v>3391</v>
      </c>
      <c r="P548" s="1" t="s">
        <v>778</v>
      </c>
      <c r="Q548" s="1" t="s">
        <v>779</v>
      </c>
      <c r="R548" s="1" t="s">
        <v>9036</v>
      </c>
      <c r="S548" s="1" t="s">
        <v>84</v>
      </c>
      <c r="T548" s="1" t="s">
        <v>72</v>
      </c>
      <c r="U548" s="1" t="s">
        <v>140</v>
      </c>
      <c r="V548" s="1" t="s">
        <v>140</v>
      </c>
      <c r="W548" s="1" t="s">
        <v>87</v>
      </c>
      <c r="X548" s="1">
        <v>39</v>
      </c>
      <c r="Y548" s="1" t="s">
        <v>88</v>
      </c>
      <c r="Z548" s="1">
        <v>5.4</v>
      </c>
      <c r="AA548" s="1" t="s">
        <v>2344</v>
      </c>
      <c r="AB548" s="1" t="s">
        <v>90</v>
      </c>
      <c r="AC548" s="1" t="s">
        <v>91</v>
      </c>
      <c r="AD548" s="1" t="s">
        <v>92</v>
      </c>
      <c r="AE548" s="1" t="s">
        <v>72</v>
      </c>
      <c r="AF548" s="1" t="s">
        <v>217</v>
      </c>
      <c r="AG548" s="1" t="s">
        <v>72</v>
      </c>
      <c r="AH548" s="1" t="s">
        <v>1759</v>
      </c>
      <c r="AI548" s="1" t="s">
        <v>72</v>
      </c>
      <c r="AJ548" s="1" t="s">
        <v>72</v>
      </c>
      <c r="AK548" s="1" t="s">
        <v>72</v>
      </c>
      <c r="AL548" s="1" t="s">
        <v>72</v>
      </c>
      <c r="AM548" s="1" t="s">
        <v>72</v>
      </c>
      <c r="AN548" s="3">
        <v>44902</v>
      </c>
      <c r="AO548" s="1" t="s">
        <v>3392</v>
      </c>
      <c r="AP548" s="1" t="s">
        <v>3392</v>
      </c>
      <c r="AQ548" s="1" t="s">
        <v>1675</v>
      </c>
      <c r="AR548" s="1">
        <v>4</v>
      </c>
      <c r="AS548" s="1" t="s">
        <v>95</v>
      </c>
      <c r="AT548" s="1" t="s">
        <v>88</v>
      </c>
      <c r="AU548" s="1" t="s">
        <v>88</v>
      </c>
      <c r="AV548" s="1" t="s">
        <v>88</v>
      </c>
      <c r="AW548" s="1" t="s">
        <v>96</v>
      </c>
      <c r="AX548" s="1" t="s">
        <v>72</v>
      </c>
      <c r="AY548" s="1" t="s">
        <v>2321</v>
      </c>
      <c r="AZ548" s="1" t="s">
        <v>3393</v>
      </c>
      <c r="BA548" s="1">
        <v>42</v>
      </c>
      <c r="BB548" s="21" t="s">
        <v>100</v>
      </c>
      <c r="BC548" s="1"/>
    </row>
    <row r="549" spans="1:55" ht="18.600000000000001" customHeight="1">
      <c r="A549" s="1" t="s">
        <v>3396</v>
      </c>
      <c r="B549" s="1">
        <v>220265</v>
      </c>
      <c r="C549" s="1" t="s">
        <v>71</v>
      </c>
      <c r="D549" s="3">
        <v>44904</v>
      </c>
      <c r="E549" s="1" t="s">
        <v>1896</v>
      </c>
      <c r="F549" s="1" t="s">
        <v>3397</v>
      </c>
      <c r="G549" s="1" t="s">
        <v>75</v>
      </c>
      <c r="H549" s="1" t="s">
        <v>2597</v>
      </c>
      <c r="I549" s="1" t="s">
        <v>77</v>
      </c>
      <c r="J549" s="1" t="s">
        <v>78</v>
      </c>
      <c r="K549" s="1" t="s">
        <v>78</v>
      </c>
      <c r="L549" s="1" t="s">
        <v>1898</v>
      </c>
      <c r="M549" s="1" t="s">
        <v>1927</v>
      </c>
      <c r="N549" s="34" t="s">
        <v>72</v>
      </c>
      <c r="O549" s="25" t="s">
        <v>3398</v>
      </c>
      <c r="P549" s="1" t="s">
        <v>813</v>
      </c>
      <c r="Q549" s="1" t="s">
        <v>813</v>
      </c>
      <c r="R549" s="1" t="s">
        <v>9057</v>
      </c>
      <c r="S549" s="1" t="s">
        <v>84</v>
      </c>
      <c r="T549" s="1" t="s">
        <v>72</v>
      </c>
      <c r="U549" s="1" t="s">
        <v>140</v>
      </c>
      <c r="V549" s="1" t="s">
        <v>181</v>
      </c>
      <c r="W549" s="1" t="s">
        <v>126</v>
      </c>
      <c r="X549" s="1">
        <v>57</v>
      </c>
      <c r="Y549" s="1" t="s">
        <v>88</v>
      </c>
      <c r="Z549" s="1">
        <v>3.2</v>
      </c>
      <c r="AA549" s="1" t="s">
        <v>954</v>
      </c>
      <c r="AB549" s="1" t="s">
        <v>90</v>
      </c>
      <c r="AC549" s="1" t="s">
        <v>91</v>
      </c>
      <c r="AD549" s="1" t="s">
        <v>92</v>
      </c>
      <c r="AE549" s="1" t="s">
        <v>72</v>
      </c>
      <c r="AF549" s="1" t="s">
        <v>72</v>
      </c>
      <c r="AG549" s="1" t="s">
        <v>72</v>
      </c>
      <c r="AH549" s="1" t="s">
        <v>72</v>
      </c>
      <c r="AI549" s="1" t="s">
        <v>72</v>
      </c>
      <c r="AJ549" s="1" t="s">
        <v>72</v>
      </c>
      <c r="AK549" s="1" t="s">
        <v>72</v>
      </c>
      <c r="AL549" s="1" t="s">
        <v>72</v>
      </c>
      <c r="AM549" s="1" t="s">
        <v>72</v>
      </c>
      <c r="AN549" s="3">
        <v>44904</v>
      </c>
      <c r="AO549" s="1" t="s">
        <v>3399</v>
      </c>
      <c r="AP549" s="1" t="s">
        <v>3399</v>
      </c>
      <c r="AQ549" s="1" t="s">
        <v>1675</v>
      </c>
      <c r="AR549" s="1">
        <v>4</v>
      </c>
      <c r="AS549" s="1" t="s">
        <v>95</v>
      </c>
      <c r="AT549" s="1" t="s">
        <v>75</v>
      </c>
      <c r="AU549" s="1" t="s">
        <v>88</v>
      </c>
      <c r="AV549" s="1" t="s">
        <v>88</v>
      </c>
      <c r="AW549" s="1" t="s">
        <v>96</v>
      </c>
      <c r="AX549" s="1" t="s">
        <v>72</v>
      </c>
      <c r="AY549" s="1" t="s">
        <v>2321</v>
      </c>
      <c r="AZ549" s="1" t="s">
        <v>3400</v>
      </c>
      <c r="BA549" s="1">
        <v>43</v>
      </c>
      <c r="BB549" s="1" t="s">
        <v>160</v>
      </c>
      <c r="BC549" s="1" t="s">
        <v>440</v>
      </c>
    </row>
    <row r="550" spans="1:55" ht="18.600000000000001" customHeight="1">
      <c r="A550" s="1">
        <v>220266</v>
      </c>
      <c r="B550" s="1">
        <v>220266</v>
      </c>
      <c r="C550" s="1" t="s">
        <v>71</v>
      </c>
      <c r="D550" s="3">
        <v>44907</v>
      </c>
      <c r="E550" s="1" t="s">
        <v>2302</v>
      </c>
      <c r="F550" s="1" t="s">
        <v>3401</v>
      </c>
      <c r="G550" s="1" t="s">
        <v>75</v>
      </c>
      <c r="H550" s="1" t="s">
        <v>170</v>
      </c>
      <c r="I550" s="1" t="s">
        <v>473</v>
      </c>
      <c r="J550" s="1" t="s">
        <v>172</v>
      </c>
      <c r="K550" s="1" t="s">
        <v>78</v>
      </c>
      <c r="L550" s="1" t="s">
        <v>1927</v>
      </c>
      <c r="M550" s="1" t="s">
        <v>1927</v>
      </c>
      <c r="N550" s="1" t="s">
        <v>3402</v>
      </c>
      <c r="O550" s="8" t="s">
        <v>2305</v>
      </c>
      <c r="P550" s="1" t="s">
        <v>2307</v>
      </c>
      <c r="Q550" s="1" t="s">
        <v>2307</v>
      </c>
      <c r="R550" s="1" t="s">
        <v>2363</v>
      </c>
      <c r="S550" s="1" t="s">
        <v>84</v>
      </c>
      <c r="T550" s="1" t="s">
        <v>72</v>
      </c>
      <c r="U550" s="1" t="s">
        <v>124</v>
      </c>
      <c r="V550" s="1" t="s">
        <v>341</v>
      </c>
      <c r="W550" s="1" t="s">
        <v>87</v>
      </c>
      <c r="X550" s="1">
        <v>40</v>
      </c>
      <c r="Y550" s="1" t="s">
        <v>88</v>
      </c>
      <c r="Z550" s="1">
        <v>5.2</v>
      </c>
      <c r="AA550" s="1" t="s">
        <v>954</v>
      </c>
      <c r="AB550" s="1" t="s">
        <v>90</v>
      </c>
      <c r="AC550" s="1" t="s">
        <v>91</v>
      </c>
      <c r="AD550" s="1" t="s">
        <v>92</v>
      </c>
      <c r="AE550" s="1" t="s">
        <v>72</v>
      </c>
      <c r="AF550" s="1" t="s">
        <v>72</v>
      </c>
      <c r="AG550" s="1" t="s">
        <v>72</v>
      </c>
      <c r="AH550" s="1" t="s">
        <v>72</v>
      </c>
      <c r="AI550" s="1" t="s">
        <v>72</v>
      </c>
      <c r="AJ550" s="1" t="s">
        <v>72</v>
      </c>
      <c r="AK550" s="1" t="s">
        <v>72</v>
      </c>
      <c r="AL550" s="1" t="s">
        <v>72</v>
      </c>
      <c r="AM550" s="1" t="s">
        <v>72</v>
      </c>
      <c r="AN550" s="3">
        <v>44907</v>
      </c>
      <c r="AO550" s="1" t="s">
        <v>3403</v>
      </c>
      <c r="AP550" s="1" t="s">
        <v>3403</v>
      </c>
      <c r="AQ550" s="1" t="s">
        <v>1675</v>
      </c>
      <c r="AR550" s="1">
        <v>4</v>
      </c>
      <c r="AS550" s="1" t="s">
        <v>3205</v>
      </c>
      <c r="AT550" s="1" t="s">
        <v>88</v>
      </c>
      <c r="AU550" s="1" t="s">
        <v>88</v>
      </c>
      <c r="AV550" s="1" t="s">
        <v>88</v>
      </c>
      <c r="AW550" s="1" t="s">
        <v>79</v>
      </c>
      <c r="AX550" s="1" t="s">
        <v>2135</v>
      </c>
      <c r="AY550" s="6" t="s">
        <v>72</v>
      </c>
      <c r="AZ550" s="6" t="s">
        <v>72</v>
      </c>
      <c r="BA550" s="6" t="s">
        <v>72</v>
      </c>
      <c r="BB550" s="1" t="s">
        <v>160</v>
      </c>
      <c r="BC550" s="1"/>
    </row>
    <row r="551" spans="1:55" ht="18.600000000000001" customHeight="1">
      <c r="A551" s="1">
        <v>220267</v>
      </c>
      <c r="B551" s="1">
        <v>220267</v>
      </c>
      <c r="C551" s="1" t="s">
        <v>71</v>
      </c>
      <c r="D551" s="3">
        <v>44908</v>
      </c>
      <c r="E551" s="1" t="s">
        <v>1896</v>
      </c>
      <c r="F551" s="1" t="s">
        <v>3404</v>
      </c>
      <c r="G551" s="1" t="s">
        <v>75</v>
      </c>
      <c r="H551" s="1" t="s">
        <v>170</v>
      </c>
      <c r="I551" s="1" t="s">
        <v>473</v>
      </c>
      <c r="J551" s="1" t="s">
        <v>172</v>
      </c>
      <c r="K551" s="1" t="s">
        <v>78</v>
      </c>
      <c r="L551" s="1" t="s">
        <v>1927</v>
      </c>
      <c r="M551" s="1" t="s">
        <v>1927</v>
      </c>
      <c r="N551" s="34" t="s">
        <v>72</v>
      </c>
      <c r="O551" s="75" t="s">
        <v>72</v>
      </c>
      <c r="P551" s="1" t="s">
        <v>813</v>
      </c>
      <c r="Q551" s="1" t="s">
        <v>813</v>
      </c>
      <c r="R551" s="1" t="s">
        <v>9057</v>
      </c>
      <c r="S551" s="1" t="s">
        <v>84</v>
      </c>
      <c r="T551" s="1" t="s">
        <v>72</v>
      </c>
      <c r="U551" s="1" t="s">
        <v>104</v>
      </c>
      <c r="V551" s="1" t="s">
        <v>1060</v>
      </c>
      <c r="W551" s="1" t="s">
        <v>87</v>
      </c>
      <c r="X551" s="1">
        <v>62</v>
      </c>
      <c r="Y551" s="1" t="s">
        <v>88</v>
      </c>
      <c r="Z551" s="1">
        <v>3.4</v>
      </c>
      <c r="AA551" s="1" t="s">
        <v>2344</v>
      </c>
      <c r="AB551" s="1" t="s">
        <v>90</v>
      </c>
      <c r="AC551" s="1" t="s">
        <v>91</v>
      </c>
      <c r="AD551" s="1" t="s">
        <v>92</v>
      </c>
      <c r="AE551" s="1" t="s">
        <v>72</v>
      </c>
      <c r="AF551" s="1" t="s">
        <v>72</v>
      </c>
      <c r="AG551" s="1" t="s">
        <v>72</v>
      </c>
      <c r="AH551" s="1" t="s">
        <v>72</v>
      </c>
      <c r="AI551" s="1" t="s">
        <v>72</v>
      </c>
      <c r="AJ551" s="1" t="s">
        <v>72</v>
      </c>
      <c r="AK551" s="1" t="s">
        <v>72</v>
      </c>
      <c r="AL551" s="1" t="s">
        <v>72</v>
      </c>
      <c r="AM551" s="1" t="s">
        <v>72</v>
      </c>
      <c r="AN551" s="3">
        <v>44908</v>
      </c>
      <c r="AO551" s="1" t="s">
        <v>3405</v>
      </c>
      <c r="AP551" s="1" t="s">
        <v>3405</v>
      </c>
      <c r="AQ551" s="1" t="s">
        <v>1675</v>
      </c>
      <c r="AR551" s="1">
        <v>4</v>
      </c>
      <c r="AS551" s="1" t="s">
        <v>2694</v>
      </c>
      <c r="AT551" s="1" t="s">
        <v>75</v>
      </c>
      <c r="AU551" s="1" t="s">
        <v>88</v>
      </c>
      <c r="AV551" s="1" t="s">
        <v>88</v>
      </c>
      <c r="AW551" s="1" t="s">
        <v>79</v>
      </c>
      <c r="AX551" s="1" t="s">
        <v>2135</v>
      </c>
      <c r="AY551" s="6" t="s">
        <v>72</v>
      </c>
      <c r="AZ551" s="6" t="s">
        <v>72</v>
      </c>
      <c r="BA551" s="6" t="s">
        <v>72</v>
      </c>
      <c r="BB551" s="1" t="s">
        <v>160</v>
      </c>
      <c r="BC551" s="1"/>
    </row>
    <row r="552" spans="1:55" ht="18.600000000000001" customHeight="1">
      <c r="A552" s="1" t="s">
        <v>3406</v>
      </c>
      <c r="B552" s="1">
        <v>220268</v>
      </c>
      <c r="C552" s="1" t="s">
        <v>71</v>
      </c>
      <c r="D552" s="3">
        <v>44910</v>
      </c>
      <c r="E552" s="1" t="s">
        <v>2302</v>
      </c>
      <c r="F552" s="1" t="s">
        <v>3407</v>
      </c>
      <c r="G552" s="1" t="s">
        <v>75</v>
      </c>
      <c r="H552" s="1" t="s">
        <v>2597</v>
      </c>
      <c r="I552" s="1" t="s">
        <v>77</v>
      </c>
      <c r="J552" s="1" t="s">
        <v>78</v>
      </c>
      <c r="K552" s="1" t="s">
        <v>78</v>
      </c>
      <c r="L552" s="1" t="s">
        <v>1898</v>
      </c>
      <c r="M552" s="1" t="s">
        <v>1898</v>
      </c>
      <c r="N552" s="34" t="s">
        <v>72</v>
      </c>
      <c r="O552" s="25" t="s">
        <v>3408</v>
      </c>
      <c r="P552" s="1" t="s">
        <v>2307</v>
      </c>
      <c r="Q552" s="1" t="s">
        <v>2307</v>
      </c>
      <c r="R552" s="1" t="s">
        <v>2363</v>
      </c>
      <c r="S552" s="1" t="s">
        <v>84</v>
      </c>
      <c r="T552" s="1" t="s">
        <v>72</v>
      </c>
      <c r="U552" s="1" t="s">
        <v>140</v>
      </c>
      <c r="V552" s="1" t="s">
        <v>141</v>
      </c>
      <c r="W552" s="1" t="s">
        <v>126</v>
      </c>
      <c r="X552" s="1">
        <v>55</v>
      </c>
      <c r="Y552" s="1" t="s">
        <v>88</v>
      </c>
      <c r="Z552" s="1">
        <v>5.0999999999999996</v>
      </c>
      <c r="AA552" s="1" t="s">
        <v>299</v>
      </c>
      <c r="AB552" s="1" t="s">
        <v>90</v>
      </c>
      <c r="AC552" s="1" t="s">
        <v>91</v>
      </c>
      <c r="AD552" s="1" t="s">
        <v>92</v>
      </c>
      <c r="AE552" s="1" t="s">
        <v>72</v>
      </c>
      <c r="AF552" s="1" t="s">
        <v>229</v>
      </c>
      <c r="AG552" s="1">
        <v>1</v>
      </c>
      <c r="AH552" s="25" t="s">
        <v>3409</v>
      </c>
      <c r="AI552" s="1" t="s">
        <v>72</v>
      </c>
      <c r="AJ552" s="1" t="s">
        <v>72</v>
      </c>
      <c r="AK552" s="1" t="s">
        <v>220</v>
      </c>
      <c r="AL552" s="1" t="s">
        <v>72</v>
      </c>
      <c r="AM552" s="1" t="s">
        <v>72</v>
      </c>
      <c r="AN552" s="3">
        <v>44910</v>
      </c>
      <c r="AO552" s="1" t="s">
        <v>2492</v>
      </c>
      <c r="AP552" s="1" t="s">
        <v>2492</v>
      </c>
      <c r="AQ552" s="1" t="s">
        <v>1675</v>
      </c>
      <c r="AR552" s="1">
        <v>4</v>
      </c>
      <c r="AS552" s="1" t="s">
        <v>3205</v>
      </c>
      <c r="AT552" s="1" t="s">
        <v>75</v>
      </c>
      <c r="AU552" s="1" t="s">
        <v>88</v>
      </c>
      <c r="AV552" s="1" t="s">
        <v>88</v>
      </c>
      <c r="AW552" s="1" t="s">
        <v>96</v>
      </c>
      <c r="AX552" s="1" t="s">
        <v>72</v>
      </c>
      <c r="AY552" s="1" t="s">
        <v>1343</v>
      </c>
      <c r="AZ552" s="1" t="s">
        <v>3344</v>
      </c>
      <c r="BA552" s="1">
        <v>28</v>
      </c>
      <c r="BB552" s="21" t="s">
        <v>100</v>
      </c>
      <c r="BC552" s="1"/>
    </row>
    <row r="553" spans="1:55" ht="18.600000000000001" customHeight="1">
      <c r="A553" s="1" t="s">
        <v>3413</v>
      </c>
      <c r="B553" s="1">
        <v>220269</v>
      </c>
      <c r="C553" s="1" t="s">
        <v>71</v>
      </c>
      <c r="D553" s="3">
        <v>44921</v>
      </c>
      <c r="E553" s="1" t="s">
        <v>2302</v>
      </c>
      <c r="F553" s="1" t="s">
        <v>3414</v>
      </c>
      <c r="G553" s="1" t="s">
        <v>75</v>
      </c>
      <c r="H553" s="1" t="s">
        <v>2172</v>
      </c>
      <c r="I553" s="1" t="s">
        <v>77</v>
      </c>
      <c r="J553" s="1" t="s">
        <v>78</v>
      </c>
      <c r="K553" s="1" t="s">
        <v>78</v>
      </c>
      <c r="L553" s="1" t="s">
        <v>1898</v>
      </c>
      <c r="M553" s="1" t="s">
        <v>1898</v>
      </c>
      <c r="N553" s="34" t="s">
        <v>72</v>
      </c>
      <c r="O553" s="25" t="s">
        <v>3415</v>
      </c>
      <c r="P553" s="1" t="s">
        <v>2307</v>
      </c>
      <c r="Q553" s="1" t="s">
        <v>2307</v>
      </c>
      <c r="R553" s="1" t="s">
        <v>2363</v>
      </c>
      <c r="S553" s="1" t="s">
        <v>84</v>
      </c>
      <c r="T553" s="1" t="s">
        <v>72</v>
      </c>
      <c r="U553" s="1" t="s">
        <v>214</v>
      </c>
      <c r="V553" s="1" t="s">
        <v>2401</v>
      </c>
      <c r="W553" s="1" t="s">
        <v>126</v>
      </c>
      <c r="X553" s="1">
        <v>65</v>
      </c>
      <c r="Y553" s="1" t="s">
        <v>88</v>
      </c>
      <c r="Z553" s="1">
        <v>2.4</v>
      </c>
      <c r="AA553" s="1" t="s">
        <v>414</v>
      </c>
      <c r="AB553" s="1" t="s">
        <v>90</v>
      </c>
      <c r="AC553" s="1" t="s">
        <v>91</v>
      </c>
      <c r="AD553" s="1" t="s">
        <v>216</v>
      </c>
      <c r="AE553" s="1" t="s">
        <v>72</v>
      </c>
      <c r="AF553" s="1" t="s">
        <v>217</v>
      </c>
      <c r="AG553" s="1">
        <v>2</v>
      </c>
      <c r="AH553" s="25" t="s">
        <v>3255</v>
      </c>
      <c r="AI553" s="1">
        <v>2</v>
      </c>
      <c r="AJ553" s="1" t="s">
        <v>421</v>
      </c>
      <c r="AK553" s="1" t="s">
        <v>220</v>
      </c>
      <c r="AL553" s="1" t="s">
        <v>72</v>
      </c>
      <c r="AM553" s="1" t="s">
        <v>72</v>
      </c>
      <c r="AN553" s="3">
        <v>44921</v>
      </c>
      <c r="AO553" s="1" t="s">
        <v>3416</v>
      </c>
      <c r="AP553" s="1" t="s">
        <v>3416</v>
      </c>
      <c r="AQ553" s="1" t="s">
        <v>1675</v>
      </c>
      <c r="AR553" s="1">
        <v>4</v>
      </c>
      <c r="AS553" s="1" t="s">
        <v>1398</v>
      </c>
      <c r="AT553" s="1" t="s">
        <v>75</v>
      </c>
      <c r="AU553" s="1" t="s">
        <v>88</v>
      </c>
      <c r="AV553" s="1" t="s">
        <v>88</v>
      </c>
      <c r="AW553" s="1" t="s">
        <v>96</v>
      </c>
      <c r="AX553" s="1" t="s">
        <v>72</v>
      </c>
      <c r="AY553" s="1" t="s">
        <v>1343</v>
      </c>
      <c r="AZ553" s="1" t="s">
        <v>3412</v>
      </c>
      <c r="BA553" s="1">
        <v>31</v>
      </c>
      <c r="BB553" s="21" t="s">
        <v>100</v>
      </c>
      <c r="BC553" s="1"/>
    </row>
    <row r="554" spans="1:55" ht="18.600000000000001" customHeight="1">
      <c r="A554" s="1" t="s">
        <v>3417</v>
      </c>
      <c r="B554" s="1">
        <v>220270</v>
      </c>
      <c r="C554" s="1" t="s">
        <v>71</v>
      </c>
      <c r="D554" s="3">
        <v>44924</v>
      </c>
      <c r="E554" s="1" t="s">
        <v>1896</v>
      </c>
      <c r="F554" s="1" t="s">
        <v>3418</v>
      </c>
      <c r="G554" s="1" t="s">
        <v>75</v>
      </c>
      <c r="H554" s="1" t="s">
        <v>208</v>
      </c>
      <c r="I554" s="1" t="s">
        <v>77</v>
      </c>
      <c r="J554" s="1" t="s">
        <v>78</v>
      </c>
      <c r="K554" s="1" t="s">
        <v>78</v>
      </c>
      <c r="L554" s="1" t="s">
        <v>1898</v>
      </c>
      <c r="M554" s="1" t="s">
        <v>1898</v>
      </c>
      <c r="N554" s="34" t="s">
        <v>72</v>
      </c>
      <c r="O554" s="25" t="s">
        <v>3419</v>
      </c>
      <c r="P554" s="1" t="s">
        <v>2307</v>
      </c>
      <c r="Q554" s="1" t="s">
        <v>2307</v>
      </c>
      <c r="R554" s="1" t="s">
        <v>2926</v>
      </c>
      <c r="S554" s="1" t="s">
        <v>291</v>
      </c>
      <c r="T554" s="1" t="s">
        <v>72</v>
      </c>
      <c r="U554" s="1" t="s">
        <v>292</v>
      </c>
      <c r="V554" s="1" t="s">
        <v>3420</v>
      </c>
      <c r="W554" s="1" t="s">
        <v>126</v>
      </c>
      <c r="X554" s="1">
        <v>45</v>
      </c>
      <c r="Y554" s="1" t="s">
        <v>88</v>
      </c>
      <c r="Z554" s="1">
        <v>5.0999999999999996</v>
      </c>
      <c r="AA554" s="1" t="s">
        <v>954</v>
      </c>
      <c r="AB554" s="1" t="s">
        <v>90</v>
      </c>
      <c r="AC554" s="1" t="s">
        <v>91</v>
      </c>
      <c r="AD554" s="1" t="s">
        <v>92</v>
      </c>
      <c r="AE554" s="1" t="s">
        <v>72</v>
      </c>
      <c r="AF554" s="1" t="s">
        <v>254</v>
      </c>
      <c r="AG554" s="1">
        <v>3</v>
      </c>
      <c r="AH554" s="1" t="s">
        <v>3421</v>
      </c>
      <c r="AI554" s="1" t="s">
        <v>72</v>
      </c>
      <c r="AJ554" s="1" t="s">
        <v>72</v>
      </c>
      <c r="AK554" s="1" t="s">
        <v>3422</v>
      </c>
      <c r="AL554" s="1" t="s">
        <v>72</v>
      </c>
      <c r="AM554" s="1" t="s">
        <v>72</v>
      </c>
      <c r="AN554" s="3">
        <v>44924</v>
      </c>
      <c r="AO554" s="1" t="s">
        <v>3423</v>
      </c>
      <c r="AP554" s="1" t="s">
        <v>3423</v>
      </c>
      <c r="AQ554" s="1" t="s">
        <v>1794</v>
      </c>
      <c r="AR554" s="1">
        <v>4</v>
      </c>
      <c r="AS554" s="1" t="s">
        <v>2294</v>
      </c>
      <c r="AT554" s="1" t="s">
        <v>75</v>
      </c>
      <c r="AU554" s="1" t="s">
        <v>88</v>
      </c>
      <c r="AV554" s="1" t="s">
        <v>88</v>
      </c>
      <c r="AW554" s="1" t="s">
        <v>96</v>
      </c>
      <c r="AX554" s="1" t="s">
        <v>72</v>
      </c>
      <c r="AY554" s="1" t="s">
        <v>3187</v>
      </c>
      <c r="AZ554" s="1" t="s">
        <v>72</v>
      </c>
      <c r="BA554" s="1" t="s">
        <v>72</v>
      </c>
      <c r="BB554" s="21" t="s">
        <v>100</v>
      </c>
      <c r="BC554" s="1"/>
    </row>
    <row r="555" spans="1:55" ht="18.600000000000001" customHeight="1">
      <c r="A555" s="1" t="s">
        <v>3424</v>
      </c>
      <c r="B555" s="1">
        <v>230001</v>
      </c>
      <c r="C555" s="1" t="s">
        <v>71</v>
      </c>
      <c r="D555" s="3">
        <v>44931</v>
      </c>
      <c r="E555" s="1" t="s">
        <v>1896</v>
      </c>
      <c r="F555" s="1" t="s">
        <v>3425</v>
      </c>
      <c r="G555" s="1" t="s">
        <v>75</v>
      </c>
      <c r="H555" s="1" t="s">
        <v>2597</v>
      </c>
      <c r="I555" s="1" t="s">
        <v>77</v>
      </c>
      <c r="J555" s="1" t="s">
        <v>78</v>
      </c>
      <c r="K555" s="1" t="s">
        <v>78</v>
      </c>
      <c r="L555" s="8" t="s">
        <v>1927</v>
      </c>
      <c r="M555" s="8" t="s">
        <v>1927</v>
      </c>
      <c r="N555" s="34" t="s">
        <v>72</v>
      </c>
      <c r="O555" s="8" t="s">
        <v>3426</v>
      </c>
      <c r="P555" s="1" t="s">
        <v>778</v>
      </c>
      <c r="Q555" s="1" t="s">
        <v>779</v>
      </c>
      <c r="R555" s="1" t="s">
        <v>9036</v>
      </c>
      <c r="S555" s="1" t="s">
        <v>84</v>
      </c>
      <c r="T555" s="1" t="s">
        <v>72</v>
      </c>
      <c r="U555" s="1" t="s">
        <v>140</v>
      </c>
      <c r="V555" s="1" t="s">
        <v>140</v>
      </c>
      <c r="W555" s="1" t="s">
        <v>87</v>
      </c>
      <c r="X555" s="1">
        <v>53</v>
      </c>
      <c r="Y555" s="1" t="s">
        <v>88</v>
      </c>
      <c r="Z555" s="1">
        <v>5.4</v>
      </c>
      <c r="AA555" s="1" t="s">
        <v>2344</v>
      </c>
      <c r="AB555" s="1" t="s">
        <v>90</v>
      </c>
      <c r="AC555" s="1" t="s">
        <v>91</v>
      </c>
      <c r="AD555" s="1" t="s">
        <v>92</v>
      </c>
      <c r="AE555" s="1" t="s">
        <v>72</v>
      </c>
      <c r="AF555" s="1" t="s">
        <v>229</v>
      </c>
      <c r="AG555" s="1" t="s">
        <v>72</v>
      </c>
      <c r="AH555" s="1" t="s">
        <v>3427</v>
      </c>
      <c r="AI555" s="1" t="s">
        <v>72</v>
      </c>
      <c r="AJ555" s="1" t="s">
        <v>72</v>
      </c>
      <c r="AK555" s="1" t="s">
        <v>72</v>
      </c>
      <c r="AL555" s="1" t="s">
        <v>72</v>
      </c>
      <c r="AM555" s="1" t="s">
        <v>72</v>
      </c>
      <c r="AN555" s="3">
        <v>44931</v>
      </c>
      <c r="AO555" s="1" t="s">
        <v>3428</v>
      </c>
      <c r="AP555" s="1" t="s">
        <v>3428</v>
      </c>
      <c r="AQ555" s="1" t="s">
        <v>1675</v>
      </c>
      <c r="AR555" s="1">
        <v>15</v>
      </c>
      <c r="AS555" s="1" t="s">
        <v>95</v>
      </c>
      <c r="AT555" s="1" t="s">
        <v>75</v>
      </c>
      <c r="AU555" s="1" t="s">
        <v>75</v>
      </c>
      <c r="AV555" s="1" t="s">
        <v>88</v>
      </c>
      <c r="AW555" s="1" t="s">
        <v>79</v>
      </c>
      <c r="AX555" s="1" t="s">
        <v>707</v>
      </c>
      <c r="AY555" s="1" t="s">
        <v>3429</v>
      </c>
      <c r="AZ555" s="1" t="s">
        <v>3430</v>
      </c>
      <c r="BA555" s="1">
        <v>35</v>
      </c>
      <c r="BB555" s="1" t="s">
        <v>160</v>
      </c>
      <c r="BC555" s="1" t="s">
        <v>707</v>
      </c>
    </row>
    <row r="556" spans="1:55" ht="18.600000000000001" customHeight="1">
      <c r="A556" s="1" t="s">
        <v>3431</v>
      </c>
      <c r="B556" s="1">
        <v>230002</v>
      </c>
      <c r="C556" s="1" t="s">
        <v>71</v>
      </c>
      <c r="D556" s="3">
        <v>44938</v>
      </c>
      <c r="E556" s="1" t="s">
        <v>1896</v>
      </c>
      <c r="F556" s="1" t="s">
        <v>3432</v>
      </c>
      <c r="G556" s="1" t="s">
        <v>75</v>
      </c>
      <c r="H556" s="1" t="s">
        <v>2597</v>
      </c>
      <c r="I556" s="1" t="s">
        <v>77</v>
      </c>
      <c r="J556" s="1" t="s">
        <v>78</v>
      </c>
      <c r="K556" s="1" t="s">
        <v>78</v>
      </c>
      <c r="L556" s="1" t="s">
        <v>1898</v>
      </c>
      <c r="M556" s="1" t="s">
        <v>1898</v>
      </c>
      <c r="N556" s="34" t="s">
        <v>72</v>
      </c>
      <c r="O556" s="25" t="s">
        <v>3433</v>
      </c>
      <c r="P556" s="1" t="s">
        <v>813</v>
      </c>
      <c r="Q556" s="1" t="s">
        <v>813</v>
      </c>
      <c r="R556" s="1" t="s">
        <v>9057</v>
      </c>
      <c r="S556" s="1" t="s">
        <v>84</v>
      </c>
      <c r="T556" s="1" t="s">
        <v>72</v>
      </c>
      <c r="U556" s="1" t="s">
        <v>124</v>
      </c>
      <c r="V556" s="1" t="s">
        <v>2067</v>
      </c>
      <c r="W556" s="1" t="s">
        <v>87</v>
      </c>
      <c r="X556" s="1">
        <v>48</v>
      </c>
      <c r="Y556" s="1" t="s">
        <v>88</v>
      </c>
      <c r="Z556" s="1">
        <v>3.5</v>
      </c>
      <c r="AA556" s="1" t="s">
        <v>954</v>
      </c>
      <c r="AB556" s="1" t="s">
        <v>90</v>
      </c>
      <c r="AC556" s="1" t="s">
        <v>91</v>
      </c>
      <c r="AD556" s="1" t="s">
        <v>92</v>
      </c>
      <c r="AE556" s="1" t="s">
        <v>72</v>
      </c>
      <c r="AF556" s="1" t="s">
        <v>217</v>
      </c>
      <c r="AG556" s="1">
        <v>1</v>
      </c>
      <c r="AH556" s="25" t="s">
        <v>3434</v>
      </c>
      <c r="AI556" s="1" t="s">
        <v>72</v>
      </c>
      <c r="AJ556" s="1" t="s">
        <v>72</v>
      </c>
      <c r="AK556" s="1" t="s">
        <v>72</v>
      </c>
      <c r="AL556" s="1" t="s">
        <v>72</v>
      </c>
      <c r="AM556" s="1" t="s">
        <v>72</v>
      </c>
      <c r="AN556" s="3">
        <v>44938</v>
      </c>
      <c r="AO556" s="1" t="s">
        <v>3435</v>
      </c>
      <c r="AP556" s="1" t="s">
        <v>3435</v>
      </c>
      <c r="AQ556" s="1" t="s">
        <v>1675</v>
      </c>
      <c r="AR556" s="1">
        <v>15</v>
      </c>
      <c r="AS556" s="1" t="s">
        <v>2294</v>
      </c>
      <c r="AT556" s="1" t="s">
        <v>75</v>
      </c>
      <c r="AU556" s="1" t="s">
        <v>75</v>
      </c>
      <c r="AV556" s="1" t="s">
        <v>88</v>
      </c>
      <c r="AW556" s="1" t="s">
        <v>96</v>
      </c>
      <c r="AX556" s="1" t="s">
        <v>72</v>
      </c>
      <c r="AY556" s="1" t="s">
        <v>3429</v>
      </c>
      <c r="AZ556" s="1" t="s">
        <v>3436</v>
      </c>
      <c r="BA556" s="1">
        <v>43</v>
      </c>
      <c r="BB556" s="21" t="s">
        <v>100</v>
      </c>
      <c r="BC556" s="16"/>
    </row>
    <row r="557" spans="1:55" ht="18.600000000000001" customHeight="1">
      <c r="A557" s="1" t="s">
        <v>3441</v>
      </c>
      <c r="B557" s="1">
        <v>230003</v>
      </c>
      <c r="C557" s="1" t="s">
        <v>71</v>
      </c>
      <c r="D557" s="3">
        <v>44939</v>
      </c>
      <c r="E557" s="1" t="s">
        <v>1896</v>
      </c>
      <c r="F557" s="1" t="s">
        <v>3442</v>
      </c>
      <c r="G557" s="1" t="s">
        <v>75</v>
      </c>
      <c r="H557" s="1" t="s">
        <v>2597</v>
      </c>
      <c r="I557" s="1" t="s">
        <v>77</v>
      </c>
      <c r="J557" s="1" t="s">
        <v>78</v>
      </c>
      <c r="K557" s="1" t="s">
        <v>78</v>
      </c>
      <c r="L557" s="1" t="s">
        <v>1898</v>
      </c>
      <c r="M557" s="1" t="s">
        <v>1898</v>
      </c>
      <c r="N557" s="34" t="s">
        <v>72</v>
      </c>
      <c r="O557" s="25" t="s">
        <v>3443</v>
      </c>
      <c r="P557" s="1" t="s">
        <v>83</v>
      </c>
      <c r="Q557" s="1" t="s">
        <v>123</v>
      </c>
      <c r="R557" s="1" t="s">
        <v>9043</v>
      </c>
      <c r="S557" s="1" t="s">
        <v>84</v>
      </c>
      <c r="T557" s="1" t="s">
        <v>72</v>
      </c>
      <c r="U557" s="1" t="s">
        <v>214</v>
      </c>
      <c r="V557" s="1" t="s">
        <v>583</v>
      </c>
      <c r="W557" s="1" t="s">
        <v>126</v>
      </c>
      <c r="X557" s="1">
        <v>60</v>
      </c>
      <c r="Y557" s="1" t="s">
        <v>88</v>
      </c>
      <c r="Z557" s="1">
        <v>5.0999999999999996</v>
      </c>
      <c r="AA557" s="1" t="s">
        <v>299</v>
      </c>
      <c r="AB557" s="1" t="s">
        <v>90</v>
      </c>
      <c r="AC557" s="1" t="s">
        <v>91</v>
      </c>
      <c r="AD557" s="1" t="s">
        <v>92</v>
      </c>
      <c r="AE557" s="1" t="s">
        <v>72</v>
      </c>
      <c r="AF557" s="1" t="s">
        <v>229</v>
      </c>
      <c r="AG557" s="1">
        <v>2</v>
      </c>
      <c r="AH557" s="1" t="s">
        <v>300</v>
      </c>
      <c r="AI557" s="1" t="s">
        <v>72</v>
      </c>
      <c r="AJ557" s="1" t="s">
        <v>72</v>
      </c>
      <c r="AK557" s="1" t="s">
        <v>3444</v>
      </c>
      <c r="AL557" s="1" t="s">
        <v>72</v>
      </c>
      <c r="AM557" s="1" t="s">
        <v>72</v>
      </c>
      <c r="AN557" s="3">
        <v>44939</v>
      </c>
      <c r="AO557" s="1" t="s">
        <v>3445</v>
      </c>
      <c r="AP557" s="1" t="s">
        <v>3445</v>
      </c>
      <c r="AQ557" s="1" t="s">
        <v>1675</v>
      </c>
      <c r="AR557" s="1">
        <v>15</v>
      </c>
      <c r="AS557" s="1" t="s">
        <v>3446</v>
      </c>
      <c r="AT557" s="1" t="s">
        <v>75</v>
      </c>
      <c r="AU557" s="1" t="s">
        <v>75</v>
      </c>
      <c r="AV557" s="1" t="s">
        <v>88</v>
      </c>
      <c r="AW557" s="1" t="s">
        <v>96</v>
      </c>
      <c r="AX557" s="1" t="s">
        <v>72</v>
      </c>
      <c r="AY557" s="1" t="s">
        <v>3429</v>
      </c>
      <c r="AZ557" s="1" t="s">
        <v>3447</v>
      </c>
      <c r="BA557" s="1">
        <v>42</v>
      </c>
      <c r="BB557" s="21" t="s">
        <v>100</v>
      </c>
      <c r="BC557" s="16"/>
    </row>
    <row r="558" spans="1:55" ht="18.600000000000001" customHeight="1">
      <c r="A558" s="1" t="s">
        <v>3451</v>
      </c>
      <c r="B558" s="1">
        <v>230004</v>
      </c>
      <c r="C558" s="1" t="s">
        <v>71</v>
      </c>
      <c r="D558" s="3">
        <v>44939</v>
      </c>
      <c r="E558" s="1" t="s">
        <v>1896</v>
      </c>
      <c r="F558" s="1" t="s">
        <v>3452</v>
      </c>
      <c r="G558" s="1" t="s">
        <v>75</v>
      </c>
      <c r="H558" s="1" t="s">
        <v>2597</v>
      </c>
      <c r="I558" s="1" t="s">
        <v>77</v>
      </c>
      <c r="J558" s="1" t="s">
        <v>78</v>
      </c>
      <c r="K558" s="1" t="s">
        <v>78</v>
      </c>
      <c r="L558" s="1" t="s">
        <v>1898</v>
      </c>
      <c r="M558" s="1" t="s">
        <v>1898</v>
      </c>
      <c r="N558" s="34" t="s">
        <v>72</v>
      </c>
      <c r="O558" s="25" t="s">
        <v>3453</v>
      </c>
      <c r="P558" s="1" t="s">
        <v>83</v>
      </c>
      <c r="Q558" s="1" t="s">
        <v>123</v>
      </c>
      <c r="R558" s="1" t="s">
        <v>9043</v>
      </c>
      <c r="S558" s="1" t="s">
        <v>84</v>
      </c>
      <c r="T558" s="1" t="s">
        <v>72</v>
      </c>
      <c r="U558" s="1" t="s">
        <v>323</v>
      </c>
      <c r="V558" s="1" t="s">
        <v>324</v>
      </c>
      <c r="W558" s="1" t="s">
        <v>87</v>
      </c>
      <c r="X558" s="1">
        <v>50</v>
      </c>
      <c r="Y558" s="1" t="s">
        <v>88</v>
      </c>
      <c r="Z558" s="1">
        <v>5.0999999999999996</v>
      </c>
      <c r="AA558" s="1" t="s">
        <v>299</v>
      </c>
      <c r="AB558" s="1" t="s">
        <v>90</v>
      </c>
      <c r="AC558" s="1" t="s">
        <v>91</v>
      </c>
      <c r="AD558" s="1" t="s">
        <v>92</v>
      </c>
      <c r="AE558" s="1" t="s">
        <v>72</v>
      </c>
      <c r="AF558" s="1" t="s">
        <v>229</v>
      </c>
      <c r="AG558" s="1" t="s">
        <v>72</v>
      </c>
      <c r="AH558" s="1" t="s">
        <v>230</v>
      </c>
      <c r="AI558" s="1" t="s">
        <v>72</v>
      </c>
      <c r="AJ558" s="1" t="s">
        <v>72</v>
      </c>
      <c r="AK558" s="1" t="s">
        <v>3444</v>
      </c>
      <c r="AL558" s="1" t="s">
        <v>72</v>
      </c>
      <c r="AM558" s="1" t="s">
        <v>72</v>
      </c>
      <c r="AN558" s="3">
        <v>44939</v>
      </c>
      <c r="AO558" s="1" t="s">
        <v>2134</v>
      </c>
      <c r="AP558" s="1" t="s">
        <v>2134</v>
      </c>
      <c r="AQ558" s="1" t="s">
        <v>1675</v>
      </c>
      <c r="AR558" s="1">
        <v>15</v>
      </c>
      <c r="AS558" s="1" t="s">
        <v>3370</v>
      </c>
      <c r="AT558" s="1" t="s">
        <v>75</v>
      </c>
      <c r="AU558" s="1" t="s">
        <v>75</v>
      </c>
      <c r="AV558" s="1" t="s">
        <v>88</v>
      </c>
      <c r="AW558" s="1" t="s">
        <v>96</v>
      </c>
      <c r="AX558" s="1" t="s">
        <v>72</v>
      </c>
      <c r="AY558" s="1" t="s">
        <v>3429</v>
      </c>
      <c r="AZ558" s="1" t="s">
        <v>3454</v>
      </c>
      <c r="BA558" s="1">
        <v>28</v>
      </c>
      <c r="BB558" s="21" t="s">
        <v>100</v>
      </c>
      <c r="BC558" s="16"/>
    </row>
    <row r="559" spans="1:55" ht="18.600000000000001" customHeight="1">
      <c r="A559" s="1">
        <v>230005</v>
      </c>
      <c r="B559" s="1">
        <v>230005</v>
      </c>
      <c r="C559" s="1" t="s">
        <v>71</v>
      </c>
      <c r="D559" s="3">
        <v>44939</v>
      </c>
      <c r="E559" s="1" t="s">
        <v>1896</v>
      </c>
      <c r="F559" s="1" t="s">
        <v>3458</v>
      </c>
      <c r="G559" s="1" t="s">
        <v>75</v>
      </c>
      <c r="H559" s="1" t="s">
        <v>170</v>
      </c>
      <c r="I559" s="1" t="s">
        <v>473</v>
      </c>
      <c r="J559" s="8" t="s">
        <v>172</v>
      </c>
      <c r="K559" s="1" t="s">
        <v>78</v>
      </c>
      <c r="L559" s="8" t="s">
        <v>1927</v>
      </c>
      <c r="M559" s="8" t="s">
        <v>1927</v>
      </c>
      <c r="N559" s="1" t="s">
        <v>3459</v>
      </c>
      <c r="O559" s="75" t="s">
        <v>72</v>
      </c>
      <c r="P559" s="1" t="s">
        <v>83</v>
      </c>
      <c r="Q559" s="1" t="s">
        <v>123</v>
      </c>
      <c r="R559" s="1" t="s">
        <v>9043</v>
      </c>
      <c r="S559" s="1" t="s">
        <v>84</v>
      </c>
      <c r="T559" s="1" t="s">
        <v>72</v>
      </c>
      <c r="U559" s="1" t="s">
        <v>140</v>
      </c>
      <c r="V559" s="1" t="s">
        <v>181</v>
      </c>
      <c r="W559" s="1" t="s">
        <v>87</v>
      </c>
      <c r="X559" s="1">
        <v>55</v>
      </c>
      <c r="Y559" s="1" t="s">
        <v>88</v>
      </c>
      <c r="Z559" s="1">
        <v>4.2</v>
      </c>
      <c r="AA559" s="1" t="s">
        <v>954</v>
      </c>
      <c r="AB559" s="1" t="s">
        <v>90</v>
      </c>
      <c r="AC559" s="1" t="s">
        <v>91</v>
      </c>
      <c r="AD559" s="1" t="s">
        <v>92</v>
      </c>
      <c r="AE559" s="1" t="s">
        <v>72</v>
      </c>
      <c r="AF559" s="1" t="s">
        <v>244</v>
      </c>
      <c r="AG559" s="1" t="s">
        <v>72</v>
      </c>
      <c r="AH559" s="1" t="s">
        <v>255</v>
      </c>
      <c r="AI559" s="1" t="s">
        <v>72</v>
      </c>
      <c r="AJ559" s="1" t="s">
        <v>72</v>
      </c>
      <c r="AK559" s="1" t="s">
        <v>3444</v>
      </c>
      <c r="AL559" s="1" t="s">
        <v>72</v>
      </c>
      <c r="AM559" s="1" t="s">
        <v>72</v>
      </c>
      <c r="AN559" s="3">
        <v>44939</v>
      </c>
      <c r="AO559" s="1" t="s">
        <v>3460</v>
      </c>
      <c r="AP559" s="1" t="s">
        <v>3460</v>
      </c>
      <c r="AQ559" s="1" t="s">
        <v>72</v>
      </c>
      <c r="AR559" s="1">
        <v>15</v>
      </c>
      <c r="AS559" s="1" t="s">
        <v>3446</v>
      </c>
      <c r="AT559" s="1" t="s">
        <v>88</v>
      </c>
      <c r="AU559" s="1" t="s">
        <v>88</v>
      </c>
      <c r="AV559" s="1" t="s">
        <v>88</v>
      </c>
      <c r="AW559" s="1" t="s">
        <v>72</v>
      </c>
      <c r="AX559" s="1" t="s">
        <v>72</v>
      </c>
      <c r="AY559" s="1" t="s">
        <v>72</v>
      </c>
      <c r="AZ559" s="1" t="s">
        <v>3461</v>
      </c>
      <c r="BA559" s="1" t="s">
        <v>72</v>
      </c>
      <c r="BB559" s="1" t="s">
        <v>160</v>
      </c>
      <c r="BC559" s="1" t="s">
        <v>3462</v>
      </c>
    </row>
    <row r="560" spans="1:55" ht="18.600000000000001" customHeight="1">
      <c r="A560" s="1" t="s">
        <v>3463</v>
      </c>
      <c r="B560" s="1">
        <v>230006</v>
      </c>
      <c r="C560" s="1" t="s">
        <v>71</v>
      </c>
      <c r="D560" s="3">
        <v>44942</v>
      </c>
      <c r="E560" s="1" t="s">
        <v>2302</v>
      </c>
      <c r="F560" s="1" t="s">
        <v>3464</v>
      </c>
      <c r="G560" s="1" t="s">
        <v>75</v>
      </c>
      <c r="H560" s="1" t="s">
        <v>2597</v>
      </c>
      <c r="I560" s="1" t="s">
        <v>77</v>
      </c>
      <c r="J560" s="1" t="s">
        <v>78</v>
      </c>
      <c r="K560" s="1" t="s">
        <v>78</v>
      </c>
      <c r="L560" s="1" t="s">
        <v>1898</v>
      </c>
      <c r="M560" s="1" t="s">
        <v>1898</v>
      </c>
      <c r="N560" s="34" t="s">
        <v>72</v>
      </c>
      <c r="O560" s="25" t="s">
        <v>3465</v>
      </c>
      <c r="P560" s="1" t="s">
        <v>2307</v>
      </c>
      <c r="Q560" s="1" t="s">
        <v>2307</v>
      </c>
      <c r="R560" s="1" t="s">
        <v>2363</v>
      </c>
      <c r="S560" s="1" t="s">
        <v>84</v>
      </c>
      <c r="T560" s="1" t="s">
        <v>72</v>
      </c>
      <c r="U560" s="1" t="s">
        <v>104</v>
      </c>
      <c r="V560" s="1" t="s">
        <v>3313</v>
      </c>
      <c r="W560" s="1" t="s">
        <v>126</v>
      </c>
      <c r="X560" s="1">
        <v>28</v>
      </c>
      <c r="Y560" s="1" t="s">
        <v>88</v>
      </c>
      <c r="Z560" s="1">
        <v>4.2</v>
      </c>
      <c r="AA560" s="1" t="s">
        <v>954</v>
      </c>
      <c r="AB560" s="1" t="s">
        <v>90</v>
      </c>
      <c r="AC560" s="1" t="s">
        <v>91</v>
      </c>
      <c r="AD560" s="1" t="s">
        <v>92</v>
      </c>
      <c r="AE560" s="1" t="s">
        <v>72</v>
      </c>
      <c r="AF560" s="1" t="s">
        <v>217</v>
      </c>
      <c r="AG560" s="1">
        <v>2</v>
      </c>
      <c r="AH560" s="1" t="s">
        <v>3466</v>
      </c>
      <c r="AI560" s="1" t="s">
        <v>72</v>
      </c>
      <c r="AJ560" s="1" t="s">
        <v>72</v>
      </c>
      <c r="AK560" s="1" t="s">
        <v>220</v>
      </c>
      <c r="AL560" s="1" t="s">
        <v>72</v>
      </c>
      <c r="AM560" s="1" t="s">
        <v>72</v>
      </c>
      <c r="AN560" s="3">
        <v>44942</v>
      </c>
      <c r="AO560" s="1" t="s">
        <v>1623</v>
      </c>
      <c r="AP560" s="1" t="s">
        <v>1623</v>
      </c>
      <c r="AQ560" s="1" t="s">
        <v>1675</v>
      </c>
      <c r="AR560" s="1">
        <v>15</v>
      </c>
      <c r="AS560" s="1" t="s">
        <v>2694</v>
      </c>
      <c r="AT560" s="1" t="s">
        <v>75</v>
      </c>
      <c r="AU560" s="1" t="s">
        <v>75</v>
      </c>
      <c r="AV560" s="1" t="s">
        <v>88</v>
      </c>
      <c r="AW560" s="1" t="s">
        <v>96</v>
      </c>
      <c r="AX560" s="1" t="s">
        <v>72</v>
      </c>
      <c r="AY560" s="1" t="s">
        <v>3429</v>
      </c>
      <c r="AZ560" s="1" t="s">
        <v>3467</v>
      </c>
      <c r="BA560" s="1">
        <v>35</v>
      </c>
      <c r="BB560" s="21" t="s">
        <v>100</v>
      </c>
      <c r="BC560" s="16"/>
    </row>
    <row r="561" spans="1:55" ht="18.600000000000001" customHeight="1">
      <c r="A561" s="1" t="s">
        <v>3471</v>
      </c>
      <c r="B561" s="1">
        <v>230007</v>
      </c>
      <c r="C561" s="1" t="s">
        <v>71</v>
      </c>
      <c r="D561" s="3">
        <v>44942</v>
      </c>
      <c r="E561" s="1" t="s">
        <v>2302</v>
      </c>
      <c r="F561" s="1" t="s">
        <v>3472</v>
      </c>
      <c r="G561" s="1" t="s">
        <v>75</v>
      </c>
      <c r="H561" s="1" t="s">
        <v>3473</v>
      </c>
      <c r="I561" s="1" t="s">
        <v>77</v>
      </c>
      <c r="J561" s="1" t="s">
        <v>78</v>
      </c>
      <c r="K561" s="1" t="s">
        <v>78</v>
      </c>
      <c r="L561" s="8" t="s">
        <v>1898</v>
      </c>
      <c r="M561" s="8" t="s">
        <v>1927</v>
      </c>
      <c r="N561" s="34" t="s">
        <v>72</v>
      </c>
      <c r="O561" s="8" t="s">
        <v>707</v>
      </c>
      <c r="P561" s="1" t="s">
        <v>2307</v>
      </c>
      <c r="Q561" s="1" t="s">
        <v>2307</v>
      </c>
      <c r="R561" s="1" t="s">
        <v>3474</v>
      </c>
      <c r="S561" s="1" t="s">
        <v>152</v>
      </c>
      <c r="T561" s="1" t="s">
        <v>3475</v>
      </c>
      <c r="U561" s="1" t="s">
        <v>153</v>
      </c>
      <c r="V561" s="1" t="s">
        <v>3476</v>
      </c>
      <c r="W561" s="1" t="s">
        <v>126</v>
      </c>
      <c r="X561" s="1">
        <v>28</v>
      </c>
      <c r="Y561" s="1" t="s">
        <v>88</v>
      </c>
      <c r="Z561" s="1">
        <v>4.2</v>
      </c>
      <c r="AA561" s="1" t="s">
        <v>2344</v>
      </c>
      <c r="AB561" s="1" t="s">
        <v>105</v>
      </c>
      <c r="AC561" s="1" t="s">
        <v>91</v>
      </c>
      <c r="AD561" s="1" t="s">
        <v>92</v>
      </c>
      <c r="AE561" s="1" t="s">
        <v>72</v>
      </c>
      <c r="AF561" s="1" t="s">
        <v>72</v>
      </c>
      <c r="AG561" s="1" t="s">
        <v>72</v>
      </c>
      <c r="AH561" s="1" t="s">
        <v>72</v>
      </c>
      <c r="AI561" s="1" t="s">
        <v>72</v>
      </c>
      <c r="AJ561" s="1" t="s">
        <v>72</v>
      </c>
      <c r="AK561" s="50" t="s">
        <v>3477</v>
      </c>
      <c r="AL561" s="1" t="s">
        <v>72</v>
      </c>
      <c r="AM561" s="1" t="s">
        <v>72</v>
      </c>
      <c r="AN561" s="3">
        <v>44942</v>
      </c>
      <c r="AO561" s="1" t="s">
        <v>3478</v>
      </c>
      <c r="AP561" s="1" t="s">
        <v>3478</v>
      </c>
      <c r="AQ561" s="1" t="s">
        <v>1794</v>
      </c>
      <c r="AR561" s="1">
        <v>15</v>
      </c>
      <c r="AS561" s="1" t="s">
        <v>2294</v>
      </c>
      <c r="AT561" s="1" t="s">
        <v>75</v>
      </c>
      <c r="AU561" s="1" t="s">
        <v>75</v>
      </c>
      <c r="AV561" s="1" t="s">
        <v>88</v>
      </c>
      <c r="AW561" s="1" t="s">
        <v>79</v>
      </c>
      <c r="AX561" s="1" t="s">
        <v>707</v>
      </c>
      <c r="AY561" s="1" t="s">
        <v>1768</v>
      </c>
      <c r="AZ561" s="1" t="s">
        <v>3479</v>
      </c>
      <c r="BA561" s="1">
        <v>36</v>
      </c>
      <c r="BB561" s="1" t="s">
        <v>160</v>
      </c>
      <c r="BC561" s="1" t="s">
        <v>707</v>
      </c>
    </row>
    <row r="562" spans="1:55" ht="18.600000000000001" customHeight="1">
      <c r="A562" s="1" t="s">
        <v>3480</v>
      </c>
      <c r="B562" s="1">
        <v>230008</v>
      </c>
      <c r="C562" s="1" t="s">
        <v>71</v>
      </c>
      <c r="D562" s="3">
        <v>44943</v>
      </c>
      <c r="E562" s="1" t="s">
        <v>1896</v>
      </c>
      <c r="F562" s="1" t="s">
        <v>3481</v>
      </c>
      <c r="G562" s="1" t="s">
        <v>75</v>
      </c>
      <c r="H562" s="1" t="s">
        <v>208</v>
      </c>
      <c r="I562" s="1" t="s">
        <v>77</v>
      </c>
      <c r="J562" s="1" t="s">
        <v>78</v>
      </c>
      <c r="K562" s="1" t="s">
        <v>78</v>
      </c>
      <c r="L562" s="8" t="s">
        <v>1898</v>
      </c>
      <c r="M562" s="8" t="s">
        <v>1927</v>
      </c>
      <c r="N562" s="34" t="s">
        <v>72</v>
      </c>
      <c r="O562" s="8" t="s">
        <v>707</v>
      </c>
      <c r="P562" s="1" t="s">
        <v>83</v>
      </c>
      <c r="Q562" s="1" t="s">
        <v>123</v>
      </c>
      <c r="R562" s="1" t="s">
        <v>9043</v>
      </c>
      <c r="S562" s="1" t="s">
        <v>291</v>
      </c>
      <c r="T562" s="1" t="s">
        <v>72</v>
      </c>
      <c r="U562" s="1" t="s">
        <v>292</v>
      </c>
      <c r="V562" s="1" t="s">
        <v>3296</v>
      </c>
      <c r="W562" s="1" t="s">
        <v>126</v>
      </c>
      <c r="X562" s="1">
        <v>60</v>
      </c>
      <c r="Y562" s="1" t="s">
        <v>88</v>
      </c>
      <c r="Z562" s="1">
        <v>3.5</v>
      </c>
      <c r="AA562" s="1" t="s">
        <v>954</v>
      </c>
      <c r="AB562" s="1" t="s">
        <v>90</v>
      </c>
      <c r="AC562" s="1" t="s">
        <v>91</v>
      </c>
      <c r="AD562" s="1" t="s">
        <v>92</v>
      </c>
      <c r="AE562" s="1" t="s">
        <v>72</v>
      </c>
      <c r="AF562" s="1" t="s">
        <v>72</v>
      </c>
      <c r="AG562" s="1" t="s">
        <v>72</v>
      </c>
      <c r="AH562" s="1" t="s">
        <v>72</v>
      </c>
      <c r="AI562" s="1" t="s">
        <v>72</v>
      </c>
      <c r="AJ562" s="1" t="s">
        <v>72</v>
      </c>
      <c r="AK562" s="1" t="s">
        <v>72</v>
      </c>
      <c r="AL562" s="1" t="s">
        <v>72</v>
      </c>
      <c r="AM562" s="1" t="s">
        <v>72</v>
      </c>
      <c r="AN562" s="3">
        <v>44943</v>
      </c>
      <c r="AO562" s="1" t="s">
        <v>3482</v>
      </c>
      <c r="AP562" s="1" t="s">
        <v>3482</v>
      </c>
      <c r="AQ562" s="1" t="s">
        <v>1794</v>
      </c>
      <c r="AR562" s="1">
        <v>15</v>
      </c>
      <c r="AS562" s="1" t="s">
        <v>2294</v>
      </c>
      <c r="AT562" s="1" t="s">
        <v>75</v>
      </c>
      <c r="AU562" s="1" t="s">
        <v>75</v>
      </c>
      <c r="AV562" s="1" t="s">
        <v>88</v>
      </c>
      <c r="AW562" s="1" t="s">
        <v>72</v>
      </c>
      <c r="AX562" s="1" t="s">
        <v>72</v>
      </c>
      <c r="AY562" s="1" t="s">
        <v>785</v>
      </c>
      <c r="AZ562" s="1" t="s">
        <v>3483</v>
      </c>
      <c r="BA562" s="1">
        <v>21</v>
      </c>
      <c r="BB562" s="1" t="s">
        <v>160</v>
      </c>
      <c r="BC562" s="1" t="s">
        <v>707</v>
      </c>
    </row>
    <row r="563" spans="1:55" ht="18.600000000000001" customHeight="1">
      <c r="A563" s="1" t="s">
        <v>3484</v>
      </c>
      <c r="B563" s="1">
        <v>230009</v>
      </c>
      <c r="C563" s="1" t="s">
        <v>71</v>
      </c>
      <c r="D563" s="3">
        <v>44943</v>
      </c>
      <c r="E563" s="1" t="s">
        <v>1896</v>
      </c>
      <c r="F563" s="1" t="s">
        <v>3485</v>
      </c>
      <c r="G563" s="1" t="s">
        <v>75</v>
      </c>
      <c r="H563" s="1" t="s">
        <v>2597</v>
      </c>
      <c r="I563" s="1" t="s">
        <v>77</v>
      </c>
      <c r="J563" s="1" t="s">
        <v>78</v>
      </c>
      <c r="K563" s="1" t="s">
        <v>78</v>
      </c>
      <c r="L563" s="1" t="s">
        <v>1898</v>
      </c>
      <c r="M563" s="1" t="s">
        <v>1898</v>
      </c>
      <c r="N563" s="34" t="s">
        <v>72</v>
      </c>
      <c r="O563" s="25" t="s">
        <v>3486</v>
      </c>
      <c r="P563" s="1" t="s">
        <v>813</v>
      </c>
      <c r="Q563" s="1" t="s">
        <v>813</v>
      </c>
      <c r="R563" s="1" t="s">
        <v>9057</v>
      </c>
      <c r="S563" s="1" t="s">
        <v>84</v>
      </c>
      <c r="T563" s="1" t="s">
        <v>72</v>
      </c>
      <c r="U563" s="1" t="s">
        <v>140</v>
      </c>
      <c r="V563" s="1" t="s">
        <v>181</v>
      </c>
      <c r="W563" s="1" t="s">
        <v>87</v>
      </c>
      <c r="X563" s="1">
        <v>44</v>
      </c>
      <c r="Y563" s="1" t="s">
        <v>88</v>
      </c>
      <c r="Z563" s="1">
        <v>5.0999999999999996</v>
      </c>
      <c r="AA563" s="1" t="s">
        <v>299</v>
      </c>
      <c r="AB563" s="1" t="s">
        <v>90</v>
      </c>
      <c r="AC563" s="1" t="s">
        <v>91</v>
      </c>
      <c r="AD563" s="1" t="s">
        <v>92</v>
      </c>
      <c r="AE563" s="1" t="s">
        <v>72</v>
      </c>
      <c r="AF563" s="1" t="s">
        <v>217</v>
      </c>
      <c r="AG563" s="1">
        <v>2</v>
      </c>
      <c r="AH563" s="25" t="s">
        <v>3145</v>
      </c>
      <c r="AI563" s="1" t="s">
        <v>72</v>
      </c>
      <c r="AJ563" s="1" t="s">
        <v>72</v>
      </c>
      <c r="AK563" s="1" t="s">
        <v>72</v>
      </c>
      <c r="AL563" s="1" t="s">
        <v>72</v>
      </c>
      <c r="AM563" s="1" t="s">
        <v>72</v>
      </c>
      <c r="AN563" s="3">
        <v>44943</v>
      </c>
      <c r="AO563" s="1" t="s">
        <v>3487</v>
      </c>
      <c r="AP563" s="1" t="s">
        <v>3487</v>
      </c>
      <c r="AQ563" s="1" t="s">
        <v>1675</v>
      </c>
      <c r="AR563" s="1">
        <v>15</v>
      </c>
      <c r="AS563" s="1" t="s">
        <v>3205</v>
      </c>
      <c r="AT563" s="1" t="s">
        <v>75</v>
      </c>
      <c r="AU563" s="1" t="s">
        <v>75</v>
      </c>
      <c r="AV563" s="1" t="s">
        <v>88</v>
      </c>
      <c r="AW563" s="1" t="s">
        <v>96</v>
      </c>
      <c r="AX563" s="1" t="s">
        <v>72</v>
      </c>
      <c r="AY563" s="1" t="s">
        <v>3429</v>
      </c>
      <c r="AZ563" s="1" t="s">
        <v>3488</v>
      </c>
      <c r="BA563" s="1">
        <v>35</v>
      </c>
      <c r="BB563" s="21" t="s">
        <v>100</v>
      </c>
      <c r="BC563" s="16"/>
    </row>
    <row r="564" spans="1:55" ht="18.600000000000001" customHeight="1">
      <c r="A564" s="1" t="s">
        <v>3489</v>
      </c>
      <c r="B564" s="1">
        <v>230010</v>
      </c>
      <c r="C564" s="1" t="s">
        <v>71</v>
      </c>
      <c r="D564" s="3">
        <v>44943</v>
      </c>
      <c r="E564" s="1" t="s">
        <v>1896</v>
      </c>
      <c r="F564" s="1" t="s">
        <v>3490</v>
      </c>
      <c r="G564" s="1" t="s">
        <v>75</v>
      </c>
      <c r="H564" s="1" t="s">
        <v>2597</v>
      </c>
      <c r="I564" s="1" t="s">
        <v>77</v>
      </c>
      <c r="J564" s="1" t="s">
        <v>78</v>
      </c>
      <c r="K564" s="1" t="s">
        <v>78</v>
      </c>
      <c r="L564" s="1" t="s">
        <v>1898</v>
      </c>
      <c r="M564" s="1" t="s">
        <v>1898</v>
      </c>
      <c r="N564" s="34" t="s">
        <v>72</v>
      </c>
      <c r="O564" s="25" t="s">
        <v>3491</v>
      </c>
      <c r="P564" s="1" t="s">
        <v>83</v>
      </c>
      <c r="Q564" s="1" t="s">
        <v>123</v>
      </c>
      <c r="R564" s="1" t="s">
        <v>9043</v>
      </c>
      <c r="S564" s="1" t="s">
        <v>84</v>
      </c>
      <c r="T564" s="1" t="s">
        <v>72</v>
      </c>
      <c r="U564" s="1" t="s">
        <v>3492</v>
      </c>
      <c r="V564" s="1" t="s">
        <v>3493</v>
      </c>
      <c r="W564" s="1" t="s">
        <v>126</v>
      </c>
      <c r="X564" s="1">
        <v>60</v>
      </c>
      <c r="Y564" s="1" t="s">
        <v>88</v>
      </c>
      <c r="Z564" s="1">
        <v>4.8</v>
      </c>
      <c r="AA564" s="1" t="s">
        <v>414</v>
      </c>
      <c r="AB564" s="1" t="s">
        <v>90</v>
      </c>
      <c r="AC564" s="1" t="s">
        <v>91</v>
      </c>
      <c r="AD564" s="1" t="s">
        <v>216</v>
      </c>
      <c r="AE564" s="1" t="s">
        <v>72</v>
      </c>
      <c r="AF564" s="1" t="s">
        <v>254</v>
      </c>
      <c r="AG564" s="1" t="s">
        <v>72</v>
      </c>
      <c r="AH564" s="1" t="s">
        <v>367</v>
      </c>
      <c r="AI564" s="1">
        <v>5</v>
      </c>
      <c r="AJ564" s="1" t="s">
        <v>430</v>
      </c>
      <c r="AK564" s="1" t="s">
        <v>72</v>
      </c>
      <c r="AL564" s="1" t="s">
        <v>72</v>
      </c>
      <c r="AM564" s="1" t="s">
        <v>72</v>
      </c>
      <c r="AN564" s="3">
        <v>44943</v>
      </c>
      <c r="AO564" s="1" t="s">
        <v>3494</v>
      </c>
      <c r="AP564" s="1" t="s">
        <v>3494</v>
      </c>
      <c r="AQ564" s="1" t="s">
        <v>2260</v>
      </c>
      <c r="AR564" s="1">
        <v>15</v>
      </c>
      <c r="AS564" s="1" t="s">
        <v>1398</v>
      </c>
      <c r="AT564" s="1" t="s">
        <v>75</v>
      </c>
      <c r="AU564" s="1" t="s">
        <v>75</v>
      </c>
      <c r="AV564" s="1" t="s">
        <v>88</v>
      </c>
      <c r="AW564" s="1" t="s">
        <v>96</v>
      </c>
      <c r="AX564" s="1" t="s">
        <v>72</v>
      </c>
      <c r="AY564" s="1" t="s">
        <v>3429</v>
      </c>
      <c r="AZ564" s="1" t="s">
        <v>3495</v>
      </c>
      <c r="BA564" s="1">
        <v>35</v>
      </c>
      <c r="BB564" s="21" t="s">
        <v>100</v>
      </c>
      <c r="BC564" s="16"/>
    </row>
    <row r="565" spans="1:55" ht="18.600000000000001" customHeight="1">
      <c r="A565" s="1" t="s">
        <v>3496</v>
      </c>
      <c r="B565" s="1">
        <v>230011</v>
      </c>
      <c r="C565" s="1" t="s">
        <v>71</v>
      </c>
      <c r="D565" s="3">
        <v>44945</v>
      </c>
      <c r="E565" s="1" t="s">
        <v>2302</v>
      </c>
      <c r="F565" s="1" t="s">
        <v>3497</v>
      </c>
      <c r="G565" s="1" t="s">
        <v>75</v>
      </c>
      <c r="H565" s="1" t="s">
        <v>2597</v>
      </c>
      <c r="I565" s="1" t="s">
        <v>77</v>
      </c>
      <c r="J565" s="1" t="s">
        <v>78</v>
      </c>
      <c r="K565" s="1" t="s">
        <v>78</v>
      </c>
      <c r="L565" s="1" t="s">
        <v>1898</v>
      </c>
      <c r="M565" s="1" t="s">
        <v>1898</v>
      </c>
      <c r="N565" s="34" t="s">
        <v>72</v>
      </c>
      <c r="O565" s="25" t="s">
        <v>3498</v>
      </c>
      <c r="P565" s="1" t="s">
        <v>2307</v>
      </c>
      <c r="Q565" s="1" t="s">
        <v>2307</v>
      </c>
      <c r="R565" s="1" t="s">
        <v>2363</v>
      </c>
      <c r="S565" s="1" t="s">
        <v>84</v>
      </c>
      <c r="T565" s="1" t="s">
        <v>72</v>
      </c>
      <c r="U565" s="1" t="s">
        <v>104</v>
      </c>
      <c r="V565" s="1" t="s">
        <v>3313</v>
      </c>
      <c r="W565" s="1" t="s">
        <v>87</v>
      </c>
      <c r="X565" s="1">
        <v>52</v>
      </c>
      <c r="Y565" s="1" t="s">
        <v>88</v>
      </c>
      <c r="Z565" s="1">
        <v>5.0999999999999996</v>
      </c>
      <c r="AA565" s="1" t="s">
        <v>2344</v>
      </c>
      <c r="AB565" s="1" t="s">
        <v>90</v>
      </c>
      <c r="AC565" s="1" t="s">
        <v>91</v>
      </c>
      <c r="AD565" s="1" t="s">
        <v>92</v>
      </c>
      <c r="AE565" s="1" t="s">
        <v>72</v>
      </c>
      <c r="AF565" s="1" t="s">
        <v>217</v>
      </c>
      <c r="AG565" s="1">
        <v>2</v>
      </c>
      <c r="AH565" s="1" t="s">
        <v>3175</v>
      </c>
      <c r="AI565" s="1" t="s">
        <v>72</v>
      </c>
      <c r="AJ565" s="1" t="s">
        <v>72</v>
      </c>
      <c r="AK565" s="27" t="s">
        <v>3499</v>
      </c>
      <c r="AL565" s="1" t="s">
        <v>72</v>
      </c>
      <c r="AM565" s="1" t="s">
        <v>72</v>
      </c>
      <c r="AN565" s="3">
        <v>44945</v>
      </c>
      <c r="AO565" s="1" t="s">
        <v>3500</v>
      </c>
      <c r="AP565" s="1" t="s">
        <v>3500</v>
      </c>
      <c r="AQ565" s="1" t="s">
        <v>1675</v>
      </c>
      <c r="AR565" s="1">
        <v>15</v>
      </c>
      <c r="AS565" s="1" t="s">
        <v>3446</v>
      </c>
      <c r="AT565" s="1" t="s">
        <v>75</v>
      </c>
      <c r="AU565" s="1" t="s">
        <v>75</v>
      </c>
      <c r="AV565" s="1" t="s">
        <v>88</v>
      </c>
      <c r="AW565" s="1" t="s">
        <v>96</v>
      </c>
      <c r="AX565" s="1" t="s">
        <v>72</v>
      </c>
      <c r="AY565" s="1" t="s">
        <v>3429</v>
      </c>
      <c r="AZ565" s="1" t="s">
        <v>3467</v>
      </c>
      <c r="BA565" s="1">
        <v>43</v>
      </c>
      <c r="BB565" s="21" t="s">
        <v>100</v>
      </c>
      <c r="BC565" s="16"/>
    </row>
    <row r="566" spans="1:55" ht="18.600000000000001" customHeight="1">
      <c r="A566" s="1" t="s">
        <v>3504</v>
      </c>
      <c r="B566" s="1">
        <v>230012</v>
      </c>
      <c r="C566" s="1" t="s">
        <v>71</v>
      </c>
      <c r="D566" s="3">
        <v>44946</v>
      </c>
      <c r="E566" s="1" t="s">
        <v>2302</v>
      </c>
      <c r="F566" s="1" t="s">
        <v>3505</v>
      </c>
      <c r="G566" s="1" t="s">
        <v>75</v>
      </c>
      <c r="H566" s="1" t="s">
        <v>3473</v>
      </c>
      <c r="I566" s="1" t="s">
        <v>77</v>
      </c>
      <c r="J566" s="1" t="s">
        <v>78</v>
      </c>
      <c r="K566" s="1" t="s">
        <v>78</v>
      </c>
      <c r="L566" s="1" t="s">
        <v>1898</v>
      </c>
      <c r="M566" s="1" t="s">
        <v>1927</v>
      </c>
      <c r="N566" s="34" t="s">
        <v>72</v>
      </c>
      <c r="O566" s="25" t="s">
        <v>3506</v>
      </c>
      <c r="P566" s="1" t="s">
        <v>2307</v>
      </c>
      <c r="Q566" s="1" t="s">
        <v>2307</v>
      </c>
      <c r="R566" s="1" t="s">
        <v>3474</v>
      </c>
      <c r="S566" s="1" t="s">
        <v>152</v>
      </c>
      <c r="T566" s="1" t="s">
        <v>3507</v>
      </c>
      <c r="U566" s="1" t="s">
        <v>153</v>
      </c>
      <c r="V566" s="1" t="s">
        <v>3476</v>
      </c>
      <c r="W566" s="1" t="s">
        <v>126</v>
      </c>
      <c r="X566" s="1">
        <v>57</v>
      </c>
      <c r="Y566" s="1" t="s">
        <v>88</v>
      </c>
      <c r="Z566" s="1">
        <v>3.2</v>
      </c>
      <c r="AA566" s="1" t="s">
        <v>954</v>
      </c>
      <c r="AB566" s="1" t="s">
        <v>105</v>
      </c>
      <c r="AC566" s="1" t="s">
        <v>91</v>
      </c>
      <c r="AD566" s="1" t="s">
        <v>92</v>
      </c>
      <c r="AE566" s="1" t="s">
        <v>72</v>
      </c>
      <c r="AF566" s="1" t="s">
        <v>72</v>
      </c>
      <c r="AG566" s="1" t="s">
        <v>72</v>
      </c>
      <c r="AH566" s="1" t="s">
        <v>72</v>
      </c>
      <c r="AI566" s="1" t="s">
        <v>72</v>
      </c>
      <c r="AJ566" s="1" t="s">
        <v>72</v>
      </c>
      <c r="AK566" s="1" t="s">
        <v>72</v>
      </c>
      <c r="AL566" s="1" t="s">
        <v>72</v>
      </c>
      <c r="AM566" s="1" t="s">
        <v>72</v>
      </c>
      <c r="AN566" s="3">
        <v>44946</v>
      </c>
      <c r="AO566" s="1" t="s">
        <v>3508</v>
      </c>
      <c r="AP566" s="1" t="s">
        <v>3508</v>
      </c>
      <c r="AQ566" s="1" t="s">
        <v>1794</v>
      </c>
      <c r="AR566" s="1">
        <v>15</v>
      </c>
      <c r="AS566" s="1" t="s">
        <v>3446</v>
      </c>
      <c r="AT566" s="1" t="s">
        <v>75</v>
      </c>
      <c r="AU566" s="1" t="s">
        <v>75</v>
      </c>
      <c r="AV566" s="1" t="s">
        <v>88</v>
      </c>
      <c r="AW566" s="1" t="s">
        <v>96</v>
      </c>
      <c r="AX566" s="1" t="s">
        <v>72</v>
      </c>
      <c r="AY566" s="1" t="s">
        <v>3509</v>
      </c>
      <c r="AZ566" s="1" t="s">
        <v>3510</v>
      </c>
      <c r="BA566" s="1">
        <v>6</v>
      </c>
      <c r="BB566" s="1" t="s">
        <v>160</v>
      </c>
      <c r="BC566" s="1" t="s">
        <v>768</v>
      </c>
    </row>
    <row r="567" spans="1:55" ht="18.600000000000001" customHeight="1">
      <c r="A567" s="1" t="s">
        <v>3511</v>
      </c>
      <c r="B567" s="1">
        <v>230013</v>
      </c>
      <c r="C567" s="1" t="s">
        <v>71</v>
      </c>
      <c r="D567" s="3">
        <v>44949</v>
      </c>
      <c r="E567" s="1" t="s">
        <v>2302</v>
      </c>
      <c r="F567" s="1" t="s">
        <v>3512</v>
      </c>
      <c r="G567" s="1" t="s">
        <v>75</v>
      </c>
      <c r="H567" s="1" t="s">
        <v>2317</v>
      </c>
      <c r="I567" s="1" t="s">
        <v>77</v>
      </c>
      <c r="J567" s="1" t="s">
        <v>78</v>
      </c>
      <c r="K567" s="1" t="s">
        <v>78</v>
      </c>
      <c r="L567" s="1" t="s">
        <v>1898</v>
      </c>
      <c r="M567" s="1" t="s">
        <v>1898</v>
      </c>
      <c r="N567" s="34" t="s">
        <v>72</v>
      </c>
      <c r="O567" s="25" t="s">
        <v>3513</v>
      </c>
      <c r="P567" s="1" t="s">
        <v>2307</v>
      </c>
      <c r="Q567" s="1" t="s">
        <v>2307</v>
      </c>
      <c r="R567" s="1" t="s">
        <v>2308</v>
      </c>
      <c r="S567" s="1" t="s">
        <v>490</v>
      </c>
      <c r="T567" s="1" t="s">
        <v>72</v>
      </c>
      <c r="U567" s="1" t="s">
        <v>491</v>
      </c>
      <c r="V567" s="1" t="s">
        <v>492</v>
      </c>
      <c r="W567" s="1" t="s">
        <v>87</v>
      </c>
      <c r="X567" s="1">
        <v>79</v>
      </c>
      <c r="Y567" s="1" t="s">
        <v>88</v>
      </c>
      <c r="Z567" s="1">
        <v>5.3</v>
      </c>
      <c r="AA567" s="1" t="s">
        <v>2344</v>
      </c>
      <c r="AB567" s="1" t="s">
        <v>90</v>
      </c>
      <c r="AC567" s="1" t="s">
        <v>91</v>
      </c>
      <c r="AD567" s="1" t="s">
        <v>92</v>
      </c>
      <c r="AE567" s="1" t="s">
        <v>72</v>
      </c>
      <c r="AF567" s="1" t="s">
        <v>244</v>
      </c>
      <c r="AG567" s="1">
        <v>2</v>
      </c>
      <c r="AH567" s="1" t="s">
        <v>2629</v>
      </c>
      <c r="AI567" s="1" t="s">
        <v>72</v>
      </c>
      <c r="AJ567" s="1" t="s">
        <v>72</v>
      </c>
      <c r="AK567" s="1" t="s">
        <v>2327</v>
      </c>
      <c r="AL567" s="1" t="s">
        <v>72</v>
      </c>
      <c r="AM567" s="1" t="s">
        <v>72</v>
      </c>
      <c r="AN567" s="3">
        <v>44949</v>
      </c>
      <c r="AO567" s="1" t="s">
        <v>3514</v>
      </c>
      <c r="AP567" s="1" t="s">
        <v>3514</v>
      </c>
      <c r="AQ567" s="1" t="s">
        <v>1675</v>
      </c>
      <c r="AR567" s="1">
        <v>15</v>
      </c>
      <c r="AS567" s="1" t="s">
        <v>3370</v>
      </c>
      <c r="AT567" s="1" t="s">
        <v>75</v>
      </c>
      <c r="AU567" s="1" t="s">
        <v>75</v>
      </c>
      <c r="AV567" s="1" t="s">
        <v>88</v>
      </c>
      <c r="AW567" s="1" t="s">
        <v>72</v>
      </c>
      <c r="AX567" s="1" t="s">
        <v>72</v>
      </c>
      <c r="AY567" s="1" t="s">
        <v>3515</v>
      </c>
      <c r="AZ567" s="1" t="s">
        <v>3516</v>
      </c>
      <c r="BA567" s="1">
        <v>21</v>
      </c>
      <c r="BB567" s="21" t="s">
        <v>100</v>
      </c>
      <c r="BC567" s="16"/>
    </row>
    <row r="568" spans="1:55" ht="18.600000000000001" customHeight="1">
      <c r="A568" s="1" t="s">
        <v>3517</v>
      </c>
      <c r="B568" s="1">
        <v>230014</v>
      </c>
      <c r="C568" s="1" t="s">
        <v>71</v>
      </c>
      <c r="D568" s="3">
        <v>44950</v>
      </c>
      <c r="E568" s="1" t="s">
        <v>2302</v>
      </c>
      <c r="F568" s="1" t="s">
        <v>3518</v>
      </c>
      <c r="G568" s="1" t="s">
        <v>75</v>
      </c>
      <c r="H568" s="1" t="s">
        <v>2597</v>
      </c>
      <c r="I568" s="1" t="s">
        <v>77</v>
      </c>
      <c r="J568" s="1" t="s">
        <v>78</v>
      </c>
      <c r="K568" s="1" t="s">
        <v>78</v>
      </c>
      <c r="L568" s="1" t="s">
        <v>1898</v>
      </c>
      <c r="M568" s="1" t="s">
        <v>1898</v>
      </c>
      <c r="N568" s="34" t="s">
        <v>72</v>
      </c>
      <c r="O568" s="75" t="s">
        <v>72</v>
      </c>
      <c r="P568" s="1" t="s">
        <v>2307</v>
      </c>
      <c r="Q568" s="1" t="s">
        <v>2307</v>
      </c>
      <c r="R568" s="1" t="s">
        <v>2363</v>
      </c>
      <c r="S568" s="1" t="s">
        <v>84</v>
      </c>
      <c r="T568" s="1" t="s">
        <v>72</v>
      </c>
      <c r="U568" s="1" t="s">
        <v>140</v>
      </c>
      <c r="V568" s="1" t="s">
        <v>141</v>
      </c>
      <c r="W568" s="1" t="s">
        <v>126</v>
      </c>
      <c r="X568" s="1">
        <v>44</v>
      </c>
      <c r="Y568" s="1" t="s">
        <v>88</v>
      </c>
      <c r="Z568" s="1">
        <v>4.9000000000000004</v>
      </c>
      <c r="AA568" s="1" t="s">
        <v>299</v>
      </c>
      <c r="AB568" s="1" t="s">
        <v>90</v>
      </c>
      <c r="AC568" s="1" t="s">
        <v>91</v>
      </c>
      <c r="AD568" s="1" t="s">
        <v>92</v>
      </c>
      <c r="AE568" s="1" t="s">
        <v>72</v>
      </c>
      <c r="AF568" s="1" t="s">
        <v>217</v>
      </c>
      <c r="AG568" s="1">
        <v>1</v>
      </c>
      <c r="AH568" s="1" t="s">
        <v>3519</v>
      </c>
      <c r="AI568" s="1" t="s">
        <v>72</v>
      </c>
      <c r="AJ568" s="1" t="s">
        <v>72</v>
      </c>
      <c r="AK568" s="1" t="s">
        <v>220</v>
      </c>
      <c r="AL568" s="1" t="s">
        <v>72</v>
      </c>
      <c r="AM568" s="1" t="s">
        <v>72</v>
      </c>
      <c r="AN568" s="3">
        <v>44950</v>
      </c>
      <c r="AO568" s="1" t="s">
        <v>3520</v>
      </c>
      <c r="AP568" s="1" t="s">
        <v>3520</v>
      </c>
      <c r="AQ568" s="1" t="s">
        <v>1675</v>
      </c>
      <c r="AR568" s="1">
        <v>15</v>
      </c>
      <c r="AS568" s="1" t="s">
        <v>3370</v>
      </c>
      <c r="AT568" s="1" t="s">
        <v>75</v>
      </c>
      <c r="AU568" s="1" t="s">
        <v>75</v>
      </c>
      <c r="AV568" s="1" t="s">
        <v>88</v>
      </c>
      <c r="AW568" s="1" t="s">
        <v>96</v>
      </c>
      <c r="AX568" s="1" t="s">
        <v>72</v>
      </c>
      <c r="AY568" s="1" t="s">
        <v>3521</v>
      </c>
      <c r="AZ568" s="1" t="s">
        <v>3522</v>
      </c>
      <c r="BA568" s="1">
        <v>29</v>
      </c>
      <c r="BB568" s="21" t="s">
        <v>100</v>
      </c>
      <c r="BC568" s="16"/>
    </row>
    <row r="569" spans="1:55" ht="18.600000000000001" customHeight="1">
      <c r="A569" s="1" t="s">
        <v>3526</v>
      </c>
      <c r="B569" s="1">
        <v>230015</v>
      </c>
      <c r="C569" s="1" t="s">
        <v>71</v>
      </c>
      <c r="D569" s="3">
        <v>44951</v>
      </c>
      <c r="E569" s="1" t="s">
        <v>2302</v>
      </c>
      <c r="F569" s="1" t="s">
        <v>3527</v>
      </c>
      <c r="G569" s="1" t="s">
        <v>75</v>
      </c>
      <c r="H569" s="1" t="s">
        <v>3473</v>
      </c>
      <c r="I569" s="1" t="s">
        <v>77</v>
      </c>
      <c r="J569" s="1" t="s">
        <v>78</v>
      </c>
      <c r="K569" s="1" t="s">
        <v>78</v>
      </c>
      <c r="L569" s="21" t="s">
        <v>1898</v>
      </c>
      <c r="M569" s="1" t="s">
        <v>1898</v>
      </c>
      <c r="N569" s="34" t="s">
        <v>72</v>
      </c>
      <c r="O569" s="25" t="s">
        <v>3528</v>
      </c>
      <c r="P569" s="1" t="s">
        <v>2307</v>
      </c>
      <c r="Q569" s="1" t="s">
        <v>2307</v>
      </c>
      <c r="R569" s="1" t="s">
        <v>3474</v>
      </c>
      <c r="S569" s="1" t="s">
        <v>152</v>
      </c>
      <c r="T569" s="1" t="s">
        <v>3529</v>
      </c>
      <c r="U569" s="1" t="s">
        <v>153</v>
      </c>
      <c r="V569" s="1" t="s">
        <v>3530</v>
      </c>
      <c r="W569" s="1" t="s">
        <v>126</v>
      </c>
      <c r="X569" s="1">
        <v>72</v>
      </c>
      <c r="Y569" s="1" t="s">
        <v>88</v>
      </c>
      <c r="Z569" s="1">
        <v>3.2</v>
      </c>
      <c r="AA569" s="1" t="s">
        <v>954</v>
      </c>
      <c r="AB569" s="1" t="s">
        <v>105</v>
      </c>
      <c r="AC569" s="1" t="s">
        <v>91</v>
      </c>
      <c r="AD569" s="1" t="s">
        <v>92</v>
      </c>
      <c r="AE569" s="1" t="s">
        <v>72</v>
      </c>
      <c r="AF569" s="1" t="s">
        <v>72</v>
      </c>
      <c r="AG569" s="1" t="s">
        <v>72</v>
      </c>
      <c r="AH569" s="1" t="s">
        <v>72</v>
      </c>
      <c r="AI569" s="1" t="s">
        <v>72</v>
      </c>
      <c r="AJ569" s="1" t="s">
        <v>72</v>
      </c>
      <c r="AK569" s="1" t="s">
        <v>72</v>
      </c>
      <c r="AL569" s="1" t="s">
        <v>72</v>
      </c>
      <c r="AM569" s="1" t="s">
        <v>72</v>
      </c>
      <c r="AN569" s="3">
        <v>44951</v>
      </c>
      <c r="AO569" s="1" t="s">
        <v>3531</v>
      </c>
      <c r="AP569" s="1" t="s">
        <v>3531</v>
      </c>
      <c r="AQ569" s="1" t="s">
        <v>1794</v>
      </c>
      <c r="AR569" s="1">
        <v>15</v>
      </c>
      <c r="AS569" s="1" t="s">
        <v>2294</v>
      </c>
      <c r="AT569" s="1" t="s">
        <v>88</v>
      </c>
      <c r="AU569" s="1" t="s">
        <v>88</v>
      </c>
      <c r="AV569" s="1" t="s">
        <v>88</v>
      </c>
      <c r="AW569" s="1" t="s">
        <v>96</v>
      </c>
      <c r="AX569" s="1" t="s">
        <v>72</v>
      </c>
      <c r="AY569" s="1" t="s">
        <v>3532</v>
      </c>
      <c r="AZ569" s="1" t="s">
        <v>3533</v>
      </c>
      <c r="BA569" s="1">
        <v>31</v>
      </c>
      <c r="BB569" s="21" t="s">
        <v>100</v>
      </c>
      <c r="BC569" s="16"/>
    </row>
    <row r="570" spans="1:55" ht="18.600000000000001" customHeight="1">
      <c r="A570" s="1" t="s">
        <v>3534</v>
      </c>
      <c r="B570" s="1">
        <v>230016</v>
      </c>
      <c r="C570" s="1" t="s">
        <v>71</v>
      </c>
      <c r="D570" s="3">
        <v>44952</v>
      </c>
      <c r="E570" s="1" t="s">
        <v>1896</v>
      </c>
      <c r="F570" s="1" t="s">
        <v>3535</v>
      </c>
      <c r="G570" s="1" t="s">
        <v>75</v>
      </c>
      <c r="H570" s="1" t="s">
        <v>2597</v>
      </c>
      <c r="I570" s="1" t="s">
        <v>77</v>
      </c>
      <c r="J570" s="1" t="s">
        <v>78</v>
      </c>
      <c r="K570" s="1" t="s">
        <v>78</v>
      </c>
      <c r="L570" s="1" t="s">
        <v>1898</v>
      </c>
      <c r="M570" s="1" t="s">
        <v>1898</v>
      </c>
      <c r="N570" s="34" t="s">
        <v>72</v>
      </c>
      <c r="O570" s="25" t="s">
        <v>3536</v>
      </c>
      <c r="P570" s="1" t="s">
        <v>83</v>
      </c>
      <c r="Q570" s="1" t="s">
        <v>123</v>
      </c>
      <c r="R570" s="1" t="s">
        <v>9043</v>
      </c>
      <c r="S570" s="1" t="s">
        <v>84</v>
      </c>
      <c r="T570" s="1" t="s">
        <v>72</v>
      </c>
      <c r="U570" s="1" t="s">
        <v>214</v>
      </c>
      <c r="V570" s="1" t="s">
        <v>3537</v>
      </c>
      <c r="W570" s="1" t="s">
        <v>126</v>
      </c>
      <c r="X570" s="1">
        <v>60</v>
      </c>
      <c r="Y570" s="1" t="s">
        <v>88</v>
      </c>
      <c r="Z570" s="1">
        <v>4.2</v>
      </c>
      <c r="AA570" s="1" t="s">
        <v>954</v>
      </c>
      <c r="AB570" s="1" t="s">
        <v>90</v>
      </c>
      <c r="AC570" s="1" t="s">
        <v>91</v>
      </c>
      <c r="AD570" s="1" t="s">
        <v>92</v>
      </c>
      <c r="AE570" s="1" t="s">
        <v>72</v>
      </c>
      <c r="AF570" s="1" t="s">
        <v>72</v>
      </c>
      <c r="AG570" s="1" t="s">
        <v>72</v>
      </c>
      <c r="AH570" s="1" t="s">
        <v>72</v>
      </c>
      <c r="AI570" s="1" t="s">
        <v>72</v>
      </c>
      <c r="AJ570" s="1" t="s">
        <v>72</v>
      </c>
      <c r="AK570" s="1" t="s">
        <v>72</v>
      </c>
      <c r="AL570" s="1" t="s">
        <v>72</v>
      </c>
      <c r="AM570" s="1" t="s">
        <v>72</v>
      </c>
      <c r="AN570" s="3">
        <v>44952</v>
      </c>
      <c r="AO570" s="1" t="s">
        <v>3538</v>
      </c>
      <c r="AP570" s="1" t="s">
        <v>3538</v>
      </c>
      <c r="AQ570" s="1" t="s">
        <v>1675</v>
      </c>
      <c r="AR570" s="1">
        <v>15</v>
      </c>
      <c r="AS570" s="1" t="s">
        <v>95</v>
      </c>
      <c r="AT570" s="1" t="s">
        <v>88</v>
      </c>
      <c r="AU570" s="1" t="s">
        <v>75</v>
      </c>
      <c r="AV570" s="1" t="s">
        <v>88</v>
      </c>
      <c r="AW570" s="1" t="s">
        <v>96</v>
      </c>
      <c r="AX570" s="1" t="s">
        <v>72</v>
      </c>
      <c r="AY570" s="1" t="s">
        <v>3539</v>
      </c>
      <c r="AZ570" s="1" t="s">
        <v>3540</v>
      </c>
      <c r="BA570" s="1">
        <v>14</v>
      </c>
      <c r="BB570" s="21" t="s">
        <v>100</v>
      </c>
      <c r="BC570" s="16"/>
    </row>
    <row r="571" spans="1:55" ht="18.600000000000001" customHeight="1">
      <c r="A571" s="1" t="s">
        <v>3544</v>
      </c>
      <c r="B571" s="1">
        <v>230017</v>
      </c>
      <c r="C571" s="1" t="s">
        <v>71</v>
      </c>
      <c r="D571" s="3">
        <v>44952</v>
      </c>
      <c r="E571" s="1" t="s">
        <v>1896</v>
      </c>
      <c r="F571" s="1" t="s">
        <v>3545</v>
      </c>
      <c r="G571" s="1" t="s">
        <v>75</v>
      </c>
      <c r="H571" s="1" t="s">
        <v>2597</v>
      </c>
      <c r="I571" s="1" t="s">
        <v>77</v>
      </c>
      <c r="J571" s="1" t="s">
        <v>78</v>
      </c>
      <c r="K571" s="1" t="s">
        <v>78</v>
      </c>
      <c r="L571" s="1" t="s">
        <v>1898</v>
      </c>
      <c r="M571" s="1" t="s">
        <v>1898</v>
      </c>
      <c r="N571" s="34" t="s">
        <v>72</v>
      </c>
      <c r="O571" s="25" t="s">
        <v>3546</v>
      </c>
      <c r="P571" s="1" t="s">
        <v>83</v>
      </c>
      <c r="Q571" s="1" t="s">
        <v>123</v>
      </c>
      <c r="R571" s="1" t="s">
        <v>9043</v>
      </c>
      <c r="S571" s="1" t="s">
        <v>84</v>
      </c>
      <c r="T571" s="1" t="s">
        <v>72</v>
      </c>
      <c r="U571" s="1" t="s">
        <v>567</v>
      </c>
      <c r="V571" s="1" t="s">
        <v>832</v>
      </c>
      <c r="W571" s="1" t="s">
        <v>126</v>
      </c>
      <c r="X571" s="1">
        <v>85</v>
      </c>
      <c r="Y571" s="1" t="s">
        <v>88</v>
      </c>
      <c r="Z571" s="1">
        <v>4.2</v>
      </c>
      <c r="AA571" s="1" t="s">
        <v>954</v>
      </c>
      <c r="AB571" s="1" t="s">
        <v>90</v>
      </c>
      <c r="AC571" s="1" t="s">
        <v>91</v>
      </c>
      <c r="AD571" s="1" t="s">
        <v>92</v>
      </c>
      <c r="AE571" s="1" t="s">
        <v>72</v>
      </c>
      <c r="AF571" s="1" t="s">
        <v>72</v>
      </c>
      <c r="AG571" s="1" t="s">
        <v>72</v>
      </c>
      <c r="AH571" s="1" t="s">
        <v>72</v>
      </c>
      <c r="AI571" s="1" t="s">
        <v>72</v>
      </c>
      <c r="AJ571" s="1" t="s">
        <v>72</v>
      </c>
      <c r="AK571" s="1" t="s">
        <v>72</v>
      </c>
      <c r="AL571" s="1" t="s">
        <v>72</v>
      </c>
      <c r="AM571" s="1" t="s">
        <v>72</v>
      </c>
      <c r="AN571" s="3">
        <v>44952</v>
      </c>
      <c r="AO571" s="1" t="s">
        <v>3547</v>
      </c>
      <c r="AP571" s="1" t="s">
        <v>72</v>
      </c>
      <c r="AQ571" s="1" t="s">
        <v>1675</v>
      </c>
      <c r="AR571" s="1">
        <v>15</v>
      </c>
      <c r="AS571" s="1" t="s">
        <v>3446</v>
      </c>
      <c r="AT571" s="1" t="s">
        <v>75</v>
      </c>
      <c r="AU571" s="1" t="s">
        <v>88</v>
      </c>
      <c r="AV571" s="1" t="s">
        <v>88</v>
      </c>
      <c r="AW571" s="1" t="s">
        <v>96</v>
      </c>
      <c r="AX571" s="1" t="s">
        <v>72</v>
      </c>
      <c r="AY571" s="1" t="s">
        <v>3429</v>
      </c>
      <c r="AZ571" s="1" t="s">
        <v>3548</v>
      </c>
      <c r="BA571" s="1">
        <v>43</v>
      </c>
      <c r="BB571" s="21" t="s">
        <v>100</v>
      </c>
      <c r="BC571" s="16"/>
    </row>
    <row r="572" spans="1:55" ht="18.600000000000001" customHeight="1">
      <c r="A572" s="1" t="s">
        <v>3551</v>
      </c>
      <c r="B572" s="1">
        <v>230018</v>
      </c>
      <c r="C572" s="1" t="s">
        <v>71</v>
      </c>
      <c r="D572" s="3">
        <v>44953</v>
      </c>
      <c r="E572" s="1" t="s">
        <v>1896</v>
      </c>
      <c r="F572" s="1" t="s">
        <v>3552</v>
      </c>
      <c r="G572" s="1" t="s">
        <v>75</v>
      </c>
      <c r="H572" s="1" t="s">
        <v>2597</v>
      </c>
      <c r="I572" s="1" t="s">
        <v>77</v>
      </c>
      <c r="J572" s="1" t="s">
        <v>78</v>
      </c>
      <c r="K572" s="1" t="s">
        <v>78</v>
      </c>
      <c r="L572" s="1" t="s">
        <v>1898</v>
      </c>
      <c r="M572" s="1" t="s">
        <v>1898</v>
      </c>
      <c r="N572" s="34" t="s">
        <v>72</v>
      </c>
      <c r="O572" s="25" t="s">
        <v>3553</v>
      </c>
      <c r="P572" s="1" t="s">
        <v>83</v>
      </c>
      <c r="Q572" s="1" t="s">
        <v>123</v>
      </c>
      <c r="R572" s="1" t="s">
        <v>9043</v>
      </c>
      <c r="S572" s="1" t="s">
        <v>84</v>
      </c>
      <c r="T572" s="1" t="s">
        <v>72</v>
      </c>
      <c r="U572" s="1" t="s">
        <v>104</v>
      </c>
      <c r="V572" s="1" t="s">
        <v>3554</v>
      </c>
      <c r="W572" s="1" t="s">
        <v>126</v>
      </c>
      <c r="X572" s="1">
        <v>80</v>
      </c>
      <c r="Y572" s="1" t="s">
        <v>88</v>
      </c>
      <c r="Z572" s="1">
        <v>4.5</v>
      </c>
      <c r="AA572" s="1" t="s">
        <v>299</v>
      </c>
      <c r="AB572" s="1" t="s">
        <v>90</v>
      </c>
      <c r="AC572" s="1" t="s">
        <v>91</v>
      </c>
      <c r="AD572" s="1" t="s">
        <v>92</v>
      </c>
      <c r="AE572" s="1" t="s">
        <v>72</v>
      </c>
      <c r="AF572" s="1" t="s">
        <v>72</v>
      </c>
      <c r="AG572" s="1" t="s">
        <v>72</v>
      </c>
      <c r="AH572" s="1" t="s">
        <v>72</v>
      </c>
      <c r="AI572" s="1" t="s">
        <v>72</v>
      </c>
      <c r="AJ572" s="1" t="s">
        <v>72</v>
      </c>
      <c r="AK572" s="1" t="s">
        <v>72</v>
      </c>
      <c r="AL572" s="1" t="s">
        <v>72</v>
      </c>
      <c r="AM572" s="1" t="s">
        <v>72</v>
      </c>
      <c r="AN572" s="3">
        <v>44953</v>
      </c>
      <c r="AO572" s="1" t="s">
        <v>3555</v>
      </c>
      <c r="AP572" s="1" t="s">
        <v>3555</v>
      </c>
      <c r="AQ572" s="1" t="s">
        <v>1675</v>
      </c>
      <c r="AR572" s="1">
        <v>15</v>
      </c>
      <c r="AS572" s="1" t="s">
        <v>95</v>
      </c>
      <c r="AT572" s="1" t="s">
        <v>75</v>
      </c>
      <c r="AU572" s="1" t="s">
        <v>75</v>
      </c>
      <c r="AV572" s="1" t="s">
        <v>88</v>
      </c>
      <c r="AW572" s="1" t="s">
        <v>96</v>
      </c>
      <c r="AX572" s="1" t="s">
        <v>72</v>
      </c>
      <c r="AY572" s="1" t="s">
        <v>3429</v>
      </c>
      <c r="AZ572" s="1" t="s">
        <v>3556</v>
      </c>
      <c r="BA572" s="1">
        <v>43</v>
      </c>
      <c r="BB572" s="21" t="s">
        <v>100</v>
      </c>
      <c r="BC572" s="16"/>
    </row>
    <row r="573" spans="1:55" ht="18.600000000000001" customHeight="1">
      <c r="A573" s="1" t="s">
        <v>3559</v>
      </c>
      <c r="B573" s="1">
        <v>230019</v>
      </c>
      <c r="C573" s="1" t="s">
        <v>71</v>
      </c>
      <c r="D573" s="3">
        <v>44956</v>
      </c>
      <c r="E573" s="1" t="s">
        <v>2302</v>
      </c>
      <c r="F573" s="1" t="s">
        <v>3560</v>
      </c>
      <c r="G573" s="1" t="s">
        <v>75</v>
      </c>
      <c r="H573" s="1" t="s">
        <v>2597</v>
      </c>
      <c r="I573" s="1" t="s">
        <v>77</v>
      </c>
      <c r="J573" s="1" t="s">
        <v>78</v>
      </c>
      <c r="K573" s="1" t="s">
        <v>78</v>
      </c>
      <c r="L573" s="1" t="s">
        <v>1898</v>
      </c>
      <c r="M573" s="1" t="s">
        <v>1898</v>
      </c>
      <c r="N573" s="34" t="s">
        <v>72</v>
      </c>
      <c r="O573" s="1" t="s">
        <v>3561</v>
      </c>
      <c r="P573" s="1" t="s">
        <v>2307</v>
      </c>
      <c r="Q573" s="1" t="s">
        <v>2307</v>
      </c>
      <c r="R573" s="1" t="s">
        <v>2363</v>
      </c>
      <c r="S573" s="1" t="s">
        <v>84</v>
      </c>
      <c r="T573" s="1" t="s">
        <v>72</v>
      </c>
      <c r="U573" s="1" t="s">
        <v>104</v>
      </c>
      <c r="V573" s="1" t="s">
        <v>3562</v>
      </c>
      <c r="W573" s="1" t="s">
        <v>87</v>
      </c>
      <c r="X573" s="1">
        <v>37</v>
      </c>
      <c r="Y573" s="1" t="s">
        <v>88</v>
      </c>
      <c r="Z573" s="1">
        <v>5.0999999999999996</v>
      </c>
      <c r="AA573" s="1" t="s">
        <v>2344</v>
      </c>
      <c r="AB573" s="1" t="s">
        <v>90</v>
      </c>
      <c r="AC573" s="1" t="s">
        <v>91</v>
      </c>
      <c r="AD573" s="1" t="s">
        <v>92</v>
      </c>
      <c r="AE573" s="1" t="s">
        <v>72</v>
      </c>
      <c r="AF573" s="1" t="s">
        <v>254</v>
      </c>
      <c r="AG573" s="1">
        <v>3</v>
      </c>
      <c r="AH573" s="1" t="s">
        <v>3563</v>
      </c>
      <c r="AI573" s="1" t="s">
        <v>72</v>
      </c>
      <c r="AJ573" s="1" t="s">
        <v>72</v>
      </c>
      <c r="AK573" s="27" t="s">
        <v>3564</v>
      </c>
      <c r="AL573" s="1" t="s">
        <v>72</v>
      </c>
      <c r="AM573" s="1" t="s">
        <v>72</v>
      </c>
      <c r="AN573" s="3">
        <v>44956</v>
      </c>
      <c r="AO573" s="1" t="s">
        <v>3565</v>
      </c>
      <c r="AP573" s="1" t="s">
        <v>3565</v>
      </c>
      <c r="AQ573" s="1" t="s">
        <v>1675</v>
      </c>
      <c r="AR573" s="1">
        <v>15</v>
      </c>
      <c r="AS573" s="1" t="s">
        <v>2694</v>
      </c>
      <c r="AT573" s="1" t="s">
        <v>75</v>
      </c>
      <c r="AU573" s="1" t="s">
        <v>88</v>
      </c>
      <c r="AV573" s="1" t="s">
        <v>88</v>
      </c>
      <c r="AW573" s="1" t="s">
        <v>96</v>
      </c>
      <c r="AX573" s="1" t="s">
        <v>72</v>
      </c>
      <c r="AY573" s="1" t="s">
        <v>3566</v>
      </c>
      <c r="AZ573" s="1" t="s">
        <v>3467</v>
      </c>
      <c r="BA573" s="1">
        <v>50</v>
      </c>
      <c r="BB573" s="21" t="s">
        <v>100</v>
      </c>
      <c r="BC573" s="16"/>
    </row>
    <row r="574" spans="1:55" ht="18.600000000000001" customHeight="1">
      <c r="A574" s="1" t="s">
        <v>3567</v>
      </c>
      <c r="B574" s="1">
        <v>230020</v>
      </c>
      <c r="C574" s="1" t="s">
        <v>71</v>
      </c>
      <c r="D574" s="3">
        <v>44956</v>
      </c>
      <c r="E574" s="1" t="s">
        <v>2302</v>
      </c>
      <c r="F574" s="1" t="s">
        <v>3568</v>
      </c>
      <c r="G574" s="1" t="s">
        <v>75</v>
      </c>
      <c r="H574" s="1" t="s">
        <v>3473</v>
      </c>
      <c r="I574" s="1" t="s">
        <v>77</v>
      </c>
      <c r="J574" s="1" t="s">
        <v>78</v>
      </c>
      <c r="K574" s="1" t="s">
        <v>78</v>
      </c>
      <c r="L574" s="1" t="s">
        <v>1898</v>
      </c>
      <c r="M574" s="1" t="s">
        <v>1898</v>
      </c>
      <c r="N574" s="34" t="s">
        <v>72</v>
      </c>
      <c r="O574" s="1" t="s">
        <v>3569</v>
      </c>
      <c r="P574" s="1" t="s">
        <v>2307</v>
      </c>
      <c r="Q574" s="1" t="s">
        <v>2307</v>
      </c>
      <c r="R574" s="1" t="s">
        <v>3474</v>
      </c>
      <c r="S574" s="1" t="s">
        <v>152</v>
      </c>
      <c r="T574" s="1" t="s">
        <v>4094</v>
      </c>
      <c r="U574" s="1" t="s">
        <v>153</v>
      </c>
      <c r="V574" s="1" t="s">
        <v>3530</v>
      </c>
      <c r="W574" s="1" t="s">
        <v>126</v>
      </c>
      <c r="X574" s="1">
        <v>64</v>
      </c>
      <c r="Y574" s="1" t="s">
        <v>88</v>
      </c>
      <c r="Z574" s="1">
        <v>4.3</v>
      </c>
      <c r="AA574" s="1" t="s">
        <v>2344</v>
      </c>
      <c r="AB574" s="1" t="s">
        <v>105</v>
      </c>
      <c r="AC574" s="1" t="s">
        <v>91</v>
      </c>
      <c r="AD574" s="1" t="s">
        <v>92</v>
      </c>
      <c r="AE574" s="1" t="s">
        <v>72</v>
      </c>
      <c r="AF574" s="1" t="s">
        <v>72</v>
      </c>
      <c r="AG574" s="1" t="s">
        <v>72</v>
      </c>
      <c r="AH574" s="1" t="s">
        <v>72</v>
      </c>
      <c r="AI574" s="1" t="s">
        <v>72</v>
      </c>
      <c r="AJ574" s="1" t="s">
        <v>72</v>
      </c>
      <c r="AK574" s="1" t="s">
        <v>72</v>
      </c>
      <c r="AL574" s="1" t="s">
        <v>72</v>
      </c>
      <c r="AM574" s="1" t="s">
        <v>72</v>
      </c>
      <c r="AN574" s="3">
        <v>44956</v>
      </c>
      <c r="AO574" s="1" t="s">
        <v>3571</v>
      </c>
      <c r="AP574" s="1" t="s">
        <v>3571</v>
      </c>
      <c r="AQ574" s="1" t="s">
        <v>1794</v>
      </c>
      <c r="AR574" s="1">
        <v>15</v>
      </c>
      <c r="AS574" s="1" t="s">
        <v>2294</v>
      </c>
      <c r="AT574" s="1" t="s">
        <v>75</v>
      </c>
      <c r="AU574" s="1" t="s">
        <v>75</v>
      </c>
      <c r="AV574" s="1" t="s">
        <v>88</v>
      </c>
      <c r="AW574" s="1" t="s">
        <v>96</v>
      </c>
      <c r="AX574" s="1" t="s">
        <v>72</v>
      </c>
      <c r="AY574" s="1" t="s">
        <v>3572</v>
      </c>
      <c r="AZ574" s="1" t="s">
        <v>3573</v>
      </c>
      <c r="BA574" s="1">
        <v>43</v>
      </c>
      <c r="BB574" s="21" t="s">
        <v>100</v>
      </c>
      <c r="BC574" s="16"/>
    </row>
    <row r="575" spans="1:55" ht="18.600000000000001" customHeight="1">
      <c r="A575" s="1" t="s">
        <v>3574</v>
      </c>
      <c r="B575" s="1">
        <v>230021</v>
      </c>
      <c r="C575" s="1" t="s">
        <v>71</v>
      </c>
      <c r="D575" s="3">
        <v>44956</v>
      </c>
      <c r="E575" s="1" t="s">
        <v>1896</v>
      </c>
      <c r="F575" s="1" t="s">
        <v>3575</v>
      </c>
      <c r="G575" s="1" t="s">
        <v>75</v>
      </c>
      <c r="H575" s="1" t="s">
        <v>2317</v>
      </c>
      <c r="I575" s="1" t="s">
        <v>77</v>
      </c>
      <c r="J575" s="1" t="s">
        <v>78</v>
      </c>
      <c r="K575" s="1" t="s">
        <v>78</v>
      </c>
      <c r="L575" s="1" t="s">
        <v>1898</v>
      </c>
      <c r="M575" s="8" t="s">
        <v>1927</v>
      </c>
      <c r="N575" s="34" t="s">
        <v>72</v>
      </c>
      <c r="O575" s="8" t="s">
        <v>707</v>
      </c>
      <c r="P575" s="1" t="s">
        <v>813</v>
      </c>
      <c r="Q575" s="1" t="s">
        <v>813</v>
      </c>
      <c r="R575" s="1" t="s">
        <v>9057</v>
      </c>
      <c r="S575" s="1" t="s">
        <v>490</v>
      </c>
      <c r="T575" s="1" t="s">
        <v>72</v>
      </c>
      <c r="U575" s="1" t="s">
        <v>491</v>
      </c>
      <c r="V575" s="1" t="s">
        <v>492</v>
      </c>
      <c r="W575" s="1" t="s">
        <v>126</v>
      </c>
      <c r="X575" s="1">
        <v>51</v>
      </c>
      <c r="Y575" s="1" t="s">
        <v>88</v>
      </c>
      <c r="Z575" s="1">
        <v>4.8</v>
      </c>
      <c r="AA575" s="1" t="s">
        <v>414</v>
      </c>
      <c r="AB575" s="1" t="s">
        <v>90</v>
      </c>
      <c r="AC575" s="1" t="s">
        <v>91</v>
      </c>
      <c r="AD575" s="1" t="s">
        <v>92</v>
      </c>
      <c r="AE575" s="1" t="s">
        <v>72</v>
      </c>
      <c r="AF575" s="1" t="s">
        <v>72</v>
      </c>
      <c r="AG575" s="1" t="s">
        <v>72</v>
      </c>
      <c r="AH575" s="1" t="s">
        <v>72</v>
      </c>
      <c r="AI575" s="1" t="s">
        <v>72</v>
      </c>
      <c r="AJ575" s="1" t="s">
        <v>72</v>
      </c>
      <c r="AK575" s="1" t="s">
        <v>72</v>
      </c>
      <c r="AL575" s="1" t="s">
        <v>72</v>
      </c>
      <c r="AM575" s="1" t="s">
        <v>72</v>
      </c>
      <c r="AN575" s="3">
        <v>44956</v>
      </c>
      <c r="AO575" s="1" t="s">
        <v>3576</v>
      </c>
      <c r="AP575" s="1" t="s">
        <v>3576</v>
      </c>
      <c r="AQ575" s="1" t="s">
        <v>1675</v>
      </c>
      <c r="AR575" s="1">
        <v>15</v>
      </c>
      <c r="AS575" s="1" t="s">
        <v>3370</v>
      </c>
      <c r="AT575" s="1" t="s">
        <v>75</v>
      </c>
      <c r="AU575" s="1" t="s">
        <v>75</v>
      </c>
      <c r="AV575" s="1" t="s">
        <v>88</v>
      </c>
      <c r="AW575" s="1" t="s">
        <v>79</v>
      </c>
      <c r="AX575" s="1" t="s">
        <v>707</v>
      </c>
      <c r="AY575" s="1" t="s">
        <v>3515</v>
      </c>
      <c r="AZ575" s="1" t="s">
        <v>3577</v>
      </c>
      <c r="BA575" s="1">
        <v>64</v>
      </c>
      <c r="BB575" s="1" t="s">
        <v>160</v>
      </c>
      <c r="BC575" s="1" t="s">
        <v>707</v>
      </c>
    </row>
    <row r="576" spans="1:55" ht="18.600000000000001" customHeight="1">
      <c r="A576" s="1" t="s">
        <v>3578</v>
      </c>
      <c r="B576" s="1">
        <v>230022</v>
      </c>
      <c r="C576" s="1" t="s">
        <v>71</v>
      </c>
      <c r="D576" s="3">
        <v>44957</v>
      </c>
      <c r="E576" s="1" t="s">
        <v>2302</v>
      </c>
      <c r="F576" s="1" t="s">
        <v>3579</v>
      </c>
      <c r="G576" s="1" t="s">
        <v>75</v>
      </c>
      <c r="H576" s="1" t="s">
        <v>3473</v>
      </c>
      <c r="I576" s="1" t="s">
        <v>77</v>
      </c>
      <c r="J576" s="1" t="s">
        <v>78</v>
      </c>
      <c r="K576" s="1" t="s">
        <v>78</v>
      </c>
      <c r="L576" s="1" t="s">
        <v>1898</v>
      </c>
      <c r="M576" s="1" t="s">
        <v>1898</v>
      </c>
      <c r="N576" s="34" t="s">
        <v>72</v>
      </c>
      <c r="O576" s="1" t="s">
        <v>3580</v>
      </c>
      <c r="P576" s="1" t="s">
        <v>2307</v>
      </c>
      <c r="Q576" s="1" t="s">
        <v>2307</v>
      </c>
      <c r="R576" s="1" t="s">
        <v>3474</v>
      </c>
      <c r="S576" s="1" t="s">
        <v>152</v>
      </c>
      <c r="T576" s="1" t="s">
        <v>1370</v>
      </c>
      <c r="U576" s="1" t="s">
        <v>153</v>
      </c>
      <c r="V576" s="1" t="s">
        <v>3476</v>
      </c>
      <c r="W576" s="1" t="s">
        <v>126</v>
      </c>
      <c r="X576" s="1">
        <v>27</v>
      </c>
      <c r="Y576" s="1" t="s">
        <v>88</v>
      </c>
      <c r="Z576" s="1">
        <v>4.3</v>
      </c>
      <c r="AA576" s="1" t="s">
        <v>2344</v>
      </c>
      <c r="AB576" s="1" t="s">
        <v>105</v>
      </c>
      <c r="AC576" s="1" t="s">
        <v>91</v>
      </c>
      <c r="AD576" s="1" t="s">
        <v>92</v>
      </c>
      <c r="AE576" s="1" t="s">
        <v>72</v>
      </c>
      <c r="AF576" s="1" t="s">
        <v>72</v>
      </c>
      <c r="AG576" s="1" t="s">
        <v>72</v>
      </c>
      <c r="AH576" s="1" t="s">
        <v>72</v>
      </c>
      <c r="AI576" s="1" t="s">
        <v>72</v>
      </c>
      <c r="AJ576" s="1" t="s">
        <v>72</v>
      </c>
      <c r="AK576" s="50" t="s">
        <v>3581</v>
      </c>
      <c r="AL576" s="1" t="s">
        <v>72</v>
      </c>
      <c r="AM576" s="1" t="s">
        <v>72</v>
      </c>
      <c r="AN576" s="3">
        <v>44957</v>
      </c>
      <c r="AO576" s="1" t="s">
        <v>3582</v>
      </c>
      <c r="AP576" s="1" t="s">
        <v>3582</v>
      </c>
      <c r="AQ576" s="1" t="s">
        <v>1794</v>
      </c>
      <c r="AR576" s="1">
        <v>15</v>
      </c>
      <c r="AS576" s="1" t="s">
        <v>2294</v>
      </c>
      <c r="AT576" s="1" t="s">
        <v>75</v>
      </c>
      <c r="AU576" s="1" t="s">
        <v>75</v>
      </c>
      <c r="AV576" s="1" t="s">
        <v>88</v>
      </c>
      <c r="AW576" s="1" t="s">
        <v>96</v>
      </c>
      <c r="AX576" s="1" t="s">
        <v>72</v>
      </c>
      <c r="AY576" s="1" t="s">
        <v>3532</v>
      </c>
      <c r="AZ576" s="1" t="s">
        <v>3583</v>
      </c>
      <c r="BA576" s="1">
        <v>18</v>
      </c>
      <c r="BB576" s="21" t="s">
        <v>100</v>
      </c>
      <c r="BC576" s="16"/>
    </row>
    <row r="577" spans="1:55" ht="18.600000000000001" customHeight="1">
      <c r="A577" s="1" t="s">
        <v>3584</v>
      </c>
      <c r="B577" s="1">
        <v>230023</v>
      </c>
      <c r="C577" s="1" t="s">
        <v>71</v>
      </c>
      <c r="D577" s="3">
        <v>44959</v>
      </c>
      <c r="E577" s="1" t="s">
        <v>2302</v>
      </c>
      <c r="F577" s="1" t="s">
        <v>3585</v>
      </c>
      <c r="G577" s="1" t="s">
        <v>75</v>
      </c>
      <c r="H577" s="1" t="s">
        <v>2317</v>
      </c>
      <c r="I577" s="1" t="s">
        <v>77</v>
      </c>
      <c r="J577" s="1" t="s">
        <v>78</v>
      </c>
      <c r="K577" s="1" t="s">
        <v>78</v>
      </c>
      <c r="L577" s="1" t="s">
        <v>1898</v>
      </c>
      <c r="M577" s="1" t="s">
        <v>1898</v>
      </c>
      <c r="N577" s="34" t="s">
        <v>72</v>
      </c>
      <c r="O577" s="25" t="s">
        <v>3586</v>
      </c>
      <c r="P577" s="1" t="s">
        <v>2307</v>
      </c>
      <c r="Q577" s="1" t="s">
        <v>2307</v>
      </c>
      <c r="R577" s="1" t="s">
        <v>2308</v>
      </c>
      <c r="S577" s="1" t="s">
        <v>490</v>
      </c>
      <c r="T577" s="1" t="s">
        <v>72</v>
      </c>
      <c r="U577" s="1" t="s">
        <v>491</v>
      </c>
      <c r="V577" s="1" t="s">
        <v>1147</v>
      </c>
      <c r="W577" s="1" t="s">
        <v>87</v>
      </c>
      <c r="X577" s="1">
        <v>51</v>
      </c>
      <c r="Y577" s="1" t="s">
        <v>88</v>
      </c>
      <c r="Z577" s="1">
        <v>4.8</v>
      </c>
      <c r="AA577" s="1" t="s">
        <v>414</v>
      </c>
      <c r="AB577" s="1" t="s">
        <v>90</v>
      </c>
      <c r="AC577" s="1" t="s">
        <v>91</v>
      </c>
      <c r="AD577" s="1" t="s">
        <v>92</v>
      </c>
      <c r="AE577" s="1" t="s">
        <v>72</v>
      </c>
      <c r="AF577" s="1" t="s">
        <v>229</v>
      </c>
      <c r="AG577" s="1">
        <v>1</v>
      </c>
      <c r="AH577" s="21" t="s">
        <v>2635</v>
      </c>
      <c r="AI577" s="1" t="s">
        <v>72</v>
      </c>
      <c r="AJ577" s="1" t="s">
        <v>72</v>
      </c>
      <c r="AK577" s="28" t="s">
        <v>3587</v>
      </c>
      <c r="AL577" s="1" t="s">
        <v>72</v>
      </c>
      <c r="AM577" s="1" t="s">
        <v>72</v>
      </c>
      <c r="AN577" s="3">
        <v>44959</v>
      </c>
      <c r="AO577" s="1" t="s">
        <v>3588</v>
      </c>
      <c r="AP577" s="1" t="s">
        <v>3588</v>
      </c>
      <c r="AQ577" s="1" t="s">
        <v>1675</v>
      </c>
      <c r="AR577" s="1">
        <v>15</v>
      </c>
      <c r="AS577" s="1" t="s">
        <v>3370</v>
      </c>
      <c r="AT577" s="1" t="s">
        <v>75</v>
      </c>
      <c r="AU577" s="1" t="s">
        <v>75</v>
      </c>
      <c r="AV577" s="1" t="s">
        <v>88</v>
      </c>
      <c r="AW577" s="1" t="s">
        <v>96</v>
      </c>
      <c r="AX577" s="1" t="s">
        <v>72</v>
      </c>
      <c r="AY577" s="1" t="s">
        <v>3515</v>
      </c>
      <c r="AZ577" s="1" t="s">
        <v>3516</v>
      </c>
      <c r="BA577" s="1">
        <v>29</v>
      </c>
      <c r="BB577" s="21" t="s">
        <v>100</v>
      </c>
      <c r="BC577" s="16"/>
    </row>
    <row r="578" spans="1:55" ht="18.600000000000001" customHeight="1">
      <c r="A578" s="1" t="s">
        <v>3589</v>
      </c>
      <c r="B578" s="1">
        <v>230024</v>
      </c>
      <c r="C578" s="1" t="s">
        <v>71</v>
      </c>
      <c r="D578" s="3">
        <v>44960</v>
      </c>
      <c r="E578" s="1" t="s">
        <v>1896</v>
      </c>
      <c r="F578" s="1" t="s">
        <v>3590</v>
      </c>
      <c r="G578" s="1" t="s">
        <v>75</v>
      </c>
      <c r="H578" s="1" t="s">
        <v>2597</v>
      </c>
      <c r="I578" s="1" t="s">
        <v>77</v>
      </c>
      <c r="J578" s="1" t="s">
        <v>78</v>
      </c>
      <c r="K578" s="1" t="s">
        <v>78</v>
      </c>
      <c r="L578" s="1" t="s">
        <v>1898</v>
      </c>
      <c r="M578" s="1" t="s">
        <v>1898</v>
      </c>
      <c r="N578" s="34" t="s">
        <v>72</v>
      </c>
      <c r="O578" s="25" t="s">
        <v>3591</v>
      </c>
      <c r="P578" s="1" t="s">
        <v>813</v>
      </c>
      <c r="Q578" s="1" t="s">
        <v>813</v>
      </c>
      <c r="R578" s="1" t="s">
        <v>9057</v>
      </c>
      <c r="S578" s="1" t="s">
        <v>84</v>
      </c>
      <c r="T578" s="1" t="s">
        <v>72</v>
      </c>
      <c r="U578" s="1" t="s">
        <v>3492</v>
      </c>
      <c r="V578" s="1" t="s">
        <v>3592</v>
      </c>
      <c r="W578" s="1" t="s">
        <v>87</v>
      </c>
      <c r="X578" s="1">
        <v>55</v>
      </c>
      <c r="Y578" s="1" t="s">
        <v>88</v>
      </c>
      <c r="Z578" s="1">
        <v>5.0999999999999996</v>
      </c>
      <c r="AA578" s="1" t="s">
        <v>2344</v>
      </c>
      <c r="AB578" s="1" t="s">
        <v>90</v>
      </c>
      <c r="AC578" s="1" t="s">
        <v>91</v>
      </c>
      <c r="AD578" s="1" t="s">
        <v>92</v>
      </c>
      <c r="AE578" s="1" t="s">
        <v>72</v>
      </c>
      <c r="AF578" s="1" t="s">
        <v>217</v>
      </c>
      <c r="AG578" s="1">
        <v>2</v>
      </c>
      <c r="AH578" s="25" t="s">
        <v>2254</v>
      </c>
      <c r="AI578" s="1" t="s">
        <v>72</v>
      </c>
      <c r="AJ578" s="1" t="s">
        <v>72</v>
      </c>
      <c r="AK578" s="1" t="s">
        <v>72</v>
      </c>
      <c r="AL578" s="1" t="s">
        <v>72</v>
      </c>
      <c r="AM578" s="1" t="s">
        <v>72</v>
      </c>
      <c r="AN578" s="3">
        <v>44960</v>
      </c>
      <c r="AO578" s="1" t="s">
        <v>3593</v>
      </c>
      <c r="AP578" s="1" t="s">
        <v>3593</v>
      </c>
      <c r="AQ578" s="1" t="s">
        <v>1675</v>
      </c>
      <c r="AR578" s="1">
        <v>4</v>
      </c>
      <c r="AS578" s="1" t="s">
        <v>3594</v>
      </c>
      <c r="AT578" s="1" t="s">
        <v>75</v>
      </c>
      <c r="AU578" s="1" t="s">
        <v>88</v>
      </c>
      <c r="AV578" s="1" t="s">
        <v>88</v>
      </c>
      <c r="AW578" s="1" t="s">
        <v>96</v>
      </c>
      <c r="AX578" s="1" t="s">
        <v>72</v>
      </c>
      <c r="AY578" s="1" t="s">
        <v>3595</v>
      </c>
      <c r="AZ578" s="1" t="s">
        <v>3596</v>
      </c>
      <c r="BA578" s="1">
        <v>11</v>
      </c>
      <c r="BB578" s="21" t="s">
        <v>100</v>
      </c>
      <c r="BC578" s="16"/>
    </row>
    <row r="579" spans="1:55" ht="18.600000000000001" customHeight="1">
      <c r="A579" s="1" t="s">
        <v>3597</v>
      </c>
      <c r="B579" s="1">
        <v>230025</v>
      </c>
      <c r="C579" s="1" t="s">
        <v>71</v>
      </c>
      <c r="D579" s="3">
        <v>44960</v>
      </c>
      <c r="E579" s="1" t="s">
        <v>2302</v>
      </c>
      <c r="F579" s="1" t="s">
        <v>3598</v>
      </c>
      <c r="G579" s="1" t="s">
        <v>75</v>
      </c>
      <c r="H579" s="1" t="s">
        <v>2597</v>
      </c>
      <c r="I579" s="1" t="s">
        <v>77</v>
      </c>
      <c r="J579" s="1" t="s">
        <v>78</v>
      </c>
      <c r="K579" s="1" t="s">
        <v>78</v>
      </c>
      <c r="L579" s="1" t="s">
        <v>1898</v>
      </c>
      <c r="M579" s="1" t="s">
        <v>1898</v>
      </c>
      <c r="N579" s="34" t="s">
        <v>72</v>
      </c>
      <c r="O579" s="25" t="s">
        <v>1958</v>
      </c>
      <c r="P579" s="1" t="s">
        <v>2307</v>
      </c>
      <c r="Q579" s="1" t="s">
        <v>2307</v>
      </c>
      <c r="R579" s="1" t="s">
        <v>2363</v>
      </c>
      <c r="S579" s="1" t="s">
        <v>84</v>
      </c>
      <c r="T579" s="1" t="s">
        <v>72</v>
      </c>
      <c r="U579" s="1" t="s">
        <v>140</v>
      </c>
      <c r="V579" s="1" t="s">
        <v>141</v>
      </c>
      <c r="W579" s="1" t="s">
        <v>87</v>
      </c>
      <c r="X579" s="1">
        <v>59</v>
      </c>
      <c r="Y579" s="1" t="s">
        <v>88</v>
      </c>
      <c r="Z579" s="1">
        <v>4.5999999999999996</v>
      </c>
      <c r="AA579" s="1" t="s">
        <v>414</v>
      </c>
      <c r="AB579" s="1" t="s">
        <v>90</v>
      </c>
      <c r="AC579" s="1" t="s">
        <v>91</v>
      </c>
      <c r="AD579" s="1" t="s">
        <v>92</v>
      </c>
      <c r="AE579" s="1" t="s">
        <v>72</v>
      </c>
      <c r="AF579" s="1" t="s">
        <v>217</v>
      </c>
      <c r="AG579" s="1">
        <v>2</v>
      </c>
      <c r="AH579" s="1" t="s">
        <v>3599</v>
      </c>
      <c r="AI579" s="1" t="s">
        <v>72</v>
      </c>
      <c r="AJ579" s="1" t="s">
        <v>72</v>
      </c>
      <c r="AK579" s="1" t="s">
        <v>220</v>
      </c>
      <c r="AL579" s="1" t="s">
        <v>72</v>
      </c>
      <c r="AM579" s="1" t="s">
        <v>72</v>
      </c>
      <c r="AN579" s="3">
        <v>44960</v>
      </c>
      <c r="AO579" s="1" t="s">
        <v>3600</v>
      </c>
      <c r="AP579" s="1" t="s">
        <v>3600</v>
      </c>
      <c r="AQ579" s="1" t="s">
        <v>1675</v>
      </c>
      <c r="AR579" s="1">
        <v>4</v>
      </c>
      <c r="AS579" s="1" t="s">
        <v>95</v>
      </c>
      <c r="AT579" s="1" t="s">
        <v>75</v>
      </c>
      <c r="AU579" s="1" t="s">
        <v>88</v>
      </c>
      <c r="AV579" s="1" t="s">
        <v>88</v>
      </c>
      <c r="AW579" s="1" t="s">
        <v>96</v>
      </c>
      <c r="AX579" s="1" t="s">
        <v>72</v>
      </c>
      <c r="AY579" s="1" t="s">
        <v>3429</v>
      </c>
      <c r="AZ579" s="1" t="s">
        <v>3601</v>
      </c>
      <c r="BA579" s="1">
        <v>28</v>
      </c>
      <c r="BB579" s="21" t="s">
        <v>100</v>
      </c>
      <c r="BC579" s="16"/>
    </row>
    <row r="580" spans="1:55" ht="18.600000000000001" customHeight="1">
      <c r="A580" s="1">
        <v>230026</v>
      </c>
      <c r="B580" s="1">
        <v>230026</v>
      </c>
      <c r="C580" s="1" t="s">
        <v>71</v>
      </c>
      <c r="D580" s="3">
        <v>44960</v>
      </c>
      <c r="E580" s="1" t="s">
        <v>1896</v>
      </c>
      <c r="F580" s="1" t="s">
        <v>3602</v>
      </c>
      <c r="G580" s="1" t="s">
        <v>75</v>
      </c>
      <c r="H580" s="1" t="s">
        <v>170</v>
      </c>
      <c r="I580" s="1" t="s">
        <v>473</v>
      </c>
      <c r="J580" s="8" t="s">
        <v>172</v>
      </c>
      <c r="K580" s="1" t="s">
        <v>78</v>
      </c>
      <c r="L580" s="8" t="s">
        <v>1927</v>
      </c>
      <c r="M580" s="8" t="s">
        <v>1927</v>
      </c>
      <c r="N580" s="1" t="s">
        <v>3603</v>
      </c>
      <c r="O580" s="75" t="s">
        <v>72</v>
      </c>
      <c r="P580" s="1" t="s">
        <v>2143</v>
      </c>
      <c r="Q580" s="1" t="s">
        <v>1868</v>
      </c>
      <c r="R580" s="1" t="s">
        <v>9079</v>
      </c>
      <c r="S580" s="1" t="s">
        <v>84</v>
      </c>
      <c r="T580" s="1" t="s">
        <v>72</v>
      </c>
      <c r="U580" s="1" t="s">
        <v>140</v>
      </c>
      <c r="V580" s="1" t="s">
        <v>141</v>
      </c>
      <c r="W580" s="1" t="s">
        <v>87</v>
      </c>
      <c r="X580" s="1">
        <v>60</v>
      </c>
      <c r="Y580" s="1" t="s">
        <v>88</v>
      </c>
      <c r="Z580" s="1">
        <v>4.5</v>
      </c>
      <c r="AA580" s="1" t="s">
        <v>954</v>
      </c>
      <c r="AB580" s="1" t="s">
        <v>90</v>
      </c>
      <c r="AC580" s="1" t="s">
        <v>91</v>
      </c>
      <c r="AD580" s="1" t="s">
        <v>92</v>
      </c>
      <c r="AE580" s="1" t="s">
        <v>72</v>
      </c>
      <c r="AF580" s="1" t="s">
        <v>72</v>
      </c>
      <c r="AG580" s="1" t="s">
        <v>72</v>
      </c>
      <c r="AH580" s="1" t="s">
        <v>72</v>
      </c>
      <c r="AI580" s="1" t="s">
        <v>72</v>
      </c>
      <c r="AJ580" s="1" t="s">
        <v>72</v>
      </c>
      <c r="AK580" s="1" t="s">
        <v>72</v>
      </c>
      <c r="AL580" s="1" t="s">
        <v>72</v>
      </c>
      <c r="AM580" s="1" t="s">
        <v>72</v>
      </c>
      <c r="AN580" s="3">
        <v>44960</v>
      </c>
      <c r="AO580" s="1" t="s">
        <v>3604</v>
      </c>
      <c r="AP580" s="1" t="s">
        <v>3604</v>
      </c>
      <c r="AQ580" s="1" t="s">
        <v>72</v>
      </c>
      <c r="AR580" s="1">
        <v>4</v>
      </c>
      <c r="AS580" s="1" t="s">
        <v>3446</v>
      </c>
      <c r="AT580" s="1" t="s">
        <v>88</v>
      </c>
      <c r="AU580" s="1" t="s">
        <v>88</v>
      </c>
      <c r="AV580" s="1" t="s">
        <v>88</v>
      </c>
      <c r="AW580" s="1" t="s">
        <v>79</v>
      </c>
      <c r="AX580" s="1" t="s">
        <v>2154</v>
      </c>
      <c r="AY580" s="1" t="s">
        <v>72</v>
      </c>
      <c r="AZ580" s="1" t="s">
        <v>3605</v>
      </c>
      <c r="BA580" s="1" t="s">
        <v>72</v>
      </c>
      <c r="BB580" s="1" t="s">
        <v>160</v>
      </c>
      <c r="BC580" s="16"/>
    </row>
    <row r="581" spans="1:55" ht="18.600000000000001" customHeight="1">
      <c r="A581" s="1" t="s">
        <v>3606</v>
      </c>
      <c r="B581" s="1">
        <v>230027</v>
      </c>
      <c r="C581" s="1" t="s">
        <v>71</v>
      </c>
      <c r="D581" s="3">
        <v>44960</v>
      </c>
      <c r="E581" s="1" t="s">
        <v>1896</v>
      </c>
      <c r="F581" s="1" t="s">
        <v>3607</v>
      </c>
      <c r="G581" s="1" t="s">
        <v>75</v>
      </c>
      <c r="H581" s="1" t="s">
        <v>3608</v>
      </c>
      <c r="I581" s="1" t="s">
        <v>77</v>
      </c>
      <c r="J581" s="1" t="s">
        <v>78</v>
      </c>
      <c r="K581" s="1" t="s">
        <v>78</v>
      </c>
      <c r="L581" s="8" t="s">
        <v>1898</v>
      </c>
      <c r="M581" s="8" t="s">
        <v>1927</v>
      </c>
      <c r="N581" s="1" t="s">
        <v>3609</v>
      </c>
      <c r="O581" s="8" t="s">
        <v>707</v>
      </c>
      <c r="P581" s="1" t="s">
        <v>2143</v>
      </c>
      <c r="Q581" s="1" t="s">
        <v>1868</v>
      </c>
      <c r="R581" s="1" t="s">
        <v>9079</v>
      </c>
      <c r="S581" s="1" t="s">
        <v>152</v>
      </c>
      <c r="T581" s="1" t="s">
        <v>1370</v>
      </c>
      <c r="U581" s="1" t="s">
        <v>153</v>
      </c>
      <c r="V581" s="1" t="s">
        <v>153</v>
      </c>
      <c r="W581" s="1" t="s">
        <v>126</v>
      </c>
      <c r="X581" s="1">
        <v>26</v>
      </c>
      <c r="Y581" s="1" t="s">
        <v>88</v>
      </c>
      <c r="Z581" s="1">
        <v>4.5</v>
      </c>
      <c r="AA581" s="1" t="s">
        <v>954</v>
      </c>
      <c r="AB581" s="1" t="s">
        <v>90</v>
      </c>
      <c r="AC581" s="1" t="s">
        <v>91</v>
      </c>
      <c r="AD581" s="1" t="s">
        <v>92</v>
      </c>
      <c r="AE581" s="1" t="s">
        <v>72</v>
      </c>
      <c r="AF581" s="1" t="s">
        <v>72</v>
      </c>
      <c r="AG581" s="1" t="s">
        <v>72</v>
      </c>
      <c r="AH581" s="1" t="s">
        <v>72</v>
      </c>
      <c r="AI581" s="1" t="s">
        <v>72</v>
      </c>
      <c r="AJ581" s="1" t="s">
        <v>72</v>
      </c>
      <c r="AK581" s="1" t="s">
        <v>72</v>
      </c>
      <c r="AL581" s="1" t="s">
        <v>72</v>
      </c>
      <c r="AM581" s="1" t="s">
        <v>72</v>
      </c>
      <c r="AN581" s="3">
        <v>44960</v>
      </c>
      <c r="AO581" s="1" t="s">
        <v>3610</v>
      </c>
      <c r="AP581" s="1" t="s">
        <v>3610</v>
      </c>
      <c r="AQ581" s="1" t="s">
        <v>1794</v>
      </c>
      <c r="AR581" s="1">
        <v>4</v>
      </c>
      <c r="AS581" s="1" t="s">
        <v>3446</v>
      </c>
      <c r="AT581" s="1" t="s">
        <v>75</v>
      </c>
      <c r="AU581" s="1" t="s">
        <v>88</v>
      </c>
      <c r="AV581" s="1" t="s">
        <v>88</v>
      </c>
      <c r="AW581" s="1" t="s">
        <v>79</v>
      </c>
      <c r="AX581" s="1" t="s">
        <v>707</v>
      </c>
      <c r="AY581" s="1" t="s">
        <v>3611</v>
      </c>
      <c r="AZ581" s="1" t="s">
        <v>3612</v>
      </c>
      <c r="BA581" s="1">
        <v>42</v>
      </c>
      <c r="BB581" s="1" t="s">
        <v>160</v>
      </c>
      <c r="BC581" s="1" t="s">
        <v>707</v>
      </c>
    </row>
    <row r="582" spans="1:55" ht="18.600000000000001" customHeight="1">
      <c r="A582" s="1" t="s">
        <v>3613</v>
      </c>
      <c r="B582" s="1">
        <v>230028</v>
      </c>
      <c r="C582" s="1" t="s">
        <v>71</v>
      </c>
      <c r="D582" s="3">
        <v>44963</v>
      </c>
      <c r="E582" s="1" t="s">
        <v>1896</v>
      </c>
      <c r="F582" s="1" t="s">
        <v>3614</v>
      </c>
      <c r="G582" s="1" t="s">
        <v>75</v>
      </c>
      <c r="H582" s="1" t="s">
        <v>2597</v>
      </c>
      <c r="I582" s="1" t="s">
        <v>77</v>
      </c>
      <c r="J582" s="1" t="s">
        <v>78</v>
      </c>
      <c r="K582" s="1" t="s">
        <v>78</v>
      </c>
      <c r="L582" s="1" t="s">
        <v>1898</v>
      </c>
      <c r="M582" s="1" t="s">
        <v>1898</v>
      </c>
      <c r="N582" s="34" t="s">
        <v>72</v>
      </c>
      <c r="O582" s="1" t="s">
        <v>3615</v>
      </c>
      <c r="P582" s="1" t="s">
        <v>813</v>
      </c>
      <c r="Q582" s="1" t="s">
        <v>813</v>
      </c>
      <c r="R582" s="1" t="s">
        <v>9057</v>
      </c>
      <c r="S582" s="1" t="s">
        <v>84</v>
      </c>
      <c r="T582" s="1" t="s">
        <v>72</v>
      </c>
      <c r="U582" s="1" t="s">
        <v>140</v>
      </c>
      <c r="V582" s="1" t="s">
        <v>181</v>
      </c>
      <c r="W582" s="1" t="s">
        <v>126</v>
      </c>
      <c r="X582" s="1">
        <v>34</v>
      </c>
      <c r="Y582" s="1" t="s">
        <v>88</v>
      </c>
      <c r="Z582" s="1">
        <v>4.5999999999999996</v>
      </c>
      <c r="AA582" s="1" t="s">
        <v>2344</v>
      </c>
      <c r="AB582" s="1" t="s">
        <v>90</v>
      </c>
      <c r="AC582" s="1" t="s">
        <v>91</v>
      </c>
      <c r="AD582" s="1" t="s">
        <v>92</v>
      </c>
      <c r="AE582" s="1" t="s">
        <v>72</v>
      </c>
      <c r="AF582" s="1" t="s">
        <v>217</v>
      </c>
      <c r="AG582" s="1">
        <v>2</v>
      </c>
      <c r="AH582" s="25" t="s">
        <v>1374</v>
      </c>
      <c r="AI582" s="1" t="s">
        <v>72</v>
      </c>
      <c r="AJ582" s="1" t="s">
        <v>72</v>
      </c>
      <c r="AK582" s="1" t="s">
        <v>72</v>
      </c>
      <c r="AL582" s="1" t="s">
        <v>72</v>
      </c>
      <c r="AM582" s="1" t="s">
        <v>72</v>
      </c>
      <c r="AN582" s="3">
        <v>44963</v>
      </c>
      <c r="AO582" s="1" t="s">
        <v>3616</v>
      </c>
      <c r="AP582" s="1" t="s">
        <v>3616</v>
      </c>
      <c r="AQ582" s="1" t="s">
        <v>1675</v>
      </c>
      <c r="AR582" s="1">
        <v>4</v>
      </c>
      <c r="AS582" s="1" t="s">
        <v>72</v>
      </c>
      <c r="AT582" s="1" t="s">
        <v>75</v>
      </c>
      <c r="AU582" s="1" t="s">
        <v>75</v>
      </c>
      <c r="AV582" s="1" t="s">
        <v>88</v>
      </c>
      <c r="AW582" s="1" t="s">
        <v>96</v>
      </c>
      <c r="AX582" s="1" t="s">
        <v>72</v>
      </c>
      <c r="AY582" s="1" t="s">
        <v>3617</v>
      </c>
      <c r="AZ582" s="1" t="s">
        <v>3618</v>
      </c>
      <c r="BA582" s="1">
        <v>35</v>
      </c>
      <c r="BB582" s="21" t="s">
        <v>100</v>
      </c>
      <c r="BC582" s="16"/>
    </row>
    <row r="583" spans="1:55" ht="18.600000000000001" customHeight="1">
      <c r="A583" s="1" t="s">
        <v>3629</v>
      </c>
      <c r="B583" s="1">
        <v>230030</v>
      </c>
      <c r="C583" s="1" t="s">
        <v>71</v>
      </c>
      <c r="D583" s="3">
        <v>44963</v>
      </c>
      <c r="E583" s="1" t="s">
        <v>1896</v>
      </c>
      <c r="F583" s="1" t="s">
        <v>3630</v>
      </c>
      <c r="G583" s="1" t="s">
        <v>75</v>
      </c>
      <c r="H583" s="1" t="s">
        <v>2597</v>
      </c>
      <c r="I583" s="1" t="s">
        <v>77</v>
      </c>
      <c r="J583" s="1" t="s">
        <v>78</v>
      </c>
      <c r="K583" s="1" t="s">
        <v>78</v>
      </c>
      <c r="L583" s="1" t="s">
        <v>1898</v>
      </c>
      <c r="M583" s="1" t="s">
        <v>1898</v>
      </c>
      <c r="N583" s="34" t="s">
        <v>72</v>
      </c>
      <c r="O583" s="25" t="s">
        <v>3631</v>
      </c>
      <c r="P583" s="1" t="s">
        <v>83</v>
      </c>
      <c r="Q583" s="1" t="s">
        <v>123</v>
      </c>
      <c r="R583" s="1" t="s">
        <v>9043</v>
      </c>
      <c r="S583" s="1" t="s">
        <v>84</v>
      </c>
      <c r="T583" s="1" t="s">
        <v>72</v>
      </c>
      <c r="U583" s="1" t="s">
        <v>196</v>
      </c>
      <c r="V583" s="1" t="s">
        <v>228</v>
      </c>
      <c r="W583" s="1" t="s">
        <v>126</v>
      </c>
      <c r="X583" s="1">
        <v>50</v>
      </c>
      <c r="Y583" s="1" t="s">
        <v>88</v>
      </c>
      <c r="Z583" s="1">
        <v>4.8</v>
      </c>
      <c r="AA583" s="1" t="s">
        <v>414</v>
      </c>
      <c r="AB583" s="1" t="s">
        <v>90</v>
      </c>
      <c r="AC583" s="1" t="s">
        <v>91</v>
      </c>
      <c r="AD583" s="1" t="s">
        <v>92</v>
      </c>
      <c r="AE583" s="1" t="s">
        <v>72</v>
      </c>
      <c r="AF583" s="1" t="s">
        <v>72</v>
      </c>
      <c r="AG583" s="1" t="s">
        <v>72</v>
      </c>
      <c r="AH583" s="1" t="s">
        <v>72</v>
      </c>
      <c r="AI583" s="1" t="s">
        <v>72</v>
      </c>
      <c r="AJ583" s="1" t="s">
        <v>72</v>
      </c>
      <c r="AK583" s="1" t="s">
        <v>72</v>
      </c>
      <c r="AL583" s="1" t="s">
        <v>72</v>
      </c>
      <c r="AM583" s="1" t="s">
        <v>72</v>
      </c>
      <c r="AN583" s="3">
        <v>44964</v>
      </c>
      <c r="AO583" s="1" t="s">
        <v>3632</v>
      </c>
      <c r="AP583" s="1" t="s">
        <v>3632</v>
      </c>
      <c r="AQ583" s="1" t="s">
        <v>1675</v>
      </c>
      <c r="AR583" s="1">
        <v>4</v>
      </c>
      <c r="AS583" s="1" t="s">
        <v>2294</v>
      </c>
      <c r="AT583" s="1" t="s">
        <v>75</v>
      </c>
      <c r="AU583" s="1" t="s">
        <v>75</v>
      </c>
      <c r="AV583" s="1" t="s">
        <v>88</v>
      </c>
      <c r="AW583" s="1" t="s">
        <v>96</v>
      </c>
      <c r="AX583" s="1" t="s">
        <v>72</v>
      </c>
      <c r="AY583" s="1" t="s">
        <v>3429</v>
      </c>
      <c r="AZ583" s="1" t="s">
        <v>3633</v>
      </c>
      <c r="BA583" s="1">
        <v>42</v>
      </c>
      <c r="BB583" s="21" t="s">
        <v>100</v>
      </c>
      <c r="BC583" s="16"/>
    </row>
    <row r="584" spans="1:55" ht="18.600000000000001" customHeight="1">
      <c r="A584" s="1" t="s">
        <v>3622</v>
      </c>
      <c r="B584" s="1">
        <v>230029</v>
      </c>
      <c r="C584" s="1" t="s">
        <v>71</v>
      </c>
      <c r="D584" s="3">
        <v>44963</v>
      </c>
      <c r="E584" s="1" t="s">
        <v>1896</v>
      </c>
      <c r="F584" s="1" t="s">
        <v>3623</v>
      </c>
      <c r="G584" s="1" t="s">
        <v>75</v>
      </c>
      <c r="H584" s="1" t="s">
        <v>3624</v>
      </c>
      <c r="I584" s="1" t="s">
        <v>77</v>
      </c>
      <c r="J584" s="1" t="s">
        <v>78</v>
      </c>
      <c r="K584" s="1" t="s">
        <v>78</v>
      </c>
      <c r="L584" s="1" t="s">
        <v>139</v>
      </c>
      <c r="M584" s="1" t="s">
        <v>1898</v>
      </c>
      <c r="N584" s="34" t="s">
        <v>72</v>
      </c>
      <c r="O584" s="1" t="s">
        <v>3625</v>
      </c>
      <c r="P584" s="1" t="s">
        <v>2143</v>
      </c>
      <c r="Q584" s="1" t="s">
        <v>1868</v>
      </c>
      <c r="R584" s="1" t="s">
        <v>9079</v>
      </c>
      <c r="S584" s="1" t="s">
        <v>152</v>
      </c>
      <c r="T584" s="1" t="s">
        <v>1370</v>
      </c>
      <c r="U584" s="1" t="s">
        <v>153</v>
      </c>
      <c r="V584" s="1" t="s">
        <v>3626</v>
      </c>
      <c r="W584" s="1" t="s">
        <v>126</v>
      </c>
      <c r="X584" s="1">
        <v>46</v>
      </c>
      <c r="Y584" s="1" t="s">
        <v>88</v>
      </c>
      <c r="Z584" s="1">
        <v>4.2</v>
      </c>
      <c r="AA584" s="1" t="s">
        <v>954</v>
      </c>
      <c r="AB584" s="1" t="s">
        <v>90</v>
      </c>
      <c r="AC584" s="1" t="s">
        <v>91</v>
      </c>
      <c r="AD584" s="1" t="s">
        <v>92</v>
      </c>
      <c r="AE584" s="1" t="s">
        <v>72</v>
      </c>
      <c r="AF584" s="1" t="s">
        <v>72</v>
      </c>
      <c r="AG584" s="1" t="s">
        <v>72</v>
      </c>
      <c r="AH584" s="1" t="s">
        <v>72</v>
      </c>
      <c r="AI584" s="1" t="s">
        <v>72</v>
      </c>
      <c r="AJ584" s="1" t="s">
        <v>72</v>
      </c>
      <c r="AK584" s="1" t="s">
        <v>72</v>
      </c>
      <c r="AL584" s="1" t="s">
        <v>72</v>
      </c>
      <c r="AM584" s="1" t="s">
        <v>72</v>
      </c>
      <c r="AN584" s="3">
        <v>44963</v>
      </c>
      <c r="AO584" s="1" t="s">
        <v>3627</v>
      </c>
      <c r="AP584" s="1" t="s">
        <v>3627</v>
      </c>
      <c r="AQ584" s="1" t="s">
        <v>1794</v>
      </c>
      <c r="AR584" s="1">
        <v>4</v>
      </c>
      <c r="AS584" s="1" t="s">
        <v>2694</v>
      </c>
      <c r="AT584" s="1" t="s">
        <v>75</v>
      </c>
      <c r="AU584" s="1" t="s">
        <v>88</v>
      </c>
      <c r="AV584" s="1" t="s">
        <v>88</v>
      </c>
      <c r="AW584" s="1" t="s">
        <v>96</v>
      </c>
      <c r="AX584" s="1" t="s">
        <v>72</v>
      </c>
      <c r="AY584" s="1" t="s">
        <v>3611</v>
      </c>
      <c r="AZ584" s="1" t="s">
        <v>3628</v>
      </c>
      <c r="BA584" s="1">
        <v>56</v>
      </c>
      <c r="BB584" s="21" t="s">
        <v>100</v>
      </c>
      <c r="BC584" s="16"/>
    </row>
    <row r="585" spans="1:55" ht="18.600000000000001" customHeight="1">
      <c r="A585" s="1" t="s">
        <v>3662</v>
      </c>
      <c r="B585" s="1">
        <v>230035</v>
      </c>
      <c r="C585" s="1" t="s">
        <v>71</v>
      </c>
      <c r="D585" s="3">
        <v>44965</v>
      </c>
      <c r="E585" s="1" t="s">
        <v>1896</v>
      </c>
      <c r="F585" s="1" t="s">
        <v>3663</v>
      </c>
      <c r="G585" s="1" t="s">
        <v>75</v>
      </c>
      <c r="H585" s="1" t="s">
        <v>2597</v>
      </c>
      <c r="I585" s="1" t="s">
        <v>77</v>
      </c>
      <c r="J585" s="1" t="s">
        <v>78</v>
      </c>
      <c r="K585" s="1" t="s">
        <v>78</v>
      </c>
      <c r="L585" s="1" t="s">
        <v>1898</v>
      </c>
      <c r="M585" s="1" t="s">
        <v>1898</v>
      </c>
      <c r="N585" s="34" t="s">
        <v>72</v>
      </c>
      <c r="O585" s="25" t="s">
        <v>1937</v>
      </c>
      <c r="P585" s="1" t="s">
        <v>83</v>
      </c>
      <c r="Q585" s="1" t="s">
        <v>123</v>
      </c>
      <c r="R585" s="1" t="s">
        <v>9043</v>
      </c>
      <c r="S585" s="1" t="s">
        <v>84</v>
      </c>
      <c r="T585" s="1" t="s">
        <v>72</v>
      </c>
      <c r="U585" s="1" t="s">
        <v>104</v>
      </c>
      <c r="V585" s="1" t="s">
        <v>3313</v>
      </c>
      <c r="W585" s="1" t="s">
        <v>126</v>
      </c>
      <c r="X585" s="1">
        <v>60</v>
      </c>
      <c r="Y585" s="1" t="s">
        <v>88</v>
      </c>
      <c r="Z585" s="1">
        <v>4.3</v>
      </c>
      <c r="AA585" s="1" t="s">
        <v>2344</v>
      </c>
      <c r="AB585" s="1" t="s">
        <v>90</v>
      </c>
      <c r="AC585" s="1" t="s">
        <v>91</v>
      </c>
      <c r="AD585" s="1" t="s">
        <v>92</v>
      </c>
      <c r="AE585" s="1" t="s">
        <v>72</v>
      </c>
      <c r="AF585" s="1" t="s">
        <v>72</v>
      </c>
      <c r="AG585" s="1" t="s">
        <v>72</v>
      </c>
      <c r="AH585" s="1" t="s">
        <v>72</v>
      </c>
      <c r="AI585" s="1" t="s">
        <v>72</v>
      </c>
      <c r="AJ585" s="1" t="s">
        <v>72</v>
      </c>
      <c r="AK585" s="1" t="s">
        <v>72</v>
      </c>
      <c r="AL585" s="1" t="s">
        <v>72</v>
      </c>
      <c r="AM585" s="1" t="s">
        <v>72</v>
      </c>
      <c r="AN585" s="3">
        <v>44965</v>
      </c>
      <c r="AO585" s="1" t="s">
        <v>3664</v>
      </c>
      <c r="AP585" s="1" t="s">
        <v>3664</v>
      </c>
      <c r="AQ585" s="1" t="s">
        <v>1675</v>
      </c>
      <c r="AR585" s="1">
        <v>4</v>
      </c>
      <c r="AS585" s="1" t="s">
        <v>3446</v>
      </c>
      <c r="AT585" s="1" t="s">
        <v>75</v>
      </c>
      <c r="AU585" s="1" t="s">
        <v>88</v>
      </c>
      <c r="AV585" s="1" t="s">
        <v>88</v>
      </c>
      <c r="AW585" s="1" t="s">
        <v>96</v>
      </c>
      <c r="AX585" s="1" t="s">
        <v>72</v>
      </c>
      <c r="AY585" s="1" t="s">
        <v>3429</v>
      </c>
      <c r="AZ585" s="1" t="s">
        <v>3665</v>
      </c>
      <c r="BA585" s="1">
        <v>36</v>
      </c>
      <c r="BB585" s="21" t="s">
        <v>100</v>
      </c>
      <c r="BC585" s="16"/>
    </row>
    <row r="586" spans="1:55" ht="18.600000000000001" customHeight="1">
      <c r="A586" s="1" t="s">
        <v>3638</v>
      </c>
      <c r="B586" s="1">
        <v>230031</v>
      </c>
      <c r="C586" s="1" t="s">
        <v>71</v>
      </c>
      <c r="D586" s="3">
        <v>44965</v>
      </c>
      <c r="E586" s="1" t="s">
        <v>2302</v>
      </c>
      <c r="F586" s="1" t="s">
        <v>3639</v>
      </c>
      <c r="G586" s="1" t="s">
        <v>75</v>
      </c>
      <c r="H586" s="1" t="s">
        <v>208</v>
      </c>
      <c r="I586" s="1" t="s">
        <v>77</v>
      </c>
      <c r="J586" s="1" t="s">
        <v>78</v>
      </c>
      <c r="K586" s="1" t="s">
        <v>78</v>
      </c>
      <c r="L586" s="1" t="s">
        <v>1898</v>
      </c>
      <c r="M586" s="1" t="s">
        <v>1927</v>
      </c>
      <c r="N586" s="34" t="s">
        <v>72</v>
      </c>
      <c r="O586" s="8" t="s">
        <v>707</v>
      </c>
      <c r="P586" s="1" t="s">
        <v>2307</v>
      </c>
      <c r="Q586" s="1" t="s">
        <v>2307</v>
      </c>
      <c r="R586" s="1" t="s">
        <v>2926</v>
      </c>
      <c r="S586" s="1" t="s">
        <v>291</v>
      </c>
      <c r="T586" s="1" t="s">
        <v>72</v>
      </c>
      <c r="U586" s="1" t="s">
        <v>292</v>
      </c>
      <c r="V586" s="1" t="s">
        <v>3420</v>
      </c>
      <c r="W586" s="1" t="s">
        <v>126</v>
      </c>
      <c r="X586" s="1">
        <v>47</v>
      </c>
      <c r="Y586" s="1" t="s">
        <v>88</v>
      </c>
      <c r="Z586" s="1">
        <v>6.2</v>
      </c>
      <c r="AA586" s="1" t="s">
        <v>414</v>
      </c>
      <c r="AB586" s="1" t="s">
        <v>90</v>
      </c>
      <c r="AC586" s="1" t="s">
        <v>91</v>
      </c>
      <c r="AD586" s="1" t="s">
        <v>92</v>
      </c>
      <c r="AE586" s="1" t="s">
        <v>72</v>
      </c>
      <c r="AF586" s="1" t="s">
        <v>72</v>
      </c>
      <c r="AG586" s="1" t="s">
        <v>72</v>
      </c>
      <c r="AH586" s="1" t="s">
        <v>72</v>
      </c>
      <c r="AI586" s="1" t="s">
        <v>72</v>
      </c>
      <c r="AJ586" s="1" t="s">
        <v>72</v>
      </c>
      <c r="AK586" s="51" t="s">
        <v>3640</v>
      </c>
      <c r="AL586" s="1" t="s">
        <v>72</v>
      </c>
      <c r="AM586" s="1" t="s">
        <v>72</v>
      </c>
      <c r="AN586" s="3">
        <v>44965</v>
      </c>
      <c r="AO586" s="1" t="s">
        <v>3641</v>
      </c>
      <c r="AP586" s="1" t="s">
        <v>3641</v>
      </c>
      <c r="AQ586" s="1" t="s">
        <v>1794</v>
      </c>
      <c r="AR586" s="1">
        <v>4</v>
      </c>
      <c r="AS586" s="1" t="s">
        <v>2694</v>
      </c>
      <c r="AT586" s="1" t="s">
        <v>75</v>
      </c>
      <c r="AU586" s="1" t="s">
        <v>75</v>
      </c>
      <c r="AV586" s="1" t="s">
        <v>88</v>
      </c>
      <c r="AW586" s="1" t="s">
        <v>96</v>
      </c>
      <c r="AX586" s="1" t="s">
        <v>72</v>
      </c>
      <c r="AY586" s="1" t="s">
        <v>3642</v>
      </c>
      <c r="AZ586" s="1" t="s">
        <v>3643</v>
      </c>
      <c r="BA586" s="1">
        <v>57</v>
      </c>
      <c r="BB586" s="1" t="s">
        <v>160</v>
      </c>
      <c r="BC586" s="1" t="s">
        <v>3644</v>
      </c>
    </row>
    <row r="587" spans="1:55" ht="18.600000000000001" customHeight="1">
      <c r="A587" s="1" t="s">
        <v>3645</v>
      </c>
      <c r="B587" s="1">
        <v>230032</v>
      </c>
      <c r="C587" s="1" t="s">
        <v>71</v>
      </c>
      <c r="D587" s="3">
        <v>44965</v>
      </c>
      <c r="E587" s="1" t="s">
        <v>1896</v>
      </c>
      <c r="F587" s="1" t="s">
        <v>3646</v>
      </c>
      <c r="G587" s="1" t="s">
        <v>75</v>
      </c>
      <c r="H587" s="1" t="s">
        <v>2597</v>
      </c>
      <c r="I587" s="1" t="s">
        <v>77</v>
      </c>
      <c r="J587" s="1" t="s">
        <v>78</v>
      </c>
      <c r="K587" s="1" t="s">
        <v>78</v>
      </c>
      <c r="L587" s="1" t="s">
        <v>1898</v>
      </c>
      <c r="M587" s="1" t="s">
        <v>1898</v>
      </c>
      <c r="N587" s="34" t="s">
        <v>72</v>
      </c>
      <c r="O587" s="25" t="s">
        <v>3647</v>
      </c>
      <c r="P587" s="1" t="s">
        <v>813</v>
      </c>
      <c r="Q587" s="1" t="s">
        <v>813</v>
      </c>
      <c r="R587" s="1" t="s">
        <v>9057</v>
      </c>
      <c r="S587" s="1" t="s">
        <v>84</v>
      </c>
      <c r="T587" s="1" t="s">
        <v>72</v>
      </c>
      <c r="U587" s="1" t="s">
        <v>140</v>
      </c>
      <c r="V587" s="1" t="s">
        <v>141</v>
      </c>
      <c r="W587" s="1" t="s">
        <v>126</v>
      </c>
      <c r="X587" s="1">
        <v>72</v>
      </c>
      <c r="Y587" s="1" t="s">
        <v>88</v>
      </c>
      <c r="Z587" s="1">
        <v>5.0999999999999996</v>
      </c>
      <c r="AA587" s="1" t="s">
        <v>2344</v>
      </c>
      <c r="AB587" s="1" t="s">
        <v>90</v>
      </c>
      <c r="AC587" s="1" t="s">
        <v>91</v>
      </c>
      <c r="AD587" s="1" t="s">
        <v>92</v>
      </c>
      <c r="AE587" s="1" t="s">
        <v>72</v>
      </c>
      <c r="AF587" s="1" t="s">
        <v>254</v>
      </c>
      <c r="AG587" s="1">
        <v>1</v>
      </c>
      <c r="AH587" s="25" t="s">
        <v>1322</v>
      </c>
      <c r="AI587" s="1" t="s">
        <v>72</v>
      </c>
      <c r="AJ587" s="1" t="s">
        <v>72</v>
      </c>
      <c r="AK587" s="1" t="s">
        <v>72</v>
      </c>
      <c r="AL587" s="1" t="s">
        <v>72</v>
      </c>
      <c r="AM587" s="1" t="s">
        <v>72</v>
      </c>
      <c r="AN587" s="3">
        <v>44965</v>
      </c>
      <c r="AO587" s="1" t="s">
        <v>3648</v>
      </c>
      <c r="AP587" s="1" t="s">
        <v>3648</v>
      </c>
      <c r="AQ587" s="1" t="s">
        <v>1675</v>
      </c>
      <c r="AR587" s="1">
        <v>4</v>
      </c>
      <c r="AS587" s="1" t="s">
        <v>3446</v>
      </c>
      <c r="AT587" s="1" t="s">
        <v>75</v>
      </c>
      <c r="AU587" s="1" t="s">
        <v>88</v>
      </c>
      <c r="AV587" s="1" t="s">
        <v>88</v>
      </c>
      <c r="AW587" s="1" t="s">
        <v>96</v>
      </c>
      <c r="AX587" s="1" t="s">
        <v>72</v>
      </c>
      <c r="AY587" s="1" t="s">
        <v>3429</v>
      </c>
      <c r="AZ587" s="1" t="s">
        <v>3649</v>
      </c>
      <c r="BA587" s="1">
        <v>36</v>
      </c>
      <c r="BB587" s="21" t="s">
        <v>100</v>
      </c>
      <c r="BC587" s="16"/>
    </row>
    <row r="588" spans="1:55" ht="18.600000000000001" customHeight="1">
      <c r="A588" s="1" t="s">
        <v>3650</v>
      </c>
      <c r="B588" s="1">
        <v>230033</v>
      </c>
      <c r="C588" s="1" t="s">
        <v>71</v>
      </c>
      <c r="D588" s="3">
        <v>44965</v>
      </c>
      <c r="E588" s="1" t="s">
        <v>1896</v>
      </c>
      <c r="F588" s="1" t="s">
        <v>3651</v>
      </c>
      <c r="G588" s="1" t="s">
        <v>75</v>
      </c>
      <c r="H588" s="1" t="s">
        <v>2597</v>
      </c>
      <c r="I588" s="1" t="s">
        <v>77</v>
      </c>
      <c r="J588" s="1" t="s">
        <v>78</v>
      </c>
      <c r="K588" s="1" t="s">
        <v>78</v>
      </c>
      <c r="L588" s="1" t="s">
        <v>1898</v>
      </c>
      <c r="M588" s="1" t="s">
        <v>1898</v>
      </c>
      <c r="N588" s="34" t="s">
        <v>72</v>
      </c>
      <c r="O588" s="25" t="s">
        <v>3652</v>
      </c>
      <c r="P588" s="1" t="s">
        <v>2143</v>
      </c>
      <c r="Q588" s="1" t="s">
        <v>1868</v>
      </c>
      <c r="R588" s="1" t="s">
        <v>9079</v>
      </c>
      <c r="S588" s="1" t="s">
        <v>84</v>
      </c>
      <c r="T588" s="1" t="s">
        <v>72</v>
      </c>
      <c r="U588" s="1" t="s">
        <v>104</v>
      </c>
      <c r="V588" s="1" t="s">
        <v>3653</v>
      </c>
      <c r="W588" s="1" t="s">
        <v>87</v>
      </c>
      <c r="X588" s="1">
        <v>77</v>
      </c>
      <c r="Y588" s="1" t="s">
        <v>88</v>
      </c>
      <c r="Z588" s="1">
        <v>5.5</v>
      </c>
      <c r="AA588" s="1" t="s">
        <v>954</v>
      </c>
      <c r="AB588" s="1" t="s">
        <v>90</v>
      </c>
      <c r="AC588" s="1" t="s">
        <v>91</v>
      </c>
      <c r="AD588" s="1" t="s">
        <v>92</v>
      </c>
      <c r="AE588" s="1" t="s">
        <v>72</v>
      </c>
      <c r="AF588" s="1" t="s">
        <v>72</v>
      </c>
      <c r="AG588" s="1" t="s">
        <v>72</v>
      </c>
      <c r="AH588" s="1" t="s">
        <v>72</v>
      </c>
      <c r="AI588" s="1" t="s">
        <v>72</v>
      </c>
      <c r="AJ588" s="1" t="s">
        <v>72</v>
      </c>
      <c r="AK588" s="1" t="s">
        <v>72</v>
      </c>
      <c r="AL588" s="1" t="s">
        <v>72</v>
      </c>
      <c r="AM588" s="1" t="s">
        <v>72</v>
      </c>
      <c r="AN588" s="3">
        <v>44965</v>
      </c>
      <c r="AO588" s="1" t="s">
        <v>3654</v>
      </c>
      <c r="AP588" s="1" t="s">
        <v>3654</v>
      </c>
      <c r="AQ588" s="1" t="s">
        <v>1675</v>
      </c>
      <c r="AR588" s="1">
        <v>4</v>
      </c>
      <c r="AS588" s="1" t="s">
        <v>3370</v>
      </c>
      <c r="AT588" s="1" t="s">
        <v>75</v>
      </c>
      <c r="AU588" s="1" t="s">
        <v>75</v>
      </c>
      <c r="AV588" s="1" t="s">
        <v>88</v>
      </c>
      <c r="AW588" s="1" t="s">
        <v>96</v>
      </c>
      <c r="AX588" s="1" t="s">
        <v>72</v>
      </c>
      <c r="AY588" s="1" t="s">
        <v>3595</v>
      </c>
      <c r="AZ588" s="1" t="s">
        <v>3655</v>
      </c>
      <c r="BA588" s="1">
        <v>15</v>
      </c>
      <c r="BB588" s="21" t="s">
        <v>100</v>
      </c>
      <c r="BC588" s="16"/>
    </row>
    <row r="589" spans="1:55" ht="18.600000000000001" customHeight="1">
      <c r="A589" s="1" t="s">
        <v>3656</v>
      </c>
      <c r="B589" s="1">
        <v>230034</v>
      </c>
      <c r="C589" s="1" t="s">
        <v>71</v>
      </c>
      <c r="D589" s="3">
        <v>44965</v>
      </c>
      <c r="E589" s="1" t="s">
        <v>1896</v>
      </c>
      <c r="F589" s="1" t="s">
        <v>3657</v>
      </c>
      <c r="G589" s="1" t="s">
        <v>75</v>
      </c>
      <c r="H589" s="1" t="s">
        <v>3624</v>
      </c>
      <c r="I589" s="1" t="s">
        <v>77</v>
      </c>
      <c r="J589" s="1" t="s">
        <v>78</v>
      </c>
      <c r="K589" s="1" t="s">
        <v>78</v>
      </c>
      <c r="L589" s="1" t="s">
        <v>139</v>
      </c>
      <c r="M589" s="1" t="s">
        <v>1898</v>
      </c>
      <c r="N589" s="34" t="s">
        <v>72</v>
      </c>
      <c r="O589" s="25" t="s">
        <v>3658</v>
      </c>
      <c r="P589" s="1" t="s">
        <v>2143</v>
      </c>
      <c r="Q589" s="1" t="s">
        <v>1868</v>
      </c>
      <c r="R589" s="1" t="s">
        <v>9079</v>
      </c>
      <c r="S589" s="1" t="s">
        <v>152</v>
      </c>
      <c r="T589" s="1" t="s">
        <v>1370</v>
      </c>
      <c r="U589" s="1" t="s">
        <v>153</v>
      </c>
      <c r="V589" s="1" t="s">
        <v>153</v>
      </c>
      <c r="W589" s="1" t="s">
        <v>126</v>
      </c>
      <c r="X589" s="8">
        <v>38</v>
      </c>
      <c r="Y589" s="1" t="s">
        <v>88</v>
      </c>
      <c r="Z589" s="1">
        <v>5.5</v>
      </c>
      <c r="AA589" s="1" t="s">
        <v>954</v>
      </c>
      <c r="AB589" s="1" t="s">
        <v>90</v>
      </c>
      <c r="AC589" s="1" t="s">
        <v>91</v>
      </c>
      <c r="AD589" s="1" t="s">
        <v>92</v>
      </c>
      <c r="AE589" s="1" t="s">
        <v>72</v>
      </c>
      <c r="AF589" s="1" t="s">
        <v>72</v>
      </c>
      <c r="AG589" s="1" t="s">
        <v>72</v>
      </c>
      <c r="AH589" s="1" t="s">
        <v>72</v>
      </c>
      <c r="AI589" s="1" t="s">
        <v>72</v>
      </c>
      <c r="AJ589" s="1" t="s">
        <v>72</v>
      </c>
      <c r="AK589" s="1" t="s">
        <v>72</v>
      </c>
      <c r="AL589" s="1" t="s">
        <v>72</v>
      </c>
      <c r="AM589" s="1" t="s">
        <v>72</v>
      </c>
      <c r="AN589" s="3">
        <v>44965</v>
      </c>
      <c r="AO589" s="1" t="s">
        <v>3659</v>
      </c>
      <c r="AP589" s="1" t="s">
        <v>3660</v>
      </c>
      <c r="AQ589" s="1" t="s">
        <v>1794</v>
      </c>
      <c r="AR589" s="1">
        <v>4</v>
      </c>
      <c r="AS589" s="1" t="s">
        <v>95</v>
      </c>
      <c r="AT589" s="1" t="s">
        <v>75</v>
      </c>
      <c r="AU589" s="1" t="s">
        <v>88</v>
      </c>
      <c r="AV589" s="1" t="s">
        <v>88</v>
      </c>
      <c r="AW589" s="1" t="s">
        <v>96</v>
      </c>
      <c r="AX589" s="1" t="s">
        <v>72</v>
      </c>
      <c r="AY589" s="1" t="s">
        <v>3611</v>
      </c>
      <c r="AZ589" s="1" t="s">
        <v>3661</v>
      </c>
      <c r="BA589" s="1">
        <v>64</v>
      </c>
      <c r="BB589" s="21" t="s">
        <v>100</v>
      </c>
      <c r="BC589" s="16"/>
    </row>
    <row r="590" spans="1:55" ht="18.600000000000001" customHeight="1">
      <c r="A590" s="1" t="s">
        <v>3668</v>
      </c>
      <c r="B590" s="1">
        <v>230036</v>
      </c>
      <c r="C590" s="1" t="s">
        <v>71</v>
      </c>
      <c r="D590" s="3">
        <v>44966</v>
      </c>
      <c r="E590" s="1" t="s">
        <v>1896</v>
      </c>
      <c r="F590" s="1" t="s">
        <v>3669</v>
      </c>
      <c r="G590" s="1" t="s">
        <v>75</v>
      </c>
      <c r="H590" s="1" t="s">
        <v>2597</v>
      </c>
      <c r="I590" s="1" t="s">
        <v>77</v>
      </c>
      <c r="J590" s="1" t="s">
        <v>78</v>
      </c>
      <c r="K590" s="1" t="s">
        <v>78</v>
      </c>
      <c r="L590" s="1" t="s">
        <v>1898</v>
      </c>
      <c r="M590" s="1" t="s">
        <v>1898</v>
      </c>
      <c r="N590" s="34" t="s">
        <v>72</v>
      </c>
      <c r="O590" s="1" t="s">
        <v>3670</v>
      </c>
      <c r="P590" s="1" t="s">
        <v>813</v>
      </c>
      <c r="Q590" s="1" t="s">
        <v>813</v>
      </c>
      <c r="R590" s="1" t="s">
        <v>9057</v>
      </c>
      <c r="S590" s="1" t="s">
        <v>84</v>
      </c>
      <c r="T590" s="1" t="s">
        <v>72</v>
      </c>
      <c r="U590" s="1" t="s">
        <v>124</v>
      </c>
      <c r="V590" s="1" t="s">
        <v>125</v>
      </c>
      <c r="W590" s="1" t="s">
        <v>87</v>
      </c>
      <c r="X590" s="1">
        <v>38</v>
      </c>
      <c r="Y590" s="1" t="s">
        <v>88</v>
      </c>
      <c r="Z590" s="1">
        <v>4.8</v>
      </c>
      <c r="AA590" s="1" t="s">
        <v>414</v>
      </c>
      <c r="AB590" s="1" t="s">
        <v>90</v>
      </c>
      <c r="AC590" s="1" t="s">
        <v>91</v>
      </c>
      <c r="AD590" s="1" t="s">
        <v>92</v>
      </c>
      <c r="AE590" s="1" t="s">
        <v>72</v>
      </c>
      <c r="AF590" s="1" t="s">
        <v>254</v>
      </c>
      <c r="AG590" s="1">
        <v>1</v>
      </c>
      <c r="AH590" s="25" t="s">
        <v>1322</v>
      </c>
      <c r="AI590" s="1" t="s">
        <v>72</v>
      </c>
      <c r="AJ590" s="1" t="s">
        <v>72</v>
      </c>
      <c r="AK590" s="1" t="s">
        <v>72</v>
      </c>
      <c r="AL590" s="1" t="s">
        <v>72</v>
      </c>
      <c r="AM590" s="1" t="s">
        <v>72</v>
      </c>
      <c r="AN590" s="3">
        <v>44966</v>
      </c>
      <c r="AO590" s="1" t="s">
        <v>3671</v>
      </c>
      <c r="AP590" s="1" t="s">
        <v>3671</v>
      </c>
      <c r="AQ590" s="1" t="s">
        <v>1675</v>
      </c>
      <c r="AR590" s="1">
        <v>4</v>
      </c>
      <c r="AS590" s="1" t="s">
        <v>2294</v>
      </c>
      <c r="AT590" s="1" t="s">
        <v>75</v>
      </c>
      <c r="AU590" s="1" t="s">
        <v>88</v>
      </c>
      <c r="AV590" s="1" t="s">
        <v>88</v>
      </c>
      <c r="AW590" s="1" t="s">
        <v>96</v>
      </c>
      <c r="AX590" s="1" t="s">
        <v>72</v>
      </c>
      <c r="AY590" s="1" t="s">
        <v>3429</v>
      </c>
      <c r="AZ590" s="1" t="s">
        <v>3672</v>
      </c>
      <c r="BA590" s="1">
        <v>43</v>
      </c>
      <c r="BB590" s="21" t="s">
        <v>100</v>
      </c>
      <c r="BC590" s="16"/>
    </row>
    <row r="591" spans="1:55" ht="18.600000000000001" customHeight="1">
      <c r="A591" s="1" t="s">
        <v>3673</v>
      </c>
      <c r="B591" s="1">
        <v>230037</v>
      </c>
      <c r="C591" s="1" t="s">
        <v>71</v>
      </c>
      <c r="D591" s="3">
        <v>44967</v>
      </c>
      <c r="E591" s="1" t="s">
        <v>2302</v>
      </c>
      <c r="F591" s="1" t="s">
        <v>3674</v>
      </c>
      <c r="G591" s="1" t="s">
        <v>75</v>
      </c>
      <c r="H591" s="1" t="s">
        <v>2597</v>
      </c>
      <c r="I591" s="1" t="s">
        <v>77</v>
      </c>
      <c r="J591" s="1" t="s">
        <v>78</v>
      </c>
      <c r="K591" s="1" t="s">
        <v>78</v>
      </c>
      <c r="L591" s="1" t="s">
        <v>1898</v>
      </c>
      <c r="M591" s="1" t="s">
        <v>1898</v>
      </c>
      <c r="N591" s="34" t="s">
        <v>72</v>
      </c>
      <c r="O591" s="25" t="s">
        <v>3675</v>
      </c>
      <c r="P591" s="1" t="s">
        <v>2307</v>
      </c>
      <c r="Q591" s="1" t="s">
        <v>2307</v>
      </c>
      <c r="R591" s="1" t="s">
        <v>2363</v>
      </c>
      <c r="S591" s="1" t="s">
        <v>84</v>
      </c>
      <c r="T591" s="1" t="s">
        <v>72</v>
      </c>
      <c r="U591" s="1" t="s">
        <v>104</v>
      </c>
      <c r="V591" s="1" t="s">
        <v>3313</v>
      </c>
      <c r="W591" s="1" t="s">
        <v>87</v>
      </c>
      <c r="X591" s="1">
        <v>46</v>
      </c>
      <c r="Y591" s="1" t="s">
        <v>88</v>
      </c>
      <c r="Z591" s="1">
        <v>5.0999999999999996</v>
      </c>
      <c r="AA591" s="1" t="s">
        <v>299</v>
      </c>
      <c r="AB591" s="1" t="s">
        <v>90</v>
      </c>
      <c r="AC591" s="1" t="s">
        <v>91</v>
      </c>
      <c r="AD591" s="1" t="s">
        <v>92</v>
      </c>
      <c r="AE591" s="1" t="s">
        <v>72</v>
      </c>
      <c r="AF591" s="1" t="s">
        <v>254</v>
      </c>
      <c r="AG591" s="1">
        <v>2</v>
      </c>
      <c r="AH591" s="1" t="s">
        <v>1322</v>
      </c>
      <c r="AI591" s="1" t="s">
        <v>72</v>
      </c>
      <c r="AJ591" s="1" t="s">
        <v>72</v>
      </c>
      <c r="AK591" s="1" t="s">
        <v>220</v>
      </c>
      <c r="AL591" s="1" t="s">
        <v>72</v>
      </c>
      <c r="AM591" s="1" t="s">
        <v>72</v>
      </c>
      <c r="AN591" s="3">
        <v>44967</v>
      </c>
      <c r="AO591" s="1" t="s">
        <v>3676</v>
      </c>
      <c r="AP591" s="1" t="s">
        <v>3676</v>
      </c>
      <c r="AQ591" s="1" t="s">
        <v>1675</v>
      </c>
      <c r="AR591" s="1">
        <v>4</v>
      </c>
      <c r="AS591" s="1" t="s">
        <v>2294</v>
      </c>
      <c r="AT591" s="1" t="s">
        <v>75</v>
      </c>
      <c r="AU591" s="1" t="s">
        <v>88</v>
      </c>
      <c r="AV591" s="1" t="s">
        <v>88</v>
      </c>
      <c r="AW591" s="1" t="s">
        <v>96</v>
      </c>
      <c r="AX591" s="1" t="s">
        <v>72</v>
      </c>
      <c r="AY591" s="1" t="s">
        <v>3429</v>
      </c>
      <c r="AZ591" s="1" t="s">
        <v>3677</v>
      </c>
      <c r="BA591" s="1">
        <v>42</v>
      </c>
      <c r="BB591" s="21" t="s">
        <v>100</v>
      </c>
      <c r="BC591" s="16"/>
    </row>
    <row r="592" spans="1:55" ht="18.600000000000001" customHeight="1">
      <c r="A592" s="1">
        <v>230038</v>
      </c>
      <c r="B592" s="1">
        <v>230038</v>
      </c>
      <c r="C592" s="1" t="s">
        <v>71</v>
      </c>
      <c r="D592" s="3">
        <v>44967</v>
      </c>
      <c r="E592" s="1" t="s">
        <v>1896</v>
      </c>
      <c r="F592" s="1" t="s">
        <v>3680</v>
      </c>
      <c r="G592" s="1" t="s">
        <v>75</v>
      </c>
      <c r="H592" s="1" t="s">
        <v>170</v>
      </c>
      <c r="I592" s="1" t="s">
        <v>473</v>
      </c>
      <c r="J592" s="8" t="s">
        <v>78</v>
      </c>
      <c r="K592" s="1" t="s">
        <v>78</v>
      </c>
      <c r="L592" s="8" t="s">
        <v>1927</v>
      </c>
      <c r="M592" s="1" t="s">
        <v>1927</v>
      </c>
      <c r="N592" s="1" t="s">
        <v>3681</v>
      </c>
      <c r="O592" s="8" t="s">
        <v>707</v>
      </c>
      <c r="P592" s="1" t="s">
        <v>2143</v>
      </c>
      <c r="Q592" s="1" t="s">
        <v>1868</v>
      </c>
      <c r="R592" s="1" t="s">
        <v>9079</v>
      </c>
      <c r="S592" s="1" t="s">
        <v>84</v>
      </c>
      <c r="T592" s="1" t="s">
        <v>72</v>
      </c>
      <c r="U592" s="1" t="s">
        <v>140</v>
      </c>
      <c r="V592" s="1" t="s">
        <v>141</v>
      </c>
      <c r="W592" s="1" t="s">
        <v>126</v>
      </c>
      <c r="X592" s="1">
        <v>72</v>
      </c>
      <c r="Y592" s="1" t="s">
        <v>88</v>
      </c>
      <c r="Z592" s="1">
        <v>5.3</v>
      </c>
      <c r="AA592" s="1" t="s">
        <v>954</v>
      </c>
      <c r="AB592" s="1" t="s">
        <v>90</v>
      </c>
      <c r="AC592" s="1" t="s">
        <v>970</v>
      </c>
      <c r="AD592" s="1" t="s">
        <v>429</v>
      </c>
      <c r="AE592" s="1" t="s">
        <v>72</v>
      </c>
      <c r="AF592" s="1" t="s">
        <v>72</v>
      </c>
      <c r="AG592" s="1" t="s">
        <v>72</v>
      </c>
      <c r="AH592" s="1" t="s">
        <v>72</v>
      </c>
      <c r="AI592" s="1" t="s">
        <v>72</v>
      </c>
      <c r="AJ592" s="1" t="s">
        <v>72</v>
      </c>
      <c r="AK592" s="1" t="s">
        <v>72</v>
      </c>
      <c r="AL592" s="1" t="s">
        <v>72</v>
      </c>
      <c r="AM592" s="1" t="s">
        <v>72</v>
      </c>
      <c r="AN592" s="3">
        <v>44967</v>
      </c>
      <c r="AO592" s="1" t="s">
        <v>3682</v>
      </c>
      <c r="AP592" s="1" t="s">
        <v>72</v>
      </c>
      <c r="AQ592" s="1" t="s">
        <v>72</v>
      </c>
      <c r="AR592" s="1" t="s">
        <v>72</v>
      </c>
      <c r="AS592" s="1" t="s">
        <v>2294</v>
      </c>
      <c r="AT592" s="1" t="s">
        <v>88</v>
      </c>
      <c r="AU592" s="1" t="s">
        <v>88</v>
      </c>
      <c r="AV592" s="1" t="s">
        <v>88</v>
      </c>
      <c r="AW592" s="1" t="s">
        <v>79</v>
      </c>
      <c r="AX592" s="1" t="s">
        <v>72</v>
      </c>
      <c r="AY592" s="1" t="s">
        <v>72</v>
      </c>
      <c r="AZ592" s="1" t="s">
        <v>72</v>
      </c>
      <c r="BA592" s="1" t="s">
        <v>72</v>
      </c>
      <c r="BB592" s="1" t="s">
        <v>160</v>
      </c>
      <c r="BC592" s="16"/>
    </row>
    <row r="593" spans="1:55" ht="18.600000000000001" customHeight="1">
      <c r="A593" s="1" t="s">
        <v>3683</v>
      </c>
      <c r="B593" s="1">
        <v>230039</v>
      </c>
      <c r="C593" s="1" t="s">
        <v>71</v>
      </c>
      <c r="D593" s="3">
        <v>44970</v>
      </c>
      <c r="E593" s="1" t="s">
        <v>1896</v>
      </c>
      <c r="F593" s="1" t="s">
        <v>3684</v>
      </c>
      <c r="G593" s="1" t="s">
        <v>75</v>
      </c>
      <c r="H593" s="1" t="s">
        <v>2597</v>
      </c>
      <c r="I593" s="1" t="s">
        <v>77</v>
      </c>
      <c r="J593" s="1" t="s">
        <v>78</v>
      </c>
      <c r="K593" s="1" t="s">
        <v>78</v>
      </c>
      <c r="L593" s="1" t="s">
        <v>1898</v>
      </c>
      <c r="M593" s="1" t="s">
        <v>1898</v>
      </c>
      <c r="N593" s="34" t="s">
        <v>72</v>
      </c>
      <c r="O593" s="1" t="s">
        <v>3685</v>
      </c>
      <c r="P593" s="1" t="s">
        <v>813</v>
      </c>
      <c r="Q593" s="1" t="s">
        <v>813</v>
      </c>
      <c r="R593" s="1" t="s">
        <v>9057</v>
      </c>
      <c r="S593" s="1" t="s">
        <v>84</v>
      </c>
      <c r="T593" s="1" t="s">
        <v>72</v>
      </c>
      <c r="U593" s="1" t="s">
        <v>124</v>
      </c>
      <c r="V593" s="1" t="s">
        <v>125</v>
      </c>
      <c r="W593" s="1" t="s">
        <v>87</v>
      </c>
      <c r="X593" s="1">
        <v>55</v>
      </c>
      <c r="Y593" s="1" t="s">
        <v>88</v>
      </c>
      <c r="Z593" s="1">
        <v>4.5</v>
      </c>
      <c r="AA593" s="1" t="s">
        <v>954</v>
      </c>
      <c r="AB593" s="1" t="s">
        <v>90</v>
      </c>
      <c r="AC593" s="1" t="s">
        <v>970</v>
      </c>
      <c r="AD593" s="1" t="s">
        <v>1217</v>
      </c>
      <c r="AE593" s="1" t="s">
        <v>72</v>
      </c>
      <c r="AF593" s="1" t="s">
        <v>217</v>
      </c>
      <c r="AG593" s="1">
        <v>2</v>
      </c>
      <c r="AH593" s="25" t="s">
        <v>1218</v>
      </c>
      <c r="AI593" s="1" t="s">
        <v>72</v>
      </c>
      <c r="AJ593" s="1" t="s">
        <v>72</v>
      </c>
      <c r="AK593" s="1" t="s">
        <v>72</v>
      </c>
      <c r="AL593" s="1" t="s">
        <v>72</v>
      </c>
      <c r="AM593" s="1" t="s">
        <v>72</v>
      </c>
      <c r="AN593" s="3">
        <v>44970</v>
      </c>
      <c r="AO593" s="1" t="s">
        <v>3686</v>
      </c>
      <c r="AP593" s="1" t="s">
        <v>3686</v>
      </c>
      <c r="AQ593" s="1" t="s">
        <v>1675</v>
      </c>
      <c r="AR593" s="1">
        <v>4</v>
      </c>
      <c r="AS593" s="1" t="s">
        <v>3370</v>
      </c>
      <c r="AT593" s="1" t="s">
        <v>75</v>
      </c>
      <c r="AU593" s="1" t="s">
        <v>88</v>
      </c>
      <c r="AV593" s="1" t="s">
        <v>88</v>
      </c>
      <c r="AW593" s="1" t="s">
        <v>96</v>
      </c>
      <c r="AX593" s="1" t="s">
        <v>72</v>
      </c>
      <c r="AY593" s="1" t="s">
        <v>3687</v>
      </c>
      <c r="AZ593" s="1" t="s">
        <v>3688</v>
      </c>
      <c r="BA593" s="1">
        <v>25</v>
      </c>
      <c r="BB593" s="21" t="s">
        <v>100</v>
      </c>
      <c r="BC593" s="16"/>
    </row>
    <row r="594" spans="1:55" ht="18.600000000000001" customHeight="1">
      <c r="A594" s="1" t="s">
        <v>3689</v>
      </c>
      <c r="B594" s="1">
        <v>230040</v>
      </c>
      <c r="C594" s="1" t="s">
        <v>71</v>
      </c>
      <c r="D594" s="3">
        <v>44971</v>
      </c>
      <c r="E594" s="1" t="s">
        <v>2302</v>
      </c>
      <c r="F594" s="1" t="s">
        <v>3690</v>
      </c>
      <c r="G594" s="1" t="s">
        <v>75</v>
      </c>
      <c r="H594" s="1" t="s">
        <v>2597</v>
      </c>
      <c r="I594" s="1" t="s">
        <v>77</v>
      </c>
      <c r="J594" s="1" t="s">
        <v>78</v>
      </c>
      <c r="K594" s="1" t="s">
        <v>78</v>
      </c>
      <c r="L594" s="1" t="s">
        <v>1898</v>
      </c>
      <c r="M594" s="1" t="s">
        <v>1898</v>
      </c>
      <c r="N594" s="34" t="s">
        <v>72</v>
      </c>
      <c r="O594" s="25" t="s">
        <v>3691</v>
      </c>
      <c r="P594" s="1" t="s">
        <v>2307</v>
      </c>
      <c r="Q594" s="1" t="s">
        <v>2307</v>
      </c>
      <c r="R594" s="1" t="s">
        <v>2363</v>
      </c>
      <c r="S594" s="1" t="s">
        <v>84</v>
      </c>
      <c r="T594" s="1" t="s">
        <v>72</v>
      </c>
      <c r="U594" s="1" t="s">
        <v>140</v>
      </c>
      <c r="V594" s="1" t="s">
        <v>141</v>
      </c>
      <c r="W594" s="1" t="s">
        <v>126</v>
      </c>
      <c r="X594" s="1">
        <v>43</v>
      </c>
      <c r="Y594" s="1" t="s">
        <v>88</v>
      </c>
      <c r="Z594" s="1">
        <v>5.0999999999999996</v>
      </c>
      <c r="AA594" s="1" t="s">
        <v>299</v>
      </c>
      <c r="AB594" s="1" t="s">
        <v>90</v>
      </c>
      <c r="AC594" s="1" t="s">
        <v>91</v>
      </c>
      <c r="AD594" s="1" t="s">
        <v>216</v>
      </c>
      <c r="AE594" s="1" t="s">
        <v>72</v>
      </c>
      <c r="AF594" s="1" t="s">
        <v>254</v>
      </c>
      <c r="AG594" s="1">
        <v>2</v>
      </c>
      <c r="AH594" s="1" t="s">
        <v>3692</v>
      </c>
      <c r="AI594" s="1">
        <v>8</v>
      </c>
      <c r="AJ594" s="1" t="s">
        <v>3693</v>
      </c>
      <c r="AK594" s="1" t="s">
        <v>220</v>
      </c>
      <c r="AL594" s="1" t="s">
        <v>72</v>
      </c>
      <c r="AM594" s="1" t="s">
        <v>72</v>
      </c>
      <c r="AN594" s="3">
        <v>44971</v>
      </c>
      <c r="AO594" s="1" t="s">
        <v>3694</v>
      </c>
      <c r="AP594" s="1" t="s">
        <v>3694</v>
      </c>
      <c r="AQ594" s="1" t="s">
        <v>1675</v>
      </c>
      <c r="AR594" s="1">
        <v>4</v>
      </c>
      <c r="AS594" s="1" t="s">
        <v>2294</v>
      </c>
      <c r="AT594" s="1" t="s">
        <v>75</v>
      </c>
      <c r="AU594" s="1" t="s">
        <v>75</v>
      </c>
      <c r="AV594" s="1" t="s">
        <v>88</v>
      </c>
      <c r="AW594" s="1" t="s">
        <v>96</v>
      </c>
      <c r="AX594" s="1" t="s">
        <v>72</v>
      </c>
      <c r="AY594" s="1" t="s">
        <v>3429</v>
      </c>
      <c r="AZ594" s="1" t="s">
        <v>3695</v>
      </c>
      <c r="BA594" s="1">
        <v>30</v>
      </c>
      <c r="BB594" s="1" t="s">
        <v>160</v>
      </c>
      <c r="BC594" s="1" t="s">
        <v>3696</v>
      </c>
    </row>
    <row r="595" spans="1:55" ht="18.600000000000001" customHeight="1">
      <c r="A595" s="1" t="s">
        <v>3697</v>
      </c>
      <c r="B595" s="1">
        <v>230041</v>
      </c>
      <c r="C595" s="1" t="s">
        <v>71</v>
      </c>
      <c r="D595" s="3">
        <v>44971</v>
      </c>
      <c r="E595" s="1" t="s">
        <v>1896</v>
      </c>
      <c r="F595" s="1" t="s">
        <v>3698</v>
      </c>
      <c r="G595" s="1" t="s">
        <v>75</v>
      </c>
      <c r="H595" s="1" t="s">
        <v>2317</v>
      </c>
      <c r="I595" s="1" t="s">
        <v>77</v>
      </c>
      <c r="J595" s="1" t="s">
        <v>78</v>
      </c>
      <c r="K595" s="1" t="s">
        <v>78</v>
      </c>
      <c r="L595" s="1" t="s">
        <v>1898</v>
      </c>
      <c r="M595" s="1" t="s">
        <v>1898</v>
      </c>
      <c r="N595" s="34" t="s">
        <v>72</v>
      </c>
      <c r="O595" s="25" t="s">
        <v>3699</v>
      </c>
      <c r="P595" s="1" t="s">
        <v>2143</v>
      </c>
      <c r="Q595" s="1" t="s">
        <v>1868</v>
      </c>
      <c r="R595" s="1" t="s">
        <v>9079</v>
      </c>
      <c r="S595" s="1" t="s">
        <v>490</v>
      </c>
      <c r="T595" s="1" t="s">
        <v>72</v>
      </c>
      <c r="U595" s="1" t="s">
        <v>491</v>
      </c>
      <c r="V595" s="1" t="s">
        <v>1147</v>
      </c>
      <c r="W595" s="1" t="s">
        <v>87</v>
      </c>
      <c r="X595" s="1">
        <v>52</v>
      </c>
      <c r="Y595" s="1" t="s">
        <v>88</v>
      </c>
      <c r="Z595" s="1">
        <v>4.8</v>
      </c>
      <c r="AA595" s="1" t="s">
        <v>954</v>
      </c>
      <c r="AB595" s="1" t="s">
        <v>90</v>
      </c>
      <c r="AC595" s="1" t="s">
        <v>91</v>
      </c>
      <c r="AD595" s="1" t="s">
        <v>92</v>
      </c>
      <c r="AE595" s="1" t="s">
        <v>72</v>
      </c>
      <c r="AF595" s="1" t="s">
        <v>72</v>
      </c>
      <c r="AG595" s="1" t="s">
        <v>72</v>
      </c>
      <c r="AH595" s="1" t="s">
        <v>72</v>
      </c>
      <c r="AI595" s="1" t="s">
        <v>72</v>
      </c>
      <c r="AJ595" s="1" t="s">
        <v>72</v>
      </c>
      <c r="AK595" s="1" t="s">
        <v>72</v>
      </c>
      <c r="AL595" s="1" t="s">
        <v>72</v>
      </c>
      <c r="AM595" s="1" t="s">
        <v>72</v>
      </c>
      <c r="AN595" s="3">
        <v>44971</v>
      </c>
      <c r="AO595" s="1" t="s">
        <v>3700</v>
      </c>
      <c r="AP595" s="1" t="s">
        <v>3701</v>
      </c>
      <c r="AQ595" s="1" t="s">
        <v>1675</v>
      </c>
      <c r="AR595" s="1">
        <v>4</v>
      </c>
      <c r="AS595" s="1" t="s">
        <v>3205</v>
      </c>
      <c r="AT595" s="1" t="s">
        <v>75</v>
      </c>
      <c r="AU595" s="1" t="s">
        <v>75</v>
      </c>
      <c r="AV595" s="1" t="s">
        <v>88</v>
      </c>
      <c r="AW595" s="1" t="s">
        <v>96</v>
      </c>
      <c r="AX595" s="1" t="s">
        <v>72</v>
      </c>
      <c r="AY595" s="1" t="s">
        <v>3679</v>
      </c>
      <c r="AZ595" s="1" t="s">
        <v>3702</v>
      </c>
      <c r="BA595" s="1">
        <v>42</v>
      </c>
      <c r="BB595" s="21" t="s">
        <v>100</v>
      </c>
      <c r="BC595" s="16"/>
    </row>
    <row r="596" spans="1:55" ht="18.600000000000001" customHeight="1">
      <c r="A596" s="1" t="s">
        <v>3703</v>
      </c>
      <c r="B596" s="1">
        <v>230042</v>
      </c>
      <c r="C596" s="1" t="s">
        <v>71</v>
      </c>
      <c r="D596" s="3">
        <v>44972</v>
      </c>
      <c r="E596" s="1" t="s">
        <v>1896</v>
      </c>
      <c r="F596" s="1" t="s">
        <v>3704</v>
      </c>
      <c r="G596" s="1" t="s">
        <v>75</v>
      </c>
      <c r="H596" s="1" t="s">
        <v>3624</v>
      </c>
      <c r="I596" s="1" t="s">
        <v>77</v>
      </c>
      <c r="J596" s="1" t="s">
        <v>78</v>
      </c>
      <c r="K596" s="1" t="s">
        <v>78</v>
      </c>
      <c r="L596" s="1" t="s">
        <v>1898</v>
      </c>
      <c r="M596" s="1" t="s">
        <v>1898</v>
      </c>
      <c r="N596" s="34" t="s">
        <v>72</v>
      </c>
      <c r="O596" s="25" t="s">
        <v>3705</v>
      </c>
      <c r="P596" s="1" t="s">
        <v>2143</v>
      </c>
      <c r="Q596" s="1" t="s">
        <v>1868</v>
      </c>
      <c r="R596" s="1" t="s">
        <v>9079</v>
      </c>
      <c r="S596" s="1" t="s">
        <v>152</v>
      </c>
      <c r="T596" s="1" t="s">
        <v>1370</v>
      </c>
      <c r="U596" s="1" t="s">
        <v>153</v>
      </c>
      <c r="V596" s="1" t="s">
        <v>153</v>
      </c>
      <c r="W596" s="1" t="s">
        <v>126</v>
      </c>
      <c r="X596" s="1">
        <v>55</v>
      </c>
      <c r="Y596" s="1" t="s">
        <v>88</v>
      </c>
      <c r="Z596" s="1">
        <v>5.0999999999999996</v>
      </c>
      <c r="AA596" s="1" t="s">
        <v>954</v>
      </c>
      <c r="AB596" s="1" t="s">
        <v>90</v>
      </c>
      <c r="AC596" s="1" t="s">
        <v>91</v>
      </c>
      <c r="AD596" s="1" t="s">
        <v>92</v>
      </c>
      <c r="AE596" s="1" t="s">
        <v>72</v>
      </c>
      <c r="AF596" s="1" t="s">
        <v>72</v>
      </c>
      <c r="AG596" s="1" t="s">
        <v>72</v>
      </c>
      <c r="AH596" s="1" t="s">
        <v>72</v>
      </c>
      <c r="AI596" s="1" t="s">
        <v>72</v>
      </c>
      <c r="AJ596" s="1" t="s">
        <v>72</v>
      </c>
      <c r="AK596" s="1" t="s">
        <v>72</v>
      </c>
      <c r="AL596" s="1" t="s">
        <v>72</v>
      </c>
      <c r="AM596" s="1" t="s">
        <v>72</v>
      </c>
      <c r="AN596" s="3">
        <v>44972</v>
      </c>
      <c r="AO596" s="1" t="s">
        <v>3706</v>
      </c>
      <c r="AP596" s="1" t="s">
        <v>3707</v>
      </c>
      <c r="AQ596" s="1" t="s">
        <v>1794</v>
      </c>
      <c r="AR596" s="1">
        <v>4</v>
      </c>
      <c r="AS596" s="1" t="s">
        <v>2694</v>
      </c>
      <c r="AT596" s="1" t="s">
        <v>75</v>
      </c>
      <c r="AU596" s="1" t="s">
        <v>75</v>
      </c>
      <c r="AV596" s="1" t="s">
        <v>88</v>
      </c>
      <c r="AW596" s="1" t="s">
        <v>96</v>
      </c>
      <c r="AX596" s="1" t="s">
        <v>72</v>
      </c>
      <c r="AY596" s="1" t="s">
        <v>3708</v>
      </c>
      <c r="AZ596" s="1" t="s">
        <v>3709</v>
      </c>
      <c r="BA596" s="1">
        <v>71</v>
      </c>
      <c r="BB596" s="21" t="s">
        <v>100</v>
      </c>
      <c r="BC596" s="16"/>
    </row>
    <row r="597" spans="1:55" ht="18.600000000000001" customHeight="1">
      <c r="A597" s="1">
        <v>230043</v>
      </c>
      <c r="B597" s="1">
        <v>230043</v>
      </c>
      <c r="C597" s="1" t="s">
        <v>71</v>
      </c>
      <c r="D597" s="3">
        <v>44972</v>
      </c>
      <c r="E597" s="1" t="s">
        <v>1896</v>
      </c>
      <c r="F597" s="1" t="s">
        <v>3710</v>
      </c>
      <c r="G597" s="1" t="s">
        <v>75</v>
      </c>
      <c r="H597" s="1" t="s">
        <v>170</v>
      </c>
      <c r="I597" s="1" t="s">
        <v>473</v>
      </c>
      <c r="J597" s="8" t="s">
        <v>172</v>
      </c>
      <c r="K597" s="8" t="s">
        <v>172</v>
      </c>
      <c r="L597" s="8" t="s">
        <v>1927</v>
      </c>
      <c r="M597" s="8" t="s">
        <v>1927</v>
      </c>
      <c r="N597" s="1" t="s">
        <v>3711</v>
      </c>
      <c r="O597" s="75" t="s">
        <v>72</v>
      </c>
      <c r="P597" s="1" t="s">
        <v>778</v>
      </c>
      <c r="Q597" s="1" t="s">
        <v>779</v>
      </c>
      <c r="R597" s="1" t="s">
        <v>9036</v>
      </c>
      <c r="S597" s="1" t="s">
        <v>84</v>
      </c>
      <c r="T597" s="1" t="s">
        <v>72</v>
      </c>
      <c r="U597" s="1" t="s">
        <v>140</v>
      </c>
      <c r="V597" s="1" t="s">
        <v>140</v>
      </c>
      <c r="W597" s="1" t="s">
        <v>126</v>
      </c>
      <c r="X597" s="1">
        <v>62</v>
      </c>
      <c r="Y597" s="1" t="s">
        <v>88</v>
      </c>
      <c r="Z597" s="1">
        <v>5.4</v>
      </c>
      <c r="AA597" s="1" t="s">
        <v>2344</v>
      </c>
      <c r="AB597" s="1" t="s">
        <v>90</v>
      </c>
      <c r="AC597" s="1" t="s">
        <v>91</v>
      </c>
      <c r="AD597" s="1" t="s">
        <v>92</v>
      </c>
      <c r="AE597" s="1" t="s">
        <v>72</v>
      </c>
      <c r="AF597" s="1" t="s">
        <v>254</v>
      </c>
      <c r="AG597" s="1" t="s">
        <v>72</v>
      </c>
      <c r="AH597" s="1" t="s">
        <v>3712</v>
      </c>
      <c r="AI597" s="1" t="s">
        <v>72</v>
      </c>
      <c r="AJ597" s="1" t="s">
        <v>72</v>
      </c>
      <c r="AK597" s="1" t="s">
        <v>72</v>
      </c>
      <c r="AL597" s="1" t="s">
        <v>72</v>
      </c>
      <c r="AM597" s="1" t="s">
        <v>72</v>
      </c>
      <c r="AN597" s="3">
        <v>44972</v>
      </c>
      <c r="AO597" s="1" t="s">
        <v>3713</v>
      </c>
      <c r="AP597" s="1" t="s">
        <v>3713</v>
      </c>
      <c r="AQ597" s="1" t="s">
        <v>1675</v>
      </c>
      <c r="AR597" s="1">
        <v>4</v>
      </c>
      <c r="AS597" s="1" t="s">
        <v>95</v>
      </c>
      <c r="AT597" s="1" t="s">
        <v>88</v>
      </c>
      <c r="AU597" s="1" t="s">
        <v>88</v>
      </c>
      <c r="AV597" s="1" t="s">
        <v>88</v>
      </c>
      <c r="AW597" s="1" t="s">
        <v>79</v>
      </c>
      <c r="AX597" s="1" t="s">
        <v>2135</v>
      </c>
      <c r="AY597" s="1" t="s">
        <v>72</v>
      </c>
      <c r="AZ597" s="1" t="s">
        <v>72</v>
      </c>
      <c r="BA597" s="1" t="s">
        <v>72</v>
      </c>
      <c r="BB597" s="1" t="s">
        <v>160</v>
      </c>
      <c r="BC597" s="16"/>
    </row>
    <row r="598" spans="1:55" ht="18.600000000000001" customHeight="1">
      <c r="A598" s="1" t="s">
        <v>3714</v>
      </c>
      <c r="B598" s="1">
        <v>230044</v>
      </c>
      <c r="C598" s="1" t="s">
        <v>71</v>
      </c>
      <c r="D598" s="3">
        <v>44973</v>
      </c>
      <c r="E598" s="1" t="s">
        <v>1896</v>
      </c>
      <c r="F598" s="1" t="s">
        <v>3715</v>
      </c>
      <c r="G598" s="1" t="s">
        <v>75</v>
      </c>
      <c r="H598" s="1" t="s">
        <v>2597</v>
      </c>
      <c r="I598" s="1" t="s">
        <v>77</v>
      </c>
      <c r="J598" s="1" t="s">
        <v>78</v>
      </c>
      <c r="K598" s="1" t="s">
        <v>78</v>
      </c>
      <c r="L598" s="1" t="s">
        <v>1898</v>
      </c>
      <c r="M598" s="1" t="s">
        <v>1927</v>
      </c>
      <c r="N598" s="34" t="s">
        <v>72</v>
      </c>
      <c r="O598" s="25" t="s">
        <v>3716</v>
      </c>
      <c r="P598" s="1" t="s">
        <v>83</v>
      </c>
      <c r="Q598" s="1" t="s">
        <v>123</v>
      </c>
      <c r="R598" s="1" t="s">
        <v>9043</v>
      </c>
      <c r="S598" s="1" t="s">
        <v>84</v>
      </c>
      <c r="T598" s="1" t="s">
        <v>72</v>
      </c>
      <c r="U598" s="1" t="s">
        <v>214</v>
      </c>
      <c r="V598" s="1" t="s">
        <v>583</v>
      </c>
      <c r="W598" s="1" t="s">
        <v>87</v>
      </c>
      <c r="X598" s="1">
        <v>62</v>
      </c>
      <c r="Y598" s="1" t="s">
        <v>88</v>
      </c>
      <c r="Z598" s="1">
        <v>4.9000000000000004</v>
      </c>
      <c r="AA598" s="1" t="s">
        <v>299</v>
      </c>
      <c r="AB598" s="1" t="s">
        <v>90</v>
      </c>
      <c r="AC598" s="1" t="s">
        <v>91</v>
      </c>
      <c r="AD598" s="1" t="s">
        <v>92</v>
      </c>
      <c r="AE598" s="1" t="s">
        <v>72</v>
      </c>
      <c r="AF598" s="1" t="s">
        <v>72</v>
      </c>
      <c r="AG598" s="1" t="s">
        <v>72</v>
      </c>
      <c r="AH598" s="1" t="s">
        <v>72</v>
      </c>
      <c r="AI598" s="1" t="s">
        <v>72</v>
      </c>
      <c r="AJ598" s="1" t="s">
        <v>72</v>
      </c>
      <c r="AK598" s="1" t="s">
        <v>72</v>
      </c>
      <c r="AL598" s="1" t="s">
        <v>72</v>
      </c>
      <c r="AM598" s="1" t="s">
        <v>72</v>
      </c>
      <c r="AN598" s="3">
        <v>44973</v>
      </c>
      <c r="AO598" s="1" t="s">
        <v>3717</v>
      </c>
      <c r="AP598" s="1" t="s">
        <v>3717</v>
      </c>
      <c r="AQ598" s="1" t="s">
        <v>1675</v>
      </c>
      <c r="AR598" s="1">
        <v>4</v>
      </c>
      <c r="AS598" s="1" t="s">
        <v>3370</v>
      </c>
      <c r="AT598" s="1" t="s">
        <v>75</v>
      </c>
      <c r="AU598" s="1" t="s">
        <v>3718</v>
      </c>
      <c r="AV598" s="1" t="s">
        <v>88</v>
      </c>
      <c r="AW598" s="1" t="s">
        <v>79</v>
      </c>
      <c r="AX598" s="1" t="s">
        <v>437</v>
      </c>
      <c r="AY598" s="1" t="s">
        <v>3566</v>
      </c>
      <c r="AZ598" s="1" t="s">
        <v>3556</v>
      </c>
      <c r="BA598" s="1">
        <v>50</v>
      </c>
      <c r="BB598" s="1" t="s">
        <v>160</v>
      </c>
      <c r="BC598" s="1" t="s">
        <v>440</v>
      </c>
    </row>
    <row r="599" spans="1:55" ht="18.600000000000001" customHeight="1">
      <c r="A599" s="1" t="s">
        <v>3719</v>
      </c>
      <c r="B599" s="1">
        <v>230045</v>
      </c>
      <c r="C599" s="1" t="s">
        <v>71</v>
      </c>
      <c r="D599" s="3">
        <v>44974</v>
      </c>
      <c r="E599" s="1" t="s">
        <v>1896</v>
      </c>
      <c r="F599" s="1" t="s">
        <v>3720</v>
      </c>
      <c r="G599" s="1" t="s">
        <v>75</v>
      </c>
      <c r="H599" s="1" t="s">
        <v>2597</v>
      </c>
      <c r="I599" s="1" t="s">
        <v>77</v>
      </c>
      <c r="J599" s="1" t="s">
        <v>78</v>
      </c>
      <c r="K599" s="1" t="s">
        <v>78</v>
      </c>
      <c r="L599" s="1" t="s">
        <v>1898</v>
      </c>
      <c r="M599" s="1" t="s">
        <v>1898</v>
      </c>
      <c r="N599" s="34" t="s">
        <v>72</v>
      </c>
      <c r="O599" s="1" t="s">
        <v>3721</v>
      </c>
      <c r="P599" s="1" t="s">
        <v>813</v>
      </c>
      <c r="Q599" s="1" t="s">
        <v>813</v>
      </c>
      <c r="R599" s="1" t="s">
        <v>9057</v>
      </c>
      <c r="S599" s="1" t="s">
        <v>84</v>
      </c>
      <c r="T599" s="1" t="s">
        <v>72</v>
      </c>
      <c r="U599" s="1" t="s">
        <v>124</v>
      </c>
      <c r="V599" s="1" t="s">
        <v>1922</v>
      </c>
      <c r="W599" s="1" t="s">
        <v>126</v>
      </c>
      <c r="X599" s="1">
        <v>65</v>
      </c>
      <c r="Y599" s="1" t="s">
        <v>88</v>
      </c>
      <c r="Z599" s="1">
        <v>4.5</v>
      </c>
      <c r="AA599" s="1" t="s">
        <v>2344</v>
      </c>
      <c r="AB599" s="1" t="s">
        <v>90</v>
      </c>
      <c r="AC599" s="1" t="s">
        <v>91</v>
      </c>
      <c r="AD599" s="1" t="s">
        <v>92</v>
      </c>
      <c r="AE599" s="1" t="s">
        <v>72</v>
      </c>
      <c r="AF599" s="1" t="s">
        <v>229</v>
      </c>
      <c r="AG599" s="1">
        <v>1</v>
      </c>
      <c r="AH599" s="25" t="s">
        <v>933</v>
      </c>
      <c r="AI599" s="1" t="s">
        <v>72</v>
      </c>
      <c r="AJ599" s="1" t="s">
        <v>72</v>
      </c>
      <c r="AK599" s="1" t="s">
        <v>72</v>
      </c>
      <c r="AL599" s="1" t="s">
        <v>72</v>
      </c>
      <c r="AM599" s="1" t="s">
        <v>72</v>
      </c>
      <c r="AN599" s="3">
        <v>44974</v>
      </c>
      <c r="AO599" s="1" t="s">
        <v>3722</v>
      </c>
      <c r="AP599" s="1" t="s">
        <v>3722</v>
      </c>
      <c r="AQ599" s="1" t="s">
        <v>1675</v>
      </c>
      <c r="AR599" s="1">
        <v>4</v>
      </c>
      <c r="AS599" s="1" t="s">
        <v>3446</v>
      </c>
      <c r="AT599" s="1" t="s">
        <v>75</v>
      </c>
      <c r="AU599" s="1" t="s">
        <v>75</v>
      </c>
      <c r="AV599" s="1" t="s">
        <v>88</v>
      </c>
      <c r="AW599" s="1" t="s">
        <v>96</v>
      </c>
      <c r="AX599" s="1" t="s">
        <v>72</v>
      </c>
      <c r="AY599" s="1" t="s">
        <v>3429</v>
      </c>
      <c r="AZ599" s="1" t="s">
        <v>3723</v>
      </c>
      <c r="BA599" s="1">
        <v>35</v>
      </c>
      <c r="BB599" s="21" t="s">
        <v>100</v>
      </c>
      <c r="BC599" s="16"/>
    </row>
    <row r="600" spans="1:55" ht="18.600000000000001" customHeight="1">
      <c r="A600" s="1">
        <v>230046</v>
      </c>
      <c r="B600" s="1">
        <v>230046</v>
      </c>
      <c r="C600" s="1" t="s">
        <v>71</v>
      </c>
      <c r="D600" s="3">
        <v>44974</v>
      </c>
      <c r="E600" s="1" t="s">
        <v>2302</v>
      </c>
      <c r="F600" s="1" t="s">
        <v>3727</v>
      </c>
      <c r="G600" s="1" t="s">
        <v>75</v>
      </c>
      <c r="H600" s="1" t="s">
        <v>170</v>
      </c>
      <c r="I600" s="1" t="s">
        <v>473</v>
      </c>
      <c r="J600" s="8" t="s">
        <v>172</v>
      </c>
      <c r="K600" s="8" t="s">
        <v>172</v>
      </c>
      <c r="L600" s="8" t="s">
        <v>1927</v>
      </c>
      <c r="M600" s="8" t="s">
        <v>1927</v>
      </c>
      <c r="N600" s="1" t="s">
        <v>3728</v>
      </c>
      <c r="O600" s="75" t="s">
        <v>72</v>
      </c>
      <c r="P600" s="1" t="s">
        <v>2307</v>
      </c>
      <c r="Q600" s="1" t="s">
        <v>2307</v>
      </c>
      <c r="R600" s="1" t="s">
        <v>2363</v>
      </c>
      <c r="S600" s="1" t="s">
        <v>84</v>
      </c>
      <c r="T600" s="1" t="s">
        <v>72</v>
      </c>
      <c r="U600" s="1" t="s">
        <v>656</v>
      </c>
      <c r="V600" s="1" t="s">
        <v>656</v>
      </c>
      <c r="W600" s="1" t="s">
        <v>126</v>
      </c>
      <c r="X600" s="1">
        <v>54</v>
      </c>
      <c r="Y600" s="1" t="s">
        <v>75</v>
      </c>
      <c r="Z600" s="1">
        <v>4.5</v>
      </c>
      <c r="AA600" s="1" t="s">
        <v>299</v>
      </c>
      <c r="AB600" s="1" t="s">
        <v>105</v>
      </c>
      <c r="AC600" s="1" t="s">
        <v>91</v>
      </c>
      <c r="AD600" s="1" t="s">
        <v>92</v>
      </c>
      <c r="AE600" s="1" t="s">
        <v>72</v>
      </c>
      <c r="AF600" s="1" t="s">
        <v>72</v>
      </c>
      <c r="AG600" s="1" t="s">
        <v>72</v>
      </c>
      <c r="AH600" s="1" t="s">
        <v>72</v>
      </c>
      <c r="AI600" s="1" t="s">
        <v>72</v>
      </c>
      <c r="AJ600" s="1" t="s">
        <v>72</v>
      </c>
      <c r="AK600" s="1" t="s">
        <v>72</v>
      </c>
      <c r="AL600" s="1" t="s">
        <v>72</v>
      </c>
      <c r="AM600" s="1" t="s">
        <v>72</v>
      </c>
      <c r="AN600" s="3">
        <v>44974</v>
      </c>
      <c r="AO600" s="1" t="s">
        <v>72</v>
      </c>
      <c r="AP600" s="1" t="s">
        <v>72</v>
      </c>
      <c r="AQ600" s="1" t="s">
        <v>72</v>
      </c>
      <c r="AR600" s="1" t="s">
        <v>72</v>
      </c>
      <c r="AS600" s="1" t="s">
        <v>72</v>
      </c>
      <c r="AT600" s="1" t="s">
        <v>72</v>
      </c>
      <c r="AU600" s="1" t="s">
        <v>72</v>
      </c>
      <c r="AV600" s="1" t="s">
        <v>88</v>
      </c>
      <c r="AW600" s="1" t="s">
        <v>79</v>
      </c>
      <c r="AX600" s="1" t="s">
        <v>72</v>
      </c>
      <c r="AY600" s="1" t="s">
        <v>72</v>
      </c>
      <c r="AZ600" s="1" t="s">
        <v>3729</v>
      </c>
      <c r="BA600" s="1" t="s">
        <v>72</v>
      </c>
      <c r="BB600" s="1" t="s">
        <v>160</v>
      </c>
      <c r="BC600" s="1" t="s">
        <v>3730</v>
      </c>
    </row>
    <row r="601" spans="1:55" ht="18.600000000000001" customHeight="1">
      <c r="A601" s="1" t="s">
        <v>3731</v>
      </c>
      <c r="B601" s="1">
        <v>230047</v>
      </c>
      <c r="C601" s="1" t="s">
        <v>71</v>
      </c>
      <c r="D601" s="3">
        <v>44977</v>
      </c>
      <c r="E601" s="1" t="s">
        <v>1951</v>
      </c>
      <c r="F601" s="1" t="s">
        <v>3732</v>
      </c>
      <c r="G601" s="1" t="s">
        <v>75</v>
      </c>
      <c r="H601" s="1" t="s">
        <v>2597</v>
      </c>
      <c r="I601" s="1" t="s">
        <v>77</v>
      </c>
      <c r="J601" s="1" t="s">
        <v>78</v>
      </c>
      <c r="K601" s="8" t="s">
        <v>172</v>
      </c>
      <c r="L601" s="1" t="s">
        <v>139</v>
      </c>
      <c r="M601" s="1" t="s">
        <v>1898</v>
      </c>
      <c r="N601" s="34" t="s">
        <v>72</v>
      </c>
      <c r="O601" s="25" t="s">
        <v>3733</v>
      </c>
      <c r="P601" s="1" t="s">
        <v>394</v>
      </c>
      <c r="Q601" s="1" t="s">
        <v>1953</v>
      </c>
      <c r="R601" s="1" t="s">
        <v>1954</v>
      </c>
      <c r="S601" s="1" t="s">
        <v>84</v>
      </c>
      <c r="T601" s="1" t="s">
        <v>72</v>
      </c>
      <c r="U601" s="1" t="s">
        <v>124</v>
      </c>
      <c r="V601" s="1" t="s">
        <v>3734</v>
      </c>
      <c r="W601" s="1" t="s">
        <v>87</v>
      </c>
      <c r="X601" s="1">
        <v>64</v>
      </c>
      <c r="Y601" s="1" t="s">
        <v>88</v>
      </c>
      <c r="Z601" s="1">
        <v>6.8</v>
      </c>
      <c r="AA601" s="1" t="s">
        <v>414</v>
      </c>
      <c r="AB601" s="1" t="s">
        <v>90</v>
      </c>
      <c r="AC601" s="1" t="s">
        <v>91</v>
      </c>
      <c r="AD601" s="1" t="s">
        <v>92</v>
      </c>
      <c r="AE601" s="1" t="s">
        <v>72</v>
      </c>
      <c r="AF601" s="1" t="s">
        <v>72</v>
      </c>
      <c r="AG601" s="1" t="s">
        <v>72</v>
      </c>
      <c r="AH601" s="1" t="s">
        <v>72</v>
      </c>
      <c r="AI601" s="1" t="s">
        <v>72</v>
      </c>
      <c r="AJ601" s="1" t="s">
        <v>72</v>
      </c>
      <c r="AK601" s="1" t="s">
        <v>72</v>
      </c>
      <c r="AL601" s="1" t="s">
        <v>72</v>
      </c>
      <c r="AM601" s="1" t="s">
        <v>72</v>
      </c>
      <c r="AN601" s="3">
        <v>44977</v>
      </c>
      <c r="AO601" s="1" t="s">
        <v>3735</v>
      </c>
      <c r="AP601" s="1" t="s">
        <v>3735</v>
      </c>
      <c r="AQ601" s="1" t="s">
        <v>1675</v>
      </c>
      <c r="AR601" s="1">
        <v>4</v>
      </c>
      <c r="AS601" s="1" t="s">
        <v>3370</v>
      </c>
      <c r="AT601" s="1" t="s">
        <v>88</v>
      </c>
      <c r="AU601" s="1" t="s">
        <v>88</v>
      </c>
      <c r="AV601" s="1" t="s">
        <v>88</v>
      </c>
      <c r="AW601" s="1" t="s">
        <v>96</v>
      </c>
      <c r="AX601" s="1" t="s">
        <v>72</v>
      </c>
      <c r="AY601" s="1" t="s">
        <v>3429</v>
      </c>
      <c r="AZ601" s="1" t="s">
        <v>3736</v>
      </c>
      <c r="BA601" s="1">
        <v>43</v>
      </c>
      <c r="BB601" s="21" t="s">
        <v>100</v>
      </c>
      <c r="BC601" s="16"/>
    </row>
    <row r="602" spans="1:55" ht="18.600000000000001" customHeight="1">
      <c r="A602" s="1" t="s">
        <v>3739</v>
      </c>
      <c r="B602" s="1">
        <v>230048</v>
      </c>
      <c r="C602" s="1" t="s">
        <v>71</v>
      </c>
      <c r="D602" s="3">
        <v>44977</v>
      </c>
      <c r="E602" s="1" t="s">
        <v>2302</v>
      </c>
      <c r="F602" s="1" t="s">
        <v>3740</v>
      </c>
      <c r="G602" s="1" t="s">
        <v>75</v>
      </c>
      <c r="H602" s="1" t="s">
        <v>2597</v>
      </c>
      <c r="I602" s="1" t="s">
        <v>77</v>
      </c>
      <c r="J602" s="1" t="s">
        <v>78</v>
      </c>
      <c r="K602" s="1" t="s">
        <v>78</v>
      </c>
      <c r="L602" s="1" t="s">
        <v>1898</v>
      </c>
      <c r="M602" s="1" t="s">
        <v>1898</v>
      </c>
      <c r="N602" s="34" t="s">
        <v>72</v>
      </c>
      <c r="O602" s="25" t="s">
        <v>3741</v>
      </c>
      <c r="P602" s="1" t="s">
        <v>2307</v>
      </c>
      <c r="Q602" s="1" t="s">
        <v>2307</v>
      </c>
      <c r="R602" s="1" t="s">
        <v>2363</v>
      </c>
      <c r="S602" s="1" t="s">
        <v>84</v>
      </c>
      <c r="T602" s="1" t="s">
        <v>72</v>
      </c>
      <c r="U602" s="1" t="s">
        <v>3742</v>
      </c>
      <c r="V602" s="1" t="s">
        <v>3743</v>
      </c>
      <c r="W602" s="1" t="s">
        <v>87</v>
      </c>
      <c r="X602" s="1">
        <v>46</v>
      </c>
      <c r="Y602" s="1" t="s">
        <v>88</v>
      </c>
      <c r="Z602" s="1">
        <v>4.5</v>
      </c>
      <c r="AA602" s="1" t="s">
        <v>2344</v>
      </c>
      <c r="AB602" s="1" t="s">
        <v>90</v>
      </c>
      <c r="AC602" s="1" t="s">
        <v>91</v>
      </c>
      <c r="AD602" s="1" t="s">
        <v>92</v>
      </c>
      <c r="AE602" s="1" t="s">
        <v>72</v>
      </c>
      <c r="AF602" s="1" t="s">
        <v>217</v>
      </c>
      <c r="AG602" s="1">
        <v>3</v>
      </c>
      <c r="AH602" s="1" t="s">
        <v>3175</v>
      </c>
      <c r="AI602" s="1" t="s">
        <v>72</v>
      </c>
      <c r="AJ602" s="1" t="s">
        <v>72</v>
      </c>
      <c r="AK602" s="27" t="s">
        <v>3744</v>
      </c>
      <c r="AL602" s="1" t="s">
        <v>72</v>
      </c>
      <c r="AM602" s="1" t="s">
        <v>72</v>
      </c>
      <c r="AN602" s="3">
        <v>44977</v>
      </c>
      <c r="AO602" s="1" t="s">
        <v>3745</v>
      </c>
      <c r="AP602" s="1" t="s">
        <v>3745</v>
      </c>
      <c r="AQ602" s="1" t="s">
        <v>1675</v>
      </c>
      <c r="AR602" s="1">
        <v>4</v>
      </c>
      <c r="AS602" s="1" t="s">
        <v>3370</v>
      </c>
      <c r="AT602" s="1" t="s">
        <v>75</v>
      </c>
      <c r="AU602" s="1" t="s">
        <v>88</v>
      </c>
      <c r="AV602" s="1" t="s">
        <v>88</v>
      </c>
      <c r="AW602" s="1" t="s">
        <v>96</v>
      </c>
      <c r="AX602" s="1" t="s">
        <v>72</v>
      </c>
      <c r="AY602" s="1" t="s">
        <v>3429</v>
      </c>
      <c r="AZ602" s="1" t="s">
        <v>3677</v>
      </c>
      <c r="BA602" s="1">
        <v>50</v>
      </c>
      <c r="BB602" s="21" t="s">
        <v>100</v>
      </c>
      <c r="BC602" s="16"/>
    </row>
    <row r="603" spans="1:55" ht="18.600000000000001" customHeight="1">
      <c r="A603" s="1" t="s">
        <v>3748</v>
      </c>
      <c r="B603" s="1">
        <v>230049</v>
      </c>
      <c r="C603" s="1" t="s">
        <v>71</v>
      </c>
      <c r="D603" s="3">
        <v>44977</v>
      </c>
      <c r="E603" s="1" t="s">
        <v>1951</v>
      </c>
      <c r="F603" s="1" t="s">
        <v>3749</v>
      </c>
      <c r="G603" s="1" t="s">
        <v>75</v>
      </c>
      <c r="H603" s="1" t="s">
        <v>2597</v>
      </c>
      <c r="I603" s="1" t="s">
        <v>77</v>
      </c>
      <c r="J603" s="1" t="s">
        <v>78</v>
      </c>
      <c r="K603" s="1" t="s">
        <v>78</v>
      </c>
      <c r="L603" s="1" t="s">
        <v>1898</v>
      </c>
      <c r="M603" s="1" t="s">
        <v>1927</v>
      </c>
      <c r="N603" s="34" t="s">
        <v>72</v>
      </c>
      <c r="O603" s="1" t="s">
        <v>3750</v>
      </c>
      <c r="P603" s="1" t="s">
        <v>394</v>
      </c>
      <c r="Q603" s="1" t="s">
        <v>1953</v>
      </c>
      <c r="R603" s="1" t="s">
        <v>1954</v>
      </c>
      <c r="S603" s="1" t="s">
        <v>84</v>
      </c>
      <c r="T603" s="1" t="s">
        <v>72</v>
      </c>
      <c r="U603" s="1" t="s">
        <v>140</v>
      </c>
      <c r="V603" s="1" t="s">
        <v>141</v>
      </c>
      <c r="W603" s="1" t="s">
        <v>126</v>
      </c>
      <c r="X603" s="1">
        <v>57</v>
      </c>
      <c r="Y603" s="1" t="s">
        <v>88</v>
      </c>
      <c r="Z603" s="1">
        <v>5.0999999999999996</v>
      </c>
      <c r="AA603" s="1" t="s">
        <v>299</v>
      </c>
      <c r="AB603" s="1" t="s">
        <v>90</v>
      </c>
      <c r="AC603" s="1" t="s">
        <v>91</v>
      </c>
      <c r="AD603" s="1" t="s">
        <v>92</v>
      </c>
      <c r="AE603" s="1" t="s">
        <v>72</v>
      </c>
      <c r="AF603" s="1" t="s">
        <v>72</v>
      </c>
      <c r="AG603" s="1" t="s">
        <v>72</v>
      </c>
      <c r="AH603" s="1" t="s">
        <v>72</v>
      </c>
      <c r="AI603" s="1" t="s">
        <v>72</v>
      </c>
      <c r="AJ603" s="1" t="s">
        <v>72</v>
      </c>
      <c r="AK603" s="1" t="s">
        <v>72</v>
      </c>
      <c r="AL603" s="1" t="s">
        <v>72</v>
      </c>
      <c r="AM603" s="1" t="s">
        <v>72</v>
      </c>
      <c r="AN603" s="3">
        <v>44977</v>
      </c>
      <c r="AO603" s="1" t="s">
        <v>3751</v>
      </c>
      <c r="AP603" s="1" t="s">
        <v>3751</v>
      </c>
      <c r="AQ603" s="1" t="s">
        <v>1675</v>
      </c>
      <c r="AR603" s="1">
        <v>4</v>
      </c>
      <c r="AS603" s="1" t="s">
        <v>2294</v>
      </c>
      <c r="AT603" s="1" t="s">
        <v>75</v>
      </c>
      <c r="AU603" s="1" t="s">
        <v>75</v>
      </c>
      <c r="AV603" s="1" t="s">
        <v>88</v>
      </c>
      <c r="AW603" s="1" t="s">
        <v>79</v>
      </c>
      <c r="AX603" s="1" t="s">
        <v>1795</v>
      </c>
      <c r="AY603" s="1" t="s">
        <v>3429</v>
      </c>
      <c r="AZ603" s="1" t="s">
        <v>3695</v>
      </c>
      <c r="BA603" s="1">
        <v>21</v>
      </c>
      <c r="BB603" s="1" t="s">
        <v>160</v>
      </c>
      <c r="BC603" s="1" t="s">
        <v>707</v>
      </c>
    </row>
    <row r="604" spans="1:55" ht="18.600000000000001" customHeight="1">
      <c r="A604" s="1" t="s">
        <v>3752</v>
      </c>
      <c r="B604" s="1">
        <v>230050</v>
      </c>
      <c r="C604" s="1" t="s">
        <v>71</v>
      </c>
      <c r="D604" s="3">
        <v>44979</v>
      </c>
      <c r="E604" s="1" t="s">
        <v>1896</v>
      </c>
      <c r="F604" s="1" t="s">
        <v>3753</v>
      </c>
      <c r="G604" s="1" t="s">
        <v>75</v>
      </c>
      <c r="H604" s="1" t="s">
        <v>2597</v>
      </c>
      <c r="I604" s="1" t="s">
        <v>77</v>
      </c>
      <c r="J604" s="1" t="s">
        <v>78</v>
      </c>
      <c r="K604" s="1" t="s">
        <v>78</v>
      </c>
      <c r="L604" s="1" t="s">
        <v>1898</v>
      </c>
      <c r="M604" s="1" t="s">
        <v>1898</v>
      </c>
      <c r="N604" s="34" t="s">
        <v>72</v>
      </c>
      <c r="O604" s="1" t="s">
        <v>3754</v>
      </c>
      <c r="P604" s="1" t="s">
        <v>813</v>
      </c>
      <c r="Q604" s="1" t="s">
        <v>813</v>
      </c>
      <c r="R604" s="1" t="s">
        <v>9057</v>
      </c>
      <c r="S604" s="1" t="s">
        <v>84</v>
      </c>
      <c r="T604" s="1" t="s">
        <v>72</v>
      </c>
      <c r="U604" s="1" t="s">
        <v>140</v>
      </c>
      <c r="V604" s="1" t="s">
        <v>141</v>
      </c>
      <c r="W604" s="1" t="s">
        <v>87</v>
      </c>
      <c r="X604" s="1">
        <v>62</v>
      </c>
      <c r="Y604" s="1" t="s">
        <v>88</v>
      </c>
      <c r="Z604" s="1">
        <v>4.8</v>
      </c>
      <c r="AA604" s="1" t="s">
        <v>2344</v>
      </c>
      <c r="AB604" s="1" t="s">
        <v>90</v>
      </c>
      <c r="AC604" s="1" t="s">
        <v>91</v>
      </c>
      <c r="AD604" s="1" t="s">
        <v>92</v>
      </c>
      <c r="AE604" s="1" t="s">
        <v>72</v>
      </c>
      <c r="AF604" s="1" t="s">
        <v>244</v>
      </c>
      <c r="AG604" s="1">
        <v>1</v>
      </c>
      <c r="AH604" s="25" t="s">
        <v>2216</v>
      </c>
      <c r="AI604" s="1" t="s">
        <v>72</v>
      </c>
      <c r="AJ604" s="1" t="s">
        <v>72</v>
      </c>
      <c r="AK604" s="1" t="s">
        <v>72</v>
      </c>
      <c r="AL604" s="1" t="s">
        <v>72</v>
      </c>
      <c r="AM604" s="1" t="s">
        <v>72</v>
      </c>
      <c r="AN604" s="3">
        <v>44979</v>
      </c>
      <c r="AO604" s="1" t="s">
        <v>3755</v>
      </c>
      <c r="AP604" s="1" t="s">
        <v>3755</v>
      </c>
      <c r="AQ604" s="1" t="s">
        <v>1675</v>
      </c>
      <c r="AR604" s="1">
        <v>4</v>
      </c>
      <c r="AS604" s="1" t="s">
        <v>3370</v>
      </c>
      <c r="AT604" s="1" t="s">
        <v>75</v>
      </c>
      <c r="AU604" s="1" t="s">
        <v>88</v>
      </c>
      <c r="AV604" s="1" t="s">
        <v>88</v>
      </c>
      <c r="AW604" s="1" t="s">
        <v>96</v>
      </c>
      <c r="AX604" s="1" t="s">
        <v>72</v>
      </c>
      <c r="AY604" s="1" t="s">
        <v>3429</v>
      </c>
      <c r="AZ604" s="1" t="s">
        <v>3756</v>
      </c>
      <c r="BA604" s="1">
        <v>21</v>
      </c>
      <c r="BB604" s="21" t="s">
        <v>100</v>
      </c>
      <c r="BC604" s="16"/>
    </row>
    <row r="605" spans="1:55" ht="18.600000000000001" customHeight="1">
      <c r="A605" s="1" t="s">
        <v>3757</v>
      </c>
      <c r="B605" s="1">
        <v>230051</v>
      </c>
      <c r="C605" s="1" t="s">
        <v>71</v>
      </c>
      <c r="D605" s="3">
        <v>44979</v>
      </c>
      <c r="E605" s="1" t="s">
        <v>1896</v>
      </c>
      <c r="F605" s="1" t="s">
        <v>3758</v>
      </c>
      <c r="G605" s="1" t="s">
        <v>75</v>
      </c>
      <c r="H605" s="1" t="s">
        <v>3759</v>
      </c>
      <c r="I605" s="1" t="s">
        <v>77</v>
      </c>
      <c r="J605" s="1" t="s">
        <v>78</v>
      </c>
      <c r="K605" s="1" t="s">
        <v>78</v>
      </c>
      <c r="L605" s="1" t="s">
        <v>1898</v>
      </c>
      <c r="M605" s="1" t="s">
        <v>1898</v>
      </c>
      <c r="N605" s="34" t="s">
        <v>72</v>
      </c>
      <c r="O605" s="25" t="s">
        <v>3760</v>
      </c>
      <c r="P605" s="1" t="s">
        <v>83</v>
      </c>
      <c r="Q605" s="1" t="s">
        <v>123</v>
      </c>
      <c r="R605" s="1" t="s">
        <v>9043</v>
      </c>
      <c r="S605" s="1" t="s">
        <v>443</v>
      </c>
      <c r="T605" s="1" t="s">
        <v>72</v>
      </c>
      <c r="U605" s="1" t="s">
        <v>444</v>
      </c>
      <c r="V605" s="1" t="s">
        <v>749</v>
      </c>
      <c r="W605" s="1" t="s">
        <v>87</v>
      </c>
      <c r="X605" s="1">
        <v>60</v>
      </c>
      <c r="Y605" s="1" t="s">
        <v>88</v>
      </c>
      <c r="Z605" s="1">
        <v>4.5999999999999996</v>
      </c>
      <c r="AA605" s="1" t="s">
        <v>414</v>
      </c>
      <c r="AB605" s="1" t="s">
        <v>90</v>
      </c>
      <c r="AC605" s="1" t="s">
        <v>91</v>
      </c>
      <c r="AD605" s="1" t="s">
        <v>92</v>
      </c>
      <c r="AE605" s="1" t="s">
        <v>72</v>
      </c>
      <c r="AF605" s="1" t="s">
        <v>72</v>
      </c>
      <c r="AG605" s="1" t="s">
        <v>72</v>
      </c>
      <c r="AH605" s="1" t="s">
        <v>72</v>
      </c>
      <c r="AI605" s="1" t="s">
        <v>72</v>
      </c>
      <c r="AJ605" s="1" t="s">
        <v>72</v>
      </c>
      <c r="AK605" s="1" t="s">
        <v>72</v>
      </c>
      <c r="AL605" s="1" t="s">
        <v>72</v>
      </c>
      <c r="AM605" s="1" t="s">
        <v>72</v>
      </c>
      <c r="AN605" s="3">
        <v>44979</v>
      </c>
      <c r="AO605" s="1" t="s">
        <v>3761</v>
      </c>
      <c r="AP605" s="1" t="s">
        <v>3761</v>
      </c>
      <c r="AQ605" s="1" t="s">
        <v>1794</v>
      </c>
      <c r="AR605" s="1">
        <v>4</v>
      </c>
      <c r="AS605" s="1" t="s">
        <v>95</v>
      </c>
      <c r="AT605" s="1" t="s">
        <v>88</v>
      </c>
      <c r="AU605" s="1" t="s">
        <v>88</v>
      </c>
      <c r="AV605" s="1" t="s">
        <v>88</v>
      </c>
      <c r="AW605" s="1" t="s">
        <v>96</v>
      </c>
      <c r="AX605" s="1" t="s">
        <v>72</v>
      </c>
      <c r="AY605" s="1" t="s">
        <v>3708</v>
      </c>
      <c r="AZ605" s="1" t="s">
        <v>3762</v>
      </c>
      <c r="BA605" s="1">
        <v>71</v>
      </c>
      <c r="BB605" s="1" t="s">
        <v>918</v>
      </c>
      <c r="BC605" s="16"/>
    </row>
    <row r="606" spans="1:55" ht="18.600000000000001" customHeight="1">
      <c r="A606" s="1" t="s">
        <v>3763</v>
      </c>
      <c r="B606" s="1">
        <v>230052</v>
      </c>
      <c r="C606" s="1" t="s">
        <v>71</v>
      </c>
      <c r="D606" s="3">
        <v>44980</v>
      </c>
      <c r="E606" s="1" t="s">
        <v>1896</v>
      </c>
      <c r="F606" s="1" t="s">
        <v>3764</v>
      </c>
      <c r="G606" s="1" t="s">
        <v>75</v>
      </c>
      <c r="H606" s="1" t="s">
        <v>2597</v>
      </c>
      <c r="I606" s="1" t="s">
        <v>77</v>
      </c>
      <c r="J606" s="1" t="s">
        <v>78</v>
      </c>
      <c r="K606" s="1" t="s">
        <v>78</v>
      </c>
      <c r="L606" s="1" t="s">
        <v>1898</v>
      </c>
      <c r="M606" s="1" t="s">
        <v>1898</v>
      </c>
      <c r="N606" s="34" t="s">
        <v>72</v>
      </c>
      <c r="O606" s="1" t="s">
        <v>3765</v>
      </c>
      <c r="P606" s="1" t="s">
        <v>813</v>
      </c>
      <c r="Q606" s="1" t="s">
        <v>813</v>
      </c>
      <c r="R606" s="1" t="s">
        <v>9057</v>
      </c>
      <c r="S606" s="1" t="s">
        <v>84</v>
      </c>
      <c r="T606" s="1" t="s">
        <v>72</v>
      </c>
      <c r="U606" s="1" t="s">
        <v>140</v>
      </c>
      <c r="V606" s="1" t="s">
        <v>181</v>
      </c>
      <c r="W606" s="1" t="s">
        <v>126</v>
      </c>
      <c r="X606" s="1">
        <v>68</v>
      </c>
      <c r="Y606" s="1" t="s">
        <v>88</v>
      </c>
      <c r="Z606" s="1">
        <v>4.5</v>
      </c>
      <c r="AA606" s="1" t="s">
        <v>954</v>
      </c>
      <c r="AB606" s="1" t="s">
        <v>90</v>
      </c>
      <c r="AC606" s="1" t="s">
        <v>91</v>
      </c>
      <c r="AD606" s="1" t="s">
        <v>92</v>
      </c>
      <c r="AE606" s="1" t="s">
        <v>72</v>
      </c>
      <c r="AF606" s="1" t="s">
        <v>217</v>
      </c>
      <c r="AG606" s="1">
        <v>1</v>
      </c>
      <c r="AH606" s="25" t="s">
        <v>3766</v>
      </c>
      <c r="AI606" s="1" t="s">
        <v>72</v>
      </c>
      <c r="AJ606" s="1" t="s">
        <v>72</v>
      </c>
      <c r="AK606" s="1" t="s">
        <v>72</v>
      </c>
      <c r="AL606" s="1" t="s">
        <v>72</v>
      </c>
      <c r="AM606" s="1" t="s">
        <v>72</v>
      </c>
      <c r="AN606" s="3">
        <v>44980</v>
      </c>
      <c r="AO606" s="1" t="s">
        <v>3767</v>
      </c>
      <c r="AP606" s="1" t="s">
        <v>3767</v>
      </c>
      <c r="AQ606" s="1" t="s">
        <v>1675</v>
      </c>
      <c r="AR606" s="1">
        <v>4</v>
      </c>
      <c r="AS606" s="1" t="s">
        <v>2694</v>
      </c>
      <c r="AT606" s="1" t="s">
        <v>75</v>
      </c>
      <c r="AU606" s="1" t="s">
        <v>75</v>
      </c>
      <c r="AV606" s="1" t="s">
        <v>88</v>
      </c>
      <c r="AW606" s="1" t="s">
        <v>96</v>
      </c>
      <c r="AX606" s="1" t="s">
        <v>72</v>
      </c>
      <c r="AY606" s="1" t="s">
        <v>3566</v>
      </c>
      <c r="AZ606" s="1" t="s">
        <v>3768</v>
      </c>
      <c r="BA606" s="1">
        <v>42</v>
      </c>
      <c r="BB606" s="21" t="s">
        <v>100</v>
      </c>
      <c r="BC606" s="16"/>
    </row>
    <row r="607" spans="1:55" ht="18.600000000000001" customHeight="1">
      <c r="A607" s="1" t="s">
        <v>3769</v>
      </c>
      <c r="B607" s="1">
        <v>230053</v>
      </c>
      <c r="C607" s="1" t="s">
        <v>71</v>
      </c>
      <c r="D607" s="3">
        <v>44980</v>
      </c>
      <c r="E607" s="1" t="s">
        <v>1896</v>
      </c>
      <c r="F607" s="1" t="s">
        <v>3770</v>
      </c>
      <c r="G607" s="1" t="s">
        <v>75</v>
      </c>
      <c r="H607" s="1" t="s">
        <v>208</v>
      </c>
      <c r="I607" s="1" t="s">
        <v>77</v>
      </c>
      <c r="J607" s="1" t="s">
        <v>78</v>
      </c>
      <c r="K607" s="8" t="s">
        <v>172</v>
      </c>
      <c r="L607" s="8" t="s">
        <v>1927</v>
      </c>
      <c r="M607" s="8" t="s">
        <v>1927</v>
      </c>
      <c r="N607" s="1" t="s">
        <v>3771</v>
      </c>
      <c r="O607" s="8" t="s">
        <v>3772</v>
      </c>
      <c r="P607" s="1" t="s">
        <v>83</v>
      </c>
      <c r="Q607" s="1" t="s">
        <v>123</v>
      </c>
      <c r="R607" s="1" t="s">
        <v>9043</v>
      </c>
      <c r="S607" s="1" t="s">
        <v>291</v>
      </c>
      <c r="T607" s="1" t="s">
        <v>72</v>
      </c>
      <c r="U607" s="1" t="s">
        <v>292</v>
      </c>
      <c r="V607" s="1" t="s">
        <v>3420</v>
      </c>
      <c r="W607" s="1" t="s">
        <v>126</v>
      </c>
      <c r="X607" s="1">
        <v>55</v>
      </c>
      <c r="Y607" s="1" t="s">
        <v>88</v>
      </c>
      <c r="Z607" s="1">
        <v>5.0999999999999996</v>
      </c>
      <c r="AA607" s="1" t="s">
        <v>299</v>
      </c>
      <c r="AB607" s="1" t="s">
        <v>90</v>
      </c>
      <c r="AC607" s="1" t="s">
        <v>91</v>
      </c>
      <c r="AD607" s="1" t="s">
        <v>92</v>
      </c>
      <c r="AE607" s="1" t="s">
        <v>72</v>
      </c>
      <c r="AF607" s="1" t="s">
        <v>72</v>
      </c>
      <c r="AG607" s="1" t="s">
        <v>72</v>
      </c>
      <c r="AH607" s="1" t="s">
        <v>72</v>
      </c>
      <c r="AI607" s="1" t="s">
        <v>72</v>
      </c>
      <c r="AJ607" s="1" t="s">
        <v>72</v>
      </c>
      <c r="AK607" s="1" t="s">
        <v>72</v>
      </c>
      <c r="AL607" s="1" t="s">
        <v>72</v>
      </c>
      <c r="AM607" s="1" t="s">
        <v>72</v>
      </c>
      <c r="AN607" s="3">
        <v>44980</v>
      </c>
      <c r="AO607" s="1" t="s">
        <v>3773</v>
      </c>
      <c r="AP607" s="1" t="s">
        <v>72</v>
      </c>
      <c r="AQ607" s="1" t="s">
        <v>1794</v>
      </c>
      <c r="AR607" s="1">
        <v>4</v>
      </c>
      <c r="AS607" s="1" t="s">
        <v>95</v>
      </c>
      <c r="AT607" s="1" t="s">
        <v>88</v>
      </c>
      <c r="AU607" s="1" t="s">
        <v>88</v>
      </c>
      <c r="AV607" s="1" t="s">
        <v>88</v>
      </c>
      <c r="AW607" s="1" t="s">
        <v>79</v>
      </c>
      <c r="AX607" s="1" t="s">
        <v>707</v>
      </c>
      <c r="AY607" s="1" t="s">
        <v>1768</v>
      </c>
      <c r="AZ607" s="1" t="s">
        <v>3774</v>
      </c>
      <c r="BA607" s="1">
        <v>56</v>
      </c>
      <c r="BB607" s="1" t="s">
        <v>160</v>
      </c>
      <c r="BC607" s="1" t="s">
        <v>707</v>
      </c>
    </row>
    <row r="608" spans="1:55" ht="18.600000000000001" customHeight="1">
      <c r="A608" s="1" t="s">
        <v>3775</v>
      </c>
      <c r="B608" s="1">
        <v>230054</v>
      </c>
      <c r="C608" s="1" t="s">
        <v>71</v>
      </c>
      <c r="D608" s="3">
        <v>44981</v>
      </c>
      <c r="E608" s="1" t="s">
        <v>1896</v>
      </c>
      <c r="F608" s="1" t="s">
        <v>3776</v>
      </c>
      <c r="G608" s="1" t="s">
        <v>75</v>
      </c>
      <c r="H608" s="1" t="s">
        <v>2597</v>
      </c>
      <c r="I608" s="1" t="s">
        <v>77</v>
      </c>
      <c r="J608" s="1" t="s">
        <v>78</v>
      </c>
      <c r="K608" s="1" t="s">
        <v>78</v>
      </c>
      <c r="L608" s="1" t="s">
        <v>1898</v>
      </c>
      <c r="M608" s="1" t="s">
        <v>1898</v>
      </c>
      <c r="N608" s="34" t="s">
        <v>72</v>
      </c>
      <c r="O608" s="25" t="s">
        <v>2157</v>
      </c>
      <c r="P608" s="1" t="s">
        <v>83</v>
      </c>
      <c r="Q608" s="1" t="s">
        <v>123</v>
      </c>
      <c r="R608" s="1" t="s">
        <v>9043</v>
      </c>
      <c r="S608" s="1" t="s">
        <v>84</v>
      </c>
      <c r="T608" s="1" t="s">
        <v>72</v>
      </c>
      <c r="U608" s="1" t="s">
        <v>324</v>
      </c>
      <c r="V608" s="1" t="s">
        <v>445</v>
      </c>
      <c r="W608" s="1" t="s">
        <v>87</v>
      </c>
      <c r="X608" s="1">
        <v>41</v>
      </c>
      <c r="Y608" s="1" t="s">
        <v>88</v>
      </c>
      <c r="Z608" s="1">
        <v>4.9000000000000004</v>
      </c>
      <c r="AA608" s="1" t="s">
        <v>2344</v>
      </c>
      <c r="AB608" s="1" t="s">
        <v>90</v>
      </c>
      <c r="AC608" s="1" t="s">
        <v>91</v>
      </c>
      <c r="AD608" s="1" t="s">
        <v>92</v>
      </c>
      <c r="AE608" s="1" t="s">
        <v>72</v>
      </c>
      <c r="AF608" s="1" t="s">
        <v>72</v>
      </c>
      <c r="AG608" s="1" t="s">
        <v>72</v>
      </c>
      <c r="AH608" s="1" t="s">
        <v>72</v>
      </c>
      <c r="AI608" s="1" t="s">
        <v>72</v>
      </c>
      <c r="AJ608" s="1" t="s">
        <v>72</v>
      </c>
      <c r="AK608" s="1" t="s">
        <v>72</v>
      </c>
      <c r="AL608" s="1" t="s">
        <v>72</v>
      </c>
      <c r="AM608" s="1" t="s">
        <v>72</v>
      </c>
      <c r="AN608" s="3">
        <v>44981</v>
      </c>
      <c r="AO608" s="1" t="s">
        <v>3777</v>
      </c>
      <c r="AP608" s="1" t="s">
        <v>3777</v>
      </c>
      <c r="AQ608" s="1" t="s">
        <v>1675</v>
      </c>
      <c r="AR608" s="1">
        <v>4</v>
      </c>
      <c r="AS608" s="1" t="s">
        <v>3446</v>
      </c>
      <c r="AT608" s="1" t="s">
        <v>75</v>
      </c>
      <c r="AU608" s="1" t="s">
        <v>88</v>
      </c>
      <c r="AV608" s="1" t="s">
        <v>88</v>
      </c>
      <c r="AW608" s="1" t="s">
        <v>96</v>
      </c>
      <c r="AX608" s="1" t="s">
        <v>72</v>
      </c>
      <c r="AY608" s="1" t="s">
        <v>3429</v>
      </c>
      <c r="AZ608" s="1" t="s">
        <v>3778</v>
      </c>
      <c r="BA608" s="1">
        <v>21</v>
      </c>
      <c r="BB608" s="21" t="s">
        <v>100</v>
      </c>
      <c r="BC608" s="16"/>
    </row>
    <row r="609" spans="1:55" ht="18.600000000000001" customHeight="1">
      <c r="A609" s="1" t="s">
        <v>3779</v>
      </c>
      <c r="B609" s="1">
        <v>230055</v>
      </c>
      <c r="C609" s="1" t="s">
        <v>71</v>
      </c>
      <c r="D609" s="3">
        <v>44981</v>
      </c>
      <c r="E609" s="1" t="s">
        <v>1896</v>
      </c>
      <c r="F609" s="1" t="s">
        <v>3780</v>
      </c>
      <c r="G609" s="1" t="s">
        <v>75</v>
      </c>
      <c r="H609" s="1" t="s">
        <v>208</v>
      </c>
      <c r="I609" s="1" t="s">
        <v>77</v>
      </c>
      <c r="J609" s="1" t="s">
        <v>78</v>
      </c>
      <c r="K609" s="1" t="s">
        <v>78</v>
      </c>
      <c r="L609" s="8" t="s">
        <v>1898</v>
      </c>
      <c r="M609" s="8" t="s">
        <v>1927</v>
      </c>
      <c r="N609" s="34" t="s">
        <v>72</v>
      </c>
      <c r="O609" s="8" t="s">
        <v>847</v>
      </c>
      <c r="P609" s="1" t="s">
        <v>2143</v>
      </c>
      <c r="Q609" s="1" t="s">
        <v>1868</v>
      </c>
      <c r="R609" s="1" t="s">
        <v>9079</v>
      </c>
      <c r="S609" s="1" t="s">
        <v>291</v>
      </c>
      <c r="T609" s="1" t="s">
        <v>72</v>
      </c>
      <c r="U609" s="1" t="s">
        <v>292</v>
      </c>
      <c r="V609" s="1" t="s">
        <v>292</v>
      </c>
      <c r="W609" s="1" t="s">
        <v>126</v>
      </c>
      <c r="X609" s="1">
        <v>50</v>
      </c>
      <c r="Y609" s="1" t="s">
        <v>88</v>
      </c>
      <c r="Z609" s="1">
        <v>5.2</v>
      </c>
      <c r="AA609" s="1" t="s">
        <v>954</v>
      </c>
      <c r="AB609" s="1" t="s">
        <v>90</v>
      </c>
      <c r="AC609" s="1" t="s">
        <v>91</v>
      </c>
      <c r="AD609" s="1" t="s">
        <v>92</v>
      </c>
      <c r="AE609" s="1" t="s">
        <v>72</v>
      </c>
      <c r="AF609" s="1" t="s">
        <v>72</v>
      </c>
      <c r="AG609" s="1" t="s">
        <v>72</v>
      </c>
      <c r="AH609" s="1" t="s">
        <v>72</v>
      </c>
      <c r="AI609" s="1">
        <v>6</v>
      </c>
      <c r="AJ609" s="1" t="s">
        <v>3781</v>
      </c>
      <c r="AK609" s="1" t="s">
        <v>72</v>
      </c>
      <c r="AL609" s="1" t="s">
        <v>72</v>
      </c>
      <c r="AM609" s="1" t="s">
        <v>72</v>
      </c>
      <c r="AN609" s="3">
        <v>44981</v>
      </c>
      <c r="AO609" s="1" t="s">
        <v>3782</v>
      </c>
      <c r="AP609" s="1" t="s">
        <v>3782</v>
      </c>
      <c r="AQ609" s="1" t="s">
        <v>1794</v>
      </c>
      <c r="AR609" s="1">
        <v>4</v>
      </c>
      <c r="AS609" s="1" t="s">
        <v>95</v>
      </c>
      <c r="AT609" s="1" t="s">
        <v>75</v>
      </c>
      <c r="AU609" s="1" t="s">
        <v>75</v>
      </c>
      <c r="AV609" s="1" t="s">
        <v>88</v>
      </c>
      <c r="AW609" s="1" t="s">
        <v>79</v>
      </c>
      <c r="AX609" s="1" t="s">
        <v>707</v>
      </c>
      <c r="AY609" s="1" t="s">
        <v>3708</v>
      </c>
      <c r="AZ609" s="1" t="s">
        <v>3783</v>
      </c>
      <c r="BA609" s="1">
        <v>71</v>
      </c>
      <c r="BB609" s="1" t="s">
        <v>160</v>
      </c>
      <c r="BC609" s="1" t="s">
        <v>707</v>
      </c>
    </row>
    <row r="610" spans="1:55" ht="18.600000000000001" customHeight="1">
      <c r="A610" s="1" t="s">
        <v>3784</v>
      </c>
      <c r="B610" s="1">
        <v>230056</v>
      </c>
      <c r="C610" s="1" t="s">
        <v>71</v>
      </c>
      <c r="D610" s="3">
        <v>44984</v>
      </c>
      <c r="E610" s="1" t="s">
        <v>1896</v>
      </c>
      <c r="F610" s="1" t="s">
        <v>3785</v>
      </c>
      <c r="G610" s="1" t="s">
        <v>75</v>
      </c>
      <c r="H610" s="1" t="s">
        <v>2597</v>
      </c>
      <c r="I610" s="1" t="s">
        <v>77</v>
      </c>
      <c r="J610" s="1" t="s">
        <v>78</v>
      </c>
      <c r="K610" s="1" t="s">
        <v>78</v>
      </c>
      <c r="L610" s="1" t="s">
        <v>1898</v>
      </c>
      <c r="M610" s="1" t="s">
        <v>1898</v>
      </c>
      <c r="N610" s="34" t="s">
        <v>72</v>
      </c>
      <c r="O610" s="25" t="s">
        <v>3078</v>
      </c>
      <c r="P610" s="1" t="s">
        <v>778</v>
      </c>
      <c r="Q610" s="1" t="s">
        <v>779</v>
      </c>
      <c r="R610" s="1" t="s">
        <v>9036</v>
      </c>
      <c r="S610" s="1" t="s">
        <v>84</v>
      </c>
      <c r="T610" s="1" t="s">
        <v>72</v>
      </c>
      <c r="U610" s="1" t="s">
        <v>140</v>
      </c>
      <c r="V610" s="1" t="s">
        <v>140</v>
      </c>
      <c r="W610" s="1" t="s">
        <v>126</v>
      </c>
      <c r="X610" s="1">
        <v>47</v>
      </c>
      <c r="Y610" s="1" t="s">
        <v>88</v>
      </c>
      <c r="Z610" s="1">
        <v>5.3</v>
      </c>
      <c r="AA610" s="1" t="s">
        <v>2344</v>
      </c>
      <c r="AB610" s="1" t="s">
        <v>90</v>
      </c>
      <c r="AC610" s="1" t="s">
        <v>91</v>
      </c>
      <c r="AD610" s="1" t="s">
        <v>92</v>
      </c>
      <c r="AE610" s="1" t="s">
        <v>72</v>
      </c>
      <c r="AF610" s="1" t="s">
        <v>254</v>
      </c>
      <c r="AG610" s="1" t="s">
        <v>72</v>
      </c>
      <c r="AH610" s="1" t="s">
        <v>3786</v>
      </c>
      <c r="AI610" s="1" t="s">
        <v>72</v>
      </c>
      <c r="AJ610" s="1" t="s">
        <v>72</v>
      </c>
      <c r="AK610" s="1" t="s">
        <v>72</v>
      </c>
      <c r="AL610" s="1" t="s">
        <v>72</v>
      </c>
      <c r="AM610" s="1" t="s">
        <v>72</v>
      </c>
      <c r="AN610" s="3">
        <v>44984</v>
      </c>
      <c r="AO610" s="1" t="s">
        <v>3787</v>
      </c>
      <c r="AP610" s="1" t="s">
        <v>3787</v>
      </c>
      <c r="AQ610" s="1" t="s">
        <v>1675</v>
      </c>
      <c r="AR610" s="1">
        <v>4</v>
      </c>
      <c r="AS610" s="1" t="s">
        <v>3370</v>
      </c>
      <c r="AT610" s="1" t="s">
        <v>75</v>
      </c>
      <c r="AU610" s="1" t="s">
        <v>75</v>
      </c>
      <c r="AV610" s="1" t="s">
        <v>88</v>
      </c>
      <c r="AW610" s="1" t="s">
        <v>96</v>
      </c>
      <c r="AX610" s="1" t="s">
        <v>72</v>
      </c>
      <c r="AY610" s="1" t="s">
        <v>3429</v>
      </c>
      <c r="AZ610" s="1" t="s">
        <v>3430</v>
      </c>
      <c r="BA610" s="1">
        <v>43</v>
      </c>
      <c r="BB610" s="21" t="s">
        <v>100</v>
      </c>
      <c r="BC610" s="16"/>
    </row>
    <row r="611" spans="1:55" ht="18.600000000000001" customHeight="1">
      <c r="A611" s="1" t="s">
        <v>3788</v>
      </c>
      <c r="B611" s="1">
        <v>230057</v>
      </c>
      <c r="C611" s="1" t="s">
        <v>71</v>
      </c>
      <c r="D611" s="3">
        <v>44985</v>
      </c>
      <c r="E611" s="1" t="s">
        <v>2302</v>
      </c>
      <c r="F611" s="1" t="s">
        <v>3789</v>
      </c>
      <c r="G611" s="1" t="s">
        <v>75</v>
      </c>
      <c r="H611" s="1" t="s">
        <v>2172</v>
      </c>
      <c r="I611" s="1" t="s">
        <v>77</v>
      </c>
      <c r="J611" s="1" t="s">
        <v>78</v>
      </c>
      <c r="K611" s="1" t="s">
        <v>78</v>
      </c>
      <c r="L611" s="1" t="s">
        <v>139</v>
      </c>
      <c r="M611" s="1" t="s">
        <v>1898</v>
      </c>
      <c r="N611" s="34" t="s">
        <v>72</v>
      </c>
      <c r="O611" s="25" t="s">
        <v>3790</v>
      </c>
      <c r="P611" s="1" t="s">
        <v>2307</v>
      </c>
      <c r="Q611" s="1" t="s">
        <v>2307</v>
      </c>
      <c r="R611" s="1" t="s">
        <v>2363</v>
      </c>
      <c r="S611" s="1" t="s">
        <v>84</v>
      </c>
      <c r="T611" s="1" t="s">
        <v>72</v>
      </c>
      <c r="U611" s="1" t="s">
        <v>124</v>
      </c>
      <c r="V611" s="1" t="s">
        <v>3791</v>
      </c>
      <c r="W611" s="1" t="s">
        <v>87</v>
      </c>
      <c r="X611" s="1">
        <v>48</v>
      </c>
      <c r="Y611" s="1" t="s">
        <v>88</v>
      </c>
      <c r="Z611" s="1">
        <v>5.0999999999999996</v>
      </c>
      <c r="AA611" s="1" t="s">
        <v>299</v>
      </c>
      <c r="AB611" s="1" t="s">
        <v>90</v>
      </c>
      <c r="AC611" s="1" t="s">
        <v>91</v>
      </c>
      <c r="AD611" s="1" t="s">
        <v>92</v>
      </c>
      <c r="AE611" s="1" t="s">
        <v>72</v>
      </c>
      <c r="AF611" s="1" t="s">
        <v>229</v>
      </c>
      <c r="AG611" s="1">
        <v>2</v>
      </c>
      <c r="AH611" s="1" t="s">
        <v>3792</v>
      </c>
      <c r="AI611" s="1" t="s">
        <v>72</v>
      </c>
      <c r="AJ611" s="1" t="s">
        <v>72</v>
      </c>
      <c r="AK611" s="1" t="s">
        <v>220</v>
      </c>
      <c r="AL611" s="1" t="s">
        <v>72</v>
      </c>
      <c r="AM611" s="1" t="s">
        <v>72</v>
      </c>
      <c r="AN611" s="3">
        <v>44985</v>
      </c>
      <c r="AO611" s="1" t="s">
        <v>3793</v>
      </c>
      <c r="AP611" s="1" t="s">
        <v>3793</v>
      </c>
      <c r="AQ611" s="1" t="s">
        <v>1794</v>
      </c>
      <c r="AR611" s="1">
        <v>4</v>
      </c>
      <c r="AS611" s="1" t="s">
        <v>3370</v>
      </c>
      <c r="AT611" s="1" t="s">
        <v>75</v>
      </c>
      <c r="AU611" s="1" t="s">
        <v>88</v>
      </c>
      <c r="AV611" s="1" t="s">
        <v>88</v>
      </c>
      <c r="AW611" s="1" t="s">
        <v>96</v>
      </c>
      <c r="AX611" s="1" t="s">
        <v>72</v>
      </c>
      <c r="AY611" s="1" t="s">
        <v>3794</v>
      </c>
      <c r="AZ611" s="1" t="s">
        <v>3795</v>
      </c>
      <c r="BA611" s="1">
        <v>9</v>
      </c>
      <c r="BB611" s="1" t="s">
        <v>3796</v>
      </c>
      <c r="BC611" s="16"/>
    </row>
    <row r="612" spans="1:55" ht="18.600000000000001" customHeight="1">
      <c r="A612" s="1" t="s">
        <v>3797</v>
      </c>
      <c r="B612" s="1">
        <v>230058</v>
      </c>
      <c r="C612" s="1" t="s">
        <v>71</v>
      </c>
      <c r="D612" s="3">
        <v>44985</v>
      </c>
      <c r="E612" s="1" t="s">
        <v>2302</v>
      </c>
      <c r="F612" s="1" t="s">
        <v>3798</v>
      </c>
      <c r="G612" s="1" t="s">
        <v>75</v>
      </c>
      <c r="H612" s="1" t="s">
        <v>3473</v>
      </c>
      <c r="I612" s="1" t="s">
        <v>77</v>
      </c>
      <c r="J612" s="1" t="s">
        <v>78</v>
      </c>
      <c r="K612" s="1" t="s">
        <v>78</v>
      </c>
      <c r="L612" s="8" t="s">
        <v>1898</v>
      </c>
      <c r="M612" s="8" t="s">
        <v>1927</v>
      </c>
      <c r="N612" s="34" t="s">
        <v>72</v>
      </c>
      <c r="O612" s="8" t="s">
        <v>707</v>
      </c>
      <c r="P612" s="1" t="s">
        <v>2307</v>
      </c>
      <c r="Q612" s="1" t="s">
        <v>2307</v>
      </c>
      <c r="R612" s="1" t="s">
        <v>3474</v>
      </c>
      <c r="S612" s="1" t="s">
        <v>152</v>
      </c>
      <c r="T612" s="1" t="s">
        <v>72</v>
      </c>
      <c r="U612" s="1" t="s">
        <v>153</v>
      </c>
      <c r="V612" s="1" t="s">
        <v>3476</v>
      </c>
      <c r="W612" s="1" t="s">
        <v>126</v>
      </c>
      <c r="X612" s="1">
        <v>51</v>
      </c>
      <c r="Y612" s="1" t="s">
        <v>88</v>
      </c>
      <c r="Z612" s="1">
        <v>5.0999999999999996</v>
      </c>
      <c r="AA612" s="1" t="s">
        <v>299</v>
      </c>
      <c r="AB612" s="1" t="s">
        <v>105</v>
      </c>
      <c r="AC612" s="1" t="s">
        <v>91</v>
      </c>
      <c r="AD612" s="1" t="s">
        <v>92</v>
      </c>
      <c r="AE612" s="1" t="s">
        <v>72</v>
      </c>
      <c r="AF612" s="1" t="s">
        <v>72</v>
      </c>
      <c r="AG612" s="1" t="s">
        <v>72</v>
      </c>
      <c r="AH612" s="1" t="s">
        <v>72</v>
      </c>
      <c r="AI612" s="1" t="s">
        <v>72</v>
      </c>
      <c r="AJ612" s="1" t="s">
        <v>72</v>
      </c>
      <c r="AK612" s="1" t="s">
        <v>72</v>
      </c>
      <c r="AL612" s="1" t="s">
        <v>72</v>
      </c>
      <c r="AM612" s="1" t="s">
        <v>72</v>
      </c>
      <c r="AN612" s="3">
        <v>44985</v>
      </c>
      <c r="AO612" s="1" t="s">
        <v>3799</v>
      </c>
      <c r="AP612" s="1" t="s">
        <v>3799</v>
      </c>
      <c r="AQ612" s="1" t="s">
        <v>1794</v>
      </c>
      <c r="AR612" s="1">
        <v>4</v>
      </c>
      <c r="AS612" s="1" t="s">
        <v>2694</v>
      </c>
      <c r="AT612" s="1" t="s">
        <v>75</v>
      </c>
      <c r="AU612" s="1" t="s">
        <v>75</v>
      </c>
      <c r="AV612" s="1" t="s">
        <v>88</v>
      </c>
      <c r="AW612" s="1" t="s">
        <v>96</v>
      </c>
      <c r="AX612" s="1" t="s">
        <v>72</v>
      </c>
      <c r="AY612" s="1" t="s">
        <v>3509</v>
      </c>
      <c r="AZ612" s="1" t="s">
        <v>3800</v>
      </c>
      <c r="BA612" s="1">
        <v>9</v>
      </c>
      <c r="BB612" s="1" t="s">
        <v>160</v>
      </c>
      <c r="BC612" s="1" t="s">
        <v>768</v>
      </c>
    </row>
    <row r="613" spans="1:55" ht="18.600000000000001" customHeight="1">
      <c r="A613" s="1" t="s">
        <v>3801</v>
      </c>
      <c r="B613" s="1">
        <v>230059</v>
      </c>
      <c r="C613" s="1" t="s">
        <v>71</v>
      </c>
      <c r="D613" s="3">
        <v>44985</v>
      </c>
      <c r="E613" s="1" t="s">
        <v>1896</v>
      </c>
      <c r="F613" s="1" t="s">
        <v>3802</v>
      </c>
      <c r="G613" s="1" t="s">
        <v>75</v>
      </c>
      <c r="H613" s="1" t="s">
        <v>3624</v>
      </c>
      <c r="I613" s="1" t="s">
        <v>77</v>
      </c>
      <c r="J613" s="1" t="s">
        <v>78</v>
      </c>
      <c r="K613" s="1" t="s">
        <v>78</v>
      </c>
      <c r="L613" s="1" t="s">
        <v>1898</v>
      </c>
      <c r="M613" s="1" t="s">
        <v>1898</v>
      </c>
      <c r="N613" s="34" t="s">
        <v>72</v>
      </c>
      <c r="O613" s="25" t="s">
        <v>2200</v>
      </c>
      <c r="P613" s="1" t="s">
        <v>778</v>
      </c>
      <c r="Q613" s="1" t="s">
        <v>779</v>
      </c>
      <c r="R613" s="1" t="s">
        <v>9036</v>
      </c>
      <c r="S613" s="1" t="s">
        <v>152</v>
      </c>
      <c r="T613" s="1" t="s">
        <v>3803</v>
      </c>
      <c r="U613" s="1" t="s">
        <v>153</v>
      </c>
      <c r="V613" s="1" t="s">
        <v>164</v>
      </c>
      <c r="W613" s="1" t="s">
        <v>126</v>
      </c>
      <c r="X613" s="1">
        <v>46</v>
      </c>
      <c r="Y613" s="1" t="s">
        <v>88</v>
      </c>
      <c r="Z613" s="1">
        <v>6.8</v>
      </c>
      <c r="AA613" s="1" t="s">
        <v>414</v>
      </c>
      <c r="AB613" s="1" t="s">
        <v>90</v>
      </c>
      <c r="AC613" s="1" t="s">
        <v>91</v>
      </c>
      <c r="AD613" s="1" t="s">
        <v>92</v>
      </c>
      <c r="AE613" s="1" t="s">
        <v>72</v>
      </c>
      <c r="AF613" s="1" t="s">
        <v>229</v>
      </c>
      <c r="AG613" s="1" t="s">
        <v>72</v>
      </c>
      <c r="AH613" s="1" t="s">
        <v>3712</v>
      </c>
      <c r="AI613" s="1" t="s">
        <v>72</v>
      </c>
      <c r="AJ613" s="1" t="s">
        <v>72</v>
      </c>
      <c r="AK613" s="1" t="s">
        <v>72</v>
      </c>
      <c r="AL613" s="1" t="s">
        <v>72</v>
      </c>
      <c r="AM613" s="1" t="s">
        <v>72</v>
      </c>
      <c r="AN613" s="3">
        <v>44985</v>
      </c>
      <c r="AO613" s="1" t="s">
        <v>3804</v>
      </c>
      <c r="AP613" s="1" t="s">
        <v>3805</v>
      </c>
      <c r="AQ613" s="1" t="s">
        <v>1794</v>
      </c>
      <c r="AR613" s="1">
        <v>4</v>
      </c>
      <c r="AS613" s="1" t="s">
        <v>95</v>
      </c>
      <c r="AT613" s="1" t="s">
        <v>75</v>
      </c>
      <c r="AU613" s="1" t="s">
        <v>75</v>
      </c>
      <c r="AV613" s="1" t="s">
        <v>88</v>
      </c>
      <c r="AW613" s="1" t="s">
        <v>96</v>
      </c>
      <c r="AX613" s="1" t="s">
        <v>72</v>
      </c>
      <c r="AY613" s="1" t="s">
        <v>3708</v>
      </c>
      <c r="AZ613" s="1" t="s">
        <v>3806</v>
      </c>
      <c r="BA613" s="1">
        <v>64</v>
      </c>
      <c r="BB613" s="21" t="s">
        <v>100</v>
      </c>
      <c r="BC613" s="16"/>
    </row>
    <row r="614" spans="1:55" ht="18.600000000000001" customHeight="1">
      <c r="A614" s="1" t="s">
        <v>3812</v>
      </c>
      <c r="B614" s="1">
        <v>230061</v>
      </c>
      <c r="C614" s="1" t="s">
        <v>71</v>
      </c>
      <c r="D614" s="3">
        <v>44988</v>
      </c>
      <c r="E614" s="1" t="s">
        <v>1896</v>
      </c>
      <c r="F614" s="1" t="s">
        <v>3813</v>
      </c>
      <c r="G614" s="1" t="s">
        <v>75</v>
      </c>
      <c r="H614" s="1" t="s">
        <v>2597</v>
      </c>
      <c r="I614" s="1" t="s">
        <v>77</v>
      </c>
      <c r="J614" s="1" t="s">
        <v>78</v>
      </c>
      <c r="K614" s="1" t="s">
        <v>78</v>
      </c>
      <c r="L614" s="1" t="s">
        <v>1898</v>
      </c>
      <c r="M614" s="1" t="s">
        <v>1898</v>
      </c>
      <c r="N614" s="34" t="s">
        <v>72</v>
      </c>
      <c r="O614" s="25" t="s">
        <v>1849</v>
      </c>
      <c r="P614" s="1" t="s">
        <v>813</v>
      </c>
      <c r="Q614" s="1" t="s">
        <v>813</v>
      </c>
      <c r="R614" s="1" t="s">
        <v>9057</v>
      </c>
      <c r="S614" s="1" t="s">
        <v>84</v>
      </c>
      <c r="T614" s="1" t="s">
        <v>72</v>
      </c>
      <c r="U614" s="1" t="s">
        <v>124</v>
      </c>
      <c r="V614" s="1" t="s">
        <v>3814</v>
      </c>
      <c r="W614" s="1" t="s">
        <v>126</v>
      </c>
      <c r="X614" s="1">
        <v>67</v>
      </c>
      <c r="Y614" s="1" t="s">
        <v>88</v>
      </c>
      <c r="Z614" s="1">
        <v>4.9000000000000004</v>
      </c>
      <c r="AA614" s="1" t="s">
        <v>299</v>
      </c>
      <c r="AB614" s="1" t="s">
        <v>90</v>
      </c>
      <c r="AC614" s="1" t="s">
        <v>91</v>
      </c>
      <c r="AD614" s="1" t="s">
        <v>92</v>
      </c>
      <c r="AE614" s="1" t="s">
        <v>72</v>
      </c>
      <c r="AF614" s="1" t="s">
        <v>217</v>
      </c>
      <c r="AG614" s="1">
        <v>2</v>
      </c>
      <c r="AH614" s="25" t="s">
        <v>503</v>
      </c>
      <c r="AI614" s="1" t="s">
        <v>72</v>
      </c>
      <c r="AJ614" s="1" t="s">
        <v>72</v>
      </c>
      <c r="AK614" s="1" t="s">
        <v>72</v>
      </c>
      <c r="AL614" s="1" t="s">
        <v>72</v>
      </c>
      <c r="AM614" s="1" t="s">
        <v>72</v>
      </c>
      <c r="AN614" s="3">
        <v>44988</v>
      </c>
      <c r="AO614" s="1" t="s">
        <v>3815</v>
      </c>
      <c r="AP614" s="1" t="s">
        <v>3815</v>
      </c>
      <c r="AQ614" s="1" t="s">
        <v>1675</v>
      </c>
      <c r="AR614" s="1">
        <v>15</v>
      </c>
      <c r="AS614" s="1" t="s">
        <v>3370</v>
      </c>
      <c r="AT614" s="1" t="s">
        <v>75</v>
      </c>
      <c r="AU614" s="1" t="s">
        <v>75</v>
      </c>
      <c r="AV614" s="1" t="s">
        <v>88</v>
      </c>
      <c r="AW614" s="1" t="s">
        <v>96</v>
      </c>
      <c r="AX614" s="1" t="s">
        <v>72</v>
      </c>
      <c r="AY614" s="1" t="s">
        <v>3429</v>
      </c>
      <c r="AZ614" s="1" t="s">
        <v>3816</v>
      </c>
      <c r="BA614" s="1">
        <v>71</v>
      </c>
      <c r="BB614" s="21" t="s">
        <v>100</v>
      </c>
      <c r="BC614" s="16"/>
    </row>
    <row r="615" spans="1:55" ht="18.600000000000001" customHeight="1">
      <c r="A615" s="1" t="s">
        <v>3807</v>
      </c>
      <c r="B615" s="1">
        <v>230060</v>
      </c>
      <c r="C615" s="1" t="s">
        <v>71</v>
      </c>
      <c r="D615" s="3">
        <v>44988</v>
      </c>
      <c r="E615" s="1" t="s">
        <v>1896</v>
      </c>
      <c r="F615" s="1" t="s">
        <v>3808</v>
      </c>
      <c r="G615" s="1" t="s">
        <v>75</v>
      </c>
      <c r="H615" s="1" t="s">
        <v>2597</v>
      </c>
      <c r="I615" s="1" t="s">
        <v>77</v>
      </c>
      <c r="J615" s="1" t="s">
        <v>78</v>
      </c>
      <c r="K615" s="1" t="s">
        <v>78</v>
      </c>
      <c r="L615" s="1" t="s">
        <v>1898</v>
      </c>
      <c r="M615" s="1" t="s">
        <v>1898</v>
      </c>
      <c r="N615" s="34" t="s">
        <v>72</v>
      </c>
      <c r="O615" s="25" t="s">
        <v>3809</v>
      </c>
      <c r="P615" s="1" t="s">
        <v>83</v>
      </c>
      <c r="Q615" s="1" t="s">
        <v>123</v>
      </c>
      <c r="R615" s="1" t="s">
        <v>9043</v>
      </c>
      <c r="S615" s="1" t="s">
        <v>84</v>
      </c>
      <c r="T615" s="1" t="s">
        <v>72</v>
      </c>
      <c r="U615" s="1" t="s">
        <v>124</v>
      </c>
      <c r="V615" s="1" t="s">
        <v>3810</v>
      </c>
      <c r="W615" s="1" t="s">
        <v>87</v>
      </c>
      <c r="X615" s="1">
        <v>68</v>
      </c>
      <c r="Y615" s="1" t="s">
        <v>88</v>
      </c>
      <c r="Z615" s="1">
        <v>4.2</v>
      </c>
      <c r="AA615" s="1" t="s">
        <v>954</v>
      </c>
      <c r="AB615" s="1" t="s">
        <v>90</v>
      </c>
      <c r="AC615" s="1" t="s">
        <v>91</v>
      </c>
      <c r="AD615" s="1" t="s">
        <v>92</v>
      </c>
      <c r="AE615" s="1" t="s">
        <v>72</v>
      </c>
      <c r="AF615" s="1" t="s">
        <v>72</v>
      </c>
      <c r="AG615" s="1" t="s">
        <v>72</v>
      </c>
      <c r="AH615" s="1" t="s">
        <v>72</v>
      </c>
      <c r="AI615" s="1" t="s">
        <v>72</v>
      </c>
      <c r="AJ615" s="1" t="s">
        <v>72</v>
      </c>
      <c r="AK615" s="1" t="s">
        <v>72</v>
      </c>
      <c r="AL615" s="1" t="s">
        <v>72</v>
      </c>
      <c r="AM615" s="1" t="s">
        <v>72</v>
      </c>
      <c r="AN615" s="3">
        <v>44988</v>
      </c>
      <c r="AO615" s="1" t="s">
        <v>2111</v>
      </c>
      <c r="AP615" s="1" t="s">
        <v>2111</v>
      </c>
      <c r="AQ615" s="1" t="s">
        <v>1675</v>
      </c>
      <c r="AR615" s="1">
        <v>15</v>
      </c>
      <c r="AS615" s="1" t="s">
        <v>3370</v>
      </c>
      <c r="AT615" s="1" t="s">
        <v>75</v>
      </c>
      <c r="AU615" s="1" t="s">
        <v>75</v>
      </c>
      <c r="AV615" s="1" t="s">
        <v>88</v>
      </c>
      <c r="AW615" s="1" t="s">
        <v>96</v>
      </c>
      <c r="AX615" s="1" t="s">
        <v>72</v>
      </c>
      <c r="AY615" s="1" t="s">
        <v>3429</v>
      </c>
      <c r="AZ615" s="1" t="s">
        <v>3811</v>
      </c>
      <c r="BA615" s="1">
        <v>28</v>
      </c>
      <c r="BB615" s="21" t="s">
        <v>100</v>
      </c>
      <c r="BC615" s="16"/>
    </row>
    <row r="616" spans="1:55" ht="18.600000000000001" customHeight="1">
      <c r="A616" s="1" t="s">
        <v>3820</v>
      </c>
      <c r="B616" s="1">
        <v>230062</v>
      </c>
      <c r="C616" s="1" t="s">
        <v>71</v>
      </c>
      <c r="D616" s="3">
        <v>44992</v>
      </c>
      <c r="E616" s="1" t="s">
        <v>1896</v>
      </c>
      <c r="F616" s="1" t="s">
        <v>3821</v>
      </c>
      <c r="G616" s="1" t="s">
        <v>75</v>
      </c>
      <c r="H616" s="1" t="s">
        <v>2597</v>
      </c>
      <c r="I616" s="1" t="s">
        <v>77</v>
      </c>
      <c r="J616" s="1" t="s">
        <v>78</v>
      </c>
      <c r="K616" s="1" t="s">
        <v>78</v>
      </c>
      <c r="L616" s="1" t="s">
        <v>1898</v>
      </c>
      <c r="M616" s="1" t="s">
        <v>1898</v>
      </c>
      <c r="N616" s="34" t="s">
        <v>72</v>
      </c>
      <c r="O616" s="1" t="s">
        <v>3822</v>
      </c>
      <c r="P616" s="1" t="s">
        <v>813</v>
      </c>
      <c r="Q616" s="1" t="s">
        <v>813</v>
      </c>
      <c r="R616" s="1" t="s">
        <v>9057</v>
      </c>
      <c r="S616" s="1" t="s">
        <v>84</v>
      </c>
      <c r="T616" s="1" t="s">
        <v>72</v>
      </c>
      <c r="U616" s="1" t="s">
        <v>140</v>
      </c>
      <c r="V616" s="1" t="s">
        <v>141</v>
      </c>
      <c r="W616" s="1" t="s">
        <v>126</v>
      </c>
      <c r="X616" s="1">
        <v>46</v>
      </c>
      <c r="Y616" s="1" t="s">
        <v>88</v>
      </c>
      <c r="Z616" s="1">
        <v>4.3</v>
      </c>
      <c r="AA616" s="1" t="s">
        <v>954</v>
      </c>
      <c r="AB616" s="1" t="s">
        <v>90</v>
      </c>
      <c r="AC616" s="1" t="s">
        <v>91</v>
      </c>
      <c r="AD616" s="1" t="s">
        <v>92</v>
      </c>
      <c r="AE616" s="1" t="s">
        <v>72</v>
      </c>
      <c r="AF616" s="1" t="s">
        <v>217</v>
      </c>
      <c r="AG616" s="1">
        <v>2</v>
      </c>
      <c r="AH616" s="25" t="s">
        <v>1218</v>
      </c>
      <c r="AI616" s="1" t="s">
        <v>72</v>
      </c>
      <c r="AJ616" s="1" t="s">
        <v>72</v>
      </c>
      <c r="AK616" s="1" t="s">
        <v>72</v>
      </c>
      <c r="AL616" s="1" t="s">
        <v>72</v>
      </c>
      <c r="AM616" s="1" t="s">
        <v>72</v>
      </c>
      <c r="AN616" s="3">
        <v>44992</v>
      </c>
      <c r="AO616" s="1" t="s">
        <v>3823</v>
      </c>
      <c r="AP616" s="1" t="s">
        <v>3823</v>
      </c>
      <c r="AQ616" s="1" t="s">
        <v>1675</v>
      </c>
      <c r="AR616" s="1">
        <v>15</v>
      </c>
      <c r="AS616" s="1" t="s">
        <v>3205</v>
      </c>
      <c r="AT616" s="1" t="s">
        <v>75</v>
      </c>
      <c r="AU616" s="1" t="s">
        <v>75</v>
      </c>
      <c r="AV616" s="1" t="s">
        <v>88</v>
      </c>
      <c r="AW616" s="1" t="s">
        <v>96</v>
      </c>
      <c r="AX616" s="1" t="s">
        <v>72</v>
      </c>
      <c r="AY616" s="1" t="s">
        <v>3429</v>
      </c>
      <c r="AZ616" s="1" t="s">
        <v>3824</v>
      </c>
      <c r="BA616" s="1">
        <v>56</v>
      </c>
      <c r="BB616" s="21" t="s">
        <v>100</v>
      </c>
      <c r="BC616" s="16"/>
    </row>
    <row r="617" spans="1:55" ht="18.600000000000001" customHeight="1">
      <c r="A617" s="1" t="s">
        <v>3825</v>
      </c>
      <c r="B617" s="1">
        <v>230063</v>
      </c>
      <c r="C617" s="1" t="s">
        <v>71</v>
      </c>
      <c r="D617" s="3">
        <v>44992</v>
      </c>
      <c r="E617" s="1" t="s">
        <v>2302</v>
      </c>
      <c r="F617" s="1" t="s">
        <v>3826</v>
      </c>
      <c r="G617" s="1" t="s">
        <v>75</v>
      </c>
      <c r="H617" s="1" t="s">
        <v>2597</v>
      </c>
      <c r="I617" s="1" t="s">
        <v>77</v>
      </c>
      <c r="J617" s="1" t="s">
        <v>78</v>
      </c>
      <c r="K617" s="1" t="s">
        <v>78</v>
      </c>
      <c r="L617" s="1" t="s">
        <v>1898</v>
      </c>
      <c r="M617" s="1" t="s">
        <v>1898</v>
      </c>
      <c r="N617" s="34" t="s">
        <v>72</v>
      </c>
      <c r="O617" s="1" t="s">
        <v>3765</v>
      </c>
      <c r="P617" s="1" t="s">
        <v>2307</v>
      </c>
      <c r="Q617" s="1" t="s">
        <v>2307</v>
      </c>
      <c r="R617" s="1" t="s">
        <v>2363</v>
      </c>
      <c r="S617" s="1" t="s">
        <v>84</v>
      </c>
      <c r="T617" s="1" t="s">
        <v>72</v>
      </c>
      <c r="U617" s="1" t="s">
        <v>104</v>
      </c>
      <c r="V617" s="1" t="s">
        <v>3144</v>
      </c>
      <c r="W617" s="1" t="s">
        <v>126</v>
      </c>
      <c r="X617" s="1">
        <v>65</v>
      </c>
      <c r="Y617" s="1" t="s">
        <v>88</v>
      </c>
      <c r="Z617" s="1">
        <v>5.0999999999999996</v>
      </c>
      <c r="AA617" s="1" t="s">
        <v>299</v>
      </c>
      <c r="AB617" s="1" t="s">
        <v>90</v>
      </c>
      <c r="AC617" s="1" t="s">
        <v>91</v>
      </c>
      <c r="AD617" s="1" t="s">
        <v>92</v>
      </c>
      <c r="AE617" s="1" t="s">
        <v>72</v>
      </c>
      <c r="AF617" s="1" t="s">
        <v>217</v>
      </c>
      <c r="AG617" s="1">
        <v>1</v>
      </c>
      <c r="AH617" s="21" t="s">
        <v>3827</v>
      </c>
      <c r="AI617" s="1" t="s">
        <v>72</v>
      </c>
      <c r="AJ617" s="1" t="s">
        <v>72</v>
      </c>
      <c r="AK617" s="1" t="s">
        <v>220</v>
      </c>
      <c r="AL617" s="1" t="s">
        <v>72</v>
      </c>
      <c r="AM617" s="1" t="s">
        <v>72</v>
      </c>
      <c r="AN617" s="3">
        <v>44992</v>
      </c>
      <c r="AO617" s="1" t="s">
        <v>3828</v>
      </c>
      <c r="AP617" s="1" t="s">
        <v>3828</v>
      </c>
      <c r="AQ617" s="1" t="s">
        <v>1675</v>
      </c>
      <c r="AR617" s="1">
        <v>15</v>
      </c>
      <c r="AS617" s="1" t="s">
        <v>3370</v>
      </c>
      <c r="AT617" s="1" t="s">
        <v>75</v>
      </c>
      <c r="AU617" s="1" t="s">
        <v>75</v>
      </c>
      <c r="AV617" s="1" t="s">
        <v>88</v>
      </c>
      <c r="AW617" s="1" t="s">
        <v>96</v>
      </c>
      <c r="AX617" s="1" t="s">
        <v>72</v>
      </c>
      <c r="AY617" s="1" t="s">
        <v>3429</v>
      </c>
      <c r="AZ617" s="1" t="s">
        <v>3601</v>
      </c>
      <c r="BA617" s="1">
        <v>36</v>
      </c>
      <c r="BB617" s="21" t="s">
        <v>100</v>
      </c>
      <c r="BC617" s="16"/>
    </row>
    <row r="618" spans="1:55" ht="18.600000000000001" customHeight="1">
      <c r="A618" s="1" t="s">
        <v>3829</v>
      </c>
      <c r="B618" s="1">
        <v>230064</v>
      </c>
      <c r="C618" s="1" t="s">
        <v>71</v>
      </c>
      <c r="D618" s="3">
        <v>44992</v>
      </c>
      <c r="E618" s="1" t="s">
        <v>1896</v>
      </c>
      <c r="F618" s="1" t="s">
        <v>3830</v>
      </c>
      <c r="G618" s="1" t="s">
        <v>75</v>
      </c>
      <c r="H618" s="1" t="s">
        <v>3624</v>
      </c>
      <c r="I618" s="1" t="s">
        <v>77</v>
      </c>
      <c r="J618" s="1" t="s">
        <v>78</v>
      </c>
      <c r="K618" s="1" t="s">
        <v>78</v>
      </c>
      <c r="L618" s="1" t="s">
        <v>1898</v>
      </c>
      <c r="M618" s="1" t="s">
        <v>1927</v>
      </c>
      <c r="N618" s="34" t="s">
        <v>72</v>
      </c>
      <c r="O618" s="52" t="s">
        <v>3831</v>
      </c>
      <c r="P618" s="1" t="s">
        <v>778</v>
      </c>
      <c r="Q618" s="1" t="s">
        <v>779</v>
      </c>
      <c r="R618" s="1" t="s">
        <v>9036</v>
      </c>
      <c r="S618" s="1" t="s">
        <v>152</v>
      </c>
      <c r="T618" s="1" t="s">
        <v>3832</v>
      </c>
      <c r="U618" s="1" t="s">
        <v>153</v>
      </c>
      <c r="V618" s="1" t="s">
        <v>164</v>
      </c>
      <c r="W618" s="1" t="s">
        <v>126</v>
      </c>
      <c r="X618" s="1">
        <v>67</v>
      </c>
      <c r="Y618" s="1" t="s">
        <v>88</v>
      </c>
      <c r="Z618" s="1">
        <v>5.3</v>
      </c>
      <c r="AA618" s="1" t="s">
        <v>414</v>
      </c>
      <c r="AB618" s="1" t="s">
        <v>90</v>
      </c>
      <c r="AC618" s="1" t="s">
        <v>91</v>
      </c>
      <c r="AD618" s="1" t="s">
        <v>92</v>
      </c>
      <c r="AE618" s="1" t="s">
        <v>72</v>
      </c>
      <c r="AF618" s="1" t="s">
        <v>229</v>
      </c>
      <c r="AG618" s="1">
        <v>2</v>
      </c>
      <c r="AH618" s="1" t="s">
        <v>3712</v>
      </c>
      <c r="AI618" s="1" t="s">
        <v>72</v>
      </c>
      <c r="AJ618" s="1" t="s">
        <v>72</v>
      </c>
      <c r="AK618" s="1" t="s">
        <v>72</v>
      </c>
      <c r="AL618" s="1" t="s">
        <v>72</v>
      </c>
      <c r="AM618" s="1" t="s">
        <v>72</v>
      </c>
      <c r="AN618" s="3">
        <v>44992</v>
      </c>
      <c r="AO618" s="1" t="s">
        <v>3833</v>
      </c>
      <c r="AP618" s="1" t="s">
        <v>3833</v>
      </c>
      <c r="AQ618" s="1" t="s">
        <v>1794</v>
      </c>
      <c r="AR618" s="1">
        <v>15</v>
      </c>
      <c r="AS618" s="1" t="s">
        <v>2694</v>
      </c>
      <c r="AT618" s="1" t="s">
        <v>75</v>
      </c>
      <c r="AU618" s="1" t="s">
        <v>88</v>
      </c>
      <c r="AV618" s="1" t="s">
        <v>88</v>
      </c>
      <c r="AW618" s="1" t="s">
        <v>96</v>
      </c>
      <c r="AX618" s="1" t="s">
        <v>72</v>
      </c>
      <c r="AY618" s="1" t="s">
        <v>3708</v>
      </c>
      <c r="AZ618" s="1" t="s">
        <v>3834</v>
      </c>
      <c r="BA618" s="1">
        <v>64</v>
      </c>
      <c r="BB618" s="1" t="s">
        <v>160</v>
      </c>
      <c r="BC618" s="1" t="s">
        <v>707</v>
      </c>
    </row>
    <row r="619" spans="1:55" ht="18.600000000000001" customHeight="1">
      <c r="A619" s="1" t="s">
        <v>3835</v>
      </c>
      <c r="B619" s="1">
        <v>230065</v>
      </c>
      <c r="C619" s="1" t="s">
        <v>71</v>
      </c>
      <c r="D619" s="3">
        <v>44993</v>
      </c>
      <c r="E619" s="1" t="s">
        <v>1896</v>
      </c>
      <c r="F619" s="1" t="s">
        <v>3836</v>
      </c>
      <c r="G619" s="1" t="s">
        <v>75</v>
      </c>
      <c r="H619" s="1" t="s">
        <v>2597</v>
      </c>
      <c r="I619" s="1" t="s">
        <v>77</v>
      </c>
      <c r="J619" s="1" t="s">
        <v>78</v>
      </c>
      <c r="K619" s="1" t="s">
        <v>78</v>
      </c>
      <c r="L619" s="1" t="s">
        <v>1898</v>
      </c>
      <c r="M619" s="1" t="s">
        <v>1898</v>
      </c>
      <c r="N619" s="34" t="s">
        <v>72</v>
      </c>
      <c r="O619" s="1" t="s">
        <v>3569</v>
      </c>
      <c r="P619" s="1" t="s">
        <v>83</v>
      </c>
      <c r="Q619" s="1" t="s">
        <v>123</v>
      </c>
      <c r="R619" s="1" t="s">
        <v>9043</v>
      </c>
      <c r="S619" s="1" t="s">
        <v>84</v>
      </c>
      <c r="T619" s="1" t="s">
        <v>72</v>
      </c>
      <c r="U619" s="1" t="s">
        <v>140</v>
      </c>
      <c r="V619" s="1" t="s">
        <v>3837</v>
      </c>
      <c r="W619" s="1" t="s">
        <v>87</v>
      </c>
      <c r="X619" s="1">
        <v>50</v>
      </c>
      <c r="Y619" s="1" t="s">
        <v>88</v>
      </c>
      <c r="Z619" s="1">
        <v>4.8</v>
      </c>
      <c r="AA619" s="1" t="s">
        <v>954</v>
      </c>
      <c r="AB619" s="1" t="s">
        <v>90</v>
      </c>
      <c r="AC619" s="1" t="s">
        <v>91</v>
      </c>
      <c r="AD619" s="1" t="s">
        <v>92</v>
      </c>
      <c r="AE619" s="1" t="s">
        <v>72</v>
      </c>
      <c r="AF619" s="1" t="s">
        <v>72</v>
      </c>
      <c r="AG619" s="1" t="s">
        <v>72</v>
      </c>
      <c r="AH619" s="1" t="s">
        <v>72</v>
      </c>
      <c r="AI619" s="1" t="s">
        <v>72</v>
      </c>
      <c r="AJ619" s="1" t="s">
        <v>72</v>
      </c>
      <c r="AK619" s="1" t="s">
        <v>72</v>
      </c>
      <c r="AL619" s="1" t="s">
        <v>72</v>
      </c>
      <c r="AM619" s="1" t="s">
        <v>72</v>
      </c>
      <c r="AN619" s="3">
        <v>44993</v>
      </c>
      <c r="AO619" s="1" t="s">
        <v>3838</v>
      </c>
      <c r="AP619" s="1" t="s">
        <v>3838</v>
      </c>
      <c r="AQ619" s="1" t="s">
        <v>1675</v>
      </c>
      <c r="AR619" s="1">
        <v>15</v>
      </c>
      <c r="AS619" s="1" t="s">
        <v>3446</v>
      </c>
      <c r="AT619" s="1" t="s">
        <v>75</v>
      </c>
      <c r="AU619" s="1" t="s">
        <v>75</v>
      </c>
      <c r="AV619" s="1" t="s">
        <v>88</v>
      </c>
      <c r="AW619" s="1" t="s">
        <v>96</v>
      </c>
      <c r="AX619" s="1" t="s">
        <v>72</v>
      </c>
      <c r="AY619" s="1" t="s">
        <v>3429</v>
      </c>
      <c r="AZ619" s="1" t="s">
        <v>3839</v>
      </c>
      <c r="BA619" s="1">
        <v>28</v>
      </c>
      <c r="BB619" s="21" t="s">
        <v>100</v>
      </c>
      <c r="BC619" s="16"/>
    </row>
    <row r="620" spans="1:55" ht="18.600000000000001" customHeight="1">
      <c r="A620" s="1" t="s">
        <v>3840</v>
      </c>
      <c r="B620" s="1">
        <v>230066</v>
      </c>
      <c r="C620" s="1" t="s">
        <v>71</v>
      </c>
      <c r="D620" s="3">
        <v>44993</v>
      </c>
      <c r="E620" s="1" t="s">
        <v>2302</v>
      </c>
      <c r="F620" s="1" t="s">
        <v>3841</v>
      </c>
      <c r="G620" s="1" t="s">
        <v>75</v>
      </c>
      <c r="H620" s="1" t="s">
        <v>3473</v>
      </c>
      <c r="I620" s="1" t="s">
        <v>77</v>
      </c>
      <c r="J620" s="1" t="s">
        <v>78</v>
      </c>
      <c r="K620" s="1" t="s">
        <v>78</v>
      </c>
      <c r="L620" s="1" t="s">
        <v>1898</v>
      </c>
      <c r="M620" s="1" t="s">
        <v>1927</v>
      </c>
      <c r="N620" s="34" t="s">
        <v>72</v>
      </c>
      <c r="O620" s="1" t="s">
        <v>3842</v>
      </c>
      <c r="P620" s="1" t="s">
        <v>2307</v>
      </c>
      <c r="Q620" s="1" t="s">
        <v>2307</v>
      </c>
      <c r="R620" s="1" t="s">
        <v>2363</v>
      </c>
      <c r="S620" s="1" t="s">
        <v>84</v>
      </c>
      <c r="T620" s="1" t="s">
        <v>72</v>
      </c>
      <c r="U620" s="1" t="s">
        <v>3843</v>
      </c>
      <c r="V620" s="1" t="s">
        <v>3843</v>
      </c>
      <c r="W620" s="1" t="s">
        <v>87</v>
      </c>
      <c r="X620" s="1">
        <v>60</v>
      </c>
      <c r="Y620" s="1" t="s">
        <v>88</v>
      </c>
      <c r="Z620" s="1">
        <v>5.0999999999999996</v>
      </c>
      <c r="AA620" s="1" t="s">
        <v>299</v>
      </c>
      <c r="AB620" s="1" t="s">
        <v>105</v>
      </c>
      <c r="AC620" s="1" t="s">
        <v>91</v>
      </c>
      <c r="AD620" s="1" t="s">
        <v>92</v>
      </c>
      <c r="AE620" s="1" t="s">
        <v>72</v>
      </c>
      <c r="AF620" s="1" t="s">
        <v>72</v>
      </c>
      <c r="AG620" s="1" t="s">
        <v>72</v>
      </c>
      <c r="AH620" s="1" t="s">
        <v>72</v>
      </c>
      <c r="AI620" s="1" t="s">
        <v>72</v>
      </c>
      <c r="AJ620" s="1" t="s">
        <v>72</v>
      </c>
      <c r="AK620" s="1" t="s">
        <v>72</v>
      </c>
      <c r="AL620" s="1" t="s">
        <v>72</v>
      </c>
      <c r="AM620" s="1" t="s">
        <v>72</v>
      </c>
      <c r="AN620" s="3">
        <v>44993</v>
      </c>
      <c r="AO620" s="1" t="s">
        <v>3844</v>
      </c>
      <c r="AP620" s="1" t="s">
        <v>3844</v>
      </c>
      <c r="AQ620" s="1" t="s">
        <v>1794</v>
      </c>
      <c r="AR620" s="1">
        <v>15</v>
      </c>
      <c r="AS620" s="1" t="s">
        <v>3205</v>
      </c>
      <c r="AT620" s="1" t="s">
        <v>75</v>
      </c>
      <c r="AU620" s="1" t="s">
        <v>75</v>
      </c>
      <c r="AV620" s="1" t="s">
        <v>88</v>
      </c>
      <c r="AW620" s="1" t="s">
        <v>79</v>
      </c>
      <c r="AX620" s="1" t="s">
        <v>707</v>
      </c>
      <c r="AY620" s="1" t="s">
        <v>3509</v>
      </c>
      <c r="AZ620" s="1" t="s">
        <v>3845</v>
      </c>
      <c r="BA620" s="1">
        <v>6</v>
      </c>
      <c r="BB620" s="1" t="s">
        <v>160</v>
      </c>
      <c r="BC620" s="1" t="s">
        <v>768</v>
      </c>
    </row>
    <row r="621" spans="1:55" ht="18.600000000000001" customHeight="1">
      <c r="A621" s="1" t="s">
        <v>3846</v>
      </c>
      <c r="B621" s="1">
        <v>230067</v>
      </c>
      <c r="C621" s="1" t="s">
        <v>71</v>
      </c>
      <c r="D621" s="3">
        <v>44993</v>
      </c>
      <c r="E621" s="1" t="s">
        <v>2302</v>
      </c>
      <c r="F621" s="1" t="s">
        <v>3847</v>
      </c>
      <c r="G621" s="1" t="s">
        <v>75</v>
      </c>
      <c r="H621" s="1" t="s">
        <v>3473</v>
      </c>
      <c r="I621" s="1" t="s">
        <v>77</v>
      </c>
      <c r="J621" s="1" t="s">
        <v>78</v>
      </c>
      <c r="K621" s="1" t="s">
        <v>78</v>
      </c>
      <c r="L621" s="1" t="s">
        <v>1898</v>
      </c>
      <c r="M621" s="1" t="s">
        <v>1927</v>
      </c>
      <c r="N621" s="34" t="s">
        <v>72</v>
      </c>
      <c r="O621" s="1" t="s">
        <v>3848</v>
      </c>
      <c r="P621" s="1" t="s">
        <v>2307</v>
      </c>
      <c r="Q621" s="1" t="s">
        <v>2307</v>
      </c>
      <c r="R621" s="1" t="s">
        <v>3474</v>
      </c>
      <c r="S621" s="1" t="s">
        <v>152</v>
      </c>
      <c r="T621" s="1" t="s">
        <v>3832</v>
      </c>
      <c r="U621" s="1" t="s">
        <v>153</v>
      </c>
      <c r="V621" s="1" t="s">
        <v>3849</v>
      </c>
      <c r="W621" s="1" t="s">
        <v>126</v>
      </c>
      <c r="X621" s="1">
        <v>52</v>
      </c>
      <c r="Y621" s="1" t="s">
        <v>88</v>
      </c>
      <c r="Z621" s="1">
        <v>5.0999999999999996</v>
      </c>
      <c r="AA621" s="1" t="s">
        <v>299</v>
      </c>
      <c r="AB621" s="1" t="s">
        <v>105</v>
      </c>
      <c r="AC621" s="1" t="s">
        <v>91</v>
      </c>
      <c r="AD621" s="1" t="s">
        <v>92</v>
      </c>
      <c r="AE621" s="1" t="s">
        <v>72</v>
      </c>
      <c r="AF621" s="1" t="s">
        <v>72</v>
      </c>
      <c r="AG621" s="1" t="s">
        <v>72</v>
      </c>
      <c r="AH621" s="1" t="s">
        <v>72</v>
      </c>
      <c r="AI621" s="1" t="s">
        <v>72</v>
      </c>
      <c r="AJ621" s="1" t="s">
        <v>72</v>
      </c>
      <c r="AK621" s="26" t="s">
        <v>3850</v>
      </c>
      <c r="AL621" s="1" t="s">
        <v>72</v>
      </c>
      <c r="AM621" s="1" t="s">
        <v>72</v>
      </c>
      <c r="AN621" s="3">
        <v>44993</v>
      </c>
      <c r="AO621" s="1" t="s">
        <v>3851</v>
      </c>
      <c r="AP621" s="1" t="s">
        <v>3851</v>
      </c>
      <c r="AQ621" s="1" t="s">
        <v>1794</v>
      </c>
      <c r="AR621" s="1">
        <v>15</v>
      </c>
      <c r="AS621" s="1" t="s">
        <v>2694</v>
      </c>
      <c r="AT621" s="1" t="s">
        <v>75</v>
      </c>
      <c r="AU621" s="1" t="s">
        <v>75</v>
      </c>
      <c r="AV621" s="1" t="s">
        <v>88</v>
      </c>
      <c r="AW621" s="1" t="s">
        <v>96</v>
      </c>
      <c r="AX621" s="1" t="s">
        <v>72</v>
      </c>
      <c r="AY621" s="1" t="s">
        <v>3852</v>
      </c>
      <c r="AZ621" s="1" t="s">
        <v>3853</v>
      </c>
      <c r="BA621" s="1">
        <v>18</v>
      </c>
      <c r="BB621" s="1" t="s">
        <v>160</v>
      </c>
      <c r="BC621" s="1" t="s">
        <v>768</v>
      </c>
    </row>
    <row r="622" spans="1:55" ht="18.600000000000001" customHeight="1">
      <c r="A622" s="1" t="s">
        <v>3854</v>
      </c>
      <c r="B622" s="1">
        <v>230068</v>
      </c>
      <c r="C622" s="1" t="s">
        <v>71</v>
      </c>
      <c r="D622" s="3">
        <v>44994</v>
      </c>
      <c r="E622" s="1" t="s">
        <v>2302</v>
      </c>
      <c r="F622" s="1" t="s">
        <v>3855</v>
      </c>
      <c r="G622" s="1" t="s">
        <v>75</v>
      </c>
      <c r="H622" s="1" t="s">
        <v>3473</v>
      </c>
      <c r="I622" s="1" t="s">
        <v>77</v>
      </c>
      <c r="J622" s="1" t="s">
        <v>78</v>
      </c>
      <c r="K622" s="1" t="s">
        <v>78</v>
      </c>
      <c r="L622" s="8" t="s">
        <v>1898</v>
      </c>
      <c r="M622" s="8" t="s">
        <v>1927</v>
      </c>
      <c r="N622" s="34" t="s">
        <v>72</v>
      </c>
      <c r="O622" s="8" t="s">
        <v>707</v>
      </c>
      <c r="P622" s="1" t="s">
        <v>2307</v>
      </c>
      <c r="Q622" s="1" t="s">
        <v>2307</v>
      </c>
      <c r="R622" s="1" t="s">
        <v>2363</v>
      </c>
      <c r="S622" s="1" t="s">
        <v>84</v>
      </c>
      <c r="T622" s="1" t="s">
        <v>72</v>
      </c>
      <c r="U622" s="1" t="s">
        <v>656</v>
      </c>
      <c r="V622" s="1" t="s">
        <v>656</v>
      </c>
      <c r="W622" s="1" t="s">
        <v>87</v>
      </c>
      <c r="X622" s="1">
        <v>77</v>
      </c>
      <c r="Y622" s="1" t="s">
        <v>88</v>
      </c>
      <c r="Z622" s="1">
        <v>4.8</v>
      </c>
      <c r="AA622" s="1" t="s">
        <v>414</v>
      </c>
      <c r="AB622" s="1" t="s">
        <v>105</v>
      </c>
      <c r="AC622" s="1" t="s">
        <v>91</v>
      </c>
      <c r="AD622" s="1" t="s">
        <v>92</v>
      </c>
      <c r="AE622" s="1" t="s">
        <v>72</v>
      </c>
      <c r="AF622" s="1" t="s">
        <v>72</v>
      </c>
      <c r="AG622" s="1" t="s">
        <v>72</v>
      </c>
      <c r="AH622" s="1" t="s">
        <v>72</v>
      </c>
      <c r="AI622" s="1" t="s">
        <v>72</v>
      </c>
      <c r="AJ622" s="1" t="s">
        <v>72</v>
      </c>
      <c r="AK622" s="1" t="s">
        <v>72</v>
      </c>
      <c r="AL622" s="1" t="s">
        <v>72</v>
      </c>
      <c r="AM622" s="1" t="s">
        <v>72</v>
      </c>
      <c r="AN622" s="3">
        <v>44994</v>
      </c>
      <c r="AO622" s="1" t="s">
        <v>3856</v>
      </c>
      <c r="AP622" s="1" t="s">
        <v>3856</v>
      </c>
      <c r="AQ622" s="1" t="s">
        <v>2382</v>
      </c>
      <c r="AR622" s="1">
        <v>15</v>
      </c>
      <c r="AS622" s="1" t="s">
        <v>3205</v>
      </c>
      <c r="AT622" s="1" t="s">
        <v>75</v>
      </c>
      <c r="AU622" s="1" t="s">
        <v>75</v>
      </c>
      <c r="AV622" s="1" t="s">
        <v>88</v>
      </c>
      <c r="AW622" s="1" t="s">
        <v>79</v>
      </c>
      <c r="AX622" s="1" t="s">
        <v>707</v>
      </c>
      <c r="AY622" s="1" t="s">
        <v>3509</v>
      </c>
      <c r="AZ622" s="1" t="s">
        <v>3857</v>
      </c>
      <c r="BA622" s="1">
        <v>6</v>
      </c>
      <c r="BB622" s="1" t="s">
        <v>160</v>
      </c>
      <c r="BC622" s="1" t="s">
        <v>768</v>
      </c>
    </row>
    <row r="623" spans="1:55" ht="18.600000000000001" customHeight="1">
      <c r="A623" s="1" t="s">
        <v>3858</v>
      </c>
      <c r="B623" s="1">
        <v>230069</v>
      </c>
      <c r="C623" s="1" t="s">
        <v>71</v>
      </c>
      <c r="D623" s="3">
        <v>44995</v>
      </c>
      <c r="E623" s="1" t="s">
        <v>1896</v>
      </c>
      <c r="F623" s="1" t="s">
        <v>3859</v>
      </c>
      <c r="G623" s="1" t="s">
        <v>75</v>
      </c>
      <c r="H623" s="1" t="s">
        <v>2597</v>
      </c>
      <c r="I623" s="1" t="s">
        <v>77</v>
      </c>
      <c r="J623" s="1" t="s">
        <v>78</v>
      </c>
      <c r="K623" s="1" t="s">
        <v>78</v>
      </c>
      <c r="L623" s="1" t="s">
        <v>1898</v>
      </c>
      <c r="M623" s="1" t="s">
        <v>1898</v>
      </c>
      <c r="N623" s="34" t="s">
        <v>72</v>
      </c>
      <c r="O623" s="1" t="s">
        <v>3860</v>
      </c>
      <c r="P623" s="1" t="s">
        <v>813</v>
      </c>
      <c r="Q623" s="1" t="s">
        <v>813</v>
      </c>
      <c r="R623" s="1" t="s">
        <v>9057</v>
      </c>
      <c r="S623" s="1" t="s">
        <v>84</v>
      </c>
      <c r="T623" s="1" t="s">
        <v>72</v>
      </c>
      <c r="U623" s="1" t="s">
        <v>140</v>
      </c>
      <c r="V623" s="1" t="s">
        <v>141</v>
      </c>
      <c r="W623" s="1" t="s">
        <v>126</v>
      </c>
      <c r="X623" s="1">
        <v>40</v>
      </c>
      <c r="Y623" s="1" t="s">
        <v>88</v>
      </c>
      <c r="Z623" s="1">
        <v>5.0999999999999996</v>
      </c>
      <c r="AA623" s="1" t="s">
        <v>299</v>
      </c>
      <c r="AB623" s="1" t="s">
        <v>90</v>
      </c>
      <c r="AC623" s="1" t="s">
        <v>91</v>
      </c>
      <c r="AD623" s="1" t="s">
        <v>92</v>
      </c>
      <c r="AE623" s="1" t="s">
        <v>72</v>
      </c>
      <c r="AF623" s="1" t="s">
        <v>217</v>
      </c>
      <c r="AG623" s="1">
        <v>2</v>
      </c>
      <c r="AH623" s="25" t="s">
        <v>3861</v>
      </c>
      <c r="AI623" s="1" t="s">
        <v>72</v>
      </c>
      <c r="AJ623" s="1" t="s">
        <v>72</v>
      </c>
      <c r="AK623" s="1" t="s">
        <v>72</v>
      </c>
      <c r="AL623" s="1" t="s">
        <v>72</v>
      </c>
      <c r="AM623" s="1" t="s">
        <v>72</v>
      </c>
      <c r="AN623" s="3">
        <v>44995</v>
      </c>
      <c r="AO623" s="1" t="s">
        <v>3862</v>
      </c>
      <c r="AP623" s="1" t="s">
        <v>3863</v>
      </c>
      <c r="AQ623" s="1" t="s">
        <v>1675</v>
      </c>
      <c r="AR623" s="1">
        <v>15</v>
      </c>
      <c r="AS623" s="1" t="s">
        <v>3370</v>
      </c>
      <c r="AT623" s="1" t="s">
        <v>75</v>
      </c>
      <c r="AU623" s="1" t="s">
        <v>3718</v>
      </c>
      <c r="AV623" s="1" t="s">
        <v>88</v>
      </c>
      <c r="AW623" s="1" t="s">
        <v>96</v>
      </c>
      <c r="AX623" s="1" t="s">
        <v>72</v>
      </c>
      <c r="AY623" s="1" t="s">
        <v>3429</v>
      </c>
      <c r="AZ623" s="1" t="s">
        <v>3864</v>
      </c>
      <c r="BA623" s="1">
        <v>70</v>
      </c>
      <c r="BB623" s="21" t="s">
        <v>100</v>
      </c>
      <c r="BC623" s="16"/>
    </row>
    <row r="624" spans="1:55" ht="18.600000000000001" customHeight="1">
      <c r="A624" s="1" t="s">
        <v>3865</v>
      </c>
      <c r="B624" s="1">
        <v>230070</v>
      </c>
      <c r="C624" s="1" t="s">
        <v>71</v>
      </c>
      <c r="D624" s="3">
        <v>44998</v>
      </c>
      <c r="E624" s="1" t="s">
        <v>2302</v>
      </c>
      <c r="F624" s="1" t="s">
        <v>3866</v>
      </c>
      <c r="G624" s="1" t="s">
        <v>75</v>
      </c>
      <c r="H624" s="1" t="s">
        <v>2597</v>
      </c>
      <c r="I624" s="1" t="s">
        <v>77</v>
      </c>
      <c r="J624" s="1" t="s">
        <v>78</v>
      </c>
      <c r="K624" s="1" t="s">
        <v>78</v>
      </c>
      <c r="L624" s="1" t="s">
        <v>1898</v>
      </c>
      <c r="M624" s="1" t="s">
        <v>1898</v>
      </c>
      <c r="N624" s="34" t="s">
        <v>72</v>
      </c>
      <c r="O624" s="1" t="s">
        <v>3867</v>
      </c>
      <c r="P624" s="1" t="s">
        <v>2307</v>
      </c>
      <c r="Q624" s="1" t="s">
        <v>2307</v>
      </c>
      <c r="R624" s="1" t="s">
        <v>2363</v>
      </c>
      <c r="S624" s="1" t="s">
        <v>84</v>
      </c>
      <c r="T624" s="1" t="s">
        <v>72</v>
      </c>
      <c r="U624" s="1" t="s">
        <v>140</v>
      </c>
      <c r="V624" s="1" t="s">
        <v>141</v>
      </c>
      <c r="W624" s="1" t="s">
        <v>126</v>
      </c>
      <c r="X624" s="1">
        <v>49</v>
      </c>
      <c r="Y624" s="1" t="s">
        <v>88</v>
      </c>
      <c r="Z624" s="1">
        <v>4.8</v>
      </c>
      <c r="AA624" s="1" t="s">
        <v>414</v>
      </c>
      <c r="AB624" s="1" t="s">
        <v>90</v>
      </c>
      <c r="AC624" s="1" t="s">
        <v>91</v>
      </c>
      <c r="AD624" s="1" t="s">
        <v>92</v>
      </c>
      <c r="AE624" s="1" t="s">
        <v>72</v>
      </c>
      <c r="AF624" s="1" t="s">
        <v>254</v>
      </c>
      <c r="AG624" s="1">
        <v>2</v>
      </c>
      <c r="AH624" s="25" t="s">
        <v>1923</v>
      </c>
      <c r="AI624" s="1" t="s">
        <v>72</v>
      </c>
      <c r="AJ624" s="1" t="s">
        <v>72</v>
      </c>
      <c r="AK624" s="1" t="s">
        <v>220</v>
      </c>
      <c r="AL624" s="1" t="s">
        <v>72</v>
      </c>
      <c r="AM624" s="1" t="s">
        <v>72</v>
      </c>
      <c r="AN624" s="3">
        <v>44998</v>
      </c>
      <c r="AO624" s="1" t="s">
        <v>3868</v>
      </c>
      <c r="AP624" s="1" t="s">
        <v>3868</v>
      </c>
      <c r="AQ624" s="1" t="s">
        <v>1675</v>
      </c>
      <c r="AR624" s="1">
        <v>15</v>
      </c>
      <c r="AS624" s="1" t="s">
        <v>2694</v>
      </c>
      <c r="AT624" s="1" t="s">
        <v>75</v>
      </c>
      <c r="AU624" s="1" t="s">
        <v>88</v>
      </c>
      <c r="AV624" s="1" t="s">
        <v>88</v>
      </c>
      <c r="AW624" s="1" t="s">
        <v>96</v>
      </c>
      <c r="AX624" s="1" t="s">
        <v>72</v>
      </c>
      <c r="AY624" s="1" t="s">
        <v>3429</v>
      </c>
      <c r="AZ624" s="1" t="s">
        <v>3869</v>
      </c>
      <c r="BA624" s="1">
        <v>71</v>
      </c>
      <c r="BB624" s="21" t="s">
        <v>100</v>
      </c>
      <c r="BC624" s="16"/>
    </row>
    <row r="625" spans="1:55" ht="18.600000000000001" customHeight="1">
      <c r="A625" s="1" t="s">
        <v>3870</v>
      </c>
      <c r="B625" s="1">
        <v>230071</v>
      </c>
      <c r="C625" s="1" t="s">
        <v>71</v>
      </c>
      <c r="D625" s="3">
        <v>44999</v>
      </c>
      <c r="E625" s="1" t="s">
        <v>1896</v>
      </c>
      <c r="F625" s="1" t="s">
        <v>3871</v>
      </c>
      <c r="G625" s="1" t="s">
        <v>75</v>
      </c>
      <c r="H625" s="1" t="s">
        <v>2597</v>
      </c>
      <c r="I625" s="1" t="s">
        <v>77</v>
      </c>
      <c r="J625" s="1" t="s">
        <v>78</v>
      </c>
      <c r="K625" s="1" t="s">
        <v>78</v>
      </c>
      <c r="L625" s="1" t="s">
        <v>1898</v>
      </c>
      <c r="M625" s="1" t="s">
        <v>1898</v>
      </c>
      <c r="N625" s="34" t="s">
        <v>72</v>
      </c>
      <c r="O625" s="25" t="s">
        <v>3872</v>
      </c>
      <c r="P625" s="1" t="s">
        <v>83</v>
      </c>
      <c r="Q625" s="1" t="s">
        <v>123</v>
      </c>
      <c r="R625" s="1" t="s">
        <v>9043</v>
      </c>
      <c r="S625" s="1" t="s">
        <v>84</v>
      </c>
      <c r="T625" s="1" t="s">
        <v>72</v>
      </c>
      <c r="U625" s="1" t="s">
        <v>214</v>
      </c>
      <c r="V625" s="1" t="s">
        <v>583</v>
      </c>
      <c r="W625" s="1" t="s">
        <v>126</v>
      </c>
      <c r="X625" s="1">
        <v>60</v>
      </c>
      <c r="Y625" s="1" t="s">
        <v>88</v>
      </c>
      <c r="Z625" s="1">
        <v>4.5999999999999996</v>
      </c>
      <c r="AA625" s="1" t="s">
        <v>414</v>
      </c>
      <c r="AB625" s="1" t="s">
        <v>90</v>
      </c>
      <c r="AC625" s="1" t="s">
        <v>91</v>
      </c>
      <c r="AD625" s="1" t="s">
        <v>92</v>
      </c>
      <c r="AE625" s="1" t="s">
        <v>72</v>
      </c>
      <c r="AF625" s="1" t="s">
        <v>72</v>
      </c>
      <c r="AG625" s="1" t="s">
        <v>72</v>
      </c>
      <c r="AH625" s="1" t="s">
        <v>72</v>
      </c>
      <c r="AI625" s="1" t="s">
        <v>72</v>
      </c>
      <c r="AJ625" s="1" t="s">
        <v>72</v>
      </c>
      <c r="AK625" s="1" t="s">
        <v>72</v>
      </c>
      <c r="AL625" s="1" t="s">
        <v>72</v>
      </c>
      <c r="AM625" s="1" t="s">
        <v>72</v>
      </c>
      <c r="AN625" s="3">
        <v>44999</v>
      </c>
      <c r="AO625" s="1" t="s">
        <v>3873</v>
      </c>
      <c r="AP625" s="1" t="s">
        <v>3873</v>
      </c>
      <c r="AQ625" s="1" t="s">
        <v>1675</v>
      </c>
      <c r="AR625" s="1">
        <v>15</v>
      </c>
      <c r="AS625" s="1" t="s">
        <v>3370</v>
      </c>
      <c r="AT625" s="1" t="s">
        <v>75</v>
      </c>
      <c r="AU625" s="1" t="s">
        <v>3718</v>
      </c>
      <c r="AV625" s="1" t="s">
        <v>88</v>
      </c>
      <c r="AW625" s="1" t="s">
        <v>96</v>
      </c>
      <c r="AX625" s="1" t="s">
        <v>72</v>
      </c>
      <c r="AY625" s="1" t="s">
        <v>3429</v>
      </c>
      <c r="AZ625" s="1" t="s">
        <v>3874</v>
      </c>
      <c r="BA625" s="1">
        <v>57</v>
      </c>
      <c r="BB625" s="21" t="s">
        <v>100</v>
      </c>
      <c r="BC625" s="16"/>
    </row>
    <row r="626" spans="1:55" ht="18.600000000000001" customHeight="1">
      <c r="A626" s="1" t="s">
        <v>3875</v>
      </c>
      <c r="B626" s="1">
        <v>230072</v>
      </c>
      <c r="C626" s="1" t="s">
        <v>71</v>
      </c>
      <c r="D626" s="3">
        <v>44999</v>
      </c>
      <c r="E626" s="1" t="s">
        <v>2302</v>
      </c>
      <c r="F626" s="1" t="s">
        <v>3876</v>
      </c>
      <c r="G626" s="1" t="s">
        <v>75</v>
      </c>
      <c r="H626" s="1" t="s">
        <v>3473</v>
      </c>
      <c r="I626" s="1" t="s">
        <v>77</v>
      </c>
      <c r="J626" s="1" t="s">
        <v>78</v>
      </c>
      <c r="K626" s="1" t="s">
        <v>78</v>
      </c>
      <c r="L626" s="1" t="s">
        <v>1898</v>
      </c>
      <c r="M626" s="1" t="s">
        <v>1898</v>
      </c>
      <c r="N626" s="34" t="s">
        <v>72</v>
      </c>
      <c r="O626" s="25" t="s">
        <v>3877</v>
      </c>
      <c r="P626" s="1" t="s">
        <v>2307</v>
      </c>
      <c r="Q626" s="1" t="s">
        <v>2307</v>
      </c>
      <c r="R626" s="1" t="s">
        <v>3474</v>
      </c>
      <c r="S626" s="1" t="s">
        <v>152</v>
      </c>
      <c r="T626" s="1" t="s">
        <v>3507</v>
      </c>
      <c r="U626" s="1" t="s">
        <v>153</v>
      </c>
      <c r="V626" s="1" t="s">
        <v>164</v>
      </c>
      <c r="W626" s="1" t="s">
        <v>126</v>
      </c>
      <c r="X626" s="1">
        <v>45</v>
      </c>
      <c r="Y626" s="1" t="s">
        <v>88</v>
      </c>
      <c r="Z626" s="1">
        <v>4.8</v>
      </c>
      <c r="AA626" s="1" t="s">
        <v>299</v>
      </c>
      <c r="AB626" s="1" t="s">
        <v>105</v>
      </c>
      <c r="AC626" s="1" t="s">
        <v>91</v>
      </c>
      <c r="AD626" s="1" t="s">
        <v>92</v>
      </c>
      <c r="AE626" s="1" t="s">
        <v>72</v>
      </c>
      <c r="AF626" s="1" t="s">
        <v>72</v>
      </c>
      <c r="AG626" s="1" t="s">
        <v>72</v>
      </c>
      <c r="AH626" s="1" t="s">
        <v>72</v>
      </c>
      <c r="AI626" s="1" t="s">
        <v>72</v>
      </c>
      <c r="AJ626" s="1" t="s">
        <v>72</v>
      </c>
      <c r="AK626" s="50" t="s">
        <v>3878</v>
      </c>
      <c r="AL626" s="1" t="s">
        <v>72</v>
      </c>
      <c r="AM626" s="1" t="s">
        <v>72</v>
      </c>
      <c r="AN626" s="3">
        <v>44999</v>
      </c>
      <c r="AO626" s="1" t="s">
        <v>3879</v>
      </c>
      <c r="AP626" s="1" t="s">
        <v>3880</v>
      </c>
      <c r="AQ626" s="1" t="s">
        <v>1794</v>
      </c>
      <c r="AR626" s="1">
        <v>15</v>
      </c>
      <c r="AS626" s="1" t="s">
        <v>3205</v>
      </c>
      <c r="AT626" s="1" t="s">
        <v>75</v>
      </c>
      <c r="AU626" s="1" t="s">
        <v>75</v>
      </c>
      <c r="AV626" s="1" t="s">
        <v>88</v>
      </c>
      <c r="AW626" s="1" t="s">
        <v>96</v>
      </c>
      <c r="AX626" s="1" t="s">
        <v>72</v>
      </c>
      <c r="AY626" s="1" t="s">
        <v>3881</v>
      </c>
      <c r="AZ626" s="1" t="s">
        <v>3882</v>
      </c>
      <c r="BA626" s="1">
        <v>16</v>
      </c>
      <c r="BB626" s="21" t="s">
        <v>100</v>
      </c>
      <c r="BC626" s="16"/>
    </row>
    <row r="627" spans="1:55" ht="18.600000000000001" customHeight="1">
      <c r="A627" s="1" t="s">
        <v>3883</v>
      </c>
      <c r="B627" s="1">
        <v>230073</v>
      </c>
      <c r="C627" s="1" t="s">
        <v>71</v>
      </c>
      <c r="D627" s="3">
        <v>45000</v>
      </c>
      <c r="E627" s="1" t="s">
        <v>2302</v>
      </c>
      <c r="F627" s="1" t="s">
        <v>3884</v>
      </c>
      <c r="G627" s="1" t="s">
        <v>75</v>
      </c>
      <c r="H627" s="1" t="s">
        <v>3473</v>
      </c>
      <c r="I627" s="1" t="s">
        <v>77</v>
      </c>
      <c r="J627" s="1" t="s">
        <v>78</v>
      </c>
      <c r="K627" s="1" t="s">
        <v>78</v>
      </c>
      <c r="L627" s="1" t="s">
        <v>1898</v>
      </c>
      <c r="M627" s="8" t="s">
        <v>1927</v>
      </c>
      <c r="N627" s="34" t="s">
        <v>72</v>
      </c>
      <c r="O627" s="25" t="s">
        <v>3885</v>
      </c>
      <c r="P627" s="1" t="s">
        <v>2307</v>
      </c>
      <c r="Q627" s="1" t="s">
        <v>2307</v>
      </c>
      <c r="R627" s="1" t="s">
        <v>3474</v>
      </c>
      <c r="S627" s="1" t="s">
        <v>152</v>
      </c>
      <c r="T627" s="1" t="s">
        <v>72</v>
      </c>
      <c r="U627" s="1" t="s">
        <v>153</v>
      </c>
      <c r="V627" s="1" t="s">
        <v>164</v>
      </c>
      <c r="W627" s="1" t="s">
        <v>126</v>
      </c>
      <c r="X627" s="1">
        <v>55</v>
      </c>
      <c r="Y627" s="1" t="s">
        <v>88</v>
      </c>
      <c r="Z627" s="1">
        <v>5.0999999999999996</v>
      </c>
      <c r="AA627" s="1" t="s">
        <v>299</v>
      </c>
      <c r="AB627" s="1" t="s">
        <v>105</v>
      </c>
      <c r="AC627" s="1" t="s">
        <v>91</v>
      </c>
      <c r="AD627" s="1" t="s">
        <v>92</v>
      </c>
      <c r="AE627" s="1" t="s">
        <v>72</v>
      </c>
      <c r="AF627" s="1" t="s">
        <v>72</v>
      </c>
      <c r="AG627" s="1" t="s">
        <v>72</v>
      </c>
      <c r="AH627" s="1" t="s">
        <v>72</v>
      </c>
      <c r="AI627" s="1" t="s">
        <v>72</v>
      </c>
      <c r="AJ627" s="1" t="s">
        <v>72</v>
      </c>
      <c r="AK627" s="1" t="s">
        <v>72</v>
      </c>
      <c r="AL627" s="1" t="s">
        <v>72</v>
      </c>
      <c r="AM627" s="1" t="s">
        <v>72</v>
      </c>
      <c r="AN627" s="3">
        <v>45000</v>
      </c>
      <c r="AO627" s="1" t="s">
        <v>3886</v>
      </c>
      <c r="AP627" s="1" t="s">
        <v>3886</v>
      </c>
      <c r="AQ627" s="1" t="s">
        <v>1794</v>
      </c>
      <c r="AR627" s="1">
        <v>15</v>
      </c>
      <c r="AS627" s="1" t="s">
        <v>3205</v>
      </c>
      <c r="AT627" s="1" t="s">
        <v>75</v>
      </c>
      <c r="AU627" s="1" t="s">
        <v>75</v>
      </c>
      <c r="AV627" s="1" t="s">
        <v>88</v>
      </c>
      <c r="AW627" s="1" t="s">
        <v>79</v>
      </c>
      <c r="AX627" s="1" t="s">
        <v>707</v>
      </c>
      <c r="AY627" s="1" t="s">
        <v>3852</v>
      </c>
      <c r="AZ627" s="1" t="s">
        <v>3887</v>
      </c>
      <c r="BA627" s="1">
        <v>34</v>
      </c>
      <c r="BB627" s="1" t="s">
        <v>160</v>
      </c>
      <c r="BC627" s="1" t="s">
        <v>707</v>
      </c>
    </row>
    <row r="628" spans="1:55" ht="18.600000000000001" customHeight="1">
      <c r="A628" s="1" t="s">
        <v>3888</v>
      </c>
      <c r="B628" s="1">
        <v>230074</v>
      </c>
      <c r="C628" s="1" t="s">
        <v>71</v>
      </c>
      <c r="D628" s="3">
        <v>45001</v>
      </c>
      <c r="E628" s="1" t="s">
        <v>1896</v>
      </c>
      <c r="F628" s="1" t="s">
        <v>3889</v>
      </c>
      <c r="G628" s="1" t="s">
        <v>75</v>
      </c>
      <c r="H628" s="1" t="s">
        <v>2597</v>
      </c>
      <c r="I628" s="1" t="s">
        <v>77</v>
      </c>
      <c r="J628" s="1" t="s">
        <v>78</v>
      </c>
      <c r="K628" s="1" t="s">
        <v>78</v>
      </c>
      <c r="L628" s="1" t="s">
        <v>1898</v>
      </c>
      <c r="M628" s="1" t="s">
        <v>1898</v>
      </c>
      <c r="N628" s="34" t="s">
        <v>72</v>
      </c>
      <c r="O628" s="1" t="s">
        <v>3890</v>
      </c>
      <c r="P628" s="1" t="s">
        <v>778</v>
      </c>
      <c r="Q628" s="1" t="s">
        <v>779</v>
      </c>
      <c r="R628" s="1" t="s">
        <v>9036</v>
      </c>
      <c r="S628" s="1" t="s">
        <v>84</v>
      </c>
      <c r="T628" s="1" t="s">
        <v>72</v>
      </c>
      <c r="U628" s="1" t="s">
        <v>140</v>
      </c>
      <c r="V628" s="1" t="s">
        <v>181</v>
      </c>
      <c r="W628" s="1" t="s">
        <v>87</v>
      </c>
      <c r="X628" s="1">
        <v>72</v>
      </c>
      <c r="Y628" s="1" t="s">
        <v>88</v>
      </c>
      <c r="Z628" s="1">
        <v>5.2</v>
      </c>
      <c r="AA628" s="1" t="s">
        <v>414</v>
      </c>
      <c r="AB628" s="1" t="s">
        <v>90</v>
      </c>
      <c r="AC628" s="1" t="s">
        <v>91</v>
      </c>
      <c r="AD628" s="1" t="s">
        <v>92</v>
      </c>
      <c r="AE628" s="1" t="s">
        <v>72</v>
      </c>
      <c r="AF628" s="1" t="s">
        <v>254</v>
      </c>
      <c r="AG628" s="1" t="s">
        <v>72</v>
      </c>
      <c r="AH628" s="1" t="s">
        <v>3786</v>
      </c>
      <c r="AI628" s="1" t="s">
        <v>72</v>
      </c>
      <c r="AJ628" s="1" t="s">
        <v>72</v>
      </c>
      <c r="AK628" s="1" t="s">
        <v>72</v>
      </c>
      <c r="AL628" s="1" t="s">
        <v>72</v>
      </c>
      <c r="AM628" s="1" t="s">
        <v>72</v>
      </c>
      <c r="AN628" s="3">
        <v>45001</v>
      </c>
      <c r="AO628" s="1" t="s">
        <v>3891</v>
      </c>
      <c r="AP628" s="1" t="s">
        <v>3891</v>
      </c>
      <c r="AQ628" s="1" t="s">
        <v>1675</v>
      </c>
      <c r="AR628" s="1">
        <v>15</v>
      </c>
      <c r="AS628" s="1" t="s">
        <v>3370</v>
      </c>
      <c r="AT628" s="1" t="s">
        <v>75</v>
      </c>
      <c r="AU628" s="1" t="s">
        <v>75</v>
      </c>
      <c r="AV628" s="1" t="s">
        <v>88</v>
      </c>
      <c r="AW628" s="1" t="s">
        <v>96</v>
      </c>
      <c r="AX628" s="1" t="s">
        <v>72</v>
      </c>
      <c r="AY628" s="1" t="s">
        <v>3429</v>
      </c>
      <c r="AZ628" s="1" t="s">
        <v>3892</v>
      </c>
      <c r="BA628" s="1">
        <v>36</v>
      </c>
      <c r="BB628" s="21" t="s">
        <v>100</v>
      </c>
      <c r="BC628" s="16"/>
    </row>
    <row r="629" spans="1:55" ht="18.600000000000001" customHeight="1">
      <c r="A629" s="1" t="s">
        <v>3893</v>
      </c>
      <c r="B629" s="1">
        <v>230075</v>
      </c>
      <c r="C629" s="1" t="s">
        <v>71</v>
      </c>
      <c r="D629" s="3">
        <v>45002</v>
      </c>
      <c r="E629" s="1" t="s">
        <v>1896</v>
      </c>
      <c r="F629" s="1" t="s">
        <v>3894</v>
      </c>
      <c r="G629" s="1" t="s">
        <v>75</v>
      </c>
      <c r="H629" s="1" t="s">
        <v>2597</v>
      </c>
      <c r="I629" s="1" t="s">
        <v>77</v>
      </c>
      <c r="J629" s="1" t="s">
        <v>78</v>
      </c>
      <c r="K629" s="1" t="s">
        <v>78</v>
      </c>
      <c r="L629" s="1" t="s">
        <v>1898</v>
      </c>
      <c r="M629" s="1" t="s">
        <v>1898</v>
      </c>
      <c r="N629" s="34" t="s">
        <v>72</v>
      </c>
      <c r="O629" s="1" t="s">
        <v>3895</v>
      </c>
      <c r="P629" s="1" t="s">
        <v>813</v>
      </c>
      <c r="Q629" s="1" t="s">
        <v>813</v>
      </c>
      <c r="R629" s="1" t="s">
        <v>9057</v>
      </c>
      <c r="S629" s="1" t="s">
        <v>84</v>
      </c>
      <c r="T629" s="1" t="s">
        <v>72</v>
      </c>
      <c r="U629" s="1" t="s">
        <v>140</v>
      </c>
      <c r="V629" s="1" t="s">
        <v>181</v>
      </c>
      <c r="W629" s="1" t="s">
        <v>87</v>
      </c>
      <c r="X629" s="1">
        <v>48</v>
      </c>
      <c r="Y629" s="1" t="s">
        <v>88</v>
      </c>
      <c r="Z629" s="1">
        <v>5.0999999999999996</v>
      </c>
      <c r="AA629" s="1" t="s">
        <v>299</v>
      </c>
      <c r="AB629" s="1" t="s">
        <v>90</v>
      </c>
      <c r="AC629" s="1" t="s">
        <v>91</v>
      </c>
      <c r="AD629" s="1" t="s">
        <v>92</v>
      </c>
      <c r="AE629" s="1" t="s">
        <v>72</v>
      </c>
      <c r="AF629" s="1" t="s">
        <v>254</v>
      </c>
      <c r="AG629" s="1">
        <v>2</v>
      </c>
      <c r="AH629" s="25" t="s">
        <v>1322</v>
      </c>
      <c r="AI629" s="1" t="s">
        <v>72</v>
      </c>
      <c r="AJ629" s="1" t="s">
        <v>72</v>
      </c>
      <c r="AK629" s="1" t="s">
        <v>72</v>
      </c>
      <c r="AL629" s="1" t="s">
        <v>72</v>
      </c>
      <c r="AM629" s="1" t="s">
        <v>72</v>
      </c>
      <c r="AN629" s="3">
        <v>45001</v>
      </c>
      <c r="AO629" s="1" t="s">
        <v>3896</v>
      </c>
      <c r="AP629" s="1" t="s">
        <v>3896</v>
      </c>
      <c r="AQ629" s="1" t="s">
        <v>1675</v>
      </c>
      <c r="AR629" s="1">
        <v>15</v>
      </c>
      <c r="AS629" s="1" t="s">
        <v>3370</v>
      </c>
      <c r="AT629" s="1" t="s">
        <v>75</v>
      </c>
      <c r="AU629" s="1" t="s">
        <v>75</v>
      </c>
      <c r="AV629" s="1" t="s">
        <v>88</v>
      </c>
      <c r="AW629" s="1" t="s">
        <v>96</v>
      </c>
      <c r="AX629" s="1" t="s">
        <v>72</v>
      </c>
      <c r="AY629" s="1" t="s">
        <v>3429</v>
      </c>
      <c r="AZ629" s="1" t="s">
        <v>3897</v>
      </c>
      <c r="BA629" s="1">
        <v>21</v>
      </c>
      <c r="BB629" s="21" t="s">
        <v>100</v>
      </c>
      <c r="BC629" s="16"/>
    </row>
    <row r="630" spans="1:55" ht="18.600000000000001" customHeight="1">
      <c r="A630" s="1" t="s">
        <v>3898</v>
      </c>
      <c r="B630" s="1">
        <v>230076</v>
      </c>
      <c r="C630" s="1" t="s">
        <v>71</v>
      </c>
      <c r="D630" s="3">
        <v>45005</v>
      </c>
      <c r="E630" s="1" t="s">
        <v>2302</v>
      </c>
      <c r="F630" s="1" t="s">
        <v>3899</v>
      </c>
      <c r="G630" s="1" t="s">
        <v>75</v>
      </c>
      <c r="H630" s="1" t="s">
        <v>2317</v>
      </c>
      <c r="I630" s="1" t="s">
        <v>77</v>
      </c>
      <c r="J630" s="1" t="s">
        <v>78</v>
      </c>
      <c r="K630" s="1" t="s">
        <v>78</v>
      </c>
      <c r="L630" s="1" t="s">
        <v>1898</v>
      </c>
      <c r="M630" s="1" t="s">
        <v>1927</v>
      </c>
      <c r="N630" s="34" t="s">
        <v>72</v>
      </c>
      <c r="O630" s="1" t="s">
        <v>3900</v>
      </c>
      <c r="P630" s="1" t="s">
        <v>2307</v>
      </c>
      <c r="Q630" s="1" t="s">
        <v>2307</v>
      </c>
      <c r="R630" s="1" t="s">
        <v>2308</v>
      </c>
      <c r="S630" s="1" t="s">
        <v>490</v>
      </c>
      <c r="T630" s="1" t="s">
        <v>72</v>
      </c>
      <c r="U630" s="1" t="s">
        <v>491</v>
      </c>
      <c r="V630" s="1" t="s">
        <v>1147</v>
      </c>
      <c r="W630" s="1" t="s">
        <v>87</v>
      </c>
      <c r="X630" s="1">
        <v>64</v>
      </c>
      <c r="Y630" s="1" t="s">
        <v>88</v>
      </c>
      <c r="Z630" s="1">
        <v>4.2</v>
      </c>
      <c r="AA630" s="1" t="s">
        <v>954</v>
      </c>
      <c r="AB630" s="1" t="s">
        <v>90</v>
      </c>
      <c r="AC630" s="1" t="s">
        <v>91</v>
      </c>
      <c r="AD630" s="1" t="s">
        <v>92</v>
      </c>
      <c r="AE630" s="1" t="s">
        <v>72</v>
      </c>
      <c r="AF630" s="1" t="s">
        <v>254</v>
      </c>
      <c r="AG630" s="1">
        <v>3</v>
      </c>
      <c r="AH630" s="1" t="s">
        <v>3901</v>
      </c>
      <c r="AI630" s="1" t="s">
        <v>72</v>
      </c>
      <c r="AJ630" s="1" t="s">
        <v>72</v>
      </c>
      <c r="AK630" s="28" t="s">
        <v>3587</v>
      </c>
      <c r="AL630" s="1" t="s">
        <v>72</v>
      </c>
      <c r="AM630" s="1" t="s">
        <v>72</v>
      </c>
      <c r="AN630" s="3">
        <v>45005</v>
      </c>
      <c r="AO630" s="1" t="s">
        <v>3902</v>
      </c>
      <c r="AP630" s="1" t="s">
        <v>3903</v>
      </c>
      <c r="AQ630" s="1" t="s">
        <v>1675</v>
      </c>
      <c r="AR630" s="1">
        <v>15</v>
      </c>
      <c r="AS630" s="1" t="s">
        <v>3446</v>
      </c>
      <c r="AT630" s="1" t="s">
        <v>75</v>
      </c>
      <c r="AU630" s="1" t="s">
        <v>75</v>
      </c>
      <c r="AV630" s="1" t="s">
        <v>88</v>
      </c>
      <c r="AW630" s="1" t="s">
        <v>96</v>
      </c>
      <c r="AX630" s="1" t="s">
        <v>72</v>
      </c>
      <c r="AY630" s="1" t="s">
        <v>3904</v>
      </c>
      <c r="AZ630" s="1" t="s">
        <v>3905</v>
      </c>
      <c r="BA630" s="1">
        <v>57</v>
      </c>
      <c r="BB630" s="1" t="s">
        <v>160</v>
      </c>
      <c r="BC630" s="1" t="s">
        <v>440</v>
      </c>
    </row>
    <row r="631" spans="1:55" ht="18.600000000000001" customHeight="1">
      <c r="A631" s="1" t="s">
        <v>3906</v>
      </c>
      <c r="B631" s="1">
        <v>230077</v>
      </c>
      <c r="C631" s="1" t="s">
        <v>71</v>
      </c>
      <c r="D631" s="3">
        <v>45005</v>
      </c>
      <c r="E631" s="1" t="s">
        <v>1896</v>
      </c>
      <c r="F631" s="1" t="s">
        <v>3907</v>
      </c>
      <c r="G631" s="1" t="s">
        <v>75</v>
      </c>
      <c r="H631" s="1" t="s">
        <v>2597</v>
      </c>
      <c r="I631" s="1" t="s">
        <v>77</v>
      </c>
      <c r="J631" s="1" t="s">
        <v>78</v>
      </c>
      <c r="K631" s="1" t="s">
        <v>78</v>
      </c>
      <c r="L631" s="1" t="s">
        <v>1898</v>
      </c>
      <c r="M631" s="1" t="s">
        <v>1898</v>
      </c>
      <c r="N631" s="34" t="s">
        <v>72</v>
      </c>
      <c r="O631" s="1" t="s">
        <v>3615</v>
      </c>
      <c r="P631" s="1" t="s">
        <v>813</v>
      </c>
      <c r="Q631" s="1" t="s">
        <v>813</v>
      </c>
      <c r="R631" s="1" t="s">
        <v>9057</v>
      </c>
      <c r="S631" s="1" t="s">
        <v>84</v>
      </c>
      <c r="T631" s="1" t="s">
        <v>72</v>
      </c>
      <c r="U631" s="1" t="s">
        <v>140</v>
      </c>
      <c r="V631" s="1" t="s">
        <v>181</v>
      </c>
      <c r="W631" s="1" t="s">
        <v>87</v>
      </c>
      <c r="X631" s="1">
        <v>34</v>
      </c>
      <c r="Y631" s="1" t="s">
        <v>88</v>
      </c>
      <c r="Z631" s="1">
        <v>5.0999999999999996</v>
      </c>
      <c r="AA631" s="1" t="s">
        <v>2344</v>
      </c>
      <c r="AB631" s="1" t="s">
        <v>90</v>
      </c>
      <c r="AC631" s="1" t="s">
        <v>91</v>
      </c>
      <c r="AD631" s="1" t="s">
        <v>92</v>
      </c>
      <c r="AE631" s="1" t="s">
        <v>72</v>
      </c>
      <c r="AF631" s="1" t="s">
        <v>229</v>
      </c>
      <c r="AG631" s="1">
        <v>2</v>
      </c>
      <c r="AH631" s="25" t="s">
        <v>933</v>
      </c>
      <c r="AI631" s="1" t="s">
        <v>72</v>
      </c>
      <c r="AJ631" s="1" t="s">
        <v>72</v>
      </c>
      <c r="AK631" s="1" t="s">
        <v>72</v>
      </c>
      <c r="AL631" s="1" t="s">
        <v>72</v>
      </c>
      <c r="AM631" s="1" t="s">
        <v>72</v>
      </c>
      <c r="AN631" s="3">
        <v>45005</v>
      </c>
      <c r="AO631" s="1" t="s">
        <v>3908</v>
      </c>
      <c r="AP631" s="1" t="s">
        <v>3908</v>
      </c>
      <c r="AQ631" s="1" t="s">
        <v>1675</v>
      </c>
      <c r="AR631" s="1">
        <v>15</v>
      </c>
      <c r="AS631" s="1" t="s">
        <v>3370</v>
      </c>
      <c r="AT631" s="1" t="s">
        <v>75</v>
      </c>
      <c r="AU631" s="1" t="s">
        <v>75</v>
      </c>
      <c r="AV631" s="1" t="s">
        <v>88</v>
      </c>
      <c r="AW631" s="1" t="s">
        <v>96</v>
      </c>
      <c r="AX631" s="1" t="s">
        <v>72</v>
      </c>
      <c r="AY631" s="1" t="s">
        <v>3429</v>
      </c>
      <c r="AZ631" s="1" t="s">
        <v>3649</v>
      </c>
      <c r="BA631" s="1">
        <v>27</v>
      </c>
      <c r="BB631" s="21" t="s">
        <v>100</v>
      </c>
      <c r="BC631" s="16"/>
    </row>
    <row r="632" spans="1:55" ht="18.600000000000001" customHeight="1">
      <c r="A632" s="1">
        <v>230078</v>
      </c>
      <c r="B632" s="1">
        <v>230078</v>
      </c>
      <c r="C632" s="1" t="s">
        <v>71</v>
      </c>
      <c r="D632" s="3">
        <v>45005</v>
      </c>
      <c r="E632" s="1" t="s">
        <v>1896</v>
      </c>
      <c r="F632" s="1" t="s">
        <v>3909</v>
      </c>
      <c r="G632" s="1" t="s">
        <v>75</v>
      </c>
      <c r="H632" s="1" t="s">
        <v>170</v>
      </c>
      <c r="I632" s="1" t="s">
        <v>473</v>
      </c>
      <c r="J632" s="1" t="s">
        <v>78</v>
      </c>
      <c r="K632" s="8" t="s">
        <v>172</v>
      </c>
      <c r="L632" s="8" t="s">
        <v>1927</v>
      </c>
      <c r="M632" s="8" t="s">
        <v>1927</v>
      </c>
      <c r="N632" s="1" t="s">
        <v>3910</v>
      </c>
      <c r="O632" s="75" t="s">
        <v>72</v>
      </c>
      <c r="P632" s="1" t="s">
        <v>778</v>
      </c>
      <c r="Q632" s="1" t="s">
        <v>779</v>
      </c>
      <c r="R632" s="1" t="s">
        <v>9036</v>
      </c>
      <c r="S632" s="1" t="s">
        <v>84</v>
      </c>
      <c r="T632" s="1" t="s">
        <v>72</v>
      </c>
      <c r="U632" s="1" t="s">
        <v>140</v>
      </c>
      <c r="V632" s="1" t="s">
        <v>3911</v>
      </c>
      <c r="W632" s="1" t="s">
        <v>126</v>
      </c>
      <c r="X632" s="1">
        <v>62</v>
      </c>
      <c r="Y632" s="1" t="s">
        <v>88</v>
      </c>
      <c r="Z632" s="1">
        <v>4.8</v>
      </c>
      <c r="AA632" s="1" t="s">
        <v>414</v>
      </c>
      <c r="AB632" s="1" t="s">
        <v>90</v>
      </c>
      <c r="AC632" s="1" t="s">
        <v>91</v>
      </c>
      <c r="AD632" s="1" t="s">
        <v>92</v>
      </c>
      <c r="AE632" s="1" t="s">
        <v>72</v>
      </c>
      <c r="AF632" s="1" t="s">
        <v>229</v>
      </c>
      <c r="AG632" s="1" t="s">
        <v>72</v>
      </c>
      <c r="AH632" s="1" t="s">
        <v>3912</v>
      </c>
      <c r="AI632" s="1" t="s">
        <v>72</v>
      </c>
      <c r="AJ632" s="1" t="s">
        <v>72</v>
      </c>
      <c r="AK632" s="1" t="s">
        <v>72</v>
      </c>
      <c r="AL632" s="1" t="s">
        <v>72</v>
      </c>
      <c r="AM632" s="1" t="s">
        <v>72</v>
      </c>
      <c r="AN632" s="3">
        <v>45005</v>
      </c>
      <c r="AO632" s="1" t="s">
        <v>3913</v>
      </c>
      <c r="AP632" s="1" t="s">
        <v>3913</v>
      </c>
      <c r="AQ632" s="1" t="s">
        <v>1675</v>
      </c>
      <c r="AR632" s="1">
        <v>15</v>
      </c>
      <c r="AS632" s="1" t="s">
        <v>95</v>
      </c>
      <c r="AT632" s="1" t="s">
        <v>88</v>
      </c>
      <c r="AU632" s="1" t="s">
        <v>88</v>
      </c>
      <c r="AV632" s="1" t="s">
        <v>88</v>
      </c>
      <c r="AW632" s="1" t="s">
        <v>79</v>
      </c>
      <c r="AX632" s="1" t="s">
        <v>72</v>
      </c>
      <c r="AY632" s="1" t="s">
        <v>72</v>
      </c>
      <c r="AZ632" s="1" t="s">
        <v>3914</v>
      </c>
      <c r="BA632" s="1" t="s">
        <v>72</v>
      </c>
      <c r="BB632" s="1" t="s">
        <v>160</v>
      </c>
      <c r="BC632" s="16"/>
    </row>
    <row r="633" spans="1:55" ht="18.600000000000001" customHeight="1">
      <c r="A633" s="1" t="s">
        <v>3915</v>
      </c>
      <c r="B633" s="1">
        <v>230079</v>
      </c>
      <c r="C633" s="1" t="s">
        <v>71</v>
      </c>
      <c r="D633" s="3">
        <v>45006</v>
      </c>
      <c r="E633" s="1" t="s">
        <v>2302</v>
      </c>
      <c r="F633" s="1" t="s">
        <v>3916</v>
      </c>
      <c r="G633" s="1" t="s">
        <v>75</v>
      </c>
      <c r="H633" s="1" t="s">
        <v>2597</v>
      </c>
      <c r="I633" s="1" t="s">
        <v>77</v>
      </c>
      <c r="J633" s="1" t="s">
        <v>78</v>
      </c>
      <c r="K633" s="1" t="s">
        <v>78</v>
      </c>
      <c r="L633" s="1" t="s">
        <v>1898</v>
      </c>
      <c r="M633" s="1" t="s">
        <v>1898</v>
      </c>
      <c r="N633" s="34" t="s">
        <v>72</v>
      </c>
      <c r="O633" s="1" t="s">
        <v>3917</v>
      </c>
      <c r="P633" s="1" t="s">
        <v>2307</v>
      </c>
      <c r="Q633" s="1" t="s">
        <v>2307</v>
      </c>
      <c r="R633" s="1" t="s">
        <v>2363</v>
      </c>
      <c r="S633" s="1" t="s">
        <v>84</v>
      </c>
      <c r="T633" s="1" t="s">
        <v>72</v>
      </c>
      <c r="U633" s="1" t="s">
        <v>140</v>
      </c>
      <c r="V633" s="1" t="s">
        <v>140</v>
      </c>
      <c r="W633" s="1" t="s">
        <v>87</v>
      </c>
      <c r="X633" s="1">
        <v>35</v>
      </c>
      <c r="Y633" s="1" t="s">
        <v>88</v>
      </c>
      <c r="Z633" s="1">
        <v>4.5999999999999996</v>
      </c>
      <c r="AA633" s="1" t="s">
        <v>414</v>
      </c>
      <c r="AB633" s="1" t="s">
        <v>90</v>
      </c>
      <c r="AC633" s="1" t="s">
        <v>91</v>
      </c>
      <c r="AD633" s="1" t="s">
        <v>92</v>
      </c>
      <c r="AE633" s="1" t="s">
        <v>72</v>
      </c>
      <c r="AF633" s="1" t="s">
        <v>217</v>
      </c>
      <c r="AG633" s="1">
        <v>2</v>
      </c>
      <c r="AH633" s="25" t="s">
        <v>3175</v>
      </c>
      <c r="AI633" s="1" t="s">
        <v>72</v>
      </c>
      <c r="AJ633" s="1" t="s">
        <v>72</v>
      </c>
      <c r="AK633" s="27" t="s">
        <v>3918</v>
      </c>
      <c r="AL633" s="1" t="s">
        <v>72</v>
      </c>
      <c r="AM633" s="1" t="s">
        <v>72</v>
      </c>
      <c r="AN633" s="3">
        <v>45006</v>
      </c>
      <c r="AO633" s="1" t="s">
        <v>3919</v>
      </c>
      <c r="AP633" s="1" t="s">
        <v>3919</v>
      </c>
      <c r="AQ633" s="1" t="s">
        <v>1675</v>
      </c>
      <c r="AR633" s="1">
        <v>15</v>
      </c>
      <c r="AS633" s="1" t="s">
        <v>3370</v>
      </c>
      <c r="AT633" s="1" t="s">
        <v>75</v>
      </c>
      <c r="AU633" s="1" t="s">
        <v>75</v>
      </c>
      <c r="AV633" s="1" t="s">
        <v>88</v>
      </c>
      <c r="AW633" s="1" t="s">
        <v>96</v>
      </c>
      <c r="AX633" s="1" t="s">
        <v>72</v>
      </c>
      <c r="AY633" s="1" t="s">
        <v>3429</v>
      </c>
      <c r="AZ633" s="1" t="s">
        <v>3601</v>
      </c>
      <c r="BA633" s="1">
        <v>36</v>
      </c>
      <c r="BB633" s="21" t="s">
        <v>100</v>
      </c>
      <c r="BC633" s="16"/>
    </row>
    <row r="634" spans="1:55" ht="18.600000000000001" customHeight="1">
      <c r="A634" s="1" t="s">
        <v>3920</v>
      </c>
      <c r="B634" s="1">
        <v>230080</v>
      </c>
      <c r="C634" s="1" t="s">
        <v>71</v>
      </c>
      <c r="D634" s="3">
        <v>45006</v>
      </c>
      <c r="E634" s="1" t="s">
        <v>2302</v>
      </c>
      <c r="F634" s="1" t="s">
        <v>3921</v>
      </c>
      <c r="G634" s="1" t="s">
        <v>75</v>
      </c>
      <c r="H634" s="1" t="s">
        <v>3473</v>
      </c>
      <c r="I634" s="1" t="s">
        <v>77</v>
      </c>
      <c r="J634" s="1" t="s">
        <v>78</v>
      </c>
      <c r="K634" s="1" t="s">
        <v>78</v>
      </c>
      <c r="L634" s="1" t="s">
        <v>1898</v>
      </c>
      <c r="M634" s="1" t="s">
        <v>1898</v>
      </c>
      <c r="N634" s="34" t="s">
        <v>72</v>
      </c>
      <c r="O634" s="25" t="s">
        <v>3922</v>
      </c>
      <c r="P634" s="1" t="s">
        <v>2307</v>
      </c>
      <c r="Q634" s="1" t="s">
        <v>2307</v>
      </c>
      <c r="R634" s="1" t="s">
        <v>3474</v>
      </c>
      <c r="S634" s="1" t="s">
        <v>152</v>
      </c>
      <c r="T634" s="1" t="s">
        <v>3923</v>
      </c>
      <c r="U634" s="1" t="s">
        <v>153</v>
      </c>
      <c r="V634" s="1" t="s">
        <v>154</v>
      </c>
      <c r="W634" s="1" t="s">
        <v>126</v>
      </c>
      <c r="X634" s="1">
        <v>46</v>
      </c>
      <c r="Y634" s="1" t="s">
        <v>88</v>
      </c>
      <c r="Z634" s="1">
        <v>5.0999999999999996</v>
      </c>
      <c r="AA634" s="1" t="s">
        <v>414</v>
      </c>
      <c r="AB634" s="1" t="s">
        <v>105</v>
      </c>
      <c r="AC634" s="1" t="s">
        <v>91</v>
      </c>
      <c r="AD634" s="1" t="s">
        <v>92</v>
      </c>
      <c r="AE634" s="1" t="s">
        <v>72</v>
      </c>
      <c r="AF634" s="1" t="s">
        <v>72</v>
      </c>
      <c r="AG634" s="1" t="s">
        <v>72</v>
      </c>
      <c r="AH634" s="1" t="s">
        <v>72</v>
      </c>
      <c r="AI634" s="1" t="s">
        <v>72</v>
      </c>
      <c r="AJ634" s="1" t="s">
        <v>72</v>
      </c>
      <c r="AK634" s="50" t="s">
        <v>3878</v>
      </c>
      <c r="AL634" s="1" t="s">
        <v>72</v>
      </c>
      <c r="AM634" s="1" t="s">
        <v>72</v>
      </c>
      <c r="AN634" s="3">
        <v>45006</v>
      </c>
      <c r="AO634" s="1" t="s">
        <v>3924</v>
      </c>
      <c r="AP634" s="1" t="s">
        <v>3924</v>
      </c>
      <c r="AQ634" s="1" t="s">
        <v>1794</v>
      </c>
      <c r="AR634" s="1">
        <v>15</v>
      </c>
      <c r="AS634" s="1" t="s">
        <v>2294</v>
      </c>
      <c r="AT634" s="1" t="s">
        <v>88</v>
      </c>
      <c r="AU634" s="1" t="s">
        <v>88</v>
      </c>
      <c r="AV634" s="1" t="s">
        <v>88</v>
      </c>
      <c r="AW634" s="1" t="s">
        <v>96</v>
      </c>
      <c r="AX634" s="1" t="s">
        <v>72</v>
      </c>
      <c r="AY634" s="1" t="s">
        <v>3925</v>
      </c>
      <c r="AZ634" s="1" t="s">
        <v>3926</v>
      </c>
      <c r="BA634" s="1">
        <v>21</v>
      </c>
      <c r="BB634" s="21" t="s">
        <v>100</v>
      </c>
      <c r="BC634" s="16"/>
    </row>
    <row r="635" spans="1:55" ht="18.600000000000001" customHeight="1">
      <c r="A635" s="1" t="s">
        <v>3927</v>
      </c>
      <c r="B635" s="1">
        <v>230081</v>
      </c>
      <c r="C635" s="1" t="s">
        <v>71</v>
      </c>
      <c r="D635" s="3">
        <v>45008</v>
      </c>
      <c r="E635" s="1" t="s">
        <v>1896</v>
      </c>
      <c r="F635" s="1" t="s">
        <v>3928</v>
      </c>
      <c r="G635" s="1" t="s">
        <v>75</v>
      </c>
      <c r="H635" s="1" t="s">
        <v>3624</v>
      </c>
      <c r="I635" s="1" t="s">
        <v>77</v>
      </c>
      <c r="J635" s="1" t="s">
        <v>78</v>
      </c>
      <c r="K635" s="1" t="s">
        <v>78</v>
      </c>
      <c r="L635" s="1" t="s">
        <v>1898</v>
      </c>
      <c r="M635" s="1" t="s">
        <v>1898</v>
      </c>
      <c r="N635" s="34" t="s">
        <v>72</v>
      </c>
      <c r="O635" s="1" t="s">
        <v>3929</v>
      </c>
      <c r="P635" s="1" t="s">
        <v>778</v>
      </c>
      <c r="Q635" s="1" t="s">
        <v>779</v>
      </c>
      <c r="R635" s="1" t="s">
        <v>9036</v>
      </c>
      <c r="S635" s="1" t="s">
        <v>152</v>
      </c>
      <c r="T635" s="1" t="s">
        <v>3507</v>
      </c>
      <c r="U635" s="1" t="s">
        <v>153</v>
      </c>
      <c r="V635" s="1" t="s">
        <v>154</v>
      </c>
      <c r="W635" s="1" t="s">
        <v>126</v>
      </c>
      <c r="X635" s="1">
        <v>82</v>
      </c>
      <c r="Y635" s="1" t="s">
        <v>88</v>
      </c>
      <c r="Z635" s="1">
        <v>4.5</v>
      </c>
      <c r="AA635" s="1" t="s">
        <v>414</v>
      </c>
      <c r="AB635" s="1" t="s">
        <v>90</v>
      </c>
      <c r="AC635" s="1" t="s">
        <v>91</v>
      </c>
      <c r="AD635" s="1" t="s">
        <v>92</v>
      </c>
      <c r="AE635" s="1" t="s">
        <v>72</v>
      </c>
      <c r="AF635" s="1" t="s">
        <v>229</v>
      </c>
      <c r="AG635" s="1">
        <v>2</v>
      </c>
      <c r="AH635" s="1" t="s">
        <v>3712</v>
      </c>
      <c r="AI635" s="1" t="s">
        <v>72</v>
      </c>
      <c r="AJ635" s="1" t="s">
        <v>72</v>
      </c>
      <c r="AK635" s="1" t="s">
        <v>72</v>
      </c>
      <c r="AL635" s="1" t="s">
        <v>72</v>
      </c>
      <c r="AM635" s="1" t="s">
        <v>72</v>
      </c>
      <c r="AN635" s="3">
        <v>45008</v>
      </c>
      <c r="AO635" s="1" t="s">
        <v>3930</v>
      </c>
      <c r="AP635" s="1" t="s">
        <v>3931</v>
      </c>
      <c r="AQ635" s="1" t="s">
        <v>1794</v>
      </c>
      <c r="AR635" s="1">
        <v>15</v>
      </c>
      <c r="AS635" s="1" t="s">
        <v>2294</v>
      </c>
      <c r="AT635" s="1" t="s">
        <v>75</v>
      </c>
      <c r="AU635" s="1" t="s">
        <v>75</v>
      </c>
      <c r="AV635" s="1" t="s">
        <v>88</v>
      </c>
      <c r="AW635" s="1" t="s">
        <v>96</v>
      </c>
      <c r="AX635" s="1" t="s">
        <v>72</v>
      </c>
      <c r="AY635" s="1" t="s">
        <v>3932</v>
      </c>
      <c r="AZ635" s="1" t="s">
        <v>3933</v>
      </c>
      <c r="BA635" s="1">
        <v>64</v>
      </c>
      <c r="BB635" s="21" t="s">
        <v>100</v>
      </c>
      <c r="BC635" s="16"/>
    </row>
    <row r="636" spans="1:55" ht="18.600000000000001" customHeight="1">
      <c r="A636" s="1" t="s">
        <v>3934</v>
      </c>
      <c r="B636" s="1">
        <v>230082</v>
      </c>
      <c r="C636" s="1" t="s">
        <v>71</v>
      </c>
      <c r="D636" s="3">
        <v>45012</v>
      </c>
      <c r="E636" s="1" t="s">
        <v>1896</v>
      </c>
      <c r="F636" s="1" t="s">
        <v>3935</v>
      </c>
      <c r="G636" s="1" t="s">
        <v>75</v>
      </c>
      <c r="H636" s="1" t="s">
        <v>3936</v>
      </c>
      <c r="I636" s="1" t="s">
        <v>77</v>
      </c>
      <c r="J636" s="1" t="s">
        <v>78</v>
      </c>
      <c r="K636" s="1" t="s">
        <v>78</v>
      </c>
      <c r="L636" s="1" t="s">
        <v>1898</v>
      </c>
      <c r="M636" s="1" t="s">
        <v>1898</v>
      </c>
      <c r="N636" s="34" t="s">
        <v>72</v>
      </c>
      <c r="O636" s="1" t="s">
        <v>3937</v>
      </c>
      <c r="P636" s="1" t="s">
        <v>813</v>
      </c>
      <c r="Q636" s="1" t="s">
        <v>813</v>
      </c>
      <c r="R636" s="1" t="s">
        <v>9057</v>
      </c>
      <c r="S636" s="1" t="s">
        <v>84</v>
      </c>
      <c r="T636" s="1" t="s">
        <v>72</v>
      </c>
      <c r="U636" s="1" t="s">
        <v>3938</v>
      </c>
      <c r="V636" s="1" t="s">
        <v>3939</v>
      </c>
      <c r="W636" s="1" t="s">
        <v>87</v>
      </c>
      <c r="X636" s="1">
        <v>46</v>
      </c>
      <c r="Y636" s="1" t="s">
        <v>88</v>
      </c>
      <c r="Z636" s="1">
        <v>4.8</v>
      </c>
      <c r="AA636" s="1" t="s">
        <v>2344</v>
      </c>
      <c r="AB636" s="1" t="s">
        <v>105</v>
      </c>
      <c r="AC636" s="1" t="s">
        <v>970</v>
      </c>
      <c r="AD636" s="1" t="s">
        <v>9951</v>
      </c>
      <c r="AE636" s="1" t="s">
        <v>72</v>
      </c>
      <c r="AF636" s="1" t="s">
        <v>217</v>
      </c>
      <c r="AG636" s="1">
        <v>2</v>
      </c>
      <c r="AH636" s="1" t="s">
        <v>3940</v>
      </c>
      <c r="AI636" s="1" t="s">
        <v>72</v>
      </c>
      <c r="AJ636" s="1" t="s">
        <v>72</v>
      </c>
      <c r="AK636" s="1" t="s">
        <v>72</v>
      </c>
      <c r="AL636" s="1" t="s">
        <v>72</v>
      </c>
      <c r="AM636" s="1" t="s">
        <v>72</v>
      </c>
      <c r="AN636" s="3">
        <v>45012</v>
      </c>
      <c r="AO636" s="1" t="s">
        <v>3941</v>
      </c>
      <c r="AP636" s="1" t="s">
        <v>3942</v>
      </c>
      <c r="AQ636" s="1" t="s">
        <v>1794</v>
      </c>
      <c r="AR636" s="1">
        <v>15</v>
      </c>
      <c r="AS636" s="1" t="s">
        <v>95</v>
      </c>
      <c r="AT636" s="1" t="s">
        <v>75</v>
      </c>
      <c r="AU636" s="1" t="s">
        <v>75</v>
      </c>
      <c r="AV636" s="1" t="s">
        <v>88</v>
      </c>
      <c r="AW636" s="1" t="s">
        <v>96</v>
      </c>
      <c r="AX636" s="1" t="s">
        <v>72</v>
      </c>
      <c r="AY636" s="1" t="s">
        <v>3943</v>
      </c>
      <c r="AZ636" s="1" t="s">
        <v>3944</v>
      </c>
      <c r="BA636" s="1">
        <v>66</v>
      </c>
      <c r="BB636" s="21" t="s">
        <v>100</v>
      </c>
      <c r="BC636" s="16"/>
    </row>
    <row r="637" spans="1:55" ht="18.600000000000001" customHeight="1">
      <c r="A637" s="1" t="s">
        <v>3945</v>
      </c>
      <c r="B637" s="1">
        <v>230083</v>
      </c>
      <c r="C637" s="1" t="s">
        <v>71</v>
      </c>
      <c r="D637" s="3">
        <v>45012</v>
      </c>
      <c r="E637" s="1" t="s">
        <v>1896</v>
      </c>
      <c r="F637" s="1" t="s">
        <v>3946</v>
      </c>
      <c r="G637" s="1" t="s">
        <v>75</v>
      </c>
      <c r="H637" s="1" t="s">
        <v>3947</v>
      </c>
      <c r="I637" s="1" t="s">
        <v>77</v>
      </c>
      <c r="J637" s="1" t="s">
        <v>78</v>
      </c>
      <c r="K637" s="1" t="s">
        <v>78</v>
      </c>
      <c r="L637" s="1" t="s">
        <v>1898</v>
      </c>
      <c r="M637" s="1" t="s">
        <v>1898</v>
      </c>
      <c r="N637" s="34" t="s">
        <v>72</v>
      </c>
      <c r="O637" s="25" t="s">
        <v>3917</v>
      </c>
      <c r="P637" s="1" t="s">
        <v>83</v>
      </c>
      <c r="Q637" s="1" t="s">
        <v>123</v>
      </c>
      <c r="R637" s="1" t="s">
        <v>9043</v>
      </c>
      <c r="S637" s="1" t="s">
        <v>84</v>
      </c>
      <c r="T637" s="1" t="s">
        <v>72</v>
      </c>
      <c r="U637" s="1" t="s">
        <v>323</v>
      </c>
      <c r="V637" s="1" t="s">
        <v>576</v>
      </c>
      <c r="W637" s="1" t="s">
        <v>126</v>
      </c>
      <c r="X637" s="1">
        <v>30</v>
      </c>
      <c r="Y637" s="1" t="s">
        <v>88</v>
      </c>
      <c r="Z637" s="1">
        <v>4.9000000000000004</v>
      </c>
      <c r="AA637" s="1" t="s">
        <v>299</v>
      </c>
      <c r="AB637" s="1" t="s">
        <v>90</v>
      </c>
      <c r="AC637" s="1" t="s">
        <v>91</v>
      </c>
      <c r="AD637" s="1" t="s">
        <v>92</v>
      </c>
      <c r="AE637" s="1" t="s">
        <v>72</v>
      </c>
      <c r="AF637" s="1" t="s">
        <v>72</v>
      </c>
      <c r="AG637" s="1" t="s">
        <v>72</v>
      </c>
      <c r="AH637" s="1" t="s">
        <v>72</v>
      </c>
      <c r="AI637" s="1" t="s">
        <v>72</v>
      </c>
      <c r="AJ637" s="1" t="s">
        <v>72</v>
      </c>
      <c r="AK637" s="1" t="s">
        <v>72</v>
      </c>
      <c r="AL637" s="1" t="s">
        <v>72</v>
      </c>
      <c r="AM637" s="1" t="s">
        <v>72</v>
      </c>
      <c r="AN637" s="3">
        <v>45013</v>
      </c>
      <c r="AO637" s="1" t="s">
        <v>3948</v>
      </c>
      <c r="AP637" s="1" t="s">
        <v>3948</v>
      </c>
      <c r="AQ637" s="1" t="s">
        <v>1675</v>
      </c>
      <c r="AR637" s="1">
        <v>15</v>
      </c>
      <c r="AS637" s="1" t="s">
        <v>2694</v>
      </c>
      <c r="AT637" s="1" t="s">
        <v>75</v>
      </c>
      <c r="AU637" s="1" t="s">
        <v>75</v>
      </c>
      <c r="AV637" s="1" t="s">
        <v>88</v>
      </c>
      <c r="AW637" s="1" t="s">
        <v>96</v>
      </c>
      <c r="AX637" s="1" t="s">
        <v>72</v>
      </c>
      <c r="AY637" s="1" t="s">
        <v>3949</v>
      </c>
      <c r="AZ637" s="1" t="s">
        <v>3950</v>
      </c>
      <c r="BA637" s="1">
        <v>28</v>
      </c>
      <c r="BB637" s="21" t="s">
        <v>100</v>
      </c>
      <c r="BC637" s="16"/>
    </row>
    <row r="638" spans="1:55" ht="18.600000000000001" customHeight="1">
      <c r="A638" s="1">
        <v>230084</v>
      </c>
      <c r="B638" s="1">
        <v>230084</v>
      </c>
      <c r="C638" s="1" t="s">
        <v>71</v>
      </c>
      <c r="D638" s="3">
        <v>45013</v>
      </c>
      <c r="E638" s="1" t="s">
        <v>1896</v>
      </c>
      <c r="F638" s="1" t="s">
        <v>3951</v>
      </c>
      <c r="G638" s="1" t="s">
        <v>75</v>
      </c>
      <c r="H638" s="1" t="s">
        <v>170</v>
      </c>
      <c r="I638" s="1" t="s">
        <v>473</v>
      </c>
      <c r="J638" s="1" t="s">
        <v>172</v>
      </c>
      <c r="K638" s="1" t="s">
        <v>78</v>
      </c>
      <c r="L638" s="8" t="s">
        <v>1927</v>
      </c>
      <c r="M638" s="8" t="s">
        <v>1927</v>
      </c>
      <c r="N638" s="1" t="s">
        <v>3952</v>
      </c>
      <c r="O638" s="75" t="s">
        <v>72</v>
      </c>
      <c r="P638" s="1" t="s">
        <v>813</v>
      </c>
      <c r="Q638" s="1" t="s">
        <v>813</v>
      </c>
      <c r="R638" s="1" t="s">
        <v>9057</v>
      </c>
      <c r="S638" s="1" t="s">
        <v>152</v>
      </c>
      <c r="T638" s="1" t="s">
        <v>1370</v>
      </c>
      <c r="U638" s="1" t="s">
        <v>153</v>
      </c>
      <c r="V638" s="1" t="s">
        <v>164</v>
      </c>
      <c r="W638" s="1" t="s">
        <v>126</v>
      </c>
      <c r="X638" s="1">
        <v>45</v>
      </c>
      <c r="Y638" s="1" t="s">
        <v>88</v>
      </c>
      <c r="Z638" s="1">
        <v>4.5</v>
      </c>
      <c r="AA638" s="1" t="s">
        <v>954</v>
      </c>
      <c r="AB638" s="1" t="s">
        <v>90</v>
      </c>
      <c r="AC638" s="1" t="s">
        <v>91</v>
      </c>
      <c r="AD638" s="1" t="s">
        <v>216</v>
      </c>
      <c r="AE638" s="1" t="s">
        <v>72</v>
      </c>
      <c r="AF638" s="1" t="s">
        <v>244</v>
      </c>
      <c r="AG638" s="1">
        <v>2</v>
      </c>
      <c r="AH638" s="25" t="s">
        <v>3953</v>
      </c>
      <c r="AI638" s="1" t="s">
        <v>72</v>
      </c>
      <c r="AJ638" s="1" t="s">
        <v>1411</v>
      </c>
      <c r="AK638" s="1" t="s">
        <v>72</v>
      </c>
      <c r="AL638" s="1" t="s">
        <v>72</v>
      </c>
      <c r="AM638" s="1" t="s">
        <v>72</v>
      </c>
      <c r="AN638" s="3">
        <v>45013</v>
      </c>
      <c r="AO638" s="1" t="s">
        <v>3954</v>
      </c>
      <c r="AP638" s="1" t="s">
        <v>3955</v>
      </c>
      <c r="AQ638" s="1" t="s">
        <v>72</v>
      </c>
      <c r="AR638" s="1">
        <v>15</v>
      </c>
      <c r="AS638" s="1" t="s">
        <v>72</v>
      </c>
      <c r="AT638" s="1" t="s">
        <v>72</v>
      </c>
      <c r="AU638" s="1" t="s">
        <v>72</v>
      </c>
      <c r="AV638" s="1" t="s">
        <v>88</v>
      </c>
      <c r="AW638" s="1" t="s">
        <v>79</v>
      </c>
      <c r="AX638" s="1" t="s">
        <v>3956</v>
      </c>
      <c r="AY638" s="1" t="s">
        <v>72</v>
      </c>
      <c r="AZ638" s="38" t="s">
        <v>3957</v>
      </c>
      <c r="BA638" s="1" t="s">
        <v>72</v>
      </c>
      <c r="BB638" s="1" t="s">
        <v>160</v>
      </c>
      <c r="BC638" s="16"/>
    </row>
    <row r="639" spans="1:55" ht="18.600000000000001" customHeight="1">
      <c r="A639" s="1" t="s">
        <v>3958</v>
      </c>
      <c r="B639" s="1">
        <v>230085</v>
      </c>
      <c r="C639" s="1" t="s">
        <v>71</v>
      </c>
      <c r="D639" s="3">
        <v>45013</v>
      </c>
      <c r="E639" s="1" t="s">
        <v>2302</v>
      </c>
      <c r="F639" s="1" t="s">
        <v>3959</v>
      </c>
      <c r="G639" s="1" t="s">
        <v>75</v>
      </c>
      <c r="H639" s="1" t="s">
        <v>3473</v>
      </c>
      <c r="I639" s="1" t="s">
        <v>77</v>
      </c>
      <c r="J639" s="1" t="s">
        <v>78</v>
      </c>
      <c r="K639" s="1" t="s">
        <v>78</v>
      </c>
      <c r="L639" s="1" t="s">
        <v>1898</v>
      </c>
      <c r="M639" s="1" t="s">
        <v>1898</v>
      </c>
      <c r="N639" s="34" t="s">
        <v>72</v>
      </c>
      <c r="O639" s="25" t="s">
        <v>3960</v>
      </c>
      <c r="P639" s="1" t="s">
        <v>2307</v>
      </c>
      <c r="Q639" s="1" t="s">
        <v>2307</v>
      </c>
      <c r="R639" s="1" t="s">
        <v>3474</v>
      </c>
      <c r="S639" s="1" t="s">
        <v>152</v>
      </c>
      <c r="T639" s="1" t="s">
        <v>1370</v>
      </c>
      <c r="U639" s="1" t="s">
        <v>153</v>
      </c>
      <c r="V639" s="1" t="s">
        <v>154</v>
      </c>
      <c r="W639" s="1" t="s">
        <v>126</v>
      </c>
      <c r="X639" s="1">
        <v>54</v>
      </c>
      <c r="Y639" s="1" t="s">
        <v>88</v>
      </c>
      <c r="Z639" s="1">
        <v>3.5</v>
      </c>
      <c r="AA639" s="1" t="s">
        <v>299</v>
      </c>
      <c r="AB639" s="1" t="s">
        <v>105</v>
      </c>
      <c r="AC639" s="1" t="s">
        <v>91</v>
      </c>
      <c r="AD639" s="1" t="s">
        <v>92</v>
      </c>
      <c r="AE639" s="1" t="s">
        <v>72</v>
      </c>
      <c r="AF639" s="1" t="s">
        <v>72</v>
      </c>
      <c r="AG639" s="1" t="s">
        <v>72</v>
      </c>
      <c r="AH639" s="1" t="s">
        <v>72</v>
      </c>
      <c r="AI639" s="1" t="s">
        <v>72</v>
      </c>
      <c r="AJ639" s="1" t="s">
        <v>72</v>
      </c>
      <c r="AK639" s="50" t="s">
        <v>3878</v>
      </c>
      <c r="AL639" s="1" t="s">
        <v>72</v>
      </c>
      <c r="AM639" s="1" t="s">
        <v>72</v>
      </c>
      <c r="AN639" s="3">
        <v>45013</v>
      </c>
      <c r="AO639" s="1" t="s">
        <v>3961</v>
      </c>
      <c r="AP639" s="1" t="s">
        <v>3961</v>
      </c>
      <c r="AQ639" s="1" t="s">
        <v>1794</v>
      </c>
      <c r="AR639" s="1">
        <v>15</v>
      </c>
      <c r="AS639" s="1" t="s">
        <v>3370</v>
      </c>
      <c r="AT639" s="1" t="s">
        <v>75</v>
      </c>
      <c r="AU639" s="1" t="s">
        <v>75</v>
      </c>
      <c r="AV639" s="1" t="s">
        <v>88</v>
      </c>
      <c r="AW639" s="1" t="s">
        <v>96</v>
      </c>
      <c r="AX639" s="1" t="s">
        <v>72</v>
      </c>
      <c r="AY639" s="1" t="s">
        <v>3962</v>
      </c>
      <c r="AZ639" s="1" t="s">
        <v>3963</v>
      </c>
      <c r="BA639" s="1">
        <v>28</v>
      </c>
      <c r="BB639" s="21" t="s">
        <v>100</v>
      </c>
      <c r="BC639" s="16"/>
    </row>
    <row r="640" spans="1:55" ht="18.600000000000001" customHeight="1">
      <c r="A640" s="1" t="s">
        <v>3964</v>
      </c>
      <c r="B640" s="1">
        <v>230086</v>
      </c>
      <c r="C640" s="1" t="s">
        <v>71</v>
      </c>
      <c r="D640" s="3">
        <v>45014</v>
      </c>
      <c r="E640" s="1" t="s">
        <v>1896</v>
      </c>
      <c r="F640" s="1" t="s">
        <v>3965</v>
      </c>
      <c r="G640" s="1" t="s">
        <v>75</v>
      </c>
      <c r="H640" s="1" t="s">
        <v>3473</v>
      </c>
      <c r="I640" s="1" t="s">
        <v>77</v>
      </c>
      <c r="J640" s="1" t="s">
        <v>78</v>
      </c>
      <c r="K640" s="1" t="s">
        <v>78</v>
      </c>
      <c r="L640" s="1" t="s">
        <v>1898</v>
      </c>
      <c r="M640" s="1" t="s">
        <v>1898</v>
      </c>
      <c r="N640" s="34" t="s">
        <v>72</v>
      </c>
      <c r="O640" s="1" t="s">
        <v>3966</v>
      </c>
      <c r="P640" s="1" t="s">
        <v>813</v>
      </c>
      <c r="Q640" s="1" t="s">
        <v>813</v>
      </c>
      <c r="R640" s="1" t="s">
        <v>9057</v>
      </c>
      <c r="S640" s="1" t="s">
        <v>152</v>
      </c>
      <c r="T640" s="1" t="s">
        <v>3803</v>
      </c>
      <c r="U640" s="1" t="s">
        <v>153</v>
      </c>
      <c r="V640" s="1" t="s">
        <v>164</v>
      </c>
      <c r="W640" s="1" t="s">
        <v>126</v>
      </c>
      <c r="X640" s="1">
        <v>28</v>
      </c>
      <c r="Y640" s="1" t="s">
        <v>88</v>
      </c>
      <c r="Z640" s="1">
        <v>4.8</v>
      </c>
      <c r="AA640" s="1" t="s">
        <v>2344</v>
      </c>
      <c r="AB640" s="1" t="s">
        <v>105</v>
      </c>
      <c r="AC640" s="1" t="s">
        <v>91</v>
      </c>
      <c r="AD640" s="1" t="s">
        <v>92</v>
      </c>
      <c r="AE640" s="1" t="s">
        <v>72</v>
      </c>
      <c r="AF640" s="1" t="s">
        <v>72</v>
      </c>
      <c r="AG640" s="1" t="s">
        <v>72</v>
      </c>
      <c r="AH640" s="1" t="s">
        <v>72</v>
      </c>
      <c r="AI640" s="1" t="s">
        <v>72</v>
      </c>
      <c r="AJ640" s="1" t="s">
        <v>72</v>
      </c>
      <c r="AK640" s="1" t="s">
        <v>72</v>
      </c>
      <c r="AL640" s="1" t="s">
        <v>72</v>
      </c>
      <c r="AM640" s="1" t="s">
        <v>72</v>
      </c>
      <c r="AN640" s="3">
        <v>45014</v>
      </c>
      <c r="AO640" s="1" t="s">
        <v>3967</v>
      </c>
      <c r="AP640" s="1" t="s">
        <v>3967</v>
      </c>
      <c r="AQ640" s="1" t="s">
        <v>1794</v>
      </c>
      <c r="AR640" s="1">
        <v>15</v>
      </c>
      <c r="AS640" s="1" t="s">
        <v>3446</v>
      </c>
      <c r="AT640" s="1" t="s">
        <v>75</v>
      </c>
      <c r="AU640" s="1" t="s">
        <v>75</v>
      </c>
      <c r="AV640" s="1" t="s">
        <v>88</v>
      </c>
      <c r="AW640" s="1" t="s">
        <v>96</v>
      </c>
      <c r="AX640" s="1" t="s">
        <v>72</v>
      </c>
      <c r="AY640" s="1" t="s">
        <v>3962</v>
      </c>
      <c r="AZ640" s="38" t="s">
        <v>3968</v>
      </c>
      <c r="BA640" s="1">
        <v>21</v>
      </c>
      <c r="BB640" s="21" t="s">
        <v>100</v>
      </c>
      <c r="BC640" s="16"/>
    </row>
    <row r="641" spans="1:55" ht="18.600000000000001" customHeight="1">
      <c r="A641" s="1" t="s">
        <v>3969</v>
      </c>
      <c r="B641" s="1">
        <v>230087</v>
      </c>
      <c r="C641" s="1" t="s">
        <v>71</v>
      </c>
      <c r="D641" s="3">
        <v>45014</v>
      </c>
      <c r="E641" s="1" t="s">
        <v>1896</v>
      </c>
      <c r="F641" s="1" t="s">
        <v>3970</v>
      </c>
      <c r="G641" s="1" t="s">
        <v>75</v>
      </c>
      <c r="H641" s="1" t="s">
        <v>208</v>
      </c>
      <c r="I641" s="1" t="s">
        <v>77</v>
      </c>
      <c r="J641" s="1" t="s">
        <v>78</v>
      </c>
      <c r="K641" s="1" t="s">
        <v>78</v>
      </c>
      <c r="L641" s="1" t="s">
        <v>1898</v>
      </c>
      <c r="M641" s="8" t="s">
        <v>1927</v>
      </c>
      <c r="N641" s="34" t="s">
        <v>72</v>
      </c>
      <c r="O641" s="8" t="s">
        <v>707</v>
      </c>
      <c r="P641" s="1" t="s">
        <v>2143</v>
      </c>
      <c r="Q641" s="1" t="s">
        <v>1868</v>
      </c>
      <c r="R641" s="1" t="s">
        <v>9079</v>
      </c>
      <c r="S641" s="1" t="s">
        <v>291</v>
      </c>
      <c r="T641" s="1" t="s">
        <v>72</v>
      </c>
      <c r="U641" s="1" t="s">
        <v>292</v>
      </c>
      <c r="V641" s="1" t="s">
        <v>3420</v>
      </c>
      <c r="W641" s="1" t="s">
        <v>126</v>
      </c>
      <c r="X641" s="1">
        <v>45</v>
      </c>
      <c r="Y641" s="1" t="s">
        <v>88</v>
      </c>
      <c r="Z641" s="1">
        <v>5.7</v>
      </c>
      <c r="AA641" s="1" t="s">
        <v>954</v>
      </c>
      <c r="AB641" s="1" t="s">
        <v>90</v>
      </c>
      <c r="AC641" s="1" t="s">
        <v>91</v>
      </c>
      <c r="AD641" s="1" t="s">
        <v>216</v>
      </c>
      <c r="AE641" s="1" t="s">
        <v>72</v>
      </c>
      <c r="AF641" s="1" t="s">
        <v>72</v>
      </c>
      <c r="AG641" s="1" t="s">
        <v>72</v>
      </c>
      <c r="AH641" s="1" t="s">
        <v>72</v>
      </c>
      <c r="AI641" s="1">
        <v>6</v>
      </c>
      <c r="AJ641" s="1" t="s">
        <v>3971</v>
      </c>
      <c r="AK641" s="1" t="s">
        <v>72</v>
      </c>
      <c r="AL641" s="1" t="s">
        <v>72</v>
      </c>
      <c r="AM641" s="1" t="s">
        <v>72</v>
      </c>
      <c r="AN641" s="3">
        <v>45014</v>
      </c>
      <c r="AO641" s="1" t="s">
        <v>3972</v>
      </c>
      <c r="AP641" s="1" t="s">
        <v>3973</v>
      </c>
      <c r="AQ641" s="1" t="s">
        <v>1794</v>
      </c>
      <c r="AR641" s="1">
        <v>15</v>
      </c>
      <c r="AS641" s="1" t="s">
        <v>3370</v>
      </c>
      <c r="AT641" s="1" t="s">
        <v>75</v>
      </c>
      <c r="AU641" s="1" t="s">
        <v>75</v>
      </c>
      <c r="AV641" s="1" t="s">
        <v>88</v>
      </c>
      <c r="AW641" s="1" t="s">
        <v>79</v>
      </c>
      <c r="AX641" s="1" t="s">
        <v>707</v>
      </c>
      <c r="AY641" s="1" t="s">
        <v>3925</v>
      </c>
      <c r="AZ641" s="1" t="s">
        <v>3974</v>
      </c>
      <c r="BA641" s="1">
        <v>35</v>
      </c>
      <c r="BB641" s="1" t="s">
        <v>160</v>
      </c>
      <c r="BC641" s="1" t="s">
        <v>707</v>
      </c>
    </row>
    <row r="642" spans="1:55" ht="18.600000000000001" customHeight="1">
      <c r="A642" s="1" t="s">
        <v>3975</v>
      </c>
      <c r="B642" s="1">
        <v>230088</v>
      </c>
      <c r="C642" s="1" t="s">
        <v>71</v>
      </c>
      <c r="D642" s="3">
        <v>45015</v>
      </c>
      <c r="E642" s="1" t="s">
        <v>2302</v>
      </c>
      <c r="F642" s="1" t="s">
        <v>3976</v>
      </c>
      <c r="G642" s="1" t="s">
        <v>75</v>
      </c>
      <c r="H642" s="1" t="s">
        <v>208</v>
      </c>
      <c r="I642" s="1" t="s">
        <v>77</v>
      </c>
      <c r="J642" s="1" t="s">
        <v>78</v>
      </c>
      <c r="K642" s="1" t="s">
        <v>78</v>
      </c>
      <c r="L642" s="1" t="s">
        <v>1898</v>
      </c>
      <c r="M642" s="8" t="s">
        <v>1927</v>
      </c>
      <c r="N642" s="34" t="s">
        <v>72</v>
      </c>
      <c r="O642" s="8" t="s">
        <v>707</v>
      </c>
      <c r="P642" s="1" t="s">
        <v>2307</v>
      </c>
      <c r="Q642" s="1" t="s">
        <v>2307</v>
      </c>
      <c r="R642" s="1" t="s">
        <v>2926</v>
      </c>
      <c r="S642" s="1" t="s">
        <v>291</v>
      </c>
      <c r="T642" s="1" t="s">
        <v>72</v>
      </c>
      <c r="U642" s="1" t="s">
        <v>292</v>
      </c>
      <c r="V642" s="1" t="s">
        <v>3420</v>
      </c>
      <c r="W642" s="1" t="s">
        <v>126</v>
      </c>
      <c r="X642" s="1">
        <v>49</v>
      </c>
      <c r="Y642" s="1" t="s">
        <v>88</v>
      </c>
      <c r="Z642" s="1">
        <v>5.0999999999999996</v>
      </c>
      <c r="AA642" s="1" t="s">
        <v>299</v>
      </c>
      <c r="AB642" s="1" t="s">
        <v>90</v>
      </c>
      <c r="AC642" s="1" t="s">
        <v>91</v>
      </c>
      <c r="AD642" s="1" t="s">
        <v>92</v>
      </c>
      <c r="AE642" s="1" t="s">
        <v>72</v>
      </c>
      <c r="AF642" s="1" t="s">
        <v>72</v>
      </c>
      <c r="AG642" s="1" t="s">
        <v>72</v>
      </c>
      <c r="AH642" s="1" t="s">
        <v>72</v>
      </c>
      <c r="AI642" s="1" t="s">
        <v>72</v>
      </c>
      <c r="AJ642" s="1" t="s">
        <v>72</v>
      </c>
      <c r="AK642" s="1" t="s">
        <v>72</v>
      </c>
      <c r="AL642" s="1" t="s">
        <v>72</v>
      </c>
      <c r="AM642" s="1" t="s">
        <v>72</v>
      </c>
      <c r="AN642" s="3">
        <v>45015</v>
      </c>
      <c r="AO642" s="1" t="s">
        <v>3977</v>
      </c>
      <c r="AP642" s="1" t="s">
        <v>3977</v>
      </c>
      <c r="AQ642" s="1" t="s">
        <v>1794</v>
      </c>
      <c r="AR642" s="1">
        <v>15</v>
      </c>
      <c r="AS642" s="1" t="s">
        <v>2694</v>
      </c>
      <c r="AT642" s="1" t="s">
        <v>75</v>
      </c>
      <c r="AU642" s="1" t="s">
        <v>75</v>
      </c>
      <c r="AV642" s="1" t="s">
        <v>88</v>
      </c>
      <c r="AW642" s="1" t="s">
        <v>79</v>
      </c>
      <c r="AX642" s="1" t="s">
        <v>707</v>
      </c>
      <c r="AY642" s="1" t="s">
        <v>785</v>
      </c>
      <c r="AZ642" s="1" t="s">
        <v>3978</v>
      </c>
      <c r="BA642" s="1">
        <v>49</v>
      </c>
      <c r="BB642" s="1" t="s">
        <v>160</v>
      </c>
      <c r="BC642" s="1" t="s">
        <v>707</v>
      </c>
    </row>
    <row r="643" spans="1:55" ht="18.600000000000001" customHeight="1">
      <c r="A643" s="1" t="s">
        <v>3979</v>
      </c>
      <c r="B643" s="1">
        <v>230089</v>
      </c>
      <c r="C643" s="1" t="s">
        <v>71</v>
      </c>
      <c r="D643" s="3">
        <v>45015</v>
      </c>
      <c r="E643" s="1" t="s">
        <v>2302</v>
      </c>
      <c r="F643" s="1" t="s">
        <v>3980</v>
      </c>
      <c r="G643" s="1" t="s">
        <v>75</v>
      </c>
      <c r="H643" s="1" t="s">
        <v>2172</v>
      </c>
      <c r="I643" s="1" t="s">
        <v>77</v>
      </c>
      <c r="J643" s="1" t="s">
        <v>78</v>
      </c>
      <c r="K643" s="1" t="s">
        <v>78</v>
      </c>
      <c r="L643" s="1" t="s">
        <v>1898</v>
      </c>
      <c r="M643" s="1" t="s">
        <v>1898</v>
      </c>
      <c r="N643" s="34" t="s">
        <v>72</v>
      </c>
      <c r="O643" s="25" t="s">
        <v>3981</v>
      </c>
      <c r="P643" s="1" t="s">
        <v>2307</v>
      </c>
      <c r="Q643" s="1" t="s">
        <v>2307</v>
      </c>
      <c r="R643" s="1" t="s">
        <v>2363</v>
      </c>
      <c r="S643" s="1" t="s">
        <v>84</v>
      </c>
      <c r="T643" s="1" t="s">
        <v>72</v>
      </c>
      <c r="U643" s="1" t="s">
        <v>3982</v>
      </c>
      <c r="V643" s="1" t="s">
        <v>3983</v>
      </c>
      <c r="W643" s="1" t="s">
        <v>87</v>
      </c>
      <c r="X643" s="1">
        <v>61</v>
      </c>
      <c r="Y643" s="1" t="s">
        <v>88</v>
      </c>
      <c r="Z643" s="1">
        <v>5.0999999999999996</v>
      </c>
      <c r="AA643" s="1" t="s">
        <v>299</v>
      </c>
      <c r="AB643" s="1" t="s">
        <v>90</v>
      </c>
      <c r="AC643" s="1" t="s">
        <v>91</v>
      </c>
      <c r="AD643" s="1" t="s">
        <v>92</v>
      </c>
      <c r="AE643" s="1" t="s">
        <v>72</v>
      </c>
      <c r="AF643" s="1" t="s">
        <v>217</v>
      </c>
      <c r="AG643" s="1">
        <v>1</v>
      </c>
      <c r="AH643" s="21" t="s">
        <v>1218</v>
      </c>
      <c r="AI643" s="1" t="s">
        <v>72</v>
      </c>
      <c r="AJ643" s="1" t="s">
        <v>72</v>
      </c>
      <c r="AK643" s="1" t="s">
        <v>220</v>
      </c>
      <c r="AL643" s="1" t="s">
        <v>72</v>
      </c>
      <c r="AM643" s="1" t="s">
        <v>72</v>
      </c>
      <c r="AN643" s="3">
        <v>45015</v>
      </c>
      <c r="AO643" s="1" t="s">
        <v>3984</v>
      </c>
      <c r="AP643" s="1" t="s">
        <v>3984</v>
      </c>
      <c r="AQ643" s="1" t="s">
        <v>1794</v>
      </c>
      <c r="AR643" s="1">
        <v>15</v>
      </c>
      <c r="AS643" s="1" t="s">
        <v>3370</v>
      </c>
      <c r="AT643" s="1" t="s">
        <v>75</v>
      </c>
      <c r="AU643" s="1" t="s">
        <v>3718</v>
      </c>
      <c r="AV643" s="1" t="s">
        <v>88</v>
      </c>
      <c r="AW643" s="1" t="s">
        <v>96</v>
      </c>
      <c r="AX643" s="1" t="s">
        <v>72</v>
      </c>
      <c r="AY643" s="1" t="s">
        <v>3985</v>
      </c>
      <c r="AZ643" s="1" t="s">
        <v>3986</v>
      </c>
      <c r="BA643" s="1">
        <v>18</v>
      </c>
      <c r="BB643" s="21" t="s">
        <v>100</v>
      </c>
      <c r="BC643" s="16"/>
    </row>
    <row r="644" spans="1:55" ht="18.600000000000001" customHeight="1">
      <c r="A644" s="1" t="s">
        <v>3987</v>
      </c>
      <c r="B644" s="1">
        <v>230090</v>
      </c>
      <c r="C644" s="1" t="s">
        <v>71</v>
      </c>
      <c r="D644" s="3">
        <v>45015</v>
      </c>
      <c r="E644" s="1" t="s">
        <v>2302</v>
      </c>
      <c r="F644" s="1" t="s">
        <v>3988</v>
      </c>
      <c r="G644" s="1" t="s">
        <v>75</v>
      </c>
      <c r="H644" s="1" t="s">
        <v>2317</v>
      </c>
      <c r="I644" s="1" t="s">
        <v>77</v>
      </c>
      <c r="J644" s="1" t="s">
        <v>78</v>
      </c>
      <c r="K644" s="1" t="s">
        <v>78</v>
      </c>
      <c r="L644" s="1" t="s">
        <v>1898</v>
      </c>
      <c r="M644" s="8" t="s">
        <v>1927</v>
      </c>
      <c r="N644" s="34" t="s">
        <v>72</v>
      </c>
      <c r="O644" s="8" t="s">
        <v>3989</v>
      </c>
      <c r="P644" s="1" t="s">
        <v>2307</v>
      </c>
      <c r="Q644" s="1" t="s">
        <v>2307</v>
      </c>
      <c r="R644" s="1" t="s">
        <v>2308</v>
      </c>
      <c r="S644" s="1" t="s">
        <v>490</v>
      </c>
      <c r="T644" s="1" t="s">
        <v>72</v>
      </c>
      <c r="U644" s="1" t="s">
        <v>491</v>
      </c>
      <c r="V644" s="1" t="s">
        <v>1147</v>
      </c>
      <c r="W644" s="1" t="s">
        <v>87</v>
      </c>
      <c r="X644" s="1">
        <v>41</v>
      </c>
      <c r="Y644" s="1" t="s">
        <v>88</v>
      </c>
      <c r="Z644" s="1">
        <v>4.8</v>
      </c>
      <c r="AA644" s="1" t="s">
        <v>299</v>
      </c>
      <c r="AB644" s="1" t="s">
        <v>90</v>
      </c>
      <c r="AC644" s="1" t="s">
        <v>91</v>
      </c>
      <c r="AD644" s="1" t="s">
        <v>92</v>
      </c>
      <c r="AE644" s="1" t="s">
        <v>72</v>
      </c>
      <c r="AF644" s="1" t="s">
        <v>254</v>
      </c>
      <c r="AG644" s="1">
        <v>4</v>
      </c>
      <c r="AH644" s="1" t="s">
        <v>3990</v>
      </c>
      <c r="AI644" s="1" t="s">
        <v>72</v>
      </c>
      <c r="AJ644" s="1" t="s">
        <v>72</v>
      </c>
      <c r="AK644" s="28" t="s">
        <v>3587</v>
      </c>
      <c r="AL644" s="1" t="s">
        <v>72</v>
      </c>
      <c r="AM644" s="1" t="s">
        <v>72</v>
      </c>
      <c r="AN644" s="3">
        <v>45015</v>
      </c>
      <c r="AO644" s="1" t="s">
        <v>3991</v>
      </c>
      <c r="AP644" s="1" t="s">
        <v>3991</v>
      </c>
      <c r="AQ644" s="1" t="s">
        <v>1675</v>
      </c>
      <c r="AR644" s="1">
        <v>15</v>
      </c>
      <c r="AS644" s="1" t="s">
        <v>3370</v>
      </c>
      <c r="AT644" s="1" t="s">
        <v>75</v>
      </c>
      <c r="AU644" s="1" t="s">
        <v>75</v>
      </c>
      <c r="AV644" s="1" t="s">
        <v>88</v>
      </c>
      <c r="AW644" s="1" t="s">
        <v>79</v>
      </c>
      <c r="AX644" s="1" t="s">
        <v>707</v>
      </c>
      <c r="AY644" s="1" t="s">
        <v>3962</v>
      </c>
      <c r="AZ644" s="1" t="s">
        <v>3992</v>
      </c>
      <c r="BA644" s="1">
        <v>63</v>
      </c>
      <c r="BB644" s="1" t="s">
        <v>160</v>
      </c>
      <c r="BC644" s="1" t="s">
        <v>707</v>
      </c>
    </row>
    <row r="645" spans="1:55" ht="18.600000000000001" customHeight="1">
      <c r="A645" s="1" t="s">
        <v>3993</v>
      </c>
      <c r="B645" s="1">
        <v>230091</v>
      </c>
      <c r="C645" s="1" t="s">
        <v>71</v>
      </c>
      <c r="D645" s="3">
        <v>45016</v>
      </c>
      <c r="E645" s="1" t="s">
        <v>1896</v>
      </c>
      <c r="F645" s="1" t="s">
        <v>3994</v>
      </c>
      <c r="G645" s="1" t="s">
        <v>75</v>
      </c>
      <c r="H645" s="1" t="s">
        <v>3624</v>
      </c>
      <c r="I645" s="1" t="s">
        <v>77</v>
      </c>
      <c r="J645" s="1" t="s">
        <v>78</v>
      </c>
      <c r="K645" s="1" t="s">
        <v>78</v>
      </c>
      <c r="L645" s="1" t="s">
        <v>1898</v>
      </c>
      <c r="M645" s="1" t="s">
        <v>1898</v>
      </c>
      <c r="N645" s="34" t="s">
        <v>72</v>
      </c>
      <c r="O645" s="1" t="s">
        <v>3929</v>
      </c>
      <c r="P645" s="1" t="s">
        <v>778</v>
      </c>
      <c r="Q645" s="1" t="s">
        <v>779</v>
      </c>
      <c r="R645" s="1" t="s">
        <v>9036</v>
      </c>
      <c r="S645" s="1" t="s">
        <v>152</v>
      </c>
      <c r="T645" s="1" t="s">
        <v>3507</v>
      </c>
      <c r="U645" s="1" t="s">
        <v>153</v>
      </c>
      <c r="V645" s="1" t="s">
        <v>154</v>
      </c>
      <c r="W645" s="1" t="s">
        <v>126</v>
      </c>
      <c r="X645" s="1">
        <v>46</v>
      </c>
      <c r="Y645" s="1" t="s">
        <v>88</v>
      </c>
      <c r="Z645" s="1">
        <v>5.0999999999999996</v>
      </c>
      <c r="AA645" s="1" t="s">
        <v>299</v>
      </c>
      <c r="AB645" s="1" t="s">
        <v>90</v>
      </c>
      <c r="AC645" s="1" t="s">
        <v>91</v>
      </c>
      <c r="AD645" s="1" t="s">
        <v>92</v>
      </c>
      <c r="AE645" s="1" t="s">
        <v>72</v>
      </c>
      <c r="AF645" s="1" t="s">
        <v>72</v>
      </c>
      <c r="AG645" s="1" t="s">
        <v>72</v>
      </c>
      <c r="AH645" s="1" t="s">
        <v>72</v>
      </c>
      <c r="AI645" s="1" t="s">
        <v>72</v>
      </c>
      <c r="AJ645" s="1" t="s">
        <v>72</v>
      </c>
      <c r="AK645" s="1" t="s">
        <v>72</v>
      </c>
      <c r="AL645" s="1" t="s">
        <v>72</v>
      </c>
      <c r="AM645" s="1" t="s">
        <v>72</v>
      </c>
      <c r="AN645" s="3">
        <v>45016</v>
      </c>
      <c r="AO645" s="1" t="s">
        <v>3995</v>
      </c>
      <c r="AP645" s="1" t="s">
        <v>3996</v>
      </c>
      <c r="AQ645" s="1" t="s">
        <v>1794</v>
      </c>
      <c r="AR645" s="25">
        <v>15</v>
      </c>
      <c r="AS645" s="1" t="s">
        <v>2694</v>
      </c>
      <c r="AT645" s="1" t="s">
        <v>75</v>
      </c>
      <c r="AU645" s="25">
        <v>6.45</v>
      </c>
      <c r="AV645" s="1" t="s">
        <v>88</v>
      </c>
      <c r="AW645" s="1" t="s">
        <v>96</v>
      </c>
      <c r="AX645" s="25" t="s">
        <v>3997</v>
      </c>
      <c r="AY645" s="1" t="s">
        <v>3932</v>
      </c>
      <c r="AZ645" s="1" t="s">
        <v>3998</v>
      </c>
      <c r="BA645" s="25">
        <v>64</v>
      </c>
      <c r="BB645" s="21" t="s">
        <v>100</v>
      </c>
      <c r="BC645" s="16"/>
    </row>
    <row r="646" spans="1:55" ht="18.600000000000001" customHeight="1">
      <c r="A646" s="1" t="s">
        <v>3999</v>
      </c>
      <c r="B646" s="1">
        <v>230092</v>
      </c>
      <c r="C646" s="1" t="s">
        <v>71</v>
      </c>
      <c r="D646" s="3">
        <v>45019</v>
      </c>
      <c r="E646" s="1" t="s">
        <v>2302</v>
      </c>
      <c r="F646" s="1" t="s">
        <v>4000</v>
      </c>
      <c r="G646" s="1" t="s">
        <v>75</v>
      </c>
      <c r="H646" s="1" t="s">
        <v>2317</v>
      </c>
      <c r="I646" s="1" t="s">
        <v>77</v>
      </c>
      <c r="J646" s="1" t="s">
        <v>78</v>
      </c>
      <c r="K646" s="1" t="s">
        <v>78</v>
      </c>
      <c r="L646" s="1" t="s">
        <v>139</v>
      </c>
      <c r="M646" s="1" t="s">
        <v>1898</v>
      </c>
      <c r="N646" s="34" t="s">
        <v>72</v>
      </c>
      <c r="O646" s="25" t="s">
        <v>3867</v>
      </c>
      <c r="P646" s="1" t="s">
        <v>2307</v>
      </c>
      <c r="Q646" s="1" t="s">
        <v>2307</v>
      </c>
      <c r="R646" s="1" t="s">
        <v>2308</v>
      </c>
      <c r="S646" s="1" t="s">
        <v>490</v>
      </c>
      <c r="T646" s="1" t="s">
        <v>72</v>
      </c>
      <c r="U646" s="1" t="s">
        <v>491</v>
      </c>
      <c r="V646" s="1" t="s">
        <v>492</v>
      </c>
      <c r="W646" s="1" t="s">
        <v>87</v>
      </c>
      <c r="X646" s="1">
        <v>55</v>
      </c>
      <c r="Y646" s="1" t="s">
        <v>88</v>
      </c>
      <c r="Z646" s="1">
        <v>5.0999999999999996</v>
      </c>
      <c r="AA646" s="1" t="s">
        <v>299</v>
      </c>
      <c r="AB646" s="1" t="s">
        <v>90</v>
      </c>
      <c r="AC646" s="1" t="s">
        <v>91</v>
      </c>
      <c r="AD646" s="1" t="s">
        <v>92</v>
      </c>
      <c r="AE646" s="1" t="s">
        <v>72</v>
      </c>
      <c r="AF646" s="1" t="s">
        <v>229</v>
      </c>
      <c r="AG646" s="1">
        <v>2</v>
      </c>
      <c r="AH646" s="53" t="s">
        <v>4001</v>
      </c>
      <c r="AI646" s="1" t="s">
        <v>72</v>
      </c>
      <c r="AJ646" s="1" t="s">
        <v>72</v>
      </c>
      <c r="AK646" s="54" t="s">
        <v>4002</v>
      </c>
      <c r="AL646" s="1" t="s">
        <v>72</v>
      </c>
      <c r="AM646" s="1" t="s">
        <v>72</v>
      </c>
      <c r="AN646" s="3">
        <v>45019</v>
      </c>
      <c r="AO646" s="1" t="s">
        <v>4003</v>
      </c>
      <c r="AP646" s="1" t="s">
        <v>4003</v>
      </c>
      <c r="AQ646" s="1" t="s">
        <v>1794</v>
      </c>
      <c r="AR646" s="25">
        <v>14</v>
      </c>
      <c r="AS646" s="1" t="s">
        <v>3446</v>
      </c>
      <c r="AT646" s="1" t="s">
        <v>75</v>
      </c>
      <c r="AU646" s="25" t="s">
        <v>75</v>
      </c>
      <c r="AV646" s="1" t="s">
        <v>88</v>
      </c>
      <c r="AW646" s="1" t="s">
        <v>96</v>
      </c>
      <c r="AX646" s="1" t="s">
        <v>72</v>
      </c>
      <c r="AY646" s="1" t="s">
        <v>3962</v>
      </c>
      <c r="AZ646" s="1" t="s">
        <v>4004</v>
      </c>
      <c r="BA646" s="25">
        <v>42</v>
      </c>
      <c r="BB646" s="21" t="s">
        <v>100</v>
      </c>
      <c r="BC646" s="16"/>
    </row>
    <row r="647" spans="1:55" ht="18.600000000000001" customHeight="1">
      <c r="A647" s="1" t="s">
        <v>4005</v>
      </c>
      <c r="B647" s="1">
        <v>230093</v>
      </c>
      <c r="C647" s="1" t="s">
        <v>71</v>
      </c>
      <c r="D647" s="3">
        <v>45019</v>
      </c>
      <c r="E647" s="1" t="s">
        <v>1896</v>
      </c>
      <c r="F647" s="1" t="s">
        <v>4006</v>
      </c>
      <c r="G647" s="1" t="s">
        <v>75</v>
      </c>
      <c r="H647" s="1" t="s">
        <v>2317</v>
      </c>
      <c r="I647" s="1" t="s">
        <v>77</v>
      </c>
      <c r="J647" s="1" t="s">
        <v>78</v>
      </c>
      <c r="K647" s="1" t="s">
        <v>78</v>
      </c>
      <c r="L647" s="1" t="s">
        <v>1898</v>
      </c>
      <c r="M647" s="1" t="s">
        <v>1898</v>
      </c>
      <c r="N647" s="34" t="s">
        <v>72</v>
      </c>
      <c r="O647" s="1" t="s">
        <v>3937</v>
      </c>
      <c r="P647" s="1" t="s">
        <v>813</v>
      </c>
      <c r="Q647" s="1" t="s">
        <v>813</v>
      </c>
      <c r="R647" s="1" t="s">
        <v>9057</v>
      </c>
      <c r="S647" s="1" t="s">
        <v>490</v>
      </c>
      <c r="T647" s="1" t="s">
        <v>72</v>
      </c>
      <c r="U647" s="1" t="s">
        <v>491</v>
      </c>
      <c r="V647" s="1" t="s">
        <v>1147</v>
      </c>
      <c r="W647" s="1" t="s">
        <v>87</v>
      </c>
      <c r="X647" s="1">
        <v>30</v>
      </c>
      <c r="Y647" s="1" t="s">
        <v>88</v>
      </c>
      <c r="Z647" s="1">
        <v>5.4</v>
      </c>
      <c r="AA647" s="1" t="s">
        <v>414</v>
      </c>
      <c r="AB647" s="1" t="s">
        <v>90</v>
      </c>
      <c r="AC647" s="1" t="s">
        <v>91</v>
      </c>
      <c r="AD647" s="1" t="s">
        <v>92</v>
      </c>
      <c r="AE647" s="1" t="s">
        <v>72</v>
      </c>
      <c r="AF647" s="1" t="s">
        <v>217</v>
      </c>
      <c r="AG647" s="1">
        <v>1</v>
      </c>
      <c r="AH647" s="25" t="s">
        <v>4007</v>
      </c>
      <c r="AI647" s="1" t="s">
        <v>72</v>
      </c>
      <c r="AJ647" s="1" t="s">
        <v>72</v>
      </c>
      <c r="AK647" s="1" t="s">
        <v>72</v>
      </c>
      <c r="AL647" s="1" t="s">
        <v>72</v>
      </c>
      <c r="AM647" s="1" t="s">
        <v>72</v>
      </c>
      <c r="AN647" s="3">
        <v>45019</v>
      </c>
      <c r="AO647" s="1" t="s">
        <v>4008</v>
      </c>
      <c r="AP647" s="1" t="s">
        <v>4008</v>
      </c>
      <c r="AQ647" s="1" t="s">
        <v>1675</v>
      </c>
      <c r="AR647" s="25">
        <v>14</v>
      </c>
      <c r="AS647" s="1" t="s">
        <v>4009</v>
      </c>
      <c r="AT647" s="1" t="s">
        <v>75</v>
      </c>
      <c r="AU647" s="25" t="s">
        <v>75</v>
      </c>
      <c r="AV647" s="1" t="s">
        <v>88</v>
      </c>
      <c r="AW647" s="1" t="s">
        <v>96</v>
      </c>
      <c r="AX647" s="1" t="s">
        <v>72</v>
      </c>
      <c r="AY647" s="1" t="s">
        <v>3962</v>
      </c>
      <c r="AZ647" s="1" t="s">
        <v>4010</v>
      </c>
      <c r="BA647" s="25">
        <v>63</v>
      </c>
      <c r="BB647" s="21" t="s">
        <v>100</v>
      </c>
      <c r="BC647" s="16"/>
    </row>
    <row r="648" spans="1:55" ht="18.600000000000001" customHeight="1">
      <c r="A648" s="1" t="s">
        <v>4011</v>
      </c>
      <c r="B648" s="1">
        <v>230094</v>
      </c>
      <c r="C648" s="1" t="s">
        <v>71</v>
      </c>
      <c r="D648" s="3">
        <v>45019</v>
      </c>
      <c r="E648" s="1" t="s">
        <v>1896</v>
      </c>
      <c r="F648" s="1" t="s">
        <v>4012</v>
      </c>
      <c r="G648" s="1" t="s">
        <v>75</v>
      </c>
      <c r="H648" s="1" t="s">
        <v>3936</v>
      </c>
      <c r="I648" s="1" t="s">
        <v>77</v>
      </c>
      <c r="J648" s="1" t="s">
        <v>78</v>
      </c>
      <c r="K648" s="1" t="s">
        <v>78</v>
      </c>
      <c r="L648" s="1" t="s">
        <v>1898</v>
      </c>
      <c r="M648" s="1" t="s">
        <v>1898</v>
      </c>
      <c r="N648" s="34" t="s">
        <v>72</v>
      </c>
      <c r="O648" s="25" t="s">
        <v>3937</v>
      </c>
      <c r="P648" s="1" t="s">
        <v>83</v>
      </c>
      <c r="Q648" s="1" t="s">
        <v>123</v>
      </c>
      <c r="R648" s="1" t="s">
        <v>9043</v>
      </c>
      <c r="S648" s="1" t="s">
        <v>84</v>
      </c>
      <c r="T648" s="1" t="s">
        <v>72</v>
      </c>
      <c r="U648" s="1" t="s">
        <v>104</v>
      </c>
      <c r="V648" s="1" t="s">
        <v>4013</v>
      </c>
      <c r="W648" s="1" t="s">
        <v>87</v>
      </c>
      <c r="X648" s="1">
        <v>55</v>
      </c>
      <c r="Y648" s="1" t="s">
        <v>88</v>
      </c>
      <c r="Z648" s="1">
        <v>4.3</v>
      </c>
      <c r="AA648" s="1" t="s">
        <v>954</v>
      </c>
      <c r="AB648" s="1" t="s">
        <v>90</v>
      </c>
      <c r="AC648" s="1" t="s">
        <v>91</v>
      </c>
      <c r="AD648" s="1" t="s">
        <v>216</v>
      </c>
      <c r="AE648" s="1" t="s">
        <v>72</v>
      </c>
      <c r="AF648" s="1" t="s">
        <v>217</v>
      </c>
      <c r="AG648" s="1">
        <v>3</v>
      </c>
      <c r="AH648" s="1" t="s">
        <v>519</v>
      </c>
      <c r="AI648" s="1">
        <v>3</v>
      </c>
      <c r="AJ648" s="1" t="s">
        <v>4014</v>
      </c>
      <c r="AK648" s="1" t="s">
        <v>3444</v>
      </c>
      <c r="AL648" s="1" t="s">
        <v>72</v>
      </c>
      <c r="AM648" s="1" t="s">
        <v>72</v>
      </c>
      <c r="AN648" s="3">
        <v>45019</v>
      </c>
      <c r="AO648" s="1" t="s">
        <v>4015</v>
      </c>
      <c r="AP648" s="1" t="s">
        <v>4015</v>
      </c>
      <c r="AQ648" s="1" t="s">
        <v>1675</v>
      </c>
      <c r="AR648" s="25">
        <v>14</v>
      </c>
      <c r="AS648" s="1" t="s">
        <v>95</v>
      </c>
      <c r="AT648" s="1" t="s">
        <v>75</v>
      </c>
      <c r="AU648" s="25" t="s">
        <v>75</v>
      </c>
      <c r="AV648" s="1" t="s">
        <v>88</v>
      </c>
      <c r="AW648" s="1" t="s">
        <v>96</v>
      </c>
      <c r="AX648" s="25" t="s">
        <v>3997</v>
      </c>
      <c r="AY648" s="1" t="s">
        <v>3985</v>
      </c>
      <c r="AZ648" s="1" t="s">
        <v>4016</v>
      </c>
      <c r="BA648" s="25">
        <v>38</v>
      </c>
      <c r="BB648" s="21" t="s">
        <v>100</v>
      </c>
      <c r="BC648" s="16"/>
    </row>
    <row r="649" spans="1:55" ht="18.600000000000001" customHeight="1">
      <c r="A649" s="1" t="s">
        <v>4017</v>
      </c>
      <c r="B649" s="1">
        <v>230095</v>
      </c>
      <c r="C649" s="1" t="s">
        <v>71</v>
      </c>
      <c r="D649" s="3">
        <v>45020</v>
      </c>
      <c r="E649" s="1" t="s">
        <v>1896</v>
      </c>
      <c r="F649" s="1" t="s">
        <v>4018</v>
      </c>
      <c r="G649" s="1" t="s">
        <v>75</v>
      </c>
      <c r="H649" s="1" t="s">
        <v>3608</v>
      </c>
      <c r="I649" s="1" t="s">
        <v>77</v>
      </c>
      <c r="J649" s="1" t="s">
        <v>78</v>
      </c>
      <c r="K649" s="1" t="s">
        <v>78</v>
      </c>
      <c r="L649" s="1" t="s">
        <v>1898</v>
      </c>
      <c r="M649" s="1" t="s">
        <v>1898</v>
      </c>
      <c r="N649" s="34" t="s">
        <v>72</v>
      </c>
      <c r="O649" s="1" t="s">
        <v>4019</v>
      </c>
      <c r="P649" s="1" t="s">
        <v>813</v>
      </c>
      <c r="Q649" s="1" t="s">
        <v>813</v>
      </c>
      <c r="R649" s="1" t="s">
        <v>9057</v>
      </c>
      <c r="S649" s="1" t="s">
        <v>152</v>
      </c>
      <c r="T649" s="1" t="s">
        <v>1370</v>
      </c>
      <c r="U649" s="1" t="s">
        <v>153</v>
      </c>
      <c r="V649" s="1" t="s">
        <v>154</v>
      </c>
      <c r="W649" s="1" t="s">
        <v>126</v>
      </c>
      <c r="X649" s="1">
        <v>38</v>
      </c>
      <c r="Y649" s="1" t="s">
        <v>88</v>
      </c>
      <c r="Z649" s="1">
        <v>5.2</v>
      </c>
      <c r="AA649" s="1" t="s">
        <v>954</v>
      </c>
      <c r="AB649" s="1" t="s">
        <v>90</v>
      </c>
      <c r="AC649" s="1" t="s">
        <v>91</v>
      </c>
      <c r="AD649" s="1" t="s">
        <v>216</v>
      </c>
      <c r="AE649" s="1" t="s">
        <v>72</v>
      </c>
      <c r="AF649" s="1" t="s">
        <v>229</v>
      </c>
      <c r="AG649" s="1">
        <v>2</v>
      </c>
      <c r="AH649" s="25" t="s">
        <v>4020</v>
      </c>
      <c r="AI649" s="1" t="s">
        <v>72</v>
      </c>
      <c r="AJ649" s="1" t="s">
        <v>1411</v>
      </c>
      <c r="AK649" s="1" t="s">
        <v>72</v>
      </c>
      <c r="AL649" s="1" t="s">
        <v>72</v>
      </c>
      <c r="AM649" s="1" t="s">
        <v>72</v>
      </c>
      <c r="AN649" s="3">
        <v>45020</v>
      </c>
      <c r="AO649" s="1" t="s">
        <v>4021</v>
      </c>
      <c r="AP649" s="1" t="s">
        <v>4022</v>
      </c>
      <c r="AQ649" s="1" t="s">
        <v>1794</v>
      </c>
      <c r="AR649" s="25">
        <v>14</v>
      </c>
      <c r="AS649" s="1" t="s">
        <v>3446</v>
      </c>
      <c r="AT649" s="1" t="s">
        <v>75</v>
      </c>
      <c r="AU649" s="25">
        <v>2.4</v>
      </c>
      <c r="AV649" s="1" t="s">
        <v>88</v>
      </c>
      <c r="AW649" s="1" t="s">
        <v>96</v>
      </c>
      <c r="AX649" s="25" t="s">
        <v>3997</v>
      </c>
      <c r="AY649" s="1" t="s">
        <v>3932</v>
      </c>
      <c r="AZ649" s="38" t="s">
        <v>4023</v>
      </c>
      <c r="BA649" s="25">
        <v>70</v>
      </c>
      <c r="BB649" s="21" t="s">
        <v>100</v>
      </c>
      <c r="BC649" s="16"/>
    </row>
    <row r="650" spans="1:55" ht="18.600000000000001" customHeight="1">
      <c r="A650" s="1" t="s">
        <v>4024</v>
      </c>
      <c r="B650" s="1">
        <v>230096</v>
      </c>
      <c r="C650" s="1" t="s">
        <v>71</v>
      </c>
      <c r="D650" s="3">
        <v>45022</v>
      </c>
      <c r="E650" s="1" t="s">
        <v>1896</v>
      </c>
      <c r="F650" s="1" t="s">
        <v>4025</v>
      </c>
      <c r="G650" s="1" t="s">
        <v>75</v>
      </c>
      <c r="H650" s="1" t="s">
        <v>3936</v>
      </c>
      <c r="I650" s="1" t="s">
        <v>77</v>
      </c>
      <c r="J650" s="1" t="s">
        <v>78</v>
      </c>
      <c r="K650" s="1" t="s">
        <v>78</v>
      </c>
      <c r="L650" s="1" t="s">
        <v>1898</v>
      </c>
      <c r="M650" s="8" t="s">
        <v>1927</v>
      </c>
      <c r="N650" s="34" t="s">
        <v>72</v>
      </c>
      <c r="O650" s="8" t="s">
        <v>4026</v>
      </c>
      <c r="P650" s="1" t="s">
        <v>813</v>
      </c>
      <c r="Q650" s="1" t="s">
        <v>813</v>
      </c>
      <c r="R650" s="1" t="s">
        <v>9057</v>
      </c>
      <c r="S650" s="1" t="s">
        <v>84</v>
      </c>
      <c r="T650" s="1" t="s">
        <v>72</v>
      </c>
      <c r="U650" s="1" t="s">
        <v>85</v>
      </c>
      <c r="V650" s="1" t="s">
        <v>86</v>
      </c>
      <c r="W650" s="1" t="s">
        <v>87</v>
      </c>
      <c r="X650" s="1">
        <v>62</v>
      </c>
      <c r="Y650" s="1" t="s">
        <v>88</v>
      </c>
      <c r="Z650" s="1">
        <v>4.8</v>
      </c>
      <c r="AA650" s="1" t="s">
        <v>954</v>
      </c>
      <c r="AB650" s="1" t="s">
        <v>105</v>
      </c>
      <c r="AC650" s="1" t="s">
        <v>970</v>
      </c>
      <c r="AD650" s="1" t="s">
        <v>429</v>
      </c>
      <c r="AE650" s="1" t="s">
        <v>72</v>
      </c>
      <c r="AF650" s="1" t="s">
        <v>72</v>
      </c>
      <c r="AG650" s="1" t="s">
        <v>72</v>
      </c>
      <c r="AH650" s="1" t="s">
        <v>72</v>
      </c>
      <c r="AI650" s="1" t="s">
        <v>72</v>
      </c>
      <c r="AJ650" s="1" t="s">
        <v>72</v>
      </c>
      <c r="AK650" s="1" t="s">
        <v>72</v>
      </c>
      <c r="AL650" s="1" t="s">
        <v>72</v>
      </c>
      <c r="AM650" s="1" t="s">
        <v>72</v>
      </c>
      <c r="AN650" s="3">
        <v>45022</v>
      </c>
      <c r="AO650" s="1" t="s">
        <v>4027</v>
      </c>
      <c r="AP650" s="1" t="s">
        <v>4027</v>
      </c>
      <c r="AQ650" s="1" t="s">
        <v>1794</v>
      </c>
      <c r="AR650" s="25">
        <v>14</v>
      </c>
      <c r="AS650" s="1" t="s">
        <v>2294</v>
      </c>
      <c r="AT650" s="1" t="s">
        <v>75</v>
      </c>
      <c r="AU650" s="25" t="s">
        <v>75</v>
      </c>
      <c r="AV650" s="1" t="s">
        <v>88</v>
      </c>
      <c r="AW650" s="1" t="s">
        <v>79</v>
      </c>
      <c r="AX650" s="1" t="s">
        <v>707</v>
      </c>
      <c r="AY650" s="1" t="s">
        <v>3962</v>
      </c>
      <c r="AZ650" s="1" t="s">
        <v>4028</v>
      </c>
      <c r="BA650" s="55">
        <v>40</v>
      </c>
      <c r="BB650" s="1" t="s">
        <v>160</v>
      </c>
      <c r="BC650" s="1" t="s">
        <v>707</v>
      </c>
    </row>
    <row r="651" spans="1:55" ht="18.600000000000001" customHeight="1">
      <c r="A651" s="1" t="s">
        <v>4029</v>
      </c>
      <c r="B651" s="1">
        <v>230097</v>
      </c>
      <c r="C651" s="1" t="s">
        <v>71</v>
      </c>
      <c r="D651" s="3">
        <v>45022</v>
      </c>
      <c r="E651" s="1" t="s">
        <v>1896</v>
      </c>
      <c r="F651" s="1" t="s">
        <v>4030</v>
      </c>
      <c r="G651" s="1" t="s">
        <v>75</v>
      </c>
      <c r="H651" s="1" t="s">
        <v>3473</v>
      </c>
      <c r="I651" s="1" t="s">
        <v>77</v>
      </c>
      <c r="J651" s="1" t="s">
        <v>78</v>
      </c>
      <c r="K651" s="1" t="s">
        <v>78</v>
      </c>
      <c r="L651" s="1" t="s">
        <v>1898</v>
      </c>
      <c r="M651" s="8" t="s">
        <v>1927</v>
      </c>
      <c r="N651" s="34" t="s">
        <v>72</v>
      </c>
      <c r="O651" s="8" t="s">
        <v>4031</v>
      </c>
      <c r="P651" s="1" t="s">
        <v>813</v>
      </c>
      <c r="Q651" s="1" t="s">
        <v>813</v>
      </c>
      <c r="R651" s="1" t="s">
        <v>9057</v>
      </c>
      <c r="S651" s="1" t="s">
        <v>152</v>
      </c>
      <c r="T651" s="1" t="s">
        <v>1370</v>
      </c>
      <c r="U651" s="1" t="s">
        <v>153</v>
      </c>
      <c r="V651" s="1" t="s">
        <v>164</v>
      </c>
      <c r="W651" s="1" t="s">
        <v>126</v>
      </c>
      <c r="X651" s="1">
        <v>35</v>
      </c>
      <c r="Y651" s="1" t="s">
        <v>88</v>
      </c>
      <c r="Z651" s="1">
        <v>4.8</v>
      </c>
      <c r="AA651" s="1" t="s">
        <v>954</v>
      </c>
      <c r="AB651" s="1" t="s">
        <v>105</v>
      </c>
      <c r="AC651" s="1" t="s">
        <v>91</v>
      </c>
      <c r="AD651" s="1" t="s">
        <v>92</v>
      </c>
      <c r="AE651" s="1" t="s">
        <v>72</v>
      </c>
      <c r="AF651" s="1" t="s">
        <v>72</v>
      </c>
      <c r="AG651" s="1" t="s">
        <v>72</v>
      </c>
      <c r="AH651" s="1" t="s">
        <v>72</v>
      </c>
      <c r="AI651" s="1" t="s">
        <v>72</v>
      </c>
      <c r="AJ651" s="1" t="s">
        <v>72</v>
      </c>
      <c r="AK651" s="1" t="s">
        <v>72</v>
      </c>
      <c r="AL651" s="1" t="s">
        <v>72</v>
      </c>
      <c r="AM651" s="1" t="s">
        <v>72</v>
      </c>
      <c r="AN651" s="3">
        <v>45022</v>
      </c>
      <c r="AO651" s="1" t="s">
        <v>4032</v>
      </c>
      <c r="AP651" s="1" t="s">
        <v>4032</v>
      </c>
      <c r="AQ651" s="1" t="s">
        <v>1794</v>
      </c>
      <c r="AR651" s="25">
        <v>14</v>
      </c>
      <c r="AS651" s="1" t="s">
        <v>2694</v>
      </c>
      <c r="AT651" s="1" t="s">
        <v>75</v>
      </c>
      <c r="AU651" s="25" t="s">
        <v>75</v>
      </c>
      <c r="AV651" s="1" t="s">
        <v>88</v>
      </c>
      <c r="AW651" s="1" t="s">
        <v>79</v>
      </c>
      <c r="AX651" s="1" t="s">
        <v>707</v>
      </c>
      <c r="AY651" s="1" t="s">
        <v>3985</v>
      </c>
      <c r="AZ651" s="38" t="s">
        <v>4033</v>
      </c>
      <c r="BA651" s="25">
        <v>18</v>
      </c>
      <c r="BB651" s="1" t="s">
        <v>160</v>
      </c>
      <c r="BC651" s="1" t="s">
        <v>707</v>
      </c>
    </row>
    <row r="652" spans="1:55" ht="18.600000000000001" customHeight="1">
      <c r="A652" s="1" t="s">
        <v>4034</v>
      </c>
      <c r="B652" s="1">
        <v>230098</v>
      </c>
      <c r="C652" s="1" t="s">
        <v>71</v>
      </c>
      <c r="D652" s="3">
        <v>45022</v>
      </c>
      <c r="E652" s="1" t="s">
        <v>2302</v>
      </c>
      <c r="F652" s="1" t="s">
        <v>4035</v>
      </c>
      <c r="G652" s="1" t="s">
        <v>75</v>
      </c>
      <c r="H652" s="1" t="s">
        <v>3947</v>
      </c>
      <c r="I652" s="1" t="s">
        <v>77</v>
      </c>
      <c r="J652" s="1" t="s">
        <v>78</v>
      </c>
      <c r="K652" s="1" t="s">
        <v>78</v>
      </c>
      <c r="L652" s="1" t="s">
        <v>1898</v>
      </c>
      <c r="M652" s="1" t="s">
        <v>1898</v>
      </c>
      <c r="N652" s="34" t="s">
        <v>72</v>
      </c>
      <c r="O652" s="25" t="s">
        <v>4036</v>
      </c>
      <c r="P652" s="1" t="s">
        <v>2307</v>
      </c>
      <c r="Q652" s="1" t="s">
        <v>2307</v>
      </c>
      <c r="R652" s="1" t="s">
        <v>2363</v>
      </c>
      <c r="S652" s="1" t="s">
        <v>84</v>
      </c>
      <c r="T652" s="1" t="s">
        <v>72</v>
      </c>
      <c r="U652" s="1" t="s">
        <v>104</v>
      </c>
      <c r="V652" s="1" t="s">
        <v>104</v>
      </c>
      <c r="W652" s="1" t="s">
        <v>87</v>
      </c>
      <c r="X652" s="1">
        <v>46</v>
      </c>
      <c r="Y652" s="1" t="s">
        <v>88</v>
      </c>
      <c r="Z652" s="1">
        <v>5.0999999999999996</v>
      </c>
      <c r="AA652" s="1" t="s">
        <v>299</v>
      </c>
      <c r="AB652" s="1" t="s">
        <v>90</v>
      </c>
      <c r="AC652" s="1" t="s">
        <v>91</v>
      </c>
      <c r="AD652" s="1" t="s">
        <v>92</v>
      </c>
      <c r="AE652" s="1" t="s">
        <v>72</v>
      </c>
      <c r="AF652" s="1" t="s">
        <v>217</v>
      </c>
      <c r="AG652" s="1">
        <v>2</v>
      </c>
      <c r="AH652" s="21" t="s">
        <v>3175</v>
      </c>
      <c r="AI652" s="1" t="s">
        <v>72</v>
      </c>
      <c r="AJ652" s="1" t="s">
        <v>72</v>
      </c>
      <c r="AK652" s="1" t="s">
        <v>220</v>
      </c>
      <c r="AL652" s="1" t="s">
        <v>72</v>
      </c>
      <c r="AM652" s="1" t="s">
        <v>72</v>
      </c>
      <c r="AN652" s="3">
        <v>45022</v>
      </c>
      <c r="AO652" s="1" t="s">
        <v>4037</v>
      </c>
      <c r="AP652" s="1" t="s">
        <v>4037</v>
      </c>
      <c r="AQ652" s="1" t="s">
        <v>1675</v>
      </c>
      <c r="AR652" s="25">
        <v>14</v>
      </c>
      <c r="AS652" s="1" t="s">
        <v>3446</v>
      </c>
      <c r="AT652" s="1" t="s">
        <v>75</v>
      </c>
      <c r="AU652" s="25" t="s">
        <v>75</v>
      </c>
      <c r="AV652" s="1" t="s">
        <v>88</v>
      </c>
      <c r="AW652" s="1" t="s">
        <v>96</v>
      </c>
      <c r="AX652" s="25" t="s">
        <v>3997</v>
      </c>
      <c r="AY652" s="1" t="s">
        <v>3429</v>
      </c>
      <c r="AZ652" s="1" t="s">
        <v>4038</v>
      </c>
      <c r="BA652" s="25">
        <v>42</v>
      </c>
      <c r="BB652" s="21" t="s">
        <v>100</v>
      </c>
      <c r="BC652" s="16"/>
    </row>
    <row r="653" spans="1:55" ht="18.600000000000001" customHeight="1">
      <c r="A653" s="1" t="s">
        <v>4039</v>
      </c>
      <c r="B653" s="1">
        <v>230099</v>
      </c>
      <c r="C653" s="1" t="s">
        <v>71</v>
      </c>
      <c r="D653" s="3">
        <v>45022</v>
      </c>
      <c r="E653" s="1" t="s">
        <v>2302</v>
      </c>
      <c r="F653" s="1" t="s">
        <v>4040</v>
      </c>
      <c r="G653" s="1" t="s">
        <v>75</v>
      </c>
      <c r="H653" s="1" t="s">
        <v>3473</v>
      </c>
      <c r="I653" s="1" t="s">
        <v>77</v>
      </c>
      <c r="J653" s="1" t="s">
        <v>78</v>
      </c>
      <c r="K653" s="1" t="s">
        <v>78</v>
      </c>
      <c r="L653" s="21" t="s">
        <v>1898</v>
      </c>
      <c r="M653" s="1" t="s">
        <v>1898</v>
      </c>
      <c r="N653" s="34" t="s">
        <v>72</v>
      </c>
      <c r="O653" s="25" t="s">
        <v>4041</v>
      </c>
      <c r="P653" s="1" t="s">
        <v>2307</v>
      </c>
      <c r="Q653" s="1" t="s">
        <v>2307</v>
      </c>
      <c r="R653" s="1" t="s">
        <v>3474</v>
      </c>
      <c r="S653" s="1" t="s">
        <v>152</v>
      </c>
      <c r="T653" s="1" t="s">
        <v>3507</v>
      </c>
      <c r="U653" s="1" t="s">
        <v>153</v>
      </c>
      <c r="V653" s="1" t="s">
        <v>154</v>
      </c>
      <c r="W653" s="1" t="s">
        <v>126</v>
      </c>
      <c r="X653" s="1">
        <v>32</v>
      </c>
      <c r="Y653" s="1" t="s">
        <v>88</v>
      </c>
      <c r="Z653" s="1">
        <v>5.0999999999999996</v>
      </c>
      <c r="AA653" s="1" t="s">
        <v>299</v>
      </c>
      <c r="AB653" s="1" t="s">
        <v>105</v>
      </c>
      <c r="AC653" s="1" t="s">
        <v>91</v>
      </c>
      <c r="AD653" s="1" t="s">
        <v>92</v>
      </c>
      <c r="AE653" s="1" t="s">
        <v>72</v>
      </c>
      <c r="AF653" s="1" t="s">
        <v>72</v>
      </c>
      <c r="AG653" s="1" t="s">
        <v>72</v>
      </c>
      <c r="AH653" s="1" t="s">
        <v>72</v>
      </c>
      <c r="AI653" s="1" t="s">
        <v>72</v>
      </c>
      <c r="AJ653" s="1" t="s">
        <v>72</v>
      </c>
      <c r="AK653" s="50" t="s">
        <v>4042</v>
      </c>
      <c r="AL653" s="1" t="s">
        <v>72</v>
      </c>
      <c r="AM653" s="1" t="s">
        <v>72</v>
      </c>
      <c r="AN653" s="3">
        <v>45022</v>
      </c>
      <c r="AO653" s="1" t="s">
        <v>4043</v>
      </c>
      <c r="AP653" s="1" t="s">
        <v>4043</v>
      </c>
      <c r="AQ653" s="1" t="s">
        <v>1794</v>
      </c>
      <c r="AR653" s="25">
        <v>14</v>
      </c>
      <c r="AS653" s="1" t="s">
        <v>2694</v>
      </c>
      <c r="AT653" s="1" t="s">
        <v>75</v>
      </c>
      <c r="AU653" s="25" t="s">
        <v>75</v>
      </c>
      <c r="AV653" s="1" t="s">
        <v>88</v>
      </c>
      <c r="AW653" s="1" t="s">
        <v>96</v>
      </c>
      <c r="AX653" s="1" t="s">
        <v>72</v>
      </c>
      <c r="AY653" s="1" t="s">
        <v>3509</v>
      </c>
      <c r="AZ653" s="1" t="s">
        <v>4044</v>
      </c>
      <c r="BA653" s="25">
        <v>21</v>
      </c>
      <c r="BB653" s="21" t="s">
        <v>100</v>
      </c>
      <c r="BC653" s="16"/>
    </row>
    <row r="654" spans="1:55" ht="18.600000000000001" customHeight="1">
      <c r="A654" s="1" t="s">
        <v>4045</v>
      </c>
      <c r="B654" s="1">
        <v>230100</v>
      </c>
      <c r="C654" s="1" t="s">
        <v>71</v>
      </c>
      <c r="D654" s="3">
        <v>45022</v>
      </c>
      <c r="E654" s="1" t="s">
        <v>1896</v>
      </c>
      <c r="F654" s="1" t="s">
        <v>4046</v>
      </c>
      <c r="G654" s="1" t="s">
        <v>75</v>
      </c>
      <c r="H654" s="1" t="s">
        <v>3936</v>
      </c>
      <c r="I654" s="1" t="s">
        <v>77</v>
      </c>
      <c r="J654" s="1" t="s">
        <v>78</v>
      </c>
      <c r="K654" s="1" t="s">
        <v>78</v>
      </c>
      <c r="L654" s="1" t="s">
        <v>1898</v>
      </c>
      <c r="M654" s="1" t="s">
        <v>1898</v>
      </c>
      <c r="N654" s="34" t="s">
        <v>72</v>
      </c>
      <c r="O654" s="25" t="s">
        <v>1958</v>
      </c>
      <c r="P654" s="1" t="s">
        <v>813</v>
      </c>
      <c r="Q654" s="1" t="s">
        <v>813</v>
      </c>
      <c r="R654" s="1" t="s">
        <v>9057</v>
      </c>
      <c r="S654" s="1" t="s">
        <v>84</v>
      </c>
      <c r="T654" s="1" t="s">
        <v>72</v>
      </c>
      <c r="U654" s="1" t="s">
        <v>2489</v>
      </c>
      <c r="V654" s="1" t="s">
        <v>2489</v>
      </c>
      <c r="W654" s="1" t="s">
        <v>87</v>
      </c>
      <c r="X654" s="1">
        <v>45</v>
      </c>
      <c r="Y654" s="1" t="s">
        <v>88</v>
      </c>
      <c r="Z654" s="1">
        <v>4.9000000000000004</v>
      </c>
      <c r="AA654" s="1" t="s">
        <v>2344</v>
      </c>
      <c r="AB654" s="1" t="s">
        <v>105</v>
      </c>
      <c r="AC654" s="1" t="s">
        <v>970</v>
      </c>
      <c r="AD654" s="1" t="s">
        <v>429</v>
      </c>
      <c r="AE654" s="1" t="s">
        <v>72</v>
      </c>
      <c r="AF654" s="1" t="s">
        <v>217</v>
      </c>
      <c r="AG654" s="1" t="s">
        <v>72</v>
      </c>
      <c r="AH654" s="1" t="s">
        <v>4047</v>
      </c>
      <c r="AI654" s="1" t="s">
        <v>72</v>
      </c>
      <c r="AJ654" s="1" t="s">
        <v>72</v>
      </c>
      <c r="AK654" s="1" t="s">
        <v>72</v>
      </c>
      <c r="AL654" s="1" t="s">
        <v>72</v>
      </c>
      <c r="AM654" s="1" t="s">
        <v>72</v>
      </c>
      <c r="AN654" s="3">
        <v>45022</v>
      </c>
      <c r="AO654" s="1" t="s">
        <v>4048</v>
      </c>
      <c r="AP654" s="1" t="s">
        <v>4048</v>
      </c>
      <c r="AQ654" s="1" t="s">
        <v>1675</v>
      </c>
      <c r="AR654" s="25">
        <v>14</v>
      </c>
      <c r="AS654" s="1" t="s">
        <v>2294</v>
      </c>
      <c r="AT654" s="1" t="s">
        <v>75</v>
      </c>
      <c r="AU654" s="25" t="s">
        <v>75</v>
      </c>
      <c r="AV654" s="1" t="s">
        <v>88</v>
      </c>
      <c r="AW654" s="1" t="s">
        <v>96</v>
      </c>
      <c r="AX654" s="25" t="s">
        <v>3997</v>
      </c>
      <c r="AY654" s="1" t="s">
        <v>3962</v>
      </c>
      <c r="AZ654" s="1" t="s">
        <v>4028</v>
      </c>
      <c r="BA654" s="55">
        <v>40</v>
      </c>
      <c r="BB654" s="21" t="s">
        <v>100</v>
      </c>
      <c r="BC654" s="16"/>
    </row>
    <row r="655" spans="1:55" ht="18.600000000000001" customHeight="1">
      <c r="A655" s="1" t="s">
        <v>4049</v>
      </c>
      <c r="B655" s="1">
        <v>230101</v>
      </c>
      <c r="C655" s="1" t="s">
        <v>71</v>
      </c>
      <c r="D655" s="3">
        <v>45023</v>
      </c>
      <c r="E655" s="1" t="s">
        <v>1896</v>
      </c>
      <c r="F655" s="1" t="s">
        <v>4050</v>
      </c>
      <c r="G655" s="1" t="s">
        <v>75</v>
      </c>
      <c r="H655" s="1" t="s">
        <v>3608</v>
      </c>
      <c r="I655" s="1" t="s">
        <v>77</v>
      </c>
      <c r="J655" s="1" t="s">
        <v>78</v>
      </c>
      <c r="K655" s="1" t="s">
        <v>78</v>
      </c>
      <c r="L655" s="1" t="s">
        <v>1898</v>
      </c>
      <c r="M655" s="8" t="s">
        <v>1927</v>
      </c>
      <c r="N655" s="34" t="s">
        <v>72</v>
      </c>
      <c r="O655" s="8" t="s">
        <v>847</v>
      </c>
      <c r="P655" s="1" t="s">
        <v>813</v>
      </c>
      <c r="Q655" s="1" t="s">
        <v>813</v>
      </c>
      <c r="R655" s="1" t="s">
        <v>9057</v>
      </c>
      <c r="S655" s="1" t="s">
        <v>152</v>
      </c>
      <c r="T655" s="1" t="s">
        <v>1370</v>
      </c>
      <c r="U655" s="1" t="s">
        <v>153</v>
      </c>
      <c r="V655" s="1" t="s">
        <v>164</v>
      </c>
      <c r="W655" s="1" t="s">
        <v>126</v>
      </c>
      <c r="X655" s="1">
        <v>54</v>
      </c>
      <c r="Y655" s="1" t="s">
        <v>88</v>
      </c>
      <c r="Z655" s="1">
        <v>4.3</v>
      </c>
      <c r="AA655" s="1" t="s">
        <v>954</v>
      </c>
      <c r="AB655" s="1" t="s">
        <v>105</v>
      </c>
      <c r="AC655" s="1" t="s">
        <v>91</v>
      </c>
      <c r="AD655" s="1" t="s">
        <v>216</v>
      </c>
      <c r="AE655" s="1" t="s">
        <v>72</v>
      </c>
      <c r="AF655" s="1" t="s">
        <v>72</v>
      </c>
      <c r="AG655" s="1" t="s">
        <v>72</v>
      </c>
      <c r="AH655" s="1" t="s">
        <v>72</v>
      </c>
      <c r="AI655" s="1" t="s">
        <v>72</v>
      </c>
      <c r="AJ655" s="1" t="s">
        <v>1411</v>
      </c>
      <c r="AK655" s="1" t="s">
        <v>72</v>
      </c>
      <c r="AL655" s="1" t="s">
        <v>72</v>
      </c>
      <c r="AM655" s="1" t="s">
        <v>72</v>
      </c>
      <c r="AN655" s="3">
        <v>45023</v>
      </c>
      <c r="AO655" s="1" t="s">
        <v>4051</v>
      </c>
      <c r="AP655" s="1" t="s">
        <v>4052</v>
      </c>
      <c r="AQ655" s="1" t="s">
        <v>1794</v>
      </c>
      <c r="AR655" s="25">
        <v>14</v>
      </c>
      <c r="AS655" s="1" t="s">
        <v>2294</v>
      </c>
      <c r="AT655" s="1" t="s">
        <v>75</v>
      </c>
      <c r="AU655" s="25">
        <v>2.6</v>
      </c>
      <c r="AV655" s="1" t="s">
        <v>88</v>
      </c>
      <c r="AW655" s="1" t="s">
        <v>96</v>
      </c>
      <c r="AX655" s="25" t="s">
        <v>3997</v>
      </c>
      <c r="AY655" s="1" t="s">
        <v>4053</v>
      </c>
      <c r="AZ655" s="38" t="s">
        <v>4054</v>
      </c>
      <c r="BA655" s="25">
        <v>35</v>
      </c>
      <c r="BB655" s="1" t="s">
        <v>3796</v>
      </c>
      <c r="BC655" s="16"/>
    </row>
    <row r="656" spans="1:55" ht="18.600000000000001" customHeight="1">
      <c r="A656" s="1" t="s">
        <v>4055</v>
      </c>
      <c r="B656" s="1">
        <v>230102</v>
      </c>
      <c r="C656" s="1" t="s">
        <v>71</v>
      </c>
      <c r="D656" s="3">
        <v>45027</v>
      </c>
      <c r="E656" s="1" t="s">
        <v>2302</v>
      </c>
      <c r="F656" s="1" t="s">
        <v>4056</v>
      </c>
      <c r="G656" s="1" t="s">
        <v>75</v>
      </c>
      <c r="H656" s="1" t="s">
        <v>2317</v>
      </c>
      <c r="I656" s="1" t="s">
        <v>77</v>
      </c>
      <c r="J656" s="1" t="s">
        <v>78</v>
      </c>
      <c r="K656" s="1" t="s">
        <v>78</v>
      </c>
      <c r="L656" s="1" t="s">
        <v>1898</v>
      </c>
      <c r="M656" s="8" t="s">
        <v>1927</v>
      </c>
      <c r="N656" s="34" t="s">
        <v>72</v>
      </c>
      <c r="O656" s="8" t="s">
        <v>4057</v>
      </c>
      <c r="P656" s="1" t="s">
        <v>2307</v>
      </c>
      <c r="Q656" s="1" t="s">
        <v>2307</v>
      </c>
      <c r="R656" s="1" t="s">
        <v>2308</v>
      </c>
      <c r="S656" s="1" t="s">
        <v>490</v>
      </c>
      <c r="T656" s="1" t="s">
        <v>72</v>
      </c>
      <c r="U656" s="1" t="s">
        <v>491</v>
      </c>
      <c r="V656" s="1" t="s">
        <v>1147</v>
      </c>
      <c r="W656" s="1" t="s">
        <v>87</v>
      </c>
      <c r="X656" s="1">
        <v>31</v>
      </c>
      <c r="Y656" s="1" t="s">
        <v>88</v>
      </c>
      <c r="Z656" s="1">
        <v>4.9000000000000004</v>
      </c>
      <c r="AA656" s="1" t="s">
        <v>299</v>
      </c>
      <c r="AB656" s="1" t="s">
        <v>90</v>
      </c>
      <c r="AC656" s="1" t="s">
        <v>91</v>
      </c>
      <c r="AD656" s="1" t="s">
        <v>92</v>
      </c>
      <c r="AE656" s="1" t="s">
        <v>72</v>
      </c>
      <c r="AF656" s="1" t="s">
        <v>72</v>
      </c>
      <c r="AG656" s="1" t="s">
        <v>72</v>
      </c>
      <c r="AH656" s="1" t="s">
        <v>72</v>
      </c>
      <c r="AI656" s="1" t="s">
        <v>72</v>
      </c>
      <c r="AJ656" s="1" t="s">
        <v>72</v>
      </c>
      <c r="AK656" s="1" t="s">
        <v>72</v>
      </c>
      <c r="AL656" s="1" t="s">
        <v>72</v>
      </c>
      <c r="AM656" s="1" t="s">
        <v>72</v>
      </c>
      <c r="AN656" s="3">
        <v>45027</v>
      </c>
      <c r="AO656" s="1" t="s">
        <v>4058</v>
      </c>
      <c r="AP656" s="1" t="s">
        <v>4058</v>
      </c>
      <c r="AQ656" s="1" t="s">
        <v>1794</v>
      </c>
      <c r="AR656" s="25">
        <v>14</v>
      </c>
      <c r="AS656" s="1" t="s">
        <v>3446</v>
      </c>
      <c r="AT656" s="1" t="s">
        <v>75</v>
      </c>
      <c r="AU656" s="25" t="s">
        <v>75</v>
      </c>
      <c r="AV656" s="1" t="s">
        <v>88</v>
      </c>
      <c r="AW656" s="1" t="s">
        <v>79</v>
      </c>
      <c r="AX656" s="1" t="s">
        <v>707</v>
      </c>
      <c r="AY656" s="1" t="s">
        <v>3962</v>
      </c>
      <c r="AZ656" s="1" t="s">
        <v>4004</v>
      </c>
      <c r="BA656" s="25">
        <v>50</v>
      </c>
      <c r="BB656" s="1" t="s">
        <v>160</v>
      </c>
      <c r="BC656" s="1" t="s">
        <v>707</v>
      </c>
    </row>
    <row r="657" spans="1:55" ht="18.600000000000001" customHeight="1">
      <c r="A657" s="1" t="s">
        <v>4059</v>
      </c>
      <c r="B657" s="1">
        <v>230103</v>
      </c>
      <c r="C657" s="1" t="s">
        <v>71</v>
      </c>
      <c r="D657" s="3">
        <v>45027</v>
      </c>
      <c r="E657" s="1" t="s">
        <v>2302</v>
      </c>
      <c r="F657" s="1" t="s">
        <v>4060</v>
      </c>
      <c r="G657" s="1" t="s">
        <v>75</v>
      </c>
      <c r="H657" s="1" t="s">
        <v>2317</v>
      </c>
      <c r="I657" s="1" t="s">
        <v>77</v>
      </c>
      <c r="J657" s="1" t="s">
        <v>78</v>
      </c>
      <c r="K657" s="1" t="s">
        <v>78</v>
      </c>
      <c r="L657" s="1" t="s">
        <v>1898</v>
      </c>
      <c r="M657" s="1" t="s">
        <v>1898</v>
      </c>
      <c r="N657" s="34" t="s">
        <v>72</v>
      </c>
      <c r="O657" s="25" t="s">
        <v>4061</v>
      </c>
      <c r="P657" s="1" t="s">
        <v>2307</v>
      </c>
      <c r="Q657" s="1" t="s">
        <v>2307</v>
      </c>
      <c r="R657" s="1" t="s">
        <v>2308</v>
      </c>
      <c r="S657" s="1" t="s">
        <v>490</v>
      </c>
      <c r="T657" s="1" t="s">
        <v>72</v>
      </c>
      <c r="U657" s="1" t="s">
        <v>491</v>
      </c>
      <c r="V657" s="1" t="s">
        <v>1147</v>
      </c>
      <c r="W657" s="1" t="s">
        <v>87</v>
      </c>
      <c r="X657" s="1">
        <v>65</v>
      </c>
      <c r="Y657" s="1" t="s">
        <v>88</v>
      </c>
      <c r="Z657" s="1">
        <v>4.9000000000000004</v>
      </c>
      <c r="AA657" s="1" t="s">
        <v>299</v>
      </c>
      <c r="AB657" s="1" t="s">
        <v>90</v>
      </c>
      <c r="AC657" s="1" t="s">
        <v>91</v>
      </c>
      <c r="AD657" s="1" t="s">
        <v>92</v>
      </c>
      <c r="AE657" s="1" t="s">
        <v>72</v>
      </c>
      <c r="AF657" s="1" t="s">
        <v>254</v>
      </c>
      <c r="AG657" s="1">
        <v>1</v>
      </c>
      <c r="AH657" s="53" t="s">
        <v>3901</v>
      </c>
      <c r="AI657" s="1" t="s">
        <v>72</v>
      </c>
      <c r="AJ657" s="1" t="s">
        <v>72</v>
      </c>
      <c r="AK657" s="1" t="s">
        <v>2327</v>
      </c>
      <c r="AL657" s="1" t="s">
        <v>72</v>
      </c>
      <c r="AM657" s="1" t="s">
        <v>72</v>
      </c>
      <c r="AN657" s="3">
        <v>45027</v>
      </c>
      <c r="AO657" s="1" t="s">
        <v>4062</v>
      </c>
      <c r="AP657" s="1" t="s">
        <v>4062</v>
      </c>
      <c r="AQ657" s="1" t="s">
        <v>1675</v>
      </c>
      <c r="AR657" s="25">
        <v>14</v>
      </c>
      <c r="AS657" s="1" t="s">
        <v>4063</v>
      </c>
      <c r="AT657" s="1" t="s">
        <v>88</v>
      </c>
      <c r="AU657" s="25" t="s">
        <v>88</v>
      </c>
      <c r="AV657" s="1" t="s">
        <v>88</v>
      </c>
      <c r="AW657" s="1" t="s">
        <v>96</v>
      </c>
      <c r="AX657" s="1" t="s">
        <v>72</v>
      </c>
      <c r="AY657" s="1" t="s">
        <v>3904</v>
      </c>
      <c r="AZ657" s="1" t="s">
        <v>4064</v>
      </c>
      <c r="BA657" s="25">
        <v>63</v>
      </c>
      <c r="BB657" s="21" t="s">
        <v>100</v>
      </c>
      <c r="BC657" s="16"/>
    </row>
    <row r="658" spans="1:55" ht="18.600000000000001" customHeight="1">
      <c r="A658" s="1" t="s">
        <v>4065</v>
      </c>
      <c r="B658" s="1">
        <v>230104</v>
      </c>
      <c r="C658" s="1" t="s">
        <v>71</v>
      </c>
      <c r="D658" s="3">
        <v>45027</v>
      </c>
      <c r="E658" s="1" t="s">
        <v>1896</v>
      </c>
      <c r="F658" s="1" t="s">
        <v>4066</v>
      </c>
      <c r="G658" s="1" t="s">
        <v>75</v>
      </c>
      <c r="H658" s="1" t="s">
        <v>3608</v>
      </c>
      <c r="I658" s="1" t="s">
        <v>77</v>
      </c>
      <c r="J658" s="1" t="s">
        <v>78</v>
      </c>
      <c r="K658" s="1" t="s">
        <v>78</v>
      </c>
      <c r="L658" s="1" t="s">
        <v>1898</v>
      </c>
      <c r="M658" s="8" t="s">
        <v>1927</v>
      </c>
      <c r="N658" s="34" t="s">
        <v>72</v>
      </c>
      <c r="O658" s="8" t="s">
        <v>4067</v>
      </c>
      <c r="P658" s="1" t="s">
        <v>813</v>
      </c>
      <c r="Q658" s="1" t="s">
        <v>813</v>
      </c>
      <c r="R658" s="1" t="s">
        <v>9057</v>
      </c>
      <c r="S658" s="1" t="s">
        <v>152</v>
      </c>
      <c r="T658" s="1" t="s">
        <v>1370</v>
      </c>
      <c r="U658" s="1" t="s">
        <v>153</v>
      </c>
      <c r="V658" s="1" t="s">
        <v>154</v>
      </c>
      <c r="W658" s="1" t="s">
        <v>126</v>
      </c>
      <c r="X658" s="1">
        <v>55</v>
      </c>
      <c r="Y658" s="1" t="s">
        <v>88</v>
      </c>
      <c r="Z658" s="1">
        <v>4.5</v>
      </c>
      <c r="AA658" s="1" t="s">
        <v>954</v>
      </c>
      <c r="AB658" s="1" t="s">
        <v>90</v>
      </c>
      <c r="AC658" s="1" t="s">
        <v>91</v>
      </c>
      <c r="AD658" s="1" t="s">
        <v>216</v>
      </c>
      <c r="AE658" s="1" t="s">
        <v>72</v>
      </c>
      <c r="AF658" s="1" t="s">
        <v>72</v>
      </c>
      <c r="AG658" s="1" t="s">
        <v>72</v>
      </c>
      <c r="AH658" s="1" t="s">
        <v>72</v>
      </c>
      <c r="AI658" s="1" t="s">
        <v>72</v>
      </c>
      <c r="AJ658" s="1" t="s">
        <v>4068</v>
      </c>
      <c r="AK658" s="1" t="s">
        <v>72</v>
      </c>
      <c r="AL658" s="1" t="s">
        <v>72</v>
      </c>
      <c r="AM658" s="1" t="s">
        <v>72</v>
      </c>
      <c r="AN658" s="3">
        <v>45027</v>
      </c>
      <c r="AO658" s="1" t="s">
        <v>4069</v>
      </c>
      <c r="AP658" s="1" t="s">
        <v>4069</v>
      </c>
      <c r="AQ658" s="1" t="s">
        <v>1794</v>
      </c>
      <c r="AR658" s="25">
        <v>14</v>
      </c>
      <c r="AS658" s="1" t="s">
        <v>95</v>
      </c>
      <c r="AT658" s="1" t="s">
        <v>75</v>
      </c>
      <c r="AU658" s="25">
        <v>6.8</v>
      </c>
      <c r="AV658" s="1" t="s">
        <v>88</v>
      </c>
      <c r="AW658" s="1" t="s">
        <v>79</v>
      </c>
      <c r="AX658" s="1" t="s">
        <v>707</v>
      </c>
      <c r="AY658" s="1" t="s">
        <v>4053</v>
      </c>
      <c r="AZ658" s="38" t="s">
        <v>4070</v>
      </c>
      <c r="BA658" s="25">
        <v>29</v>
      </c>
      <c r="BB658" s="1" t="s">
        <v>160</v>
      </c>
      <c r="BC658" s="1" t="s">
        <v>707</v>
      </c>
    </row>
    <row r="659" spans="1:55" ht="18.600000000000001" customHeight="1">
      <c r="A659" s="1" t="s">
        <v>4071</v>
      </c>
      <c r="B659" s="1">
        <v>230105</v>
      </c>
      <c r="C659" s="1" t="s">
        <v>497</v>
      </c>
      <c r="D659" s="3">
        <v>45028</v>
      </c>
      <c r="E659" s="1" t="s">
        <v>1896</v>
      </c>
      <c r="F659" s="1" t="s">
        <v>4072</v>
      </c>
      <c r="G659" s="1" t="s">
        <v>75</v>
      </c>
      <c r="H659" s="1" t="s">
        <v>170</v>
      </c>
      <c r="I659" s="1" t="s">
        <v>473</v>
      </c>
      <c r="J659" s="1" t="s">
        <v>78</v>
      </c>
      <c r="K659" s="1" t="s">
        <v>78</v>
      </c>
      <c r="L659" s="8" t="s">
        <v>1927</v>
      </c>
      <c r="M659" s="8" t="s">
        <v>1927</v>
      </c>
      <c r="N659" s="1" t="s">
        <v>4073</v>
      </c>
      <c r="O659" s="25" t="s">
        <v>4074</v>
      </c>
      <c r="P659" s="1" t="s">
        <v>83</v>
      </c>
      <c r="Q659" s="1" t="s">
        <v>123</v>
      </c>
      <c r="R659" s="1" t="s">
        <v>9043</v>
      </c>
      <c r="S659" s="1" t="s">
        <v>84</v>
      </c>
      <c r="T659" s="1" t="s">
        <v>72</v>
      </c>
      <c r="U659" s="1" t="s">
        <v>476</v>
      </c>
      <c r="V659" s="1" t="s">
        <v>476</v>
      </c>
      <c r="W659" s="1" t="s">
        <v>87</v>
      </c>
      <c r="X659" s="1">
        <v>60</v>
      </c>
      <c r="Y659" s="1" t="s">
        <v>88</v>
      </c>
      <c r="Z659" s="1">
        <v>4.5</v>
      </c>
      <c r="AA659" s="1" t="s">
        <v>299</v>
      </c>
      <c r="AB659" s="1" t="s">
        <v>90</v>
      </c>
      <c r="AC659" s="1" t="s">
        <v>91</v>
      </c>
      <c r="AD659" s="1" t="s">
        <v>429</v>
      </c>
      <c r="AE659" s="1" t="s">
        <v>72</v>
      </c>
      <c r="AF659" s="1" t="s">
        <v>72</v>
      </c>
      <c r="AG659" s="1">
        <v>2</v>
      </c>
      <c r="AH659" s="1" t="s">
        <v>367</v>
      </c>
      <c r="AI659" s="1">
        <v>5</v>
      </c>
      <c r="AJ659" s="1" t="s">
        <v>4075</v>
      </c>
      <c r="AK659" s="1" t="s">
        <v>3444</v>
      </c>
      <c r="AL659" s="1" t="s">
        <v>72</v>
      </c>
      <c r="AM659" s="1" t="s">
        <v>72</v>
      </c>
      <c r="AN659" s="3">
        <v>45028</v>
      </c>
      <c r="AO659" s="1" t="s">
        <v>3305</v>
      </c>
      <c r="AP659" s="1" t="s">
        <v>72</v>
      </c>
      <c r="AQ659" s="1" t="s">
        <v>72</v>
      </c>
      <c r="AR659" s="1" t="s">
        <v>72</v>
      </c>
      <c r="AS659" s="1" t="s">
        <v>72</v>
      </c>
      <c r="AT659" s="1" t="s">
        <v>72</v>
      </c>
      <c r="AU659" s="1" t="s">
        <v>72</v>
      </c>
      <c r="AV659" s="1" t="s">
        <v>88</v>
      </c>
      <c r="AW659" s="1" t="s">
        <v>72</v>
      </c>
      <c r="AX659" s="1" t="s">
        <v>72</v>
      </c>
      <c r="AY659" s="1" t="s">
        <v>72</v>
      </c>
      <c r="AZ659" s="1" t="s">
        <v>72</v>
      </c>
      <c r="BA659" s="1" t="s">
        <v>72</v>
      </c>
      <c r="BB659" s="1" t="s">
        <v>160</v>
      </c>
      <c r="BC659" s="16"/>
    </row>
    <row r="660" spans="1:55" ht="18.600000000000001" customHeight="1">
      <c r="A660" s="1">
        <v>230106</v>
      </c>
      <c r="B660" s="1">
        <v>230106</v>
      </c>
      <c r="C660" s="1" t="s">
        <v>71</v>
      </c>
      <c r="D660" s="3">
        <v>45028</v>
      </c>
      <c r="E660" s="1" t="s">
        <v>1896</v>
      </c>
      <c r="F660" s="1" t="s">
        <v>4076</v>
      </c>
      <c r="G660" s="1" t="s">
        <v>75</v>
      </c>
      <c r="H660" s="1" t="s">
        <v>170</v>
      </c>
      <c r="I660" s="1" t="s">
        <v>473</v>
      </c>
      <c r="J660" s="1" t="s">
        <v>172</v>
      </c>
      <c r="K660" s="1" t="s">
        <v>78</v>
      </c>
      <c r="L660" s="8" t="s">
        <v>1927</v>
      </c>
      <c r="M660" s="8" t="s">
        <v>1927</v>
      </c>
      <c r="N660" s="1" t="s">
        <v>4077</v>
      </c>
      <c r="O660" s="75" t="s">
        <v>72</v>
      </c>
      <c r="P660" s="1" t="s">
        <v>813</v>
      </c>
      <c r="Q660" s="1" t="s">
        <v>813</v>
      </c>
      <c r="R660" s="1" t="s">
        <v>9057</v>
      </c>
      <c r="S660" s="1" t="s">
        <v>152</v>
      </c>
      <c r="T660" s="1" t="s">
        <v>1370</v>
      </c>
      <c r="U660" s="1" t="s">
        <v>153</v>
      </c>
      <c r="V660" s="1" t="s">
        <v>164</v>
      </c>
      <c r="W660" s="1" t="s">
        <v>126</v>
      </c>
      <c r="X660" s="1">
        <v>38</v>
      </c>
      <c r="Y660" s="1" t="s">
        <v>88</v>
      </c>
      <c r="Z660" s="1">
        <v>4.3</v>
      </c>
      <c r="AA660" s="1" t="s">
        <v>2344</v>
      </c>
      <c r="AB660" s="1" t="s">
        <v>90</v>
      </c>
      <c r="AC660" s="1" t="s">
        <v>91</v>
      </c>
      <c r="AD660" s="1" t="s">
        <v>216</v>
      </c>
      <c r="AE660" s="1" t="s">
        <v>72</v>
      </c>
      <c r="AF660" s="1" t="s">
        <v>72</v>
      </c>
      <c r="AG660" s="1" t="s">
        <v>72</v>
      </c>
      <c r="AH660" s="1" t="s">
        <v>72</v>
      </c>
      <c r="AI660" s="1" t="s">
        <v>72</v>
      </c>
      <c r="AJ660" s="1" t="s">
        <v>4078</v>
      </c>
      <c r="AK660" s="1" t="s">
        <v>72</v>
      </c>
      <c r="AL660" s="1" t="s">
        <v>72</v>
      </c>
      <c r="AM660" s="1" t="s">
        <v>72</v>
      </c>
      <c r="AN660" s="3">
        <v>45028</v>
      </c>
      <c r="AO660" s="1" t="s">
        <v>4079</v>
      </c>
      <c r="AP660" s="1" t="s">
        <v>4079</v>
      </c>
      <c r="AQ660" s="1" t="s">
        <v>72</v>
      </c>
      <c r="AR660" s="1" t="s">
        <v>72</v>
      </c>
      <c r="AS660" s="1" t="s">
        <v>72</v>
      </c>
      <c r="AT660" s="1" t="s">
        <v>72</v>
      </c>
      <c r="AU660" s="1" t="s">
        <v>72</v>
      </c>
      <c r="AV660" s="1" t="s">
        <v>88</v>
      </c>
      <c r="AW660" s="1" t="s">
        <v>72</v>
      </c>
      <c r="AX660" s="1" t="s">
        <v>72</v>
      </c>
      <c r="AY660" s="1" t="s">
        <v>72</v>
      </c>
      <c r="AZ660" s="38" t="s">
        <v>4080</v>
      </c>
      <c r="BA660" s="1" t="s">
        <v>72</v>
      </c>
      <c r="BB660" s="1" t="s">
        <v>160</v>
      </c>
      <c r="BC660" s="16"/>
    </row>
    <row r="661" spans="1:55" ht="18.600000000000001" customHeight="1">
      <c r="A661" s="1" t="s">
        <v>4081</v>
      </c>
      <c r="B661" s="1">
        <v>230107</v>
      </c>
      <c r="C661" s="1" t="s">
        <v>71</v>
      </c>
      <c r="D661" s="3">
        <v>45028</v>
      </c>
      <c r="E661" s="1" t="s">
        <v>1896</v>
      </c>
      <c r="F661" s="1" t="s">
        <v>4082</v>
      </c>
      <c r="G661" s="1" t="s">
        <v>75</v>
      </c>
      <c r="H661" s="1" t="s">
        <v>3624</v>
      </c>
      <c r="I661" s="1" t="s">
        <v>77</v>
      </c>
      <c r="J661" s="1" t="s">
        <v>78</v>
      </c>
      <c r="K661" s="1" t="s">
        <v>78</v>
      </c>
      <c r="L661" s="21" t="s">
        <v>1898</v>
      </c>
      <c r="M661" s="21" t="s">
        <v>1898</v>
      </c>
      <c r="N661" s="34" t="s">
        <v>72</v>
      </c>
      <c r="O661" s="25" t="s">
        <v>4083</v>
      </c>
      <c r="P661" s="1" t="s">
        <v>778</v>
      </c>
      <c r="Q661" s="1" t="s">
        <v>779</v>
      </c>
      <c r="R661" s="1" t="s">
        <v>9036</v>
      </c>
      <c r="S661" s="1" t="s">
        <v>152</v>
      </c>
      <c r="T661" s="1" t="s">
        <v>1370</v>
      </c>
      <c r="U661" s="1" t="s">
        <v>153</v>
      </c>
      <c r="V661" s="1" t="s">
        <v>164</v>
      </c>
      <c r="W661" s="1" t="s">
        <v>126</v>
      </c>
      <c r="X661" s="1">
        <v>55</v>
      </c>
      <c r="Y661" s="1" t="s">
        <v>88</v>
      </c>
      <c r="Z661" s="1">
        <v>5.8</v>
      </c>
      <c r="AA661" s="1" t="s">
        <v>2344</v>
      </c>
      <c r="AB661" s="1" t="s">
        <v>90</v>
      </c>
      <c r="AC661" s="1" t="s">
        <v>91</v>
      </c>
      <c r="AD661" s="1" t="s">
        <v>92</v>
      </c>
      <c r="AE661" s="1" t="s">
        <v>72</v>
      </c>
      <c r="AF661" s="1" t="s">
        <v>229</v>
      </c>
      <c r="AG661" s="1" t="s">
        <v>72</v>
      </c>
      <c r="AH661" s="1" t="s">
        <v>796</v>
      </c>
      <c r="AI661" s="1" t="s">
        <v>72</v>
      </c>
      <c r="AJ661" s="1" t="s">
        <v>72</v>
      </c>
      <c r="AK661" s="1" t="s">
        <v>72</v>
      </c>
      <c r="AL661" s="1" t="s">
        <v>72</v>
      </c>
      <c r="AM661" s="1" t="s">
        <v>72</v>
      </c>
      <c r="AN661" s="3">
        <v>45028</v>
      </c>
      <c r="AO661" s="1" t="s">
        <v>4084</v>
      </c>
      <c r="AP661" s="1" t="s">
        <v>4084</v>
      </c>
      <c r="AQ661" s="1" t="s">
        <v>1794</v>
      </c>
      <c r="AR661" s="25">
        <v>14</v>
      </c>
      <c r="AS661" s="1" t="s">
        <v>3229</v>
      </c>
      <c r="AT661" s="1" t="s">
        <v>75</v>
      </c>
      <c r="AU661" s="1" t="s">
        <v>75</v>
      </c>
      <c r="AV661" s="1" t="s">
        <v>88</v>
      </c>
      <c r="AW661" s="1" t="s">
        <v>96</v>
      </c>
      <c r="AX661" s="1" t="s">
        <v>72</v>
      </c>
      <c r="AY661" s="1" t="s">
        <v>3932</v>
      </c>
      <c r="AZ661" s="1" t="s">
        <v>4085</v>
      </c>
      <c r="BA661" s="1">
        <v>49</v>
      </c>
      <c r="BB661" s="1" t="s">
        <v>3796</v>
      </c>
      <c r="BC661" s="16"/>
    </row>
    <row r="662" spans="1:55" ht="18.600000000000001" customHeight="1">
      <c r="A662" s="1" t="s">
        <v>4086</v>
      </c>
      <c r="B662" s="1">
        <v>230108</v>
      </c>
      <c r="C662" s="1" t="s">
        <v>497</v>
      </c>
      <c r="D662" s="3">
        <v>45028</v>
      </c>
      <c r="E662" s="1" t="s">
        <v>1896</v>
      </c>
      <c r="F662" s="1" t="s">
        <v>4087</v>
      </c>
      <c r="G662" s="1" t="s">
        <v>75</v>
      </c>
      <c r="H662" s="1" t="s">
        <v>4088</v>
      </c>
      <c r="I662" s="1" t="s">
        <v>497</v>
      </c>
      <c r="J662" s="1" t="s">
        <v>78</v>
      </c>
      <c r="K662" s="1" t="s">
        <v>78</v>
      </c>
      <c r="L662" s="1" t="s">
        <v>1898</v>
      </c>
      <c r="M662" s="21" t="s">
        <v>1898</v>
      </c>
      <c r="N662" s="34" t="s">
        <v>72</v>
      </c>
      <c r="O662" s="25" t="s">
        <v>4089</v>
      </c>
      <c r="P662" s="1" t="s">
        <v>83</v>
      </c>
      <c r="Q662" s="1" t="s">
        <v>123</v>
      </c>
      <c r="R662" s="1" t="s">
        <v>9043</v>
      </c>
      <c r="S662" s="1" t="s">
        <v>84</v>
      </c>
      <c r="T662" s="1" t="s">
        <v>72</v>
      </c>
      <c r="U662" s="1" t="s">
        <v>214</v>
      </c>
      <c r="V662" s="1" t="s">
        <v>382</v>
      </c>
      <c r="W662" s="1" t="s">
        <v>126</v>
      </c>
      <c r="X662" s="1">
        <v>70</v>
      </c>
      <c r="Y662" s="1" t="s">
        <v>88</v>
      </c>
      <c r="Z662" s="1">
        <v>6.2</v>
      </c>
      <c r="AA662" s="1" t="s">
        <v>414</v>
      </c>
      <c r="AB662" s="1" t="s">
        <v>90</v>
      </c>
      <c r="AC662" s="1" t="s">
        <v>91</v>
      </c>
      <c r="AD662" s="1" t="s">
        <v>92</v>
      </c>
      <c r="AE662" s="1" t="s">
        <v>72</v>
      </c>
      <c r="AF662" s="1" t="s">
        <v>217</v>
      </c>
      <c r="AG662" s="1">
        <v>2</v>
      </c>
      <c r="AH662" s="1" t="s">
        <v>519</v>
      </c>
      <c r="AI662" s="1" t="s">
        <v>72</v>
      </c>
      <c r="AJ662" s="1" t="s">
        <v>72</v>
      </c>
      <c r="AK662" s="1" t="s">
        <v>3444</v>
      </c>
      <c r="AL662" s="1" t="s">
        <v>72</v>
      </c>
      <c r="AM662" s="1" t="s">
        <v>72</v>
      </c>
      <c r="AN662" s="3">
        <v>45029</v>
      </c>
      <c r="AO662" s="1" t="s">
        <v>683</v>
      </c>
      <c r="AP662" s="1" t="s">
        <v>683</v>
      </c>
      <c r="AQ662" s="1" t="s">
        <v>1675</v>
      </c>
      <c r="AR662" s="25">
        <v>14</v>
      </c>
      <c r="AS662" s="1" t="s">
        <v>3446</v>
      </c>
      <c r="AT662" s="1" t="s">
        <v>75</v>
      </c>
      <c r="AU662" s="1" t="s">
        <v>75</v>
      </c>
      <c r="AV662" s="1" t="s">
        <v>88</v>
      </c>
      <c r="AW662" s="1" t="s">
        <v>96</v>
      </c>
      <c r="AX662" s="1" t="s">
        <v>72</v>
      </c>
      <c r="AY662" s="1" t="s">
        <v>3962</v>
      </c>
      <c r="AZ662" s="1" t="s">
        <v>4090</v>
      </c>
      <c r="BA662" s="1">
        <v>57</v>
      </c>
      <c r="BB662" s="21" t="s">
        <v>100</v>
      </c>
      <c r="BC662" s="16"/>
    </row>
    <row r="663" spans="1:55" ht="18.600000000000001" customHeight="1">
      <c r="A663" s="1" t="s">
        <v>4091</v>
      </c>
      <c r="B663" s="1">
        <v>230109</v>
      </c>
      <c r="C663" s="1" t="s">
        <v>71</v>
      </c>
      <c r="D663" s="3">
        <v>45029</v>
      </c>
      <c r="E663" s="1" t="s">
        <v>1896</v>
      </c>
      <c r="F663" s="1" t="s">
        <v>4092</v>
      </c>
      <c r="G663" s="1" t="s">
        <v>75</v>
      </c>
      <c r="H663" s="1" t="s">
        <v>3624</v>
      </c>
      <c r="I663" s="1" t="s">
        <v>77</v>
      </c>
      <c r="J663" s="1" t="s">
        <v>78</v>
      </c>
      <c r="K663" s="1" t="s">
        <v>78</v>
      </c>
      <c r="L663" s="1" t="s">
        <v>1898</v>
      </c>
      <c r="M663" s="21" t="s">
        <v>1898</v>
      </c>
      <c r="N663" s="34" t="s">
        <v>72</v>
      </c>
      <c r="O663" s="25" t="s">
        <v>4093</v>
      </c>
      <c r="P663" s="1" t="s">
        <v>2143</v>
      </c>
      <c r="Q663" s="1" t="s">
        <v>1868</v>
      </c>
      <c r="R663" s="1" t="s">
        <v>9079</v>
      </c>
      <c r="S663" s="1" t="s">
        <v>152</v>
      </c>
      <c r="T663" s="1" t="s">
        <v>4094</v>
      </c>
      <c r="U663" s="1" t="s">
        <v>153</v>
      </c>
      <c r="V663" s="1" t="s">
        <v>153</v>
      </c>
      <c r="W663" s="1" t="s">
        <v>126</v>
      </c>
      <c r="X663" s="1">
        <v>59</v>
      </c>
      <c r="Y663" s="1" t="s">
        <v>88</v>
      </c>
      <c r="Z663" s="1">
        <v>5.0999999999999996</v>
      </c>
      <c r="AA663" s="1" t="s">
        <v>299</v>
      </c>
      <c r="AB663" s="1" t="s">
        <v>90</v>
      </c>
      <c r="AC663" s="1" t="s">
        <v>91</v>
      </c>
      <c r="AD663" s="1" t="s">
        <v>92</v>
      </c>
      <c r="AE663" s="1" t="s">
        <v>72</v>
      </c>
      <c r="AF663" s="1" t="s">
        <v>72</v>
      </c>
      <c r="AG663" s="1" t="s">
        <v>72</v>
      </c>
      <c r="AH663" s="1" t="s">
        <v>72</v>
      </c>
      <c r="AI663" s="1">
        <v>6</v>
      </c>
      <c r="AJ663" s="1" t="s">
        <v>3971</v>
      </c>
      <c r="AK663" s="1" t="s">
        <v>72</v>
      </c>
      <c r="AL663" s="1" t="s">
        <v>72</v>
      </c>
      <c r="AM663" s="1" t="s">
        <v>72</v>
      </c>
      <c r="AN663" s="3">
        <v>45029</v>
      </c>
      <c r="AO663" s="1" t="s">
        <v>4095</v>
      </c>
      <c r="AP663" s="1" t="s">
        <v>4095</v>
      </c>
      <c r="AQ663" s="1" t="s">
        <v>1794</v>
      </c>
      <c r="AR663" s="25">
        <v>14</v>
      </c>
      <c r="AS663" s="1" t="s">
        <v>2694</v>
      </c>
      <c r="AT663" s="1" t="s">
        <v>75</v>
      </c>
      <c r="AU663" s="1" t="s">
        <v>75</v>
      </c>
      <c r="AV663" s="1" t="s">
        <v>88</v>
      </c>
      <c r="AW663" s="1" t="s">
        <v>96</v>
      </c>
      <c r="AX663" s="1" t="s">
        <v>72</v>
      </c>
      <c r="AY663" s="1" t="s">
        <v>3932</v>
      </c>
      <c r="AZ663" s="1" t="s">
        <v>4096</v>
      </c>
      <c r="BA663" s="1">
        <v>49</v>
      </c>
      <c r="BB663" s="21" t="s">
        <v>100</v>
      </c>
      <c r="BC663" s="16"/>
    </row>
    <row r="664" spans="1:55" ht="18.600000000000001" customHeight="1">
      <c r="A664" s="1" t="s">
        <v>4097</v>
      </c>
      <c r="B664" s="1">
        <v>230110</v>
      </c>
      <c r="C664" s="1" t="s">
        <v>71</v>
      </c>
      <c r="D664" s="3">
        <v>45029</v>
      </c>
      <c r="E664" s="1" t="s">
        <v>2302</v>
      </c>
      <c r="F664" s="1" t="s">
        <v>4098</v>
      </c>
      <c r="G664" s="1" t="s">
        <v>75</v>
      </c>
      <c r="H664" s="1" t="s">
        <v>2172</v>
      </c>
      <c r="I664" s="1" t="s">
        <v>77</v>
      </c>
      <c r="J664" s="1" t="s">
        <v>78</v>
      </c>
      <c r="K664" s="1" t="s">
        <v>78</v>
      </c>
      <c r="L664" s="1" t="s">
        <v>139</v>
      </c>
      <c r="M664" s="21" t="s">
        <v>1898</v>
      </c>
      <c r="N664" s="34" t="s">
        <v>72</v>
      </c>
      <c r="O664" s="25" t="s">
        <v>4099</v>
      </c>
      <c r="P664" s="1" t="s">
        <v>2307</v>
      </c>
      <c r="Q664" s="1" t="s">
        <v>2307</v>
      </c>
      <c r="R664" s="1" t="s">
        <v>2363</v>
      </c>
      <c r="S664" s="1" t="s">
        <v>84</v>
      </c>
      <c r="T664" s="1" t="s">
        <v>72</v>
      </c>
      <c r="U664" s="1" t="s">
        <v>140</v>
      </c>
      <c r="V664" s="1" t="s">
        <v>140</v>
      </c>
      <c r="W664" s="1" t="s">
        <v>87</v>
      </c>
      <c r="X664" s="1">
        <v>36</v>
      </c>
      <c r="Y664" s="1" t="s">
        <v>88</v>
      </c>
      <c r="Z664" s="1">
        <v>4.9000000000000004</v>
      </c>
      <c r="AA664" s="1" t="s">
        <v>299</v>
      </c>
      <c r="AB664" s="1" t="s">
        <v>90</v>
      </c>
      <c r="AC664" s="1" t="s">
        <v>91</v>
      </c>
      <c r="AD664" s="1" t="s">
        <v>92</v>
      </c>
      <c r="AE664" s="1" t="s">
        <v>72</v>
      </c>
      <c r="AF664" s="1" t="s">
        <v>254</v>
      </c>
      <c r="AG664" s="1">
        <v>1</v>
      </c>
      <c r="AH664" s="21" t="s">
        <v>3692</v>
      </c>
      <c r="AI664" s="1" t="s">
        <v>72</v>
      </c>
      <c r="AJ664" s="1" t="s">
        <v>72</v>
      </c>
      <c r="AK664" s="1" t="s">
        <v>220</v>
      </c>
      <c r="AL664" s="1" t="s">
        <v>72</v>
      </c>
      <c r="AM664" s="1" t="s">
        <v>72</v>
      </c>
      <c r="AN664" s="3">
        <v>45029</v>
      </c>
      <c r="AO664" s="1" t="s">
        <v>4100</v>
      </c>
      <c r="AP664" s="1" t="s">
        <v>4100</v>
      </c>
      <c r="AQ664" s="1" t="s">
        <v>1794</v>
      </c>
      <c r="AR664" s="25">
        <v>14</v>
      </c>
      <c r="AS664" s="1" t="s">
        <v>2694</v>
      </c>
      <c r="AT664" s="1" t="s">
        <v>75</v>
      </c>
      <c r="AU664" s="1" t="s">
        <v>75</v>
      </c>
      <c r="AV664" s="1" t="s">
        <v>88</v>
      </c>
      <c r="AW664" s="1" t="s">
        <v>96</v>
      </c>
      <c r="AX664" s="1" t="s">
        <v>72</v>
      </c>
      <c r="AY664" s="1" t="s">
        <v>3962</v>
      </c>
      <c r="AZ664" s="1" t="s">
        <v>3986</v>
      </c>
      <c r="BA664" s="1">
        <v>19</v>
      </c>
      <c r="BB664" s="21" t="s">
        <v>100</v>
      </c>
      <c r="BC664" s="16"/>
    </row>
    <row r="665" spans="1:55" ht="18.600000000000001" customHeight="1">
      <c r="A665" s="1" t="s">
        <v>4101</v>
      </c>
      <c r="B665" s="1">
        <v>230111</v>
      </c>
      <c r="C665" s="1" t="s">
        <v>497</v>
      </c>
      <c r="D665" s="3">
        <v>45029</v>
      </c>
      <c r="E665" s="1" t="s">
        <v>1896</v>
      </c>
      <c r="F665" s="1" t="s">
        <v>4102</v>
      </c>
      <c r="G665" s="1" t="s">
        <v>75</v>
      </c>
      <c r="H665" s="1" t="s">
        <v>4088</v>
      </c>
      <c r="I665" s="1" t="s">
        <v>497</v>
      </c>
      <c r="J665" s="1" t="s">
        <v>78</v>
      </c>
      <c r="K665" s="1" t="s">
        <v>78</v>
      </c>
      <c r="L665" s="1" t="s">
        <v>1898</v>
      </c>
      <c r="M665" s="21" t="s">
        <v>1898</v>
      </c>
      <c r="N665" s="34" t="s">
        <v>72</v>
      </c>
      <c r="O665" s="25" t="s">
        <v>4103</v>
      </c>
      <c r="P665" s="1" t="s">
        <v>778</v>
      </c>
      <c r="Q665" s="1" t="s">
        <v>779</v>
      </c>
      <c r="R665" s="1" t="s">
        <v>9036</v>
      </c>
      <c r="S665" s="1" t="s">
        <v>84</v>
      </c>
      <c r="T665" s="1" t="s">
        <v>72</v>
      </c>
      <c r="U665" s="1" t="s">
        <v>140</v>
      </c>
      <c r="V665" s="1" t="s">
        <v>141</v>
      </c>
      <c r="W665" s="1" t="s">
        <v>126</v>
      </c>
      <c r="X665" s="1">
        <v>47</v>
      </c>
      <c r="Y665" s="1" t="s">
        <v>88</v>
      </c>
      <c r="Z665" s="1">
        <v>4.8</v>
      </c>
      <c r="AA665" s="1" t="s">
        <v>2344</v>
      </c>
      <c r="AB665" s="1" t="s">
        <v>90</v>
      </c>
      <c r="AC665" s="1" t="s">
        <v>91</v>
      </c>
      <c r="AD665" s="1" t="s">
        <v>92</v>
      </c>
      <c r="AE665" s="1" t="s">
        <v>72</v>
      </c>
      <c r="AF665" s="1" t="s">
        <v>254</v>
      </c>
      <c r="AG665" s="1" t="s">
        <v>72</v>
      </c>
      <c r="AH665" s="1" t="s">
        <v>1235</v>
      </c>
      <c r="AI665" s="1" t="s">
        <v>72</v>
      </c>
      <c r="AJ665" s="1" t="s">
        <v>72</v>
      </c>
      <c r="AK665" s="1" t="s">
        <v>72</v>
      </c>
      <c r="AL665" s="1" t="s">
        <v>72</v>
      </c>
      <c r="AM665" s="1" t="s">
        <v>72</v>
      </c>
      <c r="AN665" s="3">
        <v>45029</v>
      </c>
      <c r="AO665" s="1" t="s">
        <v>4104</v>
      </c>
      <c r="AP665" s="1" t="s">
        <v>4104</v>
      </c>
      <c r="AQ665" s="1" t="s">
        <v>1675</v>
      </c>
      <c r="AR665" s="25">
        <v>14</v>
      </c>
      <c r="AS665" s="1" t="s">
        <v>2294</v>
      </c>
      <c r="AT665" s="1" t="s">
        <v>75</v>
      </c>
      <c r="AU665" s="1" t="s">
        <v>75</v>
      </c>
      <c r="AV665" s="1" t="s">
        <v>88</v>
      </c>
      <c r="AW665" s="1" t="s">
        <v>96</v>
      </c>
      <c r="AX665" s="1" t="s">
        <v>72</v>
      </c>
      <c r="AY665" s="1" t="s">
        <v>3962</v>
      </c>
      <c r="AZ665" s="1" t="s">
        <v>4090</v>
      </c>
      <c r="BA665" s="1">
        <v>49</v>
      </c>
      <c r="BB665" s="21" t="s">
        <v>100</v>
      </c>
      <c r="BC665" s="16"/>
    </row>
    <row r="666" spans="1:55" ht="18.600000000000001" customHeight="1">
      <c r="A666" s="1" t="s">
        <v>4105</v>
      </c>
      <c r="B666" s="1">
        <v>230112</v>
      </c>
      <c r="C666" s="1" t="s">
        <v>497</v>
      </c>
      <c r="D666" s="3">
        <v>45031</v>
      </c>
      <c r="E666" s="1" t="s">
        <v>1896</v>
      </c>
      <c r="F666" s="1" t="s">
        <v>4106</v>
      </c>
      <c r="G666" s="1" t="s">
        <v>75</v>
      </c>
      <c r="H666" s="1" t="s">
        <v>4088</v>
      </c>
      <c r="I666" s="1" t="s">
        <v>497</v>
      </c>
      <c r="J666" s="1" t="s">
        <v>78</v>
      </c>
      <c r="K666" s="1" t="s">
        <v>78</v>
      </c>
      <c r="L666" s="1" t="s">
        <v>1898</v>
      </c>
      <c r="M666" s="21" t="s">
        <v>1898</v>
      </c>
      <c r="N666" s="34" t="s">
        <v>72</v>
      </c>
      <c r="O666" s="25" t="s">
        <v>4107</v>
      </c>
      <c r="P666" s="1" t="s">
        <v>83</v>
      </c>
      <c r="Q666" s="1" t="s">
        <v>4108</v>
      </c>
      <c r="R666" s="1" t="s">
        <v>9043</v>
      </c>
      <c r="S666" s="1" t="s">
        <v>84</v>
      </c>
      <c r="T666" s="1" t="s">
        <v>72</v>
      </c>
      <c r="U666" s="1" t="s">
        <v>140</v>
      </c>
      <c r="V666" s="1" t="s">
        <v>181</v>
      </c>
      <c r="W666" s="1" t="s">
        <v>126</v>
      </c>
      <c r="X666" s="1">
        <v>60</v>
      </c>
      <c r="Y666" s="1" t="s">
        <v>88</v>
      </c>
      <c r="Z666" s="1">
        <v>5.0999999999999996</v>
      </c>
      <c r="AA666" s="1" t="s">
        <v>299</v>
      </c>
      <c r="AB666" s="1" t="s">
        <v>90</v>
      </c>
      <c r="AC666" s="1" t="s">
        <v>91</v>
      </c>
      <c r="AD666" s="1" t="s">
        <v>92</v>
      </c>
      <c r="AE666" s="1" t="s">
        <v>72</v>
      </c>
      <c r="AF666" s="1" t="s">
        <v>254</v>
      </c>
      <c r="AG666" s="1">
        <v>2</v>
      </c>
      <c r="AH666" s="1" t="s">
        <v>255</v>
      </c>
      <c r="AI666" s="1" t="s">
        <v>72</v>
      </c>
      <c r="AJ666" s="1" t="s">
        <v>72</v>
      </c>
      <c r="AK666" s="1" t="s">
        <v>72</v>
      </c>
      <c r="AL666" s="1" t="s">
        <v>72</v>
      </c>
      <c r="AM666" s="1" t="s">
        <v>72</v>
      </c>
      <c r="AN666" s="3">
        <v>45031</v>
      </c>
      <c r="AO666" s="1" t="s">
        <v>1689</v>
      </c>
      <c r="AP666" s="1" t="s">
        <v>1689</v>
      </c>
      <c r="AQ666" s="1" t="s">
        <v>1675</v>
      </c>
      <c r="AR666" s="25">
        <v>14</v>
      </c>
      <c r="AS666" s="1" t="s">
        <v>95</v>
      </c>
      <c r="AT666" s="1" t="s">
        <v>75</v>
      </c>
      <c r="AU666" s="1" t="s">
        <v>75</v>
      </c>
      <c r="AV666" s="1" t="s">
        <v>88</v>
      </c>
      <c r="AW666" s="1" t="s">
        <v>96</v>
      </c>
      <c r="AX666" s="1" t="s">
        <v>72</v>
      </c>
      <c r="AY666" s="1" t="s">
        <v>3962</v>
      </c>
      <c r="AZ666" s="1" t="s">
        <v>4090</v>
      </c>
      <c r="BA666" s="1">
        <v>57</v>
      </c>
      <c r="BB666" s="21" t="s">
        <v>100</v>
      </c>
      <c r="BC666" s="16"/>
    </row>
    <row r="667" spans="1:55" ht="18.600000000000001" customHeight="1">
      <c r="A667" s="1" t="s">
        <v>4109</v>
      </c>
      <c r="B667" s="1">
        <v>230113</v>
      </c>
      <c r="C667" s="1" t="s">
        <v>71</v>
      </c>
      <c r="D667" s="3">
        <v>45033</v>
      </c>
      <c r="E667" s="1" t="s">
        <v>2302</v>
      </c>
      <c r="F667" s="1" t="s">
        <v>4110</v>
      </c>
      <c r="G667" s="1" t="s">
        <v>75</v>
      </c>
      <c r="H667" s="1" t="s">
        <v>4111</v>
      </c>
      <c r="I667" s="1" t="s">
        <v>77</v>
      </c>
      <c r="J667" s="1" t="s">
        <v>78</v>
      </c>
      <c r="K667" s="1" t="s">
        <v>172</v>
      </c>
      <c r="L667" s="1" t="s">
        <v>139</v>
      </c>
      <c r="M667" s="21" t="s">
        <v>1898</v>
      </c>
      <c r="N667" s="1" t="s">
        <v>4112</v>
      </c>
      <c r="O667" s="25" t="s">
        <v>4113</v>
      </c>
      <c r="P667" s="1" t="s">
        <v>2307</v>
      </c>
      <c r="Q667" s="1" t="s">
        <v>2307</v>
      </c>
      <c r="R667" s="1" t="s">
        <v>2363</v>
      </c>
      <c r="S667" s="1" t="s">
        <v>84</v>
      </c>
      <c r="T667" s="1" t="s">
        <v>72</v>
      </c>
      <c r="U667" s="1" t="s">
        <v>656</v>
      </c>
      <c r="V667" s="1" t="s">
        <v>656</v>
      </c>
      <c r="W667" s="1" t="s">
        <v>87</v>
      </c>
      <c r="X667" s="1">
        <v>57</v>
      </c>
      <c r="Y667" s="1" t="s">
        <v>88</v>
      </c>
      <c r="Z667" s="1">
        <v>4.9000000000000004</v>
      </c>
      <c r="AA667" s="1" t="s">
        <v>299</v>
      </c>
      <c r="AB667" s="1" t="s">
        <v>105</v>
      </c>
      <c r="AC667" s="1" t="s">
        <v>91</v>
      </c>
      <c r="AD667" s="1" t="s">
        <v>92</v>
      </c>
      <c r="AE667" s="1" t="s">
        <v>72</v>
      </c>
      <c r="AF667" s="1" t="s">
        <v>72</v>
      </c>
      <c r="AG667" s="1">
        <v>2</v>
      </c>
      <c r="AH667" s="1" t="s">
        <v>72</v>
      </c>
      <c r="AI667" s="1" t="s">
        <v>72</v>
      </c>
      <c r="AJ667" s="1" t="s">
        <v>72</v>
      </c>
      <c r="AK667" s="1" t="s">
        <v>220</v>
      </c>
      <c r="AL667" s="1" t="s">
        <v>72</v>
      </c>
      <c r="AM667" s="1" t="s">
        <v>72</v>
      </c>
      <c r="AN667" s="3">
        <v>45033</v>
      </c>
      <c r="AO667" s="1" t="s">
        <v>4114</v>
      </c>
      <c r="AP667" s="1" t="s">
        <v>4114</v>
      </c>
      <c r="AQ667" s="1" t="s">
        <v>1794</v>
      </c>
      <c r="AR667" s="25">
        <v>14</v>
      </c>
      <c r="AS667" s="1" t="s">
        <v>4063</v>
      </c>
      <c r="AT667" s="1" t="s">
        <v>88</v>
      </c>
      <c r="AU667" s="1" t="s">
        <v>88</v>
      </c>
      <c r="AV667" s="1" t="s">
        <v>88</v>
      </c>
      <c r="AW667" s="1" t="s">
        <v>96</v>
      </c>
      <c r="AX667" s="1" t="s">
        <v>72</v>
      </c>
      <c r="AY667" s="1" t="s">
        <v>3985</v>
      </c>
      <c r="AZ667" s="1" t="s">
        <v>3986</v>
      </c>
      <c r="BA667" s="1">
        <v>18</v>
      </c>
      <c r="BB667" s="21" t="s">
        <v>100</v>
      </c>
      <c r="BC667" s="16"/>
    </row>
    <row r="668" spans="1:55" ht="18.600000000000001" customHeight="1">
      <c r="A668" s="1" t="s">
        <v>4115</v>
      </c>
      <c r="B668" s="1">
        <v>230114</v>
      </c>
      <c r="C668" s="1" t="s">
        <v>71</v>
      </c>
      <c r="D668" s="3">
        <v>45033</v>
      </c>
      <c r="E668" s="1" t="s">
        <v>1896</v>
      </c>
      <c r="F668" s="1" t="s">
        <v>4116</v>
      </c>
      <c r="G668" s="1" t="s">
        <v>75</v>
      </c>
      <c r="H668" s="1" t="s">
        <v>3624</v>
      </c>
      <c r="I668" s="1" t="s">
        <v>77</v>
      </c>
      <c r="J668" s="1" t="s">
        <v>78</v>
      </c>
      <c r="K668" s="1" t="s">
        <v>78</v>
      </c>
      <c r="L668" s="1" t="s">
        <v>1898</v>
      </c>
      <c r="M668" s="21" t="s">
        <v>1927</v>
      </c>
      <c r="N668" s="34" t="s">
        <v>72</v>
      </c>
      <c r="O668" s="25" t="s">
        <v>4117</v>
      </c>
      <c r="P668" s="1" t="s">
        <v>2143</v>
      </c>
      <c r="Q668" s="1" t="s">
        <v>1868</v>
      </c>
      <c r="R668" s="1" t="s">
        <v>9079</v>
      </c>
      <c r="S668" s="1" t="s">
        <v>152</v>
      </c>
      <c r="T668" s="1" t="s">
        <v>3507</v>
      </c>
      <c r="U668" s="1" t="s">
        <v>153</v>
      </c>
      <c r="V668" s="1" t="s">
        <v>154</v>
      </c>
      <c r="W668" s="1" t="s">
        <v>126</v>
      </c>
      <c r="X668" s="1">
        <v>52</v>
      </c>
      <c r="Y668" s="1" t="s">
        <v>88</v>
      </c>
      <c r="Z668" s="1">
        <v>5.4</v>
      </c>
      <c r="AA668" s="1" t="s">
        <v>954</v>
      </c>
      <c r="AB668" s="1" t="s">
        <v>90</v>
      </c>
      <c r="AC668" s="1" t="s">
        <v>91</v>
      </c>
      <c r="AD668" s="1" t="s">
        <v>92</v>
      </c>
      <c r="AE668" s="1" t="s">
        <v>72</v>
      </c>
      <c r="AF668" s="1" t="s">
        <v>72</v>
      </c>
      <c r="AG668" s="1" t="s">
        <v>72</v>
      </c>
      <c r="AH668" s="1" t="s">
        <v>72</v>
      </c>
      <c r="AI668" s="1" t="s">
        <v>72</v>
      </c>
      <c r="AJ668" s="1" t="s">
        <v>72</v>
      </c>
      <c r="AK668" s="1" t="s">
        <v>72</v>
      </c>
      <c r="AL668" s="1" t="s">
        <v>72</v>
      </c>
      <c r="AM668" s="1" t="s">
        <v>72</v>
      </c>
      <c r="AN668" s="3">
        <v>45033</v>
      </c>
      <c r="AO668" s="1" t="s">
        <v>4118</v>
      </c>
      <c r="AP668" s="1" t="s">
        <v>4118</v>
      </c>
      <c r="AQ668" s="1" t="s">
        <v>1794</v>
      </c>
      <c r="AR668" s="25">
        <v>14</v>
      </c>
      <c r="AS668" s="1" t="s">
        <v>3446</v>
      </c>
      <c r="AT668" s="1" t="s">
        <v>75</v>
      </c>
      <c r="AU668" s="1" t="s">
        <v>75</v>
      </c>
      <c r="AV668" s="1" t="s">
        <v>88</v>
      </c>
      <c r="AW668" s="1" t="s">
        <v>96</v>
      </c>
      <c r="AX668" s="1" t="s">
        <v>72</v>
      </c>
      <c r="AY668" s="1" t="s">
        <v>3962</v>
      </c>
      <c r="AZ668" s="1" t="s">
        <v>4119</v>
      </c>
      <c r="BA668" s="1">
        <v>57</v>
      </c>
      <c r="BB668" s="1" t="s">
        <v>160</v>
      </c>
      <c r="BC668" s="1" t="s">
        <v>707</v>
      </c>
    </row>
    <row r="669" spans="1:55" ht="18.600000000000001" customHeight="1">
      <c r="A669" s="1" t="s">
        <v>4120</v>
      </c>
      <c r="B669" s="1">
        <v>230115</v>
      </c>
      <c r="C669" s="1" t="s">
        <v>71</v>
      </c>
      <c r="D669" s="3">
        <v>45036</v>
      </c>
      <c r="E669" s="1" t="s">
        <v>2302</v>
      </c>
      <c r="F669" s="1" t="s">
        <v>4121</v>
      </c>
      <c r="G669" s="1" t="s">
        <v>75</v>
      </c>
      <c r="H669" s="1" t="s">
        <v>4111</v>
      </c>
      <c r="I669" s="1" t="s">
        <v>77</v>
      </c>
      <c r="J669" s="1" t="s">
        <v>78</v>
      </c>
      <c r="K669" s="1" t="s">
        <v>78</v>
      </c>
      <c r="L669" s="1" t="s">
        <v>1898</v>
      </c>
      <c r="M669" s="8" t="s">
        <v>1927</v>
      </c>
      <c r="N669" s="34" t="s">
        <v>72</v>
      </c>
      <c r="O669" s="8" t="s">
        <v>4122</v>
      </c>
      <c r="P669" s="1" t="s">
        <v>2307</v>
      </c>
      <c r="Q669" s="1" t="s">
        <v>2307</v>
      </c>
      <c r="R669" s="1" t="s">
        <v>2363</v>
      </c>
      <c r="S669" s="1" t="s">
        <v>84</v>
      </c>
      <c r="T669" s="1" t="s">
        <v>72</v>
      </c>
      <c r="U669" s="1" t="s">
        <v>656</v>
      </c>
      <c r="V669" s="1" t="s">
        <v>656</v>
      </c>
      <c r="W669" s="1" t="s">
        <v>87</v>
      </c>
      <c r="X669" s="1">
        <v>51</v>
      </c>
      <c r="Y669" s="1" t="s">
        <v>88</v>
      </c>
      <c r="Z669" s="1">
        <v>4.5</v>
      </c>
      <c r="AA669" s="1" t="s">
        <v>954</v>
      </c>
      <c r="AB669" s="1" t="s">
        <v>105</v>
      </c>
      <c r="AC669" s="1" t="s">
        <v>91</v>
      </c>
      <c r="AD669" s="1" t="s">
        <v>92</v>
      </c>
      <c r="AE669" s="1" t="s">
        <v>72</v>
      </c>
      <c r="AF669" s="1" t="s">
        <v>72</v>
      </c>
      <c r="AG669" s="1" t="s">
        <v>72</v>
      </c>
      <c r="AH669" s="1" t="s">
        <v>72</v>
      </c>
      <c r="AI669" s="1" t="s">
        <v>72</v>
      </c>
      <c r="AJ669" s="1" t="s">
        <v>72</v>
      </c>
      <c r="AK669" s="1" t="s">
        <v>72</v>
      </c>
      <c r="AL669" s="1" t="s">
        <v>72</v>
      </c>
      <c r="AM669" s="1" t="s">
        <v>72</v>
      </c>
      <c r="AN669" s="3">
        <v>45036</v>
      </c>
      <c r="AO669" s="1" t="s">
        <v>4123</v>
      </c>
      <c r="AP669" s="1" t="s">
        <v>4123</v>
      </c>
      <c r="AQ669" s="1" t="s">
        <v>1794</v>
      </c>
      <c r="AR669" s="25">
        <v>14</v>
      </c>
      <c r="AS669" s="1" t="s">
        <v>4063</v>
      </c>
      <c r="AT669" s="1" t="s">
        <v>88</v>
      </c>
      <c r="AU669" s="1" t="s">
        <v>88</v>
      </c>
      <c r="AV669" s="1" t="s">
        <v>88</v>
      </c>
      <c r="AW669" s="1" t="s">
        <v>96</v>
      </c>
      <c r="AX669" s="1" t="s">
        <v>72</v>
      </c>
      <c r="AY669" s="1" t="s">
        <v>3509</v>
      </c>
      <c r="AZ669" s="1" t="s">
        <v>4124</v>
      </c>
      <c r="BA669" s="1">
        <v>9</v>
      </c>
      <c r="BB669" s="21" t="s">
        <v>100</v>
      </c>
      <c r="BC669" s="16"/>
    </row>
    <row r="670" spans="1:55" ht="18.600000000000001" customHeight="1">
      <c r="A670" s="1" t="s">
        <v>4125</v>
      </c>
      <c r="B670" s="1">
        <v>230116</v>
      </c>
      <c r="C670" s="1" t="s">
        <v>71</v>
      </c>
      <c r="D670" s="3">
        <v>45036</v>
      </c>
      <c r="E670" s="1" t="s">
        <v>1896</v>
      </c>
      <c r="F670" s="1" t="s">
        <v>4126</v>
      </c>
      <c r="G670" s="1" t="s">
        <v>75</v>
      </c>
      <c r="H670" s="1" t="s">
        <v>3947</v>
      </c>
      <c r="I670" s="1" t="s">
        <v>77</v>
      </c>
      <c r="J670" s="1" t="s">
        <v>78</v>
      </c>
      <c r="K670" s="1" t="s">
        <v>172</v>
      </c>
      <c r="L670" s="1" t="s">
        <v>139</v>
      </c>
      <c r="M670" s="1" t="s">
        <v>1898</v>
      </c>
      <c r="N670" s="1" t="s">
        <v>2525</v>
      </c>
      <c r="O670" s="25" t="s">
        <v>4127</v>
      </c>
      <c r="P670" s="1" t="s">
        <v>813</v>
      </c>
      <c r="Q670" s="1" t="s">
        <v>813</v>
      </c>
      <c r="R670" s="1" t="s">
        <v>9057</v>
      </c>
      <c r="S670" s="1" t="s">
        <v>84</v>
      </c>
      <c r="T670" s="1" t="s">
        <v>72</v>
      </c>
      <c r="U670" s="1" t="s">
        <v>140</v>
      </c>
      <c r="V670" s="1" t="s">
        <v>181</v>
      </c>
      <c r="W670" s="1" t="s">
        <v>87</v>
      </c>
      <c r="X670" s="1">
        <v>58</v>
      </c>
      <c r="Y670" s="1" t="s">
        <v>88</v>
      </c>
      <c r="Z670" s="1">
        <v>4.3</v>
      </c>
      <c r="AA670" s="1" t="s">
        <v>2344</v>
      </c>
      <c r="AB670" s="1" t="s">
        <v>90</v>
      </c>
      <c r="AC670" s="1" t="s">
        <v>91</v>
      </c>
      <c r="AD670" s="1" t="s">
        <v>92</v>
      </c>
      <c r="AE670" s="1" t="s">
        <v>72</v>
      </c>
      <c r="AF670" s="1" t="s">
        <v>217</v>
      </c>
      <c r="AG670" s="1">
        <v>2</v>
      </c>
      <c r="AH670" s="25" t="s">
        <v>2254</v>
      </c>
      <c r="AI670" s="1" t="s">
        <v>72</v>
      </c>
      <c r="AJ670" s="1" t="s">
        <v>72</v>
      </c>
      <c r="AK670" s="1" t="s">
        <v>72</v>
      </c>
      <c r="AL670" s="1" t="s">
        <v>72</v>
      </c>
      <c r="AM670" s="1" t="s">
        <v>72</v>
      </c>
      <c r="AN670" s="3">
        <v>45036</v>
      </c>
      <c r="AO670" s="1" t="s">
        <v>4128</v>
      </c>
      <c r="AP670" s="1" t="s">
        <v>4128</v>
      </c>
      <c r="AQ670" s="1" t="s">
        <v>1794</v>
      </c>
      <c r="AR670" s="25">
        <v>14</v>
      </c>
      <c r="AS670" s="1" t="s">
        <v>4063</v>
      </c>
      <c r="AT670" s="1" t="s">
        <v>88</v>
      </c>
      <c r="AU670" s="1" t="s">
        <v>88</v>
      </c>
      <c r="AV670" s="1" t="s">
        <v>88</v>
      </c>
      <c r="AW670" s="1" t="s">
        <v>96</v>
      </c>
      <c r="AX670" s="1" t="s">
        <v>72</v>
      </c>
      <c r="AY670" s="1" t="s">
        <v>3985</v>
      </c>
      <c r="AZ670" s="1" t="s">
        <v>4016</v>
      </c>
      <c r="BA670" s="1">
        <v>30</v>
      </c>
      <c r="BB670" s="21" t="s">
        <v>100</v>
      </c>
      <c r="BC670" s="16"/>
    </row>
    <row r="671" spans="1:55" ht="18.600000000000001" customHeight="1">
      <c r="A671" s="1" t="s">
        <v>4129</v>
      </c>
      <c r="B671" s="1">
        <v>230117</v>
      </c>
      <c r="C671" s="1" t="s">
        <v>71</v>
      </c>
      <c r="D671" s="3">
        <v>45037</v>
      </c>
      <c r="E671" s="1" t="s">
        <v>2302</v>
      </c>
      <c r="F671" s="1" t="s">
        <v>4130</v>
      </c>
      <c r="G671" s="1" t="s">
        <v>75</v>
      </c>
      <c r="H671" s="1" t="s">
        <v>3947</v>
      </c>
      <c r="I671" s="1" t="s">
        <v>77</v>
      </c>
      <c r="J671" s="1" t="s">
        <v>78</v>
      </c>
      <c r="K671" s="1" t="s">
        <v>78</v>
      </c>
      <c r="L671" s="1" t="s">
        <v>139</v>
      </c>
      <c r="M671" s="1" t="s">
        <v>1898</v>
      </c>
      <c r="N671" s="1" t="s">
        <v>4131</v>
      </c>
      <c r="O671" s="25" t="s">
        <v>4132</v>
      </c>
      <c r="P671" s="1" t="s">
        <v>2307</v>
      </c>
      <c r="Q671" s="1" t="s">
        <v>2307</v>
      </c>
      <c r="R671" s="1" t="s">
        <v>2363</v>
      </c>
      <c r="S671" s="1" t="s">
        <v>84</v>
      </c>
      <c r="T671" s="1" t="s">
        <v>72</v>
      </c>
      <c r="U671" s="1" t="s">
        <v>140</v>
      </c>
      <c r="V671" s="1" t="s">
        <v>140</v>
      </c>
      <c r="W671" s="1" t="s">
        <v>87</v>
      </c>
      <c r="X671" s="1">
        <v>30</v>
      </c>
      <c r="Y671" s="1" t="s">
        <v>88</v>
      </c>
      <c r="Z671" s="1">
        <v>5.0999999999999996</v>
      </c>
      <c r="AA671" s="1" t="s">
        <v>299</v>
      </c>
      <c r="AB671" s="1" t="s">
        <v>90</v>
      </c>
      <c r="AC671" s="1" t="s">
        <v>91</v>
      </c>
      <c r="AD671" s="1" t="s">
        <v>92</v>
      </c>
      <c r="AE671" s="1" t="s">
        <v>72</v>
      </c>
      <c r="AF671" s="1" t="s">
        <v>229</v>
      </c>
      <c r="AG671" s="1">
        <v>1</v>
      </c>
      <c r="AH671" s="21" t="s">
        <v>4133</v>
      </c>
      <c r="AI671" s="1" t="s">
        <v>72</v>
      </c>
      <c r="AJ671" s="1" t="s">
        <v>72</v>
      </c>
      <c r="AK671" s="1" t="s">
        <v>220</v>
      </c>
      <c r="AL671" s="1" t="s">
        <v>72</v>
      </c>
      <c r="AM671" s="1" t="s">
        <v>72</v>
      </c>
      <c r="AN671" s="3">
        <v>45037</v>
      </c>
      <c r="AO671" s="1" t="s">
        <v>4134</v>
      </c>
      <c r="AP671" s="1" t="s">
        <v>4134</v>
      </c>
      <c r="AQ671" s="1" t="s">
        <v>1794</v>
      </c>
      <c r="AR671" s="25">
        <v>14</v>
      </c>
      <c r="AS671" s="1" t="s">
        <v>4135</v>
      </c>
      <c r="AT671" s="1" t="s">
        <v>88</v>
      </c>
      <c r="AU671" s="1" t="s">
        <v>88</v>
      </c>
      <c r="AV671" s="1" t="s">
        <v>88</v>
      </c>
      <c r="AW671" s="1" t="s">
        <v>96</v>
      </c>
      <c r="AX671" s="1" t="s">
        <v>72</v>
      </c>
      <c r="AY671" s="1" t="s">
        <v>3985</v>
      </c>
      <c r="AZ671" s="1" t="s">
        <v>4136</v>
      </c>
      <c r="BA671" s="1">
        <v>24</v>
      </c>
      <c r="BB671" s="21" t="s">
        <v>100</v>
      </c>
      <c r="BC671" s="16"/>
    </row>
    <row r="672" spans="1:55" ht="18.600000000000001" customHeight="1">
      <c r="A672" s="1" t="s">
        <v>4137</v>
      </c>
      <c r="B672" s="1">
        <v>230118</v>
      </c>
      <c r="C672" s="1" t="s">
        <v>497</v>
      </c>
      <c r="D672" s="3">
        <v>45037</v>
      </c>
      <c r="E672" s="1" t="s">
        <v>1896</v>
      </c>
      <c r="F672" s="1" t="s">
        <v>4138</v>
      </c>
      <c r="G672" s="1" t="s">
        <v>75</v>
      </c>
      <c r="H672" s="1" t="s">
        <v>4088</v>
      </c>
      <c r="I672" s="1" t="s">
        <v>497</v>
      </c>
      <c r="J672" s="1" t="s">
        <v>78</v>
      </c>
      <c r="K672" s="1" t="s">
        <v>78</v>
      </c>
      <c r="L672" s="1" t="s">
        <v>1898</v>
      </c>
      <c r="M672" s="1" t="s">
        <v>1898</v>
      </c>
      <c r="N672" s="34" t="s">
        <v>72</v>
      </c>
      <c r="O672" s="25" t="s">
        <v>4139</v>
      </c>
      <c r="P672" s="1" t="s">
        <v>83</v>
      </c>
      <c r="Q672" s="1" t="s">
        <v>4108</v>
      </c>
      <c r="R672" s="1" t="s">
        <v>9043</v>
      </c>
      <c r="S672" s="1" t="s">
        <v>84</v>
      </c>
      <c r="T672" s="1" t="s">
        <v>72</v>
      </c>
      <c r="U672" s="1" t="s">
        <v>4140</v>
      </c>
      <c r="V672" s="1" t="s">
        <v>4141</v>
      </c>
      <c r="W672" s="1" t="s">
        <v>126</v>
      </c>
      <c r="X672" s="1">
        <v>50</v>
      </c>
      <c r="Y672" s="1" t="s">
        <v>88</v>
      </c>
      <c r="Z672" s="1">
        <v>5.6</v>
      </c>
      <c r="AA672" s="1" t="s">
        <v>954</v>
      </c>
      <c r="AB672" s="1" t="s">
        <v>90</v>
      </c>
      <c r="AC672" s="1" t="s">
        <v>91</v>
      </c>
      <c r="AD672" s="1" t="s">
        <v>92</v>
      </c>
      <c r="AE672" s="1" t="s">
        <v>72</v>
      </c>
      <c r="AF672" s="1" t="s">
        <v>217</v>
      </c>
      <c r="AG672" s="1">
        <v>2</v>
      </c>
      <c r="AH672" s="1" t="s">
        <v>218</v>
      </c>
      <c r="AI672" s="1" t="s">
        <v>72</v>
      </c>
      <c r="AJ672" s="1" t="s">
        <v>72</v>
      </c>
      <c r="AK672" s="1" t="s">
        <v>72</v>
      </c>
      <c r="AL672" s="1" t="s">
        <v>72</v>
      </c>
      <c r="AM672" s="1" t="s">
        <v>72</v>
      </c>
      <c r="AN672" s="3">
        <v>45037</v>
      </c>
      <c r="AO672" s="1" t="s">
        <v>4142</v>
      </c>
      <c r="AP672" s="1" t="s">
        <v>4142</v>
      </c>
      <c r="AQ672" s="1" t="s">
        <v>1675</v>
      </c>
      <c r="AR672" s="25">
        <v>14</v>
      </c>
      <c r="AS672" s="1" t="s">
        <v>4063</v>
      </c>
      <c r="AT672" s="1" t="s">
        <v>75</v>
      </c>
      <c r="AU672" s="1" t="s">
        <v>75</v>
      </c>
      <c r="AV672" s="1" t="s">
        <v>88</v>
      </c>
      <c r="AW672" s="1" t="s">
        <v>96</v>
      </c>
      <c r="AX672" s="1" t="s">
        <v>72</v>
      </c>
      <c r="AY672" s="1" t="s">
        <v>3962</v>
      </c>
      <c r="AZ672" s="1" t="s">
        <v>4090</v>
      </c>
      <c r="BA672" s="1">
        <v>57</v>
      </c>
      <c r="BB672" s="21" t="s">
        <v>100</v>
      </c>
      <c r="BC672" s="16"/>
    </row>
    <row r="673" spans="1:55" ht="18.600000000000001" customHeight="1">
      <c r="A673" s="1" t="s">
        <v>4143</v>
      </c>
      <c r="B673" s="1">
        <v>230119</v>
      </c>
      <c r="C673" s="1" t="s">
        <v>71</v>
      </c>
      <c r="D673" s="3">
        <v>45040</v>
      </c>
      <c r="E673" s="1" t="s">
        <v>1896</v>
      </c>
      <c r="F673" s="1" t="s">
        <v>4144</v>
      </c>
      <c r="G673" s="1" t="s">
        <v>75</v>
      </c>
      <c r="H673" s="1" t="s">
        <v>3936</v>
      </c>
      <c r="I673" s="1" t="s">
        <v>77</v>
      </c>
      <c r="J673" s="1" t="s">
        <v>78</v>
      </c>
      <c r="K673" s="1" t="s">
        <v>78</v>
      </c>
      <c r="L673" s="1" t="s">
        <v>1898</v>
      </c>
      <c r="M673" s="1" t="s">
        <v>1898</v>
      </c>
      <c r="N673" s="34" t="s">
        <v>72</v>
      </c>
      <c r="O673" s="25" t="s">
        <v>4145</v>
      </c>
      <c r="P673" s="1" t="s">
        <v>813</v>
      </c>
      <c r="Q673" s="1" t="s">
        <v>813</v>
      </c>
      <c r="R673" s="1" t="s">
        <v>9057</v>
      </c>
      <c r="S673" s="1" t="s">
        <v>84</v>
      </c>
      <c r="T673" s="1" t="s">
        <v>72</v>
      </c>
      <c r="U673" s="1" t="s">
        <v>567</v>
      </c>
      <c r="V673" s="1" t="s">
        <v>4146</v>
      </c>
      <c r="W673" s="1" t="s">
        <v>126</v>
      </c>
      <c r="X673" s="1">
        <v>42</v>
      </c>
      <c r="Y673" s="1" t="s">
        <v>88</v>
      </c>
      <c r="Z673" s="1">
        <v>4.5</v>
      </c>
      <c r="AA673" s="1" t="s">
        <v>2344</v>
      </c>
      <c r="AB673" s="1" t="s">
        <v>105</v>
      </c>
      <c r="AC673" s="1" t="s">
        <v>970</v>
      </c>
      <c r="AD673" s="1" t="s">
        <v>1939</v>
      </c>
      <c r="AE673" s="1" t="s">
        <v>72</v>
      </c>
      <c r="AF673" s="1" t="s">
        <v>217</v>
      </c>
      <c r="AG673" s="1">
        <v>2</v>
      </c>
      <c r="AH673" s="1" t="s">
        <v>4147</v>
      </c>
      <c r="AI673" s="1" t="s">
        <v>72</v>
      </c>
      <c r="AJ673" s="1" t="s">
        <v>72</v>
      </c>
      <c r="AK673" s="1" t="s">
        <v>72</v>
      </c>
      <c r="AL673" s="1" t="s">
        <v>72</v>
      </c>
      <c r="AM673" s="1" t="s">
        <v>72</v>
      </c>
      <c r="AN673" s="3">
        <v>45040</v>
      </c>
      <c r="AO673" s="1" t="s">
        <v>4148</v>
      </c>
      <c r="AP673" s="1" t="s">
        <v>4148</v>
      </c>
      <c r="AQ673" s="1" t="s">
        <v>1794</v>
      </c>
      <c r="AR673" s="25">
        <v>14</v>
      </c>
      <c r="AS673" s="1" t="s">
        <v>95</v>
      </c>
      <c r="AT673" s="1" t="s">
        <v>75</v>
      </c>
      <c r="AU673" s="1" t="s">
        <v>75</v>
      </c>
      <c r="AV673" s="1" t="s">
        <v>88</v>
      </c>
      <c r="AW673" s="1" t="s">
        <v>96</v>
      </c>
      <c r="AX673" s="1" t="s">
        <v>72</v>
      </c>
      <c r="AY673" s="1" t="s">
        <v>3985</v>
      </c>
      <c r="AZ673" s="1" t="s">
        <v>4149</v>
      </c>
      <c r="BA673" s="1">
        <v>30</v>
      </c>
      <c r="BB673" s="21" t="s">
        <v>100</v>
      </c>
      <c r="BC673" s="16"/>
    </row>
    <row r="674" spans="1:55" ht="18.600000000000001" customHeight="1">
      <c r="A674" s="1" t="s">
        <v>4150</v>
      </c>
      <c r="B674" s="1">
        <v>230120</v>
      </c>
      <c r="C674" s="1" t="s">
        <v>71</v>
      </c>
      <c r="D674" s="3">
        <v>45040</v>
      </c>
      <c r="E674" s="1" t="s">
        <v>1896</v>
      </c>
      <c r="F674" s="1" t="s">
        <v>4151</v>
      </c>
      <c r="G674" s="1" t="s">
        <v>75</v>
      </c>
      <c r="H674" s="1" t="s">
        <v>3473</v>
      </c>
      <c r="I674" s="1" t="s">
        <v>77</v>
      </c>
      <c r="J674" s="1" t="s">
        <v>78</v>
      </c>
      <c r="K674" s="1" t="s">
        <v>78</v>
      </c>
      <c r="L674" s="1" t="s">
        <v>1898</v>
      </c>
      <c r="M674" s="1" t="s">
        <v>1898</v>
      </c>
      <c r="N674" s="34" t="s">
        <v>72</v>
      </c>
      <c r="O674" s="25" t="s">
        <v>4152</v>
      </c>
      <c r="P674" s="1" t="s">
        <v>813</v>
      </c>
      <c r="Q674" s="1" t="s">
        <v>813</v>
      </c>
      <c r="R674" s="1" t="s">
        <v>9057</v>
      </c>
      <c r="S674" s="1" t="s">
        <v>152</v>
      </c>
      <c r="T674" s="1" t="s">
        <v>3507</v>
      </c>
      <c r="U674" s="1" t="s">
        <v>153</v>
      </c>
      <c r="V674" s="1" t="s">
        <v>164</v>
      </c>
      <c r="W674" s="1" t="s">
        <v>126</v>
      </c>
      <c r="X674" s="1">
        <v>50</v>
      </c>
      <c r="Y674" s="1" t="s">
        <v>88</v>
      </c>
      <c r="Z674" s="1">
        <v>4.8</v>
      </c>
      <c r="AA674" s="1" t="s">
        <v>2344</v>
      </c>
      <c r="AB674" s="1" t="s">
        <v>105</v>
      </c>
      <c r="AC674" s="1" t="s">
        <v>91</v>
      </c>
      <c r="AD674" s="1" t="s">
        <v>92</v>
      </c>
      <c r="AE674" s="1" t="s">
        <v>72</v>
      </c>
      <c r="AF674" s="1" t="s">
        <v>72</v>
      </c>
      <c r="AG674" s="1">
        <v>2</v>
      </c>
      <c r="AH674" s="1" t="s">
        <v>72</v>
      </c>
      <c r="AI674" s="1" t="s">
        <v>72</v>
      </c>
      <c r="AJ674" s="1" t="s">
        <v>72</v>
      </c>
      <c r="AK674" s="1" t="s">
        <v>72</v>
      </c>
      <c r="AL674" s="1" t="s">
        <v>72</v>
      </c>
      <c r="AM674" s="1" t="s">
        <v>72</v>
      </c>
      <c r="AN674" s="3">
        <v>45040</v>
      </c>
      <c r="AO674" s="1" t="s">
        <v>4153</v>
      </c>
      <c r="AP674" s="1" t="s">
        <v>4153</v>
      </c>
      <c r="AQ674" s="1" t="s">
        <v>1794</v>
      </c>
      <c r="AR674" s="25">
        <v>14</v>
      </c>
      <c r="AS674" s="1" t="s">
        <v>2694</v>
      </c>
      <c r="AT674" s="1" t="s">
        <v>75</v>
      </c>
      <c r="AU674" s="1" t="s">
        <v>75</v>
      </c>
      <c r="AV674" s="1" t="s">
        <v>88</v>
      </c>
      <c r="AW674" s="1" t="s">
        <v>96</v>
      </c>
      <c r="AX674" s="1" t="s">
        <v>72</v>
      </c>
      <c r="AY674" s="1" t="s">
        <v>4154</v>
      </c>
      <c r="AZ674" s="38" t="s">
        <v>4155</v>
      </c>
      <c r="BA674" s="1">
        <v>29</v>
      </c>
      <c r="BB674" s="21" t="s">
        <v>100</v>
      </c>
      <c r="BC674" s="16"/>
    </row>
    <row r="675" spans="1:55" ht="18.600000000000001" customHeight="1">
      <c r="A675" s="1" t="s">
        <v>4156</v>
      </c>
      <c r="B675" s="1">
        <v>230121</v>
      </c>
      <c r="C675" s="1" t="s">
        <v>71</v>
      </c>
      <c r="D675" s="3">
        <v>45041</v>
      </c>
      <c r="E675" s="1" t="s">
        <v>1896</v>
      </c>
      <c r="F675" s="1" t="s">
        <v>4157</v>
      </c>
      <c r="G675" s="1" t="s">
        <v>75</v>
      </c>
      <c r="H675" s="1" t="s">
        <v>3624</v>
      </c>
      <c r="I675" s="1" t="s">
        <v>77</v>
      </c>
      <c r="J675" s="1" t="s">
        <v>78</v>
      </c>
      <c r="K675" s="1" t="s">
        <v>78</v>
      </c>
      <c r="L675" s="8" t="s">
        <v>1898</v>
      </c>
      <c r="M675" s="8" t="s">
        <v>1927</v>
      </c>
      <c r="N675" s="34" t="s">
        <v>72</v>
      </c>
      <c r="O675" s="8" t="s">
        <v>4158</v>
      </c>
      <c r="P675" s="1" t="s">
        <v>778</v>
      </c>
      <c r="Q675" s="1" t="s">
        <v>779</v>
      </c>
      <c r="R675" s="1" t="s">
        <v>9036</v>
      </c>
      <c r="S675" s="1" t="s">
        <v>152</v>
      </c>
      <c r="T675" s="1" t="s">
        <v>72</v>
      </c>
      <c r="U675" s="1" t="s">
        <v>153</v>
      </c>
      <c r="V675" s="1" t="s">
        <v>164</v>
      </c>
      <c r="W675" s="1" t="s">
        <v>126</v>
      </c>
      <c r="X675" s="1">
        <v>47</v>
      </c>
      <c r="Y675" s="1" t="s">
        <v>88</v>
      </c>
      <c r="Z675" s="1">
        <v>5.6</v>
      </c>
      <c r="AA675" s="1" t="s">
        <v>2344</v>
      </c>
      <c r="AB675" s="1" t="s">
        <v>90</v>
      </c>
      <c r="AC675" s="1" t="s">
        <v>91</v>
      </c>
      <c r="AD675" s="1" t="s">
        <v>92</v>
      </c>
      <c r="AE675" s="1" t="s">
        <v>72</v>
      </c>
      <c r="AF675" s="1" t="s">
        <v>72</v>
      </c>
      <c r="AG675" s="1" t="s">
        <v>72</v>
      </c>
      <c r="AH675" s="1" t="s">
        <v>72</v>
      </c>
      <c r="AI675" s="1" t="s">
        <v>72</v>
      </c>
      <c r="AJ675" s="1" t="s">
        <v>72</v>
      </c>
      <c r="AK675" s="1" t="s">
        <v>72</v>
      </c>
      <c r="AL675" s="1" t="s">
        <v>72</v>
      </c>
      <c r="AM675" s="1" t="s">
        <v>72</v>
      </c>
      <c r="AN675" s="3">
        <v>45041</v>
      </c>
      <c r="AO675" s="6" t="s">
        <v>72</v>
      </c>
      <c r="AP675" s="6" t="s">
        <v>72</v>
      </c>
      <c r="AQ675" s="1" t="s">
        <v>1794</v>
      </c>
      <c r="AR675" s="25">
        <v>14</v>
      </c>
      <c r="AS675" s="1" t="s">
        <v>2694</v>
      </c>
      <c r="AT675" s="1" t="s">
        <v>75</v>
      </c>
      <c r="AU675" s="1" t="s">
        <v>88</v>
      </c>
      <c r="AV675" s="1" t="s">
        <v>88</v>
      </c>
      <c r="AW675" s="1" t="s">
        <v>79</v>
      </c>
      <c r="AX675" s="1" t="s">
        <v>707</v>
      </c>
      <c r="AY675" s="1" t="s">
        <v>3932</v>
      </c>
      <c r="AZ675" s="1" t="s">
        <v>4159</v>
      </c>
      <c r="BA675" s="1">
        <v>57</v>
      </c>
      <c r="BB675" s="1" t="s">
        <v>160</v>
      </c>
      <c r="BC675" s="1" t="s">
        <v>707</v>
      </c>
    </row>
    <row r="676" spans="1:55" ht="18.600000000000001" customHeight="1">
      <c r="A676" s="1" t="s">
        <v>4160</v>
      </c>
      <c r="B676" s="1">
        <v>230122</v>
      </c>
      <c r="C676" s="1" t="s">
        <v>71</v>
      </c>
      <c r="D676" s="3">
        <v>45042</v>
      </c>
      <c r="E676" s="1" t="s">
        <v>2302</v>
      </c>
      <c r="F676" s="1" t="s">
        <v>4161</v>
      </c>
      <c r="G676" s="1" t="s">
        <v>75</v>
      </c>
      <c r="H676" s="1" t="s">
        <v>208</v>
      </c>
      <c r="I676" s="1" t="s">
        <v>77</v>
      </c>
      <c r="J676" s="1" t="s">
        <v>78</v>
      </c>
      <c r="K676" s="1" t="s">
        <v>4162</v>
      </c>
      <c r="L676" s="1" t="s">
        <v>139</v>
      </c>
      <c r="M676" s="1" t="s">
        <v>1898</v>
      </c>
      <c r="N676" s="1" t="s">
        <v>4163</v>
      </c>
      <c r="O676" s="25" t="s">
        <v>4164</v>
      </c>
      <c r="P676" s="1" t="s">
        <v>2307</v>
      </c>
      <c r="Q676" s="1" t="s">
        <v>2307</v>
      </c>
      <c r="R676" s="1" t="s">
        <v>2926</v>
      </c>
      <c r="S676" s="1" t="s">
        <v>291</v>
      </c>
      <c r="T676" s="1" t="s">
        <v>72</v>
      </c>
      <c r="U676" s="1" t="s">
        <v>292</v>
      </c>
      <c r="V676" s="1" t="s">
        <v>3420</v>
      </c>
      <c r="W676" s="1" t="s">
        <v>126</v>
      </c>
      <c r="X676" s="1">
        <v>67</v>
      </c>
      <c r="Y676" s="1" t="s">
        <v>88</v>
      </c>
      <c r="Z676" s="1">
        <v>4.5999999999999996</v>
      </c>
      <c r="AA676" s="1" t="s">
        <v>954</v>
      </c>
      <c r="AB676" s="1" t="s">
        <v>90</v>
      </c>
      <c r="AC676" s="1" t="s">
        <v>91</v>
      </c>
      <c r="AD676" s="1" t="s">
        <v>216</v>
      </c>
      <c r="AE676" s="1" t="s">
        <v>72</v>
      </c>
      <c r="AF676" s="1" t="s">
        <v>254</v>
      </c>
      <c r="AG676" s="1" t="s">
        <v>3184</v>
      </c>
      <c r="AH676" s="21" t="s">
        <v>4165</v>
      </c>
      <c r="AI676" s="1">
        <v>3</v>
      </c>
      <c r="AJ676" s="1" t="s">
        <v>4166</v>
      </c>
      <c r="AK676" s="56" t="s">
        <v>4167</v>
      </c>
      <c r="AL676" s="1" t="s">
        <v>72</v>
      </c>
      <c r="AM676" s="1" t="s">
        <v>72</v>
      </c>
      <c r="AN676" s="3">
        <v>45042</v>
      </c>
      <c r="AO676" s="1" t="s">
        <v>2544</v>
      </c>
      <c r="AP676" s="1" t="s">
        <v>2544</v>
      </c>
      <c r="AQ676" s="1" t="s">
        <v>2382</v>
      </c>
      <c r="AR676" s="25">
        <v>14</v>
      </c>
      <c r="AS676" s="1" t="s">
        <v>2294</v>
      </c>
      <c r="AT676" s="1" t="s">
        <v>88</v>
      </c>
      <c r="AU676" s="1" t="s">
        <v>88</v>
      </c>
      <c r="AV676" s="1" t="s">
        <v>88</v>
      </c>
      <c r="AW676" s="1" t="s">
        <v>96</v>
      </c>
      <c r="AX676" s="1" t="s">
        <v>72</v>
      </c>
      <c r="AY676" s="1" t="s">
        <v>3925</v>
      </c>
      <c r="AZ676" s="1" t="s">
        <v>4168</v>
      </c>
      <c r="BA676" s="1">
        <v>35</v>
      </c>
      <c r="BB676" s="21" t="s">
        <v>100</v>
      </c>
      <c r="BC676" s="16"/>
    </row>
    <row r="677" spans="1:55" ht="18.600000000000001" customHeight="1">
      <c r="A677" s="1" t="s">
        <v>4169</v>
      </c>
      <c r="B677" s="1">
        <v>230123</v>
      </c>
      <c r="C677" s="1" t="s">
        <v>71</v>
      </c>
      <c r="D677" s="3">
        <v>45042</v>
      </c>
      <c r="E677" s="1" t="s">
        <v>2302</v>
      </c>
      <c r="F677" s="1" t="s">
        <v>4170</v>
      </c>
      <c r="G677" s="1" t="s">
        <v>75</v>
      </c>
      <c r="H677" s="1" t="s">
        <v>3947</v>
      </c>
      <c r="I677" s="1" t="s">
        <v>77</v>
      </c>
      <c r="J677" s="1" t="s">
        <v>78</v>
      </c>
      <c r="K677" s="1" t="s">
        <v>4162</v>
      </c>
      <c r="L677" s="1" t="s">
        <v>139</v>
      </c>
      <c r="M677" s="1" t="s">
        <v>1898</v>
      </c>
      <c r="N677" s="1" t="s">
        <v>4163</v>
      </c>
      <c r="O677" s="25" t="s">
        <v>3106</v>
      </c>
      <c r="P677" s="1" t="s">
        <v>2307</v>
      </c>
      <c r="Q677" s="1" t="s">
        <v>2307</v>
      </c>
      <c r="R677" s="1" t="s">
        <v>2363</v>
      </c>
      <c r="S677" s="1" t="s">
        <v>84</v>
      </c>
      <c r="T677" s="1" t="s">
        <v>72</v>
      </c>
      <c r="U677" s="1" t="s">
        <v>85</v>
      </c>
      <c r="V677" s="1" t="s">
        <v>4171</v>
      </c>
      <c r="W677" s="1" t="s">
        <v>87</v>
      </c>
      <c r="X677" s="1">
        <v>69</v>
      </c>
      <c r="Y677" s="1" t="s">
        <v>88</v>
      </c>
      <c r="Z677" s="1">
        <v>4.5</v>
      </c>
      <c r="AA677" s="1" t="s">
        <v>2344</v>
      </c>
      <c r="AB677" s="1" t="s">
        <v>90</v>
      </c>
      <c r="AC677" s="1" t="s">
        <v>91</v>
      </c>
      <c r="AD677" s="1" t="s">
        <v>92</v>
      </c>
      <c r="AE677" s="1" t="s">
        <v>72</v>
      </c>
      <c r="AF677" s="1" t="s">
        <v>254</v>
      </c>
      <c r="AG677" s="1">
        <v>2</v>
      </c>
      <c r="AH677" s="21" t="s">
        <v>4172</v>
      </c>
      <c r="AI677" s="1" t="s">
        <v>72</v>
      </c>
      <c r="AJ677" s="1" t="s">
        <v>72</v>
      </c>
      <c r="AK677" s="1" t="s">
        <v>220</v>
      </c>
      <c r="AL677" s="1" t="s">
        <v>72</v>
      </c>
      <c r="AM677" s="1" t="s">
        <v>72</v>
      </c>
      <c r="AN677" s="3">
        <v>45042</v>
      </c>
      <c r="AO677" s="1" t="s">
        <v>4173</v>
      </c>
      <c r="AP677" s="1" t="s">
        <v>4173</v>
      </c>
      <c r="AQ677" s="1" t="s">
        <v>1675</v>
      </c>
      <c r="AR677" s="25">
        <v>14</v>
      </c>
      <c r="AS677" s="1" t="s">
        <v>3446</v>
      </c>
      <c r="AT677" s="1" t="s">
        <v>88</v>
      </c>
      <c r="AU677" s="1" t="s">
        <v>88</v>
      </c>
      <c r="AV677" s="1" t="s">
        <v>88</v>
      </c>
      <c r="AW677" s="1" t="s">
        <v>96</v>
      </c>
      <c r="AX677" s="1" t="s">
        <v>72</v>
      </c>
      <c r="AY677" s="1" t="s">
        <v>3985</v>
      </c>
      <c r="AZ677" s="1" t="s">
        <v>4174</v>
      </c>
      <c r="BA677" s="1">
        <v>39</v>
      </c>
      <c r="BB677" s="21" t="s">
        <v>100</v>
      </c>
      <c r="BC677" s="16"/>
    </row>
    <row r="678" spans="1:55" ht="18.600000000000001" customHeight="1">
      <c r="A678" s="1" t="s">
        <v>4175</v>
      </c>
      <c r="B678" s="1">
        <v>230124</v>
      </c>
      <c r="C678" s="1" t="s">
        <v>71</v>
      </c>
      <c r="D678" s="3">
        <v>45042</v>
      </c>
      <c r="E678" s="1" t="s">
        <v>1896</v>
      </c>
      <c r="F678" s="1" t="s">
        <v>4176</v>
      </c>
      <c r="G678" s="1" t="s">
        <v>75</v>
      </c>
      <c r="H678" s="1" t="s">
        <v>208</v>
      </c>
      <c r="I678" s="1" t="s">
        <v>77</v>
      </c>
      <c r="J678" s="1" t="s">
        <v>78</v>
      </c>
      <c r="K678" s="1" t="s">
        <v>78</v>
      </c>
      <c r="L678" s="1" t="s">
        <v>1898</v>
      </c>
      <c r="M678" s="1" t="s">
        <v>1898</v>
      </c>
      <c r="N678" s="34" t="s">
        <v>72</v>
      </c>
      <c r="O678" s="25" t="s">
        <v>4177</v>
      </c>
      <c r="P678" s="1" t="s">
        <v>2143</v>
      </c>
      <c r="Q678" s="1" t="s">
        <v>1868</v>
      </c>
      <c r="R678" s="1" t="s">
        <v>9079</v>
      </c>
      <c r="S678" s="1" t="s">
        <v>291</v>
      </c>
      <c r="T678" s="1" t="s">
        <v>72</v>
      </c>
      <c r="U678" s="1" t="s">
        <v>292</v>
      </c>
      <c r="V678" s="1" t="s">
        <v>292</v>
      </c>
      <c r="W678" s="1" t="s">
        <v>126</v>
      </c>
      <c r="X678" s="1">
        <v>43</v>
      </c>
      <c r="Y678" s="1" t="s">
        <v>88</v>
      </c>
      <c r="Z678" s="1">
        <v>6.4</v>
      </c>
      <c r="AA678" s="1" t="s">
        <v>299</v>
      </c>
      <c r="AB678" s="1" t="s">
        <v>90</v>
      </c>
      <c r="AC678" s="1" t="s">
        <v>91</v>
      </c>
      <c r="AD678" s="1" t="s">
        <v>216</v>
      </c>
      <c r="AE678" s="1" t="s">
        <v>72</v>
      </c>
      <c r="AF678" s="1" t="s">
        <v>72</v>
      </c>
      <c r="AG678" s="1" t="s">
        <v>72</v>
      </c>
      <c r="AH678" s="1" t="s">
        <v>72</v>
      </c>
      <c r="AI678" s="1">
        <v>6</v>
      </c>
      <c r="AJ678" s="1" t="s">
        <v>4178</v>
      </c>
      <c r="AK678" s="1" t="s">
        <v>72</v>
      </c>
      <c r="AL678" s="1" t="s">
        <v>72</v>
      </c>
      <c r="AM678" s="1" t="s">
        <v>72</v>
      </c>
      <c r="AN678" s="3">
        <v>45042</v>
      </c>
      <c r="AO678" s="1" t="s">
        <v>4179</v>
      </c>
      <c r="AP678" s="1" t="s">
        <v>4179</v>
      </c>
      <c r="AQ678" s="1" t="s">
        <v>2382</v>
      </c>
      <c r="AR678" s="25">
        <v>14</v>
      </c>
      <c r="AS678" s="1" t="s">
        <v>2294</v>
      </c>
      <c r="AT678" s="1" t="s">
        <v>75</v>
      </c>
      <c r="AU678" s="1" t="s">
        <v>75</v>
      </c>
      <c r="AV678" s="1" t="s">
        <v>88</v>
      </c>
      <c r="AW678" s="1" t="s">
        <v>96</v>
      </c>
      <c r="AX678" s="1" t="s">
        <v>72</v>
      </c>
      <c r="AY678" s="1" t="s">
        <v>4180</v>
      </c>
      <c r="AZ678" s="1" t="s">
        <v>4181</v>
      </c>
      <c r="BA678" s="1">
        <v>21</v>
      </c>
      <c r="BB678" s="21" t="s">
        <v>100</v>
      </c>
      <c r="BC678" s="16"/>
    </row>
    <row r="679" spans="1:55" ht="18.600000000000001" customHeight="1">
      <c r="A679" s="1" t="s">
        <v>4182</v>
      </c>
      <c r="B679" s="1">
        <v>230125</v>
      </c>
      <c r="C679" s="1" t="s">
        <v>71</v>
      </c>
      <c r="D679" s="3">
        <v>45042</v>
      </c>
      <c r="E679" s="1" t="s">
        <v>2302</v>
      </c>
      <c r="F679" s="1" t="s">
        <v>4183</v>
      </c>
      <c r="G679" s="1" t="s">
        <v>75</v>
      </c>
      <c r="H679" s="1" t="s">
        <v>3473</v>
      </c>
      <c r="I679" s="1" t="s">
        <v>77</v>
      </c>
      <c r="J679" s="1" t="s">
        <v>78</v>
      </c>
      <c r="K679" s="1" t="s">
        <v>78</v>
      </c>
      <c r="L679" s="1" t="s">
        <v>1898</v>
      </c>
      <c r="M679" s="8" t="s">
        <v>1927</v>
      </c>
      <c r="N679" s="34" t="s">
        <v>72</v>
      </c>
      <c r="O679" s="8" t="s">
        <v>707</v>
      </c>
      <c r="P679" s="1" t="s">
        <v>2307</v>
      </c>
      <c r="Q679" s="1" t="s">
        <v>2307</v>
      </c>
      <c r="R679" s="1" t="s">
        <v>3474</v>
      </c>
      <c r="S679" s="1" t="s">
        <v>152</v>
      </c>
      <c r="T679" s="1" t="s">
        <v>72</v>
      </c>
      <c r="U679" s="1" t="s">
        <v>153</v>
      </c>
      <c r="V679" s="1" t="s">
        <v>164</v>
      </c>
      <c r="W679" s="1" t="s">
        <v>126</v>
      </c>
      <c r="X679" s="1">
        <v>56</v>
      </c>
      <c r="Y679" s="1" t="s">
        <v>88</v>
      </c>
      <c r="Z679" s="1">
        <v>5.0999999999999996</v>
      </c>
      <c r="AA679" s="1" t="s">
        <v>299</v>
      </c>
      <c r="AB679" s="1" t="s">
        <v>105</v>
      </c>
      <c r="AC679" s="1" t="s">
        <v>91</v>
      </c>
      <c r="AD679" s="1" t="s">
        <v>92</v>
      </c>
      <c r="AE679" s="1" t="s">
        <v>72</v>
      </c>
      <c r="AF679" s="1" t="s">
        <v>72</v>
      </c>
      <c r="AG679" s="1" t="s">
        <v>72</v>
      </c>
      <c r="AH679" s="1" t="s">
        <v>72</v>
      </c>
      <c r="AI679" s="1" t="s">
        <v>72</v>
      </c>
      <c r="AJ679" s="1" t="s">
        <v>72</v>
      </c>
      <c r="AK679" s="1" t="s">
        <v>72</v>
      </c>
      <c r="AL679" s="1" t="s">
        <v>72</v>
      </c>
      <c r="AM679" s="1" t="s">
        <v>72</v>
      </c>
      <c r="AN679" s="3">
        <v>45042</v>
      </c>
      <c r="AO679" s="1" t="s">
        <v>4184</v>
      </c>
      <c r="AP679" s="1" t="s">
        <v>4184</v>
      </c>
      <c r="AQ679" s="1" t="s">
        <v>2382</v>
      </c>
      <c r="AR679" s="25">
        <v>14</v>
      </c>
      <c r="AS679" s="1" t="s">
        <v>3594</v>
      </c>
      <c r="AT679" s="1" t="s">
        <v>75</v>
      </c>
      <c r="AU679" s="1" t="s">
        <v>75</v>
      </c>
      <c r="AV679" s="1" t="s">
        <v>88</v>
      </c>
      <c r="AW679" s="1" t="s">
        <v>79</v>
      </c>
      <c r="AX679" s="1" t="s">
        <v>707</v>
      </c>
      <c r="AY679" s="1" t="s">
        <v>4185</v>
      </c>
      <c r="AZ679" s="1" t="s">
        <v>4186</v>
      </c>
      <c r="BA679" s="1">
        <v>18</v>
      </c>
      <c r="BB679" s="1" t="s">
        <v>160</v>
      </c>
      <c r="BC679" s="1" t="s">
        <v>707</v>
      </c>
    </row>
    <row r="680" spans="1:55" ht="18.600000000000001" customHeight="1">
      <c r="A680" s="1" t="s">
        <v>4187</v>
      </c>
      <c r="B680" s="1">
        <v>230126</v>
      </c>
      <c r="C680" s="1" t="s">
        <v>71</v>
      </c>
      <c r="D680" s="3">
        <v>45043</v>
      </c>
      <c r="E680" s="1" t="s">
        <v>2302</v>
      </c>
      <c r="F680" s="1" t="s">
        <v>4188</v>
      </c>
      <c r="G680" s="1" t="s">
        <v>75</v>
      </c>
      <c r="H680" s="1" t="s">
        <v>2317</v>
      </c>
      <c r="I680" s="1" t="s">
        <v>77</v>
      </c>
      <c r="J680" s="1" t="s">
        <v>78</v>
      </c>
      <c r="K680" s="1" t="s">
        <v>78</v>
      </c>
      <c r="L680" s="1" t="s">
        <v>1898</v>
      </c>
      <c r="M680" s="8" t="s">
        <v>1927</v>
      </c>
      <c r="N680" s="34" t="s">
        <v>72</v>
      </c>
      <c r="O680" s="8" t="s">
        <v>4189</v>
      </c>
      <c r="P680" s="1" t="s">
        <v>2307</v>
      </c>
      <c r="Q680" s="1" t="s">
        <v>2307</v>
      </c>
      <c r="R680" s="1" t="s">
        <v>2308</v>
      </c>
      <c r="S680" s="1" t="s">
        <v>490</v>
      </c>
      <c r="T680" s="1" t="s">
        <v>72</v>
      </c>
      <c r="U680" s="1" t="s">
        <v>491</v>
      </c>
      <c r="V680" s="1" t="s">
        <v>492</v>
      </c>
      <c r="W680" s="1" t="s">
        <v>87</v>
      </c>
      <c r="X680" s="1">
        <v>26</v>
      </c>
      <c r="Y680" s="1" t="s">
        <v>88</v>
      </c>
      <c r="Z680" s="1">
        <v>4.8</v>
      </c>
      <c r="AA680" s="1" t="s">
        <v>299</v>
      </c>
      <c r="AB680" s="1" t="s">
        <v>90</v>
      </c>
      <c r="AC680" s="1" t="s">
        <v>91</v>
      </c>
      <c r="AD680" s="1" t="s">
        <v>92</v>
      </c>
      <c r="AE680" s="1" t="s">
        <v>72</v>
      </c>
      <c r="AF680" s="1" t="s">
        <v>72</v>
      </c>
      <c r="AG680" s="1" t="s">
        <v>72</v>
      </c>
      <c r="AH680" s="1" t="s">
        <v>72</v>
      </c>
      <c r="AI680" s="1" t="s">
        <v>72</v>
      </c>
      <c r="AJ680" s="1" t="s">
        <v>72</v>
      </c>
      <c r="AK680" s="1" t="s">
        <v>72</v>
      </c>
      <c r="AL680" s="1" t="s">
        <v>72</v>
      </c>
      <c r="AM680" s="1" t="s">
        <v>72</v>
      </c>
      <c r="AN680" s="3">
        <v>45043</v>
      </c>
      <c r="AO680" s="1" t="s">
        <v>4190</v>
      </c>
      <c r="AP680" s="1" t="s">
        <v>4190</v>
      </c>
      <c r="AQ680" s="1" t="s">
        <v>1675</v>
      </c>
      <c r="AR680" s="25">
        <v>14</v>
      </c>
      <c r="AS680" s="1" t="s">
        <v>3446</v>
      </c>
      <c r="AT680" s="1" t="s">
        <v>75</v>
      </c>
      <c r="AU680" s="1" t="s">
        <v>75</v>
      </c>
      <c r="AV680" s="1" t="s">
        <v>88</v>
      </c>
      <c r="AW680" s="1" t="s">
        <v>79</v>
      </c>
      <c r="AX680" s="1" t="s">
        <v>707</v>
      </c>
      <c r="AY680" s="1" t="s">
        <v>3962</v>
      </c>
      <c r="AZ680" s="1" t="s">
        <v>4191</v>
      </c>
      <c r="BA680" s="1">
        <v>43</v>
      </c>
      <c r="BB680" s="1" t="s">
        <v>160</v>
      </c>
      <c r="BC680" s="1" t="s">
        <v>707</v>
      </c>
    </row>
    <row r="681" spans="1:55" ht="18.600000000000001" customHeight="1">
      <c r="A681" s="1" t="s">
        <v>4192</v>
      </c>
      <c r="B681" s="1">
        <v>230127</v>
      </c>
      <c r="C681" s="1" t="s">
        <v>497</v>
      </c>
      <c r="D681" s="3">
        <v>45044</v>
      </c>
      <c r="E681" s="1" t="s">
        <v>1896</v>
      </c>
      <c r="F681" s="1" t="s">
        <v>4193</v>
      </c>
      <c r="G681" s="1" t="s">
        <v>75</v>
      </c>
      <c r="H681" s="1" t="s">
        <v>4088</v>
      </c>
      <c r="I681" s="1" t="s">
        <v>497</v>
      </c>
      <c r="J681" s="1" t="s">
        <v>78</v>
      </c>
      <c r="K681" s="1" t="s">
        <v>78</v>
      </c>
      <c r="L681" s="1" t="s">
        <v>1898</v>
      </c>
      <c r="M681" s="1" t="s">
        <v>1898</v>
      </c>
      <c r="N681" s="34" t="s">
        <v>72</v>
      </c>
      <c r="O681" s="25" t="s">
        <v>4194</v>
      </c>
      <c r="P681" s="1" t="s">
        <v>813</v>
      </c>
      <c r="Q681" s="1" t="s">
        <v>813</v>
      </c>
      <c r="R681" s="1" t="s">
        <v>9057</v>
      </c>
      <c r="S681" s="1" t="s">
        <v>84</v>
      </c>
      <c r="T681" s="1" t="s">
        <v>72</v>
      </c>
      <c r="U681" s="1" t="s">
        <v>140</v>
      </c>
      <c r="V681" s="1" t="s">
        <v>181</v>
      </c>
      <c r="W681" s="1" t="s">
        <v>126</v>
      </c>
      <c r="X681" s="1">
        <v>49</v>
      </c>
      <c r="Y681" s="1" t="s">
        <v>88</v>
      </c>
      <c r="Z681" s="1">
        <v>5.2</v>
      </c>
      <c r="AA681" s="1" t="s">
        <v>954</v>
      </c>
      <c r="AB681" s="1" t="s">
        <v>90</v>
      </c>
      <c r="AC681" s="1" t="s">
        <v>91</v>
      </c>
      <c r="AD681" s="1" t="s">
        <v>92</v>
      </c>
      <c r="AE681" s="1" t="s">
        <v>72</v>
      </c>
      <c r="AF681" s="1" t="s">
        <v>254</v>
      </c>
      <c r="AG681" s="1">
        <v>2</v>
      </c>
      <c r="AH681" s="25" t="s">
        <v>1923</v>
      </c>
      <c r="AI681" s="1" t="s">
        <v>72</v>
      </c>
      <c r="AJ681" s="1" t="s">
        <v>72</v>
      </c>
      <c r="AK681" s="1" t="s">
        <v>72</v>
      </c>
      <c r="AL681" s="1" t="s">
        <v>72</v>
      </c>
      <c r="AM681" s="1" t="s">
        <v>72</v>
      </c>
      <c r="AN681" s="3">
        <v>45044</v>
      </c>
      <c r="AO681" s="1" t="s">
        <v>4195</v>
      </c>
      <c r="AP681" s="1" t="s">
        <v>4195</v>
      </c>
      <c r="AQ681" s="1" t="s">
        <v>1675</v>
      </c>
      <c r="AR681" s="25">
        <v>14</v>
      </c>
      <c r="AS681" s="1" t="s">
        <v>95</v>
      </c>
      <c r="AT681" s="1" t="s">
        <v>75</v>
      </c>
      <c r="AU681" s="1" t="s">
        <v>75</v>
      </c>
      <c r="AV681" s="1" t="s">
        <v>88</v>
      </c>
      <c r="AW681" s="1" t="s">
        <v>96</v>
      </c>
      <c r="AX681" s="1" t="s">
        <v>72</v>
      </c>
      <c r="AY681" s="1" t="s">
        <v>3962</v>
      </c>
      <c r="AZ681" s="1" t="s">
        <v>4090</v>
      </c>
      <c r="BA681" s="1">
        <v>57</v>
      </c>
      <c r="BB681" s="21" t="s">
        <v>100</v>
      </c>
      <c r="BC681" s="16"/>
    </row>
    <row r="682" spans="1:55" ht="18.600000000000001" customHeight="1">
      <c r="A682" s="1" t="s">
        <v>4196</v>
      </c>
      <c r="B682" s="1">
        <v>230128</v>
      </c>
      <c r="C682" s="1" t="s">
        <v>71</v>
      </c>
      <c r="D682" s="3">
        <v>45044</v>
      </c>
      <c r="E682" s="1" t="s">
        <v>1896</v>
      </c>
      <c r="F682" s="1" t="s">
        <v>4197</v>
      </c>
      <c r="G682" s="1" t="s">
        <v>75</v>
      </c>
      <c r="H682" s="1" t="s">
        <v>3947</v>
      </c>
      <c r="I682" s="1" t="s">
        <v>77</v>
      </c>
      <c r="J682" s="1" t="s">
        <v>78</v>
      </c>
      <c r="K682" s="1" t="s">
        <v>78</v>
      </c>
      <c r="L682" s="1" t="s">
        <v>1898</v>
      </c>
      <c r="M682" s="1" t="s">
        <v>1898</v>
      </c>
      <c r="N682" s="34" t="s">
        <v>72</v>
      </c>
      <c r="O682" s="25" t="s">
        <v>3121</v>
      </c>
      <c r="P682" s="1" t="s">
        <v>2143</v>
      </c>
      <c r="Q682" s="1" t="s">
        <v>1868</v>
      </c>
      <c r="R682" s="1" t="s">
        <v>9079</v>
      </c>
      <c r="S682" s="1" t="s">
        <v>84</v>
      </c>
      <c r="T682" s="1" t="s">
        <v>72</v>
      </c>
      <c r="U682" s="1" t="s">
        <v>140</v>
      </c>
      <c r="V682" s="1" t="s">
        <v>140</v>
      </c>
      <c r="W682" s="1" t="s">
        <v>126</v>
      </c>
      <c r="X682" s="1">
        <v>76</v>
      </c>
      <c r="Y682" s="1" t="s">
        <v>88</v>
      </c>
      <c r="Z682" s="1">
        <v>5.0999999999999996</v>
      </c>
      <c r="AA682" s="1" t="s">
        <v>299</v>
      </c>
      <c r="AB682" s="1" t="s">
        <v>90</v>
      </c>
      <c r="AC682" s="1" t="s">
        <v>91</v>
      </c>
      <c r="AD682" s="1" t="s">
        <v>92</v>
      </c>
      <c r="AE682" s="1" t="s">
        <v>72</v>
      </c>
      <c r="AF682" s="1" t="s">
        <v>72</v>
      </c>
      <c r="AG682" s="1" t="s">
        <v>72</v>
      </c>
      <c r="AH682" s="1" t="s">
        <v>72</v>
      </c>
      <c r="AI682" s="1" t="s">
        <v>72</v>
      </c>
      <c r="AJ682" s="1" t="s">
        <v>72</v>
      </c>
      <c r="AK682" s="1" t="s">
        <v>72</v>
      </c>
      <c r="AL682" s="1" t="s">
        <v>72</v>
      </c>
      <c r="AM682" s="1" t="s">
        <v>72</v>
      </c>
      <c r="AN682" s="3">
        <v>45044</v>
      </c>
      <c r="AO682" s="1" t="s">
        <v>4198</v>
      </c>
      <c r="AP682" s="1" t="s">
        <v>4198</v>
      </c>
      <c r="AQ682" s="1" t="s">
        <v>2382</v>
      </c>
      <c r="AR682" s="25">
        <v>14</v>
      </c>
      <c r="AS682" s="1" t="s">
        <v>3446</v>
      </c>
      <c r="AT682" s="1" t="s">
        <v>75</v>
      </c>
      <c r="AU682" s="1" t="s">
        <v>75</v>
      </c>
      <c r="AV682" s="1" t="s">
        <v>88</v>
      </c>
      <c r="AW682" s="1" t="s">
        <v>96</v>
      </c>
      <c r="AX682" s="1" t="s">
        <v>72</v>
      </c>
      <c r="AY682" s="1" t="s">
        <v>3985</v>
      </c>
      <c r="AZ682" s="1" t="s">
        <v>4199</v>
      </c>
      <c r="BA682" s="1">
        <v>30</v>
      </c>
      <c r="BB682" s="21" t="s">
        <v>100</v>
      </c>
      <c r="BC682" s="16"/>
    </row>
    <row r="683" spans="1:55" ht="18.600000000000001" customHeight="1">
      <c r="A683" s="1" t="s">
        <v>4200</v>
      </c>
      <c r="B683" s="1">
        <v>230129</v>
      </c>
      <c r="C683" s="1" t="s">
        <v>497</v>
      </c>
      <c r="D683" s="3">
        <v>45045</v>
      </c>
      <c r="E683" s="1" t="s">
        <v>1896</v>
      </c>
      <c r="F683" s="1" t="s">
        <v>4201</v>
      </c>
      <c r="G683" s="1" t="s">
        <v>75</v>
      </c>
      <c r="H683" s="1" t="s">
        <v>4088</v>
      </c>
      <c r="I683" s="1" t="s">
        <v>497</v>
      </c>
      <c r="J683" s="1" t="s">
        <v>78</v>
      </c>
      <c r="K683" s="1" t="s">
        <v>78</v>
      </c>
      <c r="L683" s="1" t="s">
        <v>1898</v>
      </c>
      <c r="M683" s="1" t="s">
        <v>1898</v>
      </c>
      <c r="N683" s="34" t="s">
        <v>72</v>
      </c>
      <c r="O683" s="25" t="s">
        <v>4202</v>
      </c>
      <c r="P683" s="1" t="s">
        <v>778</v>
      </c>
      <c r="Q683" s="1" t="s">
        <v>779</v>
      </c>
      <c r="R683" s="1" t="s">
        <v>9036</v>
      </c>
      <c r="S683" s="1" t="s">
        <v>84</v>
      </c>
      <c r="T683" s="1" t="s">
        <v>72</v>
      </c>
      <c r="U683" s="1" t="s">
        <v>140</v>
      </c>
      <c r="V683" s="1" t="s">
        <v>181</v>
      </c>
      <c r="W683" s="1" t="s">
        <v>87</v>
      </c>
      <c r="X683" s="1">
        <v>45</v>
      </c>
      <c r="Y683" s="1" t="s">
        <v>88</v>
      </c>
      <c r="Z683" s="1">
        <v>7.4</v>
      </c>
      <c r="AA683" s="1" t="s">
        <v>414</v>
      </c>
      <c r="AB683" s="1" t="s">
        <v>90</v>
      </c>
      <c r="AC683" s="1" t="s">
        <v>91</v>
      </c>
      <c r="AD683" s="1" t="s">
        <v>92</v>
      </c>
      <c r="AE683" s="1" t="s">
        <v>72</v>
      </c>
      <c r="AF683" s="1" t="s">
        <v>229</v>
      </c>
      <c r="AG683" s="1" t="s">
        <v>72</v>
      </c>
      <c r="AH683" s="1" t="s">
        <v>796</v>
      </c>
      <c r="AI683" s="1" t="s">
        <v>72</v>
      </c>
      <c r="AJ683" s="1" t="s">
        <v>72</v>
      </c>
      <c r="AK683" s="1" t="s">
        <v>72</v>
      </c>
      <c r="AL683" s="1" t="s">
        <v>72</v>
      </c>
      <c r="AM683" s="1" t="s">
        <v>72</v>
      </c>
      <c r="AN683" s="3">
        <v>45045</v>
      </c>
      <c r="AO683" s="1" t="s">
        <v>4203</v>
      </c>
      <c r="AP683" s="1" t="s">
        <v>4203</v>
      </c>
      <c r="AQ683" s="1" t="s">
        <v>1675</v>
      </c>
      <c r="AR683" s="25">
        <v>14</v>
      </c>
      <c r="AS683" s="1" t="s">
        <v>95</v>
      </c>
      <c r="AT683" s="1" t="s">
        <v>75</v>
      </c>
      <c r="AU683" s="1" t="s">
        <v>75</v>
      </c>
      <c r="AV683" s="1" t="s">
        <v>88</v>
      </c>
      <c r="AW683" s="1" t="s">
        <v>96</v>
      </c>
      <c r="AX683" s="1" t="s">
        <v>72</v>
      </c>
      <c r="AY683" s="1" t="s">
        <v>3962</v>
      </c>
      <c r="AZ683" s="1" t="s">
        <v>4090</v>
      </c>
      <c r="BA683" s="1">
        <v>57</v>
      </c>
      <c r="BB683" s="21" t="s">
        <v>100</v>
      </c>
      <c r="BC683" s="16"/>
    </row>
    <row r="684" spans="1:55" ht="18.600000000000001" customHeight="1">
      <c r="A684" s="1" t="s">
        <v>4204</v>
      </c>
      <c r="B684" s="1">
        <v>230130</v>
      </c>
      <c r="C684" s="1" t="s">
        <v>71</v>
      </c>
      <c r="D684" s="3">
        <v>45047</v>
      </c>
      <c r="E684" s="1" t="s">
        <v>2302</v>
      </c>
      <c r="F684" s="1" t="s">
        <v>4205</v>
      </c>
      <c r="G684" s="1" t="s">
        <v>75</v>
      </c>
      <c r="H684" s="1" t="s">
        <v>3947</v>
      </c>
      <c r="I684" s="1" t="s">
        <v>77</v>
      </c>
      <c r="J684" s="1" t="s">
        <v>78</v>
      </c>
      <c r="K684" s="1" t="s">
        <v>78</v>
      </c>
      <c r="L684" s="1" t="s">
        <v>1898</v>
      </c>
      <c r="M684" s="1" t="s">
        <v>1898</v>
      </c>
      <c r="N684" s="34" t="s">
        <v>72</v>
      </c>
      <c r="O684" s="25" t="s">
        <v>3078</v>
      </c>
      <c r="P684" s="1" t="s">
        <v>2307</v>
      </c>
      <c r="Q684" s="1" t="s">
        <v>2307</v>
      </c>
      <c r="R684" s="1" t="s">
        <v>2363</v>
      </c>
      <c r="S684" s="1" t="s">
        <v>84</v>
      </c>
      <c r="T684" s="1" t="s">
        <v>72</v>
      </c>
      <c r="U684" s="1" t="s">
        <v>323</v>
      </c>
      <c r="V684" s="1" t="s">
        <v>576</v>
      </c>
      <c r="W684" s="1" t="s">
        <v>87</v>
      </c>
      <c r="X684" s="1">
        <v>40</v>
      </c>
      <c r="Y684" s="1" t="s">
        <v>88</v>
      </c>
      <c r="Z684" s="1">
        <v>5.2</v>
      </c>
      <c r="AA684" s="1" t="s">
        <v>299</v>
      </c>
      <c r="AB684" s="1" t="s">
        <v>90</v>
      </c>
      <c r="AC684" s="1" t="s">
        <v>91</v>
      </c>
      <c r="AD684" s="1" t="s">
        <v>92</v>
      </c>
      <c r="AE684" s="1" t="s">
        <v>72</v>
      </c>
      <c r="AF684" s="1" t="s">
        <v>217</v>
      </c>
      <c r="AG684" s="1">
        <v>2</v>
      </c>
      <c r="AH684" s="1" t="s">
        <v>4206</v>
      </c>
      <c r="AI684" s="1" t="s">
        <v>72</v>
      </c>
      <c r="AJ684" s="1" t="s">
        <v>72</v>
      </c>
      <c r="AK684" s="1" t="s">
        <v>220</v>
      </c>
      <c r="AL684" s="1" t="s">
        <v>72</v>
      </c>
      <c r="AM684" s="1" t="s">
        <v>72</v>
      </c>
      <c r="AN684" s="3">
        <v>45047</v>
      </c>
      <c r="AO684" s="1" t="s">
        <v>4207</v>
      </c>
      <c r="AP684" s="1" t="s">
        <v>4207</v>
      </c>
      <c r="AQ684" s="1" t="s">
        <v>2382</v>
      </c>
      <c r="AR684" s="25">
        <v>14</v>
      </c>
      <c r="AS684" s="1" t="s">
        <v>4208</v>
      </c>
      <c r="AT684" s="1" t="s">
        <v>88</v>
      </c>
      <c r="AU684" s="1" t="s">
        <v>88</v>
      </c>
      <c r="AV684" s="1" t="s">
        <v>88</v>
      </c>
      <c r="AW684" s="1" t="s">
        <v>96</v>
      </c>
      <c r="AX684" s="1" t="s">
        <v>72</v>
      </c>
      <c r="AY684" s="1" t="s">
        <v>3962</v>
      </c>
      <c r="AZ684" s="1" t="s">
        <v>4209</v>
      </c>
      <c r="BA684" s="1">
        <v>33</v>
      </c>
      <c r="BB684" s="21" t="s">
        <v>100</v>
      </c>
      <c r="BC684" s="16"/>
    </row>
    <row r="685" spans="1:55" ht="18.600000000000001" customHeight="1">
      <c r="A685" s="1" t="s">
        <v>4210</v>
      </c>
      <c r="B685" s="1">
        <v>230131</v>
      </c>
      <c r="C685" s="1" t="s">
        <v>71</v>
      </c>
      <c r="D685" s="3">
        <v>45047</v>
      </c>
      <c r="E685" s="1" t="s">
        <v>2302</v>
      </c>
      <c r="F685" s="1" t="s">
        <v>4211</v>
      </c>
      <c r="G685" s="1" t="s">
        <v>75</v>
      </c>
      <c r="H685" s="1" t="s">
        <v>2317</v>
      </c>
      <c r="I685" s="1" t="s">
        <v>77</v>
      </c>
      <c r="J685" s="1" t="s">
        <v>78</v>
      </c>
      <c r="K685" s="8" t="s">
        <v>172</v>
      </c>
      <c r="L685" s="8" t="s">
        <v>1898</v>
      </c>
      <c r="M685" s="8" t="s">
        <v>1927</v>
      </c>
      <c r="N685" s="1" t="s">
        <v>4212</v>
      </c>
      <c r="O685" s="8" t="s">
        <v>707</v>
      </c>
      <c r="P685" s="1" t="s">
        <v>2307</v>
      </c>
      <c r="Q685" s="1" t="s">
        <v>2307</v>
      </c>
      <c r="R685" s="1" t="s">
        <v>2308</v>
      </c>
      <c r="S685" s="1" t="s">
        <v>490</v>
      </c>
      <c r="T685" s="1" t="s">
        <v>72</v>
      </c>
      <c r="U685" s="1" t="s">
        <v>491</v>
      </c>
      <c r="V685" s="1" t="s">
        <v>1147</v>
      </c>
      <c r="W685" s="1" t="s">
        <v>87</v>
      </c>
      <c r="X685" s="1">
        <v>81</v>
      </c>
      <c r="Y685" s="1" t="s">
        <v>88</v>
      </c>
      <c r="Z685" s="1">
        <v>5.2</v>
      </c>
      <c r="AA685" s="1" t="s">
        <v>299</v>
      </c>
      <c r="AB685" s="1" t="s">
        <v>90</v>
      </c>
      <c r="AC685" s="1" t="s">
        <v>91</v>
      </c>
      <c r="AD685" s="1" t="s">
        <v>92</v>
      </c>
      <c r="AE685" s="1" t="s">
        <v>72</v>
      </c>
      <c r="AF685" s="1" t="s">
        <v>72</v>
      </c>
      <c r="AG685" s="1" t="s">
        <v>72</v>
      </c>
      <c r="AH685" s="1" t="s">
        <v>72</v>
      </c>
      <c r="AI685" s="1" t="s">
        <v>72</v>
      </c>
      <c r="AJ685" s="1" t="s">
        <v>72</v>
      </c>
      <c r="AK685" s="1" t="s">
        <v>72</v>
      </c>
      <c r="AL685" s="1" t="s">
        <v>72</v>
      </c>
      <c r="AM685" s="1" t="s">
        <v>72</v>
      </c>
      <c r="AN685" s="3">
        <v>45047</v>
      </c>
      <c r="AO685" s="1" t="s">
        <v>4213</v>
      </c>
      <c r="AP685" s="1" t="s">
        <v>4213</v>
      </c>
      <c r="AQ685" s="1" t="s">
        <v>1675</v>
      </c>
      <c r="AR685" s="25">
        <v>14</v>
      </c>
      <c r="AS685" s="1" t="s">
        <v>4063</v>
      </c>
      <c r="AT685" s="1" t="s">
        <v>88</v>
      </c>
      <c r="AU685" s="1" t="s">
        <v>88</v>
      </c>
      <c r="AV685" s="1" t="s">
        <v>88</v>
      </c>
      <c r="AW685" s="1" t="s">
        <v>79</v>
      </c>
      <c r="AX685" s="1" t="s">
        <v>707</v>
      </c>
      <c r="AY685" s="1" t="s">
        <v>3925</v>
      </c>
      <c r="AZ685" s="1" t="s">
        <v>4214</v>
      </c>
      <c r="BA685" s="1" t="s">
        <v>72</v>
      </c>
      <c r="BB685" s="1" t="s">
        <v>160</v>
      </c>
      <c r="BC685" s="1" t="s">
        <v>707</v>
      </c>
    </row>
    <row r="686" spans="1:55" ht="18.600000000000001" customHeight="1">
      <c r="A686" s="1" t="s">
        <v>4215</v>
      </c>
      <c r="B686" s="1">
        <v>230132</v>
      </c>
      <c r="C686" s="1" t="s">
        <v>71</v>
      </c>
      <c r="D686" s="3">
        <v>45048</v>
      </c>
      <c r="E686" s="1" t="s">
        <v>1896</v>
      </c>
      <c r="F686" s="1" t="s">
        <v>4216</v>
      </c>
      <c r="G686" s="1" t="s">
        <v>75</v>
      </c>
      <c r="H686" s="1" t="s">
        <v>3936</v>
      </c>
      <c r="I686" s="1" t="s">
        <v>77</v>
      </c>
      <c r="J686" s="1" t="s">
        <v>78</v>
      </c>
      <c r="K686" s="1" t="s">
        <v>78</v>
      </c>
      <c r="L686" s="1" t="s">
        <v>1898</v>
      </c>
      <c r="M686" s="1" t="s">
        <v>1898</v>
      </c>
      <c r="N686" s="34" t="s">
        <v>72</v>
      </c>
      <c r="O686" s="25" t="s">
        <v>4217</v>
      </c>
      <c r="P686" s="1" t="s">
        <v>83</v>
      </c>
      <c r="Q686" s="1" t="s">
        <v>4108</v>
      </c>
      <c r="R686" s="1" t="s">
        <v>9043</v>
      </c>
      <c r="S686" s="1" t="s">
        <v>84</v>
      </c>
      <c r="T686" s="1" t="s">
        <v>72</v>
      </c>
      <c r="U686" s="1" t="s">
        <v>140</v>
      </c>
      <c r="V686" s="1" t="s">
        <v>181</v>
      </c>
      <c r="W686" s="1" t="s">
        <v>126</v>
      </c>
      <c r="X686" s="1">
        <v>65</v>
      </c>
      <c r="Y686" s="1" t="s">
        <v>88</v>
      </c>
      <c r="Z686" s="1">
        <v>4.3</v>
      </c>
      <c r="AA686" s="1" t="s">
        <v>414</v>
      </c>
      <c r="AB686" s="1" t="s">
        <v>90</v>
      </c>
      <c r="AC686" s="1" t="s">
        <v>91</v>
      </c>
      <c r="AD686" s="1" t="s">
        <v>92</v>
      </c>
      <c r="AE686" s="1" t="s">
        <v>72</v>
      </c>
      <c r="AF686" s="1" t="s">
        <v>72</v>
      </c>
      <c r="AG686" s="1" t="s">
        <v>72</v>
      </c>
      <c r="AH686" s="1" t="s">
        <v>72</v>
      </c>
      <c r="AI686" s="1" t="s">
        <v>72</v>
      </c>
      <c r="AJ686" s="1" t="s">
        <v>72</v>
      </c>
      <c r="AK686" s="1" t="s">
        <v>72</v>
      </c>
      <c r="AL686" s="1" t="s">
        <v>72</v>
      </c>
      <c r="AM686" s="1" t="s">
        <v>72</v>
      </c>
      <c r="AN686" s="3">
        <v>45048</v>
      </c>
      <c r="AO686" s="1" t="s">
        <v>4218</v>
      </c>
      <c r="AP686" s="1" t="s">
        <v>4218</v>
      </c>
      <c r="AQ686" s="1" t="s">
        <v>1675</v>
      </c>
      <c r="AR686" s="1">
        <v>15</v>
      </c>
      <c r="AS686" s="1" t="s">
        <v>4219</v>
      </c>
      <c r="AT686" s="1" t="s">
        <v>75</v>
      </c>
      <c r="AU686" s="1" t="s">
        <v>75</v>
      </c>
      <c r="AV686" s="1" t="s">
        <v>88</v>
      </c>
      <c r="AW686" s="1" t="s">
        <v>96</v>
      </c>
      <c r="AX686" s="1" t="s">
        <v>72</v>
      </c>
      <c r="AY686" s="1" t="s">
        <v>3962</v>
      </c>
      <c r="AZ686" s="1" t="s">
        <v>4220</v>
      </c>
      <c r="BA686" s="1">
        <v>43</v>
      </c>
      <c r="BB686" s="21" t="s">
        <v>100</v>
      </c>
      <c r="BC686" s="16"/>
    </row>
    <row r="687" spans="1:55" ht="18.600000000000001" customHeight="1">
      <c r="A687" s="1" t="s">
        <v>4221</v>
      </c>
      <c r="B687" s="1">
        <v>230133</v>
      </c>
      <c r="C687" s="1" t="s">
        <v>71</v>
      </c>
      <c r="D687" s="3">
        <v>45048</v>
      </c>
      <c r="E687" s="1" t="s">
        <v>1896</v>
      </c>
      <c r="F687" s="1" t="s">
        <v>4222</v>
      </c>
      <c r="G687" s="1" t="s">
        <v>75</v>
      </c>
      <c r="H687" s="1" t="s">
        <v>3473</v>
      </c>
      <c r="I687" s="1" t="s">
        <v>77</v>
      </c>
      <c r="J687" s="1" t="s">
        <v>78</v>
      </c>
      <c r="K687" s="1" t="s">
        <v>78</v>
      </c>
      <c r="L687" s="8" t="s">
        <v>1898</v>
      </c>
      <c r="M687" s="8" t="s">
        <v>1927</v>
      </c>
      <c r="N687" s="34" t="s">
        <v>72</v>
      </c>
      <c r="O687" s="8" t="s">
        <v>4223</v>
      </c>
      <c r="P687" s="1" t="s">
        <v>813</v>
      </c>
      <c r="Q687" s="1" t="s">
        <v>813</v>
      </c>
      <c r="R687" s="1" t="s">
        <v>9057</v>
      </c>
      <c r="S687" s="1" t="s">
        <v>152</v>
      </c>
      <c r="T687" s="1" t="s">
        <v>3529</v>
      </c>
      <c r="U687" s="1" t="s">
        <v>153</v>
      </c>
      <c r="V687" s="1" t="s">
        <v>154</v>
      </c>
      <c r="W687" s="1" t="s">
        <v>126</v>
      </c>
      <c r="X687" s="1">
        <v>48</v>
      </c>
      <c r="Y687" s="1" t="s">
        <v>88</v>
      </c>
      <c r="Z687" s="1">
        <v>4.5</v>
      </c>
      <c r="AA687" s="1" t="s">
        <v>2344</v>
      </c>
      <c r="AB687" s="1" t="s">
        <v>105</v>
      </c>
      <c r="AC687" s="1" t="s">
        <v>91</v>
      </c>
      <c r="AD687" s="1" t="s">
        <v>92</v>
      </c>
      <c r="AE687" s="1" t="s">
        <v>72</v>
      </c>
      <c r="AF687" s="1" t="s">
        <v>72</v>
      </c>
      <c r="AG687" s="1" t="s">
        <v>72</v>
      </c>
      <c r="AH687" s="1" t="s">
        <v>72</v>
      </c>
      <c r="AI687" s="1" t="s">
        <v>72</v>
      </c>
      <c r="AJ687" s="1" t="s">
        <v>72</v>
      </c>
      <c r="AK687" s="1" t="s">
        <v>72</v>
      </c>
      <c r="AL687" s="1" t="s">
        <v>72</v>
      </c>
      <c r="AM687" s="1" t="s">
        <v>72</v>
      </c>
      <c r="AN687" s="3">
        <v>45048</v>
      </c>
      <c r="AO687" s="1" t="s">
        <v>4224</v>
      </c>
      <c r="AP687" s="1" t="s">
        <v>4224</v>
      </c>
      <c r="AQ687" s="1" t="s">
        <v>1794</v>
      </c>
      <c r="AR687" s="1">
        <v>15</v>
      </c>
      <c r="AS687" s="1" t="s">
        <v>4063</v>
      </c>
      <c r="AT687" s="1" t="s">
        <v>75</v>
      </c>
      <c r="AU687" s="1" t="s">
        <v>75</v>
      </c>
      <c r="AV687" s="1" t="s">
        <v>88</v>
      </c>
      <c r="AW687" s="1" t="s">
        <v>79</v>
      </c>
      <c r="AX687" s="1" t="s">
        <v>707</v>
      </c>
      <c r="AY687" s="1" t="s">
        <v>4185</v>
      </c>
      <c r="AZ687" s="38" t="s">
        <v>4225</v>
      </c>
      <c r="BA687" s="1">
        <v>24</v>
      </c>
      <c r="BB687" s="1" t="s">
        <v>160</v>
      </c>
      <c r="BC687" s="1" t="s">
        <v>707</v>
      </c>
    </row>
    <row r="688" spans="1:55" ht="18.600000000000001" customHeight="1">
      <c r="A688" s="1" t="s">
        <v>4226</v>
      </c>
      <c r="B688" s="1">
        <v>230134</v>
      </c>
      <c r="C688" s="1" t="s">
        <v>71</v>
      </c>
      <c r="D688" s="3">
        <v>45049</v>
      </c>
      <c r="E688" s="1" t="s">
        <v>1896</v>
      </c>
      <c r="F688" s="1" t="s">
        <v>4227</v>
      </c>
      <c r="G688" s="1" t="s">
        <v>75</v>
      </c>
      <c r="H688" s="1" t="s">
        <v>3936</v>
      </c>
      <c r="I688" s="1" t="s">
        <v>77</v>
      </c>
      <c r="J688" s="1" t="s">
        <v>78</v>
      </c>
      <c r="K688" s="1" t="s">
        <v>78</v>
      </c>
      <c r="L688" s="1" t="s">
        <v>1898</v>
      </c>
      <c r="M688" s="1" t="s">
        <v>1898</v>
      </c>
      <c r="N688" s="34" t="s">
        <v>72</v>
      </c>
      <c r="O688" s="25" t="s">
        <v>4228</v>
      </c>
      <c r="P688" s="1" t="s">
        <v>83</v>
      </c>
      <c r="Q688" s="1" t="s">
        <v>4108</v>
      </c>
      <c r="R688" s="1" t="s">
        <v>9043</v>
      </c>
      <c r="S688" s="1" t="s">
        <v>84</v>
      </c>
      <c r="T688" s="1" t="s">
        <v>72</v>
      </c>
      <c r="U688" s="1" t="s">
        <v>4229</v>
      </c>
      <c r="V688" s="1" t="s">
        <v>4229</v>
      </c>
      <c r="W688" s="1" t="s">
        <v>87</v>
      </c>
      <c r="X688" s="1">
        <v>56</v>
      </c>
      <c r="Y688" s="1" t="s">
        <v>88</v>
      </c>
      <c r="Z688" s="1">
        <v>4.8</v>
      </c>
      <c r="AA688" s="1" t="s">
        <v>2344</v>
      </c>
      <c r="AB688" s="1" t="s">
        <v>90</v>
      </c>
      <c r="AC688" s="1" t="s">
        <v>91</v>
      </c>
      <c r="AD688" s="1" t="s">
        <v>92</v>
      </c>
      <c r="AE688" s="1" t="s">
        <v>72</v>
      </c>
      <c r="AF688" s="1" t="s">
        <v>72</v>
      </c>
      <c r="AG688" s="1" t="s">
        <v>72</v>
      </c>
      <c r="AH688" s="1" t="s">
        <v>72</v>
      </c>
      <c r="AI688" s="1" t="s">
        <v>72</v>
      </c>
      <c r="AJ688" s="1" t="s">
        <v>72</v>
      </c>
      <c r="AK688" s="1" t="s">
        <v>72</v>
      </c>
      <c r="AL688" s="1" t="s">
        <v>72</v>
      </c>
      <c r="AM688" s="1" t="s">
        <v>72</v>
      </c>
      <c r="AN688" s="3">
        <v>45049</v>
      </c>
      <c r="AO688" s="1" t="s">
        <v>4230</v>
      </c>
      <c r="AP688" s="1" t="s">
        <v>4230</v>
      </c>
      <c r="AQ688" s="1" t="s">
        <v>1675</v>
      </c>
      <c r="AR688" s="1">
        <v>15</v>
      </c>
      <c r="AS688" s="1" t="s">
        <v>4063</v>
      </c>
      <c r="AT688" s="1" t="s">
        <v>75</v>
      </c>
      <c r="AU688" s="1" t="s">
        <v>75</v>
      </c>
      <c r="AV688" s="1" t="s">
        <v>88</v>
      </c>
      <c r="AW688" s="1" t="s">
        <v>96</v>
      </c>
      <c r="AX688" s="1" t="s">
        <v>72</v>
      </c>
      <c r="AY688" s="1" t="s">
        <v>4231</v>
      </c>
      <c r="AZ688" s="1" t="s">
        <v>4232</v>
      </c>
      <c r="BA688" s="1">
        <v>64</v>
      </c>
      <c r="BB688" s="21" t="s">
        <v>100</v>
      </c>
      <c r="BC688" s="16"/>
    </row>
    <row r="689" spans="1:55" ht="18.600000000000001" customHeight="1">
      <c r="A689" s="1" t="s">
        <v>4233</v>
      </c>
      <c r="B689" s="1">
        <v>230135</v>
      </c>
      <c r="C689" s="1" t="s">
        <v>71</v>
      </c>
      <c r="D689" s="3">
        <v>45049</v>
      </c>
      <c r="E689" s="1" t="s">
        <v>1896</v>
      </c>
      <c r="F689" s="1" t="s">
        <v>4234</v>
      </c>
      <c r="G689" s="1" t="s">
        <v>75</v>
      </c>
      <c r="H689" s="1" t="s">
        <v>3624</v>
      </c>
      <c r="I689" s="1" t="s">
        <v>77</v>
      </c>
      <c r="J689" s="1" t="s">
        <v>78</v>
      </c>
      <c r="K689" s="1" t="s">
        <v>78</v>
      </c>
      <c r="L689" s="1" t="s">
        <v>1898</v>
      </c>
      <c r="M689" s="1" t="s">
        <v>1898</v>
      </c>
      <c r="N689" s="34" t="s">
        <v>72</v>
      </c>
      <c r="O689" s="25" t="s">
        <v>4235</v>
      </c>
      <c r="P689" s="1" t="s">
        <v>2143</v>
      </c>
      <c r="Q689" s="1" t="s">
        <v>1868</v>
      </c>
      <c r="R689" s="1" t="s">
        <v>9079</v>
      </c>
      <c r="S689" s="1" t="s">
        <v>152</v>
      </c>
      <c r="T689" s="1" t="s">
        <v>1370</v>
      </c>
      <c r="U689" s="1" t="s">
        <v>153</v>
      </c>
      <c r="V689" s="1" t="s">
        <v>153</v>
      </c>
      <c r="W689" s="1" t="s">
        <v>126</v>
      </c>
      <c r="X689" s="1">
        <v>50</v>
      </c>
      <c r="Y689" s="1" t="s">
        <v>88</v>
      </c>
      <c r="Z689" s="1">
        <v>4.5999999999999996</v>
      </c>
      <c r="AA689" s="1" t="s">
        <v>954</v>
      </c>
      <c r="AB689" s="1" t="s">
        <v>90</v>
      </c>
      <c r="AC689" s="1" t="s">
        <v>91</v>
      </c>
      <c r="AD689" s="1" t="s">
        <v>92</v>
      </c>
      <c r="AE689" s="1" t="s">
        <v>72</v>
      </c>
      <c r="AF689" s="1" t="s">
        <v>72</v>
      </c>
      <c r="AG689" s="1" t="s">
        <v>72</v>
      </c>
      <c r="AH689" s="1" t="s">
        <v>72</v>
      </c>
      <c r="AI689" s="1" t="s">
        <v>72</v>
      </c>
      <c r="AJ689" s="1" t="s">
        <v>72</v>
      </c>
      <c r="AK689" s="1" t="s">
        <v>72</v>
      </c>
      <c r="AL689" s="1" t="s">
        <v>72</v>
      </c>
      <c r="AM689" s="1" t="s">
        <v>72</v>
      </c>
      <c r="AN689" s="3">
        <v>45049</v>
      </c>
      <c r="AO689" s="1" t="s">
        <v>4236</v>
      </c>
      <c r="AP689" s="1" t="s">
        <v>4236</v>
      </c>
      <c r="AQ689" s="1" t="s">
        <v>1794</v>
      </c>
      <c r="AR689" s="1">
        <v>15</v>
      </c>
      <c r="AS689" s="1" t="s">
        <v>2694</v>
      </c>
      <c r="AT689" s="1" t="s">
        <v>75</v>
      </c>
      <c r="AU689" s="1" t="s">
        <v>75</v>
      </c>
      <c r="AV689" s="1" t="s">
        <v>88</v>
      </c>
      <c r="AW689" s="1" t="s">
        <v>96</v>
      </c>
      <c r="AX689" s="1" t="s">
        <v>72</v>
      </c>
      <c r="AY689" s="1" t="s">
        <v>3932</v>
      </c>
      <c r="AZ689" s="1" t="s">
        <v>4237</v>
      </c>
      <c r="BA689" s="1">
        <v>71</v>
      </c>
      <c r="BB689" s="21" t="s">
        <v>100</v>
      </c>
      <c r="BC689" s="16"/>
    </row>
    <row r="690" spans="1:55" ht="18.600000000000001" customHeight="1">
      <c r="A690" s="1" t="s">
        <v>4238</v>
      </c>
      <c r="B690" s="1">
        <v>230136</v>
      </c>
      <c r="C690" s="1" t="s">
        <v>71</v>
      </c>
      <c r="D690" s="3">
        <v>45049</v>
      </c>
      <c r="E690" s="1" t="s">
        <v>2302</v>
      </c>
      <c r="F690" s="1" t="s">
        <v>4239</v>
      </c>
      <c r="G690" s="1" t="s">
        <v>75</v>
      </c>
      <c r="H690" s="1" t="s">
        <v>3947</v>
      </c>
      <c r="I690" s="1" t="s">
        <v>77</v>
      </c>
      <c r="J690" s="1" t="s">
        <v>78</v>
      </c>
      <c r="K690" s="1" t="s">
        <v>78</v>
      </c>
      <c r="L690" s="1" t="s">
        <v>1898</v>
      </c>
      <c r="M690" s="8" t="s">
        <v>1927</v>
      </c>
      <c r="N690" s="34" t="s">
        <v>72</v>
      </c>
      <c r="O690" s="8" t="s">
        <v>707</v>
      </c>
      <c r="P690" s="1" t="s">
        <v>2307</v>
      </c>
      <c r="Q690" s="1" t="s">
        <v>2307</v>
      </c>
      <c r="R690" s="1" t="s">
        <v>2363</v>
      </c>
      <c r="S690" s="1" t="s">
        <v>84</v>
      </c>
      <c r="T690" s="1" t="s">
        <v>72</v>
      </c>
      <c r="U690" s="1" t="s">
        <v>214</v>
      </c>
      <c r="V690" s="1" t="s">
        <v>382</v>
      </c>
      <c r="W690" s="1" t="s">
        <v>126</v>
      </c>
      <c r="X690" s="1">
        <v>67</v>
      </c>
      <c r="Y690" s="1" t="s">
        <v>88</v>
      </c>
      <c r="Z690" s="1">
        <v>4.2</v>
      </c>
      <c r="AA690" s="1" t="s">
        <v>414</v>
      </c>
      <c r="AB690" s="1" t="s">
        <v>90</v>
      </c>
      <c r="AC690" s="1" t="s">
        <v>91</v>
      </c>
      <c r="AD690" s="1" t="s">
        <v>92</v>
      </c>
      <c r="AE690" s="1" t="s">
        <v>72</v>
      </c>
      <c r="AF690" s="1" t="s">
        <v>72</v>
      </c>
      <c r="AG690" s="1" t="s">
        <v>72</v>
      </c>
      <c r="AH690" s="1" t="s">
        <v>72</v>
      </c>
      <c r="AI690" s="1" t="s">
        <v>72</v>
      </c>
      <c r="AJ690" s="1" t="s">
        <v>72</v>
      </c>
      <c r="AK690" s="1" t="s">
        <v>72</v>
      </c>
      <c r="AL690" s="1" t="s">
        <v>72</v>
      </c>
      <c r="AM690" s="1" t="s">
        <v>72</v>
      </c>
      <c r="AN690" s="3">
        <v>45049</v>
      </c>
      <c r="AO690" s="1" t="s">
        <v>4240</v>
      </c>
      <c r="AP690" s="1" t="s">
        <v>4240</v>
      </c>
      <c r="AQ690" s="1" t="s">
        <v>1794</v>
      </c>
      <c r="AR690" s="1">
        <v>15</v>
      </c>
      <c r="AS690" s="1" t="s">
        <v>4208</v>
      </c>
      <c r="AT690" s="1" t="s">
        <v>75</v>
      </c>
      <c r="AU690" s="1" t="s">
        <v>75</v>
      </c>
      <c r="AV690" s="1" t="s">
        <v>88</v>
      </c>
      <c r="AW690" s="1" t="s">
        <v>79</v>
      </c>
      <c r="AX690" s="1" t="s">
        <v>707</v>
      </c>
      <c r="AY690" s="1" t="s">
        <v>3985</v>
      </c>
      <c r="AZ690" s="1" t="s">
        <v>4241</v>
      </c>
      <c r="BA690" s="1">
        <v>32</v>
      </c>
      <c r="BB690" s="21" t="s">
        <v>100</v>
      </c>
      <c r="BC690" s="16"/>
    </row>
    <row r="691" spans="1:55" ht="18.600000000000001" customHeight="1">
      <c r="A691" s="1" t="s">
        <v>4242</v>
      </c>
      <c r="B691" s="1">
        <v>230137</v>
      </c>
      <c r="C691" s="1" t="s">
        <v>71</v>
      </c>
      <c r="D691" s="3">
        <v>45050</v>
      </c>
      <c r="E691" s="1" t="s">
        <v>1896</v>
      </c>
      <c r="F691" s="1" t="s">
        <v>4243</v>
      </c>
      <c r="G691" s="1" t="s">
        <v>75</v>
      </c>
      <c r="H691" s="1" t="s">
        <v>3947</v>
      </c>
      <c r="I691" s="1" t="s">
        <v>77</v>
      </c>
      <c r="J691" s="1" t="s">
        <v>78</v>
      </c>
      <c r="K691" s="1" t="s">
        <v>78</v>
      </c>
      <c r="L691" s="1" t="s">
        <v>1898</v>
      </c>
      <c r="M691" s="1" t="s">
        <v>1898</v>
      </c>
      <c r="N691" s="34" t="s">
        <v>72</v>
      </c>
      <c r="O691" s="25" t="s">
        <v>4244</v>
      </c>
      <c r="P691" s="1" t="s">
        <v>813</v>
      </c>
      <c r="Q691" s="1" t="s">
        <v>813</v>
      </c>
      <c r="R691" s="1" t="s">
        <v>9057</v>
      </c>
      <c r="S691" s="1" t="s">
        <v>84</v>
      </c>
      <c r="T691" s="1" t="s">
        <v>72</v>
      </c>
      <c r="U691" s="1" t="s">
        <v>140</v>
      </c>
      <c r="V691" s="1" t="s">
        <v>181</v>
      </c>
      <c r="W691" s="1" t="s">
        <v>126</v>
      </c>
      <c r="X691" s="1">
        <v>82</v>
      </c>
      <c r="Y691" s="1" t="s">
        <v>88</v>
      </c>
      <c r="Z691" s="1">
        <v>5.3</v>
      </c>
      <c r="AA691" s="1" t="s">
        <v>414</v>
      </c>
      <c r="AB691" s="1" t="s">
        <v>90</v>
      </c>
      <c r="AC691" s="1" t="s">
        <v>91</v>
      </c>
      <c r="AD691" s="1" t="s">
        <v>92</v>
      </c>
      <c r="AE691" s="1" t="s">
        <v>72</v>
      </c>
      <c r="AF691" s="1" t="s">
        <v>254</v>
      </c>
      <c r="AG691" s="1">
        <v>2</v>
      </c>
      <c r="AH691" s="1" t="s">
        <v>1322</v>
      </c>
      <c r="AI691" s="1" t="s">
        <v>72</v>
      </c>
      <c r="AJ691" s="1" t="s">
        <v>72</v>
      </c>
      <c r="AK691" s="1" t="s">
        <v>72</v>
      </c>
      <c r="AL691" s="1" t="s">
        <v>72</v>
      </c>
      <c r="AM691" s="1" t="s">
        <v>72</v>
      </c>
      <c r="AN691" s="3">
        <v>45050</v>
      </c>
      <c r="AO691" s="1" t="s">
        <v>3147</v>
      </c>
      <c r="AP691" s="1" t="s">
        <v>3147</v>
      </c>
      <c r="AQ691" s="1" t="s">
        <v>1675</v>
      </c>
      <c r="AR691" s="1">
        <v>15</v>
      </c>
      <c r="AS691" s="1" t="s">
        <v>4219</v>
      </c>
      <c r="AT691" s="1" t="s">
        <v>75</v>
      </c>
      <c r="AU691" s="1" t="s">
        <v>75</v>
      </c>
      <c r="AV691" s="1" t="s">
        <v>88</v>
      </c>
      <c r="AW691" s="1" t="s">
        <v>96</v>
      </c>
      <c r="AX691" s="1" t="s">
        <v>72</v>
      </c>
      <c r="AY691" s="1" t="s">
        <v>3962</v>
      </c>
      <c r="AZ691" s="1" t="s">
        <v>4245</v>
      </c>
      <c r="BA691" s="1">
        <v>41</v>
      </c>
      <c r="BB691" s="21" t="s">
        <v>100</v>
      </c>
      <c r="BC691" s="16"/>
    </row>
    <row r="692" spans="1:55" ht="18.600000000000001" customHeight="1">
      <c r="A692" s="1" t="s">
        <v>4246</v>
      </c>
      <c r="B692" s="1">
        <v>230138</v>
      </c>
      <c r="C692" s="1" t="s">
        <v>71</v>
      </c>
      <c r="D692" s="3">
        <v>45050</v>
      </c>
      <c r="E692" s="1" t="s">
        <v>1896</v>
      </c>
      <c r="F692" s="1" t="s">
        <v>4247</v>
      </c>
      <c r="G692" s="1" t="s">
        <v>75</v>
      </c>
      <c r="H692" s="1" t="s">
        <v>3947</v>
      </c>
      <c r="I692" s="1" t="s">
        <v>77</v>
      </c>
      <c r="J692" s="1" t="s">
        <v>78</v>
      </c>
      <c r="K692" s="1" t="s">
        <v>78</v>
      </c>
      <c r="L692" s="1" t="s">
        <v>1898</v>
      </c>
      <c r="M692" s="1" t="s">
        <v>1898</v>
      </c>
      <c r="N692" s="34" t="s">
        <v>72</v>
      </c>
      <c r="O692" s="25" t="s">
        <v>2186</v>
      </c>
      <c r="P692" s="1" t="s">
        <v>778</v>
      </c>
      <c r="Q692" s="1" t="s">
        <v>779</v>
      </c>
      <c r="R692" s="1" t="s">
        <v>9036</v>
      </c>
      <c r="S692" s="1" t="s">
        <v>84</v>
      </c>
      <c r="T692" s="1" t="s">
        <v>72</v>
      </c>
      <c r="U692" s="1" t="s">
        <v>140</v>
      </c>
      <c r="V692" s="1" t="s">
        <v>141</v>
      </c>
      <c r="W692" s="1" t="s">
        <v>126</v>
      </c>
      <c r="X692" s="1">
        <v>52</v>
      </c>
      <c r="Y692" s="1" t="s">
        <v>88</v>
      </c>
      <c r="Z692" s="1">
        <v>5.8</v>
      </c>
      <c r="AA692" s="1" t="s">
        <v>2344</v>
      </c>
      <c r="AB692" s="1" t="s">
        <v>90</v>
      </c>
      <c r="AC692" s="1" t="s">
        <v>91</v>
      </c>
      <c r="AD692" s="1" t="s">
        <v>92</v>
      </c>
      <c r="AE692" s="1" t="s">
        <v>72</v>
      </c>
      <c r="AF692" s="1" t="s">
        <v>217</v>
      </c>
      <c r="AG692" s="1" t="s">
        <v>72</v>
      </c>
      <c r="AH692" s="1" t="s">
        <v>4248</v>
      </c>
      <c r="AI692" s="1" t="s">
        <v>72</v>
      </c>
      <c r="AJ692" s="1" t="s">
        <v>72</v>
      </c>
      <c r="AK692" s="1" t="s">
        <v>72</v>
      </c>
      <c r="AL692" s="1" t="s">
        <v>72</v>
      </c>
      <c r="AM692" s="1" t="s">
        <v>72</v>
      </c>
      <c r="AN692" s="3">
        <v>45050</v>
      </c>
      <c r="AO692" s="1" t="s">
        <v>4249</v>
      </c>
      <c r="AP692" s="1" t="s">
        <v>4249</v>
      </c>
      <c r="AQ692" s="1" t="s">
        <v>1675</v>
      </c>
      <c r="AR692" s="1">
        <v>15</v>
      </c>
      <c r="AS692" s="1" t="s">
        <v>4063</v>
      </c>
      <c r="AT692" s="1" t="s">
        <v>75</v>
      </c>
      <c r="AU692" s="1" t="s">
        <v>75</v>
      </c>
      <c r="AV692" s="1" t="s">
        <v>88</v>
      </c>
      <c r="AW692" s="1" t="s">
        <v>96</v>
      </c>
      <c r="AX692" s="1" t="s">
        <v>72</v>
      </c>
      <c r="AY692" s="1" t="s">
        <v>3962</v>
      </c>
      <c r="AZ692" s="1" t="s">
        <v>4250</v>
      </c>
      <c r="BA692" s="1">
        <v>43</v>
      </c>
      <c r="BB692" s="21" t="s">
        <v>100</v>
      </c>
      <c r="BC692" s="16"/>
    </row>
    <row r="693" spans="1:55" ht="18.600000000000001" customHeight="1">
      <c r="A693" s="1" t="s">
        <v>4251</v>
      </c>
      <c r="B693" s="1">
        <v>230139</v>
      </c>
      <c r="C693" s="1" t="s">
        <v>71</v>
      </c>
      <c r="D693" s="3">
        <v>45055</v>
      </c>
      <c r="E693" s="1" t="s">
        <v>1896</v>
      </c>
      <c r="F693" s="1" t="s">
        <v>4252</v>
      </c>
      <c r="G693" s="1" t="s">
        <v>75</v>
      </c>
      <c r="H693" s="1" t="s">
        <v>3936</v>
      </c>
      <c r="I693" s="1" t="s">
        <v>77</v>
      </c>
      <c r="J693" s="1" t="s">
        <v>78</v>
      </c>
      <c r="K693" s="1" t="s">
        <v>78</v>
      </c>
      <c r="L693" s="1" t="s">
        <v>1898</v>
      </c>
      <c r="M693" s="8" t="s">
        <v>1927</v>
      </c>
      <c r="N693" s="1" t="s">
        <v>707</v>
      </c>
      <c r="O693" s="8" t="s">
        <v>707</v>
      </c>
      <c r="P693" s="1" t="s">
        <v>813</v>
      </c>
      <c r="Q693" s="1" t="s">
        <v>813</v>
      </c>
      <c r="R693" s="1" t="s">
        <v>9057</v>
      </c>
      <c r="S693" s="1" t="s">
        <v>84</v>
      </c>
      <c r="T693" s="1" t="s">
        <v>72</v>
      </c>
      <c r="U693" s="1" t="s">
        <v>140</v>
      </c>
      <c r="V693" s="1" t="s">
        <v>141</v>
      </c>
      <c r="W693" s="1" t="s">
        <v>126</v>
      </c>
      <c r="X693" s="1">
        <v>72</v>
      </c>
      <c r="Y693" s="1" t="s">
        <v>88</v>
      </c>
      <c r="Z693" s="1">
        <v>5.0999999999999996</v>
      </c>
      <c r="AA693" s="1" t="s">
        <v>299</v>
      </c>
      <c r="AB693" s="1" t="s">
        <v>105</v>
      </c>
      <c r="AC693" s="1" t="s">
        <v>970</v>
      </c>
      <c r="AD693" s="1" t="s">
        <v>1939</v>
      </c>
      <c r="AE693" s="1" t="s">
        <v>72</v>
      </c>
      <c r="AF693" s="1" t="s">
        <v>72</v>
      </c>
      <c r="AG693" s="1" t="s">
        <v>72</v>
      </c>
      <c r="AH693" s="1" t="s">
        <v>72</v>
      </c>
      <c r="AI693" s="1" t="s">
        <v>72</v>
      </c>
      <c r="AJ693" s="1" t="s">
        <v>72</v>
      </c>
      <c r="AK693" s="1" t="s">
        <v>72</v>
      </c>
      <c r="AL693" s="1" t="s">
        <v>72</v>
      </c>
      <c r="AM693" s="1" t="s">
        <v>72</v>
      </c>
      <c r="AN693" s="3">
        <v>45055</v>
      </c>
      <c r="AO693" s="1" t="s">
        <v>4253</v>
      </c>
      <c r="AP693" s="1" t="s">
        <v>4253</v>
      </c>
      <c r="AQ693" s="1" t="s">
        <v>1794</v>
      </c>
      <c r="AR693" s="1">
        <v>15</v>
      </c>
      <c r="AS693" s="1" t="s">
        <v>3446</v>
      </c>
      <c r="AT693" s="1" t="s">
        <v>75</v>
      </c>
      <c r="AU693" s="1" t="s">
        <v>75</v>
      </c>
      <c r="AV693" s="1" t="s">
        <v>88</v>
      </c>
      <c r="AW693" s="1" t="s">
        <v>79</v>
      </c>
      <c r="AX693" s="1" t="s">
        <v>707</v>
      </c>
      <c r="AY693" s="1" t="s">
        <v>4254</v>
      </c>
      <c r="AZ693" s="1" t="s">
        <v>4220</v>
      </c>
      <c r="BA693" s="1">
        <v>29</v>
      </c>
      <c r="BB693" s="1" t="s">
        <v>160</v>
      </c>
      <c r="BC693" s="1" t="s">
        <v>707</v>
      </c>
    </row>
    <row r="694" spans="1:55" ht="18.600000000000001" customHeight="1">
      <c r="A694" s="1" t="s">
        <v>4255</v>
      </c>
      <c r="B694" s="1">
        <v>230140</v>
      </c>
      <c r="C694" s="1" t="s">
        <v>71</v>
      </c>
      <c r="D694" s="3">
        <v>45056</v>
      </c>
      <c r="E694" s="1" t="s">
        <v>1896</v>
      </c>
      <c r="F694" s="1" t="s">
        <v>4256</v>
      </c>
      <c r="G694" s="1" t="s">
        <v>75</v>
      </c>
      <c r="H694" s="1" t="s">
        <v>3936</v>
      </c>
      <c r="I694" s="1" t="s">
        <v>77</v>
      </c>
      <c r="J694" s="1" t="s">
        <v>78</v>
      </c>
      <c r="K694" s="1" t="s">
        <v>78</v>
      </c>
      <c r="L694" s="1" t="s">
        <v>1898</v>
      </c>
      <c r="M694" s="1" t="s">
        <v>1898</v>
      </c>
      <c r="N694" s="34" t="s">
        <v>72</v>
      </c>
      <c r="O694" s="25" t="s">
        <v>4257</v>
      </c>
      <c r="P694" s="1" t="s">
        <v>83</v>
      </c>
      <c r="Q694" s="1" t="s">
        <v>123</v>
      </c>
      <c r="R694" s="1" t="s">
        <v>9043</v>
      </c>
      <c r="S694" s="1" t="s">
        <v>84</v>
      </c>
      <c r="T694" s="1" t="s">
        <v>72</v>
      </c>
      <c r="U694" s="1" t="s">
        <v>4140</v>
      </c>
      <c r="V694" s="1" t="s">
        <v>4258</v>
      </c>
      <c r="W694" s="1" t="s">
        <v>126</v>
      </c>
      <c r="X694" s="1">
        <v>58</v>
      </c>
      <c r="Y694" s="1" t="s">
        <v>88</v>
      </c>
      <c r="Z694" s="1">
        <v>6.9</v>
      </c>
      <c r="AA694" s="1" t="s">
        <v>414</v>
      </c>
      <c r="AB694" s="1" t="s">
        <v>90</v>
      </c>
      <c r="AC694" s="1" t="s">
        <v>91</v>
      </c>
      <c r="AD694" s="1" t="s">
        <v>92</v>
      </c>
      <c r="AE694" s="1" t="s">
        <v>72</v>
      </c>
      <c r="AF694" s="1" t="s">
        <v>217</v>
      </c>
      <c r="AG694" s="1">
        <v>3</v>
      </c>
      <c r="AH694" s="1" t="s">
        <v>4259</v>
      </c>
      <c r="AI694" s="1" t="s">
        <v>72</v>
      </c>
      <c r="AJ694" s="1" t="s">
        <v>72</v>
      </c>
      <c r="AK694" s="1" t="s">
        <v>72</v>
      </c>
      <c r="AL694" s="1" t="s">
        <v>72</v>
      </c>
      <c r="AM694" s="1" t="s">
        <v>72</v>
      </c>
      <c r="AN694" s="3">
        <v>45056</v>
      </c>
      <c r="AO694" s="1" t="s">
        <v>1336</v>
      </c>
      <c r="AP694" s="1" t="s">
        <v>1336</v>
      </c>
      <c r="AQ694" s="1" t="s">
        <v>1675</v>
      </c>
      <c r="AR694" s="1">
        <v>15</v>
      </c>
      <c r="AS694" s="1" t="s">
        <v>95</v>
      </c>
      <c r="AT694" s="1" t="s">
        <v>75</v>
      </c>
      <c r="AU694" s="1" t="s">
        <v>75</v>
      </c>
      <c r="AV694" s="1" t="s">
        <v>88</v>
      </c>
      <c r="AW694" s="1" t="s">
        <v>96</v>
      </c>
      <c r="AX694" s="1" t="s">
        <v>72</v>
      </c>
      <c r="AY694" s="1" t="s">
        <v>4260</v>
      </c>
      <c r="AZ694" s="1" t="s">
        <v>4220</v>
      </c>
      <c r="BA694" s="1">
        <v>43</v>
      </c>
      <c r="BB694" s="21" t="s">
        <v>100</v>
      </c>
      <c r="BC694" s="16"/>
    </row>
    <row r="695" spans="1:55" ht="18.600000000000001" customHeight="1">
      <c r="A695" s="1" t="s">
        <v>4261</v>
      </c>
      <c r="B695" s="1">
        <v>230141</v>
      </c>
      <c r="C695" s="1" t="s">
        <v>497</v>
      </c>
      <c r="D695" s="3">
        <v>45057</v>
      </c>
      <c r="E695" s="1" t="s">
        <v>1896</v>
      </c>
      <c r="F695" s="1" t="s">
        <v>4262</v>
      </c>
      <c r="G695" s="1" t="s">
        <v>75</v>
      </c>
      <c r="H695" s="1" t="s">
        <v>4088</v>
      </c>
      <c r="I695" s="1" t="s">
        <v>497</v>
      </c>
      <c r="J695" s="1" t="s">
        <v>78</v>
      </c>
      <c r="K695" s="1" t="s">
        <v>78</v>
      </c>
      <c r="L695" s="1" t="s">
        <v>1898</v>
      </c>
      <c r="M695" s="1" t="s">
        <v>1898</v>
      </c>
      <c r="N695" s="34" t="s">
        <v>72</v>
      </c>
      <c r="O695" s="25" t="s">
        <v>4263</v>
      </c>
      <c r="P695" s="1" t="s">
        <v>813</v>
      </c>
      <c r="Q695" s="1" t="s">
        <v>813</v>
      </c>
      <c r="R695" s="1" t="s">
        <v>9057</v>
      </c>
      <c r="S695" s="1" t="s">
        <v>84</v>
      </c>
      <c r="T695" s="1" t="s">
        <v>72</v>
      </c>
      <c r="U695" s="1" t="s">
        <v>104</v>
      </c>
      <c r="V695" s="1" t="s">
        <v>3313</v>
      </c>
      <c r="W695" s="1" t="s">
        <v>87</v>
      </c>
      <c r="X695" s="1">
        <v>27</v>
      </c>
      <c r="Y695" s="1" t="s">
        <v>88</v>
      </c>
      <c r="Z695" s="1">
        <v>6.5</v>
      </c>
      <c r="AA695" s="1" t="s">
        <v>2344</v>
      </c>
      <c r="AB695" s="1" t="s">
        <v>90</v>
      </c>
      <c r="AC695" s="1" t="s">
        <v>91</v>
      </c>
      <c r="AD695" s="1" t="s">
        <v>92</v>
      </c>
      <c r="AE695" s="1" t="s">
        <v>72</v>
      </c>
      <c r="AF695" s="1" t="s">
        <v>229</v>
      </c>
      <c r="AG695" s="1">
        <v>2</v>
      </c>
      <c r="AH695" s="1" t="s">
        <v>933</v>
      </c>
      <c r="AI695" s="1" t="s">
        <v>72</v>
      </c>
      <c r="AJ695" s="1" t="s">
        <v>72</v>
      </c>
      <c r="AK695" s="1" t="s">
        <v>72</v>
      </c>
      <c r="AL695" s="1" t="s">
        <v>72</v>
      </c>
      <c r="AM695" s="1" t="s">
        <v>72</v>
      </c>
      <c r="AN695" s="3">
        <v>45057</v>
      </c>
      <c r="AO695" s="1" t="s">
        <v>4264</v>
      </c>
      <c r="AP695" s="1" t="s">
        <v>4264</v>
      </c>
      <c r="AQ695" s="1" t="s">
        <v>1675</v>
      </c>
      <c r="AR695" s="1">
        <v>15</v>
      </c>
      <c r="AS695" s="1" t="s">
        <v>4063</v>
      </c>
      <c r="AT695" s="1" t="s">
        <v>75</v>
      </c>
      <c r="AU695" s="1" t="s">
        <v>75</v>
      </c>
      <c r="AV695" s="1" t="s">
        <v>88</v>
      </c>
      <c r="AW695" s="1" t="s">
        <v>96</v>
      </c>
      <c r="AX695" s="1" t="s">
        <v>72</v>
      </c>
      <c r="AY695" s="1" t="s">
        <v>3962</v>
      </c>
      <c r="AZ695" s="1" t="s">
        <v>4090</v>
      </c>
      <c r="BA695" s="1">
        <v>57</v>
      </c>
      <c r="BB695" s="21" t="s">
        <v>100</v>
      </c>
      <c r="BC695" s="16"/>
    </row>
    <row r="696" spans="1:55" ht="18.600000000000001" customHeight="1">
      <c r="A696" s="1" t="s">
        <v>4265</v>
      </c>
      <c r="B696" s="1">
        <v>230142</v>
      </c>
      <c r="C696" s="1" t="s">
        <v>71</v>
      </c>
      <c r="D696" s="3">
        <v>45058</v>
      </c>
      <c r="E696" s="1" t="s">
        <v>1896</v>
      </c>
      <c r="F696" s="1" t="s">
        <v>4252</v>
      </c>
      <c r="G696" s="1" t="s">
        <v>75</v>
      </c>
      <c r="H696" s="1" t="s">
        <v>3936</v>
      </c>
      <c r="I696" s="1" t="s">
        <v>77</v>
      </c>
      <c r="J696" s="1" t="s">
        <v>78</v>
      </c>
      <c r="K696" s="1" t="s">
        <v>78</v>
      </c>
      <c r="L696" s="1" t="s">
        <v>1898</v>
      </c>
      <c r="M696" s="1" t="s">
        <v>1898</v>
      </c>
      <c r="N696" s="34" t="s">
        <v>72</v>
      </c>
      <c r="O696" s="25" t="s">
        <v>4266</v>
      </c>
      <c r="P696" s="1" t="s">
        <v>813</v>
      </c>
      <c r="Q696" s="1" t="s">
        <v>813</v>
      </c>
      <c r="R696" s="1" t="s">
        <v>9057</v>
      </c>
      <c r="S696" s="1" t="s">
        <v>84</v>
      </c>
      <c r="T696" s="1" t="s">
        <v>72</v>
      </c>
      <c r="U696" s="1" t="s">
        <v>140</v>
      </c>
      <c r="V696" s="1" t="s">
        <v>141</v>
      </c>
      <c r="W696" s="1" t="s">
        <v>126</v>
      </c>
      <c r="X696" s="1">
        <v>72</v>
      </c>
      <c r="Y696" s="1" t="s">
        <v>88</v>
      </c>
      <c r="Z696" s="1">
        <v>3.2</v>
      </c>
      <c r="AA696" s="1" t="s">
        <v>2344</v>
      </c>
      <c r="AB696" s="1" t="s">
        <v>105</v>
      </c>
      <c r="AC696" s="1" t="s">
        <v>970</v>
      </c>
      <c r="AD696" s="1" t="s">
        <v>1939</v>
      </c>
      <c r="AE696" s="1" t="s">
        <v>72</v>
      </c>
      <c r="AF696" s="1" t="s">
        <v>217</v>
      </c>
      <c r="AG696" s="1">
        <v>2</v>
      </c>
      <c r="AH696" s="1" t="s">
        <v>818</v>
      </c>
      <c r="AI696" s="1" t="s">
        <v>72</v>
      </c>
      <c r="AJ696" s="1" t="s">
        <v>72</v>
      </c>
      <c r="AK696" s="1" t="s">
        <v>72</v>
      </c>
      <c r="AL696" s="1" t="s">
        <v>72</v>
      </c>
      <c r="AM696" s="1" t="s">
        <v>72</v>
      </c>
      <c r="AN696" s="3">
        <v>45058</v>
      </c>
      <c r="AO696" s="1" t="s">
        <v>4267</v>
      </c>
      <c r="AP696" s="1" t="s">
        <v>4268</v>
      </c>
      <c r="AQ696" s="1" t="s">
        <v>1794</v>
      </c>
      <c r="AR696" s="1">
        <v>15</v>
      </c>
      <c r="AS696" s="1" t="s">
        <v>95</v>
      </c>
      <c r="AT696" s="1" t="s">
        <v>75</v>
      </c>
      <c r="AU696" s="1" t="s">
        <v>75</v>
      </c>
      <c r="AV696" s="1" t="s">
        <v>88</v>
      </c>
      <c r="AW696" s="1" t="s">
        <v>96</v>
      </c>
      <c r="AX696" s="1" t="s">
        <v>72</v>
      </c>
      <c r="AY696" s="1" t="s">
        <v>4260</v>
      </c>
      <c r="AZ696" s="1" t="s">
        <v>4269</v>
      </c>
      <c r="BA696" s="1">
        <v>39</v>
      </c>
      <c r="BB696" s="21" t="s">
        <v>100</v>
      </c>
      <c r="BC696" s="16"/>
    </row>
    <row r="697" spans="1:55" ht="18.600000000000001" customHeight="1">
      <c r="A697" s="1" t="s">
        <v>4270</v>
      </c>
      <c r="B697" s="1">
        <v>230143</v>
      </c>
      <c r="C697" s="1" t="s">
        <v>71</v>
      </c>
      <c r="D697" s="3">
        <v>45059</v>
      </c>
      <c r="E697" s="1" t="s">
        <v>1896</v>
      </c>
      <c r="F697" s="1" t="s">
        <v>4271</v>
      </c>
      <c r="G697" s="1" t="s">
        <v>75</v>
      </c>
      <c r="H697" s="1" t="s">
        <v>3936</v>
      </c>
      <c r="I697" s="1" t="s">
        <v>77</v>
      </c>
      <c r="J697" s="1" t="s">
        <v>78</v>
      </c>
      <c r="K697" s="1" t="s">
        <v>78</v>
      </c>
      <c r="L697" s="1" t="s">
        <v>1898</v>
      </c>
      <c r="M697" s="1" t="s">
        <v>1898</v>
      </c>
      <c r="N697" s="34" t="s">
        <v>72</v>
      </c>
      <c r="O697" s="25" t="s">
        <v>2180</v>
      </c>
      <c r="P697" s="1" t="s">
        <v>83</v>
      </c>
      <c r="Q697" s="1" t="s">
        <v>123</v>
      </c>
      <c r="R697" s="1" t="s">
        <v>9043</v>
      </c>
      <c r="S697" s="1" t="s">
        <v>84</v>
      </c>
      <c r="T697" s="1" t="s">
        <v>72</v>
      </c>
      <c r="U697" s="1" t="s">
        <v>140</v>
      </c>
      <c r="V697" s="1" t="s">
        <v>141</v>
      </c>
      <c r="W697" s="1" t="s">
        <v>87</v>
      </c>
      <c r="X697" s="1">
        <v>55</v>
      </c>
      <c r="Y697" s="1" t="s">
        <v>88</v>
      </c>
      <c r="Z697" s="1">
        <v>5.0999999999999996</v>
      </c>
      <c r="AA697" s="1" t="s">
        <v>299</v>
      </c>
      <c r="AB697" s="1" t="s">
        <v>90</v>
      </c>
      <c r="AC697" s="1" t="s">
        <v>91</v>
      </c>
      <c r="AD697" s="1" t="s">
        <v>92</v>
      </c>
      <c r="AE697" s="1" t="s">
        <v>72</v>
      </c>
      <c r="AF697" s="1" t="s">
        <v>229</v>
      </c>
      <c r="AG697" s="1">
        <v>2</v>
      </c>
      <c r="AH697" s="1" t="s">
        <v>230</v>
      </c>
      <c r="AI697" s="1" t="s">
        <v>72</v>
      </c>
      <c r="AJ697" s="1" t="s">
        <v>72</v>
      </c>
      <c r="AK697" s="1" t="s">
        <v>72</v>
      </c>
      <c r="AL697" s="1" t="s">
        <v>72</v>
      </c>
      <c r="AM697" s="1" t="s">
        <v>72</v>
      </c>
      <c r="AN697" s="3">
        <v>45059</v>
      </c>
      <c r="AO697" s="1" t="s">
        <v>4272</v>
      </c>
      <c r="AP697" s="1" t="s">
        <v>4273</v>
      </c>
      <c r="AQ697" s="1" t="s">
        <v>1675</v>
      </c>
      <c r="AR697" s="1">
        <v>15</v>
      </c>
      <c r="AS697" s="1" t="s">
        <v>95</v>
      </c>
      <c r="AT697" s="1" t="s">
        <v>75</v>
      </c>
      <c r="AU697" s="1" t="s">
        <v>75</v>
      </c>
      <c r="AV697" s="1" t="s">
        <v>88</v>
      </c>
      <c r="AW697" s="1" t="s">
        <v>96</v>
      </c>
      <c r="AX697" s="1" t="s">
        <v>72</v>
      </c>
      <c r="AY697" s="1" t="s">
        <v>4260</v>
      </c>
      <c r="AZ697" s="1" t="s">
        <v>4274</v>
      </c>
      <c r="BA697" s="1">
        <v>63</v>
      </c>
      <c r="BB697" s="21" t="s">
        <v>100</v>
      </c>
      <c r="BC697" s="16"/>
    </row>
    <row r="698" spans="1:55" ht="18.600000000000001" customHeight="1">
      <c r="A698" s="1" t="s">
        <v>4275</v>
      </c>
      <c r="B698" s="1">
        <v>230144</v>
      </c>
      <c r="C698" s="1" t="s">
        <v>71</v>
      </c>
      <c r="D698" s="3">
        <v>45059</v>
      </c>
      <c r="E698" s="1" t="s">
        <v>1896</v>
      </c>
      <c r="F698" s="1" t="s">
        <v>4276</v>
      </c>
      <c r="G698" s="1" t="s">
        <v>75</v>
      </c>
      <c r="H698" s="1" t="s">
        <v>3936</v>
      </c>
      <c r="I698" s="1" t="s">
        <v>77</v>
      </c>
      <c r="J698" s="1" t="s">
        <v>78</v>
      </c>
      <c r="K698" s="1" t="s">
        <v>78</v>
      </c>
      <c r="L698" s="1" t="s">
        <v>1898</v>
      </c>
      <c r="M698" s="1" t="s">
        <v>1898</v>
      </c>
      <c r="N698" s="34" t="s">
        <v>72</v>
      </c>
      <c r="O698" s="25" t="s">
        <v>4277</v>
      </c>
      <c r="P698" s="1" t="s">
        <v>813</v>
      </c>
      <c r="Q698" s="1" t="s">
        <v>813</v>
      </c>
      <c r="R698" s="1" t="s">
        <v>9057</v>
      </c>
      <c r="S698" s="1" t="s">
        <v>84</v>
      </c>
      <c r="T698" s="1" t="s">
        <v>72</v>
      </c>
      <c r="U698" s="1" t="s">
        <v>140</v>
      </c>
      <c r="V698" s="1" t="s">
        <v>141</v>
      </c>
      <c r="W698" s="1" t="s">
        <v>126</v>
      </c>
      <c r="X698" s="1">
        <v>65</v>
      </c>
      <c r="Y698" s="1" t="s">
        <v>88</v>
      </c>
      <c r="Z698" s="1">
        <v>3.2</v>
      </c>
      <c r="AA698" s="1" t="s">
        <v>2344</v>
      </c>
      <c r="AB698" s="1" t="s">
        <v>105</v>
      </c>
      <c r="AC698" s="1" t="s">
        <v>970</v>
      </c>
      <c r="AD698" s="1" t="s">
        <v>1939</v>
      </c>
      <c r="AE698" s="1" t="s">
        <v>72</v>
      </c>
      <c r="AF698" s="1" t="s">
        <v>217</v>
      </c>
      <c r="AG698" s="1">
        <v>2</v>
      </c>
      <c r="AH698" s="1" t="s">
        <v>818</v>
      </c>
      <c r="AI698" s="1" t="s">
        <v>72</v>
      </c>
      <c r="AJ698" s="1" t="s">
        <v>72</v>
      </c>
      <c r="AK698" s="1" t="s">
        <v>72</v>
      </c>
      <c r="AL698" s="1" t="s">
        <v>72</v>
      </c>
      <c r="AM698" s="1" t="s">
        <v>72</v>
      </c>
      <c r="AN698" s="3">
        <v>45059</v>
      </c>
      <c r="AO698" s="1" t="s">
        <v>4278</v>
      </c>
      <c r="AP698" s="1" t="s">
        <v>4278</v>
      </c>
      <c r="AQ698" s="1" t="s">
        <v>1794</v>
      </c>
      <c r="AR698" s="1">
        <v>15</v>
      </c>
      <c r="AS698" s="1" t="s">
        <v>3446</v>
      </c>
      <c r="AT698" s="1" t="s">
        <v>75</v>
      </c>
      <c r="AU698" s="1" t="s">
        <v>75</v>
      </c>
      <c r="AV698" s="1" t="s">
        <v>88</v>
      </c>
      <c r="AW698" s="1" t="s">
        <v>96</v>
      </c>
      <c r="AX698" s="1" t="s">
        <v>72</v>
      </c>
      <c r="AY698" s="1" t="s">
        <v>3819</v>
      </c>
      <c r="AZ698" s="1" t="s">
        <v>4279</v>
      </c>
      <c r="BA698" s="1">
        <v>50</v>
      </c>
      <c r="BB698" s="21" t="s">
        <v>100</v>
      </c>
      <c r="BC698" s="16"/>
    </row>
    <row r="699" spans="1:55" ht="18.600000000000001" customHeight="1">
      <c r="A699" s="1" t="s">
        <v>4280</v>
      </c>
      <c r="B699" s="1">
        <v>230145</v>
      </c>
      <c r="C699" s="1" t="s">
        <v>71</v>
      </c>
      <c r="D699" s="3">
        <v>45063</v>
      </c>
      <c r="E699" s="1" t="s">
        <v>2302</v>
      </c>
      <c r="F699" s="1" t="s">
        <v>4281</v>
      </c>
      <c r="G699" s="1" t="s">
        <v>75</v>
      </c>
      <c r="H699" s="1" t="s">
        <v>3947</v>
      </c>
      <c r="I699" s="1" t="s">
        <v>77</v>
      </c>
      <c r="J699" s="1" t="s">
        <v>78</v>
      </c>
      <c r="K699" s="1" t="s">
        <v>78</v>
      </c>
      <c r="L699" s="1" t="s">
        <v>1898</v>
      </c>
      <c r="M699" s="8" t="s">
        <v>1927</v>
      </c>
      <c r="N699" s="34" t="s">
        <v>72</v>
      </c>
      <c r="O699" s="8" t="s">
        <v>707</v>
      </c>
      <c r="P699" s="1" t="s">
        <v>2307</v>
      </c>
      <c r="Q699" s="1" t="s">
        <v>2307</v>
      </c>
      <c r="R699" s="1" t="s">
        <v>2363</v>
      </c>
      <c r="S699" s="1" t="s">
        <v>84</v>
      </c>
      <c r="T699" s="1" t="s">
        <v>72</v>
      </c>
      <c r="U699" s="1" t="s">
        <v>140</v>
      </c>
      <c r="V699" s="1" t="s">
        <v>140</v>
      </c>
      <c r="W699" s="1" t="s">
        <v>87</v>
      </c>
      <c r="X699" s="1">
        <v>59</v>
      </c>
      <c r="Y699" s="1" t="s">
        <v>88</v>
      </c>
      <c r="Z699" s="1">
        <v>4.2</v>
      </c>
      <c r="AA699" s="1" t="s">
        <v>954</v>
      </c>
      <c r="AB699" s="1" t="s">
        <v>90</v>
      </c>
      <c r="AC699" s="1" t="s">
        <v>91</v>
      </c>
      <c r="AD699" s="1" t="s">
        <v>1217</v>
      </c>
      <c r="AE699" s="1" t="s">
        <v>72</v>
      </c>
      <c r="AF699" s="1" t="s">
        <v>217</v>
      </c>
      <c r="AG699" s="1">
        <v>1</v>
      </c>
      <c r="AH699" s="1" t="s">
        <v>4282</v>
      </c>
      <c r="AI699" s="1" t="s">
        <v>72</v>
      </c>
      <c r="AJ699" s="1" t="s">
        <v>72</v>
      </c>
      <c r="AK699" s="1" t="s">
        <v>220</v>
      </c>
      <c r="AL699" s="1" t="s">
        <v>72</v>
      </c>
      <c r="AM699" s="1" t="s">
        <v>72</v>
      </c>
      <c r="AN699" s="3">
        <v>45062</v>
      </c>
      <c r="AO699" s="1" t="s">
        <v>4283</v>
      </c>
      <c r="AP699" s="1" t="s">
        <v>4284</v>
      </c>
      <c r="AQ699" s="1" t="s">
        <v>1794</v>
      </c>
      <c r="AR699" s="1">
        <v>15</v>
      </c>
      <c r="AS699" s="1" t="s">
        <v>4208</v>
      </c>
      <c r="AT699" s="1" t="s">
        <v>75</v>
      </c>
      <c r="AU699" s="1" t="s">
        <v>75</v>
      </c>
      <c r="AV699" s="1" t="s">
        <v>88</v>
      </c>
      <c r="AW699" s="1" t="s">
        <v>79</v>
      </c>
      <c r="AX699" s="1" t="s">
        <v>707</v>
      </c>
      <c r="AY699" s="1" t="s">
        <v>3819</v>
      </c>
      <c r="AZ699" s="1" t="s">
        <v>4285</v>
      </c>
      <c r="BA699" s="1">
        <v>24</v>
      </c>
      <c r="BB699" s="1" t="s">
        <v>160</v>
      </c>
      <c r="BC699" s="1" t="s">
        <v>707</v>
      </c>
    </row>
    <row r="700" spans="1:55" ht="18.600000000000001" customHeight="1">
      <c r="A700" s="1" t="s">
        <v>4286</v>
      </c>
      <c r="B700" s="1">
        <v>230146</v>
      </c>
      <c r="C700" s="1" t="s">
        <v>71</v>
      </c>
      <c r="D700" s="3">
        <v>45065</v>
      </c>
      <c r="E700" s="1" t="s">
        <v>2302</v>
      </c>
      <c r="F700" s="1" t="s">
        <v>4287</v>
      </c>
      <c r="G700" s="1" t="s">
        <v>75</v>
      </c>
      <c r="H700" s="1" t="s">
        <v>3947</v>
      </c>
      <c r="I700" s="1" t="s">
        <v>77</v>
      </c>
      <c r="J700" s="1" t="s">
        <v>78</v>
      </c>
      <c r="K700" s="1" t="s">
        <v>78</v>
      </c>
      <c r="L700" s="1" t="s">
        <v>139</v>
      </c>
      <c r="M700" s="1" t="s">
        <v>1898</v>
      </c>
      <c r="N700" s="34" t="s">
        <v>72</v>
      </c>
      <c r="O700" s="1" t="s">
        <v>4288</v>
      </c>
      <c r="P700" s="1" t="s">
        <v>2307</v>
      </c>
      <c r="Q700" s="1" t="s">
        <v>2307</v>
      </c>
      <c r="R700" s="1" t="s">
        <v>2363</v>
      </c>
      <c r="S700" s="1" t="s">
        <v>84</v>
      </c>
      <c r="T700" s="1" t="s">
        <v>72</v>
      </c>
      <c r="U700" s="1" t="s">
        <v>124</v>
      </c>
      <c r="V700" s="1" t="s">
        <v>3791</v>
      </c>
      <c r="W700" s="1" t="s">
        <v>126</v>
      </c>
      <c r="X700" s="1">
        <v>46</v>
      </c>
      <c r="Y700" s="1" t="s">
        <v>88</v>
      </c>
      <c r="Z700" s="1">
        <v>5.0999999999999996</v>
      </c>
      <c r="AA700" s="1" t="s">
        <v>299</v>
      </c>
      <c r="AB700" s="1" t="s">
        <v>90</v>
      </c>
      <c r="AC700" s="1" t="s">
        <v>91</v>
      </c>
      <c r="AD700" s="1" t="s">
        <v>92</v>
      </c>
      <c r="AE700" s="1" t="s">
        <v>72</v>
      </c>
      <c r="AF700" s="1" t="s">
        <v>217</v>
      </c>
      <c r="AG700" s="1">
        <v>2</v>
      </c>
      <c r="AH700" s="1" t="s">
        <v>3255</v>
      </c>
      <c r="AI700" s="1" t="s">
        <v>72</v>
      </c>
      <c r="AJ700" s="1" t="s">
        <v>72</v>
      </c>
      <c r="AK700" s="1" t="s">
        <v>220</v>
      </c>
      <c r="AL700" s="1" t="s">
        <v>72</v>
      </c>
      <c r="AM700" s="1" t="s">
        <v>72</v>
      </c>
      <c r="AN700" s="3">
        <v>45065</v>
      </c>
      <c r="AO700" s="1" t="s">
        <v>4289</v>
      </c>
      <c r="AP700" s="1" t="s">
        <v>4290</v>
      </c>
      <c r="AQ700" s="1" t="s">
        <v>1794</v>
      </c>
      <c r="AR700" s="1">
        <v>15</v>
      </c>
      <c r="AS700" s="1" t="s">
        <v>4009</v>
      </c>
      <c r="AT700" s="1" t="s">
        <v>75</v>
      </c>
      <c r="AU700" s="1" t="s">
        <v>75</v>
      </c>
      <c r="AV700" s="1" t="s">
        <v>88</v>
      </c>
      <c r="AW700" s="1" t="s">
        <v>96</v>
      </c>
      <c r="AX700" s="1" t="s">
        <v>72</v>
      </c>
      <c r="AY700" s="1" t="s">
        <v>3819</v>
      </c>
      <c r="AZ700" s="1" t="s">
        <v>4291</v>
      </c>
      <c r="BA700" s="1">
        <v>33</v>
      </c>
      <c r="BB700" s="21" t="s">
        <v>100</v>
      </c>
      <c r="BC700" s="16"/>
    </row>
    <row r="701" spans="1:55" ht="18.600000000000001" customHeight="1">
      <c r="A701" s="1" t="s">
        <v>4292</v>
      </c>
      <c r="B701" s="1">
        <v>230147</v>
      </c>
      <c r="C701" s="1" t="s">
        <v>497</v>
      </c>
      <c r="D701" s="3">
        <v>45070</v>
      </c>
      <c r="E701" s="1" t="s">
        <v>2302</v>
      </c>
      <c r="F701" s="1" t="s">
        <v>4293</v>
      </c>
      <c r="G701" s="1" t="s">
        <v>75</v>
      </c>
      <c r="H701" s="1" t="s">
        <v>4088</v>
      </c>
      <c r="I701" s="1" t="s">
        <v>497</v>
      </c>
      <c r="J701" s="1" t="s">
        <v>78</v>
      </c>
      <c r="K701" s="1" t="s">
        <v>78</v>
      </c>
      <c r="L701" s="1" t="s">
        <v>1898</v>
      </c>
      <c r="M701" s="1" t="s">
        <v>1898</v>
      </c>
      <c r="N701" s="34" t="s">
        <v>72</v>
      </c>
      <c r="O701" s="1" t="s">
        <v>4294</v>
      </c>
      <c r="P701" s="1" t="s">
        <v>2143</v>
      </c>
      <c r="Q701" s="1" t="s">
        <v>1868</v>
      </c>
      <c r="R701" s="1" t="s">
        <v>9079</v>
      </c>
      <c r="S701" s="1" t="s">
        <v>84</v>
      </c>
      <c r="T701" s="1" t="s">
        <v>72</v>
      </c>
      <c r="U701" s="1" t="s">
        <v>140</v>
      </c>
      <c r="V701" s="1" t="s">
        <v>140</v>
      </c>
      <c r="W701" s="1" t="s">
        <v>87</v>
      </c>
      <c r="X701" s="1">
        <v>45</v>
      </c>
      <c r="Y701" s="1" t="s">
        <v>88</v>
      </c>
      <c r="Z701" s="1">
        <v>4.2</v>
      </c>
      <c r="AA701" s="1" t="s">
        <v>954</v>
      </c>
      <c r="AB701" s="1" t="s">
        <v>90</v>
      </c>
      <c r="AC701" s="1" t="s">
        <v>91</v>
      </c>
      <c r="AD701" s="1" t="s">
        <v>92</v>
      </c>
      <c r="AE701" s="1" t="s">
        <v>72</v>
      </c>
      <c r="AF701" s="1" t="s">
        <v>229</v>
      </c>
      <c r="AG701" s="1" t="s">
        <v>72</v>
      </c>
      <c r="AH701" s="1" t="s">
        <v>4295</v>
      </c>
      <c r="AI701" s="1" t="s">
        <v>72</v>
      </c>
      <c r="AJ701" s="1" t="s">
        <v>72</v>
      </c>
      <c r="AK701" s="1" t="s">
        <v>72</v>
      </c>
      <c r="AL701" s="1" t="s">
        <v>72</v>
      </c>
      <c r="AM701" s="1" t="s">
        <v>72</v>
      </c>
      <c r="AN701" s="3">
        <v>45070</v>
      </c>
      <c r="AO701" s="1" t="s">
        <v>4296</v>
      </c>
      <c r="AP701" s="1" t="s">
        <v>4297</v>
      </c>
      <c r="AQ701" s="1" t="s">
        <v>1675</v>
      </c>
      <c r="AR701" s="1">
        <v>15</v>
      </c>
      <c r="AS701" s="1" t="s">
        <v>3205</v>
      </c>
      <c r="AT701" s="1" t="s">
        <v>75</v>
      </c>
      <c r="AU701" s="1" t="s">
        <v>75</v>
      </c>
      <c r="AV701" s="1" t="s">
        <v>88</v>
      </c>
      <c r="AW701" s="1" t="s">
        <v>96</v>
      </c>
      <c r="AX701" s="1" t="s">
        <v>72</v>
      </c>
      <c r="AY701" s="1" t="s">
        <v>3962</v>
      </c>
      <c r="AZ701" s="1" t="s">
        <v>4090</v>
      </c>
      <c r="BA701" s="1">
        <v>57</v>
      </c>
      <c r="BB701" s="21" t="s">
        <v>100</v>
      </c>
      <c r="BC701" s="16"/>
    </row>
    <row r="702" spans="1:55" ht="18.600000000000001" customHeight="1">
      <c r="A702" s="1">
        <v>230148</v>
      </c>
      <c r="B702" s="1">
        <v>230148</v>
      </c>
      <c r="C702" s="1" t="s">
        <v>71</v>
      </c>
      <c r="D702" s="3">
        <v>45070</v>
      </c>
      <c r="E702" s="1" t="s">
        <v>2302</v>
      </c>
      <c r="F702" s="1" t="s">
        <v>4298</v>
      </c>
      <c r="G702" s="1" t="s">
        <v>75</v>
      </c>
      <c r="H702" s="1" t="s">
        <v>4299</v>
      </c>
      <c r="I702" s="1" t="s">
        <v>473</v>
      </c>
      <c r="J702" s="1" t="s">
        <v>172</v>
      </c>
      <c r="K702" s="8" t="s">
        <v>172</v>
      </c>
      <c r="L702" s="8" t="s">
        <v>1927</v>
      </c>
      <c r="M702" s="8" t="s">
        <v>1927</v>
      </c>
      <c r="N702" s="1" t="s">
        <v>4300</v>
      </c>
      <c r="O702" s="75" t="s">
        <v>72</v>
      </c>
      <c r="P702" s="1" t="s">
        <v>83</v>
      </c>
      <c r="Q702" s="1" t="s">
        <v>4108</v>
      </c>
      <c r="R702" s="1" t="s">
        <v>9043</v>
      </c>
      <c r="S702" s="1" t="s">
        <v>84</v>
      </c>
      <c r="T702" s="1" t="s">
        <v>72</v>
      </c>
      <c r="U702" s="1" t="s">
        <v>4301</v>
      </c>
      <c r="V702" s="1" t="s">
        <v>141</v>
      </c>
      <c r="W702" s="1" t="s">
        <v>87</v>
      </c>
      <c r="X702" s="1">
        <v>50</v>
      </c>
      <c r="Y702" s="1" t="s">
        <v>88</v>
      </c>
      <c r="Z702" s="1" t="s">
        <v>72</v>
      </c>
      <c r="AA702" s="1" t="s">
        <v>414</v>
      </c>
      <c r="AB702" s="1" t="s">
        <v>90</v>
      </c>
      <c r="AC702" s="1" t="s">
        <v>91</v>
      </c>
      <c r="AD702" s="1" t="s">
        <v>92</v>
      </c>
      <c r="AE702" s="1" t="s">
        <v>72</v>
      </c>
      <c r="AF702" s="1" t="s">
        <v>72</v>
      </c>
      <c r="AG702" s="1">
        <v>1</v>
      </c>
      <c r="AH702" s="1" t="s">
        <v>2457</v>
      </c>
      <c r="AI702" s="1" t="s">
        <v>72</v>
      </c>
      <c r="AJ702" s="1" t="s">
        <v>72</v>
      </c>
      <c r="AK702" s="1" t="s">
        <v>72</v>
      </c>
      <c r="AL702" s="1" t="s">
        <v>72</v>
      </c>
      <c r="AM702" s="1" t="s">
        <v>72</v>
      </c>
      <c r="AN702" s="3">
        <v>45071</v>
      </c>
      <c r="AO702" s="1" t="s">
        <v>4302</v>
      </c>
      <c r="AP702" s="1" t="s">
        <v>4302</v>
      </c>
      <c r="AQ702" s="1" t="s">
        <v>72</v>
      </c>
      <c r="AR702" s="1">
        <v>15</v>
      </c>
      <c r="AS702" s="1" t="s">
        <v>2294</v>
      </c>
      <c r="AT702" s="1" t="s">
        <v>72</v>
      </c>
      <c r="AU702" s="1" t="s">
        <v>72</v>
      </c>
      <c r="AV702" s="1" t="s">
        <v>88</v>
      </c>
      <c r="AW702" s="1" t="s">
        <v>79</v>
      </c>
      <c r="AX702" s="1" t="s">
        <v>4303</v>
      </c>
      <c r="AY702" s="1" t="s">
        <v>72</v>
      </c>
      <c r="AZ702" s="1" t="s">
        <v>72</v>
      </c>
      <c r="BA702" s="1" t="s">
        <v>72</v>
      </c>
      <c r="BB702" s="1" t="s">
        <v>160</v>
      </c>
      <c r="BC702" s="16"/>
    </row>
    <row r="703" spans="1:55" ht="18.600000000000001" customHeight="1">
      <c r="A703" s="1" t="s">
        <v>4304</v>
      </c>
      <c r="B703" s="1">
        <v>230149</v>
      </c>
      <c r="C703" s="1" t="s">
        <v>71</v>
      </c>
      <c r="D703" s="3">
        <v>45071</v>
      </c>
      <c r="E703" s="1" t="s">
        <v>2302</v>
      </c>
      <c r="F703" s="1" t="s">
        <v>4305</v>
      </c>
      <c r="G703" s="1" t="s">
        <v>75</v>
      </c>
      <c r="H703" s="1" t="s">
        <v>208</v>
      </c>
      <c r="I703" s="1" t="s">
        <v>77</v>
      </c>
      <c r="J703" s="1" t="s">
        <v>78</v>
      </c>
      <c r="K703" s="1" t="s">
        <v>78</v>
      </c>
      <c r="L703" s="1" t="s">
        <v>139</v>
      </c>
      <c r="M703" s="1" t="s">
        <v>1898</v>
      </c>
      <c r="N703" s="34" t="s">
        <v>72</v>
      </c>
      <c r="O703" s="1" t="s">
        <v>4306</v>
      </c>
      <c r="P703" s="1" t="s">
        <v>2307</v>
      </c>
      <c r="Q703" s="1" t="s">
        <v>2307</v>
      </c>
      <c r="R703" s="1" t="s">
        <v>2926</v>
      </c>
      <c r="S703" s="1" t="s">
        <v>291</v>
      </c>
      <c r="T703" s="1" t="s">
        <v>72</v>
      </c>
      <c r="U703" s="1" t="s">
        <v>4307</v>
      </c>
      <c r="V703" s="1" t="s">
        <v>4307</v>
      </c>
      <c r="W703" s="1" t="s">
        <v>3291</v>
      </c>
      <c r="X703" s="1">
        <v>61</v>
      </c>
      <c r="Y703" s="1" t="s">
        <v>88</v>
      </c>
      <c r="Z703" s="1">
        <v>4.5</v>
      </c>
      <c r="AA703" s="1" t="s">
        <v>2344</v>
      </c>
      <c r="AB703" s="1" t="s">
        <v>90</v>
      </c>
      <c r="AC703" s="1" t="s">
        <v>91</v>
      </c>
      <c r="AD703" s="1" t="s">
        <v>92</v>
      </c>
      <c r="AE703" s="1" t="s">
        <v>72</v>
      </c>
      <c r="AF703" s="1" t="s">
        <v>72</v>
      </c>
      <c r="AG703" s="1" t="s">
        <v>3184</v>
      </c>
      <c r="AH703" s="1" t="s">
        <v>4308</v>
      </c>
      <c r="AI703" s="1" t="s">
        <v>72</v>
      </c>
      <c r="AJ703" s="1" t="s">
        <v>72</v>
      </c>
      <c r="AK703" s="51" t="s">
        <v>4309</v>
      </c>
      <c r="AL703" s="1" t="s">
        <v>72</v>
      </c>
      <c r="AM703" s="1" t="s">
        <v>72</v>
      </c>
      <c r="AN703" s="3">
        <v>45071</v>
      </c>
      <c r="AO703" s="1" t="s">
        <v>4310</v>
      </c>
      <c r="AP703" s="1" t="s">
        <v>4311</v>
      </c>
      <c r="AQ703" s="1" t="s">
        <v>1794</v>
      </c>
      <c r="AR703" s="1">
        <v>15</v>
      </c>
      <c r="AS703" s="1" t="s">
        <v>4208</v>
      </c>
      <c r="AT703" s="1" t="s">
        <v>75</v>
      </c>
      <c r="AU703" s="1" t="s">
        <v>75</v>
      </c>
      <c r="AV703" s="1" t="s">
        <v>88</v>
      </c>
      <c r="AW703" s="1" t="s">
        <v>96</v>
      </c>
      <c r="AX703" s="1" t="s">
        <v>72</v>
      </c>
      <c r="AY703" s="1" t="s">
        <v>3932</v>
      </c>
      <c r="AZ703" s="1" t="s">
        <v>4312</v>
      </c>
      <c r="BA703" s="1">
        <v>71</v>
      </c>
      <c r="BB703" s="21" t="s">
        <v>100</v>
      </c>
      <c r="BC703" s="16"/>
    </row>
    <row r="704" spans="1:55" ht="18.600000000000001" customHeight="1">
      <c r="A704" s="1" t="s">
        <v>4313</v>
      </c>
      <c r="B704" s="1">
        <v>230150</v>
      </c>
      <c r="C704" s="1" t="s">
        <v>71</v>
      </c>
      <c r="D704" s="3">
        <v>45071</v>
      </c>
      <c r="E704" s="1" t="s">
        <v>2302</v>
      </c>
      <c r="F704" s="1" t="s">
        <v>4314</v>
      </c>
      <c r="G704" s="1" t="s">
        <v>75</v>
      </c>
      <c r="H704" s="1" t="s">
        <v>3947</v>
      </c>
      <c r="I704" s="1" t="s">
        <v>77</v>
      </c>
      <c r="J704" s="1" t="s">
        <v>78</v>
      </c>
      <c r="K704" s="1" t="s">
        <v>78</v>
      </c>
      <c r="L704" s="1" t="s">
        <v>139</v>
      </c>
      <c r="M704" s="1" t="s">
        <v>1898</v>
      </c>
      <c r="N704" s="34" t="s">
        <v>72</v>
      </c>
      <c r="O704" s="1" t="s">
        <v>2888</v>
      </c>
      <c r="P704" s="1" t="s">
        <v>813</v>
      </c>
      <c r="Q704" s="1" t="s">
        <v>813</v>
      </c>
      <c r="R704" s="1" t="s">
        <v>9057</v>
      </c>
      <c r="S704" s="1" t="s">
        <v>84</v>
      </c>
      <c r="T704" s="1" t="s">
        <v>72</v>
      </c>
      <c r="U704" s="1" t="s">
        <v>4301</v>
      </c>
      <c r="V704" s="1" t="s">
        <v>141</v>
      </c>
      <c r="W704" s="1" t="s">
        <v>3291</v>
      </c>
      <c r="X704" s="1">
        <v>38</v>
      </c>
      <c r="Y704" s="1" t="s">
        <v>88</v>
      </c>
      <c r="Z704" s="1">
        <v>4.0999999999999996</v>
      </c>
      <c r="AA704" s="1" t="s">
        <v>954</v>
      </c>
      <c r="AB704" s="1" t="s">
        <v>90</v>
      </c>
      <c r="AC704" s="1" t="s">
        <v>91</v>
      </c>
      <c r="AD704" s="1" t="s">
        <v>92</v>
      </c>
      <c r="AE704" s="1" t="s">
        <v>72</v>
      </c>
      <c r="AF704" s="1" t="s">
        <v>72</v>
      </c>
      <c r="AG704" s="1" t="s">
        <v>72</v>
      </c>
      <c r="AH704" s="1" t="s">
        <v>72</v>
      </c>
      <c r="AI704" s="1" t="s">
        <v>72</v>
      </c>
      <c r="AJ704" s="1" t="s">
        <v>72</v>
      </c>
      <c r="AK704" s="1" t="s">
        <v>72</v>
      </c>
      <c r="AL704" s="1" t="s">
        <v>72</v>
      </c>
      <c r="AM704" s="1" t="s">
        <v>72</v>
      </c>
      <c r="AN704" s="3">
        <v>45071</v>
      </c>
      <c r="AO704" s="1" t="s">
        <v>4315</v>
      </c>
      <c r="AP704" s="1" t="s">
        <v>4316</v>
      </c>
      <c r="AQ704" s="1" t="s">
        <v>1794</v>
      </c>
      <c r="AR704" s="1">
        <v>15</v>
      </c>
      <c r="AS704" s="1" t="s">
        <v>4009</v>
      </c>
      <c r="AT704" s="1" t="s">
        <v>75</v>
      </c>
      <c r="AU704" s="1" t="s">
        <v>75</v>
      </c>
      <c r="AV704" s="1" t="s">
        <v>88</v>
      </c>
      <c r="AW704" s="1" t="s">
        <v>96</v>
      </c>
      <c r="AX704" s="1" t="s">
        <v>72</v>
      </c>
      <c r="AY704" s="1" t="s">
        <v>3819</v>
      </c>
      <c r="AZ704" s="1" t="s">
        <v>4317</v>
      </c>
      <c r="BA704" s="1">
        <v>42</v>
      </c>
      <c r="BB704" s="21" t="s">
        <v>100</v>
      </c>
      <c r="BC704" s="16"/>
    </row>
    <row r="705" spans="1:55" ht="18.600000000000001" customHeight="1">
      <c r="A705" s="1" t="s">
        <v>4318</v>
      </c>
      <c r="B705" s="1">
        <v>230151</v>
      </c>
      <c r="C705" s="1" t="s">
        <v>71</v>
      </c>
      <c r="D705" s="3">
        <v>45072</v>
      </c>
      <c r="E705" s="1" t="s">
        <v>2302</v>
      </c>
      <c r="F705" s="1" t="s">
        <v>4319</v>
      </c>
      <c r="G705" s="1" t="s">
        <v>75</v>
      </c>
      <c r="H705" s="1" t="s">
        <v>3947</v>
      </c>
      <c r="I705" s="1" t="s">
        <v>77</v>
      </c>
      <c r="J705" s="1" t="s">
        <v>78</v>
      </c>
      <c r="K705" s="1" t="s">
        <v>78</v>
      </c>
      <c r="L705" s="1" t="s">
        <v>1898</v>
      </c>
      <c r="M705" s="1" t="s">
        <v>1898</v>
      </c>
      <c r="N705" s="34" t="s">
        <v>72</v>
      </c>
      <c r="O705" s="1" t="s">
        <v>2018</v>
      </c>
      <c r="P705" s="1" t="s">
        <v>2307</v>
      </c>
      <c r="Q705" s="1" t="s">
        <v>2307</v>
      </c>
      <c r="R705" s="1" t="s">
        <v>2363</v>
      </c>
      <c r="S705" s="1" t="s">
        <v>84</v>
      </c>
      <c r="T705" s="1" t="s">
        <v>72</v>
      </c>
      <c r="U705" s="1" t="s">
        <v>4320</v>
      </c>
      <c r="V705" s="1" t="s">
        <v>141</v>
      </c>
      <c r="W705" s="1" t="s">
        <v>87</v>
      </c>
      <c r="X705" s="1">
        <v>50</v>
      </c>
      <c r="Y705" s="1" t="s">
        <v>88</v>
      </c>
      <c r="Z705" s="1">
        <v>4.2</v>
      </c>
      <c r="AA705" s="1" t="s">
        <v>414</v>
      </c>
      <c r="AB705" s="1" t="s">
        <v>90</v>
      </c>
      <c r="AC705" s="1" t="s">
        <v>91</v>
      </c>
      <c r="AD705" s="1" t="s">
        <v>92</v>
      </c>
      <c r="AE705" s="1" t="s">
        <v>72</v>
      </c>
      <c r="AF705" s="1" t="s">
        <v>217</v>
      </c>
      <c r="AG705" s="1">
        <v>2</v>
      </c>
      <c r="AH705" s="21" t="s">
        <v>3303</v>
      </c>
      <c r="AI705" s="1" t="s">
        <v>72</v>
      </c>
      <c r="AJ705" s="1" t="s">
        <v>72</v>
      </c>
      <c r="AK705" s="1" t="s">
        <v>220</v>
      </c>
      <c r="AL705" s="1" t="s">
        <v>72</v>
      </c>
      <c r="AM705" s="1" t="s">
        <v>72</v>
      </c>
      <c r="AN705" s="3">
        <v>45072</v>
      </c>
      <c r="AO705" s="1" t="s">
        <v>4321</v>
      </c>
      <c r="AP705" s="1" t="s">
        <v>4322</v>
      </c>
      <c r="AQ705" s="1" t="s">
        <v>1794</v>
      </c>
      <c r="AR705" s="1">
        <v>15</v>
      </c>
      <c r="AS705" s="1" t="s">
        <v>4219</v>
      </c>
      <c r="AT705" s="1" t="s">
        <v>75</v>
      </c>
      <c r="AU705" s="1" t="s">
        <v>75</v>
      </c>
      <c r="AV705" s="1" t="s">
        <v>88</v>
      </c>
      <c r="AW705" s="1" t="s">
        <v>96</v>
      </c>
      <c r="AX705" s="1" t="s">
        <v>72</v>
      </c>
      <c r="AY705" s="1" t="s">
        <v>3819</v>
      </c>
      <c r="AZ705" s="1" t="s">
        <v>4285</v>
      </c>
      <c r="BA705" s="1">
        <v>41</v>
      </c>
      <c r="BB705" s="21" t="s">
        <v>100</v>
      </c>
      <c r="BC705" s="16"/>
    </row>
    <row r="706" spans="1:55" ht="18.600000000000001" customHeight="1">
      <c r="A706" s="1" t="s">
        <v>4323</v>
      </c>
      <c r="B706" s="1">
        <v>230152</v>
      </c>
      <c r="C706" s="1" t="s">
        <v>71</v>
      </c>
      <c r="D706" s="3">
        <v>45075</v>
      </c>
      <c r="E706" s="1" t="s">
        <v>1896</v>
      </c>
      <c r="F706" s="1" t="s">
        <v>4324</v>
      </c>
      <c r="G706" s="1" t="s">
        <v>75</v>
      </c>
      <c r="H706" s="1" t="s">
        <v>3473</v>
      </c>
      <c r="I706" s="1" t="s">
        <v>77</v>
      </c>
      <c r="J706" s="1" t="s">
        <v>78</v>
      </c>
      <c r="K706" s="1" t="s">
        <v>78</v>
      </c>
      <c r="L706" s="1" t="s">
        <v>1898</v>
      </c>
      <c r="M706" s="1" t="s">
        <v>1898</v>
      </c>
      <c r="N706" s="34" t="s">
        <v>72</v>
      </c>
      <c r="O706" s="1" t="s">
        <v>4325</v>
      </c>
      <c r="P706" s="1" t="s">
        <v>778</v>
      </c>
      <c r="Q706" s="1" t="s">
        <v>779</v>
      </c>
      <c r="R706" s="1" t="s">
        <v>9036</v>
      </c>
      <c r="S706" s="1" t="s">
        <v>152</v>
      </c>
      <c r="T706" s="1" t="s">
        <v>3832</v>
      </c>
      <c r="U706" s="1" t="s">
        <v>153</v>
      </c>
      <c r="V706" s="1" t="s">
        <v>164</v>
      </c>
      <c r="W706" s="1" t="s">
        <v>126</v>
      </c>
      <c r="X706" s="1">
        <v>67</v>
      </c>
      <c r="Y706" s="1" t="s">
        <v>88</v>
      </c>
      <c r="Z706" s="1">
        <v>5.8</v>
      </c>
      <c r="AA706" s="1" t="s">
        <v>2344</v>
      </c>
      <c r="AB706" s="1" t="s">
        <v>105</v>
      </c>
      <c r="AC706" s="1" t="s">
        <v>91</v>
      </c>
      <c r="AD706" s="1" t="s">
        <v>92</v>
      </c>
      <c r="AE706" s="1" t="s">
        <v>72</v>
      </c>
      <c r="AF706" s="1" t="s">
        <v>254</v>
      </c>
      <c r="AG706" s="1" t="s">
        <v>72</v>
      </c>
      <c r="AH706" s="1" t="s">
        <v>4326</v>
      </c>
      <c r="AI706" s="1" t="s">
        <v>72</v>
      </c>
      <c r="AJ706" s="1" t="s">
        <v>72</v>
      </c>
      <c r="AK706" s="1" t="s">
        <v>72</v>
      </c>
      <c r="AL706" s="1" t="s">
        <v>72</v>
      </c>
      <c r="AM706" s="1" t="s">
        <v>72</v>
      </c>
      <c r="AN706" s="3">
        <v>45075</v>
      </c>
      <c r="AO706" s="1" t="s">
        <v>4327</v>
      </c>
      <c r="AP706" s="1" t="s">
        <v>4327</v>
      </c>
      <c r="AQ706" s="1" t="s">
        <v>1794</v>
      </c>
      <c r="AR706" s="1">
        <v>15</v>
      </c>
      <c r="AS706" s="1" t="s">
        <v>4063</v>
      </c>
      <c r="AT706" s="1" t="s">
        <v>75</v>
      </c>
      <c r="AU706" s="1" t="s">
        <v>75</v>
      </c>
      <c r="AV706" s="1" t="s">
        <v>88</v>
      </c>
      <c r="AW706" s="1" t="s">
        <v>96</v>
      </c>
      <c r="AX706" s="1" t="s">
        <v>72</v>
      </c>
      <c r="AY706" s="1" t="s">
        <v>3509</v>
      </c>
      <c r="AZ706" s="1" t="s">
        <v>4328</v>
      </c>
      <c r="BA706" s="1">
        <v>6</v>
      </c>
      <c r="BB706" s="1" t="s">
        <v>3796</v>
      </c>
      <c r="BC706" s="16"/>
    </row>
    <row r="707" spans="1:55" ht="18.600000000000001" customHeight="1">
      <c r="A707" s="1" t="s">
        <v>4329</v>
      </c>
      <c r="B707" s="1">
        <v>230153</v>
      </c>
      <c r="C707" s="1" t="s">
        <v>71</v>
      </c>
      <c r="D707" s="3">
        <v>45077</v>
      </c>
      <c r="E707" s="1" t="s">
        <v>2302</v>
      </c>
      <c r="F707" s="1" t="s">
        <v>4330</v>
      </c>
      <c r="G707" s="1" t="s">
        <v>75</v>
      </c>
      <c r="H707" s="1" t="s">
        <v>4111</v>
      </c>
      <c r="I707" s="1" t="s">
        <v>77</v>
      </c>
      <c r="J707" s="1" t="s">
        <v>78</v>
      </c>
      <c r="K707" s="1" t="s">
        <v>78</v>
      </c>
      <c r="L707" s="1" t="s">
        <v>1898</v>
      </c>
      <c r="M707" s="1" t="s">
        <v>1898</v>
      </c>
      <c r="N707" s="34" t="s">
        <v>72</v>
      </c>
      <c r="O707" s="1" t="s">
        <v>4331</v>
      </c>
      <c r="P707" s="1" t="s">
        <v>2307</v>
      </c>
      <c r="Q707" s="1" t="s">
        <v>2307</v>
      </c>
      <c r="R707" s="1" t="s">
        <v>2363</v>
      </c>
      <c r="S707" s="1" t="s">
        <v>84</v>
      </c>
      <c r="T707" s="1" t="s">
        <v>72</v>
      </c>
      <c r="U707" s="1" t="s">
        <v>4332</v>
      </c>
      <c r="V707" s="1" t="s">
        <v>4332</v>
      </c>
      <c r="W707" s="1" t="s">
        <v>87</v>
      </c>
      <c r="X707" s="1">
        <v>60</v>
      </c>
      <c r="Y707" s="1" t="s">
        <v>88</v>
      </c>
      <c r="Z707" s="1">
        <v>4.3</v>
      </c>
      <c r="AA707" s="1" t="s">
        <v>2344</v>
      </c>
      <c r="AB707" s="1" t="s">
        <v>105</v>
      </c>
      <c r="AC707" s="1" t="s">
        <v>91</v>
      </c>
      <c r="AD707" s="1" t="s">
        <v>92</v>
      </c>
      <c r="AE707" s="1" t="s">
        <v>72</v>
      </c>
      <c r="AF707" s="1" t="s">
        <v>72</v>
      </c>
      <c r="AG707" s="1" t="s">
        <v>72</v>
      </c>
      <c r="AH707" s="1" t="s">
        <v>72</v>
      </c>
      <c r="AI707" s="1" t="s">
        <v>72</v>
      </c>
      <c r="AJ707" s="1" t="s">
        <v>72</v>
      </c>
      <c r="AK707" s="27" t="s">
        <v>4333</v>
      </c>
      <c r="AL707" s="1" t="s">
        <v>72</v>
      </c>
      <c r="AM707" s="1" t="s">
        <v>72</v>
      </c>
      <c r="AN707" s="3">
        <v>45077</v>
      </c>
      <c r="AO707" s="1" t="s">
        <v>4334</v>
      </c>
      <c r="AP707" s="1" t="s">
        <v>4334</v>
      </c>
      <c r="AQ707" s="1" t="s">
        <v>1794</v>
      </c>
      <c r="AR707" s="1">
        <v>15</v>
      </c>
      <c r="AS707" s="1" t="s">
        <v>4009</v>
      </c>
      <c r="AT707" s="1" t="s">
        <v>75</v>
      </c>
      <c r="AU707" s="1" t="s">
        <v>88</v>
      </c>
      <c r="AV707" s="1" t="s">
        <v>88</v>
      </c>
      <c r="AW707" s="1" t="s">
        <v>96</v>
      </c>
      <c r="AX707" s="1" t="s">
        <v>72</v>
      </c>
      <c r="AY707" s="1" t="s">
        <v>3819</v>
      </c>
      <c r="AZ707" s="1" t="s">
        <v>4335</v>
      </c>
      <c r="BA707" s="1">
        <v>42</v>
      </c>
      <c r="BB707" s="21" t="s">
        <v>100</v>
      </c>
      <c r="BC707" s="16"/>
    </row>
    <row r="708" spans="1:55" ht="18.600000000000001" customHeight="1">
      <c r="A708" s="1" t="s">
        <v>4336</v>
      </c>
      <c r="B708" s="1">
        <v>230154</v>
      </c>
      <c r="C708" s="1" t="s">
        <v>71</v>
      </c>
      <c r="D708" s="3">
        <v>45077</v>
      </c>
      <c r="E708" s="1" t="s">
        <v>2302</v>
      </c>
      <c r="F708" s="1" t="s">
        <v>4337</v>
      </c>
      <c r="G708" s="1" t="s">
        <v>75</v>
      </c>
      <c r="H708" s="1" t="s">
        <v>3947</v>
      </c>
      <c r="I708" s="1" t="s">
        <v>77</v>
      </c>
      <c r="J708" s="1" t="s">
        <v>78</v>
      </c>
      <c r="K708" s="1" t="s">
        <v>78</v>
      </c>
      <c r="L708" s="1" t="s">
        <v>1898</v>
      </c>
      <c r="M708" s="1" t="s">
        <v>1898</v>
      </c>
      <c r="N708" s="34" t="s">
        <v>72</v>
      </c>
      <c r="O708" s="1" t="s">
        <v>4338</v>
      </c>
      <c r="P708" s="1" t="s">
        <v>2307</v>
      </c>
      <c r="Q708" s="1" t="s">
        <v>2307</v>
      </c>
      <c r="R708" s="1" t="s">
        <v>2363</v>
      </c>
      <c r="S708" s="1" t="s">
        <v>84</v>
      </c>
      <c r="T708" s="1" t="s">
        <v>72</v>
      </c>
      <c r="U708" s="1" t="s">
        <v>323</v>
      </c>
      <c r="V708" s="1" t="s">
        <v>576</v>
      </c>
      <c r="W708" s="1" t="s">
        <v>87</v>
      </c>
      <c r="X708" s="1">
        <v>48</v>
      </c>
      <c r="Y708" s="1" t="s">
        <v>88</v>
      </c>
      <c r="Z708" s="1">
        <v>4.3</v>
      </c>
      <c r="AA708" s="1" t="s">
        <v>2344</v>
      </c>
      <c r="AB708" s="1" t="s">
        <v>90</v>
      </c>
      <c r="AC708" s="1" t="s">
        <v>91</v>
      </c>
      <c r="AD708" s="1" t="s">
        <v>92</v>
      </c>
      <c r="AE708" s="1" t="s">
        <v>72</v>
      </c>
      <c r="AF708" s="1" t="s">
        <v>217</v>
      </c>
      <c r="AG708" s="1">
        <v>2</v>
      </c>
      <c r="AH708" s="1" t="s">
        <v>3599</v>
      </c>
      <c r="AI708" s="1" t="s">
        <v>72</v>
      </c>
      <c r="AJ708" s="1" t="s">
        <v>72</v>
      </c>
      <c r="AK708" s="1" t="s">
        <v>220</v>
      </c>
      <c r="AL708" s="1" t="s">
        <v>72</v>
      </c>
      <c r="AM708" s="1" t="s">
        <v>72</v>
      </c>
      <c r="AN708" s="3">
        <v>45077</v>
      </c>
      <c r="AO708" s="1" t="s">
        <v>4339</v>
      </c>
      <c r="AP708" s="1" t="s">
        <v>4339</v>
      </c>
      <c r="AQ708" s="1" t="s">
        <v>1675</v>
      </c>
      <c r="AR708" s="1">
        <v>15</v>
      </c>
      <c r="AS708" s="1" t="s">
        <v>95</v>
      </c>
      <c r="AT708" s="1" t="s">
        <v>75</v>
      </c>
      <c r="AU708" s="1" t="s">
        <v>88</v>
      </c>
      <c r="AV708" s="1" t="s">
        <v>88</v>
      </c>
      <c r="AW708" s="1" t="s">
        <v>96</v>
      </c>
      <c r="AX708" s="1" t="s">
        <v>72</v>
      </c>
      <c r="AY708" s="1" t="s">
        <v>4260</v>
      </c>
      <c r="AZ708" s="1" t="s">
        <v>4340</v>
      </c>
      <c r="BA708" s="1">
        <v>42</v>
      </c>
      <c r="BB708" s="21" t="s">
        <v>100</v>
      </c>
      <c r="BC708" s="16"/>
    </row>
    <row r="709" spans="1:55" ht="18.600000000000001" customHeight="1">
      <c r="A709" s="1" t="s">
        <v>4341</v>
      </c>
      <c r="B709" s="1">
        <v>230155</v>
      </c>
      <c r="C709" s="1" t="s">
        <v>71</v>
      </c>
      <c r="D709" s="3">
        <v>45079</v>
      </c>
      <c r="E709" s="1" t="s">
        <v>2302</v>
      </c>
      <c r="F709" s="1" t="s">
        <v>4342</v>
      </c>
      <c r="G709" s="1" t="s">
        <v>75</v>
      </c>
      <c r="H709" s="1" t="s">
        <v>3473</v>
      </c>
      <c r="I709" s="1" t="s">
        <v>77</v>
      </c>
      <c r="J709" s="1" t="s">
        <v>78</v>
      </c>
      <c r="K709" s="1" t="s">
        <v>78</v>
      </c>
      <c r="L709" s="1" t="s">
        <v>1898</v>
      </c>
      <c r="M709" s="1" t="s">
        <v>1898</v>
      </c>
      <c r="N709" s="34" t="s">
        <v>72</v>
      </c>
      <c r="O709" s="25" t="s">
        <v>4343</v>
      </c>
      <c r="P709" s="1" t="s">
        <v>2307</v>
      </c>
      <c r="Q709" s="1" t="s">
        <v>2307</v>
      </c>
      <c r="R709" s="1" t="s">
        <v>3474</v>
      </c>
      <c r="S709" s="1" t="s">
        <v>152</v>
      </c>
      <c r="T709" s="1" t="s">
        <v>4344</v>
      </c>
      <c r="U709" s="1" t="s">
        <v>153</v>
      </c>
      <c r="V709" s="1" t="s">
        <v>154</v>
      </c>
      <c r="W709" s="1" t="s">
        <v>126</v>
      </c>
      <c r="X709" s="1">
        <v>51</v>
      </c>
      <c r="Y709" s="1" t="s">
        <v>88</v>
      </c>
      <c r="Z709" s="1">
        <v>5.0999999999999996</v>
      </c>
      <c r="AA709" s="1" t="s">
        <v>299</v>
      </c>
      <c r="AB709" s="1" t="s">
        <v>105</v>
      </c>
      <c r="AC709" s="1" t="s">
        <v>91</v>
      </c>
      <c r="AD709" s="1" t="s">
        <v>92</v>
      </c>
      <c r="AE709" s="1" t="s">
        <v>72</v>
      </c>
      <c r="AF709" s="1" t="s">
        <v>72</v>
      </c>
      <c r="AG709" s="1" t="s">
        <v>72</v>
      </c>
      <c r="AH709" s="1" t="s">
        <v>72</v>
      </c>
      <c r="AI709" s="1" t="s">
        <v>72</v>
      </c>
      <c r="AJ709" s="1" t="s">
        <v>72</v>
      </c>
      <c r="AK709" s="1" t="s">
        <v>72</v>
      </c>
      <c r="AL709" s="1" t="s">
        <v>72</v>
      </c>
      <c r="AM709" s="1" t="s">
        <v>72</v>
      </c>
      <c r="AN709" s="3">
        <v>45079</v>
      </c>
      <c r="AO709" s="1">
        <v>0.5</v>
      </c>
      <c r="AP709" s="1">
        <v>0.5</v>
      </c>
      <c r="AQ709" s="1" t="s">
        <v>1794</v>
      </c>
      <c r="AR709" s="25">
        <v>14</v>
      </c>
      <c r="AS709" s="1" t="s">
        <v>2694</v>
      </c>
      <c r="AT709" s="1" t="s">
        <v>75</v>
      </c>
      <c r="AU709" s="1" t="s">
        <v>75</v>
      </c>
      <c r="AV709" s="1" t="s">
        <v>88</v>
      </c>
      <c r="AW709" s="1" t="s">
        <v>96</v>
      </c>
      <c r="AX709" s="1" t="s">
        <v>72</v>
      </c>
      <c r="AY709" s="1" t="s">
        <v>3819</v>
      </c>
      <c r="AZ709" s="1" t="s">
        <v>4345</v>
      </c>
      <c r="BA709" s="1">
        <v>32</v>
      </c>
      <c r="BB709" s="21" t="s">
        <v>100</v>
      </c>
      <c r="BC709" s="16"/>
    </row>
    <row r="710" spans="1:55" ht="18.600000000000001" customHeight="1">
      <c r="A710" s="1" t="s">
        <v>4346</v>
      </c>
      <c r="B710" s="1">
        <v>230156</v>
      </c>
      <c r="C710" s="1" t="s">
        <v>497</v>
      </c>
      <c r="D710" s="3">
        <v>45082</v>
      </c>
      <c r="E710" s="1" t="s">
        <v>2302</v>
      </c>
      <c r="F710" s="1" t="s">
        <v>4347</v>
      </c>
      <c r="G710" s="1" t="s">
        <v>75</v>
      </c>
      <c r="H710" s="1" t="s">
        <v>4088</v>
      </c>
      <c r="I710" s="1" t="s">
        <v>497</v>
      </c>
      <c r="J710" s="1" t="s">
        <v>78</v>
      </c>
      <c r="K710" s="1" t="s">
        <v>78</v>
      </c>
      <c r="L710" s="1" t="s">
        <v>1898</v>
      </c>
      <c r="M710" s="1" t="s">
        <v>1898</v>
      </c>
      <c r="N710" s="34" t="s">
        <v>72</v>
      </c>
      <c r="O710" s="25" t="s">
        <v>4348</v>
      </c>
      <c r="P710" s="1" t="s">
        <v>2307</v>
      </c>
      <c r="Q710" s="1" t="s">
        <v>2307</v>
      </c>
      <c r="R710" s="1" t="s">
        <v>2363</v>
      </c>
      <c r="S710" s="1" t="s">
        <v>84</v>
      </c>
      <c r="T710" s="1" t="s">
        <v>72</v>
      </c>
      <c r="U710" s="1" t="s">
        <v>104</v>
      </c>
      <c r="V710" s="1" t="s">
        <v>3313</v>
      </c>
      <c r="W710" s="1" t="s">
        <v>87</v>
      </c>
      <c r="X710" s="1">
        <v>39</v>
      </c>
      <c r="Y710" s="1" t="s">
        <v>88</v>
      </c>
      <c r="Z710" s="1">
        <v>4.5</v>
      </c>
      <c r="AA710" s="1" t="s">
        <v>299</v>
      </c>
      <c r="AB710" s="1" t="s">
        <v>90</v>
      </c>
      <c r="AC710" s="1" t="s">
        <v>91</v>
      </c>
      <c r="AD710" s="1" t="s">
        <v>92</v>
      </c>
      <c r="AE710" s="1" t="s">
        <v>72</v>
      </c>
      <c r="AF710" s="1" t="s">
        <v>217</v>
      </c>
      <c r="AG710" s="1">
        <v>2</v>
      </c>
      <c r="AH710" s="1" t="s">
        <v>3175</v>
      </c>
      <c r="AI710" s="1" t="s">
        <v>72</v>
      </c>
      <c r="AJ710" s="1" t="s">
        <v>72</v>
      </c>
      <c r="AK710" s="1" t="s">
        <v>220</v>
      </c>
      <c r="AL710" s="1" t="s">
        <v>72</v>
      </c>
      <c r="AM710" s="1" t="s">
        <v>72</v>
      </c>
      <c r="AN710" s="3">
        <v>45082</v>
      </c>
      <c r="AO710" s="1" t="s">
        <v>4349</v>
      </c>
      <c r="AP710" s="1" t="s">
        <v>4349</v>
      </c>
      <c r="AQ710" s="1" t="s">
        <v>1675</v>
      </c>
      <c r="AR710" s="25">
        <v>14</v>
      </c>
      <c r="AS710" s="1" t="s">
        <v>4063</v>
      </c>
      <c r="AT710" s="1" t="s">
        <v>75</v>
      </c>
      <c r="AU710" s="1" t="s">
        <v>75</v>
      </c>
      <c r="AV710" s="1" t="s">
        <v>88</v>
      </c>
      <c r="AW710" s="1" t="s">
        <v>96</v>
      </c>
      <c r="AX710" s="1" t="s">
        <v>72</v>
      </c>
      <c r="AY710" s="1" t="s">
        <v>3962</v>
      </c>
      <c r="AZ710" s="1" t="s">
        <v>4090</v>
      </c>
      <c r="BA710" s="1">
        <v>57</v>
      </c>
      <c r="BB710" s="21" t="s">
        <v>100</v>
      </c>
      <c r="BC710" s="16"/>
    </row>
    <row r="711" spans="1:55" ht="18.600000000000001" customHeight="1">
      <c r="A711" s="1" t="s">
        <v>4353</v>
      </c>
      <c r="B711" s="1">
        <v>230157</v>
      </c>
      <c r="C711" s="1" t="s">
        <v>497</v>
      </c>
      <c r="D711" s="3">
        <v>45083</v>
      </c>
      <c r="E711" s="1" t="s">
        <v>2302</v>
      </c>
      <c r="F711" s="1" t="s">
        <v>4354</v>
      </c>
      <c r="G711" s="1" t="s">
        <v>75</v>
      </c>
      <c r="H711" s="1" t="s">
        <v>4088</v>
      </c>
      <c r="I711" s="1" t="s">
        <v>497</v>
      </c>
      <c r="J711" s="1" t="s">
        <v>78</v>
      </c>
      <c r="K711" s="1" t="s">
        <v>78</v>
      </c>
      <c r="L711" s="1" t="s">
        <v>1898</v>
      </c>
      <c r="M711" s="1" t="s">
        <v>1898</v>
      </c>
      <c r="N711" s="34" t="s">
        <v>72</v>
      </c>
      <c r="O711" s="25" t="s">
        <v>4355</v>
      </c>
      <c r="P711" s="1" t="s">
        <v>2307</v>
      </c>
      <c r="Q711" s="1" t="s">
        <v>2307</v>
      </c>
      <c r="R711" s="1" t="s">
        <v>2363</v>
      </c>
      <c r="S711" s="1" t="s">
        <v>84</v>
      </c>
      <c r="T711" s="1" t="s">
        <v>72</v>
      </c>
      <c r="U711" s="1" t="s">
        <v>104</v>
      </c>
      <c r="V711" s="1" t="s">
        <v>1060</v>
      </c>
      <c r="W711" s="1" t="s">
        <v>87</v>
      </c>
      <c r="X711" s="1">
        <v>39</v>
      </c>
      <c r="Y711" s="1" t="s">
        <v>88</v>
      </c>
      <c r="Z711" s="1">
        <v>5.0999999999999996</v>
      </c>
      <c r="AA711" s="1" t="s">
        <v>414</v>
      </c>
      <c r="AB711" s="1" t="s">
        <v>90</v>
      </c>
      <c r="AC711" s="1" t="s">
        <v>91</v>
      </c>
      <c r="AD711" s="1" t="s">
        <v>92</v>
      </c>
      <c r="AE711" s="1" t="s">
        <v>72</v>
      </c>
      <c r="AF711" s="1" t="s">
        <v>217</v>
      </c>
      <c r="AG711" s="1">
        <v>2</v>
      </c>
      <c r="AH711" s="1" t="s">
        <v>3175</v>
      </c>
      <c r="AI711" s="1" t="s">
        <v>72</v>
      </c>
      <c r="AJ711" s="1" t="s">
        <v>72</v>
      </c>
      <c r="AK711" s="1" t="s">
        <v>220</v>
      </c>
      <c r="AL711" s="1" t="s">
        <v>72</v>
      </c>
      <c r="AM711" s="1" t="s">
        <v>72</v>
      </c>
      <c r="AN711" s="3">
        <v>45083</v>
      </c>
      <c r="AO711" s="1" t="s">
        <v>2787</v>
      </c>
      <c r="AP711" s="1" t="s">
        <v>2787</v>
      </c>
      <c r="AQ711" s="1" t="s">
        <v>1675</v>
      </c>
      <c r="AR711" s="25">
        <v>14</v>
      </c>
      <c r="AS711" s="1" t="s">
        <v>4063</v>
      </c>
      <c r="AT711" s="1" t="s">
        <v>75</v>
      </c>
      <c r="AU711" s="1" t="s">
        <v>75</v>
      </c>
      <c r="AV711" s="1" t="s">
        <v>88</v>
      </c>
      <c r="AW711" s="1" t="s">
        <v>96</v>
      </c>
      <c r="AX711" s="1" t="s">
        <v>72</v>
      </c>
      <c r="AY711" s="1" t="s">
        <v>3962</v>
      </c>
      <c r="AZ711" s="1" t="s">
        <v>4090</v>
      </c>
      <c r="BA711" s="1">
        <v>57</v>
      </c>
      <c r="BB711" s="21" t="s">
        <v>100</v>
      </c>
      <c r="BC711" s="16"/>
    </row>
    <row r="712" spans="1:55" ht="18.600000000000001" customHeight="1">
      <c r="A712" s="1" t="s">
        <v>4356</v>
      </c>
      <c r="B712" s="1">
        <v>230158</v>
      </c>
      <c r="C712" s="1" t="s">
        <v>71</v>
      </c>
      <c r="D712" s="3">
        <v>45084</v>
      </c>
      <c r="E712" s="1" t="s">
        <v>2302</v>
      </c>
      <c r="F712" s="1" t="s">
        <v>4357</v>
      </c>
      <c r="G712" s="1" t="s">
        <v>75</v>
      </c>
      <c r="H712" s="1" t="s">
        <v>3473</v>
      </c>
      <c r="I712" s="1" t="s">
        <v>77</v>
      </c>
      <c r="J712" s="1" t="s">
        <v>78</v>
      </c>
      <c r="K712" s="1" t="s">
        <v>78</v>
      </c>
      <c r="L712" s="1" t="s">
        <v>1898</v>
      </c>
      <c r="M712" s="1" t="s">
        <v>1898</v>
      </c>
      <c r="N712" s="34" t="s">
        <v>72</v>
      </c>
      <c r="O712" s="25" t="s">
        <v>4358</v>
      </c>
      <c r="P712" s="1" t="s">
        <v>813</v>
      </c>
      <c r="Q712" s="1" t="s">
        <v>813</v>
      </c>
      <c r="R712" s="1" t="s">
        <v>9057</v>
      </c>
      <c r="S712" s="1" t="s">
        <v>152</v>
      </c>
      <c r="T712" s="1" t="s">
        <v>1370</v>
      </c>
      <c r="U712" s="1" t="s">
        <v>153</v>
      </c>
      <c r="V712" s="1" t="s">
        <v>2739</v>
      </c>
      <c r="W712" s="1" t="s">
        <v>3291</v>
      </c>
      <c r="X712" s="1">
        <v>40</v>
      </c>
      <c r="Y712" s="1" t="s">
        <v>88</v>
      </c>
      <c r="Z712" s="1">
        <v>5.0999999999999996</v>
      </c>
      <c r="AA712" s="1" t="s">
        <v>414</v>
      </c>
      <c r="AB712" s="1" t="s">
        <v>105</v>
      </c>
      <c r="AC712" s="1" t="s">
        <v>91</v>
      </c>
      <c r="AD712" s="1" t="s">
        <v>92</v>
      </c>
      <c r="AE712" s="1" t="s">
        <v>72</v>
      </c>
      <c r="AF712" s="1" t="s">
        <v>72</v>
      </c>
      <c r="AG712" s="1">
        <v>2</v>
      </c>
      <c r="AH712" s="1" t="s">
        <v>72</v>
      </c>
      <c r="AI712" s="1" t="s">
        <v>72</v>
      </c>
      <c r="AJ712" s="1" t="s">
        <v>72</v>
      </c>
      <c r="AK712" s="1" t="s">
        <v>2726</v>
      </c>
      <c r="AL712" s="1" t="s">
        <v>263</v>
      </c>
      <c r="AM712" s="1" t="s">
        <v>4359</v>
      </c>
      <c r="AN712" s="3">
        <v>45084</v>
      </c>
      <c r="AO712" s="1" t="s">
        <v>4360</v>
      </c>
      <c r="AP712" s="1" t="s">
        <v>4360</v>
      </c>
      <c r="AQ712" s="1" t="s">
        <v>1794</v>
      </c>
      <c r="AR712" s="25">
        <v>14</v>
      </c>
      <c r="AS712" s="1" t="s">
        <v>2694</v>
      </c>
      <c r="AT712" s="1" t="s">
        <v>75</v>
      </c>
      <c r="AU712" s="1" t="s">
        <v>75</v>
      </c>
      <c r="AV712" s="1" t="s">
        <v>88</v>
      </c>
      <c r="AW712" s="1" t="s">
        <v>96</v>
      </c>
      <c r="AX712" s="1" t="s">
        <v>72</v>
      </c>
      <c r="AY712" s="1" t="s">
        <v>3985</v>
      </c>
      <c r="AZ712" s="38" t="s">
        <v>4361</v>
      </c>
      <c r="BA712" s="1">
        <v>24</v>
      </c>
      <c r="BB712" s="21" t="s">
        <v>100</v>
      </c>
      <c r="BC712" s="16"/>
    </row>
    <row r="713" spans="1:55" ht="18.600000000000001" customHeight="1">
      <c r="A713" s="1" t="s">
        <v>4367</v>
      </c>
      <c r="B713" s="1">
        <v>230159</v>
      </c>
      <c r="C713" s="1" t="s">
        <v>71</v>
      </c>
      <c r="D713" s="3">
        <v>45085</v>
      </c>
      <c r="E713" s="1" t="s">
        <v>2302</v>
      </c>
      <c r="F713" s="1" t="s">
        <v>4363</v>
      </c>
      <c r="G713" s="1" t="s">
        <v>75</v>
      </c>
      <c r="H713" s="1" t="s">
        <v>3947</v>
      </c>
      <c r="I713" s="1" t="s">
        <v>77</v>
      </c>
      <c r="J713" s="1" t="s">
        <v>78</v>
      </c>
      <c r="K713" s="1" t="s">
        <v>78</v>
      </c>
      <c r="L713" s="1" t="s">
        <v>1898</v>
      </c>
      <c r="M713" s="1" t="s">
        <v>1898</v>
      </c>
      <c r="N713" s="34" t="s">
        <v>72</v>
      </c>
      <c r="O713" s="25" t="s">
        <v>4368</v>
      </c>
      <c r="P713" s="1" t="s">
        <v>813</v>
      </c>
      <c r="Q713" s="1" t="s">
        <v>813</v>
      </c>
      <c r="R713" s="1" t="s">
        <v>9057</v>
      </c>
      <c r="S713" s="1" t="s">
        <v>84</v>
      </c>
      <c r="T713" s="1" t="s">
        <v>72</v>
      </c>
      <c r="U713" s="1" t="s">
        <v>656</v>
      </c>
      <c r="V713" s="1" t="s">
        <v>944</v>
      </c>
      <c r="W713" s="1" t="s">
        <v>87</v>
      </c>
      <c r="X713" s="1">
        <v>60</v>
      </c>
      <c r="Y713" s="1" t="s">
        <v>88</v>
      </c>
      <c r="Z713" s="1">
        <v>4.2</v>
      </c>
      <c r="AA713" s="1" t="s">
        <v>954</v>
      </c>
      <c r="AB713" s="1" t="s">
        <v>90</v>
      </c>
      <c r="AC713" s="1" t="s">
        <v>91</v>
      </c>
      <c r="AD713" s="1" t="s">
        <v>92</v>
      </c>
      <c r="AE713" s="1" t="s">
        <v>72</v>
      </c>
      <c r="AF713" s="1" t="s">
        <v>254</v>
      </c>
      <c r="AG713" s="1">
        <v>2</v>
      </c>
      <c r="AH713" s="1" t="s">
        <v>1923</v>
      </c>
      <c r="AI713" s="1" t="s">
        <v>72</v>
      </c>
      <c r="AJ713" s="1" t="s">
        <v>72</v>
      </c>
      <c r="AK713" s="1" t="s">
        <v>3444</v>
      </c>
      <c r="AL713" s="1" t="s">
        <v>878</v>
      </c>
      <c r="AM713" s="1" t="s">
        <v>72</v>
      </c>
      <c r="AN713" s="3">
        <v>45085</v>
      </c>
      <c r="AO713" s="1" t="s">
        <v>1184</v>
      </c>
      <c r="AP713" s="1" t="s">
        <v>1184</v>
      </c>
      <c r="AQ713" s="1" t="s">
        <v>1675</v>
      </c>
      <c r="AR713" s="1">
        <v>14</v>
      </c>
      <c r="AS713" s="1" t="s">
        <v>4208</v>
      </c>
      <c r="AT713" s="1" t="s">
        <v>88</v>
      </c>
      <c r="AU713" s="1" t="s">
        <v>88</v>
      </c>
      <c r="AV713" s="1" t="s">
        <v>88</v>
      </c>
      <c r="AW713" s="1" t="s">
        <v>96</v>
      </c>
      <c r="AX713" s="1" t="s">
        <v>72</v>
      </c>
      <c r="AY713" s="1" t="s">
        <v>3962</v>
      </c>
      <c r="AZ713" s="1" t="s">
        <v>4369</v>
      </c>
      <c r="BA713" s="1">
        <v>43</v>
      </c>
      <c r="BB713" s="21" t="s">
        <v>100</v>
      </c>
      <c r="BC713" s="16"/>
    </row>
    <row r="714" spans="1:55" ht="18.600000000000001" customHeight="1">
      <c r="A714" s="1" t="s">
        <v>4370</v>
      </c>
      <c r="B714" s="1">
        <v>230160</v>
      </c>
      <c r="C714" s="1" t="s">
        <v>497</v>
      </c>
      <c r="D714" s="3">
        <v>45086</v>
      </c>
      <c r="E714" s="1" t="s">
        <v>2302</v>
      </c>
      <c r="F714" s="1" t="s">
        <v>4371</v>
      </c>
      <c r="G714" s="1" t="s">
        <v>75</v>
      </c>
      <c r="H714" s="1" t="s">
        <v>4088</v>
      </c>
      <c r="I714" s="1" t="s">
        <v>497</v>
      </c>
      <c r="J714" s="1" t="s">
        <v>78</v>
      </c>
      <c r="K714" s="1" t="s">
        <v>78</v>
      </c>
      <c r="L714" s="1" t="s">
        <v>1898</v>
      </c>
      <c r="M714" s="1" t="s">
        <v>1898</v>
      </c>
      <c r="N714" s="34" t="s">
        <v>72</v>
      </c>
      <c r="O714" s="25" t="s">
        <v>4372</v>
      </c>
      <c r="P714" s="1" t="s">
        <v>83</v>
      </c>
      <c r="Q714" s="1" t="s">
        <v>123</v>
      </c>
      <c r="R714" s="1" t="s">
        <v>9043</v>
      </c>
      <c r="S714" s="1" t="s">
        <v>84</v>
      </c>
      <c r="T714" s="1" t="s">
        <v>72</v>
      </c>
      <c r="U714" s="1" t="s">
        <v>4320</v>
      </c>
      <c r="V714" s="1" t="s">
        <v>141</v>
      </c>
      <c r="W714" s="1" t="s">
        <v>126</v>
      </c>
      <c r="X714" s="1">
        <v>55</v>
      </c>
      <c r="Y714" s="1" t="s">
        <v>88</v>
      </c>
      <c r="Z714" s="1">
        <v>4.0999999999999996</v>
      </c>
      <c r="AA714" s="1" t="s">
        <v>954</v>
      </c>
      <c r="AB714" s="1" t="s">
        <v>90</v>
      </c>
      <c r="AC714" s="1" t="s">
        <v>91</v>
      </c>
      <c r="AD714" s="1" t="s">
        <v>92</v>
      </c>
      <c r="AE714" s="1" t="s">
        <v>72</v>
      </c>
      <c r="AF714" s="1" t="s">
        <v>72</v>
      </c>
      <c r="AG714" s="1" t="s">
        <v>72</v>
      </c>
      <c r="AH714" s="1" t="s">
        <v>72</v>
      </c>
      <c r="AI714" s="1" t="s">
        <v>72</v>
      </c>
      <c r="AJ714" s="1" t="s">
        <v>72</v>
      </c>
      <c r="AK714" s="1" t="s">
        <v>72</v>
      </c>
      <c r="AL714" s="1" t="s">
        <v>72</v>
      </c>
      <c r="AM714" s="1" t="s">
        <v>72</v>
      </c>
      <c r="AN714" s="3">
        <v>45086</v>
      </c>
      <c r="AO714" s="1" t="s">
        <v>4373</v>
      </c>
      <c r="AP714" s="1" t="s">
        <v>4373</v>
      </c>
      <c r="AQ714" s="1" t="s">
        <v>1675</v>
      </c>
      <c r="AR714" s="25">
        <v>14</v>
      </c>
      <c r="AS714" s="1" t="s">
        <v>3205</v>
      </c>
      <c r="AT714" s="1" t="s">
        <v>75</v>
      </c>
      <c r="AU714" s="1" t="s">
        <v>75</v>
      </c>
      <c r="AV714" s="1" t="s">
        <v>88</v>
      </c>
      <c r="AW714" s="1" t="s">
        <v>96</v>
      </c>
      <c r="AX714" s="1" t="s">
        <v>72</v>
      </c>
      <c r="AY714" s="1" t="s">
        <v>3962</v>
      </c>
      <c r="AZ714" s="1" t="s">
        <v>4090</v>
      </c>
      <c r="BA714" s="1">
        <v>57</v>
      </c>
      <c r="BB714" s="21" t="s">
        <v>100</v>
      </c>
      <c r="BC714" s="16"/>
    </row>
    <row r="715" spans="1:55" ht="18.600000000000001" customHeight="1">
      <c r="A715" s="1" t="s">
        <v>4374</v>
      </c>
      <c r="B715" s="1">
        <v>230161</v>
      </c>
      <c r="C715" s="1" t="s">
        <v>497</v>
      </c>
      <c r="D715" s="3">
        <v>45086</v>
      </c>
      <c r="E715" s="1" t="s">
        <v>1896</v>
      </c>
      <c r="F715" s="1" t="s">
        <v>4375</v>
      </c>
      <c r="G715" s="1" t="s">
        <v>75</v>
      </c>
      <c r="H715" s="1" t="s">
        <v>4088</v>
      </c>
      <c r="I715" s="1" t="s">
        <v>497</v>
      </c>
      <c r="J715" s="1" t="s">
        <v>78</v>
      </c>
      <c r="K715" s="1" t="s">
        <v>78</v>
      </c>
      <c r="L715" s="1" t="s">
        <v>1898</v>
      </c>
      <c r="M715" s="1" t="s">
        <v>1898</v>
      </c>
      <c r="N715" s="34" t="s">
        <v>72</v>
      </c>
      <c r="O715" s="25" t="s">
        <v>4376</v>
      </c>
      <c r="P715" s="1" t="s">
        <v>778</v>
      </c>
      <c r="Q715" s="1" t="s">
        <v>779</v>
      </c>
      <c r="R715" s="1" t="s">
        <v>9036</v>
      </c>
      <c r="S715" s="1" t="s">
        <v>84</v>
      </c>
      <c r="T715" s="1" t="s">
        <v>72</v>
      </c>
      <c r="U715" s="1" t="s">
        <v>4320</v>
      </c>
      <c r="V715" s="1" t="s">
        <v>141</v>
      </c>
      <c r="W715" s="1" t="s">
        <v>126</v>
      </c>
      <c r="X715" s="1">
        <v>47</v>
      </c>
      <c r="Y715" s="1" t="s">
        <v>88</v>
      </c>
      <c r="Z715" s="1">
        <v>5.6</v>
      </c>
      <c r="AA715" s="1" t="s">
        <v>2344</v>
      </c>
      <c r="AB715" s="1" t="s">
        <v>90</v>
      </c>
      <c r="AC715" s="1" t="s">
        <v>91</v>
      </c>
      <c r="AD715" s="1" t="s">
        <v>92</v>
      </c>
      <c r="AE715" s="1" t="s">
        <v>72</v>
      </c>
      <c r="AF715" s="1" t="s">
        <v>254</v>
      </c>
      <c r="AG715" s="1" t="s">
        <v>72</v>
      </c>
      <c r="AH715" s="1" t="s">
        <v>1274</v>
      </c>
      <c r="AI715" s="1" t="s">
        <v>72</v>
      </c>
      <c r="AJ715" s="1" t="s">
        <v>72</v>
      </c>
      <c r="AK715" s="1" t="s">
        <v>72</v>
      </c>
      <c r="AL715" s="1" t="s">
        <v>72</v>
      </c>
      <c r="AM715" s="1" t="s">
        <v>72</v>
      </c>
      <c r="AN715" s="3">
        <v>45086</v>
      </c>
      <c r="AO715" s="1" t="s">
        <v>4377</v>
      </c>
      <c r="AP715" s="1" t="s">
        <v>4377</v>
      </c>
      <c r="AQ715" s="1" t="s">
        <v>1675</v>
      </c>
      <c r="AR715" s="25">
        <v>14</v>
      </c>
      <c r="AS715" s="1" t="s">
        <v>3205</v>
      </c>
      <c r="AT715" s="1" t="s">
        <v>75</v>
      </c>
      <c r="AU715" s="1" t="s">
        <v>75</v>
      </c>
      <c r="AV715" s="1" t="s">
        <v>88</v>
      </c>
      <c r="AW715" s="1" t="s">
        <v>96</v>
      </c>
      <c r="AX715" s="1" t="s">
        <v>72</v>
      </c>
      <c r="AY715" s="1" t="s">
        <v>3962</v>
      </c>
      <c r="AZ715" s="1" t="s">
        <v>4090</v>
      </c>
      <c r="BA715" s="1">
        <v>57</v>
      </c>
      <c r="BB715" s="21" t="s">
        <v>100</v>
      </c>
      <c r="BC715" s="16"/>
    </row>
    <row r="716" spans="1:55" ht="18.600000000000001" customHeight="1">
      <c r="A716" s="1" t="s">
        <v>4378</v>
      </c>
      <c r="B716" s="1">
        <v>230162</v>
      </c>
      <c r="C716" s="1" t="s">
        <v>497</v>
      </c>
      <c r="D716" s="3">
        <v>45089</v>
      </c>
      <c r="E716" s="1" t="s">
        <v>2302</v>
      </c>
      <c r="F716" s="1" t="s">
        <v>4379</v>
      </c>
      <c r="G716" s="1" t="s">
        <v>75</v>
      </c>
      <c r="H716" s="1" t="s">
        <v>4088</v>
      </c>
      <c r="I716" s="1" t="s">
        <v>497</v>
      </c>
      <c r="J716" s="1" t="s">
        <v>78</v>
      </c>
      <c r="K716" s="1" t="s">
        <v>78</v>
      </c>
      <c r="L716" s="1" t="s">
        <v>1898</v>
      </c>
      <c r="M716" s="1" t="s">
        <v>1898</v>
      </c>
      <c r="N716" s="34" t="s">
        <v>72</v>
      </c>
      <c r="O716" s="25" t="s">
        <v>4380</v>
      </c>
      <c r="P716" s="1" t="s">
        <v>83</v>
      </c>
      <c r="Q716" s="1" t="s">
        <v>123</v>
      </c>
      <c r="R716" s="1" t="s">
        <v>9043</v>
      </c>
      <c r="S716" s="1" t="s">
        <v>84</v>
      </c>
      <c r="T716" s="1" t="s">
        <v>72</v>
      </c>
      <c r="U716" s="1" t="s">
        <v>4320</v>
      </c>
      <c r="V716" s="1" t="s">
        <v>141</v>
      </c>
      <c r="W716" s="1" t="s">
        <v>126</v>
      </c>
      <c r="X716" s="1">
        <v>50</v>
      </c>
      <c r="Y716" s="1" t="s">
        <v>88</v>
      </c>
      <c r="Z716" s="1">
        <v>3.4</v>
      </c>
      <c r="AA716" s="1" t="s">
        <v>414</v>
      </c>
      <c r="AB716" s="1" t="s">
        <v>90</v>
      </c>
      <c r="AC716" s="1" t="s">
        <v>91</v>
      </c>
      <c r="AD716" s="1" t="s">
        <v>92</v>
      </c>
      <c r="AE716" s="1" t="s">
        <v>72</v>
      </c>
      <c r="AF716" s="1" t="s">
        <v>72</v>
      </c>
      <c r="AG716" s="1" t="s">
        <v>72</v>
      </c>
      <c r="AH716" s="1" t="s">
        <v>72</v>
      </c>
      <c r="AI716" s="1" t="s">
        <v>72</v>
      </c>
      <c r="AJ716" s="1" t="s">
        <v>72</v>
      </c>
      <c r="AK716" s="1" t="s">
        <v>72</v>
      </c>
      <c r="AL716" s="1" t="s">
        <v>72</v>
      </c>
      <c r="AM716" s="1" t="s">
        <v>72</v>
      </c>
      <c r="AN716" s="3">
        <v>45089</v>
      </c>
      <c r="AO716" s="1" t="s">
        <v>4381</v>
      </c>
      <c r="AP716" s="1" t="s">
        <v>4381</v>
      </c>
      <c r="AQ716" s="1" t="s">
        <v>1675</v>
      </c>
      <c r="AR716" s="25">
        <v>14</v>
      </c>
      <c r="AS716" s="1" t="s">
        <v>2294</v>
      </c>
      <c r="AT716" s="1" t="s">
        <v>75</v>
      </c>
      <c r="AU716" s="1" t="s">
        <v>75</v>
      </c>
      <c r="AV716" s="1" t="s">
        <v>88</v>
      </c>
      <c r="AW716" s="1" t="s">
        <v>96</v>
      </c>
      <c r="AX716" s="1" t="s">
        <v>72</v>
      </c>
      <c r="AY716" s="1" t="s">
        <v>3962</v>
      </c>
      <c r="AZ716" s="1" t="s">
        <v>4090</v>
      </c>
      <c r="BA716" s="1">
        <v>57</v>
      </c>
      <c r="BB716" s="21" t="s">
        <v>100</v>
      </c>
      <c r="BC716" s="16"/>
    </row>
    <row r="717" spans="1:55" ht="18.600000000000001" customHeight="1">
      <c r="A717" s="1" t="s">
        <v>4385</v>
      </c>
      <c r="B717" s="1">
        <v>230163</v>
      </c>
      <c r="C717" s="1" t="s">
        <v>71</v>
      </c>
      <c r="D717" s="3">
        <v>45089</v>
      </c>
      <c r="E717" s="1" t="s">
        <v>2302</v>
      </c>
      <c r="F717" s="1" t="s">
        <v>4386</v>
      </c>
      <c r="G717" s="1" t="s">
        <v>75</v>
      </c>
      <c r="H717" s="1" t="s">
        <v>2317</v>
      </c>
      <c r="I717" s="1" t="s">
        <v>77</v>
      </c>
      <c r="J717" s="1" t="s">
        <v>78</v>
      </c>
      <c r="K717" s="1" t="s">
        <v>78</v>
      </c>
      <c r="L717" s="1" t="s">
        <v>1898</v>
      </c>
      <c r="M717" s="1" t="s">
        <v>1898</v>
      </c>
      <c r="N717" s="34" t="s">
        <v>72</v>
      </c>
      <c r="O717" s="25" t="s">
        <v>2888</v>
      </c>
      <c r="P717" s="1" t="s">
        <v>2307</v>
      </c>
      <c r="Q717" s="1" t="s">
        <v>2307</v>
      </c>
      <c r="R717" s="1" t="s">
        <v>2308</v>
      </c>
      <c r="S717" s="1" t="s">
        <v>490</v>
      </c>
      <c r="T717" s="1" t="s">
        <v>72</v>
      </c>
      <c r="U717" s="1" t="s">
        <v>491</v>
      </c>
      <c r="V717" s="1" t="s">
        <v>492</v>
      </c>
      <c r="W717" s="1" t="s">
        <v>87</v>
      </c>
      <c r="X717" s="1">
        <v>39</v>
      </c>
      <c r="Y717" s="1" t="s">
        <v>88</v>
      </c>
      <c r="Z717" s="1">
        <v>4.5</v>
      </c>
      <c r="AA717" s="1" t="s">
        <v>2344</v>
      </c>
      <c r="AB717" s="1" t="s">
        <v>90</v>
      </c>
      <c r="AC717" s="1" t="s">
        <v>91</v>
      </c>
      <c r="AD717" s="1" t="s">
        <v>92</v>
      </c>
      <c r="AE717" s="1" t="s">
        <v>72</v>
      </c>
      <c r="AF717" s="1" t="s">
        <v>244</v>
      </c>
      <c r="AG717" s="1">
        <v>1</v>
      </c>
      <c r="AH717" s="58" t="s">
        <v>2585</v>
      </c>
      <c r="AI717" s="1" t="s">
        <v>72</v>
      </c>
      <c r="AJ717" s="1" t="s">
        <v>72</v>
      </c>
      <c r="AK717" s="1" t="s">
        <v>2327</v>
      </c>
      <c r="AL717" s="1" t="s">
        <v>72</v>
      </c>
      <c r="AM717" s="1" t="s">
        <v>72</v>
      </c>
      <c r="AN717" s="3">
        <v>45089</v>
      </c>
      <c r="AO717" s="1" t="s">
        <v>4387</v>
      </c>
      <c r="AP717" s="1" t="s">
        <v>4387</v>
      </c>
      <c r="AQ717" s="1" t="s">
        <v>1794</v>
      </c>
      <c r="AR717" s="25">
        <v>14</v>
      </c>
      <c r="AS717" s="1" t="s">
        <v>4208</v>
      </c>
      <c r="AT717" s="1" t="s">
        <v>75</v>
      </c>
      <c r="AU717" s="1" t="s">
        <v>75</v>
      </c>
      <c r="AV717" s="1" t="s">
        <v>88</v>
      </c>
      <c r="AW717" s="1" t="s">
        <v>96</v>
      </c>
      <c r="AX717" s="1" t="s">
        <v>72</v>
      </c>
      <c r="AY717" s="1" t="s">
        <v>4388</v>
      </c>
      <c r="AZ717" s="1" t="s">
        <v>4389</v>
      </c>
      <c r="BA717" s="1">
        <v>42</v>
      </c>
      <c r="BB717" s="21" t="s">
        <v>100</v>
      </c>
      <c r="BC717" s="16"/>
    </row>
    <row r="718" spans="1:55" ht="18.600000000000001" customHeight="1">
      <c r="A718" s="1" t="s">
        <v>4390</v>
      </c>
      <c r="B718" s="1">
        <v>230164</v>
      </c>
      <c r="C718" s="1" t="s">
        <v>71</v>
      </c>
      <c r="D718" s="3">
        <v>45090</v>
      </c>
      <c r="E718" s="1" t="s">
        <v>2302</v>
      </c>
      <c r="F718" s="1" t="s">
        <v>4391</v>
      </c>
      <c r="G718" s="1" t="s">
        <v>75</v>
      </c>
      <c r="H718" s="1" t="s">
        <v>3947</v>
      </c>
      <c r="I718" s="1" t="s">
        <v>77</v>
      </c>
      <c r="J718" s="1" t="s">
        <v>78</v>
      </c>
      <c r="K718" s="1" t="s">
        <v>78</v>
      </c>
      <c r="L718" s="1" t="s">
        <v>1898</v>
      </c>
      <c r="M718" s="1" t="s">
        <v>1898</v>
      </c>
      <c r="N718" s="34" t="s">
        <v>72</v>
      </c>
      <c r="O718" s="25" t="s">
        <v>4392</v>
      </c>
      <c r="P718" s="1" t="s">
        <v>2307</v>
      </c>
      <c r="Q718" s="1" t="s">
        <v>2307</v>
      </c>
      <c r="R718" s="1" t="s">
        <v>2363</v>
      </c>
      <c r="S718" s="1" t="s">
        <v>84</v>
      </c>
      <c r="T718" s="1" t="s">
        <v>72</v>
      </c>
      <c r="U718" s="1" t="s">
        <v>140</v>
      </c>
      <c r="V718" s="1" t="s">
        <v>181</v>
      </c>
      <c r="W718" s="1" t="s">
        <v>126</v>
      </c>
      <c r="X718" s="1">
        <v>60</v>
      </c>
      <c r="Y718" s="1" t="s">
        <v>88</v>
      </c>
      <c r="Z718" s="1">
        <v>4.5999999999999996</v>
      </c>
      <c r="AA718" s="1" t="s">
        <v>2344</v>
      </c>
      <c r="AB718" s="1" t="s">
        <v>90</v>
      </c>
      <c r="AC718" s="1" t="s">
        <v>91</v>
      </c>
      <c r="AD718" s="1" t="s">
        <v>92</v>
      </c>
      <c r="AE718" s="1" t="s">
        <v>72</v>
      </c>
      <c r="AF718" s="1" t="s">
        <v>217</v>
      </c>
      <c r="AG718" s="1">
        <v>2</v>
      </c>
      <c r="AH718" s="1" t="s">
        <v>3303</v>
      </c>
      <c r="AI718" s="1" t="s">
        <v>72</v>
      </c>
      <c r="AJ718" s="1" t="s">
        <v>72</v>
      </c>
      <c r="AK718" s="1" t="s">
        <v>220</v>
      </c>
      <c r="AL718" s="1" t="s">
        <v>72</v>
      </c>
      <c r="AM718" s="1" t="s">
        <v>72</v>
      </c>
      <c r="AN718" s="3">
        <v>45090</v>
      </c>
      <c r="AO718" s="1" t="s">
        <v>4393</v>
      </c>
      <c r="AP718" s="1" t="s">
        <v>4393</v>
      </c>
      <c r="AQ718" s="1" t="s">
        <v>1794</v>
      </c>
      <c r="AR718" s="1">
        <v>14</v>
      </c>
      <c r="AS718" s="1" t="s">
        <v>4009</v>
      </c>
      <c r="AT718" s="1" t="s">
        <v>75</v>
      </c>
      <c r="AU718" s="1" t="s">
        <v>75</v>
      </c>
      <c r="AV718" s="1" t="s">
        <v>88</v>
      </c>
      <c r="AW718" s="1" t="s">
        <v>96</v>
      </c>
      <c r="AX718" s="1" t="s">
        <v>72</v>
      </c>
      <c r="AY718" s="1" t="s">
        <v>4394</v>
      </c>
      <c r="AZ718" s="1" t="s">
        <v>4395</v>
      </c>
      <c r="BA718" s="1">
        <v>42</v>
      </c>
      <c r="BB718" s="21" t="s">
        <v>100</v>
      </c>
      <c r="BC718" s="16"/>
    </row>
    <row r="719" spans="1:55" ht="18.600000000000001" customHeight="1">
      <c r="A719" s="1" t="s">
        <v>4406</v>
      </c>
      <c r="B719" s="1">
        <v>230167</v>
      </c>
      <c r="C719" s="1" t="s">
        <v>71</v>
      </c>
      <c r="D719" s="3">
        <v>45091</v>
      </c>
      <c r="E719" s="1" t="s">
        <v>1896</v>
      </c>
      <c r="F719" s="1" t="s">
        <v>4407</v>
      </c>
      <c r="G719" s="1" t="s">
        <v>75</v>
      </c>
      <c r="H719" s="1" t="s">
        <v>3936</v>
      </c>
      <c r="I719" s="1" t="s">
        <v>77</v>
      </c>
      <c r="J719" s="1" t="s">
        <v>78</v>
      </c>
      <c r="K719" s="1" t="s">
        <v>78</v>
      </c>
      <c r="L719" s="1" t="s">
        <v>1898</v>
      </c>
      <c r="M719" s="1" t="s">
        <v>1898</v>
      </c>
      <c r="N719" s="34" t="s">
        <v>72</v>
      </c>
      <c r="O719" s="25" t="s">
        <v>4408</v>
      </c>
      <c r="P719" s="1" t="s">
        <v>778</v>
      </c>
      <c r="Q719" s="1" t="s">
        <v>779</v>
      </c>
      <c r="R719" s="1" t="s">
        <v>9036</v>
      </c>
      <c r="S719" s="1" t="s">
        <v>84</v>
      </c>
      <c r="T719" s="1" t="s">
        <v>72</v>
      </c>
      <c r="U719" s="1" t="s">
        <v>4409</v>
      </c>
      <c r="V719" s="1" t="s">
        <v>4410</v>
      </c>
      <c r="W719" s="1" t="s">
        <v>87</v>
      </c>
      <c r="X719" s="1">
        <v>52</v>
      </c>
      <c r="Y719" s="1" t="s">
        <v>88</v>
      </c>
      <c r="Z719" s="1">
        <v>4.2</v>
      </c>
      <c r="AA719" s="1" t="s">
        <v>414</v>
      </c>
      <c r="AB719" s="1" t="s">
        <v>90</v>
      </c>
      <c r="AC719" s="1" t="s">
        <v>91</v>
      </c>
      <c r="AD719" s="1" t="s">
        <v>92</v>
      </c>
      <c r="AE719" s="1" t="s">
        <v>72</v>
      </c>
      <c r="AF719" s="1" t="s">
        <v>217</v>
      </c>
      <c r="AG719" s="1" t="s">
        <v>72</v>
      </c>
      <c r="AH719" s="1" t="s">
        <v>4411</v>
      </c>
      <c r="AI719" s="1" t="s">
        <v>72</v>
      </c>
      <c r="AJ719" s="1" t="s">
        <v>72</v>
      </c>
      <c r="AK719" s="1" t="s">
        <v>72</v>
      </c>
      <c r="AL719" s="1" t="s">
        <v>72</v>
      </c>
      <c r="AM719" s="1" t="s">
        <v>72</v>
      </c>
      <c r="AN719" s="3">
        <v>45091</v>
      </c>
      <c r="AO719" s="1" t="s">
        <v>4412</v>
      </c>
      <c r="AP719" s="1" t="s">
        <v>4412</v>
      </c>
      <c r="AQ719" s="1" t="s">
        <v>1675</v>
      </c>
      <c r="AR719" s="25">
        <v>14</v>
      </c>
      <c r="AS719" s="1" t="s">
        <v>3205</v>
      </c>
      <c r="AT719" s="1" t="s">
        <v>75</v>
      </c>
      <c r="AU719" s="1" t="s">
        <v>75</v>
      </c>
      <c r="AV719" s="1" t="s">
        <v>88</v>
      </c>
      <c r="AW719" s="1" t="s">
        <v>96</v>
      </c>
      <c r="AX719" s="1" t="s">
        <v>72</v>
      </c>
      <c r="AY719" s="1" t="s">
        <v>4388</v>
      </c>
      <c r="AZ719" s="1" t="s">
        <v>4413</v>
      </c>
      <c r="BA719" s="1">
        <v>57</v>
      </c>
      <c r="BB719" s="21" t="s">
        <v>100</v>
      </c>
      <c r="BC719" s="16"/>
    </row>
    <row r="720" spans="1:55" ht="18.600000000000001" customHeight="1">
      <c r="A720" s="1" t="s">
        <v>4396</v>
      </c>
      <c r="B720" s="1">
        <v>230165</v>
      </c>
      <c r="C720" s="1" t="s">
        <v>71</v>
      </c>
      <c r="D720" s="3">
        <v>45091</v>
      </c>
      <c r="E720" s="1" t="s">
        <v>2302</v>
      </c>
      <c r="F720" s="1" t="s">
        <v>4397</v>
      </c>
      <c r="G720" s="1" t="s">
        <v>75</v>
      </c>
      <c r="H720" s="1" t="s">
        <v>3936</v>
      </c>
      <c r="I720" s="1" t="s">
        <v>77</v>
      </c>
      <c r="J720" s="1" t="s">
        <v>78</v>
      </c>
      <c r="K720" s="1" t="s">
        <v>78</v>
      </c>
      <c r="L720" s="1" t="s">
        <v>1898</v>
      </c>
      <c r="M720" s="1" t="s">
        <v>1898</v>
      </c>
      <c r="N720" s="34" t="s">
        <v>72</v>
      </c>
      <c r="O720" s="25" t="s">
        <v>4398</v>
      </c>
      <c r="P720" s="1" t="s">
        <v>813</v>
      </c>
      <c r="Q720" s="1" t="s">
        <v>813</v>
      </c>
      <c r="R720" s="1" t="s">
        <v>9057</v>
      </c>
      <c r="S720" s="1" t="s">
        <v>84</v>
      </c>
      <c r="T720" s="1" t="s">
        <v>72</v>
      </c>
      <c r="U720" s="1" t="s">
        <v>140</v>
      </c>
      <c r="V720" s="1" t="s">
        <v>141</v>
      </c>
      <c r="W720" s="1" t="s">
        <v>126</v>
      </c>
      <c r="X720" s="1">
        <v>55</v>
      </c>
      <c r="Y720" s="1" t="s">
        <v>88</v>
      </c>
      <c r="Z720" s="1">
        <v>4.5</v>
      </c>
      <c r="AA720" s="1" t="s">
        <v>954</v>
      </c>
      <c r="AB720" s="1" t="s">
        <v>90</v>
      </c>
      <c r="AC720" s="1" t="s">
        <v>91</v>
      </c>
      <c r="AD720" s="1" t="s">
        <v>92</v>
      </c>
      <c r="AE720" s="1" t="s">
        <v>72</v>
      </c>
      <c r="AF720" s="1" t="s">
        <v>229</v>
      </c>
      <c r="AG720" s="1">
        <v>2</v>
      </c>
      <c r="AH720" s="1" t="s">
        <v>2216</v>
      </c>
      <c r="AI720" s="1" t="s">
        <v>72</v>
      </c>
      <c r="AJ720" s="1" t="s">
        <v>72</v>
      </c>
      <c r="AK720" s="1" t="s">
        <v>3444</v>
      </c>
      <c r="AL720" s="1" t="s">
        <v>72</v>
      </c>
      <c r="AM720" s="1" t="s">
        <v>72</v>
      </c>
      <c r="AN720" s="3">
        <v>45091</v>
      </c>
      <c r="AO720" s="1" t="s">
        <v>4399</v>
      </c>
      <c r="AP720" s="1" t="s">
        <v>4399</v>
      </c>
      <c r="AQ720" s="1" t="s">
        <v>1675</v>
      </c>
      <c r="AR720" s="25">
        <v>14</v>
      </c>
      <c r="AS720" s="1" t="s">
        <v>4063</v>
      </c>
      <c r="AT720" s="1" t="s">
        <v>75</v>
      </c>
      <c r="AU720" s="1" t="s">
        <v>75</v>
      </c>
      <c r="AV720" s="1" t="s">
        <v>88</v>
      </c>
      <c r="AW720" s="1" t="s">
        <v>96</v>
      </c>
      <c r="AX720" s="1" t="s">
        <v>72</v>
      </c>
      <c r="AY720" s="1" t="s">
        <v>4260</v>
      </c>
      <c r="AZ720" s="1" t="s">
        <v>4220</v>
      </c>
      <c r="BA720" s="1">
        <v>35</v>
      </c>
      <c r="BB720" s="21" t="s">
        <v>100</v>
      </c>
      <c r="BC720" s="16"/>
    </row>
    <row r="721" spans="1:55" ht="18.600000000000001" customHeight="1">
      <c r="A721" s="1" t="s">
        <v>4400</v>
      </c>
      <c r="B721" s="1">
        <v>230166</v>
      </c>
      <c r="C721" s="1" t="s">
        <v>71</v>
      </c>
      <c r="D721" s="3">
        <v>45091</v>
      </c>
      <c r="E721" s="1" t="s">
        <v>2302</v>
      </c>
      <c r="F721" s="1" t="s">
        <v>4401</v>
      </c>
      <c r="G721" s="1" t="s">
        <v>75</v>
      </c>
      <c r="H721" s="1" t="s">
        <v>4402</v>
      </c>
      <c r="I721" s="1" t="s">
        <v>77</v>
      </c>
      <c r="J721" s="1" t="s">
        <v>78</v>
      </c>
      <c r="K721" s="1" t="s">
        <v>78</v>
      </c>
      <c r="L721" s="1" t="s">
        <v>1898</v>
      </c>
      <c r="M721" s="1" t="s">
        <v>1898</v>
      </c>
      <c r="N721" s="34" t="s">
        <v>72</v>
      </c>
      <c r="O721" s="25" t="s">
        <v>2509</v>
      </c>
      <c r="P721" s="1" t="s">
        <v>2307</v>
      </c>
      <c r="Q721" s="1" t="s">
        <v>2307</v>
      </c>
      <c r="R721" s="1" t="s">
        <v>2926</v>
      </c>
      <c r="S721" s="1" t="s">
        <v>291</v>
      </c>
      <c r="T721" s="1" t="s">
        <v>72</v>
      </c>
      <c r="U721" s="1" t="s">
        <v>3202</v>
      </c>
      <c r="V721" s="1" t="s">
        <v>3202</v>
      </c>
      <c r="W721" s="1" t="s">
        <v>126</v>
      </c>
      <c r="X721" s="1">
        <v>59</v>
      </c>
      <c r="Y721" s="1" t="s">
        <v>88</v>
      </c>
      <c r="Z721" s="1">
        <v>4.5999999999999996</v>
      </c>
      <c r="AA721" s="1" t="s">
        <v>2344</v>
      </c>
      <c r="AB721" s="1" t="s">
        <v>105</v>
      </c>
      <c r="AC721" s="1" t="s">
        <v>91</v>
      </c>
      <c r="AD721" s="1" t="s">
        <v>92</v>
      </c>
      <c r="AE721" s="1" t="s">
        <v>72</v>
      </c>
      <c r="AF721" s="1" t="s">
        <v>72</v>
      </c>
      <c r="AG721" s="1" t="s">
        <v>72</v>
      </c>
      <c r="AH721" s="1" t="s">
        <v>72</v>
      </c>
      <c r="AI721" s="1" t="s">
        <v>72</v>
      </c>
      <c r="AJ721" s="1" t="s">
        <v>72</v>
      </c>
      <c r="AK721" s="59" t="s">
        <v>4403</v>
      </c>
      <c r="AL721" s="1" t="s">
        <v>72</v>
      </c>
      <c r="AM721" s="1" t="s">
        <v>72</v>
      </c>
      <c r="AN721" s="3">
        <v>45091</v>
      </c>
      <c r="AO721" s="1" t="s">
        <v>4404</v>
      </c>
      <c r="AP721" s="1" t="s">
        <v>4404</v>
      </c>
      <c r="AQ721" s="1" t="s">
        <v>1794</v>
      </c>
      <c r="AR721" s="25">
        <v>14</v>
      </c>
      <c r="AS721" s="1" t="s">
        <v>3205</v>
      </c>
      <c r="AT721" s="1" t="s">
        <v>75</v>
      </c>
      <c r="AU721" s="1" t="s">
        <v>75</v>
      </c>
      <c r="AV721" s="1" t="s">
        <v>88</v>
      </c>
      <c r="AW721" s="1" t="s">
        <v>96</v>
      </c>
      <c r="AX721" s="1" t="s">
        <v>72</v>
      </c>
      <c r="AY721" s="1" t="s">
        <v>3962</v>
      </c>
      <c r="AZ721" s="1" t="s">
        <v>4405</v>
      </c>
      <c r="BA721" s="1">
        <v>24</v>
      </c>
      <c r="BB721" s="21" t="s">
        <v>100</v>
      </c>
      <c r="BC721" s="16"/>
    </row>
    <row r="722" spans="1:55" ht="18.600000000000001" customHeight="1">
      <c r="A722" s="1" t="s">
        <v>4418</v>
      </c>
      <c r="B722" s="1">
        <v>230168</v>
      </c>
      <c r="C722" s="1" t="s">
        <v>497</v>
      </c>
      <c r="D722" s="3">
        <v>45097</v>
      </c>
      <c r="E722" s="1" t="s">
        <v>2302</v>
      </c>
      <c r="F722" s="1" t="s">
        <v>4419</v>
      </c>
      <c r="G722" s="1" t="s">
        <v>75</v>
      </c>
      <c r="H722" s="1" t="s">
        <v>4088</v>
      </c>
      <c r="I722" s="1" t="s">
        <v>497</v>
      </c>
      <c r="J722" s="1" t="s">
        <v>78</v>
      </c>
      <c r="K722" s="1" t="s">
        <v>78</v>
      </c>
      <c r="L722" s="1" t="s">
        <v>1898</v>
      </c>
      <c r="M722" s="1" t="s">
        <v>1898</v>
      </c>
      <c r="N722" s="34" t="s">
        <v>72</v>
      </c>
      <c r="O722" s="25" t="s">
        <v>4420</v>
      </c>
      <c r="P722" s="1" t="s">
        <v>83</v>
      </c>
      <c r="Q722" s="1" t="s">
        <v>123</v>
      </c>
      <c r="R722" s="1" t="s">
        <v>9043</v>
      </c>
      <c r="S722" s="1" t="s">
        <v>84</v>
      </c>
      <c r="T722" s="1" t="s">
        <v>72</v>
      </c>
      <c r="U722" s="1" t="s">
        <v>214</v>
      </c>
      <c r="V722" s="1" t="s">
        <v>583</v>
      </c>
      <c r="W722" s="1" t="s">
        <v>126</v>
      </c>
      <c r="X722" s="1">
        <v>60</v>
      </c>
      <c r="Y722" s="1" t="s">
        <v>88</v>
      </c>
      <c r="Z722" s="1">
        <v>4.0999999999999996</v>
      </c>
      <c r="AA722" s="1" t="s">
        <v>414</v>
      </c>
      <c r="AB722" s="1" t="s">
        <v>90</v>
      </c>
      <c r="AC722" s="1" t="s">
        <v>91</v>
      </c>
      <c r="AD722" s="1" t="s">
        <v>92</v>
      </c>
      <c r="AE722" s="1" t="s">
        <v>72</v>
      </c>
      <c r="AF722" s="1" t="s">
        <v>229</v>
      </c>
      <c r="AG722" s="1">
        <v>2</v>
      </c>
      <c r="AH722" s="1" t="s">
        <v>4421</v>
      </c>
      <c r="AI722" s="1" t="s">
        <v>72</v>
      </c>
      <c r="AJ722" s="1" t="s">
        <v>72</v>
      </c>
      <c r="AK722" s="1" t="s">
        <v>3444</v>
      </c>
      <c r="AL722" s="1" t="s">
        <v>72</v>
      </c>
      <c r="AM722" s="1" t="s">
        <v>72</v>
      </c>
      <c r="AN722" s="3">
        <v>45097</v>
      </c>
      <c r="AO722" s="1" t="s">
        <v>4422</v>
      </c>
      <c r="AP722" s="1" t="s">
        <v>4422</v>
      </c>
      <c r="AQ722" s="1" t="s">
        <v>1675</v>
      </c>
      <c r="AR722" s="25">
        <v>14</v>
      </c>
      <c r="AS722" s="1" t="s">
        <v>4063</v>
      </c>
      <c r="AT722" s="1" t="s">
        <v>75</v>
      </c>
      <c r="AU722" s="1" t="s">
        <v>75</v>
      </c>
      <c r="AV722" s="1" t="s">
        <v>88</v>
      </c>
      <c r="AW722" s="1" t="s">
        <v>96</v>
      </c>
      <c r="AX722" s="1" t="s">
        <v>72</v>
      </c>
      <c r="AY722" s="1" t="s">
        <v>3962</v>
      </c>
      <c r="AZ722" s="1" t="s">
        <v>4090</v>
      </c>
      <c r="BA722" s="1">
        <v>57</v>
      </c>
      <c r="BB722" s="21" t="s">
        <v>100</v>
      </c>
      <c r="BC722" s="16"/>
    </row>
    <row r="723" spans="1:55" ht="18.600000000000001" customHeight="1">
      <c r="A723" s="1" t="s">
        <v>4423</v>
      </c>
      <c r="B723" s="1">
        <v>230169</v>
      </c>
      <c r="C723" s="1" t="s">
        <v>497</v>
      </c>
      <c r="D723" s="3">
        <v>45097</v>
      </c>
      <c r="E723" s="1" t="s">
        <v>2302</v>
      </c>
      <c r="F723" s="1" t="s">
        <v>4424</v>
      </c>
      <c r="G723" s="1" t="s">
        <v>75</v>
      </c>
      <c r="H723" s="1" t="s">
        <v>4088</v>
      </c>
      <c r="I723" s="1" t="s">
        <v>497</v>
      </c>
      <c r="J723" s="1" t="s">
        <v>78</v>
      </c>
      <c r="K723" s="1" t="s">
        <v>78</v>
      </c>
      <c r="L723" s="1" t="s">
        <v>1898</v>
      </c>
      <c r="M723" s="1" t="s">
        <v>1898</v>
      </c>
      <c r="N723" s="34" t="s">
        <v>72</v>
      </c>
      <c r="O723" s="25" t="s">
        <v>4425</v>
      </c>
      <c r="P723" s="1" t="s">
        <v>2307</v>
      </c>
      <c r="Q723" s="1" t="s">
        <v>2307</v>
      </c>
      <c r="R723" s="1" t="s">
        <v>2363</v>
      </c>
      <c r="S723" s="1" t="s">
        <v>84</v>
      </c>
      <c r="T723" s="1" t="s">
        <v>72</v>
      </c>
      <c r="U723" s="1" t="s">
        <v>140</v>
      </c>
      <c r="V723" s="1" t="s">
        <v>141</v>
      </c>
      <c r="W723" s="1" t="s">
        <v>87</v>
      </c>
      <c r="X723" s="1">
        <v>44</v>
      </c>
      <c r="Y723" s="1" t="s">
        <v>88</v>
      </c>
      <c r="Z723" s="1">
        <v>5.0999999999999996</v>
      </c>
      <c r="AA723" s="1" t="s">
        <v>299</v>
      </c>
      <c r="AB723" s="1" t="s">
        <v>90</v>
      </c>
      <c r="AC723" s="1" t="s">
        <v>91</v>
      </c>
      <c r="AD723" s="1" t="s">
        <v>92</v>
      </c>
      <c r="AE723" s="1" t="s">
        <v>72</v>
      </c>
      <c r="AF723" s="1" t="s">
        <v>254</v>
      </c>
      <c r="AG723" s="1">
        <v>1</v>
      </c>
      <c r="AH723" s="1" t="s">
        <v>3692</v>
      </c>
      <c r="AI723" s="1" t="s">
        <v>72</v>
      </c>
      <c r="AJ723" s="1" t="s">
        <v>72</v>
      </c>
      <c r="AK723" s="1" t="s">
        <v>220</v>
      </c>
      <c r="AL723" s="1" t="s">
        <v>72</v>
      </c>
      <c r="AM723" s="1" t="s">
        <v>72</v>
      </c>
      <c r="AN723" s="3">
        <v>45097</v>
      </c>
      <c r="AO723" s="1" t="s">
        <v>4426</v>
      </c>
      <c r="AP723" s="1" t="s">
        <v>4426</v>
      </c>
      <c r="AQ723" s="1" t="s">
        <v>1675</v>
      </c>
      <c r="AR723" s="25">
        <v>14</v>
      </c>
      <c r="AS723" s="1" t="s">
        <v>3205</v>
      </c>
      <c r="AT723" s="1" t="s">
        <v>75</v>
      </c>
      <c r="AU723" s="1" t="s">
        <v>72</v>
      </c>
      <c r="AV723" s="1" t="s">
        <v>88</v>
      </c>
      <c r="AW723" s="1" t="s">
        <v>96</v>
      </c>
      <c r="AX723" s="1" t="s">
        <v>72</v>
      </c>
      <c r="AY723" s="1" t="s">
        <v>3962</v>
      </c>
      <c r="AZ723" s="1" t="s">
        <v>4090</v>
      </c>
      <c r="BA723" s="1">
        <v>56</v>
      </c>
      <c r="BB723" s="21" t="s">
        <v>100</v>
      </c>
      <c r="BC723" s="16"/>
    </row>
    <row r="724" spans="1:55" ht="18.600000000000001" customHeight="1">
      <c r="A724" s="8" t="s">
        <v>4427</v>
      </c>
      <c r="B724" s="8">
        <v>230170</v>
      </c>
      <c r="C724" s="8" t="s">
        <v>71</v>
      </c>
      <c r="D724" s="60">
        <v>45098</v>
      </c>
      <c r="E724" s="8" t="s">
        <v>1896</v>
      </c>
      <c r="F724" s="8" t="s">
        <v>4428</v>
      </c>
      <c r="G724" s="8" t="s">
        <v>75</v>
      </c>
      <c r="H724" s="8" t="s">
        <v>3936</v>
      </c>
      <c r="I724" s="8" t="s">
        <v>77</v>
      </c>
      <c r="J724" s="8" t="s">
        <v>78</v>
      </c>
      <c r="K724" s="8" t="s">
        <v>78</v>
      </c>
      <c r="L724" s="8" t="s">
        <v>1898</v>
      </c>
      <c r="M724" s="8" t="s">
        <v>1927</v>
      </c>
      <c r="N724" s="34" t="s">
        <v>72</v>
      </c>
      <c r="O724" s="8" t="s">
        <v>4429</v>
      </c>
      <c r="P724" s="8" t="s">
        <v>778</v>
      </c>
      <c r="Q724" s="8" t="s">
        <v>779</v>
      </c>
      <c r="R724" s="1" t="s">
        <v>9036</v>
      </c>
      <c r="S724" s="8" t="s">
        <v>84</v>
      </c>
      <c r="T724" s="1" t="s">
        <v>72</v>
      </c>
      <c r="U724" s="8" t="s">
        <v>140</v>
      </c>
      <c r="V724" s="1" t="s">
        <v>181</v>
      </c>
      <c r="W724" s="8" t="s">
        <v>87</v>
      </c>
      <c r="X724" s="8">
        <v>32</v>
      </c>
      <c r="Y724" s="1" t="s">
        <v>88</v>
      </c>
      <c r="Z724" s="8">
        <v>5.3</v>
      </c>
      <c r="AA724" s="1" t="s">
        <v>299</v>
      </c>
      <c r="AB724" s="8" t="s">
        <v>90</v>
      </c>
      <c r="AC724" s="8" t="s">
        <v>91</v>
      </c>
      <c r="AD724" s="1" t="s">
        <v>92</v>
      </c>
      <c r="AE724" s="1" t="s">
        <v>72</v>
      </c>
      <c r="AF724" s="1" t="s">
        <v>217</v>
      </c>
      <c r="AG724" s="1" t="s">
        <v>72</v>
      </c>
      <c r="AH724" s="8" t="s">
        <v>1585</v>
      </c>
      <c r="AI724" s="1" t="s">
        <v>72</v>
      </c>
      <c r="AJ724" s="1" t="s">
        <v>72</v>
      </c>
      <c r="AK724" s="1" t="s">
        <v>72</v>
      </c>
      <c r="AL724" s="1" t="s">
        <v>72</v>
      </c>
      <c r="AM724" s="1" t="s">
        <v>72</v>
      </c>
      <c r="AN724" s="60">
        <v>45098</v>
      </c>
      <c r="AO724" s="8" t="s">
        <v>4430</v>
      </c>
      <c r="AP724" s="8" t="s">
        <v>4430</v>
      </c>
      <c r="AQ724" s="1" t="s">
        <v>1675</v>
      </c>
      <c r="AR724" s="8">
        <v>14</v>
      </c>
      <c r="AS724" s="8" t="s">
        <v>3229</v>
      </c>
      <c r="AT724" s="1" t="s">
        <v>75</v>
      </c>
      <c r="AU724" s="8" t="s">
        <v>75</v>
      </c>
      <c r="AV724" s="1" t="s">
        <v>88</v>
      </c>
      <c r="AW724" s="1" t="s">
        <v>96</v>
      </c>
      <c r="AX724" s="1" t="s">
        <v>72</v>
      </c>
      <c r="AY724" s="8" t="s">
        <v>3962</v>
      </c>
      <c r="AZ724" s="8" t="s">
        <v>4431</v>
      </c>
      <c r="BA724" s="8">
        <v>43</v>
      </c>
      <c r="BB724" s="21" t="s">
        <v>100</v>
      </c>
      <c r="BC724" s="16"/>
    </row>
    <row r="725" spans="1:55" ht="18.600000000000001" customHeight="1">
      <c r="A725" s="1" t="s">
        <v>4434</v>
      </c>
      <c r="B725" s="1">
        <v>230171</v>
      </c>
      <c r="C725" s="1" t="s">
        <v>71</v>
      </c>
      <c r="D725" s="3">
        <v>45100</v>
      </c>
      <c r="E725" s="1" t="s">
        <v>2302</v>
      </c>
      <c r="F725" s="1" t="s">
        <v>4435</v>
      </c>
      <c r="G725" s="1" t="s">
        <v>75</v>
      </c>
      <c r="H725" s="1" t="s">
        <v>2317</v>
      </c>
      <c r="I725" s="1" t="s">
        <v>77</v>
      </c>
      <c r="J725" s="1" t="s">
        <v>78</v>
      </c>
      <c r="K725" s="1" t="s">
        <v>78</v>
      </c>
      <c r="L725" s="1" t="s">
        <v>1898</v>
      </c>
      <c r="M725" s="1" t="s">
        <v>1898</v>
      </c>
      <c r="N725" s="34" t="s">
        <v>72</v>
      </c>
      <c r="O725" s="25" t="s">
        <v>2437</v>
      </c>
      <c r="P725" s="1" t="s">
        <v>2307</v>
      </c>
      <c r="Q725" s="1" t="s">
        <v>2307</v>
      </c>
      <c r="R725" s="1" t="s">
        <v>2308</v>
      </c>
      <c r="S725" s="1" t="s">
        <v>490</v>
      </c>
      <c r="T725" s="1" t="s">
        <v>72</v>
      </c>
      <c r="U725" s="1" t="s">
        <v>491</v>
      </c>
      <c r="V725" s="1" t="s">
        <v>1147</v>
      </c>
      <c r="W725" s="1" t="s">
        <v>87</v>
      </c>
      <c r="X725" s="1">
        <v>61</v>
      </c>
      <c r="Y725" s="1" t="s">
        <v>88</v>
      </c>
      <c r="Z725" s="1">
        <v>4.9000000000000004</v>
      </c>
      <c r="AA725" s="1" t="s">
        <v>299</v>
      </c>
      <c r="AB725" s="1" t="s">
        <v>90</v>
      </c>
      <c r="AC725" s="1" t="s">
        <v>91</v>
      </c>
      <c r="AD725" s="1" t="s">
        <v>92</v>
      </c>
      <c r="AE725" s="1" t="s">
        <v>72</v>
      </c>
      <c r="AF725" s="1" t="s">
        <v>244</v>
      </c>
      <c r="AG725" s="1">
        <v>2</v>
      </c>
      <c r="AH725" s="58" t="s">
        <v>2585</v>
      </c>
      <c r="AI725" s="1" t="s">
        <v>72</v>
      </c>
      <c r="AJ725" s="1" t="s">
        <v>72</v>
      </c>
      <c r="AK725" s="1" t="s">
        <v>2327</v>
      </c>
      <c r="AL725" s="1" t="s">
        <v>72</v>
      </c>
      <c r="AM725" s="1" t="s">
        <v>72</v>
      </c>
      <c r="AN725" s="3">
        <v>45100</v>
      </c>
      <c r="AO725" s="1" t="s">
        <v>4436</v>
      </c>
      <c r="AP725" s="1" t="s">
        <v>4436</v>
      </c>
      <c r="AQ725" s="1" t="s">
        <v>1675</v>
      </c>
      <c r="AR725" s="25">
        <v>14</v>
      </c>
      <c r="AS725" s="1" t="s">
        <v>4437</v>
      </c>
      <c r="AT725" s="1" t="s">
        <v>75</v>
      </c>
      <c r="AU725" s="1" t="s">
        <v>75</v>
      </c>
      <c r="AV725" s="1" t="s">
        <v>88</v>
      </c>
      <c r="AW725" s="1" t="s">
        <v>96</v>
      </c>
      <c r="AX725" s="1" t="s">
        <v>72</v>
      </c>
      <c r="AY725" s="1" t="s">
        <v>3962</v>
      </c>
      <c r="AZ725" s="1" t="s">
        <v>4438</v>
      </c>
      <c r="BA725" s="1">
        <v>49</v>
      </c>
      <c r="BB725" s="21" t="s">
        <v>100</v>
      </c>
      <c r="BC725" s="16"/>
    </row>
    <row r="726" spans="1:55" ht="18.600000000000001" customHeight="1">
      <c r="A726" s="1" t="s">
        <v>4439</v>
      </c>
      <c r="B726" s="1">
        <v>230172</v>
      </c>
      <c r="C726" s="1" t="s">
        <v>71</v>
      </c>
      <c r="D726" s="3">
        <v>45100</v>
      </c>
      <c r="E726" s="1" t="s">
        <v>2302</v>
      </c>
      <c r="F726" s="1" t="s">
        <v>4440</v>
      </c>
      <c r="G726" s="1" t="s">
        <v>75</v>
      </c>
      <c r="H726" s="1" t="s">
        <v>2172</v>
      </c>
      <c r="I726" s="1" t="s">
        <v>77</v>
      </c>
      <c r="J726" s="1" t="s">
        <v>78</v>
      </c>
      <c r="K726" s="1" t="s">
        <v>78</v>
      </c>
      <c r="L726" s="1" t="s">
        <v>1898</v>
      </c>
      <c r="M726" s="1" t="s">
        <v>1898</v>
      </c>
      <c r="N726" s="34" t="s">
        <v>72</v>
      </c>
      <c r="O726" s="25" t="s">
        <v>4441</v>
      </c>
      <c r="P726" s="1" t="s">
        <v>2143</v>
      </c>
      <c r="Q726" s="1" t="s">
        <v>1868</v>
      </c>
      <c r="R726" s="1" t="s">
        <v>9079</v>
      </c>
      <c r="S726" s="1" t="s">
        <v>84</v>
      </c>
      <c r="T726" s="1" t="s">
        <v>72</v>
      </c>
      <c r="U726" s="1" t="s">
        <v>104</v>
      </c>
      <c r="V726" s="1" t="s">
        <v>104</v>
      </c>
      <c r="W726" s="1" t="s">
        <v>126</v>
      </c>
      <c r="X726" s="1">
        <v>28</v>
      </c>
      <c r="Y726" s="1" t="s">
        <v>88</v>
      </c>
      <c r="Z726" s="1">
        <v>4.2</v>
      </c>
      <c r="AA726" s="1" t="s">
        <v>954</v>
      </c>
      <c r="AB726" s="1" t="s">
        <v>90</v>
      </c>
      <c r="AC726" s="1" t="s">
        <v>91</v>
      </c>
      <c r="AD726" s="1" t="s">
        <v>92</v>
      </c>
      <c r="AE726" s="1" t="s">
        <v>72</v>
      </c>
      <c r="AF726" s="1" t="s">
        <v>72</v>
      </c>
      <c r="AG726" s="1" t="s">
        <v>72</v>
      </c>
      <c r="AH726" s="1" t="s">
        <v>72</v>
      </c>
      <c r="AI726" s="1" t="s">
        <v>72</v>
      </c>
      <c r="AJ726" s="1" t="s">
        <v>72</v>
      </c>
      <c r="AK726" s="1" t="s">
        <v>72</v>
      </c>
      <c r="AL726" s="1" t="s">
        <v>72</v>
      </c>
      <c r="AM726" s="1" t="s">
        <v>72</v>
      </c>
      <c r="AN726" s="3">
        <v>45100</v>
      </c>
      <c r="AO726" s="1" t="s">
        <v>4442</v>
      </c>
      <c r="AP726" s="1" t="s">
        <v>4442</v>
      </c>
      <c r="AQ726" s="1" t="s">
        <v>1794</v>
      </c>
      <c r="AR726" s="25">
        <v>14</v>
      </c>
      <c r="AS726" s="1" t="s">
        <v>4443</v>
      </c>
      <c r="AT726" s="1" t="s">
        <v>75</v>
      </c>
      <c r="AU726" s="1" t="s">
        <v>75</v>
      </c>
      <c r="AV726" s="1" t="s">
        <v>88</v>
      </c>
      <c r="AW726" s="1" t="s">
        <v>96</v>
      </c>
      <c r="AX726" s="1" t="s">
        <v>72</v>
      </c>
      <c r="AY726" s="1" t="s">
        <v>4416</v>
      </c>
      <c r="AZ726" s="1" t="s">
        <v>4444</v>
      </c>
      <c r="BA726" s="1">
        <v>38</v>
      </c>
      <c r="BB726" s="21" t="s">
        <v>100</v>
      </c>
      <c r="BC726" s="16"/>
    </row>
    <row r="727" spans="1:55" ht="18.600000000000001" customHeight="1">
      <c r="A727" s="1" t="s">
        <v>4445</v>
      </c>
      <c r="B727" s="1">
        <v>230173</v>
      </c>
      <c r="C727" s="1" t="s">
        <v>71</v>
      </c>
      <c r="D727" s="3">
        <v>45104</v>
      </c>
      <c r="E727" s="1" t="s">
        <v>2302</v>
      </c>
      <c r="F727" s="1" t="s">
        <v>4446</v>
      </c>
      <c r="G727" s="1" t="s">
        <v>75</v>
      </c>
      <c r="H727" s="1" t="s">
        <v>3624</v>
      </c>
      <c r="I727" s="1" t="s">
        <v>77</v>
      </c>
      <c r="J727" s="1" t="s">
        <v>78</v>
      </c>
      <c r="K727" s="1" t="s">
        <v>78</v>
      </c>
      <c r="L727" s="21" t="s">
        <v>1898</v>
      </c>
      <c r="M727" s="1" t="s">
        <v>1898</v>
      </c>
      <c r="N727" s="34" t="s">
        <v>72</v>
      </c>
      <c r="O727" s="25" t="s">
        <v>4447</v>
      </c>
      <c r="P727" s="1" t="s">
        <v>813</v>
      </c>
      <c r="Q727" s="1" t="s">
        <v>813</v>
      </c>
      <c r="R727" s="1" t="s">
        <v>9057</v>
      </c>
      <c r="S727" s="1" t="s">
        <v>152</v>
      </c>
      <c r="T727" s="1" t="s">
        <v>1370</v>
      </c>
      <c r="U727" s="1" t="s">
        <v>153</v>
      </c>
      <c r="V727" s="1" t="s">
        <v>154</v>
      </c>
      <c r="W727" s="1" t="s">
        <v>126</v>
      </c>
      <c r="X727" s="1">
        <v>42</v>
      </c>
      <c r="Y727" s="1" t="s">
        <v>88</v>
      </c>
      <c r="Z727" s="1">
        <v>5.6</v>
      </c>
      <c r="AA727" s="1" t="s">
        <v>2344</v>
      </c>
      <c r="AB727" s="1" t="s">
        <v>90</v>
      </c>
      <c r="AC727" s="1" t="s">
        <v>91</v>
      </c>
      <c r="AD727" s="1" t="s">
        <v>92</v>
      </c>
      <c r="AE727" s="1" t="s">
        <v>72</v>
      </c>
      <c r="AF727" s="1" t="s">
        <v>229</v>
      </c>
      <c r="AG727" s="1">
        <v>2</v>
      </c>
      <c r="AH727" s="1" t="s">
        <v>933</v>
      </c>
      <c r="AI727" s="1" t="s">
        <v>72</v>
      </c>
      <c r="AJ727" s="1" t="s">
        <v>72</v>
      </c>
      <c r="AK727" s="1" t="s">
        <v>4448</v>
      </c>
      <c r="AL727" s="1" t="s">
        <v>72</v>
      </c>
      <c r="AM727" s="1" t="s">
        <v>72</v>
      </c>
      <c r="AN727" s="3">
        <v>45104</v>
      </c>
      <c r="AO727" s="1" t="s">
        <v>4449</v>
      </c>
      <c r="AP727" s="1" t="s">
        <v>4449</v>
      </c>
      <c r="AQ727" s="1" t="s">
        <v>1794</v>
      </c>
      <c r="AR727" s="25">
        <v>14</v>
      </c>
      <c r="AS727" s="1" t="s">
        <v>4443</v>
      </c>
      <c r="AT727" s="1" t="s">
        <v>75</v>
      </c>
      <c r="AU727" s="1" t="s">
        <v>72</v>
      </c>
      <c r="AV727" s="1" t="s">
        <v>88</v>
      </c>
      <c r="AW727" s="1" t="s">
        <v>96</v>
      </c>
      <c r="AX727" s="1" t="s">
        <v>72</v>
      </c>
      <c r="AY727" s="1" t="s">
        <v>4450</v>
      </c>
      <c r="AZ727" s="38" t="s">
        <v>4451</v>
      </c>
      <c r="BA727" s="1">
        <v>44</v>
      </c>
      <c r="BB727" s="1" t="s">
        <v>3796</v>
      </c>
      <c r="BC727" s="16"/>
    </row>
    <row r="728" spans="1:55" ht="18.600000000000001" customHeight="1">
      <c r="A728" s="1" t="s">
        <v>4452</v>
      </c>
      <c r="B728" s="1">
        <v>230174</v>
      </c>
      <c r="C728" s="1" t="s">
        <v>71</v>
      </c>
      <c r="D728" s="3">
        <v>45105</v>
      </c>
      <c r="E728" s="1" t="s">
        <v>2302</v>
      </c>
      <c r="F728" s="1" t="s">
        <v>4453</v>
      </c>
      <c r="G728" s="1" t="s">
        <v>75</v>
      </c>
      <c r="H728" s="1" t="s">
        <v>4402</v>
      </c>
      <c r="I728" s="1" t="s">
        <v>77</v>
      </c>
      <c r="J728" s="1" t="s">
        <v>78</v>
      </c>
      <c r="K728" s="1" t="s">
        <v>78</v>
      </c>
      <c r="L728" s="1" t="s">
        <v>1898</v>
      </c>
      <c r="M728" s="1" t="s">
        <v>1898</v>
      </c>
      <c r="N728" s="34" t="s">
        <v>72</v>
      </c>
      <c r="O728" s="25" t="s">
        <v>4454</v>
      </c>
      <c r="P728" s="1" t="s">
        <v>2307</v>
      </c>
      <c r="Q728" s="1" t="s">
        <v>2307</v>
      </c>
      <c r="R728" s="1" t="s">
        <v>2926</v>
      </c>
      <c r="S728" s="1" t="s">
        <v>291</v>
      </c>
      <c r="T728" s="1" t="s">
        <v>72</v>
      </c>
      <c r="U728" s="1" t="s">
        <v>4455</v>
      </c>
      <c r="V728" s="1" t="s">
        <v>4455</v>
      </c>
      <c r="W728" s="1" t="s">
        <v>126</v>
      </c>
      <c r="X728" s="1">
        <v>60</v>
      </c>
      <c r="Y728" s="1" t="s">
        <v>88</v>
      </c>
      <c r="Z728" s="1">
        <v>4.9000000000000004</v>
      </c>
      <c r="AA728" s="1" t="s">
        <v>299</v>
      </c>
      <c r="AB728" s="1" t="s">
        <v>105</v>
      </c>
      <c r="AC728" s="1" t="s">
        <v>91</v>
      </c>
      <c r="AD728" s="1" t="s">
        <v>92</v>
      </c>
      <c r="AE728" s="1" t="s">
        <v>72</v>
      </c>
      <c r="AF728" s="1" t="s">
        <v>72</v>
      </c>
      <c r="AG728" s="1" t="s">
        <v>4456</v>
      </c>
      <c r="AH728" s="1" t="s">
        <v>72</v>
      </c>
      <c r="AI728" s="1" t="s">
        <v>72</v>
      </c>
      <c r="AJ728" s="1" t="s">
        <v>72</v>
      </c>
      <c r="AK728" s="59" t="s">
        <v>4457</v>
      </c>
      <c r="AL728" s="1" t="s">
        <v>72</v>
      </c>
      <c r="AM728" s="1" t="s">
        <v>72</v>
      </c>
      <c r="AN728" s="3">
        <v>45105</v>
      </c>
      <c r="AO728" s="1" t="s">
        <v>4458</v>
      </c>
      <c r="AP728" s="1" t="s">
        <v>4458</v>
      </c>
      <c r="AQ728" s="1" t="s">
        <v>1794</v>
      </c>
      <c r="AR728" s="25">
        <v>14</v>
      </c>
      <c r="AS728" s="1" t="s">
        <v>2694</v>
      </c>
      <c r="AT728" s="1" t="s">
        <v>75</v>
      </c>
      <c r="AU728" s="1" t="s">
        <v>75</v>
      </c>
      <c r="AV728" s="1" t="s">
        <v>88</v>
      </c>
      <c r="AW728" s="1" t="s">
        <v>96</v>
      </c>
      <c r="AX728" s="1" t="s">
        <v>72</v>
      </c>
      <c r="AY728" s="1" t="s">
        <v>3985</v>
      </c>
      <c r="AZ728" s="1" t="s">
        <v>4459</v>
      </c>
      <c r="BA728" s="1">
        <v>18</v>
      </c>
      <c r="BB728" s="21" t="s">
        <v>100</v>
      </c>
      <c r="BC728" s="16"/>
    </row>
    <row r="729" spans="1:55" ht="18.600000000000001" customHeight="1">
      <c r="A729" s="1" t="s">
        <v>4460</v>
      </c>
      <c r="B729" s="1">
        <v>230175</v>
      </c>
      <c r="C729" s="1" t="s">
        <v>71</v>
      </c>
      <c r="D729" s="3">
        <v>45105</v>
      </c>
      <c r="E729" s="1" t="s">
        <v>2302</v>
      </c>
      <c r="F729" s="1" t="s">
        <v>4461</v>
      </c>
      <c r="G729" s="1" t="s">
        <v>75</v>
      </c>
      <c r="H729" s="1" t="s">
        <v>2317</v>
      </c>
      <c r="I729" s="1" t="s">
        <v>77</v>
      </c>
      <c r="J729" s="1" t="s">
        <v>78</v>
      </c>
      <c r="K729" s="1" t="s">
        <v>172</v>
      </c>
      <c r="L729" s="1" t="s">
        <v>139</v>
      </c>
      <c r="M729" s="1" t="s">
        <v>1898</v>
      </c>
      <c r="N729" s="34" t="s">
        <v>72</v>
      </c>
      <c r="O729" s="25" t="s">
        <v>4462</v>
      </c>
      <c r="P729" s="1" t="s">
        <v>2307</v>
      </c>
      <c r="Q729" s="1" t="s">
        <v>2307</v>
      </c>
      <c r="R729" s="1" t="s">
        <v>2308</v>
      </c>
      <c r="S729" s="1" t="s">
        <v>490</v>
      </c>
      <c r="T729" s="1" t="s">
        <v>72</v>
      </c>
      <c r="U729" s="1" t="s">
        <v>491</v>
      </c>
      <c r="V729" s="1" t="s">
        <v>1147</v>
      </c>
      <c r="W729" s="1" t="s">
        <v>87</v>
      </c>
      <c r="X729" s="1">
        <v>69</v>
      </c>
      <c r="Y729" s="1" t="s">
        <v>88</v>
      </c>
      <c r="Z729" s="1">
        <v>5.6</v>
      </c>
      <c r="AA729" s="1" t="s">
        <v>2344</v>
      </c>
      <c r="AB729" s="1" t="s">
        <v>90</v>
      </c>
      <c r="AC729" s="1" t="s">
        <v>91</v>
      </c>
      <c r="AD729" s="1" t="s">
        <v>92</v>
      </c>
      <c r="AE729" s="1" t="s">
        <v>72</v>
      </c>
      <c r="AF729" s="1" t="s">
        <v>244</v>
      </c>
      <c r="AG729" s="1">
        <v>2</v>
      </c>
      <c r="AH729" s="58" t="s">
        <v>2629</v>
      </c>
      <c r="AI729" s="1" t="s">
        <v>72</v>
      </c>
      <c r="AJ729" s="1" t="s">
        <v>72</v>
      </c>
      <c r="AK729" s="1" t="s">
        <v>2327</v>
      </c>
      <c r="AL729" s="1" t="s">
        <v>72</v>
      </c>
      <c r="AM729" s="1" t="s">
        <v>72</v>
      </c>
      <c r="AN729" s="3">
        <v>45105</v>
      </c>
      <c r="AO729" s="1" t="s">
        <v>4463</v>
      </c>
      <c r="AP729" s="1" t="s">
        <v>4463</v>
      </c>
      <c r="AQ729" s="1" t="s">
        <v>1794</v>
      </c>
      <c r="AR729" s="25">
        <v>14</v>
      </c>
      <c r="AS729" s="1" t="s">
        <v>4219</v>
      </c>
      <c r="AT729" s="1" t="s">
        <v>88</v>
      </c>
      <c r="AU729" s="1" t="s">
        <v>88</v>
      </c>
      <c r="AV729" s="1" t="s">
        <v>88</v>
      </c>
      <c r="AW729" s="1" t="s">
        <v>96</v>
      </c>
      <c r="AX729" s="1" t="s">
        <v>72</v>
      </c>
      <c r="AY729" s="1" t="s">
        <v>3962</v>
      </c>
      <c r="AZ729" s="1" t="s">
        <v>4464</v>
      </c>
      <c r="BA729" s="1">
        <v>49</v>
      </c>
      <c r="BB729" s="21" t="s">
        <v>100</v>
      </c>
      <c r="BC729" s="16"/>
    </row>
    <row r="730" spans="1:55" ht="18.600000000000001" customHeight="1">
      <c r="A730" s="1" t="s">
        <v>4465</v>
      </c>
      <c r="B730" s="1">
        <v>230176</v>
      </c>
      <c r="C730" s="1" t="s">
        <v>71</v>
      </c>
      <c r="D730" s="3">
        <v>45106</v>
      </c>
      <c r="E730" s="1" t="s">
        <v>2302</v>
      </c>
      <c r="F730" s="1" t="s">
        <v>4466</v>
      </c>
      <c r="G730" s="1" t="s">
        <v>75</v>
      </c>
      <c r="H730" s="1" t="s">
        <v>3473</v>
      </c>
      <c r="I730" s="1" t="s">
        <v>77</v>
      </c>
      <c r="J730" s="1" t="s">
        <v>78</v>
      </c>
      <c r="K730" s="1" t="s">
        <v>78</v>
      </c>
      <c r="L730" s="1" t="s">
        <v>1898</v>
      </c>
      <c r="M730" s="1" t="s">
        <v>1927</v>
      </c>
      <c r="N730" s="34" t="s">
        <v>72</v>
      </c>
      <c r="O730" s="25" t="s">
        <v>4467</v>
      </c>
      <c r="P730" s="1" t="s">
        <v>813</v>
      </c>
      <c r="Q730" s="1" t="s">
        <v>813</v>
      </c>
      <c r="R730" s="1" t="s">
        <v>9057</v>
      </c>
      <c r="S730" s="1" t="s">
        <v>152</v>
      </c>
      <c r="T730" s="1" t="s">
        <v>3803</v>
      </c>
      <c r="U730" s="1" t="s">
        <v>153</v>
      </c>
      <c r="V730" s="1" t="s">
        <v>154</v>
      </c>
      <c r="W730" s="1" t="s">
        <v>126</v>
      </c>
      <c r="X730" s="1">
        <v>53</v>
      </c>
      <c r="Y730" s="1" t="s">
        <v>88</v>
      </c>
      <c r="Z730" s="1">
        <v>4.2</v>
      </c>
      <c r="AA730" s="1" t="s">
        <v>954</v>
      </c>
      <c r="AB730" s="1" t="s">
        <v>105</v>
      </c>
      <c r="AC730" s="1" t="s">
        <v>91</v>
      </c>
      <c r="AD730" s="1" t="s">
        <v>92</v>
      </c>
      <c r="AE730" s="1" t="s">
        <v>4468</v>
      </c>
      <c r="AF730" s="1" t="s">
        <v>72</v>
      </c>
      <c r="AG730" s="1">
        <v>3</v>
      </c>
      <c r="AH730" s="1" t="s">
        <v>72</v>
      </c>
      <c r="AI730" s="1" t="s">
        <v>72</v>
      </c>
      <c r="AJ730" s="1" t="s">
        <v>72</v>
      </c>
      <c r="AK730" s="1" t="s">
        <v>72</v>
      </c>
      <c r="AL730" s="1" t="s">
        <v>263</v>
      </c>
      <c r="AM730" s="1" t="s">
        <v>4469</v>
      </c>
      <c r="AN730" s="3">
        <v>45106</v>
      </c>
      <c r="AO730" s="1" t="s">
        <v>4470</v>
      </c>
      <c r="AP730" s="1" t="s">
        <v>4470</v>
      </c>
      <c r="AQ730" s="1" t="s">
        <v>1794</v>
      </c>
      <c r="AR730" s="25">
        <v>14</v>
      </c>
      <c r="AS730" s="1" t="s">
        <v>4063</v>
      </c>
      <c r="AT730" s="1" t="s">
        <v>75</v>
      </c>
      <c r="AU730" s="1" t="s">
        <v>75</v>
      </c>
      <c r="AV730" s="1" t="s">
        <v>88</v>
      </c>
      <c r="AW730" s="1" t="s">
        <v>96</v>
      </c>
      <c r="AX730" s="1" t="s">
        <v>72</v>
      </c>
      <c r="AY730" s="1" t="s">
        <v>4260</v>
      </c>
      <c r="AZ730" s="38" t="s">
        <v>4471</v>
      </c>
      <c r="BA730" s="1">
        <v>21</v>
      </c>
      <c r="BB730" s="1" t="s">
        <v>160</v>
      </c>
      <c r="BC730" s="1" t="s">
        <v>768</v>
      </c>
    </row>
    <row r="731" spans="1:55" ht="18.600000000000001" customHeight="1">
      <c r="A731" s="1" t="s">
        <v>4472</v>
      </c>
      <c r="B731" s="1">
        <v>230177</v>
      </c>
      <c r="C731" s="1" t="s">
        <v>71</v>
      </c>
      <c r="D731" s="3">
        <v>45106</v>
      </c>
      <c r="E731" s="1" t="s">
        <v>2302</v>
      </c>
      <c r="F731" s="1" t="s">
        <v>4473</v>
      </c>
      <c r="G731" s="1" t="s">
        <v>75</v>
      </c>
      <c r="H731" s="1" t="s">
        <v>2317</v>
      </c>
      <c r="I731" s="1" t="s">
        <v>77</v>
      </c>
      <c r="J731" s="1" t="s">
        <v>78</v>
      </c>
      <c r="K731" s="1" t="s">
        <v>78</v>
      </c>
      <c r="L731" s="8" t="s">
        <v>1898</v>
      </c>
      <c r="M731" s="8" t="s">
        <v>1927</v>
      </c>
      <c r="N731" s="34" t="s">
        <v>72</v>
      </c>
      <c r="O731" s="8" t="s">
        <v>4474</v>
      </c>
      <c r="P731" s="1" t="s">
        <v>2307</v>
      </c>
      <c r="Q731" s="1" t="s">
        <v>2307</v>
      </c>
      <c r="R731" s="1" t="s">
        <v>2308</v>
      </c>
      <c r="S731" s="1" t="s">
        <v>490</v>
      </c>
      <c r="T731" s="1" t="s">
        <v>72</v>
      </c>
      <c r="U731" s="1" t="s">
        <v>491</v>
      </c>
      <c r="V731" s="1" t="s">
        <v>1147</v>
      </c>
      <c r="W731" s="1" t="s">
        <v>87</v>
      </c>
      <c r="X731" s="1">
        <v>50</v>
      </c>
      <c r="Y731" s="1" t="s">
        <v>88</v>
      </c>
      <c r="Z731" s="1">
        <v>4.8</v>
      </c>
      <c r="AA731" s="1" t="s">
        <v>299</v>
      </c>
      <c r="AB731" s="1" t="s">
        <v>90</v>
      </c>
      <c r="AC731" s="1" t="s">
        <v>91</v>
      </c>
      <c r="AD731" s="1" t="s">
        <v>92</v>
      </c>
      <c r="AE731" s="1" t="s">
        <v>72</v>
      </c>
      <c r="AF731" s="1" t="s">
        <v>229</v>
      </c>
      <c r="AG731" s="1">
        <v>2</v>
      </c>
      <c r="AH731" s="43" t="s">
        <v>2635</v>
      </c>
      <c r="AI731" s="1" t="s">
        <v>72</v>
      </c>
      <c r="AJ731" s="1" t="s">
        <v>72</v>
      </c>
      <c r="AK731" s="1" t="s">
        <v>2327</v>
      </c>
      <c r="AL731" s="1" t="s">
        <v>72</v>
      </c>
      <c r="AM731" s="1" t="s">
        <v>72</v>
      </c>
      <c r="AN731" s="3">
        <v>45106</v>
      </c>
      <c r="AO731" s="1" t="s">
        <v>4475</v>
      </c>
      <c r="AP731" s="1" t="s">
        <v>4476</v>
      </c>
      <c r="AQ731" s="1" t="s">
        <v>1675</v>
      </c>
      <c r="AR731" s="25">
        <v>14</v>
      </c>
      <c r="AS731" s="1" t="s">
        <v>4208</v>
      </c>
      <c r="AT731" s="1" t="s">
        <v>75</v>
      </c>
      <c r="AU731" s="1" t="s">
        <v>75</v>
      </c>
      <c r="AV731" s="1" t="s">
        <v>88</v>
      </c>
      <c r="AW731" s="1" t="s">
        <v>96</v>
      </c>
      <c r="AX731" s="1" t="s">
        <v>72</v>
      </c>
      <c r="AY731" s="1" t="s">
        <v>3985</v>
      </c>
      <c r="AZ731" s="1" t="s">
        <v>4477</v>
      </c>
      <c r="BA731" s="1">
        <v>36</v>
      </c>
      <c r="BB731" s="1" t="s">
        <v>160</v>
      </c>
      <c r="BC731" s="1" t="s">
        <v>707</v>
      </c>
    </row>
    <row r="732" spans="1:55" ht="18.600000000000001" customHeight="1">
      <c r="A732" s="1" t="s">
        <v>4478</v>
      </c>
      <c r="B732" s="1">
        <v>230178</v>
      </c>
      <c r="C732" s="1" t="s">
        <v>71</v>
      </c>
      <c r="D732" s="3">
        <v>45107</v>
      </c>
      <c r="E732" s="1" t="s">
        <v>2302</v>
      </c>
      <c r="F732" s="1" t="s">
        <v>4479</v>
      </c>
      <c r="G732" s="1" t="s">
        <v>75</v>
      </c>
      <c r="H732" s="1" t="s">
        <v>4480</v>
      </c>
      <c r="I732" s="1" t="s">
        <v>77</v>
      </c>
      <c r="J732" s="1" t="s">
        <v>78</v>
      </c>
      <c r="K732" s="1" t="s">
        <v>78</v>
      </c>
      <c r="L732" s="1" t="s">
        <v>139</v>
      </c>
      <c r="M732" s="1" t="s">
        <v>1898</v>
      </c>
      <c r="N732" s="34" t="s">
        <v>72</v>
      </c>
      <c r="O732" s="25" t="s">
        <v>4481</v>
      </c>
      <c r="P732" s="1" t="s">
        <v>2307</v>
      </c>
      <c r="Q732" s="1" t="s">
        <v>2307</v>
      </c>
      <c r="R732" s="1" t="s">
        <v>2363</v>
      </c>
      <c r="S732" s="1" t="s">
        <v>84</v>
      </c>
      <c r="T732" s="1" t="s">
        <v>72</v>
      </c>
      <c r="U732" s="1" t="s">
        <v>140</v>
      </c>
      <c r="V732" s="1" t="s">
        <v>141</v>
      </c>
      <c r="W732" s="1" t="s">
        <v>87</v>
      </c>
      <c r="X732" s="1">
        <v>69</v>
      </c>
      <c r="Y732" s="1" t="s">
        <v>88</v>
      </c>
      <c r="Z732" s="1">
        <v>3.5</v>
      </c>
      <c r="AA732" s="1" t="s">
        <v>2344</v>
      </c>
      <c r="AB732" s="1" t="s">
        <v>90</v>
      </c>
      <c r="AC732" s="1" t="s">
        <v>91</v>
      </c>
      <c r="AD732" s="1" t="s">
        <v>92</v>
      </c>
      <c r="AE732" s="1" t="s">
        <v>72</v>
      </c>
      <c r="AF732" s="1" t="s">
        <v>254</v>
      </c>
      <c r="AG732" s="1">
        <v>2</v>
      </c>
      <c r="AH732" s="1" t="s">
        <v>3692</v>
      </c>
      <c r="AI732" s="1" t="s">
        <v>72</v>
      </c>
      <c r="AJ732" s="1" t="s">
        <v>72</v>
      </c>
      <c r="AK732" s="1" t="s">
        <v>220</v>
      </c>
      <c r="AL732" s="1" t="s">
        <v>72</v>
      </c>
      <c r="AM732" s="1" t="s">
        <v>72</v>
      </c>
      <c r="AN732" s="3">
        <v>45107</v>
      </c>
      <c r="AO732" s="1" t="s">
        <v>4482</v>
      </c>
      <c r="AP732" s="1" t="s">
        <v>4482</v>
      </c>
      <c r="AQ732" s="1" t="s">
        <v>1794</v>
      </c>
      <c r="AR732" s="1">
        <v>14</v>
      </c>
      <c r="AS732" s="1" t="s">
        <v>2694</v>
      </c>
      <c r="AT732" s="1" t="s">
        <v>75</v>
      </c>
      <c r="AU732" s="1" t="s">
        <v>75</v>
      </c>
      <c r="AV732" s="1" t="s">
        <v>88</v>
      </c>
      <c r="AW732" s="1" t="s">
        <v>96</v>
      </c>
      <c r="AX732" s="1" t="s">
        <v>72</v>
      </c>
      <c r="AY732" s="1" t="s">
        <v>4450</v>
      </c>
      <c r="AZ732" s="1" t="s">
        <v>4483</v>
      </c>
      <c r="BA732" s="1">
        <v>50</v>
      </c>
      <c r="BB732" s="21" t="s">
        <v>100</v>
      </c>
      <c r="BC732" s="16"/>
    </row>
    <row r="733" spans="1:55" ht="18.600000000000001" customHeight="1">
      <c r="A733" s="1" t="s">
        <v>4484</v>
      </c>
      <c r="B733" s="1">
        <v>230179</v>
      </c>
      <c r="C733" s="1" t="s">
        <v>71</v>
      </c>
      <c r="D733" s="3">
        <v>45107</v>
      </c>
      <c r="E733" s="1" t="s">
        <v>2302</v>
      </c>
      <c r="F733" s="1" t="s">
        <v>4485</v>
      </c>
      <c r="G733" s="1" t="s">
        <v>75</v>
      </c>
      <c r="H733" s="1" t="s">
        <v>3947</v>
      </c>
      <c r="I733" s="1" t="s">
        <v>77</v>
      </c>
      <c r="J733" s="1" t="s">
        <v>78</v>
      </c>
      <c r="K733" s="1" t="s">
        <v>78</v>
      </c>
      <c r="L733" s="8" t="s">
        <v>1898</v>
      </c>
      <c r="M733" s="8" t="s">
        <v>1927</v>
      </c>
      <c r="N733" s="1" t="s">
        <v>4486</v>
      </c>
      <c r="O733" s="25" t="s">
        <v>4487</v>
      </c>
      <c r="P733" s="1" t="s">
        <v>2307</v>
      </c>
      <c r="Q733" s="1" t="s">
        <v>2307</v>
      </c>
      <c r="R733" s="1" t="s">
        <v>2363</v>
      </c>
      <c r="S733" s="1" t="s">
        <v>84</v>
      </c>
      <c r="T733" s="1" t="s">
        <v>72</v>
      </c>
      <c r="U733" s="1" t="s">
        <v>104</v>
      </c>
      <c r="V733" s="1" t="s">
        <v>1442</v>
      </c>
      <c r="W733" s="1" t="s">
        <v>87</v>
      </c>
      <c r="X733" s="1">
        <v>33</v>
      </c>
      <c r="Y733" s="1" t="s">
        <v>88</v>
      </c>
      <c r="Z733" s="1">
        <v>3.5</v>
      </c>
      <c r="AA733" s="1" t="s">
        <v>299</v>
      </c>
      <c r="AB733" s="1" t="s">
        <v>90</v>
      </c>
      <c r="AC733" s="1" t="s">
        <v>91</v>
      </c>
      <c r="AD733" s="1" t="s">
        <v>92</v>
      </c>
      <c r="AE733" s="1" t="s">
        <v>72</v>
      </c>
      <c r="AF733" s="1" t="s">
        <v>254</v>
      </c>
      <c r="AG733" s="1">
        <v>1</v>
      </c>
      <c r="AH733" s="1" t="s">
        <v>4488</v>
      </c>
      <c r="AI733" s="1" t="s">
        <v>72</v>
      </c>
      <c r="AJ733" s="1" t="s">
        <v>72</v>
      </c>
      <c r="AK733" s="1" t="s">
        <v>220</v>
      </c>
      <c r="AL733" s="1" t="s">
        <v>72</v>
      </c>
      <c r="AM733" s="1" t="s">
        <v>72</v>
      </c>
      <c r="AN733" s="3">
        <v>45107</v>
      </c>
      <c r="AO733" s="1" t="s">
        <v>4489</v>
      </c>
      <c r="AP733" s="1" t="s">
        <v>4489</v>
      </c>
      <c r="AQ733" s="1" t="s">
        <v>1794</v>
      </c>
      <c r="AR733" s="1">
        <v>14</v>
      </c>
      <c r="AS733" s="1" t="s">
        <v>3446</v>
      </c>
      <c r="AT733" s="1" t="s">
        <v>88</v>
      </c>
      <c r="AU733" s="1" t="s">
        <v>88</v>
      </c>
      <c r="AV733" s="1" t="s">
        <v>88</v>
      </c>
      <c r="AW733" s="1" t="s">
        <v>79</v>
      </c>
      <c r="AX733" s="1" t="s">
        <v>437</v>
      </c>
      <c r="AY733" s="1" t="s">
        <v>3962</v>
      </c>
      <c r="AZ733" s="1" t="s">
        <v>4490</v>
      </c>
      <c r="BA733" s="1">
        <v>28</v>
      </c>
      <c r="BB733" s="1" t="s">
        <v>160</v>
      </c>
      <c r="BC733" s="1" t="s">
        <v>440</v>
      </c>
    </row>
    <row r="734" spans="1:55" ht="18.600000000000001" customHeight="1">
      <c r="A734" s="1" t="s">
        <v>4491</v>
      </c>
      <c r="B734" s="1">
        <v>230180</v>
      </c>
      <c r="C734" s="1" t="s">
        <v>71</v>
      </c>
      <c r="D734" s="3">
        <v>45108</v>
      </c>
      <c r="E734" s="1" t="s">
        <v>2302</v>
      </c>
      <c r="F734" s="1" t="s">
        <v>4492</v>
      </c>
      <c r="G734" s="1" t="s">
        <v>75</v>
      </c>
      <c r="H734" s="1" t="s">
        <v>3624</v>
      </c>
      <c r="I734" s="1" t="s">
        <v>77</v>
      </c>
      <c r="J734" s="1" t="s">
        <v>78</v>
      </c>
      <c r="K734" s="1" t="s">
        <v>78</v>
      </c>
      <c r="L734" s="8" t="s">
        <v>1898</v>
      </c>
      <c r="M734" s="8" t="s">
        <v>1927</v>
      </c>
      <c r="N734" s="34" t="s">
        <v>72</v>
      </c>
      <c r="O734" s="8" t="s">
        <v>707</v>
      </c>
      <c r="P734" s="1" t="s">
        <v>813</v>
      </c>
      <c r="Q734" s="1" t="s">
        <v>813</v>
      </c>
      <c r="R734" s="1" t="s">
        <v>9057</v>
      </c>
      <c r="S734" s="1" t="s">
        <v>152</v>
      </c>
      <c r="T734" s="1" t="s">
        <v>72</v>
      </c>
      <c r="U734" s="1" t="s">
        <v>153</v>
      </c>
      <c r="V734" s="1" t="s">
        <v>164</v>
      </c>
      <c r="W734" s="1" t="s">
        <v>126</v>
      </c>
      <c r="X734" s="1">
        <v>47</v>
      </c>
      <c r="Y734" s="1" t="s">
        <v>88</v>
      </c>
      <c r="Z734" s="1">
        <v>4.0999999999999996</v>
      </c>
      <c r="AA734" s="1" t="s">
        <v>954</v>
      </c>
      <c r="AB734" s="1" t="s">
        <v>90</v>
      </c>
      <c r="AC734" s="1" t="s">
        <v>91</v>
      </c>
      <c r="AD734" s="1" t="s">
        <v>92</v>
      </c>
      <c r="AE734" s="1" t="s">
        <v>72</v>
      </c>
      <c r="AF734" s="1" t="s">
        <v>72</v>
      </c>
      <c r="AG734" s="1" t="s">
        <v>72</v>
      </c>
      <c r="AH734" s="1" t="s">
        <v>72</v>
      </c>
      <c r="AI734" s="1" t="s">
        <v>72</v>
      </c>
      <c r="AJ734" s="1" t="s">
        <v>72</v>
      </c>
      <c r="AK734" s="1" t="s">
        <v>72</v>
      </c>
      <c r="AL734" s="1" t="s">
        <v>72</v>
      </c>
      <c r="AM734" s="1" t="s">
        <v>72</v>
      </c>
      <c r="AN734" s="3">
        <v>45108</v>
      </c>
      <c r="AO734" s="1" t="s">
        <v>4493</v>
      </c>
      <c r="AP734" s="1" t="s">
        <v>4493</v>
      </c>
      <c r="AQ734" s="1" t="s">
        <v>1794</v>
      </c>
      <c r="AR734" s="25">
        <v>14</v>
      </c>
      <c r="AS734" s="1" t="s">
        <v>3446</v>
      </c>
      <c r="AT734" s="1" t="s">
        <v>75</v>
      </c>
      <c r="AU734" s="1" t="s">
        <v>72</v>
      </c>
      <c r="AV734" s="1" t="s">
        <v>88</v>
      </c>
      <c r="AW734" s="1" t="s">
        <v>96</v>
      </c>
      <c r="AX734" s="1" t="s">
        <v>72</v>
      </c>
      <c r="AY734" s="1" t="s">
        <v>3962</v>
      </c>
      <c r="AZ734" s="38" t="s">
        <v>4494</v>
      </c>
      <c r="BA734" s="1">
        <v>56</v>
      </c>
      <c r="BB734" s="21" t="s">
        <v>100</v>
      </c>
      <c r="BC734" s="16"/>
    </row>
    <row r="735" spans="1:55" ht="18.600000000000001" customHeight="1">
      <c r="A735" s="1" t="s">
        <v>4495</v>
      </c>
      <c r="B735" s="1">
        <v>230181</v>
      </c>
      <c r="C735" s="1" t="s">
        <v>71</v>
      </c>
      <c r="D735" s="3">
        <v>45110</v>
      </c>
      <c r="E735" s="1" t="s">
        <v>2302</v>
      </c>
      <c r="F735" s="1" t="s">
        <v>4496</v>
      </c>
      <c r="G735" s="1" t="s">
        <v>75</v>
      </c>
      <c r="H735" s="1" t="s">
        <v>3947</v>
      </c>
      <c r="I735" s="1" t="s">
        <v>77</v>
      </c>
      <c r="J735" s="1" t="s">
        <v>78</v>
      </c>
      <c r="K735" s="1" t="s">
        <v>4162</v>
      </c>
      <c r="L735" s="1" t="s">
        <v>139</v>
      </c>
      <c r="M735" s="1" t="s">
        <v>1898</v>
      </c>
      <c r="N735" s="1" t="s">
        <v>4163</v>
      </c>
      <c r="O735" s="25" t="s">
        <v>4497</v>
      </c>
      <c r="P735" s="1" t="s">
        <v>2307</v>
      </c>
      <c r="Q735" s="1" t="s">
        <v>2307</v>
      </c>
      <c r="R735" s="1" t="s">
        <v>2363</v>
      </c>
      <c r="S735" s="1" t="s">
        <v>84</v>
      </c>
      <c r="T735" s="1" t="s">
        <v>72</v>
      </c>
      <c r="U735" s="1" t="s">
        <v>104</v>
      </c>
      <c r="V735" s="1" t="s">
        <v>3313</v>
      </c>
      <c r="W735" s="1" t="s">
        <v>87</v>
      </c>
      <c r="X735" s="1">
        <v>54</v>
      </c>
      <c r="Y735" s="1" t="s">
        <v>88</v>
      </c>
      <c r="Z735" s="1">
        <v>5.2</v>
      </c>
      <c r="AA735" s="1" t="s">
        <v>299</v>
      </c>
      <c r="AB735" s="1" t="s">
        <v>90</v>
      </c>
      <c r="AC735" s="1" t="s">
        <v>91</v>
      </c>
      <c r="AD735" s="1" t="s">
        <v>92</v>
      </c>
      <c r="AE735" s="1" t="s">
        <v>72</v>
      </c>
      <c r="AF735" s="1" t="s">
        <v>254</v>
      </c>
      <c r="AG735" s="1">
        <v>2</v>
      </c>
      <c r="AH735" s="21" t="s">
        <v>3692</v>
      </c>
      <c r="AI735" s="1" t="s">
        <v>72</v>
      </c>
      <c r="AJ735" s="1" t="s">
        <v>72</v>
      </c>
      <c r="AK735" s="1" t="s">
        <v>220</v>
      </c>
      <c r="AL735" s="1" t="s">
        <v>72</v>
      </c>
      <c r="AM735" s="1" t="s">
        <v>72</v>
      </c>
      <c r="AN735" s="3">
        <v>45110</v>
      </c>
      <c r="AO735" s="1" t="s">
        <v>4498</v>
      </c>
      <c r="AP735" s="1" t="s">
        <v>4498</v>
      </c>
      <c r="AQ735" s="1" t="s">
        <v>1794</v>
      </c>
      <c r="AR735" s="1">
        <v>14</v>
      </c>
      <c r="AS735" s="1" t="s">
        <v>4009</v>
      </c>
      <c r="AT735" s="1" t="s">
        <v>88</v>
      </c>
      <c r="AU735" s="1" t="s">
        <v>88</v>
      </c>
      <c r="AV735" s="1" t="s">
        <v>88</v>
      </c>
      <c r="AW735" s="1" t="s">
        <v>96</v>
      </c>
      <c r="AX735" s="1" t="s">
        <v>72</v>
      </c>
      <c r="AY735" s="1" t="s">
        <v>3819</v>
      </c>
      <c r="AZ735" s="1" t="s">
        <v>4499</v>
      </c>
      <c r="BA735" s="1">
        <v>31</v>
      </c>
      <c r="BB735" s="21" t="s">
        <v>100</v>
      </c>
      <c r="BC735" s="16"/>
    </row>
    <row r="736" spans="1:55" ht="18.600000000000001" customHeight="1">
      <c r="A736" s="1" t="s">
        <v>4500</v>
      </c>
      <c r="B736" s="1">
        <v>230182</v>
      </c>
      <c r="C736" s="1" t="s">
        <v>71</v>
      </c>
      <c r="D736" s="3">
        <v>45110</v>
      </c>
      <c r="E736" s="1" t="s">
        <v>2302</v>
      </c>
      <c r="F736" s="1" t="s">
        <v>4501</v>
      </c>
      <c r="G736" s="1" t="s">
        <v>75</v>
      </c>
      <c r="H736" s="1" t="s">
        <v>3947</v>
      </c>
      <c r="I736" s="1" t="s">
        <v>77</v>
      </c>
      <c r="J736" s="1" t="s">
        <v>78</v>
      </c>
      <c r="K736" s="1" t="s">
        <v>78</v>
      </c>
      <c r="L736" s="1" t="s">
        <v>1898</v>
      </c>
      <c r="M736" s="1" t="s">
        <v>1898</v>
      </c>
      <c r="N736" s="34" t="s">
        <v>72</v>
      </c>
      <c r="O736" s="25" t="s">
        <v>4502</v>
      </c>
      <c r="P736" s="1" t="s">
        <v>2307</v>
      </c>
      <c r="Q736" s="1" t="s">
        <v>2307</v>
      </c>
      <c r="R736" s="1" t="s">
        <v>2363</v>
      </c>
      <c r="S736" s="1" t="s">
        <v>84</v>
      </c>
      <c r="T736" s="1" t="s">
        <v>72</v>
      </c>
      <c r="U736" s="1" t="s">
        <v>124</v>
      </c>
      <c r="V736" s="1" t="s">
        <v>125</v>
      </c>
      <c r="W736" s="1" t="s">
        <v>126</v>
      </c>
      <c r="X736" s="1">
        <v>85</v>
      </c>
      <c r="Y736" s="1" t="s">
        <v>88</v>
      </c>
      <c r="Z736" s="1">
        <v>3.5</v>
      </c>
      <c r="AA736" s="1" t="s">
        <v>2344</v>
      </c>
      <c r="AB736" s="1" t="s">
        <v>90</v>
      </c>
      <c r="AC736" s="1" t="s">
        <v>91</v>
      </c>
      <c r="AD736" s="1" t="s">
        <v>92</v>
      </c>
      <c r="AE736" s="1" t="s">
        <v>72</v>
      </c>
      <c r="AF736" s="1" t="s">
        <v>217</v>
      </c>
      <c r="AG736" s="1">
        <v>2</v>
      </c>
      <c r="AH736" s="21" t="s">
        <v>3175</v>
      </c>
      <c r="AI736" s="1" t="s">
        <v>72</v>
      </c>
      <c r="AJ736" s="1" t="s">
        <v>72</v>
      </c>
      <c r="AK736" s="1" t="s">
        <v>220</v>
      </c>
      <c r="AL736" s="1" t="s">
        <v>72</v>
      </c>
      <c r="AM736" s="1" t="s">
        <v>72</v>
      </c>
      <c r="AN736" s="3">
        <v>45110</v>
      </c>
      <c r="AO736" s="1" t="s">
        <v>4503</v>
      </c>
      <c r="AP736" s="1" t="s">
        <v>4503</v>
      </c>
      <c r="AQ736" s="1" t="s">
        <v>1675</v>
      </c>
      <c r="AR736" s="1">
        <v>14</v>
      </c>
      <c r="AS736" s="1" t="s">
        <v>4009</v>
      </c>
      <c r="AT736" s="1" t="s">
        <v>88</v>
      </c>
      <c r="AU736" s="1" t="s">
        <v>88</v>
      </c>
      <c r="AV736" s="1" t="s">
        <v>88</v>
      </c>
      <c r="AW736" s="1" t="s">
        <v>96</v>
      </c>
      <c r="AX736" s="1" t="s">
        <v>72</v>
      </c>
      <c r="AY736" s="1" t="s">
        <v>4154</v>
      </c>
      <c r="AZ736" s="1" t="s">
        <v>4504</v>
      </c>
      <c r="BA736" s="1">
        <v>50</v>
      </c>
      <c r="BB736" s="21" t="s">
        <v>100</v>
      </c>
      <c r="BC736" s="16"/>
    </row>
    <row r="737" spans="1:55" ht="18.600000000000001" customHeight="1">
      <c r="A737" s="21" t="s">
        <v>4505</v>
      </c>
      <c r="B737" s="21">
        <v>230183</v>
      </c>
      <c r="C737" s="21" t="s">
        <v>71</v>
      </c>
      <c r="D737" s="34">
        <v>45110</v>
      </c>
      <c r="E737" s="21" t="s">
        <v>2302</v>
      </c>
      <c r="F737" s="21" t="s">
        <v>4506</v>
      </c>
      <c r="G737" s="21" t="s">
        <v>75</v>
      </c>
      <c r="H737" s="21" t="s">
        <v>3473</v>
      </c>
      <c r="I737" s="21" t="s">
        <v>77</v>
      </c>
      <c r="J737" s="21" t="s">
        <v>78</v>
      </c>
      <c r="K737" s="21" t="s">
        <v>78</v>
      </c>
      <c r="L737" s="21" t="s">
        <v>1898</v>
      </c>
      <c r="M737" s="1" t="s">
        <v>1898</v>
      </c>
      <c r="N737" s="34" t="s">
        <v>72</v>
      </c>
      <c r="O737" s="21" t="s">
        <v>4507</v>
      </c>
      <c r="P737" s="21" t="s">
        <v>2307</v>
      </c>
      <c r="Q737" s="21" t="s">
        <v>2307</v>
      </c>
      <c r="R737" s="21" t="s">
        <v>3474</v>
      </c>
      <c r="S737" s="21" t="s">
        <v>152</v>
      </c>
      <c r="T737" s="1" t="s">
        <v>3803</v>
      </c>
      <c r="U737" s="1" t="s">
        <v>153</v>
      </c>
      <c r="V737" s="21" t="s">
        <v>4508</v>
      </c>
      <c r="W737" s="21" t="s">
        <v>126</v>
      </c>
      <c r="X737" s="21">
        <v>62</v>
      </c>
      <c r="Y737" s="1" t="s">
        <v>88</v>
      </c>
      <c r="Z737" s="21">
        <v>3.5</v>
      </c>
      <c r="AA737" s="1" t="s">
        <v>2344</v>
      </c>
      <c r="AB737" s="21" t="s">
        <v>105</v>
      </c>
      <c r="AC737" s="21" t="s">
        <v>91</v>
      </c>
      <c r="AD737" s="1" t="s">
        <v>92</v>
      </c>
      <c r="AE737" s="1" t="s">
        <v>72</v>
      </c>
      <c r="AF737" s="1" t="s">
        <v>72</v>
      </c>
      <c r="AG737" s="1" t="s">
        <v>72</v>
      </c>
      <c r="AH737" s="1" t="s">
        <v>72</v>
      </c>
      <c r="AI737" s="1" t="s">
        <v>72</v>
      </c>
      <c r="AJ737" s="1" t="s">
        <v>72</v>
      </c>
      <c r="AK737" s="50" t="s">
        <v>4509</v>
      </c>
      <c r="AL737" s="1" t="s">
        <v>72</v>
      </c>
      <c r="AM737" s="1" t="s">
        <v>72</v>
      </c>
      <c r="AN737" s="34">
        <v>45110</v>
      </c>
      <c r="AO737" s="21" t="s">
        <v>4510</v>
      </c>
      <c r="AP737" s="21" t="s">
        <v>4510</v>
      </c>
      <c r="AQ737" s="1" t="s">
        <v>1794</v>
      </c>
      <c r="AR737" s="25">
        <v>14</v>
      </c>
      <c r="AS737" s="21" t="s">
        <v>3205</v>
      </c>
      <c r="AT737" s="1" t="s">
        <v>75</v>
      </c>
      <c r="AU737" s="21" t="s">
        <v>75</v>
      </c>
      <c r="AV737" s="1" t="s">
        <v>88</v>
      </c>
      <c r="AW737" s="1" t="s">
        <v>96</v>
      </c>
      <c r="AX737" s="21" t="s">
        <v>4511</v>
      </c>
      <c r="AY737" s="1" t="s">
        <v>3819</v>
      </c>
      <c r="AZ737" s="1" t="s">
        <v>4512</v>
      </c>
      <c r="BA737" s="21">
        <v>18</v>
      </c>
      <c r="BB737" s="1" t="s">
        <v>3796</v>
      </c>
      <c r="BC737" s="16"/>
    </row>
    <row r="738" spans="1:55" ht="18.600000000000001" customHeight="1">
      <c r="A738" s="1" t="s">
        <v>4513</v>
      </c>
      <c r="B738" s="1">
        <v>230184</v>
      </c>
      <c r="C738" s="1" t="s">
        <v>71</v>
      </c>
      <c r="D738" s="3">
        <v>45111</v>
      </c>
      <c r="E738" s="1" t="s">
        <v>2302</v>
      </c>
      <c r="F738" s="1" t="s">
        <v>4514</v>
      </c>
      <c r="G738" s="1" t="s">
        <v>75</v>
      </c>
      <c r="H738" s="1" t="s">
        <v>2317</v>
      </c>
      <c r="I738" s="1" t="s">
        <v>77</v>
      </c>
      <c r="J738" s="1" t="s">
        <v>78</v>
      </c>
      <c r="K738" s="1" t="s">
        <v>4162</v>
      </c>
      <c r="L738" s="21" t="s">
        <v>1898</v>
      </c>
      <c r="M738" s="8" t="s">
        <v>1927</v>
      </c>
      <c r="N738" s="34" t="s">
        <v>72</v>
      </c>
      <c r="O738" s="8" t="s">
        <v>4515</v>
      </c>
      <c r="P738" s="1" t="s">
        <v>2307</v>
      </c>
      <c r="Q738" s="1" t="s">
        <v>2307</v>
      </c>
      <c r="R738" s="1" t="s">
        <v>2308</v>
      </c>
      <c r="S738" s="1" t="s">
        <v>490</v>
      </c>
      <c r="T738" s="1" t="s">
        <v>72</v>
      </c>
      <c r="U738" s="1" t="s">
        <v>491</v>
      </c>
      <c r="V738" s="1" t="s">
        <v>1147</v>
      </c>
      <c r="W738" s="1" t="s">
        <v>87</v>
      </c>
      <c r="X738" s="1">
        <v>32</v>
      </c>
      <c r="Y738" s="1" t="s">
        <v>88</v>
      </c>
      <c r="Z738" s="1">
        <v>4.9000000000000004</v>
      </c>
      <c r="AA738" s="1" t="s">
        <v>299</v>
      </c>
      <c r="AB738" s="1" t="s">
        <v>90</v>
      </c>
      <c r="AC738" s="1" t="s">
        <v>91</v>
      </c>
      <c r="AD738" s="1" t="s">
        <v>92</v>
      </c>
      <c r="AE738" s="1" t="s">
        <v>72</v>
      </c>
      <c r="AF738" s="1" t="s">
        <v>72</v>
      </c>
      <c r="AG738" s="1" t="s">
        <v>72</v>
      </c>
      <c r="AH738" s="1" t="s">
        <v>72</v>
      </c>
      <c r="AI738" s="1" t="s">
        <v>72</v>
      </c>
      <c r="AJ738" s="1" t="s">
        <v>72</v>
      </c>
      <c r="AK738" s="1" t="s">
        <v>72</v>
      </c>
      <c r="AL738" s="1" t="s">
        <v>72</v>
      </c>
      <c r="AM738" s="1" t="s">
        <v>72</v>
      </c>
      <c r="AN738" s="3">
        <v>45111</v>
      </c>
      <c r="AO738" s="1" t="s">
        <v>4516</v>
      </c>
      <c r="AP738" s="1" t="s">
        <v>4516</v>
      </c>
      <c r="AQ738" s="1" t="s">
        <v>1675</v>
      </c>
      <c r="AR738" s="1">
        <v>15</v>
      </c>
      <c r="AS738" s="1" t="s">
        <v>2694</v>
      </c>
      <c r="AT738" s="1" t="s">
        <v>88</v>
      </c>
      <c r="AU738" s="1" t="s">
        <v>88</v>
      </c>
      <c r="AV738" s="1" t="s">
        <v>88</v>
      </c>
      <c r="AW738" s="1" t="s">
        <v>79</v>
      </c>
      <c r="AX738" s="1" t="s">
        <v>707</v>
      </c>
      <c r="AY738" s="1" t="s">
        <v>3962</v>
      </c>
      <c r="AZ738" s="1" t="s">
        <v>4517</v>
      </c>
      <c r="BA738" s="1">
        <v>41</v>
      </c>
      <c r="BB738" s="1" t="s">
        <v>160</v>
      </c>
      <c r="BC738" s="1" t="s">
        <v>707</v>
      </c>
    </row>
    <row r="739" spans="1:55" ht="18.600000000000001" customHeight="1">
      <c r="A739" s="1" t="s">
        <v>4518</v>
      </c>
      <c r="B739" s="1">
        <v>230185</v>
      </c>
      <c r="C739" s="1" t="s">
        <v>71</v>
      </c>
      <c r="D739" s="3">
        <v>45111</v>
      </c>
      <c r="E739" s="1" t="s">
        <v>2302</v>
      </c>
      <c r="F739" s="21" t="s">
        <v>4519</v>
      </c>
      <c r="G739" s="1" t="s">
        <v>75</v>
      </c>
      <c r="H739" s="1" t="s">
        <v>3624</v>
      </c>
      <c r="I739" s="1" t="s">
        <v>77</v>
      </c>
      <c r="J739" s="1" t="s">
        <v>78</v>
      </c>
      <c r="K739" s="1" t="s">
        <v>78</v>
      </c>
      <c r="L739" s="1" t="s">
        <v>1898</v>
      </c>
      <c r="M739" s="1" t="s">
        <v>1898</v>
      </c>
      <c r="N739" s="34" t="s">
        <v>72</v>
      </c>
      <c r="O739" s="25" t="s">
        <v>3121</v>
      </c>
      <c r="P739" s="1" t="s">
        <v>813</v>
      </c>
      <c r="Q739" s="1" t="s">
        <v>813</v>
      </c>
      <c r="R739" s="1" t="s">
        <v>9057</v>
      </c>
      <c r="S739" s="1" t="s">
        <v>152</v>
      </c>
      <c r="T739" s="1" t="s">
        <v>3507</v>
      </c>
      <c r="U739" s="1" t="s">
        <v>153</v>
      </c>
      <c r="V739" s="1" t="s">
        <v>164</v>
      </c>
      <c r="W739" s="1" t="s">
        <v>126</v>
      </c>
      <c r="X739" s="1">
        <v>51</v>
      </c>
      <c r="Y739" s="1" t="s">
        <v>88</v>
      </c>
      <c r="Z739" s="1">
        <v>4.0999999999999996</v>
      </c>
      <c r="AA739" s="1" t="s">
        <v>954</v>
      </c>
      <c r="AB739" s="1" t="s">
        <v>90</v>
      </c>
      <c r="AC739" s="1" t="s">
        <v>91</v>
      </c>
      <c r="AD739" s="1" t="s">
        <v>92</v>
      </c>
      <c r="AE739" s="1" t="s">
        <v>72</v>
      </c>
      <c r="AF739" s="1" t="s">
        <v>229</v>
      </c>
      <c r="AG739" s="1">
        <v>2</v>
      </c>
      <c r="AH739" s="1" t="s">
        <v>933</v>
      </c>
      <c r="AI739" s="1" t="s">
        <v>72</v>
      </c>
      <c r="AJ739" s="1" t="s">
        <v>72</v>
      </c>
      <c r="AK739" s="1" t="s">
        <v>72</v>
      </c>
      <c r="AL739" s="1" t="s">
        <v>72</v>
      </c>
      <c r="AM739" s="1" t="s">
        <v>72</v>
      </c>
      <c r="AN739" s="3">
        <v>45111</v>
      </c>
      <c r="AO739" s="1" t="s">
        <v>4520</v>
      </c>
      <c r="AP739" s="1" t="s">
        <v>4520</v>
      </c>
      <c r="AQ739" s="1" t="s">
        <v>1794</v>
      </c>
      <c r="AR739" s="1">
        <v>15</v>
      </c>
      <c r="AS739" s="1" t="s">
        <v>4208</v>
      </c>
      <c r="AT739" s="1" t="s">
        <v>75</v>
      </c>
      <c r="AU739" s="1" t="s">
        <v>72</v>
      </c>
      <c r="AV739" s="1" t="s">
        <v>88</v>
      </c>
      <c r="AW739" s="1" t="s">
        <v>96</v>
      </c>
      <c r="AX739" s="1" t="s">
        <v>72</v>
      </c>
      <c r="AY739" s="1" t="s">
        <v>1768</v>
      </c>
      <c r="AZ739" s="38" t="s">
        <v>4494</v>
      </c>
      <c r="BA739" s="1">
        <v>56</v>
      </c>
      <c r="BB739" s="21" t="s">
        <v>100</v>
      </c>
      <c r="BC739" s="16"/>
    </row>
    <row r="740" spans="1:55" ht="18.600000000000001" customHeight="1">
      <c r="A740" s="1" t="s">
        <v>4521</v>
      </c>
      <c r="B740" s="1">
        <v>230186</v>
      </c>
      <c r="C740" s="1" t="s">
        <v>71</v>
      </c>
      <c r="D740" s="3">
        <v>45111</v>
      </c>
      <c r="E740" s="1" t="s">
        <v>2302</v>
      </c>
      <c r="F740" s="21" t="s">
        <v>4522</v>
      </c>
      <c r="G740" s="1" t="s">
        <v>75</v>
      </c>
      <c r="H740" s="1" t="s">
        <v>3473</v>
      </c>
      <c r="I740" s="1" t="s">
        <v>77</v>
      </c>
      <c r="J740" s="1" t="s">
        <v>78</v>
      </c>
      <c r="K740" s="1" t="s">
        <v>78</v>
      </c>
      <c r="L740" s="1" t="s">
        <v>1898</v>
      </c>
      <c r="M740" s="8" t="s">
        <v>1927</v>
      </c>
      <c r="N740" s="34" t="s">
        <v>72</v>
      </c>
      <c r="O740" s="8" t="s">
        <v>847</v>
      </c>
      <c r="P740" s="1" t="s">
        <v>813</v>
      </c>
      <c r="Q740" s="1" t="s">
        <v>813</v>
      </c>
      <c r="R740" s="1" t="s">
        <v>9057</v>
      </c>
      <c r="S740" s="1" t="s">
        <v>152</v>
      </c>
      <c r="T740" s="1" t="s">
        <v>72</v>
      </c>
      <c r="U740" s="1" t="s">
        <v>153</v>
      </c>
      <c r="V740" s="1" t="s">
        <v>164</v>
      </c>
      <c r="W740" s="1" t="s">
        <v>126</v>
      </c>
      <c r="X740" s="1">
        <v>48</v>
      </c>
      <c r="Y740" s="1" t="s">
        <v>88</v>
      </c>
      <c r="Z740" s="1">
        <v>4.0999999999999996</v>
      </c>
      <c r="AA740" s="1" t="s">
        <v>954</v>
      </c>
      <c r="AB740" s="1" t="s">
        <v>105</v>
      </c>
      <c r="AC740" s="1" t="s">
        <v>91</v>
      </c>
      <c r="AD740" s="1" t="s">
        <v>92</v>
      </c>
      <c r="AE740" s="1" t="s">
        <v>72</v>
      </c>
      <c r="AF740" s="1" t="s">
        <v>72</v>
      </c>
      <c r="AG740" s="1" t="s">
        <v>72</v>
      </c>
      <c r="AH740" s="1" t="s">
        <v>72</v>
      </c>
      <c r="AI740" s="1" t="s">
        <v>72</v>
      </c>
      <c r="AJ740" s="1" t="s">
        <v>72</v>
      </c>
      <c r="AK740" s="1" t="s">
        <v>72</v>
      </c>
      <c r="AL740" s="1" t="s">
        <v>72</v>
      </c>
      <c r="AM740" s="1" t="s">
        <v>72</v>
      </c>
      <c r="AN740" s="3">
        <v>45111</v>
      </c>
      <c r="AO740" s="1" t="s">
        <v>4523</v>
      </c>
      <c r="AP740" s="1" t="s">
        <v>4523</v>
      </c>
      <c r="AQ740" s="1" t="s">
        <v>1794</v>
      </c>
      <c r="AR740" s="1">
        <v>15</v>
      </c>
      <c r="AS740" s="1" t="s">
        <v>4009</v>
      </c>
      <c r="AT740" s="1" t="s">
        <v>75</v>
      </c>
      <c r="AU740" s="1" t="s">
        <v>75</v>
      </c>
      <c r="AV740" s="1" t="s">
        <v>88</v>
      </c>
      <c r="AW740" s="1" t="s">
        <v>96</v>
      </c>
      <c r="AX740" s="1" t="s">
        <v>72</v>
      </c>
      <c r="AY740" s="1" t="s">
        <v>3819</v>
      </c>
      <c r="AZ740" s="38" t="s">
        <v>4524</v>
      </c>
      <c r="BA740" s="1">
        <v>26</v>
      </c>
      <c r="BB740" s="1" t="s">
        <v>160</v>
      </c>
      <c r="BC740" s="1" t="s">
        <v>768</v>
      </c>
    </row>
    <row r="741" spans="1:55" ht="18.600000000000001" customHeight="1">
      <c r="A741" s="1" t="s">
        <v>4525</v>
      </c>
      <c r="B741" s="1">
        <v>230187</v>
      </c>
      <c r="C741" s="1" t="s">
        <v>71</v>
      </c>
      <c r="D741" s="3">
        <v>45111</v>
      </c>
      <c r="E741" s="1" t="s">
        <v>1896</v>
      </c>
      <c r="F741" s="21" t="s">
        <v>4526</v>
      </c>
      <c r="G741" s="1" t="s">
        <v>75</v>
      </c>
      <c r="H741" s="1" t="s">
        <v>3624</v>
      </c>
      <c r="I741" s="1" t="s">
        <v>77</v>
      </c>
      <c r="J741" s="1" t="s">
        <v>78</v>
      </c>
      <c r="K741" s="1" t="s">
        <v>78</v>
      </c>
      <c r="L741" s="1" t="s">
        <v>1898</v>
      </c>
      <c r="M741" s="8" t="s">
        <v>1927</v>
      </c>
      <c r="N741" s="34" t="s">
        <v>72</v>
      </c>
      <c r="O741" s="8" t="s">
        <v>4527</v>
      </c>
      <c r="P741" s="1" t="s">
        <v>778</v>
      </c>
      <c r="Q741" s="1" t="s">
        <v>779</v>
      </c>
      <c r="R741" s="1" t="s">
        <v>9036</v>
      </c>
      <c r="S741" s="1" t="s">
        <v>152</v>
      </c>
      <c r="T741" s="1" t="s">
        <v>72</v>
      </c>
      <c r="U741" s="1" t="s">
        <v>153</v>
      </c>
      <c r="V741" s="1" t="s">
        <v>154</v>
      </c>
      <c r="W741" s="1" t="s">
        <v>126</v>
      </c>
      <c r="X741" s="1">
        <v>61</v>
      </c>
      <c r="Y741" s="1" t="s">
        <v>88</v>
      </c>
      <c r="Z741" s="1">
        <v>5.8</v>
      </c>
      <c r="AA741" s="1" t="s">
        <v>2344</v>
      </c>
      <c r="AB741" s="1" t="s">
        <v>90</v>
      </c>
      <c r="AC741" s="1" t="s">
        <v>91</v>
      </c>
      <c r="AD741" s="1" t="s">
        <v>92</v>
      </c>
      <c r="AE741" s="1" t="s">
        <v>72</v>
      </c>
      <c r="AF741" s="1" t="s">
        <v>229</v>
      </c>
      <c r="AG741" s="1">
        <v>3</v>
      </c>
      <c r="AH741" s="1" t="s">
        <v>1274</v>
      </c>
      <c r="AI741" s="1" t="s">
        <v>72</v>
      </c>
      <c r="AJ741" s="1" t="s">
        <v>72</v>
      </c>
      <c r="AK741" s="1" t="s">
        <v>72</v>
      </c>
      <c r="AL741" s="1" t="s">
        <v>72</v>
      </c>
      <c r="AM741" s="1" t="s">
        <v>72</v>
      </c>
      <c r="AN741" s="3">
        <v>45112</v>
      </c>
      <c r="AO741" s="1" t="s">
        <v>4528</v>
      </c>
      <c r="AP741" s="1" t="s">
        <v>4528</v>
      </c>
      <c r="AQ741" s="1" t="s">
        <v>1794</v>
      </c>
      <c r="AR741" s="1">
        <v>15</v>
      </c>
      <c r="AS741" s="1" t="s">
        <v>4009</v>
      </c>
      <c r="AT741" s="1" t="s">
        <v>75</v>
      </c>
      <c r="AU741" s="1" t="s">
        <v>72</v>
      </c>
      <c r="AV741" s="1" t="s">
        <v>88</v>
      </c>
      <c r="AW741" s="1" t="s">
        <v>96</v>
      </c>
      <c r="AX741" s="1" t="s">
        <v>72</v>
      </c>
      <c r="AY741" s="1" t="s">
        <v>1768</v>
      </c>
      <c r="AZ741" s="1" t="s">
        <v>4494</v>
      </c>
      <c r="BA741" s="1">
        <v>56</v>
      </c>
      <c r="BB741" s="21" t="s">
        <v>100</v>
      </c>
      <c r="BC741" s="16"/>
    </row>
    <row r="742" spans="1:55" ht="18.600000000000001" customHeight="1">
      <c r="A742" s="1" t="s">
        <v>4529</v>
      </c>
      <c r="B742" s="1">
        <v>230188</v>
      </c>
      <c r="C742" s="1" t="s">
        <v>71</v>
      </c>
      <c r="D742" s="3">
        <v>45113</v>
      </c>
      <c r="E742" s="1" t="s">
        <v>2302</v>
      </c>
      <c r="F742" s="21" t="s">
        <v>4530</v>
      </c>
      <c r="G742" s="1" t="s">
        <v>75</v>
      </c>
      <c r="H742" s="1" t="s">
        <v>4531</v>
      </c>
      <c r="I742" s="1" t="s">
        <v>77</v>
      </c>
      <c r="J742" s="1" t="s">
        <v>78</v>
      </c>
      <c r="K742" s="1" t="s">
        <v>78</v>
      </c>
      <c r="L742" s="1" t="s">
        <v>1898</v>
      </c>
      <c r="M742" s="1" t="s">
        <v>1898</v>
      </c>
      <c r="N742" s="34" t="s">
        <v>72</v>
      </c>
      <c r="O742" s="25" t="s">
        <v>4532</v>
      </c>
      <c r="P742" s="1" t="s">
        <v>813</v>
      </c>
      <c r="Q742" s="1" t="s">
        <v>813</v>
      </c>
      <c r="R742" s="1" t="s">
        <v>9057</v>
      </c>
      <c r="S742" s="1" t="s">
        <v>490</v>
      </c>
      <c r="T742" s="1" t="s">
        <v>72</v>
      </c>
      <c r="U742" s="1" t="s">
        <v>491</v>
      </c>
      <c r="V742" s="1" t="s">
        <v>492</v>
      </c>
      <c r="W742" s="1" t="s">
        <v>126</v>
      </c>
      <c r="X742" s="1">
        <v>53</v>
      </c>
      <c r="Y742" s="1" t="s">
        <v>88</v>
      </c>
      <c r="Z742" s="1">
        <v>4.9000000000000004</v>
      </c>
      <c r="AA742" s="1" t="s">
        <v>954</v>
      </c>
      <c r="AB742" s="1" t="s">
        <v>90</v>
      </c>
      <c r="AC742" s="1" t="s">
        <v>91</v>
      </c>
      <c r="AD742" s="1" t="s">
        <v>92</v>
      </c>
      <c r="AE742" s="1" t="s">
        <v>72</v>
      </c>
      <c r="AF742" s="1" t="s">
        <v>229</v>
      </c>
      <c r="AG742" s="1">
        <v>1</v>
      </c>
      <c r="AH742" s="1" t="s">
        <v>4533</v>
      </c>
      <c r="AI742" s="1" t="s">
        <v>72</v>
      </c>
      <c r="AJ742" s="1" t="s">
        <v>72</v>
      </c>
      <c r="AK742" s="1" t="s">
        <v>72</v>
      </c>
      <c r="AL742" s="1" t="s">
        <v>72</v>
      </c>
      <c r="AM742" s="1" t="s">
        <v>72</v>
      </c>
      <c r="AN742" s="3">
        <v>45113</v>
      </c>
      <c r="AO742" s="1" t="s">
        <v>4534</v>
      </c>
      <c r="AP742" s="1" t="s">
        <v>4534</v>
      </c>
      <c r="AQ742" s="1" t="s">
        <v>2260</v>
      </c>
      <c r="AR742" s="1">
        <v>15</v>
      </c>
      <c r="AS742" s="1" t="s">
        <v>2694</v>
      </c>
      <c r="AT742" s="1" t="s">
        <v>75</v>
      </c>
      <c r="AU742" s="1" t="s">
        <v>75</v>
      </c>
      <c r="AV742" s="1" t="s">
        <v>88</v>
      </c>
      <c r="AW742" s="1" t="s">
        <v>96</v>
      </c>
      <c r="AX742" s="1" t="s">
        <v>72</v>
      </c>
      <c r="AY742" s="1" t="s">
        <v>3962</v>
      </c>
      <c r="AZ742" s="1" t="s">
        <v>4535</v>
      </c>
      <c r="BA742" s="1">
        <v>56</v>
      </c>
      <c r="BB742" s="21" t="s">
        <v>100</v>
      </c>
      <c r="BC742" s="16"/>
    </row>
    <row r="743" spans="1:55" ht="18.600000000000001" customHeight="1">
      <c r="A743" s="1" t="s">
        <v>4536</v>
      </c>
      <c r="B743" s="1">
        <v>230189</v>
      </c>
      <c r="C743" s="1" t="s">
        <v>71</v>
      </c>
      <c r="D743" s="3">
        <v>45113</v>
      </c>
      <c r="E743" s="1" t="s">
        <v>2302</v>
      </c>
      <c r="F743" s="1" t="s">
        <v>4537</v>
      </c>
      <c r="G743" s="1" t="s">
        <v>75</v>
      </c>
      <c r="H743" s="1" t="s">
        <v>4531</v>
      </c>
      <c r="I743" s="1" t="s">
        <v>77</v>
      </c>
      <c r="J743" s="1" t="s">
        <v>78</v>
      </c>
      <c r="K743" s="1" t="s">
        <v>78</v>
      </c>
      <c r="L743" s="1" t="s">
        <v>139</v>
      </c>
      <c r="M743" s="1" t="s">
        <v>1898</v>
      </c>
      <c r="N743" s="34" t="s">
        <v>72</v>
      </c>
      <c r="O743" s="25" t="s">
        <v>4538</v>
      </c>
      <c r="P743" s="1" t="s">
        <v>2307</v>
      </c>
      <c r="Q743" s="1" t="s">
        <v>2307</v>
      </c>
      <c r="R743" s="1" t="s">
        <v>2308</v>
      </c>
      <c r="S743" s="1" t="s">
        <v>490</v>
      </c>
      <c r="T743" s="1" t="s">
        <v>72</v>
      </c>
      <c r="U743" s="1" t="s">
        <v>491</v>
      </c>
      <c r="V743" s="1" t="s">
        <v>492</v>
      </c>
      <c r="W743" s="1" t="s">
        <v>87</v>
      </c>
      <c r="X743" s="1">
        <v>45</v>
      </c>
      <c r="Y743" s="1" t="s">
        <v>88</v>
      </c>
      <c r="Z743" s="1">
        <v>4.0999999999999996</v>
      </c>
      <c r="AA743" s="1" t="s">
        <v>2344</v>
      </c>
      <c r="AB743" s="1" t="s">
        <v>90</v>
      </c>
      <c r="AC743" s="1" t="s">
        <v>91</v>
      </c>
      <c r="AD743" s="1" t="s">
        <v>92</v>
      </c>
      <c r="AE743" s="1" t="s">
        <v>72</v>
      </c>
      <c r="AF743" s="1" t="s">
        <v>244</v>
      </c>
      <c r="AG743" s="1">
        <v>2</v>
      </c>
      <c r="AH743" s="58" t="s">
        <v>2585</v>
      </c>
      <c r="AI743" s="1" t="s">
        <v>72</v>
      </c>
      <c r="AJ743" s="1" t="s">
        <v>72</v>
      </c>
      <c r="AK743" s="1" t="s">
        <v>2327</v>
      </c>
      <c r="AL743" s="1" t="s">
        <v>72</v>
      </c>
      <c r="AM743" s="1" t="s">
        <v>72</v>
      </c>
      <c r="AN743" s="3">
        <v>45113</v>
      </c>
      <c r="AO743" s="1" t="s">
        <v>4539</v>
      </c>
      <c r="AP743" s="1" t="s">
        <v>4539</v>
      </c>
      <c r="AQ743" s="1" t="s">
        <v>1794</v>
      </c>
      <c r="AR743" s="1">
        <v>15</v>
      </c>
      <c r="AS743" s="1" t="s">
        <v>3446</v>
      </c>
      <c r="AT743" s="1" t="s">
        <v>75</v>
      </c>
      <c r="AU743" s="1" t="s">
        <v>75</v>
      </c>
      <c r="AV743" s="1" t="s">
        <v>88</v>
      </c>
      <c r="AW743" s="1" t="s">
        <v>96</v>
      </c>
      <c r="AX743" s="1" t="s">
        <v>72</v>
      </c>
      <c r="AY743" s="1" t="s">
        <v>3962</v>
      </c>
      <c r="AZ743" s="1" t="s">
        <v>4540</v>
      </c>
      <c r="BA743" s="1">
        <v>49</v>
      </c>
      <c r="BB743" s="21" t="s">
        <v>100</v>
      </c>
      <c r="BC743" s="16"/>
    </row>
    <row r="744" spans="1:55" ht="18.600000000000001" customHeight="1">
      <c r="A744" s="1" t="s">
        <v>4541</v>
      </c>
      <c r="B744" s="1">
        <v>230190</v>
      </c>
      <c r="C744" s="1" t="s">
        <v>71</v>
      </c>
      <c r="D744" s="3">
        <v>45113</v>
      </c>
      <c r="E744" s="1" t="s">
        <v>2302</v>
      </c>
      <c r="F744" s="1" t="s">
        <v>4542</v>
      </c>
      <c r="G744" s="1" t="s">
        <v>75</v>
      </c>
      <c r="H744" s="1" t="s">
        <v>3624</v>
      </c>
      <c r="I744" s="1" t="s">
        <v>77</v>
      </c>
      <c r="J744" s="1" t="s">
        <v>78</v>
      </c>
      <c r="K744" s="1" t="s">
        <v>78</v>
      </c>
      <c r="L744" s="1" t="s">
        <v>139</v>
      </c>
      <c r="M744" s="1" t="s">
        <v>1898</v>
      </c>
      <c r="N744" s="34" t="s">
        <v>72</v>
      </c>
      <c r="O744" s="25" t="s">
        <v>4543</v>
      </c>
      <c r="P744" s="1" t="s">
        <v>83</v>
      </c>
      <c r="Q744" s="1" t="s">
        <v>123</v>
      </c>
      <c r="R744" s="1" t="s">
        <v>9043</v>
      </c>
      <c r="S744" s="1" t="s">
        <v>152</v>
      </c>
      <c r="T744" s="1" t="s">
        <v>3507</v>
      </c>
      <c r="U744" s="1" t="s">
        <v>153</v>
      </c>
      <c r="V744" s="1" t="s">
        <v>153</v>
      </c>
      <c r="W744" s="1" t="s">
        <v>126</v>
      </c>
      <c r="X744" s="1">
        <v>60</v>
      </c>
      <c r="Y744" s="1" t="s">
        <v>88</v>
      </c>
      <c r="Z744" s="1">
        <v>4.9000000000000004</v>
      </c>
      <c r="AA744" s="1" t="s">
        <v>299</v>
      </c>
      <c r="AB744" s="1" t="s">
        <v>90</v>
      </c>
      <c r="AC744" s="1" t="s">
        <v>91</v>
      </c>
      <c r="AD744" s="1" t="s">
        <v>92</v>
      </c>
      <c r="AE744" s="1" t="s">
        <v>72</v>
      </c>
      <c r="AF744" s="1" t="s">
        <v>72</v>
      </c>
      <c r="AG744" s="1" t="s">
        <v>72</v>
      </c>
      <c r="AH744" s="1" t="s">
        <v>72</v>
      </c>
      <c r="AI744" s="1" t="s">
        <v>72</v>
      </c>
      <c r="AJ744" s="1" t="s">
        <v>72</v>
      </c>
      <c r="AK744" s="1" t="s">
        <v>72</v>
      </c>
      <c r="AL744" s="1" t="s">
        <v>72</v>
      </c>
      <c r="AM744" s="1" t="s">
        <v>72</v>
      </c>
      <c r="AN744" s="3">
        <v>45113</v>
      </c>
      <c r="AO744" s="1" t="s">
        <v>4544</v>
      </c>
      <c r="AP744" s="1" t="s">
        <v>4545</v>
      </c>
      <c r="AQ744" s="1" t="s">
        <v>1794</v>
      </c>
      <c r="AR744" s="1">
        <v>15</v>
      </c>
      <c r="AS744" s="1" t="s">
        <v>2694</v>
      </c>
      <c r="AT744" s="1" t="s">
        <v>75</v>
      </c>
      <c r="AU744" s="1" t="s">
        <v>75</v>
      </c>
      <c r="AV744" s="1" t="s">
        <v>88</v>
      </c>
      <c r="AW744" s="1" t="s">
        <v>96</v>
      </c>
      <c r="AX744" s="1" t="s">
        <v>72</v>
      </c>
      <c r="AY744" s="1" t="s">
        <v>1768</v>
      </c>
      <c r="AZ744" s="1" t="s">
        <v>4494</v>
      </c>
      <c r="BA744" s="1">
        <v>56</v>
      </c>
      <c r="BB744" s="21" t="s">
        <v>100</v>
      </c>
      <c r="BC744" s="16"/>
    </row>
    <row r="745" spans="1:55" ht="18.600000000000001" customHeight="1">
      <c r="A745" s="1" t="s">
        <v>4546</v>
      </c>
      <c r="B745" s="1">
        <v>230191</v>
      </c>
      <c r="C745" s="1" t="s">
        <v>71</v>
      </c>
      <c r="D745" s="3">
        <v>45114</v>
      </c>
      <c r="E745" s="1" t="s">
        <v>2302</v>
      </c>
      <c r="F745" s="1" t="s">
        <v>4547</v>
      </c>
      <c r="G745" s="1" t="s">
        <v>75</v>
      </c>
      <c r="H745" s="1" t="s">
        <v>3624</v>
      </c>
      <c r="I745" s="1" t="s">
        <v>77</v>
      </c>
      <c r="J745" s="1" t="s">
        <v>78</v>
      </c>
      <c r="K745" s="1" t="s">
        <v>78</v>
      </c>
      <c r="L745" s="8" t="s">
        <v>1898</v>
      </c>
      <c r="M745" s="8" t="s">
        <v>1927</v>
      </c>
      <c r="N745" s="34" t="s">
        <v>72</v>
      </c>
      <c r="O745" s="8" t="s">
        <v>4548</v>
      </c>
      <c r="P745" s="1" t="s">
        <v>2143</v>
      </c>
      <c r="Q745" s="1" t="s">
        <v>1868</v>
      </c>
      <c r="R745" s="1" t="s">
        <v>9079</v>
      </c>
      <c r="S745" s="1" t="s">
        <v>152</v>
      </c>
      <c r="T745" s="1" t="s">
        <v>1370</v>
      </c>
      <c r="U745" s="1" t="s">
        <v>153</v>
      </c>
      <c r="V745" s="1" t="s">
        <v>164</v>
      </c>
      <c r="W745" s="1" t="s">
        <v>126</v>
      </c>
      <c r="X745" s="1">
        <v>45</v>
      </c>
      <c r="Y745" s="1" t="s">
        <v>88</v>
      </c>
      <c r="Z745" s="1">
        <v>5.0999999999999996</v>
      </c>
      <c r="AA745" s="1" t="s">
        <v>299</v>
      </c>
      <c r="AB745" s="1" t="s">
        <v>90</v>
      </c>
      <c r="AC745" s="1" t="s">
        <v>91</v>
      </c>
      <c r="AD745" s="1" t="s">
        <v>216</v>
      </c>
      <c r="AE745" s="1" t="s">
        <v>72</v>
      </c>
      <c r="AF745" s="1" t="s">
        <v>72</v>
      </c>
      <c r="AG745" s="1" t="s">
        <v>72</v>
      </c>
      <c r="AH745" s="1" t="s">
        <v>72</v>
      </c>
      <c r="AI745" s="1">
        <v>8</v>
      </c>
      <c r="AJ745" s="1" t="s">
        <v>1022</v>
      </c>
      <c r="AK745" s="1" t="s">
        <v>72</v>
      </c>
      <c r="AL745" s="1" t="s">
        <v>72</v>
      </c>
      <c r="AM745" s="1" t="s">
        <v>72</v>
      </c>
      <c r="AN745" s="3">
        <v>45114</v>
      </c>
      <c r="AO745" s="1" t="s">
        <v>4549</v>
      </c>
      <c r="AP745" s="1" t="s">
        <v>4550</v>
      </c>
      <c r="AQ745" s="1" t="s">
        <v>1794</v>
      </c>
      <c r="AR745" s="1">
        <v>15</v>
      </c>
      <c r="AS745" s="1" t="s">
        <v>2694</v>
      </c>
      <c r="AT745" s="1" t="s">
        <v>75</v>
      </c>
      <c r="AU745" s="1" t="s">
        <v>75</v>
      </c>
      <c r="AV745" s="1" t="s">
        <v>88</v>
      </c>
      <c r="AW745" s="1" t="s">
        <v>96</v>
      </c>
      <c r="AX745" s="1" t="s">
        <v>72</v>
      </c>
      <c r="AY745" s="1" t="s">
        <v>1768</v>
      </c>
      <c r="AZ745" s="1" t="s">
        <v>4494</v>
      </c>
      <c r="BA745" s="1">
        <v>56</v>
      </c>
      <c r="BB745" s="21" t="s">
        <v>100</v>
      </c>
      <c r="BC745" s="16"/>
    </row>
    <row r="746" spans="1:55" ht="18.600000000000001" customHeight="1">
      <c r="A746" s="1" t="s">
        <v>4551</v>
      </c>
      <c r="B746" s="1">
        <v>230192</v>
      </c>
      <c r="C746" s="1" t="s">
        <v>71</v>
      </c>
      <c r="D746" s="3">
        <v>45114</v>
      </c>
      <c r="E746" s="1" t="s">
        <v>2302</v>
      </c>
      <c r="F746" s="1" t="s">
        <v>4552</v>
      </c>
      <c r="G746" s="1" t="s">
        <v>75</v>
      </c>
      <c r="H746" s="1" t="s">
        <v>3947</v>
      </c>
      <c r="I746" s="1" t="s">
        <v>77</v>
      </c>
      <c r="J746" s="1" t="s">
        <v>78</v>
      </c>
      <c r="K746" s="1" t="s">
        <v>78</v>
      </c>
      <c r="L746" s="8" t="s">
        <v>1927</v>
      </c>
      <c r="M746" s="8" t="s">
        <v>1927</v>
      </c>
      <c r="N746" s="8" t="s">
        <v>4553</v>
      </c>
      <c r="O746" s="25" t="s">
        <v>4487</v>
      </c>
      <c r="P746" s="1" t="s">
        <v>2307</v>
      </c>
      <c r="Q746" s="1" t="s">
        <v>2307</v>
      </c>
      <c r="R746" s="1" t="s">
        <v>2363</v>
      </c>
      <c r="S746" s="1" t="s">
        <v>84</v>
      </c>
      <c r="T746" s="1" t="s">
        <v>72</v>
      </c>
      <c r="U746" s="1" t="s">
        <v>104</v>
      </c>
      <c r="V746" s="1" t="s">
        <v>3653</v>
      </c>
      <c r="W746" s="1" t="s">
        <v>87</v>
      </c>
      <c r="X746" s="1">
        <v>65</v>
      </c>
      <c r="Y746" s="1" t="s">
        <v>88</v>
      </c>
      <c r="Z746" s="1">
        <v>5.0999999999999996</v>
      </c>
      <c r="AA746" s="1" t="s">
        <v>299</v>
      </c>
      <c r="AB746" s="1" t="s">
        <v>90</v>
      </c>
      <c r="AC746" s="1" t="s">
        <v>91</v>
      </c>
      <c r="AD746" s="1" t="s">
        <v>429</v>
      </c>
      <c r="AE746" s="1" t="s">
        <v>72</v>
      </c>
      <c r="AF746" s="1" t="s">
        <v>72</v>
      </c>
      <c r="AG746" s="1" t="s">
        <v>72</v>
      </c>
      <c r="AH746" s="1" t="s">
        <v>72</v>
      </c>
      <c r="AI746" s="1">
        <v>4</v>
      </c>
      <c r="AJ746" s="1" t="s">
        <v>72</v>
      </c>
      <c r="AK746" s="1" t="s">
        <v>72</v>
      </c>
      <c r="AL746" s="1" t="s">
        <v>72</v>
      </c>
      <c r="AM746" s="1" t="s">
        <v>72</v>
      </c>
      <c r="AN746" s="3">
        <v>45114</v>
      </c>
      <c r="AO746" s="1" t="s">
        <v>4554</v>
      </c>
      <c r="AP746" s="1" t="s">
        <v>4554</v>
      </c>
      <c r="AQ746" s="1" t="s">
        <v>1675</v>
      </c>
      <c r="AR746" s="1">
        <v>15</v>
      </c>
      <c r="AS746" s="1" t="s">
        <v>3446</v>
      </c>
      <c r="AT746" s="1" t="s">
        <v>75</v>
      </c>
      <c r="AU746" s="1" t="s">
        <v>75</v>
      </c>
      <c r="AV746" s="1" t="s">
        <v>88</v>
      </c>
      <c r="AW746" s="1" t="s">
        <v>79</v>
      </c>
      <c r="AX746" s="1" t="s">
        <v>437</v>
      </c>
      <c r="AY746" s="1" t="s">
        <v>3962</v>
      </c>
      <c r="AZ746" s="1" t="s">
        <v>4490</v>
      </c>
      <c r="BA746" s="1">
        <v>42</v>
      </c>
      <c r="BB746" s="1" t="s">
        <v>160</v>
      </c>
      <c r="BC746" s="1" t="s">
        <v>440</v>
      </c>
    </row>
    <row r="747" spans="1:55" ht="18.600000000000001" customHeight="1">
      <c r="A747" s="1" t="s">
        <v>4555</v>
      </c>
      <c r="B747" s="1">
        <v>230193</v>
      </c>
      <c r="C747" s="1" t="s">
        <v>71</v>
      </c>
      <c r="D747" s="3">
        <v>45115</v>
      </c>
      <c r="E747" s="1" t="s">
        <v>2302</v>
      </c>
      <c r="F747" s="1" t="s">
        <v>4556</v>
      </c>
      <c r="G747" s="1" t="s">
        <v>75</v>
      </c>
      <c r="H747" s="1" t="s">
        <v>4480</v>
      </c>
      <c r="I747" s="1" t="s">
        <v>77</v>
      </c>
      <c r="J747" s="1" t="s">
        <v>78</v>
      </c>
      <c r="K747" s="1" t="s">
        <v>78</v>
      </c>
      <c r="L747" s="1" t="s">
        <v>1898</v>
      </c>
      <c r="M747" s="1" t="s">
        <v>1898</v>
      </c>
      <c r="N747" s="34" t="s">
        <v>72</v>
      </c>
      <c r="O747" s="25" t="s">
        <v>4557</v>
      </c>
      <c r="P747" s="1" t="s">
        <v>83</v>
      </c>
      <c r="Q747" s="1" t="s">
        <v>123</v>
      </c>
      <c r="R747" s="1" t="s">
        <v>9043</v>
      </c>
      <c r="S747" s="1" t="s">
        <v>84</v>
      </c>
      <c r="T747" s="1" t="s">
        <v>72</v>
      </c>
      <c r="U747" s="1" t="s">
        <v>214</v>
      </c>
      <c r="V747" s="1" t="s">
        <v>583</v>
      </c>
      <c r="W747" s="1" t="s">
        <v>126</v>
      </c>
      <c r="X747" s="1">
        <v>60</v>
      </c>
      <c r="Y747" s="1" t="s">
        <v>88</v>
      </c>
      <c r="Z747" s="1">
        <v>5.6</v>
      </c>
      <c r="AA747" s="1" t="s">
        <v>2344</v>
      </c>
      <c r="AB747" s="1" t="s">
        <v>90</v>
      </c>
      <c r="AC747" s="1" t="s">
        <v>91</v>
      </c>
      <c r="AD747" s="1" t="s">
        <v>92</v>
      </c>
      <c r="AE747" s="1" t="s">
        <v>72</v>
      </c>
      <c r="AF747" s="1" t="s">
        <v>229</v>
      </c>
      <c r="AG747" s="1" t="s">
        <v>72</v>
      </c>
      <c r="AH747" s="1" t="s">
        <v>1218</v>
      </c>
      <c r="AI747" s="1" t="s">
        <v>72</v>
      </c>
      <c r="AJ747" s="1" t="s">
        <v>72</v>
      </c>
      <c r="AK747" s="1" t="s">
        <v>72</v>
      </c>
      <c r="AL747" s="1" t="s">
        <v>72</v>
      </c>
      <c r="AM747" s="1" t="s">
        <v>72</v>
      </c>
      <c r="AN747" s="3">
        <v>45115</v>
      </c>
      <c r="AO747" s="1" t="s">
        <v>4558</v>
      </c>
      <c r="AP747" s="1" t="s">
        <v>4558</v>
      </c>
      <c r="AQ747" s="1" t="s">
        <v>1794</v>
      </c>
      <c r="AR747" s="1">
        <v>15</v>
      </c>
      <c r="AS747" s="1" t="s">
        <v>95</v>
      </c>
      <c r="AT747" s="1" t="s">
        <v>75</v>
      </c>
      <c r="AU747" s="1" t="s">
        <v>75</v>
      </c>
      <c r="AV747" s="1" t="s">
        <v>88</v>
      </c>
      <c r="AW747" s="1" t="s">
        <v>96</v>
      </c>
      <c r="AX747" s="1" t="s">
        <v>72</v>
      </c>
      <c r="AY747" s="1" t="s">
        <v>4450</v>
      </c>
      <c r="AZ747" s="1" t="s">
        <v>4559</v>
      </c>
      <c r="BA747" s="1">
        <v>100</v>
      </c>
      <c r="BB747" s="21" t="s">
        <v>100</v>
      </c>
      <c r="BC747" s="16"/>
    </row>
    <row r="748" spans="1:55" ht="18.600000000000001" customHeight="1">
      <c r="A748" s="1" t="s">
        <v>4566</v>
      </c>
      <c r="B748" s="1">
        <v>230194</v>
      </c>
      <c r="C748" s="1" t="s">
        <v>71</v>
      </c>
      <c r="D748" s="3">
        <v>45115</v>
      </c>
      <c r="E748" s="1" t="s">
        <v>2302</v>
      </c>
      <c r="F748" s="1" t="s">
        <v>4563</v>
      </c>
      <c r="G748" s="1" t="s">
        <v>75</v>
      </c>
      <c r="H748" s="1" t="s">
        <v>3759</v>
      </c>
      <c r="I748" s="1" t="s">
        <v>77</v>
      </c>
      <c r="J748" s="1" t="s">
        <v>78</v>
      </c>
      <c r="K748" s="1" t="s">
        <v>78</v>
      </c>
      <c r="L748" s="1" t="s">
        <v>1898</v>
      </c>
      <c r="M748" s="1" t="s">
        <v>1898</v>
      </c>
      <c r="N748" s="34" t="s">
        <v>72</v>
      </c>
      <c r="O748" s="25" t="s">
        <v>4564</v>
      </c>
      <c r="P748" s="1" t="s">
        <v>83</v>
      </c>
      <c r="Q748" s="1" t="s">
        <v>123</v>
      </c>
      <c r="R748" s="1" t="s">
        <v>9043</v>
      </c>
      <c r="S748" s="1" t="s">
        <v>443</v>
      </c>
      <c r="T748" s="1" t="s">
        <v>72</v>
      </c>
      <c r="U748" s="1" t="s">
        <v>444</v>
      </c>
      <c r="V748" s="1" t="s">
        <v>749</v>
      </c>
      <c r="W748" s="1" t="s">
        <v>87</v>
      </c>
      <c r="X748" s="1">
        <v>55</v>
      </c>
      <c r="Y748" s="1" t="s">
        <v>88</v>
      </c>
      <c r="Z748" s="1">
        <v>5.0999999999999996</v>
      </c>
      <c r="AA748" s="1" t="s">
        <v>954</v>
      </c>
      <c r="AB748" s="1" t="s">
        <v>90</v>
      </c>
      <c r="AC748" s="1" t="s">
        <v>91</v>
      </c>
      <c r="AD748" s="1" t="s">
        <v>92</v>
      </c>
      <c r="AE748" s="1" t="s">
        <v>72</v>
      </c>
      <c r="AF748" s="1" t="s">
        <v>229</v>
      </c>
      <c r="AG748" s="1" t="s">
        <v>72</v>
      </c>
      <c r="AH748" s="1" t="s">
        <v>1923</v>
      </c>
      <c r="AI748" s="1" t="s">
        <v>72</v>
      </c>
      <c r="AJ748" s="1" t="s">
        <v>72</v>
      </c>
      <c r="AK748" s="1" t="s">
        <v>72</v>
      </c>
      <c r="AL748" s="1" t="s">
        <v>72</v>
      </c>
      <c r="AM748" s="1" t="s">
        <v>72</v>
      </c>
      <c r="AN748" s="3">
        <v>45115</v>
      </c>
      <c r="AO748" s="1" t="s">
        <v>4565</v>
      </c>
      <c r="AP748" s="1" t="s">
        <v>4565</v>
      </c>
      <c r="AQ748" s="1" t="s">
        <v>1794</v>
      </c>
      <c r="AR748" s="1">
        <v>15</v>
      </c>
      <c r="AS748" s="1" t="s">
        <v>95</v>
      </c>
      <c r="AT748" s="1" t="s">
        <v>75</v>
      </c>
      <c r="AU748" s="1" t="s">
        <v>75</v>
      </c>
      <c r="AV748" s="1" t="s">
        <v>88</v>
      </c>
      <c r="AW748" s="1" t="s">
        <v>96</v>
      </c>
      <c r="AX748" s="1" t="s">
        <v>72</v>
      </c>
      <c r="AY748" s="1" t="s">
        <v>3708</v>
      </c>
      <c r="AZ748" s="1" t="s">
        <v>3762</v>
      </c>
      <c r="BA748" s="1">
        <v>77</v>
      </c>
      <c r="BB748" s="1" t="s">
        <v>918</v>
      </c>
      <c r="BC748" s="16"/>
    </row>
    <row r="749" spans="1:55" ht="18.600000000000001" customHeight="1">
      <c r="A749" s="1" t="s">
        <v>4567</v>
      </c>
      <c r="B749" s="1">
        <v>230195</v>
      </c>
      <c r="C749" s="1" t="s">
        <v>71</v>
      </c>
      <c r="D749" s="3">
        <v>45115</v>
      </c>
      <c r="E749" s="1" t="s">
        <v>2302</v>
      </c>
      <c r="F749" s="1" t="s">
        <v>4568</v>
      </c>
      <c r="G749" s="1" t="s">
        <v>75</v>
      </c>
      <c r="H749" s="1" t="s">
        <v>4480</v>
      </c>
      <c r="I749" s="1" t="s">
        <v>77</v>
      </c>
      <c r="J749" s="1" t="s">
        <v>78</v>
      </c>
      <c r="K749" s="1" t="s">
        <v>78</v>
      </c>
      <c r="L749" s="1" t="s">
        <v>1898</v>
      </c>
      <c r="M749" s="1" t="s">
        <v>1898</v>
      </c>
      <c r="N749" s="34" t="s">
        <v>72</v>
      </c>
      <c r="O749" s="25" t="s">
        <v>4569</v>
      </c>
      <c r="P749" s="1" t="s">
        <v>83</v>
      </c>
      <c r="Q749" s="1" t="s">
        <v>123</v>
      </c>
      <c r="R749" s="1" t="s">
        <v>9043</v>
      </c>
      <c r="S749" s="1" t="s">
        <v>84</v>
      </c>
      <c r="T749" s="1" t="s">
        <v>72</v>
      </c>
      <c r="U749" s="1" t="s">
        <v>104</v>
      </c>
      <c r="V749" s="1" t="s">
        <v>1060</v>
      </c>
      <c r="W749" s="1" t="s">
        <v>87</v>
      </c>
      <c r="X749" s="1">
        <v>65</v>
      </c>
      <c r="Y749" s="1" t="s">
        <v>88</v>
      </c>
      <c r="Z749" s="1">
        <v>5.0999999999999996</v>
      </c>
      <c r="AA749" s="1" t="s">
        <v>954</v>
      </c>
      <c r="AB749" s="1" t="s">
        <v>90</v>
      </c>
      <c r="AC749" s="1" t="s">
        <v>91</v>
      </c>
      <c r="AD749" s="1" t="s">
        <v>92</v>
      </c>
      <c r="AE749" s="1" t="s">
        <v>72</v>
      </c>
      <c r="AF749" s="1" t="s">
        <v>229</v>
      </c>
      <c r="AG749" s="1" t="s">
        <v>72</v>
      </c>
      <c r="AH749" s="1" t="s">
        <v>933</v>
      </c>
      <c r="AI749" s="1" t="s">
        <v>72</v>
      </c>
      <c r="AJ749" s="1" t="s">
        <v>72</v>
      </c>
      <c r="AK749" s="1" t="s">
        <v>72</v>
      </c>
      <c r="AL749" s="1" t="s">
        <v>72</v>
      </c>
      <c r="AM749" s="1" t="s">
        <v>72</v>
      </c>
      <c r="AN749" s="3">
        <v>45115</v>
      </c>
      <c r="AO749" s="1" t="s">
        <v>4570</v>
      </c>
      <c r="AP749" s="1" t="s">
        <v>4570</v>
      </c>
      <c r="AQ749" s="1" t="s">
        <v>1794</v>
      </c>
      <c r="AR749" s="1">
        <v>15</v>
      </c>
      <c r="AS749" s="1" t="s">
        <v>2694</v>
      </c>
      <c r="AT749" s="1" t="s">
        <v>75</v>
      </c>
      <c r="AU749" s="1" t="s">
        <v>75</v>
      </c>
      <c r="AV749" s="1" t="s">
        <v>88</v>
      </c>
      <c r="AW749" s="1" t="s">
        <v>72</v>
      </c>
      <c r="AX749" s="1" t="s">
        <v>72</v>
      </c>
      <c r="AY749" s="1" t="s">
        <v>4450</v>
      </c>
      <c r="AZ749" s="1" t="s">
        <v>4559</v>
      </c>
      <c r="BA749" s="1">
        <v>43</v>
      </c>
      <c r="BB749" s="21" t="s">
        <v>100</v>
      </c>
      <c r="BC749" s="16"/>
    </row>
    <row r="750" spans="1:55" ht="18.600000000000001" customHeight="1">
      <c r="A750" s="1" t="s">
        <v>4572</v>
      </c>
      <c r="B750" s="1">
        <v>230196</v>
      </c>
      <c r="C750" s="1" t="s">
        <v>71</v>
      </c>
      <c r="D750" s="3">
        <v>45117</v>
      </c>
      <c r="E750" s="1" t="s">
        <v>2302</v>
      </c>
      <c r="F750" s="21" t="s">
        <v>4573</v>
      </c>
      <c r="G750" s="1" t="s">
        <v>75</v>
      </c>
      <c r="H750" s="1" t="s">
        <v>3624</v>
      </c>
      <c r="I750" s="1" t="s">
        <v>77</v>
      </c>
      <c r="J750" s="1" t="s">
        <v>78</v>
      </c>
      <c r="K750" s="1" t="s">
        <v>78</v>
      </c>
      <c r="L750" s="1" t="s">
        <v>1898</v>
      </c>
      <c r="M750" s="1" t="s">
        <v>1898</v>
      </c>
      <c r="N750" s="34" t="s">
        <v>72</v>
      </c>
      <c r="O750" s="25" t="s">
        <v>2177</v>
      </c>
      <c r="P750" s="1" t="s">
        <v>813</v>
      </c>
      <c r="Q750" s="1" t="s">
        <v>813</v>
      </c>
      <c r="R750" s="1" t="s">
        <v>9057</v>
      </c>
      <c r="S750" s="1" t="s">
        <v>152</v>
      </c>
      <c r="T750" s="1" t="s">
        <v>4574</v>
      </c>
      <c r="U750" s="1" t="s">
        <v>153</v>
      </c>
      <c r="V750" s="1" t="s">
        <v>164</v>
      </c>
      <c r="W750" s="1" t="s">
        <v>126</v>
      </c>
      <c r="X750" s="1">
        <v>83</v>
      </c>
      <c r="Y750" s="1" t="s">
        <v>88</v>
      </c>
      <c r="Z750" s="1">
        <v>3.5</v>
      </c>
      <c r="AA750" s="1" t="s">
        <v>954</v>
      </c>
      <c r="AB750" s="1" t="s">
        <v>90</v>
      </c>
      <c r="AC750" s="1" t="s">
        <v>91</v>
      </c>
      <c r="AD750" s="1" t="s">
        <v>92</v>
      </c>
      <c r="AE750" s="1" t="s">
        <v>72</v>
      </c>
      <c r="AF750" s="1" t="s">
        <v>229</v>
      </c>
      <c r="AG750" s="1">
        <v>2</v>
      </c>
      <c r="AH750" s="1" t="s">
        <v>933</v>
      </c>
      <c r="AI750" s="1" t="s">
        <v>72</v>
      </c>
      <c r="AJ750" s="1" t="s">
        <v>72</v>
      </c>
      <c r="AK750" s="1" t="s">
        <v>72</v>
      </c>
      <c r="AL750" s="1" t="s">
        <v>72</v>
      </c>
      <c r="AM750" s="1" t="s">
        <v>72</v>
      </c>
      <c r="AN750" s="3">
        <v>45117</v>
      </c>
      <c r="AO750" s="1" t="s">
        <v>3304</v>
      </c>
      <c r="AP750" s="1" t="s">
        <v>1565</v>
      </c>
      <c r="AQ750" s="1" t="s">
        <v>1794</v>
      </c>
      <c r="AR750" s="1">
        <v>15</v>
      </c>
      <c r="AS750" s="1" t="s">
        <v>4443</v>
      </c>
      <c r="AT750" s="1" t="s">
        <v>75</v>
      </c>
      <c r="AU750" s="1" t="s">
        <v>75</v>
      </c>
      <c r="AV750" s="1" t="s">
        <v>88</v>
      </c>
      <c r="AW750" s="1" t="s">
        <v>96</v>
      </c>
      <c r="AX750" s="1" t="s">
        <v>72</v>
      </c>
      <c r="AY750" s="1" t="s">
        <v>1768</v>
      </c>
      <c r="AZ750" s="38" t="s">
        <v>4494</v>
      </c>
      <c r="BA750" s="1">
        <v>58</v>
      </c>
      <c r="BB750" s="21" t="s">
        <v>100</v>
      </c>
      <c r="BC750" s="16"/>
    </row>
    <row r="751" spans="1:55" ht="18.600000000000001" customHeight="1">
      <c r="A751" s="1" t="s">
        <v>4575</v>
      </c>
      <c r="B751" s="1">
        <v>230197</v>
      </c>
      <c r="C751" s="1" t="s">
        <v>71</v>
      </c>
      <c r="D751" s="3">
        <v>45117</v>
      </c>
      <c r="E751" s="1" t="s">
        <v>2302</v>
      </c>
      <c r="F751" s="1" t="s">
        <v>4576</v>
      </c>
      <c r="G751" s="1" t="s">
        <v>75</v>
      </c>
      <c r="H751" s="1" t="s">
        <v>3759</v>
      </c>
      <c r="I751" s="1" t="s">
        <v>77</v>
      </c>
      <c r="J751" s="1" t="s">
        <v>78</v>
      </c>
      <c r="K751" s="1" t="s">
        <v>78</v>
      </c>
      <c r="L751" s="1" t="s">
        <v>1898</v>
      </c>
      <c r="M751" s="8" t="s">
        <v>1927</v>
      </c>
      <c r="N751" s="34" t="s">
        <v>72</v>
      </c>
      <c r="O751" s="8" t="s">
        <v>847</v>
      </c>
      <c r="P751" s="1" t="s">
        <v>83</v>
      </c>
      <c r="Q751" s="1" t="s">
        <v>123</v>
      </c>
      <c r="R751" s="1" t="s">
        <v>9043</v>
      </c>
      <c r="S751" s="1" t="s">
        <v>443</v>
      </c>
      <c r="T751" s="1" t="s">
        <v>72</v>
      </c>
      <c r="U751" s="1" t="s">
        <v>444</v>
      </c>
      <c r="V751" s="1" t="s">
        <v>4577</v>
      </c>
      <c r="W751" s="1" t="s">
        <v>87</v>
      </c>
      <c r="X751" s="1">
        <v>40</v>
      </c>
      <c r="Y751" s="1" t="s">
        <v>88</v>
      </c>
      <c r="Z751" s="1">
        <v>4.4000000000000004</v>
      </c>
      <c r="AA751" s="1" t="s">
        <v>2344</v>
      </c>
      <c r="AB751" s="1" t="s">
        <v>90</v>
      </c>
      <c r="AC751" s="1" t="s">
        <v>91</v>
      </c>
      <c r="AD751" s="1" t="s">
        <v>92</v>
      </c>
      <c r="AE751" s="1" t="s">
        <v>72</v>
      </c>
      <c r="AF751" s="1" t="s">
        <v>72</v>
      </c>
      <c r="AG751" s="1">
        <v>2</v>
      </c>
      <c r="AH751" s="1" t="s">
        <v>1933</v>
      </c>
      <c r="AI751" s="1" t="s">
        <v>72</v>
      </c>
      <c r="AJ751" s="1" t="s">
        <v>72</v>
      </c>
      <c r="AK751" s="1" t="s">
        <v>72</v>
      </c>
      <c r="AL751" s="1" t="s">
        <v>72</v>
      </c>
      <c r="AM751" s="1" t="s">
        <v>72</v>
      </c>
      <c r="AN751" s="3">
        <v>45117</v>
      </c>
      <c r="AO751" s="1" t="s">
        <v>4578</v>
      </c>
      <c r="AP751" s="1" t="s">
        <v>4578</v>
      </c>
      <c r="AQ751" s="1" t="s">
        <v>1794</v>
      </c>
      <c r="AR751" s="1">
        <v>15</v>
      </c>
      <c r="AS751" s="1" t="s">
        <v>4063</v>
      </c>
      <c r="AT751" s="1" t="s">
        <v>88</v>
      </c>
      <c r="AU751" s="1" t="s">
        <v>88</v>
      </c>
      <c r="AV751" s="1" t="s">
        <v>88</v>
      </c>
      <c r="AW751" s="1" t="s">
        <v>96</v>
      </c>
      <c r="AX751" s="1" t="s">
        <v>72</v>
      </c>
      <c r="AY751" s="1" t="s">
        <v>4579</v>
      </c>
      <c r="AZ751" s="1" t="s">
        <v>4580</v>
      </c>
      <c r="BA751" s="1">
        <v>10</v>
      </c>
      <c r="BB751" s="1" t="s">
        <v>918</v>
      </c>
      <c r="BC751" s="16"/>
    </row>
    <row r="752" spans="1:55" ht="18.600000000000001" customHeight="1">
      <c r="A752" s="1" t="s">
        <v>4581</v>
      </c>
      <c r="B752" s="1">
        <v>230198</v>
      </c>
      <c r="C752" s="1" t="s">
        <v>71</v>
      </c>
      <c r="D752" s="3">
        <v>45118</v>
      </c>
      <c r="E752" s="1" t="s">
        <v>2302</v>
      </c>
      <c r="F752" s="1" t="s">
        <v>4582</v>
      </c>
      <c r="G752" s="1" t="s">
        <v>75</v>
      </c>
      <c r="H752" s="1" t="s">
        <v>4583</v>
      </c>
      <c r="I752" s="1" t="s">
        <v>77</v>
      </c>
      <c r="J752" s="1" t="s">
        <v>78</v>
      </c>
      <c r="K752" s="1" t="s">
        <v>78</v>
      </c>
      <c r="L752" s="1" t="s">
        <v>1898</v>
      </c>
      <c r="M752" s="8" t="s">
        <v>1927</v>
      </c>
      <c r="N752" s="34" t="s">
        <v>72</v>
      </c>
      <c r="O752" s="8" t="s">
        <v>4584</v>
      </c>
      <c r="P752" s="1" t="s">
        <v>83</v>
      </c>
      <c r="Q752" s="1" t="s">
        <v>2194</v>
      </c>
      <c r="R752" s="1" t="s">
        <v>9043</v>
      </c>
      <c r="S752" s="1" t="s">
        <v>443</v>
      </c>
      <c r="T752" s="1" t="s">
        <v>72</v>
      </c>
      <c r="U752" s="1" t="s">
        <v>476</v>
      </c>
      <c r="V752" s="1" t="s">
        <v>476</v>
      </c>
      <c r="W752" s="1" t="s">
        <v>126</v>
      </c>
      <c r="X752" s="1">
        <v>56</v>
      </c>
      <c r="Y752" s="1" t="s">
        <v>88</v>
      </c>
      <c r="Z752" s="1">
        <v>4.9000000000000004</v>
      </c>
      <c r="AA752" s="1" t="s">
        <v>299</v>
      </c>
      <c r="AB752" s="1" t="s">
        <v>90</v>
      </c>
      <c r="AC752" s="1" t="s">
        <v>91</v>
      </c>
      <c r="AD752" s="1" t="s">
        <v>92</v>
      </c>
      <c r="AE752" s="1" t="s">
        <v>72</v>
      </c>
      <c r="AF752" s="1" t="s">
        <v>72</v>
      </c>
      <c r="AG752" s="1">
        <v>2</v>
      </c>
      <c r="AH752" s="1" t="s">
        <v>230</v>
      </c>
      <c r="AI752" s="1" t="s">
        <v>72</v>
      </c>
      <c r="AJ752" s="1" t="s">
        <v>72</v>
      </c>
      <c r="AK752" s="1" t="s">
        <v>72</v>
      </c>
      <c r="AL752" s="1" t="s">
        <v>72</v>
      </c>
      <c r="AM752" s="1" t="s">
        <v>72</v>
      </c>
      <c r="AN752" s="3">
        <v>45118</v>
      </c>
      <c r="AO752" s="1" t="s">
        <v>4585</v>
      </c>
      <c r="AP752" s="1" t="s">
        <v>4585</v>
      </c>
      <c r="AQ752" s="1" t="s">
        <v>1794</v>
      </c>
      <c r="AR752" s="1">
        <v>15</v>
      </c>
      <c r="AS752" s="1" t="s">
        <v>3446</v>
      </c>
      <c r="AT752" s="1" t="s">
        <v>75</v>
      </c>
      <c r="AU752" s="1" t="s">
        <v>75</v>
      </c>
      <c r="AV752" s="1" t="s">
        <v>88</v>
      </c>
      <c r="AW752" s="1" t="s">
        <v>96</v>
      </c>
      <c r="AX752" s="1" t="s">
        <v>72</v>
      </c>
      <c r="AY752" s="1" t="s">
        <v>4450</v>
      </c>
      <c r="AZ752" s="1" t="s">
        <v>4586</v>
      </c>
      <c r="BA752" s="1">
        <v>31</v>
      </c>
      <c r="BB752" s="21" t="s">
        <v>100</v>
      </c>
      <c r="BC752" s="16"/>
    </row>
    <row r="753" spans="1:55" ht="18.600000000000001" customHeight="1">
      <c r="A753" s="1" t="s">
        <v>4593</v>
      </c>
      <c r="B753" s="1">
        <v>230199</v>
      </c>
      <c r="C753" s="1" t="s">
        <v>71</v>
      </c>
      <c r="D753" s="3">
        <v>45119</v>
      </c>
      <c r="E753" s="1" t="s">
        <v>1896</v>
      </c>
      <c r="F753" s="21" t="s">
        <v>4588</v>
      </c>
      <c r="G753" s="1" t="s">
        <v>75</v>
      </c>
      <c r="H753" s="1" t="s">
        <v>3936</v>
      </c>
      <c r="I753" s="1" t="s">
        <v>77</v>
      </c>
      <c r="J753" s="1" t="s">
        <v>78</v>
      </c>
      <c r="K753" s="1" t="s">
        <v>78</v>
      </c>
      <c r="L753" s="1" t="s">
        <v>1898</v>
      </c>
      <c r="M753" s="1" t="s">
        <v>1898</v>
      </c>
      <c r="N753" s="34" t="s">
        <v>72</v>
      </c>
      <c r="O753" s="25" t="s">
        <v>2639</v>
      </c>
      <c r="P753" s="1" t="s">
        <v>778</v>
      </c>
      <c r="Q753" s="1" t="s">
        <v>779</v>
      </c>
      <c r="R753" s="1" t="s">
        <v>9036</v>
      </c>
      <c r="S753" s="1" t="s">
        <v>84</v>
      </c>
      <c r="T753" s="1" t="s">
        <v>72</v>
      </c>
      <c r="U753" s="1" t="s">
        <v>4320</v>
      </c>
      <c r="V753" s="1" t="s">
        <v>141</v>
      </c>
      <c r="W753" s="1" t="s">
        <v>126</v>
      </c>
      <c r="X753" s="1">
        <v>62</v>
      </c>
      <c r="Y753" s="1" t="s">
        <v>88</v>
      </c>
      <c r="Z753" s="1">
        <v>4.9000000000000004</v>
      </c>
      <c r="AA753" s="1" t="s">
        <v>299</v>
      </c>
      <c r="AB753" s="1" t="s">
        <v>90</v>
      </c>
      <c r="AC753" s="1" t="s">
        <v>91</v>
      </c>
      <c r="AD753" s="1" t="s">
        <v>92</v>
      </c>
      <c r="AE753" s="1" t="s">
        <v>72</v>
      </c>
      <c r="AF753" s="1" t="s">
        <v>217</v>
      </c>
      <c r="AG753" s="1" t="s">
        <v>72</v>
      </c>
      <c r="AH753" s="1" t="s">
        <v>4590</v>
      </c>
      <c r="AI753" s="1" t="s">
        <v>72</v>
      </c>
      <c r="AJ753" s="1" t="s">
        <v>72</v>
      </c>
      <c r="AK753" s="1" t="s">
        <v>72</v>
      </c>
      <c r="AL753" s="1" t="s">
        <v>72</v>
      </c>
      <c r="AM753" s="1" t="s">
        <v>72</v>
      </c>
      <c r="AN753" s="3">
        <v>45119</v>
      </c>
      <c r="AO753" s="1" t="s">
        <v>4591</v>
      </c>
      <c r="AP753" s="1" t="s">
        <v>4591</v>
      </c>
      <c r="AQ753" s="1" t="s">
        <v>1675</v>
      </c>
      <c r="AR753" s="1">
        <v>15</v>
      </c>
      <c r="AS753" s="1" t="s">
        <v>4208</v>
      </c>
      <c r="AT753" s="1" t="s">
        <v>75</v>
      </c>
      <c r="AU753" s="1" t="s">
        <v>75</v>
      </c>
      <c r="AV753" s="1" t="s">
        <v>88</v>
      </c>
      <c r="AW753" s="1" t="s">
        <v>96</v>
      </c>
      <c r="AX753" s="1" t="s">
        <v>72</v>
      </c>
      <c r="AY753" s="1" t="s">
        <v>4260</v>
      </c>
      <c r="AZ753" s="1" t="s">
        <v>4594</v>
      </c>
      <c r="BA753" s="1" t="s">
        <v>72</v>
      </c>
      <c r="BB753" s="21" t="s">
        <v>100</v>
      </c>
      <c r="BC753" s="16"/>
    </row>
    <row r="754" spans="1:55" ht="18.600000000000001" customHeight="1">
      <c r="A754" s="1" t="s">
        <v>4595</v>
      </c>
      <c r="B754" s="1">
        <v>230200</v>
      </c>
      <c r="C754" s="1" t="s">
        <v>71</v>
      </c>
      <c r="D754" s="3">
        <v>45120</v>
      </c>
      <c r="E754" s="1" t="s">
        <v>2302</v>
      </c>
      <c r="F754" s="21" t="s">
        <v>4596</v>
      </c>
      <c r="G754" s="1" t="s">
        <v>75</v>
      </c>
      <c r="H754" s="1" t="s">
        <v>4531</v>
      </c>
      <c r="I754" s="1" t="s">
        <v>77</v>
      </c>
      <c r="J754" s="1" t="s">
        <v>78</v>
      </c>
      <c r="K754" s="1" t="s">
        <v>78</v>
      </c>
      <c r="L754" s="8" t="s">
        <v>1898</v>
      </c>
      <c r="M754" s="1" t="s">
        <v>1898</v>
      </c>
      <c r="N754" s="34" t="s">
        <v>72</v>
      </c>
      <c r="O754" s="25" t="s">
        <v>4597</v>
      </c>
      <c r="P754" s="1" t="s">
        <v>813</v>
      </c>
      <c r="Q754" s="1" t="s">
        <v>813</v>
      </c>
      <c r="R754" s="1" t="s">
        <v>9057</v>
      </c>
      <c r="S754" s="1" t="s">
        <v>490</v>
      </c>
      <c r="T754" s="1" t="s">
        <v>72</v>
      </c>
      <c r="U754" s="1" t="s">
        <v>491</v>
      </c>
      <c r="V754" s="1" t="s">
        <v>492</v>
      </c>
      <c r="W754" s="1" t="s">
        <v>87</v>
      </c>
      <c r="X754" s="1">
        <v>68</v>
      </c>
      <c r="Y754" s="1" t="s">
        <v>88</v>
      </c>
      <c r="Z754" s="1">
        <v>6</v>
      </c>
      <c r="AA754" s="1" t="s">
        <v>954</v>
      </c>
      <c r="AB754" s="1" t="s">
        <v>90</v>
      </c>
      <c r="AC754" s="1" t="s">
        <v>91</v>
      </c>
      <c r="AD754" s="1" t="s">
        <v>92</v>
      </c>
      <c r="AE754" s="1" t="s">
        <v>72</v>
      </c>
      <c r="AF754" s="1" t="s">
        <v>254</v>
      </c>
      <c r="AG754" s="1">
        <v>1</v>
      </c>
      <c r="AH754" s="1" t="s">
        <v>4598</v>
      </c>
      <c r="AI754" s="1" t="s">
        <v>72</v>
      </c>
      <c r="AJ754" s="1" t="s">
        <v>72</v>
      </c>
      <c r="AK754" s="1" t="s">
        <v>72</v>
      </c>
      <c r="AL754" s="1" t="s">
        <v>72</v>
      </c>
      <c r="AM754" s="1" t="s">
        <v>72</v>
      </c>
      <c r="AN754" s="3">
        <v>45120</v>
      </c>
      <c r="AO754" s="1" t="s">
        <v>4599</v>
      </c>
      <c r="AP754" s="1" t="s">
        <v>4600</v>
      </c>
      <c r="AQ754" s="1" t="s">
        <v>1675</v>
      </c>
      <c r="AR754" s="1">
        <v>15</v>
      </c>
      <c r="AS754" s="1" t="s">
        <v>4009</v>
      </c>
      <c r="AT754" s="1" t="s">
        <v>75</v>
      </c>
      <c r="AU754" s="1" t="s">
        <v>75</v>
      </c>
      <c r="AV754" s="1" t="s">
        <v>88</v>
      </c>
      <c r="AW754" s="1" t="s">
        <v>96</v>
      </c>
      <c r="AX754" s="1" t="s">
        <v>72</v>
      </c>
      <c r="AY754" s="1" t="s">
        <v>3962</v>
      </c>
      <c r="AZ754" s="1" t="s">
        <v>4601</v>
      </c>
      <c r="BA754" s="1">
        <v>42</v>
      </c>
      <c r="BB754" s="1" t="s">
        <v>3796</v>
      </c>
      <c r="BC754" s="16"/>
    </row>
    <row r="755" spans="1:55" ht="18.600000000000001" customHeight="1">
      <c r="A755" s="1" t="s">
        <v>4602</v>
      </c>
      <c r="B755" s="1">
        <v>230201</v>
      </c>
      <c r="C755" s="1" t="s">
        <v>71</v>
      </c>
      <c r="D755" s="3">
        <v>45120</v>
      </c>
      <c r="E755" s="1" t="s">
        <v>2302</v>
      </c>
      <c r="F755" s="1" t="s">
        <v>4603</v>
      </c>
      <c r="G755" s="1" t="s">
        <v>75</v>
      </c>
      <c r="H755" s="1" t="s">
        <v>3936</v>
      </c>
      <c r="I755" s="1" t="s">
        <v>77</v>
      </c>
      <c r="J755" s="1" t="s">
        <v>78</v>
      </c>
      <c r="K755" s="1" t="s">
        <v>78</v>
      </c>
      <c r="L755" s="1" t="s">
        <v>1898</v>
      </c>
      <c r="M755" s="1" t="s">
        <v>1898</v>
      </c>
      <c r="N755" s="34" t="s">
        <v>72</v>
      </c>
      <c r="O755" s="25" t="s">
        <v>4604</v>
      </c>
      <c r="P755" s="1" t="s">
        <v>813</v>
      </c>
      <c r="Q755" s="1" t="s">
        <v>813</v>
      </c>
      <c r="R755" s="1" t="s">
        <v>4605</v>
      </c>
      <c r="S755" s="1" t="s">
        <v>84</v>
      </c>
      <c r="T755" s="1" t="s">
        <v>72</v>
      </c>
      <c r="U755" s="1" t="s">
        <v>4320</v>
      </c>
      <c r="V755" s="1" t="s">
        <v>181</v>
      </c>
      <c r="W755" s="1" t="s">
        <v>87</v>
      </c>
      <c r="X755" s="1">
        <v>32</v>
      </c>
      <c r="Y755" s="1" t="s">
        <v>88</v>
      </c>
      <c r="Z755" s="1">
        <v>6</v>
      </c>
      <c r="AA755" s="1" t="s">
        <v>954</v>
      </c>
      <c r="AB755" s="1" t="s">
        <v>105</v>
      </c>
      <c r="AC755" s="1" t="s">
        <v>970</v>
      </c>
      <c r="AD755" s="1" t="s">
        <v>1217</v>
      </c>
      <c r="AE755" s="1" t="s">
        <v>72</v>
      </c>
      <c r="AF755" s="1" t="s">
        <v>217</v>
      </c>
      <c r="AG755" s="1">
        <v>1</v>
      </c>
      <c r="AH755" s="1" t="s">
        <v>4606</v>
      </c>
      <c r="AI755" s="1" t="s">
        <v>72</v>
      </c>
      <c r="AJ755" s="1" t="s">
        <v>72</v>
      </c>
      <c r="AK755" s="1" t="s">
        <v>72</v>
      </c>
      <c r="AL755" s="1" t="s">
        <v>72</v>
      </c>
      <c r="AM755" s="1" t="s">
        <v>72</v>
      </c>
      <c r="AN755" s="3">
        <v>45120</v>
      </c>
      <c r="AO755" s="1" t="s">
        <v>4607</v>
      </c>
      <c r="AP755" s="1" t="s">
        <v>4607</v>
      </c>
      <c r="AQ755" s="1" t="s">
        <v>1794</v>
      </c>
      <c r="AR755" s="1">
        <v>15</v>
      </c>
      <c r="AS755" s="1" t="s">
        <v>4063</v>
      </c>
      <c r="AT755" s="1" t="s">
        <v>75</v>
      </c>
      <c r="AU755" s="1" t="s">
        <v>75</v>
      </c>
      <c r="AV755" s="1" t="s">
        <v>88</v>
      </c>
      <c r="AW755" s="1" t="s">
        <v>96</v>
      </c>
      <c r="AX755" s="1" t="s">
        <v>72</v>
      </c>
      <c r="AY755" s="1" t="s">
        <v>3819</v>
      </c>
      <c r="AZ755" s="1" t="s">
        <v>4608</v>
      </c>
      <c r="BA755" s="1">
        <v>74</v>
      </c>
      <c r="BB755" s="21" t="s">
        <v>100</v>
      </c>
      <c r="BC755" s="16"/>
    </row>
    <row r="756" spans="1:55" ht="18.600000000000001" customHeight="1">
      <c r="A756" s="1" t="s">
        <v>4609</v>
      </c>
      <c r="B756" s="1">
        <v>230202</v>
      </c>
      <c r="C756" s="1" t="s">
        <v>71</v>
      </c>
      <c r="D756" s="3">
        <v>45120</v>
      </c>
      <c r="E756" s="1" t="s">
        <v>2302</v>
      </c>
      <c r="F756" s="1" t="s">
        <v>4610</v>
      </c>
      <c r="G756" s="1" t="s">
        <v>75</v>
      </c>
      <c r="H756" s="1" t="s">
        <v>4531</v>
      </c>
      <c r="I756" s="1" t="s">
        <v>77</v>
      </c>
      <c r="J756" s="1" t="s">
        <v>78</v>
      </c>
      <c r="K756" s="1" t="s">
        <v>78</v>
      </c>
      <c r="L756" s="1" t="s">
        <v>1898</v>
      </c>
      <c r="M756" s="1" t="s">
        <v>1898</v>
      </c>
      <c r="N756" s="34" t="s">
        <v>72</v>
      </c>
      <c r="O756" s="25" t="s">
        <v>4611</v>
      </c>
      <c r="P756" s="1" t="s">
        <v>2307</v>
      </c>
      <c r="Q756" s="1" t="s">
        <v>2307</v>
      </c>
      <c r="R756" s="1" t="s">
        <v>2308</v>
      </c>
      <c r="S756" s="1" t="s">
        <v>490</v>
      </c>
      <c r="T756" s="1" t="s">
        <v>72</v>
      </c>
      <c r="U756" s="1" t="s">
        <v>491</v>
      </c>
      <c r="V756" s="1" t="s">
        <v>492</v>
      </c>
      <c r="W756" s="1" t="s">
        <v>87</v>
      </c>
      <c r="X756" s="1">
        <v>52</v>
      </c>
      <c r="Y756" s="1" t="s">
        <v>88</v>
      </c>
      <c r="Z756" s="1">
        <v>5.0999999999999996</v>
      </c>
      <c r="AA756" s="1" t="s">
        <v>299</v>
      </c>
      <c r="AB756" s="1" t="s">
        <v>90</v>
      </c>
      <c r="AC756" s="1" t="s">
        <v>91</v>
      </c>
      <c r="AD756" s="1" t="s">
        <v>92</v>
      </c>
      <c r="AE756" s="1" t="s">
        <v>72</v>
      </c>
      <c r="AF756" s="1" t="s">
        <v>217</v>
      </c>
      <c r="AG756" s="1">
        <v>4</v>
      </c>
      <c r="AH756" s="58" t="s">
        <v>4612</v>
      </c>
      <c r="AI756" s="1" t="s">
        <v>72</v>
      </c>
      <c r="AJ756" s="1" t="s">
        <v>72</v>
      </c>
      <c r="AK756" s="1" t="s">
        <v>2327</v>
      </c>
      <c r="AL756" s="1" t="s">
        <v>72</v>
      </c>
      <c r="AM756" s="1" t="s">
        <v>72</v>
      </c>
      <c r="AN756" s="3">
        <v>45120</v>
      </c>
      <c r="AO756" s="1" t="s">
        <v>4613</v>
      </c>
      <c r="AP756" s="1" t="s">
        <v>4613</v>
      </c>
      <c r="AQ756" s="1" t="s">
        <v>1675</v>
      </c>
      <c r="AR756" s="1">
        <v>15</v>
      </c>
      <c r="AS756" s="1" t="s">
        <v>4443</v>
      </c>
      <c r="AT756" s="1" t="s">
        <v>75</v>
      </c>
      <c r="AU756" s="1" t="s">
        <v>75</v>
      </c>
      <c r="AV756" s="1" t="s">
        <v>88</v>
      </c>
      <c r="AW756" s="1" t="s">
        <v>96</v>
      </c>
      <c r="AX756" s="1" t="s">
        <v>72</v>
      </c>
      <c r="AY756" s="1" t="s">
        <v>3962</v>
      </c>
      <c r="AZ756" s="1" t="s">
        <v>4614</v>
      </c>
      <c r="BA756" s="1">
        <v>63</v>
      </c>
      <c r="BB756" s="21" t="s">
        <v>100</v>
      </c>
      <c r="BC756" s="16"/>
    </row>
    <row r="757" spans="1:55" ht="18.600000000000001" customHeight="1">
      <c r="A757" s="1" t="s">
        <v>4615</v>
      </c>
      <c r="B757" s="1">
        <v>230203</v>
      </c>
      <c r="C757" s="1" t="s">
        <v>71</v>
      </c>
      <c r="D757" s="3">
        <v>45120</v>
      </c>
      <c r="E757" s="1" t="s">
        <v>2302</v>
      </c>
      <c r="F757" s="1" t="s">
        <v>4616</v>
      </c>
      <c r="G757" s="1" t="s">
        <v>75</v>
      </c>
      <c r="H757" s="1" t="s">
        <v>3759</v>
      </c>
      <c r="I757" s="1" t="s">
        <v>77</v>
      </c>
      <c r="J757" s="1" t="s">
        <v>78</v>
      </c>
      <c r="K757" s="1" t="s">
        <v>78</v>
      </c>
      <c r="L757" s="8" t="s">
        <v>1898</v>
      </c>
      <c r="M757" s="8" t="s">
        <v>1927</v>
      </c>
      <c r="N757" s="34" t="s">
        <v>72</v>
      </c>
      <c r="O757" s="8" t="s">
        <v>847</v>
      </c>
      <c r="P757" s="1" t="s">
        <v>83</v>
      </c>
      <c r="Q757" s="1" t="s">
        <v>2194</v>
      </c>
      <c r="R757" s="1" t="s">
        <v>9043</v>
      </c>
      <c r="S757" s="1" t="s">
        <v>443</v>
      </c>
      <c r="T757" s="1" t="s">
        <v>72</v>
      </c>
      <c r="U757" s="1" t="s">
        <v>444</v>
      </c>
      <c r="V757" s="1" t="s">
        <v>4577</v>
      </c>
      <c r="W757" s="1" t="s">
        <v>126</v>
      </c>
      <c r="X757" s="1">
        <v>50</v>
      </c>
      <c r="Y757" s="1" t="s">
        <v>88</v>
      </c>
      <c r="Z757" s="1">
        <v>5.4</v>
      </c>
      <c r="AA757" s="1" t="s">
        <v>2344</v>
      </c>
      <c r="AB757" s="1" t="s">
        <v>90</v>
      </c>
      <c r="AC757" s="1" t="s">
        <v>91</v>
      </c>
      <c r="AD757" s="1" t="s">
        <v>92</v>
      </c>
      <c r="AE757" s="1" t="s">
        <v>72</v>
      </c>
      <c r="AF757" s="1" t="s">
        <v>72</v>
      </c>
      <c r="AG757" s="1">
        <v>2</v>
      </c>
      <c r="AH757" s="1" t="s">
        <v>255</v>
      </c>
      <c r="AI757" s="1" t="s">
        <v>72</v>
      </c>
      <c r="AJ757" s="1" t="s">
        <v>72</v>
      </c>
      <c r="AK757" s="1" t="s">
        <v>72</v>
      </c>
      <c r="AL757" s="1" t="s">
        <v>72</v>
      </c>
      <c r="AM757" s="1" t="s">
        <v>72</v>
      </c>
      <c r="AN757" s="3">
        <v>45120</v>
      </c>
      <c r="AO757" s="1" t="s">
        <v>4617</v>
      </c>
      <c r="AP757" s="1" t="s">
        <v>4617</v>
      </c>
      <c r="AQ757" s="1" t="s">
        <v>1794</v>
      </c>
      <c r="AR757" s="1">
        <v>15</v>
      </c>
      <c r="AS757" s="1" t="s">
        <v>2694</v>
      </c>
      <c r="AT757" s="1" t="s">
        <v>75</v>
      </c>
      <c r="AU757" s="1" t="s">
        <v>75</v>
      </c>
      <c r="AV757" s="1" t="s">
        <v>88</v>
      </c>
      <c r="AW757" s="1" t="s">
        <v>79</v>
      </c>
      <c r="AX757" s="1" t="s">
        <v>72</v>
      </c>
      <c r="AY757" s="1" t="s">
        <v>4618</v>
      </c>
      <c r="AZ757" s="1" t="s">
        <v>4619</v>
      </c>
      <c r="BA757" s="1">
        <v>77</v>
      </c>
      <c r="BB757" s="1" t="s">
        <v>160</v>
      </c>
      <c r="BC757" s="1" t="s">
        <v>707</v>
      </c>
    </row>
    <row r="758" spans="1:55" ht="18.600000000000001" customHeight="1">
      <c r="A758" s="1" t="s">
        <v>4620</v>
      </c>
      <c r="B758" s="1">
        <v>230204</v>
      </c>
      <c r="C758" s="1" t="s">
        <v>71</v>
      </c>
      <c r="D758" s="3">
        <v>45120</v>
      </c>
      <c r="E758" s="1" t="s">
        <v>1896</v>
      </c>
      <c r="F758" s="21" t="s">
        <v>4621</v>
      </c>
      <c r="G758" s="1" t="s">
        <v>75</v>
      </c>
      <c r="H758" s="1" t="s">
        <v>3624</v>
      </c>
      <c r="I758" s="1" t="s">
        <v>77</v>
      </c>
      <c r="J758" s="1" t="s">
        <v>78</v>
      </c>
      <c r="K758" s="1" t="s">
        <v>78</v>
      </c>
      <c r="L758" s="1" t="s">
        <v>1898</v>
      </c>
      <c r="M758" s="1" t="s">
        <v>1898</v>
      </c>
      <c r="N758" s="34" t="s">
        <v>72</v>
      </c>
      <c r="O758" s="25" t="s">
        <v>4622</v>
      </c>
      <c r="P758" s="1" t="s">
        <v>778</v>
      </c>
      <c r="Q758" s="1" t="s">
        <v>779</v>
      </c>
      <c r="R758" s="1" t="s">
        <v>9036</v>
      </c>
      <c r="S758" s="1" t="s">
        <v>152</v>
      </c>
      <c r="T758" s="1" t="s">
        <v>1370</v>
      </c>
      <c r="U758" s="1" t="s">
        <v>153</v>
      </c>
      <c r="V758" s="1" t="s">
        <v>164</v>
      </c>
      <c r="W758" s="1" t="s">
        <v>126</v>
      </c>
      <c r="X758" s="1">
        <v>50</v>
      </c>
      <c r="Y758" s="1" t="s">
        <v>88</v>
      </c>
      <c r="Z758" s="1">
        <v>5.0999999999999996</v>
      </c>
      <c r="AA758" s="1" t="s">
        <v>299</v>
      </c>
      <c r="AB758" s="1" t="s">
        <v>90</v>
      </c>
      <c r="AC758" s="1" t="s">
        <v>91</v>
      </c>
      <c r="AD758" s="1" t="s">
        <v>92</v>
      </c>
      <c r="AE758" s="1" t="s">
        <v>72</v>
      </c>
      <c r="AF758" s="1" t="s">
        <v>229</v>
      </c>
      <c r="AG758" s="1">
        <v>3</v>
      </c>
      <c r="AH758" s="1" t="s">
        <v>796</v>
      </c>
      <c r="AI758" s="1" t="s">
        <v>72</v>
      </c>
      <c r="AJ758" s="1" t="s">
        <v>72</v>
      </c>
      <c r="AK758" s="1" t="s">
        <v>72</v>
      </c>
      <c r="AL758" s="1" t="s">
        <v>72</v>
      </c>
      <c r="AM758" s="1" t="s">
        <v>72</v>
      </c>
      <c r="AN758" s="3">
        <v>45120</v>
      </c>
      <c r="AO758" s="1" t="s">
        <v>4623</v>
      </c>
      <c r="AP758" s="1" t="s">
        <v>4624</v>
      </c>
      <c r="AQ758" s="1" t="s">
        <v>1794</v>
      </c>
      <c r="AR758" s="1">
        <v>15</v>
      </c>
      <c r="AS758" s="1" t="s">
        <v>3205</v>
      </c>
      <c r="AT758" s="1" t="s">
        <v>88</v>
      </c>
      <c r="AU758" s="1" t="s">
        <v>88</v>
      </c>
      <c r="AV758" s="1" t="s">
        <v>88</v>
      </c>
      <c r="AW758" s="1" t="s">
        <v>96</v>
      </c>
      <c r="AX758" s="1" t="s">
        <v>72</v>
      </c>
      <c r="AY758" s="1" t="s">
        <v>1768</v>
      </c>
      <c r="AZ758" s="1" t="s">
        <v>4494</v>
      </c>
      <c r="BA758" s="1" t="s">
        <v>72</v>
      </c>
      <c r="BB758" s="21" t="s">
        <v>100</v>
      </c>
      <c r="BC758" s="16"/>
    </row>
    <row r="759" spans="1:55" ht="18.600000000000001" customHeight="1">
      <c r="A759" s="1" t="s">
        <v>4625</v>
      </c>
      <c r="B759" s="1">
        <v>230205</v>
      </c>
      <c r="C759" s="1" t="s">
        <v>71</v>
      </c>
      <c r="D759" s="3">
        <v>45121</v>
      </c>
      <c r="E759" s="1" t="s">
        <v>2302</v>
      </c>
      <c r="F759" s="21" t="s">
        <v>4626</v>
      </c>
      <c r="G759" s="1" t="s">
        <v>75</v>
      </c>
      <c r="H759" s="1" t="s">
        <v>3624</v>
      </c>
      <c r="I759" s="1" t="s">
        <v>77</v>
      </c>
      <c r="J759" s="1" t="s">
        <v>78</v>
      </c>
      <c r="K759" s="1" t="s">
        <v>78</v>
      </c>
      <c r="L759" s="1" t="s">
        <v>1898</v>
      </c>
      <c r="M759" s="1" t="s">
        <v>1898</v>
      </c>
      <c r="N759" s="34" t="s">
        <v>72</v>
      </c>
      <c r="O759" s="25" t="s">
        <v>2751</v>
      </c>
      <c r="P759" s="1" t="s">
        <v>813</v>
      </c>
      <c r="Q759" s="1" t="s">
        <v>813</v>
      </c>
      <c r="R759" s="1" t="s">
        <v>9057</v>
      </c>
      <c r="S759" s="1" t="s">
        <v>152</v>
      </c>
      <c r="T759" s="1" t="s">
        <v>3507</v>
      </c>
      <c r="U759" s="1" t="s">
        <v>153</v>
      </c>
      <c r="V759" s="1" t="s">
        <v>154</v>
      </c>
      <c r="W759" s="1" t="s">
        <v>126</v>
      </c>
      <c r="X759" s="1">
        <v>52</v>
      </c>
      <c r="Y759" s="1" t="s">
        <v>88</v>
      </c>
      <c r="Z759" s="1">
        <v>4.8</v>
      </c>
      <c r="AA759" s="1" t="s">
        <v>954</v>
      </c>
      <c r="AB759" s="1" t="s">
        <v>90</v>
      </c>
      <c r="AC759" s="1" t="s">
        <v>91</v>
      </c>
      <c r="AD759" s="1" t="s">
        <v>216</v>
      </c>
      <c r="AE759" s="1" t="s">
        <v>72</v>
      </c>
      <c r="AF759" s="1" t="s">
        <v>254</v>
      </c>
      <c r="AG759" s="1">
        <v>2</v>
      </c>
      <c r="AH759" s="1" t="s">
        <v>4627</v>
      </c>
      <c r="AI759" s="1">
        <v>8</v>
      </c>
      <c r="AJ759" s="1" t="s">
        <v>1411</v>
      </c>
      <c r="AK759" s="1" t="s">
        <v>2726</v>
      </c>
      <c r="AL759" s="1" t="s">
        <v>72</v>
      </c>
      <c r="AM759" s="1" t="s">
        <v>72</v>
      </c>
      <c r="AN759" s="3">
        <v>45121</v>
      </c>
      <c r="AO759" s="1" t="s">
        <v>4628</v>
      </c>
      <c r="AP759" s="1" t="s">
        <v>4629</v>
      </c>
      <c r="AQ759" s="1" t="s">
        <v>1794</v>
      </c>
      <c r="AR759" s="1">
        <v>15</v>
      </c>
      <c r="AS759" s="1" t="s">
        <v>2694</v>
      </c>
      <c r="AT759" s="1" t="s">
        <v>75</v>
      </c>
      <c r="AU759" s="1" t="s">
        <v>75</v>
      </c>
      <c r="AV759" s="1" t="s">
        <v>88</v>
      </c>
      <c r="AW759" s="1" t="s">
        <v>96</v>
      </c>
      <c r="AX759" s="1" t="s">
        <v>72</v>
      </c>
      <c r="AY759" s="1" t="s">
        <v>1768</v>
      </c>
      <c r="AZ759" s="38" t="s">
        <v>4630</v>
      </c>
      <c r="BA759" s="1">
        <v>56</v>
      </c>
      <c r="BB759" s="21" t="s">
        <v>100</v>
      </c>
      <c r="BC759" s="16"/>
    </row>
    <row r="760" spans="1:55" ht="18.600000000000001" customHeight="1">
      <c r="A760" s="1" t="s">
        <v>4631</v>
      </c>
      <c r="B760" s="1">
        <v>230206</v>
      </c>
      <c r="C760" s="1" t="s">
        <v>71</v>
      </c>
      <c r="D760" s="3">
        <v>45121</v>
      </c>
      <c r="E760" s="1" t="s">
        <v>2302</v>
      </c>
      <c r="F760" s="1" t="s">
        <v>4632</v>
      </c>
      <c r="G760" s="1" t="s">
        <v>75</v>
      </c>
      <c r="H760" s="1" t="s">
        <v>3947</v>
      </c>
      <c r="I760" s="1" t="s">
        <v>77</v>
      </c>
      <c r="J760" s="1" t="s">
        <v>78</v>
      </c>
      <c r="K760" s="1" t="s">
        <v>78</v>
      </c>
      <c r="L760" s="1" t="s">
        <v>139</v>
      </c>
      <c r="M760" s="1" t="s">
        <v>1898</v>
      </c>
      <c r="N760" s="34" t="s">
        <v>72</v>
      </c>
      <c r="O760" s="25" t="s">
        <v>4633</v>
      </c>
      <c r="P760" s="1" t="s">
        <v>2307</v>
      </c>
      <c r="Q760" s="1" t="s">
        <v>2307</v>
      </c>
      <c r="R760" s="1" t="s">
        <v>2363</v>
      </c>
      <c r="S760" s="1" t="s">
        <v>84</v>
      </c>
      <c r="T760" s="1" t="s">
        <v>72</v>
      </c>
      <c r="U760" s="1" t="s">
        <v>4320</v>
      </c>
      <c r="V760" s="1" t="s">
        <v>141</v>
      </c>
      <c r="W760" s="1" t="s">
        <v>126</v>
      </c>
      <c r="X760" s="1">
        <v>65</v>
      </c>
      <c r="Y760" s="1" t="s">
        <v>88</v>
      </c>
      <c r="Z760" s="1">
        <v>4.5999999999999996</v>
      </c>
      <c r="AA760" s="1" t="s">
        <v>2344</v>
      </c>
      <c r="AB760" s="1" t="s">
        <v>90</v>
      </c>
      <c r="AC760" s="1" t="s">
        <v>91</v>
      </c>
      <c r="AD760" s="1" t="s">
        <v>92</v>
      </c>
      <c r="AE760" s="1" t="s">
        <v>72</v>
      </c>
      <c r="AF760" s="1" t="s">
        <v>229</v>
      </c>
      <c r="AG760" s="1">
        <v>2</v>
      </c>
      <c r="AH760" s="21" t="s">
        <v>4133</v>
      </c>
      <c r="AI760" s="1" t="s">
        <v>72</v>
      </c>
      <c r="AJ760" s="1" t="s">
        <v>72</v>
      </c>
      <c r="AK760" s="1" t="s">
        <v>220</v>
      </c>
      <c r="AL760" s="1" t="s">
        <v>72</v>
      </c>
      <c r="AM760" s="1" t="s">
        <v>72</v>
      </c>
      <c r="AN760" s="3">
        <v>45121</v>
      </c>
      <c r="AO760" s="1" t="s">
        <v>4634</v>
      </c>
      <c r="AP760" s="1" t="s">
        <v>4634</v>
      </c>
      <c r="AQ760" s="1" t="s">
        <v>1794</v>
      </c>
      <c r="AR760" s="1">
        <v>15</v>
      </c>
      <c r="AS760" s="1" t="s">
        <v>95</v>
      </c>
      <c r="AT760" s="1" t="s">
        <v>75</v>
      </c>
      <c r="AU760" s="1" t="s">
        <v>75</v>
      </c>
      <c r="AV760" s="1" t="s">
        <v>88</v>
      </c>
      <c r="AW760" s="1" t="s">
        <v>96</v>
      </c>
      <c r="AX760" s="1" t="s">
        <v>72</v>
      </c>
      <c r="AY760" s="1" t="s">
        <v>3985</v>
      </c>
      <c r="AZ760" s="1" t="s">
        <v>4136</v>
      </c>
      <c r="BA760" s="1">
        <v>24</v>
      </c>
      <c r="BB760" s="21" t="s">
        <v>100</v>
      </c>
      <c r="BC760" s="16"/>
    </row>
    <row r="761" spans="1:55" ht="18.600000000000001" customHeight="1">
      <c r="A761" s="1" t="s">
        <v>4635</v>
      </c>
      <c r="B761" s="1">
        <v>230207</v>
      </c>
      <c r="C761" s="1" t="s">
        <v>71</v>
      </c>
      <c r="D761" s="3">
        <v>45121</v>
      </c>
      <c r="E761" s="1" t="s">
        <v>2302</v>
      </c>
      <c r="F761" s="1" t="s">
        <v>4636</v>
      </c>
      <c r="G761" s="1" t="s">
        <v>75</v>
      </c>
      <c r="H761" s="1" t="s">
        <v>3947</v>
      </c>
      <c r="I761" s="1" t="s">
        <v>77</v>
      </c>
      <c r="J761" s="1" t="s">
        <v>78</v>
      </c>
      <c r="K761" s="1" t="s">
        <v>78</v>
      </c>
      <c r="L761" s="1" t="s">
        <v>139</v>
      </c>
      <c r="M761" s="1" t="s">
        <v>1898</v>
      </c>
      <c r="N761" s="34" t="s">
        <v>72</v>
      </c>
      <c r="O761" s="25" t="s">
        <v>4637</v>
      </c>
      <c r="P761" s="1" t="s">
        <v>2307</v>
      </c>
      <c r="Q761" s="1" t="s">
        <v>2307</v>
      </c>
      <c r="R761" s="1" t="s">
        <v>2363</v>
      </c>
      <c r="S761" s="1" t="s">
        <v>84</v>
      </c>
      <c r="T761" s="1" t="s">
        <v>72</v>
      </c>
      <c r="U761" s="1" t="s">
        <v>124</v>
      </c>
      <c r="V761" s="1" t="s">
        <v>4638</v>
      </c>
      <c r="W761" s="1" t="s">
        <v>87</v>
      </c>
      <c r="X761" s="1">
        <v>53</v>
      </c>
      <c r="Y761" s="1" t="s">
        <v>88</v>
      </c>
      <c r="Z761" s="1">
        <v>4.5999999999999996</v>
      </c>
      <c r="AA761" s="1" t="s">
        <v>2344</v>
      </c>
      <c r="AB761" s="1" t="s">
        <v>90</v>
      </c>
      <c r="AC761" s="1" t="s">
        <v>91</v>
      </c>
      <c r="AD761" s="1" t="s">
        <v>92</v>
      </c>
      <c r="AE761" s="1" t="s">
        <v>72</v>
      </c>
      <c r="AF761" s="1" t="s">
        <v>217</v>
      </c>
      <c r="AG761" s="1">
        <v>2</v>
      </c>
      <c r="AH761" s="21" t="s">
        <v>3175</v>
      </c>
      <c r="AI761" s="1" t="s">
        <v>72</v>
      </c>
      <c r="AJ761" s="1" t="s">
        <v>72</v>
      </c>
      <c r="AK761" s="1" t="s">
        <v>220</v>
      </c>
      <c r="AL761" s="1" t="s">
        <v>72</v>
      </c>
      <c r="AM761" s="1" t="s">
        <v>72</v>
      </c>
      <c r="AN761" s="3">
        <v>45121</v>
      </c>
      <c r="AO761" s="1" t="s">
        <v>4639</v>
      </c>
      <c r="AP761" s="1" t="s">
        <v>4639</v>
      </c>
      <c r="AQ761" s="1" t="s">
        <v>1794</v>
      </c>
      <c r="AR761" s="1">
        <v>15</v>
      </c>
      <c r="AS761" s="1" t="s">
        <v>95</v>
      </c>
      <c r="AT761" s="1" t="s">
        <v>75</v>
      </c>
      <c r="AU761" s="1" t="s">
        <v>75</v>
      </c>
      <c r="AV761" s="1" t="s">
        <v>88</v>
      </c>
      <c r="AW761" s="1" t="s">
        <v>96</v>
      </c>
      <c r="AX761" s="1" t="s">
        <v>72</v>
      </c>
      <c r="AY761" s="1" t="s">
        <v>3985</v>
      </c>
      <c r="AZ761" s="1" t="s">
        <v>4395</v>
      </c>
      <c r="BA761" s="1">
        <v>44</v>
      </c>
      <c r="BB761" s="21" t="s">
        <v>100</v>
      </c>
      <c r="BC761" s="16"/>
    </row>
    <row r="762" spans="1:55" ht="18.600000000000001" customHeight="1">
      <c r="A762" s="1" t="s">
        <v>4640</v>
      </c>
      <c r="B762" s="1">
        <v>230208</v>
      </c>
      <c r="C762" s="1" t="s">
        <v>71</v>
      </c>
      <c r="D762" s="3">
        <v>45121</v>
      </c>
      <c r="E762" s="1" t="s">
        <v>2302</v>
      </c>
      <c r="F762" s="1" t="s">
        <v>4641</v>
      </c>
      <c r="G762" s="1" t="s">
        <v>75</v>
      </c>
      <c r="H762" s="1" t="s">
        <v>4583</v>
      </c>
      <c r="I762" s="1" t="s">
        <v>77</v>
      </c>
      <c r="J762" s="1" t="s">
        <v>78</v>
      </c>
      <c r="K762" s="1" t="s">
        <v>78</v>
      </c>
      <c r="L762" s="8" t="s">
        <v>1898</v>
      </c>
      <c r="M762" s="8" t="s">
        <v>1927</v>
      </c>
      <c r="N762" s="34" t="s">
        <v>72</v>
      </c>
      <c r="O762" s="8" t="s">
        <v>847</v>
      </c>
      <c r="P762" s="1" t="s">
        <v>83</v>
      </c>
      <c r="Q762" s="1" t="s">
        <v>2194</v>
      </c>
      <c r="R762" s="1" t="s">
        <v>9043</v>
      </c>
      <c r="S762" s="1" t="s">
        <v>443</v>
      </c>
      <c r="T762" s="1" t="s">
        <v>72</v>
      </c>
      <c r="U762" s="1" t="s">
        <v>476</v>
      </c>
      <c r="V762" s="1" t="s">
        <v>476</v>
      </c>
      <c r="W762" s="1" t="s">
        <v>87</v>
      </c>
      <c r="X762" s="1">
        <v>53</v>
      </c>
      <c r="Y762" s="1" t="s">
        <v>88</v>
      </c>
      <c r="Z762" s="1">
        <v>4.2</v>
      </c>
      <c r="AA762" s="1" t="s">
        <v>954</v>
      </c>
      <c r="AB762" s="1" t="s">
        <v>90</v>
      </c>
      <c r="AC762" s="1" t="s">
        <v>91</v>
      </c>
      <c r="AD762" s="1" t="s">
        <v>429</v>
      </c>
      <c r="AE762" s="1" t="s">
        <v>72</v>
      </c>
      <c r="AF762" s="1" t="s">
        <v>72</v>
      </c>
      <c r="AG762" s="1" t="s">
        <v>72</v>
      </c>
      <c r="AH762" s="1" t="s">
        <v>367</v>
      </c>
      <c r="AI762" s="1">
        <v>4</v>
      </c>
      <c r="AJ762" s="1" t="s">
        <v>4642</v>
      </c>
      <c r="AK762" s="1" t="s">
        <v>72</v>
      </c>
      <c r="AL762" s="1" t="s">
        <v>72</v>
      </c>
      <c r="AM762" s="1" t="s">
        <v>72</v>
      </c>
      <c r="AN762" s="3">
        <v>45121</v>
      </c>
      <c r="AO762" s="1" t="s">
        <v>4643</v>
      </c>
      <c r="AP762" s="1" t="s">
        <v>4643</v>
      </c>
      <c r="AQ762" s="1" t="s">
        <v>1794</v>
      </c>
      <c r="AR762" s="1">
        <v>15</v>
      </c>
      <c r="AS762" s="1" t="s">
        <v>2694</v>
      </c>
      <c r="AT762" s="1" t="s">
        <v>75</v>
      </c>
      <c r="AU762" s="1" t="s">
        <v>75</v>
      </c>
      <c r="AV762" s="1" t="s">
        <v>88</v>
      </c>
      <c r="AW762" s="1" t="s">
        <v>96</v>
      </c>
      <c r="AX762" s="1" t="s">
        <v>72</v>
      </c>
      <c r="AY762" s="1" t="s">
        <v>4644</v>
      </c>
      <c r="AZ762" s="1" t="s">
        <v>4645</v>
      </c>
      <c r="BA762" s="1">
        <v>37</v>
      </c>
      <c r="BB762" s="21" t="s">
        <v>100</v>
      </c>
      <c r="BC762" s="16"/>
    </row>
    <row r="763" spans="1:55" ht="18.600000000000001" customHeight="1">
      <c r="A763" s="1" t="s">
        <v>4646</v>
      </c>
      <c r="B763" s="1">
        <v>230209</v>
      </c>
      <c r="C763" s="1" t="s">
        <v>71</v>
      </c>
      <c r="D763" s="3">
        <v>45124</v>
      </c>
      <c r="E763" s="1" t="s">
        <v>2302</v>
      </c>
      <c r="F763" s="1" t="s">
        <v>4647</v>
      </c>
      <c r="G763" s="1" t="s">
        <v>75</v>
      </c>
      <c r="H763" s="1" t="s">
        <v>4648</v>
      </c>
      <c r="I763" s="1" t="s">
        <v>77</v>
      </c>
      <c r="J763" s="1" t="s">
        <v>78</v>
      </c>
      <c r="K763" s="1" t="s">
        <v>78</v>
      </c>
      <c r="L763" s="1" t="s">
        <v>139</v>
      </c>
      <c r="M763" s="1" t="s">
        <v>1898</v>
      </c>
      <c r="N763" s="34" t="s">
        <v>72</v>
      </c>
      <c r="O763" s="25" t="s">
        <v>2829</v>
      </c>
      <c r="P763" s="1" t="s">
        <v>2307</v>
      </c>
      <c r="Q763" s="1" t="s">
        <v>2307</v>
      </c>
      <c r="R763" s="1" t="s">
        <v>2926</v>
      </c>
      <c r="S763" s="1" t="s">
        <v>291</v>
      </c>
      <c r="T763" s="1" t="s">
        <v>72</v>
      </c>
      <c r="U763" s="1" t="s">
        <v>292</v>
      </c>
      <c r="V763" s="1" t="s">
        <v>3420</v>
      </c>
      <c r="W763" s="1" t="s">
        <v>126</v>
      </c>
      <c r="X763" s="1">
        <v>19</v>
      </c>
      <c r="Y763" s="1" t="s">
        <v>88</v>
      </c>
      <c r="Z763" s="1">
        <v>4.5</v>
      </c>
      <c r="AA763" s="1" t="s">
        <v>954</v>
      </c>
      <c r="AB763" s="1" t="s">
        <v>90</v>
      </c>
      <c r="AC763" s="1" t="s">
        <v>91</v>
      </c>
      <c r="AD763" s="1" t="s">
        <v>92</v>
      </c>
      <c r="AE763" s="1" t="s">
        <v>72</v>
      </c>
      <c r="AF763" s="1" t="s">
        <v>72</v>
      </c>
      <c r="AG763" s="1" t="s">
        <v>72</v>
      </c>
      <c r="AH763" s="1" t="s">
        <v>2629</v>
      </c>
      <c r="AI763" s="1" t="s">
        <v>72</v>
      </c>
      <c r="AJ763" s="1" t="s">
        <v>72</v>
      </c>
      <c r="AK763" s="59" t="s">
        <v>4649</v>
      </c>
      <c r="AL763" s="1" t="s">
        <v>72</v>
      </c>
      <c r="AM763" s="1" t="s">
        <v>72</v>
      </c>
      <c r="AN763" s="3">
        <v>45124</v>
      </c>
      <c r="AO763" s="1" t="s">
        <v>4650</v>
      </c>
      <c r="AP763" s="1" t="s">
        <v>4650</v>
      </c>
      <c r="AQ763" s="1" t="s">
        <v>1794</v>
      </c>
      <c r="AR763" s="1">
        <v>15</v>
      </c>
      <c r="AS763" s="1" t="s">
        <v>4208</v>
      </c>
      <c r="AT763" s="1" t="s">
        <v>75</v>
      </c>
      <c r="AU763" s="1" t="s">
        <v>75</v>
      </c>
      <c r="AV763" s="1" t="s">
        <v>88</v>
      </c>
      <c r="AW763" s="1" t="s">
        <v>96</v>
      </c>
      <c r="AX763" s="1" t="s">
        <v>72</v>
      </c>
      <c r="AY763" s="1" t="s">
        <v>1768</v>
      </c>
      <c r="AZ763" s="1" t="s">
        <v>4651</v>
      </c>
      <c r="BA763" s="1">
        <v>51</v>
      </c>
      <c r="BB763" s="21" t="s">
        <v>100</v>
      </c>
      <c r="BC763" s="16"/>
    </row>
    <row r="764" spans="1:55" ht="18.600000000000001" customHeight="1">
      <c r="A764" s="1" t="s">
        <v>4652</v>
      </c>
      <c r="B764" s="1">
        <v>230210</v>
      </c>
      <c r="C764" s="1" t="s">
        <v>71</v>
      </c>
      <c r="D764" s="3">
        <v>45124</v>
      </c>
      <c r="E764" s="1" t="s">
        <v>2302</v>
      </c>
      <c r="F764" s="1" t="s">
        <v>4653</v>
      </c>
      <c r="G764" s="1" t="s">
        <v>75</v>
      </c>
      <c r="H764" s="1" t="s">
        <v>4111</v>
      </c>
      <c r="I764" s="1" t="s">
        <v>77</v>
      </c>
      <c r="J764" s="1" t="s">
        <v>78</v>
      </c>
      <c r="K764" s="1" t="s">
        <v>78</v>
      </c>
      <c r="L764" s="1" t="s">
        <v>1898</v>
      </c>
      <c r="M764" s="1" t="s">
        <v>1898</v>
      </c>
      <c r="N764" s="34" t="s">
        <v>72</v>
      </c>
      <c r="O764" s="25" t="s">
        <v>2745</v>
      </c>
      <c r="P764" s="1" t="s">
        <v>2307</v>
      </c>
      <c r="Q764" s="1" t="s">
        <v>2307</v>
      </c>
      <c r="R764" s="1" t="s">
        <v>2363</v>
      </c>
      <c r="S764" s="1" t="s">
        <v>84</v>
      </c>
      <c r="T764" s="1" t="s">
        <v>72</v>
      </c>
      <c r="U764" s="1" t="s">
        <v>656</v>
      </c>
      <c r="V764" s="1" t="s">
        <v>656</v>
      </c>
      <c r="W764" s="1" t="s">
        <v>87</v>
      </c>
      <c r="X764" s="1">
        <v>39</v>
      </c>
      <c r="Y764" s="1" t="s">
        <v>88</v>
      </c>
      <c r="Z764" s="1">
        <v>4.5</v>
      </c>
      <c r="AA764" s="1" t="s">
        <v>954</v>
      </c>
      <c r="AB764" s="1" t="s">
        <v>105</v>
      </c>
      <c r="AC764" s="1" t="s">
        <v>91</v>
      </c>
      <c r="AD764" s="1" t="s">
        <v>92</v>
      </c>
      <c r="AE764" s="1" t="s">
        <v>72</v>
      </c>
      <c r="AF764" s="1" t="s">
        <v>72</v>
      </c>
      <c r="AG764" s="1" t="s">
        <v>72</v>
      </c>
      <c r="AH764" s="1" t="s">
        <v>72</v>
      </c>
      <c r="AI764" s="1" t="s">
        <v>72</v>
      </c>
      <c r="AJ764" s="1" t="s">
        <v>72</v>
      </c>
      <c r="AK764" s="1" t="s">
        <v>220</v>
      </c>
      <c r="AL764" s="1" t="s">
        <v>72</v>
      </c>
      <c r="AM764" s="1" t="s">
        <v>72</v>
      </c>
      <c r="AN764" s="3">
        <v>45124</v>
      </c>
      <c r="AO764" s="1" t="s">
        <v>4654</v>
      </c>
      <c r="AP764" s="1" t="s">
        <v>4654</v>
      </c>
      <c r="AQ764" s="1" t="s">
        <v>1794</v>
      </c>
      <c r="AR764" s="1">
        <v>15</v>
      </c>
      <c r="AS764" s="1" t="s">
        <v>2294</v>
      </c>
      <c r="AT764" s="1" t="s">
        <v>75</v>
      </c>
      <c r="AU764" s="1" t="s">
        <v>75</v>
      </c>
      <c r="AV764" s="1" t="s">
        <v>88</v>
      </c>
      <c r="AW764" s="1" t="s">
        <v>96</v>
      </c>
      <c r="AX764" s="1" t="s">
        <v>72</v>
      </c>
      <c r="AY764" s="1" t="s">
        <v>4260</v>
      </c>
      <c r="AZ764" s="1" t="s">
        <v>4655</v>
      </c>
      <c r="BA764" s="1">
        <v>19</v>
      </c>
      <c r="BB764" s="21" t="s">
        <v>100</v>
      </c>
      <c r="BC764" s="16"/>
    </row>
    <row r="765" spans="1:55" ht="18.600000000000001" customHeight="1">
      <c r="A765" s="1" t="s">
        <v>4664</v>
      </c>
      <c r="B765" s="1">
        <v>230213</v>
      </c>
      <c r="C765" s="1" t="s">
        <v>71</v>
      </c>
      <c r="D765" s="3">
        <v>45125</v>
      </c>
      <c r="E765" s="1" t="s">
        <v>1896</v>
      </c>
      <c r="F765" s="21" t="s">
        <v>4665</v>
      </c>
      <c r="G765" s="1" t="s">
        <v>75</v>
      </c>
      <c r="H765" s="1" t="s">
        <v>3936</v>
      </c>
      <c r="I765" s="1" t="s">
        <v>77</v>
      </c>
      <c r="J765" s="1" t="s">
        <v>78</v>
      </c>
      <c r="K765" s="1" t="s">
        <v>78</v>
      </c>
      <c r="L765" s="1" t="s">
        <v>1898</v>
      </c>
      <c r="M765" s="1" t="s">
        <v>1898</v>
      </c>
      <c r="N765" s="34" t="s">
        <v>72</v>
      </c>
      <c r="O765" s="25" t="s">
        <v>4666</v>
      </c>
      <c r="P765" s="1" t="s">
        <v>778</v>
      </c>
      <c r="Q765" s="1" t="s">
        <v>779</v>
      </c>
      <c r="R765" s="1" t="s">
        <v>9036</v>
      </c>
      <c r="S765" s="1" t="s">
        <v>84</v>
      </c>
      <c r="T765" s="1" t="s">
        <v>72</v>
      </c>
      <c r="U765" s="1" t="s">
        <v>140</v>
      </c>
      <c r="V765" s="1" t="s">
        <v>141</v>
      </c>
      <c r="W765" s="1" t="s">
        <v>87</v>
      </c>
      <c r="X765" s="1">
        <v>54</v>
      </c>
      <c r="Y765" s="1" t="s">
        <v>88</v>
      </c>
      <c r="Z765" s="1">
        <v>5.8</v>
      </c>
      <c r="AA765" s="1" t="s">
        <v>2344</v>
      </c>
      <c r="AB765" s="1" t="s">
        <v>90</v>
      </c>
      <c r="AC765" s="1" t="s">
        <v>91</v>
      </c>
      <c r="AD765" s="1" t="s">
        <v>92</v>
      </c>
      <c r="AE765" s="1" t="s">
        <v>72</v>
      </c>
      <c r="AF765" s="1" t="s">
        <v>254</v>
      </c>
      <c r="AG765" s="1" t="s">
        <v>72</v>
      </c>
      <c r="AH765" s="1" t="s">
        <v>1274</v>
      </c>
      <c r="AI765" s="1" t="s">
        <v>72</v>
      </c>
      <c r="AJ765" s="1" t="s">
        <v>72</v>
      </c>
      <c r="AK765" s="1" t="s">
        <v>72</v>
      </c>
      <c r="AL765" s="1" t="s">
        <v>72</v>
      </c>
      <c r="AM765" s="1" t="s">
        <v>72</v>
      </c>
      <c r="AN765" s="3">
        <v>45126</v>
      </c>
      <c r="AO765" s="1" t="s">
        <v>4667</v>
      </c>
      <c r="AP765" s="1" t="s">
        <v>4667</v>
      </c>
      <c r="AQ765" s="1" t="s">
        <v>2260</v>
      </c>
      <c r="AR765" s="1">
        <v>15</v>
      </c>
      <c r="AS765" s="1" t="s">
        <v>4208</v>
      </c>
      <c r="AT765" s="1" t="s">
        <v>75</v>
      </c>
      <c r="AU765" s="1" t="s">
        <v>75</v>
      </c>
      <c r="AV765" s="1" t="s">
        <v>88</v>
      </c>
      <c r="AW765" s="1" t="s">
        <v>96</v>
      </c>
      <c r="AX765" s="1" t="s">
        <v>72</v>
      </c>
      <c r="AY765" s="1" t="s">
        <v>4260</v>
      </c>
      <c r="AZ765" s="1" t="s">
        <v>4668</v>
      </c>
      <c r="BA765" s="1">
        <v>45</v>
      </c>
      <c r="BB765" s="21" t="s">
        <v>100</v>
      </c>
      <c r="BC765" s="16"/>
    </row>
    <row r="766" spans="1:55" ht="18.600000000000001" customHeight="1">
      <c r="A766" s="1" t="s">
        <v>4656</v>
      </c>
      <c r="B766" s="1">
        <v>230211</v>
      </c>
      <c r="C766" s="1" t="s">
        <v>71</v>
      </c>
      <c r="D766" s="3">
        <v>45125</v>
      </c>
      <c r="E766" s="1" t="s">
        <v>2302</v>
      </c>
      <c r="F766" s="1" t="s">
        <v>4657</v>
      </c>
      <c r="G766" s="1" t="s">
        <v>75</v>
      </c>
      <c r="H766" s="1" t="s">
        <v>3947</v>
      </c>
      <c r="I766" s="1" t="s">
        <v>77</v>
      </c>
      <c r="J766" s="1" t="s">
        <v>78</v>
      </c>
      <c r="K766" s="1" t="s">
        <v>78</v>
      </c>
      <c r="L766" s="1" t="s">
        <v>1898</v>
      </c>
      <c r="M766" s="1" t="s">
        <v>1898</v>
      </c>
      <c r="N766" s="34" t="s">
        <v>72</v>
      </c>
      <c r="O766" s="25" t="s">
        <v>2803</v>
      </c>
      <c r="P766" s="1" t="s">
        <v>2307</v>
      </c>
      <c r="Q766" s="1" t="s">
        <v>2307</v>
      </c>
      <c r="R766" s="1" t="s">
        <v>2363</v>
      </c>
      <c r="S766" s="1" t="s">
        <v>84</v>
      </c>
      <c r="T766" s="1" t="s">
        <v>72</v>
      </c>
      <c r="U766" s="1" t="s">
        <v>124</v>
      </c>
      <c r="V766" s="1" t="s">
        <v>3791</v>
      </c>
      <c r="W766" s="1" t="s">
        <v>87</v>
      </c>
      <c r="X766" s="1">
        <v>55</v>
      </c>
      <c r="Y766" s="1" t="s">
        <v>88</v>
      </c>
      <c r="Z766" s="1">
        <v>4.8</v>
      </c>
      <c r="AA766" s="1" t="s">
        <v>299</v>
      </c>
      <c r="AB766" s="1" t="s">
        <v>90</v>
      </c>
      <c r="AC766" s="1" t="s">
        <v>91</v>
      </c>
      <c r="AD766" s="1" t="s">
        <v>92</v>
      </c>
      <c r="AE766" s="1" t="s">
        <v>72</v>
      </c>
      <c r="AF766" s="1" t="s">
        <v>217</v>
      </c>
      <c r="AG766" s="1">
        <v>2</v>
      </c>
      <c r="AH766" s="25" t="s">
        <v>3175</v>
      </c>
      <c r="AI766" s="1" t="s">
        <v>72</v>
      </c>
      <c r="AJ766" s="1" t="s">
        <v>72</v>
      </c>
      <c r="AK766" s="1" t="s">
        <v>220</v>
      </c>
      <c r="AL766" s="1" t="s">
        <v>72</v>
      </c>
      <c r="AM766" s="1" t="s">
        <v>72</v>
      </c>
      <c r="AN766" s="3">
        <v>45125</v>
      </c>
      <c r="AO766" s="1" t="s">
        <v>4658</v>
      </c>
      <c r="AP766" s="1" t="s">
        <v>4658</v>
      </c>
      <c r="AQ766" s="1" t="s">
        <v>1794</v>
      </c>
      <c r="AR766" s="1">
        <v>15</v>
      </c>
      <c r="AS766" s="1" t="s">
        <v>4063</v>
      </c>
      <c r="AT766" s="1" t="s">
        <v>75</v>
      </c>
      <c r="AU766" s="1" t="s">
        <v>75</v>
      </c>
      <c r="AV766" s="1" t="s">
        <v>88</v>
      </c>
      <c r="AW766" s="1" t="s">
        <v>96</v>
      </c>
      <c r="AX766" s="1" t="s">
        <v>72</v>
      </c>
      <c r="AY766" s="1" t="s">
        <v>4416</v>
      </c>
      <c r="AZ766" s="1" t="s">
        <v>4395</v>
      </c>
      <c r="BA766" s="1">
        <v>52</v>
      </c>
      <c r="BB766" s="21" t="s">
        <v>100</v>
      </c>
      <c r="BC766" s="16"/>
    </row>
    <row r="767" spans="1:55" ht="18.600000000000001" customHeight="1">
      <c r="A767" s="1" t="s">
        <v>4659</v>
      </c>
      <c r="B767" s="1">
        <v>230212</v>
      </c>
      <c r="C767" s="1" t="s">
        <v>71</v>
      </c>
      <c r="D767" s="3">
        <v>45125</v>
      </c>
      <c r="E767" s="1" t="s">
        <v>2302</v>
      </c>
      <c r="F767" s="21" t="s">
        <v>4660</v>
      </c>
      <c r="G767" s="1" t="s">
        <v>75</v>
      </c>
      <c r="H767" s="1" t="s">
        <v>3473</v>
      </c>
      <c r="I767" s="1" t="s">
        <v>77</v>
      </c>
      <c r="J767" s="1" t="s">
        <v>78</v>
      </c>
      <c r="K767" s="1" t="s">
        <v>78</v>
      </c>
      <c r="L767" s="1" t="s">
        <v>1898</v>
      </c>
      <c r="M767" s="1" t="s">
        <v>1898</v>
      </c>
      <c r="N767" s="34" t="s">
        <v>72</v>
      </c>
      <c r="O767" s="25" t="s">
        <v>4661</v>
      </c>
      <c r="P767" s="1" t="s">
        <v>813</v>
      </c>
      <c r="Q767" s="1" t="s">
        <v>813</v>
      </c>
      <c r="R767" s="1" t="s">
        <v>9057</v>
      </c>
      <c r="S767" s="1" t="s">
        <v>152</v>
      </c>
      <c r="T767" s="1" t="s">
        <v>3832</v>
      </c>
      <c r="U767" s="1" t="s">
        <v>153</v>
      </c>
      <c r="V767" s="1" t="s">
        <v>164</v>
      </c>
      <c r="W767" s="1" t="s">
        <v>126</v>
      </c>
      <c r="X767" s="1">
        <v>36</v>
      </c>
      <c r="Y767" s="1" t="s">
        <v>88</v>
      </c>
      <c r="Z767" s="1">
        <v>4.5999999999999996</v>
      </c>
      <c r="AA767" s="1" t="s">
        <v>954</v>
      </c>
      <c r="AB767" s="1" t="s">
        <v>105</v>
      </c>
      <c r="AC767" s="1" t="s">
        <v>91</v>
      </c>
      <c r="AD767" s="1" t="s">
        <v>92</v>
      </c>
      <c r="AE767" s="1" t="s">
        <v>72</v>
      </c>
      <c r="AF767" s="1" t="s">
        <v>72</v>
      </c>
      <c r="AG767" s="1">
        <v>2</v>
      </c>
      <c r="AH767" s="1" t="s">
        <v>72</v>
      </c>
      <c r="AI767" s="1" t="s">
        <v>72</v>
      </c>
      <c r="AJ767" s="1" t="s">
        <v>72</v>
      </c>
      <c r="AK767" s="1" t="s">
        <v>72</v>
      </c>
      <c r="AL767" s="1" t="s">
        <v>72</v>
      </c>
      <c r="AM767" s="1" t="s">
        <v>72</v>
      </c>
      <c r="AN767" s="3">
        <v>45125</v>
      </c>
      <c r="AO767" s="1" t="s">
        <v>4662</v>
      </c>
      <c r="AP767" s="1" t="s">
        <v>4662</v>
      </c>
      <c r="AQ767" s="1" t="s">
        <v>1794</v>
      </c>
      <c r="AR767" s="1">
        <v>15</v>
      </c>
      <c r="AS767" s="1" t="s">
        <v>2694</v>
      </c>
      <c r="AT767" s="1" t="s">
        <v>75</v>
      </c>
      <c r="AU767" s="1" t="s">
        <v>75</v>
      </c>
      <c r="AV767" s="1" t="s">
        <v>88</v>
      </c>
      <c r="AW767" s="1" t="s">
        <v>96</v>
      </c>
      <c r="AX767" s="1" t="s">
        <v>72</v>
      </c>
      <c r="AY767" s="1" t="s">
        <v>3819</v>
      </c>
      <c r="AZ767" s="38" t="s">
        <v>4663</v>
      </c>
      <c r="BA767" s="1">
        <v>25</v>
      </c>
      <c r="BB767" s="21" t="s">
        <v>100</v>
      </c>
      <c r="BC767" s="16"/>
    </row>
    <row r="768" spans="1:55" ht="18.600000000000001" customHeight="1">
      <c r="A768" s="1" t="s">
        <v>4670</v>
      </c>
      <c r="B768" s="1">
        <v>230214</v>
      </c>
      <c r="C768" s="1" t="s">
        <v>71</v>
      </c>
      <c r="D768" s="3">
        <v>45126</v>
      </c>
      <c r="E768" s="1" t="s">
        <v>2302</v>
      </c>
      <c r="F768" s="21" t="s">
        <v>4671</v>
      </c>
      <c r="G768" s="1" t="s">
        <v>75</v>
      </c>
      <c r="H768" s="1" t="s">
        <v>3624</v>
      </c>
      <c r="I768" s="1" t="s">
        <v>77</v>
      </c>
      <c r="J768" s="1" t="s">
        <v>78</v>
      </c>
      <c r="K768" s="1" t="s">
        <v>78</v>
      </c>
      <c r="L768" s="1" t="s">
        <v>1898</v>
      </c>
      <c r="M768" s="1" t="s">
        <v>1898</v>
      </c>
      <c r="N768" s="34" t="s">
        <v>72</v>
      </c>
      <c r="O768" s="25" t="s">
        <v>4672</v>
      </c>
      <c r="P768" s="1" t="s">
        <v>813</v>
      </c>
      <c r="Q768" s="1" t="s">
        <v>813</v>
      </c>
      <c r="R768" s="1" t="s">
        <v>9057</v>
      </c>
      <c r="S768" s="1" t="s">
        <v>152</v>
      </c>
      <c r="T768" s="1" t="s">
        <v>3832</v>
      </c>
      <c r="U768" s="1" t="s">
        <v>153</v>
      </c>
      <c r="V768" s="1" t="s">
        <v>164</v>
      </c>
      <c r="W768" s="1" t="s">
        <v>126</v>
      </c>
      <c r="X768" s="1">
        <v>42</v>
      </c>
      <c r="Y768" s="1" t="s">
        <v>88</v>
      </c>
      <c r="Z768" s="1">
        <v>4.0999999999999996</v>
      </c>
      <c r="AA768" s="1" t="s">
        <v>954</v>
      </c>
      <c r="AB768" s="1" t="s">
        <v>90</v>
      </c>
      <c r="AC768" s="1" t="s">
        <v>91</v>
      </c>
      <c r="AD768" s="1" t="s">
        <v>92</v>
      </c>
      <c r="AE768" s="1" t="s">
        <v>72</v>
      </c>
      <c r="AF768" s="1" t="s">
        <v>229</v>
      </c>
      <c r="AG768" s="1">
        <v>2</v>
      </c>
      <c r="AH768" s="1" t="s">
        <v>901</v>
      </c>
      <c r="AI768" s="1" t="s">
        <v>72</v>
      </c>
      <c r="AJ768" s="1" t="s">
        <v>72</v>
      </c>
      <c r="AK768" s="1" t="s">
        <v>72</v>
      </c>
      <c r="AL768" s="1" t="s">
        <v>72</v>
      </c>
      <c r="AM768" s="1" t="s">
        <v>72</v>
      </c>
      <c r="AN768" s="3">
        <v>45126</v>
      </c>
      <c r="AO768" s="1" t="s">
        <v>4673</v>
      </c>
      <c r="AP768" s="1" t="s">
        <v>4674</v>
      </c>
      <c r="AQ768" s="1" t="s">
        <v>1794</v>
      </c>
      <c r="AR768" s="1">
        <v>15</v>
      </c>
      <c r="AS768" s="1" t="s">
        <v>4219</v>
      </c>
      <c r="AT768" s="1" t="s">
        <v>75</v>
      </c>
      <c r="AU768" s="1" t="s">
        <v>75</v>
      </c>
      <c r="AV768" s="1" t="s">
        <v>88</v>
      </c>
      <c r="AW768" s="1" t="s">
        <v>96</v>
      </c>
      <c r="AX768" s="1" t="s">
        <v>72</v>
      </c>
      <c r="AY768" s="1" t="s">
        <v>1768</v>
      </c>
      <c r="AZ768" s="38" t="s">
        <v>4630</v>
      </c>
      <c r="BA768" s="1">
        <v>56</v>
      </c>
      <c r="BB768" s="21" t="s">
        <v>100</v>
      </c>
      <c r="BC768" s="16"/>
    </row>
    <row r="769" spans="1:55" ht="18.600000000000001" customHeight="1">
      <c r="A769" s="1" t="s">
        <v>4675</v>
      </c>
      <c r="B769" s="1">
        <v>230215</v>
      </c>
      <c r="C769" s="1" t="s">
        <v>71</v>
      </c>
      <c r="D769" s="3">
        <v>45126</v>
      </c>
      <c r="E769" s="1" t="s">
        <v>2302</v>
      </c>
      <c r="F769" s="1" t="s">
        <v>4676</v>
      </c>
      <c r="G769" s="1" t="s">
        <v>75</v>
      </c>
      <c r="H769" s="1" t="s">
        <v>3473</v>
      </c>
      <c r="I769" s="1" t="s">
        <v>77</v>
      </c>
      <c r="J769" s="1" t="s">
        <v>78</v>
      </c>
      <c r="K769" s="1" t="s">
        <v>78</v>
      </c>
      <c r="L769" s="1" t="s">
        <v>1898</v>
      </c>
      <c r="M769" s="1" t="s">
        <v>1898</v>
      </c>
      <c r="N769" s="34" t="s">
        <v>72</v>
      </c>
      <c r="O769" s="25" t="s">
        <v>4358</v>
      </c>
      <c r="P769" s="1" t="s">
        <v>2307</v>
      </c>
      <c r="Q769" s="1" t="s">
        <v>2307</v>
      </c>
      <c r="R769" s="1" t="s">
        <v>3474</v>
      </c>
      <c r="S769" s="1" t="s">
        <v>152</v>
      </c>
      <c r="T769" s="1" t="s">
        <v>3832</v>
      </c>
      <c r="U769" s="1" t="s">
        <v>153</v>
      </c>
      <c r="V769" s="1" t="s">
        <v>154</v>
      </c>
      <c r="W769" s="1" t="s">
        <v>126</v>
      </c>
      <c r="X769" s="1">
        <v>54</v>
      </c>
      <c r="Y769" s="1" t="s">
        <v>88</v>
      </c>
      <c r="Z769" s="1">
        <v>4.5</v>
      </c>
      <c r="AA769" s="1" t="s">
        <v>2344</v>
      </c>
      <c r="AB769" s="1" t="s">
        <v>105</v>
      </c>
      <c r="AC769" s="1" t="s">
        <v>91</v>
      </c>
      <c r="AD769" s="1" t="s">
        <v>92</v>
      </c>
      <c r="AE769" s="1" t="s">
        <v>72</v>
      </c>
      <c r="AF769" s="1" t="s">
        <v>72</v>
      </c>
      <c r="AG769" s="1" t="s">
        <v>72</v>
      </c>
      <c r="AH769" s="1" t="s">
        <v>72</v>
      </c>
      <c r="AI769" s="1" t="s">
        <v>72</v>
      </c>
      <c r="AJ769" s="1" t="s">
        <v>72</v>
      </c>
      <c r="AK769" s="50" t="s">
        <v>4677</v>
      </c>
      <c r="AL769" s="1" t="s">
        <v>72</v>
      </c>
      <c r="AM769" s="1" t="s">
        <v>72</v>
      </c>
      <c r="AN769" s="3">
        <v>45126</v>
      </c>
      <c r="AO769" s="1" t="s">
        <v>4678</v>
      </c>
      <c r="AP769" s="1" t="s">
        <v>4678</v>
      </c>
      <c r="AQ769" s="1" t="s">
        <v>1794</v>
      </c>
      <c r="AR769" s="1">
        <v>15</v>
      </c>
      <c r="AS769" s="1" t="s">
        <v>3205</v>
      </c>
      <c r="AT769" s="1" t="s">
        <v>75</v>
      </c>
      <c r="AU769" s="1" t="s">
        <v>75</v>
      </c>
      <c r="AV769" s="1" t="s">
        <v>88</v>
      </c>
      <c r="AW769" s="1" t="s">
        <v>96</v>
      </c>
      <c r="AX769" s="1" t="s">
        <v>72</v>
      </c>
      <c r="AY769" s="1" t="s">
        <v>3985</v>
      </c>
      <c r="AZ769" s="1" t="s">
        <v>4679</v>
      </c>
      <c r="BA769" s="1">
        <v>18</v>
      </c>
      <c r="BB769" s="21" t="s">
        <v>100</v>
      </c>
      <c r="BC769" s="16"/>
    </row>
    <row r="770" spans="1:55" ht="18.600000000000001" customHeight="1">
      <c r="A770" s="1" t="s">
        <v>4680</v>
      </c>
      <c r="B770" s="1">
        <v>230216</v>
      </c>
      <c r="C770" s="1" t="s">
        <v>71</v>
      </c>
      <c r="D770" s="3">
        <v>45126</v>
      </c>
      <c r="E770" s="1" t="s">
        <v>1896</v>
      </c>
      <c r="F770" s="21" t="s">
        <v>4681</v>
      </c>
      <c r="G770" s="1" t="s">
        <v>75</v>
      </c>
      <c r="H770" s="1" t="s">
        <v>1915</v>
      </c>
      <c r="I770" s="1" t="s">
        <v>77</v>
      </c>
      <c r="J770" s="1" t="s">
        <v>78</v>
      </c>
      <c r="K770" s="1" t="s">
        <v>78</v>
      </c>
      <c r="L770" s="1" t="s">
        <v>1898</v>
      </c>
      <c r="M770" s="1" t="s">
        <v>1898</v>
      </c>
      <c r="N770" s="34" t="s">
        <v>72</v>
      </c>
      <c r="O770" s="25" t="s">
        <v>2829</v>
      </c>
      <c r="P770" s="1" t="s">
        <v>778</v>
      </c>
      <c r="Q770" s="1" t="s">
        <v>779</v>
      </c>
      <c r="R770" s="1" t="s">
        <v>9036</v>
      </c>
      <c r="S770" s="1" t="s">
        <v>84</v>
      </c>
      <c r="T770" s="1" t="s">
        <v>72</v>
      </c>
      <c r="U770" s="1" t="s">
        <v>140</v>
      </c>
      <c r="V770" s="1" t="s">
        <v>141</v>
      </c>
      <c r="W770" s="1" t="s">
        <v>87</v>
      </c>
      <c r="X770" s="1">
        <v>66</v>
      </c>
      <c r="Y770" s="1" t="s">
        <v>88</v>
      </c>
      <c r="Z770" s="1">
        <v>4.8</v>
      </c>
      <c r="AA770" s="1" t="s">
        <v>299</v>
      </c>
      <c r="AB770" s="1" t="s">
        <v>90</v>
      </c>
      <c r="AC770" s="1" t="s">
        <v>91</v>
      </c>
      <c r="AD770" s="1" t="s">
        <v>92</v>
      </c>
      <c r="AE770" s="1" t="s">
        <v>72</v>
      </c>
      <c r="AF770" s="1" t="s">
        <v>254</v>
      </c>
      <c r="AG770" s="1" t="s">
        <v>72</v>
      </c>
      <c r="AH770" s="1" t="s">
        <v>1274</v>
      </c>
      <c r="AI770" s="1" t="s">
        <v>72</v>
      </c>
      <c r="AJ770" s="1" t="s">
        <v>72</v>
      </c>
      <c r="AK770" s="1" t="s">
        <v>72</v>
      </c>
      <c r="AL770" s="1" t="s">
        <v>72</v>
      </c>
      <c r="AM770" s="1" t="s">
        <v>72</v>
      </c>
      <c r="AN770" s="3">
        <v>45126</v>
      </c>
      <c r="AO770" s="1" t="s">
        <v>4682</v>
      </c>
      <c r="AP770" s="1" t="s">
        <v>4682</v>
      </c>
      <c r="AQ770" s="1" t="s">
        <v>1675</v>
      </c>
      <c r="AR770" s="1">
        <v>15</v>
      </c>
      <c r="AS770" s="1" t="s">
        <v>4063</v>
      </c>
      <c r="AT770" s="1" t="s">
        <v>75</v>
      </c>
      <c r="AU770" s="1" t="s">
        <v>75</v>
      </c>
      <c r="AV770" s="1" t="s">
        <v>88</v>
      </c>
      <c r="AW770" s="1" t="s">
        <v>96</v>
      </c>
      <c r="AX770" s="1" t="s">
        <v>72</v>
      </c>
      <c r="AY770" s="1" t="s">
        <v>2268</v>
      </c>
      <c r="AZ770" s="1" t="s">
        <v>4683</v>
      </c>
      <c r="BA770" s="1">
        <v>35</v>
      </c>
      <c r="BB770" s="21" t="s">
        <v>100</v>
      </c>
      <c r="BC770" s="16"/>
    </row>
    <row r="771" spans="1:55" ht="18.600000000000001" customHeight="1">
      <c r="A771" s="1" t="s">
        <v>4689</v>
      </c>
      <c r="B771" s="1">
        <v>230217</v>
      </c>
      <c r="C771" s="1" t="s">
        <v>71</v>
      </c>
      <c r="D771" s="3">
        <v>45127</v>
      </c>
      <c r="E771" s="1" t="s">
        <v>2302</v>
      </c>
      <c r="F771" s="1" t="s">
        <v>4685</v>
      </c>
      <c r="G771" s="1" t="s">
        <v>75</v>
      </c>
      <c r="H771" s="1" t="s">
        <v>3947</v>
      </c>
      <c r="I771" s="1" t="s">
        <v>77</v>
      </c>
      <c r="J771" s="1" t="s">
        <v>78</v>
      </c>
      <c r="K771" s="8" t="s">
        <v>4162</v>
      </c>
      <c r="L771" s="21" t="s">
        <v>139</v>
      </c>
      <c r="M771" s="1" t="s">
        <v>1898</v>
      </c>
      <c r="N771" s="8" t="s">
        <v>4686</v>
      </c>
      <c r="O771" s="25" t="s">
        <v>1958</v>
      </c>
      <c r="P771" s="1" t="s">
        <v>2307</v>
      </c>
      <c r="Q771" s="1" t="s">
        <v>2307</v>
      </c>
      <c r="R771" s="1" t="s">
        <v>2363</v>
      </c>
      <c r="S771" s="1" t="s">
        <v>84</v>
      </c>
      <c r="T771" s="1" t="s">
        <v>72</v>
      </c>
      <c r="U771" s="1" t="s">
        <v>140</v>
      </c>
      <c r="V771" s="1" t="s">
        <v>141</v>
      </c>
      <c r="W771" s="1" t="s">
        <v>87</v>
      </c>
      <c r="X771" s="1">
        <v>40</v>
      </c>
      <c r="Y771" s="1" t="s">
        <v>88</v>
      </c>
      <c r="Z771" s="1">
        <v>3.8</v>
      </c>
      <c r="AA771" s="1" t="s">
        <v>414</v>
      </c>
      <c r="AB771" s="1" t="s">
        <v>90</v>
      </c>
      <c r="AC771" s="1" t="s">
        <v>91</v>
      </c>
      <c r="AD771" s="1" t="s">
        <v>92</v>
      </c>
      <c r="AE771" s="1" t="s">
        <v>72</v>
      </c>
      <c r="AF771" s="1" t="s">
        <v>217</v>
      </c>
      <c r="AG771" s="1">
        <v>2</v>
      </c>
      <c r="AH771" s="1" t="s">
        <v>3303</v>
      </c>
      <c r="AI771" s="1" t="s">
        <v>72</v>
      </c>
      <c r="AJ771" s="1" t="s">
        <v>72</v>
      </c>
      <c r="AK771" s="1" t="s">
        <v>220</v>
      </c>
      <c r="AL771" s="1" t="s">
        <v>72</v>
      </c>
      <c r="AM771" s="1" t="s">
        <v>72</v>
      </c>
      <c r="AN771" s="3">
        <v>45127</v>
      </c>
      <c r="AO771" s="1" t="s">
        <v>4687</v>
      </c>
      <c r="AP771" s="1" t="s">
        <v>4687</v>
      </c>
      <c r="AQ771" s="1" t="s">
        <v>1675</v>
      </c>
      <c r="AR771" s="1">
        <v>15</v>
      </c>
      <c r="AS771" s="1" t="s">
        <v>4208</v>
      </c>
      <c r="AT771" s="1" t="s">
        <v>88</v>
      </c>
      <c r="AU771" s="1" t="s">
        <v>88</v>
      </c>
      <c r="AV771" s="1" t="s">
        <v>88</v>
      </c>
      <c r="AW771" s="1" t="s">
        <v>96</v>
      </c>
      <c r="AX771" s="1" t="s">
        <v>72</v>
      </c>
      <c r="AY771" s="1" t="s">
        <v>3962</v>
      </c>
      <c r="AZ771" s="1" t="s">
        <v>4490</v>
      </c>
      <c r="BA771" s="1">
        <v>42</v>
      </c>
      <c r="BB771" s="21" t="s">
        <v>100</v>
      </c>
      <c r="BC771" s="16"/>
    </row>
    <row r="772" spans="1:55" ht="18.600000000000001" customHeight="1">
      <c r="A772" s="1" t="s">
        <v>4690</v>
      </c>
      <c r="B772" s="1">
        <v>230218</v>
      </c>
      <c r="C772" s="1" t="s">
        <v>71</v>
      </c>
      <c r="D772" s="3">
        <v>45127</v>
      </c>
      <c r="E772" s="1" t="s">
        <v>1896</v>
      </c>
      <c r="F772" s="21" t="s">
        <v>4691</v>
      </c>
      <c r="G772" s="1" t="s">
        <v>75</v>
      </c>
      <c r="H772" s="1" t="s">
        <v>3936</v>
      </c>
      <c r="I772" s="1" t="s">
        <v>77</v>
      </c>
      <c r="J772" s="1" t="s">
        <v>78</v>
      </c>
      <c r="K772" s="1" t="s">
        <v>78</v>
      </c>
      <c r="L772" s="1" t="s">
        <v>1898</v>
      </c>
      <c r="M772" s="1" t="s">
        <v>1898</v>
      </c>
      <c r="N772" s="34" t="s">
        <v>72</v>
      </c>
      <c r="O772" s="25" t="s">
        <v>4692</v>
      </c>
      <c r="P772" s="1" t="s">
        <v>778</v>
      </c>
      <c r="Q772" s="1" t="s">
        <v>779</v>
      </c>
      <c r="R772" s="1" t="s">
        <v>9036</v>
      </c>
      <c r="S772" s="1" t="s">
        <v>84</v>
      </c>
      <c r="T772" s="1" t="s">
        <v>72</v>
      </c>
      <c r="U772" s="1" t="s">
        <v>140</v>
      </c>
      <c r="V772" s="1" t="s">
        <v>141</v>
      </c>
      <c r="W772" s="1" t="s">
        <v>126</v>
      </c>
      <c r="X772" s="1">
        <v>71</v>
      </c>
      <c r="Y772" s="1" t="s">
        <v>88</v>
      </c>
      <c r="Z772" s="1">
        <v>5.0999999999999996</v>
      </c>
      <c r="AA772" s="1" t="s">
        <v>299</v>
      </c>
      <c r="AB772" s="1" t="s">
        <v>90</v>
      </c>
      <c r="AC772" s="1" t="s">
        <v>91</v>
      </c>
      <c r="AD772" s="1" t="s">
        <v>92</v>
      </c>
      <c r="AE772" s="1" t="s">
        <v>72</v>
      </c>
      <c r="AF772" s="1" t="s">
        <v>254</v>
      </c>
      <c r="AG772" s="1" t="s">
        <v>72</v>
      </c>
      <c r="AH772" s="1" t="s">
        <v>1274</v>
      </c>
      <c r="AI772" s="1" t="s">
        <v>72</v>
      </c>
      <c r="AJ772" s="1" t="s">
        <v>72</v>
      </c>
      <c r="AK772" s="1" t="s">
        <v>72</v>
      </c>
      <c r="AL772" s="1" t="s">
        <v>72</v>
      </c>
      <c r="AM772" s="1" t="s">
        <v>72</v>
      </c>
      <c r="AN772" s="3">
        <v>45127</v>
      </c>
      <c r="AO772" s="1" t="s">
        <v>4693</v>
      </c>
      <c r="AP772" s="1" t="s">
        <v>4693</v>
      </c>
      <c r="AQ772" s="1" t="s">
        <v>1675</v>
      </c>
      <c r="AR772" s="1">
        <v>15</v>
      </c>
      <c r="AS772" s="1" t="s">
        <v>3205</v>
      </c>
      <c r="AT772" s="1" t="s">
        <v>75</v>
      </c>
      <c r="AU772" s="1" t="s">
        <v>75</v>
      </c>
      <c r="AV772" s="1" t="s">
        <v>88</v>
      </c>
      <c r="AW772" s="1" t="s">
        <v>96</v>
      </c>
      <c r="AX772" s="1" t="s">
        <v>72</v>
      </c>
      <c r="AY772" s="1" t="s">
        <v>4260</v>
      </c>
      <c r="AZ772" s="1" t="s">
        <v>4220</v>
      </c>
      <c r="BA772" s="1">
        <v>49</v>
      </c>
      <c r="BB772" s="21" t="s">
        <v>100</v>
      </c>
      <c r="BC772" s="16"/>
    </row>
    <row r="773" spans="1:55" ht="18.600000000000001" customHeight="1">
      <c r="A773" s="1" t="s">
        <v>4694</v>
      </c>
      <c r="B773" s="1">
        <v>230219</v>
      </c>
      <c r="C773" s="1" t="s">
        <v>71</v>
      </c>
      <c r="D773" s="3">
        <v>45128</v>
      </c>
      <c r="E773" s="1" t="s">
        <v>2302</v>
      </c>
      <c r="F773" s="21" t="s">
        <v>4695</v>
      </c>
      <c r="G773" s="1" t="s">
        <v>75</v>
      </c>
      <c r="H773" s="1" t="s">
        <v>3624</v>
      </c>
      <c r="I773" s="1" t="s">
        <v>77</v>
      </c>
      <c r="J773" s="1" t="s">
        <v>78</v>
      </c>
      <c r="K773" s="1" t="s">
        <v>78</v>
      </c>
      <c r="L773" s="1" t="s">
        <v>1898</v>
      </c>
      <c r="M773" s="1" t="s">
        <v>1898</v>
      </c>
      <c r="N773" s="34" t="s">
        <v>72</v>
      </c>
      <c r="O773" s="25" t="s">
        <v>2177</v>
      </c>
      <c r="P773" s="1" t="s">
        <v>813</v>
      </c>
      <c r="Q773" s="1" t="s">
        <v>813</v>
      </c>
      <c r="R773" s="1" t="s">
        <v>9057</v>
      </c>
      <c r="S773" s="1" t="s">
        <v>152</v>
      </c>
      <c r="T773" s="1" t="s">
        <v>3529</v>
      </c>
      <c r="U773" s="1" t="s">
        <v>153</v>
      </c>
      <c r="V773" s="1" t="s">
        <v>164</v>
      </c>
      <c r="W773" s="1" t="s">
        <v>126</v>
      </c>
      <c r="X773" s="1">
        <v>78</v>
      </c>
      <c r="Y773" s="1" t="s">
        <v>88</v>
      </c>
      <c r="Z773" s="1">
        <v>4.5999999999999996</v>
      </c>
      <c r="AA773" s="1" t="s">
        <v>2344</v>
      </c>
      <c r="AB773" s="1" t="s">
        <v>90</v>
      </c>
      <c r="AC773" s="1" t="s">
        <v>91</v>
      </c>
      <c r="AD773" s="1" t="s">
        <v>92</v>
      </c>
      <c r="AE773" s="1" t="s">
        <v>72</v>
      </c>
      <c r="AF773" s="1" t="s">
        <v>229</v>
      </c>
      <c r="AG773" s="1">
        <v>2</v>
      </c>
      <c r="AH773" s="1" t="s">
        <v>1322</v>
      </c>
      <c r="AI773" s="1" t="s">
        <v>72</v>
      </c>
      <c r="AJ773" s="1" t="s">
        <v>72</v>
      </c>
      <c r="AK773" s="1" t="s">
        <v>72</v>
      </c>
      <c r="AL773" s="1" t="s">
        <v>72</v>
      </c>
      <c r="AM773" s="1" t="s">
        <v>72</v>
      </c>
      <c r="AN773" s="3">
        <v>45128</v>
      </c>
      <c r="AO773" s="1" t="s">
        <v>4696</v>
      </c>
      <c r="AP773" s="1" t="s">
        <v>4697</v>
      </c>
      <c r="AQ773" s="1" t="s">
        <v>1794</v>
      </c>
      <c r="AR773" s="1">
        <v>15</v>
      </c>
      <c r="AS773" s="1" t="s">
        <v>4219</v>
      </c>
      <c r="AT773" s="1" t="s">
        <v>75</v>
      </c>
      <c r="AU773" s="1" t="s">
        <v>75</v>
      </c>
      <c r="AV773" s="1" t="s">
        <v>88</v>
      </c>
      <c r="AW773" s="1" t="s">
        <v>96</v>
      </c>
      <c r="AX773" s="1" t="s">
        <v>72</v>
      </c>
      <c r="AY773" s="1" t="s">
        <v>1768</v>
      </c>
      <c r="AZ773" s="38" t="s">
        <v>4630</v>
      </c>
      <c r="BA773" s="1">
        <v>56</v>
      </c>
      <c r="BB773" s="21" t="s">
        <v>100</v>
      </c>
      <c r="BC773" s="16"/>
    </row>
    <row r="774" spans="1:55" ht="18.600000000000001" customHeight="1">
      <c r="A774" s="1" t="s">
        <v>4703</v>
      </c>
      <c r="B774" s="1">
        <v>230220</v>
      </c>
      <c r="C774" s="1" t="s">
        <v>71</v>
      </c>
      <c r="D774" s="3">
        <v>45128</v>
      </c>
      <c r="E774" s="1" t="s">
        <v>2302</v>
      </c>
      <c r="F774" s="1" t="s">
        <v>4700</v>
      </c>
      <c r="G774" s="1" t="s">
        <v>75</v>
      </c>
      <c r="H774" s="1" t="s">
        <v>1915</v>
      </c>
      <c r="I774" s="1" t="s">
        <v>77</v>
      </c>
      <c r="J774" s="1" t="s">
        <v>78</v>
      </c>
      <c r="K774" s="1" t="s">
        <v>78</v>
      </c>
      <c r="L774" s="1" t="s">
        <v>1898</v>
      </c>
      <c r="M774" s="1" t="s">
        <v>1898</v>
      </c>
      <c r="N774" s="34" t="s">
        <v>72</v>
      </c>
      <c r="O774" s="25" t="s">
        <v>4704</v>
      </c>
      <c r="P774" s="1" t="s">
        <v>83</v>
      </c>
      <c r="Q774" s="1" t="s">
        <v>2194</v>
      </c>
      <c r="R774" s="1" t="s">
        <v>9043</v>
      </c>
      <c r="S774" s="1" t="s">
        <v>84</v>
      </c>
      <c r="T774" s="1" t="s">
        <v>72</v>
      </c>
      <c r="U774" s="1" t="s">
        <v>140</v>
      </c>
      <c r="V774" s="1" t="s">
        <v>141</v>
      </c>
      <c r="W774" s="1" t="s">
        <v>87</v>
      </c>
      <c r="X774" s="1">
        <v>62</v>
      </c>
      <c r="Y774" s="1" t="s">
        <v>88</v>
      </c>
      <c r="Z774" s="1">
        <v>4.8</v>
      </c>
      <c r="AA774" s="1" t="s">
        <v>299</v>
      </c>
      <c r="AB774" s="1" t="s">
        <v>90</v>
      </c>
      <c r="AC774" s="1" t="s">
        <v>91</v>
      </c>
      <c r="AD774" s="1" t="s">
        <v>92</v>
      </c>
      <c r="AE774" s="1" t="s">
        <v>72</v>
      </c>
      <c r="AF774" s="1" t="s">
        <v>72</v>
      </c>
      <c r="AG774" s="1" t="s">
        <v>72</v>
      </c>
      <c r="AH774" s="1" t="s">
        <v>72</v>
      </c>
      <c r="AI774" s="1" t="s">
        <v>72</v>
      </c>
      <c r="AJ774" s="1" t="s">
        <v>72</v>
      </c>
      <c r="AK774" s="1" t="s">
        <v>72</v>
      </c>
      <c r="AL774" s="1" t="s">
        <v>72</v>
      </c>
      <c r="AM774" s="1" t="s">
        <v>72</v>
      </c>
      <c r="AN774" s="3">
        <v>45128</v>
      </c>
      <c r="AO774" s="1" t="s">
        <v>4702</v>
      </c>
      <c r="AP774" s="1" t="s">
        <v>4702</v>
      </c>
      <c r="AQ774" s="1" t="s">
        <v>1675</v>
      </c>
      <c r="AR774" s="1">
        <v>15</v>
      </c>
      <c r="AS774" s="1" t="s">
        <v>95</v>
      </c>
      <c r="AT774" s="1" t="s">
        <v>75</v>
      </c>
      <c r="AU774" s="1" t="s">
        <v>75</v>
      </c>
      <c r="AV774" s="1" t="s">
        <v>88</v>
      </c>
      <c r="AW774" s="1" t="s">
        <v>96</v>
      </c>
      <c r="AX774" s="1" t="s">
        <v>72</v>
      </c>
      <c r="AY774" s="1" t="s">
        <v>2268</v>
      </c>
      <c r="AZ774" s="1" t="s">
        <v>4683</v>
      </c>
      <c r="BA774" s="1" t="s">
        <v>72</v>
      </c>
      <c r="BB774" s="21" t="s">
        <v>100</v>
      </c>
      <c r="BC774" s="16"/>
    </row>
    <row r="775" spans="1:55" ht="18.600000000000001" customHeight="1">
      <c r="A775" s="1" t="s">
        <v>4705</v>
      </c>
      <c r="B775" s="1">
        <v>230221</v>
      </c>
      <c r="C775" s="1" t="s">
        <v>71</v>
      </c>
      <c r="D775" s="3">
        <v>45128</v>
      </c>
      <c r="E775" s="1" t="s">
        <v>2302</v>
      </c>
      <c r="F775" s="1" t="s">
        <v>4706</v>
      </c>
      <c r="G775" s="1" t="s">
        <v>75</v>
      </c>
      <c r="H775" s="1" t="s">
        <v>3947</v>
      </c>
      <c r="I775" s="1" t="s">
        <v>77</v>
      </c>
      <c r="J775" s="1" t="s">
        <v>78</v>
      </c>
      <c r="K775" s="1" t="s">
        <v>78</v>
      </c>
      <c r="L775" s="1" t="s">
        <v>1898</v>
      </c>
      <c r="M775" s="1" t="s">
        <v>1898</v>
      </c>
      <c r="N775" s="34" t="s">
        <v>72</v>
      </c>
      <c r="O775" s="25" t="s">
        <v>3675</v>
      </c>
      <c r="P775" s="1" t="s">
        <v>2307</v>
      </c>
      <c r="Q775" s="1" t="s">
        <v>2307</v>
      </c>
      <c r="R775" s="1" t="s">
        <v>2363</v>
      </c>
      <c r="S775" s="1" t="s">
        <v>84</v>
      </c>
      <c r="T775" s="1" t="s">
        <v>72</v>
      </c>
      <c r="U775" s="1" t="s">
        <v>124</v>
      </c>
      <c r="V775" s="1" t="s">
        <v>125</v>
      </c>
      <c r="W775" s="1" t="s">
        <v>87</v>
      </c>
      <c r="X775" s="1">
        <v>73</v>
      </c>
      <c r="Y775" s="1" t="s">
        <v>88</v>
      </c>
      <c r="Z775" s="1">
        <v>5.0999999999999996</v>
      </c>
      <c r="AA775" s="1" t="s">
        <v>2344</v>
      </c>
      <c r="AB775" s="1" t="s">
        <v>90</v>
      </c>
      <c r="AC775" s="1" t="s">
        <v>91</v>
      </c>
      <c r="AD775" s="1" t="s">
        <v>92</v>
      </c>
      <c r="AE775" s="1" t="s">
        <v>72</v>
      </c>
      <c r="AF775" s="1" t="s">
        <v>244</v>
      </c>
      <c r="AG775" s="1">
        <v>2</v>
      </c>
      <c r="AH775" s="25" t="s">
        <v>4707</v>
      </c>
      <c r="AI775" s="1" t="s">
        <v>72</v>
      </c>
      <c r="AJ775" s="1" t="s">
        <v>72</v>
      </c>
      <c r="AK775" s="1" t="s">
        <v>220</v>
      </c>
      <c r="AL775" s="1" t="s">
        <v>72</v>
      </c>
      <c r="AM775" s="1" t="s">
        <v>72</v>
      </c>
      <c r="AN775" s="3">
        <v>45128</v>
      </c>
      <c r="AO775" s="1" t="s">
        <v>4173</v>
      </c>
      <c r="AP775" s="1" t="s">
        <v>4173</v>
      </c>
      <c r="AQ775" s="1" t="s">
        <v>1794</v>
      </c>
      <c r="AR775" s="1">
        <v>15</v>
      </c>
      <c r="AS775" s="1" t="s">
        <v>2694</v>
      </c>
      <c r="AT775" s="1" t="s">
        <v>75</v>
      </c>
      <c r="AU775" s="1" t="s">
        <v>75</v>
      </c>
      <c r="AV775" s="1" t="s">
        <v>88</v>
      </c>
      <c r="AW775" s="1" t="s">
        <v>96</v>
      </c>
      <c r="AX775" s="1" t="s">
        <v>72</v>
      </c>
      <c r="AY775" s="1" t="s">
        <v>3985</v>
      </c>
      <c r="AZ775" s="1" t="s">
        <v>4136</v>
      </c>
      <c r="BA775" s="1">
        <v>31</v>
      </c>
      <c r="BB775" s="21" t="s">
        <v>100</v>
      </c>
      <c r="BC775" s="16"/>
    </row>
    <row r="776" spans="1:55" ht="18.600000000000001" customHeight="1">
      <c r="A776" s="1" t="s">
        <v>4708</v>
      </c>
      <c r="B776" s="1">
        <v>230222</v>
      </c>
      <c r="C776" s="1" t="s">
        <v>71</v>
      </c>
      <c r="D776" s="3">
        <v>45129</v>
      </c>
      <c r="E776" s="1" t="s">
        <v>2302</v>
      </c>
      <c r="F776" s="21" t="s">
        <v>4709</v>
      </c>
      <c r="G776" s="1" t="s">
        <v>75</v>
      </c>
      <c r="H776" s="1" t="s">
        <v>3624</v>
      </c>
      <c r="I776" s="1" t="s">
        <v>77</v>
      </c>
      <c r="J776" s="1" t="s">
        <v>78</v>
      </c>
      <c r="K776" s="1" t="s">
        <v>78</v>
      </c>
      <c r="L776" s="1" t="s">
        <v>1898</v>
      </c>
      <c r="M776" s="1" t="s">
        <v>1898</v>
      </c>
      <c r="N776" s="34" t="s">
        <v>72</v>
      </c>
      <c r="O776" s="25" t="s">
        <v>4710</v>
      </c>
      <c r="P776" s="1" t="s">
        <v>813</v>
      </c>
      <c r="Q776" s="1" t="s">
        <v>813</v>
      </c>
      <c r="R776" s="1" t="s">
        <v>9057</v>
      </c>
      <c r="S776" s="1" t="s">
        <v>152</v>
      </c>
      <c r="T776" s="1" t="s">
        <v>3803</v>
      </c>
      <c r="U776" s="1" t="s">
        <v>153</v>
      </c>
      <c r="V776" s="1" t="s">
        <v>154</v>
      </c>
      <c r="W776" s="1" t="s">
        <v>126</v>
      </c>
      <c r="X776" s="1">
        <v>38</v>
      </c>
      <c r="Y776" s="1" t="s">
        <v>88</v>
      </c>
      <c r="Z776" s="1">
        <v>5.4</v>
      </c>
      <c r="AA776" s="1" t="s">
        <v>2344</v>
      </c>
      <c r="AB776" s="1" t="s">
        <v>90</v>
      </c>
      <c r="AC776" s="1" t="s">
        <v>91</v>
      </c>
      <c r="AD776" s="1" t="s">
        <v>92</v>
      </c>
      <c r="AE776" s="1" t="s">
        <v>72</v>
      </c>
      <c r="AF776" s="1" t="s">
        <v>229</v>
      </c>
      <c r="AG776" s="1">
        <v>2</v>
      </c>
      <c r="AH776" s="1" t="s">
        <v>4711</v>
      </c>
      <c r="AI776" s="1" t="s">
        <v>72</v>
      </c>
      <c r="AJ776" s="1" t="s">
        <v>72</v>
      </c>
      <c r="AK776" s="1" t="s">
        <v>72</v>
      </c>
      <c r="AL776" s="1" t="s">
        <v>72</v>
      </c>
      <c r="AM776" s="1" t="s">
        <v>72</v>
      </c>
      <c r="AN776" s="3">
        <v>45129</v>
      </c>
      <c r="AO776" s="1" t="s">
        <v>4712</v>
      </c>
      <c r="AP776" s="1" t="s">
        <v>4713</v>
      </c>
      <c r="AQ776" s="1" t="s">
        <v>1794</v>
      </c>
      <c r="AR776" s="1">
        <v>15</v>
      </c>
      <c r="AS776" s="1" t="s">
        <v>95</v>
      </c>
      <c r="AT776" s="1" t="s">
        <v>75</v>
      </c>
      <c r="AU776" s="1" t="s">
        <v>75</v>
      </c>
      <c r="AV776" s="1" t="s">
        <v>88</v>
      </c>
      <c r="AW776" s="1" t="s">
        <v>96</v>
      </c>
      <c r="AX776" s="1" t="s">
        <v>72</v>
      </c>
      <c r="AY776" s="1" t="s">
        <v>1768</v>
      </c>
      <c r="AZ776" s="38" t="s">
        <v>4630</v>
      </c>
      <c r="BA776" s="1">
        <v>63</v>
      </c>
      <c r="BB776" s="21" t="s">
        <v>100</v>
      </c>
      <c r="BC776" s="16"/>
    </row>
    <row r="777" spans="1:55" ht="18.600000000000001" customHeight="1">
      <c r="A777" s="1" t="s">
        <v>4717</v>
      </c>
      <c r="B777" s="1">
        <v>230223</v>
      </c>
      <c r="C777" s="1" t="s">
        <v>71</v>
      </c>
      <c r="D777" s="3">
        <v>45131</v>
      </c>
      <c r="E777" s="1" t="s">
        <v>2302</v>
      </c>
      <c r="F777" s="1" t="s">
        <v>4715</v>
      </c>
      <c r="G777" s="1" t="s">
        <v>75</v>
      </c>
      <c r="H777" s="1" t="s">
        <v>3936</v>
      </c>
      <c r="I777" s="1" t="s">
        <v>77</v>
      </c>
      <c r="J777" s="1" t="s">
        <v>78</v>
      </c>
      <c r="K777" s="1" t="s">
        <v>78</v>
      </c>
      <c r="L777" s="1" t="s">
        <v>1898</v>
      </c>
      <c r="M777" s="1" t="s">
        <v>1898</v>
      </c>
      <c r="N777" s="34" t="s">
        <v>72</v>
      </c>
      <c r="O777" s="25" t="s">
        <v>2829</v>
      </c>
      <c r="P777" s="1" t="s">
        <v>83</v>
      </c>
      <c r="Q777" s="1" t="s">
        <v>2194</v>
      </c>
      <c r="R777" s="1" t="s">
        <v>9043</v>
      </c>
      <c r="S777" s="1" t="s">
        <v>84</v>
      </c>
      <c r="T777" s="1" t="s">
        <v>72</v>
      </c>
      <c r="U777" s="1" t="s">
        <v>124</v>
      </c>
      <c r="V777" s="1" t="s">
        <v>2067</v>
      </c>
      <c r="W777" s="1" t="s">
        <v>87</v>
      </c>
      <c r="X777" s="1">
        <v>56</v>
      </c>
      <c r="Y777" s="1" t="s">
        <v>88</v>
      </c>
      <c r="Z777" s="1">
        <v>4.5999999999999996</v>
      </c>
      <c r="AA777" s="1" t="s">
        <v>954</v>
      </c>
      <c r="AB777" s="1" t="s">
        <v>90</v>
      </c>
      <c r="AC777" s="1" t="s">
        <v>91</v>
      </c>
      <c r="AD777" s="1" t="s">
        <v>92</v>
      </c>
      <c r="AE777" s="1" t="s">
        <v>72</v>
      </c>
      <c r="AF777" s="1" t="s">
        <v>72</v>
      </c>
      <c r="AG777" s="1">
        <v>2</v>
      </c>
      <c r="AH777" s="1" t="s">
        <v>2356</v>
      </c>
      <c r="AI777" s="1" t="s">
        <v>72</v>
      </c>
      <c r="AJ777" s="1" t="s">
        <v>72</v>
      </c>
      <c r="AK777" s="1" t="s">
        <v>72</v>
      </c>
      <c r="AL777" s="1" t="s">
        <v>72</v>
      </c>
      <c r="AM777" s="1" t="s">
        <v>72</v>
      </c>
      <c r="AN777" s="3">
        <v>45131</v>
      </c>
      <c r="AO777" s="1" t="s">
        <v>3833</v>
      </c>
      <c r="AP777" s="1" t="s">
        <v>3833</v>
      </c>
      <c r="AQ777" s="1" t="s">
        <v>1675</v>
      </c>
      <c r="AR777" s="1">
        <v>15</v>
      </c>
      <c r="AS777" s="1" t="s">
        <v>4009</v>
      </c>
      <c r="AT777" s="1" t="s">
        <v>75</v>
      </c>
      <c r="AU777" s="1" t="s">
        <v>75</v>
      </c>
      <c r="AV777" s="1" t="s">
        <v>88</v>
      </c>
      <c r="AW777" s="1" t="s">
        <v>96</v>
      </c>
      <c r="AX777" s="1" t="s">
        <v>72</v>
      </c>
      <c r="AY777" s="1" t="s">
        <v>4260</v>
      </c>
      <c r="AZ777" s="1" t="s">
        <v>4220</v>
      </c>
      <c r="BA777" s="1">
        <f>35+18</f>
        <v>53</v>
      </c>
      <c r="BB777" s="21" t="s">
        <v>100</v>
      </c>
      <c r="BC777" s="16"/>
    </row>
    <row r="778" spans="1:55" ht="18.600000000000001" customHeight="1">
      <c r="A778" s="1" t="s">
        <v>4718</v>
      </c>
      <c r="B778" s="1">
        <v>230224</v>
      </c>
      <c r="C778" s="1" t="s">
        <v>71</v>
      </c>
      <c r="D778" s="3">
        <v>45131</v>
      </c>
      <c r="E778" s="1" t="s">
        <v>2302</v>
      </c>
      <c r="F778" s="1" t="s">
        <v>4719</v>
      </c>
      <c r="G778" s="1" t="s">
        <v>75</v>
      </c>
      <c r="H778" s="1" t="s">
        <v>4648</v>
      </c>
      <c r="I778" s="1" t="s">
        <v>77</v>
      </c>
      <c r="J778" s="1" t="s">
        <v>78</v>
      </c>
      <c r="K778" s="1" t="s">
        <v>78</v>
      </c>
      <c r="L778" s="1" t="s">
        <v>1898</v>
      </c>
      <c r="M778" s="1" t="s">
        <v>1898</v>
      </c>
      <c r="N778" s="34" t="s">
        <v>72</v>
      </c>
      <c r="O778" s="25" t="s">
        <v>4720</v>
      </c>
      <c r="P778" s="1" t="s">
        <v>2307</v>
      </c>
      <c r="Q778" s="1" t="s">
        <v>2307</v>
      </c>
      <c r="R778" s="1" t="s">
        <v>2926</v>
      </c>
      <c r="S778" s="1" t="s">
        <v>291</v>
      </c>
      <c r="T778" s="1" t="s">
        <v>72</v>
      </c>
      <c r="U778" s="1" t="s">
        <v>292</v>
      </c>
      <c r="V778" s="1" t="s">
        <v>3296</v>
      </c>
      <c r="W778" s="1" t="s">
        <v>126</v>
      </c>
      <c r="X778" s="1">
        <v>56</v>
      </c>
      <c r="Y778" s="1" t="s">
        <v>88</v>
      </c>
      <c r="Z778" s="1">
        <v>4.8</v>
      </c>
      <c r="AA778" s="1" t="s">
        <v>954</v>
      </c>
      <c r="AB778" s="1" t="s">
        <v>90</v>
      </c>
      <c r="AC778" s="1" t="s">
        <v>91</v>
      </c>
      <c r="AD778" s="1" t="s">
        <v>92</v>
      </c>
      <c r="AE778" s="1" t="s">
        <v>72</v>
      </c>
      <c r="AF778" s="1" t="s">
        <v>72</v>
      </c>
      <c r="AG778" s="1">
        <v>3</v>
      </c>
      <c r="AH778" s="1" t="s">
        <v>72</v>
      </c>
      <c r="AI778" s="1" t="s">
        <v>72</v>
      </c>
      <c r="AJ778" s="1" t="s">
        <v>72</v>
      </c>
      <c r="AK778" s="1" t="s">
        <v>220</v>
      </c>
      <c r="AL778" s="1" t="s">
        <v>72</v>
      </c>
      <c r="AM778" s="1" t="s">
        <v>72</v>
      </c>
      <c r="AN778" s="3">
        <v>45131</v>
      </c>
      <c r="AO778" s="1" t="s">
        <v>4721</v>
      </c>
      <c r="AP778" s="1" t="s">
        <v>4721</v>
      </c>
      <c r="AQ778" s="1" t="s">
        <v>1794</v>
      </c>
      <c r="AR778" s="1">
        <v>15</v>
      </c>
      <c r="AS778" s="1" t="s">
        <v>2294</v>
      </c>
      <c r="AT778" s="1" t="s">
        <v>75</v>
      </c>
      <c r="AU778" s="1" t="s">
        <v>75</v>
      </c>
      <c r="AV778" s="1" t="s">
        <v>88</v>
      </c>
      <c r="AW778" s="1" t="s">
        <v>96</v>
      </c>
      <c r="AX778" s="1" t="s">
        <v>72</v>
      </c>
      <c r="AY778" s="1" t="s">
        <v>785</v>
      </c>
      <c r="AZ778" s="1" t="s">
        <v>4722</v>
      </c>
      <c r="BA778" s="1">
        <v>42</v>
      </c>
      <c r="BB778" s="21" t="s">
        <v>100</v>
      </c>
      <c r="BC778" s="16"/>
    </row>
    <row r="779" spans="1:55" ht="18.600000000000001" customHeight="1">
      <c r="A779" s="1" t="s">
        <v>4723</v>
      </c>
      <c r="B779" s="1">
        <v>230225</v>
      </c>
      <c r="C779" s="1" t="s">
        <v>71</v>
      </c>
      <c r="D779" s="3">
        <v>45131</v>
      </c>
      <c r="E779" s="1" t="s">
        <v>2302</v>
      </c>
      <c r="F779" s="1" t="s">
        <v>4724</v>
      </c>
      <c r="G779" s="1" t="s">
        <v>75</v>
      </c>
      <c r="H779" s="1" t="s">
        <v>3947</v>
      </c>
      <c r="I779" s="1" t="s">
        <v>77</v>
      </c>
      <c r="J779" s="1" t="s">
        <v>78</v>
      </c>
      <c r="K779" s="1" t="s">
        <v>172</v>
      </c>
      <c r="L779" s="21" t="s">
        <v>139</v>
      </c>
      <c r="M779" s="1" t="s">
        <v>1898</v>
      </c>
      <c r="N779" s="8" t="s">
        <v>4725</v>
      </c>
      <c r="O779" s="25" t="s">
        <v>4726</v>
      </c>
      <c r="P779" s="1" t="s">
        <v>2307</v>
      </c>
      <c r="Q779" s="1" t="s">
        <v>2307</v>
      </c>
      <c r="R779" s="1" t="s">
        <v>2363</v>
      </c>
      <c r="S779" s="1" t="s">
        <v>84</v>
      </c>
      <c r="T779" s="1" t="s">
        <v>72</v>
      </c>
      <c r="U779" s="1" t="s">
        <v>196</v>
      </c>
      <c r="V779" s="1" t="s">
        <v>4727</v>
      </c>
      <c r="W779" s="1" t="s">
        <v>126</v>
      </c>
      <c r="X779" s="1">
        <v>56</v>
      </c>
      <c r="Y779" s="1" t="s">
        <v>88</v>
      </c>
      <c r="Z779" s="1">
        <v>5.0999999999999996</v>
      </c>
      <c r="AA779" s="1" t="s">
        <v>299</v>
      </c>
      <c r="AB779" s="1" t="s">
        <v>90</v>
      </c>
      <c r="AC779" s="1" t="s">
        <v>91</v>
      </c>
      <c r="AD779" s="1" t="s">
        <v>92</v>
      </c>
      <c r="AE779" s="1" t="s">
        <v>72</v>
      </c>
      <c r="AF779" s="1" t="s">
        <v>229</v>
      </c>
      <c r="AG779" s="1">
        <v>1</v>
      </c>
      <c r="AH779" s="1" t="s">
        <v>4133</v>
      </c>
      <c r="AI779" s="1" t="s">
        <v>72</v>
      </c>
      <c r="AJ779" s="1" t="s">
        <v>72</v>
      </c>
      <c r="AK779" s="1" t="s">
        <v>220</v>
      </c>
      <c r="AL779" s="1" t="s">
        <v>72</v>
      </c>
      <c r="AM779" s="1" t="s">
        <v>72</v>
      </c>
      <c r="AN779" s="3">
        <v>45131</v>
      </c>
      <c r="AO779" s="1" t="s">
        <v>4728</v>
      </c>
      <c r="AP779" s="1" t="s">
        <v>4728</v>
      </c>
      <c r="AQ779" s="1" t="s">
        <v>1794</v>
      </c>
      <c r="AR779" s="1">
        <v>15</v>
      </c>
      <c r="AS779" s="1" t="s">
        <v>3205</v>
      </c>
      <c r="AT779" s="1" t="s">
        <v>88</v>
      </c>
      <c r="AU779" s="1" t="s">
        <v>88</v>
      </c>
      <c r="AV779" s="1" t="s">
        <v>88</v>
      </c>
      <c r="AW779" s="1" t="s">
        <v>96</v>
      </c>
      <c r="AX779" s="1" t="s">
        <v>72</v>
      </c>
      <c r="AY779" s="1" t="s">
        <v>4260</v>
      </c>
      <c r="AZ779" s="1" t="s">
        <v>4729</v>
      </c>
      <c r="BA779" s="1">
        <v>57</v>
      </c>
      <c r="BB779" s="21" t="s">
        <v>100</v>
      </c>
      <c r="BC779" s="16"/>
    </row>
    <row r="780" spans="1:55" ht="18.600000000000001" customHeight="1">
      <c r="A780" s="1" t="s">
        <v>4730</v>
      </c>
      <c r="B780" s="1">
        <v>230226</v>
      </c>
      <c r="C780" s="1" t="s">
        <v>71</v>
      </c>
      <c r="D780" s="3">
        <v>45132</v>
      </c>
      <c r="E780" s="1" t="s">
        <v>2302</v>
      </c>
      <c r="F780" s="1" t="s">
        <v>4731</v>
      </c>
      <c r="G780" s="1" t="s">
        <v>75</v>
      </c>
      <c r="H780" s="1" t="s">
        <v>3473</v>
      </c>
      <c r="I780" s="1" t="s">
        <v>77</v>
      </c>
      <c r="J780" s="1" t="s">
        <v>78</v>
      </c>
      <c r="K780" s="1" t="s">
        <v>78</v>
      </c>
      <c r="L780" s="1" t="s">
        <v>1898</v>
      </c>
      <c r="M780" s="8" t="s">
        <v>1927</v>
      </c>
      <c r="N780" s="34" t="s">
        <v>72</v>
      </c>
      <c r="O780" s="64" t="s">
        <v>707</v>
      </c>
      <c r="P780" s="1" t="s">
        <v>2307</v>
      </c>
      <c r="Q780" s="1" t="s">
        <v>2307</v>
      </c>
      <c r="R780" s="1" t="s">
        <v>3474</v>
      </c>
      <c r="S780" s="1" t="s">
        <v>152</v>
      </c>
      <c r="T780" s="1" t="s">
        <v>1370</v>
      </c>
      <c r="U780" s="1" t="s">
        <v>153</v>
      </c>
      <c r="V780" s="1" t="s">
        <v>164</v>
      </c>
      <c r="W780" s="1" t="s">
        <v>126</v>
      </c>
      <c r="X780" s="1">
        <v>67</v>
      </c>
      <c r="Y780" s="1" t="s">
        <v>88</v>
      </c>
      <c r="Z780" s="1">
        <v>3.6</v>
      </c>
      <c r="AA780" s="1" t="s">
        <v>2344</v>
      </c>
      <c r="AB780" s="1" t="s">
        <v>105</v>
      </c>
      <c r="AC780" s="1" t="s">
        <v>91</v>
      </c>
      <c r="AD780" s="1" t="s">
        <v>92</v>
      </c>
      <c r="AE780" s="1" t="s">
        <v>72</v>
      </c>
      <c r="AF780" s="1" t="s">
        <v>72</v>
      </c>
      <c r="AG780" s="1" t="s">
        <v>72</v>
      </c>
      <c r="AH780" s="1" t="s">
        <v>72</v>
      </c>
      <c r="AI780" s="1" t="s">
        <v>72</v>
      </c>
      <c r="AJ780" s="1" t="s">
        <v>72</v>
      </c>
      <c r="AK780" s="50" t="s">
        <v>4509</v>
      </c>
      <c r="AL780" s="1" t="s">
        <v>72</v>
      </c>
      <c r="AM780" s="1" t="s">
        <v>72</v>
      </c>
      <c r="AN780" s="3">
        <v>45132</v>
      </c>
      <c r="AO780" s="1" t="s">
        <v>4732</v>
      </c>
      <c r="AP780" s="1" t="s">
        <v>4732</v>
      </c>
      <c r="AQ780" s="1" t="s">
        <v>1794</v>
      </c>
      <c r="AR780" s="1">
        <v>15</v>
      </c>
      <c r="AS780" s="1" t="s">
        <v>4208</v>
      </c>
      <c r="AT780" s="1" t="s">
        <v>75</v>
      </c>
      <c r="AU780" s="1" t="s">
        <v>75</v>
      </c>
      <c r="AV780" s="1" t="s">
        <v>88</v>
      </c>
      <c r="AW780" s="1" t="s">
        <v>96</v>
      </c>
      <c r="AX780" s="1" t="s">
        <v>72</v>
      </c>
      <c r="AY780" s="1" t="s">
        <v>3985</v>
      </c>
      <c r="AZ780" s="1" t="s">
        <v>4733</v>
      </c>
      <c r="BA780" s="1">
        <v>18</v>
      </c>
      <c r="BB780" s="1" t="s">
        <v>160</v>
      </c>
      <c r="BC780" s="1" t="s">
        <v>768</v>
      </c>
    </row>
    <row r="781" spans="1:55" ht="18.600000000000001" customHeight="1">
      <c r="A781" s="1" t="s">
        <v>4734</v>
      </c>
      <c r="B781" s="1">
        <v>230227</v>
      </c>
      <c r="C781" s="1" t="s">
        <v>71</v>
      </c>
      <c r="D781" s="3">
        <v>45133</v>
      </c>
      <c r="E781" s="1" t="s">
        <v>2302</v>
      </c>
      <c r="F781" s="21" t="s">
        <v>4735</v>
      </c>
      <c r="G781" s="1" t="s">
        <v>75</v>
      </c>
      <c r="H781" s="1" t="s">
        <v>3624</v>
      </c>
      <c r="I781" s="1" t="s">
        <v>77</v>
      </c>
      <c r="J781" s="1" t="s">
        <v>78</v>
      </c>
      <c r="K781" s="1" t="s">
        <v>78</v>
      </c>
      <c r="L781" s="1" t="s">
        <v>1898</v>
      </c>
      <c r="M781" s="8" t="s">
        <v>1927</v>
      </c>
      <c r="N781" s="34" t="s">
        <v>72</v>
      </c>
      <c r="O781" s="8" t="s">
        <v>847</v>
      </c>
      <c r="P781" s="1" t="s">
        <v>813</v>
      </c>
      <c r="Q781" s="1" t="s">
        <v>813</v>
      </c>
      <c r="R781" s="1" t="s">
        <v>9057</v>
      </c>
      <c r="S781" s="1" t="s">
        <v>152</v>
      </c>
      <c r="T781" s="1" t="s">
        <v>72</v>
      </c>
      <c r="U781" s="1" t="s">
        <v>153</v>
      </c>
      <c r="V781" s="1" t="s">
        <v>164</v>
      </c>
      <c r="W781" s="1" t="s">
        <v>126</v>
      </c>
      <c r="X781" s="1">
        <v>54</v>
      </c>
      <c r="Y781" s="1" t="s">
        <v>88</v>
      </c>
      <c r="Z781" s="1">
        <v>4.8</v>
      </c>
      <c r="AA781" s="1" t="s">
        <v>299</v>
      </c>
      <c r="AB781" s="1" t="s">
        <v>90</v>
      </c>
      <c r="AC781" s="1" t="s">
        <v>91</v>
      </c>
      <c r="AD781" s="1" t="s">
        <v>216</v>
      </c>
      <c r="AE781" s="1" t="s">
        <v>72</v>
      </c>
      <c r="AF781" s="1" t="s">
        <v>72</v>
      </c>
      <c r="AG781" s="1" t="s">
        <v>72</v>
      </c>
      <c r="AH781" s="1" t="s">
        <v>72</v>
      </c>
      <c r="AI781" s="1" t="s">
        <v>72</v>
      </c>
      <c r="AJ781" s="1" t="s">
        <v>1411</v>
      </c>
      <c r="AK781" s="1" t="s">
        <v>72</v>
      </c>
      <c r="AL781" s="1" t="s">
        <v>72</v>
      </c>
      <c r="AM781" s="1" t="s">
        <v>72</v>
      </c>
      <c r="AN781" s="3">
        <v>45133</v>
      </c>
      <c r="AO781" s="1" t="s">
        <v>4736</v>
      </c>
      <c r="AP781" s="1" t="s">
        <v>4736</v>
      </c>
      <c r="AQ781" s="1" t="s">
        <v>1794</v>
      </c>
      <c r="AR781" s="1">
        <v>15</v>
      </c>
      <c r="AS781" s="1" t="s">
        <v>4443</v>
      </c>
      <c r="AT781" s="1" t="s">
        <v>75</v>
      </c>
      <c r="AU781" s="1" t="s">
        <v>75</v>
      </c>
      <c r="AV781" s="1" t="s">
        <v>88</v>
      </c>
      <c r="AW781" s="1" t="s">
        <v>96</v>
      </c>
      <c r="AX781" s="1" t="s">
        <v>72</v>
      </c>
      <c r="AY781" s="1" t="s">
        <v>1768</v>
      </c>
      <c r="AZ781" s="38" t="s">
        <v>4737</v>
      </c>
      <c r="BA781" s="1">
        <f>49+16</f>
        <v>65</v>
      </c>
      <c r="BB781" s="21" t="s">
        <v>100</v>
      </c>
      <c r="BC781" s="16"/>
    </row>
    <row r="782" spans="1:55" ht="18.600000000000001" customHeight="1">
      <c r="A782" s="1" t="s">
        <v>4738</v>
      </c>
      <c r="B782" s="1">
        <v>230228</v>
      </c>
      <c r="C782" s="1" t="s">
        <v>71</v>
      </c>
      <c r="D782" s="3">
        <v>45133</v>
      </c>
      <c r="E782" s="1" t="s">
        <v>2302</v>
      </c>
      <c r="F782" s="1" t="s">
        <v>4739</v>
      </c>
      <c r="G782" s="1" t="s">
        <v>75</v>
      </c>
      <c r="H782" s="1" t="s">
        <v>3473</v>
      </c>
      <c r="I782" s="1" t="s">
        <v>77</v>
      </c>
      <c r="J782" s="1" t="s">
        <v>78</v>
      </c>
      <c r="K782" s="1" t="s">
        <v>78</v>
      </c>
      <c r="L782" s="1" t="s">
        <v>1898</v>
      </c>
      <c r="M782" s="1" t="s">
        <v>1898</v>
      </c>
      <c r="N782" s="34" t="s">
        <v>72</v>
      </c>
      <c r="O782" s="25" t="s">
        <v>4383</v>
      </c>
      <c r="P782" s="1" t="s">
        <v>2307</v>
      </c>
      <c r="Q782" s="1" t="s">
        <v>2307</v>
      </c>
      <c r="R782" s="1" t="s">
        <v>3474</v>
      </c>
      <c r="S782" s="1" t="s">
        <v>152</v>
      </c>
      <c r="T782" s="1" t="s">
        <v>4094</v>
      </c>
      <c r="U782" s="1" t="s">
        <v>153</v>
      </c>
      <c r="V782" s="1" t="s">
        <v>164</v>
      </c>
      <c r="W782" s="1" t="s">
        <v>126</v>
      </c>
      <c r="X782" s="1">
        <v>53</v>
      </c>
      <c r="Y782" s="1" t="s">
        <v>88</v>
      </c>
      <c r="Z782" s="1">
        <v>3.1</v>
      </c>
      <c r="AA782" s="1" t="s">
        <v>414</v>
      </c>
      <c r="AB782" s="1" t="s">
        <v>105</v>
      </c>
      <c r="AC782" s="1" t="s">
        <v>91</v>
      </c>
      <c r="AD782" s="1" t="s">
        <v>92</v>
      </c>
      <c r="AE782" s="1" t="s">
        <v>72</v>
      </c>
      <c r="AF782" s="1" t="s">
        <v>72</v>
      </c>
      <c r="AG782" s="1" t="s">
        <v>72</v>
      </c>
      <c r="AH782" s="1" t="s">
        <v>72</v>
      </c>
      <c r="AI782" s="1" t="s">
        <v>72</v>
      </c>
      <c r="AJ782" s="1" t="s">
        <v>72</v>
      </c>
      <c r="AK782" s="50" t="s">
        <v>3850</v>
      </c>
      <c r="AL782" s="1" t="s">
        <v>72</v>
      </c>
      <c r="AM782" s="1" t="s">
        <v>72</v>
      </c>
      <c r="AN782" s="3">
        <v>45133</v>
      </c>
      <c r="AO782" s="1" t="s">
        <v>4740</v>
      </c>
      <c r="AP782" s="1" t="s">
        <v>4740</v>
      </c>
      <c r="AQ782" s="1" t="s">
        <v>1794</v>
      </c>
      <c r="AR782" s="1">
        <v>15</v>
      </c>
      <c r="AS782" s="1" t="s">
        <v>4009</v>
      </c>
      <c r="AT782" s="1" t="s">
        <v>75</v>
      </c>
      <c r="AU782" s="1" t="s">
        <v>75</v>
      </c>
      <c r="AV782" s="1" t="s">
        <v>88</v>
      </c>
      <c r="AW782" s="1" t="s">
        <v>96</v>
      </c>
      <c r="AX782" s="1" t="s">
        <v>72</v>
      </c>
      <c r="AY782" s="1" t="s">
        <v>3985</v>
      </c>
      <c r="AZ782" s="1" t="s">
        <v>4679</v>
      </c>
      <c r="BA782" s="1">
        <v>18</v>
      </c>
      <c r="BB782" s="21" t="s">
        <v>100</v>
      </c>
      <c r="BC782" s="16"/>
    </row>
    <row r="783" spans="1:55" ht="18.600000000000001" customHeight="1">
      <c r="A783" s="1" t="s">
        <v>4741</v>
      </c>
      <c r="B783" s="1">
        <v>230229</v>
      </c>
      <c r="C783" s="1" t="s">
        <v>71</v>
      </c>
      <c r="D783" s="3">
        <v>45133</v>
      </c>
      <c r="E783" s="1" t="s">
        <v>2302</v>
      </c>
      <c r="F783" s="64" t="s">
        <v>4742</v>
      </c>
      <c r="G783" s="1" t="s">
        <v>75</v>
      </c>
      <c r="H783" s="1" t="s">
        <v>4402</v>
      </c>
      <c r="I783" s="1" t="s">
        <v>77</v>
      </c>
      <c r="J783" s="1" t="s">
        <v>78</v>
      </c>
      <c r="K783" s="1" t="s">
        <v>78</v>
      </c>
      <c r="L783" s="1" t="s">
        <v>1898</v>
      </c>
      <c r="M783" s="1" t="s">
        <v>1898</v>
      </c>
      <c r="N783" s="34" t="s">
        <v>72</v>
      </c>
      <c r="O783" s="25" t="s">
        <v>3675</v>
      </c>
      <c r="P783" s="1" t="s">
        <v>2143</v>
      </c>
      <c r="Q783" s="1" t="s">
        <v>1868</v>
      </c>
      <c r="R783" s="1" t="s">
        <v>4743</v>
      </c>
      <c r="S783" s="1" t="s">
        <v>291</v>
      </c>
      <c r="T783" s="1" t="s">
        <v>72</v>
      </c>
      <c r="U783" s="1" t="s">
        <v>292</v>
      </c>
      <c r="V783" s="1" t="s">
        <v>3420</v>
      </c>
      <c r="W783" s="1" t="s">
        <v>126</v>
      </c>
      <c r="X783" s="1">
        <v>56</v>
      </c>
      <c r="Y783" s="1" t="s">
        <v>88</v>
      </c>
      <c r="Z783" s="1">
        <v>6.7</v>
      </c>
      <c r="AA783" s="1" t="s">
        <v>954</v>
      </c>
      <c r="AB783" s="1" t="s">
        <v>105</v>
      </c>
      <c r="AC783" s="1" t="s">
        <v>91</v>
      </c>
      <c r="AD783" s="1" t="s">
        <v>92</v>
      </c>
      <c r="AE783" s="1" t="s">
        <v>72</v>
      </c>
      <c r="AF783" s="1" t="s">
        <v>72</v>
      </c>
      <c r="AG783" s="1" t="s">
        <v>72</v>
      </c>
      <c r="AH783" s="1" t="s">
        <v>72</v>
      </c>
      <c r="AI783" s="1" t="s">
        <v>72</v>
      </c>
      <c r="AJ783" s="1" t="s">
        <v>72</v>
      </c>
      <c r="AK783" s="1" t="s">
        <v>72</v>
      </c>
      <c r="AL783" s="1" t="s">
        <v>72</v>
      </c>
      <c r="AM783" s="1" t="s">
        <v>72</v>
      </c>
      <c r="AN783" s="3">
        <v>45133</v>
      </c>
      <c r="AO783" s="1" t="s">
        <v>4744</v>
      </c>
      <c r="AP783" s="1" t="s">
        <v>4744</v>
      </c>
      <c r="AQ783" s="1" t="s">
        <v>1794</v>
      </c>
      <c r="AR783" s="1">
        <v>15</v>
      </c>
      <c r="AS783" s="1" t="s">
        <v>4219</v>
      </c>
      <c r="AT783" s="1" t="s">
        <v>75</v>
      </c>
      <c r="AU783" s="1" t="s">
        <v>75</v>
      </c>
      <c r="AV783" s="1" t="s">
        <v>88</v>
      </c>
      <c r="AW783" s="1" t="s">
        <v>96</v>
      </c>
      <c r="AX783" s="1" t="s">
        <v>72</v>
      </c>
      <c r="AY783" s="1" t="s">
        <v>4745</v>
      </c>
      <c r="AZ783" s="1" t="s">
        <v>4746</v>
      </c>
      <c r="BA783" s="1">
        <v>12</v>
      </c>
      <c r="BB783" s="21" t="s">
        <v>100</v>
      </c>
      <c r="BC783" s="16"/>
    </row>
    <row r="784" spans="1:55" ht="18.600000000000001" customHeight="1">
      <c r="A784" s="1" t="s">
        <v>4747</v>
      </c>
      <c r="B784" s="1">
        <v>230230</v>
      </c>
      <c r="C784" s="1" t="s">
        <v>71</v>
      </c>
      <c r="D784" s="3">
        <v>45133</v>
      </c>
      <c r="E784" s="1" t="s">
        <v>2302</v>
      </c>
      <c r="F784" s="64" t="s">
        <v>4748</v>
      </c>
      <c r="G784" s="1" t="s">
        <v>75</v>
      </c>
      <c r="H784" s="1" t="s">
        <v>3473</v>
      </c>
      <c r="I784" s="1" t="s">
        <v>77</v>
      </c>
      <c r="J784" s="1" t="s">
        <v>78</v>
      </c>
      <c r="K784" s="1" t="s">
        <v>78</v>
      </c>
      <c r="L784" s="1" t="s">
        <v>1898</v>
      </c>
      <c r="M784" s="1" t="s">
        <v>1898</v>
      </c>
      <c r="N784" s="34" t="s">
        <v>72</v>
      </c>
      <c r="O784" s="25" t="s">
        <v>4749</v>
      </c>
      <c r="P784" s="1" t="s">
        <v>2143</v>
      </c>
      <c r="Q784" s="1" t="s">
        <v>1868</v>
      </c>
      <c r="R784" s="1" t="s">
        <v>9079</v>
      </c>
      <c r="S784" s="1" t="s">
        <v>152</v>
      </c>
      <c r="T784" s="1" t="s">
        <v>72</v>
      </c>
      <c r="U784" s="1" t="s">
        <v>153</v>
      </c>
      <c r="V784" s="1" t="s">
        <v>154</v>
      </c>
      <c r="W784" s="1" t="s">
        <v>126</v>
      </c>
      <c r="X784" s="1">
        <v>49</v>
      </c>
      <c r="Y784" s="1" t="s">
        <v>88</v>
      </c>
      <c r="Z784" s="1">
        <v>6.7</v>
      </c>
      <c r="AA784" s="1" t="s">
        <v>954</v>
      </c>
      <c r="AB784" s="1" t="s">
        <v>105</v>
      </c>
      <c r="AC784" s="1" t="s">
        <v>91</v>
      </c>
      <c r="AD784" s="1" t="s">
        <v>92</v>
      </c>
      <c r="AE784" s="1" t="s">
        <v>72</v>
      </c>
      <c r="AF784" s="1" t="s">
        <v>72</v>
      </c>
      <c r="AG784" s="1" t="s">
        <v>72</v>
      </c>
      <c r="AH784" s="1" t="s">
        <v>72</v>
      </c>
      <c r="AI784" s="1" t="s">
        <v>72</v>
      </c>
      <c r="AJ784" s="1" t="s">
        <v>72</v>
      </c>
      <c r="AK784" s="1" t="s">
        <v>72</v>
      </c>
      <c r="AL784" s="1" t="s">
        <v>72</v>
      </c>
      <c r="AM784" s="1" t="s">
        <v>72</v>
      </c>
      <c r="AN784" s="3">
        <v>45133</v>
      </c>
      <c r="AO784" s="1" t="s">
        <v>4750</v>
      </c>
      <c r="AP784" s="1" t="s">
        <v>4750</v>
      </c>
      <c r="AQ784" s="1" t="s">
        <v>1794</v>
      </c>
      <c r="AR784" s="1">
        <v>15</v>
      </c>
      <c r="AS784" s="1" t="s">
        <v>4208</v>
      </c>
      <c r="AT784" s="1" t="s">
        <v>75</v>
      </c>
      <c r="AU784" s="1" t="s">
        <v>75</v>
      </c>
      <c r="AV784" s="1" t="s">
        <v>88</v>
      </c>
      <c r="AW784" s="1" t="s">
        <v>96</v>
      </c>
      <c r="AX784" s="1" t="s">
        <v>72</v>
      </c>
      <c r="AY784" s="1" t="s">
        <v>3985</v>
      </c>
      <c r="AZ784" s="1" t="s">
        <v>4751</v>
      </c>
      <c r="BA784" s="1">
        <v>30</v>
      </c>
      <c r="BB784" s="21" t="s">
        <v>100</v>
      </c>
      <c r="BC784" s="16"/>
    </row>
    <row r="785" spans="1:55" ht="18.600000000000001" customHeight="1">
      <c r="A785" s="1" t="s">
        <v>4752</v>
      </c>
      <c r="B785" s="1">
        <v>230231</v>
      </c>
      <c r="C785" s="1" t="s">
        <v>71</v>
      </c>
      <c r="D785" s="3">
        <v>45133</v>
      </c>
      <c r="E785" s="1" t="s">
        <v>2302</v>
      </c>
      <c r="F785" s="1" t="s">
        <v>4753</v>
      </c>
      <c r="G785" s="1" t="s">
        <v>75</v>
      </c>
      <c r="H785" s="1" t="s">
        <v>3936</v>
      </c>
      <c r="I785" s="1" t="s">
        <v>77</v>
      </c>
      <c r="J785" s="1" t="s">
        <v>78</v>
      </c>
      <c r="K785" s="1" t="s">
        <v>172</v>
      </c>
      <c r="L785" s="21" t="s">
        <v>139</v>
      </c>
      <c r="M785" s="1" t="s">
        <v>1898</v>
      </c>
      <c r="N785" s="1" t="s">
        <v>4754</v>
      </c>
      <c r="O785" s="25" t="s">
        <v>4288</v>
      </c>
      <c r="P785" s="1" t="s">
        <v>83</v>
      </c>
      <c r="Q785" s="1" t="s">
        <v>2194</v>
      </c>
      <c r="R785" s="1" t="s">
        <v>9043</v>
      </c>
      <c r="S785" s="1" t="s">
        <v>84</v>
      </c>
      <c r="T785" s="1" t="s">
        <v>72</v>
      </c>
      <c r="U785" s="1" t="s">
        <v>214</v>
      </c>
      <c r="V785" s="1" t="s">
        <v>583</v>
      </c>
      <c r="W785" s="1" t="s">
        <v>87</v>
      </c>
      <c r="X785" s="1">
        <v>60</v>
      </c>
      <c r="Y785" s="1" t="s">
        <v>88</v>
      </c>
      <c r="Z785" s="1">
        <v>5.6</v>
      </c>
      <c r="AA785" s="1" t="s">
        <v>2344</v>
      </c>
      <c r="AB785" s="1" t="s">
        <v>90</v>
      </c>
      <c r="AC785" s="1" t="s">
        <v>91</v>
      </c>
      <c r="AD785" s="1" t="s">
        <v>92</v>
      </c>
      <c r="AE785" s="1" t="s">
        <v>72</v>
      </c>
      <c r="AF785" s="1" t="s">
        <v>72</v>
      </c>
      <c r="AG785" s="1">
        <v>2</v>
      </c>
      <c r="AH785" s="1" t="s">
        <v>1709</v>
      </c>
      <c r="AI785" s="1" t="s">
        <v>72</v>
      </c>
      <c r="AJ785" s="1" t="s">
        <v>72</v>
      </c>
      <c r="AK785" s="1" t="s">
        <v>72</v>
      </c>
      <c r="AL785" s="1" t="s">
        <v>72</v>
      </c>
      <c r="AM785" s="1" t="s">
        <v>72</v>
      </c>
      <c r="AN785" s="3">
        <v>45134</v>
      </c>
      <c r="AO785" s="1" t="s">
        <v>4755</v>
      </c>
      <c r="AP785" s="1" t="s">
        <v>4755</v>
      </c>
      <c r="AQ785" s="1" t="s">
        <v>1794</v>
      </c>
      <c r="AR785" s="1">
        <v>15</v>
      </c>
      <c r="AS785" s="1" t="s">
        <v>4009</v>
      </c>
      <c r="AT785" s="1" t="s">
        <v>88</v>
      </c>
      <c r="AU785" s="1" t="s">
        <v>88</v>
      </c>
      <c r="AV785" s="1" t="s">
        <v>88</v>
      </c>
      <c r="AW785" s="1" t="s">
        <v>96</v>
      </c>
      <c r="AX785" s="1" t="s">
        <v>72</v>
      </c>
      <c r="AY785" s="1" t="s">
        <v>4260</v>
      </c>
      <c r="AZ785" s="1" t="s">
        <v>4668</v>
      </c>
      <c r="BA785" s="1">
        <f>31+16</f>
        <v>47</v>
      </c>
      <c r="BB785" s="21" t="s">
        <v>100</v>
      </c>
      <c r="BC785" s="16"/>
    </row>
    <row r="786" spans="1:55" ht="18.600000000000001" customHeight="1">
      <c r="A786" s="1" t="s">
        <v>4756</v>
      </c>
      <c r="B786" s="1">
        <v>230232</v>
      </c>
      <c r="C786" s="1" t="s">
        <v>71</v>
      </c>
      <c r="D786" s="3">
        <v>45134</v>
      </c>
      <c r="E786" s="1" t="s">
        <v>2302</v>
      </c>
      <c r="F786" s="21" t="s">
        <v>4757</v>
      </c>
      <c r="G786" s="1" t="s">
        <v>75</v>
      </c>
      <c r="H786" s="1" t="s">
        <v>3947</v>
      </c>
      <c r="I786" s="1" t="s">
        <v>77</v>
      </c>
      <c r="J786" s="1" t="s">
        <v>78</v>
      </c>
      <c r="K786" s="1" t="s">
        <v>78</v>
      </c>
      <c r="L786" s="1" t="s">
        <v>1898</v>
      </c>
      <c r="M786" s="1" t="s">
        <v>1898</v>
      </c>
      <c r="N786" s="34" t="s">
        <v>72</v>
      </c>
      <c r="O786" s="25" t="s">
        <v>4758</v>
      </c>
      <c r="P786" s="1" t="s">
        <v>813</v>
      </c>
      <c r="Q786" s="1" t="s">
        <v>813</v>
      </c>
      <c r="R786" s="1" t="s">
        <v>9057</v>
      </c>
      <c r="S786" s="1" t="s">
        <v>84</v>
      </c>
      <c r="T786" s="1" t="s">
        <v>72</v>
      </c>
      <c r="U786" s="1" t="s">
        <v>140</v>
      </c>
      <c r="V786" s="1" t="s">
        <v>181</v>
      </c>
      <c r="W786" s="1" t="s">
        <v>87</v>
      </c>
      <c r="X786" s="1">
        <v>35</v>
      </c>
      <c r="Y786" s="1" t="s">
        <v>88</v>
      </c>
      <c r="Z786" s="1">
        <v>4.5</v>
      </c>
      <c r="AA786" s="1" t="s">
        <v>2344</v>
      </c>
      <c r="AB786" s="1" t="s">
        <v>90</v>
      </c>
      <c r="AC786" s="1" t="s">
        <v>91</v>
      </c>
      <c r="AD786" s="1" t="s">
        <v>216</v>
      </c>
      <c r="AE786" s="1" t="s">
        <v>72</v>
      </c>
      <c r="AF786" s="1" t="s">
        <v>217</v>
      </c>
      <c r="AG786" s="1">
        <v>2</v>
      </c>
      <c r="AH786" s="1" t="s">
        <v>2288</v>
      </c>
      <c r="AI786" s="1" t="s">
        <v>72</v>
      </c>
      <c r="AJ786" s="1" t="s">
        <v>4759</v>
      </c>
      <c r="AK786" s="1" t="s">
        <v>72</v>
      </c>
      <c r="AL786" s="1" t="s">
        <v>72</v>
      </c>
      <c r="AM786" s="1" t="s">
        <v>72</v>
      </c>
      <c r="AN786" s="3">
        <v>45134</v>
      </c>
      <c r="AO786" s="1" t="s">
        <v>4760</v>
      </c>
      <c r="AP786" s="1" t="s">
        <v>4760</v>
      </c>
      <c r="AQ786" s="1" t="s">
        <v>1675</v>
      </c>
      <c r="AR786" s="1">
        <v>15</v>
      </c>
      <c r="AS786" s="1" t="s">
        <v>2694</v>
      </c>
      <c r="AT786" s="1" t="s">
        <v>75</v>
      </c>
      <c r="AU786" s="1" t="s">
        <v>75</v>
      </c>
      <c r="AV786" s="1" t="s">
        <v>88</v>
      </c>
      <c r="AW786" s="1" t="s">
        <v>96</v>
      </c>
      <c r="AX786" s="1" t="s">
        <v>72</v>
      </c>
      <c r="AY786" s="1" t="s">
        <v>3962</v>
      </c>
      <c r="AZ786" s="1" t="s">
        <v>4761</v>
      </c>
      <c r="BA786" s="1">
        <v>49</v>
      </c>
      <c r="BB786" s="21" t="s">
        <v>100</v>
      </c>
      <c r="BC786" s="16"/>
    </row>
    <row r="787" spans="1:55" ht="18.600000000000001" customHeight="1">
      <c r="A787" s="1" t="s">
        <v>4765</v>
      </c>
      <c r="B787" s="1">
        <v>230233</v>
      </c>
      <c r="C787" s="1" t="s">
        <v>71</v>
      </c>
      <c r="D787" s="3">
        <v>45134</v>
      </c>
      <c r="E787" s="1" t="s">
        <v>2302</v>
      </c>
      <c r="F787" s="1" t="s">
        <v>4766</v>
      </c>
      <c r="G787" s="1" t="s">
        <v>75</v>
      </c>
      <c r="H787" s="1" t="s">
        <v>3947</v>
      </c>
      <c r="I787" s="1" t="s">
        <v>77</v>
      </c>
      <c r="J787" s="1" t="s">
        <v>78</v>
      </c>
      <c r="K787" s="1" t="s">
        <v>78</v>
      </c>
      <c r="L787" s="1" t="s">
        <v>1898</v>
      </c>
      <c r="M787" s="1" t="s">
        <v>1898</v>
      </c>
      <c r="N787" s="34" t="s">
        <v>72</v>
      </c>
      <c r="O787" s="25" t="s">
        <v>4767</v>
      </c>
      <c r="P787" s="1" t="s">
        <v>2307</v>
      </c>
      <c r="Q787" s="1" t="s">
        <v>2307</v>
      </c>
      <c r="R787" s="1" t="s">
        <v>2363</v>
      </c>
      <c r="S787" s="1" t="s">
        <v>84</v>
      </c>
      <c r="T787" s="1" t="s">
        <v>72</v>
      </c>
      <c r="U787" s="1" t="s">
        <v>124</v>
      </c>
      <c r="V787" s="1" t="s">
        <v>4768</v>
      </c>
      <c r="W787" s="1" t="s">
        <v>87</v>
      </c>
      <c r="X787" s="1">
        <v>49</v>
      </c>
      <c r="Y787" s="1" t="s">
        <v>88</v>
      </c>
      <c r="Z787" s="1">
        <v>4.3</v>
      </c>
      <c r="AA787" s="1" t="s">
        <v>299</v>
      </c>
      <c r="AB787" s="1" t="s">
        <v>90</v>
      </c>
      <c r="AC787" s="1" t="s">
        <v>91</v>
      </c>
      <c r="AD787" s="1" t="s">
        <v>92</v>
      </c>
      <c r="AE787" s="1" t="s">
        <v>72</v>
      </c>
      <c r="AF787" s="1" t="s">
        <v>217</v>
      </c>
      <c r="AG787" s="1">
        <v>1</v>
      </c>
      <c r="AH787" s="1" t="s">
        <v>3175</v>
      </c>
      <c r="AI787" s="1" t="s">
        <v>72</v>
      </c>
      <c r="AJ787" s="1" t="s">
        <v>72</v>
      </c>
      <c r="AK787" s="1" t="s">
        <v>220</v>
      </c>
      <c r="AL787" s="1" t="s">
        <v>72</v>
      </c>
      <c r="AM787" s="1" t="s">
        <v>72</v>
      </c>
      <c r="AN787" s="3">
        <v>45134</v>
      </c>
      <c r="AO787" s="1" t="s">
        <v>4769</v>
      </c>
      <c r="AP787" s="1" t="s">
        <v>4769</v>
      </c>
      <c r="AQ787" s="1" t="s">
        <v>1675</v>
      </c>
      <c r="AR787" s="1">
        <v>15</v>
      </c>
      <c r="AS787" s="1" t="s">
        <v>4208</v>
      </c>
      <c r="AT787" s="1" t="s">
        <v>75</v>
      </c>
      <c r="AU787" s="1" t="s">
        <v>75</v>
      </c>
      <c r="AV787" s="1" t="s">
        <v>88</v>
      </c>
      <c r="AW787" s="1" t="s">
        <v>96</v>
      </c>
      <c r="AX787" s="1" t="s">
        <v>72</v>
      </c>
      <c r="AY787" s="1" t="s">
        <v>4260</v>
      </c>
      <c r="AZ787" s="1" t="s">
        <v>4770</v>
      </c>
      <c r="BA787" s="1">
        <v>42</v>
      </c>
      <c r="BB787" s="21" t="s">
        <v>100</v>
      </c>
      <c r="BC787" s="16"/>
    </row>
    <row r="788" spans="1:55" ht="18.600000000000001" customHeight="1">
      <c r="A788" s="1" t="s">
        <v>4771</v>
      </c>
      <c r="B788" s="1">
        <v>230234</v>
      </c>
      <c r="C788" s="1" t="s">
        <v>71</v>
      </c>
      <c r="D788" s="3">
        <v>45134</v>
      </c>
      <c r="E788" s="1" t="s">
        <v>2302</v>
      </c>
      <c r="F788" s="1" t="s">
        <v>4772</v>
      </c>
      <c r="G788" s="1" t="s">
        <v>75</v>
      </c>
      <c r="H788" s="1" t="s">
        <v>4111</v>
      </c>
      <c r="I788" s="1" t="s">
        <v>77</v>
      </c>
      <c r="J788" s="1" t="s">
        <v>78</v>
      </c>
      <c r="K788" s="1" t="s">
        <v>78</v>
      </c>
      <c r="L788" s="1" t="s">
        <v>1898</v>
      </c>
      <c r="M788" s="1" t="s">
        <v>1898</v>
      </c>
      <c r="N788" s="34" t="s">
        <v>72</v>
      </c>
      <c r="O788" s="25" t="s">
        <v>4672</v>
      </c>
      <c r="P788" s="1" t="s">
        <v>2307</v>
      </c>
      <c r="Q788" s="1" t="s">
        <v>2307</v>
      </c>
      <c r="R788" s="1" t="s">
        <v>2363</v>
      </c>
      <c r="S788" s="1" t="s">
        <v>84</v>
      </c>
      <c r="T788" s="1" t="s">
        <v>72</v>
      </c>
      <c r="U788" s="1" t="s">
        <v>196</v>
      </c>
      <c r="V788" s="1" t="s">
        <v>4727</v>
      </c>
      <c r="W788" s="1" t="s">
        <v>87</v>
      </c>
      <c r="X788" s="1">
        <v>62</v>
      </c>
      <c r="Y788" s="1" t="s">
        <v>88</v>
      </c>
      <c r="Z788" s="1">
        <v>4.3</v>
      </c>
      <c r="AA788" s="1" t="s">
        <v>299</v>
      </c>
      <c r="AB788" s="1" t="s">
        <v>105</v>
      </c>
      <c r="AC788" s="1" t="s">
        <v>91</v>
      </c>
      <c r="AD788" s="1" t="s">
        <v>92</v>
      </c>
      <c r="AE788" s="1" t="s">
        <v>72</v>
      </c>
      <c r="AF788" s="1" t="s">
        <v>72</v>
      </c>
      <c r="AG788" s="1" t="s">
        <v>72</v>
      </c>
      <c r="AH788" s="1" t="s">
        <v>72</v>
      </c>
      <c r="AI788" s="1" t="s">
        <v>72</v>
      </c>
      <c r="AJ788" s="1" t="s">
        <v>72</v>
      </c>
      <c r="AK788" s="57" t="s">
        <v>4773</v>
      </c>
      <c r="AL788" s="1" t="s">
        <v>72</v>
      </c>
      <c r="AM788" s="1" t="s">
        <v>72</v>
      </c>
      <c r="AN788" s="3">
        <v>45134</v>
      </c>
      <c r="AO788" s="1" t="s">
        <v>4774</v>
      </c>
      <c r="AP788" s="1" t="s">
        <v>4774</v>
      </c>
      <c r="AQ788" s="1" t="s">
        <v>1794</v>
      </c>
      <c r="AR788" s="1">
        <v>15</v>
      </c>
      <c r="AS788" s="1" t="s">
        <v>4219</v>
      </c>
      <c r="AT788" s="1" t="s">
        <v>75</v>
      </c>
      <c r="AU788" s="1" t="s">
        <v>75</v>
      </c>
      <c r="AV788" s="1" t="s">
        <v>88</v>
      </c>
      <c r="AW788" s="1" t="s">
        <v>96</v>
      </c>
      <c r="AX788" s="1" t="s">
        <v>72</v>
      </c>
      <c r="AY788" s="1" t="s">
        <v>3985</v>
      </c>
      <c r="AZ788" s="1" t="s">
        <v>4775</v>
      </c>
      <c r="BA788" s="1">
        <v>18</v>
      </c>
      <c r="BB788" s="21" t="s">
        <v>100</v>
      </c>
      <c r="BC788" s="16"/>
    </row>
    <row r="789" spans="1:55" ht="18.600000000000001" customHeight="1">
      <c r="A789" s="1" t="s">
        <v>4779</v>
      </c>
      <c r="B789" s="1">
        <v>230236</v>
      </c>
      <c r="C789" s="1" t="s">
        <v>71</v>
      </c>
      <c r="D789" s="3">
        <v>45135</v>
      </c>
      <c r="E789" s="1" t="s">
        <v>2302</v>
      </c>
      <c r="F789" s="21" t="s">
        <v>4780</v>
      </c>
      <c r="G789" s="1" t="s">
        <v>75</v>
      </c>
      <c r="H789" s="1" t="s">
        <v>3947</v>
      </c>
      <c r="I789" s="1" t="s">
        <v>77</v>
      </c>
      <c r="J789" s="1" t="s">
        <v>78</v>
      </c>
      <c r="K789" s="1" t="s">
        <v>78</v>
      </c>
      <c r="L789" s="1" t="s">
        <v>1898</v>
      </c>
      <c r="M789" s="1" t="s">
        <v>1898</v>
      </c>
      <c r="N789" s="34" t="s">
        <v>72</v>
      </c>
      <c r="O789" s="25" t="s">
        <v>4781</v>
      </c>
      <c r="P789" s="1" t="s">
        <v>813</v>
      </c>
      <c r="Q789" s="1" t="s">
        <v>813</v>
      </c>
      <c r="R789" s="1" t="s">
        <v>9057</v>
      </c>
      <c r="S789" s="1" t="s">
        <v>84</v>
      </c>
      <c r="T789" s="1" t="s">
        <v>72</v>
      </c>
      <c r="U789" s="1" t="s">
        <v>140</v>
      </c>
      <c r="V789" s="1" t="s">
        <v>181</v>
      </c>
      <c r="W789" s="1" t="s">
        <v>87</v>
      </c>
      <c r="X789" s="1">
        <v>51</v>
      </c>
      <c r="Y789" s="1" t="s">
        <v>88</v>
      </c>
      <c r="Z789" s="1">
        <v>6.5</v>
      </c>
      <c r="AA789" s="1" t="s">
        <v>414</v>
      </c>
      <c r="AB789" s="1" t="s">
        <v>90</v>
      </c>
      <c r="AC789" s="1" t="s">
        <v>91</v>
      </c>
      <c r="AD789" s="1" t="s">
        <v>92</v>
      </c>
      <c r="AE789" s="1" t="s">
        <v>72</v>
      </c>
      <c r="AF789" s="1" t="s">
        <v>217</v>
      </c>
      <c r="AG789" s="1">
        <v>2</v>
      </c>
      <c r="AH789" s="1" t="s">
        <v>1218</v>
      </c>
      <c r="AI789" s="1" t="s">
        <v>72</v>
      </c>
      <c r="AJ789" s="1" t="s">
        <v>72</v>
      </c>
      <c r="AK789" s="1" t="s">
        <v>72</v>
      </c>
      <c r="AL789" s="1" t="s">
        <v>72</v>
      </c>
      <c r="AM789" s="1" t="s">
        <v>72</v>
      </c>
      <c r="AN789" s="3">
        <v>45135</v>
      </c>
      <c r="AO789" s="1" t="s">
        <v>4782</v>
      </c>
      <c r="AP789" s="1" t="s">
        <v>4782</v>
      </c>
      <c r="AQ789" s="1" t="s">
        <v>1675</v>
      </c>
      <c r="AR789" s="1">
        <v>15</v>
      </c>
      <c r="AS789" s="1" t="s">
        <v>3446</v>
      </c>
      <c r="AT789" s="1" t="s">
        <v>75</v>
      </c>
      <c r="AU789" s="1" t="s">
        <v>75</v>
      </c>
      <c r="AV789" s="1" t="s">
        <v>88</v>
      </c>
      <c r="AW789" s="1" t="s">
        <v>96</v>
      </c>
      <c r="AX789" s="1" t="s">
        <v>72</v>
      </c>
      <c r="AY789" s="1" t="s">
        <v>3962</v>
      </c>
      <c r="AZ789" s="1" t="s">
        <v>4761</v>
      </c>
      <c r="BA789" s="1">
        <v>49</v>
      </c>
      <c r="BB789" s="21" t="s">
        <v>100</v>
      </c>
      <c r="BC789" s="16"/>
    </row>
    <row r="790" spans="1:55" ht="18.600000000000001" customHeight="1">
      <c r="A790" s="1" t="s">
        <v>4776</v>
      </c>
      <c r="B790" s="1">
        <v>230235</v>
      </c>
      <c r="C790" s="1" t="s">
        <v>71</v>
      </c>
      <c r="D790" s="3">
        <v>45135</v>
      </c>
      <c r="E790" s="1" t="s">
        <v>2302</v>
      </c>
      <c r="F790" s="1" t="s">
        <v>4777</v>
      </c>
      <c r="G790" s="1" t="s">
        <v>75</v>
      </c>
      <c r="H790" s="1" t="s">
        <v>3624</v>
      </c>
      <c r="I790" s="1" t="s">
        <v>77</v>
      </c>
      <c r="J790" s="1" t="s">
        <v>78</v>
      </c>
      <c r="K790" s="1" t="s">
        <v>172</v>
      </c>
      <c r="L790" s="21" t="s">
        <v>139</v>
      </c>
      <c r="M790" s="1" t="s">
        <v>1898</v>
      </c>
      <c r="N790" s="1" t="s">
        <v>2525</v>
      </c>
      <c r="O790" s="25" t="s">
        <v>1932</v>
      </c>
      <c r="P790" s="1" t="s">
        <v>83</v>
      </c>
      <c r="Q790" s="1" t="s">
        <v>2194</v>
      </c>
      <c r="R790" s="1" t="s">
        <v>9043</v>
      </c>
      <c r="S790" s="1" t="s">
        <v>152</v>
      </c>
      <c r="T790" s="1" t="s">
        <v>1370</v>
      </c>
      <c r="U790" s="1" t="s">
        <v>153</v>
      </c>
      <c r="V790" s="1" t="s">
        <v>154</v>
      </c>
      <c r="W790" s="1" t="s">
        <v>126</v>
      </c>
      <c r="X790" s="1">
        <v>37</v>
      </c>
      <c r="Y790" s="1" t="s">
        <v>88</v>
      </c>
      <c r="Z790" s="1">
        <v>4.2</v>
      </c>
      <c r="AA790" s="1" t="s">
        <v>2344</v>
      </c>
      <c r="AB790" s="1" t="s">
        <v>90</v>
      </c>
      <c r="AC790" s="1" t="s">
        <v>91</v>
      </c>
      <c r="AD790" s="1" t="s">
        <v>92</v>
      </c>
      <c r="AE790" s="1" t="s">
        <v>72</v>
      </c>
      <c r="AF790" s="1" t="s">
        <v>72</v>
      </c>
      <c r="AG790" s="1">
        <v>2</v>
      </c>
      <c r="AH790" s="1" t="s">
        <v>230</v>
      </c>
      <c r="AI790" s="1" t="s">
        <v>72</v>
      </c>
      <c r="AJ790" s="1" t="s">
        <v>72</v>
      </c>
      <c r="AK790" s="1" t="s">
        <v>72</v>
      </c>
      <c r="AL790" s="1" t="s">
        <v>72</v>
      </c>
      <c r="AM790" s="1" t="s">
        <v>72</v>
      </c>
      <c r="AN790" s="3">
        <v>45135</v>
      </c>
      <c r="AO790" s="1" t="s">
        <v>432</v>
      </c>
      <c r="AP790" s="1" t="s">
        <v>432</v>
      </c>
      <c r="AQ790" s="1" t="s">
        <v>1794</v>
      </c>
      <c r="AR790" s="1">
        <v>15</v>
      </c>
      <c r="AS790" s="1" t="s">
        <v>4443</v>
      </c>
      <c r="AT790" s="1" t="s">
        <v>88</v>
      </c>
      <c r="AU790" s="1" t="s">
        <v>88</v>
      </c>
      <c r="AV790" s="1" t="s">
        <v>88</v>
      </c>
      <c r="AW790" s="1" t="s">
        <v>96</v>
      </c>
      <c r="AX790" s="1" t="s">
        <v>72</v>
      </c>
      <c r="AY790" s="1" t="s">
        <v>1768</v>
      </c>
      <c r="AZ790" s="1" t="s">
        <v>4778</v>
      </c>
      <c r="BA790" s="1">
        <v>50</v>
      </c>
      <c r="BB790" s="21" t="s">
        <v>100</v>
      </c>
      <c r="BC790" s="16"/>
    </row>
    <row r="791" spans="1:55" ht="18.600000000000001" customHeight="1">
      <c r="A791" s="1" t="s">
        <v>4784</v>
      </c>
      <c r="B791" s="1">
        <v>230237</v>
      </c>
      <c r="C791" s="1" t="s">
        <v>71</v>
      </c>
      <c r="D791" s="3">
        <v>45135</v>
      </c>
      <c r="E791" s="1" t="s">
        <v>2302</v>
      </c>
      <c r="F791" s="21" t="s">
        <v>4785</v>
      </c>
      <c r="G791" s="1" t="s">
        <v>75</v>
      </c>
      <c r="H791" s="1" t="s">
        <v>3624</v>
      </c>
      <c r="I791" s="1" t="s">
        <v>77</v>
      </c>
      <c r="J791" s="1" t="s">
        <v>78</v>
      </c>
      <c r="K791" s="1" t="s">
        <v>78</v>
      </c>
      <c r="L791" s="1" t="s">
        <v>1898</v>
      </c>
      <c r="M791" s="1" t="s">
        <v>1898</v>
      </c>
      <c r="N791" s="34" t="s">
        <v>72</v>
      </c>
      <c r="O791" s="25" t="s">
        <v>4786</v>
      </c>
      <c r="P791" s="1" t="s">
        <v>813</v>
      </c>
      <c r="Q791" s="1" t="s">
        <v>813</v>
      </c>
      <c r="R791" s="1" t="s">
        <v>9057</v>
      </c>
      <c r="S791" s="1" t="s">
        <v>152</v>
      </c>
      <c r="T791" s="1" t="s">
        <v>3832</v>
      </c>
      <c r="U791" s="1" t="s">
        <v>153</v>
      </c>
      <c r="V791" s="1" t="s">
        <v>154</v>
      </c>
      <c r="W791" s="1" t="s">
        <v>126</v>
      </c>
      <c r="X791" s="1">
        <v>59</v>
      </c>
      <c r="Y791" s="1" t="s">
        <v>88</v>
      </c>
      <c r="Z791" s="1">
        <v>6.5</v>
      </c>
      <c r="AA791" s="1" t="s">
        <v>414</v>
      </c>
      <c r="AB791" s="1" t="s">
        <v>90</v>
      </c>
      <c r="AC791" s="1" t="s">
        <v>91</v>
      </c>
      <c r="AD791" s="1" t="s">
        <v>92</v>
      </c>
      <c r="AE791" s="1" t="s">
        <v>72</v>
      </c>
      <c r="AF791" s="1" t="s">
        <v>229</v>
      </c>
      <c r="AG791" s="1">
        <v>2</v>
      </c>
      <c r="AH791" s="1" t="s">
        <v>1032</v>
      </c>
      <c r="AI791" s="1" t="s">
        <v>72</v>
      </c>
      <c r="AJ791" s="1" t="s">
        <v>72</v>
      </c>
      <c r="AK791" s="1" t="s">
        <v>72</v>
      </c>
      <c r="AL791" s="1" t="s">
        <v>72</v>
      </c>
      <c r="AM791" s="1" t="s">
        <v>72</v>
      </c>
      <c r="AN791" s="3">
        <v>45135</v>
      </c>
      <c r="AO791" s="1" t="s">
        <v>552</v>
      </c>
      <c r="AP791" s="1" t="s">
        <v>552</v>
      </c>
      <c r="AQ791" s="1" t="s">
        <v>1794</v>
      </c>
      <c r="AR791" s="1">
        <v>15</v>
      </c>
      <c r="AS791" s="1" t="s">
        <v>95</v>
      </c>
      <c r="AT791" s="1" t="s">
        <v>75</v>
      </c>
      <c r="AU791" s="1" t="s">
        <v>75</v>
      </c>
      <c r="AV791" s="1" t="s">
        <v>88</v>
      </c>
      <c r="AW791" s="1" t="s">
        <v>96</v>
      </c>
      <c r="AX791" s="1" t="s">
        <v>72</v>
      </c>
      <c r="AY791" s="1" t="s">
        <v>1768</v>
      </c>
      <c r="AZ791" s="38" t="s">
        <v>4787</v>
      </c>
      <c r="BA791" s="1">
        <v>90</v>
      </c>
      <c r="BB791" s="21" t="s">
        <v>100</v>
      </c>
      <c r="BC791" s="16"/>
    </row>
    <row r="792" spans="1:55" ht="18.600000000000001" customHeight="1">
      <c r="A792" s="1" t="s">
        <v>4788</v>
      </c>
      <c r="B792" s="1">
        <v>230238</v>
      </c>
      <c r="C792" s="1" t="s">
        <v>71</v>
      </c>
      <c r="D792" s="3">
        <v>45135</v>
      </c>
      <c r="E792" s="1" t="s">
        <v>2302</v>
      </c>
      <c r="F792" s="64" t="s">
        <v>4789</v>
      </c>
      <c r="G792" s="1" t="s">
        <v>75</v>
      </c>
      <c r="H792" s="1" t="s">
        <v>3624</v>
      </c>
      <c r="I792" s="1" t="s">
        <v>77</v>
      </c>
      <c r="J792" s="1" t="s">
        <v>78</v>
      </c>
      <c r="K792" s="1" t="s">
        <v>78</v>
      </c>
      <c r="L792" s="1" t="s">
        <v>139</v>
      </c>
      <c r="M792" s="1" t="s">
        <v>1898</v>
      </c>
      <c r="N792" s="34" t="s">
        <v>72</v>
      </c>
      <c r="O792" s="25" t="s">
        <v>4790</v>
      </c>
      <c r="P792" s="1" t="s">
        <v>2143</v>
      </c>
      <c r="Q792" s="1" t="s">
        <v>1868</v>
      </c>
      <c r="R792" s="1" t="s">
        <v>9079</v>
      </c>
      <c r="S792" s="1" t="s">
        <v>152</v>
      </c>
      <c r="T792" s="1" t="s">
        <v>3832</v>
      </c>
      <c r="U792" s="1" t="s">
        <v>153</v>
      </c>
      <c r="V792" s="1" t="s">
        <v>164</v>
      </c>
      <c r="W792" s="1" t="s">
        <v>126</v>
      </c>
      <c r="X792" s="1">
        <v>51</v>
      </c>
      <c r="Y792" s="1" t="s">
        <v>88</v>
      </c>
      <c r="Z792" s="1">
        <v>4.7</v>
      </c>
      <c r="AA792" s="1" t="s">
        <v>954</v>
      </c>
      <c r="AB792" s="1" t="s">
        <v>90</v>
      </c>
      <c r="AC792" s="1" t="s">
        <v>91</v>
      </c>
      <c r="AD792" s="1" t="s">
        <v>92</v>
      </c>
      <c r="AE792" s="1" t="s">
        <v>72</v>
      </c>
      <c r="AF792" s="1" t="s">
        <v>72</v>
      </c>
      <c r="AG792" s="1" t="s">
        <v>72</v>
      </c>
      <c r="AH792" s="1" t="s">
        <v>72</v>
      </c>
      <c r="AI792" s="1" t="s">
        <v>72</v>
      </c>
      <c r="AJ792" s="1" t="s">
        <v>72</v>
      </c>
      <c r="AK792" s="1" t="s">
        <v>72</v>
      </c>
      <c r="AL792" s="1" t="s">
        <v>72</v>
      </c>
      <c r="AM792" s="1" t="s">
        <v>72</v>
      </c>
      <c r="AN792" s="3">
        <v>45135</v>
      </c>
      <c r="AO792" s="1" t="s">
        <v>4791</v>
      </c>
      <c r="AP792" s="1" t="s">
        <v>4791</v>
      </c>
      <c r="AQ792" s="1" t="s">
        <v>1794</v>
      </c>
      <c r="AR792" s="1">
        <v>15</v>
      </c>
      <c r="AS792" s="1" t="s">
        <v>4009</v>
      </c>
      <c r="AT792" s="1" t="s">
        <v>75</v>
      </c>
      <c r="AU792" s="1" t="s">
        <v>75</v>
      </c>
      <c r="AV792" s="1" t="s">
        <v>88</v>
      </c>
      <c r="AW792" s="1" t="s">
        <v>96</v>
      </c>
      <c r="AX792" s="1" t="s">
        <v>72</v>
      </c>
      <c r="AY792" s="1" t="s">
        <v>1768</v>
      </c>
      <c r="AZ792" s="1" t="s">
        <v>4792</v>
      </c>
      <c r="BA792" s="1">
        <v>56</v>
      </c>
      <c r="BB792" s="21" t="s">
        <v>100</v>
      </c>
      <c r="BC792" s="16"/>
    </row>
    <row r="793" spans="1:55" ht="18.600000000000001" customHeight="1">
      <c r="A793" s="1" t="s">
        <v>4793</v>
      </c>
      <c r="B793" s="1">
        <v>230239</v>
      </c>
      <c r="C793" s="1" t="s">
        <v>71</v>
      </c>
      <c r="D793" s="3">
        <v>45136</v>
      </c>
      <c r="E793" s="1" t="s">
        <v>2302</v>
      </c>
      <c r="F793" s="1" t="s">
        <v>4794</v>
      </c>
      <c r="G793" s="1" t="s">
        <v>75</v>
      </c>
      <c r="H793" s="1" t="s">
        <v>3759</v>
      </c>
      <c r="I793" s="1" t="s">
        <v>77</v>
      </c>
      <c r="J793" s="1" t="s">
        <v>78</v>
      </c>
      <c r="K793" s="1" t="s">
        <v>78</v>
      </c>
      <c r="L793" s="1" t="s">
        <v>1898</v>
      </c>
      <c r="M793" s="1" t="s">
        <v>1898</v>
      </c>
      <c r="N793" s="34" t="s">
        <v>72</v>
      </c>
      <c r="O793" s="25" t="s">
        <v>4795</v>
      </c>
      <c r="P793" s="1" t="s">
        <v>83</v>
      </c>
      <c r="Q793" s="1" t="s">
        <v>2194</v>
      </c>
      <c r="R793" s="1" t="s">
        <v>9043</v>
      </c>
      <c r="S793" s="1" t="s">
        <v>443</v>
      </c>
      <c r="T793" s="1" t="s">
        <v>72</v>
      </c>
      <c r="U793" s="1" t="s">
        <v>444</v>
      </c>
      <c r="V793" s="1" t="s">
        <v>749</v>
      </c>
      <c r="W793" s="1" t="s">
        <v>87</v>
      </c>
      <c r="X793" s="1">
        <v>70</v>
      </c>
      <c r="Y793" s="1" t="s">
        <v>88</v>
      </c>
      <c r="Z793" s="1">
        <v>4.5999999999999996</v>
      </c>
      <c r="AA793" s="1" t="s">
        <v>414</v>
      </c>
      <c r="AB793" s="1" t="s">
        <v>90</v>
      </c>
      <c r="AC793" s="1" t="s">
        <v>91</v>
      </c>
      <c r="AD793" s="1" t="s">
        <v>92</v>
      </c>
      <c r="AE793" s="1" t="s">
        <v>72</v>
      </c>
      <c r="AF793" s="1" t="s">
        <v>72</v>
      </c>
      <c r="AG793" s="1">
        <v>3</v>
      </c>
      <c r="AH793" s="1" t="s">
        <v>4796</v>
      </c>
      <c r="AI793" s="1" t="s">
        <v>72</v>
      </c>
      <c r="AJ793" s="1" t="s">
        <v>72</v>
      </c>
      <c r="AK793" s="1" t="s">
        <v>72</v>
      </c>
      <c r="AL793" s="1" t="s">
        <v>72</v>
      </c>
      <c r="AM793" s="1" t="s">
        <v>72</v>
      </c>
      <c r="AN793" s="3">
        <v>45136</v>
      </c>
      <c r="AO793" s="1" t="s">
        <v>4797</v>
      </c>
      <c r="AP793" s="1" t="s">
        <v>4797</v>
      </c>
      <c r="AQ793" s="1" t="s">
        <v>72</v>
      </c>
      <c r="AR793" s="1">
        <v>15</v>
      </c>
      <c r="AS793" s="1" t="s">
        <v>3446</v>
      </c>
      <c r="AT793" s="1" t="s">
        <v>75</v>
      </c>
      <c r="AU793" s="1" t="s">
        <v>75</v>
      </c>
      <c r="AV793" s="1" t="s">
        <v>88</v>
      </c>
      <c r="AW793" s="1" t="s">
        <v>96</v>
      </c>
      <c r="AX793" s="1" t="s">
        <v>72</v>
      </c>
      <c r="AY793" s="1" t="s">
        <v>4798</v>
      </c>
      <c r="AZ793" s="1" t="s">
        <v>4799</v>
      </c>
      <c r="BA793" s="1">
        <v>67</v>
      </c>
      <c r="BB793" s="1" t="s">
        <v>918</v>
      </c>
      <c r="BC793" s="16"/>
    </row>
    <row r="794" spans="1:55" ht="18.600000000000001" customHeight="1">
      <c r="A794" s="1" t="s">
        <v>4800</v>
      </c>
      <c r="B794" s="1">
        <v>230240</v>
      </c>
      <c r="C794" s="1" t="s">
        <v>71</v>
      </c>
      <c r="D794" s="3">
        <v>45138</v>
      </c>
      <c r="E794" s="1" t="s">
        <v>2302</v>
      </c>
      <c r="F794" s="1" t="s">
        <v>4801</v>
      </c>
      <c r="G794" s="1" t="s">
        <v>75</v>
      </c>
      <c r="H794" s="1" t="s">
        <v>3936</v>
      </c>
      <c r="I794" s="1" t="s">
        <v>77</v>
      </c>
      <c r="J794" s="1" t="s">
        <v>78</v>
      </c>
      <c r="K794" s="1" t="s">
        <v>78</v>
      </c>
      <c r="L794" s="1" t="s">
        <v>1898</v>
      </c>
      <c r="M794" s="1" t="s">
        <v>1898</v>
      </c>
      <c r="N794" s="34" t="s">
        <v>72</v>
      </c>
      <c r="O794" s="25" t="s">
        <v>4802</v>
      </c>
      <c r="P794" s="1" t="s">
        <v>83</v>
      </c>
      <c r="Q794" s="1" t="s">
        <v>123</v>
      </c>
      <c r="R794" s="1" t="s">
        <v>9043</v>
      </c>
      <c r="S794" s="1" t="s">
        <v>84</v>
      </c>
      <c r="T794" s="1" t="s">
        <v>72</v>
      </c>
      <c r="U794" s="1" t="s">
        <v>214</v>
      </c>
      <c r="V794" s="1" t="s">
        <v>253</v>
      </c>
      <c r="W794" s="1" t="s">
        <v>87</v>
      </c>
      <c r="X794" s="1">
        <v>43</v>
      </c>
      <c r="Y794" s="1" t="s">
        <v>88</v>
      </c>
      <c r="Z794" s="1">
        <v>4.5</v>
      </c>
      <c r="AA794" s="1" t="s">
        <v>2344</v>
      </c>
      <c r="AB794" s="1" t="s">
        <v>90</v>
      </c>
      <c r="AC794" s="1" t="s">
        <v>91</v>
      </c>
      <c r="AD794" s="1" t="s">
        <v>92</v>
      </c>
      <c r="AE794" s="1" t="s">
        <v>72</v>
      </c>
      <c r="AF794" s="1" t="s">
        <v>72</v>
      </c>
      <c r="AG794" s="1">
        <v>2</v>
      </c>
      <c r="AH794" s="1" t="s">
        <v>4803</v>
      </c>
      <c r="AI794" s="1" t="s">
        <v>72</v>
      </c>
      <c r="AJ794" s="1" t="s">
        <v>72</v>
      </c>
      <c r="AK794" s="1" t="s">
        <v>72</v>
      </c>
      <c r="AL794" s="1" t="s">
        <v>72</v>
      </c>
      <c r="AM794" s="1" t="s">
        <v>72</v>
      </c>
      <c r="AN794" s="3">
        <v>45138</v>
      </c>
      <c r="AO794" s="1" t="s">
        <v>4804</v>
      </c>
      <c r="AP794" s="1" t="s">
        <v>72</v>
      </c>
      <c r="AQ794" s="1" t="s">
        <v>1794</v>
      </c>
      <c r="AR794" s="1">
        <v>15</v>
      </c>
      <c r="AS794" s="1" t="s">
        <v>4437</v>
      </c>
      <c r="AT794" s="1" t="s">
        <v>88</v>
      </c>
      <c r="AU794" s="1" t="s">
        <v>88</v>
      </c>
      <c r="AV794" s="1" t="s">
        <v>88</v>
      </c>
      <c r="AW794" s="1" t="s">
        <v>96</v>
      </c>
      <c r="AX794" s="1" t="s">
        <v>72</v>
      </c>
      <c r="AY794" s="1" t="s">
        <v>4260</v>
      </c>
      <c r="AZ794" s="1" t="s">
        <v>4220</v>
      </c>
      <c r="BA794" s="1">
        <f>43+12</f>
        <v>55</v>
      </c>
      <c r="BB794" s="21" t="s">
        <v>100</v>
      </c>
      <c r="BC794" s="16"/>
    </row>
    <row r="795" spans="1:55" ht="18.600000000000001" customHeight="1">
      <c r="A795" s="1" t="s">
        <v>4805</v>
      </c>
      <c r="B795" s="1">
        <v>230241</v>
      </c>
      <c r="C795" s="1" t="s">
        <v>71</v>
      </c>
      <c r="D795" s="3">
        <v>45138</v>
      </c>
      <c r="E795" s="1" t="s">
        <v>2302</v>
      </c>
      <c r="F795" s="1" t="s">
        <v>4806</v>
      </c>
      <c r="G795" s="1" t="s">
        <v>75</v>
      </c>
      <c r="H795" s="1" t="s">
        <v>3936</v>
      </c>
      <c r="I795" s="1" t="s">
        <v>77</v>
      </c>
      <c r="J795" s="1" t="s">
        <v>78</v>
      </c>
      <c r="K795" s="1" t="s">
        <v>78</v>
      </c>
      <c r="L795" s="1" t="s">
        <v>1898</v>
      </c>
      <c r="M795" s="1" t="s">
        <v>1898</v>
      </c>
      <c r="N795" s="34" t="s">
        <v>72</v>
      </c>
      <c r="O795" s="25" t="s">
        <v>4807</v>
      </c>
      <c r="P795" s="1" t="s">
        <v>83</v>
      </c>
      <c r="Q795" s="1" t="s">
        <v>123</v>
      </c>
      <c r="R795" s="1" t="s">
        <v>9043</v>
      </c>
      <c r="S795" s="1" t="s">
        <v>84</v>
      </c>
      <c r="T795" s="1" t="s">
        <v>72</v>
      </c>
      <c r="U795" s="1" t="s">
        <v>4320</v>
      </c>
      <c r="V795" s="1" t="s">
        <v>141</v>
      </c>
      <c r="W795" s="1" t="s">
        <v>126</v>
      </c>
      <c r="X795" s="1">
        <v>60</v>
      </c>
      <c r="Y795" s="1" t="s">
        <v>88</v>
      </c>
      <c r="Z795" s="1">
        <v>4.5</v>
      </c>
      <c r="AA795" s="1" t="s">
        <v>2344</v>
      </c>
      <c r="AB795" s="1" t="s">
        <v>90</v>
      </c>
      <c r="AC795" s="1" t="s">
        <v>91</v>
      </c>
      <c r="AD795" s="1" t="s">
        <v>92</v>
      </c>
      <c r="AE795" s="1" t="s">
        <v>72</v>
      </c>
      <c r="AF795" s="1" t="s">
        <v>72</v>
      </c>
      <c r="AG795" s="1">
        <v>2</v>
      </c>
      <c r="AH795" s="1" t="s">
        <v>4808</v>
      </c>
      <c r="AI795" s="1" t="s">
        <v>72</v>
      </c>
      <c r="AJ795" s="1" t="s">
        <v>72</v>
      </c>
      <c r="AK795" s="1" t="s">
        <v>72</v>
      </c>
      <c r="AL795" s="1" t="s">
        <v>72</v>
      </c>
      <c r="AM795" s="1" t="s">
        <v>72</v>
      </c>
      <c r="AN795" s="3">
        <v>45138</v>
      </c>
      <c r="AO795" s="1" t="s">
        <v>4809</v>
      </c>
      <c r="AP795" s="1" t="s">
        <v>4809</v>
      </c>
      <c r="AQ795" s="1" t="s">
        <v>1675</v>
      </c>
      <c r="AR795" s="1">
        <v>15</v>
      </c>
      <c r="AS795" s="1" t="s">
        <v>4009</v>
      </c>
      <c r="AT795" s="1" t="s">
        <v>75</v>
      </c>
      <c r="AU795" s="1" t="s">
        <v>75</v>
      </c>
      <c r="AV795" s="1" t="s">
        <v>88</v>
      </c>
      <c r="AW795" s="1" t="s">
        <v>96</v>
      </c>
      <c r="AX795" s="1" t="s">
        <v>72</v>
      </c>
      <c r="AY795" s="1" t="s">
        <v>4260</v>
      </c>
      <c r="AZ795" s="1" t="s">
        <v>4810</v>
      </c>
      <c r="BA795" s="1">
        <v>42</v>
      </c>
      <c r="BB795" s="21" t="s">
        <v>100</v>
      </c>
      <c r="BC795" s="16"/>
    </row>
    <row r="796" spans="1:55" ht="18.600000000000001" customHeight="1">
      <c r="A796" s="1" t="s">
        <v>4811</v>
      </c>
      <c r="B796" s="1">
        <v>230242</v>
      </c>
      <c r="C796" s="1" t="s">
        <v>71</v>
      </c>
      <c r="D796" s="3">
        <v>45138</v>
      </c>
      <c r="E796" s="1" t="s">
        <v>2302</v>
      </c>
      <c r="F796" s="1" t="s">
        <v>4812</v>
      </c>
      <c r="G796" s="1" t="s">
        <v>75</v>
      </c>
      <c r="H796" s="1" t="s">
        <v>4648</v>
      </c>
      <c r="I796" s="1" t="s">
        <v>77</v>
      </c>
      <c r="J796" s="1" t="s">
        <v>78</v>
      </c>
      <c r="K796" s="1" t="s">
        <v>78</v>
      </c>
      <c r="L796" s="1" t="s">
        <v>139</v>
      </c>
      <c r="M796" s="1" t="s">
        <v>1927</v>
      </c>
      <c r="N796" s="34" t="s">
        <v>72</v>
      </c>
      <c r="O796" s="8" t="s">
        <v>1885</v>
      </c>
      <c r="P796" s="1" t="s">
        <v>2307</v>
      </c>
      <c r="Q796" s="1" t="s">
        <v>2307</v>
      </c>
      <c r="R796" s="1" t="s">
        <v>2926</v>
      </c>
      <c r="S796" s="1" t="s">
        <v>291</v>
      </c>
      <c r="T796" s="1" t="s">
        <v>72</v>
      </c>
      <c r="U796" s="1" t="s">
        <v>292</v>
      </c>
      <c r="V796" s="1" t="s">
        <v>3420</v>
      </c>
      <c r="W796" s="1" t="s">
        <v>126</v>
      </c>
      <c r="X796" s="1">
        <v>73</v>
      </c>
      <c r="Y796" s="1" t="s">
        <v>88</v>
      </c>
      <c r="Z796" s="1">
        <v>5.5</v>
      </c>
      <c r="AA796" s="1" t="s">
        <v>414</v>
      </c>
      <c r="AB796" s="1" t="s">
        <v>90</v>
      </c>
      <c r="AC796" s="1" t="s">
        <v>91</v>
      </c>
      <c r="AD796" s="1" t="s">
        <v>216</v>
      </c>
      <c r="AE796" s="1" t="s">
        <v>72</v>
      </c>
      <c r="AF796" s="1" t="s">
        <v>72</v>
      </c>
      <c r="AG796" s="1" t="s">
        <v>3184</v>
      </c>
      <c r="AH796" s="1" t="s">
        <v>4813</v>
      </c>
      <c r="AI796" s="1">
        <v>6</v>
      </c>
      <c r="AJ796" s="1" t="s">
        <v>4814</v>
      </c>
      <c r="AK796" s="1" t="s">
        <v>72</v>
      </c>
      <c r="AL796" s="1" t="s">
        <v>72</v>
      </c>
      <c r="AM796" s="1" t="s">
        <v>72</v>
      </c>
      <c r="AN796" s="3">
        <v>45138</v>
      </c>
      <c r="AO796" s="1" t="s">
        <v>4815</v>
      </c>
      <c r="AP796" s="1" t="s">
        <v>4815</v>
      </c>
      <c r="AQ796" s="1" t="s">
        <v>1794</v>
      </c>
      <c r="AR796" s="1">
        <v>15</v>
      </c>
      <c r="AS796" s="1" t="s">
        <v>4208</v>
      </c>
      <c r="AT796" s="1" t="s">
        <v>75</v>
      </c>
      <c r="AU796" s="1" t="s">
        <v>75</v>
      </c>
      <c r="AV796" s="1" t="s">
        <v>88</v>
      </c>
      <c r="AW796" s="1" t="s">
        <v>96</v>
      </c>
      <c r="AX796" s="1" t="s">
        <v>72</v>
      </c>
      <c r="AY796" s="1" t="s">
        <v>3962</v>
      </c>
      <c r="AZ796" s="1" t="s">
        <v>4722</v>
      </c>
      <c r="BA796" s="1">
        <v>44</v>
      </c>
      <c r="BB796" s="1" t="s">
        <v>160</v>
      </c>
      <c r="BC796" s="1" t="s">
        <v>707</v>
      </c>
    </row>
    <row r="797" spans="1:55" ht="18.600000000000001" customHeight="1">
      <c r="A797" s="1" t="s">
        <v>4816</v>
      </c>
      <c r="B797" s="1">
        <v>230243</v>
      </c>
      <c r="C797" s="1" t="s">
        <v>71</v>
      </c>
      <c r="D797" s="3">
        <v>45138</v>
      </c>
      <c r="E797" s="1" t="s">
        <v>2302</v>
      </c>
      <c r="F797" s="1" t="s">
        <v>4817</v>
      </c>
      <c r="G797" s="1" t="s">
        <v>75</v>
      </c>
      <c r="H797" s="1" t="s">
        <v>3473</v>
      </c>
      <c r="I797" s="1" t="s">
        <v>77</v>
      </c>
      <c r="J797" s="1" t="s">
        <v>78</v>
      </c>
      <c r="K797" s="1" t="s">
        <v>78</v>
      </c>
      <c r="L797" s="1" t="s">
        <v>1898</v>
      </c>
      <c r="M797" s="1" t="s">
        <v>1898</v>
      </c>
      <c r="N797" s="34" t="s">
        <v>72</v>
      </c>
      <c r="O797" s="25" t="s">
        <v>4818</v>
      </c>
      <c r="P797" s="1" t="s">
        <v>2307</v>
      </c>
      <c r="Q797" s="1" t="s">
        <v>2307</v>
      </c>
      <c r="R797" s="1" t="s">
        <v>3474</v>
      </c>
      <c r="S797" s="1" t="s">
        <v>152</v>
      </c>
      <c r="T797" s="1" t="s">
        <v>3507</v>
      </c>
      <c r="U797" s="1" t="s">
        <v>153</v>
      </c>
      <c r="V797" s="1" t="s">
        <v>164</v>
      </c>
      <c r="W797" s="1" t="s">
        <v>126</v>
      </c>
      <c r="X797" s="1">
        <v>55</v>
      </c>
      <c r="Y797" s="1" t="s">
        <v>88</v>
      </c>
      <c r="Z797" s="1">
        <v>5.5</v>
      </c>
      <c r="AA797" s="1" t="s">
        <v>414</v>
      </c>
      <c r="AB797" s="1" t="s">
        <v>105</v>
      </c>
      <c r="AC797" s="1" t="s">
        <v>91</v>
      </c>
      <c r="AD797" s="1" t="s">
        <v>92</v>
      </c>
      <c r="AE797" s="1" t="s">
        <v>72</v>
      </c>
      <c r="AF797" s="1" t="s">
        <v>72</v>
      </c>
      <c r="AG797" s="1" t="s">
        <v>72</v>
      </c>
      <c r="AH797" s="1" t="s">
        <v>72</v>
      </c>
      <c r="AI797" s="1" t="s">
        <v>72</v>
      </c>
      <c r="AJ797" s="1" t="s">
        <v>72</v>
      </c>
      <c r="AK797" s="50" t="s">
        <v>4819</v>
      </c>
      <c r="AL797" s="1" t="s">
        <v>72</v>
      </c>
      <c r="AM797" s="1" t="s">
        <v>72</v>
      </c>
      <c r="AN797" s="3">
        <v>45138</v>
      </c>
      <c r="AO797" s="1" t="s">
        <v>4820</v>
      </c>
      <c r="AP797" s="1" t="s">
        <v>4820</v>
      </c>
      <c r="AQ797" s="1" t="s">
        <v>1794</v>
      </c>
      <c r="AR797" s="1">
        <v>15</v>
      </c>
      <c r="AS797" s="1" t="s">
        <v>2694</v>
      </c>
      <c r="AT797" s="1" t="s">
        <v>75</v>
      </c>
      <c r="AU797" s="1" t="s">
        <v>75</v>
      </c>
      <c r="AV797" s="1" t="s">
        <v>88</v>
      </c>
      <c r="AW797" s="1" t="s">
        <v>96</v>
      </c>
      <c r="AX797" s="1" t="s">
        <v>72</v>
      </c>
      <c r="AY797" s="1" t="s">
        <v>3985</v>
      </c>
      <c r="AZ797" s="1" t="s">
        <v>4679</v>
      </c>
      <c r="BA797" s="1">
        <v>25</v>
      </c>
      <c r="BB797" s="21" t="s">
        <v>100</v>
      </c>
      <c r="BC797" s="16"/>
    </row>
    <row r="798" spans="1:55" ht="18.600000000000001" customHeight="1">
      <c r="A798" s="1" t="s">
        <v>4821</v>
      </c>
      <c r="B798" s="1">
        <v>230244</v>
      </c>
      <c r="C798" s="1" t="s">
        <v>71</v>
      </c>
      <c r="D798" s="3">
        <v>45138</v>
      </c>
      <c r="E798" s="1" t="s">
        <v>2302</v>
      </c>
      <c r="F798" s="1" t="s">
        <v>4822</v>
      </c>
      <c r="G798" s="1" t="s">
        <v>75</v>
      </c>
      <c r="H798" s="1" t="s">
        <v>3947</v>
      </c>
      <c r="I798" s="1" t="s">
        <v>77</v>
      </c>
      <c r="J798" s="1" t="s">
        <v>78</v>
      </c>
      <c r="K798" s="1" t="s">
        <v>78</v>
      </c>
      <c r="L798" s="1" t="s">
        <v>139</v>
      </c>
      <c r="M798" s="1" t="s">
        <v>1898</v>
      </c>
      <c r="N798" s="34" t="s">
        <v>72</v>
      </c>
      <c r="O798" s="25" t="s">
        <v>4823</v>
      </c>
      <c r="P798" s="1" t="s">
        <v>2307</v>
      </c>
      <c r="Q798" s="1" t="s">
        <v>2307</v>
      </c>
      <c r="R798" s="1" t="s">
        <v>2363</v>
      </c>
      <c r="S798" s="1" t="s">
        <v>84</v>
      </c>
      <c r="T798" s="1" t="s">
        <v>72</v>
      </c>
      <c r="U798" s="1" t="s">
        <v>4320</v>
      </c>
      <c r="V798" s="1" t="s">
        <v>181</v>
      </c>
      <c r="W798" s="1" t="s">
        <v>87</v>
      </c>
      <c r="X798" s="1">
        <v>61</v>
      </c>
      <c r="Y798" s="1" t="s">
        <v>88</v>
      </c>
      <c r="Z798" s="1">
        <v>5.5</v>
      </c>
      <c r="AA798" s="1" t="s">
        <v>414</v>
      </c>
      <c r="AB798" s="1" t="s">
        <v>90</v>
      </c>
      <c r="AC798" s="1" t="s">
        <v>91</v>
      </c>
      <c r="AD798" s="1" t="s">
        <v>92</v>
      </c>
      <c r="AE798" s="1" t="s">
        <v>72</v>
      </c>
      <c r="AF798" s="1" t="s">
        <v>217</v>
      </c>
      <c r="AG798" s="1">
        <v>2</v>
      </c>
      <c r="AH798" s="1" t="s">
        <v>3303</v>
      </c>
      <c r="AI798" s="1" t="s">
        <v>72</v>
      </c>
      <c r="AJ798" s="1" t="s">
        <v>72</v>
      </c>
      <c r="AK798" s="1" t="s">
        <v>220</v>
      </c>
      <c r="AL798" s="1" t="s">
        <v>72</v>
      </c>
      <c r="AM798" s="1" t="s">
        <v>72</v>
      </c>
      <c r="AN798" s="3">
        <v>45138</v>
      </c>
      <c r="AO798" s="1" t="s">
        <v>4824</v>
      </c>
      <c r="AP798" s="1" t="s">
        <v>4824</v>
      </c>
      <c r="AQ798" s="1" t="s">
        <v>1794</v>
      </c>
      <c r="AR798" s="1">
        <v>15</v>
      </c>
      <c r="AS798" s="1" t="s">
        <v>3205</v>
      </c>
      <c r="AT798" s="1" t="s">
        <v>75</v>
      </c>
      <c r="AU798" s="1" t="s">
        <v>75</v>
      </c>
      <c r="AV798" s="1" t="s">
        <v>88</v>
      </c>
      <c r="AW798" s="1" t="s">
        <v>96</v>
      </c>
      <c r="AX798" s="1" t="s">
        <v>72</v>
      </c>
      <c r="AY798" s="1" t="s">
        <v>4260</v>
      </c>
      <c r="AZ798" s="1" t="s">
        <v>4770</v>
      </c>
      <c r="BA798" s="1">
        <v>44</v>
      </c>
      <c r="BB798" s="21" t="s">
        <v>100</v>
      </c>
      <c r="BC798" s="16"/>
    </row>
    <row r="799" spans="1:55" ht="18.600000000000001" customHeight="1">
      <c r="A799" s="1" t="s">
        <v>4825</v>
      </c>
      <c r="B799" s="1">
        <v>230245</v>
      </c>
      <c r="C799" s="1" t="s">
        <v>71</v>
      </c>
      <c r="D799" s="3">
        <v>45139</v>
      </c>
      <c r="E799" s="1" t="s">
        <v>2302</v>
      </c>
      <c r="F799" s="1" t="s">
        <v>4826</v>
      </c>
      <c r="G799" s="1" t="s">
        <v>75</v>
      </c>
      <c r="H799" s="1" t="s">
        <v>3936</v>
      </c>
      <c r="I799" s="1" t="s">
        <v>77</v>
      </c>
      <c r="J799" s="1" t="s">
        <v>78</v>
      </c>
      <c r="K799" s="1" t="s">
        <v>78</v>
      </c>
      <c r="L799" s="1" t="s">
        <v>1898</v>
      </c>
      <c r="M799" s="1" t="s">
        <v>1898</v>
      </c>
      <c r="N799" s="34" t="s">
        <v>72</v>
      </c>
      <c r="O799" s="25" t="s">
        <v>3178</v>
      </c>
      <c r="P799" s="1" t="s">
        <v>83</v>
      </c>
      <c r="Q799" s="1" t="s">
        <v>123</v>
      </c>
      <c r="R799" s="1" t="s">
        <v>9043</v>
      </c>
      <c r="S799" s="1" t="s">
        <v>84</v>
      </c>
      <c r="T799" s="1" t="s">
        <v>72</v>
      </c>
      <c r="U799" s="1" t="s">
        <v>104</v>
      </c>
      <c r="V799" s="1" t="s">
        <v>4827</v>
      </c>
      <c r="W799" s="1" t="s">
        <v>87</v>
      </c>
      <c r="X799" s="1">
        <v>42</v>
      </c>
      <c r="Y799" s="1" t="s">
        <v>88</v>
      </c>
      <c r="Z799" s="1">
        <v>5.4</v>
      </c>
      <c r="AA799" s="1" t="s">
        <v>2344</v>
      </c>
      <c r="AB799" s="1" t="s">
        <v>90</v>
      </c>
      <c r="AC799" s="1" t="s">
        <v>91</v>
      </c>
      <c r="AD799" s="1" t="s">
        <v>92</v>
      </c>
      <c r="AE799" s="1" t="s">
        <v>72</v>
      </c>
      <c r="AF799" s="1" t="s">
        <v>72</v>
      </c>
      <c r="AG799" s="1">
        <v>2</v>
      </c>
      <c r="AH799" s="1" t="s">
        <v>230</v>
      </c>
      <c r="AI799" s="1" t="s">
        <v>72</v>
      </c>
      <c r="AJ799" s="1" t="s">
        <v>72</v>
      </c>
      <c r="AK799" s="1" t="s">
        <v>72</v>
      </c>
      <c r="AL799" s="1" t="s">
        <v>72</v>
      </c>
      <c r="AM799" s="1" t="s">
        <v>72</v>
      </c>
      <c r="AN799" s="3">
        <v>45139</v>
      </c>
      <c r="AO799" s="1" t="s">
        <v>2204</v>
      </c>
      <c r="AP799" s="1" t="s">
        <v>2204</v>
      </c>
      <c r="AQ799" s="1" t="s">
        <v>1675</v>
      </c>
      <c r="AR799" s="1">
        <v>14</v>
      </c>
      <c r="AS799" s="1" t="s">
        <v>4009</v>
      </c>
      <c r="AT799" s="1" t="s">
        <v>75</v>
      </c>
      <c r="AU799" s="1" t="s">
        <v>75</v>
      </c>
      <c r="AV799" s="1" t="s">
        <v>88</v>
      </c>
      <c r="AW799" s="1" t="s">
        <v>96</v>
      </c>
      <c r="AX799" s="1" t="s">
        <v>72</v>
      </c>
      <c r="AY799" s="1" t="s">
        <v>4260</v>
      </c>
      <c r="AZ799" s="1" t="s">
        <v>4220</v>
      </c>
      <c r="BA799" s="1">
        <v>42</v>
      </c>
      <c r="BB799" s="21" t="s">
        <v>100</v>
      </c>
      <c r="BC799" s="16"/>
    </row>
    <row r="800" spans="1:55" ht="18.600000000000001" customHeight="1">
      <c r="A800" s="1" t="s">
        <v>4840</v>
      </c>
      <c r="B800" s="1">
        <v>230249</v>
      </c>
      <c r="C800" s="1" t="s">
        <v>71</v>
      </c>
      <c r="D800" s="3">
        <v>45139</v>
      </c>
      <c r="E800" s="1" t="s">
        <v>1896</v>
      </c>
      <c r="F800" s="21" t="s">
        <v>4841</v>
      </c>
      <c r="G800" s="1" t="s">
        <v>75</v>
      </c>
      <c r="H800" s="1" t="s">
        <v>3936</v>
      </c>
      <c r="I800" s="1" t="s">
        <v>77</v>
      </c>
      <c r="J800" s="1" t="s">
        <v>78</v>
      </c>
      <c r="K800" s="1" t="s">
        <v>78</v>
      </c>
      <c r="L800" s="1" t="s">
        <v>1898</v>
      </c>
      <c r="M800" s="1" t="s">
        <v>1898</v>
      </c>
      <c r="N800" s="34" t="s">
        <v>72</v>
      </c>
      <c r="O800" s="25" t="s">
        <v>1976</v>
      </c>
      <c r="P800" s="1" t="s">
        <v>778</v>
      </c>
      <c r="Q800" s="1" t="s">
        <v>779</v>
      </c>
      <c r="R800" s="1" t="s">
        <v>9036</v>
      </c>
      <c r="S800" s="1" t="s">
        <v>84</v>
      </c>
      <c r="T800" s="1" t="s">
        <v>72</v>
      </c>
      <c r="U800" s="1" t="s">
        <v>140</v>
      </c>
      <c r="V800" s="1" t="s">
        <v>181</v>
      </c>
      <c r="W800" s="1" t="s">
        <v>126</v>
      </c>
      <c r="X800" s="1">
        <v>40</v>
      </c>
      <c r="Y800" s="1" t="s">
        <v>88</v>
      </c>
      <c r="Z800" s="1">
        <v>5.0999999999999996</v>
      </c>
      <c r="AA800" s="1" t="s">
        <v>299</v>
      </c>
      <c r="AB800" s="1" t="s">
        <v>90</v>
      </c>
      <c r="AC800" s="1" t="s">
        <v>91</v>
      </c>
      <c r="AD800" s="1" t="s">
        <v>92</v>
      </c>
      <c r="AE800" s="1" t="s">
        <v>72</v>
      </c>
      <c r="AF800" s="1" t="s">
        <v>254</v>
      </c>
      <c r="AG800" s="1" t="s">
        <v>72</v>
      </c>
      <c r="AH800" s="65" t="s">
        <v>4842</v>
      </c>
      <c r="AI800" s="1" t="s">
        <v>72</v>
      </c>
      <c r="AJ800" s="1" t="s">
        <v>72</v>
      </c>
      <c r="AK800" s="1" t="s">
        <v>72</v>
      </c>
      <c r="AL800" s="1" t="s">
        <v>72</v>
      </c>
      <c r="AM800" s="1" t="s">
        <v>72</v>
      </c>
      <c r="AN800" s="3">
        <v>45140</v>
      </c>
      <c r="AO800" s="1" t="s">
        <v>3787</v>
      </c>
      <c r="AP800" s="1" t="s">
        <v>3787</v>
      </c>
      <c r="AQ800" s="1" t="s">
        <v>1675</v>
      </c>
      <c r="AR800" s="1">
        <v>14</v>
      </c>
      <c r="AS800" s="1" t="s">
        <v>4443</v>
      </c>
      <c r="AT800" s="1" t="s">
        <v>75</v>
      </c>
      <c r="AU800" s="1" t="s">
        <v>75</v>
      </c>
      <c r="AV800" s="1" t="s">
        <v>88</v>
      </c>
      <c r="AW800" s="1" t="s">
        <v>96</v>
      </c>
      <c r="AX800" s="1" t="s">
        <v>72</v>
      </c>
      <c r="AY800" s="1" t="s">
        <v>4260</v>
      </c>
      <c r="AZ800" s="1" t="s">
        <v>4220</v>
      </c>
      <c r="BA800" s="1">
        <f>35+16</f>
        <v>51</v>
      </c>
      <c r="BB800" s="21" t="s">
        <v>100</v>
      </c>
      <c r="BC800" s="16"/>
    </row>
    <row r="801" spans="1:55" ht="18.600000000000001" customHeight="1">
      <c r="A801" s="1" t="s">
        <v>4829</v>
      </c>
      <c r="B801" s="1">
        <v>230246</v>
      </c>
      <c r="C801" s="1" t="s">
        <v>71</v>
      </c>
      <c r="D801" s="3">
        <v>45139</v>
      </c>
      <c r="E801" s="1" t="s">
        <v>2302</v>
      </c>
      <c r="F801" s="1" t="s">
        <v>4830</v>
      </c>
      <c r="G801" s="1" t="s">
        <v>75</v>
      </c>
      <c r="H801" s="1" t="s">
        <v>3624</v>
      </c>
      <c r="I801" s="1" t="s">
        <v>77</v>
      </c>
      <c r="J801" s="1" t="s">
        <v>78</v>
      </c>
      <c r="K801" s="1" t="s">
        <v>78</v>
      </c>
      <c r="L801" s="1" t="s">
        <v>139</v>
      </c>
      <c r="M801" s="1" t="s">
        <v>1898</v>
      </c>
      <c r="N801" s="34" t="s">
        <v>72</v>
      </c>
      <c r="O801" s="25" t="s">
        <v>4831</v>
      </c>
      <c r="P801" s="1" t="s">
        <v>83</v>
      </c>
      <c r="Q801" s="1" t="s">
        <v>123</v>
      </c>
      <c r="R801" s="1" t="s">
        <v>9043</v>
      </c>
      <c r="S801" s="1" t="s">
        <v>152</v>
      </c>
      <c r="T801" s="1" t="s">
        <v>3803</v>
      </c>
      <c r="U801" s="1" t="s">
        <v>153</v>
      </c>
      <c r="V801" s="1" t="s">
        <v>154</v>
      </c>
      <c r="W801" s="1" t="s">
        <v>126</v>
      </c>
      <c r="X801" s="1">
        <v>35</v>
      </c>
      <c r="Y801" s="1" t="s">
        <v>88</v>
      </c>
      <c r="Z801" s="1">
        <v>5.4</v>
      </c>
      <c r="AA801" s="1" t="s">
        <v>2344</v>
      </c>
      <c r="AB801" s="1" t="s">
        <v>90</v>
      </c>
      <c r="AC801" s="1" t="s">
        <v>91</v>
      </c>
      <c r="AD801" s="1" t="s">
        <v>92</v>
      </c>
      <c r="AE801" s="1" t="s">
        <v>72</v>
      </c>
      <c r="AF801" s="1" t="s">
        <v>72</v>
      </c>
      <c r="AG801" s="1">
        <v>2</v>
      </c>
      <c r="AH801" s="1" t="s">
        <v>230</v>
      </c>
      <c r="AI801" s="1" t="s">
        <v>72</v>
      </c>
      <c r="AJ801" s="1" t="s">
        <v>72</v>
      </c>
      <c r="AK801" s="1" t="s">
        <v>72</v>
      </c>
      <c r="AL801" s="1" t="s">
        <v>72</v>
      </c>
      <c r="AM801" s="1" t="s">
        <v>72</v>
      </c>
      <c r="AN801" s="3">
        <v>45139</v>
      </c>
      <c r="AO801" s="1" t="s">
        <v>4832</v>
      </c>
      <c r="AP801" s="1" t="s">
        <v>4832</v>
      </c>
      <c r="AQ801" s="1" t="s">
        <v>1794</v>
      </c>
      <c r="AR801" s="1">
        <v>14</v>
      </c>
      <c r="AS801" s="1" t="s">
        <v>4437</v>
      </c>
      <c r="AT801" s="1" t="s">
        <v>75</v>
      </c>
      <c r="AU801" s="1" t="s">
        <v>75</v>
      </c>
      <c r="AV801" s="1" t="s">
        <v>88</v>
      </c>
      <c r="AW801" s="1" t="s">
        <v>96</v>
      </c>
      <c r="AX801" s="1" t="s">
        <v>72</v>
      </c>
      <c r="AY801" s="1" t="s">
        <v>1768</v>
      </c>
      <c r="AZ801" s="1" t="s">
        <v>4792</v>
      </c>
      <c r="BA801" s="1">
        <v>56</v>
      </c>
      <c r="BB801" s="21" t="s">
        <v>100</v>
      </c>
      <c r="BC801" s="16"/>
    </row>
    <row r="802" spans="1:55" ht="18.600000000000001" customHeight="1">
      <c r="A802" s="1" t="s">
        <v>4833</v>
      </c>
      <c r="B802" s="1">
        <v>230247</v>
      </c>
      <c r="C802" s="1" t="s">
        <v>71</v>
      </c>
      <c r="D802" s="3">
        <v>45139</v>
      </c>
      <c r="E802" s="1" t="s">
        <v>2302</v>
      </c>
      <c r="F802" s="1" t="s">
        <v>4834</v>
      </c>
      <c r="G802" s="1" t="s">
        <v>75</v>
      </c>
      <c r="H802" s="1" t="s">
        <v>3947</v>
      </c>
      <c r="I802" s="1" t="s">
        <v>77</v>
      </c>
      <c r="J802" s="1" t="s">
        <v>78</v>
      </c>
      <c r="K802" s="1" t="s">
        <v>78</v>
      </c>
      <c r="L802" s="1" t="s">
        <v>1898</v>
      </c>
      <c r="M802" s="1" t="s">
        <v>1898</v>
      </c>
      <c r="N802" s="34" t="s">
        <v>72</v>
      </c>
      <c r="O802" s="25" t="s">
        <v>4701</v>
      </c>
      <c r="P802" s="1" t="s">
        <v>2307</v>
      </c>
      <c r="Q802" s="1" t="s">
        <v>2307</v>
      </c>
      <c r="R802" s="1" t="s">
        <v>2363</v>
      </c>
      <c r="S802" s="1" t="s">
        <v>84</v>
      </c>
      <c r="T802" s="1" t="s">
        <v>72</v>
      </c>
      <c r="U802" s="1" t="s">
        <v>4320</v>
      </c>
      <c r="V802" s="1" t="s">
        <v>141</v>
      </c>
      <c r="W802" s="1" t="s">
        <v>126</v>
      </c>
      <c r="X802" s="1">
        <v>53</v>
      </c>
      <c r="Y802" s="1" t="s">
        <v>88</v>
      </c>
      <c r="Z802" s="1">
        <v>3.8</v>
      </c>
      <c r="AA802" s="1" t="s">
        <v>2344</v>
      </c>
      <c r="AB802" s="1" t="s">
        <v>90</v>
      </c>
      <c r="AC802" s="1" t="s">
        <v>91</v>
      </c>
      <c r="AD802" s="1" t="s">
        <v>92</v>
      </c>
      <c r="AE802" s="1" t="s">
        <v>72</v>
      </c>
      <c r="AF802" s="1" t="s">
        <v>217</v>
      </c>
      <c r="AG802" s="1">
        <v>2</v>
      </c>
      <c r="AH802" s="28" t="s">
        <v>3175</v>
      </c>
      <c r="AI802" s="1" t="s">
        <v>72</v>
      </c>
      <c r="AJ802" s="1" t="s">
        <v>72</v>
      </c>
      <c r="AK802" s="1" t="s">
        <v>220</v>
      </c>
      <c r="AL802" s="1" t="s">
        <v>72</v>
      </c>
      <c r="AM802" s="1" t="s">
        <v>72</v>
      </c>
      <c r="AN802" s="3">
        <v>45139</v>
      </c>
      <c r="AO802" s="1" t="s">
        <v>4835</v>
      </c>
      <c r="AP802" s="1" t="s">
        <v>4835</v>
      </c>
      <c r="AQ802" s="1" t="s">
        <v>1794</v>
      </c>
      <c r="AR802" s="1">
        <v>14</v>
      </c>
      <c r="AS802" s="1" t="s">
        <v>72</v>
      </c>
      <c r="AT802" s="1" t="s">
        <v>75</v>
      </c>
      <c r="AU802" s="1" t="s">
        <v>75</v>
      </c>
      <c r="AV802" s="1" t="s">
        <v>88</v>
      </c>
      <c r="AW802" s="1" t="s">
        <v>96</v>
      </c>
      <c r="AX802" s="1" t="s">
        <v>72</v>
      </c>
      <c r="AY802" s="1" t="s">
        <v>4260</v>
      </c>
      <c r="AZ802" s="1" t="s">
        <v>4770</v>
      </c>
      <c r="BA802" s="1">
        <v>51</v>
      </c>
      <c r="BB802" s="21" t="s">
        <v>100</v>
      </c>
      <c r="BC802" s="16"/>
    </row>
    <row r="803" spans="1:55" ht="18.600000000000001" customHeight="1">
      <c r="A803" s="1" t="s">
        <v>4836</v>
      </c>
      <c r="B803" s="1">
        <v>230248</v>
      </c>
      <c r="C803" s="1" t="s">
        <v>71</v>
      </c>
      <c r="D803" s="3">
        <v>45139</v>
      </c>
      <c r="E803" s="1" t="s">
        <v>2302</v>
      </c>
      <c r="F803" s="21" t="s">
        <v>4837</v>
      </c>
      <c r="G803" s="1" t="s">
        <v>75</v>
      </c>
      <c r="H803" s="1" t="s">
        <v>3947</v>
      </c>
      <c r="I803" s="1" t="s">
        <v>77</v>
      </c>
      <c r="J803" s="1" t="s">
        <v>78</v>
      </c>
      <c r="K803" s="1" t="s">
        <v>78</v>
      </c>
      <c r="L803" s="1" t="s">
        <v>1898</v>
      </c>
      <c r="M803" s="1" t="s">
        <v>1898</v>
      </c>
      <c r="N803" s="34" t="s">
        <v>72</v>
      </c>
      <c r="O803" s="25" t="s">
        <v>4802</v>
      </c>
      <c r="P803" s="1" t="s">
        <v>813</v>
      </c>
      <c r="Q803" s="1" t="s">
        <v>813</v>
      </c>
      <c r="R803" s="1" t="s">
        <v>9057</v>
      </c>
      <c r="S803" s="1" t="s">
        <v>84</v>
      </c>
      <c r="T803" s="1" t="s">
        <v>72</v>
      </c>
      <c r="U803" s="1" t="s">
        <v>4320</v>
      </c>
      <c r="V803" s="1" t="s">
        <v>181</v>
      </c>
      <c r="W803" s="1" t="s">
        <v>126</v>
      </c>
      <c r="X803" s="1">
        <v>74</v>
      </c>
      <c r="Y803" s="1" t="s">
        <v>88</v>
      </c>
      <c r="Z803" s="1">
        <v>5.0999999999999996</v>
      </c>
      <c r="AA803" s="1" t="s">
        <v>414</v>
      </c>
      <c r="AB803" s="1" t="s">
        <v>90</v>
      </c>
      <c r="AC803" s="1" t="s">
        <v>91</v>
      </c>
      <c r="AD803" s="1" t="s">
        <v>92</v>
      </c>
      <c r="AE803" s="1" t="s">
        <v>72</v>
      </c>
      <c r="AF803" s="1" t="s">
        <v>254</v>
      </c>
      <c r="AG803" s="1">
        <v>1</v>
      </c>
      <c r="AH803" s="1" t="s">
        <v>1322</v>
      </c>
      <c r="AI803" s="1" t="s">
        <v>72</v>
      </c>
      <c r="AJ803" s="1" t="s">
        <v>72</v>
      </c>
      <c r="AK803" s="1" t="s">
        <v>72</v>
      </c>
      <c r="AL803" s="1" t="s">
        <v>72</v>
      </c>
      <c r="AM803" s="1" t="s">
        <v>72</v>
      </c>
      <c r="AN803" s="3">
        <v>45139</v>
      </c>
      <c r="AO803" s="1" t="s">
        <v>4838</v>
      </c>
      <c r="AP803" s="1" t="s">
        <v>4838</v>
      </c>
      <c r="AQ803" s="1" t="s">
        <v>1675</v>
      </c>
      <c r="AR803" s="1">
        <v>14</v>
      </c>
      <c r="AS803" s="1" t="s">
        <v>2694</v>
      </c>
      <c r="AT803" s="1" t="s">
        <v>75</v>
      </c>
      <c r="AU803" s="1" t="s">
        <v>75</v>
      </c>
      <c r="AV803" s="1" t="s">
        <v>88</v>
      </c>
      <c r="AW803" s="1" t="s">
        <v>96</v>
      </c>
      <c r="AX803" s="1" t="s">
        <v>72</v>
      </c>
      <c r="AY803" s="1" t="s">
        <v>3962</v>
      </c>
      <c r="AZ803" s="1" t="s">
        <v>4839</v>
      </c>
      <c r="BA803" s="1">
        <v>42</v>
      </c>
      <c r="BB803" s="21" t="s">
        <v>100</v>
      </c>
      <c r="BC803" s="16"/>
    </row>
    <row r="804" spans="1:55" ht="18.600000000000001" customHeight="1">
      <c r="A804" s="1" t="s">
        <v>4850</v>
      </c>
      <c r="B804" s="1">
        <v>230251</v>
      </c>
      <c r="C804" s="1" t="s">
        <v>71</v>
      </c>
      <c r="D804" s="3">
        <v>45140</v>
      </c>
      <c r="E804" s="1" t="s">
        <v>1896</v>
      </c>
      <c r="F804" s="1" t="s">
        <v>4851</v>
      </c>
      <c r="G804" s="1" t="s">
        <v>75</v>
      </c>
      <c r="H804" s="1" t="s">
        <v>3947</v>
      </c>
      <c r="I804" s="1" t="s">
        <v>77</v>
      </c>
      <c r="J804" s="1" t="s">
        <v>78</v>
      </c>
      <c r="K804" s="1" t="s">
        <v>78</v>
      </c>
      <c r="L804" s="1" t="s">
        <v>1898</v>
      </c>
      <c r="M804" s="1" t="s">
        <v>1898</v>
      </c>
      <c r="N804" s="34" t="s">
        <v>72</v>
      </c>
      <c r="O804" s="25" t="s">
        <v>1911</v>
      </c>
      <c r="P804" s="1" t="s">
        <v>813</v>
      </c>
      <c r="Q804" s="1" t="s">
        <v>813</v>
      </c>
      <c r="R804" s="1" t="s">
        <v>9057</v>
      </c>
      <c r="S804" s="1" t="s">
        <v>84</v>
      </c>
      <c r="T804" s="1" t="s">
        <v>72</v>
      </c>
      <c r="U804" s="1" t="s">
        <v>944</v>
      </c>
      <c r="V804" s="1" t="s">
        <v>944</v>
      </c>
      <c r="W804" s="1" t="s">
        <v>87</v>
      </c>
      <c r="X804" s="1">
        <v>39</v>
      </c>
      <c r="Y804" s="1" t="s">
        <v>88</v>
      </c>
      <c r="Z804" s="1">
        <v>4.9000000000000004</v>
      </c>
      <c r="AA804" s="1" t="s">
        <v>299</v>
      </c>
      <c r="AB804" s="1" t="s">
        <v>90</v>
      </c>
      <c r="AC804" s="1" t="s">
        <v>91</v>
      </c>
      <c r="AD804" s="1" t="s">
        <v>92</v>
      </c>
      <c r="AE804" s="1" t="s">
        <v>72</v>
      </c>
      <c r="AF804" s="1" t="s">
        <v>217</v>
      </c>
      <c r="AG804" s="1">
        <v>2</v>
      </c>
      <c r="AH804" s="1" t="s">
        <v>1218</v>
      </c>
      <c r="AI804" s="1" t="s">
        <v>72</v>
      </c>
      <c r="AJ804" s="1" t="s">
        <v>72</v>
      </c>
      <c r="AK804" s="1" t="s">
        <v>72</v>
      </c>
      <c r="AL804" s="1" t="s">
        <v>72</v>
      </c>
      <c r="AM804" s="1" t="s">
        <v>72</v>
      </c>
      <c r="AN804" s="3">
        <v>45140</v>
      </c>
      <c r="AO804" s="1" t="s">
        <v>4852</v>
      </c>
      <c r="AP804" s="1" t="s">
        <v>4852</v>
      </c>
      <c r="AQ804" s="1" t="s">
        <v>1675</v>
      </c>
      <c r="AR804" s="1">
        <v>14</v>
      </c>
      <c r="AS804" s="1" t="s">
        <v>4208</v>
      </c>
      <c r="AT804" s="1" t="s">
        <v>75</v>
      </c>
      <c r="AU804" s="1" t="s">
        <v>75</v>
      </c>
      <c r="AV804" s="1" t="s">
        <v>88</v>
      </c>
      <c r="AW804" s="1" t="s">
        <v>96</v>
      </c>
      <c r="AX804" s="1" t="s">
        <v>72</v>
      </c>
      <c r="AY804" s="1" t="s">
        <v>3962</v>
      </c>
      <c r="AZ804" s="1" t="s">
        <v>4839</v>
      </c>
      <c r="BA804" s="1">
        <v>43</v>
      </c>
      <c r="BB804" s="21" t="s">
        <v>100</v>
      </c>
      <c r="BC804" s="16"/>
    </row>
    <row r="805" spans="1:55" ht="18.600000000000001" customHeight="1">
      <c r="A805" s="1" t="s">
        <v>4844</v>
      </c>
      <c r="B805" s="1">
        <v>230250</v>
      </c>
      <c r="C805" s="1" t="s">
        <v>71</v>
      </c>
      <c r="D805" s="3">
        <v>45140</v>
      </c>
      <c r="E805" s="1" t="s">
        <v>2302</v>
      </c>
      <c r="F805" s="1" t="s">
        <v>4845</v>
      </c>
      <c r="G805" s="1" t="s">
        <v>75</v>
      </c>
      <c r="H805" s="1" t="s">
        <v>4648</v>
      </c>
      <c r="I805" s="1" t="s">
        <v>77</v>
      </c>
      <c r="J805" s="1" t="s">
        <v>78</v>
      </c>
      <c r="K805" s="1" t="s">
        <v>78</v>
      </c>
      <c r="L805" s="1" t="s">
        <v>1898</v>
      </c>
      <c r="M805" s="1" t="s">
        <v>1898</v>
      </c>
      <c r="N805" s="34" t="s">
        <v>72</v>
      </c>
      <c r="O805" s="25" t="s">
        <v>1958</v>
      </c>
      <c r="P805" s="1" t="s">
        <v>2307</v>
      </c>
      <c r="Q805" s="1" t="s">
        <v>2307</v>
      </c>
      <c r="R805" s="1" t="s">
        <v>2926</v>
      </c>
      <c r="S805" s="1" t="s">
        <v>291</v>
      </c>
      <c r="T805" s="1" t="s">
        <v>72</v>
      </c>
      <c r="U805" s="1" t="s">
        <v>292</v>
      </c>
      <c r="V805" s="1" t="s">
        <v>3420</v>
      </c>
      <c r="W805" s="1" t="s">
        <v>126</v>
      </c>
      <c r="X805" s="1">
        <v>46</v>
      </c>
      <c r="Y805" s="1" t="s">
        <v>88</v>
      </c>
      <c r="Z805" s="1">
        <v>4.5999999999999996</v>
      </c>
      <c r="AA805" s="1" t="s">
        <v>414</v>
      </c>
      <c r="AB805" s="1" t="s">
        <v>90</v>
      </c>
      <c r="AC805" s="1" t="s">
        <v>91</v>
      </c>
      <c r="AD805" s="1" t="s">
        <v>92</v>
      </c>
      <c r="AE805" s="1" t="s">
        <v>72</v>
      </c>
      <c r="AF805" s="1" t="s">
        <v>229</v>
      </c>
      <c r="AG805" s="51" t="s">
        <v>4846</v>
      </c>
      <c r="AH805" s="51" t="s">
        <v>2635</v>
      </c>
      <c r="AI805" s="1" t="s">
        <v>72</v>
      </c>
      <c r="AJ805" s="1" t="s">
        <v>72</v>
      </c>
      <c r="AK805" s="51" t="s">
        <v>4847</v>
      </c>
      <c r="AL805" s="1" t="s">
        <v>72</v>
      </c>
      <c r="AM805" s="1" t="s">
        <v>72</v>
      </c>
      <c r="AN805" s="3">
        <v>45140</v>
      </c>
      <c r="AO805" s="1" t="s">
        <v>4848</v>
      </c>
      <c r="AP805" s="1" t="s">
        <v>4848</v>
      </c>
      <c r="AQ805" s="1" t="s">
        <v>1794</v>
      </c>
      <c r="AR805" s="1">
        <v>14</v>
      </c>
      <c r="AS805" s="1" t="s">
        <v>2694</v>
      </c>
      <c r="AT805" s="1" t="s">
        <v>75</v>
      </c>
      <c r="AU805" s="1" t="s">
        <v>75</v>
      </c>
      <c r="AV805" s="1" t="s">
        <v>88</v>
      </c>
      <c r="AW805" s="1" t="s">
        <v>96</v>
      </c>
      <c r="AX805" s="1" t="s">
        <v>72</v>
      </c>
      <c r="AY805" s="1" t="s">
        <v>3962</v>
      </c>
      <c r="AZ805" s="1" t="s">
        <v>4849</v>
      </c>
      <c r="BA805" s="1">
        <v>28</v>
      </c>
      <c r="BB805" s="21" t="s">
        <v>100</v>
      </c>
      <c r="BC805" s="16"/>
    </row>
    <row r="806" spans="1:55" ht="18.600000000000001" customHeight="1">
      <c r="A806" s="1" t="s">
        <v>4854</v>
      </c>
      <c r="B806" s="1">
        <v>230252</v>
      </c>
      <c r="C806" s="1" t="s">
        <v>71</v>
      </c>
      <c r="D806" s="3">
        <v>45141</v>
      </c>
      <c r="E806" s="1" t="s">
        <v>2302</v>
      </c>
      <c r="F806" s="1" t="s">
        <v>4855</v>
      </c>
      <c r="G806" s="1" t="s">
        <v>75</v>
      </c>
      <c r="H806" s="1" t="s">
        <v>4111</v>
      </c>
      <c r="I806" s="1" t="s">
        <v>77</v>
      </c>
      <c r="J806" s="1" t="s">
        <v>78</v>
      </c>
      <c r="K806" s="1" t="s">
        <v>78</v>
      </c>
      <c r="L806" s="1" t="s">
        <v>139</v>
      </c>
      <c r="M806" s="1" t="s">
        <v>1898</v>
      </c>
      <c r="N806" s="34" t="s">
        <v>72</v>
      </c>
      <c r="O806" s="25" t="s">
        <v>4107</v>
      </c>
      <c r="P806" s="1" t="s">
        <v>2307</v>
      </c>
      <c r="Q806" s="1" t="s">
        <v>2307</v>
      </c>
      <c r="R806" s="1" t="s">
        <v>2363</v>
      </c>
      <c r="S806" s="1" t="s">
        <v>84</v>
      </c>
      <c r="T806" s="1" t="s">
        <v>72</v>
      </c>
      <c r="U806" s="1" t="s">
        <v>656</v>
      </c>
      <c r="V806" s="1" t="s">
        <v>656</v>
      </c>
      <c r="W806" s="1" t="s">
        <v>126</v>
      </c>
      <c r="X806" s="1">
        <v>70</v>
      </c>
      <c r="Y806" s="1" t="s">
        <v>88</v>
      </c>
      <c r="Z806" s="1">
        <v>4.5</v>
      </c>
      <c r="AA806" s="1" t="s">
        <v>2344</v>
      </c>
      <c r="AB806" s="1" t="s">
        <v>105</v>
      </c>
      <c r="AC806" s="1" t="s">
        <v>91</v>
      </c>
      <c r="AD806" s="1" t="s">
        <v>92</v>
      </c>
      <c r="AE806" s="1" t="s">
        <v>72</v>
      </c>
      <c r="AF806" s="1" t="s">
        <v>72</v>
      </c>
      <c r="AG806" s="1" t="s">
        <v>72</v>
      </c>
      <c r="AH806" s="1" t="s">
        <v>72</v>
      </c>
      <c r="AI806" s="1" t="s">
        <v>72</v>
      </c>
      <c r="AJ806" s="1" t="s">
        <v>72</v>
      </c>
      <c r="AK806" s="27" t="s">
        <v>4856</v>
      </c>
      <c r="AL806" s="1" t="s">
        <v>72</v>
      </c>
      <c r="AM806" s="1" t="s">
        <v>72</v>
      </c>
      <c r="AN806" s="3">
        <v>45141</v>
      </c>
      <c r="AO806" s="1" t="s">
        <v>4857</v>
      </c>
      <c r="AP806" s="1" t="s">
        <v>4857</v>
      </c>
      <c r="AQ806" s="1" t="s">
        <v>1794</v>
      </c>
      <c r="AR806" s="1">
        <v>14</v>
      </c>
      <c r="AS806" s="1" t="s">
        <v>2694</v>
      </c>
      <c r="AT806" s="1" t="s">
        <v>75</v>
      </c>
      <c r="AU806" s="1" t="s">
        <v>75</v>
      </c>
      <c r="AV806" s="1" t="s">
        <v>88</v>
      </c>
      <c r="AW806" s="1" t="s">
        <v>96</v>
      </c>
      <c r="AX806" s="1" t="s">
        <v>72</v>
      </c>
      <c r="AY806" s="1" t="s">
        <v>3985</v>
      </c>
      <c r="AZ806" s="1" t="s">
        <v>4858</v>
      </c>
      <c r="BA806" s="1">
        <v>24</v>
      </c>
      <c r="BB806" s="21" t="s">
        <v>100</v>
      </c>
      <c r="BC806" s="16"/>
    </row>
    <row r="807" spans="1:55" ht="18.600000000000001" customHeight="1">
      <c r="A807" s="1" t="s">
        <v>4859</v>
      </c>
      <c r="B807" s="1">
        <v>230253</v>
      </c>
      <c r="C807" s="1" t="s">
        <v>71</v>
      </c>
      <c r="D807" s="3">
        <v>45142</v>
      </c>
      <c r="E807" s="1" t="s">
        <v>1896</v>
      </c>
      <c r="F807" s="1" t="s">
        <v>4860</v>
      </c>
      <c r="G807" s="1" t="s">
        <v>75</v>
      </c>
      <c r="H807" s="1" t="s">
        <v>3473</v>
      </c>
      <c r="I807" s="1" t="s">
        <v>77</v>
      </c>
      <c r="J807" s="1" t="s">
        <v>78</v>
      </c>
      <c r="K807" s="1" t="s">
        <v>78</v>
      </c>
      <c r="L807" s="8" t="s">
        <v>1898</v>
      </c>
      <c r="M807" s="8" t="s">
        <v>1927</v>
      </c>
      <c r="N807" s="34" t="s">
        <v>72</v>
      </c>
      <c r="O807" s="8" t="s">
        <v>847</v>
      </c>
      <c r="P807" s="1" t="s">
        <v>813</v>
      </c>
      <c r="Q807" s="1" t="s">
        <v>813</v>
      </c>
      <c r="R807" s="1" t="s">
        <v>9057</v>
      </c>
      <c r="S807" s="1" t="s">
        <v>152</v>
      </c>
      <c r="T807" s="1" t="s">
        <v>72</v>
      </c>
      <c r="U807" s="1" t="s">
        <v>153</v>
      </c>
      <c r="V807" s="1" t="s">
        <v>164</v>
      </c>
      <c r="W807" s="1" t="s">
        <v>126</v>
      </c>
      <c r="X807" s="1">
        <v>55</v>
      </c>
      <c r="Y807" s="1" t="s">
        <v>88</v>
      </c>
      <c r="Z807" s="1">
        <v>4.2</v>
      </c>
      <c r="AA807" s="1" t="s">
        <v>2344</v>
      </c>
      <c r="AB807" s="1" t="s">
        <v>105</v>
      </c>
      <c r="AC807" s="1" t="s">
        <v>91</v>
      </c>
      <c r="AD807" s="1" t="s">
        <v>92</v>
      </c>
      <c r="AE807" s="1" t="s">
        <v>72</v>
      </c>
      <c r="AF807" s="1" t="s">
        <v>72</v>
      </c>
      <c r="AG807" s="1" t="s">
        <v>72</v>
      </c>
      <c r="AH807" s="1" t="s">
        <v>72</v>
      </c>
      <c r="AI807" s="1" t="s">
        <v>72</v>
      </c>
      <c r="AJ807" s="1" t="s">
        <v>72</v>
      </c>
      <c r="AK807" s="1" t="s">
        <v>72</v>
      </c>
      <c r="AL807" s="1" t="s">
        <v>72</v>
      </c>
      <c r="AM807" s="1" t="s">
        <v>72</v>
      </c>
      <c r="AN807" s="3">
        <v>45142</v>
      </c>
      <c r="AO807" s="1" t="s">
        <v>4861</v>
      </c>
      <c r="AP807" s="1" t="s">
        <v>4861</v>
      </c>
      <c r="AQ807" s="1" t="s">
        <v>1794</v>
      </c>
      <c r="AR807" s="1">
        <v>14</v>
      </c>
      <c r="AS807" s="1" t="s">
        <v>2694</v>
      </c>
      <c r="AT807" s="1" t="s">
        <v>75</v>
      </c>
      <c r="AU807" s="1" t="s">
        <v>75</v>
      </c>
      <c r="AV807" s="1" t="s">
        <v>88</v>
      </c>
      <c r="AW807" s="1" t="s">
        <v>96</v>
      </c>
      <c r="AX807" s="1" t="s">
        <v>72</v>
      </c>
      <c r="AY807" s="1" t="s">
        <v>3985</v>
      </c>
      <c r="AZ807" s="38" t="s">
        <v>4862</v>
      </c>
      <c r="BA807" s="1">
        <v>37</v>
      </c>
      <c r="BB807" s="1" t="s">
        <v>160</v>
      </c>
      <c r="BC807" s="1" t="s">
        <v>768</v>
      </c>
    </row>
    <row r="808" spans="1:55" ht="18.600000000000001" customHeight="1">
      <c r="A808" s="1">
        <v>230254</v>
      </c>
      <c r="B808" s="1">
        <v>230254</v>
      </c>
      <c r="C808" s="1" t="s">
        <v>71</v>
      </c>
      <c r="D808" s="3">
        <v>45142</v>
      </c>
      <c r="E808" s="1" t="s">
        <v>1896</v>
      </c>
      <c r="F808" s="21" t="s">
        <v>4863</v>
      </c>
      <c r="G808" s="1" t="s">
        <v>75</v>
      </c>
      <c r="H808" s="1" t="s">
        <v>4299</v>
      </c>
      <c r="I808" s="1" t="s">
        <v>473</v>
      </c>
      <c r="J808" s="1" t="s">
        <v>78</v>
      </c>
      <c r="K808" s="1" t="s">
        <v>78</v>
      </c>
      <c r="L808" s="8" t="s">
        <v>1898</v>
      </c>
      <c r="M808" s="8" t="s">
        <v>1927</v>
      </c>
      <c r="N808" s="34" t="s">
        <v>72</v>
      </c>
      <c r="O808" s="8" t="s">
        <v>160</v>
      </c>
      <c r="P808" s="1" t="s">
        <v>778</v>
      </c>
      <c r="Q808" s="1" t="s">
        <v>779</v>
      </c>
      <c r="R808" s="1" t="s">
        <v>9036</v>
      </c>
      <c r="S808" s="1" t="s">
        <v>152</v>
      </c>
      <c r="T808" s="1" t="s">
        <v>72</v>
      </c>
      <c r="U808" s="1" t="s">
        <v>153</v>
      </c>
      <c r="V808" s="1" t="s">
        <v>154</v>
      </c>
      <c r="W808" s="1" t="s">
        <v>126</v>
      </c>
      <c r="X808" s="1">
        <v>46</v>
      </c>
      <c r="Y808" s="1" t="s">
        <v>88</v>
      </c>
      <c r="Z808" s="1">
        <v>5.2</v>
      </c>
      <c r="AA808" s="1" t="s">
        <v>414</v>
      </c>
      <c r="AB808" s="1" t="s">
        <v>90</v>
      </c>
      <c r="AC808" s="1" t="s">
        <v>91</v>
      </c>
      <c r="AD808" s="1" t="s">
        <v>92</v>
      </c>
      <c r="AE808" s="1" t="s">
        <v>72</v>
      </c>
      <c r="AF808" s="1" t="s">
        <v>229</v>
      </c>
      <c r="AG808" s="1">
        <v>1</v>
      </c>
      <c r="AH808" s="66" t="s">
        <v>4864</v>
      </c>
      <c r="AI808" s="1" t="s">
        <v>72</v>
      </c>
      <c r="AJ808" s="1" t="s">
        <v>72</v>
      </c>
      <c r="AK808" s="1" t="s">
        <v>72</v>
      </c>
      <c r="AL808" s="1" t="s">
        <v>72</v>
      </c>
      <c r="AM808" s="1" t="s">
        <v>72</v>
      </c>
      <c r="AN808" s="3">
        <v>45142</v>
      </c>
      <c r="AO808" s="1" t="s">
        <v>72</v>
      </c>
      <c r="AP808" s="1" t="s">
        <v>72</v>
      </c>
      <c r="AQ808" s="1" t="s">
        <v>72</v>
      </c>
      <c r="AR808" s="1">
        <v>14</v>
      </c>
      <c r="AS808" s="1" t="s">
        <v>95</v>
      </c>
      <c r="AT808" s="1" t="s">
        <v>88</v>
      </c>
      <c r="AU808" s="1" t="s">
        <v>88</v>
      </c>
      <c r="AV808" s="1" t="s">
        <v>88</v>
      </c>
      <c r="AW808" s="1" t="s">
        <v>79</v>
      </c>
      <c r="AX808" s="1" t="s">
        <v>4865</v>
      </c>
      <c r="AY808" s="1" t="s">
        <v>72</v>
      </c>
      <c r="AZ808" s="1" t="s">
        <v>72</v>
      </c>
      <c r="BA808" s="1" t="s">
        <v>72</v>
      </c>
      <c r="BB808" s="1" t="s">
        <v>160</v>
      </c>
      <c r="BC808" s="16"/>
    </row>
    <row r="809" spans="1:55" ht="18.600000000000001" customHeight="1">
      <c r="A809" s="1" t="s">
        <v>4866</v>
      </c>
      <c r="B809" s="1">
        <v>230255</v>
      </c>
      <c r="C809" s="1" t="s">
        <v>71</v>
      </c>
      <c r="D809" s="3">
        <v>45145</v>
      </c>
      <c r="E809" s="1" t="s">
        <v>1896</v>
      </c>
      <c r="F809" s="1" t="s">
        <v>4867</v>
      </c>
      <c r="G809" s="1" t="s">
        <v>75</v>
      </c>
      <c r="H809" s="1" t="s">
        <v>3947</v>
      </c>
      <c r="I809" s="1" t="s">
        <v>77</v>
      </c>
      <c r="J809" s="1" t="s">
        <v>78</v>
      </c>
      <c r="K809" s="1" t="s">
        <v>78</v>
      </c>
      <c r="L809" s="1" t="s">
        <v>1898</v>
      </c>
      <c r="M809" s="1" t="s">
        <v>1898</v>
      </c>
      <c r="N809" s="34" t="s">
        <v>72</v>
      </c>
      <c r="O809" s="25" t="s">
        <v>4868</v>
      </c>
      <c r="P809" s="1" t="s">
        <v>813</v>
      </c>
      <c r="Q809" s="1" t="s">
        <v>813</v>
      </c>
      <c r="R809" s="1" t="s">
        <v>9057</v>
      </c>
      <c r="S809" s="1" t="s">
        <v>84</v>
      </c>
      <c r="T809" s="1" t="s">
        <v>72</v>
      </c>
      <c r="U809" s="1" t="s">
        <v>104</v>
      </c>
      <c r="V809" s="1" t="s">
        <v>3313</v>
      </c>
      <c r="W809" s="1" t="s">
        <v>87</v>
      </c>
      <c r="X809" s="1">
        <v>28</v>
      </c>
      <c r="Y809" s="1" t="s">
        <v>88</v>
      </c>
      <c r="Z809" s="1">
        <v>4.7</v>
      </c>
      <c r="AA809" s="1" t="s">
        <v>954</v>
      </c>
      <c r="AB809" s="1" t="s">
        <v>90</v>
      </c>
      <c r="AC809" s="1" t="s">
        <v>91</v>
      </c>
      <c r="AD809" s="1" t="s">
        <v>92</v>
      </c>
      <c r="AE809" s="1" t="s">
        <v>72</v>
      </c>
      <c r="AF809" s="1" t="s">
        <v>229</v>
      </c>
      <c r="AG809" s="1">
        <v>1</v>
      </c>
      <c r="AH809" s="1" t="s">
        <v>933</v>
      </c>
      <c r="AI809" s="1" t="s">
        <v>72</v>
      </c>
      <c r="AJ809" s="1" t="s">
        <v>72</v>
      </c>
      <c r="AK809" s="1" t="s">
        <v>72</v>
      </c>
      <c r="AL809" s="1" t="s">
        <v>72</v>
      </c>
      <c r="AM809" s="1" t="s">
        <v>72</v>
      </c>
      <c r="AN809" s="3">
        <v>45145</v>
      </c>
      <c r="AO809" s="1" t="s">
        <v>4869</v>
      </c>
      <c r="AP809" s="1" t="s">
        <v>4869</v>
      </c>
      <c r="AQ809" s="1" t="s">
        <v>1675</v>
      </c>
      <c r="AR809" s="1">
        <v>14</v>
      </c>
      <c r="AS809" s="1" t="s">
        <v>4443</v>
      </c>
      <c r="AT809" s="1" t="s">
        <v>88</v>
      </c>
      <c r="AU809" s="1" t="s">
        <v>88</v>
      </c>
      <c r="AV809" s="1" t="s">
        <v>88</v>
      </c>
      <c r="AW809" s="1" t="s">
        <v>96</v>
      </c>
      <c r="AX809" s="1" t="s">
        <v>72</v>
      </c>
      <c r="AY809" s="1" t="s">
        <v>3962</v>
      </c>
      <c r="AZ809" s="1" t="s">
        <v>4870</v>
      </c>
      <c r="BA809" s="1">
        <v>21</v>
      </c>
      <c r="BB809" s="21" t="s">
        <v>100</v>
      </c>
      <c r="BC809" s="16"/>
    </row>
    <row r="810" spans="1:55" ht="18.600000000000001" customHeight="1">
      <c r="A810" s="1" t="s">
        <v>4872</v>
      </c>
      <c r="B810" s="1">
        <v>230256</v>
      </c>
      <c r="C810" s="1" t="s">
        <v>71</v>
      </c>
      <c r="D810" s="3">
        <v>45149</v>
      </c>
      <c r="E810" s="1" t="s">
        <v>2302</v>
      </c>
      <c r="F810" s="1" t="s">
        <v>4873</v>
      </c>
      <c r="G810" s="1" t="s">
        <v>75</v>
      </c>
      <c r="H810" s="1" t="s">
        <v>3473</v>
      </c>
      <c r="I810" s="1" t="s">
        <v>77</v>
      </c>
      <c r="J810" s="1" t="s">
        <v>78</v>
      </c>
      <c r="K810" s="1" t="s">
        <v>78</v>
      </c>
      <c r="L810" s="1" t="s">
        <v>1898</v>
      </c>
      <c r="M810" s="1" t="s">
        <v>1898</v>
      </c>
      <c r="N810" s="34" t="s">
        <v>72</v>
      </c>
      <c r="O810" s="25" t="s">
        <v>4818</v>
      </c>
      <c r="P810" s="1" t="s">
        <v>2307</v>
      </c>
      <c r="Q810" s="1" t="s">
        <v>2307</v>
      </c>
      <c r="R810" s="1" t="s">
        <v>3474</v>
      </c>
      <c r="S810" s="1" t="s">
        <v>152</v>
      </c>
      <c r="T810" s="1" t="s">
        <v>4344</v>
      </c>
      <c r="U810" s="1" t="s">
        <v>153</v>
      </c>
      <c r="V810" s="1" t="s">
        <v>154</v>
      </c>
      <c r="W810" s="1" t="s">
        <v>126</v>
      </c>
      <c r="X810" s="1">
        <v>56</v>
      </c>
      <c r="Y810" s="1" t="s">
        <v>88</v>
      </c>
      <c r="Z810" s="1">
        <v>3.6</v>
      </c>
      <c r="AA810" s="1" t="s">
        <v>2344</v>
      </c>
      <c r="AB810" s="1" t="s">
        <v>105</v>
      </c>
      <c r="AC810" s="1" t="s">
        <v>91</v>
      </c>
      <c r="AD810" s="1" t="s">
        <v>92</v>
      </c>
      <c r="AE810" s="1" t="s">
        <v>72</v>
      </c>
      <c r="AF810" s="1" t="s">
        <v>72</v>
      </c>
      <c r="AG810" s="1" t="s">
        <v>72</v>
      </c>
      <c r="AH810" s="1" t="s">
        <v>72</v>
      </c>
      <c r="AI810" s="1" t="s">
        <v>72</v>
      </c>
      <c r="AJ810" s="1" t="s">
        <v>72</v>
      </c>
      <c r="AK810" s="50" t="s">
        <v>4819</v>
      </c>
      <c r="AL810" s="1" t="s">
        <v>72</v>
      </c>
      <c r="AM810" s="1" t="s">
        <v>72</v>
      </c>
      <c r="AN810" s="3">
        <v>45149</v>
      </c>
      <c r="AO810" s="1" t="s">
        <v>4874</v>
      </c>
      <c r="AP810" s="1" t="s">
        <v>4874</v>
      </c>
      <c r="AQ810" s="1" t="s">
        <v>1794</v>
      </c>
      <c r="AR810" s="1">
        <v>14</v>
      </c>
      <c r="AS810" s="1" t="s">
        <v>3205</v>
      </c>
      <c r="AT810" s="1" t="s">
        <v>75</v>
      </c>
      <c r="AU810" s="1" t="s">
        <v>75</v>
      </c>
      <c r="AV810" s="1" t="s">
        <v>88</v>
      </c>
      <c r="AW810" s="1" t="s">
        <v>96</v>
      </c>
      <c r="AX810" s="1" t="s">
        <v>72</v>
      </c>
      <c r="AY810" s="1" t="s">
        <v>3985</v>
      </c>
      <c r="AZ810" s="1" t="s">
        <v>4875</v>
      </c>
      <c r="BA810" s="1">
        <v>38</v>
      </c>
      <c r="BB810" s="21" t="s">
        <v>100</v>
      </c>
      <c r="BC810" s="16"/>
    </row>
    <row r="811" spans="1:55" ht="18.600000000000001" customHeight="1">
      <c r="A811" s="1" t="s">
        <v>4876</v>
      </c>
      <c r="B811" s="1">
        <v>230257</v>
      </c>
      <c r="C811" s="1" t="s">
        <v>71</v>
      </c>
      <c r="D811" s="3">
        <v>45149</v>
      </c>
      <c r="E811" s="1" t="s">
        <v>1896</v>
      </c>
      <c r="F811" s="21" t="s">
        <v>4877</v>
      </c>
      <c r="G811" s="1" t="s">
        <v>75</v>
      </c>
      <c r="H811" s="1" t="s">
        <v>3624</v>
      </c>
      <c r="I811" s="1" t="s">
        <v>77</v>
      </c>
      <c r="J811" s="1" t="s">
        <v>78</v>
      </c>
      <c r="K811" s="1" t="s">
        <v>78</v>
      </c>
      <c r="L811" s="1" t="s">
        <v>1898</v>
      </c>
      <c r="M811" s="1" t="s">
        <v>1898</v>
      </c>
      <c r="N811" s="34" t="s">
        <v>72</v>
      </c>
      <c r="O811" s="25" t="s">
        <v>4878</v>
      </c>
      <c r="P811" s="1" t="s">
        <v>778</v>
      </c>
      <c r="Q811" s="1" t="s">
        <v>779</v>
      </c>
      <c r="R811" s="1" t="s">
        <v>9036</v>
      </c>
      <c r="S811" s="1" t="s">
        <v>152</v>
      </c>
      <c r="T811" s="1" t="s">
        <v>3507</v>
      </c>
      <c r="U811" s="1" t="s">
        <v>153</v>
      </c>
      <c r="V811" s="1" t="s">
        <v>154</v>
      </c>
      <c r="W811" s="1" t="s">
        <v>126</v>
      </c>
      <c r="X811" s="1">
        <v>35</v>
      </c>
      <c r="Y811" s="1" t="s">
        <v>88</v>
      </c>
      <c r="Z811" s="1">
        <v>7.2</v>
      </c>
      <c r="AA811" s="1" t="s">
        <v>414</v>
      </c>
      <c r="AB811" s="1" t="s">
        <v>90</v>
      </c>
      <c r="AC811" s="1" t="s">
        <v>91</v>
      </c>
      <c r="AD811" s="1" t="s">
        <v>92</v>
      </c>
      <c r="AE811" s="1" t="s">
        <v>72</v>
      </c>
      <c r="AF811" s="1" t="s">
        <v>229</v>
      </c>
      <c r="AG811" s="1">
        <v>2</v>
      </c>
      <c r="AH811" s="65" t="s">
        <v>4879</v>
      </c>
      <c r="AI811" s="1" t="s">
        <v>72</v>
      </c>
      <c r="AJ811" s="1" t="s">
        <v>72</v>
      </c>
      <c r="AK811" s="1" t="s">
        <v>72</v>
      </c>
      <c r="AL811" s="1" t="s">
        <v>72</v>
      </c>
      <c r="AM811" s="1" t="s">
        <v>72</v>
      </c>
      <c r="AN811" s="3">
        <v>45149</v>
      </c>
      <c r="AO811" s="1" t="s">
        <v>4880</v>
      </c>
      <c r="AP811" s="1" t="s">
        <v>4881</v>
      </c>
      <c r="AQ811" s="1" t="s">
        <v>1794</v>
      </c>
      <c r="AR811" s="1">
        <v>14</v>
      </c>
      <c r="AS811" s="1" t="s">
        <v>3205</v>
      </c>
      <c r="AT811" s="1" t="s">
        <v>75</v>
      </c>
      <c r="AU811" s="1" t="s">
        <v>75</v>
      </c>
      <c r="AV811" s="1" t="s">
        <v>88</v>
      </c>
      <c r="AW811" s="1" t="s">
        <v>96</v>
      </c>
      <c r="AX811" s="1" t="s">
        <v>72</v>
      </c>
      <c r="AY811" s="1" t="s">
        <v>1768</v>
      </c>
      <c r="AZ811" s="1" t="s">
        <v>4882</v>
      </c>
      <c r="BA811" s="1">
        <v>56</v>
      </c>
      <c r="BB811" s="21" t="s">
        <v>100</v>
      </c>
      <c r="BC811" s="16"/>
    </row>
    <row r="812" spans="1:55" ht="18.600000000000001" customHeight="1">
      <c r="A812" s="1" t="s">
        <v>4883</v>
      </c>
      <c r="B812" s="1">
        <v>230258</v>
      </c>
      <c r="C812" s="1" t="s">
        <v>71</v>
      </c>
      <c r="D812" s="3">
        <v>45152</v>
      </c>
      <c r="E812" s="1" t="s">
        <v>2302</v>
      </c>
      <c r="F812" s="1" t="s">
        <v>4884</v>
      </c>
      <c r="G812" s="1" t="s">
        <v>75</v>
      </c>
      <c r="H812" s="1" t="s">
        <v>4648</v>
      </c>
      <c r="I812" s="1" t="s">
        <v>77</v>
      </c>
      <c r="J812" s="1" t="s">
        <v>78</v>
      </c>
      <c r="K812" s="1" t="s">
        <v>78</v>
      </c>
      <c r="L812" s="1" t="s">
        <v>1898</v>
      </c>
      <c r="M812" s="8" t="s">
        <v>1927</v>
      </c>
      <c r="N812" s="34" t="s">
        <v>72</v>
      </c>
      <c r="O812" s="8" t="s">
        <v>4885</v>
      </c>
      <c r="P812" s="1" t="s">
        <v>2307</v>
      </c>
      <c r="Q812" s="1" t="s">
        <v>2307</v>
      </c>
      <c r="R812" s="1" t="s">
        <v>2926</v>
      </c>
      <c r="S812" s="1" t="s">
        <v>291</v>
      </c>
      <c r="T812" s="1" t="s">
        <v>72</v>
      </c>
      <c r="U812" s="1" t="s">
        <v>292</v>
      </c>
      <c r="V812" s="1" t="s">
        <v>3420</v>
      </c>
      <c r="W812" s="1" t="s">
        <v>126</v>
      </c>
      <c r="X812" s="1">
        <v>54</v>
      </c>
      <c r="Y812" s="1" t="s">
        <v>88</v>
      </c>
      <c r="Z812" s="1">
        <v>4.3</v>
      </c>
      <c r="AA812" s="1" t="s">
        <v>954</v>
      </c>
      <c r="AB812" s="1" t="s">
        <v>90</v>
      </c>
      <c r="AC812" s="1" t="s">
        <v>91</v>
      </c>
      <c r="AD812" s="1" t="s">
        <v>92</v>
      </c>
      <c r="AE812" s="1" t="s">
        <v>72</v>
      </c>
      <c r="AF812" s="1" t="s">
        <v>72</v>
      </c>
      <c r="AG812" s="1" t="s">
        <v>72</v>
      </c>
      <c r="AH812" s="1" t="s">
        <v>72</v>
      </c>
      <c r="AI812" s="1" t="s">
        <v>72</v>
      </c>
      <c r="AJ812" s="1" t="s">
        <v>72</v>
      </c>
      <c r="AK812" s="1" t="s">
        <v>72</v>
      </c>
      <c r="AL812" s="1" t="s">
        <v>72</v>
      </c>
      <c r="AM812" s="1" t="s">
        <v>72</v>
      </c>
      <c r="AN812" s="3">
        <v>45152</v>
      </c>
      <c r="AO812" s="1" t="s">
        <v>4886</v>
      </c>
      <c r="AP812" s="1" t="s">
        <v>4886</v>
      </c>
      <c r="AQ812" s="1" t="s">
        <v>1794</v>
      </c>
      <c r="AR812" s="1">
        <v>14</v>
      </c>
      <c r="AS812" s="1" t="s">
        <v>4443</v>
      </c>
      <c r="AT812" s="1" t="s">
        <v>88</v>
      </c>
      <c r="AU812" s="1" t="s">
        <v>88</v>
      </c>
      <c r="AV812" s="1" t="s">
        <v>88</v>
      </c>
      <c r="AW812" s="1" t="s">
        <v>96</v>
      </c>
      <c r="AX812" s="1" t="s">
        <v>72</v>
      </c>
      <c r="AY812" s="1" t="s">
        <v>1768</v>
      </c>
      <c r="AZ812" s="1" t="s">
        <v>4849</v>
      </c>
      <c r="BA812" s="1">
        <v>49</v>
      </c>
      <c r="BB812" s="1" t="s">
        <v>160</v>
      </c>
      <c r="BC812" s="1" t="s">
        <v>707</v>
      </c>
    </row>
    <row r="813" spans="1:55" ht="18.600000000000001" customHeight="1">
      <c r="A813" s="1" t="s">
        <v>4887</v>
      </c>
      <c r="B813" s="1">
        <v>230259</v>
      </c>
      <c r="C813" s="1" t="s">
        <v>71</v>
      </c>
      <c r="D813" s="3">
        <v>45152</v>
      </c>
      <c r="E813" s="1" t="s">
        <v>2302</v>
      </c>
      <c r="F813" s="1" t="s">
        <v>4888</v>
      </c>
      <c r="G813" s="1" t="s">
        <v>75</v>
      </c>
      <c r="H813" s="1" t="s">
        <v>3473</v>
      </c>
      <c r="I813" s="1" t="s">
        <v>77</v>
      </c>
      <c r="J813" s="1" t="s">
        <v>78</v>
      </c>
      <c r="K813" s="1" t="s">
        <v>78</v>
      </c>
      <c r="L813" s="1" t="s">
        <v>1898</v>
      </c>
      <c r="M813" s="8" t="s">
        <v>1927</v>
      </c>
      <c r="N813" s="34" t="s">
        <v>72</v>
      </c>
      <c r="O813" s="8" t="s">
        <v>847</v>
      </c>
      <c r="P813" s="1" t="s">
        <v>2307</v>
      </c>
      <c r="Q813" s="1" t="s">
        <v>2307</v>
      </c>
      <c r="R813" s="1" t="s">
        <v>3474</v>
      </c>
      <c r="S813" s="1" t="s">
        <v>152</v>
      </c>
      <c r="T813" s="1" t="s">
        <v>72</v>
      </c>
      <c r="U813" s="1" t="s">
        <v>153</v>
      </c>
      <c r="V813" s="1" t="s">
        <v>154</v>
      </c>
      <c r="W813" s="1" t="s">
        <v>126</v>
      </c>
      <c r="X813" s="1">
        <v>54</v>
      </c>
      <c r="Y813" s="1" t="s">
        <v>88</v>
      </c>
      <c r="Z813" s="1">
        <v>4.3</v>
      </c>
      <c r="AA813" s="1" t="s">
        <v>954</v>
      </c>
      <c r="AB813" s="1" t="s">
        <v>105</v>
      </c>
      <c r="AC813" s="1" t="s">
        <v>91</v>
      </c>
      <c r="AD813" s="1" t="s">
        <v>92</v>
      </c>
      <c r="AE813" s="1" t="s">
        <v>72</v>
      </c>
      <c r="AF813" s="1" t="s">
        <v>72</v>
      </c>
      <c r="AG813" s="1" t="s">
        <v>72</v>
      </c>
      <c r="AH813" s="1" t="s">
        <v>72</v>
      </c>
      <c r="AI813" s="1" t="s">
        <v>72</v>
      </c>
      <c r="AJ813" s="1" t="s">
        <v>72</v>
      </c>
      <c r="AK813" s="1" t="s">
        <v>72</v>
      </c>
      <c r="AL813" s="1" t="s">
        <v>72</v>
      </c>
      <c r="AM813" s="1" t="s">
        <v>72</v>
      </c>
      <c r="AN813" s="3">
        <v>45152</v>
      </c>
      <c r="AO813" s="1" t="s">
        <v>4889</v>
      </c>
      <c r="AP813" s="1" t="s">
        <v>4889</v>
      </c>
      <c r="AQ813" s="1" t="s">
        <v>1794</v>
      </c>
      <c r="AR813" s="1">
        <v>14</v>
      </c>
      <c r="AS813" s="1" t="s">
        <v>4208</v>
      </c>
      <c r="AT813" s="1" t="s">
        <v>75</v>
      </c>
      <c r="AU813" s="1" t="s">
        <v>75</v>
      </c>
      <c r="AV813" s="1" t="s">
        <v>88</v>
      </c>
      <c r="AW813" s="1" t="s">
        <v>96</v>
      </c>
      <c r="AX813" s="1" t="s">
        <v>72</v>
      </c>
      <c r="AY813" s="1" t="s">
        <v>3985</v>
      </c>
      <c r="AZ813" s="1" t="s">
        <v>4890</v>
      </c>
      <c r="BA813" s="1">
        <v>18</v>
      </c>
      <c r="BB813" s="1" t="s">
        <v>160</v>
      </c>
      <c r="BC813" s="1" t="s">
        <v>707</v>
      </c>
    </row>
    <row r="814" spans="1:55" ht="18.600000000000001" customHeight="1">
      <c r="A814" s="1" t="s">
        <v>4891</v>
      </c>
      <c r="B814" s="1">
        <v>230260</v>
      </c>
      <c r="C814" s="1" t="s">
        <v>71</v>
      </c>
      <c r="D814" s="3">
        <v>45152</v>
      </c>
      <c r="E814" s="1" t="s">
        <v>1896</v>
      </c>
      <c r="F814" s="21" t="s">
        <v>4892</v>
      </c>
      <c r="G814" s="1" t="s">
        <v>75</v>
      </c>
      <c r="H814" s="1" t="s">
        <v>3936</v>
      </c>
      <c r="I814" s="1" t="s">
        <v>77</v>
      </c>
      <c r="J814" s="1" t="s">
        <v>78</v>
      </c>
      <c r="K814" s="1" t="s">
        <v>78</v>
      </c>
      <c r="L814" s="1" t="s">
        <v>1898</v>
      </c>
      <c r="M814" s="1" t="s">
        <v>1898</v>
      </c>
      <c r="N814" s="34" t="s">
        <v>72</v>
      </c>
      <c r="O814" s="25" t="s">
        <v>1958</v>
      </c>
      <c r="P814" s="1" t="s">
        <v>778</v>
      </c>
      <c r="Q814" s="1" t="s">
        <v>779</v>
      </c>
      <c r="R814" s="1" t="s">
        <v>9036</v>
      </c>
      <c r="S814" s="1" t="s">
        <v>84</v>
      </c>
      <c r="T814" s="1" t="s">
        <v>72</v>
      </c>
      <c r="U814" s="1" t="s">
        <v>4320</v>
      </c>
      <c r="V814" s="1" t="s">
        <v>141</v>
      </c>
      <c r="W814" s="1" t="s">
        <v>126</v>
      </c>
      <c r="X814" s="1">
        <v>75</v>
      </c>
      <c r="Y814" s="1" t="s">
        <v>88</v>
      </c>
      <c r="Z814" s="1">
        <v>6.8</v>
      </c>
      <c r="AA814" s="1" t="s">
        <v>2344</v>
      </c>
      <c r="AB814" s="1" t="s">
        <v>90</v>
      </c>
      <c r="AC814" s="1" t="s">
        <v>91</v>
      </c>
      <c r="AD814" s="1" t="s">
        <v>92</v>
      </c>
      <c r="AE814" s="1" t="s">
        <v>72</v>
      </c>
      <c r="AF814" s="1" t="s">
        <v>229</v>
      </c>
      <c r="AG814" s="1" t="s">
        <v>72</v>
      </c>
      <c r="AH814" s="65" t="s">
        <v>4864</v>
      </c>
      <c r="AI814" s="1" t="s">
        <v>72</v>
      </c>
      <c r="AJ814" s="1" t="s">
        <v>72</v>
      </c>
      <c r="AK814" s="1" t="s">
        <v>72</v>
      </c>
      <c r="AL814" s="1" t="s">
        <v>72</v>
      </c>
      <c r="AM814" s="1" t="s">
        <v>72</v>
      </c>
      <c r="AN814" s="3">
        <v>45152</v>
      </c>
      <c r="AO814" s="1" t="s">
        <v>4893</v>
      </c>
      <c r="AP814" s="1" t="s">
        <v>4893</v>
      </c>
      <c r="AQ814" s="1" t="s">
        <v>1675</v>
      </c>
      <c r="AR814" s="1">
        <v>14</v>
      </c>
      <c r="AS814" s="1" t="s">
        <v>4208</v>
      </c>
      <c r="AT814" s="1" t="s">
        <v>75</v>
      </c>
      <c r="AU814" s="1" t="s">
        <v>75</v>
      </c>
      <c r="AV814" s="1" t="s">
        <v>88</v>
      </c>
      <c r="AW814" s="1" t="s">
        <v>96</v>
      </c>
      <c r="AX814" s="1" t="s">
        <v>72</v>
      </c>
      <c r="AY814" s="1" t="s">
        <v>4260</v>
      </c>
      <c r="AZ814" s="1" t="s">
        <v>4894</v>
      </c>
      <c r="BA814" s="1">
        <v>35</v>
      </c>
      <c r="BB814" s="21" t="s">
        <v>100</v>
      </c>
      <c r="BC814" s="16"/>
    </row>
    <row r="815" spans="1:55" ht="18.600000000000001" customHeight="1">
      <c r="A815" s="1" t="s">
        <v>4895</v>
      </c>
      <c r="B815" s="1">
        <v>230261</v>
      </c>
      <c r="C815" s="1" t="s">
        <v>71</v>
      </c>
      <c r="D815" s="3">
        <v>45154</v>
      </c>
      <c r="E815" s="1" t="s">
        <v>1896</v>
      </c>
      <c r="F815" s="1" t="s">
        <v>4896</v>
      </c>
      <c r="G815" s="1" t="s">
        <v>75</v>
      </c>
      <c r="H815" s="1" t="s">
        <v>3947</v>
      </c>
      <c r="I815" s="1" t="s">
        <v>77</v>
      </c>
      <c r="J815" s="1" t="s">
        <v>78</v>
      </c>
      <c r="K815" s="1" t="s">
        <v>78</v>
      </c>
      <c r="L815" s="1" t="s">
        <v>1898</v>
      </c>
      <c r="M815" s="1" t="s">
        <v>1898</v>
      </c>
      <c r="N815" s="34" t="s">
        <v>72</v>
      </c>
      <c r="O815" s="25" t="s">
        <v>4897</v>
      </c>
      <c r="P815" s="1" t="s">
        <v>813</v>
      </c>
      <c r="Q815" s="1" t="s">
        <v>813</v>
      </c>
      <c r="R815" s="1" t="s">
        <v>9057</v>
      </c>
      <c r="S815" s="1" t="s">
        <v>84</v>
      </c>
      <c r="T815" s="1" t="s">
        <v>72</v>
      </c>
      <c r="U815" s="1" t="s">
        <v>4320</v>
      </c>
      <c r="V815" s="1" t="s">
        <v>181</v>
      </c>
      <c r="W815" s="1" t="s">
        <v>87</v>
      </c>
      <c r="X815" s="1">
        <v>48</v>
      </c>
      <c r="Y815" s="1" t="s">
        <v>88</v>
      </c>
      <c r="Z815" s="1">
        <v>4.5999999999999996</v>
      </c>
      <c r="AA815" s="1" t="s">
        <v>954</v>
      </c>
      <c r="AB815" s="1" t="s">
        <v>90</v>
      </c>
      <c r="AC815" s="1" t="s">
        <v>91</v>
      </c>
      <c r="AD815" s="1" t="s">
        <v>92</v>
      </c>
      <c r="AE815" s="1" t="s">
        <v>72</v>
      </c>
      <c r="AF815" s="1" t="s">
        <v>254</v>
      </c>
      <c r="AG815" s="1">
        <v>2</v>
      </c>
      <c r="AH815" s="1" t="s">
        <v>1834</v>
      </c>
      <c r="AI815" s="1" t="s">
        <v>72</v>
      </c>
      <c r="AJ815" s="1" t="s">
        <v>72</v>
      </c>
      <c r="AK815" s="1" t="s">
        <v>72</v>
      </c>
      <c r="AL815" s="1" t="s">
        <v>72</v>
      </c>
      <c r="AM815" s="1" t="s">
        <v>72</v>
      </c>
      <c r="AN815" s="3">
        <v>45154</v>
      </c>
      <c r="AO815" s="1" t="s">
        <v>4898</v>
      </c>
      <c r="AP815" s="1" t="s">
        <v>4898</v>
      </c>
      <c r="AQ815" s="1" t="s">
        <v>1675</v>
      </c>
      <c r="AR815" s="1">
        <v>14</v>
      </c>
      <c r="AS815" s="1" t="s">
        <v>4208</v>
      </c>
      <c r="AT815" s="1" t="s">
        <v>75</v>
      </c>
      <c r="AU815" s="1" t="s">
        <v>75</v>
      </c>
      <c r="AV815" s="1" t="s">
        <v>88</v>
      </c>
      <c r="AW815" s="1" t="s">
        <v>96</v>
      </c>
      <c r="AX815" s="1" t="s">
        <v>72</v>
      </c>
      <c r="AY815" s="1" t="s">
        <v>3962</v>
      </c>
      <c r="AZ815" s="1" t="s">
        <v>4899</v>
      </c>
      <c r="BA815" s="1">
        <v>35</v>
      </c>
      <c r="BB815" s="21" t="s">
        <v>100</v>
      </c>
      <c r="BC815" s="16"/>
    </row>
    <row r="816" spans="1:55" ht="18.600000000000001" customHeight="1">
      <c r="A816" s="1" t="s">
        <v>4901</v>
      </c>
      <c r="B816" s="1">
        <v>230262</v>
      </c>
      <c r="C816" s="1" t="s">
        <v>71</v>
      </c>
      <c r="D816" s="3">
        <v>45155</v>
      </c>
      <c r="E816" s="1" t="s">
        <v>1896</v>
      </c>
      <c r="F816" s="1" t="s">
        <v>4902</v>
      </c>
      <c r="G816" s="1" t="s">
        <v>75</v>
      </c>
      <c r="H816" s="1" t="s">
        <v>3473</v>
      </c>
      <c r="I816" s="1" t="s">
        <v>77</v>
      </c>
      <c r="J816" s="1" t="s">
        <v>78</v>
      </c>
      <c r="K816" s="1" t="s">
        <v>78</v>
      </c>
      <c r="L816" s="1" t="s">
        <v>1898</v>
      </c>
      <c r="M816" s="8" t="s">
        <v>1927</v>
      </c>
      <c r="N816" s="34" t="s">
        <v>72</v>
      </c>
      <c r="O816" s="8" t="s">
        <v>847</v>
      </c>
      <c r="P816" s="1" t="s">
        <v>813</v>
      </c>
      <c r="Q816" s="1" t="s">
        <v>813</v>
      </c>
      <c r="R816" s="1" t="s">
        <v>9057</v>
      </c>
      <c r="S816" s="1" t="s">
        <v>152</v>
      </c>
      <c r="T816" s="1" t="s">
        <v>72</v>
      </c>
      <c r="U816" s="1" t="s">
        <v>153</v>
      </c>
      <c r="V816" s="1" t="s">
        <v>164</v>
      </c>
      <c r="W816" s="1" t="s">
        <v>126</v>
      </c>
      <c r="X816" s="1">
        <v>52</v>
      </c>
      <c r="Y816" s="1" t="s">
        <v>88</v>
      </c>
      <c r="Z816" s="1">
        <v>5.0999999999999996</v>
      </c>
      <c r="AA816" s="1" t="s">
        <v>414</v>
      </c>
      <c r="AB816" s="1" t="s">
        <v>105</v>
      </c>
      <c r="AC816" s="1" t="s">
        <v>91</v>
      </c>
      <c r="AD816" s="1" t="s">
        <v>92</v>
      </c>
      <c r="AE816" s="1" t="s">
        <v>72</v>
      </c>
      <c r="AF816" s="1" t="s">
        <v>72</v>
      </c>
      <c r="AG816" s="1" t="s">
        <v>72</v>
      </c>
      <c r="AH816" s="1" t="s">
        <v>72</v>
      </c>
      <c r="AI816" s="1" t="s">
        <v>72</v>
      </c>
      <c r="AJ816" s="1" t="s">
        <v>72</v>
      </c>
      <c r="AK816" s="1" t="s">
        <v>72</v>
      </c>
      <c r="AL816" s="1" t="s">
        <v>72</v>
      </c>
      <c r="AM816" s="1" t="s">
        <v>72</v>
      </c>
      <c r="AN816" s="3">
        <v>45155</v>
      </c>
      <c r="AO816" s="1" t="s">
        <v>4903</v>
      </c>
      <c r="AP816" s="1" t="s">
        <v>4903</v>
      </c>
      <c r="AQ816" s="1" t="s">
        <v>1794</v>
      </c>
      <c r="AR816" s="1">
        <v>14</v>
      </c>
      <c r="AS816" s="1" t="s">
        <v>4009</v>
      </c>
      <c r="AT816" s="1" t="s">
        <v>75</v>
      </c>
      <c r="AU816" s="1" t="s">
        <v>75</v>
      </c>
      <c r="AV816" s="1" t="s">
        <v>88</v>
      </c>
      <c r="AW816" s="1" t="s">
        <v>96</v>
      </c>
      <c r="AX816" s="1" t="s">
        <v>72</v>
      </c>
      <c r="AY816" s="1" t="s">
        <v>3985</v>
      </c>
      <c r="AZ816" s="38" t="s">
        <v>4904</v>
      </c>
      <c r="BA816" s="1">
        <v>50</v>
      </c>
      <c r="BB816" s="1" t="s">
        <v>160</v>
      </c>
      <c r="BC816" s="1" t="s">
        <v>707</v>
      </c>
    </row>
    <row r="817" spans="1:55" ht="18.600000000000001" customHeight="1">
      <c r="A817" s="1" t="s">
        <v>4905</v>
      </c>
      <c r="B817" s="1">
        <v>230263</v>
      </c>
      <c r="C817" s="1" t="s">
        <v>71</v>
      </c>
      <c r="D817" s="3">
        <v>45155</v>
      </c>
      <c r="E817" s="1" t="s">
        <v>1896</v>
      </c>
      <c r="F817" s="1" t="s">
        <v>4906</v>
      </c>
      <c r="G817" s="1" t="s">
        <v>75</v>
      </c>
      <c r="H817" s="1" t="s">
        <v>3624</v>
      </c>
      <c r="I817" s="1" t="s">
        <v>77</v>
      </c>
      <c r="J817" s="1" t="s">
        <v>78</v>
      </c>
      <c r="K817" s="1" t="s">
        <v>78</v>
      </c>
      <c r="L817" s="1" t="s">
        <v>1898</v>
      </c>
      <c r="M817" s="1" t="s">
        <v>1898</v>
      </c>
      <c r="N817" s="34" t="s">
        <v>72</v>
      </c>
      <c r="O817" s="25" t="s">
        <v>2200</v>
      </c>
      <c r="P817" s="1" t="s">
        <v>813</v>
      </c>
      <c r="Q817" s="1" t="s">
        <v>813</v>
      </c>
      <c r="R817" s="1" t="s">
        <v>9057</v>
      </c>
      <c r="S817" s="1" t="s">
        <v>152</v>
      </c>
      <c r="T817" s="1" t="s">
        <v>3507</v>
      </c>
      <c r="U817" s="1" t="s">
        <v>153</v>
      </c>
      <c r="V817" s="1" t="s">
        <v>154</v>
      </c>
      <c r="W817" s="1" t="s">
        <v>126</v>
      </c>
      <c r="X817" s="1">
        <v>52</v>
      </c>
      <c r="Y817" s="1" t="s">
        <v>88</v>
      </c>
      <c r="Z817" s="1">
        <v>5.0999999999999996</v>
      </c>
      <c r="AA817" s="1" t="s">
        <v>414</v>
      </c>
      <c r="AB817" s="1" t="s">
        <v>90</v>
      </c>
      <c r="AC817" s="1" t="s">
        <v>91</v>
      </c>
      <c r="AD817" s="1" t="s">
        <v>92</v>
      </c>
      <c r="AE817" s="1" t="s">
        <v>72</v>
      </c>
      <c r="AF817" s="1" t="s">
        <v>229</v>
      </c>
      <c r="AG817" s="1">
        <v>3</v>
      </c>
      <c r="AH817" s="1" t="s">
        <v>1322</v>
      </c>
      <c r="AI817" s="1" t="s">
        <v>72</v>
      </c>
      <c r="AJ817" s="1" t="s">
        <v>72</v>
      </c>
      <c r="AK817" s="1" t="s">
        <v>72</v>
      </c>
      <c r="AL817" s="1" t="s">
        <v>72</v>
      </c>
      <c r="AM817" s="1" t="s">
        <v>72</v>
      </c>
      <c r="AN817" s="3">
        <v>45155</v>
      </c>
      <c r="AO817" s="1" t="s">
        <v>4907</v>
      </c>
      <c r="AP817" s="1" t="s">
        <v>4908</v>
      </c>
      <c r="AQ817" s="1" t="s">
        <v>1794</v>
      </c>
      <c r="AR817" s="1">
        <v>14</v>
      </c>
      <c r="AS817" s="1" t="s">
        <v>3446</v>
      </c>
      <c r="AT817" s="1" t="s">
        <v>75</v>
      </c>
      <c r="AU817" s="1" t="s">
        <v>75</v>
      </c>
      <c r="AV817" s="1" t="s">
        <v>88</v>
      </c>
      <c r="AW817" s="1" t="s">
        <v>96</v>
      </c>
      <c r="AX817" s="1" t="s">
        <v>72</v>
      </c>
      <c r="AY817" s="1" t="s">
        <v>1768</v>
      </c>
      <c r="AZ817" s="38" t="s">
        <v>4909</v>
      </c>
      <c r="BA817" s="1">
        <f>42+14</f>
        <v>56</v>
      </c>
      <c r="BB817" s="21" t="s">
        <v>100</v>
      </c>
      <c r="BC817" s="16"/>
    </row>
    <row r="818" spans="1:55" ht="18.600000000000001" customHeight="1">
      <c r="A818" s="1" t="s">
        <v>4910</v>
      </c>
      <c r="B818" s="1">
        <v>230264</v>
      </c>
      <c r="C818" s="1" t="s">
        <v>71</v>
      </c>
      <c r="D818" s="3">
        <v>45156</v>
      </c>
      <c r="E818" s="1" t="s">
        <v>2302</v>
      </c>
      <c r="F818" s="64" t="s">
        <v>4911</v>
      </c>
      <c r="G818" s="1" t="s">
        <v>75</v>
      </c>
      <c r="H818" s="1" t="s">
        <v>4648</v>
      </c>
      <c r="I818" s="1" t="s">
        <v>77</v>
      </c>
      <c r="J818" s="1" t="s">
        <v>78</v>
      </c>
      <c r="K818" s="1" t="s">
        <v>78</v>
      </c>
      <c r="L818" s="1" t="s">
        <v>1898</v>
      </c>
      <c r="M818" s="8" t="s">
        <v>1927</v>
      </c>
      <c r="N818" s="34" t="s">
        <v>72</v>
      </c>
      <c r="O818" s="8" t="s">
        <v>847</v>
      </c>
      <c r="P818" s="1" t="s">
        <v>2143</v>
      </c>
      <c r="Q818" s="1" t="s">
        <v>1868</v>
      </c>
      <c r="R818" s="1" t="s">
        <v>9079</v>
      </c>
      <c r="S818" s="1" t="s">
        <v>291</v>
      </c>
      <c r="T818" s="1" t="s">
        <v>72</v>
      </c>
      <c r="U818" s="1" t="s">
        <v>292</v>
      </c>
      <c r="V818" s="1" t="s">
        <v>292</v>
      </c>
      <c r="W818" s="1" t="s">
        <v>126</v>
      </c>
      <c r="X818" s="1">
        <v>61</v>
      </c>
      <c r="Y818" s="1" t="s">
        <v>88</v>
      </c>
      <c r="Z818" s="1">
        <v>5.6</v>
      </c>
      <c r="AA818" s="1" t="s">
        <v>2344</v>
      </c>
      <c r="AB818" s="1" t="s">
        <v>90</v>
      </c>
      <c r="AC818" s="1" t="s">
        <v>91</v>
      </c>
      <c r="AD818" s="1" t="s">
        <v>216</v>
      </c>
      <c r="AE818" s="1" t="s">
        <v>72</v>
      </c>
      <c r="AF818" s="1" t="s">
        <v>72</v>
      </c>
      <c r="AG818" s="1" t="s">
        <v>72</v>
      </c>
      <c r="AH818" s="1" t="s">
        <v>72</v>
      </c>
      <c r="AI818" s="1">
        <v>6</v>
      </c>
      <c r="AJ818" s="1" t="s">
        <v>4912</v>
      </c>
      <c r="AK818" s="1" t="s">
        <v>72</v>
      </c>
      <c r="AL818" s="1" t="s">
        <v>72</v>
      </c>
      <c r="AM818" s="1" t="s">
        <v>72</v>
      </c>
      <c r="AN818" s="3">
        <v>45156</v>
      </c>
      <c r="AO818" s="1" t="s">
        <v>4913</v>
      </c>
      <c r="AP818" s="1" t="s">
        <v>4913</v>
      </c>
      <c r="AQ818" s="1" t="s">
        <v>1794</v>
      </c>
      <c r="AR818" s="1">
        <v>14</v>
      </c>
      <c r="AS818" s="1" t="s">
        <v>3446</v>
      </c>
      <c r="AT818" s="1" t="s">
        <v>75</v>
      </c>
      <c r="AU818" s="1" t="s">
        <v>75</v>
      </c>
      <c r="AV818" s="1" t="s">
        <v>88</v>
      </c>
      <c r="AW818" s="1" t="s">
        <v>96</v>
      </c>
      <c r="AX818" s="1" t="s">
        <v>72</v>
      </c>
      <c r="AY818" s="1" t="s">
        <v>1768</v>
      </c>
      <c r="AZ818" s="1" t="s">
        <v>4914</v>
      </c>
      <c r="BA818" s="1">
        <v>49</v>
      </c>
      <c r="BB818" s="1" t="s">
        <v>160</v>
      </c>
      <c r="BC818" s="1" t="s">
        <v>707</v>
      </c>
    </row>
    <row r="819" spans="1:55" ht="18.600000000000001" customHeight="1">
      <c r="A819" s="1" t="s">
        <v>4915</v>
      </c>
      <c r="B819" s="1">
        <v>230265</v>
      </c>
      <c r="C819" s="1" t="s">
        <v>71</v>
      </c>
      <c r="D819" s="3">
        <v>45157</v>
      </c>
      <c r="E819" s="1" t="s">
        <v>2302</v>
      </c>
      <c r="F819" s="64" t="s">
        <v>4916</v>
      </c>
      <c r="G819" s="1" t="s">
        <v>75</v>
      </c>
      <c r="H819" s="1" t="s">
        <v>3473</v>
      </c>
      <c r="I819" s="1" t="s">
        <v>77</v>
      </c>
      <c r="J819" s="1" t="s">
        <v>78</v>
      </c>
      <c r="K819" s="1" t="s">
        <v>78</v>
      </c>
      <c r="L819" s="1" t="s">
        <v>1898</v>
      </c>
      <c r="M819" s="1" t="s">
        <v>1898</v>
      </c>
      <c r="N819" s="34" t="s">
        <v>72</v>
      </c>
      <c r="O819" s="25" t="s">
        <v>4917</v>
      </c>
      <c r="P819" s="1" t="s">
        <v>2143</v>
      </c>
      <c r="Q819" s="1" t="s">
        <v>1868</v>
      </c>
      <c r="R819" s="1" t="s">
        <v>9079</v>
      </c>
      <c r="S819" s="1" t="s">
        <v>152</v>
      </c>
      <c r="T819" s="1" t="s">
        <v>3507</v>
      </c>
      <c r="U819" s="1" t="s">
        <v>153</v>
      </c>
      <c r="V819" s="1" t="s">
        <v>4918</v>
      </c>
      <c r="W819" s="1" t="s">
        <v>126</v>
      </c>
      <c r="X819" s="1">
        <v>48</v>
      </c>
      <c r="Y819" s="1" t="s">
        <v>88</v>
      </c>
      <c r="Z819" s="1">
        <v>4</v>
      </c>
      <c r="AA819" s="1" t="s">
        <v>414</v>
      </c>
      <c r="AB819" s="1" t="s">
        <v>105</v>
      </c>
      <c r="AC819" s="1" t="s">
        <v>91</v>
      </c>
      <c r="AD819" s="1" t="s">
        <v>92</v>
      </c>
      <c r="AE819" s="1" t="s">
        <v>72</v>
      </c>
      <c r="AF819" s="1" t="s">
        <v>72</v>
      </c>
      <c r="AG819" s="1" t="s">
        <v>72</v>
      </c>
      <c r="AH819" s="1" t="s">
        <v>72</v>
      </c>
      <c r="AI819" s="1" t="s">
        <v>72</v>
      </c>
      <c r="AJ819" s="1" t="s">
        <v>72</v>
      </c>
      <c r="AK819" s="1" t="s">
        <v>72</v>
      </c>
      <c r="AL819" s="1" t="s">
        <v>72</v>
      </c>
      <c r="AM819" s="1" t="s">
        <v>72</v>
      </c>
      <c r="AN819" s="3">
        <v>45157</v>
      </c>
      <c r="AO819" s="1" t="s">
        <v>4919</v>
      </c>
      <c r="AP819" s="1" t="s">
        <v>4920</v>
      </c>
      <c r="AQ819" s="1" t="s">
        <v>1794</v>
      </c>
      <c r="AR819" s="1">
        <v>14</v>
      </c>
      <c r="AS819" s="1" t="s">
        <v>4208</v>
      </c>
      <c r="AT819" s="1" t="s">
        <v>75</v>
      </c>
      <c r="AU819" s="1" t="s">
        <v>75</v>
      </c>
      <c r="AV819" s="1" t="s">
        <v>88</v>
      </c>
      <c r="AW819" s="1" t="s">
        <v>96</v>
      </c>
      <c r="AX819" s="1" t="s">
        <v>72</v>
      </c>
      <c r="AY819" s="1" t="s">
        <v>4450</v>
      </c>
      <c r="AZ819" s="1" t="s">
        <v>4904</v>
      </c>
      <c r="BA819" s="1">
        <v>52</v>
      </c>
      <c r="BB819" s="21" t="s">
        <v>100</v>
      </c>
      <c r="BC819" s="16"/>
    </row>
    <row r="820" spans="1:55" ht="18.600000000000001" customHeight="1">
      <c r="A820" s="1" t="s">
        <v>4936</v>
      </c>
      <c r="B820" s="1">
        <v>230269</v>
      </c>
      <c r="C820" s="1" t="s">
        <v>71</v>
      </c>
      <c r="D820" s="3">
        <v>45159</v>
      </c>
      <c r="E820" s="1" t="s">
        <v>1896</v>
      </c>
      <c r="F820" s="1" t="s">
        <v>4937</v>
      </c>
      <c r="G820" s="1" t="s">
        <v>75</v>
      </c>
      <c r="H820" s="1" t="s">
        <v>3947</v>
      </c>
      <c r="I820" s="1" t="s">
        <v>77</v>
      </c>
      <c r="J820" s="1" t="s">
        <v>78</v>
      </c>
      <c r="K820" s="1" t="s">
        <v>78</v>
      </c>
      <c r="L820" s="1" t="s">
        <v>139</v>
      </c>
      <c r="M820" s="1" t="s">
        <v>1898</v>
      </c>
      <c r="N820" s="34" t="s">
        <v>72</v>
      </c>
      <c r="O820" s="25" t="s">
        <v>4704</v>
      </c>
      <c r="P820" s="1" t="s">
        <v>813</v>
      </c>
      <c r="Q820" s="1" t="s">
        <v>813</v>
      </c>
      <c r="R820" s="1" t="s">
        <v>9057</v>
      </c>
      <c r="S820" s="1" t="s">
        <v>84</v>
      </c>
      <c r="T820" s="1" t="s">
        <v>72</v>
      </c>
      <c r="U820" s="1" t="s">
        <v>104</v>
      </c>
      <c r="V820" s="1" t="s">
        <v>1060</v>
      </c>
      <c r="W820" s="1" t="s">
        <v>126</v>
      </c>
      <c r="X820" s="1">
        <v>39</v>
      </c>
      <c r="Y820" s="1" t="s">
        <v>88</v>
      </c>
      <c r="Z820" s="1">
        <v>5.0999999999999996</v>
      </c>
      <c r="AA820" s="1" t="s">
        <v>414</v>
      </c>
      <c r="AB820" s="1" t="s">
        <v>90</v>
      </c>
      <c r="AC820" s="1" t="s">
        <v>91</v>
      </c>
      <c r="AD820" s="1" t="s">
        <v>92</v>
      </c>
      <c r="AE820" s="1" t="s">
        <v>72</v>
      </c>
      <c r="AF820" s="1" t="s">
        <v>254</v>
      </c>
      <c r="AG820" s="1">
        <v>1</v>
      </c>
      <c r="AH820" s="1" t="s">
        <v>1322</v>
      </c>
      <c r="AI820" s="1" t="s">
        <v>72</v>
      </c>
      <c r="AJ820" s="1" t="s">
        <v>72</v>
      </c>
      <c r="AK820" s="1" t="s">
        <v>72</v>
      </c>
      <c r="AL820" s="1" t="s">
        <v>72</v>
      </c>
      <c r="AM820" s="1" t="s">
        <v>72</v>
      </c>
      <c r="AN820" s="3">
        <v>45159</v>
      </c>
      <c r="AO820" s="1" t="s">
        <v>4938</v>
      </c>
      <c r="AP820" s="1" t="s">
        <v>4939</v>
      </c>
      <c r="AQ820" s="1" t="s">
        <v>1794</v>
      </c>
      <c r="AR820" s="1">
        <v>14</v>
      </c>
      <c r="AS820" s="1" t="s">
        <v>4208</v>
      </c>
      <c r="AT820" s="1" t="s">
        <v>75</v>
      </c>
      <c r="AU820" s="1" t="s">
        <v>75</v>
      </c>
      <c r="AV820" s="1" t="s">
        <v>88</v>
      </c>
      <c r="AW820" s="1" t="s">
        <v>96</v>
      </c>
      <c r="AX820" s="1" t="s">
        <v>72</v>
      </c>
      <c r="AY820" s="1" t="s">
        <v>4394</v>
      </c>
      <c r="AZ820" s="1" t="s">
        <v>4940</v>
      </c>
      <c r="BA820" s="1">
        <f>72+39</f>
        <v>111</v>
      </c>
      <c r="BB820" s="21" t="s">
        <v>100</v>
      </c>
      <c r="BC820" s="16"/>
    </row>
    <row r="821" spans="1:55" ht="18.600000000000001" customHeight="1">
      <c r="A821" s="1" t="s">
        <v>4921</v>
      </c>
      <c r="B821" s="1">
        <v>230266</v>
      </c>
      <c r="C821" s="1" t="s">
        <v>71</v>
      </c>
      <c r="D821" s="3">
        <v>45159</v>
      </c>
      <c r="E821" s="1" t="s">
        <v>2302</v>
      </c>
      <c r="F821" s="1" t="s">
        <v>4922</v>
      </c>
      <c r="G821" s="1" t="s">
        <v>75</v>
      </c>
      <c r="H821" s="1" t="s">
        <v>1915</v>
      </c>
      <c r="I821" s="1" t="s">
        <v>77</v>
      </c>
      <c r="J821" s="1" t="s">
        <v>78</v>
      </c>
      <c r="K821" s="1" t="s">
        <v>78</v>
      </c>
      <c r="L821" s="1" t="s">
        <v>139</v>
      </c>
      <c r="M821" s="1" t="s">
        <v>1898</v>
      </c>
      <c r="N821" s="34" t="s">
        <v>72</v>
      </c>
      <c r="O821" s="25" t="s">
        <v>4923</v>
      </c>
      <c r="P821" s="1" t="s">
        <v>83</v>
      </c>
      <c r="Q821" s="1" t="s">
        <v>123</v>
      </c>
      <c r="R821" s="1" t="s">
        <v>9043</v>
      </c>
      <c r="S821" s="1" t="s">
        <v>84</v>
      </c>
      <c r="T821" s="1" t="s">
        <v>72</v>
      </c>
      <c r="U821" s="1" t="s">
        <v>214</v>
      </c>
      <c r="V821" s="1" t="s">
        <v>583</v>
      </c>
      <c r="W821" s="1" t="s">
        <v>126</v>
      </c>
      <c r="X821" s="1">
        <v>50</v>
      </c>
      <c r="Y821" s="1" t="s">
        <v>88</v>
      </c>
      <c r="Z821" s="1">
        <v>4.5</v>
      </c>
      <c r="AA821" s="1" t="s">
        <v>2344</v>
      </c>
      <c r="AB821" s="1" t="s">
        <v>90</v>
      </c>
      <c r="AC821" s="1" t="s">
        <v>91</v>
      </c>
      <c r="AD821" s="1" t="s">
        <v>92</v>
      </c>
      <c r="AE821" s="1" t="s">
        <v>72</v>
      </c>
      <c r="AF821" s="1" t="s">
        <v>72</v>
      </c>
      <c r="AG821" s="1">
        <v>2</v>
      </c>
      <c r="AH821" s="1" t="s">
        <v>4259</v>
      </c>
      <c r="AI821" s="1" t="s">
        <v>72</v>
      </c>
      <c r="AJ821" s="1" t="s">
        <v>72</v>
      </c>
      <c r="AK821" s="1" t="s">
        <v>72</v>
      </c>
      <c r="AL821" s="1" t="s">
        <v>72</v>
      </c>
      <c r="AM821" s="1" t="s">
        <v>72</v>
      </c>
      <c r="AN821" s="3">
        <v>45159</v>
      </c>
      <c r="AO821" s="1" t="s">
        <v>4924</v>
      </c>
      <c r="AP821" s="1" t="s">
        <v>4924</v>
      </c>
      <c r="AQ821" s="1" t="s">
        <v>1794</v>
      </c>
      <c r="AR821" s="1">
        <v>14</v>
      </c>
      <c r="AS821" s="1" t="s">
        <v>4009</v>
      </c>
      <c r="AT821" s="1" t="s">
        <v>75</v>
      </c>
      <c r="AU821" s="1" t="s">
        <v>75</v>
      </c>
      <c r="AV821" s="1" t="s">
        <v>88</v>
      </c>
      <c r="AW821" s="1" t="s">
        <v>96</v>
      </c>
      <c r="AX821" s="1" t="s">
        <v>72</v>
      </c>
      <c r="AY821" s="1" t="s">
        <v>4394</v>
      </c>
      <c r="AZ821" s="1" t="s">
        <v>4925</v>
      </c>
      <c r="BA821" s="1">
        <v>49</v>
      </c>
      <c r="BB821" s="21" t="s">
        <v>100</v>
      </c>
      <c r="BC821" s="16"/>
    </row>
    <row r="822" spans="1:55" ht="18.600000000000001" customHeight="1">
      <c r="A822" s="1" t="s">
        <v>4926</v>
      </c>
      <c r="B822" s="1">
        <v>230267</v>
      </c>
      <c r="C822" s="1" t="s">
        <v>71</v>
      </c>
      <c r="D822" s="3">
        <v>45159</v>
      </c>
      <c r="E822" s="1" t="s">
        <v>2302</v>
      </c>
      <c r="F822" s="1" t="s">
        <v>4927</v>
      </c>
      <c r="G822" s="1" t="s">
        <v>75</v>
      </c>
      <c r="H822" s="1" t="s">
        <v>4648</v>
      </c>
      <c r="I822" s="1" t="s">
        <v>77</v>
      </c>
      <c r="J822" s="1" t="s">
        <v>78</v>
      </c>
      <c r="K822" s="8" t="s">
        <v>4162</v>
      </c>
      <c r="L822" s="8" t="s">
        <v>1898</v>
      </c>
      <c r="M822" s="8" t="s">
        <v>1927</v>
      </c>
      <c r="N822" s="1" t="s">
        <v>4212</v>
      </c>
      <c r="O822" s="8" t="s">
        <v>847</v>
      </c>
      <c r="P822" s="1" t="s">
        <v>2307</v>
      </c>
      <c r="Q822" s="1" t="s">
        <v>2307</v>
      </c>
      <c r="R822" s="1" t="s">
        <v>2926</v>
      </c>
      <c r="S822" s="1" t="s">
        <v>291</v>
      </c>
      <c r="T822" s="1" t="s">
        <v>72</v>
      </c>
      <c r="U822" s="1" t="s">
        <v>292</v>
      </c>
      <c r="V822" s="1" t="s">
        <v>3296</v>
      </c>
      <c r="W822" s="1" t="s">
        <v>126</v>
      </c>
      <c r="X822" s="1">
        <v>38</v>
      </c>
      <c r="Y822" s="1" t="s">
        <v>88</v>
      </c>
      <c r="Z822" s="1">
        <v>4.9000000000000004</v>
      </c>
      <c r="AA822" s="1" t="s">
        <v>299</v>
      </c>
      <c r="AB822" s="1" t="s">
        <v>90</v>
      </c>
      <c r="AC822" s="1" t="s">
        <v>91</v>
      </c>
      <c r="AD822" s="1" t="s">
        <v>216</v>
      </c>
      <c r="AE822" s="1" t="s">
        <v>72</v>
      </c>
      <c r="AF822" s="1" t="s">
        <v>72</v>
      </c>
      <c r="AG822" s="1" t="s">
        <v>72</v>
      </c>
      <c r="AH822" s="1" t="s">
        <v>72</v>
      </c>
      <c r="AI822" s="1">
        <v>3</v>
      </c>
      <c r="AJ822" s="1" t="s">
        <v>4928</v>
      </c>
      <c r="AK822" s="1" t="s">
        <v>72</v>
      </c>
      <c r="AL822" s="1" t="s">
        <v>72</v>
      </c>
      <c r="AM822" s="1" t="s">
        <v>72</v>
      </c>
      <c r="AN822" s="3">
        <v>45159</v>
      </c>
      <c r="AO822" s="1" t="s">
        <v>4929</v>
      </c>
      <c r="AP822" s="1" t="s">
        <v>4929</v>
      </c>
      <c r="AQ822" s="1" t="s">
        <v>1794</v>
      </c>
      <c r="AR822" s="1">
        <v>14</v>
      </c>
      <c r="AS822" s="1" t="s">
        <v>2694</v>
      </c>
      <c r="AT822" s="1" t="s">
        <v>88</v>
      </c>
      <c r="AU822" s="1" t="s">
        <v>88</v>
      </c>
      <c r="AV822" s="1" t="s">
        <v>88</v>
      </c>
      <c r="AW822" s="1" t="s">
        <v>96</v>
      </c>
      <c r="AX822" s="1" t="s">
        <v>72</v>
      </c>
      <c r="AY822" s="1" t="s">
        <v>3962</v>
      </c>
      <c r="AZ822" s="1" t="s">
        <v>4930</v>
      </c>
      <c r="BA822" s="1">
        <v>35</v>
      </c>
      <c r="BB822" s="1" t="s">
        <v>160</v>
      </c>
      <c r="BC822" s="1" t="s">
        <v>707</v>
      </c>
    </row>
    <row r="823" spans="1:55" ht="18.600000000000001" customHeight="1">
      <c r="A823" s="1" t="s">
        <v>4931</v>
      </c>
      <c r="B823" s="1">
        <v>230268</v>
      </c>
      <c r="C823" s="1" t="s">
        <v>71</v>
      </c>
      <c r="D823" s="3">
        <v>45159</v>
      </c>
      <c r="E823" s="1" t="s">
        <v>2302</v>
      </c>
      <c r="F823" s="1" t="s">
        <v>4932</v>
      </c>
      <c r="G823" s="1" t="s">
        <v>75</v>
      </c>
      <c r="H823" s="1" t="s">
        <v>4933</v>
      </c>
      <c r="I823" s="1" t="s">
        <v>77</v>
      </c>
      <c r="J823" s="1" t="s">
        <v>78</v>
      </c>
      <c r="K823" s="1" t="s">
        <v>78</v>
      </c>
      <c r="L823" s="1" t="s">
        <v>1898</v>
      </c>
      <c r="M823" s="1" t="s">
        <v>1898</v>
      </c>
      <c r="N823" s="34" t="s">
        <v>72</v>
      </c>
      <c r="O823" s="25" t="s">
        <v>2007</v>
      </c>
      <c r="P823" s="1" t="s">
        <v>2307</v>
      </c>
      <c r="Q823" s="1" t="s">
        <v>2307</v>
      </c>
      <c r="R823" s="1" t="s">
        <v>2308</v>
      </c>
      <c r="S823" s="1" t="s">
        <v>490</v>
      </c>
      <c r="T823" s="1" t="s">
        <v>72</v>
      </c>
      <c r="U823" s="1" t="s">
        <v>491</v>
      </c>
      <c r="V823" s="1" t="s">
        <v>492</v>
      </c>
      <c r="W823" s="1" t="s">
        <v>87</v>
      </c>
      <c r="X823" s="1">
        <v>69</v>
      </c>
      <c r="Y823" s="1" t="s">
        <v>88</v>
      </c>
      <c r="Z823" s="1">
        <v>4.9000000000000004</v>
      </c>
      <c r="AA823" s="1" t="s">
        <v>299</v>
      </c>
      <c r="AB823" s="1" t="s">
        <v>90</v>
      </c>
      <c r="AC823" s="1" t="s">
        <v>91</v>
      </c>
      <c r="AD823" s="1" t="s">
        <v>92</v>
      </c>
      <c r="AE823" s="1" t="s">
        <v>72</v>
      </c>
      <c r="AF823" s="1" t="s">
        <v>244</v>
      </c>
      <c r="AG823" s="1">
        <v>1</v>
      </c>
      <c r="AH823" s="58" t="s">
        <v>2585</v>
      </c>
      <c r="AI823" s="1" t="s">
        <v>72</v>
      </c>
      <c r="AJ823" s="1" t="s">
        <v>72</v>
      </c>
      <c r="AK823" s="1" t="s">
        <v>2327</v>
      </c>
      <c r="AL823" s="1" t="s">
        <v>72</v>
      </c>
      <c r="AM823" s="1" t="s">
        <v>72</v>
      </c>
      <c r="AN823" s="3">
        <v>45159</v>
      </c>
      <c r="AO823" s="1" t="s">
        <v>4934</v>
      </c>
      <c r="AP823" s="1" t="s">
        <v>4934</v>
      </c>
      <c r="AQ823" s="1" t="s">
        <v>1675</v>
      </c>
      <c r="AR823" s="1">
        <v>14</v>
      </c>
      <c r="AS823" s="1" t="s">
        <v>4443</v>
      </c>
      <c r="AT823" s="1" t="s">
        <v>75</v>
      </c>
      <c r="AU823" s="1" t="s">
        <v>75</v>
      </c>
      <c r="AV823" s="1" t="s">
        <v>88</v>
      </c>
      <c r="AW823" s="1" t="s">
        <v>96</v>
      </c>
      <c r="AX823" s="1" t="s">
        <v>72</v>
      </c>
      <c r="AY823" s="1" t="s">
        <v>3819</v>
      </c>
      <c r="AZ823" s="1" t="s">
        <v>4935</v>
      </c>
      <c r="BA823" s="1">
        <v>30</v>
      </c>
      <c r="BB823" s="21" t="s">
        <v>100</v>
      </c>
      <c r="BC823" s="16"/>
    </row>
    <row r="824" spans="1:55" ht="18.600000000000001" customHeight="1">
      <c r="A824" s="1" t="s">
        <v>4942</v>
      </c>
      <c r="B824" s="1">
        <v>230270</v>
      </c>
      <c r="C824" s="1" t="s">
        <v>71</v>
      </c>
      <c r="D824" s="3">
        <v>45159</v>
      </c>
      <c r="E824" s="1" t="s">
        <v>1896</v>
      </c>
      <c r="F824" s="1" t="s">
        <v>4943</v>
      </c>
      <c r="G824" s="1" t="s">
        <v>75</v>
      </c>
      <c r="H824" s="1" t="s">
        <v>3624</v>
      </c>
      <c r="I824" s="1" t="s">
        <v>77</v>
      </c>
      <c r="J824" s="1" t="s">
        <v>78</v>
      </c>
      <c r="K824" s="1" t="s">
        <v>78</v>
      </c>
      <c r="L824" s="1" t="s">
        <v>1898</v>
      </c>
      <c r="M824" s="1" t="s">
        <v>1927</v>
      </c>
      <c r="N824" s="34" t="s">
        <v>72</v>
      </c>
      <c r="O824" s="25" t="s">
        <v>4944</v>
      </c>
      <c r="P824" s="1" t="s">
        <v>813</v>
      </c>
      <c r="Q824" s="1" t="s">
        <v>813</v>
      </c>
      <c r="R824" s="1" t="s">
        <v>9057</v>
      </c>
      <c r="S824" s="1" t="s">
        <v>152</v>
      </c>
      <c r="T824" s="1" t="s">
        <v>3507</v>
      </c>
      <c r="U824" s="1" t="s">
        <v>153</v>
      </c>
      <c r="V824" s="1" t="s">
        <v>154</v>
      </c>
      <c r="W824" s="1" t="s">
        <v>126</v>
      </c>
      <c r="X824" s="1">
        <v>56</v>
      </c>
      <c r="Y824" s="1" t="s">
        <v>88</v>
      </c>
      <c r="Z824" s="1">
        <v>5.0999999999999996</v>
      </c>
      <c r="AA824" s="1" t="s">
        <v>414</v>
      </c>
      <c r="AB824" s="1" t="s">
        <v>90</v>
      </c>
      <c r="AC824" s="1" t="s">
        <v>91</v>
      </c>
      <c r="AD824" s="1" t="s">
        <v>216</v>
      </c>
      <c r="AE824" s="1" t="s">
        <v>72</v>
      </c>
      <c r="AF824" s="1" t="s">
        <v>229</v>
      </c>
      <c r="AG824" s="1">
        <v>1</v>
      </c>
      <c r="AH824" s="1" t="s">
        <v>4945</v>
      </c>
      <c r="AI824" s="1">
        <v>8</v>
      </c>
      <c r="AJ824" s="1" t="s">
        <v>4946</v>
      </c>
      <c r="AK824" s="1" t="s">
        <v>72</v>
      </c>
      <c r="AL824" s="1" t="s">
        <v>72</v>
      </c>
      <c r="AM824" s="1" t="s">
        <v>72</v>
      </c>
      <c r="AN824" s="3">
        <v>45159</v>
      </c>
      <c r="AO824" s="1" t="s">
        <v>4947</v>
      </c>
      <c r="AP824" s="1" t="s">
        <v>4948</v>
      </c>
      <c r="AQ824" s="1" t="s">
        <v>1794</v>
      </c>
      <c r="AR824" s="1">
        <v>14</v>
      </c>
      <c r="AS824" s="1" t="s">
        <v>3205</v>
      </c>
      <c r="AT824" s="1" t="s">
        <v>75</v>
      </c>
      <c r="AU824" s="1" t="s">
        <v>75</v>
      </c>
      <c r="AV824" s="1" t="s">
        <v>88</v>
      </c>
      <c r="AW824" s="1" t="s">
        <v>96</v>
      </c>
      <c r="AX824" s="1" t="s">
        <v>72</v>
      </c>
      <c r="AY824" s="1" t="s">
        <v>3962</v>
      </c>
      <c r="AZ824" s="38" t="s">
        <v>4949</v>
      </c>
      <c r="BA824" s="1">
        <v>35</v>
      </c>
      <c r="BB824" s="1" t="s">
        <v>160</v>
      </c>
      <c r="BC824" s="1" t="s">
        <v>707</v>
      </c>
    </row>
    <row r="825" spans="1:55" ht="18.600000000000001" customHeight="1">
      <c r="A825" s="1" t="s">
        <v>4950</v>
      </c>
      <c r="B825" s="1">
        <v>230271</v>
      </c>
      <c r="C825" s="1" t="s">
        <v>71</v>
      </c>
      <c r="D825" s="3">
        <v>45160</v>
      </c>
      <c r="E825" s="1" t="s">
        <v>1896</v>
      </c>
      <c r="F825" s="1" t="s">
        <v>4951</v>
      </c>
      <c r="G825" s="1" t="s">
        <v>75</v>
      </c>
      <c r="H825" s="1" t="s">
        <v>3947</v>
      </c>
      <c r="I825" s="1" t="s">
        <v>77</v>
      </c>
      <c r="J825" s="1" t="s">
        <v>78</v>
      </c>
      <c r="K825" s="1" t="s">
        <v>78</v>
      </c>
      <c r="L825" s="1" t="s">
        <v>139</v>
      </c>
      <c r="M825" s="1" t="s">
        <v>1898</v>
      </c>
      <c r="N825" s="34" t="s">
        <v>72</v>
      </c>
      <c r="O825" s="25" t="s">
        <v>4107</v>
      </c>
      <c r="P825" s="1" t="s">
        <v>813</v>
      </c>
      <c r="Q825" s="1" t="s">
        <v>813</v>
      </c>
      <c r="R825" s="1" t="s">
        <v>9057</v>
      </c>
      <c r="S825" s="1" t="s">
        <v>84</v>
      </c>
      <c r="T825" s="1" t="s">
        <v>72</v>
      </c>
      <c r="U825" s="1" t="s">
        <v>140</v>
      </c>
      <c r="V825" s="1" t="s">
        <v>181</v>
      </c>
      <c r="W825" s="1" t="s">
        <v>126</v>
      </c>
      <c r="X825" s="1">
        <v>26</v>
      </c>
      <c r="Y825" s="1" t="s">
        <v>88</v>
      </c>
      <c r="Z825" s="1">
        <v>5.6</v>
      </c>
      <c r="AA825" s="1" t="s">
        <v>954</v>
      </c>
      <c r="AB825" s="1" t="s">
        <v>90</v>
      </c>
      <c r="AC825" s="1" t="s">
        <v>91</v>
      </c>
      <c r="AD825" s="1" t="s">
        <v>92</v>
      </c>
      <c r="AE825" s="1" t="s">
        <v>72</v>
      </c>
      <c r="AF825" s="1" t="s">
        <v>217</v>
      </c>
      <c r="AG825" s="1">
        <v>1</v>
      </c>
      <c r="AH825" s="25" t="s">
        <v>1218</v>
      </c>
      <c r="AI825" s="1" t="s">
        <v>72</v>
      </c>
      <c r="AJ825" s="1" t="s">
        <v>72</v>
      </c>
      <c r="AK825" s="1" t="s">
        <v>72</v>
      </c>
      <c r="AL825" s="1" t="s">
        <v>72</v>
      </c>
      <c r="AM825" s="1" t="s">
        <v>72</v>
      </c>
      <c r="AN825" s="3">
        <v>45160</v>
      </c>
      <c r="AO825" s="1" t="s">
        <v>4952</v>
      </c>
      <c r="AP825" s="1" t="s">
        <v>4952</v>
      </c>
      <c r="AQ825" s="1" t="s">
        <v>1794</v>
      </c>
      <c r="AR825" s="1">
        <v>14</v>
      </c>
      <c r="AS825" s="1" t="s">
        <v>2694</v>
      </c>
      <c r="AT825" s="1" t="s">
        <v>75</v>
      </c>
      <c r="AU825" s="1" t="s">
        <v>75</v>
      </c>
      <c r="AV825" s="1" t="s">
        <v>88</v>
      </c>
      <c r="AW825" s="1" t="s">
        <v>96</v>
      </c>
      <c r="AX825" s="1" t="s">
        <v>72</v>
      </c>
      <c r="AY825" s="1" t="s">
        <v>3985</v>
      </c>
      <c r="AZ825" s="1" t="s">
        <v>4953</v>
      </c>
      <c r="BA825" s="1">
        <v>30</v>
      </c>
      <c r="BB825" s="21" t="s">
        <v>100</v>
      </c>
      <c r="BC825" s="16"/>
    </row>
    <row r="826" spans="1:55" ht="18.600000000000001" customHeight="1">
      <c r="A826" s="1" t="s">
        <v>4956</v>
      </c>
      <c r="B826" s="1">
        <v>230272</v>
      </c>
      <c r="C826" s="1" t="s">
        <v>71</v>
      </c>
      <c r="D826" s="3">
        <v>45160</v>
      </c>
      <c r="E826" s="1" t="s">
        <v>2302</v>
      </c>
      <c r="F826" s="1" t="s">
        <v>4957</v>
      </c>
      <c r="G826" s="1" t="s">
        <v>75</v>
      </c>
      <c r="H826" s="1" t="s">
        <v>3473</v>
      </c>
      <c r="I826" s="1" t="s">
        <v>77</v>
      </c>
      <c r="J826" s="1" t="s">
        <v>78</v>
      </c>
      <c r="K826" s="1" t="s">
        <v>78</v>
      </c>
      <c r="L826" s="8" t="s">
        <v>1898</v>
      </c>
      <c r="M826" s="8" t="s">
        <v>1927</v>
      </c>
      <c r="N826" s="34" t="s">
        <v>72</v>
      </c>
      <c r="O826" s="8" t="s">
        <v>4958</v>
      </c>
      <c r="P826" s="1" t="s">
        <v>2307</v>
      </c>
      <c r="Q826" s="1" t="s">
        <v>2307</v>
      </c>
      <c r="R826" s="1" t="s">
        <v>3474</v>
      </c>
      <c r="S826" s="1" t="s">
        <v>152</v>
      </c>
      <c r="T826" s="1" t="s">
        <v>72</v>
      </c>
      <c r="U826" s="1" t="s">
        <v>153</v>
      </c>
      <c r="V826" s="1" t="s">
        <v>154</v>
      </c>
      <c r="W826" s="1" t="s">
        <v>126</v>
      </c>
      <c r="X826" s="1">
        <v>43</v>
      </c>
      <c r="Y826" s="1" t="s">
        <v>88</v>
      </c>
      <c r="Z826" s="1">
        <v>5.2</v>
      </c>
      <c r="AA826" s="1" t="s">
        <v>414</v>
      </c>
      <c r="AB826" s="1" t="s">
        <v>105</v>
      </c>
      <c r="AC826" s="1" t="s">
        <v>91</v>
      </c>
      <c r="AD826" s="1" t="s">
        <v>92</v>
      </c>
      <c r="AE826" s="1" t="s">
        <v>72</v>
      </c>
      <c r="AF826" s="1" t="s">
        <v>72</v>
      </c>
      <c r="AG826" s="1" t="s">
        <v>72</v>
      </c>
      <c r="AH826" s="1" t="s">
        <v>72</v>
      </c>
      <c r="AI826" s="1" t="s">
        <v>72</v>
      </c>
      <c r="AJ826" s="1" t="s">
        <v>72</v>
      </c>
      <c r="AK826" s="1" t="s">
        <v>72</v>
      </c>
      <c r="AL826" s="1" t="s">
        <v>72</v>
      </c>
      <c r="AM826" s="1" t="s">
        <v>72</v>
      </c>
      <c r="AN826" s="3">
        <v>45160</v>
      </c>
      <c r="AO826" s="1" t="s">
        <v>4959</v>
      </c>
      <c r="AP826" s="1" t="s">
        <v>4959</v>
      </c>
      <c r="AQ826" s="1" t="s">
        <v>1794</v>
      </c>
      <c r="AR826" s="1">
        <v>14</v>
      </c>
      <c r="AS826" s="1" t="s">
        <v>3205</v>
      </c>
      <c r="AT826" s="1" t="s">
        <v>75</v>
      </c>
      <c r="AU826" s="1" t="s">
        <v>75</v>
      </c>
      <c r="AV826" s="1" t="s">
        <v>88</v>
      </c>
      <c r="AW826" s="1" t="s">
        <v>96</v>
      </c>
      <c r="AX826" s="1" t="s">
        <v>72</v>
      </c>
      <c r="AY826" s="1" t="s">
        <v>3819</v>
      </c>
      <c r="AZ826" s="1" t="s">
        <v>4960</v>
      </c>
      <c r="BA826" s="1">
        <v>30</v>
      </c>
      <c r="BB826" s="1" t="s">
        <v>160</v>
      </c>
      <c r="BC826" s="1" t="s">
        <v>707</v>
      </c>
    </row>
    <row r="827" spans="1:55" ht="18.600000000000001" customHeight="1">
      <c r="A827" s="1" t="s">
        <v>4961</v>
      </c>
      <c r="B827" s="1">
        <v>230273</v>
      </c>
      <c r="C827" s="1" t="s">
        <v>71</v>
      </c>
      <c r="D827" s="3">
        <v>45161</v>
      </c>
      <c r="E827" s="1" t="s">
        <v>2302</v>
      </c>
      <c r="F827" s="1" t="s">
        <v>4962</v>
      </c>
      <c r="G827" s="1" t="s">
        <v>75</v>
      </c>
      <c r="H827" s="1" t="s">
        <v>3473</v>
      </c>
      <c r="I827" s="1" t="s">
        <v>77</v>
      </c>
      <c r="J827" s="1" t="s">
        <v>78</v>
      </c>
      <c r="K827" s="1" t="s">
        <v>78</v>
      </c>
      <c r="L827" s="1" t="s">
        <v>1898</v>
      </c>
      <c r="M827" s="1" t="s">
        <v>1898</v>
      </c>
      <c r="N827" s="34" t="s">
        <v>72</v>
      </c>
      <c r="O827" s="25" t="s">
        <v>4487</v>
      </c>
      <c r="P827" s="1" t="s">
        <v>2307</v>
      </c>
      <c r="Q827" s="1" t="s">
        <v>2307</v>
      </c>
      <c r="R827" s="1" t="s">
        <v>3474</v>
      </c>
      <c r="S827" s="1" t="s">
        <v>152</v>
      </c>
      <c r="T827" s="1" t="s">
        <v>3529</v>
      </c>
      <c r="U827" s="1" t="s">
        <v>153</v>
      </c>
      <c r="V827" s="1" t="s">
        <v>164</v>
      </c>
      <c r="W827" s="1" t="s">
        <v>126</v>
      </c>
      <c r="X827" s="1">
        <v>75</v>
      </c>
      <c r="Y827" s="1" t="s">
        <v>88</v>
      </c>
      <c r="Z827" s="1">
        <v>4.8</v>
      </c>
      <c r="AA827" s="1" t="s">
        <v>414</v>
      </c>
      <c r="AB827" s="1" t="s">
        <v>105</v>
      </c>
      <c r="AC827" s="1" t="s">
        <v>91</v>
      </c>
      <c r="AD827" s="1" t="s">
        <v>92</v>
      </c>
      <c r="AE827" s="1" t="s">
        <v>72</v>
      </c>
      <c r="AF827" s="1" t="s">
        <v>72</v>
      </c>
      <c r="AG827" s="1" t="s">
        <v>72</v>
      </c>
      <c r="AH827" s="1" t="s">
        <v>72</v>
      </c>
      <c r="AI827" s="1" t="s">
        <v>72</v>
      </c>
      <c r="AJ827" s="1" t="s">
        <v>72</v>
      </c>
      <c r="AK827" s="50" t="s">
        <v>4963</v>
      </c>
      <c r="AL827" s="1" t="s">
        <v>72</v>
      </c>
      <c r="AM827" s="1" t="s">
        <v>72</v>
      </c>
      <c r="AN827" s="3">
        <v>45161</v>
      </c>
      <c r="AO827" s="1" t="s">
        <v>4964</v>
      </c>
      <c r="AP827" s="1" t="s">
        <v>4965</v>
      </c>
      <c r="AQ827" s="1" t="s">
        <v>1794</v>
      </c>
      <c r="AR827" s="1">
        <v>14</v>
      </c>
      <c r="AS827" s="1" t="s">
        <v>2694</v>
      </c>
      <c r="AT827" s="1" t="s">
        <v>75</v>
      </c>
      <c r="AU827" s="1" t="s">
        <v>75</v>
      </c>
      <c r="AV827" s="1" t="s">
        <v>88</v>
      </c>
      <c r="AW827" s="1" t="s">
        <v>96</v>
      </c>
      <c r="AX827" s="1" t="s">
        <v>4511</v>
      </c>
      <c r="AY827" s="1" t="s">
        <v>3509</v>
      </c>
      <c r="AZ827" s="1" t="s">
        <v>4966</v>
      </c>
      <c r="BA827" s="1">
        <v>21</v>
      </c>
      <c r="BB827" s="1" t="s">
        <v>3796</v>
      </c>
      <c r="BC827" s="16"/>
    </row>
    <row r="828" spans="1:55" ht="18.600000000000001" customHeight="1">
      <c r="A828" s="1" t="s">
        <v>4970</v>
      </c>
      <c r="B828" s="1">
        <v>230274</v>
      </c>
      <c r="C828" s="1" t="s">
        <v>71</v>
      </c>
      <c r="D828" s="3">
        <v>45162</v>
      </c>
      <c r="E828" s="1" t="s">
        <v>1896</v>
      </c>
      <c r="F828" s="1" t="s">
        <v>4968</v>
      </c>
      <c r="G828" s="1" t="s">
        <v>75</v>
      </c>
      <c r="H828" s="1" t="s">
        <v>3947</v>
      </c>
      <c r="I828" s="1" t="s">
        <v>77</v>
      </c>
      <c r="J828" s="1" t="s">
        <v>78</v>
      </c>
      <c r="K828" s="1" t="s">
        <v>78</v>
      </c>
      <c r="L828" s="1" t="s">
        <v>1898</v>
      </c>
      <c r="M828" s="1" t="s">
        <v>1898</v>
      </c>
      <c r="N828" s="34" t="s">
        <v>72</v>
      </c>
      <c r="O828" s="25" t="s">
        <v>4802</v>
      </c>
      <c r="P828" s="1" t="s">
        <v>813</v>
      </c>
      <c r="Q828" s="1" t="s">
        <v>813</v>
      </c>
      <c r="R828" s="1" t="s">
        <v>9057</v>
      </c>
      <c r="S828" s="1" t="s">
        <v>84</v>
      </c>
      <c r="T828" s="1" t="s">
        <v>72</v>
      </c>
      <c r="U828" s="1" t="s">
        <v>140</v>
      </c>
      <c r="V828" s="1" t="s">
        <v>141</v>
      </c>
      <c r="W828" s="1" t="s">
        <v>87</v>
      </c>
      <c r="X828" s="1">
        <v>59</v>
      </c>
      <c r="Y828" s="1" t="s">
        <v>88</v>
      </c>
      <c r="Z828" s="1">
        <v>5.6</v>
      </c>
      <c r="AA828" s="1" t="s">
        <v>954</v>
      </c>
      <c r="AB828" s="1" t="s">
        <v>90</v>
      </c>
      <c r="AC828" s="1" t="s">
        <v>91</v>
      </c>
      <c r="AD828" s="1" t="s">
        <v>92</v>
      </c>
      <c r="AE828" s="1" t="s">
        <v>72</v>
      </c>
      <c r="AF828" s="1" t="s">
        <v>217</v>
      </c>
      <c r="AG828" s="1">
        <v>2</v>
      </c>
      <c r="AH828" s="25" t="s">
        <v>2195</v>
      </c>
      <c r="AI828" s="1" t="s">
        <v>72</v>
      </c>
      <c r="AJ828" s="1" t="s">
        <v>72</v>
      </c>
      <c r="AK828" s="1" t="s">
        <v>72</v>
      </c>
      <c r="AL828" s="1" t="s">
        <v>72</v>
      </c>
      <c r="AM828" s="1" t="s">
        <v>72</v>
      </c>
      <c r="AN828" s="3">
        <v>45162</v>
      </c>
      <c r="AO828" s="1" t="s">
        <v>4969</v>
      </c>
      <c r="AP828" s="1" t="s">
        <v>4969</v>
      </c>
      <c r="AQ828" s="1" t="s">
        <v>1675</v>
      </c>
      <c r="AR828" s="1">
        <v>14</v>
      </c>
      <c r="AS828" s="1" t="s">
        <v>95</v>
      </c>
      <c r="AT828" s="1" t="s">
        <v>75</v>
      </c>
      <c r="AU828" s="1" t="s">
        <v>75</v>
      </c>
      <c r="AV828" s="1" t="s">
        <v>88</v>
      </c>
      <c r="AW828" s="1" t="s">
        <v>96</v>
      </c>
      <c r="AX828" s="1" t="s">
        <v>72</v>
      </c>
      <c r="AY828" s="1" t="s">
        <v>3962</v>
      </c>
      <c r="AZ828" s="1" t="s">
        <v>4899</v>
      </c>
      <c r="BA828" s="1">
        <v>35</v>
      </c>
      <c r="BB828" s="21" t="s">
        <v>100</v>
      </c>
      <c r="BC828" s="16"/>
    </row>
    <row r="829" spans="1:55" ht="18.600000000000001" customHeight="1">
      <c r="A829" s="1" t="s">
        <v>4971</v>
      </c>
      <c r="B829" s="1">
        <v>230275</v>
      </c>
      <c r="C829" s="1" t="s">
        <v>71</v>
      </c>
      <c r="D829" s="3">
        <v>45162</v>
      </c>
      <c r="E829" s="1" t="s">
        <v>1896</v>
      </c>
      <c r="F829" s="1" t="s">
        <v>4972</v>
      </c>
      <c r="G829" s="1" t="s">
        <v>75</v>
      </c>
      <c r="H829" s="1" t="s">
        <v>3624</v>
      </c>
      <c r="I829" s="1" t="s">
        <v>77</v>
      </c>
      <c r="J829" s="1" t="s">
        <v>78</v>
      </c>
      <c r="K829" s="1" t="s">
        <v>172</v>
      </c>
      <c r="L829" s="21" t="s">
        <v>139</v>
      </c>
      <c r="M829" s="1" t="s">
        <v>1898</v>
      </c>
      <c r="N829" s="1" t="s">
        <v>4973</v>
      </c>
      <c r="O829" s="25" t="s">
        <v>3121</v>
      </c>
      <c r="P829" s="1" t="s">
        <v>813</v>
      </c>
      <c r="Q829" s="1" t="s">
        <v>813</v>
      </c>
      <c r="R829" s="1" t="s">
        <v>9057</v>
      </c>
      <c r="S829" s="1" t="s">
        <v>152</v>
      </c>
      <c r="T829" s="1" t="s">
        <v>3507</v>
      </c>
      <c r="U829" s="1" t="s">
        <v>153</v>
      </c>
      <c r="V829" s="1" t="s">
        <v>154</v>
      </c>
      <c r="W829" s="1" t="s">
        <v>126</v>
      </c>
      <c r="X829" s="1">
        <v>37</v>
      </c>
      <c r="Y829" s="1" t="s">
        <v>88</v>
      </c>
      <c r="Z829" s="1">
        <v>5.6</v>
      </c>
      <c r="AA829" s="1" t="s">
        <v>954</v>
      </c>
      <c r="AB829" s="1" t="s">
        <v>90</v>
      </c>
      <c r="AC829" s="1" t="s">
        <v>91</v>
      </c>
      <c r="AD829" s="1" t="s">
        <v>92</v>
      </c>
      <c r="AE829" s="1" t="s">
        <v>72</v>
      </c>
      <c r="AF829" s="1" t="s">
        <v>254</v>
      </c>
      <c r="AG829" s="1">
        <v>2</v>
      </c>
      <c r="AH829" s="25" t="s">
        <v>1052</v>
      </c>
      <c r="AI829" s="1" t="s">
        <v>72</v>
      </c>
      <c r="AJ829" s="1" t="s">
        <v>72</v>
      </c>
      <c r="AK829" s="1" t="s">
        <v>72</v>
      </c>
      <c r="AL829" s="1" t="s">
        <v>72</v>
      </c>
      <c r="AM829" s="1" t="s">
        <v>72</v>
      </c>
      <c r="AN829" s="3">
        <v>45162</v>
      </c>
      <c r="AO829" s="1" t="s">
        <v>4974</v>
      </c>
      <c r="AP829" s="1" t="s">
        <v>4974</v>
      </c>
      <c r="AQ829" s="1" t="s">
        <v>1794</v>
      </c>
      <c r="AR829" s="1">
        <v>14</v>
      </c>
      <c r="AS829" s="1" t="s">
        <v>2694</v>
      </c>
      <c r="AT829" s="1" t="s">
        <v>88</v>
      </c>
      <c r="AU829" s="1" t="s">
        <v>88</v>
      </c>
      <c r="AV829" s="1" t="s">
        <v>88</v>
      </c>
      <c r="AW829" s="1" t="s">
        <v>96</v>
      </c>
      <c r="AX829" s="1" t="s">
        <v>72</v>
      </c>
      <c r="AY829" s="1" t="s">
        <v>1768</v>
      </c>
      <c r="AZ829" s="38" t="s">
        <v>4975</v>
      </c>
      <c r="BA829" s="1">
        <v>49</v>
      </c>
      <c r="BB829" s="21" t="s">
        <v>100</v>
      </c>
      <c r="BC829" s="16"/>
    </row>
    <row r="830" spans="1:55" ht="18.600000000000001" customHeight="1">
      <c r="A830" s="1" t="s">
        <v>4976</v>
      </c>
      <c r="B830" s="1">
        <v>230276</v>
      </c>
      <c r="C830" s="1" t="s">
        <v>71</v>
      </c>
      <c r="D830" s="3">
        <v>45162</v>
      </c>
      <c r="E830" s="1" t="s">
        <v>1896</v>
      </c>
      <c r="F830" s="1" t="s">
        <v>4977</v>
      </c>
      <c r="G830" s="1" t="s">
        <v>75</v>
      </c>
      <c r="H830" s="1" t="s">
        <v>3624</v>
      </c>
      <c r="I830" s="1" t="s">
        <v>77</v>
      </c>
      <c r="J830" s="1" t="s">
        <v>78</v>
      </c>
      <c r="K830" s="1" t="s">
        <v>78</v>
      </c>
      <c r="L830" s="1" t="s">
        <v>139</v>
      </c>
      <c r="M830" s="1" t="s">
        <v>1898</v>
      </c>
      <c r="N830" s="34" t="s">
        <v>72</v>
      </c>
      <c r="O830" s="25" t="s">
        <v>2910</v>
      </c>
      <c r="P830" s="1" t="s">
        <v>813</v>
      </c>
      <c r="Q830" s="1" t="s">
        <v>813</v>
      </c>
      <c r="R830" s="1" t="s">
        <v>9057</v>
      </c>
      <c r="S830" s="1" t="s">
        <v>152</v>
      </c>
      <c r="T830" s="1" t="s">
        <v>3529</v>
      </c>
      <c r="U830" s="1" t="s">
        <v>153</v>
      </c>
      <c r="V830" s="1" t="s">
        <v>164</v>
      </c>
      <c r="W830" s="1" t="s">
        <v>126</v>
      </c>
      <c r="X830" s="1">
        <v>51</v>
      </c>
      <c r="Y830" s="1" t="s">
        <v>88</v>
      </c>
      <c r="Z830" s="1">
        <v>4.5999999999999996</v>
      </c>
      <c r="AA830" s="1" t="s">
        <v>414</v>
      </c>
      <c r="AB830" s="1" t="s">
        <v>90</v>
      </c>
      <c r="AC830" s="1" t="s">
        <v>91</v>
      </c>
      <c r="AD830" s="1" t="s">
        <v>92</v>
      </c>
      <c r="AE830" s="1" t="s">
        <v>72</v>
      </c>
      <c r="AF830" s="1" t="s">
        <v>244</v>
      </c>
      <c r="AG830" s="1">
        <v>1</v>
      </c>
      <c r="AH830" s="25" t="s">
        <v>3953</v>
      </c>
      <c r="AI830" s="1" t="s">
        <v>72</v>
      </c>
      <c r="AJ830" s="1" t="s">
        <v>72</v>
      </c>
      <c r="AK830" s="1" t="s">
        <v>72</v>
      </c>
      <c r="AL830" s="1" t="s">
        <v>72</v>
      </c>
      <c r="AM830" s="1" t="s">
        <v>72</v>
      </c>
      <c r="AN830" s="3">
        <v>45162</v>
      </c>
      <c r="AO830" s="1" t="s">
        <v>4978</v>
      </c>
      <c r="AP830" s="1" t="s">
        <v>4979</v>
      </c>
      <c r="AQ830" s="1" t="s">
        <v>1794</v>
      </c>
      <c r="AR830" s="1">
        <v>14</v>
      </c>
      <c r="AS830" s="1" t="s">
        <v>4219</v>
      </c>
      <c r="AT830" s="1" t="s">
        <v>75</v>
      </c>
      <c r="AU830" s="1" t="s">
        <v>75</v>
      </c>
      <c r="AV830" s="1" t="s">
        <v>88</v>
      </c>
      <c r="AW830" s="1" t="s">
        <v>96</v>
      </c>
      <c r="AX830" s="1" t="s">
        <v>72</v>
      </c>
      <c r="AY830" s="1" t="s">
        <v>1768</v>
      </c>
      <c r="AZ830" s="38" t="s">
        <v>4980</v>
      </c>
      <c r="BA830" s="1">
        <v>49</v>
      </c>
      <c r="BB830" s="21" t="s">
        <v>100</v>
      </c>
      <c r="BC830" s="16"/>
    </row>
    <row r="831" spans="1:55" ht="18.600000000000001" customHeight="1">
      <c r="A831" s="1" t="s">
        <v>4987</v>
      </c>
      <c r="B831" s="1">
        <v>230278</v>
      </c>
      <c r="C831" s="1" t="s">
        <v>71</v>
      </c>
      <c r="D831" s="3">
        <v>45166</v>
      </c>
      <c r="E831" s="1" t="s">
        <v>2302</v>
      </c>
      <c r="F831" s="1" t="s">
        <v>4988</v>
      </c>
      <c r="G831" s="1" t="s">
        <v>75</v>
      </c>
      <c r="H831" s="1" t="s">
        <v>4648</v>
      </c>
      <c r="I831" s="1" t="s">
        <v>77</v>
      </c>
      <c r="J831" s="1" t="s">
        <v>78</v>
      </c>
      <c r="K831" s="1" t="s">
        <v>78</v>
      </c>
      <c r="L831" s="1" t="s">
        <v>139</v>
      </c>
      <c r="M831" s="1" t="s">
        <v>1898</v>
      </c>
      <c r="N831" s="34" t="s">
        <v>72</v>
      </c>
      <c r="O831" s="25" t="s">
        <v>1911</v>
      </c>
      <c r="P831" s="1" t="s">
        <v>2307</v>
      </c>
      <c r="Q831" s="1" t="s">
        <v>2307</v>
      </c>
      <c r="R831" s="1" t="s">
        <v>2926</v>
      </c>
      <c r="S831" s="1" t="s">
        <v>291</v>
      </c>
      <c r="T831" s="1" t="s">
        <v>72</v>
      </c>
      <c r="U831" s="1" t="s">
        <v>292</v>
      </c>
      <c r="V831" s="1" t="s">
        <v>3296</v>
      </c>
      <c r="W831" s="1" t="s">
        <v>126</v>
      </c>
      <c r="X831" s="1">
        <v>52</v>
      </c>
      <c r="Y831" s="1" t="s">
        <v>88</v>
      </c>
      <c r="Z831" s="1">
        <v>5.8</v>
      </c>
      <c r="AA831" s="1" t="s">
        <v>2344</v>
      </c>
      <c r="AB831" s="1" t="s">
        <v>90</v>
      </c>
      <c r="AC831" s="1" t="s">
        <v>91</v>
      </c>
      <c r="AD831" s="1" t="s">
        <v>92</v>
      </c>
      <c r="AE831" s="1" t="s">
        <v>72</v>
      </c>
      <c r="AF831" s="1" t="s">
        <v>254</v>
      </c>
      <c r="AG831" s="1" t="s">
        <v>3184</v>
      </c>
      <c r="AH831" s="51" t="s">
        <v>3692</v>
      </c>
      <c r="AI831" s="1" t="s">
        <v>72</v>
      </c>
      <c r="AJ831" s="1" t="s">
        <v>72</v>
      </c>
      <c r="AK831" s="59" t="s">
        <v>4989</v>
      </c>
      <c r="AL831" s="1" t="s">
        <v>72</v>
      </c>
      <c r="AM831" s="1" t="s">
        <v>72</v>
      </c>
      <c r="AN831" s="3">
        <v>45166</v>
      </c>
      <c r="AO831" s="1" t="s">
        <v>1437</v>
      </c>
      <c r="AP831" s="1" t="s">
        <v>1437</v>
      </c>
      <c r="AQ831" s="1" t="s">
        <v>1794</v>
      </c>
      <c r="AR831" s="1">
        <v>14</v>
      </c>
      <c r="AS831" s="1" t="s">
        <v>3205</v>
      </c>
      <c r="AT831" s="1" t="s">
        <v>75</v>
      </c>
      <c r="AU831" s="1" t="s">
        <v>75</v>
      </c>
      <c r="AV831" s="1" t="s">
        <v>88</v>
      </c>
      <c r="AW831" s="1" t="s">
        <v>96</v>
      </c>
      <c r="AX831" s="1" t="s">
        <v>72</v>
      </c>
      <c r="AY831" s="1" t="s">
        <v>3962</v>
      </c>
      <c r="AZ831" s="1" t="s">
        <v>4849</v>
      </c>
      <c r="BA831" s="1">
        <v>35</v>
      </c>
      <c r="BB831" s="21" t="s">
        <v>100</v>
      </c>
      <c r="BC831" s="16"/>
    </row>
    <row r="832" spans="1:55" ht="18.600000000000001" customHeight="1">
      <c r="A832" s="1" t="s">
        <v>4981</v>
      </c>
      <c r="B832" s="1">
        <v>230277</v>
      </c>
      <c r="C832" s="1" t="s">
        <v>71</v>
      </c>
      <c r="D832" s="3">
        <v>45166</v>
      </c>
      <c r="E832" s="1" t="s">
        <v>2302</v>
      </c>
      <c r="F832" s="1" t="s">
        <v>4982</v>
      </c>
      <c r="G832" s="1" t="s">
        <v>75</v>
      </c>
      <c r="H832" s="1" t="s">
        <v>4933</v>
      </c>
      <c r="I832" s="1" t="s">
        <v>77</v>
      </c>
      <c r="J832" s="1" t="s">
        <v>78</v>
      </c>
      <c r="K832" s="1" t="s">
        <v>78</v>
      </c>
      <c r="L832" s="1" t="s">
        <v>1898</v>
      </c>
      <c r="M832" s="1" t="s">
        <v>1898</v>
      </c>
      <c r="N832" s="34" t="s">
        <v>72</v>
      </c>
      <c r="O832" s="25" t="s">
        <v>4983</v>
      </c>
      <c r="P832" s="1" t="s">
        <v>2307</v>
      </c>
      <c r="Q832" s="1" t="s">
        <v>2307</v>
      </c>
      <c r="R832" s="1" t="s">
        <v>2308</v>
      </c>
      <c r="S832" s="1" t="s">
        <v>490</v>
      </c>
      <c r="T832" s="1" t="s">
        <v>72</v>
      </c>
      <c r="U832" s="1" t="s">
        <v>491</v>
      </c>
      <c r="V832" s="1" t="s">
        <v>1147</v>
      </c>
      <c r="W832" s="1" t="s">
        <v>87</v>
      </c>
      <c r="X832" s="1">
        <v>38</v>
      </c>
      <c r="Y832" s="1" t="s">
        <v>88</v>
      </c>
      <c r="Z832" s="1">
        <v>5.6</v>
      </c>
      <c r="AA832" s="1" t="s">
        <v>299</v>
      </c>
      <c r="AB832" s="1" t="s">
        <v>90</v>
      </c>
      <c r="AC832" s="1" t="s">
        <v>91</v>
      </c>
      <c r="AD832" s="1" t="s">
        <v>92</v>
      </c>
      <c r="AE832" s="1" t="s">
        <v>72</v>
      </c>
      <c r="AF832" s="1" t="s">
        <v>244</v>
      </c>
      <c r="AG832" s="1">
        <v>2</v>
      </c>
      <c r="AH832" s="1" t="s">
        <v>2629</v>
      </c>
      <c r="AI832" s="1" t="s">
        <v>72</v>
      </c>
      <c r="AJ832" s="1" t="s">
        <v>72</v>
      </c>
      <c r="AK832" s="54" t="s">
        <v>4984</v>
      </c>
      <c r="AL832" s="1" t="s">
        <v>72</v>
      </c>
      <c r="AM832" s="1" t="s">
        <v>72</v>
      </c>
      <c r="AN832" s="3">
        <v>45166</v>
      </c>
      <c r="AO832" s="1" t="s">
        <v>4985</v>
      </c>
      <c r="AP832" s="1" t="s">
        <v>4985</v>
      </c>
      <c r="AQ832" s="1" t="s">
        <v>1675</v>
      </c>
      <c r="AR832" s="1">
        <v>14</v>
      </c>
      <c r="AS832" s="1" t="s">
        <v>4437</v>
      </c>
      <c r="AT832" s="1" t="s">
        <v>75</v>
      </c>
      <c r="AU832" s="1" t="s">
        <v>75</v>
      </c>
      <c r="AV832" s="1" t="s">
        <v>88</v>
      </c>
      <c r="AW832" s="1" t="s">
        <v>96</v>
      </c>
      <c r="AX832" s="1" t="s">
        <v>72</v>
      </c>
      <c r="AY832" s="1" t="s">
        <v>3962</v>
      </c>
      <c r="AZ832" s="1" t="s">
        <v>4986</v>
      </c>
      <c r="BA832" s="1">
        <v>49</v>
      </c>
      <c r="BB832" s="21" t="s">
        <v>100</v>
      </c>
      <c r="BC832" s="16"/>
    </row>
    <row r="833" spans="1:55" ht="18.600000000000001" customHeight="1">
      <c r="A833" s="1" t="s">
        <v>4991</v>
      </c>
      <c r="B833" s="1">
        <v>230279</v>
      </c>
      <c r="C833" s="1" t="s">
        <v>71</v>
      </c>
      <c r="D833" s="3">
        <v>45167</v>
      </c>
      <c r="E833" s="1" t="s">
        <v>1896</v>
      </c>
      <c r="F833" s="1" t="s">
        <v>4992</v>
      </c>
      <c r="G833" s="1" t="s">
        <v>75</v>
      </c>
      <c r="H833" s="1" t="s">
        <v>3473</v>
      </c>
      <c r="I833" s="1" t="s">
        <v>77</v>
      </c>
      <c r="J833" s="1" t="s">
        <v>78</v>
      </c>
      <c r="K833" s="1" t="s">
        <v>78</v>
      </c>
      <c r="L833" s="1" t="s">
        <v>1898</v>
      </c>
      <c r="M833" s="1" t="s">
        <v>1898</v>
      </c>
      <c r="N833" s="34" t="s">
        <v>72</v>
      </c>
      <c r="O833" s="25" t="s">
        <v>4993</v>
      </c>
      <c r="P833" s="1" t="s">
        <v>813</v>
      </c>
      <c r="Q833" s="1" t="s">
        <v>813</v>
      </c>
      <c r="R833" s="1" t="s">
        <v>9057</v>
      </c>
      <c r="S833" s="1" t="s">
        <v>152</v>
      </c>
      <c r="T833" s="25" t="s">
        <v>1370</v>
      </c>
      <c r="U833" s="1" t="s">
        <v>153</v>
      </c>
      <c r="V833" s="1" t="s">
        <v>164</v>
      </c>
      <c r="W833" s="1" t="s">
        <v>126</v>
      </c>
      <c r="X833" s="1">
        <v>28</v>
      </c>
      <c r="Y833" s="1" t="s">
        <v>88</v>
      </c>
      <c r="Z833" s="1">
        <v>5.2</v>
      </c>
      <c r="AA833" s="1" t="s">
        <v>954</v>
      </c>
      <c r="AB833" s="1" t="s">
        <v>105</v>
      </c>
      <c r="AC833" s="1" t="s">
        <v>91</v>
      </c>
      <c r="AD833" s="1" t="s">
        <v>92</v>
      </c>
      <c r="AE833" s="25" t="s">
        <v>4994</v>
      </c>
      <c r="AF833" s="1" t="s">
        <v>72</v>
      </c>
      <c r="AG833" s="1">
        <v>2</v>
      </c>
      <c r="AH833" s="1" t="s">
        <v>72</v>
      </c>
      <c r="AI833" s="1" t="s">
        <v>72</v>
      </c>
      <c r="AJ833" s="1" t="s">
        <v>72</v>
      </c>
      <c r="AK833" s="1" t="s">
        <v>72</v>
      </c>
      <c r="AL833" s="1" t="s">
        <v>72</v>
      </c>
      <c r="AM833" s="1" t="s">
        <v>72</v>
      </c>
      <c r="AN833" s="3">
        <v>45167</v>
      </c>
      <c r="AO833" s="1" t="s">
        <v>4995</v>
      </c>
      <c r="AP833" s="1" t="s">
        <v>4995</v>
      </c>
      <c r="AQ833" s="1" t="s">
        <v>1794</v>
      </c>
      <c r="AR833" s="1">
        <v>14</v>
      </c>
      <c r="AS833" s="1" t="s">
        <v>4208</v>
      </c>
      <c r="AT833" s="1" t="s">
        <v>75</v>
      </c>
      <c r="AU833" s="1" t="s">
        <v>75</v>
      </c>
      <c r="AV833" s="1" t="s">
        <v>88</v>
      </c>
      <c r="AW833" s="1" t="s">
        <v>96</v>
      </c>
      <c r="AX833" s="1" t="s">
        <v>72</v>
      </c>
      <c r="AY833" s="1" t="s">
        <v>3819</v>
      </c>
      <c r="AZ833" s="38" t="s">
        <v>4996</v>
      </c>
      <c r="BA833" s="1">
        <v>30</v>
      </c>
      <c r="BB833" s="21" t="s">
        <v>100</v>
      </c>
      <c r="BC833" s="16"/>
    </row>
    <row r="834" spans="1:55" ht="18.600000000000001" customHeight="1">
      <c r="A834" s="1" t="s">
        <v>4998</v>
      </c>
      <c r="B834" s="1">
        <v>230280</v>
      </c>
      <c r="C834" s="1" t="s">
        <v>71</v>
      </c>
      <c r="D834" s="3">
        <v>45167</v>
      </c>
      <c r="E834" s="1" t="s">
        <v>2302</v>
      </c>
      <c r="F834" s="1" t="s">
        <v>4999</v>
      </c>
      <c r="G834" s="1" t="s">
        <v>75</v>
      </c>
      <c r="H834" s="1" t="s">
        <v>3473</v>
      </c>
      <c r="I834" s="1" t="s">
        <v>77</v>
      </c>
      <c r="J834" s="1" t="s">
        <v>78</v>
      </c>
      <c r="K834" s="1" t="s">
        <v>78</v>
      </c>
      <c r="L834" s="1" t="s">
        <v>1898</v>
      </c>
      <c r="M834" s="1" t="s">
        <v>1898</v>
      </c>
      <c r="N834" s="34" t="s">
        <v>72</v>
      </c>
      <c r="O834" s="25" t="s">
        <v>2177</v>
      </c>
      <c r="P834" s="1" t="s">
        <v>2307</v>
      </c>
      <c r="Q834" s="1" t="s">
        <v>2307</v>
      </c>
      <c r="R834" s="1" t="s">
        <v>3474</v>
      </c>
      <c r="S834" s="1" t="s">
        <v>152</v>
      </c>
      <c r="T834" s="1" t="s">
        <v>3507</v>
      </c>
      <c r="U834" s="1" t="s">
        <v>153</v>
      </c>
      <c r="V834" s="1" t="s">
        <v>154</v>
      </c>
      <c r="W834" s="1" t="s">
        <v>126</v>
      </c>
      <c r="X834" s="1">
        <v>54</v>
      </c>
      <c r="Y834" s="1" t="s">
        <v>88</v>
      </c>
      <c r="Z834" s="1">
        <v>4.5</v>
      </c>
      <c r="AA834" s="1" t="s">
        <v>2344</v>
      </c>
      <c r="AB834" s="1" t="s">
        <v>105</v>
      </c>
      <c r="AC834" s="1" t="s">
        <v>91</v>
      </c>
      <c r="AD834" s="1" t="s">
        <v>92</v>
      </c>
      <c r="AE834" s="1" t="s">
        <v>72</v>
      </c>
      <c r="AF834" s="1" t="s">
        <v>72</v>
      </c>
      <c r="AG834" s="1" t="s">
        <v>72</v>
      </c>
      <c r="AH834" s="1" t="s">
        <v>72</v>
      </c>
      <c r="AI834" s="1" t="s">
        <v>72</v>
      </c>
      <c r="AJ834" s="1" t="s">
        <v>72</v>
      </c>
      <c r="AK834" s="50" t="s">
        <v>4963</v>
      </c>
      <c r="AL834" s="1" t="s">
        <v>72</v>
      </c>
      <c r="AM834" s="1" t="s">
        <v>72</v>
      </c>
      <c r="AN834" s="3">
        <v>45167</v>
      </c>
      <c r="AO834" s="1" t="s">
        <v>5000</v>
      </c>
      <c r="AP834" s="1" t="s">
        <v>5000</v>
      </c>
      <c r="AQ834" s="1" t="s">
        <v>1794</v>
      </c>
      <c r="AR834" s="1">
        <v>14</v>
      </c>
      <c r="AS834" s="1" t="s">
        <v>4219</v>
      </c>
      <c r="AT834" s="1" t="s">
        <v>88</v>
      </c>
      <c r="AU834" s="1" t="s">
        <v>88</v>
      </c>
      <c r="AV834" s="1" t="s">
        <v>88</v>
      </c>
      <c r="AW834" s="1" t="s">
        <v>96</v>
      </c>
      <c r="AX834" s="1" t="s">
        <v>4511</v>
      </c>
      <c r="AY834" s="1" t="s">
        <v>3819</v>
      </c>
      <c r="AZ834" s="1" t="s">
        <v>4996</v>
      </c>
      <c r="BA834" s="1">
        <v>30</v>
      </c>
      <c r="BB834" s="1" t="s">
        <v>3796</v>
      </c>
      <c r="BC834" s="16"/>
    </row>
    <row r="835" spans="1:55" ht="18.600000000000001" customHeight="1">
      <c r="A835" s="1" t="s">
        <v>5006</v>
      </c>
      <c r="B835" s="1">
        <v>230282</v>
      </c>
      <c r="C835" s="1" t="s">
        <v>71</v>
      </c>
      <c r="D835" s="3">
        <v>45169</v>
      </c>
      <c r="E835" s="1" t="s">
        <v>2302</v>
      </c>
      <c r="F835" s="1" t="s">
        <v>5007</v>
      </c>
      <c r="G835" s="1" t="s">
        <v>75</v>
      </c>
      <c r="H835" s="1" t="s">
        <v>3947</v>
      </c>
      <c r="I835" s="1" t="s">
        <v>77</v>
      </c>
      <c r="J835" s="1" t="s">
        <v>78</v>
      </c>
      <c r="K835" s="1" t="s">
        <v>78</v>
      </c>
      <c r="L835" s="1" t="s">
        <v>1898</v>
      </c>
      <c r="M835" s="1" t="s">
        <v>1898</v>
      </c>
      <c r="N835" s="34" t="s">
        <v>72</v>
      </c>
      <c r="O835" s="25" t="s">
        <v>5008</v>
      </c>
      <c r="P835" s="1" t="s">
        <v>2307</v>
      </c>
      <c r="Q835" s="1" t="s">
        <v>2307</v>
      </c>
      <c r="R835" s="1" t="s">
        <v>2363</v>
      </c>
      <c r="S835" s="1" t="s">
        <v>84</v>
      </c>
      <c r="T835" s="1" t="s">
        <v>72</v>
      </c>
      <c r="U835" s="1" t="s">
        <v>124</v>
      </c>
      <c r="V835" s="1" t="s">
        <v>2067</v>
      </c>
      <c r="W835" s="1" t="s">
        <v>126</v>
      </c>
      <c r="X835" s="1">
        <v>56</v>
      </c>
      <c r="Y835" s="1" t="s">
        <v>88</v>
      </c>
      <c r="Z835" s="1">
        <v>3.1</v>
      </c>
      <c r="AA835" s="1" t="s">
        <v>414</v>
      </c>
      <c r="AB835" s="1" t="s">
        <v>90</v>
      </c>
      <c r="AC835" s="1" t="s">
        <v>91</v>
      </c>
      <c r="AD835" s="1" t="s">
        <v>92</v>
      </c>
      <c r="AE835" s="1" t="s">
        <v>72</v>
      </c>
      <c r="AF835" s="1" t="s">
        <v>217</v>
      </c>
      <c r="AG835" s="1">
        <v>2</v>
      </c>
      <c r="AH835" s="28" t="s">
        <v>3303</v>
      </c>
      <c r="AI835" s="1" t="s">
        <v>72</v>
      </c>
      <c r="AJ835" s="1" t="s">
        <v>72</v>
      </c>
      <c r="AK835" s="1" t="s">
        <v>220</v>
      </c>
      <c r="AL835" s="1" t="s">
        <v>72</v>
      </c>
      <c r="AM835" s="1" t="s">
        <v>72</v>
      </c>
      <c r="AN835" s="3">
        <v>45169</v>
      </c>
      <c r="AO835" s="1" t="s">
        <v>5009</v>
      </c>
      <c r="AP835" s="1" t="s">
        <v>72</v>
      </c>
      <c r="AQ835" s="1" t="s">
        <v>1675</v>
      </c>
      <c r="AR835" s="1">
        <v>14</v>
      </c>
      <c r="AS835" s="1" t="s">
        <v>4063</v>
      </c>
      <c r="AT835" s="1" t="s">
        <v>75</v>
      </c>
      <c r="AU835" s="1" t="s">
        <v>75</v>
      </c>
      <c r="AV835" s="1" t="s">
        <v>88</v>
      </c>
      <c r="AW835" s="1" t="s">
        <v>96</v>
      </c>
      <c r="AX835" s="1" t="s">
        <v>72</v>
      </c>
      <c r="AY835" s="1" t="s">
        <v>3962</v>
      </c>
      <c r="AZ835" s="1" t="s">
        <v>4352</v>
      </c>
      <c r="BA835" s="1">
        <v>42</v>
      </c>
      <c r="BB835" s="21" t="s">
        <v>100</v>
      </c>
      <c r="BC835" s="16"/>
    </row>
    <row r="836" spans="1:55" ht="18.600000000000001" customHeight="1">
      <c r="A836" s="1" t="s">
        <v>5001</v>
      </c>
      <c r="B836" s="1">
        <v>230281</v>
      </c>
      <c r="C836" s="1" t="s">
        <v>71</v>
      </c>
      <c r="D836" s="3">
        <v>45169</v>
      </c>
      <c r="E836" s="1" t="s">
        <v>1896</v>
      </c>
      <c r="F836" s="1" t="s">
        <v>5002</v>
      </c>
      <c r="G836" s="1" t="s">
        <v>75</v>
      </c>
      <c r="H836" s="1" t="s">
        <v>3473</v>
      </c>
      <c r="I836" s="1" t="s">
        <v>77</v>
      </c>
      <c r="J836" s="1" t="s">
        <v>78</v>
      </c>
      <c r="K836" s="1" t="s">
        <v>78</v>
      </c>
      <c r="L836" s="1" t="s">
        <v>1898</v>
      </c>
      <c r="M836" s="1" t="s">
        <v>1898</v>
      </c>
      <c r="N836" s="34" t="s">
        <v>72</v>
      </c>
      <c r="O836" s="25" t="s">
        <v>5003</v>
      </c>
      <c r="P836" s="1" t="s">
        <v>813</v>
      </c>
      <c r="Q836" s="1" t="s">
        <v>813</v>
      </c>
      <c r="R836" s="1" t="s">
        <v>9057</v>
      </c>
      <c r="S836" s="1" t="s">
        <v>152</v>
      </c>
      <c r="T836" s="1" t="s">
        <v>3803</v>
      </c>
      <c r="U836" s="1" t="s">
        <v>153</v>
      </c>
      <c r="V836" s="1" t="s">
        <v>164</v>
      </c>
      <c r="W836" s="1" t="s">
        <v>126</v>
      </c>
      <c r="X836" s="1">
        <v>50</v>
      </c>
      <c r="Y836" s="1" t="s">
        <v>88</v>
      </c>
      <c r="Z836" s="1">
        <v>5.0999999999999996</v>
      </c>
      <c r="AA836" s="1" t="s">
        <v>299</v>
      </c>
      <c r="AB836" s="1" t="s">
        <v>90</v>
      </c>
      <c r="AC836" s="1" t="s">
        <v>91</v>
      </c>
      <c r="AD836" s="1" t="s">
        <v>216</v>
      </c>
      <c r="AE836" s="1" t="s">
        <v>72</v>
      </c>
      <c r="AF836" s="1" t="s">
        <v>229</v>
      </c>
      <c r="AG836" s="1">
        <v>1</v>
      </c>
      <c r="AH836" s="25" t="s">
        <v>4020</v>
      </c>
      <c r="AI836" s="1">
        <v>6</v>
      </c>
      <c r="AJ836" s="1" t="s">
        <v>5004</v>
      </c>
      <c r="AK836" s="1" t="s">
        <v>72</v>
      </c>
      <c r="AL836" s="1" t="s">
        <v>72</v>
      </c>
      <c r="AM836" s="1" t="s">
        <v>72</v>
      </c>
      <c r="AN836" s="3">
        <v>45169</v>
      </c>
      <c r="AO836" s="1" t="s">
        <v>5005</v>
      </c>
      <c r="AP836" s="1" t="s">
        <v>5005</v>
      </c>
      <c r="AQ836" s="1" t="s">
        <v>1794</v>
      </c>
      <c r="AR836" s="1">
        <v>14</v>
      </c>
      <c r="AS836" s="1" t="s">
        <v>4208</v>
      </c>
      <c r="AT836" s="1" t="s">
        <v>75</v>
      </c>
      <c r="AU836" s="1" t="s">
        <v>75</v>
      </c>
      <c r="AV836" s="1" t="s">
        <v>88</v>
      </c>
      <c r="AW836" s="1" t="s">
        <v>96</v>
      </c>
      <c r="AX836" s="1" t="s">
        <v>72</v>
      </c>
      <c r="AY836" s="1" t="s">
        <v>4450</v>
      </c>
      <c r="AZ836" s="38" t="s">
        <v>4996</v>
      </c>
      <c r="BA836" s="1">
        <v>50</v>
      </c>
      <c r="BB836" s="21" t="s">
        <v>100</v>
      </c>
      <c r="BC836" s="16"/>
    </row>
    <row r="837" spans="1:55" ht="18.600000000000001" customHeight="1">
      <c r="A837" s="1" t="s">
        <v>5011</v>
      </c>
      <c r="B837" s="1">
        <v>230283</v>
      </c>
      <c r="C837" s="1" t="s">
        <v>71</v>
      </c>
      <c r="D837" s="3">
        <v>45175</v>
      </c>
      <c r="E837" s="1" t="s">
        <v>2302</v>
      </c>
      <c r="F837" s="1" t="s">
        <v>5012</v>
      </c>
      <c r="G837" s="1" t="s">
        <v>75</v>
      </c>
      <c r="H837" s="1" t="s">
        <v>3473</v>
      </c>
      <c r="I837" s="1" t="s">
        <v>77</v>
      </c>
      <c r="J837" s="1" t="s">
        <v>78</v>
      </c>
      <c r="K837" s="1" t="s">
        <v>172</v>
      </c>
      <c r="L837" s="21" t="s">
        <v>139</v>
      </c>
      <c r="M837" s="1" t="s">
        <v>1898</v>
      </c>
      <c r="N837" s="1" t="s">
        <v>5013</v>
      </c>
      <c r="O837" s="25" t="s">
        <v>5014</v>
      </c>
      <c r="P837" s="1" t="s">
        <v>2307</v>
      </c>
      <c r="Q837" s="1" t="s">
        <v>2307</v>
      </c>
      <c r="R837" s="1" t="s">
        <v>3474</v>
      </c>
      <c r="S837" s="1" t="s">
        <v>152</v>
      </c>
      <c r="T837" s="1" t="s">
        <v>3507</v>
      </c>
      <c r="U837" s="1" t="s">
        <v>153</v>
      </c>
      <c r="V837" s="1" t="s">
        <v>154</v>
      </c>
      <c r="W837" s="1" t="s">
        <v>126</v>
      </c>
      <c r="X837" s="1">
        <v>40</v>
      </c>
      <c r="Y837" s="1" t="s">
        <v>88</v>
      </c>
      <c r="Z837" s="1">
        <v>5.2</v>
      </c>
      <c r="AA837" s="1" t="s">
        <v>954</v>
      </c>
      <c r="AB837" s="1" t="s">
        <v>105</v>
      </c>
      <c r="AC837" s="1" t="s">
        <v>91</v>
      </c>
      <c r="AD837" s="1" t="s">
        <v>92</v>
      </c>
      <c r="AE837" s="1" t="s">
        <v>72</v>
      </c>
      <c r="AF837" s="1" t="s">
        <v>72</v>
      </c>
      <c r="AG837" s="1" t="s">
        <v>72</v>
      </c>
      <c r="AH837" s="1" t="s">
        <v>72</v>
      </c>
      <c r="AI837" s="1" t="s">
        <v>72</v>
      </c>
      <c r="AJ837" s="1" t="s">
        <v>72</v>
      </c>
      <c r="AK837" s="50" t="s">
        <v>4509</v>
      </c>
      <c r="AL837" s="1" t="s">
        <v>72</v>
      </c>
      <c r="AM837" s="1" t="s">
        <v>72</v>
      </c>
      <c r="AN837" s="3">
        <v>45175</v>
      </c>
      <c r="AO837" s="1" t="s">
        <v>5015</v>
      </c>
      <c r="AP837" s="1" t="s">
        <v>5015</v>
      </c>
      <c r="AQ837" s="1" t="s">
        <v>1794</v>
      </c>
      <c r="AR837" s="1">
        <v>15</v>
      </c>
      <c r="AS837" s="1" t="s">
        <v>4219</v>
      </c>
      <c r="AT837" s="1" t="s">
        <v>88</v>
      </c>
      <c r="AU837" s="1" t="s">
        <v>88</v>
      </c>
      <c r="AV837" s="1" t="s">
        <v>88</v>
      </c>
      <c r="AW837" s="1" t="s">
        <v>96</v>
      </c>
      <c r="AX837" s="1" t="s">
        <v>4511</v>
      </c>
      <c r="AY837" s="1" t="s">
        <v>5016</v>
      </c>
      <c r="AZ837" s="1" t="s">
        <v>5017</v>
      </c>
      <c r="BA837" s="1">
        <v>35</v>
      </c>
      <c r="BB837" s="1" t="s">
        <v>3796</v>
      </c>
      <c r="BC837" s="16"/>
    </row>
    <row r="838" spans="1:55" ht="18.600000000000001" customHeight="1">
      <c r="A838" s="1" t="s">
        <v>5018</v>
      </c>
      <c r="B838" s="1">
        <v>230284</v>
      </c>
      <c r="C838" s="1" t="s">
        <v>71</v>
      </c>
      <c r="D838" s="3">
        <v>45185</v>
      </c>
      <c r="E838" s="1" t="s">
        <v>2302</v>
      </c>
      <c r="F838" s="1" t="s">
        <v>5019</v>
      </c>
      <c r="G838" s="1" t="s">
        <v>75</v>
      </c>
      <c r="H838" s="1" t="s">
        <v>3473</v>
      </c>
      <c r="I838" s="1" t="s">
        <v>77</v>
      </c>
      <c r="J838" s="1" t="s">
        <v>78</v>
      </c>
      <c r="K838" s="1" t="s">
        <v>4162</v>
      </c>
      <c r="L838" s="1" t="s">
        <v>139</v>
      </c>
      <c r="M838" s="1" t="s">
        <v>1898</v>
      </c>
      <c r="N838" s="34" t="s">
        <v>72</v>
      </c>
      <c r="O838" s="25" t="s">
        <v>5020</v>
      </c>
      <c r="P838" s="1" t="s">
        <v>2307</v>
      </c>
      <c r="Q838" s="1" t="s">
        <v>2307</v>
      </c>
      <c r="R838" s="1" t="s">
        <v>3474</v>
      </c>
      <c r="S838" s="1" t="s">
        <v>152</v>
      </c>
      <c r="T838" s="1" t="s">
        <v>3507</v>
      </c>
      <c r="U838" s="1" t="s">
        <v>153</v>
      </c>
      <c r="V838" s="1" t="s">
        <v>164</v>
      </c>
      <c r="W838" s="1" t="s">
        <v>126</v>
      </c>
      <c r="X838" s="1">
        <v>58</v>
      </c>
      <c r="Y838" s="1" t="s">
        <v>88</v>
      </c>
      <c r="Z838" s="1">
        <v>5.0999999999999996</v>
      </c>
      <c r="AA838" s="1" t="s">
        <v>299</v>
      </c>
      <c r="AB838" s="1" t="s">
        <v>105</v>
      </c>
      <c r="AC838" s="1" t="s">
        <v>91</v>
      </c>
      <c r="AD838" s="1" t="s">
        <v>92</v>
      </c>
      <c r="AE838" s="1" t="s">
        <v>72</v>
      </c>
      <c r="AF838" s="1" t="s">
        <v>72</v>
      </c>
      <c r="AG838" s="1" t="s">
        <v>72</v>
      </c>
      <c r="AH838" s="1" t="s">
        <v>72</v>
      </c>
      <c r="AI838" s="1" t="s">
        <v>72</v>
      </c>
      <c r="AJ838" s="1" t="s">
        <v>72</v>
      </c>
      <c r="AK838" s="27" t="s">
        <v>4509</v>
      </c>
      <c r="AL838" s="1" t="s">
        <v>72</v>
      </c>
      <c r="AM838" s="1" t="s">
        <v>72</v>
      </c>
      <c r="AN838" s="3">
        <v>45185</v>
      </c>
      <c r="AO838" s="1" t="s">
        <v>5000</v>
      </c>
      <c r="AP838" s="1" t="s">
        <v>5000</v>
      </c>
      <c r="AQ838" s="1" t="s">
        <v>1794</v>
      </c>
      <c r="AR838" s="1">
        <v>15</v>
      </c>
      <c r="AS838" s="1" t="s">
        <v>4219</v>
      </c>
      <c r="AT838" s="1" t="s">
        <v>88</v>
      </c>
      <c r="AU838" s="1" t="s">
        <v>88</v>
      </c>
      <c r="AV838" s="1" t="s">
        <v>88</v>
      </c>
      <c r="AW838" s="1" t="s">
        <v>96</v>
      </c>
      <c r="AX838" s="1" t="s">
        <v>4511</v>
      </c>
      <c r="AY838" s="1" t="s">
        <v>3985</v>
      </c>
      <c r="AZ838" s="1" t="s">
        <v>5017</v>
      </c>
      <c r="BA838" s="1">
        <v>30</v>
      </c>
      <c r="BB838" s="1" t="s">
        <v>3796</v>
      </c>
      <c r="BC838" s="16"/>
    </row>
    <row r="839" spans="1:55" ht="18.600000000000001" customHeight="1">
      <c r="A839" s="1" t="s">
        <v>5021</v>
      </c>
      <c r="B839" s="1">
        <v>230285</v>
      </c>
      <c r="C839" s="1" t="s">
        <v>71</v>
      </c>
      <c r="D839" s="3">
        <v>45190</v>
      </c>
      <c r="E839" s="1" t="s">
        <v>1896</v>
      </c>
      <c r="F839" s="21" t="s">
        <v>5022</v>
      </c>
      <c r="G839" s="1" t="s">
        <v>75</v>
      </c>
      <c r="H839" s="1" t="s">
        <v>5023</v>
      </c>
      <c r="I839" s="1" t="s">
        <v>77</v>
      </c>
      <c r="J839" s="1" t="s">
        <v>78</v>
      </c>
      <c r="K839" s="1" t="s">
        <v>78</v>
      </c>
      <c r="L839" s="1" t="s">
        <v>1898</v>
      </c>
      <c r="M839" s="1" t="s">
        <v>1898</v>
      </c>
      <c r="N839" s="34" t="s">
        <v>72</v>
      </c>
      <c r="O839" s="25" t="s">
        <v>5024</v>
      </c>
      <c r="P839" s="1" t="s">
        <v>778</v>
      </c>
      <c r="Q839" s="1" t="s">
        <v>779</v>
      </c>
      <c r="R839" s="1" t="s">
        <v>9036</v>
      </c>
      <c r="S839" s="1" t="s">
        <v>84</v>
      </c>
      <c r="T839" s="1" t="s">
        <v>72</v>
      </c>
      <c r="U839" s="1" t="s">
        <v>4320</v>
      </c>
      <c r="V839" s="1" t="s">
        <v>141</v>
      </c>
      <c r="W839" s="1" t="s">
        <v>126</v>
      </c>
      <c r="X839" s="1">
        <v>69</v>
      </c>
      <c r="Y839" s="1" t="s">
        <v>88</v>
      </c>
      <c r="Z839" s="1">
        <v>5.0999999999999996</v>
      </c>
      <c r="AA839" s="1" t="s">
        <v>299</v>
      </c>
      <c r="AB839" s="1" t="s">
        <v>90</v>
      </c>
      <c r="AC839" s="1" t="s">
        <v>91</v>
      </c>
      <c r="AD839" s="1" t="s">
        <v>92</v>
      </c>
      <c r="AE839" s="1" t="s">
        <v>72</v>
      </c>
      <c r="AF839" s="1" t="s">
        <v>254</v>
      </c>
      <c r="AG839" s="1" t="s">
        <v>72</v>
      </c>
      <c r="AH839" s="67" t="s">
        <v>5025</v>
      </c>
      <c r="AI839" s="1" t="s">
        <v>72</v>
      </c>
      <c r="AJ839" s="1" t="s">
        <v>72</v>
      </c>
      <c r="AK839" s="1" t="s">
        <v>72</v>
      </c>
      <c r="AL839" s="1" t="s">
        <v>72</v>
      </c>
      <c r="AM839" s="1" t="s">
        <v>72</v>
      </c>
      <c r="AN839" s="3">
        <v>45191</v>
      </c>
      <c r="AO839" s="1" t="s">
        <v>5026</v>
      </c>
      <c r="AP839" s="1" t="s">
        <v>72</v>
      </c>
      <c r="AQ839" s="1" t="s">
        <v>1675</v>
      </c>
      <c r="AR839" s="1">
        <v>15</v>
      </c>
      <c r="AS839" s="1" t="s">
        <v>95</v>
      </c>
      <c r="AT839" s="1" t="s">
        <v>75</v>
      </c>
      <c r="AU839" s="1" t="s">
        <v>75</v>
      </c>
      <c r="AV839" s="1" t="s">
        <v>88</v>
      </c>
      <c r="AW839" s="1" t="s">
        <v>96</v>
      </c>
      <c r="AX839" s="1" t="s">
        <v>72</v>
      </c>
      <c r="AY839" s="1" t="s">
        <v>3985</v>
      </c>
      <c r="AZ839" s="1" t="s">
        <v>5027</v>
      </c>
      <c r="BA839" s="1">
        <v>64</v>
      </c>
      <c r="BB839" s="21" t="s">
        <v>100</v>
      </c>
      <c r="BC839" s="16"/>
    </row>
    <row r="840" spans="1:55" ht="18.600000000000001" customHeight="1">
      <c r="A840" s="1">
        <v>230286</v>
      </c>
      <c r="B840" s="1">
        <v>230286</v>
      </c>
      <c r="C840" s="1" t="s">
        <v>71</v>
      </c>
      <c r="D840" s="3">
        <v>45196</v>
      </c>
      <c r="E840" s="1" t="s">
        <v>2302</v>
      </c>
      <c r="F840" s="1" t="s">
        <v>5028</v>
      </c>
      <c r="G840" s="1" t="s">
        <v>75</v>
      </c>
      <c r="H840" s="1" t="s">
        <v>170</v>
      </c>
      <c r="I840" s="1" t="s">
        <v>473</v>
      </c>
      <c r="J840" s="8" t="s">
        <v>172</v>
      </c>
      <c r="K840" s="1" t="s">
        <v>78</v>
      </c>
      <c r="L840" s="8" t="s">
        <v>1927</v>
      </c>
      <c r="M840" s="8" t="s">
        <v>1927</v>
      </c>
      <c r="N840" s="1" t="s">
        <v>704</v>
      </c>
      <c r="O840" s="8" t="s">
        <v>72</v>
      </c>
      <c r="P840" s="1" t="s">
        <v>83</v>
      </c>
      <c r="Q840" s="1" t="s">
        <v>123</v>
      </c>
      <c r="R840" s="1" t="s">
        <v>9043</v>
      </c>
      <c r="S840" s="1" t="s">
        <v>152</v>
      </c>
      <c r="T840" s="1" t="s">
        <v>72</v>
      </c>
      <c r="U840" s="1" t="s">
        <v>153</v>
      </c>
      <c r="V840" s="1" t="s">
        <v>154</v>
      </c>
      <c r="W840" s="1" t="s">
        <v>126</v>
      </c>
      <c r="X840" s="1">
        <v>55</v>
      </c>
      <c r="Y840" s="1" t="s">
        <v>88</v>
      </c>
      <c r="Z840" s="1">
        <v>4.2</v>
      </c>
      <c r="AA840" s="1" t="s">
        <v>2344</v>
      </c>
      <c r="AB840" s="1" t="s">
        <v>90</v>
      </c>
      <c r="AC840" s="1" t="s">
        <v>91</v>
      </c>
      <c r="AD840" s="1" t="s">
        <v>92</v>
      </c>
      <c r="AE840" s="1" t="s">
        <v>72</v>
      </c>
      <c r="AF840" s="1" t="s">
        <v>72</v>
      </c>
      <c r="AG840" s="1" t="s">
        <v>72</v>
      </c>
      <c r="AH840" s="1" t="s">
        <v>72</v>
      </c>
      <c r="AI840" s="1" t="s">
        <v>72</v>
      </c>
      <c r="AJ840" s="1" t="s">
        <v>72</v>
      </c>
      <c r="AK840" s="1" t="s">
        <v>72</v>
      </c>
      <c r="AL840" s="1" t="s">
        <v>72</v>
      </c>
      <c r="AM840" s="1" t="s">
        <v>72</v>
      </c>
      <c r="AN840" s="3">
        <v>45196</v>
      </c>
      <c r="AO840" s="1" t="s">
        <v>72</v>
      </c>
      <c r="AP840" s="1" t="s">
        <v>72</v>
      </c>
      <c r="AQ840" s="1" t="s">
        <v>72</v>
      </c>
      <c r="AR840" s="1" t="s">
        <v>72</v>
      </c>
      <c r="AS840" s="1" t="s">
        <v>72</v>
      </c>
      <c r="AT840" s="1" t="s">
        <v>72</v>
      </c>
      <c r="AU840" s="1" t="s">
        <v>72</v>
      </c>
      <c r="AV840" s="1" t="s">
        <v>88</v>
      </c>
      <c r="AW840" s="1" t="s">
        <v>72</v>
      </c>
      <c r="AX840" s="1" t="s">
        <v>72</v>
      </c>
      <c r="AY840" s="1" t="s">
        <v>72</v>
      </c>
      <c r="AZ840" s="1" t="s">
        <v>72</v>
      </c>
      <c r="BA840" s="1" t="s">
        <v>72</v>
      </c>
      <c r="BB840" s="1" t="s">
        <v>160</v>
      </c>
      <c r="BC840" s="16"/>
    </row>
    <row r="841" spans="1:55" ht="18.600000000000001" customHeight="1">
      <c r="A841" s="1" t="s">
        <v>5029</v>
      </c>
      <c r="B841" s="1">
        <v>230287</v>
      </c>
      <c r="C841" s="1" t="s">
        <v>71</v>
      </c>
      <c r="D841" s="3">
        <v>45196</v>
      </c>
      <c r="E841" s="1" t="s">
        <v>2302</v>
      </c>
      <c r="F841" s="1" t="s">
        <v>5030</v>
      </c>
      <c r="G841" s="1" t="s">
        <v>75</v>
      </c>
      <c r="H841" s="1" t="s">
        <v>3947</v>
      </c>
      <c r="I841" s="1" t="s">
        <v>77</v>
      </c>
      <c r="J841" s="1" t="s">
        <v>78</v>
      </c>
      <c r="K841" s="1" t="s">
        <v>78</v>
      </c>
      <c r="L841" s="1" t="s">
        <v>1898</v>
      </c>
      <c r="M841" s="1" t="s">
        <v>1898</v>
      </c>
      <c r="N841" s="34" t="s">
        <v>72</v>
      </c>
      <c r="O841" s="21" t="s">
        <v>5031</v>
      </c>
      <c r="P841" s="1" t="s">
        <v>2307</v>
      </c>
      <c r="Q841" s="1" t="s">
        <v>2307</v>
      </c>
      <c r="R841" s="1" t="s">
        <v>2363</v>
      </c>
      <c r="S841" s="1" t="s">
        <v>84</v>
      </c>
      <c r="T841" s="1" t="s">
        <v>72</v>
      </c>
      <c r="U841" s="1" t="s">
        <v>104</v>
      </c>
      <c r="V841" s="1" t="s">
        <v>3313</v>
      </c>
      <c r="W841" s="1" t="s">
        <v>126</v>
      </c>
      <c r="X841" s="1">
        <v>38</v>
      </c>
      <c r="Y841" s="1" t="s">
        <v>88</v>
      </c>
      <c r="Z841" s="1">
        <v>6.2</v>
      </c>
      <c r="AA841" s="1" t="s">
        <v>414</v>
      </c>
      <c r="AB841" s="1" t="s">
        <v>90</v>
      </c>
      <c r="AC841" s="1" t="s">
        <v>91</v>
      </c>
      <c r="AD841" s="1" t="s">
        <v>92</v>
      </c>
      <c r="AE841" s="1" t="s">
        <v>72</v>
      </c>
      <c r="AF841" s="1" t="s">
        <v>254</v>
      </c>
      <c r="AG841" s="1">
        <v>2</v>
      </c>
      <c r="AH841" s="28" t="s">
        <v>5032</v>
      </c>
      <c r="AI841" s="1" t="s">
        <v>72</v>
      </c>
      <c r="AJ841" s="1" t="s">
        <v>72</v>
      </c>
      <c r="AK841" s="1" t="s">
        <v>220</v>
      </c>
      <c r="AL841" s="1" t="s">
        <v>72</v>
      </c>
      <c r="AM841" s="1" t="s">
        <v>72</v>
      </c>
      <c r="AN841" s="3">
        <v>45196</v>
      </c>
      <c r="AO841" s="1" t="s">
        <v>5033</v>
      </c>
      <c r="AP841" s="1" t="s">
        <v>5034</v>
      </c>
      <c r="AQ841" s="1" t="s">
        <v>1675</v>
      </c>
      <c r="AR841" s="1">
        <v>15</v>
      </c>
      <c r="AS841" s="1" t="s">
        <v>2694</v>
      </c>
      <c r="AT841" s="1" t="s">
        <v>75</v>
      </c>
      <c r="AU841" s="1" t="s">
        <v>75</v>
      </c>
      <c r="AV841" s="1" t="s">
        <v>88</v>
      </c>
      <c r="AW841" s="1" t="s">
        <v>96</v>
      </c>
      <c r="AX841" s="1" t="s">
        <v>72</v>
      </c>
      <c r="AY841" s="1" t="s">
        <v>4260</v>
      </c>
      <c r="AZ841" s="1" t="s">
        <v>5035</v>
      </c>
      <c r="BA841" s="1">
        <v>35</v>
      </c>
      <c r="BB841" s="21" t="s">
        <v>100</v>
      </c>
      <c r="BC841" s="16"/>
    </row>
    <row r="842" spans="1:55" ht="18.600000000000001" customHeight="1">
      <c r="A842" s="1" t="s">
        <v>5036</v>
      </c>
      <c r="B842" s="1">
        <v>230288</v>
      </c>
      <c r="C842" s="1" t="s">
        <v>71</v>
      </c>
      <c r="D842" s="3">
        <v>45197</v>
      </c>
      <c r="E842" s="1" t="s">
        <v>2302</v>
      </c>
      <c r="F842" s="1" t="s">
        <v>5037</v>
      </c>
      <c r="G842" s="1" t="s">
        <v>75</v>
      </c>
      <c r="H842" s="1" t="s">
        <v>2317</v>
      </c>
      <c r="I842" s="1" t="s">
        <v>77</v>
      </c>
      <c r="J842" s="1" t="s">
        <v>78</v>
      </c>
      <c r="K842" s="1" t="s">
        <v>78</v>
      </c>
      <c r="L842" s="1" t="s">
        <v>1898</v>
      </c>
      <c r="M842" s="1" t="s">
        <v>1898</v>
      </c>
      <c r="N842" s="34" t="s">
        <v>72</v>
      </c>
      <c r="O842" s="25" t="s">
        <v>5038</v>
      </c>
      <c r="P842" s="1" t="s">
        <v>2307</v>
      </c>
      <c r="Q842" s="1" t="s">
        <v>2307</v>
      </c>
      <c r="R842" s="1" t="s">
        <v>2308</v>
      </c>
      <c r="S842" s="1" t="s">
        <v>490</v>
      </c>
      <c r="T842" s="1" t="s">
        <v>72</v>
      </c>
      <c r="U842" s="1" t="s">
        <v>491</v>
      </c>
      <c r="V842" s="1" t="s">
        <v>492</v>
      </c>
      <c r="W842" s="1" t="s">
        <v>87</v>
      </c>
      <c r="X842" s="1">
        <v>61</v>
      </c>
      <c r="Y842" s="1" t="s">
        <v>88</v>
      </c>
      <c r="Z842" s="1">
        <v>4.5</v>
      </c>
      <c r="AA842" s="1" t="s">
        <v>954</v>
      </c>
      <c r="AB842" s="1" t="s">
        <v>90</v>
      </c>
      <c r="AC842" s="1" t="s">
        <v>91</v>
      </c>
      <c r="AD842" s="1" t="s">
        <v>92</v>
      </c>
      <c r="AE842" s="1" t="s">
        <v>72</v>
      </c>
      <c r="AF842" s="1" t="s">
        <v>244</v>
      </c>
      <c r="AG842" s="1">
        <v>1</v>
      </c>
      <c r="AH842" s="58" t="s">
        <v>2585</v>
      </c>
      <c r="AI842" s="1" t="s">
        <v>72</v>
      </c>
      <c r="AJ842" s="1" t="s">
        <v>72</v>
      </c>
      <c r="AK842" s="28" t="s">
        <v>5039</v>
      </c>
      <c r="AL842" s="1" t="s">
        <v>72</v>
      </c>
      <c r="AM842" s="1" t="s">
        <v>72</v>
      </c>
      <c r="AN842" s="3">
        <v>45197</v>
      </c>
      <c r="AO842" s="1" t="s">
        <v>5040</v>
      </c>
      <c r="AP842" s="1" t="s">
        <v>72</v>
      </c>
      <c r="AQ842" s="1" t="s">
        <v>1675</v>
      </c>
      <c r="AR842" s="1">
        <v>15</v>
      </c>
      <c r="AS842" s="1" t="s">
        <v>2294</v>
      </c>
      <c r="AT842" s="1" t="s">
        <v>88</v>
      </c>
      <c r="AU842" s="1" t="s">
        <v>88</v>
      </c>
      <c r="AV842" s="1" t="s">
        <v>88</v>
      </c>
      <c r="AW842" s="1" t="s">
        <v>96</v>
      </c>
      <c r="AX842" s="1" t="s">
        <v>72</v>
      </c>
      <c r="AY842" s="1" t="s">
        <v>5041</v>
      </c>
      <c r="AZ842" s="1" t="s">
        <v>5035</v>
      </c>
      <c r="BA842" s="1" t="s">
        <v>72</v>
      </c>
      <c r="BB842" s="21" t="s">
        <v>100</v>
      </c>
      <c r="BC842" s="16"/>
    </row>
    <row r="843" spans="1:55" ht="18.600000000000001" customHeight="1">
      <c r="A843" s="1" t="s">
        <v>5042</v>
      </c>
      <c r="B843" s="1">
        <v>230289</v>
      </c>
      <c r="C843" s="1" t="s">
        <v>71</v>
      </c>
      <c r="D843" s="3">
        <v>45198</v>
      </c>
      <c r="E843" s="1" t="s">
        <v>2302</v>
      </c>
      <c r="F843" s="1" t="s">
        <v>5043</v>
      </c>
      <c r="G843" s="1" t="s">
        <v>75</v>
      </c>
      <c r="H843" s="1" t="s">
        <v>5023</v>
      </c>
      <c r="I843" s="1" t="s">
        <v>77</v>
      </c>
      <c r="J843" s="1" t="s">
        <v>78</v>
      </c>
      <c r="K843" s="1" t="s">
        <v>172</v>
      </c>
      <c r="L843" s="21" t="s">
        <v>139</v>
      </c>
      <c r="M843" s="1" t="s">
        <v>1898</v>
      </c>
      <c r="N843" s="1" t="s">
        <v>5044</v>
      </c>
      <c r="O843" s="25" t="s">
        <v>4704</v>
      </c>
      <c r="P843" s="1" t="s">
        <v>2307</v>
      </c>
      <c r="Q843" s="1" t="s">
        <v>2307</v>
      </c>
      <c r="R843" s="1" t="s">
        <v>2363</v>
      </c>
      <c r="S843" s="1" t="s">
        <v>84</v>
      </c>
      <c r="T843" s="1" t="s">
        <v>72</v>
      </c>
      <c r="U843" s="1" t="s">
        <v>104</v>
      </c>
      <c r="V843" s="1" t="s">
        <v>3313</v>
      </c>
      <c r="W843" s="1" t="s">
        <v>87</v>
      </c>
      <c r="X843" s="1">
        <v>47</v>
      </c>
      <c r="Y843" s="1" t="s">
        <v>88</v>
      </c>
      <c r="Z843" s="1">
        <v>4.5999999999999996</v>
      </c>
      <c r="AA843" s="1" t="s">
        <v>954</v>
      </c>
      <c r="AB843" s="1" t="s">
        <v>90</v>
      </c>
      <c r="AC843" s="1" t="s">
        <v>91</v>
      </c>
      <c r="AD843" s="1" t="s">
        <v>92</v>
      </c>
      <c r="AE843" s="1" t="s">
        <v>72</v>
      </c>
      <c r="AF843" s="1" t="s">
        <v>254</v>
      </c>
      <c r="AG843" s="1">
        <v>2</v>
      </c>
      <c r="AH843" s="28" t="s">
        <v>5045</v>
      </c>
      <c r="AI843" s="1" t="s">
        <v>72</v>
      </c>
      <c r="AJ843" s="1" t="s">
        <v>72</v>
      </c>
      <c r="AK843" s="1" t="s">
        <v>220</v>
      </c>
      <c r="AL843" s="1" t="s">
        <v>72</v>
      </c>
      <c r="AM843" s="1" t="s">
        <v>72</v>
      </c>
      <c r="AN843" s="3">
        <v>45198</v>
      </c>
      <c r="AO843" s="1" t="s">
        <v>5040</v>
      </c>
      <c r="AP843" s="1" t="s">
        <v>72</v>
      </c>
      <c r="AQ843" s="1" t="s">
        <v>1675</v>
      </c>
      <c r="AR843" s="1">
        <v>15</v>
      </c>
      <c r="AS843" s="1" t="s">
        <v>2294</v>
      </c>
      <c r="AT843" s="1" t="s">
        <v>88</v>
      </c>
      <c r="AU843" s="1" t="s">
        <v>88</v>
      </c>
      <c r="AV843" s="1" t="s">
        <v>88</v>
      </c>
      <c r="AW843" s="1" t="s">
        <v>96</v>
      </c>
      <c r="AX843" s="1" t="s">
        <v>72</v>
      </c>
      <c r="AY843" s="1" t="s">
        <v>4394</v>
      </c>
      <c r="AZ843" s="1" t="s">
        <v>4352</v>
      </c>
      <c r="BA843" s="1">
        <v>50</v>
      </c>
      <c r="BB843" s="21" t="s">
        <v>100</v>
      </c>
      <c r="BC843" s="16"/>
    </row>
    <row r="844" spans="1:55" ht="18.600000000000001" customHeight="1">
      <c r="A844" s="1" t="s">
        <v>5049</v>
      </c>
      <c r="B844" s="1">
        <v>230290</v>
      </c>
      <c r="C844" s="1" t="s">
        <v>71</v>
      </c>
      <c r="D844" s="3">
        <v>45198</v>
      </c>
      <c r="E844" s="1" t="s">
        <v>2302</v>
      </c>
      <c r="F844" s="64" t="s">
        <v>5050</v>
      </c>
      <c r="G844" s="1" t="s">
        <v>75</v>
      </c>
      <c r="H844" s="1" t="s">
        <v>4648</v>
      </c>
      <c r="I844" s="1" t="s">
        <v>77</v>
      </c>
      <c r="J844" s="1" t="s">
        <v>78</v>
      </c>
      <c r="K844" s="8" t="s">
        <v>172</v>
      </c>
      <c r="L844" s="8" t="s">
        <v>1898</v>
      </c>
      <c r="M844" s="8" t="s">
        <v>1927</v>
      </c>
      <c r="N844" s="1" t="s">
        <v>5044</v>
      </c>
      <c r="O844" s="8" t="s">
        <v>707</v>
      </c>
      <c r="P844" s="1" t="s">
        <v>2143</v>
      </c>
      <c r="Q844" s="1" t="s">
        <v>1868</v>
      </c>
      <c r="R844" s="1" t="s">
        <v>9079</v>
      </c>
      <c r="S844" s="1" t="s">
        <v>291</v>
      </c>
      <c r="T844" s="1" t="s">
        <v>72</v>
      </c>
      <c r="U844" s="1" t="s">
        <v>292</v>
      </c>
      <c r="V844" s="1" t="s">
        <v>5051</v>
      </c>
      <c r="W844" s="1" t="s">
        <v>126</v>
      </c>
      <c r="X844" s="1">
        <v>57</v>
      </c>
      <c r="Y844" s="1" t="s">
        <v>88</v>
      </c>
      <c r="Z844" s="1">
        <v>5.6</v>
      </c>
      <c r="AA844" s="1" t="s">
        <v>2344</v>
      </c>
      <c r="AB844" s="1" t="s">
        <v>90</v>
      </c>
      <c r="AC844" s="1" t="s">
        <v>91</v>
      </c>
      <c r="AD844" s="1" t="s">
        <v>216</v>
      </c>
      <c r="AE844" s="1" t="s">
        <v>72</v>
      </c>
      <c r="AF844" s="1" t="s">
        <v>72</v>
      </c>
      <c r="AG844" s="1" t="s">
        <v>72</v>
      </c>
      <c r="AH844" s="1" t="s">
        <v>72</v>
      </c>
      <c r="AI844" s="1">
        <v>6</v>
      </c>
      <c r="AJ844" s="1" t="s">
        <v>5052</v>
      </c>
      <c r="AK844" s="1" t="s">
        <v>72</v>
      </c>
      <c r="AL844" s="1" t="s">
        <v>72</v>
      </c>
      <c r="AM844" s="1" t="s">
        <v>72</v>
      </c>
      <c r="AN844" s="3">
        <v>45198</v>
      </c>
      <c r="AO844" s="1" t="s">
        <v>5053</v>
      </c>
      <c r="AP844" s="1" t="s">
        <v>72</v>
      </c>
      <c r="AQ844" s="1" t="s">
        <v>1794</v>
      </c>
      <c r="AR844" s="1">
        <v>15</v>
      </c>
      <c r="AS844" s="1" t="s">
        <v>3446</v>
      </c>
      <c r="AT844" s="1" t="s">
        <v>88</v>
      </c>
      <c r="AU844" s="1" t="s">
        <v>88</v>
      </c>
      <c r="AV844" s="1" t="s">
        <v>88</v>
      </c>
      <c r="AW844" s="1" t="s">
        <v>96</v>
      </c>
      <c r="AX844" s="1" t="s">
        <v>72</v>
      </c>
      <c r="AY844" s="1" t="s">
        <v>3962</v>
      </c>
      <c r="AZ844" s="1" t="s">
        <v>4849</v>
      </c>
      <c r="BA844" s="1">
        <v>28</v>
      </c>
      <c r="BB844" s="1" t="s">
        <v>160</v>
      </c>
      <c r="BC844" s="1" t="s">
        <v>707</v>
      </c>
    </row>
    <row r="845" spans="1:55" ht="18.600000000000001" customHeight="1">
      <c r="A845" s="1" t="s">
        <v>5054</v>
      </c>
      <c r="B845" s="1">
        <v>230291</v>
      </c>
      <c r="C845" s="1" t="s">
        <v>497</v>
      </c>
      <c r="D845" s="3">
        <v>45202</v>
      </c>
      <c r="E845" s="1" t="s">
        <v>1896</v>
      </c>
      <c r="F845" s="1" t="s">
        <v>5055</v>
      </c>
      <c r="G845" s="1" t="s">
        <v>75</v>
      </c>
      <c r="H845" s="1" t="s">
        <v>5056</v>
      </c>
      <c r="I845" s="1" t="s">
        <v>497</v>
      </c>
      <c r="J845" s="1" t="s">
        <v>78</v>
      </c>
      <c r="K845" s="1" t="s">
        <v>78</v>
      </c>
      <c r="L845" s="1" t="s">
        <v>1898</v>
      </c>
      <c r="M845" s="1" t="s">
        <v>1898</v>
      </c>
      <c r="N845" s="34" t="s">
        <v>72</v>
      </c>
      <c r="O845" s="25" t="s">
        <v>4127</v>
      </c>
      <c r="P845" s="1" t="s">
        <v>813</v>
      </c>
      <c r="Q845" s="1" t="s">
        <v>813</v>
      </c>
      <c r="R845" s="1" t="s">
        <v>9057</v>
      </c>
      <c r="S845" s="1" t="s">
        <v>84</v>
      </c>
      <c r="T845" s="1" t="s">
        <v>72</v>
      </c>
      <c r="U845" s="1" t="s">
        <v>124</v>
      </c>
      <c r="V845" s="1" t="s">
        <v>341</v>
      </c>
      <c r="W845" s="1" t="s">
        <v>126</v>
      </c>
      <c r="X845" s="1">
        <v>53</v>
      </c>
      <c r="Y845" s="1" t="s">
        <v>88</v>
      </c>
      <c r="Z845" s="1">
        <v>5.5</v>
      </c>
      <c r="AA845" s="1" t="s">
        <v>954</v>
      </c>
      <c r="AB845" s="1" t="s">
        <v>90</v>
      </c>
      <c r="AC845" s="1" t="s">
        <v>91</v>
      </c>
      <c r="AD845" s="1" t="s">
        <v>92</v>
      </c>
      <c r="AE845" s="1" t="s">
        <v>72</v>
      </c>
      <c r="AF845" s="1" t="s">
        <v>229</v>
      </c>
      <c r="AG845" s="1">
        <v>2</v>
      </c>
      <c r="AH845" s="68" t="s">
        <v>5057</v>
      </c>
      <c r="AI845" s="1" t="s">
        <v>72</v>
      </c>
      <c r="AJ845" s="1" t="s">
        <v>72</v>
      </c>
      <c r="AK845" s="1" t="s">
        <v>72</v>
      </c>
      <c r="AL845" s="1" t="s">
        <v>72</v>
      </c>
      <c r="AM845" s="1" t="s">
        <v>72</v>
      </c>
      <c r="AN845" s="3">
        <v>45202</v>
      </c>
      <c r="AO845" s="1" t="s">
        <v>5058</v>
      </c>
      <c r="AP845" s="1" t="s">
        <v>72</v>
      </c>
      <c r="AQ845" s="1" t="s">
        <v>1675</v>
      </c>
      <c r="AR845" s="1">
        <v>15</v>
      </c>
      <c r="AS845" s="1" t="s">
        <v>3205</v>
      </c>
      <c r="AT845" s="1" t="s">
        <v>75</v>
      </c>
      <c r="AU845" s="1" t="s">
        <v>75</v>
      </c>
      <c r="AV845" s="1" t="s">
        <v>88</v>
      </c>
      <c r="AW845" s="1" t="s">
        <v>96</v>
      </c>
      <c r="AX845" s="1" t="s">
        <v>72</v>
      </c>
      <c r="AY845" s="1" t="s">
        <v>3962</v>
      </c>
      <c r="AZ845" s="1" t="s">
        <v>5059</v>
      </c>
      <c r="BA845" s="1">
        <f>56+7</f>
        <v>63</v>
      </c>
      <c r="BB845" s="21" t="s">
        <v>100</v>
      </c>
      <c r="BC845" s="16"/>
    </row>
    <row r="846" spans="1:55" ht="18.600000000000001" customHeight="1">
      <c r="A846" s="1" t="s">
        <v>5060</v>
      </c>
      <c r="B846" s="1">
        <v>230292</v>
      </c>
      <c r="C846" s="1" t="s">
        <v>71</v>
      </c>
      <c r="D846" s="3">
        <v>45202</v>
      </c>
      <c r="E846" s="1" t="s">
        <v>1896</v>
      </c>
      <c r="F846" s="1" t="s">
        <v>5061</v>
      </c>
      <c r="G846" s="1" t="s">
        <v>75</v>
      </c>
      <c r="H846" s="1" t="s">
        <v>3473</v>
      </c>
      <c r="I846" s="1" t="s">
        <v>77</v>
      </c>
      <c r="J846" s="1" t="s">
        <v>78</v>
      </c>
      <c r="K846" s="1" t="s">
        <v>78</v>
      </c>
      <c r="L846" s="1" t="s">
        <v>1898</v>
      </c>
      <c r="M846" s="8" t="s">
        <v>1927</v>
      </c>
      <c r="N846" s="34" t="s">
        <v>72</v>
      </c>
      <c r="O846" s="8" t="s">
        <v>847</v>
      </c>
      <c r="P846" s="1" t="s">
        <v>813</v>
      </c>
      <c r="Q846" s="1" t="s">
        <v>813</v>
      </c>
      <c r="R846" s="1" t="s">
        <v>9057</v>
      </c>
      <c r="S846" s="1" t="s">
        <v>152</v>
      </c>
      <c r="T846" s="1" t="s">
        <v>72</v>
      </c>
      <c r="U846" s="1" t="s">
        <v>153</v>
      </c>
      <c r="V846" s="1" t="s">
        <v>164</v>
      </c>
      <c r="W846" s="1" t="s">
        <v>126</v>
      </c>
      <c r="X846" s="1">
        <v>33</v>
      </c>
      <c r="Y846" s="1" t="s">
        <v>88</v>
      </c>
      <c r="Z846" s="1">
        <v>5.5</v>
      </c>
      <c r="AA846" s="1" t="s">
        <v>954</v>
      </c>
      <c r="AB846" s="1" t="s">
        <v>105</v>
      </c>
      <c r="AC846" s="1" t="s">
        <v>91</v>
      </c>
      <c r="AD846" s="1" t="s">
        <v>92</v>
      </c>
      <c r="AE846" s="1" t="s">
        <v>72</v>
      </c>
      <c r="AF846" s="1" t="s">
        <v>72</v>
      </c>
      <c r="AG846" s="1" t="s">
        <v>72</v>
      </c>
      <c r="AH846" s="1" t="s">
        <v>72</v>
      </c>
      <c r="AI846" s="1" t="s">
        <v>72</v>
      </c>
      <c r="AJ846" s="1" t="s">
        <v>72</v>
      </c>
      <c r="AK846" s="1" t="s">
        <v>72</v>
      </c>
      <c r="AL846" s="1" t="s">
        <v>72</v>
      </c>
      <c r="AM846" s="1" t="s">
        <v>72</v>
      </c>
      <c r="AN846" s="3">
        <v>45202</v>
      </c>
      <c r="AO846" s="1" t="s">
        <v>5062</v>
      </c>
      <c r="AP846" s="1" t="s">
        <v>72</v>
      </c>
      <c r="AQ846" s="1" t="s">
        <v>1794</v>
      </c>
      <c r="AR846" s="1">
        <v>15</v>
      </c>
      <c r="AS846" s="1" t="s">
        <v>4208</v>
      </c>
      <c r="AT846" s="1" t="s">
        <v>75</v>
      </c>
      <c r="AU846" s="1" t="s">
        <v>75</v>
      </c>
      <c r="AV846" s="1" t="s">
        <v>88</v>
      </c>
      <c r="AW846" s="1" t="s">
        <v>79</v>
      </c>
      <c r="AX846" s="1" t="s">
        <v>707</v>
      </c>
      <c r="AY846" s="1" t="s">
        <v>4450</v>
      </c>
      <c r="AZ846" s="38" t="s">
        <v>5063</v>
      </c>
      <c r="BA846" s="1">
        <v>42</v>
      </c>
      <c r="BB846" s="1" t="s">
        <v>160</v>
      </c>
      <c r="BC846" s="1" t="s">
        <v>707</v>
      </c>
    </row>
    <row r="847" spans="1:55" ht="18.600000000000001" customHeight="1">
      <c r="A847" s="1" t="s">
        <v>5064</v>
      </c>
      <c r="B847" s="1">
        <v>230293</v>
      </c>
      <c r="C847" s="1" t="s">
        <v>71</v>
      </c>
      <c r="D847" s="3">
        <v>45203</v>
      </c>
      <c r="E847" s="1" t="s">
        <v>2302</v>
      </c>
      <c r="F847" s="64" t="s">
        <v>5065</v>
      </c>
      <c r="G847" s="1" t="s">
        <v>75</v>
      </c>
      <c r="H847" s="1" t="s">
        <v>5066</v>
      </c>
      <c r="I847" s="1" t="s">
        <v>77</v>
      </c>
      <c r="J847" s="1" t="s">
        <v>78</v>
      </c>
      <c r="K847" s="1" t="s">
        <v>78</v>
      </c>
      <c r="L847" s="1" t="s">
        <v>1898</v>
      </c>
      <c r="M847" s="1" t="s">
        <v>1898</v>
      </c>
      <c r="N847" s="34" t="s">
        <v>72</v>
      </c>
      <c r="O847" s="25" t="s">
        <v>4710</v>
      </c>
      <c r="P847" s="1" t="s">
        <v>2143</v>
      </c>
      <c r="Q847" s="1" t="s">
        <v>1868</v>
      </c>
      <c r="R847" s="1" t="s">
        <v>9079</v>
      </c>
      <c r="S847" s="1" t="s">
        <v>5066</v>
      </c>
      <c r="T847" s="1" t="s">
        <v>72</v>
      </c>
      <c r="U847" s="1" t="s">
        <v>5066</v>
      </c>
      <c r="V847" s="1" t="s">
        <v>5067</v>
      </c>
      <c r="W847" s="1" t="s">
        <v>126</v>
      </c>
      <c r="X847" s="1">
        <v>57</v>
      </c>
      <c r="Y847" s="1" t="s">
        <v>88</v>
      </c>
      <c r="Z847" s="1">
        <v>5.6</v>
      </c>
      <c r="AA847" s="1" t="s">
        <v>2344</v>
      </c>
      <c r="AB847" s="1" t="s">
        <v>105</v>
      </c>
      <c r="AC847" s="1" t="s">
        <v>3203</v>
      </c>
      <c r="AD847" s="1" t="s">
        <v>429</v>
      </c>
      <c r="AE847" s="1" t="s">
        <v>72</v>
      </c>
      <c r="AF847" s="1" t="s">
        <v>72</v>
      </c>
      <c r="AG847" s="1" t="s">
        <v>72</v>
      </c>
      <c r="AH847" s="1" t="s">
        <v>72</v>
      </c>
      <c r="AI847" s="1">
        <v>6</v>
      </c>
      <c r="AJ847" s="1" t="s">
        <v>430</v>
      </c>
      <c r="AK847" s="1" t="s">
        <v>72</v>
      </c>
      <c r="AL847" s="1" t="s">
        <v>72</v>
      </c>
      <c r="AM847" s="1" t="s">
        <v>72</v>
      </c>
      <c r="AN847" s="3">
        <v>45203</v>
      </c>
      <c r="AO847" s="1" t="s">
        <v>5068</v>
      </c>
      <c r="AP847" s="1" t="s">
        <v>72</v>
      </c>
      <c r="AQ847" s="1" t="s">
        <v>1794</v>
      </c>
      <c r="AR847" s="1">
        <v>15</v>
      </c>
      <c r="AS847" s="1" t="s">
        <v>4443</v>
      </c>
      <c r="AT847" s="1" t="s">
        <v>75</v>
      </c>
      <c r="AU847" s="1" t="s">
        <v>75</v>
      </c>
      <c r="AV847" s="1" t="s">
        <v>88</v>
      </c>
      <c r="AW847" s="1" t="s">
        <v>96</v>
      </c>
      <c r="AX847" s="1" t="s">
        <v>72</v>
      </c>
      <c r="AY847" s="1" t="s">
        <v>5069</v>
      </c>
      <c r="AZ847" s="1" t="s">
        <v>5070</v>
      </c>
      <c r="BA847" s="1">
        <v>5</v>
      </c>
      <c r="BB847" s="21" t="s">
        <v>100</v>
      </c>
      <c r="BC847" s="16"/>
    </row>
    <row r="848" spans="1:55" ht="18.600000000000001" customHeight="1">
      <c r="A848" s="1" t="s">
        <v>5071</v>
      </c>
      <c r="B848" s="1">
        <v>230294</v>
      </c>
      <c r="C848" s="1" t="s">
        <v>71</v>
      </c>
      <c r="D848" s="3">
        <v>45204</v>
      </c>
      <c r="E848" s="1" t="s">
        <v>2302</v>
      </c>
      <c r="F848" s="1" t="s">
        <v>5072</v>
      </c>
      <c r="G848" s="1" t="s">
        <v>75</v>
      </c>
      <c r="H848" s="1" t="s">
        <v>3947</v>
      </c>
      <c r="I848" s="1" t="s">
        <v>77</v>
      </c>
      <c r="J848" s="1" t="s">
        <v>78</v>
      </c>
      <c r="K848" s="1" t="s">
        <v>78</v>
      </c>
      <c r="L848" s="1" t="s">
        <v>139</v>
      </c>
      <c r="M848" s="1" t="s">
        <v>1898</v>
      </c>
      <c r="N848" s="34" t="s">
        <v>72</v>
      </c>
      <c r="O848" s="25" t="s">
        <v>5073</v>
      </c>
      <c r="P848" s="1" t="s">
        <v>2307</v>
      </c>
      <c r="Q848" s="1" t="s">
        <v>2307</v>
      </c>
      <c r="R848" s="1" t="s">
        <v>2363</v>
      </c>
      <c r="S848" s="1" t="s">
        <v>84</v>
      </c>
      <c r="T848" s="1" t="s">
        <v>72</v>
      </c>
      <c r="U848" s="1" t="s">
        <v>323</v>
      </c>
      <c r="V848" s="1" t="s">
        <v>576</v>
      </c>
      <c r="W848" s="1" t="s">
        <v>87</v>
      </c>
      <c r="X848" s="1">
        <v>50</v>
      </c>
      <c r="Y848" s="1" t="s">
        <v>88</v>
      </c>
      <c r="Z848" s="1">
        <v>4.8</v>
      </c>
      <c r="AA848" s="1" t="s">
        <v>414</v>
      </c>
      <c r="AB848" s="1" t="s">
        <v>90</v>
      </c>
      <c r="AC848" s="1" t="s">
        <v>91</v>
      </c>
      <c r="AD848" s="1" t="s">
        <v>92</v>
      </c>
      <c r="AE848" s="1" t="s">
        <v>72</v>
      </c>
      <c r="AF848" s="1" t="s">
        <v>254</v>
      </c>
      <c r="AG848" s="1">
        <v>2</v>
      </c>
      <c r="AH848" s="28" t="s">
        <v>3692</v>
      </c>
      <c r="AI848" s="1" t="s">
        <v>72</v>
      </c>
      <c r="AJ848" s="1" t="s">
        <v>72</v>
      </c>
      <c r="AK848" s="28" t="s">
        <v>5074</v>
      </c>
      <c r="AL848" s="1" t="s">
        <v>72</v>
      </c>
      <c r="AM848" s="1" t="s">
        <v>72</v>
      </c>
      <c r="AN848" s="3">
        <v>45204</v>
      </c>
      <c r="AO848" s="1" t="s">
        <v>5075</v>
      </c>
      <c r="AP848" s="1" t="s">
        <v>5076</v>
      </c>
      <c r="AQ848" s="1" t="s">
        <v>1794</v>
      </c>
      <c r="AR848" s="1">
        <v>15</v>
      </c>
      <c r="AS848" s="1" t="s">
        <v>4063</v>
      </c>
      <c r="AT848" s="1" t="s">
        <v>75</v>
      </c>
      <c r="AU848" s="1" t="s">
        <v>75</v>
      </c>
      <c r="AV848" s="1" t="s">
        <v>88</v>
      </c>
      <c r="AW848" s="1" t="s">
        <v>96</v>
      </c>
      <c r="AX848" s="1" t="s">
        <v>72</v>
      </c>
      <c r="AY848" s="1" t="s">
        <v>5077</v>
      </c>
      <c r="AZ848" s="1" t="s">
        <v>5078</v>
      </c>
      <c r="BA848" s="1">
        <v>24</v>
      </c>
      <c r="BB848" s="21" t="s">
        <v>100</v>
      </c>
      <c r="BC848" s="16"/>
    </row>
    <row r="849" spans="1:55" ht="18.600000000000001" customHeight="1">
      <c r="A849" s="1" t="s">
        <v>5082</v>
      </c>
      <c r="B849" s="1">
        <v>230295</v>
      </c>
      <c r="C849" s="1" t="s">
        <v>497</v>
      </c>
      <c r="D849" s="3">
        <v>45205</v>
      </c>
      <c r="E849" s="1" t="s">
        <v>2302</v>
      </c>
      <c r="F849" s="1" t="s">
        <v>5083</v>
      </c>
      <c r="G849" s="1" t="s">
        <v>75</v>
      </c>
      <c r="H849" s="1" t="s">
        <v>5084</v>
      </c>
      <c r="I849" s="1" t="s">
        <v>497</v>
      </c>
      <c r="J849" s="1" t="s">
        <v>78</v>
      </c>
      <c r="K849" s="1" t="s">
        <v>78</v>
      </c>
      <c r="L849" s="1" t="s">
        <v>1898</v>
      </c>
      <c r="M849" s="1" t="s">
        <v>1898</v>
      </c>
      <c r="N849" s="34" t="s">
        <v>72</v>
      </c>
      <c r="O849" s="25" t="s">
        <v>3052</v>
      </c>
      <c r="P849" s="1" t="s">
        <v>2307</v>
      </c>
      <c r="Q849" s="1" t="s">
        <v>2307</v>
      </c>
      <c r="R849" s="1" t="s">
        <v>2363</v>
      </c>
      <c r="S849" s="1" t="s">
        <v>84</v>
      </c>
      <c r="T849" s="1" t="s">
        <v>72</v>
      </c>
      <c r="U849" s="1" t="s">
        <v>323</v>
      </c>
      <c r="V849" s="1" t="s">
        <v>576</v>
      </c>
      <c r="W849" s="1" t="s">
        <v>87</v>
      </c>
      <c r="X849" s="1">
        <v>37</v>
      </c>
      <c r="Y849" s="1" t="s">
        <v>88</v>
      </c>
      <c r="Z849" s="1">
        <v>4.3</v>
      </c>
      <c r="AA849" s="1" t="s">
        <v>2344</v>
      </c>
      <c r="AB849" s="1" t="s">
        <v>90</v>
      </c>
      <c r="AC849" s="1" t="s">
        <v>91</v>
      </c>
      <c r="AD849" s="1" t="s">
        <v>92</v>
      </c>
      <c r="AE849" s="1" t="s">
        <v>72</v>
      </c>
      <c r="AF849" s="1" t="s">
        <v>217</v>
      </c>
      <c r="AG849" s="1">
        <v>2</v>
      </c>
      <c r="AH849" s="28" t="s">
        <v>5085</v>
      </c>
      <c r="AI849" s="1" t="s">
        <v>72</v>
      </c>
      <c r="AJ849" s="1" t="s">
        <v>72</v>
      </c>
      <c r="AK849" s="1" t="s">
        <v>220</v>
      </c>
      <c r="AL849" s="1" t="s">
        <v>72</v>
      </c>
      <c r="AM849" s="1" t="s">
        <v>72</v>
      </c>
      <c r="AN849" s="3">
        <v>45205</v>
      </c>
      <c r="AO849" s="1" t="s">
        <v>5086</v>
      </c>
      <c r="AP849" s="1" t="s">
        <v>72</v>
      </c>
      <c r="AQ849" s="1" t="s">
        <v>1675</v>
      </c>
      <c r="AR849" s="1">
        <v>15</v>
      </c>
      <c r="AS849" s="1" t="s">
        <v>4063</v>
      </c>
      <c r="AT849" s="1" t="s">
        <v>75</v>
      </c>
      <c r="AU849" s="1" t="s">
        <v>75</v>
      </c>
      <c r="AV849" s="1" t="s">
        <v>88</v>
      </c>
      <c r="AW849" s="1" t="s">
        <v>96</v>
      </c>
      <c r="AX849" s="1" t="s">
        <v>72</v>
      </c>
      <c r="AY849" s="1" t="s">
        <v>3962</v>
      </c>
      <c r="AZ849" s="1" t="s">
        <v>5087</v>
      </c>
      <c r="BA849" s="1">
        <f>49+16</f>
        <v>65</v>
      </c>
      <c r="BB849" s="21" t="s">
        <v>100</v>
      </c>
      <c r="BC849" s="16"/>
    </row>
    <row r="850" spans="1:55" ht="18.600000000000001" customHeight="1">
      <c r="A850" s="1" t="s">
        <v>5088</v>
      </c>
      <c r="B850" s="1">
        <v>230296</v>
      </c>
      <c r="C850" s="1" t="s">
        <v>71</v>
      </c>
      <c r="D850" s="3">
        <v>45206</v>
      </c>
      <c r="E850" s="1" t="s">
        <v>1896</v>
      </c>
      <c r="F850" s="1" t="s">
        <v>5089</v>
      </c>
      <c r="G850" s="1" t="s">
        <v>75</v>
      </c>
      <c r="H850" s="1" t="s">
        <v>3473</v>
      </c>
      <c r="I850" s="1" t="s">
        <v>77</v>
      </c>
      <c r="J850" s="1" t="s">
        <v>78</v>
      </c>
      <c r="K850" s="1" t="s">
        <v>78</v>
      </c>
      <c r="L850" s="1" t="s">
        <v>1898</v>
      </c>
      <c r="M850" s="1" t="s">
        <v>1898</v>
      </c>
      <c r="N850" s="34" t="s">
        <v>72</v>
      </c>
      <c r="O850" s="25" t="s">
        <v>5090</v>
      </c>
      <c r="P850" s="1" t="s">
        <v>813</v>
      </c>
      <c r="Q850" s="1" t="s">
        <v>813</v>
      </c>
      <c r="R850" s="1" t="s">
        <v>9057</v>
      </c>
      <c r="S850" s="1" t="s">
        <v>152</v>
      </c>
      <c r="T850" s="1" t="s">
        <v>3507</v>
      </c>
      <c r="U850" s="1" t="s">
        <v>153</v>
      </c>
      <c r="V850" s="1" t="s">
        <v>5091</v>
      </c>
      <c r="W850" s="1" t="s">
        <v>126</v>
      </c>
      <c r="X850" s="1">
        <v>72</v>
      </c>
      <c r="Y850" s="1" t="s">
        <v>88</v>
      </c>
      <c r="Z850" s="1">
        <v>4.5</v>
      </c>
      <c r="AA850" s="1" t="s">
        <v>414</v>
      </c>
      <c r="AB850" s="1" t="s">
        <v>90</v>
      </c>
      <c r="AC850" s="1" t="s">
        <v>91</v>
      </c>
      <c r="AD850" s="1" t="s">
        <v>92</v>
      </c>
      <c r="AE850" s="1" t="s">
        <v>72</v>
      </c>
      <c r="AF850" s="1" t="s">
        <v>229</v>
      </c>
      <c r="AG850" s="1">
        <v>2</v>
      </c>
      <c r="AH850" s="68" t="s">
        <v>5092</v>
      </c>
      <c r="AI850" s="1" t="s">
        <v>72</v>
      </c>
      <c r="AJ850" s="1" t="s">
        <v>72</v>
      </c>
      <c r="AK850" s="1" t="s">
        <v>72</v>
      </c>
      <c r="AL850" s="1" t="s">
        <v>72</v>
      </c>
      <c r="AM850" s="1" t="s">
        <v>72</v>
      </c>
      <c r="AN850" s="3">
        <v>45206</v>
      </c>
      <c r="AO850" s="1" t="s">
        <v>5093</v>
      </c>
      <c r="AP850" s="1" t="s">
        <v>5094</v>
      </c>
      <c r="AQ850" s="1" t="s">
        <v>1794</v>
      </c>
      <c r="AR850" s="1">
        <v>15</v>
      </c>
      <c r="AS850" s="1" t="s">
        <v>4063</v>
      </c>
      <c r="AT850" s="1" t="s">
        <v>75</v>
      </c>
      <c r="AU850" s="1" t="s">
        <v>75</v>
      </c>
      <c r="AV850" s="1" t="s">
        <v>88</v>
      </c>
      <c r="AW850" s="1" t="s">
        <v>96</v>
      </c>
      <c r="AX850" s="1" t="s">
        <v>72</v>
      </c>
      <c r="AY850" s="1" t="s">
        <v>3985</v>
      </c>
      <c r="AZ850" s="38" t="s">
        <v>5095</v>
      </c>
      <c r="BA850" s="1">
        <v>58</v>
      </c>
      <c r="BB850" s="21" t="s">
        <v>100</v>
      </c>
      <c r="BC850" s="16"/>
    </row>
    <row r="851" spans="1:55" ht="18.600000000000001" customHeight="1">
      <c r="A851" s="1" t="s">
        <v>5096</v>
      </c>
      <c r="B851" s="1">
        <v>230297</v>
      </c>
      <c r="C851" s="1" t="s">
        <v>71</v>
      </c>
      <c r="D851" s="3">
        <v>45206</v>
      </c>
      <c r="E851" s="1" t="s">
        <v>1896</v>
      </c>
      <c r="F851" s="1" t="s">
        <v>5097</v>
      </c>
      <c r="G851" s="1" t="s">
        <v>75</v>
      </c>
      <c r="H851" s="1" t="s">
        <v>3473</v>
      </c>
      <c r="I851" s="1" t="s">
        <v>77</v>
      </c>
      <c r="J851" s="1" t="s">
        <v>78</v>
      </c>
      <c r="K851" s="1" t="s">
        <v>78</v>
      </c>
      <c r="L851" s="1" t="s">
        <v>1898</v>
      </c>
      <c r="M851" s="1" t="s">
        <v>1898</v>
      </c>
      <c r="N851" s="34" t="s">
        <v>72</v>
      </c>
      <c r="O851" s="25" t="s">
        <v>4441</v>
      </c>
      <c r="P851" s="1" t="s">
        <v>813</v>
      </c>
      <c r="Q851" s="1" t="s">
        <v>813</v>
      </c>
      <c r="R851" s="1" t="s">
        <v>9057</v>
      </c>
      <c r="S851" s="1" t="s">
        <v>152</v>
      </c>
      <c r="T851" s="1" t="s">
        <v>1370</v>
      </c>
      <c r="U851" s="1" t="s">
        <v>153</v>
      </c>
      <c r="V851" s="1" t="s">
        <v>5091</v>
      </c>
      <c r="W851" s="1" t="s">
        <v>126</v>
      </c>
      <c r="X851" s="1">
        <v>50</v>
      </c>
      <c r="Y851" s="1" t="s">
        <v>88</v>
      </c>
      <c r="Z851" s="1">
        <v>4.8</v>
      </c>
      <c r="AA851" s="1" t="s">
        <v>299</v>
      </c>
      <c r="AB851" s="1" t="s">
        <v>90</v>
      </c>
      <c r="AC851" s="1" t="s">
        <v>91</v>
      </c>
      <c r="AD851" s="1" t="s">
        <v>216</v>
      </c>
      <c r="AE851" s="1" t="s">
        <v>72</v>
      </c>
      <c r="AF851" s="1" t="s">
        <v>229</v>
      </c>
      <c r="AG851" s="1">
        <v>2</v>
      </c>
      <c r="AH851" s="68" t="s">
        <v>5098</v>
      </c>
      <c r="AI851" s="1">
        <v>4</v>
      </c>
      <c r="AJ851" s="1" t="s">
        <v>5099</v>
      </c>
      <c r="AK851" s="1" t="s">
        <v>72</v>
      </c>
      <c r="AL851" s="1" t="s">
        <v>1061</v>
      </c>
      <c r="AM851" s="1" t="s">
        <v>5100</v>
      </c>
      <c r="AN851" s="3">
        <v>45206</v>
      </c>
      <c r="AO851" s="1" t="s">
        <v>5101</v>
      </c>
      <c r="AP851" s="1" t="s">
        <v>72</v>
      </c>
      <c r="AQ851" s="1" t="s">
        <v>1794</v>
      </c>
      <c r="AR851" s="1">
        <v>15</v>
      </c>
      <c r="AS851" s="1" t="s">
        <v>3446</v>
      </c>
      <c r="AT851" s="1" t="s">
        <v>75</v>
      </c>
      <c r="AU851" s="1" t="s">
        <v>75</v>
      </c>
      <c r="AV851" s="1" t="s">
        <v>88</v>
      </c>
      <c r="AW851" s="1" t="s">
        <v>96</v>
      </c>
      <c r="AX851" s="1" t="s">
        <v>72</v>
      </c>
      <c r="AY851" s="1" t="s">
        <v>3985</v>
      </c>
      <c r="AZ851" s="38" t="s">
        <v>5095</v>
      </c>
      <c r="BA851" s="1">
        <v>51</v>
      </c>
      <c r="BB851" s="21" t="s">
        <v>100</v>
      </c>
      <c r="BC851" s="16"/>
    </row>
    <row r="852" spans="1:55" ht="18.600000000000001" customHeight="1">
      <c r="A852" s="1" t="s">
        <v>5102</v>
      </c>
      <c r="B852" s="1">
        <v>230298</v>
      </c>
      <c r="C852" s="1" t="s">
        <v>71</v>
      </c>
      <c r="D852" s="3">
        <v>45208</v>
      </c>
      <c r="E852" s="1" t="s">
        <v>2302</v>
      </c>
      <c r="F852" s="1" t="s">
        <v>5103</v>
      </c>
      <c r="G852" s="1" t="s">
        <v>75</v>
      </c>
      <c r="H852" s="1" t="s">
        <v>3947</v>
      </c>
      <c r="I852" s="1" t="s">
        <v>77</v>
      </c>
      <c r="J852" s="1" t="s">
        <v>78</v>
      </c>
      <c r="K852" s="1" t="s">
        <v>78</v>
      </c>
      <c r="L852" s="1" t="s">
        <v>1898</v>
      </c>
      <c r="M852" s="1" t="s">
        <v>1898</v>
      </c>
      <c r="N852" s="34" t="s">
        <v>72</v>
      </c>
      <c r="O852" s="25" t="s">
        <v>5104</v>
      </c>
      <c r="P852" s="1" t="s">
        <v>2307</v>
      </c>
      <c r="Q852" s="1" t="s">
        <v>2307</v>
      </c>
      <c r="R852" s="1" t="s">
        <v>2363</v>
      </c>
      <c r="S852" s="1" t="s">
        <v>84</v>
      </c>
      <c r="T852" s="1" t="s">
        <v>72</v>
      </c>
      <c r="U852" s="1" t="s">
        <v>323</v>
      </c>
      <c r="V852" s="1" t="s">
        <v>324</v>
      </c>
      <c r="W852" s="1" t="s">
        <v>87</v>
      </c>
      <c r="X852" s="1">
        <v>40</v>
      </c>
      <c r="Y852" s="1" t="s">
        <v>88</v>
      </c>
      <c r="Z852" s="1">
        <v>3.5</v>
      </c>
      <c r="AA852" s="1" t="s">
        <v>954</v>
      </c>
      <c r="AB852" s="1" t="s">
        <v>90</v>
      </c>
      <c r="AC852" s="1" t="s">
        <v>91</v>
      </c>
      <c r="AD852" s="1" t="s">
        <v>92</v>
      </c>
      <c r="AE852" s="1" t="s">
        <v>72</v>
      </c>
      <c r="AF852" s="1" t="s">
        <v>217</v>
      </c>
      <c r="AG852" s="1">
        <v>2</v>
      </c>
      <c r="AH852" s="28" t="s">
        <v>5105</v>
      </c>
      <c r="AI852" s="1" t="s">
        <v>72</v>
      </c>
      <c r="AJ852" s="1" t="s">
        <v>72</v>
      </c>
      <c r="AK852" s="1" t="s">
        <v>220</v>
      </c>
      <c r="AL852" s="1" t="s">
        <v>72</v>
      </c>
      <c r="AM852" s="1" t="s">
        <v>72</v>
      </c>
      <c r="AN852" s="3">
        <v>45208</v>
      </c>
      <c r="AO852" s="1" t="s">
        <v>5106</v>
      </c>
      <c r="AP852" s="1" t="s">
        <v>72</v>
      </c>
      <c r="AQ852" s="1" t="s">
        <v>1794</v>
      </c>
      <c r="AR852" s="1">
        <v>15</v>
      </c>
      <c r="AS852" s="1" t="s">
        <v>4219</v>
      </c>
      <c r="AT852" s="1" t="s">
        <v>75</v>
      </c>
      <c r="AU852" s="1" t="s">
        <v>75</v>
      </c>
      <c r="AV852" s="1" t="s">
        <v>88</v>
      </c>
      <c r="AW852" s="1" t="s">
        <v>96</v>
      </c>
      <c r="AX852" s="1" t="s">
        <v>72</v>
      </c>
      <c r="AY852" s="1" t="s">
        <v>5107</v>
      </c>
      <c r="AZ852" s="1" t="s">
        <v>5108</v>
      </c>
      <c r="BA852" s="1">
        <v>44</v>
      </c>
      <c r="BB852" s="21" t="s">
        <v>100</v>
      </c>
      <c r="BC852" s="16"/>
    </row>
    <row r="853" spans="1:55" ht="18.600000000000001" customHeight="1">
      <c r="A853" s="1" t="s">
        <v>5109</v>
      </c>
      <c r="B853" s="1">
        <v>230299</v>
      </c>
      <c r="C853" s="1" t="s">
        <v>71</v>
      </c>
      <c r="D853" s="3">
        <v>45211</v>
      </c>
      <c r="E853" s="1" t="s">
        <v>2302</v>
      </c>
      <c r="F853" s="1" t="s">
        <v>5110</v>
      </c>
      <c r="G853" s="1" t="s">
        <v>75</v>
      </c>
      <c r="H853" s="1" t="s">
        <v>4648</v>
      </c>
      <c r="I853" s="1" t="s">
        <v>77</v>
      </c>
      <c r="J853" s="1" t="s">
        <v>78</v>
      </c>
      <c r="K853" s="1" t="s">
        <v>4162</v>
      </c>
      <c r="L853" s="1" t="s">
        <v>139</v>
      </c>
      <c r="M853" s="1" t="s">
        <v>1898</v>
      </c>
      <c r="N853" s="1" t="s">
        <v>4163</v>
      </c>
      <c r="O853" s="25" t="s">
        <v>5111</v>
      </c>
      <c r="P853" s="1" t="s">
        <v>2307</v>
      </c>
      <c r="Q853" s="1" t="s">
        <v>2307</v>
      </c>
      <c r="R853" s="1" t="s">
        <v>2926</v>
      </c>
      <c r="S853" s="1" t="s">
        <v>291</v>
      </c>
      <c r="T853" s="1" t="s">
        <v>72</v>
      </c>
      <c r="U853" s="1" t="s">
        <v>292</v>
      </c>
      <c r="V853" s="1" t="s">
        <v>3202</v>
      </c>
      <c r="W853" s="1" t="s">
        <v>126</v>
      </c>
      <c r="X853" s="1">
        <v>60</v>
      </c>
      <c r="Y853" s="1" t="s">
        <v>88</v>
      </c>
      <c r="Z853" s="1">
        <v>4.8</v>
      </c>
      <c r="AA853" s="1" t="s">
        <v>414</v>
      </c>
      <c r="AB853" s="1" t="s">
        <v>90</v>
      </c>
      <c r="AC853" s="1" t="s">
        <v>91</v>
      </c>
      <c r="AD853" s="1" t="s">
        <v>216</v>
      </c>
      <c r="AE853" s="1" t="s">
        <v>72</v>
      </c>
      <c r="AF853" s="1" t="s">
        <v>254</v>
      </c>
      <c r="AG853" s="1" t="s">
        <v>3184</v>
      </c>
      <c r="AH853" s="51" t="s">
        <v>5112</v>
      </c>
      <c r="AI853" s="1">
        <v>3</v>
      </c>
      <c r="AJ853" s="1" t="s">
        <v>4014</v>
      </c>
      <c r="AK853" s="51" t="s">
        <v>5113</v>
      </c>
      <c r="AL853" s="1" t="s">
        <v>72</v>
      </c>
      <c r="AM853" s="1" t="s">
        <v>72</v>
      </c>
      <c r="AN853" s="3">
        <v>45211</v>
      </c>
      <c r="AO853" s="1" t="s">
        <v>5114</v>
      </c>
      <c r="AP853" s="1" t="s">
        <v>72</v>
      </c>
      <c r="AQ853" s="1" t="s">
        <v>1794</v>
      </c>
      <c r="AR853" s="1">
        <v>15</v>
      </c>
      <c r="AS853" s="1" t="s">
        <v>2694</v>
      </c>
      <c r="AT853" s="1" t="s">
        <v>88</v>
      </c>
      <c r="AU853" s="1" t="s">
        <v>88</v>
      </c>
      <c r="AV853" s="1" t="s">
        <v>88</v>
      </c>
      <c r="AW853" s="1" t="s">
        <v>96</v>
      </c>
      <c r="AX853" s="1" t="s">
        <v>72</v>
      </c>
      <c r="AY853" s="1" t="s">
        <v>1768</v>
      </c>
      <c r="AZ853" s="1" t="s">
        <v>4849</v>
      </c>
      <c r="BA853" s="1">
        <v>42</v>
      </c>
      <c r="BB853" s="21" t="s">
        <v>100</v>
      </c>
      <c r="BC853" s="16"/>
    </row>
    <row r="854" spans="1:55" ht="18.600000000000001" customHeight="1">
      <c r="A854" s="1" t="s">
        <v>5115</v>
      </c>
      <c r="B854" s="1">
        <v>230300</v>
      </c>
      <c r="C854" s="1" t="s">
        <v>71</v>
      </c>
      <c r="D854" s="3">
        <v>45212</v>
      </c>
      <c r="E854" s="1" t="s">
        <v>2302</v>
      </c>
      <c r="F854" s="64" t="s">
        <v>5116</v>
      </c>
      <c r="G854" s="1" t="s">
        <v>75</v>
      </c>
      <c r="H854" s="1" t="s">
        <v>4402</v>
      </c>
      <c r="I854" s="1" t="s">
        <v>77</v>
      </c>
      <c r="J854" s="1" t="s">
        <v>78</v>
      </c>
      <c r="K854" s="1" t="s">
        <v>78</v>
      </c>
      <c r="L854" s="1" t="s">
        <v>1898</v>
      </c>
      <c r="M854" s="1" t="s">
        <v>1898</v>
      </c>
      <c r="N854" s="34" t="s">
        <v>72</v>
      </c>
      <c r="O854" s="25" t="s">
        <v>5117</v>
      </c>
      <c r="P854" s="1" t="s">
        <v>2143</v>
      </c>
      <c r="Q854" s="1" t="s">
        <v>1868</v>
      </c>
      <c r="R854" s="1" t="s">
        <v>9079</v>
      </c>
      <c r="S854" s="1" t="s">
        <v>291</v>
      </c>
      <c r="T854" s="1" t="s">
        <v>72</v>
      </c>
      <c r="U854" s="1" t="s">
        <v>292</v>
      </c>
      <c r="V854" s="1" t="s">
        <v>5118</v>
      </c>
      <c r="W854" s="1" t="s">
        <v>126</v>
      </c>
      <c r="X854" s="1">
        <v>57</v>
      </c>
      <c r="Y854" s="1" t="s">
        <v>88</v>
      </c>
      <c r="Z854" s="1">
        <v>5.2</v>
      </c>
      <c r="AA854" s="1" t="s">
        <v>954</v>
      </c>
      <c r="AB854" s="1" t="s">
        <v>105</v>
      </c>
      <c r="AC854" s="1" t="s">
        <v>91</v>
      </c>
      <c r="AD854" s="1" t="s">
        <v>92</v>
      </c>
      <c r="AE854" s="1" t="s">
        <v>72</v>
      </c>
      <c r="AF854" s="1" t="s">
        <v>72</v>
      </c>
      <c r="AG854" s="1" t="s">
        <v>72</v>
      </c>
      <c r="AH854" s="1" t="s">
        <v>72</v>
      </c>
      <c r="AI854" s="1" t="s">
        <v>72</v>
      </c>
      <c r="AJ854" s="1" t="s">
        <v>72</v>
      </c>
      <c r="AK854" s="1" t="s">
        <v>72</v>
      </c>
      <c r="AL854" s="1" t="s">
        <v>72</v>
      </c>
      <c r="AM854" s="1" t="s">
        <v>72</v>
      </c>
      <c r="AN854" s="3">
        <v>45212</v>
      </c>
      <c r="AO854" s="1" t="s">
        <v>5119</v>
      </c>
      <c r="AP854" s="1" t="s">
        <v>72</v>
      </c>
      <c r="AQ854" s="1" t="s">
        <v>1794</v>
      </c>
      <c r="AR854" s="1">
        <v>15</v>
      </c>
      <c r="AS854" s="1" t="s">
        <v>2694</v>
      </c>
      <c r="AT854" s="1" t="s">
        <v>75</v>
      </c>
      <c r="AU854" s="1" t="s">
        <v>75</v>
      </c>
      <c r="AV854" s="1" t="s">
        <v>88</v>
      </c>
      <c r="AW854" s="1" t="s">
        <v>96</v>
      </c>
      <c r="AX854" s="1" t="s">
        <v>72</v>
      </c>
      <c r="AY854" s="1" t="s">
        <v>5069</v>
      </c>
      <c r="AZ854" s="1" t="s">
        <v>5120</v>
      </c>
      <c r="BA854" s="1">
        <v>8</v>
      </c>
      <c r="BB854" s="21" t="s">
        <v>100</v>
      </c>
      <c r="BC854" s="16"/>
    </row>
    <row r="855" spans="1:55" ht="18.600000000000001" customHeight="1">
      <c r="A855" s="1" t="s">
        <v>5121</v>
      </c>
      <c r="B855" s="1">
        <v>230301</v>
      </c>
      <c r="C855" s="1" t="s">
        <v>71</v>
      </c>
      <c r="D855" s="3">
        <v>45215</v>
      </c>
      <c r="E855" s="1" t="s">
        <v>2302</v>
      </c>
      <c r="F855" s="1" t="s">
        <v>5122</v>
      </c>
      <c r="G855" s="1" t="s">
        <v>75</v>
      </c>
      <c r="H855" s="1" t="s">
        <v>3947</v>
      </c>
      <c r="I855" s="1" t="s">
        <v>77</v>
      </c>
      <c r="J855" s="1" t="s">
        <v>78</v>
      </c>
      <c r="K855" s="8" t="s">
        <v>172</v>
      </c>
      <c r="L855" s="1" t="s">
        <v>1898</v>
      </c>
      <c r="M855" s="8" t="s">
        <v>1927</v>
      </c>
      <c r="N855" s="1" t="s">
        <v>5123</v>
      </c>
      <c r="O855" s="8" t="s">
        <v>5124</v>
      </c>
      <c r="P855" s="1" t="s">
        <v>2307</v>
      </c>
      <c r="Q855" s="1" t="s">
        <v>2307</v>
      </c>
      <c r="R855" s="1" t="s">
        <v>2363</v>
      </c>
      <c r="S855" s="1" t="s">
        <v>84</v>
      </c>
      <c r="T855" s="1" t="s">
        <v>72</v>
      </c>
      <c r="U855" s="1" t="s">
        <v>124</v>
      </c>
      <c r="V855" s="1" t="s">
        <v>4768</v>
      </c>
      <c r="W855" s="1" t="s">
        <v>126</v>
      </c>
      <c r="X855" s="1">
        <v>36</v>
      </c>
      <c r="Y855" s="1" t="s">
        <v>88</v>
      </c>
      <c r="Z855" s="1">
        <v>5.6</v>
      </c>
      <c r="AA855" s="1" t="s">
        <v>954</v>
      </c>
      <c r="AB855" s="1" t="s">
        <v>90</v>
      </c>
      <c r="AC855" s="1" t="s">
        <v>91</v>
      </c>
      <c r="AD855" s="1" t="s">
        <v>92</v>
      </c>
      <c r="AE855" s="1" t="s">
        <v>72</v>
      </c>
      <c r="AF855" s="1" t="s">
        <v>72</v>
      </c>
      <c r="AG855" s="1" t="s">
        <v>72</v>
      </c>
      <c r="AH855" s="1" t="s">
        <v>72</v>
      </c>
      <c r="AI855" s="1" t="s">
        <v>72</v>
      </c>
      <c r="AJ855" s="1" t="s">
        <v>72</v>
      </c>
      <c r="AK855" s="1" t="s">
        <v>72</v>
      </c>
      <c r="AL855" s="1" t="s">
        <v>72</v>
      </c>
      <c r="AM855" s="1" t="s">
        <v>72</v>
      </c>
      <c r="AN855" s="3">
        <v>45215</v>
      </c>
      <c r="AO855" s="1" t="s">
        <v>5125</v>
      </c>
      <c r="AP855" s="1" t="s">
        <v>72</v>
      </c>
      <c r="AQ855" s="1" t="s">
        <v>1794</v>
      </c>
      <c r="AR855" s="1">
        <v>15</v>
      </c>
      <c r="AS855" s="1" t="s">
        <v>3446</v>
      </c>
      <c r="AT855" s="1" t="s">
        <v>88</v>
      </c>
      <c r="AU855" s="1" t="s">
        <v>88</v>
      </c>
      <c r="AV855" s="1" t="s">
        <v>88</v>
      </c>
      <c r="AW855" s="1" t="s">
        <v>79</v>
      </c>
      <c r="AX855" s="1" t="s">
        <v>707</v>
      </c>
      <c r="AY855" s="1" t="s">
        <v>3819</v>
      </c>
      <c r="AZ855" s="1" t="s">
        <v>5126</v>
      </c>
      <c r="BA855" s="1">
        <v>33</v>
      </c>
      <c r="BB855" s="1" t="s">
        <v>160</v>
      </c>
      <c r="BC855" s="1" t="s">
        <v>707</v>
      </c>
    </row>
    <row r="856" spans="1:55" ht="18.600000000000001" customHeight="1">
      <c r="A856" s="1" t="s">
        <v>5133</v>
      </c>
      <c r="B856" s="1">
        <v>230303</v>
      </c>
      <c r="C856" s="1" t="s">
        <v>71</v>
      </c>
      <c r="D856" s="3">
        <v>45215</v>
      </c>
      <c r="E856" s="1" t="s">
        <v>2302</v>
      </c>
      <c r="F856" s="1" t="s">
        <v>5134</v>
      </c>
      <c r="G856" s="1" t="s">
        <v>75</v>
      </c>
      <c r="H856" s="1" t="s">
        <v>5023</v>
      </c>
      <c r="I856" s="1" t="s">
        <v>77</v>
      </c>
      <c r="J856" s="1" t="s">
        <v>78</v>
      </c>
      <c r="K856" s="1" t="s">
        <v>78</v>
      </c>
      <c r="L856" s="1" t="s">
        <v>1898</v>
      </c>
      <c r="M856" s="8" t="s">
        <v>1927</v>
      </c>
      <c r="N856" s="1" t="s">
        <v>707</v>
      </c>
      <c r="O856" s="8" t="s">
        <v>5135</v>
      </c>
      <c r="P856" s="1" t="s">
        <v>2307</v>
      </c>
      <c r="Q856" s="1" t="s">
        <v>2307</v>
      </c>
      <c r="R856" s="1" t="s">
        <v>2363</v>
      </c>
      <c r="S856" s="1" t="s">
        <v>84</v>
      </c>
      <c r="T856" s="1" t="s">
        <v>72</v>
      </c>
      <c r="U856" s="1" t="s">
        <v>104</v>
      </c>
      <c r="V856" s="1" t="s">
        <v>1060</v>
      </c>
      <c r="W856" s="1" t="s">
        <v>87</v>
      </c>
      <c r="X856" s="1">
        <v>66</v>
      </c>
      <c r="Y856" s="1" t="s">
        <v>88</v>
      </c>
      <c r="Z856" s="1">
        <v>4.3</v>
      </c>
      <c r="AA856" s="1" t="s">
        <v>2344</v>
      </c>
      <c r="AB856" s="1" t="s">
        <v>105</v>
      </c>
      <c r="AC856" s="1" t="s">
        <v>91</v>
      </c>
      <c r="AD856" s="1" t="s">
        <v>92</v>
      </c>
      <c r="AE856" s="1" t="s">
        <v>72</v>
      </c>
      <c r="AF856" s="1" t="s">
        <v>72</v>
      </c>
      <c r="AG856" s="1" t="s">
        <v>72</v>
      </c>
      <c r="AH856" s="1" t="s">
        <v>72</v>
      </c>
      <c r="AI856" s="1" t="s">
        <v>72</v>
      </c>
      <c r="AJ856" s="1" t="s">
        <v>72</v>
      </c>
      <c r="AK856" s="1" t="s">
        <v>72</v>
      </c>
      <c r="AL856" s="1" t="s">
        <v>72</v>
      </c>
      <c r="AM856" s="1" t="s">
        <v>72</v>
      </c>
      <c r="AN856" s="3">
        <v>45216</v>
      </c>
      <c r="AO856" s="1" t="s">
        <v>5136</v>
      </c>
      <c r="AP856" s="1" t="s">
        <v>72</v>
      </c>
      <c r="AQ856" s="1" t="s">
        <v>1794</v>
      </c>
      <c r="AR856" s="1">
        <v>15</v>
      </c>
      <c r="AS856" s="1" t="s">
        <v>4063</v>
      </c>
      <c r="AT856" s="1" t="s">
        <v>75</v>
      </c>
      <c r="AU856" s="1" t="s">
        <v>75</v>
      </c>
      <c r="AV856" s="1" t="s">
        <v>88</v>
      </c>
      <c r="AW856" s="1" t="s">
        <v>79</v>
      </c>
      <c r="AX856" s="1" t="s">
        <v>707</v>
      </c>
      <c r="AY856" s="1" t="s">
        <v>3985</v>
      </c>
      <c r="AZ856" s="1" t="s">
        <v>5137</v>
      </c>
      <c r="BA856" s="1">
        <v>68</v>
      </c>
      <c r="BB856" s="1" t="s">
        <v>160</v>
      </c>
      <c r="BC856" s="1" t="s">
        <v>707</v>
      </c>
    </row>
    <row r="857" spans="1:55" ht="18.600000000000001" customHeight="1">
      <c r="A857" s="1" t="s">
        <v>5128</v>
      </c>
      <c r="B857" s="1">
        <v>230302</v>
      </c>
      <c r="C857" s="1" t="s">
        <v>71</v>
      </c>
      <c r="D857" s="3">
        <v>45215</v>
      </c>
      <c r="E857" s="1" t="s">
        <v>2302</v>
      </c>
      <c r="F857" s="1" t="s">
        <v>5129</v>
      </c>
      <c r="G857" s="1" t="s">
        <v>75</v>
      </c>
      <c r="H857" s="1" t="s">
        <v>4933</v>
      </c>
      <c r="I857" s="1" t="s">
        <v>77</v>
      </c>
      <c r="J857" s="1" t="s">
        <v>78</v>
      </c>
      <c r="K857" s="1" t="s">
        <v>78</v>
      </c>
      <c r="L857" s="1" t="s">
        <v>1898</v>
      </c>
      <c r="M857" s="8" t="s">
        <v>1927</v>
      </c>
      <c r="N857" s="1" t="s">
        <v>707</v>
      </c>
      <c r="O857" s="8" t="s">
        <v>847</v>
      </c>
      <c r="P857" s="1" t="s">
        <v>2307</v>
      </c>
      <c r="Q857" s="1" t="s">
        <v>2307</v>
      </c>
      <c r="R857" s="1" t="s">
        <v>2308</v>
      </c>
      <c r="S857" s="1" t="s">
        <v>490</v>
      </c>
      <c r="T857" s="1" t="s">
        <v>72</v>
      </c>
      <c r="U857" s="1" t="s">
        <v>491</v>
      </c>
      <c r="V857" s="1" t="s">
        <v>1147</v>
      </c>
      <c r="W857" s="1" t="s">
        <v>87</v>
      </c>
      <c r="X857" s="1">
        <v>74</v>
      </c>
      <c r="Y857" s="1" t="s">
        <v>88</v>
      </c>
      <c r="Z857" s="1">
        <v>5.6</v>
      </c>
      <c r="AA857" s="1" t="s">
        <v>954</v>
      </c>
      <c r="AB857" s="1" t="s">
        <v>90</v>
      </c>
      <c r="AC857" s="1" t="s">
        <v>91</v>
      </c>
      <c r="AD857" s="1" t="s">
        <v>92</v>
      </c>
      <c r="AE857" s="1" t="s">
        <v>72</v>
      </c>
      <c r="AF857" s="1" t="s">
        <v>72</v>
      </c>
      <c r="AG857" s="1" t="s">
        <v>72</v>
      </c>
      <c r="AH857" s="1" t="s">
        <v>72</v>
      </c>
      <c r="AI857" s="1" t="s">
        <v>72</v>
      </c>
      <c r="AJ857" s="1" t="s">
        <v>72</v>
      </c>
      <c r="AK857" s="1" t="s">
        <v>72</v>
      </c>
      <c r="AL857" s="1" t="s">
        <v>72</v>
      </c>
      <c r="AM857" s="1" t="s">
        <v>72</v>
      </c>
      <c r="AN857" s="3">
        <v>45215</v>
      </c>
      <c r="AO857" s="1" t="s">
        <v>5130</v>
      </c>
      <c r="AP857" s="1" t="s">
        <v>5131</v>
      </c>
      <c r="AQ857" s="1" t="s">
        <v>1794</v>
      </c>
      <c r="AR857" s="1">
        <v>15</v>
      </c>
      <c r="AS857" s="1" t="s">
        <v>4443</v>
      </c>
      <c r="AT857" s="1" t="s">
        <v>75</v>
      </c>
      <c r="AU857" s="1" t="s">
        <v>75</v>
      </c>
      <c r="AV857" s="1" t="s">
        <v>88</v>
      </c>
      <c r="AW857" s="1" t="s">
        <v>79</v>
      </c>
      <c r="AX857" s="1" t="s">
        <v>72</v>
      </c>
      <c r="AY857" s="1" t="s">
        <v>3962</v>
      </c>
      <c r="AZ857" s="1" t="s">
        <v>5132</v>
      </c>
      <c r="BA857" s="1">
        <f>56+14</f>
        <v>70</v>
      </c>
      <c r="BB857" s="1" t="s">
        <v>160</v>
      </c>
      <c r="BC857" s="1" t="s">
        <v>707</v>
      </c>
    </row>
    <row r="858" spans="1:55" ht="18.600000000000001" customHeight="1">
      <c r="A858" s="1" t="s">
        <v>5140</v>
      </c>
      <c r="B858" s="1">
        <v>230304</v>
      </c>
      <c r="C858" s="1" t="s">
        <v>71</v>
      </c>
      <c r="D858" s="3">
        <v>45218</v>
      </c>
      <c r="E858" s="1" t="s">
        <v>2302</v>
      </c>
      <c r="F858" s="1" t="s">
        <v>5141</v>
      </c>
      <c r="G858" s="1" t="s">
        <v>75</v>
      </c>
      <c r="H858" s="1" t="s">
        <v>4648</v>
      </c>
      <c r="I858" s="1" t="s">
        <v>77</v>
      </c>
      <c r="J858" s="1" t="s">
        <v>78</v>
      </c>
      <c r="K858" s="1" t="s">
        <v>78</v>
      </c>
      <c r="L858" s="1" t="s">
        <v>139</v>
      </c>
      <c r="M858" s="1" t="s">
        <v>1898</v>
      </c>
      <c r="N858" s="34" t="s">
        <v>72</v>
      </c>
      <c r="O858" s="25" t="s">
        <v>3247</v>
      </c>
      <c r="P858" s="1" t="s">
        <v>2307</v>
      </c>
      <c r="Q858" s="1" t="s">
        <v>2307</v>
      </c>
      <c r="R858" s="1" t="s">
        <v>2926</v>
      </c>
      <c r="S858" s="1" t="s">
        <v>291</v>
      </c>
      <c r="T858" s="1" t="s">
        <v>72</v>
      </c>
      <c r="U858" s="1" t="s">
        <v>292</v>
      </c>
      <c r="V858" s="1" t="s">
        <v>3296</v>
      </c>
      <c r="W858" s="1" t="s">
        <v>126</v>
      </c>
      <c r="X858" s="1">
        <v>51</v>
      </c>
      <c r="Y858" s="1" t="s">
        <v>88</v>
      </c>
      <c r="Z858" s="1">
        <v>5.0999999999999996</v>
      </c>
      <c r="AA858" s="1" t="s">
        <v>299</v>
      </c>
      <c r="AB858" s="1" t="s">
        <v>90</v>
      </c>
      <c r="AC858" s="1" t="s">
        <v>91</v>
      </c>
      <c r="AD858" s="1" t="s">
        <v>92</v>
      </c>
      <c r="AE858" s="1" t="s">
        <v>72</v>
      </c>
      <c r="AF858" s="1" t="s">
        <v>244</v>
      </c>
      <c r="AG858" s="1">
        <v>1</v>
      </c>
      <c r="AH858" s="51" t="s">
        <v>3185</v>
      </c>
      <c r="AI858" s="1" t="s">
        <v>72</v>
      </c>
      <c r="AJ858" s="1" t="s">
        <v>72</v>
      </c>
      <c r="AK858" s="51" t="s">
        <v>5142</v>
      </c>
      <c r="AL858" s="1" t="s">
        <v>72</v>
      </c>
      <c r="AM858" s="1" t="s">
        <v>72</v>
      </c>
      <c r="AN858" s="3">
        <v>45218</v>
      </c>
      <c r="AO858" s="1" t="s">
        <v>5143</v>
      </c>
      <c r="AP858" s="1" t="s">
        <v>72</v>
      </c>
      <c r="AQ858" s="1" t="s">
        <v>1794</v>
      </c>
      <c r="AR858" s="1">
        <v>15</v>
      </c>
      <c r="AS858" s="1" t="s">
        <v>4009</v>
      </c>
      <c r="AT858" s="1" t="s">
        <v>75</v>
      </c>
      <c r="AU858" s="1" t="s">
        <v>75</v>
      </c>
      <c r="AV858" s="1" t="s">
        <v>88</v>
      </c>
      <c r="AW858" s="1" t="s">
        <v>96</v>
      </c>
      <c r="AX858" s="1" t="s">
        <v>72</v>
      </c>
      <c r="AY858" s="1" t="s">
        <v>3962</v>
      </c>
      <c r="AZ858" s="1" t="s">
        <v>4849</v>
      </c>
      <c r="BA858" s="1">
        <v>36</v>
      </c>
      <c r="BB858" s="21" t="s">
        <v>100</v>
      </c>
      <c r="BC858" s="16"/>
    </row>
    <row r="859" spans="1:55" ht="18.600000000000001" customHeight="1">
      <c r="A859" s="1" t="s">
        <v>5144</v>
      </c>
      <c r="B859" s="1">
        <v>230305</v>
      </c>
      <c r="C859" s="1" t="s">
        <v>497</v>
      </c>
      <c r="D859" s="3">
        <v>45218</v>
      </c>
      <c r="E859" s="1" t="s">
        <v>2302</v>
      </c>
      <c r="F859" s="1" t="s">
        <v>5145</v>
      </c>
      <c r="G859" s="1" t="s">
        <v>75</v>
      </c>
      <c r="H859" s="1" t="s">
        <v>5146</v>
      </c>
      <c r="I859" s="1" t="s">
        <v>497</v>
      </c>
      <c r="J859" s="1" t="s">
        <v>78</v>
      </c>
      <c r="K859" s="1" t="s">
        <v>78</v>
      </c>
      <c r="L859" s="1" t="s">
        <v>1898</v>
      </c>
      <c r="M859" s="1" t="s">
        <v>1898</v>
      </c>
      <c r="N859" s="34" t="s">
        <v>72</v>
      </c>
      <c r="O859" s="25" t="s">
        <v>2152</v>
      </c>
      <c r="P859" s="1" t="s">
        <v>2307</v>
      </c>
      <c r="Q859" s="1" t="s">
        <v>2307</v>
      </c>
      <c r="R859" s="1" t="s">
        <v>2308</v>
      </c>
      <c r="S859" s="1" t="s">
        <v>490</v>
      </c>
      <c r="T859" s="1" t="s">
        <v>72</v>
      </c>
      <c r="U859" s="1" t="s">
        <v>491</v>
      </c>
      <c r="V859" s="1" t="s">
        <v>1147</v>
      </c>
      <c r="W859" s="1" t="s">
        <v>87</v>
      </c>
      <c r="X859" s="1">
        <v>51</v>
      </c>
      <c r="Y859" s="1" t="s">
        <v>88</v>
      </c>
      <c r="Z859" s="1">
        <v>5.0999999999999996</v>
      </c>
      <c r="AA859" s="1" t="s">
        <v>299</v>
      </c>
      <c r="AB859" s="1" t="s">
        <v>90</v>
      </c>
      <c r="AC859" s="1" t="s">
        <v>91</v>
      </c>
      <c r="AD859" s="1" t="s">
        <v>92</v>
      </c>
      <c r="AE859" s="1" t="s">
        <v>72</v>
      </c>
      <c r="AF859" s="1" t="s">
        <v>254</v>
      </c>
      <c r="AG859" s="1">
        <v>4</v>
      </c>
      <c r="AH859" s="58" t="s">
        <v>5147</v>
      </c>
      <c r="AI859" s="1" t="s">
        <v>72</v>
      </c>
      <c r="AJ859" s="1" t="s">
        <v>72</v>
      </c>
      <c r="AK859" s="69" t="s">
        <v>689</v>
      </c>
      <c r="AL859" s="1" t="s">
        <v>72</v>
      </c>
      <c r="AM859" s="1" t="s">
        <v>72</v>
      </c>
      <c r="AN859" s="3">
        <v>45218</v>
      </c>
      <c r="AO859" s="1" t="s">
        <v>5148</v>
      </c>
      <c r="AP859" s="1" t="s">
        <v>72</v>
      </c>
      <c r="AQ859" s="1" t="s">
        <v>1675</v>
      </c>
      <c r="AR859" s="1">
        <v>15</v>
      </c>
      <c r="AS859" s="1" t="s">
        <v>3446</v>
      </c>
      <c r="AT859" s="1" t="s">
        <v>75</v>
      </c>
      <c r="AU859" s="1" t="s">
        <v>75</v>
      </c>
      <c r="AV859" s="1" t="s">
        <v>88</v>
      </c>
      <c r="AW859" s="1" t="s">
        <v>96</v>
      </c>
      <c r="AX859" s="1" t="s">
        <v>72</v>
      </c>
      <c r="AY859" s="1" t="s">
        <v>3962</v>
      </c>
      <c r="AZ859" s="1" t="s">
        <v>5149</v>
      </c>
      <c r="BA859" s="1">
        <f>49+7</f>
        <v>56</v>
      </c>
      <c r="BB859" s="21" t="s">
        <v>100</v>
      </c>
      <c r="BC859" s="16"/>
    </row>
    <row r="860" spans="1:55" ht="18.600000000000001" customHeight="1">
      <c r="A860" s="1" t="s">
        <v>5162</v>
      </c>
      <c r="B860" s="1">
        <v>230308</v>
      </c>
      <c r="C860" s="1" t="s">
        <v>71</v>
      </c>
      <c r="D860" s="3">
        <v>45219</v>
      </c>
      <c r="E860" s="1" t="s">
        <v>1896</v>
      </c>
      <c r="F860" s="1" t="s">
        <v>5163</v>
      </c>
      <c r="G860" s="1" t="s">
        <v>75</v>
      </c>
      <c r="H860" s="1" t="s">
        <v>3947</v>
      </c>
      <c r="I860" s="1" t="s">
        <v>77</v>
      </c>
      <c r="J860" s="1" t="s">
        <v>78</v>
      </c>
      <c r="K860" s="1" t="s">
        <v>78</v>
      </c>
      <c r="L860" s="1" t="s">
        <v>1898</v>
      </c>
      <c r="M860" s="1" t="s">
        <v>1898</v>
      </c>
      <c r="N860" s="34" t="s">
        <v>72</v>
      </c>
      <c r="O860" s="25" t="s">
        <v>2639</v>
      </c>
      <c r="P860" s="1" t="s">
        <v>813</v>
      </c>
      <c r="Q860" s="1" t="s">
        <v>813</v>
      </c>
      <c r="R860" s="1" t="s">
        <v>9057</v>
      </c>
      <c r="S860" s="1" t="s">
        <v>84</v>
      </c>
      <c r="T860" s="1" t="s">
        <v>72</v>
      </c>
      <c r="U860" s="1" t="s">
        <v>140</v>
      </c>
      <c r="V860" s="1" t="s">
        <v>181</v>
      </c>
      <c r="W860" s="1" t="s">
        <v>87</v>
      </c>
      <c r="X860" s="1">
        <v>34</v>
      </c>
      <c r="Y860" s="1" t="s">
        <v>88</v>
      </c>
      <c r="Z860" s="1">
        <v>5.0999999999999996</v>
      </c>
      <c r="AA860" s="1" t="s">
        <v>299</v>
      </c>
      <c r="AB860" s="1" t="s">
        <v>90</v>
      </c>
      <c r="AC860" s="1" t="s">
        <v>91</v>
      </c>
      <c r="AD860" s="1" t="s">
        <v>92</v>
      </c>
      <c r="AE860" s="1" t="s">
        <v>72</v>
      </c>
      <c r="AF860" s="1" t="s">
        <v>217</v>
      </c>
      <c r="AG860" s="1">
        <v>1</v>
      </c>
      <c r="AH860" s="68" t="s">
        <v>5164</v>
      </c>
      <c r="AI860" s="1" t="s">
        <v>72</v>
      </c>
      <c r="AJ860" s="1" t="s">
        <v>72</v>
      </c>
      <c r="AK860" s="1" t="s">
        <v>72</v>
      </c>
      <c r="AL860" s="1" t="s">
        <v>878</v>
      </c>
      <c r="AM860" s="1" t="s">
        <v>72</v>
      </c>
      <c r="AN860" s="3">
        <v>45219</v>
      </c>
      <c r="AO860" s="1" t="s">
        <v>5166</v>
      </c>
      <c r="AP860" s="1" t="s">
        <v>72</v>
      </c>
      <c r="AQ860" s="1" t="s">
        <v>1675</v>
      </c>
      <c r="AR860" s="1">
        <v>15</v>
      </c>
      <c r="AS860" s="1" t="s">
        <v>3205</v>
      </c>
      <c r="AT860" s="1" t="s">
        <v>88</v>
      </c>
      <c r="AU860" s="1" t="s">
        <v>88</v>
      </c>
      <c r="AV860" s="1" t="s">
        <v>88</v>
      </c>
      <c r="AW860" s="1" t="s">
        <v>96</v>
      </c>
      <c r="AX860" s="1" t="s">
        <v>72</v>
      </c>
      <c r="AY860" s="1" t="s">
        <v>4260</v>
      </c>
      <c r="AZ860" s="1" t="s">
        <v>5167</v>
      </c>
      <c r="BA860" s="1">
        <v>42</v>
      </c>
      <c r="BB860" s="21" t="s">
        <v>100</v>
      </c>
      <c r="BC860" s="16"/>
    </row>
    <row r="861" spans="1:55" ht="18.600000000000001" customHeight="1">
      <c r="A861" s="1" t="s">
        <v>5150</v>
      </c>
      <c r="B861" s="1">
        <v>230306</v>
      </c>
      <c r="C861" s="1" t="s">
        <v>497</v>
      </c>
      <c r="D861" s="3">
        <v>45219</v>
      </c>
      <c r="E861" s="1" t="s">
        <v>2302</v>
      </c>
      <c r="F861" s="1" t="s">
        <v>5151</v>
      </c>
      <c r="G861" s="1" t="s">
        <v>75</v>
      </c>
      <c r="H861" s="1" t="s">
        <v>5056</v>
      </c>
      <c r="I861" s="1" t="s">
        <v>497</v>
      </c>
      <c r="J861" s="1" t="s">
        <v>78</v>
      </c>
      <c r="K861" s="1" t="s">
        <v>78</v>
      </c>
      <c r="L861" s="1" t="s">
        <v>1898</v>
      </c>
      <c r="M861" s="1" t="s">
        <v>1898</v>
      </c>
      <c r="N861" s="34" t="s">
        <v>72</v>
      </c>
      <c r="O861" s="25" t="s">
        <v>5152</v>
      </c>
      <c r="P861" s="1" t="s">
        <v>83</v>
      </c>
      <c r="Q861" s="1" t="s">
        <v>123</v>
      </c>
      <c r="R861" s="1" t="s">
        <v>9043</v>
      </c>
      <c r="S861" s="1" t="s">
        <v>84</v>
      </c>
      <c r="T861" s="1" t="s">
        <v>72</v>
      </c>
      <c r="U861" s="1" t="s">
        <v>140</v>
      </c>
      <c r="V861" s="1" t="s">
        <v>181</v>
      </c>
      <c r="W861" s="1" t="s">
        <v>126</v>
      </c>
      <c r="X861" s="1">
        <v>55</v>
      </c>
      <c r="Y861" s="1" t="s">
        <v>88</v>
      </c>
      <c r="Z861" s="1">
        <v>6.8</v>
      </c>
      <c r="AA861" s="1" t="s">
        <v>414</v>
      </c>
      <c r="AB861" s="1" t="s">
        <v>90</v>
      </c>
      <c r="AC861" s="1" t="s">
        <v>91</v>
      </c>
      <c r="AD861" s="1" t="s">
        <v>92</v>
      </c>
      <c r="AE861" s="1" t="s">
        <v>72</v>
      </c>
      <c r="AF861" s="1" t="s">
        <v>72</v>
      </c>
      <c r="AG861" s="1" t="s">
        <v>72</v>
      </c>
      <c r="AH861" s="1" t="s">
        <v>72</v>
      </c>
      <c r="AI861" s="1" t="s">
        <v>72</v>
      </c>
      <c r="AJ861" s="1" t="s">
        <v>72</v>
      </c>
      <c r="AK861" s="1" t="s">
        <v>72</v>
      </c>
      <c r="AL861" s="1" t="s">
        <v>72</v>
      </c>
      <c r="AM861" s="1" t="s">
        <v>72</v>
      </c>
      <c r="AN861" s="3">
        <v>45219</v>
      </c>
      <c r="AO861" s="1" t="s">
        <v>683</v>
      </c>
      <c r="AP861" s="1" t="s">
        <v>72</v>
      </c>
      <c r="AQ861" s="1" t="s">
        <v>1675</v>
      </c>
      <c r="AR861" s="1">
        <v>15</v>
      </c>
      <c r="AS861" s="1" t="s">
        <v>2294</v>
      </c>
      <c r="AT861" s="1" t="s">
        <v>75</v>
      </c>
      <c r="AU861" s="1" t="s">
        <v>75</v>
      </c>
      <c r="AV861" s="1" t="s">
        <v>88</v>
      </c>
      <c r="AW861" s="1" t="s">
        <v>96</v>
      </c>
      <c r="AX861" s="1" t="s">
        <v>72</v>
      </c>
      <c r="AY861" s="1" t="s">
        <v>3962</v>
      </c>
      <c r="AZ861" s="1" t="s">
        <v>5153</v>
      </c>
      <c r="BA861" s="1">
        <v>49</v>
      </c>
      <c r="BB861" s="21" t="s">
        <v>100</v>
      </c>
      <c r="BC861" s="16"/>
    </row>
    <row r="862" spans="1:55" ht="18.600000000000001" customHeight="1">
      <c r="A862" s="1" t="s">
        <v>5154</v>
      </c>
      <c r="B862" s="1">
        <v>230307</v>
      </c>
      <c r="C862" s="1" t="s">
        <v>71</v>
      </c>
      <c r="D862" s="3">
        <v>45219</v>
      </c>
      <c r="E862" s="1" t="s">
        <v>1896</v>
      </c>
      <c r="F862" s="1" t="s">
        <v>5155</v>
      </c>
      <c r="G862" s="1" t="s">
        <v>75</v>
      </c>
      <c r="H862" s="1" t="s">
        <v>3473</v>
      </c>
      <c r="I862" s="1" t="s">
        <v>77</v>
      </c>
      <c r="J862" s="1" t="s">
        <v>78</v>
      </c>
      <c r="K862" s="1" t="s">
        <v>78</v>
      </c>
      <c r="L862" s="1" t="s">
        <v>1898</v>
      </c>
      <c r="M862" s="1" t="s">
        <v>1898</v>
      </c>
      <c r="N862" s="34" t="s">
        <v>72</v>
      </c>
      <c r="O862" s="25" t="s">
        <v>3090</v>
      </c>
      <c r="P862" s="1" t="s">
        <v>813</v>
      </c>
      <c r="Q862" s="1" t="s">
        <v>813</v>
      </c>
      <c r="R862" s="1" t="s">
        <v>9057</v>
      </c>
      <c r="S862" s="1" t="s">
        <v>152</v>
      </c>
      <c r="T862" s="1" t="s">
        <v>3507</v>
      </c>
      <c r="U862" s="1" t="s">
        <v>153</v>
      </c>
      <c r="V862" s="1" t="s">
        <v>5091</v>
      </c>
      <c r="W862" s="1" t="s">
        <v>126</v>
      </c>
      <c r="X862" s="1">
        <v>37</v>
      </c>
      <c r="Y862" s="1" t="s">
        <v>88</v>
      </c>
      <c r="Z862" s="1">
        <v>5.0999999999999996</v>
      </c>
      <c r="AA862" s="1" t="s">
        <v>299</v>
      </c>
      <c r="AB862" s="1" t="s">
        <v>90</v>
      </c>
      <c r="AC862" s="1" t="s">
        <v>91</v>
      </c>
      <c r="AD862" s="1" t="s">
        <v>92</v>
      </c>
      <c r="AE862" s="1" t="s">
        <v>72</v>
      </c>
      <c r="AF862" s="1" t="s">
        <v>254</v>
      </c>
      <c r="AG862" s="1">
        <v>2</v>
      </c>
      <c r="AH862" s="68" t="s">
        <v>5156</v>
      </c>
      <c r="AI862" s="1" t="s">
        <v>72</v>
      </c>
      <c r="AJ862" s="1" t="s">
        <v>72</v>
      </c>
      <c r="AK862" s="1" t="s">
        <v>72</v>
      </c>
      <c r="AL862" s="1" t="s">
        <v>5157</v>
      </c>
      <c r="AM862" s="1" t="s">
        <v>72</v>
      </c>
      <c r="AN862" s="3">
        <v>45219</v>
      </c>
      <c r="AO862" s="1" t="s">
        <v>5158</v>
      </c>
      <c r="AP862" s="1" t="s">
        <v>5159</v>
      </c>
      <c r="AQ862" s="1" t="s">
        <v>1794</v>
      </c>
      <c r="AR862" s="1">
        <v>15</v>
      </c>
      <c r="AS862" s="1" t="s">
        <v>4437</v>
      </c>
      <c r="AT862" s="1" t="s">
        <v>75</v>
      </c>
      <c r="AU862" s="1" t="s">
        <v>75</v>
      </c>
      <c r="AV862" s="1" t="s">
        <v>88</v>
      </c>
      <c r="AW862" s="1" t="s">
        <v>96</v>
      </c>
      <c r="AX862" s="1" t="s">
        <v>72</v>
      </c>
      <c r="AY862" s="1" t="s">
        <v>5160</v>
      </c>
      <c r="AZ862" s="38" t="s">
        <v>5161</v>
      </c>
      <c r="BA862" s="1">
        <v>69</v>
      </c>
      <c r="BB862" s="21" t="s">
        <v>100</v>
      </c>
      <c r="BC862" s="16"/>
    </row>
    <row r="863" spans="1:55" ht="18.600000000000001" customHeight="1">
      <c r="A863" s="1" t="s">
        <v>5169</v>
      </c>
      <c r="B863" s="1">
        <v>230309</v>
      </c>
      <c r="C863" s="1" t="s">
        <v>71</v>
      </c>
      <c r="D863" s="3">
        <v>45219</v>
      </c>
      <c r="E863" s="1" t="s">
        <v>2302</v>
      </c>
      <c r="F863" s="1" t="s">
        <v>5170</v>
      </c>
      <c r="G863" s="1" t="s">
        <v>75</v>
      </c>
      <c r="H863" s="1" t="s">
        <v>3473</v>
      </c>
      <c r="I863" s="1" t="s">
        <v>77</v>
      </c>
      <c r="J863" s="1" t="s">
        <v>78</v>
      </c>
      <c r="K863" s="1" t="s">
        <v>78</v>
      </c>
      <c r="L863" s="1" t="s">
        <v>1898</v>
      </c>
      <c r="M863" s="1" t="s">
        <v>1898</v>
      </c>
      <c r="N863" s="34" t="s">
        <v>72</v>
      </c>
      <c r="O863" s="25" t="s">
        <v>5171</v>
      </c>
      <c r="P863" s="1" t="s">
        <v>2307</v>
      </c>
      <c r="Q863" s="1" t="s">
        <v>2307</v>
      </c>
      <c r="R863" s="1" t="s">
        <v>3474</v>
      </c>
      <c r="S863" s="1" t="s">
        <v>152</v>
      </c>
      <c r="T863" s="1" t="s">
        <v>3529</v>
      </c>
      <c r="U863" s="1" t="s">
        <v>153</v>
      </c>
      <c r="V863" s="1" t="s">
        <v>154</v>
      </c>
      <c r="W863" s="1" t="s">
        <v>126</v>
      </c>
      <c r="X863" s="1">
        <v>51</v>
      </c>
      <c r="Y863" s="1" t="s">
        <v>88</v>
      </c>
      <c r="Z863" s="1">
        <v>4.8</v>
      </c>
      <c r="AA863" s="1" t="s">
        <v>299</v>
      </c>
      <c r="AB863" s="1" t="s">
        <v>105</v>
      </c>
      <c r="AC863" s="1" t="s">
        <v>91</v>
      </c>
      <c r="AD863" s="1" t="s">
        <v>92</v>
      </c>
      <c r="AE863" s="1" t="s">
        <v>72</v>
      </c>
      <c r="AF863" s="1" t="s">
        <v>72</v>
      </c>
      <c r="AG863" s="1" t="s">
        <v>72</v>
      </c>
      <c r="AH863" s="1" t="s">
        <v>72</v>
      </c>
      <c r="AI863" s="1" t="s">
        <v>72</v>
      </c>
      <c r="AJ863" s="1" t="s">
        <v>72</v>
      </c>
      <c r="AK863" s="1" t="s">
        <v>72</v>
      </c>
      <c r="AL863" s="1" t="s">
        <v>72</v>
      </c>
      <c r="AM863" s="1" t="s">
        <v>72</v>
      </c>
      <c r="AN863" s="3">
        <v>45219</v>
      </c>
      <c r="AO863" s="1">
        <v>0.1</v>
      </c>
      <c r="AP863" s="1" t="s">
        <v>72</v>
      </c>
      <c r="AQ863" s="1" t="s">
        <v>1794</v>
      </c>
      <c r="AR863" s="1">
        <v>15</v>
      </c>
      <c r="AS863" s="1" t="s">
        <v>4009</v>
      </c>
      <c r="AT863" s="1" t="s">
        <v>75</v>
      </c>
      <c r="AU863" s="1" t="s">
        <v>75</v>
      </c>
      <c r="AV863" s="1" t="s">
        <v>88</v>
      </c>
      <c r="AW863" s="1" t="s">
        <v>96</v>
      </c>
      <c r="AX863" s="1" t="s">
        <v>72</v>
      </c>
      <c r="AY863" s="1" t="s">
        <v>4745</v>
      </c>
      <c r="AZ863" s="1" t="s">
        <v>5172</v>
      </c>
      <c r="BA863" s="1">
        <v>12</v>
      </c>
      <c r="BB863" s="21" t="s">
        <v>100</v>
      </c>
      <c r="BC863" s="16"/>
    </row>
    <row r="864" spans="1:55" ht="18.600000000000001" customHeight="1">
      <c r="A864" s="1" t="s">
        <v>5173</v>
      </c>
      <c r="B864" s="1">
        <v>230310</v>
      </c>
      <c r="C864" s="1" t="s">
        <v>71</v>
      </c>
      <c r="D864" s="3">
        <v>45219</v>
      </c>
      <c r="E864" s="1" t="s">
        <v>2302</v>
      </c>
      <c r="F864" s="64" t="s">
        <v>5174</v>
      </c>
      <c r="G864" s="1" t="s">
        <v>75</v>
      </c>
      <c r="H864" s="1" t="s">
        <v>4648</v>
      </c>
      <c r="I864" s="1" t="s">
        <v>77</v>
      </c>
      <c r="J864" s="1" t="s">
        <v>78</v>
      </c>
      <c r="K864" s="1" t="s">
        <v>78</v>
      </c>
      <c r="L864" s="1" t="s">
        <v>1898</v>
      </c>
      <c r="M864" s="8" t="s">
        <v>1927</v>
      </c>
      <c r="N864" s="1" t="s">
        <v>707</v>
      </c>
      <c r="O864" s="8" t="s">
        <v>847</v>
      </c>
      <c r="P864" s="1" t="s">
        <v>2143</v>
      </c>
      <c r="Q864" s="1" t="s">
        <v>1868</v>
      </c>
      <c r="R864" s="1" t="s">
        <v>9079</v>
      </c>
      <c r="S864" s="1" t="s">
        <v>291</v>
      </c>
      <c r="T864" s="1" t="s">
        <v>72</v>
      </c>
      <c r="U864" s="1" t="s">
        <v>292</v>
      </c>
      <c r="V864" s="1" t="s">
        <v>3420</v>
      </c>
      <c r="W864" s="1" t="s">
        <v>126</v>
      </c>
      <c r="X864" s="1">
        <v>56</v>
      </c>
      <c r="Y864" s="1" t="s">
        <v>88</v>
      </c>
      <c r="Z864" s="1">
        <v>4.5</v>
      </c>
      <c r="AA864" s="1" t="s">
        <v>2344</v>
      </c>
      <c r="AB864" s="1" t="s">
        <v>90</v>
      </c>
      <c r="AC864" s="1" t="s">
        <v>91</v>
      </c>
      <c r="AD864" s="1" t="s">
        <v>216</v>
      </c>
      <c r="AE864" s="1" t="s">
        <v>72</v>
      </c>
      <c r="AF864" s="1" t="s">
        <v>72</v>
      </c>
      <c r="AG864" s="1" t="s">
        <v>72</v>
      </c>
      <c r="AH864" s="1" t="s">
        <v>72</v>
      </c>
      <c r="AI864" s="1">
        <v>3</v>
      </c>
      <c r="AJ864" s="1" t="s">
        <v>5175</v>
      </c>
      <c r="AK864" s="1" t="s">
        <v>72</v>
      </c>
      <c r="AL864" s="1" t="s">
        <v>72</v>
      </c>
      <c r="AM864" s="1" t="s">
        <v>72</v>
      </c>
      <c r="AN864" s="3">
        <v>45219</v>
      </c>
      <c r="AO864" s="1" t="s">
        <v>5176</v>
      </c>
      <c r="AP864" s="1" t="s">
        <v>72</v>
      </c>
      <c r="AQ864" s="1" t="s">
        <v>1794</v>
      </c>
      <c r="AR864" s="1">
        <v>15</v>
      </c>
      <c r="AS864" s="1" t="s">
        <v>3205</v>
      </c>
      <c r="AT864" s="1" t="s">
        <v>88</v>
      </c>
      <c r="AU864" s="1" t="s">
        <v>88</v>
      </c>
      <c r="AV864" s="1" t="s">
        <v>88</v>
      </c>
      <c r="AW864" s="1" t="s">
        <v>79</v>
      </c>
      <c r="AX864" s="1" t="s">
        <v>72</v>
      </c>
      <c r="AY864" s="1" t="s">
        <v>3962</v>
      </c>
      <c r="AZ864" s="1" t="s">
        <v>4849</v>
      </c>
      <c r="BA864" s="1">
        <v>44</v>
      </c>
      <c r="BB864" s="1" t="s">
        <v>160</v>
      </c>
      <c r="BC864" s="1" t="s">
        <v>707</v>
      </c>
    </row>
    <row r="865" spans="1:55" ht="18.600000000000001" customHeight="1">
      <c r="A865" s="1" t="s">
        <v>5177</v>
      </c>
      <c r="B865" s="1">
        <v>230311</v>
      </c>
      <c r="C865" s="1" t="s">
        <v>71</v>
      </c>
      <c r="D865" s="3">
        <v>45219</v>
      </c>
      <c r="E865" s="1" t="s">
        <v>1896</v>
      </c>
      <c r="F865" s="21" t="s">
        <v>5178</v>
      </c>
      <c r="G865" s="1" t="s">
        <v>75</v>
      </c>
      <c r="H865" s="1" t="s">
        <v>3473</v>
      </c>
      <c r="I865" s="1" t="s">
        <v>77</v>
      </c>
      <c r="J865" s="1" t="s">
        <v>78</v>
      </c>
      <c r="K865" s="1" t="s">
        <v>78</v>
      </c>
      <c r="L865" s="1" t="s">
        <v>1898</v>
      </c>
      <c r="M865" s="1" t="s">
        <v>1898</v>
      </c>
      <c r="N865" s="34" t="s">
        <v>72</v>
      </c>
      <c r="O865" s="25" t="s">
        <v>5179</v>
      </c>
      <c r="P865" s="1" t="s">
        <v>778</v>
      </c>
      <c r="Q865" s="1" t="s">
        <v>779</v>
      </c>
      <c r="R865" s="1" t="s">
        <v>9036</v>
      </c>
      <c r="S865" s="1" t="s">
        <v>152</v>
      </c>
      <c r="T865" s="1" t="s">
        <v>3832</v>
      </c>
      <c r="U865" s="1" t="s">
        <v>153</v>
      </c>
      <c r="V865" s="1" t="s">
        <v>164</v>
      </c>
      <c r="W865" s="1" t="s">
        <v>126</v>
      </c>
      <c r="X865" s="1">
        <v>80</v>
      </c>
      <c r="Y865" s="1" t="s">
        <v>88</v>
      </c>
      <c r="Z865" s="1">
        <v>5.2</v>
      </c>
      <c r="AA865" s="1" t="s">
        <v>414</v>
      </c>
      <c r="AB865" s="1" t="s">
        <v>90</v>
      </c>
      <c r="AC865" s="1" t="s">
        <v>91</v>
      </c>
      <c r="AD865" s="1" t="s">
        <v>92</v>
      </c>
      <c r="AE865" s="1" t="s">
        <v>72</v>
      </c>
      <c r="AF865" s="1" t="s">
        <v>254</v>
      </c>
      <c r="AG865" s="1">
        <v>3</v>
      </c>
      <c r="AH865" s="67" t="s">
        <v>5025</v>
      </c>
      <c r="AI865" s="1" t="s">
        <v>72</v>
      </c>
      <c r="AJ865" s="1" t="s">
        <v>72</v>
      </c>
      <c r="AK865" s="1" t="s">
        <v>72</v>
      </c>
      <c r="AL865" s="1" t="s">
        <v>72</v>
      </c>
      <c r="AM865" s="1" t="s">
        <v>72</v>
      </c>
      <c r="AN865" s="3">
        <v>45219</v>
      </c>
      <c r="AO865" s="1" t="s">
        <v>5180</v>
      </c>
      <c r="AP865" s="1" t="s">
        <v>5181</v>
      </c>
      <c r="AQ865" s="1" t="s">
        <v>1794</v>
      </c>
      <c r="AR865" s="1">
        <v>15</v>
      </c>
      <c r="AS865" s="1" t="s">
        <v>4063</v>
      </c>
      <c r="AT865" s="1" t="s">
        <v>75</v>
      </c>
      <c r="AU865" s="1" t="s">
        <v>75</v>
      </c>
      <c r="AV865" s="1" t="s">
        <v>88</v>
      </c>
      <c r="AW865" s="1" t="s">
        <v>96</v>
      </c>
      <c r="AX865" s="1" t="s">
        <v>72</v>
      </c>
      <c r="AY865" s="1" t="s">
        <v>3985</v>
      </c>
      <c r="AZ865" s="1" t="s">
        <v>5182</v>
      </c>
      <c r="BA865" s="1">
        <v>56</v>
      </c>
      <c r="BB865" s="21" t="s">
        <v>100</v>
      </c>
      <c r="BC865" s="16"/>
    </row>
    <row r="866" spans="1:55" ht="18.600000000000001" customHeight="1">
      <c r="A866" s="1" t="s">
        <v>5183</v>
      </c>
      <c r="B866" s="1">
        <v>230312</v>
      </c>
      <c r="C866" s="1" t="s">
        <v>497</v>
      </c>
      <c r="D866" s="3">
        <v>45222</v>
      </c>
      <c r="E866" s="1" t="s">
        <v>2302</v>
      </c>
      <c r="F866" s="1" t="s">
        <v>5184</v>
      </c>
      <c r="G866" s="1" t="s">
        <v>75</v>
      </c>
      <c r="H866" s="1" t="s">
        <v>5146</v>
      </c>
      <c r="I866" s="1" t="s">
        <v>497</v>
      </c>
      <c r="J866" s="1" t="s">
        <v>78</v>
      </c>
      <c r="K866" s="1" t="s">
        <v>78</v>
      </c>
      <c r="L866" s="1" t="s">
        <v>139</v>
      </c>
      <c r="M866" s="1" t="s">
        <v>1898</v>
      </c>
      <c r="N866" s="34" t="s">
        <v>72</v>
      </c>
      <c r="O866" s="25" t="s">
        <v>5185</v>
      </c>
      <c r="P866" s="1" t="s">
        <v>2307</v>
      </c>
      <c r="Q866" s="1" t="s">
        <v>2307</v>
      </c>
      <c r="R866" s="1" t="s">
        <v>2308</v>
      </c>
      <c r="S866" s="1" t="s">
        <v>490</v>
      </c>
      <c r="T866" s="1" t="s">
        <v>72</v>
      </c>
      <c r="U866" s="1" t="s">
        <v>491</v>
      </c>
      <c r="V866" s="1" t="s">
        <v>492</v>
      </c>
      <c r="W866" s="1" t="s">
        <v>126</v>
      </c>
      <c r="X866" s="1">
        <v>62</v>
      </c>
      <c r="Y866" s="1" t="s">
        <v>88</v>
      </c>
      <c r="Z866" s="1">
        <v>4.7</v>
      </c>
      <c r="AA866" s="1" t="s">
        <v>299</v>
      </c>
      <c r="AB866" s="1" t="s">
        <v>90</v>
      </c>
      <c r="AC866" s="1" t="s">
        <v>91</v>
      </c>
      <c r="AD866" s="1" t="s">
        <v>92</v>
      </c>
      <c r="AE866" s="1" t="s">
        <v>72</v>
      </c>
      <c r="AF866" s="1" t="s">
        <v>72</v>
      </c>
      <c r="AG866" s="1" t="s">
        <v>72</v>
      </c>
      <c r="AH866" s="1" t="s">
        <v>72</v>
      </c>
      <c r="AI866" s="1" t="s">
        <v>72</v>
      </c>
      <c r="AJ866" s="1" t="s">
        <v>72</v>
      </c>
      <c r="AK866" s="54" t="s">
        <v>5186</v>
      </c>
      <c r="AL866" s="1" t="s">
        <v>72</v>
      </c>
      <c r="AM866" s="1" t="s">
        <v>72</v>
      </c>
      <c r="AN866" s="3">
        <v>45222</v>
      </c>
      <c r="AO866" s="1" t="s">
        <v>5187</v>
      </c>
      <c r="AP866" s="1" t="s">
        <v>72</v>
      </c>
      <c r="AQ866" s="1" t="s">
        <v>1794</v>
      </c>
      <c r="AR866" s="1">
        <v>15</v>
      </c>
      <c r="AS866" s="1" t="s">
        <v>2694</v>
      </c>
      <c r="AT866" s="1" t="s">
        <v>75</v>
      </c>
      <c r="AU866" s="1" t="s">
        <v>75</v>
      </c>
      <c r="AV866" s="1" t="s">
        <v>88</v>
      </c>
      <c r="AW866" s="1" t="s">
        <v>96</v>
      </c>
      <c r="AX866" s="1" t="s">
        <v>72</v>
      </c>
      <c r="AY866" s="1" t="s">
        <v>3962</v>
      </c>
      <c r="AZ866" s="1" t="s">
        <v>5149</v>
      </c>
      <c r="BA866" s="1">
        <f>49+8</f>
        <v>57</v>
      </c>
      <c r="BB866" s="21" t="s">
        <v>100</v>
      </c>
      <c r="BC866" s="16"/>
    </row>
    <row r="867" spans="1:55" ht="18.600000000000001" customHeight="1">
      <c r="A867" s="1" t="s">
        <v>5188</v>
      </c>
      <c r="B867" s="1">
        <v>230313</v>
      </c>
      <c r="C867" s="1" t="s">
        <v>71</v>
      </c>
      <c r="D867" s="3">
        <v>45222</v>
      </c>
      <c r="E867" s="1" t="s">
        <v>2302</v>
      </c>
      <c r="F867" s="1" t="s">
        <v>5189</v>
      </c>
      <c r="G867" s="1" t="s">
        <v>75</v>
      </c>
      <c r="H867" s="1" t="s">
        <v>4933</v>
      </c>
      <c r="I867" s="1" t="s">
        <v>77</v>
      </c>
      <c r="J867" s="1" t="s">
        <v>78</v>
      </c>
      <c r="K867" s="8" t="s">
        <v>4162</v>
      </c>
      <c r="L867" s="8" t="s">
        <v>1898</v>
      </c>
      <c r="M867" s="8" t="s">
        <v>1927</v>
      </c>
      <c r="N867" s="1" t="s">
        <v>707</v>
      </c>
      <c r="O867" s="8" t="s">
        <v>847</v>
      </c>
      <c r="P867" s="1" t="s">
        <v>2307</v>
      </c>
      <c r="Q867" s="1" t="s">
        <v>2307</v>
      </c>
      <c r="R867" s="1" t="s">
        <v>2308</v>
      </c>
      <c r="S867" s="1" t="s">
        <v>490</v>
      </c>
      <c r="T867" s="1" t="s">
        <v>72</v>
      </c>
      <c r="U867" s="1" t="s">
        <v>491</v>
      </c>
      <c r="V867" s="1" t="s">
        <v>1147</v>
      </c>
      <c r="W867" s="1" t="s">
        <v>87</v>
      </c>
      <c r="X867" s="1">
        <v>55</v>
      </c>
      <c r="Y867" s="1" t="s">
        <v>88</v>
      </c>
      <c r="Z867" s="1">
        <v>4.7</v>
      </c>
      <c r="AA867" s="1" t="s">
        <v>299</v>
      </c>
      <c r="AB867" s="1" t="s">
        <v>90</v>
      </c>
      <c r="AC867" s="1" t="s">
        <v>91</v>
      </c>
      <c r="AD867" s="1" t="s">
        <v>92</v>
      </c>
      <c r="AE867" s="1" t="s">
        <v>72</v>
      </c>
      <c r="AF867" s="1" t="s">
        <v>244</v>
      </c>
      <c r="AG867" s="1">
        <v>2</v>
      </c>
      <c r="AH867" s="54" t="s">
        <v>2585</v>
      </c>
      <c r="AI867" s="1" t="s">
        <v>72</v>
      </c>
      <c r="AJ867" s="1" t="s">
        <v>72</v>
      </c>
      <c r="AK867" s="1" t="s">
        <v>2327</v>
      </c>
      <c r="AL867" s="1" t="s">
        <v>72</v>
      </c>
      <c r="AM867" s="1" t="s">
        <v>72</v>
      </c>
      <c r="AN867" s="3">
        <v>45222</v>
      </c>
      <c r="AO867" s="1" t="s">
        <v>5190</v>
      </c>
      <c r="AP867" s="1" t="s">
        <v>72</v>
      </c>
      <c r="AQ867" s="1" t="s">
        <v>1794</v>
      </c>
      <c r="AR867" s="1">
        <v>15</v>
      </c>
      <c r="AS867" s="1" t="s">
        <v>3446</v>
      </c>
      <c r="AT867" s="1" t="s">
        <v>88</v>
      </c>
      <c r="AU867" s="1" t="s">
        <v>88</v>
      </c>
      <c r="AV867" s="1" t="s">
        <v>88</v>
      </c>
      <c r="AW867" s="1" t="s">
        <v>79</v>
      </c>
      <c r="AX867" s="1" t="s">
        <v>72</v>
      </c>
      <c r="AY867" s="1" t="s">
        <v>3962</v>
      </c>
      <c r="AZ867" s="1" t="s">
        <v>4535</v>
      </c>
      <c r="BA867" s="1">
        <f>49+9</f>
        <v>58</v>
      </c>
      <c r="BB867" s="1" t="s">
        <v>160</v>
      </c>
      <c r="BC867" s="1" t="s">
        <v>707</v>
      </c>
    </row>
    <row r="868" spans="1:55" ht="18.600000000000001" customHeight="1">
      <c r="A868" s="1" t="s">
        <v>5191</v>
      </c>
      <c r="B868" s="1">
        <v>230314</v>
      </c>
      <c r="C868" s="1" t="s">
        <v>71</v>
      </c>
      <c r="D868" s="3">
        <v>45224</v>
      </c>
      <c r="E868" s="1" t="s">
        <v>1896</v>
      </c>
      <c r="F868" s="1" t="s">
        <v>5192</v>
      </c>
      <c r="G868" s="1" t="s">
        <v>75</v>
      </c>
      <c r="H868" s="1" t="s">
        <v>3947</v>
      </c>
      <c r="I868" s="1" t="s">
        <v>77</v>
      </c>
      <c r="J868" s="1" t="s">
        <v>78</v>
      </c>
      <c r="K868" s="1" t="s">
        <v>172</v>
      </c>
      <c r="L868" s="21" t="s">
        <v>139</v>
      </c>
      <c r="M868" s="1" t="s">
        <v>1898</v>
      </c>
      <c r="N868" s="1" t="s">
        <v>5193</v>
      </c>
      <c r="O868" s="25" t="s">
        <v>5194</v>
      </c>
      <c r="P868" s="1" t="s">
        <v>813</v>
      </c>
      <c r="Q868" s="1" t="s">
        <v>813</v>
      </c>
      <c r="R868" s="1" t="s">
        <v>9057</v>
      </c>
      <c r="S868" s="1" t="s">
        <v>84</v>
      </c>
      <c r="T868" s="1" t="s">
        <v>72</v>
      </c>
      <c r="U868" s="1" t="s">
        <v>124</v>
      </c>
      <c r="V868" s="1" t="s">
        <v>341</v>
      </c>
      <c r="W868" s="1" t="s">
        <v>87</v>
      </c>
      <c r="X868" s="1">
        <v>44</v>
      </c>
      <c r="Y868" s="1" t="s">
        <v>88</v>
      </c>
      <c r="Z868" s="1">
        <v>5.2</v>
      </c>
      <c r="AA868" s="1" t="s">
        <v>299</v>
      </c>
      <c r="AB868" s="1" t="s">
        <v>90</v>
      </c>
      <c r="AC868" s="1" t="s">
        <v>91</v>
      </c>
      <c r="AD868" s="1" t="s">
        <v>92</v>
      </c>
      <c r="AE868" s="1" t="s">
        <v>72</v>
      </c>
      <c r="AF868" s="1" t="s">
        <v>254</v>
      </c>
      <c r="AG868" s="1">
        <v>2</v>
      </c>
      <c r="AH868" s="68" t="s">
        <v>5092</v>
      </c>
      <c r="AI868" s="1" t="s">
        <v>72</v>
      </c>
      <c r="AJ868" s="1" t="s">
        <v>72</v>
      </c>
      <c r="AK868" s="1" t="s">
        <v>72</v>
      </c>
      <c r="AL868" s="1" t="s">
        <v>878</v>
      </c>
      <c r="AM868" s="1" t="s">
        <v>72</v>
      </c>
      <c r="AN868" s="3">
        <v>45224</v>
      </c>
      <c r="AO868" s="1" t="s">
        <v>5195</v>
      </c>
      <c r="AP868" s="1" t="s">
        <v>72</v>
      </c>
      <c r="AQ868" s="1" t="s">
        <v>1675</v>
      </c>
      <c r="AR868" s="1">
        <v>15</v>
      </c>
      <c r="AS868" s="1" t="s">
        <v>2694</v>
      </c>
      <c r="AT868" s="1" t="s">
        <v>88</v>
      </c>
      <c r="AU868" s="1" t="s">
        <v>88</v>
      </c>
      <c r="AV868" s="1" t="s">
        <v>88</v>
      </c>
      <c r="AW868" s="1" t="s">
        <v>96</v>
      </c>
      <c r="AX868" s="1" t="s">
        <v>72</v>
      </c>
      <c r="AY868" s="1" t="s">
        <v>4260</v>
      </c>
      <c r="AZ868" s="1" t="s">
        <v>5167</v>
      </c>
      <c r="BA868" s="1">
        <v>42</v>
      </c>
      <c r="BB868" s="21" t="s">
        <v>100</v>
      </c>
      <c r="BC868" s="16"/>
    </row>
    <row r="869" spans="1:55" ht="18.600000000000001" customHeight="1">
      <c r="A869" s="1" t="s">
        <v>5196</v>
      </c>
      <c r="B869" s="1">
        <v>230315</v>
      </c>
      <c r="C869" s="1" t="s">
        <v>71</v>
      </c>
      <c r="D869" s="3">
        <v>45224</v>
      </c>
      <c r="E869" s="1" t="s">
        <v>1896</v>
      </c>
      <c r="F869" s="1" t="s">
        <v>5197</v>
      </c>
      <c r="G869" s="1" t="s">
        <v>75</v>
      </c>
      <c r="H869" s="1" t="s">
        <v>3473</v>
      </c>
      <c r="I869" s="1" t="s">
        <v>77</v>
      </c>
      <c r="J869" s="1" t="s">
        <v>78</v>
      </c>
      <c r="K869" s="1" t="s">
        <v>78</v>
      </c>
      <c r="L869" s="1" t="s">
        <v>1898</v>
      </c>
      <c r="M869" s="1" t="s">
        <v>1898</v>
      </c>
      <c r="N869" s="34" t="s">
        <v>72</v>
      </c>
      <c r="O869" s="25" t="s">
        <v>4358</v>
      </c>
      <c r="P869" s="1" t="s">
        <v>813</v>
      </c>
      <c r="Q869" s="1" t="s">
        <v>813</v>
      </c>
      <c r="R869" s="1" t="s">
        <v>9057</v>
      </c>
      <c r="S869" s="1" t="s">
        <v>152</v>
      </c>
      <c r="T869" s="1" t="s">
        <v>3803</v>
      </c>
      <c r="U869" s="1" t="s">
        <v>153</v>
      </c>
      <c r="V869" s="1" t="s">
        <v>154</v>
      </c>
      <c r="W869" s="1" t="s">
        <v>126</v>
      </c>
      <c r="X869" s="1">
        <v>55</v>
      </c>
      <c r="Y869" s="1" t="s">
        <v>88</v>
      </c>
      <c r="Z869" s="1">
        <v>5.3</v>
      </c>
      <c r="AA869" s="1" t="s">
        <v>414</v>
      </c>
      <c r="AB869" s="1" t="s">
        <v>90</v>
      </c>
      <c r="AC869" s="1" t="s">
        <v>91</v>
      </c>
      <c r="AD869" s="1" t="s">
        <v>92</v>
      </c>
      <c r="AE869" s="1" t="s">
        <v>72</v>
      </c>
      <c r="AF869" s="1" t="s">
        <v>254</v>
      </c>
      <c r="AG869" s="1">
        <v>3</v>
      </c>
      <c r="AH869" s="68" t="s">
        <v>5198</v>
      </c>
      <c r="AI869" s="1" t="s">
        <v>72</v>
      </c>
      <c r="AJ869" s="1" t="s">
        <v>72</v>
      </c>
      <c r="AK869" s="1" t="s">
        <v>72</v>
      </c>
      <c r="AL869" s="1" t="s">
        <v>1061</v>
      </c>
      <c r="AM869" s="1" t="s">
        <v>72</v>
      </c>
      <c r="AN869" s="3">
        <v>45224</v>
      </c>
      <c r="AO869" s="1" t="s">
        <v>5199</v>
      </c>
      <c r="AP869" s="1" t="s">
        <v>5200</v>
      </c>
      <c r="AQ869" s="1" t="s">
        <v>1794</v>
      </c>
      <c r="AR869" s="1">
        <v>15</v>
      </c>
      <c r="AS869" s="1" t="s">
        <v>4208</v>
      </c>
      <c r="AT869" s="1" t="s">
        <v>75</v>
      </c>
      <c r="AU869" s="1" t="s">
        <v>75</v>
      </c>
      <c r="AV869" s="1" t="s">
        <v>88</v>
      </c>
      <c r="AW869" s="1" t="s">
        <v>96</v>
      </c>
      <c r="AX869" s="1" t="s">
        <v>72</v>
      </c>
      <c r="AY869" s="1" t="s">
        <v>3985</v>
      </c>
      <c r="AZ869" s="38" t="s">
        <v>5095</v>
      </c>
      <c r="BA869" s="1">
        <v>49</v>
      </c>
      <c r="BB869" s="21" t="s">
        <v>100</v>
      </c>
      <c r="BC869" s="16"/>
    </row>
    <row r="870" spans="1:55" ht="18.600000000000001" customHeight="1">
      <c r="A870" s="1" t="s">
        <v>5201</v>
      </c>
      <c r="B870" s="1">
        <v>230316</v>
      </c>
      <c r="C870" s="1" t="s">
        <v>71</v>
      </c>
      <c r="D870" s="3">
        <v>45224</v>
      </c>
      <c r="E870" s="1" t="s">
        <v>1896</v>
      </c>
      <c r="F870" s="21" t="s">
        <v>5202</v>
      </c>
      <c r="G870" s="1" t="s">
        <v>75</v>
      </c>
      <c r="H870" s="1" t="s">
        <v>3936</v>
      </c>
      <c r="I870" s="1" t="s">
        <v>77</v>
      </c>
      <c r="J870" s="1" t="s">
        <v>78</v>
      </c>
      <c r="K870" s="1" t="s">
        <v>78</v>
      </c>
      <c r="L870" s="1" t="s">
        <v>139</v>
      </c>
      <c r="M870" s="1" t="s">
        <v>1898</v>
      </c>
      <c r="N870" s="1" t="s">
        <v>5203</v>
      </c>
      <c r="O870" s="25" t="s">
        <v>5204</v>
      </c>
      <c r="P870" s="1" t="s">
        <v>778</v>
      </c>
      <c r="Q870" s="1" t="s">
        <v>779</v>
      </c>
      <c r="R870" s="1" t="s">
        <v>9036</v>
      </c>
      <c r="S870" s="1" t="s">
        <v>84</v>
      </c>
      <c r="T870" s="1" t="s">
        <v>72</v>
      </c>
      <c r="U870" s="1" t="s">
        <v>140</v>
      </c>
      <c r="V870" s="1" t="s">
        <v>5205</v>
      </c>
      <c r="W870" s="1" t="s">
        <v>87</v>
      </c>
      <c r="X870" s="1">
        <v>53</v>
      </c>
      <c r="Y870" s="1" t="s">
        <v>88</v>
      </c>
      <c r="Z870" s="1">
        <v>5.6</v>
      </c>
      <c r="AA870" s="1" t="s">
        <v>2344</v>
      </c>
      <c r="AB870" s="1" t="s">
        <v>90</v>
      </c>
      <c r="AC870" s="1" t="s">
        <v>91</v>
      </c>
      <c r="AD870" s="1" t="s">
        <v>92</v>
      </c>
      <c r="AE870" s="1" t="s">
        <v>72</v>
      </c>
      <c r="AF870" s="1" t="s">
        <v>217</v>
      </c>
      <c r="AG870" s="1" t="s">
        <v>72</v>
      </c>
      <c r="AH870" s="67" t="s">
        <v>5206</v>
      </c>
      <c r="AI870" s="1" t="s">
        <v>72</v>
      </c>
      <c r="AJ870" s="1" t="s">
        <v>72</v>
      </c>
      <c r="AK870" s="1" t="s">
        <v>72</v>
      </c>
      <c r="AL870" s="1" t="s">
        <v>72</v>
      </c>
      <c r="AM870" s="1" t="s">
        <v>72</v>
      </c>
      <c r="AN870" s="3">
        <v>45224</v>
      </c>
      <c r="AO870" s="1" t="s">
        <v>5207</v>
      </c>
      <c r="AP870" s="1" t="s">
        <v>72</v>
      </c>
      <c r="AQ870" s="1" t="s">
        <v>1794</v>
      </c>
      <c r="AR870" s="1">
        <v>15</v>
      </c>
      <c r="AS870" s="1" t="s">
        <v>3446</v>
      </c>
      <c r="AT870" s="1" t="s">
        <v>75</v>
      </c>
      <c r="AU870" s="1" t="s">
        <v>75</v>
      </c>
      <c r="AV870" s="1" t="s">
        <v>88</v>
      </c>
      <c r="AW870" s="1" t="s">
        <v>96</v>
      </c>
      <c r="AX870" s="1" t="s">
        <v>72</v>
      </c>
      <c r="AY870" s="1" t="s">
        <v>3819</v>
      </c>
      <c r="AZ870" s="1" t="s">
        <v>5208</v>
      </c>
      <c r="BA870" s="1">
        <v>51</v>
      </c>
      <c r="BB870" s="21" t="s">
        <v>100</v>
      </c>
      <c r="BC870" s="16"/>
    </row>
    <row r="871" spans="1:55" ht="18.600000000000001" customHeight="1">
      <c r="A871" s="1" t="s">
        <v>5216</v>
      </c>
      <c r="B871" s="1">
        <v>230317</v>
      </c>
      <c r="C871" s="1" t="s">
        <v>71</v>
      </c>
      <c r="D871" s="3">
        <v>45225</v>
      </c>
      <c r="E871" s="1" t="s">
        <v>2302</v>
      </c>
      <c r="F871" s="1" t="s">
        <v>5210</v>
      </c>
      <c r="G871" s="1" t="s">
        <v>75</v>
      </c>
      <c r="H871" s="1" t="s">
        <v>3947</v>
      </c>
      <c r="I871" s="1" t="s">
        <v>77</v>
      </c>
      <c r="J871" s="1" t="s">
        <v>78</v>
      </c>
      <c r="K871" s="1" t="s">
        <v>78</v>
      </c>
      <c r="L871" s="1" t="s">
        <v>1898</v>
      </c>
      <c r="M871" s="1" t="s">
        <v>1898</v>
      </c>
      <c r="N871" s="34" t="s">
        <v>72</v>
      </c>
      <c r="O871" s="25" t="s">
        <v>5211</v>
      </c>
      <c r="P871" s="1" t="s">
        <v>2307</v>
      </c>
      <c r="Q871" s="1" t="s">
        <v>2307</v>
      </c>
      <c r="R871" s="1" t="s">
        <v>2363</v>
      </c>
      <c r="S871" s="1" t="s">
        <v>84</v>
      </c>
      <c r="T871" s="1" t="s">
        <v>72</v>
      </c>
      <c r="U871" s="1" t="s">
        <v>124</v>
      </c>
      <c r="V871" s="1" t="s">
        <v>2067</v>
      </c>
      <c r="W871" s="1" t="s">
        <v>87</v>
      </c>
      <c r="X871" s="1">
        <v>74</v>
      </c>
      <c r="Y871" s="1" t="s">
        <v>88</v>
      </c>
      <c r="Z871" s="1">
        <v>4.2</v>
      </c>
      <c r="AA871" s="1" t="s">
        <v>954</v>
      </c>
      <c r="AB871" s="1" t="s">
        <v>90</v>
      </c>
      <c r="AC871" s="1" t="s">
        <v>91</v>
      </c>
      <c r="AD871" s="1" t="s">
        <v>92</v>
      </c>
      <c r="AE871" s="1" t="s">
        <v>72</v>
      </c>
      <c r="AF871" s="1" t="s">
        <v>217</v>
      </c>
      <c r="AG871" s="1">
        <v>1</v>
      </c>
      <c r="AH871" s="28" t="s">
        <v>3827</v>
      </c>
      <c r="AI871" s="1" t="s">
        <v>72</v>
      </c>
      <c r="AJ871" s="1" t="s">
        <v>72</v>
      </c>
      <c r="AK871" s="1" t="s">
        <v>220</v>
      </c>
      <c r="AL871" s="1" t="s">
        <v>72</v>
      </c>
      <c r="AM871" s="1" t="s">
        <v>72</v>
      </c>
      <c r="AN871" s="3">
        <v>45225</v>
      </c>
      <c r="AO871" s="1" t="s">
        <v>5217</v>
      </c>
      <c r="AP871" s="1" t="s">
        <v>5218</v>
      </c>
      <c r="AQ871" s="1" t="s">
        <v>1794</v>
      </c>
      <c r="AR871" s="1">
        <v>15</v>
      </c>
      <c r="AS871" s="1" t="s">
        <v>4063</v>
      </c>
      <c r="AT871" s="1" t="s">
        <v>75</v>
      </c>
      <c r="AU871" s="1" t="s">
        <v>75</v>
      </c>
      <c r="AV871" s="1" t="s">
        <v>88</v>
      </c>
      <c r="AW871" s="1" t="s">
        <v>96</v>
      </c>
      <c r="AX871" s="1" t="s">
        <v>72</v>
      </c>
      <c r="AY871" s="1" t="s">
        <v>5219</v>
      </c>
      <c r="AZ871" s="1" t="s">
        <v>5220</v>
      </c>
      <c r="BA871" s="1">
        <v>28</v>
      </c>
      <c r="BB871" s="21" t="s">
        <v>100</v>
      </c>
      <c r="BC871" s="16"/>
    </row>
    <row r="872" spans="1:55" ht="18.600000000000001" customHeight="1">
      <c r="A872" s="1" t="s">
        <v>5221</v>
      </c>
      <c r="B872" s="1">
        <v>230318</v>
      </c>
      <c r="C872" s="1" t="s">
        <v>497</v>
      </c>
      <c r="D872" s="3">
        <v>45225</v>
      </c>
      <c r="E872" s="1" t="s">
        <v>2302</v>
      </c>
      <c r="F872" s="1" t="s">
        <v>5222</v>
      </c>
      <c r="G872" s="1" t="s">
        <v>75</v>
      </c>
      <c r="H872" s="1" t="s">
        <v>5146</v>
      </c>
      <c r="I872" s="1" t="s">
        <v>497</v>
      </c>
      <c r="J872" s="1" t="s">
        <v>78</v>
      </c>
      <c r="K872" s="1" t="s">
        <v>78</v>
      </c>
      <c r="L872" s="1" t="s">
        <v>1898</v>
      </c>
      <c r="M872" s="1" t="s">
        <v>1898</v>
      </c>
      <c r="N872" s="34" t="s">
        <v>72</v>
      </c>
      <c r="O872" s="25" t="s">
        <v>4107</v>
      </c>
      <c r="P872" s="1" t="s">
        <v>2307</v>
      </c>
      <c r="Q872" s="1" t="s">
        <v>2307</v>
      </c>
      <c r="R872" s="1" t="s">
        <v>2308</v>
      </c>
      <c r="S872" s="1" t="s">
        <v>490</v>
      </c>
      <c r="T872" s="1" t="s">
        <v>72</v>
      </c>
      <c r="U872" s="1" t="s">
        <v>491</v>
      </c>
      <c r="V872" s="1" t="s">
        <v>492</v>
      </c>
      <c r="W872" s="1" t="s">
        <v>126</v>
      </c>
      <c r="X872" s="1">
        <v>48</v>
      </c>
      <c r="Y872" s="1" t="s">
        <v>88</v>
      </c>
      <c r="Z872" s="1">
        <v>4.2</v>
      </c>
      <c r="AA872" s="1" t="s">
        <v>954</v>
      </c>
      <c r="AB872" s="1" t="s">
        <v>90</v>
      </c>
      <c r="AC872" s="1" t="s">
        <v>91</v>
      </c>
      <c r="AD872" s="1" t="s">
        <v>92</v>
      </c>
      <c r="AE872" s="1" t="s">
        <v>72</v>
      </c>
      <c r="AF872" s="1" t="s">
        <v>244</v>
      </c>
      <c r="AG872" s="1">
        <v>2</v>
      </c>
      <c r="AH872" s="54" t="s">
        <v>2585</v>
      </c>
      <c r="AI872" s="1" t="s">
        <v>72</v>
      </c>
      <c r="AJ872" s="1" t="s">
        <v>72</v>
      </c>
      <c r="AK872" s="1" t="s">
        <v>2327</v>
      </c>
      <c r="AL872" s="1" t="s">
        <v>72</v>
      </c>
      <c r="AM872" s="1" t="s">
        <v>72</v>
      </c>
      <c r="AN872" s="3">
        <v>45225</v>
      </c>
      <c r="AO872" s="1" t="s">
        <v>5223</v>
      </c>
      <c r="AP872" s="1" t="s">
        <v>72</v>
      </c>
      <c r="AQ872" s="1" t="s">
        <v>1675</v>
      </c>
      <c r="AR872" s="1">
        <v>15</v>
      </c>
      <c r="AS872" s="1" t="s">
        <v>2694</v>
      </c>
      <c r="AT872" s="1" t="s">
        <v>75</v>
      </c>
      <c r="AU872" s="1" t="s">
        <v>75</v>
      </c>
      <c r="AV872" s="1" t="s">
        <v>88</v>
      </c>
      <c r="AW872" s="1" t="s">
        <v>96</v>
      </c>
      <c r="AX872" s="1" t="s">
        <v>72</v>
      </c>
      <c r="AY872" s="1" t="s">
        <v>3962</v>
      </c>
      <c r="AZ872" s="1" t="s">
        <v>5149</v>
      </c>
      <c r="BA872" s="1">
        <f>49+7</f>
        <v>56</v>
      </c>
      <c r="BB872" s="21" t="s">
        <v>100</v>
      </c>
      <c r="BC872" s="16"/>
    </row>
    <row r="873" spans="1:55" ht="18.600000000000001" customHeight="1">
      <c r="A873" s="1" t="s">
        <v>5224</v>
      </c>
      <c r="B873" s="1">
        <v>230319</v>
      </c>
      <c r="C873" s="1" t="s">
        <v>497</v>
      </c>
      <c r="D873" s="3">
        <v>45225</v>
      </c>
      <c r="E873" s="1" t="s">
        <v>1896</v>
      </c>
      <c r="F873" s="21" t="s">
        <v>5225</v>
      </c>
      <c r="G873" s="1" t="s">
        <v>75</v>
      </c>
      <c r="H873" s="1" t="s">
        <v>5226</v>
      </c>
      <c r="I873" s="1" t="s">
        <v>497</v>
      </c>
      <c r="J873" s="1" t="s">
        <v>78</v>
      </c>
      <c r="K873" s="1" t="s">
        <v>78</v>
      </c>
      <c r="L873" s="1" t="s">
        <v>1898</v>
      </c>
      <c r="M873" s="1" t="s">
        <v>1898</v>
      </c>
      <c r="N873" s="34" t="s">
        <v>72</v>
      </c>
      <c r="O873" s="25" t="s">
        <v>4692</v>
      </c>
      <c r="P873" s="1" t="s">
        <v>778</v>
      </c>
      <c r="Q873" s="1" t="s">
        <v>779</v>
      </c>
      <c r="R873" s="1" t="s">
        <v>9036</v>
      </c>
      <c r="S873" s="1" t="s">
        <v>84</v>
      </c>
      <c r="T873" s="1" t="s">
        <v>72</v>
      </c>
      <c r="U873" s="1" t="s">
        <v>214</v>
      </c>
      <c r="V873" s="1" t="s">
        <v>2401</v>
      </c>
      <c r="W873" s="1" t="s">
        <v>126</v>
      </c>
      <c r="X873" s="1">
        <v>73</v>
      </c>
      <c r="Y873" s="1" t="s">
        <v>88</v>
      </c>
      <c r="Z873" s="1">
        <v>4.9000000000000004</v>
      </c>
      <c r="AA873" s="1" t="s">
        <v>299</v>
      </c>
      <c r="AB873" s="1" t="s">
        <v>90</v>
      </c>
      <c r="AC873" s="1" t="s">
        <v>91</v>
      </c>
      <c r="AD873" s="1" t="s">
        <v>92</v>
      </c>
      <c r="AE873" s="1" t="s">
        <v>72</v>
      </c>
      <c r="AF873" s="1" t="s">
        <v>254</v>
      </c>
      <c r="AG873" s="1" t="s">
        <v>72</v>
      </c>
      <c r="AH873" s="67" t="s">
        <v>4842</v>
      </c>
      <c r="AI873" s="1" t="s">
        <v>72</v>
      </c>
      <c r="AJ873" s="1" t="s">
        <v>72</v>
      </c>
      <c r="AK873" s="1" t="s">
        <v>72</v>
      </c>
      <c r="AL873" s="1" t="s">
        <v>72</v>
      </c>
      <c r="AM873" s="1" t="s">
        <v>72</v>
      </c>
      <c r="AN873" s="3">
        <v>45225</v>
      </c>
      <c r="AO873" s="1" t="s">
        <v>5227</v>
      </c>
      <c r="AP873" s="1" t="s">
        <v>72</v>
      </c>
      <c r="AQ873" s="1" t="s">
        <v>1675</v>
      </c>
      <c r="AR873" s="1">
        <v>15</v>
      </c>
      <c r="AS873" s="1" t="s">
        <v>95</v>
      </c>
      <c r="AT873" s="1" t="s">
        <v>75</v>
      </c>
      <c r="AU873" s="1" t="s">
        <v>75</v>
      </c>
      <c r="AV873" s="1" t="s">
        <v>88</v>
      </c>
      <c r="AW873" s="1" t="s">
        <v>96</v>
      </c>
      <c r="AX873" s="1" t="s">
        <v>72</v>
      </c>
      <c r="AY873" s="1" t="s">
        <v>3962</v>
      </c>
      <c r="AZ873" s="1" t="s">
        <v>5149</v>
      </c>
      <c r="BA873" s="1">
        <f>49+14</f>
        <v>63</v>
      </c>
      <c r="BB873" s="21" t="s">
        <v>100</v>
      </c>
      <c r="BC873" s="16"/>
    </row>
    <row r="874" spans="1:55" ht="18.600000000000001" customHeight="1">
      <c r="A874" s="1" t="s">
        <v>5228</v>
      </c>
      <c r="B874" s="1">
        <v>230320</v>
      </c>
      <c r="C874" s="1" t="s">
        <v>71</v>
      </c>
      <c r="D874" s="3">
        <v>45226</v>
      </c>
      <c r="E874" s="1" t="s">
        <v>2302</v>
      </c>
      <c r="F874" s="1" t="s">
        <v>5229</v>
      </c>
      <c r="G874" s="1" t="s">
        <v>75</v>
      </c>
      <c r="H874" s="1" t="s">
        <v>3936</v>
      </c>
      <c r="I874" s="1" t="s">
        <v>77</v>
      </c>
      <c r="J874" s="1" t="s">
        <v>78</v>
      </c>
      <c r="K874" s="1" t="s">
        <v>78</v>
      </c>
      <c r="L874" s="1" t="s">
        <v>1898</v>
      </c>
      <c r="M874" s="1" t="s">
        <v>1898</v>
      </c>
      <c r="N874" s="34" t="s">
        <v>72</v>
      </c>
      <c r="O874" s="25" t="s">
        <v>2803</v>
      </c>
      <c r="P874" s="1" t="s">
        <v>83</v>
      </c>
      <c r="Q874" s="1" t="s">
        <v>123</v>
      </c>
      <c r="R874" s="1" t="s">
        <v>9043</v>
      </c>
      <c r="S874" s="1" t="s">
        <v>84</v>
      </c>
      <c r="T874" s="1" t="s">
        <v>72</v>
      </c>
      <c r="U874" s="1" t="s">
        <v>3742</v>
      </c>
      <c r="V874" s="1" t="s">
        <v>2364</v>
      </c>
      <c r="W874" s="1" t="s">
        <v>87</v>
      </c>
      <c r="X874" s="1">
        <v>55</v>
      </c>
      <c r="Y874" s="1" t="s">
        <v>88</v>
      </c>
      <c r="Z874" s="1">
        <v>4.5999999999999996</v>
      </c>
      <c r="AA874" s="1" t="s">
        <v>954</v>
      </c>
      <c r="AB874" s="1" t="s">
        <v>90</v>
      </c>
      <c r="AC874" s="1" t="s">
        <v>91</v>
      </c>
      <c r="AD874" s="1" t="s">
        <v>92</v>
      </c>
      <c r="AE874" s="1" t="s">
        <v>72</v>
      </c>
      <c r="AF874" s="1" t="s">
        <v>254</v>
      </c>
      <c r="AG874" s="1">
        <v>2</v>
      </c>
      <c r="AH874" s="1" t="s">
        <v>367</v>
      </c>
      <c r="AI874" s="1" t="s">
        <v>72</v>
      </c>
      <c r="AJ874" s="1" t="s">
        <v>72</v>
      </c>
      <c r="AK874" s="1" t="s">
        <v>72</v>
      </c>
      <c r="AL874" s="1" t="s">
        <v>72</v>
      </c>
      <c r="AM874" s="1" t="s">
        <v>72</v>
      </c>
      <c r="AN874" s="3">
        <v>45226</v>
      </c>
      <c r="AO874" s="1" t="s">
        <v>5230</v>
      </c>
      <c r="AP874" s="1" t="s">
        <v>72</v>
      </c>
      <c r="AQ874" s="1" t="s">
        <v>1675</v>
      </c>
      <c r="AR874" s="1">
        <v>15</v>
      </c>
      <c r="AS874" s="1" t="s">
        <v>3205</v>
      </c>
      <c r="AT874" s="1" t="s">
        <v>75</v>
      </c>
      <c r="AU874" s="1" t="s">
        <v>75</v>
      </c>
      <c r="AV874" s="1" t="s">
        <v>88</v>
      </c>
      <c r="AW874" s="1" t="s">
        <v>96</v>
      </c>
      <c r="AX874" s="1" t="s">
        <v>72</v>
      </c>
      <c r="AY874" s="1" t="s">
        <v>3819</v>
      </c>
      <c r="AZ874" s="1" t="s">
        <v>5231</v>
      </c>
      <c r="BA874" s="1">
        <v>24</v>
      </c>
      <c r="BB874" s="21" t="s">
        <v>100</v>
      </c>
      <c r="BC874" s="16"/>
    </row>
    <row r="875" spans="1:55" ht="18.600000000000001" customHeight="1">
      <c r="A875" s="1" t="s">
        <v>5232</v>
      </c>
      <c r="B875" s="1">
        <v>230321</v>
      </c>
      <c r="C875" s="1" t="s">
        <v>71</v>
      </c>
      <c r="D875" s="3">
        <v>45226</v>
      </c>
      <c r="E875" s="1" t="s">
        <v>1896</v>
      </c>
      <c r="F875" s="21" t="s">
        <v>5233</v>
      </c>
      <c r="G875" s="1" t="s">
        <v>75</v>
      </c>
      <c r="H875" s="1" t="s">
        <v>3473</v>
      </c>
      <c r="I875" s="1" t="s">
        <v>77</v>
      </c>
      <c r="J875" s="1" t="s">
        <v>78</v>
      </c>
      <c r="K875" s="1" t="s">
        <v>78</v>
      </c>
      <c r="L875" s="1" t="s">
        <v>1898</v>
      </c>
      <c r="M875" s="1" t="s">
        <v>1898</v>
      </c>
      <c r="N875" s="34" t="s">
        <v>72</v>
      </c>
      <c r="O875" s="25" t="s">
        <v>5234</v>
      </c>
      <c r="P875" s="1" t="s">
        <v>778</v>
      </c>
      <c r="Q875" s="1" t="s">
        <v>779</v>
      </c>
      <c r="R875" s="1" t="s">
        <v>9036</v>
      </c>
      <c r="S875" s="1" t="s">
        <v>152</v>
      </c>
      <c r="T875" s="1" t="s">
        <v>3507</v>
      </c>
      <c r="U875" s="1" t="s">
        <v>153</v>
      </c>
      <c r="V875" s="1" t="s">
        <v>154</v>
      </c>
      <c r="W875" s="1" t="s">
        <v>126</v>
      </c>
      <c r="X875" s="1">
        <v>57</v>
      </c>
      <c r="Y875" s="1" t="s">
        <v>88</v>
      </c>
      <c r="Z875" s="1">
        <v>4.5999999999999996</v>
      </c>
      <c r="AA875" s="1" t="s">
        <v>2344</v>
      </c>
      <c r="AB875" s="1" t="s">
        <v>90</v>
      </c>
      <c r="AC875" s="1" t="s">
        <v>91</v>
      </c>
      <c r="AD875" s="1" t="s">
        <v>92</v>
      </c>
      <c r="AE875" s="1" t="s">
        <v>72</v>
      </c>
      <c r="AF875" s="1" t="s">
        <v>254</v>
      </c>
      <c r="AG875" s="1">
        <v>1</v>
      </c>
      <c r="AH875" s="67" t="s">
        <v>5235</v>
      </c>
      <c r="AI875" s="1" t="s">
        <v>72</v>
      </c>
      <c r="AJ875" s="1" t="s">
        <v>72</v>
      </c>
      <c r="AK875" s="1" t="s">
        <v>72</v>
      </c>
      <c r="AL875" s="1" t="s">
        <v>72</v>
      </c>
      <c r="AM875" s="1" t="s">
        <v>72</v>
      </c>
      <c r="AN875" s="3">
        <v>45226</v>
      </c>
      <c r="AO875" s="1" t="s">
        <v>5236</v>
      </c>
      <c r="AP875" s="1" t="s">
        <v>72</v>
      </c>
      <c r="AQ875" s="1" t="s">
        <v>1794</v>
      </c>
      <c r="AR875" s="1">
        <v>15</v>
      </c>
      <c r="AS875" s="1" t="s">
        <v>4208</v>
      </c>
      <c r="AT875" s="1" t="s">
        <v>75</v>
      </c>
      <c r="AU875" s="1" t="s">
        <v>75</v>
      </c>
      <c r="AV875" s="1" t="s">
        <v>88</v>
      </c>
      <c r="AW875" s="1" t="s">
        <v>96</v>
      </c>
      <c r="AX875" s="1" t="s">
        <v>72</v>
      </c>
      <c r="AY875" s="1" t="s">
        <v>3985</v>
      </c>
      <c r="AZ875" s="1" t="s">
        <v>5095</v>
      </c>
      <c r="BA875" s="1">
        <v>50</v>
      </c>
      <c r="BB875" s="21" t="s">
        <v>100</v>
      </c>
      <c r="BC875" s="16"/>
    </row>
    <row r="876" spans="1:55" ht="18.600000000000001" customHeight="1">
      <c r="A876" s="1" t="s">
        <v>5237</v>
      </c>
      <c r="B876" s="1">
        <v>230322</v>
      </c>
      <c r="C876" s="1" t="s">
        <v>71</v>
      </c>
      <c r="D876" s="3">
        <v>45229</v>
      </c>
      <c r="E876" s="1" t="s">
        <v>2302</v>
      </c>
      <c r="F876" s="1" t="s">
        <v>5238</v>
      </c>
      <c r="G876" s="1" t="s">
        <v>75</v>
      </c>
      <c r="H876" s="1" t="s">
        <v>3947</v>
      </c>
      <c r="I876" s="1" t="s">
        <v>77</v>
      </c>
      <c r="J876" s="1" t="s">
        <v>78</v>
      </c>
      <c r="K876" s="1" t="s">
        <v>78</v>
      </c>
      <c r="L876" s="1" t="s">
        <v>1898</v>
      </c>
      <c r="M876" s="1" t="s">
        <v>1898</v>
      </c>
      <c r="N876" s="34" t="s">
        <v>72</v>
      </c>
      <c r="O876" s="25" t="s">
        <v>5239</v>
      </c>
      <c r="P876" s="1" t="s">
        <v>2307</v>
      </c>
      <c r="Q876" s="1" t="s">
        <v>2307</v>
      </c>
      <c r="R876" s="1" t="s">
        <v>2363</v>
      </c>
      <c r="S876" s="1" t="s">
        <v>84</v>
      </c>
      <c r="T876" s="1" t="s">
        <v>72</v>
      </c>
      <c r="U876" s="1" t="s">
        <v>124</v>
      </c>
      <c r="V876" s="1" t="s">
        <v>341</v>
      </c>
      <c r="W876" s="1" t="s">
        <v>87</v>
      </c>
      <c r="X876" s="1">
        <v>47</v>
      </c>
      <c r="Y876" s="1" t="s">
        <v>88</v>
      </c>
      <c r="Z876" s="1">
        <v>3.7</v>
      </c>
      <c r="AA876" s="1" t="s">
        <v>954</v>
      </c>
      <c r="AB876" s="1" t="s">
        <v>90</v>
      </c>
      <c r="AC876" s="1" t="s">
        <v>91</v>
      </c>
      <c r="AD876" s="1" t="s">
        <v>92</v>
      </c>
      <c r="AE876" s="1" t="s">
        <v>72</v>
      </c>
      <c r="AF876" s="1" t="s">
        <v>217</v>
      </c>
      <c r="AG876" s="1">
        <v>2</v>
      </c>
      <c r="AH876" s="28" t="s">
        <v>5240</v>
      </c>
      <c r="AI876" s="1" t="s">
        <v>72</v>
      </c>
      <c r="AJ876" s="1" t="s">
        <v>72</v>
      </c>
      <c r="AK876" s="1" t="s">
        <v>220</v>
      </c>
      <c r="AL876" s="1" t="s">
        <v>72</v>
      </c>
      <c r="AM876" s="1" t="s">
        <v>72</v>
      </c>
      <c r="AN876" s="3">
        <v>45229</v>
      </c>
      <c r="AO876" s="1" t="s">
        <v>5241</v>
      </c>
      <c r="AP876" s="1" t="s">
        <v>72</v>
      </c>
      <c r="AQ876" s="1" t="s">
        <v>1794</v>
      </c>
      <c r="AR876" s="1">
        <v>15</v>
      </c>
      <c r="AS876" s="1" t="s">
        <v>2694</v>
      </c>
      <c r="AT876" s="1" t="s">
        <v>75</v>
      </c>
      <c r="AU876" s="1" t="s">
        <v>75</v>
      </c>
      <c r="AV876" s="1" t="s">
        <v>88</v>
      </c>
      <c r="AW876" s="1" t="s">
        <v>96</v>
      </c>
      <c r="AX876" s="1" t="s">
        <v>72</v>
      </c>
      <c r="AY876" s="1" t="s">
        <v>3819</v>
      </c>
      <c r="AZ876" s="1" t="s">
        <v>5108</v>
      </c>
      <c r="BA876" s="1">
        <v>48</v>
      </c>
      <c r="BB876" s="21" t="s">
        <v>100</v>
      </c>
      <c r="BC876" s="16"/>
    </row>
    <row r="877" spans="1:55" ht="18.600000000000001" customHeight="1">
      <c r="A877" s="1" t="s">
        <v>5242</v>
      </c>
      <c r="B877" s="1">
        <v>230323</v>
      </c>
      <c r="C877" s="1" t="s">
        <v>497</v>
      </c>
      <c r="D877" s="3">
        <v>45229</v>
      </c>
      <c r="E877" s="1" t="s">
        <v>2302</v>
      </c>
      <c r="F877" s="1" t="s">
        <v>5243</v>
      </c>
      <c r="G877" s="1" t="s">
        <v>75</v>
      </c>
      <c r="H877" s="1" t="s">
        <v>5226</v>
      </c>
      <c r="I877" s="1" t="s">
        <v>497</v>
      </c>
      <c r="J877" s="1" t="s">
        <v>78</v>
      </c>
      <c r="K877" s="1" t="s">
        <v>78</v>
      </c>
      <c r="L877" s="1" t="s">
        <v>1898</v>
      </c>
      <c r="M877" s="1" t="s">
        <v>1898</v>
      </c>
      <c r="N877" s="34" t="s">
        <v>72</v>
      </c>
      <c r="O877" s="25" t="s">
        <v>2829</v>
      </c>
      <c r="P877" s="1" t="s">
        <v>2307</v>
      </c>
      <c r="Q877" s="1" t="s">
        <v>2307</v>
      </c>
      <c r="R877" s="1" t="s">
        <v>2363</v>
      </c>
      <c r="S877" s="1" t="s">
        <v>84</v>
      </c>
      <c r="T877" s="1" t="s">
        <v>72</v>
      </c>
      <c r="U877" s="1" t="s">
        <v>4320</v>
      </c>
      <c r="V877" s="1" t="s">
        <v>141</v>
      </c>
      <c r="W877" s="1" t="s">
        <v>87</v>
      </c>
      <c r="X877" s="1">
        <v>67</v>
      </c>
      <c r="Y877" s="1" t="s">
        <v>88</v>
      </c>
      <c r="Z877" s="1">
        <v>3.7</v>
      </c>
      <c r="AA877" s="1" t="s">
        <v>954</v>
      </c>
      <c r="AB877" s="1" t="s">
        <v>90</v>
      </c>
      <c r="AC877" s="1" t="s">
        <v>91</v>
      </c>
      <c r="AD877" s="1" t="s">
        <v>92</v>
      </c>
      <c r="AE877" s="1" t="s">
        <v>72</v>
      </c>
      <c r="AF877" s="1" t="s">
        <v>217</v>
      </c>
      <c r="AG877" s="1">
        <v>2</v>
      </c>
      <c r="AH877" s="28" t="s">
        <v>3175</v>
      </c>
      <c r="AI877" s="1" t="s">
        <v>72</v>
      </c>
      <c r="AJ877" s="1" t="s">
        <v>72</v>
      </c>
      <c r="AK877" s="1" t="s">
        <v>220</v>
      </c>
      <c r="AL877" s="1" t="s">
        <v>72</v>
      </c>
      <c r="AM877" s="1" t="s">
        <v>72</v>
      </c>
      <c r="AN877" s="3">
        <v>45229</v>
      </c>
      <c r="AO877" s="1" t="s">
        <v>5244</v>
      </c>
      <c r="AP877" s="1" t="s">
        <v>72</v>
      </c>
      <c r="AQ877" s="1" t="s">
        <v>1675</v>
      </c>
      <c r="AR877" s="1">
        <v>15</v>
      </c>
      <c r="AS877" s="1" t="s">
        <v>95</v>
      </c>
      <c r="AT877" s="1" t="s">
        <v>75</v>
      </c>
      <c r="AU877" s="1" t="s">
        <v>75</v>
      </c>
      <c r="AV877" s="1" t="s">
        <v>88</v>
      </c>
      <c r="AW877" s="1" t="s">
        <v>96</v>
      </c>
      <c r="AX877" s="1" t="s">
        <v>72</v>
      </c>
      <c r="AY877" s="1" t="s">
        <v>3962</v>
      </c>
      <c r="AZ877" s="1" t="s">
        <v>5149</v>
      </c>
      <c r="BA877" s="1">
        <f>49+7</f>
        <v>56</v>
      </c>
      <c r="BB877" s="21" t="s">
        <v>100</v>
      </c>
      <c r="BC877" s="16"/>
    </row>
    <row r="878" spans="1:55" ht="18.600000000000001" customHeight="1">
      <c r="A878" s="1" t="s">
        <v>5245</v>
      </c>
      <c r="B878" s="1">
        <v>230324</v>
      </c>
      <c r="C878" s="1" t="s">
        <v>71</v>
      </c>
      <c r="D878" s="3">
        <v>45229</v>
      </c>
      <c r="E878" s="1" t="s">
        <v>2302</v>
      </c>
      <c r="F878" s="1" t="s">
        <v>5246</v>
      </c>
      <c r="G878" s="1" t="s">
        <v>75</v>
      </c>
      <c r="H878" s="1" t="s">
        <v>4111</v>
      </c>
      <c r="I878" s="1" t="s">
        <v>77</v>
      </c>
      <c r="J878" s="1" t="s">
        <v>78</v>
      </c>
      <c r="K878" s="1" t="s">
        <v>78</v>
      </c>
      <c r="L878" s="1" t="s">
        <v>1898</v>
      </c>
      <c r="M878" s="1" t="s">
        <v>1898</v>
      </c>
      <c r="N878" s="34" t="s">
        <v>72</v>
      </c>
      <c r="O878" s="25" t="s">
        <v>5247</v>
      </c>
      <c r="P878" s="1" t="s">
        <v>2307</v>
      </c>
      <c r="Q878" s="1" t="s">
        <v>2307</v>
      </c>
      <c r="R878" s="1" t="s">
        <v>2363</v>
      </c>
      <c r="S878" s="1" t="s">
        <v>84</v>
      </c>
      <c r="T878" s="1" t="s">
        <v>72</v>
      </c>
      <c r="U878" s="1" t="s">
        <v>656</v>
      </c>
      <c r="V878" s="1" t="s">
        <v>656</v>
      </c>
      <c r="W878" s="1" t="s">
        <v>87</v>
      </c>
      <c r="X878" s="1">
        <v>68</v>
      </c>
      <c r="Y878" s="1" t="s">
        <v>88</v>
      </c>
      <c r="Z878" s="1">
        <v>4.8</v>
      </c>
      <c r="AA878" s="1" t="s">
        <v>414</v>
      </c>
      <c r="AB878" s="1" t="s">
        <v>105</v>
      </c>
      <c r="AC878" s="1" t="s">
        <v>91</v>
      </c>
      <c r="AD878" s="1" t="s">
        <v>92</v>
      </c>
      <c r="AE878" s="1" t="s">
        <v>72</v>
      </c>
      <c r="AF878" s="1" t="s">
        <v>72</v>
      </c>
      <c r="AG878" s="1" t="s">
        <v>72</v>
      </c>
      <c r="AH878" s="1" t="s">
        <v>72</v>
      </c>
      <c r="AI878" s="1" t="s">
        <v>72</v>
      </c>
      <c r="AJ878" s="1" t="s">
        <v>72</v>
      </c>
      <c r="AK878" s="28" t="s">
        <v>5248</v>
      </c>
      <c r="AL878" s="1" t="s">
        <v>72</v>
      </c>
      <c r="AM878" s="1" t="s">
        <v>72</v>
      </c>
      <c r="AN878" s="3">
        <v>45229</v>
      </c>
      <c r="AO878" s="1" t="s">
        <v>5249</v>
      </c>
      <c r="AP878" s="1" t="s">
        <v>72</v>
      </c>
      <c r="AQ878" s="1" t="s">
        <v>1794</v>
      </c>
      <c r="AR878" s="1">
        <v>15</v>
      </c>
      <c r="AS878" s="1" t="s">
        <v>2694</v>
      </c>
      <c r="AT878" s="1" t="s">
        <v>75</v>
      </c>
      <c r="AU878" s="1" t="s">
        <v>75</v>
      </c>
      <c r="AV878" s="1" t="s">
        <v>88</v>
      </c>
      <c r="AW878" s="1" t="s">
        <v>96</v>
      </c>
      <c r="AX878" s="1" t="s">
        <v>72</v>
      </c>
      <c r="AY878" s="1" t="s">
        <v>3985</v>
      </c>
      <c r="AZ878" s="1" t="s">
        <v>5250</v>
      </c>
      <c r="BA878" s="1">
        <v>30</v>
      </c>
      <c r="BB878" s="21" t="s">
        <v>100</v>
      </c>
      <c r="BC878" s="16"/>
    </row>
    <row r="879" spans="1:55" ht="18.600000000000001" customHeight="1">
      <c r="A879" s="1" t="s">
        <v>5251</v>
      </c>
      <c r="B879" s="1">
        <v>230325</v>
      </c>
      <c r="C879" s="1" t="s">
        <v>71</v>
      </c>
      <c r="D879" s="3">
        <v>45232</v>
      </c>
      <c r="E879" s="1" t="s">
        <v>1896</v>
      </c>
      <c r="F879" s="1" t="s">
        <v>5252</v>
      </c>
      <c r="G879" s="1" t="s">
        <v>75</v>
      </c>
      <c r="H879" s="1" t="s">
        <v>3947</v>
      </c>
      <c r="I879" s="1" t="s">
        <v>77</v>
      </c>
      <c r="J879" s="1" t="s">
        <v>78</v>
      </c>
      <c r="K879" s="1" t="s">
        <v>78</v>
      </c>
      <c r="L879" s="1" t="s">
        <v>1898</v>
      </c>
      <c r="M879" s="1" t="s">
        <v>1898</v>
      </c>
      <c r="N879" s="34" t="s">
        <v>72</v>
      </c>
      <c r="O879" s="25" t="s">
        <v>4923</v>
      </c>
      <c r="P879" s="1" t="s">
        <v>813</v>
      </c>
      <c r="Q879" s="1" t="s">
        <v>813</v>
      </c>
      <c r="R879" s="1" t="s">
        <v>9057</v>
      </c>
      <c r="S879" s="1" t="s">
        <v>84</v>
      </c>
      <c r="T879" s="1" t="s">
        <v>72</v>
      </c>
      <c r="U879" s="1" t="s">
        <v>4320</v>
      </c>
      <c r="V879" s="1" t="s">
        <v>141</v>
      </c>
      <c r="W879" s="1" t="s">
        <v>126</v>
      </c>
      <c r="X879" s="1">
        <v>47</v>
      </c>
      <c r="Y879" s="1" t="s">
        <v>88</v>
      </c>
      <c r="Z879" s="1">
        <v>3.5</v>
      </c>
      <c r="AA879" s="1" t="s">
        <v>954</v>
      </c>
      <c r="AB879" s="1" t="s">
        <v>90</v>
      </c>
      <c r="AC879" s="1" t="s">
        <v>91</v>
      </c>
      <c r="AD879" s="1" t="s">
        <v>92</v>
      </c>
      <c r="AE879" s="1" t="s">
        <v>72</v>
      </c>
      <c r="AF879" s="1" t="s">
        <v>217</v>
      </c>
      <c r="AG879" s="1">
        <v>2</v>
      </c>
      <c r="AH879" s="68" t="s">
        <v>5253</v>
      </c>
      <c r="AI879" s="1" t="s">
        <v>72</v>
      </c>
      <c r="AJ879" s="1" t="s">
        <v>72</v>
      </c>
      <c r="AK879" s="1" t="s">
        <v>3444</v>
      </c>
      <c r="AL879" s="1" t="s">
        <v>878</v>
      </c>
      <c r="AM879" s="1" t="s">
        <v>72</v>
      </c>
      <c r="AN879" s="3">
        <v>45232</v>
      </c>
      <c r="AO879" s="1" t="s">
        <v>5254</v>
      </c>
      <c r="AP879" s="1" t="s">
        <v>72</v>
      </c>
      <c r="AQ879" s="1" t="s">
        <v>1794</v>
      </c>
      <c r="AR879" s="1">
        <v>14</v>
      </c>
      <c r="AS879" s="1" t="s">
        <v>3446</v>
      </c>
      <c r="AT879" s="1" t="s">
        <v>75</v>
      </c>
      <c r="AU879" s="1" t="s">
        <v>75</v>
      </c>
      <c r="AV879" s="1" t="s">
        <v>88</v>
      </c>
      <c r="AW879" s="1" t="s">
        <v>96</v>
      </c>
      <c r="AX879" s="1" t="s">
        <v>72</v>
      </c>
      <c r="AY879" s="1" t="s">
        <v>3819</v>
      </c>
      <c r="AZ879" s="1" t="s">
        <v>5255</v>
      </c>
      <c r="BA879" s="1">
        <v>39</v>
      </c>
      <c r="BB879" s="21" t="s">
        <v>100</v>
      </c>
      <c r="BC879" s="16"/>
    </row>
    <row r="880" spans="1:55" ht="18.600000000000001" customHeight="1">
      <c r="A880" s="1" t="s">
        <v>5259</v>
      </c>
      <c r="B880" s="1">
        <v>230326</v>
      </c>
      <c r="C880" s="1" t="s">
        <v>71</v>
      </c>
      <c r="D880" s="3">
        <v>45232</v>
      </c>
      <c r="E880" s="1" t="s">
        <v>2302</v>
      </c>
      <c r="F880" s="1" t="s">
        <v>5260</v>
      </c>
      <c r="G880" s="1" t="s">
        <v>75</v>
      </c>
      <c r="H880" s="1" t="s">
        <v>3947</v>
      </c>
      <c r="I880" s="1" t="s">
        <v>77</v>
      </c>
      <c r="J880" s="1" t="s">
        <v>78</v>
      </c>
      <c r="K880" s="1" t="s">
        <v>78</v>
      </c>
      <c r="L880" s="1" t="s">
        <v>139</v>
      </c>
      <c r="M880" s="1" t="s">
        <v>1898</v>
      </c>
      <c r="N880" s="34" t="s">
        <v>72</v>
      </c>
      <c r="O880" s="25" t="s">
        <v>5261</v>
      </c>
      <c r="P880" s="1" t="s">
        <v>2307</v>
      </c>
      <c r="Q880" s="1" t="s">
        <v>2307</v>
      </c>
      <c r="R880" s="1" t="s">
        <v>2363</v>
      </c>
      <c r="S880" s="1" t="s">
        <v>84</v>
      </c>
      <c r="T880" s="1" t="s">
        <v>72</v>
      </c>
      <c r="U880" s="1" t="s">
        <v>4320</v>
      </c>
      <c r="V880" s="1" t="s">
        <v>141</v>
      </c>
      <c r="W880" s="1" t="s">
        <v>87</v>
      </c>
      <c r="X880" s="1">
        <v>39</v>
      </c>
      <c r="Y880" s="1" t="s">
        <v>88</v>
      </c>
      <c r="Z880" s="1">
        <v>3.1</v>
      </c>
      <c r="AA880" s="1" t="s">
        <v>414</v>
      </c>
      <c r="AB880" s="1" t="s">
        <v>90</v>
      </c>
      <c r="AC880" s="1" t="s">
        <v>91</v>
      </c>
      <c r="AD880" s="1" t="s">
        <v>92</v>
      </c>
      <c r="AE880" s="1" t="s">
        <v>72</v>
      </c>
      <c r="AF880" s="1" t="s">
        <v>217</v>
      </c>
      <c r="AG880" s="1">
        <v>3</v>
      </c>
      <c r="AH880" s="28" t="s">
        <v>5105</v>
      </c>
      <c r="AI880" s="1" t="s">
        <v>72</v>
      </c>
      <c r="AJ880" s="1" t="s">
        <v>72</v>
      </c>
      <c r="AK880" s="28" t="s">
        <v>3744</v>
      </c>
      <c r="AL880" s="1" t="s">
        <v>72</v>
      </c>
      <c r="AM880" s="1" t="s">
        <v>72</v>
      </c>
      <c r="AN880" s="3">
        <v>45232</v>
      </c>
      <c r="AO880" s="1" t="s">
        <v>5262</v>
      </c>
      <c r="AP880" s="1" t="s">
        <v>72</v>
      </c>
      <c r="AQ880" s="1" t="s">
        <v>1794</v>
      </c>
      <c r="AR880" s="1">
        <v>14</v>
      </c>
      <c r="AS880" s="1" t="s">
        <v>4219</v>
      </c>
      <c r="AT880" s="1" t="s">
        <v>75</v>
      </c>
      <c r="AU880" s="1" t="s">
        <v>75</v>
      </c>
      <c r="AV880" s="1" t="s">
        <v>88</v>
      </c>
      <c r="AW880" s="1" t="s">
        <v>96</v>
      </c>
      <c r="AX880" s="1" t="s">
        <v>72</v>
      </c>
      <c r="AY880" s="1" t="s">
        <v>3819</v>
      </c>
      <c r="AZ880" s="1" t="s">
        <v>5108</v>
      </c>
      <c r="BA880" s="1">
        <v>48</v>
      </c>
      <c r="BB880" s="21" t="s">
        <v>100</v>
      </c>
      <c r="BC880" s="16"/>
    </row>
    <row r="881" spans="1:55" ht="18.600000000000001" customHeight="1">
      <c r="A881" s="1" t="s">
        <v>5263</v>
      </c>
      <c r="B881" s="1">
        <v>230327</v>
      </c>
      <c r="C881" s="1" t="s">
        <v>71</v>
      </c>
      <c r="D881" s="3">
        <v>45232</v>
      </c>
      <c r="E881" s="1" t="s">
        <v>1896</v>
      </c>
      <c r="F881" s="21" t="s">
        <v>5264</v>
      </c>
      <c r="G881" s="1" t="s">
        <v>75</v>
      </c>
      <c r="H881" s="1" t="s">
        <v>3936</v>
      </c>
      <c r="I881" s="1" t="s">
        <v>77</v>
      </c>
      <c r="J881" s="1" t="s">
        <v>78</v>
      </c>
      <c r="K881" s="1" t="s">
        <v>78</v>
      </c>
      <c r="L881" s="1" t="s">
        <v>1898</v>
      </c>
      <c r="M881" s="1" t="s">
        <v>1898</v>
      </c>
      <c r="N881" s="34" t="s">
        <v>72</v>
      </c>
      <c r="O881" s="25" t="s">
        <v>4557</v>
      </c>
      <c r="P881" s="1" t="s">
        <v>778</v>
      </c>
      <c r="Q881" s="1" t="s">
        <v>779</v>
      </c>
      <c r="R881" s="1" t="s">
        <v>9036</v>
      </c>
      <c r="S881" s="1" t="s">
        <v>84</v>
      </c>
      <c r="T881" s="1" t="s">
        <v>72</v>
      </c>
      <c r="U881" s="1" t="s">
        <v>4320</v>
      </c>
      <c r="V881" s="1" t="s">
        <v>141</v>
      </c>
      <c r="W881" s="1" t="s">
        <v>87</v>
      </c>
      <c r="X881" s="1">
        <v>37</v>
      </c>
      <c r="Y881" s="1" t="s">
        <v>88</v>
      </c>
      <c r="Z881" s="1">
        <v>4.9000000000000004</v>
      </c>
      <c r="AA881" s="1" t="s">
        <v>299</v>
      </c>
      <c r="AB881" s="1" t="s">
        <v>90</v>
      </c>
      <c r="AC881" s="1" t="s">
        <v>91</v>
      </c>
      <c r="AD881" s="1" t="s">
        <v>92</v>
      </c>
      <c r="AE881" s="1" t="s">
        <v>72</v>
      </c>
      <c r="AF881" s="1" t="s">
        <v>254</v>
      </c>
      <c r="AG881" s="1" t="s">
        <v>72</v>
      </c>
      <c r="AH881" s="67" t="s">
        <v>5265</v>
      </c>
      <c r="AI881" s="1" t="s">
        <v>72</v>
      </c>
      <c r="AJ881" s="1" t="s">
        <v>72</v>
      </c>
      <c r="AK881" s="1" t="s">
        <v>72</v>
      </c>
      <c r="AL881" s="1" t="s">
        <v>72</v>
      </c>
      <c r="AM881" s="1" t="s">
        <v>72</v>
      </c>
      <c r="AN881" s="3">
        <v>45232</v>
      </c>
      <c r="AO881" s="1" t="s">
        <v>5266</v>
      </c>
      <c r="AP881" s="1" t="s">
        <v>72</v>
      </c>
      <c r="AQ881" s="1" t="s">
        <v>1794</v>
      </c>
      <c r="AR881" s="1">
        <v>15</v>
      </c>
      <c r="AS881" s="1" t="s">
        <v>4063</v>
      </c>
      <c r="AT881" s="1" t="s">
        <v>75</v>
      </c>
      <c r="AU881" s="1" t="s">
        <v>75</v>
      </c>
      <c r="AV881" s="1" t="s">
        <v>88</v>
      </c>
      <c r="AW881" s="1" t="s">
        <v>96</v>
      </c>
      <c r="AX881" s="1" t="s">
        <v>72</v>
      </c>
      <c r="AY881" s="1" t="s">
        <v>3819</v>
      </c>
      <c r="AZ881" s="1" t="s">
        <v>5267</v>
      </c>
      <c r="BA881" s="1">
        <v>56</v>
      </c>
      <c r="BB881" s="21" t="s">
        <v>100</v>
      </c>
      <c r="BC881" s="16"/>
    </row>
    <row r="882" spans="1:55" ht="18.600000000000001" customHeight="1">
      <c r="A882" s="1" t="s">
        <v>5268</v>
      </c>
      <c r="B882" s="1">
        <v>230328</v>
      </c>
      <c r="C882" s="1" t="s">
        <v>497</v>
      </c>
      <c r="D882" s="3">
        <v>45236</v>
      </c>
      <c r="E882" s="1" t="s">
        <v>1896</v>
      </c>
      <c r="F882" s="1" t="s">
        <v>5269</v>
      </c>
      <c r="G882" s="1" t="s">
        <v>75</v>
      </c>
      <c r="H882" s="1" t="s">
        <v>5084</v>
      </c>
      <c r="I882" s="1" t="s">
        <v>497</v>
      </c>
      <c r="J882" s="1" t="s">
        <v>78</v>
      </c>
      <c r="K882" s="1" t="s">
        <v>78</v>
      </c>
      <c r="L882" s="1" t="s">
        <v>1898</v>
      </c>
      <c r="M882" s="1" t="s">
        <v>1898</v>
      </c>
      <c r="N882" s="34" t="s">
        <v>72</v>
      </c>
      <c r="O882" s="25" t="s">
        <v>5270</v>
      </c>
      <c r="P882" s="1" t="s">
        <v>813</v>
      </c>
      <c r="Q882" s="1" t="s">
        <v>813</v>
      </c>
      <c r="R882" s="1" t="s">
        <v>9057</v>
      </c>
      <c r="S882" s="1" t="s">
        <v>84</v>
      </c>
      <c r="T882" s="1" t="s">
        <v>72</v>
      </c>
      <c r="U882" s="1" t="s">
        <v>4320</v>
      </c>
      <c r="V882" s="1" t="s">
        <v>141</v>
      </c>
      <c r="W882" s="1" t="s">
        <v>126</v>
      </c>
      <c r="X882" s="1">
        <v>59</v>
      </c>
      <c r="Y882" s="1" t="s">
        <v>88</v>
      </c>
      <c r="Z882" s="1">
        <v>5.5</v>
      </c>
      <c r="AA882" s="1" t="s">
        <v>954</v>
      </c>
      <c r="AB882" s="1" t="s">
        <v>90</v>
      </c>
      <c r="AC882" s="1" t="s">
        <v>91</v>
      </c>
      <c r="AD882" s="1" t="s">
        <v>92</v>
      </c>
      <c r="AE882" s="1" t="s">
        <v>72</v>
      </c>
      <c r="AF882" s="1" t="s">
        <v>229</v>
      </c>
      <c r="AG882" s="1">
        <v>1</v>
      </c>
      <c r="AH882" s="68" t="s">
        <v>5057</v>
      </c>
      <c r="AI882" s="1" t="s">
        <v>72</v>
      </c>
      <c r="AJ882" s="1" t="s">
        <v>72</v>
      </c>
      <c r="AK882" s="1" t="s">
        <v>1171</v>
      </c>
      <c r="AL882" s="1" t="s">
        <v>72</v>
      </c>
      <c r="AM882" s="1" t="s">
        <v>72</v>
      </c>
      <c r="AN882" s="3">
        <v>45236</v>
      </c>
      <c r="AO882" s="1" t="s">
        <v>5271</v>
      </c>
      <c r="AP882" s="1" t="s">
        <v>72</v>
      </c>
      <c r="AQ882" s="1" t="s">
        <v>1675</v>
      </c>
      <c r="AR882" s="1">
        <v>14</v>
      </c>
      <c r="AS882" s="1" t="s">
        <v>2294</v>
      </c>
      <c r="AT882" s="1" t="s">
        <v>75</v>
      </c>
      <c r="AU882" s="1" t="s">
        <v>75</v>
      </c>
      <c r="AV882" s="1" t="s">
        <v>88</v>
      </c>
      <c r="AW882" s="1" t="s">
        <v>96</v>
      </c>
      <c r="AX882" s="1" t="s">
        <v>72</v>
      </c>
      <c r="AY882" s="1" t="s">
        <v>3962</v>
      </c>
      <c r="AZ882" s="1" t="s">
        <v>5087</v>
      </c>
      <c r="BA882" s="1">
        <f>49+7</f>
        <v>56</v>
      </c>
      <c r="BB882" s="21" t="s">
        <v>100</v>
      </c>
      <c r="BC882" s="16"/>
    </row>
    <row r="883" spans="1:55" ht="18.600000000000001" customHeight="1">
      <c r="A883" s="1" t="s">
        <v>5277</v>
      </c>
      <c r="B883" s="1">
        <v>230330</v>
      </c>
      <c r="C883" s="1" t="s">
        <v>497</v>
      </c>
      <c r="D883" s="3">
        <v>45237</v>
      </c>
      <c r="E883" s="1" t="s">
        <v>2302</v>
      </c>
      <c r="F883" s="1" t="s">
        <v>5278</v>
      </c>
      <c r="G883" s="1" t="s">
        <v>75</v>
      </c>
      <c r="H883" s="1" t="s">
        <v>5056</v>
      </c>
      <c r="I883" s="1" t="s">
        <v>497</v>
      </c>
      <c r="J883" s="1" t="s">
        <v>78</v>
      </c>
      <c r="K883" s="1" t="s">
        <v>78</v>
      </c>
      <c r="L883" s="1" t="s">
        <v>1898</v>
      </c>
      <c r="M883" s="1" t="s">
        <v>1898</v>
      </c>
      <c r="N883" s="34" t="s">
        <v>72</v>
      </c>
      <c r="O883" s="25" t="s">
        <v>4127</v>
      </c>
      <c r="P883" s="1" t="s">
        <v>2307</v>
      </c>
      <c r="Q883" s="1" t="s">
        <v>2307</v>
      </c>
      <c r="R883" s="1" t="s">
        <v>2363</v>
      </c>
      <c r="S883" s="1" t="s">
        <v>84</v>
      </c>
      <c r="T883" s="1" t="s">
        <v>72</v>
      </c>
      <c r="U883" s="1" t="s">
        <v>85</v>
      </c>
      <c r="V883" s="1" t="s">
        <v>86</v>
      </c>
      <c r="W883" s="1" t="s">
        <v>87</v>
      </c>
      <c r="X883" s="1">
        <v>70</v>
      </c>
      <c r="Y883" s="1" t="s">
        <v>88</v>
      </c>
      <c r="Z883" s="1">
        <v>3.5</v>
      </c>
      <c r="AA883" s="1" t="s">
        <v>2344</v>
      </c>
      <c r="AB883" s="1" t="s">
        <v>90</v>
      </c>
      <c r="AC883" s="1" t="s">
        <v>91</v>
      </c>
      <c r="AD883" s="1" t="s">
        <v>92</v>
      </c>
      <c r="AE883" s="1" t="s">
        <v>72</v>
      </c>
      <c r="AF883" s="1" t="s">
        <v>217</v>
      </c>
      <c r="AG883" s="1">
        <v>2</v>
      </c>
      <c r="AH883" s="28" t="s">
        <v>5279</v>
      </c>
      <c r="AI883" s="1" t="s">
        <v>72</v>
      </c>
      <c r="AJ883" s="1" t="s">
        <v>72</v>
      </c>
      <c r="AK883" s="1" t="s">
        <v>220</v>
      </c>
      <c r="AL883" s="1" t="s">
        <v>72</v>
      </c>
      <c r="AM883" s="1" t="s">
        <v>72</v>
      </c>
      <c r="AN883" s="3">
        <v>45238</v>
      </c>
      <c r="AO883" s="1" t="s">
        <v>5280</v>
      </c>
      <c r="AP883" s="1" t="s">
        <v>72</v>
      </c>
      <c r="AQ883" s="1" t="s">
        <v>1675</v>
      </c>
      <c r="AR883" s="1">
        <v>14</v>
      </c>
      <c r="AS883" s="1" t="s">
        <v>95</v>
      </c>
      <c r="AT883" s="1" t="s">
        <v>75</v>
      </c>
      <c r="AU883" s="1" t="s">
        <v>75</v>
      </c>
      <c r="AV883" s="1" t="s">
        <v>88</v>
      </c>
      <c r="AW883" s="1" t="s">
        <v>96</v>
      </c>
      <c r="AX883" s="1" t="s">
        <v>72</v>
      </c>
      <c r="AY883" s="1" t="s">
        <v>3962</v>
      </c>
      <c r="AZ883" s="1" t="s">
        <v>5153</v>
      </c>
      <c r="BA883" s="1">
        <f>49+7</f>
        <v>56</v>
      </c>
      <c r="BB883" s="21" t="s">
        <v>100</v>
      </c>
      <c r="BC883" s="16"/>
    </row>
    <row r="884" spans="1:55" ht="18.600000000000001" customHeight="1">
      <c r="A884" s="1" t="s">
        <v>5272</v>
      </c>
      <c r="B884" s="1">
        <v>230329</v>
      </c>
      <c r="C884" s="1" t="s">
        <v>497</v>
      </c>
      <c r="D884" s="3">
        <v>45237</v>
      </c>
      <c r="E884" s="1" t="s">
        <v>1896</v>
      </c>
      <c r="F884" s="1" t="s">
        <v>5273</v>
      </c>
      <c r="G884" s="1" t="s">
        <v>75</v>
      </c>
      <c r="H884" s="1" t="s">
        <v>5226</v>
      </c>
      <c r="I884" s="1" t="s">
        <v>497</v>
      </c>
      <c r="J884" s="1" t="s">
        <v>78</v>
      </c>
      <c r="K884" s="1" t="s">
        <v>78</v>
      </c>
      <c r="L884" s="1" t="s">
        <v>1898</v>
      </c>
      <c r="M884" s="1" t="s">
        <v>1898</v>
      </c>
      <c r="N884" s="34" t="s">
        <v>72</v>
      </c>
      <c r="O884" s="25" t="s">
        <v>5274</v>
      </c>
      <c r="P884" s="1" t="s">
        <v>813</v>
      </c>
      <c r="Q884" s="1" t="s">
        <v>813</v>
      </c>
      <c r="R884" s="1" t="s">
        <v>9057</v>
      </c>
      <c r="S884" s="1" t="s">
        <v>84</v>
      </c>
      <c r="T884" s="1" t="s">
        <v>72</v>
      </c>
      <c r="U884" s="1" t="s">
        <v>4320</v>
      </c>
      <c r="V884" s="1" t="s">
        <v>181</v>
      </c>
      <c r="W884" s="1" t="s">
        <v>126</v>
      </c>
      <c r="X884" s="1">
        <v>53</v>
      </c>
      <c r="Y884" s="1" t="s">
        <v>88</v>
      </c>
      <c r="Z884" s="1">
        <v>5.6</v>
      </c>
      <c r="AA884" s="1" t="s">
        <v>954</v>
      </c>
      <c r="AB884" s="1" t="s">
        <v>90</v>
      </c>
      <c r="AC884" s="1" t="s">
        <v>91</v>
      </c>
      <c r="AD884" s="1" t="s">
        <v>92</v>
      </c>
      <c r="AE884" s="1" t="s">
        <v>72</v>
      </c>
      <c r="AF884" s="1" t="s">
        <v>217</v>
      </c>
      <c r="AG884" s="1">
        <v>3</v>
      </c>
      <c r="AH884" s="68" t="s">
        <v>5275</v>
      </c>
      <c r="AI884" s="1" t="s">
        <v>72</v>
      </c>
      <c r="AJ884" s="1" t="s">
        <v>72</v>
      </c>
      <c r="AK884" s="1" t="s">
        <v>3444</v>
      </c>
      <c r="AL884" s="1" t="s">
        <v>878</v>
      </c>
      <c r="AM884" s="1" t="s">
        <v>72</v>
      </c>
      <c r="AN884" s="3">
        <v>45237</v>
      </c>
      <c r="AO884" s="1" t="s">
        <v>5276</v>
      </c>
      <c r="AP884" s="1" t="s">
        <v>72</v>
      </c>
      <c r="AQ884" s="1" t="s">
        <v>1675</v>
      </c>
      <c r="AR884" s="1">
        <v>14</v>
      </c>
      <c r="AS884" s="1" t="s">
        <v>3446</v>
      </c>
      <c r="AT884" s="1" t="s">
        <v>75</v>
      </c>
      <c r="AU884" s="1" t="s">
        <v>75</v>
      </c>
      <c r="AV884" s="1" t="s">
        <v>88</v>
      </c>
      <c r="AW884" s="1" t="s">
        <v>96</v>
      </c>
      <c r="AX884" s="1" t="s">
        <v>72</v>
      </c>
      <c r="AY884" s="1" t="s">
        <v>3962</v>
      </c>
      <c r="AZ884" s="1" t="s">
        <v>5149</v>
      </c>
      <c r="BA884" s="1">
        <f>49+14</f>
        <v>63</v>
      </c>
      <c r="BB884" s="21" t="s">
        <v>100</v>
      </c>
      <c r="BC884" s="16"/>
    </row>
    <row r="885" spans="1:55" ht="18.600000000000001" customHeight="1">
      <c r="A885" s="1" t="s">
        <v>5292</v>
      </c>
      <c r="B885" s="1">
        <v>230333</v>
      </c>
      <c r="C885" s="1" t="s">
        <v>497</v>
      </c>
      <c r="D885" s="3">
        <v>45238</v>
      </c>
      <c r="E885" s="1" t="s">
        <v>2302</v>
      </c>
      <c r="F885" s="1" t="s">
        <v>5293</v>
      </c>
      <c r="G885" s="1" t="s">
        <v>75</v>
      </c>
      <c r="H885" s="1" t="s">
        <v>5146</v>
      </c>
      <c r="I885" s="1" t="s">
        <v>497</v>
      </c>
      <c r="J885" s="1" t="s">
        <v>78</v>
      </c>
      <c r="K885" s="1" t="s">
        <v>78</v>
      </c>
      <c r="L885" s="1" t="s">
        <v>1898</v>
      </c>
      <c r="M885" s="1" t="s">
        <v>1898</v>
      </c>
      <c r="N885" s="34" t="s">
        <v>72</v>
      </c>
      <c r="O885" s="25" t="s">
        <v>3044</v>
      </c>
      <c r="P885" s="1" t="s">
        <v>83</v>
      </c>
      <c r="Q885" s="1" t="s">
        <v>123</v>
      </c>
      <c r="R885" s="1" t="s">
        <v>9043</v>
      </c>
      <c r="S885" s="1" t="s">
        <v>490</v>
      </c>
      <c r="T885" s="1" t="s">
        <v>72</v>
      </c>
      <c r="U885" s="1" t="s">
        <v>491</v>
      </c>
      <c r="V885" s="1" t="s">
        <v>492</v>
      </c>
      <c r="W885" s="1" t="s">
        <v>87</v>
      </c>
      <c r="X885" s="1">
        <v>60</v>
      </c>
      <c r="Y885" s="1" t="s">
        <v>88</v>
      </c>
      <c r="Z885" s="1">
        <v>4.5999999999999996</v>
      </c>
      <c r="AA885" s="1" t="s">
        <v>414</v>
      </c>
      <c r="AB885" s="1" t="s">
        <v>90</v>
      </c>
      <c r="AC885" s="1" t="s">
        <v>91</v>
      </c>
      <c r="AD885" s="1" t="s">
        <v>92</v>
      </c>
      <c r="AE885" s="1" t="s">
        <v>72</v>
      </c>
      <c r="AF885" s="1" t="s">
        <v>229</v>
      </c>
      <c r="AG885" s="1">
        <v>2</v>
      </c>
      <c r="AH885" s="1" t="s">
        <v>230</v>
      </c>
      <c r="AI885" s="1" t="s">
        <v>72</v>
      </c>
      <c r="AJ885" s="1" t="s">
        <v>72</v>
      </c>
      <c r="AK885" s="1" t="s">
        <v>72</v>
      </c>
      <c r="AL885" s="1" t="s">
        <v>72</v>
      </c>
      <c r="AM885" s="1" t="s">
        <v>72</v>
      </c>
      <c r="AN885" s="3">
        <v>45238</v>
      </c>
      <c r="AO885" s="1" t="s">
        <v>5294</v>
      </c>
      <c r="AP885" s="1" t="s">
        <v>72</v>
      </c>
      <c r="AQ885" s="1" t="s">
        <v>1675</v>
      </c>
      <c r="AR885" s="1">
        <v>14</v>
      </c>
      <c r="AS885" s="1" t="s">
        <v>2294</v>
      </c>
      <c r="AT885" s="1" t="s">
        <v>75</v>
      </c>
      <c r="AU885" s="1" t="s">
        <v>75</v>
      </c>
      <c r="AV885" s="1" t="s">
        <v>88</v>
      </c>
      <c r="AW885" s="1" t="s">
        <v>96</v>
      </c>
      <c r="AX885" s="1" t="s">
        <v>72</v>
      </c>
      <c r="AY885" s="1" t="s">
        <v>3962</v>
      </c>
      <c r="AZ885" s="1" t="s">
        <v>5149</v>
      </c>
      <c r="BA885" s="1">
        <f>49+14</f>
        <v>63</v>
      </c>
      <c r="BB885" s="21" t="s">
        <v>100</v>
      </c>
      <c r="BC885" s="16"/>
    </row>
    <row r="886" spans="1:55" ht="18.600000000000001" customHeight="1">
      <c r="A886" s="1" t="s">
        <v>5284</v>
      </c>
      <c r="B886" s="1">
        <v>230331</v>
      </c>
      <c r="C886" s="1" t="s">
        <v>71</v>
      </c>
      <c r="D886" s="3">
        <v>45238</v>
      </c>
      <c r="E886" s="1" t="s">
        <v>1896</v>
      </c>
      <c r="F886" s="1" t="s">
        <v>5285</v>
      </c>
      <c r="G886" s="1" t="s">
        <v>75</v>
      </c>
      <c r="H886" s="1" t="s">
        <v>3473</v>
      </c>
      <c r="I886" s="1" t="s">
        <v>77</v>
      </c>
      <c r="J886" s="1" t="s">
        <v>78</v>
      </c>
      <c r="K886" s="1" t="s">
        <v>78</v>
      </c>
      <c r="L886" s="1" t="s">
        <v>1898</v>
      </c>
      <c r="M886" s="1" t="s">
        <v>1898</v>
      </c>
      <c r="N886" s="34" t="s">
        <v>72</v>
      </c>
      <c r="O886" s="25" t="s">
        <v>5286</v>
      </c>
      <c r="P886" s="1" t="s">
        <v>813</v>
      </c>
      <c r="Q886" s="1" t="s">
        <v>813</v>
      </c>
      <c r="R886" s="1" t="s">
        <v>9057</v>
      </c>
      <c r="S886" s="1" t="s">
        <v>152</v>
      </c>
      <c r="T886" s="1" t="s">
        <v>3507</v>
      </c>
      <c r="U886" s="1" t="s">
        <v>153</v>
      </c>
      <c r="V886" s="1" t="s">
        <v>154</v>
      </c>
      <c r="W886" s="1" t="s">
        <v>126</v>
      </c>
      <c r="X886" s="1">
        <v>71</v>
      </c>
      <c r="Y886" s="1" t="s">
        <v>88</v>
      </c>
      <c r="Z886" s="1">
        <v>4.5</v>
      </c>
      <c r="AA886" s="1" t="s">
        <v>299</v>
      </c>
      <c r="AB886" s="1" t="s">
        <v>105</v>
      </c>
      <c r="AC886" s="1" t="s">
        <v>91</v>
      </c>
      <c r="AD886" s="1" t="s">
        <v>92</v>
      </c>
      <c r="AE886" s="1" t="s">
        <v>72</v>
      </c>
      <c r="AF886" s="1" t="s">
        <v>72</v>
      </c>
      <c r="AG886" s="1">
        <v>2</v>
      </c>
      <c r="AH886" s="1" t="s">
        <v>72</v>
      </c>
      <c r="AI886" s="1" t="s">
        <v>72</v>
      </c>
      <c r="AJ886" s="1" t="s">
        <v>72</v>
      </c>
      <c r="AK886" s="1" t="s">
        <v>2726</v>
      </c>
      <c r="AL886" s="1" t="s">
        <v>72</v>
      </c>
      <c r="AM886" s="1" t="s">
        <v>72</v>
      </c>
      <c r="AN886" s="3">
        <v>45238</v>
      </c>
      <c r="AO886" s="1" t="s">
        <v>5287</v>
      </c>
      <c r="AP886" s="1" t="s">
        <v>72</v>
      </c>
      <c r="AQ886" s="1" t="s">
        <v>1794</v>
      </c>
      <c r="AR886" s="1">
        <v>15</v>
      </c>
      <c r="AS886" s="1" t="s">
        <v>4208</v>
      </c>
      <c r="AT886" s="1" t="s">
        <v>88</v>
      </c>
      <c r="AU886" s="1" t="s">
        <v>88</v>
      </c>
      <c r="AV886" s="1" t="s">
        <v>88</v>
      </c>
      <c r="AW886" s="1" t="s">
        <v>96</v>
      </c>
      <c r="AX886" s="1" t="s">
        <v>72</v>
      </c>
      <c r="AY886" s="1" t="s">
        <v>3985</v>
      </c>
      <c r="AZ886" s="38" t="s">
        <v>5288</v>
      </c>
      <c r="BA886" s="1">
        <v>18</v>
      </c>
      <c r="BB886" s="21" t="s">
        <v>100</v>
      </c>
      <c r="BC886" s="16"/>
    </row>
    <row r="887" spans="1:55" ht="18.600000000000001" customHeight="1">
      <c r="A887" s="1" t="s">
        <v>5289</v>
      </c>
      <c r="B887" s="1">
        <v>230332</v>
      </c>
      <c r="C887" s="1" t="s">
        <v>71</v>
      </c>
      <c r="D887" s="3">
        <v>45238</v>
      </c>
      <c r="E887" s="1" t="s">
        <v>2302</v>
      </c>
      <c r="F887" s="1" t="s">
        <v>5290</v>
      </c>
      <c r="G887" s="1" t="s">
        <v>75</v>
      </c>
      <c r="H887" s="1" t="s">
        <v>3947</v>
      </c>
      <c r="I887" s="1" t="s">
        <v>77</v>
      </c>
      <c r="J887" s="1" t="s">
        <v>78</v>
      </c>
      <c r="K887" s="1" t="s">
        <v>78</v>
      </c>
      <c r="L887" s="1" t="s">
        <v>139</v>
      </c>
      <c r="M887" s="1" t="s">
        <v>1898</v>
      </c>
      <c r="N887" s="34" t="s">
        <v>72</v>
      </c>
      <c r="O887" s="25" t="s">
        <v>4145</v>
      </c>
      <c r="P887" s="1" t="s">
        <v>2307</v>
      </c>
      <c r="Q887" s="1" t="s">
        <v>2307</v>
      </c>
      <c r="R887" s="1" t="s">
        <v>2363</v>
      </c>
      <c r="S887" s="1" t="s">
        <v>84</v>
      </c>
      <c r="T887" s="1" t="s">
        <v>72</v>
      </c>
      <c r="U887" s="1" t="s">
        <v>104</v>
      </c>
      <c r="V887" s="1" t="s">
        <v>4827</v>
      </c>
      <c r="W887" s="1" t="s">
        <v>87</v>
      </c>
      <c r="X887" s="1">
        <v>52</v>
      </c>
      <c r="Y887" s="1" t="s">
        <v>88</v>
      </c>
      <c r="Z887" s="1">
        <v>5.3</v>
      </c>
      <c r="AA887" s="1" t="s">
        <v>2344</v>
      </c>
      <c r="AB887" s="1" t="s">
        <v>90</v>
      </c>
      <c r="AC887" s="1" t="s">
        <v>91</v>
      </c>
      <c r="AD887" s="1" t="s">
        <v>92</v>
      </c>
      <c r="AE887" s="1" t="s">
        <v>72</v>
      </c>
      <c r="AF887" s="1" t="s">
        <v>217</v>
      </c>
      <c r="AG887" s="1">
        <v>2</v>
      </c>
      <c r="AH887" s="28" t="s">
        <v>5279</v>
      </c>
      <c r="AI887" s="1" t="s">
        <v>72</v>
      </c>
      <c r="AJ887" s="1" t="s">
        <v>72</v>
      </c>
      <c r="AK887" s="1" t="s">
        <v>220</v>
      </c>
      <c r="AL887" s="1" t="s">
        <v>72</v>
      </c>
      <c r="AM887" s="1" t="s">
        <v>72</v>
      </c>
      <c r="AN887" s="3">
        <v>45238</v>
      </c>
      <c r="AO887" s="1" t="s">
        <v>5291</v>
      </c>
      <c r="AP887" s="1" t="s">
        <v>72</v>
      </c>
      <c r="AQ887" s="1" t="s">
        <v>1794</v>
      </c>
      <c r="AR887" s="1">
        <v>14</v>
      </c>
      <c r="AS887" s="1" t="s">
        <v>4208</v>
      </c>
      <c r="AT887" s="1" t="s">
        <v>75</v>
      </c>
      <c r="AU887" s="1" t="s">
        <v>75</v>
      </c>
      <c r="AV887" s="1" t="s">
        <v>88</v>
      </c>
      <c r="AW887" s="1" t="s">
        <v>96</v>
      </c>
      <c r="AX887" s="1" t="s">
        <v>72</v>
      </c>
      <c r="AY887" s="1" t="s">
        <v>3819</v>
      </c>
      <c r="AZ887" s="1" t="s">
        <v>5108</v>
      </c>
      <c r="BA887" s="1">
        <v>38</v>
      </c>
      <c r="BB887" s="21" t="s">
        <v>100</v>
      </c>
      <c r="BC887" s="16"/>
    </row>
    <row r="888" spans="1:55" ht="18.600000000000001" customHeight="1">
      <c r="A888" s="1" t="s">
        <v>5298</v>
      </c>
      <c r="B888" s="1">
        <v>230334</v>
      </c>
      <c r="C888" s="1" t="s">
        <v>497</v>
      </c>
      <c r="D888" s="3">
        <v>45239</v>
      </c>
      <c r="E888" s="1" t="s">
        <v>1896</v>
      </c>
      <c r="F888" s="1" t="s">
        <v>5299</v>
      </c>
      <c r="G888" s="1" t="s">
        <v>75</v>
      </c>
      <c r="H888" s="1" t="s">
        <v>5226</v>
      </c>
      <c r="I888" s="1" t="s">
        <v>497</v>
      </c>
      <c r="J888" s="1" t="s">
        <v>78</v>
      </c>
      <c r="K888" s="1" t="s">
        <v>78</v>
      </c>
      <c r="L888" s="1" t="s">
        <v>1898</v>
      </c>
      <c r="M888" s="1" t="s">
        <v>1898</v>
      </c>
      <c r="N888" s="34" t="s">
        <v>72</v>
      </c>
      <c r="O888" s="25" t="s">
        <v>5300</v>
      </c>
      <c r="P888" s="1" t="s">
        <v>813</v>
      </c>
      <c r="Q888" s="1" t="s">
        <v>813</v>
      </c>
      <c r="R888" s="1" t="s">
        <v>9057</v>
      </c>
      <c r="S888" s="1" t="s">
        <v>84</v>
      </c>
      <c r="T888" s="1" t="s">
        <v>72</v>
      </c>
      <c r="U888" s="1" t="s">
        <v>104</v>
      </c>
      <c r="V888" s="1" t="s">
        <v>5301</v>
      </c>
      <c r="W888" s="1" t="s">
        <v>87</v>
      </c>
      <c r="X888" s="1">
        <v>44</v>
      </c>
      <c r="Y888" s="1" t="s">
        <v>88</v>
      </c>
      <c r="Z888" s="1">
        <v>3.5</v>
      </c>
      <c r="AA888" s="1" t="s">
        <v>954</v>
      </c>
      <c r="AB888" s="1" t="s">
        <v>90</v>
      </c>
      <c r="AC888" s="1" t="s">
        <v>91</v>
      </c>
      <c r="AD888" s="1" t="s">
        <v>92</v>
      </c>
      <c r="AE888" s="1" t="s">
        <v>72</v>
      </c>
      <c r="AF888" s="1" t="s">
        <v>254</v>
      </c>
      <c r="AG888" s="1">
        <v>1</v>
      </c>
      <c r="AH888" s="68" t="s">
        <v>5092</v>
      </c>
      <c r="AI888" s="1" t="s">
        <v>72</v>
      </c>
      <c r="AJ888" s="1" t="s">
        <v>72</v>
      </c>
      <c r="AK888" s="1" t="s">
        <v>3444</v>
      </c>
      <c r="AL888" s="1" t="s">
        <v>878</v>
      </c>
      <c r="AM888" s="1" t="s">
        <v>72</v>
      </c>
      <c r="AN888" s="3">
        <v>45239</v>
      </c>
      <c r="AO888" s="1" t="s">
        <v>5302</v>
      </c>
      <c r="AP888" s="1" t="s">
        <v>72</v>
      </c>
      <c r="AQ888" s="1" t="s">
        <v>1675</v>
      </c>
      <c r="AR888" s="1">
        <v>14</v>
      </c>
      <c r="AS888" s="1" t="s">
        <v>95</v>
      </c>
      <c r="AT888" s="1" t="s">
        <v>75</v>
      </c>
      <c r="AU888" s="1" t="s">
        <v>75</v>
      </c>
      <c r="AV888" s="1" t="s">
        <v>88</v>
      </c>
      <c r="AW888" s="1" t="s">
        <v>96</v>
      </c>
      <c r="AX888" s="1" t="s">
        <v>72</v>
      </c>
      <c r="AY888" s="1" t="s">
        <v>3962</v>
      </c>
      <c r="AZ888" s="1" t="s">
        <v>5149</v>
      </c>
      <c r="BA888" s="1">
        <f>49+7</f>
        <v>56</v>
      </c>
      <c r="BB888" s="21" t="s">
        <v>100</v>
      </c>
      <c r="BC888" s="16"/>
    </row>
    <row r="889" spans="1:55" ht="18.600000000000001" customHeight="1">
      <c r="A889" s="1" t="s">
        <v>5303</v>
      </c>
      <c r="B889" s="1">
        <v>230335</v>
      </c>
      <c r="C889" s="1" t="s">
        <v>71</v>
      </c>
      <c r="D889" s="3">
        <v>45239</v>
      </c>
      <c r="E889" s="1" t="s">
        <v>1896</v>
      </c>
      <c r="F889" s="1" t="s">
        <v>5304</v>
      </c>
      <c r="G889" s="1" t="s">
        <v>75</v>
      </c>
      <c r="H889" s="1" t="s">
        <v>3473</v>
      </c>
      <c r="I889" s="1" t="s">
        <v>77</v>
      </c>
      <c r="J889" s="1" t="s">
        <v>78</v>
      </c>
      <c r="K889" s="1" t="s">
        <v>78</v>
      </c>
      <c r="L889" s="1" t="s">
        <v>1898</v>
      </c>
      <c r="M889" s="1" t="s">
        <v>1898</v>
      </c>
      <c r="N889" s="34" t="s">
        <v>72</v>
      </c>
      <c r="O889" s="25" t="s">
        <v>4672</v>
      </c>
      <c r="P889" s="1" t="s">
        <v>813</v>
      </c>
      <c r="Q889" s="1" t="s">
        <v>813</v>
      </c>
      <c r="R889" s="1" t="s">
        <v>9057</v>
      </c>
      <c r="S889" s="1" t="s">
        <v>152</v>
      </c>
      <c r="T889" s="1" t="s">
        <v>3507</v>
      </c>
      <c r="U889" s="1" t="s">
        <v>153</v>
      </c>
      <c r="V889" s="1" t="s">
        <v>164</v>
      </c>
      <c r="W889" s="1" t="s">
        <v>126</v>
      </c>
      <c r="X889" s="1">
        <v>55</v>
      </c>
      <c r="Y889" s="1" t="s">
        <v>88</v>
      </c>
      <c r="Z889" s="1">
        <v>3.5</v>
      </c>
      <c r="AA889" s="1" t="s">
        <v>954</v>
      </c>
      <c r="AB889" s="1" t="s">
        <v>90</v>
      </c>
      <c r="AC889" s="1" t="s">
        <v>91</v>
      </c>
      <c r="AD889" s="1" t="s">
        <v>92</v>
      </c>
      <c r="AE889" s="1" t="s">
        <v>72</v>
      </c>
      <c r="AF889" s="1" t="s">
        <v>229</v>
      </c>
      <c r="AG889" s="1">
        <v>3</v>
      </c>
      <c r="AH889" s="68" t="s">
        <v>5057</v>
      </c>
      <c r="AI889" s="1" t="s">
        <v>72</v>
      </c>
      <c r="AJ889" s="1" t="s">
        <v>72</v>
      </c>
      <c r="AK889" s="1" t="s">
        <v>5305</v>
      </c>
      <c r="AL889" s="1" t="s">
        <v>5157</v>
      </c>
      <c r="AM889" s="1" t="s">
        <v>72</v>
      </c>
      <c r="AN889" s="3">
        <v>45239</v>
      </c>
      <c r="AO889" s="1" t="s">
        <v>5306</v>
      </c>
      <c r="AP889" s="1" t="s">
        <v>72</v>
      </c>
      <c r="AQ889" s="1" t="s">
        <v>1794</v>
      </c>
      <c r="AR889" s="1">
        <v>14</v>
      </c>
      <c r="AS889" s="1" t="s">
        <v>3446</v>
      </c>
      <c r="AT889" s="1" t="s">
        <v>75</v>
      </c>
      <c r="AU889" s="1" t="s">
        <v>75</v>
      </c>
      <c r="AV889" s="1" t="s">
        <v>88</v>
      </c>
      <c r="AW889" s="1" t="s">
        <v>96</v>
      </c>
      <c r="AX889" s="1" t="s">
        <v>72</v>
      </c>
      <c r="AY889" s="1" t="s">
        <v>3985</v>
      </c>
      <c r="AZ889" s="38" t="s">
        <v>5307</v>
      </c>
      <c r="BA889" s="1">
        <v>18</v>
      </c>
      <c r="BB889" s="21" t="s">
        <v>100</v>
      </c>
      <c r="BC889" s="16"/>
    </row>
    <row r="890" spans="1:55" ht="18.600000000000001" customHeight="1">
      <c r="A890" s="1" t="s">
        <v>5308</v>
      </c>
      <c r="B890" s="1">
        <v>230336</v>
      </c>
      <c r="C890" s="1" t="s">
        <v>71</v>
      </c>
      <c r="D890" s="3">
        <v>45239</v>
      </c>
      <c r="E890" s="1" t="s">
        <v>1896</v>
      </c>
      <c r="F890" s="64" t="s">
        <v>5309</v>
      </c>
      <c r="G890" s="1" t="s">
        <v>75</v>
      </c>
      <c r="H890" s="1" t="s">
        <v>4933</v>
      </c>
      <c r="I890" s="1" t="s">
        <v>77</v>
      </c>
      <c r="J890" s="1" t="s">
        <v>78</v>
      </c>
      <c r="K890" s="1" t="s">
        <v>78</v>
      </c>
      <c r="L890" s="1" t="s">
        <v>1898</v>
      </c>
      <c r="M890" s="1" t="s">
        <v>1898</v>
      </c>
      <c r="N890" s="34" t="s">
        <v>72</v>
      </c>
      <c r="O890" s="25" t="s">
        <v>5310</v>
      </c>
      <c r="P890" s="1" t="s">
        <v>2143</v>
      </c>
      <c r="Q890" s="1" t="s">
        <v>1868</v>
      </c>
      <c r="R890" s="1" t="s">
        <v>3373</v>
      </c>
      <c r="S890" s="1" t="s">
        <v>490</v>
      </c>
      <c r="T890" s="1" t="s">
        <v>72</v>
      </c>
      <c r="U890" s="1" t="s">
        <v>491</v>
      </c>
      <c r="V890" s="1" t="s">
        <v>1147</v>
      </c>
      <c r="W890" s="1" t="s">
        <v>126</v>
      </c>
      <c r="X890" s="1">
        <v>73</v>
      </c>
      <c r="Y890" s="1" t="s">
        <v>88</v>
      </c>
      <c r="Z890" s="1">
        <v>5.8</v>
      </c>
      <c r="AA890" s="1" t="s">
        <v>2344</v>
      </c>
      <c r="AB890" s="1" t="s">
        <v>90</v>
      </c>
      <c r="AC890" s="1" t="s">
        <v>91</v>
      </c>
      <c r="AD890" s="1" t="s">
        <v>92</v>
      </c>
      <c r="AE890" s="1" t="s">
        <v>72</v>
      </c>
      <c r="AF890" s="1" t="s">
        <v>72</v>
      </c>
      <c r="AG890" s="1" t="s">
        <v>72</v>
      </c>
      <c r="AH890" s="1" t="s">
        <v>72</v>
      </c>
      <c r="AI890" s="1" t="s">
        <v>72</v>
      </c>
      <c r="AJ890" s="1" t="s">
        <v>72</v>
      </c>
      <c r="AK890" s="1" t="s">
        <v>72</v>
      </c>
      <c r="AL890" s="1" t="s">
        <v>72</v>
      </c>
      <c r="AM890" s="1" t="s">
        <v>72</v>
      </c>
      <c r="AN890" s="3">
        <v>45239</v>
      </c>
      <c r="AO890" s="1" t="s">
        <v>5311</v>
      </c>
      <c r="AP890" s="1" t="s">
        <v>72</v>
      </c>
      <c r="AQ890" s="1" t="s">
        <v>1794</v>
      </c>
      <c r="AR890" s="1">
        <v>14</v>
      </c>
      <c r="AS890" s="1" t="s">
        <v>3205</v>
      </c>
      <c r="AT890" s="1" t="s">
        <v>75</v>
      </c>
      <c r="AU890" s="1" t="s">
        <v>75</v>
      </c>
      <c r="AV890" s="1" t="s">
        <v>88</v>
      </c>
      <c r="AW890" s="1" t="s">
        <v>96</v>
      </c>
      <c r="AX890" s="1" t="s">
        <v>72</v>
      </c>
      <c r="AY890" s="1" t="s">
        <v>3962</v>
      </c>
      <c r="AZ890" s="1" t="s">
        <v>5312</v>
      </c>
      <c r="BA890" s="1">
        <v>36</v>
      </c>
      <c r="BB890" s="21" t="s">
        <v>100</v>
      </c>
      <c r="BC890" s="16"/>
    </row>
    <row r="891" spans="1:55" ht="18.600000000000001" customHeight="1">
      <c r="A891" s="1" t="s">
        <v>5313</v>
      </c>
      <c r="B891" s="1">
        <v>230337</v>
      </c>
      <c r="C891" s="1" t="s">
        <v>71</v>
      </c>
      <c r="D891" s="3">
        <v>45240</v>
      </c>
      <c r="E891" s="1" t="s">
        <v>2302</v>
      </c>
      <c r="F891" s="1" t="s">
        <v>5314</v>
      </c>
      <c r="G891" s="1" t="s">
        <v>75</v>
      </c>
      <c r="H891" s="1" t="s">
        <v>3947</v>
      </c>
      <c r="I891" s="1" t="s">
        <v>77</v>
      </c>
      <c r="J891" s="1" t="s">
        <v>78</v>
      </c>
      <c r="K891" s="1" t="s">
        <v>78</v>
      </c>
      <c r="L891" s="1" t="s">
        <v>1898</v>
      </c>
      <c r="M891" s="1" t="s">
        <v>1898</v>
      </c>
      <c r="N891" s="34" t="s">
        <v>72</v>
      </c>
      <c r="O891" s="25" t="s">
        <v>5315</v>
      </c>
      <c r="P891" s="1" t="s">
        <v>2307</v>
      </c>
      <c r="Q891" s="1" t="s">
        <v>2307</v>
      </c>
      <c r="R891" s="1" t="s">
        <v>2363</v>
      </c>
      <c r="S891" s="1" t="s">
        <v>84</v>
      </c>
      <c r="T891" s="1" t="s">
        <v>72</v>
      </c>
      <c r="U891" s="1" t="s">
        <v>4320</v>
      </c>
      <c r="V891" s="1" t="s">
        <v>140</v>
      </c>
      <c r="W891" s="1" t="s">
        <v>87</v>
      </c>
      <c r="X891" s="1">
        <v>37</v>
      </c>
      <c r="Y891" s="1" t="s">
        <v>88</v>
      </c>
      <c r="Z891" s="1">
        <v>4.5</v>
      </c>
      <c r="AA891" s="1" t="s">
        <v>954</v>
      </c>
      <c r="AB891" s="1" t="s">
        <v>90</v>
      </c>
      <c r="AC891" s="1" t="s">
        <v>91</v>
      </c>
      <c r="AD891" s="1" t="s">
        <v>92</v>
      </c>
      <c r="AE891" s="1" t="s">
        <v>72</v>
      </c>
      <c r="AF891" s="1" t="s">
        <v>217</v>
      </c>
      <c r="AG891" s="1">
        <v>2</v>
      </c>
      <c r="AH891" s="28" t="s">
        <v>5316</v>
      </c>
      <c r="AI891" s="1" t="s">
        <v>72</v>
      </c>
      <c r="AJ891" s="1" t="s">
        <v>72</v>
      </c>
      <c r="AK891" s="1" t="s">
        <v>220</v>
      </c>
      <c r="AL891" s="1" t="s">
        <v>72</v>
      </c>
      <c r="AM891" s="1" t="s">
        <v>72</v>
      </c>
      <c r="AN891" s="3">
        <v>45240</v>
      </c>
      <c r="AO891" s="1" t="s">
        <v>5317</v>
      </c>
      <c r="AP891" s="1" t="s">
        <v>72</v>
      </c>
      <c r="AQ891" s="1" t="s">
        <v>2260</v>
      </c>
      <c r="AR891" s="1">
        <v>14</v>
      </c>
      <c r="AS891" s="1" t="s">
        <v>95</v>
      </c>
      <c r="AT891" s="1" t="s">
        <v>75</v>
      </c>
      <c r="AU891" s="1" t="s">
        <v>75</v>
      </c>
      <c r="AV891" s="1" t="s">
        <v>88</v>
      </c>
      <c r="AW891" s="1" t="s">
        <v>96</v>
      </c>
      <c r="AX891" s="1" t="s">
        <v>72</v>
      </c>
      <c r="AY891" s="1" t="s">
        <v>4260</v>
      </c>
      <c r="AZ891" s="1" t="s">
        <v>5108</v>
      </c>
      <c r="BA891" s="1">
        <v>43</v>
      </c>
      <c r="BB891" s="21" t="s">
        <v>100</v>
      </c>
      <c r="BC891" s="16"/>
    </row>
    <row r="892" spans="1:55" ht="18.600000000000001" customHeight="1">
      <c r="A892" s="1" t="s">
        <v>5318</v>
      </c>
      <c r="B892" s="1">
        <v>230338</v>
      </c>
      <c r="C892" s="1" t="s">
        <v>71</v>
      </c>
      <c r="D892" s="3">
        <v>45245</v>
      </c>
      <c r="E892" s="1" t="s">
        <v>1896</v>
      </c>
      <c r="F892" s="1" t="s">
        <v>5319</v>
      </c>
      <c r="G892" s="1" t="s">
        <v>75</v>
      </c>
      <c r="H892" s="1" t="s">
        <v>3473</v>
      </c>
      <c r="I892" s="1" t="s">
        <v>77</v>
      </c>
      <c r="J892" s="1" t="s">
        <v>78</v>
      </c>
      <c r="K892" s="1" t="s">
        <v>78</v>
      </c>
      <c r="L892" s="1" t="s">
        <v>1898</v>
      </c>
      <c r="M892" s="1" t="s">
        <v>1898</v>
      </c>
      <c r="N892" s="34" t="s">
        <v>72</v>
      </c>
      <c r="O892" s="25" t="s">
        <v>4604</v>
      </c>
      <c r="P892" s="1" t="s">
        <v>813</v>
      </c>
      <c r="Q892" s="1" t="s">
        <v>813</v>
      </c>
      <c r="R892" s="1" t="s">
        <v>9057</v>
      </c>
      <c r="S892" s="1" t="s">
        <v>152</v>
      </c>
      <c r="T892" s="1" t="s">
        <v>3507</v>
      </c>
      <c r="U892" s="1" t="s">
        <v>153</v>
      </c>
      <c r="V892" s="1" t="s">
        <v>154</v>
      </c>
      <c r="W892" s="1" t="s">
        <v>126</v>
      </c>
      <c r="X892" s="1">
        <v>69</v>
      </c>
      <c r="Y892" s="1" t="s">
        <v>88</v>
      </c>
      <c r="Z892" s="1">
        <v>5.2</v>
      </c>
      <c r="AA892" s="1" t="s">
        <v>954</v>
      </c>
      <c r="AB892" s="1" t="s">
        <v>90</v>
      </c>
      <c r="AC892" s="1" t="s">
        <v>91</v>
      </c>
      <c r="AD892" s="1" t="s">
        <v>92</v>
      </c>
      <c r="AE892" s="1" t="s">
        <v>72</v>
      </c>
      <c r="AF892" s="1" t="s">
        <v>229</v>
      </c>
      <c r="AG892" s="1">
        <v>2</v>
      </c>
      <c r="AH892" s="68" t="s">
        <v>5320</v>
      </c>
      <c r="AI892" s="1" t="s">
        <v>72</v>
      </c>
      <c r="AJ892" s="1" t="s">
        <v>72</v>
      </c>
      <c r="AK892" s="1" t="s">
        <v>2726</v>
      </c>
      <c r="AL892" s="1" t="s">
        <v>5321</v>
      </c>
      <c r="AM892" s="1" t="s">
        <v>72</v>
      </c>
      <c r="AN892" s="3">
        <v>45245</v>
      </c>
      <c r="AO892" s="1" t="s">
        <v>5322</v>
      </c>
      <c r="AP892" s="1" t="s">
        <v>5323</v>
      </c>
      <c r="AQ892" s="1" t="s">
        <v>1794</v>
      </c>
      <c r="AR892" s="1">
        <v>14</v>
      </c>
      <c r="AS892" s="1" t="s">
        <v>4443</v>
      </c>
      <c r="AT892" s="1" t="s">
        <v>88</v>
      </c>
      <c r="AU892" s="1" t="s">
        <v>88</v>
      </c>
      <c r="AV892" s="1" t="s">
        <v>88</v>
      </c>
      <c r="AW892" s="1" t="s">
        <v>96</v>
      </c>
      <c r="AX892" s="1" t="s">
        <v>72</v>
      </c>
      <c r="AY892" s="1" t="s">
        <v>3985</v>
      </c>
      <c r="AZ892" s="38" t="s">
        <v>5324</v>
      </c>
      <c r="BA892" s="1">
        <v>50</v>
      </c>
      <c r="BB892" s="21" t="s">
        <v>100</v>
      </c>
      <c r="BC892" s="16"/>
    </row>
    <row r="893" spans="1:55" ht="18.600000000000001" customHeight="1">
      <c r="A893" s="1" t="s">
        <v>5325</v>
      </c>
      <c r="B893" s="1">
        <v>230339</v>
      </c>
      <c r="C893" s="1" t="s">
        <v>71</v>
      </c>
      <c r="D893" s="3">
        <v>45248</v>
      </c>
      <c r="E893" s="1" t="s">
        <v>1896</v>
      </c>
      <c r="F893" s="1" t="s">
        <v>5326</v>
      </c>
      <c r="G893" s="1" t="s">
        <v>75</v>
      </c>
      <c r="H893" s="1" t="s">
        <v>3473</v>
      </c>
      <c r="I893" s="1" t="s">
        <v>77</v>
      </c>
      <c r="J893" s="1" t="s">
        <v>78</v>
      </c>
      <c r="K893" s="1" t="s">
        <v>78</v>
      </c>
      <c r="L893" s="1" t="s">
        <v>1898</v>
      </c>
      <c r="M893" s="1" t="s">
        <v>1898</v>
      </c>
      <c r="N893" s="34" t="s">
        <v>72</v>
      </c>
      <c r="O893" s="70" t="s">
        <v>4164</v>
      </c>
      <c r="P893" s="1" t="s">
        <v>813</v>
      </c>
      <c r="Q893" s="1" t="s">
        <v>813</v>
      </c>
      <c r="R893" s="1" t="s">
        <v>9057</v>
      </c>
      <c r="S893" s="1" t="s">
        <v>152</v>
      </c>
      <c r="T893" s="1" t="s">
        <v>3507</v>
      </c>
      <c r="U893" s="1" t="s">
        <v>153</v>
      </c>
      <c r="V893" s="1" t="s">
        <v>164</v>
      </c>
      <c r="W893" s="1" t="s">
        <v>126</v>
      </c>
      <c r="X893" s="1">
        <v>57</v>
      </c>
      <c r="Y893" s="1" t="s">
        <v>88</v>
      </c>
      <c r="Z893" s="1">
        <v>4.8</v>
      </c>
      <c r="AA893" s="1" t="s">
        <v>414</v>
      </c>
      <c r="AB893" s="1" t="s">
        <v>90</v>
      </c>
      <c r="AC893" s="1" t="s">
        <v>91</v>
      </c>
      <c r="AD893" s="1" t="s">
        <v>92</v>
      </c>
      <c r="AE893" s="1" t="s">
        <v>72</v>
      </c>
      <c r="AF893" s="1" t="s">
        <v>244</v>
      </c>
      <c r="AG893" s="1">
        <v>2</v>
      </c>
      <c r="AH893" s="68" t="s">
        <v>5057</v>
      </c>
      <c r="AI893" s="1" t="s">
        <v>72</v>
      </c>
      <c r="AJ893" s="1" t="s">
        <v>72</v>
      </c>
      <c r="AK893" s="1" t="s">
        <v>2726</v>
      </c>
      <c r="AL893" s="1" t="s">
        <v>5321</v>
      </c>
      <c r="AM893" s="1" t="s">
        <v>5327</v>
      </c>
      <c r="AN893" s="3">
        <v>45248</v>
      </c>
      <c r="AO893" s="1" t="s">
        <v>5328</v>
      </c>
      <c r="AP893" s="1" t="s">
        <v>72</v>
      </c>
      <c r="AQ893" s="1" t="s">
        <v>1794</v>
      </c>
      <c r="AR893" s="1">
        <v>14</v>
      </c>
      <c r="AS893" s="1" t="s">
        <v>2694</v>
      </c>
      <c r="AT893" s="1" t="s">
        <v>75</v>
      </c>
      <c r="AU893" s="1" t="s">
        <v>75</v>
      </c>
      <c r="AV893" s="1" t="s">
        <v>88</v>
      </c>
      <c r="AW893" s="1" t="s">
        <v>96</v>
      </c>
      <c r="AX893" s="1" t="s">
        <v>72</v>
      </c>
      <c r="AY893" s="1" t="s">
        <v>3985</v>
      </c>
      <c r="AZ893" s="38" t="s">
        <v>5329</v>
      </c>
      <c r="BA893" s="1">
        <v>49</v>
      </c>
      <c r="BB893" s="21" t="s">
        <v>100</v>
      </c>
      <c r="BC893" s="16"/>
    </row>
    <row r="894" spans="1:55" ht="18.600000000000001" customHeight="1">
      <c r="A894" s="1" t="s">
        <v>5330</v>
      </c>
      <c r="B894" s="1">
        <v>230340</v>
      </c>
      <c r="C894" s="1" t="s">
        <v>497</v>
      </c>
      <c r="D894" s="3">
        <v>45250</v>
      </c>
      <c r="E894" s="1" t="s">
        <v>1896</v>
      </c>
      <c r="F894" s="21" t="s">
        <v>5331</v>
      </c>
      <c r="G894" s="1" t="s">
        <v>75</v>
      </c>
      <c r="H894" s="1" t="s">
        <v>5056</v>
      </c>
      <c r="I894" s="1" t="s">
        <v>497</v>
      </c>
      <c r="J894" s="1" t="s">
        <v>78</v>
      </c>
      <c r="K894" s="1" t="s">
        <v>78</v>
      </c>
      <c r="L894" s="1" t="s">
        <v>1898</v>
      </c>
      <c r="M894" s="1" t="s">
        <v>1898</v>
      </c>
      <c r="N894" s="34" t="s">
        <v>72</v>
      </c>
      <c r="O894" s="70" t="s">
        <v>2651</v>
      </c>
      <c r="P894" s="1" t="s">
        <v>778</v>
      </c>
      <c r="Q894" s="1" t="s">
        <v>779</v>
      </c>
      <c r="R894" s="1" t="s">
        <v>9036</v>
      </c>
      <c r="S894" s="1" t="s">
        <v>84</v>
      </c>
      <c r="T894" s="1" t="s">
        <v>72</v>
      </c>
      <c r="U894" s="1" t="s">
        <v>4320</v>
      </c>
      <c r="V894" s="1" t="s">
        <v>181</v>
      </c>
      <c r="W894" s="1" t="s">
        <v>87</v>
      </c>
      <c r="X894" s="1">
        <v>57</v>
      </c>
      <c r="Y894" s="1" t="s">
        <v>88</v>
      </c>
      <c r="Z894" s="1">
        <v>5.0999999999999996</v>
      </c>
      <c r="AA894" s="1" t="s">
        <v>299</v>
      </c>
      <c r="AB894" s="1" t="s">
        <v>90</v>
      </c>
      <c r="AC894" s="1" t="s">
        <v>91</v>
      </c>
      <c r="AD894" s="1" t="s">
        <v>92</v>
      </c>
      <c r="AE894" s="1" t="s">
        <v>72</v>
      </c>
      <c r="AF894" s="1" t="s">
        <v>229</v>
      </c>
      <c r="AG894" s="1" t="s">
        <v>72</v>
      </c>
      <c r="AH894" s="67" t="s">
        <v>5332</v>
      </c>
      <c r="AI894" s="1" t="s">
        <v>72</v>
      </c>
      <c r="AJ894" s="1" t="s">
        <v>72</v>
      </c>
      <c r="AK894" s="1" t="s">
        <v>72</v>
      </c>
      <c r="AL894" s="1" t="s">
        <v>72</v>
      </c>
      <c r="AM894" s="1" t="s">
        <v>72</v>
      </c>
      <c r="AN894" s="3">
        <v>45250</v>
      </c>
      <c r="AO894" s="1" t="s">
        <v>5333</v>
      </c>
      <c r="AP894" s="1" t="s">
        <v>72</v>
      </c>
      <c r="AQ894" s="1" t="s">
        <v>1675</v>
      </c>
      <c r="AR894" s="1">
        <v>14</v>
      </c>
      <c r="AS894" s="1" t="s">
        <v>4063</v>
      </c>
      <c r="AT894" s="1" t="s">
        <v>75</v>
      </c>
      <c r="AU894" s="1" t="s">
        <v>75</v>
      </c>
      <c r="AV894" s="1" t="s">
        <v>88</v>
      </c>
      <c r="AW894" s="1" t="s">
        <v>96</v>
      </c>
      <c r="AX894" s="1" t="s">
        <v>72</v>
      </c>
      <c r="AY894" s="1" t="s">
        <v>3962</v>
      </c>
      <c r="AZ894" s="1" t="s">
        <v>5153</v>
      </c>
      <c r="BA894" s="1">
        <f>49+8</f>
        <v>57</v>
      </c>
      <c r="BB894" s="21" t="s">
        <v>100</v>
      </c>
      <c r="BC894" s="16"/>
    </row>
    <row r="895" spans="1:55" ht="18.600000000000001" customHeight="1">
      <c r="A895" s="1" t="s">
        <v>5334</v>
      </c>
      <c r="B895" s="1">
        <v>230341</v>
      </c>
      <c r="C895" s="1" t="s">
        <v>71</v>
      </c>
      <c r="D895" s="3">
        <v>45251</v>
      </c>
      <c r="E895" s="1" t="s">
        <v>1896</v>
      </c>
      <c r="F895" s="1" t="s">
        <v>5335</v>
      </c>
      <c r="G895" s="1" t="s">
        <v>75</v>
      </c>
      <c r="H895" s="1" t="s">
        <v>3473</v>
      </c>
      <c r="I895" s="1" t="s">
        <v>77</v>
      </c>
      <c r="J895" s="1" t="s">
        <v>78</v>
      </c>
      <c r="K895" s="1" t="s">
        <v>78</v>
      </c>
      <c r="L895" s="1" t="s">
        <v>1898</v>
      </c>
      <c r="M895" s="1" t="s">
        <v>1898</v>
      </c>
      <c r="N895" s="34" t="s">
        <v>72</v>
      </c>
      <c r="O895" s="70" t="s">
        <v>4383</v>
      </c>
      <c r="P895" s="1" t="s">
        <v>813</v>
      </c>
      <c r="Q895" s="1" t="s">
        <v>813</v>
      </c>
      <c r="R895" s="1" t="s">
        <v>9057</v>
      </c>
      <c r="S895" s="1" t="s">
        <v>152</v>
      </c>
      <c r="T895" s="1" t="s">
        <v>5336</v>
      </c>
      <c r="U895" s="1" t="s">
        <v>153</v>
      </c>
      <c r="V895" s="1" t="s">
        <v>164</v>
      </c>
      <c r="W895" s="1" t="s">
        <v>126</v>
      </c>
      <c r="X895" s="1">
        <v>52</v>
      </c>
      <c r="Y895" s="1" t="s">
        <v>88</v>
      </c>
      <c r="Z895" s="1">
        <v>5.3</v>
      </c>
      <c r="AA895" s="1" t="s">
        <v>954</v>
      </c>
      <c r="AB895" s="1" t="s">
        <v>105</v>
      </c>
      <c r="AC895" s="1" t="s">
        <v>91</v>
      </c>
      <c r="AD895" s="1" t="s">
        <v>92</v>
      </c>
      <c r="AE895" s="1" t="s">
        <v>72</v>
      </c>
      <c r="AF895" s="1" t="s">
        <v>72</v>
      </c>
      <c r="AG895" s="1">
        <v>2</v>
      </c>
      <c r="AH895" s="1" t="s">
        <v>72</v>
      </c>
      <c r="AI895" s="1" t="s">
        <v>72</v>
      </c>
      <c r="AJ895" s="1" t="s">
        <v>72</v>
      </c>
      <c r="AK895" s="1" t="s">
        <v>2726</v>
      </c>
      <c r="AL895" s="1" t="s">
        <v>1061</v>
      </c>
      <c r="AM895" s="1" t="s">
        <v>5337</v>
      </c>
      <c r="AN895" s="3">
        <v>45251</v>
      </c>
      <c r="AO895" s="1" t="s">
        <v>5338</v>
      </c>
      <c r="AP895" s="1" t="s">
        <v>72</v>
      </c>
      <c r="AQ895" s="1" t="s">
        <v>1794</v>
      </c>
      <c r="AR895" s="1">
        <v>14</v>
      </c>
      <c r="AS895" s="1" t="s">
        <v>4009</v>
      </c>
      <c r="AT895" s="1" t="s">
        <v>75</v>
      </c>
      <c r="AU895" s="1" t="s">
        <v>75</v>
      </c>
      <c r="AV895" s="1" t="s">
        <v>88</v>
      </c>
      <c r="AW895" s="1" t="s">
        <v>96</v>
      </c>
      <c r="AX895" s="1" t="s">
        <v>72</v>
      </c>
      <c r="AY895" s="1" t="s">
        <v>3985</v>
      </c>
      <c r="AZ895" s="38" t="s">
        <v>5339</v>
      </c>
      <c r="BA895" s="1">
        <v>37</v>
      </c>
      <c r="BB895" s="21" t="s">
        <v>100</v>
      </c>
      <c r="BC895" s="16"/>
    </row>
    <row r="896" spans="1:55" ht="18.600000000000001" customHeight="1">
      <c r="A896" s="1" t="s">
        <v>5340</v>
      </c>
      <c r="B896" s="1">
        <v>230342</v>
      </c>
      <c r="C896" s="1" t="s">
        <v>71</v>
      </c>
      <c r="D896" s="3">
        <v>45251</v>
      </c>
      <c r="E896" s="1" t="s">
        <v>1896</v>
      </c>
      <c r="F896" s="1" t="s">
        <v>5341</v>
      </c>
      <c r="G896" s="1" t="s">
        <v>75</v>
      </c>
      <c r="H896" s="1" t="s">
        <v>3473</v>
      </c>
      <c r="I896" s="1" t="s">
        <v>77</v>
      </c>
      <c r="J896" s="1" t="s">
        <v>78</v>
      </c>
      <c r="K896" s="1" t="s">
        <v>78</v>
      </c>
      <c r="L896" s="1" t="s">
        <v>1898</v>
      </c>
      <c r="M896" s="1" t="s">
        <v>1898</v>
      </c>
      <c r="N896" s="34" t="s">
        <v>72</v>
      </c>
      <c r="O896" s="70" t="s">
        <v>5342</v>
      </c>
      <c r="P896" s="1" t="s">
        <v>813</v>
      </c>
      <c r="Q896" s="1" t="s">
        <v>813</v>
      </c>
      <c r="R896" s="1" t="s">
        <v>9057</v>
      </c>
      <c r="S896" s="1" t="s">
        <v>152</v>
      </c>
      <c r="T896" s="1" t="s">
        <v>3507</v>
      </c>
      <c r="U896" s="1" t="s">
        <v>153</v>
      </c>
      <c r="V896" s="1" t="s">
        <v>164</v>
      </c>
      <c r="W896" s="1" t="s">
        <v>126</v>
      </c>
      <c r="X896" s="1">
        <v>45</v>
      </c>
      <c r="Y896" s="1" t="s">
        <v>88</v>
      </c>
      <c r="Z896" s="1">
        <v>5.3</v>
      </c>
      <c r="AA896" s="1" t="s">
        <v>954</v>
      </c>
      <c r="AB896" s="1" t="s">
        <v>90</v>
      </c>
      <c r="AC896" s="1" t="s">
        <v>91</v>
      </c>
      <c r="AD896" s="1" t="s">
        <v>92</v>
      </c>
      <c r="AE896" s="1" t="s">
        <v>72</v>
      </c>
      <c r="AF896" s="1" t="s">
        <v>229</v>
      </c>
      <c r="AG896" s="1">
        <v>2</v>
      </c>
      <c r="AH896" s="68" t="s">
        <v>5092</v>
      </c>
      <c r="AI896" s="1" t="s">
        <v>72</v>
      </c>
      <c r="AJ896" s="1" t="s">
        <v>72</v>
      </c>
      <c r="AK896" s="1" t="s">
        <v>2726</v>
      </c>
      <c r="AL896" s="1" t="s">
        <v>5321</v>
      </c>
      <c r="AM896" s="1" t="s">
        <v>72</v>
      </c>
      <c r="AN896" s="3">
        <v>45251</v>
      </c>
      <c r="AO896" s="1" t="s">
        <v>5343</v>
      </c>
      <c r="AP896" s="1" t="s">
        <v>72</v>
      </c>
      <c r="AQ896" s="1" t="s">
        <v>1794</v>
      </c>
      <c r="AR896" s="1">
        <v>14</v>
      </c>
      <c r="AS896" s="1" t="s">
        <v>3446</v>
      </c>
      <c r="AT896" s="1" t="s">
        <v>75</v>
      </c>
      <c r="AU896" s="1" t="s">
        <v>75</v>
      </c>
      <c r="AV896" s="1" t="s">
        <v>88</v>
      </c>
      <c r="AW896" s="1" t="s">
        <v>96</v>
      </c>
      <c r="AX896" s="1" t="s">
        <v>72</v>
      </c>
      <c r="AY896" s="1" t="s">
        <v>4450</v>
      </c>
      <c r="AZ896" s="38" t="s">
        <v>5344</v>
      </c>
      <c r="BA896" s="1">
        <v>108</v>
      </c>
      <c r="BB896" s="21" t="s">
        <v>100</v>
      </c>
      <c r="BC896" s="16"/>
    </row>
    <row r="897" spans="1:55" ht="18.600000000000001" customHeight="1">
      <c r="A897" s="1" t="s">
        <v>5345</v>
      </c>
      <c r="B897" s="1">
        <v>230343</v>
      </c>
      <c r="C897" s="1" t="s">
        <v>71</v>
      </c>
      <c r="D897" s="3">
        <v>45252</v>
      </c>
      <c r="E897" s="1" t="s">
        <v>2302</v>
      </c>
      <c r="F897" s="1" t="s">
        <v>5346</v>
      </c>
      <c r="G897" s="1" t="s">
        <v>75</v>
      </c>
      <c r="H897" s="1" t="s">
        <v>3947</v>
      </c>
      <c r="I897" s="1" t="s">
        <v>77</v>
      </c>
      <c r="J897" s="1" t="s">
        <v>78</v>
      </c>
      <c r="K897" s="1" t="s">
        <v>78</v>
      </c>
      <c r="L897" s="1" t="s">
        <v>139</v>
      </c>
      <c r="M897" s="1" t="s">
        <v>1898</v>
      </c>
      <c r="N897" s="34" t="s">
        <v>72</v>
      </c>
      <c r="O897" s="70" t="s">
        <v>5347</v>
      </c>
      <c r="P897" s="1" t="s">
        <v>2307</v>
      </c>
      <c r="Q897" s="1" t="s">
        <v>2307</v>
      </c>
      <c r="R897" s="1" t="s">
        <v>2363</v>
      </c>
      <c r="S897" s="1" t="s">
        <v>84</v>
      </c>
      <c r="T897" s="1" t="s">
        <v>72</v>
      </c>
      <c r="U897" s="1" t="s">
        <v>104</v>
      </c>
      <c r="V897" s="1" t="s">
        <v>104</v>
      </c>
      <c r="W897" s="1" t="s">
        <v>87</v>
      </c>
      <c r="X897" s="1">
        <v>57</v>
      </c>
      <c r="Y897" s="1" t="s">
        <v>88</v>
      </c>
      <c r="Z897" s="1">
        <v>5.2</v>
      </c>
      <c r="AA897" s="1" t="s">
        <v>954</v>
      </c>
      <c r="AB897" s="1" t="s">
        <v>90</v>
      </c>
      <c r="AC897" s="1" t="s">
        <v>91</v>
      </c>
      <c r="AD897" s="1" t="s">
        <v>92</v>
      </c>
      <c r="AE897" s="1" t="s">
        <v>72</v>
      </c>
      <c r="AF897" s="1" t="s">
        <v>254</v>
      </c>
      <c r="AG897" s="1">
        <v>2</v>
      </c>
      <c r="AH897" s="28" t="s">
        <v>5348</v>
      </c>
      <c r="AI897" s="1" t="s">
        <v>72</v>
      </c>
      <c r="AJ897" s="1" t="s">
        <v>72</v>
      </c>
      <c r="AK897" s="1" t="s">
        <v>220</v>
      </c>
      <c r="AL897" s="1" t="s">
        <v>72</v>
      </c>
      <c r="AM897" s="1" t="s">
        <v>72</v>
      </c>
      <c r="AN897" s="3">
        <v>45252</v>
      </c>
      <c r="AO897" s="1" t="s">
        <v>5349</v>
      </c>
      <c r="AP897" s="1" t="s">
        <v>72</v>
      </c>
      <c r="AQ897" s="1" t="s">
        <v>1794</v>
      </c>
      <c r="AR897" s="1">
        <v>14</v>
      </c>
      <c r="AS897" s="1" t="s">
        <v>2694</v>
      </c>
      <c r="AT897" s="1" t="s">
        <v>75</v>
      </c>
      <c r="AU897" s="1" t="s">
        <v>75</v>
      </c>
      <c r="AV897" s="1" t="s">
        <v>88</v>
      </c>
      <c r="AW897" s="1" t="s">
        <v>96</v>
      </c>
      <c r="AX897" s="1" t="s">
        <v>72</v>
      </c>
      <c r="AY897" s="1" t="s">
        <v>3819</v>
      </c>
      <c r="AZ897" s="1" t="s">
        <v>5108</v>
      </c>
      <c r="BA897" s="1">
        <v>31</v>
      </c>
      <c r="BB897" s="21" t="s">
        <v>100</v>
      </c>
      <c r="BC897" s="16"/>
    </row>
    <row r="898" spans="1:55" ht="18.600000000000001" customHeight="1">
      <c r="A898" s="1" t="s">
        <v>5350</v>
      </c>
      <c r="B898" s="1">
        <v>230344</v>
      </c>
      <c r="C898" s="1" t="s">
        <v>71</v>
      </c>
      <c r="D898" s="3">
        <v>45254</v>
      </c>
      <c r="E898" s="1" t="s">
        <v>1896</v>
      </c>
      <c r="F898" s="1" t="s">
        <v>5351</v>
      </c>
      <c r="G898" s="1" t="s">
        <v>75</v>
      </c>
      <c r="H898" s="1" t="s">
        <v>3473</v>
      </c>
      <c r="I898" s="1" t="s">
        <v>77</v>
      </c>
      <c r="J898" s="1" t="s">
        <v>78</v>
      </c>
      <c r="K898" s="1" t="s">
        <v>78</v>
      </c>
      <c r="L898" s="1" t="s">
        <v>1898</v>
      </c>
      <c r="M898" s="1" t="s">
        <v>1898</v>
      </c>
      <c r="N898" s="34" t="s">
        <v>72</v>
      </c>
      <c r="O898" s="70" t="s">
        <v>4507</v>
      </c>
      <c r="P898" s="1" t="s">
        <v>813</v>
      </c>
      <c r="Q898" s="1" t="s">
        <v>813</v>
      </c>
      <c r="R898" s="1" t="s">
        <v>9057</v>
      </c>
      <c r="S898" s="1" t="s">
        <v>152</v>
      </c>
      <c r="T898" s="1" t="s">
        <v>4344</v>
      </c>
      <c r="U898" s="1" t="s">
        <v>153</v>
      </c>
      <c r="V898" s="1" t="s">
        <v>154</v>
      </c>
      <c r="W898" s="1" t="s">
        <v>126</v>
      </c>
      <c r="X898" s="1">
        <v>58</v>
      </c>
      <c r="Y898" s="1" t="s">
        <v>88</v>
      </c>
      <c r="Z898" s="1">
        <v>4.5999999999999996</v>
      </c>
      <c r="AA898" s="1" t="s">
        <v>2344</v>
      </c>
      <c r="AB898" s="1" t="s">
        <v>105</v>
      </c>
      <c r="AC898" s="1" t="s">
        <v>91</v>
      </c>
      <c r="AD898" s="1" t="s">
        <v>92</v>
      </c>
      <c r="AE898" s="1" t="s">
        <v>72</v>
      </c>
      <c r="AF898" s="1" t="s">
        <v>72</v>
      </c>
      <c r="AG898" s="1">
        <v>3</v>
      </c>
      <c r="AH898" s="1" t="s">
        <v>72</v>
      </c>
      <c r="AI898" s="1" t="s">
        <v>72</v>
      </c>
      <c r="AJ898" s="1" t="s">
        <v>72</v>
      </c>
      <c r="AK898" s="1" t="s">
        <v>72</v>
      </c>
      <c r="AL898" s="1" t="s">
        <v>263</v>
      </c>
      <c r="AM898" s="1" t="s">
        <v>5337</v>
      </c>
      <c r="AN898" s="3">
        <v>45254</v>
      </c>
      <c r="AO898" s="1" t="s">
        <v>5000</v>
      </c>
      <c r="AP898" s="1" t="s">
        <v>72</v>
      </c>
      <c r="AQ898" s="1" t="s">
        <v>1794</v>
      </c>
      <c r="AR898" s="1">
        <v>14</v>
      </c>
      <c r="AS898" s="1" t="s">
        <v>4219</v>
      </c>
      <c r="AT898" s="1" t="s">
        <v>75</v>
      </c>
      <c r="AU898" s="1" t="s">
        <v>75</v>
      </c>
      <c r="AV898" s="1" t="s">
        <v>88</v>
      </c>
      <c r="AW898" s="1" t="s">
        <v>96</v>
      </c>
      <c r="AX898" s="1" t="s">
        <v>72</v>
      </c>
      <c r="AY898" s="1" t="s">
        <v>3985</v>
      </c>
      <c r="AZ898" s="38" t="s">
        <v>5339</v>
      </c>
      <c r="BA898" s="1">
        <v>30</v>
      </c>
      <c r="BB898" s="21" t="s">
        <v>100</v>
      </c>
      <c r="BC898" s="16"/>
    </row>
    <row r="899" spans="1:55" ht="18.600000000000001" customHeight="1">
      <c r="A899" s="1" t="s">
        <v>5352</v>
      </c>
      <c r="B899" s="1">
        <v>230345</v>
      </c>
      <c r="C899" s="1" t="s">
        <v>71</v>
      </c>
      <c r="D899" s="3">
        <v>45255</v>
      </c>
      <c r="E899" s="1" t="s">
        <v>1896</v>
      </c>
      <c r="F899" s="1" t="s">
        <v>5353</v>
      </c>
      <c r="G899" s="1" t="s">
        <v>75</v>
      </c>
      <c r="H899" s="1" t="s">
        <v>3473</v>
      </c>
      <c r="I899" s="1" t="s">
        <v>77</v>
      </c>
      <c r="J899" s="1" t="s">
        <v>78</v>
      </c>
      <c r="K899" s="1" t="s">
        <v>78</v>
      </c>
      <c r="L899" s="1" t="s">
        <v>1898</v>
      </c>
      <c r="M899" s="1" t="s">
        <v>1898</v>
      </c>
      <c r="N899" s="34" t="s">
        <v>72</v>
      </c>
      <c r="O899" s="70" t="s">
        <v>4749</v>
      </c>
      <c r="P899" s="1" t="s">
        <v>813</v>
      </c>
      <c r="Q899" s="1" t="s">
        <v>813</v>
      </c>
      <c r="R899" s="1" t="s">
        <v>9057</v>
      </c>
      <c r="S899" s="1" t="s">
        <v>152</v>
      </c>
      <c r="T899" s="1" t="s">
        <v>3832</v>
      </c>
      <c r="U899" s="1" t="s">
        <v>153</v>
      </c>
      <c r="V899" s="1" t="s">
        <v>164</v>
      </c>
      <c r="W899" s="1" t="s">
        <v>126</v>
      </c>
      <c r="X899" s="1">
        <v>67</v>
      </c>
      <c r="Y899" s="1" t="s">
        <v>88</v>
      </c>
      <c r="Z899" s="1">
        <v>3.6</v>
      </c>
      <c r="AA899" s="1" t="s">
        <v>2344</v>
      </c>
      <c r="AB899" s="1" t="s">
        <v>90</v>
      </c>
      <c r="AC899" s="1" t="s">
        <v>91</v>
      </c>
      <c r="AD899" s="1" t="s">
        <v>92</v>
      </c>
      <c r="AE899" s="1" t="s">
        <v>72</v>
      </c>
      <c r="AF899" s="1" t="s">
        <v>229</v>
      </c>
      <c r="AG899" s="1">
        <v>3</v>
      </c>
      <c r="AH899" s="68" t="s">
        <v>5354</v>
      </c>
      <c r="AI899" s="1" t="s">
        <v>72</v>
      </c>
      <c r="AJ899" s="1" t="s">
        <v>72</v>
      </c>
      <c r="AK899" s="1" t="s">
        <v>2726</v>
      </c>
      <c r="AL899" s="1" t="s">
        <v>1061</v>
      </c>
      <c r="AM899" s="1" t="s">
        <v>5355</v>
      </c>
      <c r="AN899" s="3">
        <v>45255</v>
      </c>
      <c r="AO899" s="1" t="s">
        <v>5356</v>
      </c>
      <c r="AP899" s="1" t="s">
        <v>72</v>
      </c>
      <c r="AQ899" s="1" t="s">
        <v>1794</v>
      </c>
      <c r="AR899" s="1">
        <v>14</v>
      </c>
      <c r="AS899" s="1" t="s">
        <v>3446</v>
      </c>
      <c r="AT899" s="1" t="s">
        <v>75</v>
      </c>
      <c r="AU899" s="1" t="s">
        <v>75</v>
      </c>
      <c r="AV899" s="1" t="s">
        <v>88</v>
      </c>
      <c r="AW899" s="1" t="s">
        <v>96</v>
      </c>
      <c r="AX899" s="1" t="s">
        <v>72</v>
      </c>
      <c r="AY899" s="1" t="s">
        <v>5160</v>
      </c>
      <c r="AZ899" s="38" t="s">
        <v>5357</v>
      </c>
      <c r="BA899" s="1">
        <v>80</v>
      </c>
      <c r="BB899" s="21" t="s">
        <v>100</v>
      </c>
      <c r="BC899" s="16"/>
    </row>
    <row r="900" spans="1:55" ht="18.600000000000001" customHeight="1">
      <c r="A900" s="1" t="s">
        <v>5358</v>
      </c>
      <c r="B900" s="1">
        <v>230346</v>
      </c>
      <c r="C900" s="1" t="s">
        <v>497</v>
      </c>
      <c r="D900" s="3">
        <v>45257</v>
      </c>
      <c r="E900" s="1" t="s">
        <v>1896</v>
      </c>
      <c r="F900" s="1" t="s">
        <v>5359</v>
      </c>
      <c r="G900" s="1" t="s">
        <v>75</v>
      </c>
      <c r="H900" s="1" t="s">
        <v>5226</v>
      </c>
      <c r="I900" s="1" t="s">
        <v>497</v>
      </c>
      <c r="J900" s="1" t="s">
        <v>78</v>
      </c>
      <c r="K900" s="1" t="s">
        <v>78</v>
      </c>
      <c r="L900" s="1" t="s">
        <v>1898</v>
      </c>
      <c r="M900" s="1" t="s">
        <v>1898</v>
      </c>
      <c r="N900" s="34" t="s">
        <v>72</v>
      </c>
      <c r="O900" s="70" t="s">
        <v>2989</v>
      </c>
      <c r="P900" s="1" t="s">
        <v>813</v>
      </c>
      <c r="Q900" s="1" t="s">
        <v>813</v>
      </c>
      <c r="R900" s="1" t="s">
        <v>9057</v>
      </c>
      <c r="S900" s="1" t="s">
        <v>84</v>
      </c>
      <c r="T900" s="1" t="s">
        <v>72</v>
      </c>
      <c r="U900" s="1" t="s">
        <v>656</v>
      </c>
      <c r="V900" s="1" t="s">
        <v>5360</v>
      </c>
      <c r="W900" s="1" t="s">
        <v>87</v>
      </c>
      <c r="X900" s="1">
        <v>77</v>
      </c>
      <c r="Y900" s="1" t="s">
        <v>88</v>
      </c>
      <c r="Z900" s="1">
        <v>4.5</v>
      </c>
      <c r="AA900" s="1" t="s">
        <v>954</v>
      </c>
      <c r="AB900" s="1" t="s">
        <v>90</v>
      </c>
      <c r="AC900" s="1" t="s">
        <v>91</v>
      </c>
      <c r="AD900" s="1" t="s">
        <v>92</v>
      </c>
      <c r="AE900" s="1" t="s">
        <v>72</v>
      </c>
      <c r="AF900" s="1" t="s">
        <v>254</v>
      </c>
      <c r="AG900" s="1">
        <v>3</v>
      </c>
      <c r="AH900" s="68" t="s">
        <v>5092</v>
      </c>
      <c r="AI900" s="1" t="s">
        <v>72</v>
      </c>
      <c r="AJ900" s="1" t="s">
        <v>72</v>
      </c>
      <c r="AK900" s="1" t="s">
        <v>5361</v>
      </c>
      <c r="AL900" s="1" t="s">
        <v>878</v>
      </c>
      <c r="AM900" s="1" t="s">
        <v>72</v>
      </c>
      <c r="AN900" s="3">
        <v>45257</v>
      </c>
      <c r="AO900" s="1" t="s">
        <v>5362</v>
      </c>
      <c r="AP900" s="1" t="s">
        <v>72</v>
      </c>
      <c r="AQ900" s="1" t="s">
        <v>1675</v>
      </c>
      <c r="AR900" s="1">
        <v>14</v>
      </c>
      <c r="AS900" s="1" t="s">
        <v>4063</v>
      </c>
      <c r="AT900" s="1" t="s">
        <v>75</v>
      </c>
      <c r="AU900" s="1" t="s">
        <v>75</v>
      </c>
      <c r="AV900" s="1" t="s">
        <v>88</v>
      </c>
      <c r="AW900" s="1" t="s">
        <v>96</v>
      </c>
      <c r="AX900" s="1" t="s">
        <v>72</v>
      </c>
      <c r="AY900" s="1" t="s">
        <v>3962</v>
      </c>
      <c r="AZ900" s="1" t="s">
        <v>5149</v>
      </c>
      <c r="BA900" s="1">
        <f>49+18</f>
        <v>67</v>
      </c>
      <c r="BB900" s="21" t="s">
        <v>100</v>
      </c>
      <c r="BC900" s="16"/>
    </row>
    <row r="901" spans="1:55" ht="18.600000000000001" customHeight="1">
      <c r="A901" s="1" t="s">
        <v>5363</v>
      </c>
      <c r="B901" s="1">
        <v>230347</v>
      </c>
      <c r="C901" s="1" t="s">
        <v>71</v>
      </c>
      <c r="D901" s="3">
        <v>45257</v>
      </c>
      <c r="E901" s="1" t="s">
        <v>2302</v>
      </c>
      <c r="F901" s="1" t="s">
        <v>5364</v>
      </c>
      <c r="G901" s="1" t="s">
        <v>75</v>
      </c>
      <c r="H901" s="1" t="s">
        <v>3947</v>
      </c>
      <c r="I901" s="1" t="s">
        <v>77</v>
      </c>
      <c r="J901" s="1" t="s">
        <v>78</v>
      </c>
      <c r="K901" s="1" t="s">
        <v>78</v>
      </c>
      <c r="L901" s="1" t="s">
        <v>139</v>
      </c>
      <c r="M901" s="1" t="s">
        <v>1898</v>
      </c>
      <c r="N901" s="34" t="s">
        <v>72</v>
      </c>
      <c r="O901" s="70" t="s">
        <v>2660</v>
      </c>
      <c r="P901" s="1" t="s">
        <v>2307</v>
      </c>
      <c r="Q901" s="1" t="s">
        <v>2307</v>
      </c>
      <c r="R901" s="1" t="s">
        <v>2363</v>
      </c>
      <c r="S901" s="1" t="s">
        <v>84</v>
      </c>
      <c r="T901" s="1" t="s">
        <v>72</v>
      </c>
      <c r="U901" s="1" t="s">
        <v>104</v>
      </c>
      <c r="V901" s="1" t="s">
        <v>2189</v>
      </c>
      <c r="W901" s="1" t="s">
        <v>126</v>
      </c>
      <c r="X901" s="1">
        <v>76</v>
      </c>
      <c r="Y901" s="1" t="s">
        <v>88</v>
      </c>
      <c r="Z901" s="1">
        <v>4.8</v>
      </c>
      <c r="AA901" s="1" t="s">
        <v>299</v>
      </c>
      <c r="AB901" s="1" t="s">
        <v>90</v>
      </c>
      <c r="AC901" s="1" t="s">
        <v>91</v>
      </c>
      <c r="AD901" s="1" t="s">
        <v>92</v>
      </c>
      <c r="AE901" s="1" t="s">
        <v>72</v>
      </c>
      <c r="AF901" s="1" t="s">
        <v>229</v>
      </c>
      <c r="AG901" s="1">
        <v>2</v>
      </c>
      <c r="AH901" s="28" t="s">
        <v>3409</v>
      </c>
      <c r="AI901" s="1" t="s">
        <v>72</v>
      </c>
      <c r="AJ901" s="1" t="s">
        <v>72</v>
      </c>
      <c r="AK901" s="1" t="s">
        <v>220</v>
      </c>
      <c r="AL901" s="1" t="s">
        <v>72</v>
      </c>
      <c r="AM901" s="1" t="s">
        <v>72</v>
      </c>
      <c r="AN901" s="3">
        <v>45257</v>
      </c>
      <c r="AO901" s="1" t="s">
        <v>5365</v>
      </c>
      <c r="AP901" s="1" t="s">
        <v>72</v>
      </c>
      <c r="AQ901" s="1" t="s">
        <v>1794</v>
      </c>
      <c r="AR901" s="1">
        <v>14</v>
      </c>
      <c r="AS901" s="1" t="s">
        <v>3205</v>
      </c>
      <c r="AT901" s="1" t="s">
        <v>75</v>
      </c>
      <c r="AU901" s="1" t="s">
        <v>75</v>
      </c>
      <c r="AV901" s="1" t="s">
        <v>88</v>
      </c>
      <c r="AW901" s="1" t="s">
        <v>96</v>
      </c>
      <c r="AX901" s="1" t="s">
        <v>72</v>
      </c>
      <c r="AY901" s="1" t="s">
        <v>3819</v>
      </c>
      <c r="AZ901" s="1" t="s">
        <v>5366</v>
      </c>
      <c r="BA901" s="1">
        <v>18</v>
      </c>
      <c r="BB901" s="21" t="s">
        <v>100</v>
      </c>
      <c r="BC901" s="16"/>
    </row>
    <row r="902" spans="1:55" ht="18.600000000000001" customHeight="1">
      <c r="A902" s="1" t="s">
        <v>5367</v>
      </c>
      <c r="B902" s="1">
        <v>230348</v>
      </c>
      <c r="C902" s="1" t="s">
        <v>71</v>
      </c>
      <c r="D902" s="3">
        <v>45258</v>
      </c>
      <c r="E902" s="1" t="s">
        <v>1896</v>
      </c>
      <c r="F902" s="1" t="s">
        <v>5368</v>
      </c>
      <c r="G902" s="1" t="s">
        <v>75</v>
      </c>
      <c r="H902" s="1" t="s">
        <v>3473</v>
      </c>
      <c r="I902" s="1" t="s">
        <v>77</v>
      </c>
      <c r="J902" s="1" t="s">
        <v>78</v>
      </c>
      <c r="K902" s="1" t="s">
        <v>78</v>
      </c>
      <c r="L902" s="1" t="s">
        <v>1898</v>
      </c>
      <c r="M902" s="1" t="s">
        <v>1898</v>
      </c>
      <c r="N902" s="34" t="s">
        <v>72</v>
      </c>
      <c r="O902" s="70" t="s">
        <v>5369</v>
      </c>
      <c r="P902" s="1" t="s">
        <v>813</v>
      </c>
      <c r="Q902" s="1" t="s">
        <v>813</v>
      </c>
      <c r="R902" s="1" t="s">
        <v>9057</v>
      </c>
      <c r="S902" s="1" t="s">
        <v>152</v>
      </c>
      <c r="T902" s="1" t="s">
        <v>3507</v>
      </c>
      <c r="U902" s="1" t="s">
        <v>153</v>
      </c>
      <c r="V902" s="1" t="s">
        <v>164</v>
      </c>
      <c r="W902" s="1" t="s">
        <v>126</v>
      </c>
      <c r="X902" s="1">
        <v>35</v>
      </c>
      <c r="Y902" s="1" t="s">
        <v>88</v>
      </c>
      <c r="Z902" s="1">
        <v>4.5999999999999996</v>
      </c>
      <c r="AA902" s="1" t="s">
        <v>414</v>
      </c>
      <c r="AB902" s="1" t="s">
        <v>90</v>
      </c>
      <c r="AC902" s="1" t="s">
        <v>91</v>
      </c>
      <c r="AD902" s="1" t="s">
        <v>92</v>
      </c>
      <c r="AE902" s="1" t="s">
        <v>72</v>
      </c>
      <c r="AF902" s="1" t="s">
        <v>244</v>
      </c>
      <c r="AG902" s="1">
        <v>1</v>
      </c>
      <c r="AH902" s="68" t="s">
        <v>5370</v>
      </c>
      <c r="AI902" s="1" t="s">
        <v>72</v>
      </c>
      <c r="AJ902" s="1" t="s">
        <v>72</v>
      </c>
      <c r="AK902" s="1" t="s">
        <v>72</v>
      </c>
      <c r="AL902" s="1" t="s">
        <v>263</v>
      </c>
      <c r="AM902" s="1" t="s">
        <v>5355</v>
      </c>
      <c r="AN902" s="3">
        <v>45258</v>
      </c>
      <c r="AO902" s="1" t="s">
        <v>5371</v>
      </c>
      <c r="AP902" s="1" t="s">
        <v>5372</v>
      </c>
      <c r="AQ902" s="1" t="s">
        <v>1794</v>
      </c>
      <c r="AR902" s="1">
        <v>14</v>
      </c>
      <c r="AS902" s="1" t="s">
        <v>4219</v>
      </c>
      <c r="AT902" s="1" t="s">
        <v>75</v>
      </c>
      <c r="AU902" s="1" t="s">
        <v>75</v>
      </c>
      <c r="AV902" s="1" t="s">
        <v>88</v>
      </c>
      <c r="AW902" s="1" t="s">
        <v>96</v>
      </c>
      <c r="AX902" s="1" t="s">
        <v>72</v>
      </c>
      <c r="AY902" s="1" t="s">
        <v>5373</v>
      </c>
      <c r="AZ902" s="38" t="s">
        <v>5374</v>
      </c>
      <c r="BA902" s="1">
        <v>95</v>
      </c>
      <c r="BB902" s="21" t="s">
        <v>100</v>
      </c>
      <c r="BC902" s="16"/>
    </row>
    <row r="903" spans="1:55" ht="18.600000000000001" customHeight="1">
      <c r="A903" s="1" t="s">
        <v>5375</v>
      </c>
      <c r="B903" s="1">
        <v>230349</v>
      </c>
      <c r="C903" s="1" t="s">
        <v>497</v>
      </c>
      <c r="D903" s="3">
        <v>45258</v>
      </c>
      <c r="E903" s="1" t="s">
        <v>1896</v>
      </c>
      <c r="F903" s="64" t="s">
        <v>5376</v>
      </c>
      <c r="G903" s="1" t="s">
        <v>75</v>
      </c>
      <c r="H903" s="1" t="s">
        <v>5146</v>
      </c>
      <c r="I903" s="1" t="s">
        <v>497</v>
      </c>
      <c r="J903" s="1" t="s">
        <v>78</v>
      </c>
      <c r="K903" s="1" t="s">
        <v>78</v>
      </c>
      <c r="L903" s="1" t="s">
        <v>1898</v>
      </c>
      <c r="M903" s="8" t="s">
        <v>1927</v>
      </c>
      <c r="N903" s="1" t="s">
        <v>707</v>
      </c>
      <c r="O903" s="78" t="s">
        <v>5377</v>
      </c>
      <c r="P903" s="1" t="s">
        <v>2143</v>
      </c>
      <c r="Q903" s="1" t="s">
        <v>1868</v>
      </c>
      <c r="R903" s="1" t="s">
        <v>3373</v>
      </c>
      <c r="S903" s="1" t="s">
        <v>490</v>
      </c>
      <c r="T903" s="1" t="s">
        <v>72</v>
      </c>
      <c r="U903" s="1" t="s">
        <v>491</v>
      </c>
      <c r="V903" s="1" t="s">
        <v>1147</v>
      </c>
      <c r="W903" s="1" t="s">
        <v>87</v>
      </c>
      <c r="X903" s="1">
        <v>50</v>
      </c>
      <c r="Y903" s="1" t="s">
        <v>88</v>
      </c>
      <c r="Z903" s="1">
        <v>5.2</v>
      </c>
      <c r="AA903" s="1" t="s">
        <v>954</v>
      </c>
      <c r="AB903" s="1" t="s">
        <v>90</v>
      </c>
      <c r="AC903" s="1" t="s">
        <v>91</v>
      </c>
      <c r="AD903" s="1" t="s">
        <v>216</v>
      </c>
      <c r="AE903" s="1" t="s">
        <v>72</v>
      </c>
      <c r="AF903" s="1" t="s">
        <v>229</v>
      </c>
      <c r="AG903" s="1" t="s">
        <v>72</v>
      </c>
      <c r="AH903" s="1" t="s">
        <v>4803</v>
      </c>
      <c r="AI903" s="1">
        <v>13</v>
      </c>
      <c r="AJ903" s="1" t="s">
        <v>5378</v>
      </c>
      <c r="AK903" s="1" t="s">
        <v>72</v>
      </c>
      <c r="AL903" s="1" t="s">
        <v>72</v>
      </c>
      <c r="AM903" s="1" t="s">
        <v>72</v>
      </c>
      <c r="AN903" s="3">
        <v>45258</v>
      </c>
      <c r="AO903" s="1" t="s">
        <v>5379</v>
      </c>
      <c r="AP903" s="1" t="s">
        <v>72</v>
      </c>
      <c r="AQ903" s="1" t="s">
        <v>1675</v>
      </c>
      <c r="AR903" s="1">
        <v>14</v>
      </c>
      <c r="AS903" s="1" t="s">
        <v>2694</v>
      </c>
      <c r="AT903" s="1" t="s">
        <v>75</v>
      </c>
      <c r="AU903" s="1" t="s">
        <v>75</v>
      </c>
      <c r="AV903" s="1" t="s">
        <v>88</v>
      </c>
      <c r="AW903" s="1" t="s">
        <v>96</v>
      </c>
      <c r="AX903" s="1" t="s">
        <v>72</v>
      </c>
      <c r="AY903" s="1" t="s">
        <v>3962</v>
      </c>
      <c r="AZ903" s="1" t="s">
        <v>5149</v>
      </c>
      <c r="BA903" s="1">
        <f>49+7</f>
        <v>56</v>
      </c>
      <c r="BB903" s="1" t="s">
        <v>160</v>
      </c>
      <c r="BC903" s="1" t="s">
        <v>707</v>
      </c>
    </row>
    <row r="904" spans="1:55" ht="18.600000000000001" customHeight="1">
      <c r="A904" s="1" t="s">
        <v>5380</v>
      </c>
      <c r="B904" s="1">
        <v>230350</v>
      </c>
      <c r="C904" s="1" t="s">
        <v>71</v>
      </c>
      <c r="D904" s="3">
        <v>45259</v>
      </c>
      <c r="E904" s="1" t="s">
        <v>1896</v>
      </c>
      <c r="F904" s="1" t="s">
        <v>5381</v>
      </c>
      <c r="G904" s="1" t="s">
        <v>75</v>
      </c>
      <c r="H904" s="1" t="s">
        <v>3473</v>
      </c>
      <c r="I904" s="1" t="s">
        <v>77</v>
      </c>
      <c r="J904" s="1" t="s">
        <v>78</v>
      </c>
      <c r="K904" s="1" t="s">
        <v>78</v>
      </c>
      <c r="L904" s="1" t="s">
        <v>1898</v>
      </c>
      <c r="M904" s="8" t="s">
        <v>1927</v>
      </c>
      <c r="N904" s="1" t="s">
        <v>707</v>
      </c>
      <c r="O904" s="78" t="s">
        <v>847</v>
      </c>
      <c r="P904" s="1" t="s">
        <v>813</v>
      </c>
      <c r="Q904" s="1" t="s">
        <v>813</v>
      </c>
      <c r="R904" s="1" t="s">
        <v>9057</v>
      </c>
      <c r="S904" s="1" t="s">
        <v>152</v>
      </c>
      <c r="T904" s="1" t="s">
        <v>1370</v>
      </c>
      <c r="U904" s="1" t="s">
        <v>153</v>
      </c>
      <c r="V904" s="1" t="s">
        <v>153</v>
      </c>
      <c r="W904" s="1" t="s">
        <v>126</v>
      </c>
      <c r="X904" s="1">
        <v>35</v>
      </c>
      <c r="Y904" s="1" t="s">
        <v>88</v>
      </c>
      <c r="Z904" s="1">
        <v>4.5</v>
      </c>
      <c r="AA904" s="1" t="s">
        <v>2344</v>
      </c>
      <c r="AB904" s="1" t="s">
        <v>90</v>
      </c>
      <c r="AC904" s="1" t="s">
        <v>91</v>
      </c>
      <c r="AD904" s="1" t="s">
        <v>216</v>
      </c>
      <c r="AE904" s="1" t="s">
        <v>72</v>
      </c>
      <c r="AF904" s="1" t="s">
        <v>72</v>
      </c>
      <c r="AG904" s="1" t="s">
        <v>72</v>
      </c>
      <c r="AH904" s="1" t="s">
        <v>72</v>
      </c>
      <c r="AI904" s="68">
        <v>8</v>
      </c>
      <c r="AJ904" s="1" t="s">
        <v>1411</v>
      </c>
      <c r="AK904" s="1" t="s">
        <v>72</v>
      </c>
      <c r="AL904" s="1" t="s">
        <v>72</v>
      </c>
      <c r="AM904" s="1" t="s">
        <v>72</v>
      </c>
      <c r="AN904" s="3">
        <v>45259</v>
      </c>
      <c r="AO904" s="1" t="s">
        <v>5382</v>
      </c>
      <c r="AP904" s="1" t="s">
        <v>5383</v>
      </c>
      <c r="AQ904" s="1" t="s">
        <v>1794</v>
      </c>
      <c r="AR904" s="1">
        <v>14</v>
      </c>
      <c r="AS904" s="1" t="s">
        <v>4219</v>
      </c>
      <c r="AT904" s="1" t="s">
        <v>75</v>
      </c>
      <c r="AU904" s="1" t="s">
        <v>75</v>
      </c>
      <c r="AV904" s="1" t="s">
        <v>88</v>
      </c>
      <c r="AW904" s="1" t="s">
        <v>96</v>
      </c>
      <c r="AX904" s="1" t="s">
        <v>72</v>
      </c>
      <c r="AY904" s="1" t="s">
        <v>5384</v>
      </c>
      <c r="AZ904" s="38" t="s">
        <v>5385</v>
      </c>
      <c r="BA904" s="1">
        <v>65</v>
      </c>
      <c r="BB904" s="1" t="s">
        <v>160</v>
      </c>
      <c r="BC904" s="1" t="s">
        <v>707</v>
      </c>
    </row>
    <row r="905" spans="1:55" ht="18.600000000000001" customHeight="1">
      <c r="A905" s="1" t="s">
        <v>5386</v>
      </c>
      <c r="B905" s="1">
        <v>230351</v>
      </c>
      <c r="C905" s="1" t="s">
        <v>71</v>
      </c>
      <c r="D905" s="3">
        <v>45259</v>
      </c>
      <c r="E905" s="1" t="s">
        <v>2302</v>
      </c>
      <c r="F905" s="1" t="s">
        <v>5387</v>
      </c>
      <c r="G905" s="1" t="s">
        <v>75</v>
      </c>
      <c r="H905" s="1" t="s">
        <v>3947</v>
      </c>
      <c r="I905" s="1" t="s">
        <v>77</v>
      </c>
      <c r="J905" s="1" t="s">
        <v>78</v>
      </c>
      <c r="K905" s="1" t="s">
        <v>78</v>
      </c>
      <c r="L905" s="1" t="s">
        <v>139</v>
      </c>
      <c r="M905" s="1" t="s">
        <v>1898</v>
      </c>
      <c r="N905" s="34" t="s">
        <v>72</v>
      </c>
      <c r="O905" s="70" t="s">
        <v>5270</v>
      </c>
      <c r="P905" s="1" t="s">
        <v>2307</v>
      </c>
      <c r="Q905" s="1" t="s">
        <v>2307</v>
      </c>
      <c r="R905" s="1" t="s">
        <v>2363</v>
      </c>
      <c r="S905" s="1" t="s">
        <v>84</v>
      </c>
      <c r="T905" s="1" t="s">
        <v>72</v>
      </c>
      <c r="U905" s="1" t="s">
        <v>4320</v>
      </c>
      <c r="V905" s="1" t="s">
        <v>181</v>
      </c>
      <c r="W905" s="1" t="s">
        <v>87</v>
      </c>
      <c r="X905" s="1">
        <v>48</v>
      </c>
      <c r="Y905" s="1" t="s">
        <v>88</v>
      </c>
      <c r="Z905" s="1">
        <v>4.9000000000000004</v>
      </c>
      <c r="AA905" s="1" t="s">
        <v>299</v>
      </c>
      <c r="AB905" s="1" t="s">
        <v>90</v>
      </c>
      <c r="AC905" s="1" t="s">
        <v>91</v>
      </c>
      <c r="AD905" s="1" t="s">
        <v>92</v>
      </c>
      <c r="AE905" s="1" t="s">
        <v>72</v>
      </c>
      <c r="AF905" s="1" t="s">
        <v>217</v>
      </c>
      <c r="AG905" s="1">
        <v>3</v>
      </c>
      <c r="AH905" s="68" t="s">
        <v>5388</v>
      </c>
      <c r="AI905" s="1" t="s">
        <v>72</v>
      </c>
      <c r="AJ905" s="1" t="s">
        <v>72</v>
      </c>
      <c r="AK905" s="68" t="s">
        <v>3744</v>
      </c>
      <c r="AL905" s="1" t="s">
        <v>72</v>
      </c>
      <c r="AM905" s="1" t="s">
        <v>72</v>
      </c>
      <c r="AN905" s="3">
        <v>45259</v>
      </c>
      <c r="AO905" s="1" t="s">
        <v>5389</v>
      </c>
      <c r="AP905" s="1" t="s">
        <v>72</v>
      </c>
      <c r="AQ905" s="1" t="s">
        <v>1794</v>
      </c>
      <c r="AR905" s="1">
        <v>14</v>
      </c>
      <c r="AS905" s="1" t="s">
        <v>2694</v>
      </c>
      <c r="AT905" s="1" t="s">
        <v>75</v>
      </c>
      <c r="AU905" s="1" t="s">
        <v>75</v>
      </c>
      <c r="AV905" s="1" t="s">
        <v>88</v>
      </c>
      <c r="AW905" s="1" t="s">
        <v>96</v>
      </c>
      <c r="AX905" s="1" t="s">
        <v>72</v>
      </c>
      <c r="AY905" s="1" t="s">
        <v>3819</v>
      </c>
      <c r="AZ905" s="1" t="s">
        <v>5108</v>
      </c>
      <c r="BA905" s="1">
        <v>31</v>
      </c>
      <c r="BB905" s="21" t="s">
        <v>100</v>
      </c>
      <c r="BC905" s="16"/>
    </row>
    <row r="906" spans="1:55" ht="18.600000000000001" customHeight="1">
      <c r="A906" s="1" t="s">
        <v>5390</v>
      </c>
      <c r="B906" s="1">
        <v>230352</v>
      </c>
      <c r="C906" s="1" t="s">
        <v>71</v>
      </c>
      <c r="D906" s="3">
        <v>45259</v>
      </c>
      <c r="E906" s="1" t="s">
        <v>1896</v>
      </c>
      <c r="F906" s="64" t="s">
        <v>5391</v>
      </c>
      <c r="G906" s="1" t="s">
        <v>75</v>
      </c>
      <c r="H906" s="1" t="s">
        <v>3947</v>
      </c>
      <c r="I906" s="1" t="s">
        <v>77</v>
      </c>
      <c r="J906" s="1" t="s">
        <v>78</v>
      </c>
      <c r="K906" s="1" t="s">
        <v>78</v>
      </c>
      <c r="L906" s="8" t="s">
        <v>1898</v>
      </c>
      <c r="M906" s="8" t="s">
        <v>1927</v>
      </c>
      <c r="N906" s="1" t="s">
        <v>707</v>
      </c>
      <c r="O906" s="78" t="s">
        <v>847</v>
      </c>
      <c r="P906" s="1" t="s">
        <v>2143</v>
      </c>
      <c r="Q906" s="1" t="s">
        <v>1868</v>
      </c>
      <c r="R906" s="1" t="s">
        <v>4743</v>
      </c>
      <c r="S906" s="1" t="s">
        <v>152</v>
      </c>
      <c r="T906" s="1" t="s">
        <v>72</v>
      </c>
      <c r="U906" s="1" t="s">
        <v>153</v>
      </c>
      <c r="V906" s="1" t="s">
        <v>164</v>
      </c>
      <c r="W906" s="1" t="s">
        <v>126</v>
      </c>
      <c r="X906" s="1">
        <v>58</v>
      </c>
      <c r="Y906" s="1" t="s">
        <v>88</v>
      </c>
      <c r="Z906" s="1">
        <v>5.8</v>
      </c>
      <c r="AA906" s="1" t="s">
        <v>954</v>
      </c>
      <c r="AB906" s="1" t="s">
        <v>105</v>
      </c>
      <c r="AC906" s="1" t="s">
        <v>91</v>
      </c>
      <c r="AD906" s="1" t="s">
        <v>92</v>
      </c>
      <c r="AE906" s="1" t="s">
        <v>72</v>
      </c>
      <c r="AF906" s="1" t="s">
        <v>72</v>
      </c>
      <c r="AG906" s="1" t="s">
        <v>72</v>
      </c>
      <c r="AH906" s="1" t="s">
        <v>72</v>
      </c>
      <c r="AI906" s="1" t="s">
        <v>72</v>
      </c>
      <c r="AJ906" s="1" t="s">
        <v>72</v>
      </c>
      <c r="AK906" s="1" t="s">
        <v>72</v>
      </c>
      <c r="AL906" s="1" t="s">
        <v>72</v>
      </c>
      <c r="AM906" s="1" t="s">
        <v>72</v>
      </c>
      <c r="AN906" s="3">
        <v>45259</v>
      </c>
      <c r="AO906" s="1" t="s">
        <v>5392</v>
      </c>
      <c r="AP906" s="1" t="s">
        <v>72</v>
      </c>
      <c r="AQ906" s="1" t="s">
        <v>1794</v>
      </c>
      <c r="AR906" s="1">
        <v>14</v>
      </c>
      <c r="AS906" s="1" t="s">
        <v>4208</v>
      </c>
      <c r="AT906" s="1" t="s">
        <v>75</v>
      </c>
      <c r="AU906" s="1" t="s">
        <v>75</v>
      </c>
      <c r="AV906" s="1" t="s">
        <v>88</v>
      </c>
      <c r="AW906" s="1" t="s">
        <v>96</v>
      </c>
      <c r="AX906" s="1" t="s">
        <v>72</v>
      </c>
      <c r="AY906" s="1" t="s">
        <v>3509</v>
      </c>
      <c r="AZ906" s="1" t="s">
        <v>5393</v>
      </c>
      <c r="BA906" s="1">
        <v>9</v>
      </c>
      <c r="BB906" s="1" t="s">
        <v>160</v>
      </c>
      <c r="BC906" s="1" t="s">
        <v>707</v>
      </c>
    </row>
    <row r="907" spans="1:55" ht="18.600000000000001" customHeight="1">
      <c r="A907" s="1" t="s">
        <v>5394</v>
      </c>
      <c r="B907" s="1">
        <v>230353</v>
      </c>
      <c r="C907" s="1" t="s">
        <v>497</v>
      </c>
      <c r="D907" s="3">
        <v>45260</v>
      </c>
      <c r="E907" s="1" t="s">
        <v>1896</v>
      </c>
      <c r="F907" s="1" t="s">
        <v>5395</v>
      </c>
      <c r="G907" s="1" t="s">
        <v>75</v>
      </c>
      <c r="H907" s="1" t="s">
        <v>5226</v>
      </c>
      <c r="I907" s="1" t="s">
        <v>497</v>
      </c>
      <c r="J907" s="1" t="s">
        <v>78</v>
      </c>
      <c r="K907" s="1" t="s">
        <v>78</v>
      </c>
      <c r="L907" s="8" t="s">
        <v>1898</v>
      </c>
      <c r="M907" s="8" t="s">
        <v>1927</v>
      </c>
      <c r="N907" s="1" t="s">
        <v>707</v>
      </c>
      <c r="O907" s="78" t="s">
        <v>5396</v>
      </c>
      <c r="P907" s="1" t="s">
        <v>83</v>
      </c>
      <c r="Q907" s="1" t="s">
        <v>123</v>
      </c>
      <c r="R907" s="1" t="s">
        <v>9043</v>
      </c>
      <c r="S907" s="1" t="s">
        <v>84</v>
      </c>
      <c r="T907" s="1" t="s">
        <v>72</v>
      </c>
      <c r="U907" s="1" t="s">
        <v>4320</v>
      </c>
      <c r="V907" s="1" t="s">
        <v>141</v>
      </c>
      <c r="W907" s="1" t="s">
        <v>126</v>
      </c>
      <c r="X907" s="1">
        <v>70</v>
      </c>
      <c r="Y907" s="1" t="s">
        <v>88</v>
      </c>
      <c r="Z907" s="1">
        <v>4.5999999999999996</v>
      </c>
      <c r="AA907" s="1" t="s">
        <v>414</v>
      </c>
      <c r="AB907" s="1" t="s">
        <v>90</v>
      </c>
      <c r="AC907" s="1" t="s">
        <v>91</v>
      </c>
      <c r="AD907" s="1" t="s">
        <v>92</v>
      </c>
      <c r="AE907" s="1" t="s">
        <v>72</v>
      </c>
      <c r="AF907" s="1" t="s">
        <v>229</v>
      </c>
      <c r="AG907" s="1">
        <v>2</v>
      </c>
      <c r="AH907" s="68" t="s">
        <v>230</v>
      </c>
      <c r="AI907" s="1" t="s">
        <v>72</v>
      </c>
      <c r="AJ907" s="1" t="s">
        <v>72</v>
      </c>
      <c r="AK907" s="1" t="s">
        <v>72</v>
      </c>
      <c r="AL907" s="1" t="s">
        <v>72</v>
      </c>
      <c r="AM907" s="1" t="s">
        <v>72</v>
      </c>
      <c r="AN907" s="3">
        <v>45260</v>
      </c>
      <c r="AO907" s="1" t="s">
        <v>5397</v>
      </c>
      <c r="AP907" s="1" t="s">
        <v>72</v>
      </c>
      <c r="AQ907" s="1" t="s">
        <v>1675</v>
      </c>
      <c r="AR907" s="1">
        <v>14</v>
      </c>
      <c r="AS907" s="1" t="s">
        <v>2694</v>
      </c>
      <c r="AT907" s="1" t="s">
        <v>75</v>
      </c>
      <c r="AU907" s="1" t="s">
        <v>75</v>
      </c>
      <c r="AV907" s="1" t="s">
        <v>88</v>
      </c>
      <c r="AW907" s="1" t="s">
        <v>79</v>
      </c>
      <c r="AX907" s="1" t="s">
        <v>707</v>
      </c>
      <c r="AY907" s="1" t="s">
        <v>72</v>
      </c>
      <c r="AZ907" s="1" t="s">
        <v>72</v>
      </c>
      <c r="BA907" s="1" t="s">
        <v>72</v>
      </c>
      <c r="BB907" s="1" t="s">
        <v>160</v>
      </c>
      <c r="BC907" s="1" t="s">
        <v>707</v>
      </c>
    </row>
    <row r="908" spans="1:55" ht="18.600000000000001" customHeight="1">
      <c r="A908" s="1" t="s">
        <v>5398</v>
      </c>
      <c r="B908" s="1">
        <v>230354</v>
      </c>
      <c r="C908" s="1" t="s">
        <v>497</v>
      </c>
      <c r="D908" s="3">
        <v>45260</v>
      </c>
      <c r="E908" s="1" t="s">
        <v>1896</v>
      </c>
      <c r="F908" s="1" t="s">
        <v>5399</v>
      </c>
      <c r="G908" s="1" t="s">
        <v>75</v>
      </c>
      <c r="H908" s="1" t="s">
        <v>5226</v>
      </c>
      <c r="I908" s="1" t="s">
        <v>497</v>
      </c>
      <c r="J908" s="1" t="s">
        <v>78</v>
      </c>
      <c r="K908" s="1" t="s">
        <v>78</v>
      </c>
      <c r="L908" s="8" t="s">
        <v>1898</v>
      </c>
      <c r="M908" s="8" t="s">
        <v>1927</v>
      </c>
      <c r="N908" s="1" t="s">
        <v>5400</v>
      </c>
      <c r="O908" s="78" t="s">
        <v>4710</v>
      </c>
      <c r="P908" s="1" t="s">
        <v>83</v>
      </c>
      <c r="Q908" s="1" t="s">
        <v>123</v>
      </c>
      <c r="R908" s="1" t="s">
        <v>9043</v>
      </c>
      <c r="S908" s="1" t="s">
        <v>84</v>
      </c>
      <c r="T908" s="1" t="s">
        <v>72</v>
      </c>
      <c r="U908" s="1" t="s">
        <v>656</v>
      </c>
      <c r="V908" s="1" t="s">
        <v>656</v>
      </c>
      <c r="W908" s="1" t="s">
        <v>87</v>
      </c>
      <c r="X908" s="1">
        <v>65</v>
      </c>
      <c r="Y908" s="1" t="s">
        <v>88</v>
      </c>
      <c r="Z908" s="1">
        <v>4.5999999999999996</v>
      </c>
      <c r="AA908" s="1" t="s">
        <v>414</v>
      </c>
      <c r="AB908" s="1" t="s">
        <v>90</v>
      </c>
      <c r="AC908" s="1" t="s">
        <v>91</v>
      </c>
      <c r="AD908" s="1" t="s">
        <v>92</v>
      </c>
      <c r="AE908" s="1" t="s">
        <v>72</v>
      </c>
      <c r="AF908" s="1" t="s">
        <v>229</v>
      </c>
      <c r="AG908" s="1">
        <v>2</v>
      </c>
      <c r="AH908" s="68" t="s">
        <v>367</v>
      </c>
      <c r="AI908" s="1" t="s">
        <v>72</v>
      </c>
      <c r="AJ908" s="1" t="s">
        <v>72</v>
      </c>
      <c r="AK908" s="1" t="s">
        <v>72</v>
      </c>
      <c r="AL908" s="1" t="s">
        <v>72</v>
      </c>
      <c r="AM908" s="1" t="s">
        <v>72</v>
      </c>
      <c r="AN908" s="3">
        <v>45260</v>
      </c>
      <c r="AO908" s="1" t="s">
        <v>5401</v>
      </c>
      <c r="AP908" s="1" t="s">
        <v>72</v>
      </c>
      <c r="AQ908" s="1" t="s">
        <v>1675</v>
      </c>
      <c r="AR908" s="1">
        <v>14</v>
      </c>
      <c r="AS908" s="1" t="s">
        <v>3446</v>
      </c>
      <c r="AT908" s="1" t="s">
        <v>75</v>
      </c>
      <c r="AU908" s="1" t="s">
        <v>75</v>
      </c>
      <c r="AV908" s="1" t="s">
        <v>88</v>
      </c>
      <c r="AW908" s="1" t="s">
        <v>79</v>
      </c>
      <c r="AX908" s="1" t="s">
        <v>707</v>
      </c>
      <c r="AY908" s="1" t="s">
        <v>72</v>
      </c>
      <c r="AZ908" s="1" t="s">
        <v>72</v>
      </c>
      <c r="BA908" s="1" t="s">
        <v>72</v>
      </c>
      <c r="BB908" s="1" t="s">
        <v>160</v>
      </c>
      <c r="BC908" s="1" t="s">
        <v>707</v>
      </c>
    </row>
    <row r="909" spans="1:55" ht="18.600000000000001" customHeight="1">
      <c r="A909" s="1" t="s">
        <v>5410</v>
      </c>
      <c r="B909" s="1">
        <v>230357</v>
      </c>
      <c r="C909" s="1" t="s">
        <v>71</v>
      </c>
      <c r="D909" s="3">
        <v>45261</v>
      </c>
      <c r="E909" s="1" t="s">
        <v>1896</v>
      </c>
      <c r="F909" s="1" t="s">
        <v>5411</v>
      </c>
      <c r="G909" s="1" t="s">
        <v>75</v>
      </c>
      <c r="H909" s="1" t="s">
        <v>3947</v>
      </c>
      <c r="I909" s="1" t="s">
        <v>77</v>
      </c>
      <c r="J909" s="1" t="s">
        <v>78</v>
      </c>
      <c r="K909" s="1" t="s">
        <v>78</v>
      </c>
      <c r="L909" s="1" t="s">
        <v>1898</v>
      </c>
      <c r="M909" s="1" t="s">
        <v>1898</v>
      </c>
      <c r="N909" s="34" t="s">
        <v>72</v>
      </c>
      <c r="O909" s="70" t="s">
        <v>2666</v>
      </c>
      <c r="P909" s="1" t="s">
        <v>83</v>
      </c>
      <c r="Q909" s="1" t="s">
        <v>123</v>
      </c>
      <c r="R909" s="1" t="s">
        <v>9043</v>
      </c>
      <c r="S909" s="1" t="s">
        <v>84</v>
      </c>
      <c r="T909" s="1" t="s">
        <v>72</v>
      </c>
      <c r="U909" s="1" t="s">
        <v>323</v>
      </c>
      <c r="V909" s="1" t="s">
        <v>324</v>
      </c>
      <c r="W909" s="1" t="s">
        <v>126</v>
      </c>
      <c r="X909" s="1">
        <v>70</v>
      </c>
      <c r="Y909" s="1" t="s">
        <v>88</v>
      </c>
      <c r="Z909" s="1">
        <v>4.5999999999999996</v>
      </c>
      <c r="AA909" s="1" t="s">
        <v>414</v>
      </c>
      <c r="AB909" s="1" t="s">
        <v>90</v>
      </c>
      <c r="AC909" s="1" t="s">
        <v>91</v>
      </c>
      <c r="AD909" s="1" t="s">
        <v>92</v>
      </c>
      <c r="AE909" s="1" t="s">
        <v>72</v>
      </c>
      <c r="AF909" s="1" t="s">
        <v>229</v>
      </c>
      <c r="AG909" s="1">
        <v>2</v>
      </c>
      <c r="AH909" s="68" t="s">
        <v>367</v>
      </c>
      <c r="AI909" s="1" t="s">
        <v>72</v>
      </c>
      <c r="AJ909" s="1" t="s">
        <v>72</v>
      </c>
      <c r="AK909" s="1" t="s">
        <v>72</v>
      </c>
      <c r="AL909" s="1" t="s">
        <v>72</v>
      </c>
      <c r="AM909" s="1" t="s">
        <v>72</v>
      </c>
      <c r="AN909" s="3">
        <v>45262</v>
      </c>
      <c r="AO909" s="1" t="s">
        <v>5412</v>
      </c>
      <c r="AP909" s="1" t="s">
        <v>72</v>
      </c>
      <c r="AQ909" s="1" t="s">
        <v>1675</v>
      </c>
      <c r="AR909" s="1">
        <v>15</v>
      </c>
      <c r="AS909" s="1" t="s">
        <v>95</v>
      </c>
      <c r="AT909" s="1" t="s">
        <v>75</v>
      </c>
      <c r="AU909" s="1" t="s">
        <v>75</v>
      </c>
      <c r="AV909" s="1" t="s">
        <v>88</v>
      </c>
      <c r="AW909" s="1" t="s">
        <v>96</v>
      </c>
      <c r="AX909" s="1" t="s">
        <v>72</v>
      </c>
      <c r="AY909" s="1" t="s">
        <v>3819</v>
      </c>
      <c r="AZ909" s="1" t="s">
        <v>5413</v>
      </c>
      <c r="BA909" s="1">
        <v>42</v>
      </c>
      <c r="BB909" s="21" t="s">
        <v>100</v>
      </c>
      <c r="BC909" s="16"/>
    </row>
    <row r="910" spans="1:55" ht="18.600000000000001" customHeight="1">
      <c r="A910" s="1" t="s">
        <v>5402</v>
      </c>
      <c r="B910" s="1">
        <v>230355</v>
      </c>
      <c r="C910" s="1" t="s">
        <v>71</v>
      </c>
      <c r="D910" s="3">
        <v>45261</v>
      </c>
      <c r="E910" s="1" t="s">
        <v>2302</v>
      </c>
      <c r="F910" s="1" t="s">
        <v>5403</v>
      </c>
      <c r="G910" s="1" t="s">
        <v>75</v>
      </c>
      <c r="H910" s="1" t="s">
        <v>3947</v>
      </c>
      <c r="I910" s="1" t="s">
        <v>77</v>
      </c>
      <c r="J910" s="1" t="s">
        <v>78</v>
      </c>
      <c r="K910" s="1" t="s">
        <v>78</v>
      </c>
      <c r="L910" s="1" t="s">
        <v>139</v>
      </c>
      <c r="M910" s="1" t="s">
        <v>1898</v>
      </c>
      <c r="N910" s="34" t="s">
        <v>72</v>
      </c>
      <c r="O910" s="70" t="s">
        <v>1826</v>
      </c>
      <c r="P910" s="1" t="s">
        <v>2307</v>
      </c>
      <c r="Q910" s="1" t="s">
        <v>2307</v>
      </c>
      <c r="R910" s="1" t="s">
        <v>2363</v>
      </c>
      <c r="S910" s="1" t="s">
        <v>84</v>
      </c>
      <c r="T910" s="1" t="s">
        <v>72</v>
      </c>
      <c r="U910" s="1" t="s">
        <v>104</v>
      </c>
      <c r="V910" s="1" t="s">
        <v>104</v>
      </c>
      <c r="W910" s="1" t="s">
        <v>87</v>
      </c>
      <c r="X910" s="1">
        <v>40</v>
      </c>
      <c r="Y910" s="1" t="s">
        <v>88</v>
      </c>
      <c r="Z910" s="1">
        <v>3.8</v>
      </c>
      <c r="AA910" s="1" t="s">
        <v>414</v>
      </c>
      <c r="AB910" s="1" t="s">
        <v>90</v>
      </c>
      <c r="AC910" s="1" t="s">
        <v>91</v>
      </c>
      <c r="AD910" s="1" t="s">
        <v>92</v>
      </c>
      <c r="AE910" s="1" t="s">
        <v>72</v>
      </c>
      <c r="AF910" s="1" t="s">
        <v>217</v>
      </c>
      <c r="AG910" s="1">
        <v>2</v>
      </c>
      <c r="AH910" s="68" t="s">
        <v>5404</v>
      </c>
      <c r="AI910" s="1" t="s">
        <v>72</v>
      </c>
      <c r="AJ910" s="1" t="s">
        <v>72</v>
      </c>
      <c r="AK910" s="1" t="s">
        <v>220</v>
      </c>
      <c r="AL910" s="1" t="s">
        <v>72</v>
      </c>
      <c r="AM910" s="1" t="s">
        <v>72</v>
      </c>
      <c r="AN910" s="3">
        <v>45261</v>
      </c>
      <c r="AO910" s="1" t="s">
        <v>5405</v>
      </c>
      <c r="AP910" s="1" t="s">
        <v>72</v>
      </c>
      <c r="AQ910" s="1" t="s">
        <v>1794</v>
      </c>
      <c r="AR910" s="1">
        <v>15</v>
      </c>
      <c r="AS910" s="1" t="s">
        <v>3446</v>
      </c>
      <c r="AT910" s="1" t="s">
        <v>75</v>
      </c>
      <c r="AU910" s="1" t="s">
        <v>75</v>
      </c>
      <c r="AV910" s="1" t="s">
        <v>88</v>
      </c>
      <c r="AW910" s="1" t="s">
        <v>96</v>
      </c>
      <c r="AX910" s="1" t="s">
        <v>72</v>
      </c>
      <c r="AY910" s="1" t="s">
        <v>5107</v>
      </c>
      <c r="AZ910" s="1" t="s">
        <v>5406</v>
      </c>
      <c r="BA910" s="1">
        <v>90</v>
      </c>
      <c r="BB910" s="21" t="s">
        <v>100</v>
      </c>
      <c r="BC910" s="16"/>
    </row>
    <row r="911" spans="1:55" ht="18.600000000000001" customHeight="1">
      <c r="A911" s="1" t="s">
        <v>5407</v>
      </c>
      <c r="B911" s="1">
        <v>230356</v>
      </c>
      <c r="C911" s="1" t="s">
        <v>71</v>
      </c>
      <c r="D911" s="3">
        <v>45261</v>
      </c>
      <c r="E911" s="1" t="s">
        <v>1896</v>
      </c>
      <c r="F911" s="64" t="s">
        <v>5408</v>
      </c>
      <c r="G911" s="1" t="s">
        <v>75</v>
      </c>
      <c r="H911" s="1" t="s">
        <v>4648</v>
      </c>
      <c r="I911" s="1" t="s">
        <v>77</v>
      </c>
      <c r="J911" s="1" t="s">
        <v>78</v>
      </c>
      <c r="K911" s="1" t="s">
        <v>172</v>
      </c>
      <c r="L911" s="1" t="s">
        <v>139</v>
      </c>
      <c r="M911" s="1" t="s">
        <v>1898</v>
      </c>
      <c r="N911" s="1" t="s">
        <v>5123</v>
      </c>
      <c r="O911" s="79" t="s">
        <v>4441</v>
      </c>
      <c r="P911" s="1" t="s">
        <v>2143</v>
      </c>
      <c r="Q911" s="1" t="s">
        <v>1868</v>
      </c>
      <c r="R911" s="1" t="s">
        <v>9079</v>
      </c>
      <c r="S911" s="1" t="s">
        <v>291</v>
      </c>
      <c r="T911" s="1" t="s">
        <v>72</v>
      </c>
      <c r="U911" s="1" t="s">
        <v>4455</v>
      </c>
      <c r="V911" s="1" t="s">
        <v>4455</v>
      </c>
      <c r="W911" s="1" t="s">
        <v>126</v>
      </c>
      <c r="X911" s="1">
        <v>50</v>
      </c>
      <c r="Y911" s="1" t="s">
        <v>88</v>
      </c>
      <c r="Z911" s="1">
        <v>4.5</v>
      </c>
      <c r="AA911" s="1" t="s">
        <v>954</v>
      </c>
      <c r="AB911" s="1" t="s">
        <v>90</v>
      </c>
      <c r="AC911" s="1" t="s">
        <v>3203</v>
      </c>
      <c r="AD911" s="1" t="s">
        <v>92</v>
      </c>
      <c r="AE911" s="1" t="s">
        <v>72</v>
      </c>
      <c r="AF911" s="1" t="s">
        <v>72</v>
      </c>
      <c r="AG911" s="1" t="s">
        <v>72</v>
      </c>
      <c r="AH911" s="1" t="s">
        <v>72</v>
      </c>
      <c r="AI911" s="1" t="s">
        <v>72</v>
      </c>
      <c r="AJ911" s="1" t="s">
        <v>72</v>
      </c>
      <c r="AK911" s="1" t="s">
        <v>72</v>
      </c>
      <c r="AL911" s="1" t="s">
        <v>72</v>
      </c>
      <c r="AM911" s="1" t="s">
        <v>72</v>
      </c>
      <c r="AN911" s="3">
        <v>45261</v>
      </c>
      <c r="AO911" s="1" t="s">
        <v>5409</v>
      </c>
      <c r="AP911" s="1" t="s">
        <v>72</v>
      </c>
      <c r="AQ911" s="1" t="s">
        <v>1794</v>
      </c>
      <c r="AR911" s="1">
        <v>14</v>
      </c>
      <c r="AS911" s="1" t="s">
        <v>2694</v>
      </c>
      <c r="AT911" s="1" t="s">
        <v>88</v>
      </c>
      <c r="AU911" s="1" t="s">
        <v>88</v>
      </c>
      <c r="AV911" s="1" t="s">
        <v>88</v>
      </c>
      <c r="AW911" s="1" t="s">
        <v>96</v>
      </c>
      <c r="AX911" s="1" t="s">
        <v>72</v>
      </c>
      <c r="AY911" s="1" t="s">
        <v>3985</v>
      </c>
      <c r="AZ911" s="1" t="s">
        <v>4914</v>
      </c>
      <c r="BA911" s="1">
        <v>37</v>
      </c>
      <c r="BB911" s="21" t="s">
        <v>100</v>
      </c>
      <c r="BC911" s="16"/>
    </row>
    <row r="912" spans="1:55" ht="18.600000000000001" customHeight="1">
      <c r="A912" s="1" t="s">
        <v>5416</v>
      </c>
      <c r="B912" s="1">
        <v>230358</v>
      </c>
      <c r="C912" s="1" t="s">
        <v>71</v>
      </c>
      <c r="D912" s="3">
        <v>45264</v>
      </c>
      <c r="E912" s="1" t="s">
        <v>1896</v>
      </c>
      <c r="F912" s="1" t="s">
        <v>5417</v>
      </c>
      <c r="G912" s="1" t="s">
        <v>75</v>
      </c>
      <c r="H912" s="1" t="s">
        <v>3947</v>
      </c>
      <c r="I912" s="1" t="s">
        <v>77</v>
      </c>
      <c r="J912" s="1" t="s">
        <v>78</v>
      </c>
      <c r="K912" s="1" t="s">
        <v>78</v>
      </c>
      <c r="L912" s="1" t="s">
        <v>139</v>
      </c>
      <c r="M912" s="1" t="s">
        <v>1898</v>
      </c>
      <c r="N912" s="1" t="s">
        <v>3603</v>
      </c>
      <c r="O912" s="79" t="s">
        <v>5418</v>
      </c>
      <c r="P912" s="1" t="s">
        <v>813</v>
      </c>
      <c r="Q912" s="1" t="s">
        <v>813</v>
      </c>
      <c r="R912" s="1" t="s">
        <v>9057</v>
      </c>
      <c r="S912" s="1" t="s">
        <v>84</v>
      </c>
      <c r="T912" s="1" t="s">
        <v>72</v>
      </c>
      <c r="U912" s="1" t="s">
        <v>4320</v>
      </c>
      <c r="V912" s="1" t="s">
        <v>181</v>
      </c>
      <c r="W912" s="1" t="s">
        <v>126</v>
      </c>
      <c r="X912" s="1">
        <v>70</v>
      </c>
      <c r="Y912" s="1" t="s">
        <v>88</v>
      </c>
      <c r="Z912" s="1">
        <v>5.6</v>
      </c>
      <c r="AA912" s="1" t="s">
        <v>954</v>
      </c>
      <c r="AB912" s="1" t="s">
        <v>90</v>
      </c>
      <c r="AC912" s="1" t="s">
        <v>91</v>
      </c>
      <c r="AD912" s="1" t="s">
        <v>92</v>
      </c>
      <c r="AE912" s="1" t="s">
        <v>72</v>
      </c>
      <c r="AF912" s="1" t="s">
        <v>229</v>
      </c>
      <c r="AG912" s="1">
        <v>2</v>
      </c>
      <c r="AH912" s="68" t="s">
        <v>5057</v>
      </c>
      <c r="AI912" s="1" t="s">
        <v>72</v>
      </c>
      <c r="AJ912" s="1" t="s">
        <v>72</v>
      </c>
      <c r="AK912" s="68" t="s">
        <v>3444</v>
      </c>
      <c r="AL912" s="1" t="s">
        <v>72</v>
      </c>
      <c r="AM912" s="1" t="s">
        <v>72</v>
      </c>
      <c r="AN912" s="3">
        <v>45264</v>
      </c>
      <c r="AO912" s="1" t="s">
        <v>5419</v>
      </c>
      <c r="AP912" s="1" t="s">
        <v>72</v>
      </c>
      <c r="AQ912" s="1" t="s">
        <v>1794</v>
      </c>
      <c r="AR912" s="1">
        <v>15</v>
      </c>
      <c r="AS912" s="1" t="s">
        <v>3205</v>
      </c>
      <c r="AT912" s="1" t="s">
        <v>75</v>
      </c>
      <c r="AU912" s="1" t="s">
        <v>75</v>
      </c>
      <c r="AV912" s="1" t="s">
        <v>88</v>
      </c>
      <c r="AW912" s="1" t="s">
        <v>96</v>
      </c>
      <c r="AX912" s="1" t="s">
        <v>72</v>
      </c>
      <c r="AY912" s="1" t="s">
        <v>3819</v>
      </c>
      <c r="AZ912" s="1" t="s">
        <v>5420</v>
      </c>
      <c r="BA912" s="1">
        <v>44</v>
      </c>
      <c r="BB912" s="21" t="s">
        <v>100</v>
      </c>
      <c r="BC912" s="16"/>
    </row>
    <row r="913" spans="1:55" ht="18.600000000000001" customHeight="1">
      <c r="A913" s="1" t="s">
        <v>5421</v>
      </c>
      <c r="B913" s="1">
        <v>230359</v>
      </c>
      <c r="C913" s="1" t="s">
        <v>71</v>
      </c>
      <c r="D913" s="3">
        <v>45265</v>
      </c>
      <c r="E913" s="1" t="s">
        <v>2302</v>
      </c>
      <c r="F913" s="1" t="s">
        <v>5422</v>
      </c>
      <c r="G913" s="1" t="s">
        <v>75</v>
      </c>
      <c r="H913" s="1" t="s">
        <v>3947</v>
      </c>
      <c r="I913" s="1" t="s">
        <v>77</v>
      </c>
      <c r="J913" s="1" t="s">
        <v>78</v>
      </c>
      <c r="K913" s="1" t="s">
        <v>4162</v>
      </c>
      <c r="L913" s="1" t="s">
        <v>139</v>
      </c>
      <c r="M913" s="1" t="s">
        <v>1898</v>
      </c>
      <c r="N913" s="1" t="s">
        <v>5423</v>
      </c>
      <c r="O913" s="79" t="s">
        <v>5424</v>
      </c>
      <c r="P913" s="1" t="s">
        <v>2307</v>
      </c>
      <c r="Q913" s="1" t="s">
        <v>2307</v>
      </c>
      <c r="R913" s="1" t="s">
        <v>2363</v>
      </c>
      <c r="S913" s="1" t="s">
        <v>84</v>
      </c>
      <c r="T913" s="1" t="s">
        <v>72</v>
      </c>
      <c r="U913" s="1" t="s">
        <v>4320</v>
      </c>
      <c r="V913" s="1" t="s">
        <v>181</v>
      </c>
      <c r="W913" s="1" t="s">
        <v>126</v>
      </c>
      <c r="X913" s="1">
        <v>59</v>
      </c>
      <c r="Y913" s="1" t="s">
        <v>88</v>
      </c>
      <c r="Z913" s="1">
        <v>4.8</v>
      </c>
      <c r="AA913" s="1" t="s">
        <v>414</v>
      </c>
      <c r="AB913" s="1" t="s">
        <v>90</v>
      </c>
      <c r="AC913" s="1" t="s">
        <v>970</v>
      </c>
      <c r="AD913" s="1" t="s">
        <v>429</v>
      </c>
      <c r="AE913" s="1" t="s">
        <v>72</v>
      </c>
      <c r="AF913" s="1" t="s">
        <v>217</v>
      </c>
      <c r="AG913" s="1">
        <v>2</v>
      </c>
      <c r="AH913" s="68" t="s">
        <v>5425</v>
      </c>
      <c r="AI913" s="68">
        <v>6</v>
      </c>
      <c r="AJ913" s="68" t="s">
        <v>5426</v>
      </c>
      <c r="AK913" s="68" t="s">
        <v>5427</v>
      </c>
      <c r="AL913" s="1" t="s">
        <v>72</v>
      </c>
      <c r="AM913" s="1" t="s">
        <v>72</v>
      </c>
      <c r="AN913" s="3">
        <v>45265</v>
      </c>
      <c r="AO913" s="1" t="s">
        <v>5428</v>
      </c>
      <c r="AP913" s="1" t="s">
        <v>72</v>
      </c>
      <c r="AQ913" s="1" t="s">
        <v>1794</v>
      </c>
      <c r="AR913" s="1">
        <v>15</v>
      </c>
      <c r="AS913" s="1" t="s">
        <v>2694</v>
      </c>
      <c r="AT913" s="1" t="s">
        <v>88</v>
      </c>
      <c r="AU913" s="1" t="s">
        <v>88</v>
      </c>
      <c r="AV913" s="1" t="s">
        <v>88</v>
      </c>
      <c r="AW913" s="1" t="s">
        <v>96</v>
      </c>
      <c r="AX913" s="1" t="s">
        <v>72</v>
      </c>
      <c r="AY913" s="1" t="s">
        <v>3819</v>
      </c>
      <c r="AZ913" s="1" t="s">
        <v>5429</v>
      </c>
      <c r="BA913" s="1">
        <v>37</v>
      </c>
      <c r="BB913" s="21" t="s">
        <v>100</v>
      </c>
      <c r="BC913" s="16"/>
    </row>
    <row r="914" spans="1:55" ht="18.600000000000001" customHeight="1">
      <c r="A914" s="1" t="s">
        <v>5430</v>
      </c>
      <c r="B914" s="1">
        <v>230360</v>
      </c>
      <c r="C914" s="1" t="s">
        <v>71</v>
      </c>
      <c r="D914" s="3">
        <v>45267</v>
      </c>
      <c r="E914" s="1" t="s">
        <v>2302</v>
      </c>
      <c r="F914" s="1" t="s">
        <v>5431</v>
      </c>
      <c r="G914" s="1" t="s">
        <v>75</v>
      </c>
      <c r="H914" s="1" t="s">
        <v>3947</v>
      </c>
      <c r="I914" s="1" t="s">
        <v>77</v>
      </c>
      <c r="J914" s="1" t="s">
        <v>78</v>
      </c>
      <c r="K914" s="1" t="s">
        <v>78</v>
      </c>
      <c r="L914" s="1" t="s">
        <v>139</v>
      </c>
      <c r="M914" s="1" t="s">
        <v>1898</v>
      </c>
      <c r="N914" s="1" t="s">
        <v>3603</v>
      </c>
      <c r="O914" s="79" t="s">
        <v>4294</v>
      </c>
      <c r="P914" s="1" t="s">
        <v>2307</v>
      </c>
      <c r="Q914" s="1" t="s">
        <v>2307</v>
      </c>
      <c r="R914" s="1" t="s">
        <v>2363</v>
      </c>
      <c r="S914" s="1" t="s">
        <v>84</v>
      </c>
      <c r="T914" s="1" t="s">
        <v>72</v>
      </c>
      <c r="U914" s="1" t="s">
        <v>104</v>
      </c>
      <c r="V914" s="1" t="s">
        <v>3144</v>
      </c>
      <c r="W914" s="1" t="s">
        <v>87</v>
      </c>
      <c r="X914" s="1">
        <v>51</v>
      </c>
      <c r="Y914" s="1" t="s">
        <v>88</v>
      </c>
      <c r="Z914" s="1">
        <v>4.5</v>
      </c>
      <c r="AA914" s="1" t="s">
        <v>414</v>
      </c>
      <c r="AB914" s="1" t="s">
        <v>90</v>
      </c>
      <c r="AC914" s="1" t="s">
        <v>91</v>
      </c>
      <c r="AD914" s="1" t="s">
        <v>92</v>
      </c>
      <c r="AE914" s="1" t="s">
        <v>72</v>
      </c>
      <c r="AF914" s="1" t="s">
        <v>254</v>
      </c>
      <c r="AG914" s="1">
        <v>2</v>
      </c>
      <c r="AH914" s="68" t="s">
        <v>3563</v>
      </c>
      <c r="AI914" s="1" t="s">
        <v>72</v>
      </c>
      <c r="AJ914" s="1" t="s">
        <v>72</v>
      </c>
      <c r="AK914" s="1" t="s">
        <v>220</v>
      </c>
      <c r="AL914" s="1" t="s">
        <v>72</v>
      </c>
      <c r="AM914" s="1" t="s">
        <v>72</v>
      </c>
      <c r="AN914" s="3">
        <v>45267</v>
      </c>
      <c r="AO914" s="1" t="s">
        <v>5432</v>
      </c>
      <c r="AP914" s="1" t="s">
        <v>72</v>
      </c>
      <c r="AQ914" s="1" t="s">
        <v>1794</v>
      </c>
      <c r="AR914" s="1">
        <v>15</v>
      </c>
      <c r="AS914" s="1" t="s">
        <v>4208</v>
      </c>
      <c r="AT914" s="1" t="s">
        <v>75</v>
      </c>
      <c r="AU914" s="1" t="s">
        <v>75</v>
      </c>
      <c r="AV914" s="1" t="s">
        <v>88</v>
      </c>
      <c r="AW914" s="1" t="s">
        <v>96</v>
      </c>
      <c r="AX914" s="1" t="s">
        <v>72</v>
      </c>
      <c r="AY914" s="1" t="s">
        <v>3819</v>
      </c>
      <c r="AZ914" s="1" t="s">
        <v>5433</v>
      </c>
      <c r="BA914" s="1">
        <v>24</v>
      </c>
      <c r="BB914" s="21" t="s">
        <v>100</v>
      </c>
      <c r="BC914" s="16"/>
    </row>
    <row r="915" spans="1:55" ht="18.600000000000001" customHeight="1">
      <c r="A915" s="1" t="s">
        <v>5435</v>
      </c>
      <c r="B915" s="1">
        <v>230361</v>
      </c>
      <c r="C915" s="1" t="s">
        <v>71</v>
      </c>
      <c r="D915" s="3">
        <v>45267</v>
      </c>
      <c r="E915" s="1" t="s">
        <v>2302</v>
      </c>
      <c r="F915" s="1" t="s">
        <v>5436</v>
      </c>
      <c r="G915" s="1" t="s">
        <v>75</v>
      </c>
      <c r="H915" s="1" t="s">
        <v>4111</v>
      </c>
      <c r="I915" s="1" t="s">
        <v>77</v>
      </c>
      <c r="J915" s="1" t="s">
        <v>78</v>
      </c>
      <c r="K915" s="1" t="s">
        <v>78</v>
      </c>
      <c r="L915" s="1" t="s">
        <v>1898</v>
      </c>
      <c r="M915" s="1" t="s">
        <v>1898</v>
      </c>
      <c r="N915" s="34" t="s">
        <v>72</v>
      </c>
      <c r="O915" s="70" t="s">
        <v>5437</v>
      </c>
      <c r="P915" s="1" t="s">
        <v>2307</v>
      </c>
      <c r="Q915" s="1" t="s">
        <v>2307</v>
      </c>
      <c r="R915" s="1" t="s">
        <v>2363</v>
      </c>
      <c r="S915" s="1" t="s">
        <v>84</v>
      </c>
      <c r="T915" s="1" t="s">
        <v>72</v>
      </c>
      <c r="U915" s="1" t="s">
        <v>656</v>
      </c>
      <c r="V915" s="1" t="s">
        <v>656</v>
      </c>
      <c r="W915" s="1" t="s">
        <v>87</v>
      </c>
      <c r="X915" s="1">
        <v>71</v>
      </c>
      <c r="Y915" s="1" t="s">
        <v>88</v>
      </c>
      <c r="Z915" s="1">
        <v>4.5</v>
      </c>
      <c r="AA915" s="1" t="s">
        <v>414</v>
      </c>
      <c r="AB915" s="1" t="s">
        <v>105</v>
      </c>
      <c r="AC915" s="1" t="s">
        <v>91</v>
      </c>
      <c r="AD915" s="1" t="s">
        <v>92</v>
      </c>
      <c r="AE915" s="1" t="s">
        <v>72</v>
      </c>
      <c r="AF915" s="1" t="s">
        <v>72</v>
      </c>
      <c r="AG915" s="1" t="s">
        <v>72</v>
      </c>
      <c r="AH915" s="1" t="s">
        <v>72</v>
      </c>
      <c r="AI915" s="1" t="s">
        <v>72</v>
      </c>
      <c r="AJ915" s="1" t="s">
        <v>72</v>
      </c>
      <c r="AK915" s="68" t="s">
        <v>5438</v>
      </c>
      <c r="AL915" s="1" t="s">
        <v>72</v>
      </c>
      <c r="AM915" s="1" t="s">
        <v>72</v>
      </c>
      <c r="AN915" s="3">
        <v>45267</v>
      </c>
      <c r="AO915" s="1" t="s">
        <v>5439</v>
      </c>
      <c r="AP915" s="1" t="s">
        <v>72</v>
      </c>
      <c r="AQ915" s="1" t="s">
        <v>1794</v>
      </c>
      <c r="AR915" s="1">
        <v>15</v>
      </c>
      <c r="AS915" s="1" t="s">
        <v>4443</v>
      </c>
      <c r="AT915" s="1" t="s">
        <v>75</v>
      </c>
      <c r="AU915" s="1" t="s">
        <v>75</v>
      </c>
      <c r="AV915" s="1" t="s">
        <v>88</v>
      </c>
      <c r="AW915" s="1" t="s">
        <v>96</v>
      </c>
      <c r="AX915" s="1" t="s">
        <v>72</v>
      </c>
      <c r="AY915" s="1" t="s">
        <v>3509</v>
      </c>
      <c r="AZ915" s="1" t="s">
        <v>5440</v>
      </c>
      <c r="BA915" s="1">
        <v>15</v>
      </c>
      <c r="BB915" s="21" t="s">
        <v>100</v>
      </c>
      <c r="BC915" s="16"/>
    </row>
    <row r="916" spans="1:55" ht="18.600000000000001" customHeight="1">
      <c r="A916" s="1" t="s">
        <v>5441</v>
      </c>
      <c r="B916" s="1">
        <v>230362</v>
      </c>
      <c r="C916" s="1" t="s">
        <v>71</v>
      </c>
      <c r="D916" s="3">
        <v>45267</v>
      </c>
      <c r="E916" s="1" t="s">
        <v>1896</v>
      </c>
      <c r="F916" s="1" t="s">
        <v>5442</v>
      </c>
      <c r="G916" s="1" t="s">
        <v>75</v>
      </c>
      <c r="H916" s="1" t="s">
        <v>3936</v>
      </c>
      <c r="I916" s="1" t="s">
        <v>77</v>
      </c>
      <c r="J916" s="1" t="s">
        <v>78</v>
      </c>
      <c r="K916" s="1" t="s">
        <v>78</v>
      </c>
      <c r="L916" s="1" t="s">
        <v>139</v>
      </c>
      <c r="M916" s="1" t="s">
        <v>1898</v>
      </c>
      <c r="N916" s="34" t="s">
        <v>72</v>
      </c>
      <c r="O916" s="70" t="s">
        <v>1826</v>
      </c>
      <c r="P916" s="1" t="s">
        <v>83</v>
      </c>
      <c r="Q916" s="1" t="s">
        <v>123</v>
      </c>
      <c r="R916" s="1" t="s">
        <v>9043</v>
      </c>
      <c r="S916" s="1" t="s">
        <v>84</v>
      </c>
      <c r="T916" s="1" t="s">
        <v>72</v>
      </c>
      <c r="U916" s="1" t="s">
        <v>4320</v>
      </c>
      <c r="V916" s="1" t="s">
        <v>141</v>
      </c>
      <c r="W916" s="1" t="s">
        <v>126</v>
      </c>
      <c r="X916" s="1">
        <v>60</v>
      </c>
      <c r="Y916" s="1" t="s">
        <v>88</v>
      </c>
      <c r="Z916" s="1">
        <v>5.6</v>
      </c>
      <c r="AA916" s="1" t="s">
        <v>414</v>
      </c>
      <c r="AB916" s="1" t="s">
        <v>90</v>
      </c>
      <c r="AC916" s="1" t="s">
        <v>91</v>
      </c>
      <c r="AD916" s="1" t="s">
        <v>92</v>
      </c>
      <c r="AE916" s="1" t="s">
        <v>72</v>
      </c>
      <c r="AF916" s="1" t="s">
        <v>229</v>
      </c>
      <c r="AG916" s="1">
        <v>2</v>
      </c>
      <c r="AH916" s="68" t="s">
        <v>245</v>
      </c>
      <c r="AI916" s="1" t="s">
        <v>72</v>
      </c>
      <c r="AJ916" s="1" t="s">
        <v>72</v>
      </c>
      <c r="AK916" s="1" t="s">
        <v>72</v>
      </c>
      <c r="AL916" s="1" t="s">
        <v>72</v>
      </c>
      <c r="AM916" s="1" t="s">
        <v>72</v>
      </c>
      <c r="AN916" s="3">
        <v>45267</v>
      </c>
      <c r="AO916" s="1" t="s">
        <v>5443</v>
      </c>
      <c r="AP916" s="1" t="s">
        <v>72</v>
      </c>
      <c r="AQ916" s="1" t="s">
        <v>1675</v>
      </c>
      <c r="AR916" s="1">
        <v>14</v>
      </c>
      <c r="AS916" s="1" t="s">
        <v>95</v>
      </c>
      <c r="AT916" s="1" t="s">
        <v>75</v>
      </c>
      <c r="AU916" s="1" t="s">
        <v>75</v>
      </c>
      <c r="AV916" s="1" t="s">
        <v>88</v>
      </c>
      <c r="AW916" s="1" t="s">
        <v>96</v>
      </c>
      <c r="AX916" s="1" t="s">
        <v>72</v>
      </c>
      <c r="AY916" s="1" t="s">
        <v>4260</v>
      </c>
      <c r="AZ916" s="1" t="s">
        <v>5415</v>
      </c>
      <c r="BA916" s="1">
        <v>28</v>
      </c>
      <c r="BB916" s="21" t="s">
        <v>100</v>
      </c>
      <c r="BC916" s="16"/>
    </row>
    <row r="917" spans="1:55" ht="18.600000000000001" customHeight="1">
      <c r="A917" s="1" t="s">
        <v>5444</v>
      </c>
      <c r="B917" s="1">
        <v>230363</v>
      </c>
      <c r="C917" s="1" t="s">
        <v>71</v>
      </c>
      <c r="D917" s="3">
        <v>45268</v>
      </c>
      <c r="E917" s="1" t="s">
        <v>1896</v>
      </c>
      <c r="F917" s="1" t="s">
        <v>5445</v>
      </c>
      <c r="G917" s="1" t="s">
        <v>75</v>
      </c>
      <c r="H917" s="1" t="s">
        <v>3947</v>
      </c>
      <c r="I917" s="1" t="s">
        <v>77</v>
      </c>
      <c r="J917" s="1" t="s">
        <v>78</v>
      </c>
      <c r="K917" s="1" t="s">
        <v>78</v>
      </c>
      <c r="L917" s="1" t="s">
        <v>139</v>
      </c>
      <c r="M917" s="1" t="s">
        <v>1898</v>
      </c>
      <c r="N917" s="34" t="s">
        <v>72</v>
      </c>
      <c r="O917" s="70" t="s">
        <v>4383</v>
      </c>
      <c r="P917" s="1" t="s">
        <v>83</v>
      </c>
      <c r="Q917" s="1" t="s">
        <v>123</v>
      </c>
      <c r="R917" s="1" t="s">
        <v>9043</v>
      </c>
      <c r="S917" s="1" t="s">
        <v>84</v>
      </c>
      <c r="T917" s="1" t="s">
        <v>72</v>
      </c>
      <c r="U917" s="1" t="s">
        <v>4320</v>
      </c>
      <c r="V917" s="1" t="s">
        <v>181</v>
      </c>
      <c r="W917" s="1" t="s">
        <v>126</v>
      </c>
      <c r="X917" s="1">
        <v>50</v>
      </c>
      <c r="Y917" s="1" t="s">
        <v>88</v>
      </c>
      <c r="Z917" s="1">
        <v>3.6</v>
      </c>
      <c r="AA917" s="1" t="s">
        <v>414</v>
      </c>
      <c r="AB917" s="1" t="s">
        <v>90</v>
      </c>
      <c r="AC917" s="1" t="s">
        <v>91</v>
      </c>
      <c r="AD917" s="1" t="s">
        <v>92</v>
      </c>
      <c r="AE917" s="1" t="s">
        <v>72</v>
      </c>
      <c r="AF917" s="1" t="s">
        <v>229</v>
      </c>
      <c r="AG917" s="1">
        <v>2</v>
      </c>
      <c r="AH917" s="68" t="s">
        <v>230</v>
      </c>
      <c r="AI917" s="1" t="s">
        <v>72</v>
      </c>
      <c r="AJ917" s="1" t="s">
        <v>72</v>
      </c>
      <c r="AK917" s="1" t="s">
        <v>72</v>
      </c>
      <c r="AL917" s="1" t="s">
        <v>72</v>
      </c>
      <c r="AM917" s="1" t="s">
        <v>72</v>
      </c>
      <c r="AN917" s="3">
        <v>45268</v>
      </c>
      <c r="AO917" s="1" t="s">
        <v>5446</v>
      </c>
      <c r="AP917" s="1" t="s">
        <v>72</v>
      </c>
      <c r="AQ917" s="1" t="s">
        <v>1794</v>
      </c>
      <c r="AR917" s="1">
        <v>15</v>
      </c>
      <c r="AS917" s="1" t="s">
        <v>2694</v>
      </c>
      <c r="AT917" s="1" t="s">
        <v>88</v>
      </c>
      <c r="AU917" s="1" t="s">
        <v>88</v>
      </c>
      <c r="AV917" s="1" t="s">
        <v>88</v>
      </c>
      <c r="AW917" s="1" t="s">
        <v>96</v>
      </c>
      <c r="AX917" s="1" t="s">
        <v>72</v>
      </c>
      <c r="AY917" s="1" t="s">
        <v>3819</v>
      </c>
      <c r="AZ917" s="1" t="s">
        <v>5447</v>
      </c>
      <c r="BA917" s="1">
        <v>61</v>
      </c>
      <c r="BB917" s="21" t="s">
        <v>100</v>
      </c>
      <c r="BC917" s="16"/>
    </row>
    <row r="918" spans="1:55" ht="18.600000000000001" customHeight="1">
      <c r="A918" s="1" t="s">
        <v>5449</v>
      </c>
      <c r="B918" s="1">
        <v>230364</v>
      </c>
      <c r="C918" s="1" t="s">
        <v>71</v>
      </c>
      <c r="D918" s="3">
        <v>45268</v>
      </c>
      <c r="E918" s="1" t="s">
        <v>2302</v>
      </c>
      <c r="F918" s="1" t="s">
        <v>5450</v>
      </c>
      <c r="G918" s="1" t="s">
        <v>75</v>
      </c>
      <c r="H918" s="1" t="s">
        <v>4648</v>
      </c>
      <c r="I918" s="1" t="s">
        <v>77</v>
      </c>
      <c r="J918" s="1" t="s">
        <v>78</v>
      </c>
      <c r="K918" s="8" t="s">
        <v>4162</v>
      </c>
      <c r="L918" s="8" t="s">
        <v>1898</v>
      </c>
      <c r="M918" s="8" t="s">
        <v>1927</v>
      </c>
      <c r="N918" s="1" t="s">
        <v>707</v>
      </c>
      <c r="O918" s="8" t="s">
        <v>707</v>
      </c>
      <c r="P918" s="1" t="s">
        <v>2307</v>
      </c>
      <c r="Q918" s="1" t="s">
        <v>2307</v>
      </c>
      <c r="R918" s="1" t="s">
        <v>2926</v>
      </c>
      <c r="S918" s="1" t="s">
        <v>291</v>
      </c>
      <c r="T918" s="1" t="s">
        <v>72</v>
      </c>
      <c r="U918" s="1" t="s">
        <v>3202</v>
      </c>
      <c r="V918" s="1" t="s">
        <v>3202</v>
      </c>
      <c r="W918" s="1" t="s">
        <v>126</v>
      </c>
      <c r="X918" s="1">
        <v>54</v>
      </c>
      <c r="Y918" s="1" t="s">
        <v>88</v>
      </c>
      <c r="Z918" s="1">
        <v>4.8</v>
      </c>
      <c r="AA918" s="1" t="s">
        <v>414</v>
      </c>
      <c r="AB918" s="1" t="s">
        <v>90</v>
      </c>
      <c r="AC918" s="1" t="s">
        <v>91</v>
      </c>
      <c r="AD918" s="1" t="s">
        <v>92</v>
      </c>
      <c r="AE918" s="1" t="s">
        <v>72</v>
      </c>
      <c r="AF918" s="1" t="s">
        <v>72</v>
      </c>
      <c r="AG918" s="1" t="s">
        <v>72</v>
      </c>
      <c r="AH918" s="1" t="s">
        <v>72</v>
      </c>
      <c r="AI918" s="1" t="s">
        <v>72</v>
      </c>
      <c r="AJ918" s="1" t="s">
        <v>72</v>
      </c>
      <c r="AK918" s="1" t="s">
        <v>72</v>
      </c>
      <c r="AL918" s="1" t="s">
        <v>72</v>
      </c>
      <c r="AM918" s="1" t="s">
        <v>72</v>
      </c>
      <c r="AN918" s="3">
        <v>45268</v>
      </c>
      <c r="AO918" s="1" t="s">
        <v>5451</v>
      </c>
      <c r="AP918" s="1" t="s">
        <v>72</v>
      </c>
      <c r="AQ918" s="1" t="s">
        <v>1794</v>
      </c>
      <c r="AR918" s="1">
        <v>14</v>
      </c>
      <c r="AS918" s="1" t="s">
        <v>4443</v>
      </c>
      <c r="AT918" s="1" t="s">
        <v>88</v>
      </c>
      <c r="AU918" s="1" t="s">
        <v>88</v>
      </c>
      <c r="AV918" s="1" t="s">
        <v>88</v>
      </c>
      <c r="AW918" s="1" t="s">
        <v>79</v>
      </c>
      <c r="AX918" s="1" t="s">
        <v>72</v>
      </c>
      <c r="AY918" s="1" t="s">
        <v>5384</v>
      </c>
      <c r="AZ918" s="1" t="s">
        <v>4849</v>
      </c>
      <c r="BA918" s="1">
        <v>52</v>
      </c>
      <c r="BB918" s="1" t="s">
        <v>160</v>
      </c>
      <c r="BC918" s="1" t="s">
        <v>707</v>
      </c>
    </row>
    <row r="919" spans="1:55" ht="18.600000000000001" customHeight="1">
      <c r="A919" s="1" t="s">
        <v>5452</v>
      </c>
      <c r="B919" s="1">
        <v>230365</v>
      </c>
      <c r="C919" s="1" t="s">
        <v>71</v>
      </c>
      <c r="D919" s="3">
        <v>45268</v>
      </c>
      <c r="E919" s="1" t="s">
        <v>2302</v>
      </c>
      <c r="F919" s="1" t="s">
        <v>5453</v>
      </c>
      <c r="G919" s="1" t="s">
        <v>75</v>
      </c>
      <c r="H919" s="1" t="s">
        <v>3947</v>
      </c>
      <c r="I919" s="1" t="s">
        <v>77</v>
      </c>
      <c r="J919" s="1" t="s">
        <v>78</v>
      </c>
      <c r="K919" s="1" t="s">
        <v>78</v>
      </c>
      <c r="L919" s="1" t="s">
        <v>139</v>
      </c>
      <c r="M919" s="1" t="s">
        <v>1898</v>
      </c>
      <c r="N919" s="34" t="s">
        <v>72</v>
      </c>
      <c r="O919" s="70" t="s">
        <v>2390</v>
      </c>
      <c r="P919" s="1" t="s">
        <v>2307</v>
      </c>
      <c r="Q919" s="1" t="s">
        <v>2307</v>
      </c>
      <c r="R919" s="1" t="s">
        <v>2363</v>
      </c>
      <c r="S919" s="1" t="s">
        <v>84</v>
      </c>
      <c r="T919" s="1" t="s">
        <v>72</v>
      </c>
      <c r="U919" s="1" t="s">
        <v>4320</v>
      </c>
      <c r="V919" s="1" t="s">
        <v>181</v>
      </c>
      <c r="W919" s="1" t="s">
        <v>87</v>
      </c>
      <c r="X919" s="1">
        <v>29</v>
      </c>
      <c r="Y919" s="1" t="s">
        <v>88</v>
      </c>
      <c r="Z919" s="1">
        <v>4.5999999999999996</v>
      </c>
      <c r="AA919" s="1" t="s">
        <v>954</v>
      </c>
      <c r="AB919" s="1" t="s">
        <v>90</v>
      </c>
      <c r="AC919" s="1" t="s">
        <v>91</v>
      </c>
      <c r="AD919" s="1" t="s">
        <v>92</v>
      </c>
      <c r="AE919" s="1" t="s">
        <v>72</v>
      </c>
      <c r="AF919" s="1" t="s">
        <v>72</v>
      </c>
      <c r="AG919" s="1" t="s">
        <v>72</v>
      </c>
      <c r="AH919" s="1" t="s">
        <v>72</v>
      </c>
      <c r="AI919" s="1" t="s">
        <v>72</v>
      </c>
      <c r="AJ919" s="1" t="s">
        <v>72</v>
      </c>
      <c r="AK919" s="68" t="s">
        <v>5454</v>
      </c>
      <c r="AL919" s="1" t="s">
        <v>72</v>
      </c>
      <c r="AM919" s="1" t="s">
        <v>72</v>
      </c>
      <c r="AN919" s="3">
        <v>45268</v>
      </c>
      <c r="AO919" s="1" t="s">
        <v>5455</v>
      </c>
      <c r="AP919" s="1" t="s">
        <v>72</v>
      </c>
      <c r="AQ919" s="1" t="s">
        <v>1794</v>
      </c>
      <c r="AR919" s="1">
        <v>15</v>
      </c>
      <c r="AS919" s="1" t="s">
        <v>4063</v>
      </c>
      <c r="AT919" s="1" t="s">
        <v>75</v>
      </c>
      <c r="AU919" s="1" t="s">
        <v>75</v>
      </c>
      <c r="AV919" s="1" t="s">
        <v>88</v>
      </c>
      <c r="AW919" s="1" t="s">
        <v>96</v>
      </c>
      <c r="AX919" s="1" t="s">
        <v>72</v>
      </c>
      <c r="AY919" s="1" t="s">
        <v>3819</v>
      </c>
      <c r="AZ919" s="1" t="s">
        <v>5456</v>
      </c>
      <c r="BA919" s="1">
        <v>40</v>
      </c>
      <c r="BB919" s="21" t="s">
        <v>100</v>
      </c>
      <c r="BC919" s="16"/>
    </row>
    <row r="920" spans="1:55" ht="18.600000000000001" customHeight="1">
      <c r="A920" s="1" t="s">
        <v>5457</v>
      </c>
      <c r="B920" s="1">
        <v>230366</v>
      </c>
      <c r="C920" s="1" t="s">
        <v>71</v>
      </c>
      <c r="D920" s="3">
        <v>45268</v>
      </c>
      <c r="E920" s="1" t="s">
        <v>2302</v>
      </c>
      <c r="F920" s="1" t="s">
        <v>5458</v>
      </c>
      <c r="G920" s="1" t="s">
        <v>75</v>
      </c>
      <c r="H920" s="1" t="s">
        <v>4111</v>
      </c>
      <c r="I920" s="1" t="s">
        <v>77</v>
      </c>
      <c r="J920" s="1" t="s">
        <v>78</v>
      </c>
      <c r="K920" s="1" t="s">
        <v>78</v>
      </c>
      <c r="L920" s="1" t="s">
        <v>1898</v>
      </c>
      <c r="M920" s="1" t="s">
        <v>1898</v>
      </c>
      <c r="N920" s="34" t="s">
        <v>72</v>
      </c>
      <c r="O920" s="70" t="s">
        <v>5459</v>
      </c>
      <c r="P920" s="1" t="s">
        <v>2307</v>
      </c>
      <c r="Q920" s="1" t="s">
        <v>2307</v>
      </c>
      <c r="R920" s="1" t="s">
        <v>2363</v>
      </c>
      <c r="S920" s="1" t="s">
        <v>84</v>
      </c>
      <c r="T920" s="1" t="s">
        <v>72</v>
      </c>
      <c r="U920" s="1" t="s">
        <v>5460</v>
      </c>
      <c r="V920" s="1" t="s">
        <v>5460</v>
      </c>
      <c r="W920" s="1" t="s">
        <v>87</v>
      </c>
      <c r="X920" s="1">
        <v>25</v>
      </c>
      <c r="Y920" s="1" t="s">
        <v>88</v>
      </c>
      <c r="Z920" s="1">
        <v>4.5999999999999996</v>
      </c>
      <c r="AA920" s="1" t="s">
        <v>954</v>
      </c>
      <c r="AB920" s="1" t="s">
        <v>105</v>
      </c>
      <c r="AC920" s="1" t="s">
        <v>91</v>
      </c>
      <c r="AD920" s="1" t="s">
        <v>92</v>
      </c>
      <c r="AE920" s="1" t="s">
        <v>72</v>
      </c>
      <c r="AF920" s="1" t="s">
        <v>217</v>
      </c>
      <c r="AG920" s="1">
        <v>2</v>
      </c>
      <c r="AH920" s="68" t="s">
        <v>5461</v>
      </c>
      <c r="AI920" s="1" t="s">
        <v>72</v>
      </c>
      <c r="AJ920" s="1" t="s">
        <v>72</v>
      </c>
      <c r="AK920" s="1" t="s">
        <v>220</v>
      </c>
      <c r="AL920" s="1" t="s">
        <v>72</v>
      </c>
      <c r="AM920" s="1" t="s">
        <v>72</v>
      </c>
      <c r="AN920" s="3">
        <v>45268</v>
      </c>
      <c r="AO920" s="1" t="s">
        <v>5000</v>
      </c>
      <c r="AP920" s="1" t="s">
        <v>72</v>
      </c>
      <c r="AQ920" s="1" t="s">
        <v>1794</v>
      </c>
      <c r="AR920" s="1">
        <v>15</v>
      </c>
      <c r="AS920" s="1" t="s">
        <v>4219</v>
      </c>
      <c r="AT920" s="1" t="s">
        <v>75</v>
      </c>
      <c r="AU920" s="1" t="s">
        <v>75</v>
      </c>
      <c r="AV920" s="1" t="s">
        <v>88</v>
      </c>
      <c r="AW920" s="1" t="s">
        <v>96</v>
      </c>
      <c r="AX920" s="1" t="s">
        <v>72</v>
      </c>
      <c r="AY920" s="1" t="s">
        <v>3985</v>
      </c>
      <c r="AZ920" s="1" t="s">
        <v>5440</v>
      </c>
      <c r="BA920" s="1">
        <v>18</v>
      </c>
      <c r="BB920" s="21" t="s">
        <v>100</v>
      </c>
      <c r="BC920" s="16"/>
    </row>
    <row r="921" spans="1:55" ht="18.600000000000001" customHeight="1">
      <c r="A921" s="1" t="s">
        <v>5462</v>
      </c>
      <c r="B921" s="1">
        <v>230367</v>
      </c>
      <c r="C921" s="1" t="s">
        <v>71</v>
      </c>
      <c r="D921" s="3">
        <v>45268</v>
      </c>
      <c r="E921" s="1" t="s">
        <v>1896</v>
      </c>
      <c r="F921" s="21" t="s">
        <v>5463</v>
      </c>
      <c r="G921" s="1" t="s">
        <v>75</v>
      </c>
      <c r="H921" s="1" t="s">
        <v>3608</v>
      </c>
      <c r="I921" s="1" t="s">
        <v>77</v>
      </c>
      <c r="J921" s="1" t="s">
        <v>78</v>
      </c>
      <c r="K921" s="1" t="s">
        <v>78</v>
      </c>
      <c r="L921" s="1" t="s">
        <v>139</v>
      </c>
      <c r="M921" s="1" t="s">
        <v>1898</v>
      </c>
      <c r="N921" s="1" t="s">
        <v>5044</v>
      </c>
      <c r="O921" s="79" t="s">
        <v>5369</v>
      </c>
      <c r="P921" s="1" t="s">
        <v>778</v>
      </c>
      <c r="Q921" s="1" t="s">
        <v>779</v>
      </c>
      <c r="R921" s="1" t="s">
        <v>9036</v>
      </c>
      <c r="S921" s="1" t="s">
        <v>152</v>
      </c>
      <c r="T921" s="1" t="s">
        <v>3803</v>
      </c>
      <c r="U921" s="1" t="s">
        <v>153</v>
      </c>
      <c r="V921" s="1" t="s">
        <v>154</v>
      </c>
      <c r="W921" s="1" t="s">
        <v>126</v>
      </c>
      <c r="X921" s="1">
        <v>48</v>
      </c>
      <c r="Y921" s="1" t="s">
        <v>88</v>
      </c>
      <c r="Z921" s="1">
        <v>5.8</v>
      </c>
      <c r="AA921" s="1" t="s">
        <v>2344</v>
      </c>
      <c r="AB921" s="1" t="s">
        <v>90</v>
      </c>
      <c r="AC921" s="1" t="s">
        <v>91</v>
      </c>
      <c r="AD921" s="1" t="s">
        <v>92</v>
      </c>
      <c r="AE921" s="1" t="s">
        <v>72</v>
      </c>
      <c r="AF921" s="1" t="s">
        <v>254</v>
      </c>
      <c r="AG921" s="1">
        <v>2</v>
      </c>
      <c r="AH921" s="68" t="s">
        <v>5235</v>
      </c>
      <c r="AI921" s="1" t="s">
        <v>72</v>
      </c>
      <c r="AJ921" s="1" t="s">
        <v>72</v>
      </c>
      <c r="AK921" s="1" t="s">
        <v>72</v>
      </c>
      <c r="AL921" s="1" t="s">
        <v>72</v>
      </c>
      <c r="AM921" s="1" t="s">
        <v>72</v>
      </c>
      <c r="AN921" s="3">
        <v>45268</v>
      </c>
      <c r="AO921" s="1" t="s">
        <v>5464</v>
      </c>
      <c r="AP921" s="1" t="s">
        <v>72</v>
      </c>
      <c r="AQ921" s="1" t="s">
        <v>1794</v>
      </c>
      <c r="AR921" s="1">
        <v>15</v>
      </c>
      <c r="AS921" s="1" t="s">
        <v>4063</v>
      </c>
      <c r="AT921" s="1" t="s">
        <v>88</v>
      </c>
      <c r="AU921" s="1" t="s">
        <v>88</v>
      </c>
      <c r="AV921" s="1" t="s">
        <v>88</v>
      </c>
      <c r="AW921" s="1" t="s">
        <v>96</v>
      </c>
      <c r="AX921" s="1" t="s">
        <v>72</v>
      </c>
      <c r="AY921" s="1" t="s">
        <v>3962</v>
      </c>
      <c r="AZ921" s="1" t="s">
        <v>5465</v>
      </c>
      <c r="BA921" s="1">
        <v>61</v>
      </c>
      <c r="BB921" s="21" t="s">
        <v>100</v>
      </c>
      <c r="BC921" s="16"/>
    </row>
    <row r="922" spans="1:55" ht="18.600000000000001" customHeight="1">
      <c r="A922" s="1">
        <v>230368</v>
      </c>
      <c r="B922" s="1">
        <v>230368</v>
      </c>
      <c r="C922" s="1" t="s">
        <v>71</v>
      </c>
      <c r="D922" s="3">
        <v>45268</v>
      </c>
      <c r="E922" s="1" t="s">
        <v>1896</v>
      </c>
      <c r="F922" s="64" t="s">
        <v>5466</v>
      </c>
      <c r="G922" s="1" t="s">
        <v>75</v>
      </c>
      <c r="H922" s="1" t="s">
        <v>170</v>
      </c>
      <c r="I922" s="1" t="s">
        <v>473</v>
      </c>
      <c r="J922" s="8" t="s">
        <v>172</v>
      </c>
      <c r="K922" s="1" t="s">
        <v>78</v>
      </c>
      <c r="L922" s="8" t="s">
        <v>1927</v>
      </c>
      <c r="M922" s="8" t="s">
        <v>1927</v>
      </c>
      <c r="N922" s="8" t="s">
        <v>2314</v>
      </c>
      <c r="O922" s="25" t="s">
        <v>5467</v>
      </c>
      <c r="P922" s="1" t="s">
        <v>2143</v>
      </c>
      <c r="Q922" s="1" t="s">
        <v>1868</v>
      </c>
      <c r="R922" s="1" t="s">
        <v>9079</v>
      </c>
      <c r="S922" s="1" t="s">
        <v>152</v>
      </c>
      <c r="T922" s="1" t="s">
        <v>1370</v>
      </c>
      <c r="U922" s="1" t="s">
        <v>153</v>
      </c>
      <c r="V922" s="1" t="s">
        <v>164</v>
      </c>
      <c r="W922" s="1" t="s">
        <v>126</v>
      </c>
      <c r="X922" s="1">
        <v>45</v>
      </c>
      <c r="Y922" s="1" t="s">
        <v>88</v>
      </c>
      <c r="Z922" s="1">
        <v>6.1</v>
      </c>
      <c r="AA922" s="1" t="s">
        <v>2344</v>
      </c>
      <c r="AB922" s="1" t="s">
        <v>90</v>
      </c>
      <c r="AC922" s="1" t="s">
        <v>91</v>
      </c>
      <c r="AD922" s="1" t="s">
        <v>216</v>
      </c>
      <c r="AE922" s="1" t="s">
        <v>72</v>
      </c>
      <c r="AF922" s="1" t="s">
        <v>72</v>
      </c>
      <c r="AG922" s="1" t="s">
        <v>72</v>
      </c>
      <c r="AH922" s="1" t="s">
        <v>72</v>
      </c>
      <c r="AI922" s="68">
        <v>8</v>
      </c>
      <c r="AJ922" s="68" t="s">
        <v>857</v>
      </c>
      <c r="AK922" s="1" t="s">
        <v>72</v>
      </c>
      <c r="AL922" s="1" t="s">
        <v>72</v>
      </c>
      <c r="AM922" s="1" t="s">
        <v>72</v>
      </c>
      <c r="AN922" s="3">
        <v>45268</v>
      </c>
      <c r="AO922" s="1" t="s">
        <v>72</v>
      </c>
      <c r="AP922" s="1" t="s">
        <v>72</v>
      </c>
      <c r="AQ922" s="1" t="s">
        <v>72</v>
      </c>
      <c r="AR922" s="1" t="s">
        <v>72</v>
      </c>
      <c r="AS922" s="1" t="s">
        <v>72</v>
      </c>
      <c r="AT922" s="1" t="s">
        <v>72</v>
      </c>
      <c r="AU922" s="1" t="s">
        <v>72</v>
      </c>
      <c r="AV922" s="1" t="s">
        <v>88</v>
      </c>
      <c r="AW922" s="1" t="s">
        <v>72</v>
      </c>
      <c r="AX922" s="1" t="s">
        <v>72</v>
      </c>
      <c r="AY922" s="1" t="s">
        <v>72</v>
      </c>
      <c r="AZ922" s="1" t="s">
        <v>72</v>
      </c>
      <c r="BA922" s="1" t="s">
        <v>72</v>
      </c>
      <c r="BB922" s="1" t="s">
        <v>160</v>
      </c>
      <c r="BC922" s="16"/>
    </row>
    <row r="923" spans="1:55" ht="18.600000000000001" customHeight="1">
      <c r="A923" s="1" t="s">
        <v>5468</v>
      </c>
      <c r="B923" s="1">
        <v>230369</v>
      </c>
      <c r="C923" s="1" t="s">
        <v>71</v>
      </c>
      <c r="D923" s="3">
        <v>45268</v>
      </c>
      <c r="E923" s="1" t="s">
        <v>1896</v>
      </c>
      <c r="F923" s="64" t="s">
        <v>5469</v>
      </c>
      <c r="G923" s="1" t="s">
        <v>75</v>
      </c>
      <c r="H923" s="1" t="s">
        <v>3608</v>
      </c>
      <c r="I923" s="1" t="s">
        <v>77</v>
      </c>
      <c r="J923" s="1" t="s">
        <v>78</v>
      </c>
      <c r="K923" s="1" t="s">
        <v>78</v>
      </c>
      <c r="L923" s="1" t="s">
        <v>1898</v>
      </c>
      <c r="M923" s="1" t="s">
        <v>1898</v>
      </c>
      <c r="N923" s="34" t="s">
        <v>72</v>
      </c>
      <c r="O923" s="70" t="s">
        <v>5470</v>
      </c>
      <c r="P923" s="1" t="s">
        <v>2143</v>
      </c>
      <c r="Q923" s="1" t="s">
        <v>1868</v>
      </c>
      <c r="R923" s="1" t="s">
        <v>9079</v>
      </c>
      <c r="S923" s="1" t="s">
        <v>152</v>
      </c>
      <c r="T923" s="1" t="s">
        <v>4094</v>
      </c>
      <c r="U923" s="1" t="s">
        <v>153</v>
      </c>
      <c r="V923" s="1" t="s">
        <v>154</v>
      </c>
      <c r="W923" s="1" t="s">
        <v>126</v>
      </c>
      <c r="X923" s="1">
        <v>48</v>
      </c>
      <c r="Y923" s="1" t="s">
        <v>88</v>
      </c>
      <c r="Z923" s="1">
        <v>6.1</v>
      </c>
      <c r="AA923" s="1" t="s">
        <v>2344</v>
      </c>
      <c r="AB923" s="1" t="s">
        <v>90</v>
      </c>
      <c r="AC923" s="1" t="s">
        <v>91</v>
      </c>
      <c r="AD923" s="1" t="s">
        <v>216</v>
      </c>
      <c r="AE923" s="1" t="s">
        <v>72</v>
      </c>
      <c r="AF923" s="1" t="s">
        <v>72</v>
      </c>
      <c r="AG923" s="1" t="s">
        <v>72</v>
      </c>
      <c r="AH923" s="1" t="s">
        <v>72</v>
      </c>
      <c r="AI923" s="68">
        <v>12</v>
      </c>
      <c r="AJ923" s="68" t="s">
        <v>857</v>
      </c>
      <c r="AK923" s="1" t="s">
        <v>72</v>
      </c>
      <c r="AL923" s="1" t="s">
        <v>72</v>
      </c>
      <c r="AM923" s="1" t="s">
        <v>72</v>
      </c>
      <c r="AN923" s="3">
        <v>45268</v>
      </c>
      <c r="AO923" s="1" t="s">
        <v>5471</v>
      </c>
      <c r="AP923" s="1" t="s">
        <v>5472</v>
      </c>
      <c r="AQ923" s="1" t="s">
        <v>1794</v>
      </c>
      <c r="AR923" s="1">
        <v>15</v>
      </c>
      <c r="AS923" s="1" t="s">
        <v>95</v>
      </c>
      <c r="AT923" s="1" t="s">
        <v>75</v>
      </c>
      <c r="AU923" s="1" t="s">
        <v>75</v>
      </c>
      <c r="AV923" s="1" t="s">
        <v>88</v>
      </c>
      <c r="AW923" s="1" t="s">
        <v>96</v>
      </c>
      <c r="AX923" s="1" t="s">
        <v>72</v>
      </c>
      <c r="AY923" s="1" t="s">
        <v>3962</v>
      </c>
      <c r="AZ923" s="1" t="s">
        <v>5465</v>
      </c>
      <c r="BA923" s="1">
        <v>52</v>
      </c>
      <c r="BB923" s="21" t="s">
        <v>100</v>
      </c>
      <c r="BC923" s="16"/>
    </row>
    <row r="924" spans="1:55" ht="18.600000000000001" customHeight="1">
      <c r="A924" s="1" t="s">
        <v>5473</v>
      </c>
      <c r="B924" s="1">
        <v>230370</v>
      </c>
      <c r="C924" s="1" t="s">
        <v>71</v>
      </c>
      <c r="D924" s="3">
        <v>45269</v>
      </c>
      <c r="E924" s="1" t="s">
        <v>2302</v>
      </c>
      <c r="F924" s="1" t="s">
        <v>5474</v>
      </c>
      <c r="G924" s="1" t="s">
        <v>75</v>
      </c>
      <c r="H924" s="1" t="s">
        <v>3473</v>
      </c>
      <c r="I924" s="1" t="s">
        <v>77</v>
      </c>
      <c r="J924" s="1" t="s">
        <v>78</v>
      </c>
      <c r="K924" s="1" t="s">
        <v>172</v>
      </c>
      <c r="L924" s="1" t="s">
        <v>139</v>
      </c>
      <c r="M924" s="1" t="s">
        <v>1927</v>
      </c>
      <c r="N924" s="1" t="s">
        <v>5044</v>
      </c>
      <c r="O924" s="80" t="s">
        <v>5475</v>
      </c>
      <c r="P924" s="1" t="s">
        <v>2307</v>
      </c>
      <c r="Q924" s="1" t="s">
        <v>2307</v>
      </c>
      <c r="R924" s="1" t="s">
        <v>3474</v>
      </c>
      <c r="S924" s="1" t="s">
        <v>152</v>
      </c>
      <c r="T924" s="1" t="s">
        <v>72</v>
      </c>
      <c r="U924" s="1" t="s">
        <v>153</v>
      </c>
      <c r="V924" s="1" t="s">
        <v>154</v>
      </c>
      <c r="W924" s="1" t="s">
        <v>126</v>
      </c>
      <c r="X924" s="1">
        <v>35</v>
      </c>
      <c r="Y924" s="1" t="s">
        <v>88</v>
      </c>
      <c r="Z924" s="1">
        <v>4.8</v>
      </c>
      <c r="AA924" s="1" t="s">
        <v>414</v>
      </c>
      <c r="AB924" s="1" t="s">
        <v>105</v>
      </c>
      <c r="AC924" s="1" t="s">
        <v>91</v>
      </c>
      <c r="AD924" s="1" t="s">
        <v>92</v>
      </c>
      <c r="AE924" s="1" t="s">
        <v>72</v>
      </c>
      <c r="AF924" s="1" t="s">
        <v>72</v>
      </c>
      <c r="AG924" s="1" t="s">
        <v>72</v>
      </c>
      <c r="AH924" s="1" t="s">
        <v>72</v>
      </c>
      <c r="AI924" s="1" t="s">
        <v>72</v>
      </c>
      <c r="AJ924" s="1" t="s">
        <v>72</v>
      </c>
      <c r="AK924" s="1" t="s">
        <v>72</v>
      </c>
      <c r="AL924" s="1" t="s">
        <v>72</v>
      </c>
      <c r="AM924" s="1" t="s">
        <v>72</v>
      </c>
      <c r="AN924" s="3">
        <v>45269</v>
      </c>
      <c r="AO924" s="1" t="s">
        <v>5476</v>
      </c>
      <c r="AP924" s="1" t="s">
        <v>72</v>
      </c>
      <c r="AQ924" s="1" t="s">
        <v>1794</v>
      </c>
      <c r="AR924" s="1">
        <v>15</v>
      </c>
      <c r="AS924" s="1" t="s">
        <v>2694</v>
      </c>
      <c r="AT924" s="1" t="s">
        <v>88</v>
      </c>
      <c r="AU924" s="1" t="s">
        <v>88</v>
      </c>
      <c r="AV924" s="1" t="s">
        <v>88</v>
      </c>
      <c r="AW924" s="1" t="s">
        <v>96</v>
      </c>
      <c r="AX924" s="1" t="s">
        <v>72</v>
      </c>
      <c r="AY924" s="1" t="s">
        <v>3985</v>
      </c>
      <c r="AZ924" s="1" t="s">
        <v>5477</v>
      </c>
      <c r="BA924" s="1">
        <v>33</v>
      </c>
      <c r="BB924" s="1" t="s">
        <v>160</v>
      </c>
      <c r="BC924" s="1" t="s">
        <v>707</v>
      </c>
    </row>
    <row r="925" spans="1:55" ht="18.600000000000001" customHeight="1">
      <c r="A925" s="1" t="s">
        <v>5478</v>
      </c>
      <c r="B925" s="1">
        <v>230371</v>
      </c>
      <c r="C925" s="1" t="s">
        <v>71</v>
      </c>
      <c r="D925" s="3">
        <v>45271</v>
      </c>
      <c r="E925" s="1" t="s">
        <v>2302</v>
      </c>
      <c r="F925" s="1" t="s">
        <v>5479</v>
      </c>
      <c r="G925" s="1" t="s">
        <v>75</v>
      </c>
      <c r="H925" s="1" t="s">
        <v>4933</v>
      </c>
      <c r="I925" s="1" t="s">
        <v>77</v>
      </c>
      <c r="J925" s="1" t="s">
        <v>78</v>
      </c>
      <c r="K925" s="1" t="s">
        <v>78</v>
      </c>
      <c r="L925" s="1" t="s">
        <v>1898</v>
      </c>
      <c r="M925" s="1" t="s">
        <v>1898</v>
      </c>
      <c r="N925" s="34" t="s">
        <v>72</v>
      </c>
      <c r="O925" s="70" t="s">
        <v>5480</v>
      </c>
      <c r="P925" s="1" t="s">
        <v>2307</v>
      </c>
      <c r="Q925" s="1" t="s">
        <v>2307</v>
      </c>
      <c r="R925" s="1" t="s">
        <v>2308</v>
      </c>
      <c r="S925" s="1" t="s">
        <v>490</v>
      </c>
      <c r="T925" s="1" t="s">
        <v>72</v>
      </c>
      <c r="U925" s="1" t="s">
        <v>491</v>
      </c>
      <c r="V925" s="1" t="s">
        <v>492</v>
      </c>
      <c r="W925" s="1" t="s">
        <v>87</v>
      </c>
      <c r="X925" s="1">
        <v>50</v>
      </c>
      <c r="Y925" s="1" t="s">
        <v>88</v>
      </c>
      <c r="Z925" s="1">
        <v>5.2</v>
      </c>
      <c r="AA925" s="1" t="s">
        <v>414</v>
      </c>
      <c r="AB925" s="1" t="s">
        <v>90</v>
      </c>
      <c r="AC925" s="1" t="s">
        <v>91</v>
      </c>
      <c r="AD925" s="1" t="s">
        <v>92</v>
      </c>
      <c r="AE925" s="1" t="s">
        <v>72</v>
      </c>
      <c r="AF925" s="1" t="s">
        <v>244</v>
      </c>
      <c r="AG925" s="1">
        <v>2</v>
      </c>
      <c r="AH925" s="68" t="s">
        <v>2585</v>
      </c>
      <c r="AI925" s="1" t="s">
        <v>72</v>
      </c>
      <c r="AJ925" s="1" t="s">
        <v>72</v>
      </c>
      <c r="AK925" s="1" t="s">
        <v>2327</v>
      </c>
      <c r="AL925" s="1" t="s">
        <v>72</v>
      </c>
      <c r="AM925" s="1" t="s">
        <v>72</v>
      </c>
      <c r="AN925" s="3">
        <v>45271</v>
      </c>
      <c r="AO925" s="6" t="s">
        <v>72</v>
      </c>
      <c r="AP925" s="6" t="s">
        <v>72</v>
      </c>
      <c r="AQ925" s="1" t="s">
        <v>1794</v>
      </c>
      <c r="AR925" s="1">
        <v>15</v>
      </c>
      <c r="AS925" s="1" t="s">
        <v>3446</v>
      </c>
      <c r="AT925" s="1" t="s">
        <v>75</v>
      </c>
      <c r="AU925" s="1" t="s">
        <v>75</v>
      </c>
      <c r="AV925" s="1" t="s">
        <v>88</v>
      </c>
      <c r="AW925" s="1" t="s">
        <v>96</v>
      </c>
      <c r="AX925" s="6" t="s">
        <v>72</v>
      </c>
      <c r="AY925" s="1" t="s">
        <v>3962</v>
      </c>
      <c r="AZ925" s="1" t="s">
        <v>5312</v>
      </c>
      <c r="BA925" s="1">
        <v>28</v>
      </c>
      <c r="BB925" s="21" t="s">
        <v>100</v>
      </c>
      <c r="BC925" s="16"/>
    </row>
    <row r="926" spans="1:55" ht="18.600000000000001" customHeight="1">
      <c r="A926" s="1" t="s">
        <v>5486</v>
      </c>
      <c r="B926" s="1">
        <v>230373</v>
      </c>
      <c r="C926" s="1" t="s">
        <v>497</v>
      </c>
      <c r="D926" s="3">
        <v>45272</v>
      </c>
      <c r="E926" s="1" t="s">
        <v>1896</v>
      </c>
      <c r="F926" s="21" t="s">
        <v>5487</v>
      </c>
      <c r="G926" s="1" t="s">
        <v>75</v>
      </c>
      <c r="H926" s="1" t="s">
        <v>5226</v>
      </c>
      <c r="I926" s="1" t="s">
        <v>497</v>
      </c>
      <c r="J926" s="1" t="s">
        <v>78</v>
      </c>
      <c r="K926" s="1" t="s">
        <v>78</v>
      </c>
      <c r="L926" s="1" t="s">
        <v>1898</v>
      </c>
      <c r="M926" s="1" t="s">
        <v>1898</v>
      </c>
      <c r="N926" s="34" t="s">
        <v>72</v>
      </c>
      <c r="O926" s="70" t="s">
        <v>3039</v>
      </c>
      <c r="P926" s="1" t="s">
        <v>778</v>
      </c>
      <c r="Q926" s="1" t="s">
        <v>779</v>
      </c>
      <c r="R926" s="1" t="s">
        <v>9036</v>
      </c>
      <c r="S926" s="1" t="s">
        <v>84</v>
      </c>
      <c r="T926" s="1" t="s">
        <v>72</v>
      </c>
      <c r="U926" s="1" t="s">
        <v>140</v>
      </c>
      <c r="V926" s="1" t="s">
        <v>141</v>
      </c>
      <c r="W926" s="1" t="s">
        <v>126</v>
      </c>
      <c r="X926" s="1">
        <v>57</v>
      </c>
      <c r="Y926" s="1" t="s">
        <v>88</v>
      </c>
      <c r="Z926" s="1">
        <v>5.6</v>
      </c>
      <c r="AA926" s="1" t="s">
        <v>2344</v>
      </c>
      <c r="AB926" s="1" t="s">
        <v>90</v>
      </c>
      <c r="AC926" s="1" t="s">
        <v>91</v>
      </c>
      <c r="AD926" s="1" t="s">
        <v>92</v>
      </c>
      <c r="AE926" s="1" t="s">
        <v>72</v>
      </c>
      <c r="AF926" s="1" t="s">
        <v>254</v>
      </c>
      <c r="AG926" s="1" t="s">
        <v>72</v>
      </c>
      <c r="AH926" s="68" t="s">
        <v>4842</v>
      </c>
      <c r="AI926" s="1" t="s">
        <v>72</v>
      </c>
      <c r="AJ926" s="1" t="s">
        <v>72</v>
      </c>
      <c r="AK926" s="1" t="s">
        <v>72</v>
      </c>
      <c r="AL926" s="1" t="s">
        <v>72</v>
      </c>
      <c r="AM926" s="1" t="s">
        <v>72</v>
      </c>
      <c r="AN926" s="3">
        <v>45272</v>
      </c>
      <c r="AO926" s="1" t="s">
        <v>5488</v>
      </c>
      <c r="AP926" s="1" t="s">
        <v>72</v>
      </c>
      <c r="AQ926" s="1" t="s">
        <v>1675</v>
      </c>
      <c r="AR926" s="1">
        <v>15</v>
      </c>
      <c r="AS926" s="1" t="s">
        <v>4063</v>
      </c>
      <c r="AT926" s="1" t="s">
        <v>75</v>
      </c>
      <c r="AU926" s="1" t="s">
        <v>75</v>
      </c>
      <c r="AV926" s="1" t="s">
        <v>88</v>
      </c>
      <c r="AW926" s="1" t="s">
        <v>96</v>
      </c>
      <c r="AX926" s="1" t="s">
        <v>72</v>
      </c>
      <c r="AY926" s="1" t="s">
        <v>3962</v>
      </c>
      <c r="AZ926" s="1" t="s">
        <v>5149</v>
      </c>
      <c r="BA926" s="1">
        <f>49+16</f>
        <v>65</v>
      </c>
      <c r="BB926" s="21" t="s">
        <v>100</v>
      </c>
      <c r="BC926" s="16"/>
    </row>
    <row r="927" spans="1:55" ht="18.600000000000001" customHeight="1">
      <c r="A927" s="1" t="s">
        <v>5481</v>
      </c>
      <c r="B927" s="1">
        <v>230372</v>
      </c>
      <c r="C927" s="1" t="s">
        <v>497</v>
      </c>
      <c r="D927" s="3">
        <v>45272</v>
      </c>
      <c r="E927" s="1" t="s">
        <v>2302</v>
      </c>
      <c r="F927" s="1" t="s">
        <v>5482</v>
      </c>
      <c r="G927" s="1" t="s">
        <v>75</v>
      </c>
      <c r="H927" s="1" t="s">
        <v>5226</v>
      </c>
      <c r="I927" s="1" t="s">
        <v>497</v>
      </c>
      <c r="J927" s="1" t="s">
        <v>78</v>
      </c>
      <c r="K927" s="1" t="s">
        <v>78</v>
      </c>
      <c r="L927" s="1" t="s">
        <v>1898</v>
      </c>
      <c r="M927" s="1" t="s">
        <v>1927</v>
      </c>
      <c r="N927" s="1" t="s">
        <v>5483</v>
      </c>
      <c r="O927" s="79" t="s">
        <v>3044</v>
      </c>
      <c r="P927" s="1" t="s">
        <v>2307</v>
      </c>
      <c r="Q927" s="1" t="s">
        <v>2307</v>
      </c>
      <c r="R927" s="1" t="s">
        <v>2363</v>
      </c>
      <c r="S927" s="1" t="s">
        <v>84</v>
      </c>
      <c r="T927" s="1" t="s">
        <v>72</v>
      </c>
      <c r="U927" s="1" t="s">
        <v>214</v>
      </c>
      <c r="V927" s="1" t="s">
        <v>5484</v>
      </c>
      <c r="W927" s="1" t="s">
        <v>87</v>
      </c>
      <c r="X927" s="1">
        <v>39</v>
      </c>
      <c r="Y927" s="1" t="s">
        <v>88</v>
      </c>
      <c r="Z927" s="1">
        <v>4.5999999999999996</v>
      </c>
      <c r="AA927" s="1" t="s">
        <v>414</v>
      </c>
      <c r="AB927" s="1" t="s">
        <v>90</v>
      </c>
      <c r="AC927" s="1" t="s">
        <v>91</v>
      </c>
      <c r="AD927" s="1" t="s">
        <v>92</v>
      </c>
      <c r="AE927" s="1" t="s">
        <v>72</v>
      </c>
      <c r="AF927" s="1" t="s">
        <v>217</v>
      </c>
      <c r="AG927" s="1">
        <v>2</v>
      </c>
      <c r="AH927" s="68" t="s">
        <v>1218</v>
      </c>
      <c r="AI927" s="1" t="s">
        <v>72</v>
      </c>
      <c r="AJ927" s="1" t="s">
        <v>72</v>
      </c>
      <c r="AK927" s="1" t="s">
        <v>220</v>
      </c>
      <c r="AL927" s="1" t="s">
        <v>72</v>
      </c>
      <c r="AM927" s="1" t="s">
        <v>72</v>
      </c>
      <c r="AN927" s="3">
        <v>45272</v>
      </c>
      <c r="AO927" s="1" t="s">
        <v>5485</v>
      </c>
      <c r="AP927" s="1" t="s">
        <v>72</v>
      </c>
      <c r="AQ927" s="1" t="s">
        <v>1675</v>
      </c>
      <c r="AR927" s="1">
        <v>15</v>
      </c>
      <c r="AS927" s="1" t="s">
        <v>3446</v>
      </c>
      <c r="AT927" s="1" t="s">
        <v>75</v>
      </c>
      <c r="AU927" s="1" t="s">
        <v>75</v>
      </c>
      <c r="AV927" s="1" t="s">
        <v>88</v>
      </c>
      <c r="AW927" s="1" t="s">
        <v>79</v>
      </c>
      <c r="AX927" s="1" t="s">
        <v>437</v>
      </c>
      <c r="AY927" s="1" t="s">
        <v>72</v>
      </c>
      <c r="AZ927" s="1" t="s">
        <v>72</v>
      </c>
      <c r="BA927" s="1" t="s">
        <v>72</v>
      </c>
      <c r="BB927" s="1" t="s">
        <v>160</v>
      </c>
      <c r="BC927" s="1" t="s">
        <v>440</v>
      </c>
    </row>
    <row r="928" spans="1:55" ht="18.600000000000001" customHeight="1">
      <c r="A928" s="1" t="s">
        <v>5492</v>
      </c>
      <c r="B928" s="1">
        <v>230374</v>
      </c>
      <c r="C928" s="1" t="s">
        <v>71</v>
      </c>
      <c r="D928" s="3">
        <v>45273</v>
      </c>
      <c r="E928" s="1" t="s">
        <v>1896</v>
      </c>
      <c r="F928" s="1" t="s">
        <v>5493</v>
      </c>
      <c r="G928" s="1" t="s">
        <v>75</v>
      </c>
      <c r="H928" s="1" t="s">
        <v>3947</v>
      </c>
      <c r="I928" s="1" t="s">
        <v>77</v>
      </c>
      <c r="J928" s="1" t="s">
        <v>78</v>
      </c>
      <c r="K928" s="1" t="s">
        <v>78</v>
      </c>
      <c r="L928" s="1" t="s">
        <v>1898</v>
      </c>
      <c r="M928" s="1" t="s">
        <v>1898</v>
      </c>
      <c r="N928" s="34" t="s">
        <v>72</v>
      </c>
      <c r="O928" s="70" t="s">
        <v>5494</v>
      </c>
      <c r="P928" s="1" t="s">
        <v>813</v>
      </c>
      <c r="Q928" s="1" t="s">
        <v>813</v>
      </c>
      <c r="R928" s="1" t="s">
        <v>9057</v>
      </c>
      <c r="S928" s="1" t="s">
        <v>84</v>
      </c>
      <c r="T928" s="1" t="s">
        <v>72</v>
      </c>
      <c r="U928" s="1" t="s">
        <v>104</v>
      </c>
      <c r="V928" s="1" t="s">
        <v>1060</v>
      </c>
      <c r="W928" s="1" t="s">
        <v>87</v>
      </c>
      <c r="X928" s="1">
        <v>73</v>
      </c>
      <c r="Y928" s="1" t="s">
        <v>88</v>
      </c>
      <c r="Z928" s="1">
        <v>4.5999999999999996</v>
      </c>
      <c r="AA928" s="1" t="s">
        <v>954</v>
      </c>
      <c r="AB928" s="1" t="s">
        <v>90</v>
      </c>
      <c r="AC928" s="1" t="s">
        <v>91</v>
      </c>
      <c r="AD928" s="1" t="s">
        <v>92</v>
      </c>
      <c r="AE928" s="1" t="s">
        <v>72</v>
      </c>
      <c r="AF928" s="1" t="s">
        <v>254</v>
      </c>
      <c r="AG928" s="1">
        <v>2</v>
      </c>
      <c r="AH928" s="68" t="s">
        <v>5495</v>
      </c>
      <c r="AI928" s="1" t="s">
        <v>72</v>
      </c>
      <c r="AJ928" s="1" t="s">
        <v>72</v>
      </c>
      <c r="AK928" s="68" t="s">
        <v>3444</v>
      </c>
      <c r="AL928" s="1" t="s">
        <v>878</v>
      </c>
      <c r="AM928" s="1" t="s">
        <v>72</v>
      </c>
      <c r="AN928" s="3">
        <v>45273</v>
      </c>
      <c r="AO928" s="1" t="s">
        <v>5496</v>
      </c>
      <c r="AP928" s="1" t="s">
        <v>72</v>
      </c>
      <c r="AQ928" s="1" t="s">
        <v>1675</v>
      </c>
      <c r="AR928" s="1">
        <v>15</v>
      </c>
      <c r="AS928" s="1" t="s">
        <v>2694</v>
      </c>
      <c r="AT928" s="1" t="s">
        <v>75</v>
      </c>
      <c r="AU928" s="1" t="s">
        <v>75</v>
      </c>
      <c r="AV928" s="1" t="s">
        <v>88</v>
      </c>
      <c r="AW928" s="1" t="s">
        <v>96</v>
      </c>
      <c r="AX928" s="1" t="s">
        <v>72</v>
      </c>
      <c r="AY928" s="1" t="s">
        <v>4260</v>
      </c>
      <c r="AZ928" s="1" t="s">
        <v>5167</v>
      </c>
      <c r="BA928" s="1">
        <v>49</v>
      </c>
      <c r="BB928" s="21" t="s">
        <v>100</v>
      </c>
      <c r="BC928" s="16"/>
    </row>
    <row r="929" spans="1:55" ht="18.600000000000001" customHeight="1">
      <c r="A929" s="1" t="s">
        <v>5497</v>
      </c>
      <c r="B929" s="1">
        <v>230375</v>
      </c>
      <c r="C929" s="1" t="s">
        <v>71</v>
      </c>
      <c r="D929" s="3">
        <v>45274</v>
      </c>
      <c r="E929" s="1" t="s">
        <v>2302</v>
      </c>
      <c r="F929" s="1" t="s">
        <v>5498</v>
      </c>
      <c r="G929" s="1" t="s">
        <v>75</v>
      </c>
      <c r="H929" s="1" t="s">
        <v>3947</v>
      </c>
      <c r="I929" s="1" t="s">
        <v>77</v>
      </c>
      <c r="J929" s="1" t="s">
        <v>78</v>
      </c>
      <c r="K929" s="1" t="s">
        <v>78</v>
      </c>
      <c r="L929" s="1" t="s">
        <v>139</v>
      </c>
      <c r="M929" s="1" t="s">
        <v>1898</v>
      </c>
      <c r="N929" s="34" t="s">
        <v>72</v>
      </c>
      <c r="O929" s="70" t="s">
        <v>3078</v>
      </c>
      <c r="P929" s="1" t="s">
        <v>2307</v>
      </c>
      <c r="Q929" s="1" t="s">
        <v>2307</v>
      </c>
      <c r="R929" s="1" t="s">
        <v>2363</v>
      </c>
      <c r="S929" s="1" t="s">
        <v>84</v>
      </c>
      <c r="T929" s="1" t="s">
        <v>72</v>
      </c>
      <c r="U929" s="1" t="s">
        <v>140</v>
      </c>
      <c r="V929" s="1" t="s">
        <v>141</v>
      </c>
      <c r="W929" s="1" t="s">
        <v>87</v>
      </c>
      <c r="X929" s="1">
        <v>40</v>
      </c>
      <c r="Y929" s="1" t="s">
        <v>88</v>
      </c>
      <c r="Z929" s="1">
        <v>4.2</v>
      </c>
      <c r="AA929" s="1" t="s">
        <v>954</v>
      </c>
      <c r="AB929" s="1" t="s">
        <v>90</v>
      </c>
      <c r="AC929" s="1" t="s">
        <v>91</v>
      </c>
      <c r="AD929" s="1" t="s">
        <v>92</v>
      </c>
      <c r="AE929" s="1" t="s">
        <v>72</v>
      </c>
      <c r="AF929" s="1" t="s">
        <v>217</v>
      </c>
      <c r="AG929" s="1">
        <v>3</v>
      </c>
      <c r="AH929" s="68" t="s">
        <v>3255</v>
      </c>
      <c r="AI929" s="68" t="s">
        <v>72</v>
      </c>
      <c r="AJ929" s="1" t="s">
        <v>72</v>
      </c>
      <c r="AK929" s="68" t="s">
        <v>5499</v>
      </c>
      <c r="AL929" s="1" t="s">
        <v>72</v>
      </c>
      <c r="AM929" s="1" t="s">
        <v>72</v>
      </c>
      <c r="AN929" s="3">
        <v>45274</v>
      </c>
      <c r="AO929" s="1" t="s">
        <v>5500</v>
      </c>
      <c r="AP929" s="1" t="s">
        <v>72</v>
      </c>
      <c r="AQ929" s="1" t="s">
        <v>1794</v>
      </c>
      <c r="AR929" s="1">
        <v>15</v>
      </c>
      <c r="AS929" s="1" t="s">
        <v>4219</v>
      </c>
      <c r="AT929" s="1" t="s">
        <v>75</v>
      </c>
      <c r="AU929" s="1" t="s">
        <v>75</v>
      </c>
      <c r="AV929" s="1" t="s">
        <v>88</v>
      </c>
      <c r="AW929" s="1" t="s">
        <v>96</v>
      </c>
      <c r="AX929" s="1" t="s">
        <v>72</v>
      </c>
      <c r="AY929" s="1" t="s">
        <v>3819</v>
      </c>
      <c r="AZ929" s="1" t="s">
        <v>5456</v>
      </c>
      <c r="BA929" s="1">
        <v>24</v>
      </c>
      <c r="BB929" s="21" t="s">
        <v>100</v>
      </c>
      <c r="BC929" s="16"/>
    </row>
    <row r="930" spans="1:55" ht="18.600000000000001" customHeight="1">
      <c r="A930" s="1" t="s">
        <v>5501</v>
      </c>
      <c r="B930" s="1">
        <v>230376</v>
      </c>
      <c r="C930" s="1" t="s">
        <v>71</v>
      </c>
      <c r="D930" s="3">
        <v>45274</v>
      </c>
      <c r="E930" s="1" t="s">
        <v>1896</v>
      </c>
      <c r="F930" s="21" t="s">
        <v>5502</v>
      </c>
      <c r="G930" s="1" t="s">
        <v>75</v>
      </c>
      <c r="H930" s="1" t="s">
        <v>3608</v>
      </c>
      <c r="I930" s="1" t="s">
        <v>77</v>
      </c>
      <c r="J930" s="1" t="s">
        <v>78</v>
      </c>
      <c r="K930" s="1" t="s">
        <v>78</v>
      </c>
      <c r="L930" s="1" t="s">
        <v>1898</v>
      </c>
      <c r="M930" s="1" t="s">
        <v>1898</v>
      </c>
      <c r="N930" s="34" t="s">
        <v>72</v>
      </c>
      <c r="O930" s="70" t="s">
        <v>5503</v>
      </c>
      <c r="P930" s="1" t="s">
        <v>778</v>
      </c>
      <c r="Q930" s="1" t="s">
        <v>779</v>
      </c>
      <c r="R930" s="1" t="s">
        <v>9036</v>
      </c>
      <c r="S930" s="1" t="s">
        <v>152</v>
      </c>
      <c r="T930" s="1" t="s">
        <v>1370</v>
      </c>
      <c r="U930" s="1" t="s">
        <v>153</v>
      </c>
      <c r="V930" s="1" t="s">
        <v>154</v>
      </c>
      <c r="W930" s="1" t="s">
        <v>126</v>
      </c>
      <c r="X930" s="1">
        <v>41</v>
      </c>
      <c r="Y930" s="1" t="s">
        <v>88</v>
      </c>
      <c r="Z930" s="1">
        <v>6.2</v>
      </c>
      <c r="AA930" s="1" t="s">
        <v>2344</v>
      </c>
      <c r="AB930" s="1" t="s">
        <v>90</v>
      </c>
      <c r="AC930" s="1" t="s">
        <v>91</v>
      </c>
      <c r="AD930" s="1" t="s">
        <v>92</v>
      </c>
      <c r="AE930" s="1" t="s">
        <v>72</v>
      </c>
      <c r="AF930" s="1" t="s">
        <v>254</v>
      </c>
      <c r="AG930" s="1">
        <v>2</v>
      </c>
      <c r="AH930" s="68" t="s">
        <v>5265</v>
      </c>
      <c r="AI930" s="1" t="s">
        <v>72</v>
      </c>
      <c r="AJ930" s="1" t="s">
        <v>72</v>
      </c>
      <c r="AK930" s="1" t="s">
        <v>72</v>
      </c>
      <c r="AL930" s="1" t="s">
        <v>72</v>
      </c>
      <c r="AM930" s="1" t="s">
        <v>72</v>
      </c>
      <c r="AN930" s="3">
        <v>45274</v>
      </c>
      <c r="AO930" s="1" t="s">
        <v>5504</v>
      </c>
      <c r="AP930" s="1" t="s">
        <v>5505</v>
      </c>
      <c r="AQ930" s="1" t="s">
        <v>1794</v>
      </c>
      <c r="AR930" s="1">
        <v>15</v>
      </c>
      <c r="AS930" s="1" t="s">
        <v>3446</v>
      </c>
      <c r="AT930" s="1" t="s">
        <v>75</v>
      </c>
      <c r="AU930" s="1" t="s">
        <v>75</v>
      </c>
      <c r="AV930" s="1" t="s">
        <v>88</v>
      </c>
      <c r="AW930" s="1" t="s">
        <v>96</v>
      </c>
      <c r="AX930" s="1" t="s">
        <v>72</v>
      </c>
      <c r="AY930" s="1" t="s">
        <v>3962</v>
      </c>
      <c r="AZ930" s="1" t="s">
        <v>5465</v>
      </c>
      <c r="BA930" s="1">
        <v>63</v>
      </c>
      <c r="BB930" s="21" t="s">
        <v>100</v>
      </c>
      <c r="BC930" s="16"/>
    </row>
    <row r="931" spans="1:55" ht="18.600000000000001" customHeight="1">
      <c r="A931" s="1" t="s">
        <v>5506</v>
      </c>
      <c r="B931" s="1">
        <v>230377</v>
      </c>
      <c r="C931" s="1" t="s">
        <v>71</v>
      </c>
      <c r="D931" s="3">
        <v>45275</v>
      </c>
      <c r="E931" s="1" t="s">
        <v>1896</v>
      </c>
      <c r="F931" s="1" t="s">
        <v>5507</v>
      </c>
      <c r="G931" s="1" t="s">
        <v>75</v>
      </c>
      <c r="H931" s="1" t="s">
        <v>3936</v>
      </c>
      <c r="I931" s="1" t="s">
        <v>77</v>
      </c>
      <c r="J931" s="1" t="s">
        <v>78</v>
      </c>
      <c r="K931" s="1" t="s">
        <v>78</v>
      </c>
      <c r="L931" s="1" t="s">
        <v>1898</v>
      </c>
      <c r="M931" s="1" t="s">
        <v>1898</v>
      </c>
      <c r="N931" s="34" t="s">
        <v>72</v>
      </c>
      <c r="O931" s="70" t="s">
        <v>5508</v>
      </c>
      <c r="P931" s="1" t="s">
        <v>83</v>
      </c>
      <c r="Q931" s="1" t="s">
        <v>123</v>
      </c>
      <c r="R931" s="1" t="s">
        <v>9043</v>
      </c>
      <c r="S931" s="1" t="s">
        <v>84</v>
      </c>
      <c r="T931" s="1" t="s">
        <v>72</v>
      </c>
      <c r="U931" s="1" t="s">
        <v>214</v>
      </c>
      <c r="V931" s="1" t="s">
        <v>583</v>
      </c>
      <c r="W931" s="1" t="s">
        <v>126</v>
      </c>
      <c r="X931" s="1">
        <v>54</v>
      </c>
      <c r="Y931" s="1" t="s">
        <v>88</v>
      </c>
      <c r="Z931" s="1">
        <v>4.8</v>
      </c>
      <c r="AA931" s="1" t="s">
        <v>954</v>
      </c>
      <c r="AB931" s="1" t="s">
        <v>90</v>
      </c>
      <c r="AC931" s="1" t="s">
        <v>91</v>
      </c>
      <c r="AD931" s="1" t="s">
        <v>92</v>
      </c>
      <c r="AE931" s="1" t="s">
        <v>72</v>
      </c>
      <c r="AF931" s="1" t="s">
        <v>254</v>
      </c>
      <c r="AG931" s="1">
        <v>2</v>
      </c>
      <c r="AH931" s="68" t="s">
        <v>218</v>
      </c>
      <c r="AI931" s="1" t="s">
        <v>72</v>
      </c>
      <c r="AJ931" s="1" t="s">
        <v>72</v>
      </c>
      <c r="AK931" s="1" t="s">
        <v>72</v>
      </c>
      <c r="AL931" s="1" t="s">
        <v>72</v>
      </c>
      <c r="AM931" s="1" t="s">
        <v>72</v>
      </c>
      <c r="AN931" s="3">
        <v>45275</v>
      </c>
      <c r="AO931" s="1" t="s">
        <v>5509</v>
      </c>
      <c r="AP931" s="1" t="s">
        <v>72</v>
      </c>
      <c r="AQ931" s="1" t="s">
        <v>1794</v>
      </c>
      <c r="AR931" s="1">
        <v>15</v>
      </c>
      <c r="AS931" s="1" t="s">
        <v>3446</v>
      </c>
      <c r="AT931" s="1" t="s">
        <v>75</v>
      </c>
      <c r="AU931" s="1" t="s">
        <v>75</v>
      </c>
      <c r="AV931" s="1" t="s">
        <v>88</v>
      </c>
      <c r="AW931" s="1" t="s">
        <v>96</v>
      </c>
      <c r="AX931" s="1" t="s">
        <v>72</v>
      </c>
      <c r="AY931" s="1" t="s">
        <v>3819</v>
      </c>
      <c r="AZ931" s="1" t="s">
        <v>5510</v>
      </c>
      <c r="BA931" s="1">
        <v>39</v>
      </c>
      <c r="BB931" s="21" t="s">
        <v>100</v>
      </c>
      <c r="BC931" s="16"/>
    </row>
    <row r="932" spans="1:55" ht="18.600000000000001" customHeight="1">
      <c r="A932" s="1" t="s">
        <v>5511</v>
      </c>
      <c r="B932" s="1">
        <v>230378</v>
      </c>
      <c r="C932" s="1" t="s">
        <v>71</v>
      </c>
      <c r="D932" s="3">
        <v>45275</v>
      </c>
      <c r="E932" s="1" t="s">
        <v>1896</v>
      </c>
      <c r="F932" s="64" t="s">
        <v>5512</v>
      </c>
      <c r="G932" s="1" t="s">
        <v>75</v>
      </c>
      <c r="H932" s="1" t="s">
        <v>4402</v>
      </c>
      <c r="I932" s="1" t="s">
        <v>77</v>
      </c>
      <c r="J932" s="1" t="s">
        <v>78</v>
      </c>
      <c r="K932" s="8" t="s">
        <v>4162</v>
      </c>
      <c r="L932" s="1" t="s">
        <v>139</v>
      </c>
      <c r="M932" s="1" t="s">
        <v>1898</v>
      </c>
      <c r="N932" s="1" t="s">
        <v>4686</v>
      </c>
      <c r="O932" s="79" t="s">
        <v>4672</v>
      </c>
      <c r="P932" s="1" t="s">
        <v>2143</v>
      </c>
      <c r="Q932" s="1" t="s">
        <v>1868</v>
      </c>
      <c r="R932" s="1" t="s">
        <v>9079</v>
      </c>
      <c r="S932" s="1" t="s">
        <v>291</v>
      </c>
      <c r="T932" s="1" t="s">
        <v>72</v>
      </c>
      <c r="U932" s="1" t="s">
        <v>292</v>
      </c>
      <c r="V932" s="1" t="s">
        <v>292</v>
      </c>
      <c r="W932" s="1" t="s">
        <v>126</v>
      </c>
      <c r="X932" s="1">
        <v>48</v>
      </c>
      <c r="Y932" s="1" t="s">
        <v>88</v>
      </c>
      <c r="Z932" s="1">
        <v>6.7</v>
      </c>
      <c r="AA932" s="1" t="s">
        <v>2344</v>
      </c>
      <c r="AB932" s="1" t="s">
        <v>105</v>
      </c>
      <c r="AC932" s="1" t="s">
        <v>91</v>
      </c>
      <c r="AD932" s="1" t="s">
        <v>92</v>
      </c>
      <c r="AE932" s="1" t="s">
        <v>72</v>
      </c>
      <c r="AF932" s="1" t="s">
        <v>72</v>
      </c>
      <c r="AG932" s="1" t="s">
        <v>72</v>
      </c>
      <c r="AH932" s="1" t="s">
        <v>72</v>
      </c>
      <c r="AI932" s="1" t="s">
        <v>72</v>
      </c>
      <c r="AJ932" s="1" t="s">
        <v>72</v>
      </c>
      <c r="AK932" s="1" t="s">
        <v>72</v>
      </c>
      <c r="AL932" s="1" t="s">
        <v>72</v>
      </c>
      <c r="AM932" s="1" t="s">
        <v>72</v>
      </c>
      <c r="AN932" s="3">
        <v>45275</v>
      </c>
      <c r="AO932" s="1" t="s">
        <v>5000</v>
      </c>
      <c r="AP932" s="1" t="s">
        <v>72</v>
      </c>
      <c r="AQ932" s="1" t="s">
        <v>1794</v>
      </c>
      <c r="AR932" s="1">
        <v>15</v>
      </c>
      <c r="AS932" s="1" t="s">
        <v>3446</v>
      </c>
      <c r="AT932" s="1" t="s">
        <v>88</v>
      </c>
      <c r="AU932" s="1" t="s">
        <v>88</v>
      </c>
      <c r="AV932" s="1" t="s">
        <v>88</v>
      </c>
      <c r="AW932" s="1" t="s">
        <v>96</v>
      </c>
      <c r="AX932" s="1" t="s">
        <v>72</v>
      </c>
      <c r="AY932" s="1" t="s">
        <v>3509</v>
      </c>
      <c r="AZ932" s="1" t="s">
        <v>4328</v>
      </c>
      <c r="BA932" s="1">
        <v>6</v>
      </c>
      <c r="BB932" s="21" t="s">
        <v>100</v>
      </c>
      <c r="BC932" s="16"/>
    </row>
    <row r="933" spans="1:55" ht="18.600000000000001" customHeight="1">
      <c r="A933" s="1" t="s">
        <v>5513</v>
      </c>
      <c r="B933" s="1">
        <v>230379</v>
      </c>
      <c r="C933" s="1" t="s">
        <v>497</v>
      </c>
      <c r="D933" s="3">
        <v>45278</v>
      </c>
      <c r="E933" s="1" t="s">
        <v>1896</v>
      </c>
      <c r="F933" s="1" t="s">
        <v>5514</v>
      </c>
      <c r="G933" s="1" t="s">
        <v>75</v>
      </c>
      <c r="H933" s="1" t="s">
        <v>5226</v>
      </c>
      <c r="I933" s="1" t="s">
        <v>497</v>
      </c>
      <c r="J933" s="1" t="s">
        <v>78</v>
      </c>
      <c r="K933" s="1" t="s">
        <v>78</v>
      </c>
      <c r="L933" s="1" t="s">
        <v>1898</v>
      </c>
      <c r="M933" s="1" t="s">
        <v>1898</v>
      </c>
      <c r="N933" s="34" t="s">
        <v>72</v>
      </c>
      <c r="O933" s="70" t="s">
        <v>3652</v>
      </c>
      <c r="P933" s="1" t="s">
        <v>83</v>
      </c>
      <c r="Q933" s="1" t="s">
        <v>123</v>
      </c>
      <c r="R933" s="1" t="s">
        <v>9043</v>
      </c>
      <c r="S933" s="1" t="s">
        <v>84</v>
      </c>
      <c r="T933" s="1" t="s">
        <v>72</v>
      </c>
      <c r="U933" s="1" t="s">
        <v>140</v>
      </c>
      <c r="V933" s="1" t="s">
        <v>141</v>
      </c>
      <c r="W933" s="1" t="s">
        <v>126</v>
      </c>
      <c r="X933" s="1">
        <v>70</v>
      </c>
      <c r="Y933" s="1" t="s">
        <v>88</v>
      </c>
      <c r="Z933" s="1">
        <v>4.5999999999999996</v>
      </c>
      <c r="AA933" s="1" t="s">
        <v>2344</v>
      </c>
      <c r="AB933" s="1" t="s">
        <v>90</v>
      </c>
      <c r="AC933" s="1" t="s">
        <v>91</v>
      </c>
      <c r="AD933" s="1" t="s">
        <v>92</v>
      </c>
      <c r="AE933" s="1" t="s">
        <v>72</v>
      </c>
      <c r="AF933" s="1" t="s">
        <v>229</v>
      </c>
      <c r="AG933" s="1">
        <v>2</v>
      </c>
      <c r="AH933" s="68" t="s">
        <v>230</v>
      </c>
      <c r="AI933" s="1" t="s">
        <v>72</v>
      </c>
      <c r="AJ933" s="1" t="s">
        <v>72</v>
      </c>
      <c r="AK933" s="1" t="s">
        <v>72</v>
      </c>
      <c r="AL933" s="1" t="s">
        <v>72</v>
      </c>
      <c r="AM933" s="1" t="s">
        <v>72</v>
      </c>
      <c r="AN933" s="3">
        <v>45278</v>
      </c>
      <c r="AO933" s="1" t="s">
        <v>5515</v>
      </c>
      <c r="AP933" s="1" t="s">
        <v>72</v>
      </c>
      <c r="AQ933" s="1" t="s">
        <v>1675</v>
      </c>
      <c r="AR933" s="1">
        <v>15</v>
      </c>
      <c r="AS933" s="1" t="s">
        <v>2294</v>
      </c>
      <c r="AT933" s="1" t="s">
        <v>75</v>
      </c>
      <c r="AU933" s="1" t="s">
        <v>75</v>
      </c>
      <c r="AV933" s="1" t="s">
        <v>88</v>
      </c>
      <c r="AW933" s="1" t="s">
        <v>96</v>
      </c>
      <c r="AX933" s="1" t="s">
        <v>72</v>
      </c>
      <c r="AY933" s="1" t="s">
        <v>3962</v>
      </c>
      <c r="AZ933" s="1" t="s">
        <v>5149</v>
      </c>
      <c r="BA933" s="1">
        <f>49+8</f>
        <v>57</v>
      </c>
      <c r="BB933" s="21" t="s">
        <v>100</v>
      </c>
      <c r="BC933" s="16"/>
    </row>
    <row r="934" spans="1:55" ht="18.600000000000001" customHeight="1">
      <c r="A934" s="1" t="s">
        <v>5520</v>
      </c>
      <c r="B934" s="1">
        <v>230380</v>
      </c>
      <c r="C934" s="1" t="s">
        <v>497</v>
      </c>
      <c r="D934" s="3">
        <v>45285</v>
      </c>
      <c r="E934" s="1" t="s">
        <v>1896</v>
      </c>
      <c r="F934" s="1" t="s">
        <v>5521</v>
      </c>
      <c r="G934" s="1" t="s">
        <v>75</v>
      </c>
      <c r="H934" s="1" t="s">
        <v>5226</v>
      </c>
      <c r="I934" s="1" t="s">
        <v>497</v>
      </c>
      <c r="J934" s="1" t="s">
        <v>78</v>
      </c>
      <c r="K934" s="1" t="s">
        <v>78</v>
      </c>
      <c r="L934" s="1" t="s">
        <v>1898</v>
      </c>
      <c r="M934" s="1" t="s">
        <v>1898</v>
      </c>
      <c r="N934" s="34" t="s">
        <v>72</v>
      </c>
      <c r="O934" s="70" t="s">
        <v>5522</v>
      </c>
      <c r="P934" s="1" t="s">
        <v>83</v>
      </c>
      <c r="Q934" s="1" t="s">
        <v>123</v>
      </c>
      <c r="R934" s="1" t="s">
        <v>9043</v>
      </c>
      <c r="S934" s="1" t="s">
        <v>84</v>
      </c>
      <c r="T934" s="1" t="s">
        <v>72</v>
      </c>
      <c r="U934" s="1" t="s">
        <v>940</v>
      </c>
      <c r="V934" s="1" t="s">
        <v>761</v>
      </c>
      <c r="W934" s="1" t="s">
        <v>87</v>
      </c>
      <c r="X934" s="1">
        <v>60</v>
      </c>
      <c r="Y934" s="1" t="s">
        <v>88</v>
      </c>
      <c r="Z934" s="1">
        <v>5.0999999999999996</v>
      </c>
      <c r="AA934" s="1" t="s">
        <v>299</v>
      </c>
      <c r="AB934" s="1" t="s">
        <v>90</v>
      </c>
      <c r="AC934" s="1" t="s">
        <v>91</v>
      </c>
      <c r="AD934" s="1" t="s">
        <v>92</v>
      </c>
      <c r="AE934" s="1" t="s">
        <v>72</v>
      </c>
      <c r="AF934" s="1" t="s">
        <v>217</v>
      </c>
      <c r="AG934" s="1" t="s">
        <v>72</v>
      </c>
      <c r="AH934" s="68" t="s">
        <v>5523</v>
      </c>
      <c r="AI934" s="1" t="s">
        <v>72</v>
      </c>
      <c r="AJ934" s="1" t="s">
        <v>72</v>
      </c>
      <c r="AK934" s="1" t="s">
        <v>72</v>
      </c>
      <c r="AL934" s="1" t="s">
        <v>72</v>
      </c>
      <c r="AM934" s="1" t="s">
        <v>72</v>
      </c>
      <c r="AN934" s="3">
        <v>45285</v>
      </c>
      <c r="AO934" s="1" t="s">
        <v>5524</v>
      </c>
      <c r="AP934" s="1" t="s">
        <v>72</v>
      </c>
      <c r="AQ934" s="1" t="s">
        <v>1675</v>
      </c>
      <c r="AR934" s="1">
        <v>15</v>
      </c>
      <c r="AS934" s="1" t="s">
        <v>4208</v>
      </c>
      <c r="AT934" s="1" t="s">
        <v>75</v>
      </c>
      <c r="AU934" s="1" t="s">
        <v>75</v>
      </c>
      <c r="AV934" s="1" t="s">
        <v>88</v>
      </c>
      <c r="AW934" s="1" t="s">
        <v>96</v>
      </c>
      <c r="AX934" s="1" t="s">
        <v>72</v>
      </c>
      <c r="AY934" s="1" t="s">
        <v>3962</v>
      </c>
      <c r="AZ934" s="1" t="s">
        <v>5149</v>
      </c>
      <c r="BA934" s="1">
        <f>49+7</f>
        <v>56</v>
      </c>
      <c r="BB934" s="21" t="s">
        <v>100</v>
      </c>
      <c r="BC934" s="16"/>
    </row>
    <row r="935" spans="1:55" ht="18.600000000000001" customHeight="1">
      <c r="A935" s="1" t="s">
        <v>5525</v>
      </c>
      <c r="B935" s="1">
        <v>230381</v>
      </c>
      <c r="C935" s="1" t="s">
        <v>71</v>
      </c>
      <c r="D935" s="3">
        <v>45285</v>
      </c>
      <c r="E935" s="1" t="s">
        <v>1896</v>
      </c>
      <c r="F935" s="1" t="s">
        <v>5526</v>
      </c>
      <c r="G935" s="1" t="s">
        <v>75</v>
      </c>
      <c r="H935" s="1" t="s">
        <v>5023</v>
      </c>
      <c r="I935" s="1" t="s">
        <v>77</v>
      </c>
      <c r="J935" s="1" t="s">
        <v>78</v>
      </c>
      <c r="K935" s="1" t="s">
        <v>78</v>
      </c>
      <c r="L935" s="1" t="s">
        <v>1898</v>
      </c>
      <c r="M935" s="1" t="s">
        <v>1898</v>
      </c>
      <c r="N935" s="34" t="s">
        <v>72</v>
      </c>
      <c r="O935" s="70" t="s">
        <v>2177</v>
      </c>
      <c r="P935" s="1" t="s">
        <v>83</v>
      </c>
      <c r="Q935" s="1" t="s">
        <v>123</v>
      </c>
      <c r="R935" s="1" t="s">
        <v>9043</v>
      </c>
      <c r="S935" s="1" t="s">
        <v>84</v>
      </c>
      <c r="T935" s="1" t="s">
        <v>72</v>
      </c>
      <c r="U935" s="1" t="s">
        <v>104</v>
      </c>
      <c r="V935" s="1" t="s">
        <v>104</v>
      </c>
      <c r="W935" s="1" t="s">
        <v>87</v>
      </c>
      <c r="X935" s="1">
        <v>54</v>
      </c>
      <c r="Y935" s="1" t="s">
        <v>88</v>
      </c>
      <c r="Z935" s="1">
        <v>4.5</v>
      </c>
      <c r="AA935" s="1" t="s">
        <v>299</v>
      </c>
      <c r="AB935" s="1" t="s">
        <v>90</v>
      </c>
      <c r="AC935" s="1" t="s">
        <v>91</v>
      </c>
      <c r="AD935" s="1" t="s">
        <v>92</v>
      </c>
      <c r="AE935" s="1" t="s">
        <v>72</v>
      </c>
      <c r="AF935" s="1" t="s">
        <v>229</v>
      </c>
      <c r="AG935" s="1">
        <v>2</v>
      </c>
      <c r="AH935" s="68" t="s">
        <v>230</v>
      </c>
      <c r="AI935" s="1" t="s">
        <v>72</v>
      </c>
      <c r="AJ935" s="1" t="s">
        <v>72</v>
      </c>
      <c r="AK935" s="1" t="s">
        <v>72</v>
      </c>
      <c r="AL935" s="1" t="s">
        <v>72</v>
      </c>
      <c r="AM935" s="1" t="s">
        <v>72</v>
      </c>
      <c r="AN935" s="3">
        <v>45285</v>
      </c>
      <c r="AO935" s="1" t="s">
        <v>5527</v>
      </c>
      <c r="AP935" s="1" t="s">
        <v>72</v>
      </c>
      <c r="AQ935" s="1" t="s">
        <v>1794</v>
      </c>
      <c r="AR935" s="1">
        <v>15</v>
      </c>
      <c r="AS935" s="1" t="s">
        <v>3205</v>
      </c>
      <c r="AT935" s="1" t="s">
        <v>75</v>
      </c>
      <c r="AU935" s="1" t="s">
        <v>75</v>
      </c>
      <c r="AV935" s="1" t="s">
        <v>88</v>
      </c>
      <c r="AW935" s="1" t="s">
        <v>96</v>
      </c>
      <c r="AX935" s="1" t="s">
        <v>72</v>
      </c>
      <c r="AY935" s="1" t="s">
        <v>3985</v>
      </c>
      <c r="AZ935" s="1" t="s">
        <v>5528</v>
      </c>
      <c r="BA935" s="1">
        <v>54</v>
      </c>
      <c r="BB935" s="21" t="s">
        <v>100</v>
      </c>
      <c r="BC935" s="16"/>
    </row>
    <row r="936" spans="1:55" ht="18.600000000000001" customHeight="1">
      <c r="A936" s="1" t="s">
        <v>5534</v>
      </c>
      <c r="B936" s="1">
        <v>230382</v>
      </c>
      <c r="C936" s="1" t="s">
        <v>71</v>
      </c>
      <c r="D936" s="3">
        <v>45286</v>
      </c>
      <c r="E936" s="1" t="s">
        <v>1896</v>
      </c>
      <c r="F936" s="1" t="s">
        <v>5530</v>
      </c>
      <c r="G936" s="1" t="s">
        <v>75</v>
      </c>
      <c r="H936" s="1" t="s">
        <v>3947</v>
      </c>
      <c r="I936" s="1" t="s">
        <v>77</v>
      </c>
      <c r="J936" s="1" t="s">
        <v>78</v>
      </c>
      <c r="K936" s="1" t="s">
        <v>78</v>
      </c>
      <c r="L936" s="1" t="s">
        <v>1898</v>
      </c>
      <c r="M936" s="1" t="s">
        <v>1898</v>
      </c>
      <c r="N936" s="34" t="s">
        <v>72</v>
      </c>
      <c r="O936" s="70" t="s">
        <v>2390</v>
      </c>
      <c r="P936" s="1" t="s">
        <v>813</v>
      </c>
      <c r="Q936" s="1" t="s">
        <v>813</v>
      </c>
      <c r="R936" s="1" t="s">
        <v>9057</v>
      </c>
      <c r="S936" s="1" t="s">
        <v>84</v>
      </c>
      <c r="T936" s="1" t="s">
        <v>72</v>
      </c>
      <c r="U936" s="1" t="s">
        <v>140</v>
      </c>
      <c r="V936" s="1" t="s">
        <v>181</v>
      </c>
      <c r="W936" s="1" t="s">
        <v>87</v>
      </c>
      <c r="X936" s="1">
        <v>42</v>
      </c>
      <c r="Y936" s="1" t="s">
        <v>88</v>
      </c>
      <c r="Z936" s="1">
        <v>5.6</v>
      </c>
      <c r="AA936" s="1" t="s">
        <v>2344</v>
      </c>
      <c r="AB936" s="1" t="s">
        <v>90</v>
      </c>
      <c r="AC936" s="1" t="s">
        <v>91</v>
      </c>
      <c r="AD936" s="1" t="s">
        <v>92</v>
      </c>
      <c r="AE936" s="1" t="s">
        <v>72</v>
      </c>
      <c r="AF936" s="1" t="s">
        <v>217</v>
      </c>
      <c r="AG936" s="1">
        <v>2</v>
      </c>
      <c r="AH936" s="68" t="s">
        <v>5531</v>
      </c>
      <c r="AI936" s="1" t="s">
        <v>72</v>
      </c>
      <c r="AJ936" s="1" t="s">
        <v>72</v>
      </c>
      <c r="AK936" s="68" t="s">
        <v>3444</v>
      </c>
      <c r="AL936" s="1" t="s">
        <v>1061</v>
      </c>
      <c r="AM936" s="1" t="s">
        <v>72</v>
      </c>
      <c r="AN936" s="3">
        <v>45286</v>
      </c>
      <c r="AO936" s="1" t="s">
        <v>5532</v>
      </c>
      <c r="AP936" s="1" t="s">
        <v>5533</v>
      </c>
      <c r="AQ936" s="1" t="s">
        <v>1794</v>
      </c>
      <c r="AR936" s="1">
        <v>15</v>
      </c>
      <c r="AS936" s="1" t="s">
        <v>4443</v>
      </c>
      <c r="AT936" s="1" t="s">
        <v>75</v>
      </c>
      <c r="AU936" s="1" t="s">
        <v>75</v>
      </c>
      <c r="AV936" s="1" t="s">
        <v>88</v>
      </c>
      <c r="AW936" s="1" t="s">
        <v>96</v>
      </c>
      <c r="AX936" s="1" t="s">
        <v>72</v>
      </c>
      <c r="AY936" s="1" t="s">
        <v>3819</v>
      </c>
      <c r="AZ936" s="1" t="s">
        <v>5167</v>
      </c>
      <c r="BA936" s="1">
        <v>30</v>
      </c>
      <c r="BB936" s="21" t="s">
        <v>100</v>
      </c>
      <c r="BC936" s="16"/>
    </row>
    <row r="937" spans="1:55" ht="18.600000000000001" customHeight="1">
      <c r="A937" s="1" t="s">
        <v>5535</v>
      </c>
      <c r="B937" s="1">
        <v>230383</v>
      </c>
      <c r="C937" s="1" t="s">
        <v>71</v>
      </c>
      <c r="D937" s="3">
        <v>45286</v>
      </c>
      <c r="E937" s="1" t="s">
        <v>2302</v>
      </c>
      <c r="F937" s="1" t="s">
        <v>5536</v>
      </c>
      <c r="G937" s="1" t="s">
        <v>75</v>
      </c>
      <c r="H937" s="1" t="s">
        <v>3947</v>
      </c>
      <c r="I937" s="1" t="s">
        <v>77</v>
      </c>
      <c r="J937" s="1" t="s">
        <v>78</v>
      </c>
      <c r="K937" s="1" t="s">
        <v>78</v>
      </c>
      <c r="L937" s="1" t="s">
        <v>1898</v>
      </c>
      <c r="M937" s="8" t="s">
        <v>1927</v>
      </c>
      <c r="N937" s="1" t="s">
        <v>707</v>
      </c>
      <c r="O937" s="78" t="s">
        <v>5537</v>
      </c>
      <c r="P937" s="1" t="s">
        <v>2307</v>
      </c>
      <c r="Q937" s="1" t="s">
        <v>2307</v>
      </c>
      <c r="R937" s="1" t="s">
        <v>2363</v>
      </c>
      <c r="S937" s="1" t="s">
        <v>84</v>
      </c>
      <c r="T937" s="1" t="s">
        <v>72</v>
      </c>
      <c r="U937" s="1" t="s">
        <v>104</v>
      </c>
      <c r="V937" s="1" t="s">
        <v>3313</v>
      </c>
      <c r="W937" s="1" t="s">
        <v>87</v>
      </c>
      <c r="X937" s="1">
        <v>36</v>
      </c>
      <c r="Y937" s="1" t="s">
        <v>88</v>
      </c>
      <c r="Z937" s="1">
        <v>4.8</v>
      </c>
      <c r="AA937" s="1" t="s">
        <v>414</v>
      </c>
      <c r="AB937" s="1" t="s">
        <v>90</v>
      </c>
      <c r="AC937" s="1" t="s">
        <v>91</v>
      </c>
      <c r="AD937" s="1" t="s">
        <v>92</v>
      </c>
      <c r="AE937" s="1" t="s">
        <v>72</v>
      </c>
      <c r="AF937" s="1" t="s">
        <v>72</v>
      </c>
      <c r="AG937" s="1" t="s">
        <v>72</v>
      </c>
      <c r="AH937" s="1" t="s">
        <v>72</v>
      </c>
      <c r="AI937" s="1" t="s">
        <v>72</v>
      </c>
      <c r="AJ937" s="1" t="s">
        <v>72</v>
      </c>
      <c r="AK937" s="1" t="s">
        <v>72</v>
      </c>
      <c r="AL937" s="1" t="s">
        <v>72</v>
      </c>
      <c r="AM937" s="1" t="s">
        <v>72</v>
      </c>
      <c r="AN937" s="3">
        <v>45286</v>
      </c>
      <c r="AO937" s="1" t="s">
        <v>5538</v>
      </c>
      <c r="AP937" s="1" t="s">
        <v>72</v>
      </c>
      <c r="AQ937" s="1" t="s">
        <v>1794</v>
      </c>
      <c r="AR937" s="1">
        <v>15</v>
      </c>
      <c r="AS937" s="1" t="s">
        <v>4219</v>
      </c>
      <c r="AT937" s="1" t="s">
        <v>75</v>
      </c>
      <c r="AU937" s="1" t="s">
        <v>75</v>
      </c>
      <c r="AV937" s="1" t="s">
        <v>88</v>
      </c>
      <c r="AW937" s="1" t="s">
        <v>79</v>
      </c>
      <c r="AX937" s="8" t="s">
        <v>5539</v>
      </c>
      <c r="AY937" s="1" t="s">
        <v>3819</v>
      </c>
      <c r="AZ937" s="1" t="s">
        <v>5456</v>
      </c>
      <c r="BA937" s="1">
        <v>31</v>
      </c>
      <c r="BB937" s="1" t="s">
        <v>160</v>
      </c>
      <c r="BC937" s="1" t="s">
        <v>707</v>
      </c>
    </row>
    <row r="938" spans="1:55" ht="18.600000000000001" customHeight="1">
      <c r="A938" s="1" t="s">
        <v>5544</v>
      </c>
      <c r="B938" s="1">
        <v>230384</v>
      </c>
      <c r="C938" s="1" t="s">
        <v>71</v>
      </c>
      <c r="D938" s="3">
        <v>45288</v>
      </c>
      <c r="E938" s="1" t="s">
        <v>2302</v>
      </c>
      <c r="F938" s="1" t="s">
        <v>5541</v>
      </c>
      <c r="G938" s="1" t="s">
        <v>75</v>
      </c>
      <c r="H938" s="1" t="s">
        <v>3947</v>
      </c>
      <c r="I938" s="1" t="s">
        <v>77</v>
      </c>
      <c r="J938" s="1" t="s">
        <v>78</v>
      </c>
      <c r="K938" s="1" t="s">
        <v>78</v>
      </c>
      <c r="L938" s="21" t="s">
        <v>1898</v>
      </c>
      <c r="M938" s="1" t="s">
        <v>1898</v>
      </c>
      <c r="N938" s="34" t="s">
        <v>72</v>
      </c>
      <c r="O938" s="70" t="s">
        <v>5542</v>
      </c>
      <c r="P938" s="1" t="s">
        <v>2307</v>
      </c>
      <c r="Q938" s="1" t="s">
        <v>2307</v>
      </c>
      <c r="R938" s="1" t="s">
        <v>2363</v>
      </c>
      <c r="S938" s="1" t="s">
        <v>84</v>
      </c>
      <c r="T938" s="1" t="s">
        <v>72</v>
      </c>
      <c r="U938" s="1" t="s">
        <v>104</v>
      </c>
      <c r="V938" s="1" t="s">
        <v>104</v>
      </c>
      <c r="W938" s="1" t="s">
        <v>87</v>
      </c>
      <c r="X938" s="1">
        <v>42</v>
      </c>
      <c r="Y938" s="1" t="s">
        <v>88</v>
      </c>
      <c r="Z938" s="1">
        <v>4.5</v>
      </c>
      <c r="AA938" s="1" t="s">
        <v>2344</v>
      </c>
      <c r="AB938" s="1" t="s">
        <v>90</v>
      </c>
      <c r="AC938" s="1" t="s">
        <v>91</v>
      </c>
      <c r="AD938" s="1" t="s">
        <v>92</v>
      </c>
      <c r="AE938" s="1" t="s">
        <v>72</v>
      </c>
      <c r="AF938" s="1" t="s">
        <v>217</v>
      </c>
      <c r="AG938" s="1">
        <v>2</v>
      </c>
      <c r="AH938" s="68" t="s">
        <v>5543</v>
      </c>
      <c r="AI938" s="1" t="s">
        <v>72</v>
      </c>
      <c r="AJ938" s="1" t="s">
        <v>72</v>
      </c>
      <c r="AK938" s="1" t="s">
        <v>220</v>
      </c>
      <c r="AL938" s="1" t="s">
        <v>72</v>
      </c>
      <c r="AM938" s="1" t="s">
        <v>72</v>
      </c>
      <c r="AN938" s="3">
        <v>45288</v>
      </c>
      <c r="AO938" s="1" t="s">
        <v>424</v>
      </c>
      <c r="AP938" s="1" t="s">
        <v>72</v>
      </c>
      <c r="AQ938" s="1" t="s">
        <v>1675</v>
      </c>
      <c r="AR938" s="1">
        <v>15</v>
      </c>
      <c r="AS938" s="1" t="s">
        <v>4443</v>
      </c>
      <c r="AT938" s="1" t="s">
        <v>75</v>
      </c>
      <c r="AU938" s="1" t="s">
        <v>75</v>
      </c>
      <c r="AV938" s="1" t="s">
        <v>88</v>
      </c>
      <c r="AW938" s="1" t="s">
        <v>96</v>
      </c>
      <c r="AX938" s="1" t="s">
        <v>72</v>
      </c>
      <c r="AY938" s="1" t="s">
        <v>4260</v>
      </c>
      <c r="AZ938" s="1" t="s">
        <v>4490</v>
      </c>
      <c r="BA938" s="1">
        <v>35</v>
      </c>
      <c r="BB938" s="21" t="s">
        <v>100</v>
      </c>
      <c r="BC938" s="16"/>
    </row>
    <row r="939" spans="1:55" ht="18.600000000000001" customHeight="1">
      <c r="A939" s="1" t="s">
        <v>5545</v>
      </c>
      <c r="B939" s="1">
        <v>230385</v>
      </c>
      <c r="C939" s="1" t="s">
        <v>71</v>
      </c>
      <c r="D939" s="3">
        <v>45288</v>
      </c>
      <c r="E939" s="1" t="s">
        <v>2302</v>
      </c>
      <c r="F939" s="1" t="s">
        <v>5546</v>
      </c>
      <c r="G939" s="1" t="s">
        <v>75</v>
      </c>
      <c r="H939" s="1" t="s">
        <v>4648</v>
      </c>
      <c r="I939" s="1" t="s">
        <v>77</v>
      </c>
      <c r="J939" s="1" t="s">
        <v>78</v>
      </c>
      <c r="K939" s="1" t="s">
        <v>78</v>
      </c>
      <c r="L939" s="21" t="s">
        <v>1898</v>
      </c>
      <c r="M939" s="1" t="s">
        <v>1898</v>
      </c>
      <c r="N939" s="34" t="s">
        <v>72</v>
      </c>
      <c r="O939" s="70" t="s">
        <v>5547</v>
      </c>
      <c r="P939" s="1" t="s">
        <v>2307</v>
      </c>
      <c r="Q939" s="1" t="s">
        <v>2307</v>
      </c>
      <c r="R939" s="1" t="s">
        <v>2926</v>
      </c>
      <c r="S939" s="1" t="s">
        <v>291</v>
      </c>
      <c r="T939" s="1" t="s">
        <v>72</v>
      </c>
      <c r="U939" s="1" t="s">
        <v>3202</v>
      </c>
      <c r="V939" s="1" t="s">
        <v>3202</v>
      </c>
      <c r="W939" s="1" t="s">
        <v>126</v>
      </c>
      <c r="X939" s="1">
        <v>60</v>
      </c>
      <c r="Y939" s="1" t="s">
        <v>88</v>
      </c>
      <c r="Z939" s="1">
        <v>4.7</v>
      </c>
      <c r="AA939" s="1" t="s">
        <v>954</v>
      </c>
      <c r="AB939" s="1" t="s">
        <v>90</v>
      </c>
      <c r="AC939" s="1" t="s">
        <v>91</v>
      </c>
      <c r="AD939" s="1" t="s">
        <v>216</v>
      </c>
      <c r="AE939" s="1" t="s">
        <v>72</v>
      </c>
      <c r="AF939" s="1" t="s">
        <v>254</v>
      </c>
      <c r="AG939" s="1" t="s">
        <v>3184</v>
      </c>
      <c r="AH939" s="68" t="s">
        <v>5548</v>
      </c>
      <c r="AI939" s="68">
        <v>6</v>
      </c>
      <c r="AJ939" s="68" t="s">
        <v>5549</v>
      </c>
      <c r="AK939" s="68" t="s">
        <v>5550</v>
      </c>
      <c r="AL939" s="1" t="s">
        <v>72</v>
      </c>
      <c r="AM939" s="1" t="s">
        <v>72</v>
      </c>
      <c r="AN939" s="3">
        <v>45288</v>
      </c>
      <c r="AO939" s="1" t="s">
        <v>5551</v>
      </c>
      <c r="AP939" s="1" t="s">
        <v>5552</v>
      </c>
      <c r="AQ939" s="1" t="s">
        <v>1794</v>
      </c>
      <c r="AR939" s="1">
        <v>15</v>
      </c>
      <c r="AS939" s="1" t="s">
        <v>4009</v>
      </c>
      <c r="AT939" s="1" t="s">
        <v>75</v>
      </c>
      <c r="AU939" s="1" t="s">
        <v>75</v>
      </c>
      <c r="AV939" s="1" t="s">
        <v>88</v>
      </c>
      <c r="AW939" s="1" t="s">
        <v>96</v>
      </c>
      <c r="AX939" s="1" t="s">
        <v>72</v>
      </c>
      <c r="AY939" s="1" t="s">
        <v>5553</v>
      </c>
      <c r="AZ939" s="1" t="s">
        <v>4849</v>
      </c>
      <c r="BA939" s="1">
        <v>52</v>
      </c>
      <c r="BB939" s="21" t="s">
        <v>100</v>
      </c>
      <c r="BC939" s="16"/>
    </row>
    <row r="940" spans="1:55" ht="18.600000000000001" customHeight="1">
      <c r="A940" s="1" t="s">
        <v>5554</v>
      </c>
      <c r="B940" s="1">
        <v>230386</v>
      </c>
      <c r="C940" s="1" t="s">
        <v>71</v>
      </c>
      <c r="D940" s="3">
        <v>45289</v>
      </c>
      <c r="E940" s="1" t="s">
        <v>1896</v>
      </c>
      <c r="F940" s="1" t="s">
        <v>5555</v>
      </c>
      <c r="G940" s="1" t="s">
        <v>75</v>
      </c>
      <c r="H940" s="1" t="s">
        <v>3947</v>
      </c>
      <c r="I940" s="1" t="s">
        <v>77</v>
      </c>
      <c r="J940" s="1" t="s">
        <v>78</v>
      </c>
      <c r="K940" s="1" t="s">
        <v>78</v>
      </c>
      <c r="L940" s="1" t="s">
        <v>1898</v>
      </c>
      <c r="M940" s="1" t="s">
        <v>1898</v>
      </c>
      <c r="N940" s="34" t="s">
        <v>72</v>
      </c>
      <c r="O940" s="70" t="s">
        <v>4720</v>
      </c>
      <c r="P940" s="1" t="s">
        <v>813</v>
      </c>
      <c r="Q940" s="1" t="s">
        <v>813</v>
      </c>
      <c r="R940" s="1" t="s">
        <v>9057</v>
      </c>
      <c r="S940" s="1" t="s">
        <v>84</v>
      </c>
      <c r="T940" s="1" t="s">
        <v>72</v>
      </c>
      <c r="U940" s="1" t="s">
        <v>140</v>
      </c>
      <c r="V940" s="1" t="s">
        <v>141</v>
      </c>
      <c r="W940" s="1" t="s">
        <v>126</v>
      </c>
      <c r="X940" s="1">
        <v>39</v>
      </c>
      <c r="Y940" s="1" t="s">
        <v>88</v>
      </c>
      <c r="Z940" s="1">
        <v>4.5</v>
      </c>
      <c r="AA940" s="1" t="s">
        <v>2344</v>
      </c>
      <c r="AB940" s="1" t="s">
        <v>90</v>
      </c>
      <c r="AC940" s="1" t="s">
        <v>91</v>
      </c>
      <c r="AD940" s="1" t="s">
        <v>92</v>
      </c>
      <c r="AE940" s="1" t="s">
        <v>72</v>
      </c>
      <c r="AF940" s="1" t="s">
        <v>254</v>
      </c>
      <c r="AG940" s="1">
        <v>2</v>
      </c>
      <c r="AH940" s="68" t="s">
        <v>5556</v>
      </c>
      <c r="AI940" s="1" t="s">
        <v>72</v>
      </c>
      <c r="AJ940" s="1" t="s">
        <v>72</v>
      </c>
      <c r="AK940" s="68" t="s">
        <v>3444</v>
      </c>
      <c r="AL940" s="1" t="s">
        <v>878</v>
      </c>
      <c r="AM940" s="1" t="s">
        <v>72</v>
      </c>
      <c r="AN940" s="3">
        <v>45289</v>
      </c>
      <c r="AO940" s="1" t="s">
        <v>5557</v>
      </c>
      <c r="AP940" s="1" t="s">
        <v>72</v>
      </c>
      <c r="AQ940" s="1" t="s">
        <v>1675</v>
      </c>
      <c r="AR940" s="1">
        <v>15</v>
      </c>
      <c r="AS940" s="1" t="s">
        <v>4443</v>
      </c>
      <c r="AT940" s="1" t="s">
        <v>75</v>
      </c>
      <c r="AU940" s="1" t="s">
        <v>75</v>
      </c>
      <c r="AV940" s="1" t="s">
        <v>88</v>
      </c>
      <c r="AW940" s="1" t="s">
        <v>96</v>
      </c>
      <c r="AX940" s="1" t="s">
        <v>72</v>
      </c>
      <c r="AY940" s="1" t="s">
        <v>3819</v>
      </c>
      <c r="AZ940" s="1" t="s">
        <v>5558</v>
      </c>
      <c r="BA940" s="1">
        <v>44</v>
      </c>
      <c r="BB940" s="21" t="s">
        <v>100</v>
      </c>
      <c r="BC940" s="16"/>
    </row>
    <row r="941" spans="1:55" ht="18.600000000000001" customHeight="1">
      <c r="A941" s="1">
        <v>230387</v>
      </c>
      <c r="B941" s="1">
        <v>230387</v>
      </c>
      <c r="C941" s="1" t="s">
        <v>71</v>
      </c>
      <c r="D941" s="3">
        <v>45289</v>
      </c>
      <c r="E941" s="1" t="s">
        <v>2302</v>
      </c>
      <c r="F941" s="1" t="s">
        <v>5559</v>
      </c>
      <c r="G941" s="1" t="s">
        <v>75</v>
      </c>
      <c r="H941" s="1" t="s">
        <v>3473</v>
      </c>
      <c r="I941" s="1" t="s">
        <v>77</v>
      </c>
      <c r="J941" s="1" t="s">
        <v>78</v>
      </c>
      <c r="K941" s="1" t="s">
        <v>78</v>
      </c>
      <c r="L941" s="1" t="s">
        <v>1898</v>
      </c>
      <c r="M941" s="8" t="s">
        <v>1927</v>
      </c>
      <c r="N941" s="1" t="s">
        <v>707</v>
      </c>
      <c r="O941" s="78" t="s">
        <v>5560</v>
      </c>
      <c r="P941" s="1" t="s">
        <v>2307</v>
      </c>
      <c r="Q941" s="1" t="s">
        <v>2307</v>
      </c>
      <c r="R941" s="1" t="s">
        <v>3474</v>
      </c>
      <c r="S941" s="1" t="s">
        <v>152</v>
      </c>
      <c r="T941" s="1" t="s">
        <v>72</v>
      </c>
      <c r="U941" s="1" t="s">
        <v>153</v>
      </c>
      <c r="V941" s="1" t="s">
        <v>164</v>
      </c>
      <c r="W941" s="1" t="s">
        <v>126</v>
      </c>
      <c r="X941" s="1">
        <v>43</v>
      </c>
      <c r="Y941" s="1" t="s">
        <v>88</v>
      </c>
      <c r="Z941" s="1">
        <v>5.0999999999999996</v>
      </c>
      <c r="AA941" s="1" t="s">
        <v>299</v>
      </c>
      <c r="AB941" s="1" t="s">
        <v>105</v>
      </c>
      <c r="AC941" s="1" t="s">
        <v>91</v>
      </c>
      <c r="AD941" s="1" t="s">
        <v>92</v>
      </c>
      <c r="AE941" s="1" t="s">
        <v>72</v>
      </c>
      <c r="AF941" s="1" t="s">
        <v>72</v>
      </c>
      <c r="AG941" s="1" t="s">
        <v>72</v>
      </c>
      <c r="AH941" s="1" t="s">
        <v>72</v>
      </c>
      <c r="AI941" s="1" t="s">
        <v>72</v>
      </c>
      <c r="AJ941" s="1" t="s">
        <v>72</v>
      </c>
      <c r="AK941" s="1" t="s">
        <v>72</v>
      </c>
      <c r="AL941" s="1" t="s">
        <v>72</v>
      </c>
      <c r="AM941" s="1" t="s">
        <v>72</v>
      </c>
      <c r="AN941" s="3">
        <v>45289</v>
      </c>
      <c r="AO941" s="1" t="s">
        <v>72</v>
      </c>
      <c r="AP941" s="1" t="s">
        <v>72</v>
      </c>
      <c r="AQ941" s="1" t="s">
        <v>72</v>
      </c>
      <c r="AR941" s="1" t="s">
        <v>72</v>
      </c>
      <c r="AS941" s="1" t="s">
        <v>72</v>
      </c>
      <c r="AT941" s="1" t="s">
        <v>72</v>
      </c>
      <c r="AU941" s="1" t="s">
        <v>72</v>
      </c>
      <c r="AV941" s="1" t="s">
        <v>88</v>
      </c>
      <c r="AW941" s="1" t="s">
        <v>79</v>
      </c>
      <c r="AX941" s="1" t="s">
        <v>707</v>
      </c>
      <c r="AY941" s="1" t="s">
        <v>72</v>
      </c>
      <c r="AZ941" s="1" t="s">
        <v>72</v>
      </c>
      <c r="BA941" s="1" t="s">
        <v>72</v>
      </c>
      <c r="BB941" s="1" t="s">
        <v>160</v>
      </c>
      <c r="BC941" s="1" t="s">
        <v>707</v>
      </c>
    </row>
    <row r="942" spans="1:55" ht="18.600000000000001" customHeight="1">
      <c r="A942" s="1" t="s">
        <v>5561</v>
      </c>
      <c r="B942" s="1">
        <v>230388</v>
      </c>
      <c r="C942" s="1" t="s">
        <v>71</v>
      </c>
      <c r="D942" s="3">
        <v>45289</v>
      </c>
      <c r="E942" s="1" t="s">
        <v>2302</v>
      </c>
      <c r="F942" s="1" t="s">
        <v>5562</v>
      </c>
      <c r="G942" s="1" t="s">
        <v>75</v>
      </c>
      <c r="H942" s="1" t="s">
        <v>3473</v>
      </c>
      <c r="I942" s="1" t="s">
        <v>77</v>
      </c>
      <c r="J942" s="1" t="s">
        <v>78</v>
      </c>
      <c r="K942" s="1" t="s">
        <v>78</v>
      </c>
      <c r="L942" s="1" t="s">
        <v>1898</v>
      </c>
      <c r="M942" s="8" t="s">
        <v>1927</v>
      </c>
      <c r="N942" s="1" t="s">
        <v>707</v>
      </c>
      <c r="O942" s="78" t="s">
        <v>847</v>
      </c>
      <c r="P942" s="1" t="s">
        <v>2307</v>
      </c>
      <c r="Q942" s="1" t="s">
        <v>2307</v>
      </c>
      <c r="R942" s="1" t="s">
        <v>3474</v>
      </c>
      <c r="S942" s="1" t="s">
        <v>152</v>
      </c>
      <c r="T942" s="1" t="s">
        <v>72</v>
      </c>
      <c r="U942" s="1" t="s">
        <v>153</v>
      </c>
      <c r="V942" s="1" t="s">
        <v>154</v>
      </c>
      <c r="W942" s="1" t="s">
        <v>126</v>
      </c>
      <c r="X942" s="1">
        <v>53</v>
      </c>
      <c r="Y942" s="1" t="s">
        <v>88</v>
      </c>
      <c r="Z942" s="1">
        <v>5.0999999999999996</v>
      </c>
      <c r="AA942" s="1" t="s">
        <v>299</v>
      </c>
      <c r="AB942" s="1" t="s">
        <v>105</v>
      </c>
      <c r="AC942" s="1" t="s">
        <v>91</v>
      </c>
      <c r="AD942" s="1" t="s">
        <v>92</v>
      </c>
      <c r="AE942" s="1" t="s">
        <v>72</v>
      </c>
      <c r="AF942" s="1" t="s">
        <v>72</v>
      </c>
      <c r="AG942" s="1" t="s">
        <v>72</v>
      </c>
      <c r="AH942" s="1" t="s">
        <v>72</v>
      </c>
      <c r="AI942" s="1" t="s">
        <v>72</v>
      </c>
      <c r="AJ942" s="1" t="s">
        <v>72</v>
      </c>
      <c r="AK942" s="1" t="s">
        <v>72</v>
      </c>
      <c r="AL942" s="1" t="s">
        <v>72</v>
      </c>
      <c r="AM942" s="1" t="s">
        <v>72</v>
      </c>
      <c r="AN942" s="3">
        <v>45289</v>
      </c>
      <c r="AO942" s="1" t="s">
        <v>72</v>
      </c>
      <c r="AP942" s="1" t="s">
        <v>72</v>
      </c>
      <c r="AQ942" s="1" t="s">
        <v>72</v>
      </c>
      <c r="AR942" s="1" t="s">
        <v>72</v>
      </c>
      <c r="AS942" s="1" t="s">
        <v>72</v>
      </c>
      <c r="AT942" s="1" t="s">
        <v>72</v>
      </c>
      <c r="AU942" s="1" t="s">
        <v>72</v>
      </c>
      <c r="AV942" s="1" t="s">
        <v>88</v>
      </c>
      <c r="AW942" s="1" t="s">
        <v>79</v>
      </c>
      <c r="AX942" s="1" t="s">
        <v>707</v>
      </c>
      <c r="AY942" s="1" t="s">
        <v>72</v>
      </c>
      <c r="AZ942" s="1" t="s">
        <v>72</v>
      </c>
      <c r="BA942" s="1" t="s">
        <v>72</v>
      </c>
      <c r="BB942" s="1" t="s">
        <v>160</v>
      </c>
      <c r="BC942" s="1" t="s">
        <v>707</v>
      </c>
    </row>
    <row r="943" spans="1:55" ht="18.600000000000001" customHeight="1">
      <c r="A943" s="1" t="s">
        <v>5563</v>
      </c>
      <c r="B943" s="1">
        <v>230389</v>
      </c>
      <c r="C943" s="1" t="s">
        <v>71</v>
      </c>
      <c r="D943" s="3">
        <v>45290</v>
      </c>
      <c r="E943" s="1" t="s">
        <v>1896</v>
      </c>
      <c r="F943" s="1" t="s">
        <v>5564</v>
      </c>
      <c r="G943" s="1" t="s">
        <v>75</v>
      </c>
      <c r="H943" s="1" t="s">
        <v>3947</v>
      </c>
      <c r="I943" s="1" t="s">
        <v>77</v>
      </c>
      <c r="J943" s="1" t="s">
        <v>78</v>
      </c>
      <c r="K943" s="1" t="s">
        <v>78</v>
      </c>
      <c r="L943" s="1" t="s">
        <v>1898</v>
      </c>
      <c r="M943" s="1" t="s">
        <v>1898</v>
      </c>
      <c r="N943" s="34" t="s">
        <v>72</v>
      </c>
      <c r="O943" s="70" t="s">
        <v>5565</v>
      </c>
      <c r="P943" s="1" t="s">
        <v>813</v>
      </c>
      <c r="Q943" s="1" t="s">
        <v>813</v>
      </c>
      <c r="R943" s="1" t="s">
        <v>9057</v>
      </c>
      <c r="S943" s="1" t="s">
        <v>84</v>
      </c>
      <c r="T943" s="1" t="s">
        <v>72</v>
      </c>
      <c r="U943" s="1" t="s">
        <v>140</v>
      </c>
      <c r="V943" s="1" t="s">
        <v>181</v>
      </c>
      <c r="W943" s="1" t="s">
        <v>126</v>
      </c>
      <c r="X943" s="1">
        <v>76</v>
      </c>
      <c r="Y943" s="1" t="s">
        <v>88</v>
      </c>
      <c r="Z943" s="1">
        <v>4.7</v>
      </c>
      <c r="AA943" s="1" t="s">
        <v>299</v>
      </c>
      <c r="AB943" s="1" t="s">
        <v>90</v>
      </c>
      <c r="AC943" s="1" t="s">
        <v>91</v>
      </c>
      <c r="AD943" s="1" t="s">
        <v>92</v>
      </c>
      <c r="AE943" s="1" t="s">
        <v>72</v>
      </c>
      <c r="AF943" s="1" t="s">
        <v>229</v>
      </c>
      <c r="AG943" s="1">
        <v>1</v>
      </c>
      <c r="AH943" s="68" t="s">
        <v>5057</v>
      </c>
      <c r="AI943" s="1" t="s">
        <v>72</v>
      </c>
      <c r="AJ943" s="1" t="s">
        <v>72</v>
      </c>
      <c r="AK943" s="68" t="s">
        <v>3444</v>
      </c>
      <c r="AL943" s="1" t="s">
        <v>878</v>
      </c>
      <c r="AM943" s="1" t="s">
        <v>72</v>
      </c>
      <c r="AN943" s="3">
        <v>45290</v>
      </c>
      <c r="AO943" s="1" t="s">
        <v>5566</v>
      </c>
      <c r="AP943" s="1" t="s">
        <v>5567</v>
      </c>
      <c r="AQ943" s="1" t="s">
        <v>1675</v>
      </c>
      <c r="AR943" s="1">
        <v>15</v>
      </c>
      <c r="AS943" s="1" t="s">
        <v>3205</v>
      </c>
      <c r="AT943" s="1" t="s">
        <v>75</v>
      </c>
      <c r="AU943" s="1" t="s">
        <v>75</v>
      </c>
      <c r="AV943" s="1" t="s">
        <v>88</v>
      </c>
      <c r="AW943" s="1" t="s">
        <v>96</v>
      </c>
      <c r="AX943" s="1" t="s">
        <v>72</v>
      </c>
      <c r="AY943" s="1" t="s">
        <v>3819</v>
      </c>
      <c r="AZ943" s="1" t="s">
        <v>5167</v>
      </c>
      <c r="BA943" s="1">
        <v>43</v>
      </c>
      <c r="BB943" s="21" t="s">
        <v>100</v>
      </c>
      <c r="BC943" s="16"/>
    </row>
    <row r="944" spans="1:55" ht="18.600000000000001" customHeight="1">
      <c r="A944" s="1" t="s">
        <v>5568</v>
      </c>
      <c r="B944" s="1">
        <v>240001</v>
      </c>
      <c r="C944" s="1" t="s">
        <v>71</v>
      </c>
      <c r="D944" s="3">
        <v>45292</v>
      </c>
      <c r="E944" s="1" t="s">
        <v>1896</v>
      </c>
      <c r="F944" s="1" t="s">
        <v>5569</v>
      </c>
      <c r="G944" s="1" t="s">
        <v>75</v>
      </c>
      <c r="H944" s="1" t="s">
        <v>3947</v>
      </c>
      <c r="I944" s="1" t="s">
        <v>77</v>
      </c>
      <c r="J944" s="1" t="s">
        <v>78</v>
      </c>
      <c r="K944" s="1" t="s">
        <v>78</v>
      </c>
      <c r="L944" s="21" t="s">
        <v>1898</v>
      </c>
      <c r="M944" s="21" t="s">
        <v>1898</v>
      </c>
      <c r="N944" s="34" t="s">
        <v>72</v>
      </c>
      <c r="O944" s="3" t="s">
        <v>4277</v>
      </c>
      <c r="P944" s="1" t="s">
        <v>813</v>
      </c>
      <c r="Q944" s="1" t="s">
        <v>813</v>
      </c>
      <c r="R944" s="1" t="s">
        <v>9057</v>
      </c>
      <c r="S944" s="1" t="s">
        <v>84</v>
      </c>
      <c r="T944" s="1" t="s">
        <v>72</v>
      </c>
      <c r="U944" s="1" t="s">
        <v>104</v>
      </c>
      <c r="V944" s="1" t="s">
        <v>3313</v>
      </c>
      <c r="W944" s="1" t="s">
        <v>87</v>
      </c>
      <c r="X944" s="1">
        <v>52</v>
      </c>
      <c r="Y944" s="1" t="s">
        <v>88</v>
      </c>
      <c r="Z944" s="1">
        <v>4.3</v>
      </c>
      <c r="AA944" s="1" t="s">
        <v>954</v>
      </c>
      <c r="AB944" s="1" t="s">
        <v>90</v>
      </c>
      <c r="AC944" s="1" t="s">
        <v>91</v>
      </c>
      <c r="AD944" s="1" t="s">
        <v>92</v>
      </c>
      <c r="AE944" s="1" t="s">
        <v>72</v>
      </c>
      <c r="AF944" s="1" t="s">
        <v>254</v>
      </c>
      <c r="AG944" s="1">
        <v>2</v>
      </c>
      <c r="AH944" s="1" t="s">
        <v>5495</v>
      </c>
      <c r="AI944" s="1" t="s">
        <v>72</v>
      </c>
      <c r="AJ944" s="1" t="s">
        <v>72</v>
      </c>
      <c r="AK944" s="1" t="s">
        <v>3444</v>
      </c>
      <c r="AL944" s="1" t="s">
        <v>878</v>
      </c>
      <c r="AM944" s="1" t="s">
        <v>72</v>
      </c>
      <c r="AN944" s="3">
        <v>45292</v>
      </c>
      <c r="AO944" s="1" t="s">
        <v>1881</v>
      </c>
      <c r="AP944" s="1" t="s">
        <v>72</v>
      </c>
      <c r="AQ944" s="1" t="s">
        <v>2260</v>
      </c>
      <c r="AR944" s="1">
        <v>15</v>
      </c>
      <c r="AS944" s="1" t="s">
        <v>4009</v>
      </c>
      <c r="AT944" s="1" t="s">
        <v>75</v>
      </c>
      <c r="AU944" s="1" t="s">
        <v>75</v>
      </c>
      <c r="AV944" s="1" t="s">
        <v>88</v>
      </c>
      <c r="AW944" s="1" t="s">
        <v>96</v>
      </c>
      <c r="AX944" s="1" t="s">
        <v>72</v>
      </c>
      <c r="AY944" s="1" t="s">
        <v>3985</v>
      </c>
      <c r="AZ944" s="1" t="s">
        <v>5570</v>
      </c>
      <c r="BA944" s="1">
        <v>30</v>
      </c>
      <c r="BB944" s="21" t="s">
        <v>100</v>
      </c>
      <c r="BC944" s="16"/>
    </row>
    <row r="945" spans="1:55" ht="18.600000000000001" customHeight="1">
      <c r="A945" s="1" t="s">
        <v>5571</v>
      </c>
      <c r="B945" s="1">
        <v>240002</v>
      </c>
      <c r="C945" s="1" t="s">
        <v>71</v>
      </c>
      <c r="D945" s="3">
        <v>45293</v>
      </c>
      <c r="E945" s="1" t="s">
        <v>2302</v>
      </c>
      <c r="F945" s="1" t="s">
        <v>5572</v>
      </c>
      <c r="G945" s="1" t="s">
        <v>75</v>
      </c>
      <c r="H945" s="1" t="s">
        <v>3947</v>
      </c>
      <c r="I945" s="1" t="s">
        <v>77</v>
      </c>
      <c r="J945" s="1" t="s">
        <v>78</v>
      </c>
      <c r="K945" s="1" t="s">
        <v>78</v>
      </c>
      <c r="L945" s="21" t="s">
        <v>1898</v>
      </c>
      <c r="M945" s="21" t="s">
        <v>1898</v>
      </c>
      <c r="N945" s="34" t="s">
        <v>72</v>
      </c>
      <c r="O945" s="3" t="s">
        <v>4637</v>
      </c>
      <c r="P945" s="1" t="s">
        <v>2307</v>
      </c>
      <c r="Q945" s="1" t="s">
        <v>2307</v>
      </c>
      <c r="R945" s="1" t="s">
        <v>2363</v>
      </c>
      <c r="S945" s="1" t="s">
        <v>84</v>
      </c>
      <c r="T945" s="1" t="s">
        <v>72</v>
      </c>
      <c r="U945" s="1" t="s">
        <v>140</v>
      </c>
      <c r="V945" s="1" t="s">
        <v>140</v>
      </c>
      <c r="W945" s="1" t="s">
        <v>87</v>
      </c>
      <c r="X945" s="1">
        <v>49</v>
      </c>
      <c r="Y945" s="1" t="s">
        <v>88</v>
      </c>
      <c r="Z945" s="1">
        <v>4.8</v>
      </c>
      <c r="AA945" s="1" t="s">
        <v>414</v>
      </c>
      <c r="AB945" s="1" t="s">
        <v>90</v>
      </c>
      <c r="AC945" s="1" t="s">
        <v>91</v>
      </c>
      <c r="AD945" s="1" t="s">
        <v>92</v>
      </c>
      <c r="AE945" s="1" t="s">
        <v>72</v>
      </c>
      <c r="AF945" s="1" t="s">
        <v>217</v>
      </c>
      <c r="AG945" s="1">
        <v>2</v>
      </c>
      <c r="AH945" s="1" t="s">
        <v>3827</v>
      </c>
      <c r="AI945" s="1" t="s">
        <v>72</v>
      </c>
      <c r="AJ945" s="1" t="s">
        <v>72</v>
      </c>
      <c r="AK945" s="72" t="s">
        <v>5573</v>
      </c>
      <c r="AL945" s="1" t="s">
        <v>72</v>
      </c>
      <c r="AM945" s="1" t="s">
        <v>72</v>
      </c>
      <c r="AN945" s="3">
        <v>45293</v>
      </c>
      <c r="AO945" s="1" t="s">
        <v>5574</v>
      </c>
      <c r="AP945" s="1" t="s">
        <v>72</v>
      </c>
      <c r="AQ945" s="1" t="s">
        <v>1794</v>
      </c>
      <c r="AR945" s="1">
        <v>14</v>
      </c>
      <c r="AS945" s="1" t="s">
        <v>4219</v>
      </c>
      <c r="AT945" s="1" t="s">
        <v>75</v>
      </c>
      <c r="AU945" s="1" t="s">
        <v>75</v>
      </c>
      <c r="AV945" s="1" t="s">
        <v>88</v>
      </c>
      <c r="AW945" s="1" t="s">
        <v>96</v>
      </c>
      <c r="AX945" s="1" t="s">
        <v>72</v>
      </c>
      <c r="AY945" s="1" t="s">
        <v>3985</v>
      </c>
      <c r="AZ945" s="1" t="s">
        <v>5575</v>
      </c>
      <c r="BA945" s="1">
        <v>24</v>
      </c>
      <c r="BB945" s="21" t="s">
        <v>100</v>
      </c>
      <c r="BC945" s="16"/>
    </row>
    <row r="946" spans="1:55" ht="18.600000000000001" customHeight="1">
      <c r="A946" s="1" t="s">
        <v>5576</v>
      </c>
      <c r="B946" s="1">
        <v>240003</v>
      </c>
      <c r="C946" s="1" t="s">
        <v>71</v>
      </c>
      <c r="D946" s="3">
        <v>45293</v>
      </c>
      <c r="E946" s="1" t="s">
        <v>1896</v>
      </c>
      <c r="F946" s="1" t="s">
        <v>5577</v>
      </c>
      <c r="G946" s="1" t="s">
        <v>75</v>
      </c>
      <c r="H946" s="1" t="s">
        <v>3947</v>
      </c>
      <c r="I946" s="1" t="s">
        <v>77</v>
      </c>
      <c r="J946" s="1" t="s">
        <v>78</v>
      </c>
      <c r="K946" s="1" t="s">
        <v>78</v>
      </c>
      <c r="L946" s="21" t="s">
        <v>1898</v>
      </c>
      <c r="M946" s="21" t="s">
        <v>1898</v>
      </c>
      <c r="N946" s="34" t="s">
        <v>72</v>
      </c>
      <c r="O946" s="3" t="s">
        <v>2007</v>
      </c>
      <c r="P946" s="1" t="s">
        <v>813</v>
      </c>
      <c r="Q946" s="1" t="s">
        <v>813</v>
      </c>
      <c r="R946" s="1" t="s">
        <v>9057</v>
      </c>
      <c r="S946" s="1" t="s">
        <v>84</v>
      </c>
      <c r="T946" s="1" t="s">
        <v>72</v>
      </c>
      <c r="U946" s="1" t="s">
        <v>140</v>
      </c>
      <c r="V946" s="1" t="s">
        <v>181</v>
      </c>
      <c r="W946" s="1" t="s">
        <v>126</v>
      </c>
      <c r="X946" s="1">
        <v>45</v>
      </c>
      <c r="Y946" s="1" t="s">
        <v>88</v>
      </c>
      <c r="Z946" s="1">
        <v>4.5</v>
      </c>
      <c r="AA946" s="1" t="s">
        <v>2344</v>
      </c>
      <c r="AB946" s="1" t="s">
        <v>90</v>
      </c>
      <c r="AC946" s="1" t="s">
        <v>91</v>
      </c>
      <c r="AD946" s="1" t="s">
        <v>92</v>
      </c>
      <c r="AE946" s="1" t="s">
        <v>72</v>
      </c>
      <c r="AF946" s="1" t="s">
        <v>217</v>
      </c>
      <c r="AG946" s="1">
        <v>1</v>
      </c>
      <c r="AH946" s="1" t="s">
        <v>5578</v>
      </c>
      <c r="AI946" s="1" t="s">
        <v>72</v>
      </c>
      <c r="AJ946" s="1" t="s">
        <v>72</v>
      </c>
      <c r="AK946" s="1" t="s">
        <v>3444</v>
      </c>
      <c r="AL946" s="1" t="s">
        <v>878</v>
      </c>
      <c r="AM946" s="1" t="s">
        <v>72</v>
      </c>
      <c r="AN946" s="3">
        <v>45293</v>
      </c>
      <c r="AO946" s="1" t="s">
        <v>5579</v>
      </c>
      <c r="AP946" s="1" t="s">
        <v>72</v>
      </c>
      <c r="AQ946" s="1" t="s">
        <v>1675</v>
      </c>
      <c r="AR946" s="1">
        <v>15</v>
      </c>
      <c r="AS946" s="1" t="s">
        <v>4009</v>
      </c>
      <c r="AT946" s="1" t="s">
        <v>75</v>
      </c>
      <c r="AU946" s="1" t="s">
        <v>75</v>
      </c>
      <c r="AV946" s="1" t="s">
        <v>88</v>
      </c>
      <c r="AW946" s="1" t="s">
        <v>96</v>
      </c>
      <c r="AX946" s="1" t="s">
        <v>72</v>
      </c>
      <c r="AY946" s="1" t="s">
        <v>3962</v>
      </c>
      <c r="AZ946" s="1" t="s">
        <v>5580</v>
      </c>
      <c r="BA946" s="1">
        <v>42</v>
      </c>
      <c r="BB946" s="21" t="s">
        <v>100</v>
      </c>
      <c r="BC946" s="16"/>
    </row>
    <row r="947" spans="1:55" ht="18.600000000000001" customHeight="1">
      <c r="A947" s="1" t="s">
        <v>5581</v>
      </c>
      <c r="B947" s="1">
        <v>240004</v>
      </c>
      <c r="C947" s="1" t="s">
        <v>71</v>
      </c>
      <c r="D947" s="3">
        <v>45293</v>
      </c>
      <c r="E947" s="1" t="s">
        <v>2302</v>
      </c>
      <c r="F947" s="1" t="s">
        <v>5582</v>
      </c>
      <c r="G947" s="1" t="s">
        <v>75</v>
      </c>
      <c r="H947" s="1" t="s">
        <v>3473</v>
      </c>
      <c r="I947" s="1" t="s">
        <v>77</v>
      </c>
      <c r="J947" s="1" t="s">
        <v>78</v>
      </c>
      <c r="K947" s="1" t="s">
        <v>78</v>
      </c>
      <c r="L947" s="21" t="s">
        <v>1898</v>
      </c>
      <c r="M947" s="8" t="s">
        <v>1927</v>
      </c>
      <c r="N947" s="34" t="s">
        <v>72</v>
      </c>
      <c r="O947" s="60" t="s">
        <v>5583</v>
      </c>
      <c r="P947" s="1" t="s">
        <v>2307</v>
      </c>
      <c r="Q947" s="1" t="s">
        <v>2307</v>
      </c>
      <c r="R947" s="1" t="s">
        <v>3474</v>
      </c>
      <c r="S947" s="1" t="s">
        <v>152</v>
      </c>
      <c r="T947" s="1" t="s">
        <v>72</v>
      </c>
      <c r="U947" s="1" t="s">
        <v>153</v>
      </c>
      <c r="V947" s="1" t="s">
        <v>154</v>
      </c>
      <c r="W947" s="1" t="s">
        <v>126</v>
      </c>
      <c r="X947" s="1">
        <v>57</v>
      </c>
      <c r="Y947" s="1" t="s">
        <v>88</v>
      </c>
      <c r="Z947" s="1">
        <v>4.7</v>
      </c>
      <c r="AA947" s="1" t="s">
        <v>299</v>
      </c>
      <c r="AB947" s="1" t="s">
        <v>105</v>
      </c>
      <c r="AC947" s="1" t="s">
        <v>91</v>
      </c>
      <c r="AD947" s="1" t="s">
        <v>92</v>
      </c>
      <c r="AE947" s="1" t="s">
        <v>72</v>
      </c>
      <c r="AF947" s="1" t="s">
        <v>72</v>
      </c>
      <c r="AG947" s="1" t="s">
        <v>72</v>
      </c>
      <c r="AH947" s="1" t="s">
        <v>72</v>
      </c>
      <c r="AI947" s="1" t="s">
        <v>72</v>
      </c>
      <c r="AJ947" s="1" t="s">
        <v>72</v>
      </c>
      <c r="AK947" s="1" t="s">
        <v>72</v>
      </c>
      <c r="AL947" s="1" t="s">
        <v>72</v>
      </c>
      <c r="AM947" s="1" t="s">
        <v>72</v>
      </c>
      <c r="AN947" s="3">
        <v>45293</v>
      </c>
      <c r="AO947" s="1" t="s">
        <v>5584</v>
      </c>
      <c r="AP947" s="1" t="s">
        <v>72</v>
      </c>
      <c r="AQ947" s="1" t="s">
        <v>1794</v>
      </c>
      <c r="AR947" s="1">
        <v>14</v>
      </c>
      <c r="AS947" s="1" t="s">
        <v>4208</v>
      </c>
      <c r="AT947" s="1" t="s">
        <v>75</v>
      </c>
      <c r="AU947" s="1" t="s">
        <v>75</v>
      </c>
      <c r="AV947" s="1" t="s">
        <v>88</v>
      </c>
      <c r="AW947" s="1" t="s">
        <v>79</v>
      </c>
      <c r="AX947" s="1" t="s">
        <v>707</v>
      </c>
      <c r="AY947" s="1" t="s">
        <v>72</v>
      </c>
      <c r="AZ947" s="1" t="s">
        <v>72</v>
      </c>
      <c r="BA947" s="1" t="s">
        <v>72</v>
      </c>
      <c r="BB947" s="1" t="s">
        <v>160</v>
      </c>
      <c r="BC947" s="1" t="s">
        <v>707</v>
      </c>
    </row>
    <row r="948" spans="1:55" ht="18.600000000000001" customHeight="1">
      <c r="A948" s="1" t="s">
        <v>5585</v>
      </c>
      <c r="B948" s="1">
        <v>240005</v>
      </c>
      <c r="C948" s="1" t="s">
        <v>71</v>
      </c>
      <c r="D948" s="3">
        <v>45294</v>
      </c>
      <c r="E948" s="1" t="s">
        <v>1896</v>
      </c>
      <c r="F948" s="1" t="s">
        <v>5586</v>
      </c>
      <c r="G948" s="1" t="s">
        <v>75</v>
      </c>
      <c r="H948" s="1" t="s">
        <v>3947</v>
      </c>
      <c r="I948" s="1" t="s">
        <v>77</v>
      </c>
      <c r="J948" s="1" t="s">
        <v>78</v>
      </c>
      <c r="K948" s="1" t="s">
        <v>78</v>
      </c>
      <c r="L948" s="21" t="s">
        <v>1898</v>
      </c>
      <c r="M948" s="21" t="s">
        <v>1898</v>
      </c>
      <c r="N948" s="34" t="s">
        <v>72</v>
      </c>
      <c r="O948" s="3" t="s">
        <v>4358</v>
      </c>
      <c r="P948" s="1" t="s">
        <v>813</v>
      </c>
      <c r="Q948" s="1" t="s">
        <v>813</v>
      </c>
      <c r="R948" s="1" t="s">
        <v>9057</v>
      </c>
      <c r="S948" s="1" t="s">
        <v>84</v>
      </c>
      <c r="T948" s="1" t="s">
        <v>72</v>
      </c>
      <c r="U948" s="1" t="s">
        <v>140</v>
      </c>
      <c r="V948" s="1" t="s">
        <v>181</v>
      </c>
      <c r="W948" s="1" t="s">
        <v>87</v>
      </c>
      <c r="X948" s="1">
        <v>75</v>
      </c>
      <c r="Y948" s="1" t="s">
        <v>88</v>
      </c>
      <c r="Z948" s="1">
        <v>4.8</v>
      </c>
      <c r="AA948" s="1" t="s">
        <v>414</v>
      </c>
      <c r="AB948" s="1" t="s">
        <v>90</v>
      </c>
      <c r="AC948" s="1" t="s">
        <v>91</v>
      </c>
      <c r="AD948" s="1" t="s">
        <v>92</v>
      </c>
      <c r="AE948" s="1" t="s">
        <v>72</v>
      </c>
      <c r="AF948" s="1" t="s">
        <v>229</v>
      </c>
      <c r="AG948" s="1">
        <v>1</v>
      </c>
      <c r="AH948" s="1" t="s">
        <v>5057</v>
      </c>
      <c r="AI948" s="1" t="s">
        <v>72</v>
      </c>
      <c r="AJ948" s="1" t="s">
        <v>72</v>
      </c>
      <c r="AK948" s="1" t="s">
        <v>3444</v>
      </c>
      <c r="AL948" s="1" t="s">
        <v>878</v>
      </c>
      <c r="AM948" s="1" t="s">
        <v>72</v>
      </c>
      <c r="AN948" s="3">
        <v>45294</v>
      </c>
      <c r="AO948" s="1" t="s">
        <v>5587</v>
      </c>
      <c r="AP948" s="1" t="s">
        <v>72</v>
      </c>
      <c r="AQ948" s="1" t="s">
        <v>1794</v>
      </c>
      <c r="AR948" s="1">
        <v>14</v>
      </c>
      <c r="AS948" s="1" t="s">
        <v>4009</v>
      </c>
      <c r="AT948" s="1" t="s">
        <v>75</v>
      </c>
      <c r="AU948" s="1" t="s">
        <v>75</v>
      </c>
      <c r="AV948" s="1" t="s">
        <v>88</v>
      </c>
      <c r="AW948" s="1" t="s">
        <v>96</v>
      </c>
      <c r="AX948" s="1" t="s">
        <v>72</v>
      </c>
      <c r="AY948" s="1" t="s">
        <v>3985</v>
      </c>
      <c r="AZ948" s="1" t="s">
        <v>5570</v>
      </c>
      <c r="BA948" s="1">
        <v>37</v>
      </c>
      <c r="BB948" s="21" t="s">
        <v>100</v>
      </c>
      <c r="BC948" s="16"/>
    </row>
    <row r="949" spans="1:55" ht="18.600000000000001" customHeight="1">
      <c r="A949" s="1" t="s">
        <v>5588</v>
      </c>
      <c r="B949" s="1">
        <v>240006</v>
      </c>
      <c r="C949" s="1" t="s">
        <v>71</v>
      </c>
      <c r="D949" s="3">
        <v>45295</v>
      </c>
      <c r="E949" s="1" t="s">
        <v>2302</v>
      </c>
      <c r="F949" s="1" t="s">
        <v>5589</v>
      </c>
      <c r="G949" s="1" t="s">
        <v>75</v>
      </c>
      <c r="H949" s="1" t="s">
        <v>4111</v>
      </c>
      <c r="I949" s="1" t="s">
        <v>77</v>
      </c>
      <c r="J949" s="1" t="s">
        <v>78</v>
      </c>
      <c r="K949" s="1" t="s">
        <v>78</v>
      </c>
      <c r="L949" s="21" t="s">
        <v>1898</v>
      </c>
      <c r="M949" s="21" t="s">
        <v>1898</v>
      </c>
      <c r="N949" s="34" t="s">
        <v>72</v>
      </c>
      <c r="O949" s="3" t="s">
        <v>5590</v>
      </c>
      <c r="P949" s="1" t="s">
        <v>2307</v>
      </c>
      <c r="Q949" s="1" t="s">
        <v>2307</v>
      </c>
      <c r="R949" s="1" t="s">
        <v>2363</v>
      </c>
      <c r="S949" s="1" t="s">
        <v>84</v>
      </c>
      <c r="T949" s="1" t="s">
        <v>72</v>
      </c>
      <c r="U949" s="1" t="s">
        <v>5591</v>
      </c>
      <c r="V949" s="1" t="s">
        <v>5591</v>
      </c>
      <c r="W949" s="1" t="s">
        <v>87</v>
      </c>
      <c r="X949" s="1">
        <v>51</v>
      </c>
      <c r="Y949" s="1" t="s">
        <v>88</v>
      </c>
      <c r="Z949" s="1">
        <v>5.0999999999999996</v>
      </c>
      <c r="AA949" s="1" t="s">
        <v>299</v>
      </c>
      <c r="AB949" s="1" t="s">
        <v>105</v>
      </c>
      <c r="AC949" s="1" t="s">
        <v>91</v>
      </c>
      <c r="AD949" s="1" t="s">
        <v>429</v>
      </c>
      <c r="AE949" s="1" t="s">
        <v>72</v>
      </c>
      <c r="AF949" s="1" t="s">
        <v>72</v>
      </c>
      <c r="AG949" s="1" t="s">
        <v>72</v>
      </c>
      <c r="AH949" s="1" t="s">
        <v>72</v>
      </c>
      <c r="AI949" s="1">
        <v>3</v>
      </c>
      <c r="AJ949" s="1" t="s">
        <v>1886</v>
      </c>
      <c r="AK949" s="72" t="s">
        <v>5592</v>
      </c>
      <c r="AL949" s="1" t="s">
        <v>72</v>
      </c>
      <c r="AM949" s="1" t="s">
        <v>72</v>
      </c>
      <c r="AN949" s="3">
        <v>45295</v>
      </c>
      <c r="AO949" s="1" t="s">
        <v>5593</v>
      </c>
      <c r="AP949" s="1" t="s">
        <v>72</v>
      </c>
      <c r="AQ949" s="1" t="s">
        <v>1794</v>
      </c>
      <c r="AR949" s="1">
        <v>14</v>
      </c>
      <c r="AS949" s="1" t="s">
        <v>4443</v>
      </c>
      <c r="AT949" s="1" t="s">
        <v>75</v>
      </c>
      <c r="AU949" s="1" t="s">
        <v>75</v>
      </c>
      <c r="AV949" s="1" t="s">
        <v>88</v>
      </c>
      <c r="AW949" s="1" t="s">
        <v>96</v>
      </c>
      <c r="AX949" s="1" t="s">
        <v>72</v>
      </c>
      <c r="AY949" s="1" t="s">
        <v>5594</v>
      </c>
      <c r="AZ949" s="1" t="s">
        <v>5595</v>
      </c>
      <c r="BA949" s="1">
        <v>24</v>
      </c>
      <c r="BB949" s="21" t="s">
        <v>100</v>
      </c>
      <c r="BC949" s="16"/>
    </row>
    <row r="950" spans="1:55" ht="18.600000000000001" customHeight="1">
      <c r="A950" s="1" t="s">
        <v>5596</v>
      </c>
      <c r="B950" s="1">
        <v>240007</v>
      </c>
      <c r="C950" s="1" t="s">
        <v>71</v>
      </c>
      <c r="D950" s="3">
        <v>45295</v>
      </c>
      <c r="E950" s="1" t="s">
        <v>1896</v>
      </c>
      <c r="F950" s="1" t="s">
        <v>5597</v>
      </c>
      <c r="G950" s="1" t="s">
        <v>75</v>
      </c>
      <c r="H950" s="1" t="s">
        <v>5598</v>
      </c>
      <c r="I950" s="1" t="s">
        <v>77</v>
      </c>
      <c r="J950" s="1" t="s">
        <v>78</v>
      </c>
      <c r="K950" s="1" t="s">
        <v>78</v>
      </c>
      <c r="L950" s="21" t="s">
        <v>1898</v>
      </c>
      <c r="M950" s="8" t="s">
        <v>1927</v>
      </c>
      <c r="N950" s="34" t="s">
        <v>72</v>
      </c>
      <c r="O950" s="60" t="s">
        <v>5599</v>
      </c>
      <c r="P950" s="1" t="s">
        <v>83</v>
      </c>
      <c r="Q950" s="1" t="s">
        <v>123</v>
      </c>
      <c r="R950" s="1" t="s">
        <v>9043</v>
      </c>
      <c r="S950" s="1" t="s">
        <v>5066</v>
      </c>
      <c r="T950" s="1" t="s">
        <v>72</v>
      </c>
      <c r="U950" s="1" t="s">
        <v>5600</v>
      </c>
      <c r="V950" s="1" t="s">
        <v>5601</v>
      </c>
      <c r="W950" s="1" t="s">
        <v>126</v>
      </c>
      <c r="X950" s="1">
        <v>64</v>
      </c>
      <c r="Y950" s="1" t="s">
        <v>88</v>
      </c>
      <c r="Z950" s="1">
        <v>4.5999999999999996</v>
      </c>
      <c r="AA950" s="1" t="s">
        <v>954</v>
      </c>
      <c r="AB950" s="1" t="s">
        <v>90</v>
      </c>
      <c r="AC950" s="1" t="s">
        <v>91</v>
      </c>
      <c r="AD950" s="1" t="s">
        <v>92</v>
      </c>
      <c r="AE950" s="1" t="s">
        <v>72</v>
      </c>
      <c r="AF950" s="1" t="s">
        <v>72</v>
      </c>
      <c r="AG950" s="1" t="s">
        <v>72</v>
      </c>
      <c r="AH950" s="1" t="s">
        <v>72</v>
      </c>
      <c r="AI950" s="1" t="s">
        <v>72</v>
      </c>
      <c r="AJ950" s="1" t="s">
        <v>72</v>
      </c>
      <c r="AK950" s="1" t="s">
        <v>72</v>
      </c>
      <c r="AL950" s="1" t="s">
        <v>72</v>
      </c>
      <c r="AM950" s="1" t="s">
        <v>72</v>
      </c>
      <c r="AN950" s="3">
        <v>45295</v>
      </c>
      <c r="AO950" s="1" t="s">
        <v>5602</v>
      </c>
      <c r="AP950" s="1" t="s">
        <v>72</v>
      </c>
      <c r="AQ950" s="1" t="s">
        <v>1794</v>
      </c>
      <c r="AR950" s="1">
        <v>14</v>
      </c>
      <c r="AS950" s="1" t="s">
        <v>2694</v>
      </c>
      <c r="AT950" s="1" t="s">
        <v>75</v>
      </c>
      <c r="AU950" s="1" t="s">
        <v>75</v>
      </c>
      <c r="AV950" s="1" t="s">
        <v>88</v>
      </c>
      <c r="AW950" s="1" t="s">
        <v>79</v>
      </c>
      <c r="AX950" s="1" t="s">
        <v>707</v>
      </c>
      <c r="AY950" s="1" t="s">
        <v>72</v>
      </c>
      <c r="AZ950" s="1" t="s">
        <v>72</v>
      </c>
      <c r="BA950" s="1" t="s">
        <v>72</v>
      </c>
      <c r="BB950" s="1" t="s">
        <v>160</v>
      </c>
      <c r="BC950" s="1" t="s">
        <v>707</v>
      </c>
    </row>
    <row r="951" spans="1:55" ht="18.600000000000001" customHeight="1">
      <c r="A951" s="1" t="s">
        <v>5603</v>
      </c>
      <c r="B951" s="1">
        <v>240008</v>
      </c>
      <c r="C951" s="1" t="s">
        <v>71</v>
      </c>
      <c r="D951" s="3">
        <v>45295</v>
      </c>
      <c r="E951" s="1" t="s">
        <v>1896</v>
      </c>
      <c r="F951" s="1" t="s">
        <v>5604</v>
      </c>
      <c r="G951" s="1" t="s">
        <v>75</v>
      </c>
      <c r="H951" s="1" t="s">
        <v>3947</v>
      </c>
      <c r="I951" s="1" t="s">
        <v>77</v>
      </c>
      <c r="J951" s="1" t="s">
        <v>78</v>
      </c>
      <c r="K951" s="1" t="s">
        <v>78</v>
      </c>
      <c r="L951" s="21" t="s">
        <v>1898</v>
      </c>
      <c r="M951" s="21" t="s">
        <v>1898</v>
      </c>
      <c r="N951" s="34" t="s">
        <v>72</v>
      </c>
      <c r="O951" s="3" t="s">
        <v>2829</v>
      </c>
      <c r="P951" s="1" t="s">
        <v>813</v>
      </c>
      <c r="Q951" s="1" t="s">
        <v>813</v>
      </c>
      <c r="R951" s="1" t="s">
        <v>9057</v>
      </c>
      <c r="S951" s="1" t="s">
        <v>84</v>
      </c>
      <c r="T951" s="1" t="s">
        <v>72</v>
      </c>
      <c r="U951" s="1" t="s">
        <v>140</v>
      </c>
      <c r="V951" s="1" t="s">
        <v>141</v>
      </c>
      <c r="W951" s="1" t="s">
        <v>126</v>
      </c>
      <c r="X951" s="1">
        <v>65</v>
      </c>
      <c r="Y951" s="1" t="s">
        <v>88</v>
      </c>
      <c r="Z951" s="1">
        <v>4.5</v>
      </c>
      <c r="AA951" s="1" t="s">
        <v>414</v>
      </c>
      <c r="AB951" s="1" t="s">
        <v>90</v>
      </c>
      <c r="AC951" s="1" t="s">
        <v>91</v>
      </c>
      <c r="AD951" s="1" t="s">
        <v>92</v>
      </c>
      <c r="AE951" s="1" t="s">
        <v>72</v>
      </c>
      <c r="AF951" s="1" t="s">
        <v>217</v>
      </c>
      <c r="AG951" s="1">
        <v>1</v>
      </c>
      <c r="AH951" s="1" t="s">
        <v>5605</v>
      </c>
      <c r="AI951" s="1" t="s">
        <v>72</v>
      </c>
      <c r="AJ951" s="1" t="s">
        <v>72</v>
      </c>
      <c r="AK951" s="1" t="s">
        <v>3444</v>
      </c>
      <c r="AL951" s="1" t="s">
        <v>263</v>
      </c>
      <c r="AM951" s="1" t="s">
        <v>72</v>
      </c>
      <c r="AN951" s="3">
        <v>45295</v>
      </c>
      <c r="AO951" s="1" t="s">
        <v>5606</v>
      </c>
      <c r="AP951" s="1" t="s">
        <v>72</v>
      </c>
      <c r="AQ951" s="1" t="s">
        <v>1675</v>
      </c>
      <c r="AR951" s="1">
        <v>14</v>
      </c>
      <c r="AS951" s="1" t="s">
        <v>4009</v>
      </c>
      <c r="AT951" s="1" t="s">
        <v>75</v>
      </c>
      <c r="AU951" s="1" t="s">
        <v>75</v>
      </c>
      <c r="AV951" s="1" t="s">
        <v>88</v>
      </c>
      <c r="AW951" s="1" t="s">
        <v>96</v>
      </c>
      <c r="AX951" s="1" t="s">
        <v>72</v>
      </c>
      <c r="AY951" s="1" t="s">
        <v>3962</v>
      </c>
      <c r="AZ951" s="1" t="s">
        <v>5607</v>
      </c>
      <c r="BA951" s="1">
        <v>28</v>
      </c>
      <c r="BB951" s="21" t="s">
        <v>100</v>
      </c>
      <c r="BC951" s="16"/>
    </row>
    <row r="952" spans="1:55" ht="18.600000000000001" customHeight="1">
      <c r="A952" s="1" t="s">
        <v>5608</v>
      </c>
      <c r="B952" s="1">
        <v>240009</v>
      </c>
      <c r="C952" s="1" t="s">
        <v>71</v>
      </c>
      <c r="D952" s="3">
        <v>45296</v>
      </c>
      <c r="E952" s="1" t="s">
        <v>2302</v>
      </c>
      <c r="F952" s="1" t="s">
        <v>5609</v>
      </c>
      <c r="G952" s="1" t="s">
        <v>75</v>
      </c>
      <c r="H952" s="1" t="s">
        <v>3947</v>
      </c>
      <c r="I952" s="1" t="s">
        <v>77</v>
      </c>
      <c r="J952" s="1" t="s">
        <v>78</v>
      </c>
      <c r="K952" s="8" t="s">
        <v>4162</v>
      </c>
      <c r="L952" s="21" t="s">
        <v>139</v>
      </c>
      <c r="M952" s="21" t="s">
        <v>1898</v>
      </c>
      <c r="N952" s="1" t="s">
        <v>4212</v>
      </c>
      <c r="O952" s="3" t="s">
        <v>4704</v>
      </c>
      <c r="P952" s="1" t="s">
        <v>2307</v>
      </c>
      <c r="Q952" s="1" t="s">
        <v>2307</v>
      </c>
      <c r="R952" s="1" t="s">
        <v>2363</v>
      </c>
      <c r="S952" s="1" t="s">
        <v>84</v>
      </c>
      <c r="T952" s="1" t="s">
        <v>72</v>
      </c>
      <c r="U952" s="1" t="s">
        <v>140</v>
      </c>
      <c r="V952" s="1" t="s">
        <v>140</v>
      </c>
      <c r="W952" s="1" t="s">
        <v>126</v>
      </c>
      <c r="X952" s="1">
        <v>60</v>
      </c>
      <c r="Y952" s="1" t="s">
        <v>88</v>
      </c>
      <c r="Z952" s="1">
        <v>3.8</v>
      </c>
      <c r="AA952" s="1" t="s">
        <v>2344</v>
      </c>
      <c r="AB952" s="1" t="s">
        <v>90</v>
      </c>
      <c r="AC952" s="1" t="s">
        <v>91</v>
      </c>
      <c r="AD952" s="1" t="s">
        <v>92</v>
      </c>
      <c r="AE952" s="1" t="s">
        <v>72</v>
      </c>
      <c r="AF952" s="1" t="s">
        <v>254</v>
      </c>
      <c r="AG952" s="1">
        <v>2</v>
      </c>
      <c r="AH952" s="1" t="s">
        <v>1322</v>
      </c>
      <c r="AI952" s="1" t="s">
        <v>72</v>
      </c>
      <c r="AJ952" s="1" t="s">
        <v>72</v>
      </c>
      <c r="AK952" s="1" t="s">
        <v>220</v>
      </c>
      <c r="AL952" s="1" t="s">
        <v>72</v>
      </c>
      <c r="AM952" s="1" t="s">
        <v>72</v>
      </c>
      <c r="AN952" s="3">
        <v>45296</v>
      </c>
      <c r="AO952" s="1" t="s">
        <v>5610</v>
      </c>
      <c r="AP952" s="1" t="s">
        <v>72</v>
      </c>
      <c r="AQ952" s="1" t="s">
        <v>1794</v>
      </c>
      <c r="AR952" s="1">
        <v>14</v>
      </c>
      <c r="AS952" s="1" t="s">
        <v>4443</v>
      </c>
      <c r="AT952" s="1" t="s">
        <v>88</v>
      </c>
      <c r="AU952" s="1" t="s">
        <v>88</v>
      </c>
      <c r="AV952" s="1" t="s">
        <v>88</v>
      </c>
      <c r="AW952" s="1" t="s">
        <v>96</v>
      </c>
      <c r="AX952" s="1" t="s">
        <v>72</v>
      </c>
      <c r="AY952" s="1" t="s">
        <v>3985</v>
      </c>
      <c r="AZ952" s="1" t="s">
        <v>5611</v>
      </c>
      <c r="BA952" s="1">
        <v>37</v>
      </c>
      <c r="BB952" s="21" t="s">
        <v>100</v>
      </c>
      <c r="BC952" s="16"/>
    </row>
    <row r="953" spans="1:55" ht="18.600000000000001" customHeight="1">
      <c r="A953" s="1" t="s">
        <v>5612</v>
      </c>
      <c r="B953" s="1">
        <v>240010</v>
      </c>
      <c r="C953" s="1" t="s">
        <v>497</v>
      </c>
      <c r="D953" s="3">
        <v>45296</v>
      </c>
      <c r="E953" s="1" t="s">
        <v>2302</v>
      </c>
      <c r="F953" s="1" t="s">
        <v>5613</v>
      </c>
      <c r="G953" s="1" t="s">
        <v>75</v>
      </c>
      <c r="H953" s="1" t="s">
        <v>5146</v>
      </c>
      <c r="I953" s="1" t="s">
        <v>497</v>
      </c>
      <c r="J953" s="1" t="s">
        <v>78</v>
      </c>
      <c r="K953" s="8" t="s">
        <v>1898</v>
      </c>
      <c r="L953" s="21" t="s">
        <v>1898</v>
      </c>
      <c r="M953" s="8" t="s">
        <v>1927</v>
      </c>
      <c r="N953" s="34" t="s">
        <v>72</v>
      </c>
      <c r="O953" s="60" t="s">
        <v>5614</v>
      </c>
      <c r="P953" s="1" t="s">
        <v>2307</v>
      </c>
      <c r="Q953" s="1" t="s">
        <v>2307</v>
      </c>
      <c r="R953" s="1" t="s">
        <v>2308</v>
      </c>
      <c r="S953" s="1" t="s">
        <v>490</v>
      </c>
      <c r="T953" s="1" t="s">
        <v>72</v>
      </c>
      <c r="U953" s="1" t="s">
        <v>491</v>
      </c>
      <c r="V953" s="1" t="s">
        <v>492</v>
      </c>
      <c r="W953" s="1" t="s">
        <v>87</v>
      </c>
      <c r="X953" s="1">
        <v>60</v>
      </c>
      <c r="Y953" s="1" t="s">
        <v>88</v>
      </c>
      <c r="Z953" s="1">
        <v>3.8</v>
      </c>
      <c r="AA953" s="1" t="s">
        <v>2344</v>
      </c>
      <c r="AB953" s="1" t="s">
        <v>90</v>
      </c>
      <c r="AC953" s="1" t="s">
        <v>91</v>
      </c>
      <c r="AD953" s="1" t="s">
        <v>92</v>
      </c>
      <c r="AE953" s="1" t="s">
        <v>72</v>
      </c>
      <c r="AF953" s="1" t="s">
        <v>72</v>
      </c>
      <c r="AG953" s="1" t="s">
        <v>72</v>
      </c>
      <c r="AH953" s="1" t="s">
        <v>72</v>
      </c>
      <c r="AI953" s="1" t="s">
        <v>72</v>
      </c>
      <c r="AJ953" s="1" t="s">
        <v>72</v>
      </c>
      <c r="AK953" s="1" t="s">
        <v>72</v>
      </c>
      <c r="AL953" s="1" t="s">
        <v>72</v>
      </c>
      <c r="AM953" s="1" t="s">
        <v>72</v>
      </c>
      <c r="AN953" s="3">
        <v>45296</v>
      </c>
      <c r="AO953" s="1" t="s">
        <v>5615</v>
      </c>
      <c r="AP953" s="1" t="s">
        <v>72</v>
      </c>
      <c r="AQ953" s="1" t="s">
        <v>1675</v>
      </c>
      <c r="AR953" s="1">
        <v>14</v>
      </c>
      <c r="AS953" s="1" t="s">
        <v>3205</v>
      </c>
      <c r="AT953" s="1" t="s">
        <v>75</v>
      </c>
      <c r="AU953" s="1" t="s">
        <v>75</v>
      </c>
      <c r="AV953" s="1" t="s">
        <v>88</v>
      </c>
      <c r="AW953" s="1" t="s">
        <v>79</v>
      </c>
      <c r="AX953" s="1" t="s">
        <v>5616</v>
      </c>
      <c r="AY953" s="1" t="s">
        <v>72</v>
      </c>
      <c r="AZ953" s="1" t="s">
        <v>72</v>
      </c>
      <c r="BA953" s="1" t="s">
        <v>72</v>
      </c>
      <c r="BB953" s="1" t="s">
        <v>160</v>
      </c>
      <c r="BC953" s="1" t="s">
        <v>5617</v>
      </c>
    </row>
    <row r="954" spans="1:55" ht="18.600000000000001" customHeight="1">
      <c r="A954" s="1" t="s">
        <v>5618</v>
      </c>
      <c r="B954" s="1">
        <v>240011</v>
      </c>
      <c r="C954" s="1" t="s">
        <v>71</v>
      </c>
      <c r="D954" s="3">
        <v>45297</v>
      </c>
      <c r="E954" s="1" t="s">
        <v>1896</v>
      </c>
      <c r="F954" s="1" t="s">
        <v>5619</v>
      </c>
      <c r="G954" s="1" t="s">
        <v>75</v>
      </c>
      <c r="H954" s="1" t="s">
        <v>3936</v>
      </c>
      <c r="I954" s="1" t="s">
        <v>77</v>
      </c>
      <c r="J954" s="1" t="s">
        <v>78</v>
      </c>
      <c r="K954" s="1" t="s">
        <v>78</v>
      </c>
      <c r="L954" s="21" t="s">
        <v>1898</v>
      </c>
      <c r="M954" s="21" t="s">
        <v>1898</v>
      </c>
      <c r="N954" s="34" t="s">
        <v>72</v>
      </c>
      <c r="O954" s="3" t="s">
        <v>5620</v>
      </c>
      <c r="P954" s="1" t="s">
        <v>813</v>
      </c>
      <c r="Q954" s="1" t="s">
        <v>813</v>
      </c>
      <c r="R954" s="1" t="s">
        <v>9057</v>
      </c>
      <c r="S954" s="1" t="s">
        <v>84</v>
      </c>
      <c r="T954" s="1" t="s">
        <v>72</v>
      </c>
      <c r="U954" s="1" t="s">
        <v>140</v>
      </c>
      <c r="V954" s="1" t="s">
        <v>141</v>
      </c>
      <c r="W954" s="1" t="s">
        <v>126</v>
      </c>
      <c r="X954" s="1">
        <v>46</v>
      </c>
      <c r="Y954" s="1" t="s">
        <v>88</v>
      </c>
      <c r="Z954" s="1">
        <v>4.5</v>
      </c>
      <c r="AA954" s="1" t="s">
        <v>2344</v>
      </c>
      <c r="AB954" s="1" t="s">
        <v>105</v>
      </c>
      <c r="AC954" s="1" t="s">
        <v>91</v>
      </c>
      <c r="AD954" s="1" t="s">
        <v>90</v>
      </c>
      <c r="AE954" s="1" t="s">
        <v>72</v>
      </c>
      <c r="AF954" s="1" t="s">
        <v>217</v>
      </c>
      <c r="AG954" s="1" t="s">
        <v>72</v>
      </c>
      <c r="AH954" s="1" t="s">
        <v>72</v>
      </c>
      <c r="AI954" s="1" t="s">
        <v>72</v>
      </c>
      <c r="AJ954" s="1" t="s">
        <v>72</v>
      </c>
      <c r="AK954" s="1" t="s">
        <v>72</v>
      </c>
      <c r="AL954" s="1" t="s">
        <v>72</v>
      </c>
      <c r="AM954" s="1" t="s">
        <v>72</v>
      </c>
      <c r="AN954" s="3">
        <v>45297</v>
      </c>
      <c r="AO954" s="1" t="s">
        <v>5621</v>
      </c>
      <c r="AP954" s="1" t="s">
        <v>72</v>
      </c>
      <c r="AQ954" s="1" t="s">
        <v>1794</v>
      </c>
      <c r="AR954" s="1">
        <v>14</v>
      </c>
      <c r="AS954" s="1" t="s">
        <v>4063</v>
      </c>
      <c r="AT954" s="1" t="s">
        <v>75</v>
      </c>
      <c r="AU954" s="1" t="s">
        <v>75</v>
      </c>
      <c r="AV954" s="1" t="s">
        <v>88</v>
      </c>
      <c r="AW954" s="1" t="s">
        <v>96</v>
      </c>
      <c r="AX954" s="1" t="s">
        <v>72</v>
      </c>
      <c r="AY954" s="1" t="s">
        <v>5622</v>
      </c>
      <c r="AZ954" s="1" t="s">
        <v>5623</v>
      </c>
      <c r="BA954" s="1">
        <f>45+16</f>
        <v>61</v>
      </c>
      <c r="BB954" s="21" t="s">
        <v>100</v>
      </c>
      <c r="BC954" s="16"/>
    </row>
    <row r="955" spans="1:55" ht="18.600000000000001" customHeight="1">
      <c r="A955" s="1" t="s">
        <v>5628</v>
      </c>
      <c r="B955" s="1">
        <v>240013</v>
      </c>
      <c r="C955" s="1" t="s">
        <v>71</v>
      </c>
      <c r="D955" s="3">
        <v>45299</v>
      </c>
      <c r="E955" s="1" t="s">
        <v>1896</v>
      </c>
      <c r="F955" s="1" t="s">
        <v>5629</v>
      </c>
      <c r="G955" s="1" t="s">
        <v>75</v>
      </c>
      <c r="H955" s="1" t="s">
        <v>3947</v>
      </c>
      <c r="I955" s="1" t="s">
        <v>77</v>
      </c>
      <c r="J955" s="1" t="s">
        <v>78</v>
      </c>
      <c r="K955" s="1" t="s">
        <v>78</v>
      </c>
      <c r="L955" s="21" t="s">
        <v>1898</v>
      </c>
      <c r="M955" s="21" t="s">
        <v>1898</v>
      </c>
      <c r="N955" s="34" t="s">
        <v>72</v>
      </c>
      <c r="O955" s="3" t="s">
        <v>2829</v>
      </c>
      <c r="P955" s="1" t="s">
        <v>813</v>
      </c>
      <c r="Q955" s="1" t="s">
        <v>813</v>
      </c>
      <c r="R955" s="1" t="s">
        <v>9057</v>
      </c>
      <c r="S955" s="1" t="s">
        <v>84</v>
      </c>
      <c r="T955" s="1" t="s">
        <v>72</v>
      </c>
      <c r="U955" s="1" t="s">
        <v>323</v>
      </c>
      <c r="V955" s="1" t="s">
        <v>576</v>
      </c>
      <c r="W955" s="1" t="s">
        <v>87</v>
      </c>
      <c r="X955" s="1">
        <v>49</v>
      </c>
      <c r="Y955" s="1" t="s">
        <v>88</v>
      </c>
      <c r="Z955" s="1">
        <v>5.0999999999999996</v>
      </c>
      <c r="AA955" s="1" t="s">
        <v>299</v>
      </c>
      <c r="AB955" s="1" t="s">
        <v>90</v>
      </c>
      <c r="AC955" s="1" t="s">
        <v>91</v>
      </c>
      <c r="AD955" s="1" t="s">
        <v>92</v>
      </c>
      <c r="AE955" s="1" t="s">
        <v>72</v>
      </c>
      <c r="AF955" s="1" t="s">
        <v>254</v>
      </c>
      <c r="AG955" s="1">
        <v>2</v>
      </c>
      <c r="AH955" s="1" t="s">
        <v>5556</v>
      </c>
      <c r="AI955" s="1" t="s">
        <v>72</v>
      </c>
      <c r="AJ955" s="1" t="s">
        <v>72</v>
      </c>
      <c r="AK955" s="1" t="s">
        <v>3444</v>
      </c>
      <c r="AL955" s="1" t="s">
        <v>878</v>
      </c>
      <c r="AM955" s="1" t="s">
        <v>72</v>
      </c>
      <c r="AN955" s="3">
        <v>45299</v>
      </c>
      <c r="AO955" s="1" t="s">
        <v>5630</v>
      </c>
      <c r="AP955" s="1" t="s">
        <v>72</v>
      </c>
      <c r="AQ955" s="1" t="s">
        <v>1794</v>
      </c>
      <c r="AR955" s="1">
        <v>14</v>
      </c>
      <c r="AS955" s="1" t="s">
        <v>4219</v>
      </c>
      <c r="AT955" s="1" t="s">
        <v>75</v>
      </c>
      <c r="AU955" s="1" t="s">
        <v>75</v>
      </c>
      <c r="AV955" s="1" t="s">
        <v>88</v>
      </c>
      <c r="AW955" s="1" t="s">
        <v>96</v>
      </c>
      <c r="AX955" s="1" t="s">
        <v>72</v>
      </c>
      <c r="AY955" s="1" t="s">
        <v>3985</v>
      </c>
      <c r="AZ955" s="1" t="s">
        <v>5570</v>
      </c>
      <c r="BA955" s="1">
        <v>30</v>
      </c>
      <c r="BB955" s="21" t="s">
        <v>100</v>
      </c>
      <c r="BC955" s="16"/>
    </row>
    <row r="956" spans="1:55" ht="18.600000000000001" customHeight="1">
      <c r="A956" s="1" t="s">
        <v>5624</v>
      </c>
      <c r="B956" s="1">
        <v>240012</v>
      </c>
      <c r="C956" s="1" t="s">
        <v>497</v>
      </c>
      <c r="D956" s="3">
        <v>45299</v>
      </c>
      <c r="E956" s="1" t="s">
        <v>1896</v>
      </c>
      <c r="F956" s="1" t="s">
        <v>5625</v>
      </c>
      <c r="G956" s="1" t="s">
        <v>75</v>
      </c>
      <c r="H956" s="1" t="s">
        <v>5146</v>
      </c>
      <c r="I956" s="1" t="s">
        <v>497</v>
      </c>
      <c r="J956" s="1" t="s">
        <v>78</v>
      </c>
      <c r="K956" s="1" t="s">
        <v>78</v>
      </c>
      <c r="L956" s="21" t="s">
        <v>1898</v>
      </c>
      <c r="M956" s="21" t="s">
        <v>1898</v>
      </c>
      <c r="N956" s="34" t="s">
        <v>72</v>
      </c>
      <c r="O956" s="3" t="s">
        <v>5626</v>
      </c>
      <c r="P956" s="1" t="s">
        <v>83</v>
      </c>
      <c r="Q956" s="1" t="s">
        <v>123</v>
      </c>
      <c r="R956" s="1" t="s">
        <v>9043</v>
      </c>
      <c r="S956" s="1" t="s">
        <v>490</v>
      </c>
      <c r="T956" s="1" t="s">
        <v>72</v>
      </c>
      <c r="U956" s="1" t="s">
        <v>491</v>
      </c>
      <c r="V956" s="1" t="s">
        <v>1147</v>
      </c>
      <c r="W956" s="1" t="s">
        <v>126</v>
      </c>
      <c r="X956" s="1">
        <v>39</v>
      </c>
      <c r="Y956" s="1" t="s">
        <v>88</v>
      </c>
      <c r="Z956" s="1">
        <v>4.5999999999999996</v>
      </c>
      <c r="AA956" s="1" t="s">
        <v>414</v>
      </c>
      <c r="AB956" s="1" t="s">
        <v>90</v>
      </c>
      <c r="AC956" s="1" t="s">
        <v>91</v>
      </c>
      <c r="AD956" s="1" t="s">
        <v>92</v>
      </c>
      <c r="AE956" s="1" t="s">
        <v>72</v>
      </c>
      <c r="AF956" s="1" t="s">
        <v>229</v>
      </c>
      <c r="AG956" s="1" t="s">
        <v>72</v>
      </c>
      <c r="AH956" s="1" t="s">
        <v>230</v>
      </c>
      <c r="AI956" s="1" t="s">
        <v>72</v>
      </c>
      <c r="AJ956" s="1" t="s">
        <v>72</v>
      </c>
      <c r="AK956" s="1" t="s">
        <v>72</v>
      </c>
      <c r="AL956" s="1" t="s">
        <v>72</v>
      </c>
      <c r="AM956" s="1" t="s">
        <v>72</v>
      </c>
      <c r="AN956" s="3">
        <v>45299</v>
      </c>
      <c r="AO956" s="1" t="s">
        <v>5627</v>
      </c>
      <c r="AP956" s="1" t="s">
        <v>72</v>
      </c>
      <c r="AQ956" s="1" t="s">
        <v>1675</v>
      </c>
      <c r="AR956" s="1">
        <v>14</v>
      </c>
      <c r="AS956" s="1" t="s">
        <v>2694</v>
      </c>
      <c r="AT956" s="1" t="s">
        <v>75</v>
      </c>
      <c r="AU956" s="1" t="s">
        <v>75</v>
      </c>
      <c r="AV956" s="1" t="s">
        <v>88</v>
      </c>
      <c r="AW956" s="1" t="s">
        <v>96</v>
      </c>
      <c r="AX956" s="1" t="s">
        <v>72</v>
      </c>
      <c r="AY956" s="1" t="s">
        <v>3962</v>
      </c>
      <c r="AZ956" s="1" t="s">
        <v>5149</v>
      </c>
      <c r="BA956" s="1">
        <f>49+14</f>
        <v>63</v>
      </c>
      <c r="BB956" s="21" t="s">
        <v>100</v>
      </c>
      <c r="BC956" s="16"/>
    </row>
    <row r="957" spans="1:55" ht="18.600000000000001" customHeight="1">
      <c r="A957" s="1" t="s">
        <v>5634</v>
      </c>
      <c r="B957" s="1">
        <v>240014</v>
      </c>
      <c r="C957" s="1" t="s">
        <v>71</v>
      </c>
      <c r="D957" s="3">
        <v>45300</v>
      </c>
      <c r="E957" s="1" t="s">
        <v>2302</v>
      </c>
      <c r="F957" s="1" t="s">
        <v>5635</v>
      </c>
      <c r="G957" s="1" t="s">
        <v>75</v>
      </c>
      <c r="H957" s="1" t="s">
        <v>4648</v>
      </c>
      <c r="I957" s="1" t="s">
        <v>77</v>
      </c>
      <c r="J957" s="1" t="s">
        <v>78</v>
      </c>
      <c r="K957" s="1" t="s">
        <v>78</v>
      </c>
      <c r="L957" s="21" t="s">
        <v>1898</v>
      </c>
      <c r="M957" s="8" t="s">
        <v>1927</v>
      </c>
      <c r="N957" s="34" t="s">
        <v>72</v>
      </c>
      <c r="O957" s="60" t="s">
        <v>5636</v>
      </c>
      <c r="P957" s="1" t="s">
        <v>2307</v>
      </c>
      <c r="Q957" s="1" t="s">
        <v>2307</v>
      </c>
      <c r="R957" s="1" t="s">
        <v>2926</v>
      </c>
      <c r="S957" s="1" t="s">
        <v>291</v>
      </c>
      <c r="T957" s="1" t="s">
        <v>72</v>
      </c>
      <c r="U957" s="1" t="s">
        <v>3202</v>
      </c>
      <c r="V957" s="1" t="s">
        <v>3202</v>
      </c>
      <c r="W957" s="1" t="s">
        <v>126</v>
      </c>
      <c r="X957" s="1">
        <v>55</v>
      </c>
      <c r="Y957" s="1" t="s">
        <v>88</v>
      </c>
      <c r="Z957" s="1">
        <v>4.5999999999999996</v>
      </c>
      <c r="AA957" s="1" t="s">
        <v>414</v>
      </c>
      <c r="AB957" s="1" t="s">
        <v>90</v>
      </c>
      <c r="AC957" s="1" t="s">
        <v>91</v>
      </c>
      <c r="AD957" s="1" t="s">
        <v>216</v>
      </c>
      <c r="AE957" s="1" t="s">
        <v>72</v>
      </c>
      <c r="AF957" s="1" t="s">
        <v>72</v>
      </c>
      <c r="AG957" s="1" t="s">
        <v>72</v>
      </c>
      <c r="AH957" s="1" t="s">
        <v>72</v>
      </c>
      <c r="AI957" s="1">
        <v>6</v>
      </c>
      <c r="AJ957" s="1" t="s">
        <v>5637</v>
      </c>
      <c r="AK957" s="1" t="s">
        <v>72</v>
      </c>
      <c r="AL957" s="1" t="s">
        <v>72</v>
      </c>
      <c r="AM957" s="1" t="s">
        <v>72</v>
      </c>
      <c r="AN957" s="3">
        <v>45300</v>
      </c>
      <c r="AO957" s="1" t="s">
        <v>5638</v>
      </c>
      <c r="AP957" s="1" t="s">
        <v>72</v>
      </c>
      <c r="AQ957" s="1" t="s">
        <v>1794</v>
      </c>
      <c r="AR957" s="1">
        <v>14</v>
      </c>
      <c r="AS957" s="1" t="s">
        <v>4208</v>
      </c>
      <c r="AT957" s="1" t="s">
        <v>75</v>
      </c>
      <c r="AU957" s="1" t="s">
        <v>75</v>
      </c>
      <c r="AV957" s="1" t="s">
        <v>88</v>
      </c>
      <c r="AW957" s="1" t="s">
        <v>79</v>
      </c>
      <c r="AX957" s="1" t="s">
        <v>707</v>
      </c>
      <c r="AY957" s="1" t="s">
        <v>72</v>
      </c>
      <c r="AZ957" s="1" t="s">
        <v>72</v>
      </c>
      <c r="BA957" s="1" t="s">
        <v>72</v>
      </c>
      <c r="BB957" s="1" t="s">
        <v>160</v>
      </c>
      <c r="BC957" s="1" t="s">
        <v>707</v>
      </c>
    </row>
    <row r="958" spans="1:55" ht="18.600000000000001" customHeight="1">
      <c r="A958" s="1" t="s">
        <v>5646</v>
      </c>
      <c r="B958" s="1">
        <v>240015</v>
      </c>
      <c r="C958" s="1" t="s">
        <v>71</v>
      </c>
      <c r="D958" s="3">
        <v>45301</v>
      </c>
      <c r="E958" s="1" t="s">
        <v>1896</v>
      </c>
      <c r="F958" s="1" t="s">
        <v>5640</v>
      </c>
      <c r="G958" s="1" t="s">
        <v>75</v>
      </c>
      <c r="H958" s="1" t="s">
        <v>3947</v>
      </c>
      <c r="I958" s="1" t="s">
        <v>77</v>
      </c>
      <c r="J958" s="1" t="s">
        <v>78</v>
      </c>
      <c r="K958" s="1" t="s">
        <v>78</v>
      </c>
      <c r="L958" s="21" t="s">
        <v>1898</v>
      </c>
      <c r="M958" s="21" t="s">
        <v>1898</v>
      </c>
      <c r="N958" s="34" t="s">
        <v>72</v>
      </c>
      <c r="O958" s="3" t="s">
        <v>5642</v>
      </c>
      <c r="P958" s="1" t="s">
        <v>813</v>
      </c>
      <c r="Q958" s="1" t="s">
        <v>813</v>
      </c>
      <c r="R958" s="1" t="s">
        <v>9057</v>
      </c>
      <c r="S958" s="1" t="s">
        <v>84</v>
      </c>
      <c r="T958" s="1" t="s">
        <v>72</v>
      </c>
      <c r="U958" s="1" t="s">
        <v>140</v>
      </c>
      <c r="V958" s="1" t="s">
        <v>5643</v>
      </c>
      <c r="W958" s="1" t="s">
        <v>126</v>
      </c>
      <c r="X958" s="1">
        <v>64</v>
      </c>
      <c r="Y958" s="1" t="s">
        <v>88</v>
      </c>
      <c r="Z958" s="1">
        <v>4.2</v>
      </c>
      <c r="AA958" s="1" t="s">
        <v>414</v>
      </c>
      <c r="AB958" s="1" t="s">
        <v>90</v>
      </c>
      <c r="AC958" s="1" t="s">
        <v>91</v>
      </c>
      <c r="AD958" s="1" t="s">
        <v>92</v>
      </c>
      <c r="AE958" s="1" t="s">
        <v>72</v>
      </c>
      <c r="AF958" s="1" t="s">
        <v>217</v>
      </c>
      <c r="AG958" s="1">
        <v>2</v>
      </c>
      <c r="AH958" s="1" t="s">
        <v>5253</v>
      </c>
      <c r="AI958" s="1" t="s">
        <v>72</v>
      </c>
      <c r="AJ958" s="1" t="s">
        <v>72</v>
      </c>
      <c r="AK958" s="1" t="s">
        <v>3444</v>
      </c>
      <c r="AL958" s="1" t="s">
        <v>878</v>
      </c>
      <c r="AM958" s="1" t="s">
        <v>72</v>
      </c>
      <c r="AN958" s="3">
        <v>45301</v>
      </c>
      <c r="AO958" s="1" t="s">
        <v>5644</v>
      </c>
      <c r="AP958" s="1" t="s">
        <v>72</v>
      </c>
      <c r="AQ958" s="1" t="s">
        <v>1675</v>
      </c>
      <c r="AR958" s="1">
        <v>14</v>
      </c>
      <c r="AS958" s="1" t="s">
        <v>4443</v>
      </c>
      <c r="AT958" s="1" t="s">
        <v>75</v>
      </c>
      <c r="AU958" s="1" t="s">
        <v>75</v>
      </c>
      <c r="AV958" s="1" t="s">
        <v>88</v>
      </c>
      <c r="AW958" s="1" t="s">
        <v>96</v>
      </c>
      <c r="AX958" s="1" t="s">
        <v>72</v>
      </c>
      <c r="AY958" s="1" t="s">
        <v>3962</v>
      </c>
      <c r="AZ958" s="1" t="s">
        <v>5647</v>
      </c>
      <c r="BA958" s="1">
        <v>35</v>
      </c>
      <c r="BB958" s="21" t="s">
        <v>100</v>
      </c>
      <c r="BC958" s="16"/>
    </row>
    <row r="959" spans="1:55" ht="18.600000000000001" customHeight="1">
      <c r="A959" s="1" t="s">
        <v>5648</v>
      </c>
      <c r="B959" s="1">
        <v>240016</v>
      </c>
      <c r="C959" s="1" t="s">
        <v>71</v>
      </c>
      <c r="D959" s="3">
        <v>45303</v>
      </c>
      <c r="E959" s="1" t="s">
        <v>2302</v>
      </c>
      <c r="F959" s="1" t="s">
        <v>5649</v>
      </c>
      <c r="G959" s="1" t="s">
        <v>75</v>
      </c>
      <c r="H959" s="1" t="s">
        <v>3947</v>
      </c>
      <c r="I959" s="1" t="s">
        <v>77</v>
      </c>
      <c r="J959" s="1" t="s">
        <v>78</v>
      </c>
      <c r="K959" s="1" t="s">
        <v>78</v>
      </c>
      <c r="L959" s="21" t="s">
        <v>1898</v>
      </c>
      <c r="M959" s="21" t="s">
        <v>1898</v>
      </c>
      <c r="N959" s="34" t="s">
        <v>72</v>
      </c>
      <c r="O959" s="3" t="s">
        <v>5650</v>
      </c>
      <c r="P959" s="1" t="s">
        <v>2307</v>
      </c>
      <c r="Q959" s="1" t="s">
        <v>2307</v>
      </c>
      <c r="R959" s="1" t="s">
        <v>2363</v>
      </c>
      <c r="S959" s="1" t="s">
        <v>84</v>
      </c>
      <c r="T959" s="1" t="s">
        <v>72</v>
      </c>
      <c r="U959" s="1" t="s">
        <v>323</v>
      </c>
      <c r="V959" s="1" t="s">
        <v>323</v>
      </c>
      <c r="W959" s="1" t="s">
        <v>87</v>
      </c>
      <c r="X959" s="1">
        <v>42</v>
      </c>
      <c r="Y959" s="1" t="s">
        <v>88</v>
      </c>
      <c r="Z959" s="1">
        <v>4.5999999999999996</v>
      </c>
      <c r="AA959" s="1" t="s">
        <v>2344</v>
      </c>
      <c r="AB959" s="1" t="s">
        <v>90</v>
      </c>
      <c r="AC959" s="1" t="s">
        <v>91</v>
      </c>
      <c r="AD959" s="1" t="s">
        <v>92</v>
      </c>
      <c r="AE959" s="1" t="s">
        <v>72</v>
      </c>
      <c r="AF959" s="1" t="s">
        <v>217</v>
      </c>
      <c r="AG959" s="1">
        <v>2</v>
      </c>
      <c r="AH959" s="1" t="s">
        <v>5651</v>
      </c>
      <c r="AI959" s="1" t="s">
        <v>72</v>
      </c>
      <c r="AJ959" s="1" t="s">
        <v>72</v>
      </c>
      <c r="AK959" s="1" t="s">
        <v>220</v>
      </c>
      <c r="AL959" s="1" t="s">
        <v>72</v>
      </c>
      <c r="AM959" s="1" t="s">
        <v>72</v>
      </c>
      <c r="AN959" s="3">
        <v>45303</v>
      </c>
      <c r="AO959" s="1" t="s">
        <v>5652</v>
      </c>
      <c r="AP959" s="1" t="s">
        <v>72</v>
      </c>
      <c r="AQ959" s="1" t="s">
        <v>1794</v>
      </c>
      <c r="AR959" s="1">
        <v>14</v>
      </c>
      <c r="AS959" s="1" t="s">
        <v>3446</v>
      </c>
      <c r="AT959" s="1" t="s">
        <v>75</v>
      </c>
      <c r="AU959" s="1" t="s">
        <v>75</v>
      </c>
      <c r="AV959" s="1" t="s">
        <v>88</v>
      </c>
      <c r="AW959" s="1" t="s">
        <v>96</v>
      </c>
      <c r="AX959" s="1" t="s">
        <v>72</v>
      </c>
      <c r="AY959" s="1" t="s">
        <v>4450</v>
      </c>
      <c r="AZ959" s="1" t="s">
        <v>5575</v>
      </c>
      <c r="BA959" s="1">
        <v>39</v>
      </c>
      <c r="BB959" s="21" t="s">
        <v>100</v>
      </c>
      <c r="BC959" s="16"/>
    </row>
    <row r="960" spans="1:55" ht="18.600000000000001" customHeight="1">
      <c r="A960" s="1" t="s">
        <v>5653</v>
      </c>
      <c r="B960" s="1">
        <v>240017</v>
      </c>
      <c r="C960" s="1" t="s">
        <v>71</v>
      </c>
      <c r="D960" s="3">
        <v>45306</v>
      </c>
      <c r="E960" s="1" t="s">
        <v>2302</v>
      </c>
      <c r="F960" s="1" t="s">
        <v>5654</v>
      </c>
      <c r="G960" s="1" t="s">
        <v>75</v>
      </c>
      <c r="H960" s="1" t="s">
        <v>4933</v>
      </c>
      <c r="I960" s="1" t="s">
        <v>77</v>
      </c>
      <c r="J960" s="1" t="s">
        <v>78</v>
      </c>
      <c r="K960" s="21" t="s">
        <v>1898</v>
      </c>
      <c r="L960" s="21" t="s">
        <v>139</v>
      </c>
      <c r="M960" s="8" t="s">
        <v>1927</v>
      </c>
      <c r="N960" s="34" t="s">
        <v>72</v>
      </c>
      <c r="O960" s="60" t="s">
        <v>5655</v>
      </c>
      <c r="P960" s="1" t="s">
        <v>2307</v>
      </c>
      <c r="Q960" s="1" t="s">
        <v>2307</v>
      </c>
      <c r="R960" s="1" t="s">
        <v>2308</v>
      </c>
      <c r="S960" s="1" t="s">
        <v>490</v>
      </c>
      <c r="T960" s="1" t="s">
        <v>72</v>
      </c>
      <c r="U960" s="1" t="s">
        <v>491</v>
      </c>
      <c r="V960" s="1" t="s">
        <v>1147</v>
      </c>
      <c r="W960" s="1" t="s">
        <v>87</v>
      </c>
      <c r="X960" s="1">
        <v>55</v>
      </c>
      <c r="Y960" s="1" t="s">
        <v>88</v>
      </c>
      <c r="Z960" s="1">
        <v>4.5</v>
      </c>
      <c r="AA960" s="1" t="s">
        <v>299</v>
      </c>
      <c r="AB960" s="1" t="s">
        <v>90</v>
      </c>
      <c r="AC960" s="1" t="s">
        <v>91</v>
      </c>
      <c r="AD960" s="1" t="s">
        <v>92</v>
      </c>
      <c r="AE960" s="1" t="s">
        <v>72</v>
      </c>
      <c r="AF960" s="1" t="s">
        <v>72</v>
      </c>
      <c r="AG960" s="1" t="s">
        <v>72</v>
      </c>
      <c r="AH960" s="1" t="s">
        <v>72</v>
      </c>
      <c r="AI960" s="1" t="s">
        <v>72</v>
      </c>
      <c r="AJ960" s="1" t="s">
        <v>72</v>
      </c>
      <c r="AK960" s="1" t="s">
        <v>72</v>
      </c>
      <c r="AL960" s="1" t="s">
        <v>72</v>
      </c>
      <c r="AM960" s="1" t="s">
        <v>72</v>
      </c>
      <c r="AN960" s="3">
        <v>45306</v>
      </c>
      <c r="AO960" s="1" t="s">
        <v>5656</v>
      </c>
      <c r="AP960" s="1" t="s">
        <v>5657</v>
      </c>
      <c r="AQ960" s="1" t="s">
        <v>1794</v>
      </c>
      <c r="AR960" s="1">
        <v>14</v>
      </c>
      <c r="AS960" s="1" t="s">
        <v>4219</v>
      </c>
      <c r="AT960" s="1" t="s">
        <v>75</v>
      </c>
      <c r="AU960" s="1" t="s">
        <v>75</v>
      </c>
      <c r="AV960" s="1" t="s">
        <v>88</v>
      </c>
      <c r="AW960" s="1" t="s">
        <v>79</v>
      </c>
      <c r="AX960" s="1" t="s">
        <v>707</v>
      </c>
      <c r="AY960" s="1" t="s">
        <v>72</v>
      </c>
      <c r="AZ960" s="1" t="s">
        <v>72</v>
      </c>
      <c r="BA960" s="1" t="s">
        <v>72</v>
      </c>
      <c r="BB960" s="1" t="s">
        <v>160</v>
      </c>
      <c r="BC960" s="1" t="s">
        <v>707</v>
      </c>
    </row>
    <row r="961" spans="1:55" ht="18.600000000000001" customHeight="1">
      <c r="A961" s="8" t="s">
        <v>5658</v>
      </c>
      <c r="B961" s="1">
        <v>240018</v>
      </c>
      <c r="C961" s="1" t="s">
        <v>497</v>
      </c>
      <c r="D961" s="3">
        <v>45307</v>
      </c>
      <c r="E961" s="1" t="s">
        <v>1896</v>
      </c>
      <c r="F961" s="1" t="s">
        <v>5659</v>
      </c>
      <c r="G961" s="1" t="s">
        <v>75</v>
      </c>
      <c r="H961" s="1" t="s">
        <v>5146</v>
      </c>
      <c r="I961" s="1" t="s">
        <v>497</v>
      </c>
      <c r="J961" s="1" t="s">
        <v>78</v>
      </c>
      <c r="K961" s="1" t="s">
        <v>78</v>
      </c>
      <c r="L961" s="21" t="s">
        <v>1898</v>
      </c>
      <c r="M961" s="8" t="s">
        <v>1927</v>
      </c>
      <c r="N961" s="34" t="s">
        <v>72</v>
      </c>
      <c r="O961" s="60" t="s">
        <v>5599</v>
      </c>
      <c r="P961" s="1" t="s">
        <v>83</v>
      </c>
      <c r="Q961" s="1" t="s">
        <v>123</v>
      </c>
      <c r="R961" s="1" t="s">
        <v>9043</v>
      </c>
      <c r="S961" s="1" t="s">
        <v>490</v>
      </c>
      <c r="T961" s="1" t="s">
        <v>72</v>
      </c>
      <c r="U961" s="1" t="s">
        <v>491</v>
      </c>
      <c r="V961" s="1" t="s">
        <v>492</v>
      </c>
      <c r="W961" s="1" t="s">
        <v>87</v>
      </c>
      <c r="X961" s="1">
        <v>39</v>
      </c>
      <c r="Y961" s="1" t="s">
        <v>88</v>
      </c>
      <c r="Z961" s="1">
        <v>4.5</v>
      </c>
      <c r="AA961" s="1" t="s">
        <v>954</v>
      </c>
      <c r="AB961" s="1" t="s">
        <v>90</v>
      </c>
      <c r="AC961" s="1" t="s">
        <v>91</v>
      </c>
      <c r="AD961" s="1" t="s">
        <v>92</v>
      </c>
      <c r="AE961" s="1" t="s">
        <v>72</v>
      </c>
      <c r="AF961" s="1" t="s">
        <v>229</v>
      </c>
      <c r="AG961" s="1">
        <v>2</v>
      </c>
      <c r="AH961" s="1" t="s">
        <v>300</v>
      </c>
      <c r="AI961" s="1" t="s">
        <v>72</v>
      </c>
      <c r="AJ961" s="1" t="s">
        <v>72</v>
      </c>
      <c r="AK961" s="1" t="s">
        <v>72</v>
      </c>
      <c r="AL961" s="1" t="s">
        <v>72</v>
      </c>
      <c r="AM961" s="1" t="s">
        <v>72</v>
      </c>
      <c r="AN961" s="3">
        <v>45307</v>
      </c>
      <c r="AO961" s="1" t="s">
        <v>5660</v>
      </c>
      <c r="AP961" s="1" t="s">
        <v>72</v>
      </c>
      <c r="AQ961" s="1" t="s">
        <v>1675</v>
      </c>
      <c r="AR961" s="1">
        <v>14</v>
      </c>
      <c r="AS961" s="1" t="s">
        <v>2694</v>
      </c>
      <c r="AT961" s="1" t="s">
        <v>75</v>
      </c>
      <c r="AU961" s="1" t="s">
        <v>75</v>
      </c>
      <c r="AV961" s="1" t="s">
        <v>88</v>
      </c>
      <c r="AW961" s="1" t="s">
        <v>79</v>
      </c>
      <c r="AX961" s="1" t="s">
        <v>707</v>
      </c>
      <c r="AY961" s="1" t="s">
        <v>72</v>
      </c>
      <c r="AZ961" s="1" t="s">
        <v>72</v>
      </c>
      <c r="BA961" s="1" t="s">
        <v>72</v>
      </c>
      <c r="BB961" s="1" t="s">
        <v>160</v>
      </c>
      <c r="BC961" s="1" t="s">
        <v>707</v>
      </c>
    </row>
    <row r="962" spans="1:55" ht="18.600000000000001" customHeight="1">
      <c r="A962" s="1" t="s">
        <v>5662</v>
      </c>
      <c r="B962" s="1">
        <v>240019</v>
      </c>
      <c r="C962" s="1" t="s">
        <v>71</v>
      </c>
      <c r="D962" s="3">
        <v>45307</v>
      </c>
      <c r="E962" s="1" t="s">
        <v>2302</v>
      </c>
      <c r="F962" s="1" t="s">
        <v>5663</v>
      </c>
      <c r="G962" s="1" t="s">
        <v>75</v>
      </c>
      <c r="H962" s="1" t="s">
        <v>4402</v>
      </c>
      <c r="I962" s="1" t="s">
        <v>77</v>
      </c>
      <c r="J962" s="1" t="s">
        <v>78</v>
      </c>
      <c r="K962" s="1" t="s">
        <v>78</v>
      </c>
      <c r="L962" s="21" t="s">
        <v>1898</v>
      </c>
      <c r="M962" s="21" t="s">
        <v>1898</v>
      </c>
      <c r="N962" s="34" t="s">
        <v>72</v>
      </c>
      <c r="O962" s="60" t="s">
        <v>5664</v>
      </c>
      <c r="P962" s="1" t="s">
        <v>2307</v>
      </c>
      <c r="Q962" s="1" t="s">
        <v>2307</v>
      </c>
      <c r="R962" s="1" t="s">
        <v>2926</v>
      </c>
      <c r="S962" s="1" t="s">
        <v>291</v>
      </c>
      <c r="T962" s="1" t="s">
        <v>72</v>
      </c>
      <c r="U962" s="1" t="s">
        <v>4455</v>
      </c>
      <c r="V962" s="1" t="s">
        <v>4455</v>
      </c>
      <c r="W962" s="1" t="s">
        <v>126</v>
      </c>
      <c r="X962" s="1">
        <v>45</v>
      </c>
      <c r="Y962" s="1" t="s">
        <v>88</v>
      </c>
      <c r="Z962" s="1">
        <v>4.5999999999999996</v>
      </c>
      <c r="AA962" s="1" t="s">
        <v>414</v>
      </c>
      <c r="AB962" s="1" t="s">
        <v>105</v>
      </c>
      <c r="AC962" s="1" t="s">
        <v>91</v>
      </c>
      <c r="AD962" s="1" t="s">
        <v>92</v>
      </c>
      <c r="AE962" s="1" t="s">
        <v>72</v>
      </c>
      <c r="AF962" s="1" t="s">
        <v>72</v>
      </c>
      <c r="AG962" s="1" t="s">
        <v>3184</v>
      </c>
      <c r="AH962" s="1" t="s">
        <v>72</v>
      </c>
      <c r="AI962" s="1" t="s">
        <v>72</v>
      </c>
      <c r="AJ962" s="1" t="s">
        <v>72</v>
      </c>
      <c r="AK962" s="26" t="s">
        <v>5665</v>
      </c>
      <c r="AL962" s="1" t="s">
        <v>72</v>
      </c>
      <c r="AM962" s="1" t="s">
        <v>72</v>
      </c>
      <c r="AN962" s="3">
        <v>45307</v>
      </c>
      <c r="AO962" s="1" t="s">
        <v>5666</v>
      </c>
      <c r="AP962" s="1" t="s">
        <v>72</v>
      </c>
      <c r="AQ962" s="1" t="s">
        <v>1794</v>
      </c>
      <c r="AR962" s="1">
        <v>14</v>
      </c>
      <c r="AS962" s="1" t="s">
        <v>4443</v>
      </c>
      <c r="AT962" s="1" t="s">
        <v>75</v>
      </c>
      <c r="AU962" s="1" t="s">
        <v>75</v>
      </c>
      <c r="AV962" s="1" t="s">
        <v>88</v>
      </c>
      <c r="AW962" s="1" t="s">
        <v>96</v>
      </c>
      <c r="AX962" s="1" t="s">
        <v>72</v>
      </c>
      <c r="AY962" s="1" t="s">
        <v>5594</v>
      </c>
      <c r="AZ962" s="1" t="s">
        <v>5667</v>
      </c>
      <c r="BA962" s="1">
        <v>25</v>
      </c>
      <c r="BB962" s="21" t="s">
        <v>100</v>
      </c>
      <c r="BC962" s="16"/>
    </row>
    <row r="963" spans="1:55" ht="18.600000000000001" customHeight="1">
      <c r="A963" s="8" t="s">
        <v>5668</v>
      </c>
      <c r="B963" s="1">
        <v>240020</v>
      </c>
      <c r="C963" s="1" t="s">
        <v>71</v>
      </c>
      <c r="D963" s="3">
        <v>45308</v>
      </c>
      <c r="E963" s="1" t="s">
        <v>1896</v>
      </c>
      <c r="F963" s="1" t="s">
        <v>5669</v>
      </c>
      <c r="G963" s="1" t="s">
        <v>75</v>
      </c>
      <c r="H963" s="1" t="s">
        <v>4648</v>
      </c>
      <c r="I963" s="1" t="s">
        <v>77</v>
      </c>
      <c r="J963" s="1" t="s">
        <v>78</v>
      </c>
      <c r="K963" s="1" t="s">
        <v>78</v>
      </c>
      <c r="L963" s="21" t="s">
        <v>1898</v>
      </c>
      <c r="M963" s="8" t="s">
        <v>1927</v>
      </c>
      <c r="N963" s="34" t="s">
        <v>72</v>
      </c>
      <c r="O963" s="60" t="s">
        <v>847</v>
      </c>
      <c r="P963" s="1" t="s">
        <v>83</v>
      </c>
      <c r="Q963" s="1" t="s">
        <v>123</v>
      </c>
      <c r="R963" s="1" t="s">
        <v>9043</v>
      </c>
      <c r="S963" s="1" t="s">
        <v>291</v>
      </c>
      <c r="T963" s="1" t="s">
        <v>72</v>
      </c>
      <c r="U963" s="1" t="s">
        <v>292</v>
      </c>
      <c r="V963" s="1" t="s">
        <v>1222</v>
      </c>
      <c r="W963" s="1" t="s">
        <v>126</v>
      </c>
      <c r="X963" s="1">
        <v>50</v>
      </c>
      <c r="Y963" s="1" t="s">
        <v>88</v>
      </c>
      <c r="Z963" s="1">
        <v>4.9000000000000004</v>
      </c>
      <c r="AA963" s="1" t="s">
        <v>299</v>
      </c>
      <c r="AB963" s="1" t="s">
        <v>90</v>
      </c>
      <c r="AC963" s="1" t="s">
        <v>91</v>
      </c>
      <c r="AD963" s="1" t="s">
        <v>92</v>
      </c>
      <c r="AE963" s="1" t="s">
        <v>72</v>
      </c>
      <c r="AF963" s="1" t="s">
        <v>229</v>
      </c>
      <c r="AG963" s="1">
        <v>3</v>
      </c>
      <c r="AH963" s="1" t="s">
        <v>300</v>
      </c>
      <c r="AI963" s="1" t="s">
        <v>72</v>
      </c>
      <c r="AJ963" s="1" t="s">
        <v>72</v>
      </c>
      <c r="AK963" s="1" t="s">
        <v>72</v>
      </c>
      <c r="AL963" s="1" t="s">
        <v>72</v>
      </c>
      <c r="AM963" s="1" t="s">
        <v>72</v>
      </c>
      <c r="AN963" s="3">
        <v>45308</v>
      </c>
      <c r="AO963" s="1" t="s">
        <v>5670</v>
      </c>
      <c r="AP963" s="1" t="s">
        <v>72</v>
      </c>
      <c r="AQ963" s="1" t="s">
        <v>1794</v>
      </c>
      <c r="AR963" s="1">
        <v>14</v>
      </c>
      <c r="AS963" s="1" t="s">
        <v>3205</v>
      </c>
      <c r="AT963" s="1" t="s">
        <v>75</v>
      </c>
      <c r="AU963" s="1" t="s">
        <v>75</v>
      </c>
      <c r="AV963" s="1" t="s">
        <v>88</v>
      </c>
      <c r="AW963" s="1" t="s">
        <v>79</v>
      </c>
      <c r="AX963" s="1" t="s">
        <v>707</v>
      </c>
      <c r="AY963" s="1" t="s">
        <v>72</v>
      </c>
      <c r="AZ963" s="1" t="s">
        <v>72</v>
      </c>
      <c r="BA963" s="1" t="s">
        <v>72</v>
      </c>
      <c r="BB963" s="1" t="s">
        <v>160</v>
      </c>
      <c r="BC963" s="1" t="s">
        <v>707</v>
      </c>
    </row>
    <row r="964" spans="1:55" ht="18.600000000000001" customHeight="1">
      <c r="A964" s="1" t="s">
        <v>5671</v>
      </c>
      <c r="B964" s="1">
        <v>240021</v>
      </c>
      <c r="C964" s="1" t="s">
        <v>71</v>
      </c>
      <c r="D964" s="3">
        <v>45308</v>
      </c>
      <c r="E964" s="1" t="s">
        <v>2302</v>
      </c>
      <c r="F964" s="1" t="s">
        <v>5672</v>
      </c>
      <c r="G964" s="1" t="s">
        <v>75</v>
      </c>
      <c r="H964" s="1" t="s">
        <v>4561</v>
      </c>
      <c r="I964" s="1" t="s">
        <v>77</v>
      </c>
      <c r="J964" s="1" t="s">
        <v>78</v>
      </c>
      <c r="K964" s="1" t="s">
        <v>78</v>
      </c>
      <c r="L964" s="21" t="s">
        <v>1898</v>
      </c>
      <c r="M964" s="21" t="s">
        <v>1898</v>
      </c>
      <c r="N964" s="34" t="s">
        <v>72</v>
      </c>
      <c r="O964" s="3" t="s">
        <v>5673</v>
      </c>
      <c r="P964" s="1" t="s">
        <v>2307</v>
      </c>
      <c r="Q964" s="1" t="s">
        <v>2307</v>
      </c>
      <c r="R964" s="1" t="s">
        <v>2363</v>
      </c>
      <c r="S964" s="1" t="s">
        <v>84</v>
      </c>
      <c r="T964" s="1" t="s">
        <v>72</v>
      </c>
      <c r="U964" s="1" t="s">
        <v>104</v>
      </c>
      <c r="V964" s="1" t="s">
        <v>104</v>
      </c>
      <c r="W964" s="1" t="s">
        <v>87</v>
      </c>
      <c r="X964" s="1">
        <v>56</v>
      </c>
      <c r="Y964" s="1" t="s">
        <v>88</v>
      </c>
      <c r="Z964" s="1">
        <v>4.2</v>
      </c>
      <c r="AA964" s="1" t="s">
        <v>414</v>
      </c>
      <c r="AB964" s="1" t="s">
        <v>90</v>
      </c>
      <c r="AC964" s="1" t="s">
        <v>91</v>
      </c>
      <c r="AD964" s="1" t="s">
        <v>92</v>
      </c>
      <c r="AE964" s="1" t="s">
        <v>72</v>
      </c>
      <c r="AF964" s="1" t="s">
        <v>254</v>
      </c>
      <c r="AG964" s="1">
        <v>2</v>
      </c>
      <c r="AH964" s="1" t="s">
        <v>5674</v>
      </c>
      <c r="AI964" s="1" t="s">
        <v>72</v>
      </c>
      <c r="AJ964" s="1" t="s">
        <v>72</v>
      </c>
      <c r="AK964" s="1" t="s">
        <v>220</v>
      </c>
      <c r="AL964" s="1" t="s">
        <v>72</v>
      </c>
      <c r="AM964" s="1" t="s">
        <v>72</v>
      </c>
      <c r="AN964" s="3">
        <v>45308</v>
      </c>
      <c r="AO964" s="1" t="s">
        <v>5675</v>
      </c>
      <c r="AP964" s="1" t="s">
        <v>72</v>
      </c>
      <c r="AQ964" s="1" t="s">
        <v>1794</v>
      </c>
      <c r="AR964" s="8">
        <v>15</v>
      </c>
      <c r="AS964" s="1" t="s">
        <v>4009</v>
      </c>
      <c r="AT964" s="1" t="s">
        <v>75</v>
      </c>
      <c r="AU964" s="1" t="s">
        <v>75</v>
      </c>
      <c r="AV964" s="1" t="s">
        <v>88</v>
      </c>
      <c r="AW964" s="1" t="s">
        <v>96</v>
      </c>
      <c r="AX964" s="1" t="s">
        <v>72</v>
      </c>
      <c r="AY964" s="1" t="s">
        <v>5594</v>
      </c>
      <c r="AZ964" s="1" t="s">
        <v>5676</v>
      </c>
      <c r="BA964" s="1">
        <v>12</v>
      </c>
      <c r="BB964" s="21" t="s">
        <v>100</v>
      </c>
      <c r="BC964" s="16"/>
    </row>
    <row r="965" spans="1:55" ht="18.600000000000001" customHeight="1">
      <c r="A965" s="1" t="s">
        <v>5677</v>
      </c>
      <c r="B965" s="1">
        <v>240022</v>
      </c>
      <c r="C965" s="1" t="s">
        <v>71</v>
      </c>
      <c r="D965" s="3">
        <v>45308</v>
      </c>
      <c r="E965" s="1" t="s">
        <v>1896</v>
      </c>
      <c r="F965" s="1" t="s">
        <v>5678</v>
      </c>
      <c r="G965" s="1" t="s">
        <v>75</v>
      </c>
      <c r="H965" s="1" t="s">
        <v>3608</v>
      </c>
      <c r="I965" s="1" t="s">
        <v>77</v>
      </c>
      <c r="J965" s="1" t="s">
        <v>78</v>
      </c>
      <c r="K965" s="1" t="s">
        <v>78</v>
      </c>
      <c r="L965" s="21" t="s">
        <v>1898</v>
      </c>
      <c r="M965" s="21" t="s">
        <v>1898</v>
      </c>
      <c r="N965" s="34" t="s">
        <v>72</v>
      </c>
      <c r="O965" s="3" t="s">
        <v>2148</v>
      </c>
      <c r="P965" s="1" t="s">
        <v>813</v>
      </c>
      <c r="Q965" s="1" t="s">
        <v>813</v>
      </c>
      <c r="R965" s="1" t="s">
        <v>9057</v>
      </c>
      <c r="S965" s="1" t="s">
        <v>152</v>
      </c>
      <c r="T965" s="1" t="s">
        <v>5336</v>
      </c>
      <c r="U965" s="1" t="s">
        <v>153</v>
      </c>
      <c r="V965" s="1" t="s">
        <v>154</v>
      </c>
      <c r="W965" s="1" t="s">
        <v>126</v>
      </c>
      <c r="X965" s="1">
        <v>55</v>
      </c>
      <c r="Y965" s="1" t="s">
        <v>88</v>
      </c>
      <c r="Z965" s="1">
        <v>4.5999999999999996</v>
      </c>
      <c r="AA965" s="1" t="s">
        <v>2344</v>
      </c>
      <c r="AB965" s="1" t="s">
        <v>90</v>
      </c>
      <c r="AC965" s="1" t="s">
        <v>91</v>
      </c>
      <c r="AD965" s="1" t="s">
        <v>216</v>
      </c>
      <c r="AE965" s="1" t="s">
        <v>72</v>
      </c>
      <c r="AF965" s="1" t="s">
        <v>254</v>
      </c>
      <c r="AG965" s="1">
        <v>2</v>
      </c>
      <c r="AH965" s="1" t="s">
        <v>4627</v>
      </c>
      <c r="AI965" s="1">
        <v>4</v>
      </c>
      <c r="AJ965" s="1" t="s">
        <v>5679</v>
      </c>
      <c r="AK965" s="1" t="s">
        <v>2726</v>
      </c>
      <c r="AL965" s="1" t="s">
        <v>1061</v>
      </c>
      <c r="AM965" s="1" t="s">
        <v>857</v>
      </c>
      <c r="AN965" s="3">
        <v>45308</v>
      </c>
      <c r="AO965" s="1" t="s">
        <v>5680</v>
      </c>
      <c r="AP965" s="1" t="s">
        <v>5680</v>
      </c>
      <c r="AQ965" s="1" t="s">
        <v>1794</v>
      </c>
      <c r="AR965" s="1">
        <v>14</v>
      </c>
      <c r="AS965" s="1" t="s">
        <v>3446</v>
      </c>
      <c r="AT965" s="1" t="s">
        <v>75</v>
      </c>
      <c r="AU965" s="1" t="s">
        <v>75</v>
      </c>
      <c r="AV965" s="1" t="s">
        <v>88</v>
      </c>
      <c r="AW965" s="1" t="s">
        <v>96</v>
      </c>
      <c r="AX965" s="1" t="s">
        <v>72</v>
      </c>
      <c r="AY965" s="1" t="s">
        <v>2268</v>
      </c>
      <c r="AZ965" s="38" t="s">
        <v>5681</v>
      </c>
      <c r="BA965" s="1">
        <v>58</v>
      </c>
      <c r="BB965" s="21" t="s">
        <v>100</v>
      </c>
      <c r="BC965" s="16"/>
    </row>
    <row r="966" spans="1:55" ht="18.600000000000001" customHeight="1">
      <c r="A966" s="8" t="s">
        <v>5682</v>
      </c>
      <c r="B966" s="1">
        <v>240023</v>
      </c>
      <c r="C966" s="1" t="s">
        <v>71</v>
      </c>
      <c r="D966" s="3">
        <v>45308</v>
      </c>
      <c r="E966" s="1" t="s">
        <v>1896</v>
      </c>
      <c r="F966" s="1" t="s">
        <v>5683</v>
      </c>
      <c r="G966" s="1" t="s">
        <v>75</v>
      </c>
      <c r="H966" s="1" t="s">
        <v>3473</v>
      </c>
      <c r="I966" s="1" t="s">
        <v>77</v>
      </c>
      <c r="J966" s="1" t="s">
        <v>78</v>
      </c>
      <c r="K966" s="1" t="s">
        <v>78</v>
      </c>
      <c r="L966" s="21" t="s">
        <v>1898</v>
      </c>
      <c r="M966" s="8" t="s">
        <v>1927</v>
      </c>
      <c r="N966" s="34" t="s">
        <v>72</v>
      </c>
      <c r="O966" s="60" t="s">
        <v>847</v>
      </c>
      <c r="P966" s="1" t="s">
        <v>813</v>
      </c>
      <c r="Q966" s="1" t="s">
        <v>813</v>
      </c>
      <c r="R966" s="1" t="s">
        <v>9057</v>
      </c>
      <c r="S966" s="1" t="s">
        <v>152</v>
      </c>
      <c r="T966" s="1" t="s">
        <v>72</v>
      </c>
      <c r="U966" s="1" t="s">
        <v>153</v>
      </c>
      <c r="V966" s="1" t="s">
        <v>164</v>
      </c>
      <c r="W966" s="1" t="s">
        <v>126</v>
      </c>
      <c r="X966" s="1">
        <v>62</v>
      </c>
      <c r="Y966" s="1" t="s">
        <v>88</v>
      </c>
      <c r="Z966" s="1">
        <v>4.5999999999999996</v>
      </c>
      <c r="AA966" s="1" t="s">
        <v>2344</v>
      </c>
      <c r="AB966" s="1" t="s">
        <v>105</v>
      </c>
      <c r="AC966" s="1" t="s">
        <v>91</v>
      </c>
      <c r="AD966" s="1" t="s">
        <v>92</v>
      </c>
      <c r="AE966" s="1" t="s">
        <v>72</v>
      </c>
      <c r="AF966" s="1" t="s">
        <v>72</v>
      </c>
      <c r="AG966" s="1" t="s">
        <v>72</v>
      </c>
      <c r="AH966" s="1" t="s">
        <v>72</v>
      </c>
      <c r="AI966" s="1" t="s">
        <v>72</v>
      </c>
      <c r="AJ966" s="1" t="s">
        <v>72</v>
      </c>
      <c r="AK966" s="1" t="s">
        <v>72</v>
      </c>
      <c r="AL966" s="1" t="s">
        <v>72</v>
      </c>
      <c r="AM966" s="1" t="s">
        <v>72</v>
      </c>
      <c r="AN966" s="3">
        <v>45308</v>
      </c>
      <c r="AO966" s="1" t="s">
        <v>5684</v>
      </c>
      <c r="AP966" s="1" t="s">
        <v>72</v>
      </c>
      <c r="AQ966" s="1" t="s">
        <v>1794</v>
      </c>
      <c r="AR966" s="1">
        <v>14</v>
      </c>
      <c r="AS966" s="1" t="s">
        <v>2694</v>
      </c>
      <c r="AT966" s="1" t="s">
        <v>75</v>
      </c>
      <c r="AU966" s="1" t="s">
        <v>75</v>
      </c>
      <c r="AV966" s="1" t="s">
        <v>88</v>
      </c>
      <c r="AW966" s="1" t="s">
        <v>79</v>
      </c>
      <c r="AX966" s="1" t="s">
        <v>707</v>
      </c>
      <c r="AY966" s="1" t="s">
        <v>72</v>
      </c>
      <c r="AZ966" s="38" t="s">
        <v>72</v>
      </c>
      <c r="BA966" s="1" t="s">
        <v>72</v>
      </c>
      <c r="BB966" s="1" t="s">
        <v>160</v>
      </c>
      <c r="BC966" s="1" t="s">
        <v>707</v>
      </c>
    </row>
    <row r="967" spans="1:55" ht="18.600000000000001" customHeight="1">
      <c r="A967" s="1" t="s">
        <v>5685</v>
      </c>
      <c r="B967" s="1">
        <v>240024</v>
      </c>
      <c r="C967" s="1" t="s">
        <v>71</v>
      </c>
      <c r="D967" s="3">
        <v>45309</v>
      </c>
      <c r="E967" s="1" t="s">
        <v>1896</v>
      </c>
      <c r="F967" s="1" t="s">
        <v>5686</v>
      </c>
      <c r="G967" s="1" t="s">
        <v>75</v>
      </c>
      <c r="H967" s="1" t="s">
        <v>3947</v>
      </c>
      <c r="I967" s="1" t="s">
        <v>77</v>
      </c>
      <c r="J967" s="1" t="s">
        <v>78</v>
      </c>
      <c r="K967" s="1" t="s">
        <v>78</v>
      </c>
      <c r="L967" s="21" t="s">
        <v>1898</v>
      </c>
      <c r="M967" s="21" t="s">
        <v>1898</v>
      </c>
      <c r="N967" s="34" t="s">
        <v>72</v>
      </c>
      <c r="O967" s="3" t="s">
        <v>5687</v>
      </c>
      <c r="P967" s="1" t="s">
        <v>813</v>
      </c>
      <c r="Q967" s="1" t="s">
        <v>813</v>
      </c>
      <c r="R967" s="1" t="s">
        <v>9057</v>
      </c>
      <c r="S967" s="1" t="s">
        <v>84</v>
      </c>
      <c r="T967" s="1" t="s">
        <v>72</v>
      </c>
      <c r="U967" s="1" t="s">
        <v>5688</v>
      </c>
      <c r="V967" s="1" t="s">
        <v>5689</v>
      </c>
      <c r="W967" s="1" t="s">
        <v>87</v>
      </c>
      <c r="X967" s="1">
        <v>56</v>
      </c>
      <c r="Y967" s="1" t="s">
        <v>88</v>
      </c>
      <c r="Z967" s="1">
        <v>4.5</v>
      </c>
      <c r="AA967" s="1" t="s">
        <v>954</v>
      </c>
      <c r="AB967" s="1" t="s">
        <v>90</v>
      </c>
      <c r="AC967" s="1" t="s">
        <v>91</v>
      </c>
      <c r="AD967" s="1" t="s">
        <v>92</v>
      </c>
      <c r="AE967" s="1" t="s">
        <v>72</v>
      </c>
      <c r="AF967" s="1" t="s">
        <v>244</v>
      </c>
      <c r="AG967" s="1">
        <v>1</v>
      </c>
      <c r="AH967" s="1" t="s">
        <v>5370</v>
      </c>
      <c r="AI967" s="1" t="s">
        <v>72</v>
      </c>
      <c r="AJ967" s="1" t="s">
        <v>72</v>
      </c>
      <c r="AK967" s="1" t="s">
        <v>3444</v>
      </c>
      <c r="AL967" s="1" t="s">
        <v>72</v>
      </c>
      <c r="AM967" s="1" t="s">
        <v>72</v>
      </c>
      <c r="AN967" s="3">
        <v>45309</v>
      </c>
      <c r="AO967" s="1" t="s">
        <v>5690</v>
      </c>
      <c r="AP967" s="1" t="s">
        <v>72</v>
      </c>
      <c r="AQ967" s="1" t="s">
        <v>2260</v>
      </c>
      <c r="AR967" s="1">
        <v>14</v>
      </c>
      <c r="AS967" s="1" t="s">
        <v>4219</v>
      </c>
      <c r="AT967" s="1" t="s">
        <v>75</v>
      </c>
      <c r="AU967" s="1" t="s">
        <v>75</v>
      </c>
      <c r="AV967" s="1" t="s">
        <v>88</v>
      </c>
      <c r="AW967" s="1" t="s">
        <v>96</v>
      </c>
      <c r="AX967" s="1" t="s">
        <v>72</v>
      </c>
      <c r="AY967" s="1" t="s">
        <v>3985</v>
      </c>
      <c r="AZ967" s="1" t="s">
        <v>5570</v>
      </c>
      <c r="BA967" s="1">
        <v>37</v>
      </c>
      <c r="BB967" s="21" t="s">
        <v>100</v>
      </c>
      <c r="BC967" s="16"/>
    </row>
    <row r="968" spans="1:55" ht="18.600000000000001" customHeight="1">
      <c r="A968" s="1" t="s">
        <v>5691</v>
      </c>
      <c r="B968" s="1">
        <v>240025</v>
      </c>
      <c r="C968" s="1" t="s">
        <v>71</v>
      </c>
      <c r="D968" s="3">
        <v>45309</v>
      </c>
      <c r="E968" s="1" t="s">
        <v>1896</v>
      </c>
      <c r="F968" s="1" t="s">
        <v>5692</v>
      </c>
      <c r="G968" s="1" t="s">
        <v>75</v>
      </c>
      <c r="H968" s="1" t="s">
        <v>3473</v>
      </c>
      <c r="I968" s="1" t="s">
        <v>77</v>
      </c>
      <c r="J968" s="1" t="s">
        <v>78</v>
      </c>
      <c r="K968" s="1" t="s">
        <v>78</v>
      </c>
      <c r="L968" s="21" t="s">
        <v>1898</v>
      </c>
      <c r="M968" s="8" t="s">
        <v>1927</v>
      </c>
      <c r="N968" s="34" t="s">
        <v>72</v>
      </c>
      <c r="O968" s="60" t="s">
        <v>5693</v>
      </c>
      <c r="P968" s="1" t="s">
        <v>813</v>
      </c>
      <c r="Q968" s="1" t="s">
        <v>813</v>
      </c>
      <c r="R968" s="1" t="s">
        <v>9057</v>
      </c>
      <c r="S968" s="1" t="s">
        <v>152</v>
      </c>
      <c r="T968" s="1" t="s">
        <v>72</v>
      </c>
      <c r="U968" s="1" t="s">
        <v>153</v>
      </c>
      <c r="V968" s="1" t="s">
        <v>164</v>
      </c>
      <c r="W968" s="1" t="s">
        <v>126</v>
      </c>
      <c r="X968" s="1">
        <v>58</v>
      </c>
      <c r="Y968" s="1" t="s">
        <v>88</v>
      </c>
      <c r="Z968" s="1">
        <v>4.5</v>
      </c>
      <c r="AA968" s="1" t="s">
        <v>954</v>
      </c>
      <c r="AB968" s="1" t="s">
        <v>105</v>
      </c>
      <c r="AC968" s="1" t="s">
        <v>91</v>
      </c>
      <c r="AD968" s="1" t="s">
        <v>92</v>
      </c>
      <c r="AE968" s="1" t="s">
        <v>72</v>
      </c>
      <c r="AF968" s="1" t="s">
        <v>72</v>
      </c>
      <c r="AG968" s="1">
        <v>2</v>
      </c>
      <c r="AH968" s="1" t="s">
        <v>5556</v>
      </c>
      <c r="AI968" s="1" t="s">
        <v>72</v>
      </c>
      <c r="AJ968" s="1" t="s">
        <v>72</v>
      </c>
      <c r="AK968" s="1" t="s">
        <v>72</v>
      </c>
      <c r="AL968" s="1" t="s">
        <v>5157</v>
      </c>
      <c r="AM968" s="1" t="s">
        <v>5694</v>
      </c>
      <c r="AN968" s="3">
        <v>45309</v>
      </c>
      <c r="AO968" s="1" t="s">
        <v>5695</v>
      </c>
      <c r="AP968" s="1" t="s">
        <v>72</v>
      </c>
      <c r="AQ968" s="1" t="s">
        <v>1794</v>
      </c>
      <c r="AR968" s="1">
        <v>14</v>
      </c>
      <c r="AS968" s="1" t="s">
        <v>4009</v>
      </c>
      <c r="AT968" s="1" t="s">
        <v>75</v>
      </c>
      <c r="AU968" s="1" t="s">
        <v>75</v>
      </c>
      <c r="AV968" s="1" t="s">
        <v>88</v>
      </c>
      <c r="AW968" s="1" t="s">
        <v>79</v>
      </c>
      <c r="AX968" s="1" t="s">
        <v>707</v>
      </c>
      <c r="AY968" s="1" t="s">
        <v>72</v>
      </c>
      <c r="AZ968" s="38" t="s">
        <v>72</v>
      </c>
      <c r="BA968" s="1" t="s">
        <v>72</v>
      </c>
      <c r="BB968" s="1" t="s">
        <v>160</v>
      </c>
      <c r="BC968" s="1" t="s">
        <v>707</v>
      </c>
    </row>
    <row r="969" spans="1:55" ht="18.600000000000001" customHeight="1">
      <c r="A969" s="1" t="s">
        <v>5696</v>
      </c>
      <c r="B969" s="1">
        <v>240026</v>
      </c>
      <c r="C969" s="1" t="s">
        <v>71</v>
      </c>
      <c r="D969" s="3">
        <v>45310</v>
      </c>
      <c r="E969" s="1" t="s">
        <v>1896</v>
      </c>
      <c r="F969" s="1" t="s">
        <v>5697</v>
      </c>
      <c r="G969" s="1" t="s">
        <v>75</v>
      </c>
      <c r="H969" s="1" t="s">
        <v>5641</v>
      </c>
      <c r="I969" s="1" t="s">
        <v>77</v>
      </c>
      <c r="J969" s="1" t="s">
        <v>78</v>
      </c>
      <c r="K969" s="1" t="s">
        <v>78</v>
      </c>
      <c r="L969" s="21" t="s">
        <v>1898</v>
      </c>
      <c r="M969" s="21" t="s">
        <v>1898</v>
      </c>
      <c r="N969" s="34" t="s">
        <v>72</v>
      </c>
      <c r="O969" s="3" t="s">
        <v>3738</v>
      </c>
      <c r="P969" s="1" t="s">
        <v>83</v>
      </c>
      <c r="Q969" s="1" t="s">
        <v>123</v>
      </c>
      <c r="R969" s="1" t="s">
        <v>9043</v>
      </c>
      <c r="S969" s="1" t="s">
        <v>84</v>
      </c>
      <c r="T969" s="1" t="s">
        <v>72</v>
      </c>
      <c r="U969" s="1" t="s">
        <v>104</v>
      </c>
      <c r="V969" s="1" t="s">
        <v>310</v>
      </c>
      <c r="W969" s="1" t="s">
        <v>126</v>
      </c>
      <c r="X969" s="1">
        <v>50</v>
      </c>
      <c r="Y969" s="1" t="s">
        <v>88</v>
      </c>
      <c r="Z969" s="1">
        <v>4.9000000000000004</v>
      </c>
      <c r="AA969" s="1" t="s">
        <v>299</v>
      </c>
      <c r="AB969" s="1" t="s">
        <v>90</v>
      </c>
      <c r="AC969" s="1" t="s">
        <v>91</v>
      </c>
      <c r="AD969" s="1" t="s">
        <v>92</v>
      </c>
      <c r="AE969" s="1" t="s">
        <v>72</v>
      </c>
      <c r="AF969" s="1" t="s">
        <v>229</v>
      </c>
      <c r="AG969" s="1">
        <v>2</v>
      </c>
      <c r="AH969" s="1" t="s">
        <v>255</v>
      </c>
      <c r="AI969" s="1" t="s">
        <v>72</v>
      </c>
      <c r="AJ969" s="1" t="s">
        <v>72</v>
      </c>
      <c r="AK969" s="1" t="s">
        <v>72</v>
      </c>
      <c r="AL969" s="1" t="s">
        <v>72</v>
      </c>
      <c r="AM969" s="1" t="s">
        <v>72</v>
      </c>
      <c r="AN969" s="3">
        <v>45310</v>
      </c>
      <c r="AO969" s="1" t="s">
        <v>5698</v>
      </c>
      <c r="AP969" s="1" t="s">
        <v>72</v>
      </c>
      <c r="AQ969" s="1" t="s">
        <v>1675</v>
      </c>
      <c r="AR969" s="1">
        <v>14</v>
      </c>
      <c r="AS969" s="1" t="s">
        <v>4443</v>
      </c>
      <c r="AT969" s="1" t="s">
        <v>75</v>
      </c>
      <c r="AU969" s="1" t="s">
        <v>75</v>
      </c>
      <c r="AV969" s="1" t="s">
        <v>88</v>
      </c>
      <c r="AW969" s="1" t="s">
        <v>96</v>
      </c>
      <c r="AX969" s="1" t="s">
        <v>72</v>
      </c>
      <c r="AY969" s="1" t="s">
        <v>2268</v>
      </c>
      <c r="AZ969" s="1" t="s">
        <v>5645</v>
      </c>
      <c r="BA969" s="1">
        <f>63+(8*6)</f>
        <v>111</v>
      </c>
      <c r="BB969" s="21" t="s">
        <v>100</v>
      </c>
      <c r="BC969" s="16"/>
    </row>
    <row r="970" spans="1:55" ht="18.600000000000001" customHeight="1">
      <c r="A970" s="1" t="s">
        <v>5699</v>
      </c>
      <c r="B970" s="1">
        <v>240027</v>
      </c>
      <c r="C970" s="1" t="s">
        <v>71</v>
      </c>
      <c r="D970" s="3">
        <v>45310</v>
      </c>
      <c r="E970" s="1" t="s">
        <v>1896</v>
      </c>
      <c r="F970" s="1" t="s">
        <v>5700</v>
      </c>
      <c r="G970" s="1" t="s">
        <v>75</v>
      </c>
      <c r="H970" s="1" t="s">
        <v>5641</v>
      </c>
      <c r="I970" s="1" t="s">
        <v>77</v>
      </c>
      <c r="J970" s="1" t="s">
        <v>78</v>
      </c>
      <c r="K970" s="1" t="s">
        <v>78</v>
      </c>
      <c r="L970" s="21" t="s">
        <v>1898</v>
      </c>
      <c r="M970" s="21" t="s">
        <v>1898</v>
      </c>
      <c r="N970" s="34" t="s">
        <v>72</v>
      </c>
      <c r="O970" s="3" t="s">
        <v>4145</v>
      </c>
      <c r="P970" s="1" t="s">
        <v>813</v>
      </c>
      <c r="Q970" s="1" t="s">
        <v>813</v>
      </c>
      <c r="R970" s="1" t="s">
        <v>9057</v>
      </c>
      <c r="S970" s="1" t="s">
        <v>84</v>
      </c>
      <c r="T970" s="1" t="s">
        <v>72</v>
      </c>
      <c r="U970" s="1" t="s">
        <v>140</v>
      </c>
      <c r="V970" s="1" t="s">
        <v>181</v>
      </c>
      <c r="W970" s="1" t="s">
        <v>87</v>
      </c>
      <c r="X970" s="1">
        <v>43</v>
      </c>
      <c r="Y970" s="1" t="s">
        <v>88</v>
      </c>
      <c r="Z970" s="1">
        <v>3.7</v>
      </c>
      <c r="AA970" s="1" t="s">
        <v>954</v>
      </c>
      <c r="AB970" s="1" t="s">
        <v>90</v>
      </c>
      <c r="AC970" s="1" t="s">
        <v>91</v>
      </c>
      <c r="AD970" s="1" t="s">
        <v>92</v>
      </c>
      <c r="AE970" s="1" t="s">
        <v>72</v>
      </c>
      <c r="AF970" s="1" t="s">
        <v>217</v>
      </c>
      <c r="AG970" s="1">
        <v>2</v>
      </c>
      <c r="AH970" s="1" t="s">
        <v>5578</v>
      </c>
      <c r="AI970" s="1" t="s">
        <v>72</v>
      </c>
      <c r="AJ970" s="1" t="s">
        <v>72</v>
      </c>
      <c r="AK970" s="1" t="s">
        <v>3444</v>
      </c>
      <c r="AL970" s="1" t="s">
        <v>878</v>
      </c>
      <c r="AM970" s="1" t="s">
        <v>72</v>
      </c>
      <c r="AN970" s="3">
        <v>45310</v>
      </c>
      <c r="AO970" s="1" t="s">
        <v>5701</v>
      </c>
      <c r="AP970" s="1" t="s">
        <v>72</v>
      </c>
      <c r="AQ970" s="1" t="s">
        <v>1675</v>
      </c>
      <c r="AR970" s="1">
        <v>14</v>
      </c>
      <c r="AS970" s="1" t="s">
        <v>4208</v>
      </c>
      <c r="AT970" s="1" t="s">
        <v>75</v>
      </c>
      <c r="AU970" s="1" t="s">
        <v>75</v>
      </c>
      <c r="AV970" s="1" t="s">
        <v>88</v>
      </c>
      <c r="AW970" s="1" t="s">
        <v>96</v>
      </c>
      <c r="AX970" s="1" t="s">
        <v>72</v>
      </c>
      <c r="AY970" s="1" t="s">
        <v>2268</v>
      </c>
      <c r="AZ970" s="1" t="s">
        <v>5702</v>
      </c>
      <c r="BA970" s="1">
        <v>35</v>
      </c>
      <c r="BB970" s="21" t="s">
        <v>100</v>
      </c>
      <c r="BC970" s="16"/>
    </row>
    <row r="971" spans="1:55" ht="18.600000000000001" customHeight="1">
      <c r="A971" s="1" t="s">
        <v>5703</v>
      </c>
      <c r="B971" s="1">
        <v>240028</v>
      </c>
      <c r="C971" s="1" t="s">
        <v>71</v>
      </c>
      <c r="D971" s="3">
        <v>45310</v>
      </c>
      <c r="E971" s="1" t="s">
        <v>2302</v>
      </c>
      <c r="F971" s="1" t="s">
        <v>5704</v>
      </c>
      <c r="G971" s="1" t="s">
        <v>75</v>
      </c>
      <c r="H971" s="1" t="s">
        <v>4111</v>
      </c>
      <c r="I971" s="1" t="s">
        <v>77</v>
      </c>
      <c r="J971" s="1" t="s">
        <v>78</v>
      </c>
      <c r="K971" s="8" t="s">
        <v>4162</v>
      </c>
      <c r="L971" s="21" t="s">
        <v>139</v>
      </c>
      <c r="M971" s="21" t="s">
        <v>1898</v>
      </c>
      <c r="N971" s="1" t="s">
        <v>4212</v>
      </c>
      <c r="O971" s="3" t="s">
        <v>5705</v>
      </c>
      <c r="P971" s="1" t="s">
        <v>2307</v>
      </c>
      <c r="Q971" s="1" t="s">
        <v>2307</v>
      </c>
      <c r="R971" s="1" t="s">
        <v>2363</v>
      </c>
      <c r="S971" s="1" t="s">
        <v>84</v>
      </c>
      <c r="T971" s="1" t="s">
        <v>72</v>
      </c>
      <c r="U971" s="1" t="s">
        <v>5706</v>
      </c>
      <c r="V971" s="1" t="s">
        <v>5707</v>
      </c>
      <c r="W971" s="1" t="s">
        <v>87</v>
      </c>
      <c r="X971" s="1">
        <v>48</v>
      </c>
      <c r="Y971" s="1" t="s">
        <v>88</v>
      </c>
      <c r="Z971" s="1">
        <v>4.3</v>
      </c>
      <c r="AA971" s="1" t="s">
        <v>2344</v>
      </c>
      <c r="AB971" s="1" t="s">
        <v>105</v>
      </c>
      <c r="AC971" s="1" t="s">
        <v>91</v>
      </c>
      <c r="AD971" s="1" t="s">
        <v>92</v>
      </c>
      <c r="AE971" s="1" t="s">
        <v>72</v>
      </c>
      <c r="AF971" s="1" t="s">
        <v>72</v>
      </c>
      <c r="AG971" s="1" t="s">
        <v>72</v>
      </c>
      <c r="AH971" s="1" t="s">
        <v>72</v>
      </c>
      <c r="AI971" s="1" t="s">
        <v>72</v>
      </c>
      <c r="AJ971" s="1" t="s">
        <v>72</v>
      </c>
      <c r="AK971" s="1" t="s">
        <v>5708</v>
      </c>
      <c r="AL971" s="1" t="s">
        <v>72</v>
      </c>
      <c r="AM971" s="1" t="s">
        <v>72</v>
      </c>
      <c r="AN971" s="3">
        <v>45310</v>
      </c>
      <c r="AO971" s="1" t="s">
        <v>5709</v>
      </c>
      <c r="AP971" s="1" t="s">
        <v>72</v>
      </c>
      <c r="AQ971" s="1" t="s">
        <v>1794</v>
      </c>
      <c r="AR971" s="1">
        <v>14</v>
      </c>
      <c r="AS971" s="1" t="s">
        <v>4009</v>
      </c>
      <c r="AT971" s="1" t="s">
        <v>88</v>
      </c>
      <c r="AU971" s="1" t="s">
        <v>88</v>
      </c>
      <c r="AV971" s="1" t="s">
        <v>88</v>
      </c>
      <c r="AW971" s="1" t="s">
        <v>96</v>
      </c>
      <c r="AX971" s="1" t="s">
        <v>72</v>
      </c>
      <c r="AY971" s="1" t="s">
        <v>3985</v>
      </c>
      <c r="AZ971" s="1" t="s">
        <v>5575</v>
      </c>
      <c r="BA971" s="1">
        <v>31</v>
      </c>
      <c r="BB971" s="21" t="s">
        <v>100</v>
      </c>
      <c r="BC971" s="16"/>
    </row>
    <row r="972" spans="1:55" ht="18.600000000000001" customHeight="1">
      <c r="A972" s="1" t="s">
        <v>5710</v>
      </c>
      <c r="B972" s="1">
        <v>240029</v>
      </c>
      <c r="C972" s="1" t="s">
        <v>71</v>
      </c>
      <c r="D972" s="3">
        <v>45310</v>
      </c>
      <c r="E972" s="1" t="s">
        <v>1896</v>
      </c>
      <c r="F972" s="1" t="s">
        <v>5711</v>
      </c>
      <c r="G972" s="1" t="s">
        <v>75</v>
      </c>
      <c r="H972" s="1" t="s">
        <v>5641</v>
      </c>
      <c r="I972" s="1" t="s">
        <v>77</v>
      </c>
      <c r="J972" s="1" t="s">
        <v>78</v>
      </c>
      <c r="K972" s="1" t="s">
        <v>78</v>
      </c>
      <c r="L972" s="21" t="s">
        <v>1898</v>
      </c>
      <c r="M972" s="21" t="s">
        <v>1898</v>
      </c>
      <c r="N972" s="34" t="s">
        <v>72</v>
      </c>
      <c r="O972" s="3" t="s">
        <v>4145</v>
      </c>
      <c r="P972" s="1" t="s">
        <v>778</v>
      </c>
      <c r="Q972" s="1" t="s">
        <v>779</v>
      </c>
      <c r="R972" s="1" t="s">
        <v>9036</v>
      </c>
      <c r="S972" s="1" t="s">
        <v>84</v>
      </c>
      <c r="T972" s="1" t="s">
        <v>72</v>
      </c>
      <c r="U972" s="1" t="s">
        <v>104</v>
      </c>
      <c r="V972" s="1" t="s">
        <v>3554</v>
      </c>
      <c r="W972" s="1" t="s">
        <v>126</v>
      </c>
      <c r="X972" s="1">
        <v>67</v>
      </c>
      <c r="Y972" s="1" t="s">
        <v>88</v>
      </c>
      <c r="Z972" s="1">
        <v>5.0999999999999996</v>
      </c>
      <c r="AA972" s="1" t="s">
        <v>299</v>
      </c>
      <c r="AB972" s="1" t="s">
        <v>90</v>
      </c>
      <c r="AC972" s="1" t="s">
        <v>91</v>
      </c>
      <c r="AD972" s="1" t="s">
        <v>92</v>
      </c>
      <c r="AE972" s="1" t="s">
        <v>72</v>
      </c>
      <c r="AF972" s="1" t="s">
        <v>254</v>
      </c>
      <c r="AG972" s="1" t="s">
        <v>72</v>
      </c>
      <c r="AH972" s="1" t="s">
        <v>4842</v>
      </c>
      <c r="AI972" s="1" t="s">
        <v>72</v>
      </c>
      <c r="AJ972" s="1" t="s">
        <v>72</v>
      </c>
      <c r="AK972" s="1" t="s">
        <v>72</v>
      </c>
      <c r="AL972" s="1" t="s">
        <v>72</v>
      </c>
      <c r="AM972" s="1" t="s">
        <v>72</v>
      </c>
      <c r="AN972" s="3">
        <v>45310</v>
      </c>
      <c r="AO972" s="1" t="s">
        <v>5712</v>
      </c>
      <c r="AP972" s="1" t="s">
        <v>72</v>
      </c>
      <c r="AQ972" s="1" t="s">
        <v>1675</v>
      </c>
      <c r="AR972" s="1">
        <v>14</v>
      </c>
      <c r="AS972" s="1" t="s">
        <v>4063</v>
      </c>
      <c r="AT972" s="1" t="s">
        <v>75</v>
      </c>
      <c r="AU972" s="1" t="s">
        <v>75</v>
      </c>
      <c r="AV972" s="1" t="s">
        <v>88</v>
      </c>
      <c r="AW972" s="1" t="s">
        <v>96</v>
      </c>
      <c r="AX972" s="1" t="s">
        <v>72</v>
      </c>
      <c r="AY972" s="1" t="s">
        <v>2268</v>
      </c>
      <c r="AZ972" s="1" t="s">
        <v>5645</v>
      </c>
      <c r="BA972" s="1">
        <f>63+7</f>
        <v>70</v>
      </c>
      <c r="BB972" s="21" t="s">
        <v>100</v>
      </c>
      <c r="BC972" s="16"/>
    </row>
    <row r="973" spans="1:55" ht="18.600000000000001" customHeight="1">
      <c r="A973" s="1" t="s">
        <v>5713</v>
      </c>
      <c r="B973" s="1">
        <v>240030</v>
      </c>
      <c r="C973" s="1" t="s">
        <v>71</v>
      </c>
      <c r="D973" s="3">
        <v>45313</v>
      </c>
      <c r="E973" s="1" t="s">
        <v>1896</v>
      </c>
      <c r="F973" s="1" t="s">
        <v>5714</v>
      </c>
      <c r="G973" s="1" t="s">
        <v>75</v>
      </c>
      <c r="H973" s="1" t="s">
        <v>5641</v>
      </c>
      <c r="I973" s="1" t="s">
        <v>77</v>
      </c>
      <c r="J973" s="1" t="s">
        <v>78</v>
      </c>
      <c r="K973" s="1" t="s">
        <v>78</v>
      </c>
      <c r="L973" s="21" t="s">
        <v>1898</v>
      </c>
      <c r="M973" s="21" t="s">
        <v>1898</v>
      </c>
      <c r="N973" s="34" t="s">
        <v>72</v>
      </c>
      <c r="O973" s="3" t="s">
        <v>1958</v>
      </c>
      <c r="P973" s="1" t="s">
        <v>813</v>
      </c>
      <c r="Q973" s="1" t="s">
        <v>813</v>
      </c>
      <c r="R973" s="1" t="s">
        <v>9057</v>
      </c>
      <c r="S973" s="1" t="s">
        <v>84</v>
      </c>
      <c r="T973" s="1" t="s">
        <v>72</v>
      </c>
      <c r="U973" s="1" t="s">
        <v>140</v>
      </c>
      <c r="V973" s="1" t="s">
        <v>141</v>
      </c>
      <c r="W973" s="1" t="s">
        <v>126</v>
      </c>
      <c r="X973" s="1">
        <v>73</v>
      </c>
      <c r="Y973" s="1" t="s">
        <v>88</v>
      </c>
      <c r="Z973" s="1">
        <v>5.2</v>
      </c>
      <c r="AA973" s="1" t="s">
        <v>414</v>
      </c>
      <c r="AB973" s="1" t="s">
        <v>90</v>
      </c>
      <c r="AC973" s="1" t="s">
        <v>91</v>
      </c>
      <c r="AD973" s="1" t="s">
        <v>92</v>
      </c>
      <c r="AE973" s="1" t="s">
        <v>72</v>
      </c>
      <c r="AF973" s="1" t="s">
        <v>217</v>
      </c>
      <c r="AG973" s="1">
        <v>2</v>
      </c>
      <c r="AH973" s="1" t="s">
        <v>5605</v>
      </c>
      <c r="AI973" s="1" t="s">
        <v>72</v>
      </c>
      <c r="AJ973" s="1" t="s">
        <v>72</v>
      </c>
      <c r="AK973" s="1" t="s">
        <v>3444</v>
      </c>
      <c r="AL973" s="1" t="s">
        <v>1061</v>
      </c>
      <c r="AM973" s="1" t="s">
        <v>72</v>
      </c>
      <c r="AN973" s="3">
        <v>45313</v>
      </c>
      <c r="AO973" s="1" t="s">
        <v>5715</v>
      </c>
      <c r="AP973" s="1" t="s">
        <v>72</v>
      </c>
      <c r="AQ973" s="1" t="s">
        <v>1675</v>
      </c>
      <c r="AR973" s="1">
        <v>14</v>
      </c>
      <c r="AS973" s="1" t="s">
        <v>2694</v>
      </c>
      <c r="AT973" s="1" t="s">
        <v>75</v>
      </c>
      <c r="AU973" s="1" t="s">
        <v>75</v>
      </c>
      <c r="AV973" s="1" t="s">
        <v>88</v>
      </c>
      <c r="AW973" s="1" t="s">
        <v>96</v>
      </c>
      <c r="AX973" s="1" t="s">
        <v>72</v>
      </c>
      <c r="AY973" s="1" t="s">
        <v>2268</v>
      </c>
      <c r="AZ973" s="1" t="s">
        <v>5702</v>
      </c>
      <c r="BA973" s="1">
        <v>35</v>
      </c>
      <c r="BB973" s="21" t="s">
        <v>100</v>
      </c>
      <c r="BC973" s="16"/>
    </row>
    <row r="974" spans="1:55" ht="18.600000000000001" customHeight="1">
      <c r="A974" s="1" t="s">
        <v>5717</v>
      </c>
      <c r="B974" s="1">
        <v>240031</v>
      </c>
      <c r="C974" s="1" t="s">
        <v>71</v>
      </c>
      <c r="D974" s="3">
        <v>45313</v>
      </c>
      <c r="E974" s="1" t="s">
        <v>2302</v>
      </c>
      <c r="F974" s="1" t="s">
        <v>5718</v>
      </c>
      <c r="G974" s="1" t="s">
        <v>75</v>
      </c>
      <c r="H974" s="1" t="s">
        <v>3947</v>
      </c>
      <c r="I974" s="1" t="s">
        <v>77</v>
      </c>
      <c r="J974" s="1" t="s">
        <v>78</v>
      </c>
      <c r="K974" s="1" t="s">
        <v>78</v>
      </c>
      <c r="L974" s="21" t="s">
        <v>1898</v>
      </c>
      <c r="M974" s="21" t="s">
        <v>1898</v>
      </c>
      <c r="N974" s="34" t="s">
        <v>72</v>
      </c>
      <c r="O974" s="3" t="s">
        <v>5719</v>
      </c>
      <c r="P974" s="1" t="s">
        <v>2307</v>
      </c>
      <c r="Q974" s="1" t="s">
        <v>2307</v>
      </c>
      <c r="R974" s="1" t="s">
        <v>2363</v>
      </c>
      <c r="S974" s="1" t="s">
        <v>84</v>
      </c>
      <c r="T974" s="1" t="s">
        <v>72</v>
      </c>
      <c r="U974" s="1" t="s">
        <v>140</v>
      </c>
      <c r="V974" s="1" t="s">
        <v>141</v>
      </c>
      <c r="W974" s="1" t="s">
        <v>87</v>
      </c>
      <c r="X974" s="1">
        <v>58</v>
      </c>
      <c r="Y974" s="1" t="s">
        <v>88</v>
      </c>
      <c r="Z974" s="1">
        <v>4.8</v>
      </c>
      <c r="AA974" s="1" t="s">
        <v>299</v>
      </c>
      <c r="AB974" s="1" t="s">
        <v>90</v>
      </c>
      <c r="AC974" s="1" t="s">
        <v>91</v>
      </c>
      <c r="AD974" s="1" t="s">
        <v>92</v>
      </c>
      <c r="AE974" s="1" t="s">
        <v>72</v>
      </c>
      <c r="AF974" s="1" t="s">
        <v>254</v>
      </c>
      <c r="AG974" s="1">
        <v>2</v>
      </c>
      <c r="AH974" s="1" t="s">
        <v>5720</v>
      </c>
      <c r="AI974" s="1" t="s">
        <v>72</v>
      </c>
      <c r="AJ974" s="1" t="s">
        <v>72</v>
      </c>
      <c r="AK974" s="1" t="s">
        <v>220</v>
      </c>
      <c r="AL974" s="1" t="s">
        <v>72</v>
      </c>
      <c r="AM974" s="1" t="s">
        <v>72</v>
      </c>
      <c r="AN974" s="3">
        <v>45313</v>
      </c>
      <c r="AO974" s="1" t="s">
        <v>5721</v>
      </c>
      <c r="AP974" s="1" t="s">
        <v>72</v>
      </c>
      <c r="AQ974" s="1" t="s">
        <v>1794</v>
      </c>
      <c r="AR974" s="1">
        <v>14</v>
      </c>
      <c r="AS974" s="1" t="s">
        <v>4443</v>
      </c>
      <c r="AT974" s="1" t="s">
        <v>75</v>
      </c>
      <c r="AU974" s="1" t="s">
        <v>75</v>
      </c>
      <c r="AV974" s="1" t="s">
        <v>88</v>
      </c>
      <c r="AW974" s="1" t="s">
        <v>96</v>
      </c>
      <c r="AX974" s="1" t="s">
        <v>72</v>
      </c>
      <c r="AY974" s="1" t="s">
        <v>3985</v>
      </c>
      <c r="AZ974" s="1" t="s">
        <v>5220</v>
      </c>
      <c r="BA974" s="1">
        <f>56+18</f>
        <v>74</v>
      </c>
      <c r="BB974" s="21" t="s">
        <v>100</v>
      </c>
      <c r="BC974" s="16"/>
    </row>
    <row r="975" spans="1:55" ht="18.600000000000001" customHeight="1">
      <c r="A975" s="1" t="s">
        <v>5722</v>
      </c>
      <c r="B975" s="1">
        <v>240032</v>
      </c>
      <c r="C975" s="1" t="s">
        <v>71</v>
      </c>
      <c r="D975" s="3">
        <v>45314</v>
      </c>
      <c r="E975" s="1" t="s">
        <v>1896</v>
      </c>
      <c r="F975" s="1" t="s">
        <v>5723</v>
      </c>
      <c r="G975" s="1" t="s">
        <v>75</v>
      </c>
      <c r="H975" s="1" t="s">
        <v>3936</v>
      </c>
      <c r="I975" s="1" t="s">
        <v>77</v>
      </c>
      <c r="J975" s="1" t="s">
        <v>78</v>
      </c>
      <c r="K975" s="1" t="s">
        <v>78</v>
      </c>
      <c r="L975" s="21" t="s">
        <v>1898</v>
      </c>
      <c r="M975" s="21" t="s">
        <v>1898</v>
      </c>
      <c r="N975" s="34" t="s">
        <v>72</v>
      </c>
      <c r="O975" s="3" t="s">
        <v>4415</v>
      </c>
      <c r="P975" s="1" t="s">
        <v>813</v>
      </c>
      <c r="Q975" s="1" t="s">
        <v>813</v>
      </c>
      <c r="R975" s="1" t="s">
        <v>9057</v>
      </c>
      <c r="S975" s="1" t="s">
        <v>84</v>
      </c>
      <c r="T975" s="1" t="s">
        <v>72</v>
      </c>
      <c r="U975" s="1" t="s">
        <v>140</v>
      </c>
      <c r="V975" s="1" t="s">
        <v>5724</v>
      </c>
      <c r="W975" s="1" t="s">
        <v>87</v>
      </c>
      <c r="X975" s="1">
        <v>44</v>
      </c>
      <c r="Y975" s="1" t="s">
        <v>88</v>
      </c>
      <c r="Z975" s="1">
        <v>5.2</v>
      </c>
      <c r="AA975" s="1" t="s">
        <v>954</v>
      </c>
      <c r="AB975" s="1" t="s">
        <v>90</v>
      </c>
      <c r="AC975" s="1" t="s">
        <v>970</v>
      </c>
      <c r="AD975" s="1" t="s">
        <v>1939</v>
      </c>
      <c r="AE975" s="1" t="s">
        <v>72</v>
      </c>
      <c r="AF975" s="1" t="s">
        <v>217</v>
      </c>
      <c r="AG975" s="1">
        <v>2</v>
      </c>
      <c r="AH975" s="1" t="s">
        <v>5605</v>
      </c>
      <c r="AI975" s="1" t="s">
        <v>72</v>
      </c>
      <c r="AJ975" s="1" t="s">
        <v>72</v>
      </c>
      <c r="AK975" s="1" t="s">
        <v>3444</v>
      </c>
      <c r="AL975" s="1" t="s">
        <v>1061</v>
      </c>
      <c r="AM975" s="1" t="s">
        <v>72</v>
      </c>
      <c r="AN975" s="3">
        <v>45314</v>
      </c>
      <c r="AO975" s="1" t="s">
        <v>5725</v>
      </c>
      <c r="AP975" s="1" t="s">
        <v>72</v>
      </c>
      <c r="AQ975" s="1" t="s">
        <v>1794</v>
      </c>
      <c r="AR975" s="1">
        <v>14</v>
      </c>
      <c r="AS975" s="1" t="s">
        <v>4219</v>
      </c>
      <c r="AT975" s="1" t="s">
        <v>75</v>
      </c>
      <c r="AU975" s="1" t="s">
        <v>75</v>
      </c>
      <c r="AV975" s="1" t="s">
        <v>88</v>
      </c>
      <c r="AW975" s="1" t="s">
        <v>96</v>
      </c>
      <c r="AX975" s="1" t="s">
        <v>72</v>
      </c>
      <c r="AY975" s="1" t="s">
        <v>5594</v>
      </c>
      <c r="AZ975" s="1" t="s">
        <v>5726</v>
      </c>
      <c r="BA975" s="1">
        <f>42+6</f>
        <v>48</v>
      </c>
      <c r="BB975" s="21" t="s">
        <v>100</v>
      </c>
      <c r="BC975" s="16"/>
    </row>
    <row r="976" spans="1:55" ht="18.600000000000001" customHeight="1">
      <c r="A976" s="1" t="s">
        <v>5728</v>
      </c>
      <c r="B976" s="1">
        <v>240033</v>
      </c>
      <c r="C976" s="1" t="s">
        <v>71</v>
      </c>
      <c r="D976" s="3">
        <v>45314</v>
      </c>
      <c r="E976" s="1" t="s">
        <v>2302</v>
      </c>
      <c r="F976" s="1" t="s">
        <v>5729</v>
      </c>
      <c r="G976" s="1" t="s">
        <v>75</v>
      </c>
      <c r="H976" s="1" t="s">
        <v>4648</v>
      </c>
      <c r="I976" s="1" t="s">
        <v>77</v>
      </c>
      <c r="J976" s="1" t="s">
        <v>78</v>
      </c>
      <c r="K976" s="1" t="s">
        <v>78</v>
      </c>
      <c r="L976" s="21" t="s">
        <v>1898</v>
      </c>
      <c r="M976" s="8" t="s">
        <v>1927</v>
      </c>
      <c r="N976" s="34" t="s">
        <v>72</v>
      </c>
      <c r="O976" s="60" t="s">
        <v>847</v>
      </c>
      <c r="P976" s="1" t="s">
        <v>2307</v>
      </c>
      <c r="Q976" s="1" t="s">
        <v>2307</v>
      </c>
      <c r="R976" s="1" t="s">
        <v>2926</v>
      </c>
      <c r="S976" s="1" t="s">
        <v>291</v>
      </c>
      <c r="T976" s="1" t="s">
        <v>72</v>
      </c>
      <c r="U976" s="1" t="s">
        <v>292</v>
      </c>
      <c r="V976" s="1" t="s">
        <v>3296</v>
      </c>
      <c r="W976" s="1" t="s">
        <v>126</v>
      </c>
      <c r="X976" s="1">
        <v>42</v>
      </c>
      <c r="Y976" s="1" t="s">
        <v>88</v>
      </c>
      <c r="Z976" s="1">
        <v>4.5</v>
      </c>
      <c r="AA976" s="1" t="s">
        <v>299</v>
      </c>
      <c r="AB976" s="1" t="s">
        <v>90</v>
      </c>
      <c r="AC976" s="1" t="s">
        <v>91</v>
      </c>
      <c r="AD976" s="1" t="s">
        <v>92</v>
      </c>
      <c r="AE976" s="1" t="s">
        <v>72</v>
      </c>
      <c r="AF976" s="1" t="s">
        <v>72</v>
      </c>
      <c r="AG976" s="1" t="s">
        <v>72</v>
      </c>
      <c r="AH976" s="1" t="s">
        <v>72</v>
      </c>
      <c r="AI976" s="1" t="s">
        <v>72</v>
      </c>
      <c r="AJ976" s="1" t="s">
        <v>72</v>
      </c>
      <c r="AK976" s="1" t="s">
        <v>72</v>
      </c>
      <c r="AL976" s="1" t="s">
        <v>72</v>
      </c>
      <c r="AM976" s="1" t="s">
        <v>72</v>
      </c>
      <c r="AN976" s="3">
        <v>45314</v>
      </c>
      <c r="AO976" s="1" t="s">
        <v>5730</v>
      </c>
      <c r="AP976" s="1" t="s">
        <v>72</v>
      </c>
      <c r="AQ976" s="1" t="s">
        <v>1794</v>
      </c>
      <c r="AR976" s="1">
        <v>14</v>
      </c>
      <c r="AS976" s="1" t="s">
        <v>2694</v>
      </c>
      <c r="AT976" s="1" t="s">
        <v>75</v>
      </c>
      <c r="AU976" s="1" t="s">
        <v>75</v>
      </c>
      <c r="AV976" s="1" t="s">
        <v>88</v>
      </c>
      <c r="AW976" s="1" t="s">
        <v>79</v>
      </c>
      <c r="AX976" s="1" t="s">
        <v>707</v>
      </c>
      <c r="AY976" s="1" t="s">
        <v>72</v>
      </c>
      <c r="AZ976" s="1" t="s">
        <v>72</v>
      </c>
      <c r="BA976" s="1" t="s">
        <v>72</v>
      </c>
      <c r="BB976" s="1" t="s">
        <v>160</v>
      </c>
      <c r="BC976" s="1" t="s">
        <v>707</v>
      </c>
    </row>
    <row r="977" spans="1:55" ht="18.600000000000001" customHeight="1">
      <c r="A977" s="1" t="s">
        <v>5731</v>
      </c>
      <c r="B977" s="1">
        <v>240034</v>
      </c>
      <c r="C977" s="1" t="s">
        <v>71</v>
      </c>
      <c r="D977" s="3">
        <v>45314</v>
      </c>
      <c r="E977" s="1" t="s">
        <v>2302</v>
      </c>
      <c r="F977" s="1" t="s">
        <v>5732</v>
      </c>
      <c r="G977" s="1" t="s">
        <v>75</v>
      </c>
      <c r="H977" s="1" t="s">
        <v>3947</v>
      </c>
      <c r="I977" s="1" t="s">
        <v>77</v>
      </c>
      <c r="J977" s="1" t="s">
        <v>78</v>
      </c>
      <c r="K977" s="1" t="s">
        <v>78</v>
      </c>
      <c r="L977" s="21" t="s">
        <v>1898</v>
      </c>
      <c r="M977" s="21" t="s">
        <v>1898</v>
      </c>
      <c r="N977" s="34" t="s">
        <v>72</v>
      </c>
      <c r="O977" s="3" t="s">
        <v>4704</v>
      </c>
      <c r="P977" s="1" t="s">
        <v>2307</v>
      </c>
      <c r="Q977" s="1" t="s">
        <v>2307</v>
      </c>
      <c r="R977" s="1" t="s">
        <v>2363</v>
      </c>
      <c r="S977" s="1" t="s">
        <v>84</v>
      </c>
      <c r="T977" s="1" t="s">
        <v>72</v>
      </c>
      <c r="U977" s="1" t="s">
        <v>124</v>
      </c>
      <c r="V977" s="1" t="s">
        <v>2067</v>
      </c>
      <c r="W977" s="1" t="s">
        <v>87</v>
      </c>
      <c r="X977" s="1">
        <v>55</v>
      </c>
      <c r="Y977" s="1" t="s">
        <v>88</v>
      </c>
      <c r="Z977" s="1">
        <v>5.0999999999999996</v>
      </c>
      <c r="AA977" s="1" t="s">
        <v>299</v>
      </c>
      <c r="AB977" s="1" t="s">
        <v>90</v>
      </c>
      <c r="AC977" s="1" t="s">
        <v>91</v>
      </c>
      <c r="AD977" s="1" t="s">
        <v>92</v>
      </c>
      <c r="AE977" s="1" t="s">
        <v>72</v>
      </c>
      <c r="AF977" s="1" t="s">
        <v>254</v>
      </c>
      <c r="AG977" s="1">
        <v>2</v>
      </c>
      <c r="AH977" s="1" t="s">
        <v>5674</v>
      </c>
      <c r="AI977" s="1" t="s">
        <v>72</v>
      </c>
      <c r="AJ977" s="1" t="s">
        <v>72</v>
      </c>
      <c r="AK977" s="1" t="s">
        <v>220</v>
      </c>
      <c r="AL977" s="1" t="s">
        <v>72</v>
      </c>
      <c r="AM977" s="1" t="s">
        <v>72</v>
      </c>
      <c r="AN977" s="3">
        <v>45314</v>
      </c>
      <c r="AO977" s="1" t="s">
        <v>5733</v>
      </c>
      <c r="AP977" s="1" t="s">
        <v>72</v>
      </c>
      <c r="AQ977" s="1" t="s">
        <v>1794</v>
      </c>
      <c r="AR977" s="1">
        <v>14</v>
      </c>
      <c r="AS977" s="1" t="s">
        <v>3446</v>
      </c>
      <c r="AT977" s="1" t="s">
        <v>75</v>
      </c>
      <c r="AU977" s="1" t="s">
        <v>75</v>
      </c>
      <c r="AV977" s="1" t="s">
        <v>88</v>
      </c>
      <c r="AW977" s="1" t="s">
        <v>96</v>
      </c>
      <c r="AX977" s="1" t="s">
        <v>72</v>
      </c>
      <c r="AY977" s="1" t="s">
        <v>3985</v>
      </c>
      <c r="AZ977" s="1" t="s">
        <v>5575</v>
      </c>
      <c r="BA977" s="1">
        <f>24+8</f>
        <v>32</v>
      </c>
      <c r="BB977" s="21" t="s">
        <v>100</v>
      </c>
      <c r="BC977" s="16"/>
    </row>
    <row r="978" spans="1:55" ht="18.600000000000001" customHeight="1">
      <c r="A978" s="1" t="s">
        <v>5734</v>
      </c>
      <c r="B978" s="1">
        <v>240035</v>
      </c>
      <c r="C978" s="1" t="s">
        <v>71</v>
      </c>
      <c r="D978" s="3">
        <v>45314</v>
      </c>
      <c r="E978" s="1" t="s">
        <v>1896</v>
      </c>
      <c r="F978" s="1" t="s">
        <v>5735</v>
      </c>
      <c r="G978" s="1" t="s">
        <v>75</v>
      </c>
      <c r="H978" s="1" t="s">
        <v>5641</v>
      </c>
      <c r="I978" s="1" t="s">
        <v>77</v>
      </c>
      <c r="J978" s="1" t="s">
        <v>78</v>
      </c>
      <c r="K978" s="1" t="s">
        <v>78</v>
      </c>
      <c r="L978" s="21" t="s">
        <v>1898</v>
      </c>
      <c r="M978" s="21" t="s">
        <v>1898</v>
      </c>
      <c r="N978" s="34" t="s">
        <v>72</v>
      </c>
      <c r="O978" s="3" t="s">
        <v>2152</v>
      </c>
      <c r="P978" s="1" t="s">
        <v>778</v>
      </c>
      <c r="Q978" s="1" t="s">
        <v>779</v>
      </c>
      <c r="R978" s="1" t="s">
        <v>9036</v>
      </c>
      <c r="S978" s="1" t="s">
        <v>84</v>
      </c>
      <c r="T978" s="1" t="s">
        <v>72</v>
      </c>
      <c r="U978" s="1" t="s">
        <v>140</v>
      </c>
      <c r="V978" s="1" t="s">
        <v>181</v>
      </c>
      <c r="W978" s="1" t="s">
        <v>126</v>
      </c>
      <c r="X978" s="1">
        <v>73</v>
      </c>
      <c r="Y978" s="1" t="s">
        <v>88</v>
      </c>
      <c r="Z978" s="1">
        <v>5.8</v>
      </c>
      <c r="AA978" s="1" t="s">
        <v>299</v>
      </c>
      <c r="AB978" s="1" t="s">
        <v>90</v>
      </c>
      <c r="AC978" s="1" t="s">
        <v>91</v>
      </c>
      <c r="AD978" s="1" t="s">
        <v>92</v>
      </c>
      <c r="AE978" s="1" t="s">
        <v>72</v>
      </c>
      <c r="AF978" s="1" t="s">
        <v>254</v>
      </c>
      <c r="AG978" s="1" t="s">
        <v>72</v>
      </c>
      <c r="AH978" s="1" t="s">
        <v>4842</v>
      </c>
      <c r="AI978" s="1" t="s">
        <v>72</v>
      </c>
      <c r="AJ978" s="1" t="s">
        <v>72</v>
      </c>
      <c r="AK978" s="1" t="s">
        <v>72</v>
      </c>
      <c r="AL978" s="1" t="s">
        <v>72</v>
      </c>
      <c r="AM978" s="1" t="s">
        <v>72</v>
      </c>
      <c r="AN978" s="3">
        <v>45315</v>
      </c>
      <c r="AO978" s="1" t="s">
        <v>5736</v>
      </c>
      <c r="AP978" s="1" t="s">
        <v>72</v>
      </c>
      <c r="AQ978" s="1" t="s">
        <v>1794</v>
      </c>
      <c r="AR978" s="1">
        <v>14</v>
      </c>
      <c r="AS978" s="1" t="s">
        <v>3446</v>
      </c>
      <c r="AT978" s="1" t="s">
        <v>75</v>
      </c>
      <c r="AU978" s="1" t="s">
        <v>75</v>
      </c>
      <c r="AV978" s="1" t="s">
        <v>88</v>
      </c>
      <c r="AW978" s="1" t="s">
        <v>96</v>
      </c>
      <c r="AX978" s="1" t="s">
        <v>72</v>
      </c>
      <c r="AY978" s="1" t="s">
        <v>5594</v>
      </c>
      <c r="AZ978" s="1" t="s">
        <v>5737</v>
      </c>
      <c r="BA978" s="1">
        <f>54+9</f>
        <v>63</v>
      </c>
      <c r="BB978" s="1" t="s">
        <v>99</v>
      </c>
      <c r="BC978" s="1" t="s">
        <v>5738</v>
      </c>
    </row>
    <row r="979" spans="1:55" ht="18.600000000000001" customHeight="1">
      <c r="A979" s="1" t="s">
        <v>5739</v>
      </c>
      <c r="B979" s="1">
        <v>240036</v>
      </c>
      <c r="C979" s="1" t="s">
        <v>497</v>
      </c>
      <c r="D979" s="3">
        <v>45315</v>
      </c>
      <c r="E979" s="1" t="s">
        <v>1896</v>
      </c>
      <c r="F979" s="1" t="s">
        <v>5740</v>
      </c>
      <c r="G979" s="1" t="s">
        <v>75</v>
      </c>
      <c r="H979" s="1" t="s">
        <v>5146</v>
      </c>
      <c r="I979" s="1" t="s">
        <v>497</v>
      </c>
      <c r="J979" s="1" t="s">
        <v>78</v>
      </c>
      <c r="K979" s="1" t="s">
        <v>78</v>
      </c>
      <c r="L979" s="21" t="s">
        <v>1898</v>
      </c>
      <c r="M979" s="8" t="s">
        <v>1927</v>
      </c>
      <c r="N979" s="34" t="s">
        <v>72</v>
      </c>
      <c r="O979" s="60" t="s">
        <v>5599</v>
      </c>
      <c r="P979" s="1" t="s">
        <v>813</v>
      </c>
      <c r="Q979" s="1" t="s">
        <v>813</v>
      </c>
      <c r="R979" s="1" t="s">
        <v>9057</v>
      </c>
      <c r="S979" s="1" t="s">
        <v>490</v>
      </c>
      <c r="T979" s="1" t="s">
        <v>72</v>
      </c>
      <c r="U979" s="1" t="s">
        <v>491</v>
      </c>
      <c r="V979" s="1" t="s">
        <v>1147</v>
      </c>
      <c r="W979" s="1" t="s">
        <v>126</v>
      </c>
      <c r="X979" s="1">
        <v>57</v>
      </c>
      <c r="Y979" s="1" t="s">
        <v>88</v>
      </c>
      <c r="Z979" s="1">
        <v>4.8</v>
      </c>
      <c r="AA979" s="1" t="s">
        <v>414</v>
      </c>
      <c r="AB979" s="1" t="s">
        <v>90</v>
      </c>
      <c r="AC979" s="1" t="s">
        <v>91</v>
      </c>
      <c r="AD979" s="1" t="s">
        <v>92</v>
      </c>
      <c r="AE979" s="1" t="s">
        <v>72</v>
      </c>
      <c r="AF979" s="1" t="s">
        <v>72</v>
      </c>
      <c r="AG979" s="1" t="s">
        <v>72</v>
      </c>
      <c r="AH979" s="1" t="s">
        <v>72</v>
      </c>
      <c r="AI979" s="1" t="s">
        <v>72</v>
      </c>
      <c r="AJ979" s="1" t="s">
        <v>72</v>
      </c>
      <c r="AK979" s="1" t="s">
        <v>72</v>
      </c>
      <c r="AL979" s="1" t="s">
        <v>72</v>
      </c>
      <c r="AM979" s="1" t="s">
        <v>72</v>
      </c>
      <c r="AN979" s="3">
        <v>45315</v>
      </c>
      <c r="AO979" s="1" t="s">
        <v>5741</v>
      </c>
      <c r="AP979" s="1" t="s">
        <v>72</v>
      </c>
      <c r="AQ979" s="1" t="s">
        <v>1794</v>
      </c>
      <c r="AR979" s="1">
        <v>14</v>
      </c>
      <c r="AS979" s="1" t="s">
        <v>2694</v>
      </c>
      <c r="AT979" s="1" t="s">
        <v>75</v>
      </c>
      <c r="AU979" s="1" t="s">
        <v>75</v>
      </c>
      <c r="AV979" s="1" t="s">
        <v>88</v>
      </c>
      <c r="AW979" s="1" t="s">
        <v>79</v>
      </c>
      <c r="AX979" s="1" t="s">
        <v>707</v>
      </c>
      <c r="AY979" s="1" t="s">
        <v>72</v>
      </c>
      <c r="AZ979" s="1" t="s">
        <v>72</v>
      </c>
      <c r="BA979" s="1" t="s">
        <v>72</v>
      </c>
      <c r="BB979" s="1" t="s">
        <v>160</v>
      </c>
      <c r="BC979" s="1" t="s">
        <v>707</v>
      </c>
    </row>
    <row r="980" spans="1:55" ht="18.600000000000001" customHeight="1">
      <c r="A980" s="1" t="s">
        <v>5742</v>
      </c>
      <c r="B980" s="1">
        <v>240037</v>
      </c>
      <c r="C980" s="1" t="s">
        <v>71</v>
      </c>
      <c r="D980" s="3">
        <v>45316</v>
      </c>
      <c r="E980" s="1" t="s">
        <v>2302</v>
      </c>
      <c r="F980" s="1" t="s">
        <v>5743</v>
      </c>
      <c r="G980" s="1" t="s">
        <v>75</v>
      </c>
      <c r="H980" s="1" t="s">
        <v>4648</v>
      </c>
      <c r="I980" s="1" t="s">
        <v>77</v>
      </c>
      <c r="J980" s="1" t="s">
        <v>78</v>
      </c>
      <c r="K980" s="8" t="s">
        <v>4162</v>
      </c>
      <c r="L980" s="21" t="s">
        <v>139</v>
      </c>
      <c r="M980" s="8" t="s">
        <v>1927</v>
      </c>
      <c r="N980" s="1" t="s">
        <v>4212</v>
      </c>
      <c r="O980" s="60" t="s">
        <v>847</v>
      </c>
      <c r="P980" s="1" t="s">
        <v>2307</v>
      </c>
      <c r="Q980" s="1" t="s">
        <v>2307</v>
      </c>
      <c r="R980" s="1" t="s">
        <v>2926</v>
      </c>
      <c r="S980" s="1" t="s">
        <v>291</v>
      </c>
      <c r="T980" s="1" t="s">
        <v>72</v>
      </c>
      <c r="U980" s="1" t="s">
        <v>292</v>
      </c>
      <c r="V980" s="1" t="s">
        <v>3420</v>
      </c>
      <c r="W980" s="1" t="s">
        <v>126</v>
      </c>
      <c r="X980" s="1">
        <v>51</v>
      </c>
      <c r="Y980" s="1" t="s">
        <v>88</v>
      </c>
      <c r="Z980" s="1">
        <v>4.2</v>
      </c>
      <c r="AA980" s="1" t="s">
        <v>954</v>
      </c>
      <c r="AB980" s="1" t="s">
        <v>90</v>
      </c>
      <c r="AC980" s="1" t="s">
        <v>91</v>
      </c>
      <c r="AD980" s="1" t="s">
        <v>92</v>
      </c>
      <c r="AE980" s="1" t="s">
        <v>72</v>
      </c>
      <c r="AF980" s="1" t="s">
        <v>72</v>
      </c>
      <c r="AG980" s="1" t="s">
        <v>72</v>
      </c>
      <c r="AH980" s="1" t="s">
        <v>72</v>
      </c>
      <c r="AI980" s="1" t="s">
        <v>72</v>
      </c>
      <c r="AJ980" s="1" t="s">
        <v>72</v>
      </c>
      <c r="AK980" s="1" t="s">
        <v>72</v>
      </c>
      <c r="AL980" s="1" t="s">
        <v>72</v>
      </c>
      <c r="AM980" s="1" t="s">
        <v>72</v>
      </c>
      <c r="AN980" s="3">
        <v>45316</v>
      </c>
      <c r="AO980" s="1" t="s">
        <v>5744</v>
      </c>
      <c r="AP980" s="1" t="s">
        <v>72</v>
      </c>
      <c r="AQ980" s="1" t="s">
        <v>1794</v>
      </c>
      <c r="AR980" s="1">
        <v>14</v>
      </c>
      <c r="AS980" s="1" t="s">
        <v>4009</v>
      </c>
      <c r="AT980" s="1" t="s">
        <v>88</v>
      </c>
      <c r="AU980" s="1" t="s">
        <v>88</v>
      </c>
      <c r="AV980" s="1" t="s">
        <v>88</v>
      </c>
      <c r="AW980" s="1" t="s">
        <v>79</v>
      </c>
      <c r="AX980" s="1" t="s">
        <v>707</v>
      </c>
      <c r="AY980" s="1" t="s">
        <v>72</v>
      </c>
      <c r="AZ980" s="1" t="s">
        <v>72</v>
      </c>
      <c r="BA980" s="1" t="s">
        <v>72</v>
      </c>
      <c r="BB980" s="1" t="s">
        <v>160</v>
      </c>
      <c r="BC980" s="1" t="s">
        <v>707</v>
      </c>
    </row>
    <row r="981" spans="1:55" ht="18.600000000000001" customHeight="1">
      <c r="A981" s="1" t="s">
        <v>5745</v>
      </c>
      <c r="B981" s="1">
        <v>240038</v>
      </c>
      <c r="C981" s="1" t="s">
        <v>71</v>
      </c>
      <c r="D981" s="3">
        <v>45316</v>
      </c>
      <c r="E981" s="1" t="s">
        <v>1896</v>
      </c>
      <c r="F981" s="1" t="s">
        <v>5746</v>
      </c>
      <c r="G981" s="1" t="s">
        <v>75</v>
      </c>
      <c r="H981" s="1" t="s">
        <v>3947</v>
      </c>
      <c r="I981" s="1" t="s">
        <v>77</v>
      </c>
      <c r="J981" s="1" t="s">
        <v>78</v>
      </c>
      <c r="K981" s="1" t="s">
        <v>78</v>
      </c>
      <c r="L981" s="21" t="s">
        <v>1898</v>
      </c>
      <c r="M981" s="21" t="s">
        <v>1898</v>
      </c>
      <c r="N981" s="34" t="s">
        <v>72</v>
      </c>
      <c r="O981" s="3" t="s">
        <v>5747</v>
      </c>
      <c r="P981" s="1" t="s">
        <v>813</v>
      </c>
      <c r="Q981" s="1" t="s">
        <v>813</v>
      </c>
      <c r="R981" s="1" t="s">
        <v>9057</v>
      </c>
      <c r="S981" s="1" t="s">
        <v>84</v>
      </c>
      <c r="T981" s="1" t="s">
        <v>72</v>
      </c>
      <c r="U981" s="1" t="s">
        <v>140</v>
      </c>
      <c r="V981" s="1" t="s">
        <v>141</v>
      </c>
      <c r="W981" s="1" t="s">
        <v>126</v>
      </c>
      <c r="X981" s="1">
        <v>59</v>
      </c>
      <c r="Y981" s="1" t="s">
        <v>88</v>
      </c>
      <c r="Z981" s="1">
        <v>4.5999999999999996</v>
      </c>
      <c r="AA981" s="1" t="s">
        <v>2344</v>
      </c>
      <c r="AB981" s="1" t="s">
        <v>90</v>
      </c>
      <c r="AC981" s="1" t="s">
        <v>91</v>
      </c>
      <c r="AD981" s="1" t="s">
        <v>92</v>
      </c>
      <c r="AE981" s="1" t="s">
        <v>72</v>
      </c>
      <c r="AF981" s="1" t="s">
        <v>229</v>
      </c>
      <c r="AG981" s="1">
        <v>1</v>
      </c>
      <c r="AH981" s="1" t="s">
        <v>5057</v>
      </c>
      <c r="AI981" s="1" t="s">
        <v>72</v>
      </c>
      <c r="AJ981" s="1" t="s">
        <v>72</v>
      </c>
      <c r="AK981" s="1" t="s">
        <v>3444</v>
      </c>
      <c r="AL981" s="1" t="s">
        <v>72</v>
      </c>
      <c r="AM981" s="1" t="s">
        <v>72</v>
      </c>
      <c r="AN981" s="3">
        <v>45316</v>
      </c>
      <c r="AO981" s="1" t="s">
        <v>5748</v>
      </c>
      <c r="AP981" s="1" t="s">
        <v>72</v>
      </c>
      <c r="AQ981" s="1" t="s">
        <v>1794</v>
      </c>
      <c r="AR981" s="1">
        <v>14</v>
      </c>
      <c r="AS981" s="1" t="s">
        <v>2694</v>
      </c>
      <c r="AT981" s="1" t="s">
        <v>75</v>
      </c>
      <c r="AU981" s="1" t="s">
        <v>75</v>
      </c>
      <c r="AV981" s="1" t="s">
        <v>88</v>
      </c>
      <c r="AW981" s="1" t="s">
        <v>96</v>
      </c>
      <c r="AX981" s="1" t="s">
        <v>72</v>
      </c>
      <c r="AY981" s="1" t="s">
        <v>3985</v>
      </c>
      <c r="AZ981" s="1" t="s">
        <v>5749</v>
      </c>
      <c r="BA981" s="1">
        <v>24</v>
      </c>
      <c r="BB981" s="21" t="s">
        <v>100</v>
      </c>
      <c r="BC981" s="16"/>
    </row>
    <row r="982" spans="1:55" ht="18.600000000000001" customHeight="1">
      <c r="A982" s="1" t="s">
        <v>5750</v>
      </c>
      <c r="B982" s="1">
        <v>240039</v>
      </c>
      <c r="C982" s="1" t="s">
        <v>71</v>
      </c>
      <c r="D982" s="3">
        <v>45320</v>
      </c>
      <c r="E982" s="1" t="s">
        <v>2302</v>
      </c>
      <c r="F982" s="1" t="s">
        <v>5751</v>
      </c>
      <c r="G982" s="1" t="s">
        <v>75</v>
      </c>
      <c r="H982" s="1" t="s">
        <v>4402</v>
      </c>
      <c r="I982" s="1" t="s">
        <v>77</v>
      </c>
      <c r="J982" s="1" t="s">
        <v>78</v>
      </c>
      <c r="K982" s="1" t="s">
        <v>78</v>
      </c>
      <c r="L982" s="21" t="s">
        <v>1898</v>
      </c>
      <c r="M982" s="21" t="s">
        <v>1898</v>
      </c>
      <c r="N982" s="34" t="s">
        <v>72</v>
      </c>
      <c r="O982" s="3" t="s">
        <v>5752</v>
      </c>
      <c r="P982" s="1" t="s">
        <v>2307</v>
      </c>
      <c r="Q982" s="1" t="s">
        <v>2307</v>
      </c>
      <c r="R982" s="1" t="s">
        <v>2926</v>
      </c>
      <c r="S982" s="1" t="s">
        <v>291</v>
      </c>
      <c r="T982" s="1" t="s">
        <v>72</v>
      </c>
      <c r="U982" s="1" t="s">
        <v>292</v>
      </c>
      <c r="V982" s="1" t="s">
        <v>3420</v>
      </c>
      <c r="W982" s="1" t="s">
        <v>126</v>
      </c>
      <c r="X982" s="1">
        <v>46</v>
      </c>
      <c r="Y982" s="1" t="s">
        <v>88</v>
      </c>
      <c r="Z982" s="1">
        <v>4.8</v>
      </c>
      <c r="AA982" s="1" t="s">
        <v>954</v>
      </c>
      <c r="AB982" s="1" t="s">
        <v>105</v>
      </c>
      <c r="AC982" s="1" t="s">
        <v>91</v>
      </c>
      <c r="AD982" s="1" t="s">
        <v>92</v>
      </c>
      <c r="AE982" s="1" t="s">
        <v>72</v>
      </c>
      <c r="AF982" s="1" t="s">
        <v>72</v>
      </c>
      <c r="AG982" s="1" t="s">
        <v>72</v>
      </c>
      <c r="AH982" s="1" t="s">
        <v>72</v>
      </c>
      <c r="AI982" s="1" t="s">
        <v>72</v>
      </c>
      <c r="AJ982" s="1" t="s">
        <v>72</v>
      </c>
      <c r="AK982" s="1" t="s">
        <v>5753</v>
      </c>
      <c r="AL982" s="1" t="s">
        <v>72</v>
      </c>
      <c r="AM982" s="1" t="s">
        <v>72</v>
      </c>
      <c r="AN982" s="3">
        <v>45320</v>
      </c>
      <c r="AO982" s="1" t="s">
        <v>5754</v>
      </c>
      <c r="AP982" s="1" t="s">
        <v>72</v>
      </c>
      <c r="AQ982" s="1" t="s">
        <v>1794</v>
      </c>
      <c r="AR982" s="1">
        <v>14</v>
      </c>
      <c r="AS982" s="1" t="s">
        <v>4009</v>
      </c>
      <c r="AT982" s="1" t="s">
        <v>75</v>
      </c>
      <c r="AU982" s="1" t="s">
        <v>75</v>
      </c>
      <c r="AV982" s="1" t="s">
        <v>88</v>
      </c>
      <c r="AW982" s="1" t="s">
        <v>96</v>
      </c>
      <c r="AX982" s="1" t="s">
        <v>72</v>
      </c>
      <c r="AY982" s="1" t="s">
        <v>5594</v>
      </c>
      <c r="AZ982" s="1" t="s">
        <v>5755</v>
      </c>
      <c r="BA982" s="1">
        <f>24+7</f>
        <v>31</v>
      </c>
      <c r="BB982" s="21" t="s">
        <v>100</v>
      </c>
      <c r="BC982" s="16"/>
    </row>
    <row r="983" spans="1:55" ht="18.600000000000001" customHeight="1">
      <c r="A983" s="1" t="s">
        <v>5756</v>
      </c>
      <c r="B983" s="1">
        <v>240040</v>
      </c>
      <c r="C983" s="1" t="s">
        <v>71</v>
      </c>
      <c r="D983" s="3">
        <v>45320</v>
      </c>
      <c r="E983" s="1" t="s">
        <v>2302</v>
      </c>
      <c r="F983" s="1" t="s">
        <v>5757</v>
      </c>
      <c r="G983" s="1" t="s">
        <v>75</v>
      </c>
      <c r="H983" s="1" t="s">
        <v>4648</v>
      </c>
      <c r="I983" s="1" t="s">
        <v>77</v>
      </c>
      <c r="J983" s="1" t="s">
        <v>78</v>
      </c>
      <c r="K983" s="1" t="s">
        <v>78</v>
      </c>
      <c r="L983" s="21" t="s">
        <v>1898</v>
      </c>
      <c r="M983" s="8" t="s">
        <v>1927</v>
      </c>
      <c r="N983" s="34" t="s">
        <v>72</v>
      </c>
      <c r="O983" s="60" t="s">
        <v>5758</v>
      </c>
      <c r="P983" s="1" t="s">
        <v>2307</v>
      </c>
      <c r="Q983" s="1" t="s">
        <v>2307</v>
      </c>
      <c r="R983" s="1" t="s">
        <v>2926</v>
      </c>
      <c r="S983" s="1" t="s">
        <v>291</v>
      </c>
      <c r="T983" s="1" t="s">
        <v>72</v>
      </c>
      <c r="U983" s="1" t="s">
        <v>292</v>
      </c>
      <c r="V983" s="1" t="s">
        <v>3296</v>
      </c>
      <c r="W983" s="1" t="s">
        <v>126</v>
      </c>
      <c r="X983" s="1">
        <v>64</v>
      </c>
      <c r="Y983" s="1" t="s">
        <v>88</v>
      </c>
      <c r="Z983" s="1">
        <v>4.8</v>
      </c>
      <c r="AA983" s="1" t="s">
        <v>954</v>
      </c>
      <c r="AB983" s="1" t="s">
        <v>90</v>
      </c>
      <c r="AC983" s="1" t="s">
        <v>91</v>
      </c>
      <c r="AD983" s="1" t="s">
        <v>216</v>
      </c>
      <c r="AE983" s="1" t="s">
        <v>72</v>
      </c>
      <c r="AF983" s="1" t="s">
        <v>72</v>
      </c>
      <c r="AG983" s="1" t="s">
        <v>72</v>
      </c>
      <c r="AH983" s="1" t="s">
        <v>72</v>
      </c>
      <c r="AI983" s="1">
        <v>3</v>
      </c>
      <c r="AJ983" s="1" t="s">
        <v>5759</v>
      </c>
      <c r="AK983" s="1" t="s">
        <v>72</v>
      </c>
      <c r="AL983" s="1" t="s">
        <v>72</v>
      </c>
      <c r="AM983" s="1" t="s">
        <v>72</v>
      </c>
      <c r="AN983" s="3">
        <v>45320</v>
      </c>
      <c r="AO983" s="1" t="s">
        <v>5760</v>
      </c>
      <c r="AP983" s="1" t="s">
        <v>72</v>
      </c>
      <c r="AQ983" s="1" t="s">
        <v>1794</v>
      </c>
      <c r="AR983" s="1">
        <v>14</v>
      </c>
      <c r="AS983" s="1" t="s">
        <v>2694</v>
      </c>
      <c r="AT983" s="1" t="s">
        <v>75</v>
      </c>
      <c r="AU983" s="1" t="s">
        <v>75</v>
      </c>
      <c r="AV983" s="1" t="s">
        <v>88</v>
      </c>
      <c r="AW983" s="1" t="s">
        <v>79</v>
      </c>
      <c r="AX983" s="1" t="s">
        <v>707</v>
      </c>
      <c r="AY983" s="1" t="s">
        <v>72</v>
      </c>
      <c r="AZ983" s="1" t="s">
        <v>72</v>
      </c>
      <c r="BA983" s="1" t="s">
        <v>72</v>
      </c>
      <c r="BB983" s="1" t="s">
        <v>160</v>
      </c>
      <c r="BC983" s="1" t="s">
        <v>707</v>
      </c>
    </row>
    <row r="984" spans="1:55" ht="18.600000000000001" customHeight="1">
      <c r="A984" s="1" t="s">
        <v>5761</v>
      </c>
      <c r="B984" s="1">
        <v>240041</v>
      </c>
      <c r="C984" s="1" t="s">
        <v>71</v>
      </c>
      <c r="D984" s="3">
        <v>45321</v>
      </c>
      <c r="E984" s="1" t="s">
        <v>1896</v>
      </c>
      <c r="F984" s="1" t="s">
        <v>5762</v>
      </c>
      <c r="G984" s="1" t="s">
        <v>75</v>
      </c>
      <c r="H984" s="1" t="s">
        <v>3947</v>
      </c>
      <c r="I984" s="1" t="s">
        <v>77</v>
      </c>
      <c r="J984" s="1" t="s">
        <v>78</v>
      </c>
      <c r="K984" s="1" t="s">
        <v>78</v>
      </c>
      <c r="L984" s="21" t="s">
        <v>1898</v>
      </c>
      <c r="M984" s="21" t="s">
        <v>1898</v>
      </c>
      <c r="N984" s="34" t="s">
        <v>72</v>
      </c>
      <c r="O984" s="3" t="s">
        <v>5542</v>
      </c>
      <c r="P984" s="1" t="s">
        <v>83</v>
      </c>
      <c r="Q984" s="1" t="s">
        <v>123</v>
      </c>
      <c r="R984" s="1" t="s">
        <v>9043</v>
      </c>
      <c r="S984" s="1" t="s">
        <v>84</v>
      </c>
      <c r="T984" s="1" t="s">
        <v>72</v>
      </c>
      <c r="U984" s="1" t="s">
        <v>196</v>
      </c>
      <c r="V984" s="1" t="s">
        <v>4727</v>
      </c>
      <c r="W984" s="1" t="s">
        <v>126</v>
      </c>
      <c r="X984" s="1">
        <v>60</v>
      </c>
      <c r="Y984" s="1" t="s">
        <v>88</v>
      </c>
      <c r="Z984" s="1">
        <v>4.5999999999999996</v>
      </c>
      <c r="AA984" s="1" t="s">
        <v>414</v>
      </c>
      <c r="AB984" s="1" t="s">
        <v>90</v>
      </c>
      <c r="AC984" s="1" t="s">
        <v>91</v>
      </c>
      <c r="AD984" s="1" t="s">
        <v>92</v>
      </c>
      <c r="AE984" s="1" t="s">
        <v>72</v>
      </c>
      <c r="AF984" s="1" t="s">
        <v>254</v>
      </c>
      <c r="AG984" s="1">
        <v>2</v>
      </c>
      <c r="AH984" s="1" t="s">
        <v>933</v>
      </c>
      <c r="AI984" s="1" t="s">
        <v>72</v>
      </c>
      <c r="AJ984" s="1" t="s">
        <v>72</v>
      </c>
      <c r="AK984" s="1" t="s">
        <v>3444</v>
      </c>
      <c r="AL984" s="1" t="s">
        <v>72</v>
      </c>
      <c r="AM984" s="1" t="s">
        <v>72</v>
      </c>
      <c r="AN984" s="3">
        <v>45321</v>
      </c>
      <c r="AO984" s="1" t="s">
        <v>5763</v>
      </c>
      <c r="AP984" s="1" t="s">
        <v>72</v>
      </c>
      <c r="AQ984" s="1" t="s">
        <v>1794</v>
      </c>
      <c r="AR984" s="1">
        <v>14</v>
      </c>
      <c r="AS984" s="1" t="s">
        <v>2694</v>
      </c>
      <c r="AT984" s="1" t="s">
        <v>75</v>
      </c>
      <c r="AU984" s="1" t="s">
        <v>75</v>
      </c>
      <c r="AV984" s="1" t="s">
        <v>88</v>
      </c>
      <c r="AW984" s="1" t="s">
        <v>96</v>
      </c>
      <c r="AX984" s="1" t="s">
        <v>72</v>
      </c>
      <c r="AY984" s="1" t="s">
        <v>3985</v>
      </c>
      <c r="AZ984" s="1" t="s">
        <v>5764</v>
      </c>
      <c r="BA984" s="1">
        <v>30</v>
      </c>
      <c r="BB984" s="1" t="s">
        <v>3796</v>
      </c>
      <c r="BC984" s="1" t="s">
        <v>5765</v>
      </c>
    </row>
    <row r="985" spans="1:55" ht="18.600000000000001" customHeight="1">
      <c r="A985" s="1" t="s">
        <v>5767</v>
      </c>
      <c r="B985" s="1">
        <v>240042</v>
      </c>
      <c r="C985" s="1" t="s">
        <v>71</v>
      </c>
      <c r="D985" s="3">
        <v>45321</v>
      </c>
      <c r="E985" s="1" t="s">
        <v>1896</v>
      </c>
      <c r="F985" s="1" t="s">
        <v>5768</v>
      </c>
      <c r="G985" s="1" t="s">
        <v>75</v>
      </c>
      <c r="H985" s="1" t="s">
        <v>3624</v>
      </c>
      <c r="I985" s="1" t="s">
        <v>77</v>
      </c>
      <c r="J985" s="1" t="s">
        <v>78</v>
      </c>
      <c r="K985" s="1" t="s">
        <v>78</v>
      </c>
      <c r="L985" s="21" t="s">
        <v>1898</v>
      </c>
      <c r="M985" s="21" t="s">
        <v>1898</v>
      </c>
      <c r="N985" s="34" t="s">
        <v>72</v>
      </c>
      <c r="O985" s="3" t="s">
        <v>5769</v>
      </c>
      <c r="P985" s="1" t="s">
        <v>778</v>
      </c>
      <c r="Q985" s="1" t="s">
        <v>779</v>
      </c>
      <c r="R985" s="1" t="s">
        <v>9036</v>
      </c>
      <c r="S985" s="1" t="s">
        <v>152</v>
      </c>
      <c r="T985" s="1" t="s">
        <v>3803</v>
      </c>
      <c r="U985" s="1" t="s">
        <v>153</v>
      </c>
      <c r="V985" s="1" t="s">
        <v>154</v>
      </c>
      <c r="W985" s="1" t="s">
        <v>126</v>
      </c>
      <c r="X985" s="1">
        <v>48</v>
      </c>
      <c r="Y985" s="1" t="s">
        <v>88</v>
      </c>
      <c r="Z985" s="1">
        <v>5.2</v>
      </c>
      <c r="AA985" s="1" t="s">
        <v>299</v>
      </c>
      <c r="AB985" s="1" t="s">
        <v>90</v>
      </c>
      <c r="AC985" s="1" t="s">
        <v>91</v>
      </c>
      <c r="AD985" s="1" t="s">
        <v>92</v>
      </c>
      <c r="AE985" s="1" t="s">
        <v>72</v>
      </c>
      <c r="AF985" s="1" t="s">
        <v>254</v>
      </c>
      <c r="AG985" s="1">
        <v>2</v>
      </c>
      <c r="AH985" s="1" t="s">
        <v>5235</v>
      </c>
      <c r="AI985" s="1" t="s">
        <v>72</v>
      </c>
      <c r="AJ985" s="1" t="s">
        <v>72</v>
      </c>
      <c r="AK985" s="1" t="s">
        <v>72</v>
      </c>
      <c r="AL985" s="1" t="s">
        <v>72</v>
      </c>
      <c r="AM985" s="1" t="s">
        <v>72</v>
      </c>
      <c r="AN985" s="3">
        <v>45321</v>
      </c>
      <c r="AO985" s="1" t="s">
        <v>5770</v>
      </c>
      <c r="AP985" s="1" t="s">
        <v>5771</v>
      </c>
      <c r="AQ985" s="1" t="s">
        <v>1794</v>
      </c>
      <c r="AR985" s="1">
        <v>14</v>
      </c>
      <c r="AS985" s="1" t="s">
        <v>4219</v>
      </c>
      <c r="AT985" s="1" t="s">
        <v>88</v>
      </c>
      <c r="AU985" s="1" t="s">
        <v>88</v>
      </c>
      <c r="AV985" s="1" t="s">
        <v>88</v>
      </c>
      <c r="AW985" s="1" t="s">
        <v>96</v>
      </c>
      <c r="AX985" s="1" t="s">
        <v>72</v>
      </c>
      <c r="AY985" s="1" t="s">
        <v>2268</v>
      </c>
      <c r="AZ985" s="1" t="s">
        <v>5772</v>
      </c>
      <c r="BA985" s="1">
        <v>63</v>
      </c>
      <c r="BB985" s="21" t="s">
        <v>100</v>
      </c>
      <c r="BC985" s="16"/>
    </row>
    <row r="986" spans="1:55" ht="18.600000000000001" customHeight="1">
      <c r="A986" s="1" t="s">
        <v>5773</v>
      </c>
      <c r="B986" s="1">
        <v>240043</v>
      </c>
      <c r="C986" s="1" t="s">
        <v>71</v>
      </c>
      <c r="D986" s="3">
        <v>45322</v>
      </c>
      <c r="E986" s="1" t="s">
        <v>2302</v>
      </c>
      <c r="F986" s="1" t="s">
        <v>5774</v>
      </c>
      <c r="G986" s="1" t="s">
        <v>75</v>
      </c>
      <c r="H986" s="1" t="s">
        <v>3947</v>
      </c>
      <c r="I986" s="1" t="s">
        <v>77</v>
      </c>
      <c r="J986" s="1" t="s">
        <v>78</v>
      </c>
      <c r="K986" s="1" t="s">
        <v>78</v>
      </c>
      <c r="L986" s="21" t="s">
        <v>139</v>
      </c>
      <c r="M986" s="21" t="s">
        <v>1898</v>
      </c>
      <c r="N986" s="34" t="s">
        <v>72</v>
      </c>
      <c r="O986" s="3" t="s">
        <v>5775</v>
      </c>
      <c r="P986" s="1" t="s">
        <v>2307</v>
      </c>
      <c r="Q986" s="1" t="s">
        <v>2307</v>
      </c>
      <c r="R986" s="1" t="s">
        <v>2363</v>
      </c>
      <c r="S986" s="1" t="s">
        <v>84</v>
      </c>
      <c r="T986" s="1" t="s">
        <v>72</v>
      </c>
      <c r="U986" s="1" t="s">
        <v>140</v>
      </c>
      <c r="V986" s="1" t="s">
        <v>141</v>
      </c>
      <c r="W986" s="1" t="s">
        <v>126</v>
      </c>
      <c r="X986" s="1">
        <v>67</v>
      </c>
      <c r="Y986" s="1" t="s">
        <v>88</v>
      </c>
      <c r="Z986" s="1">
        <v>4.8</v>
      </c>
      <c r="AA986" s="1" t="s">
        <v>299</v>
      </c>
      <c r="AB986" s="1" t="s">
        <v>90</v>
      </c>
      <c r="AC986" s="1" t="s">
        <v>91</v>
      </c>
      <c r="AD986" s="1" t="s">
        <v>92</v>
      </c>
      <c r="AE986" s="1" t="s">
        <v>72</v>
      </c>
      <c r="AF986" s="1" t="s">
        <v>244</v>
      </c>
      <c r="AG986" s="1" t="s">
        <v>72</v>
      </c>
      <c r="AH986" s="1" t="s">
        <v>2216</v>
      </c>
      <c r="AI986" s="1" t="s">
        <v>72</v>
      </c>
      <c r="AJ986" s="1" t="s">
        <v>72</v>
      </c>
      <c r="AK986" s="1" t="s">
        <v>5776</v>
      </c>
      <c r="AL986" s="1" t="s">
        <v>72</v>
      </c>
      <c r="AM986" s="1" t="s">
        <v>72</v>
      </c>
      <c r="AN986" s="3">
        <v>45322</v>
      </c>
      <c r="AO986" s="1" t="s">
        <v>5777</v>
      </c>
      <c r="AP986" s="1" t="s">
        <v>72</v>
      </c>
      <c r="AQ986" s="1" t="s">
        <v>1794</v>
      </c>
      <c r="AR986" s="1">
        <v>14</v>
      </c>
      <c r="AS986" s="1" t="s">
        <v>4443</v>
      </c>
      <c r="AT986" s="1" t="s">
        <v>75</v>
      </c>
      <c r="AU986" s="1" t="s">
        <v>75</v>
      </c>
      <c r="AV986" s="1" t="s">
        <v>88</v>
      </c>
      <c r="AW986" s="1" t="s">
        <v>96</v>
      </c>
      <c r="AX986" s="1" t="s">
        <v>72</v>
      </c>
      <c r="AY986" s="1" t="s">
        <v>3985</v>
      </c>
      <c r="AZ986" s="1" t="s">
        <v>5220</v>
      </c>
      <c r="BA986" s="1">
        <v>18</v>
      </c>
      <c r="BB986" s="21" t="s">
        <v>100</v>
      </c>
      <c r="BC986" s="16"/>
    </row>
    <row r="987" spans="1:55" ht="18.600000000000001" customHeight="1">
      <c r="A987" s="1" t="s">
        <v>5786</v>
      </c>
      <c r="B987" s="1">
        <v>240045</v>
      </c>
      <c r="C987" s="1" t="s">
        <v>71</v>
      </c>
      <c r="D987" s="3">
        <v>45322</v>
      </c>
      <c r="E987" s="1" t="s">
        <v>1896</v>
      </c>
      <c r="F987" s="1" t="s">
        <v>5787</v>
      </c>
      <c r="G987" s="1" t="s">
        <v>75</v>
      </c>
      <c r="H987" s="1" t="s">
        <v>3947</v>
      </c>
      <c r="I987" s="1" t="s">
        <v>77</v>
      </c>
      <c r="J987" s="1" t="s">
        <v>78</v>
      </c>
      <c r="K987" s="1" t="s">
        <v>78</v>
      </c>
      <c r="L987" s="21" t="s">
        <v>1898</v>
      </c>
      <c r="M987" s="21" t="s">
        <v>1898</v>
      </c>
      <c r="N987" s="34" t="s">
        <v>72</v>
      </c>
      <c r="O987" s="3" t="s">
        <v>5024</v>
      </c>
      <c r="P987" s="1" t="s">
        <v>83</v>
      </c>
      <c r="Q987" s="1" t="s">
        <v>123</v>
      </c>
      <c r="R987" s="1" t="s">
        <v>9043</v>
      </c>
      <c r="S987" s="1" t="s">
        <v>84</v>
      </c>
      <c r="T987" s="1" t="s">
        <v>72</v>
      </c>
      <c r="U987" s="1" t="s">
        <v>196</v>
      </c>
      <c r="V987" s="1" t="s">
        <v>228</v>
      </c>
      <c r="W987" s="1" t="s">
        <v>87</v>
      </c>
      <c r="X987" s="1">
        <v>65</v>
      </c>
      <c r="Y987" s="1" t="s">
        <v>88</v>
      </c>
      <c r="Z987" s="1">
        <v>4.3</v>
      </c>
      <c r="AA987" s="1" t="s">
        <v>414</v>
      </c>
      <c r="AB987" s="1" t="s">
        <v>90</v>
      </c>
      <c r="AC987" s="1" t="s">
        <v>91</v>
      </c>
      <c r="AD987" s="1" t="s">
        <v>92</v>
      </c>
      <c r="AE987" s="1" t="s">
        <v>72</v>
      </c>
      <c r="AF987" s="1" t="s">
        <v>254</v>
      </c>
      <c r="AG987" s="1">
        <v>3</v>
      </c>
      <c r="AH987" s="1" t="s">
        <v>1322</v>
      </c>
      <c r="AI987" s="1" t="s">
        <v>72</v>
      </c>
      <c r="AJ987" s="1" t="s">
        <v>72</v>
      </c>
      <c r="AK987" s="1" t="s">
        <v>72</v>
      </c>
      <c r="AL987" s="1" t="s">
        <v>72</v>
      </c>
      <c r="AM987" s="1" t="s">
        <v>72</v>
      </c>
      <c r="AN987" s="3">
        <v>45322</v>
      </c>
      <c r="AO987" s="1" t="s">
        <v>5788</v>
      </c>
      <c r="AP987" s="1" t="s">
        <v>72</v>
      </c>
      <c r="AQ987" s="1" t="s">
        <v>1794</v>
      </c>
      <c r="AR987" s="1">
        <v>14</v>
      </c>
      <c r="AS987" s="1" t="s">
        <v>3446</v>
      </c>
      <c r="AT987" s="1" t="s">
        <v>75</v>
      </c>
      <c r="AU987" s="1" t="s">
        <v>75</v>
      </c>
      <c r="AV987" s="1" t="s">
        <v>88</v>
      </c>
      <c r="AW987" s="1" t="s">
        <v>96</v>
      </c>
      <c r="AX987" s="1" t="s">
        <v>72</v>
      </c>
      <c r="AY987" s="1" t="s">
        <v>3985</v>
      </c>
      <c r="AZ987" s="1" t="s">
        <v>5789</v>
      </c>
      <c r="BA987" s="1">
        <f>54+7</f>
        <v>61</v>
      </c>
      <c r="BB987" s="21" t="s">
        <v>100</v>
      </c>
      <c r="BC987" s="16"/>
    </row>
    <row r="988" spans="1:55" ht="18.600000000000001" customHeight="1">
      <c r="A988" s="1" t="s">
        <v>5779</v>
      </c>
      <c r="B988" s="1">
        <v>240044</v>
      </c>
      <c r="C988" s="1" t="s">
        <v>71</v>
      </c>
      <c r="D988" s="3">
        <v>45322</v>
      </c>
      <c r="E988" s="1" t="s">
        <v>1896</v>
      </c>
      <c r="F988" s="1" t="s">
        <v>5780</v>
      </c>
      <c r="G988" s="1" t="s">
        <v>75</v>
      </c>
      <c r="H988" s="1" t="s">
        <v>3608</v>
      </c>
      <c r="I988" s="1" t="s">
        <v>77</v>
      </c>
      <c r="J988" s="1" t="s">
        <v>78</v>
      </c>
      <c r="K988" s="1" t="s">
        <v>78</v>
      </c>
      <c r="L988" s="21" t="s">
        <v>1898</v>
      </c>
      <c r="M988" s="21" t="s">
        <v>1898</v>
      </c>
      <c r="N988" s="34" t="s">
        <v>72</v>
      </c>
      <c r="O988" s="3" t="s">
        <v>5781</v>
      </c>
      <c r="P988" s="1" t="s">
        <v>813</v>
      </c>
      <c r="Q988" s="1" t="s">
        <v>813</v>
      </c>
      <c r="R988" s="1" t="s">
        <v>9057</v>
      </c>
      <c r="S988" s="1" t="s">
        <v>152</v>
      </c>
      <c r="T988" s="1" t="s">
        <v>3803</v>
      </c>
      <c r="U988" s="1" t="s">
        <v>153</v>
      </c>
      <c r="V988" s="1" t="s">
        <v>164</v>
      </c>
      <c r="W988" s="1" t="s">
        <v>126</v>
      </c>
      <c r="X988" s="1">
        <v>68</v>
      </c>
      <c r="Y988" s="1" t="s">
        <v>88</v>
      </c>
      <c r="Z988" s="1">
        <v>4.5</v>
      </c>
      <c r="AA988" s="1" t="s">
        <v>954</v>
      </c>
      <c r="AB988" s="1" t="s">
        <v>90</v>
      </c>
      <c r="AC988" s="1" t="s">
        <v>91</v>
      </c>
      <c r="AD988" s="1" t="s">
        <v>216</v>
      </c>
      <c r="AE988" s="1" t="s">
        <v>72</v>
      </c>
      <c r="AF988" s="1" t="s">
        <v>72</v>
      </c>
      <c r="AG988" s="1" t="s">
        <v>72</v>
      </c>
      <c r="AH988" s="1" t="s">
        <v>72</v>
      </c>
      <c r="AI988" s="1">
        <v>6</v>
      </c>
      <c r="AJ988" s="1" t="s">
        <v>5782</v>
      </c>
      <c r="AK988" s="1" t="s">
        <v>72</v>
      </c>
      <c r="AL988" s="1" t="s">
        <v>72</v>
      </c>
      <c r="AM988" s="1" t="s">
        <v>72</v>
      </c>
      <c r="AN988" s="3">
        <v>45322</v>
      </c>
      <c r="AO988" s="1" t="s">
        <v>5783</v>
      </c>
      <c r="AP988" s="1" t="s">
        <v>5784</v>
      </c>
      <c r="AQ988" s="1" t="s">
        <v>1794</v>
      </c>
      <c r="AR988" s="1">
        <v>14</v>
      </c>
      <c r="AS988" s="1" t="s">
        <v>3446</v>
      </c>
      <c r="AT988" s="1" t="s">
        <v>75</v>
      </c>
      <c r="AU988" s="1" t="s">
        <v>75</v>
      </c>
      <c r="AV988" s="1" t="s">
        <v>88</v>
      </c>
      <c r="AW988" s="1" t="s">
        <v>96</v>
      </c>
      <c r="AX988" s="1" t="s">
        <v>72</v>
      </c>
      <c r="AY988" s="1" t="s">
        <v>2268</v>
      </c>
      <c r="AZ988" s="38" t="s">
        <v>5785</v>
      </c>
      <c r="BA988" s="1">
        <v>28</v>
      </c>
      <c r="BB988" s="21" t="s">
        <v>100</v>
      </c>
      <c r="BC988" s="16"/>
    </row>
    <row r="989" spans="1:55" ht="18.600000000000001" customHeight="1">
      <c r="A989" s="1" t="s">
        <v>5791</v>
      </c>
      <c r="B989" s="1">
        <v>240046</v>
      </c>
      <c r="C989" s="1" t="s">
        <v>71</v>
      </c>
      <c r="D989" s="3">
        <v>45323</v>
      </c>
      <c r="E989" s="1" t="s">
        <v>2302</v>
      </c>
      <c r="F989" s="1" t="s">
        <v>5792</v>
      </c>
      <c r="G989" s="1" t="s">
        <v>75</v>
      </c>
      <c r="H989" s="1" t="s">
        <v>4648</v>
      </c>
      <c r="I989" s="1" t="s">
        <v>77</v>
      </c>
      <c r="J989" s="1" t="s">
        <v>78</v>
      </c>
      <c r="K989" s="1" t="s">
        <v>78</v>
      </c>
      <c r="L989" s="8" t="s">
        <v>1898</v>
      </c>
      <c r="M989" s="8" t="s">
        <v>1927</v>
      </c>
      <c r="N989" s="34" t="s">
        <v>72</v>
      </c>
      <c r="O989" s="60" t="s">
        <v>5793</v>
      </c>
      <c r="P989" s="1" t="s">
        <v>2307</v>
      </c>
      <c r="Q989" s="1" t="s">
        <v>2307</v>
      </c>
      <c r="R989" s="1" t="s">
        <v>2926</v>
      </c>
      <c r="S989" s="1" t="s">
        <v>291</v>
      </c>
      <c r="T989" s="1" t="s">
        <v>72</v>
      </c>
      <c r="U989" s="1" t="s">
        <v>292</v>
      </c>
      <c r="V989" s="1" t="s">
        <v>3296</v>
      </c>
      <c r="W989" s="1" t="s">
        <v>126</v>
      </c>
      <c r="X989" s="1">
        <v>59</v>
      </c>
      <c r="Y989" s="1" t="s">
        <v>88</v>
      </c>
      <c r="Z989" s="1">
        <v>4.5</v>
      </c>
      <c r="AA989" s="1" t="s">
        <v>414</v>
      </c>
      <c r="AB989" s="1" t="s">
        <v>90</v>
      </c>
      <c r="AC989" s="1" t="s">
        <v>91</v>
      </c>
      <c r="AD989" s="1" t="s">
        <v>216</v>
      </c>
      <c r="AE989" s="1" t="s">
        <v>72</v>
      </c>
      <c r="AF989" s="1" t="s">
        <v>72</v>
      </c>
      <c r="AG989" s="1" t="s">
        <v>72</v>
      </c>
      <c r="AH989" s="1" t="s">
        <v>72</v>
      </c>
      <c r="AI989" s="1">
        <v>6</v>
      </c>
      <c r="AJ989" s="1" t="s">
        <v>421</v>
      </c>
      <c r="AK989" s="1" t="s">
        <v>72</v>
      </c>
      <c r="AL989" s="1" t="s">
        <v>72</v>
      </c>
      <c r="AM989" s="1" t="s">
        <v>72</v>
      </c>
      <c r="AN989" s="3">
        <v>45323</v>
      </c>
      <c r="AO989" s="1" t="s">
        <v>5794</v>
      </c>
      <c r="AP989" s="1" t="s">
        <v>72</v>
      </c>
      <c r="AQ989" s="1" t="s">
        <v>1794</v>
      </c>
      <c r="AR989" s="1">
        <v>15</v>
      </c>
      <c r="AS989" s="1" t="s">
        <v>2694</v>
      </c>
      <c r="AT989" s="1" t="s">
        <v>75</v>
      </c>
      <c r="AU989" s="1" t="s">
        <v>75</v>
      </c>
      <c r="AV989" s="1" t="s">
        <v>88</v>
      </c>
      <c r="AW989" s="1" t="s">
        <v>79</v>
      </c>
      <c r="AX989" s="1" t="s">
        <v>707</v>
      </c>
      <c r="AY989" s="1" t="s">
        <v>72</v>
      </c>
      <c r="AZ989" s="1" t="s">
        <v>72</v>
      </c>
      <c r="BA989" s="1" t="s">
        <v>72</v>
      </c>
      <c r="BB989" s="1" t="s">
        <v>160</v>
      </c>
      <c r="BC989" s="1" t="s">
        <v>707</v>
      </c>
    </row>
    <row r="990" spans="1:55" ht="18.600000000000001" customHeight="1">
      <c r="A990" s="1" t="s">
        <v>5795</v>
      </c>
      <c r="B990" s="1">
        <v>240047</v>
      </c>
      <c r="C990" s="1" t="s">
        <v>497</v>
      </c>
      <c r="D990" s="3">
        <v>45323</v>
      </c>
      <c r="E990" s="1" t="s">
        <v>1896</v>
      </c>
      <c r="F990" s="1" t="s">
        <v>5796</v>
      </c>
      <c r="G990" s="1" t="s">
        <v>75</v>
      </c>
      <c r="H990" s="1" t="s">
        <v>5146</v>
      </c>
      <c r="I990" s="1" t="s">
        <v>497</v>
      </c>
      <c r="J990" s="1" t="s">
        <v>78</v>
      </c>
      <c r="K990" s="1" t="s">
        <v>78</v>
      </c>
      <c r="L990" s="21" t="s">
        <v>1898</v>
      </c>
      <c r="M990" s="8" t="s">
        <v>1927</v>
      </c>
      <c r="N990" s="34" t="s">
        <v>72</v>
      </c>
      <c r="O990" s="60" t="s">
        <v>5797</v>
      </c>
      <c r="P990" s="1" t="s">
        <v>83</v>
      </c>
      <c r="Q990" s="1" t="s">
        <v>123</v>
      </c>
      <c r="R990" s="1" t="s">
        <v>9043</v>
      </c>
      <c r="S990" s="1" t="s">
        <v>490</v>
      </c>
      <c r="T990" s="1" t="s">
        <v>72</v>
      </c>
      <c r="U990" s="1" t="s">
        <v>491</v>
      </c>
      <c r="V990" s="1" t="s">
        <v>492</v>
      </c>
      <c r="W990" s="1" t="s">
        <v>126</v>
      </c>
      <c r="X990" s="1">
        <v>50</v>
      </c>
      <c r="Y990" s="1" t="s">
        <v>88</v>
      </c>
      <c r="Z990" s="1">
        <v>4.2</v>
      </c>
      <c r="AA990" s="1" t="s">
        <v>954</v>
      </c>
      <c r="AB990" s="1" t="s">
        <v>90</v>
      </c>
      <c r="AC990" s="1" t="s">
        <v>91</v>
      </c>
      <c r="AD990" s="1" t="s">
        <v>92</v>
      </c>
      <c r="AE990" s="1" t="s">
        <v>72</v>
      </c>
      <c r="AF990" s="1" t="s">
        <v>229</v>
      </c>
      <c r="AG990" s="1" t="s">
        <v>72</v>
      </c>
      <c r="AH990" s="1" t="s">
        <v>5798</v>
      </c>
      <c r="AI990" s="1" t="s">
        <v>72</v>
      </c>
      <c r="AJ990" s="1" t="s">
        <v>72</v>
      </c>
      <c r="AK990" s="1" t="s">
        <v>72</v>
      </c>
      <c r="AL990" s="1" t="s">
        <v>72</v>
      </c>
      <c r="AM990" s="1" t="s">
        <v>72</v>
      </c>
      <c r="AN990" s="3">
        <v>45323</v>
      </c>
      <c r="AO990" s="1" t="s">
        <v>5799</v>
      </c>
      <c r="AP990" s="1" t="s">
        <v>72</v>
      </c>
      <c r="AQ990" s="1" t="s">
        <v>1794</v>
      </c>
      <c r="AR990" s="1">
        <v>15</v>
      </c>
      <c r="AS990" s="1" t="s">
        <v>3446</v>
      </c>
      <c r="AT990" s="1" t="s">
        <v>75</v>
      </c>
      <c r="AU990" s="1" t="s">
        <v>75</v>
      </c>
      <c r="AV990" s="1" t="s">
        <v>88</v>
      </c>
      <c r="AW990" s="1" t="s">
        <v>79</v>
      </c>
      <c r="AX990" s="1" t="s">
        <v>707</v>
      </c>
      <c r="AY990" s="1" t="s">
        <v>72</v>
      </c>
      <c r="AZ990" s="1" t="s">
        <v>72</v>
      </c>
      <c r="BA990" s="1" t="s">
        <v>72</v>
      </c>
      <c r="BB990" s="1" t="s">
        <v>160</v>
      </c>
      <c r="BC990" s="1" t="s">
        <v>707</v>
      </c>
    </row>
    <row r="991" spans="1:55" ht="18.600000000000001" customHeight="1">
      <c r="A991" s="1" t="s">
        <v>5800</v>
      </c>
      <c r="B991" s="1">
        <v>240048</v>
      </c>
      <c r="C991" s="1" t="s">
        <v>71</v>
      </c>
      <c r="D991" s="3">
        <v>45323</v>
      </c>
      <c r="E991" s="1" t="s">
        <v>1896</v>
      </c>
      <c r="F991" s="1" t="s">
        <v>5801</v>
      </c>
      <c r="G991" s="1" t="s">
        <v>75</v>
      </c>
      <c r="H991" s="1" t="s">
        <v>3608</v>
      </c>
      <c r="I991" s="1" t="s">
        <v>77</v>
      </c>
      <c r="J991" s="1" t="s">
        <v>78</v>
      </c>
      <c r="K991" s="1" t="s">
        <v>78</v>
      </c>
      <c r="L991" s="21" t="s">
        <v>1898</v>
      </c>
      <c r="M991" s="21" t="s">
        <v>1898</v>
      </c>
      <c r="N991" s="34" t="s">
        <v>72</v>
      </c>
      <c r="O991" s="60" t="s">
        <v>5802</v>
      </c>
      <c r="P991" s="1" t="s">
        <v>778</v>
      </c>
      <c r="Q991" s="1" t="s">
        <v>779</v>
      </c>
      <c r="R991" s="1" t="s">
        <v>9036</v>
      </c>
      <c r="S991" s="1" t="s">
        <v>152</v>
      </c>
      <c r="T991" s="1" t="s">
        <v>3832</v>
      </c>
      <c r="U991" s="1" t="s">
        <v>153</v>
      </c>
      <c r="V991" s="1" t="s">
        <v>154</v>
      </c>
      <c r="W991" s="1" t="s">
        <v>126</v>
      </c>
      <c r="X991" s="1">
        <v>65</v>
      </c>
      <c r="Y991" s="1" t="s">
        <v>88</v>
      </c>
      <c r="Z991" s="1">
        <v>4.5</v>
      </c>
      <c r="AA991" s="1" t="s">
        <v>299</v>
      </c>
      <c r="AB991" s="1" t="s">
        <v>90</v>
      </c>
      <c r="AC991" s="1" t="s">
        <v>970</v>
      </c>
      <c r="AD991" s="1" t="s">
        <v>90</v>
      </c>
      <c r="AE991" s="1" t="s">
        <v>72</v>
      </c>
      <c r="AF991" s="1" t="s">
        <v>229</v>
      </c>
      <c r="AG991" s="1">
        <v>2</v>
      </c>
      <c r="AH991" s="1" t="s">
        <v>4864</v>
      </c>
      <c r="AI991" s="1" t="s">
        <v>72</v>
      </c>
      <c r="AJ991" s="1" t="s">
        <v>72</v>
      </c>
      <c r="AK991" s="1" t="s">
        <v>72</v>
      </c>
      <c r="AL991" s="1" t="s">
        <v>72</v>
      </c>
      <c r="AM991" s="1" t="s">
        <v>72</v>
      </c>
      <c r="AN991" s="3">
        <v>45324</v>
      </c>
      <c r="AO991" s="1" t="s">
        <v>5803</v>
      </c>
      <c r="AP991" s="1" t="s">
        <v>5804</v>
      </c>
      <c r="AQ991" s="1" t="s">
        <v>1794</v>
      </c>
      <c r="AR991" s="1">
        <v>15</v>
      </c>
      <c r="AS991" s="1" t="s">
        <v>4443</v>
      </c>
      <c r="AT991" s="1" t="s">
        <v>75</v>
      </c>
      <c r="AU991" s="1" t="s">
        <v>75</v>
      </c>
      <c r="AV991" s="1" t="s">
        <v>88</v>
      </c>
      <c r="AW991" s="1" t="s">
        <v>96</v>
      </c>
      <c r="AX991" s="1" t="s">
        <v>72</v>
      </c>
      <c r="AY991" s="1" t="s">
        <v>2268</v>
      </c>
      <c r="AZ991" s="1" t="s">
        <v>5805</v>
      </c>
      <c r="BA991" s="1">
        <f>70+21</f>
        <v>91</v>
      </c>
      <c r="BB991" s="21" t="s">
        <v>100</v>
      </c>
      <c r="BC991" s="16"/>
    </row>
    <row r="992" spans="1:55" ht="18.600000000000001" customHeight="1">
      <c r="A992" s="1" t="s">
        <v>5806</v>
      </c>
      <c r="B992" s="1">
        <v>240049</v>
      </c>
      <c r="C992" s="1" t="s">
        <v>71</v>
      </c>
      <c r="D992" s="3">
        <v>45324</v>
      </c>
      <c r="E992" s="1" t="s">
        <v>1896</v>
      </c>
      <c r="F992" s="1" t="s">
        <v>5807</v>
      </c>
      <c r="G992" s="1" t="s">
        <v>75</v>
      </c>
      <c r="H992" s="1" t="s">
        <v>3947</v>
      </c>
      <c r="I992" s="1" t="s">
        <v>77</v>
      </c>
      <c r="J992" s="1" t="s">
        <v>78</v>
      </c>
      <c r="K992" s="1" t="s">
        <v>78</v>
      </c>
      <c r="L992" s="21" t="s">
        <v>1898</v>
      </c>
      <c r="M992" s="21" t="s">
        <v>1898</v>
      </c>
      <c r="N992" s="34" t="s">
        <v>72</v>
      </c>
      <c r="O992" s="3" t="s">
        <v>5808</v>
      </c>
      <c r="P992" s="1" t="s">
        <v>83</v>
      </c>
      <c r="Q992" s="1" t="s">
        <v>123</v>
      </c>
      <c r="R992" s="1" t="s">
        <v>9043</v>
      </c>
      <c r="S992" s="1" t="s">
        <v>84</v>
      </c>
      <c r="T992" s="1" t="s">
        <v>72</v>
      </c>
      <c r="U992" s="1" t="s">
        <v>214</v>
      </c>
      <c r="V992" s="1" t="s">
        <v>5809</v>
      </c>
      <c r="W992" s="1" t="s">
        <v>126</v>
      </c>
      <c r="X992" s="1">
        <v>55</v>
      </c>
      <c r="Y992" s="1" t="s">
        <v>88</v>
      </c>
      <c r="Z992" s="1">
        <v>4.5</v>
      </c>
      <c r="AA992" s="1" t="s">
        <v>954</v>
      </c>
      <c r="AB992" s="1" t="s">
        <v>90</v>
      </c>
      <c r="AC992" s="1" t="s">
        <v>91</v>
      </c>
      <c r="AD992" s="1" t="s">
        <v>92</v>
      </c>
      <c r="AE992" s="1" t="s">
        <v>72</v>
      </c>
      <c r="AF992" s="1" t="s">
        <v>229</v>
      </c>
      <c r="AG992" s="1">
        <v>2</v>
      </c>
      <c r="AH992" s="1" t="s">
        <v>933</v>
      </c>
      <c r="AI992" s="1" t="s">
        <v>72</v>
      </c>
      <c r="AJ992" s="1" t="s">
        <v>72</v>
      </c>
      <c r="AK992" s="1" t="s">
        <v>72</v>
      </c>
      <c r="AL992" s="1" t="s">
        <v>72</v>
      </c>
      <c r="AM992" s="1" t="s">
        <v>72</v>
      </c>
      <c r="AN992" s="3">
        <v>45324</v>
      </c>
      <c r="AO992" s="1" t="s">
        <v>5810</v>
      </c>
      <c r="AP992" s="1" t="s">
        <v>72</v>
      </c>
      <c r="AQ992" s="1" t="s">
        <v>1675</v>
      </c>
      <c r="AR992" s="1">
        <v>15</v>
      </c>
      <c r="AS992" s="1" t="s">
        <v>95</v>
      </c>
      <c r="AT992" s="1" t="s">
        <v>75</v>
      </c>
      <c r="AU992" s="1" t="s">
        <v>75</v>
      </c>
      <c r="AV992" s="1" t="s">
        <v>88</v>
      </c>
      <c r="AW992" s="1" t="s">
        <v>96</v>
      </c>
      <c r="AX992" s="1" t="s">
        <v>72</v>
      </c>
      <c r="AY992" s="1" t="s">
        <v>5811</v>
      </c>
      <c r="AZ992" s="1" t="s">
        <v>5812</v>
      </c>
      <c r="BA992" s="1">
        <f>60+16</f>
        <v>76</v>
      </c>
      <c r="BB992" s="21" t="s">
        <v>100</v>
      </c>
      <c r="BC992" s="16"/>
    </row>
    <row r="993" spans="1:55" ht="18.600000000000001" customHeight="1">
      <c r="A993" s="1" t="s">
        <v>5813</v>
      </c>
      <c r="B993" s="1">
        <v>240050</v>
      </c>
      <c r="C993" s="1" t="s">
        <v>71</v>
      </c>
      <c r="D993" s="3">
        <v>45324</v>
      </c>
      <c r="E993" s="1" t="s">
        <v>1896</v>
      </c>
      <c r="F993" s="1" t="s">
        <v>5814</v>
      </c>
      <c r="G993" s="1" t="s">
        <v>75</v>
      </c>
      <c r="H993" s="1" t="s">
        <v>3608</v>
      </c>
      <c r="I993" s="1" t="s">
        <v>77</v>
      </c>
      <c r="J993" s="1" t="s">
        <v>78</v>
      </c>
      <c r="K993" s="1" t="s">
        <v>78</v>
      </c>
      <c r="L993" s="8" t="s">
        <v>1898</v>
      </c>
      <c r="M993" s="8" t="s">
        <v>1927</v>
      </c>
      <c r="N993" s="34" t="s">
        <v>72</v>
      </c>
      <c r="O993" s="60" t="s">
        <v>847</v>
      </c>
      <c r="P993" s="1" t="s">
        <v>813</v>
      </c>
      <c r="Q993" s="1" t="s">
        <v>813</v>
      </c>
      <c r="R993" s="1" t="s">
        <v>9057</v>
      </c>
      <c r="S993" s="1" t="s">
        <v>152</v>
      </c>
      <c r="T993" s="1" t="s">
        <v>3803</v>
      </c>
      <c r="U993" s="1" t="s">
        <v>153</v>
      </c>
      <c r="V993" s="1" t="s">
        <v>164</v>
      </c>
      <c r="W993" s="1" t="s">
        <v>126</v>
      </c>
      <c r="X993" s="1">
        <v>53</v>
      </c>
      <c r="Y993" s="1" t="s">
        <v>88</v>
      </c>
      <c r="Z993" s="1">
        <v>4.3</v>
      </c>
      <c r="AA993" s="1" t="s">
        <v>414</v>
      </c>
      <c r="AB993" s="1" t="s">
        <v>90</v>
      </c>
      <c r="AC993" s="1" t="s">
        <v>91</v>
      </c>
      <c r="AD993" s="1" t="s">
        <v>216</v>
      </c>
      <c r="AE993" s="1" t="s">
        <v>72</v>
      </c>
      <c r="AF993" s="1" t="s">
        <v>72</v>
      </c>
      <c r="AG993" s="1" t="s">
        <v>72</v>
      </c>
      <c r="AH993" s="1" t="s">
        <v>72</v>
      </c>
      <c r="AI993" s="1">
        <v>6</v>
      </c>
      <c r="AJ993" s="1" t="s">
        <v>5815</v>
      </c>
      <c r="AK993" s="1" t="s">
        <v>72</v>
      </c>
      <c r="AL993" s="1" t="s">
        <v>72</v>
      </c>
      <c r="AM993" s="1" t="s">
        <v>72</v>
      </c>
      <c r="AN993" s="3">
        <v>45324</v>
      </c>
      <c r="AO993" s="1" t="s">
        <v>5816</v>
      </c>
      <c r="AP993" s="1" t="s">
        <v>5817</v>
      </c>
      <c r="AQ993" s="1" t="s">
        <v>1794</v>
      </c>
      <c r="AR993" s="1">
        <v>15</v>
      </c>
      <c r="AS993" s="1" t="s">
        <v>4009</v>
      </c>
      <c r="AT993" s="1" t="s">
        <v>88</v>
      </c>
      <c r="AU993" s="1" t="s">
        <v>88</v>
      </c>
      <c r="AV993" s="1" t="s">
        <v>88</v>
      </c>
      <c r="AW993" s="1" t="s">
        <v>79</v>
      </c>
      <c r="AX993" s="1" t="s">
        <v>707</v>
      </c>
      <c r="AY993" s="1" t="s">
        <v>72</v>
      </c>
      <c r="AZ993" s="38" t="s">
        <v>72</v>
      </c>
      <c r="BA993" s="1" t="s">
        <v>72</v>
      </c>
      <c r="BB993" s="1" t="s">
        <v>160</v>
      </c>
      <c r="BC993" s="1" t="s">
        <v>707</v>
      </c>
    </row>
    <row r="994" spans="1:55" ht="18.600000000000001" customHeight="1">
      <c r="A994" s="1" t="s">
        <v>5818</v>
      </c>
      <c r="B994" s="1">
        <v>240051</v>
      </c>
      <c r="C994" s="1" t="s">
        <v>71</v>
      </c>
      <c r="D994" s="3">
        <v>45324</v>
      </c>
      <c r="E994" s="1" t="s">
        <v>1896</v>
      </c>
      <c r="F994" s="1" t="s">
        <v>5819</v>
      </c>
      <c r="G994" s="1" t="s">
        <v>75</v>
      </c>
      <c r="H994" s="1" t="s">
        <v>5598</v>
      </c>
      <c r="I994" s="1" t="s">
        <v>77</v>
      </c>
      <c r="J994" s="1" t="s">
        <v>78</v>
      </c>
      <c r="K994" s="1" t="s">
        <v>78</v>
      </c>
      <c r="L994" s="21" t="s">
        <v>1898</v>
      </c>
      <c r="M994" s="21" t="s">
        <v>1898</v>
      </c>
      <c r="N994" s="34" t="s">
        <v>72</v>
      </c>
      <c r="O994" s="3" t="s">
        <v>5820</v>
      </c>
      <c r="P994" s="1" t="s">
        <v>83</v>
      </c>
      <c r="Q994" s="1" t="s">
        <v>123</v>
      </c>
      <c r="R994" s="1" t="s">
        <v>9043</v>
      </c>
      <c r="S994" s="1" t="s">
        <v>5066</v>
      </c>
      <c r="T994" s="1" t="s">
        <v>72</v>
      </c>
      <c r="U994" s="1" t="s">
        <v>5821</v>
      </c>
      <c r="V994" s="1" t="s">
        <v>5822</v>
      </c>
      <c r="W994" s="1" t="s">
        <v>87</v>
      </c>
      <c r="X994" s="1">
        <v>51</v>
      </c>
      <c r="Y994" s="1" t="s">
        <v>88</v>
      </c>
      <c r="Z994" s="1">
        <v>4.5</v>
      </c>
      <c r="AA994" s="1" t="s">
        <v>954</v>
      </c>
      <c r="AB994" s="1" t="s">
        <v>90</v>
      </c>
      <c r="AC994" s="1" t="s">
        <v>91</v>
      </c>
      <c r="AD994" s="1" t="s">
        <v>92</v>
      </c>
      <c r="AE994" s="1" t="s">
        <v>72</v>
      </c>
      <c r="AF994" s="1" t="s">
        <v>254</v>
      </c>
      <c r="AG994" s="1">
        <v>3</v>
      </c>
      <c r="AH994" s="1" t="s">
        <v>1322</v>
      </c>
      <c r="AI994" s="1" t="s">
        <v>72</v>
      </c>
      <c r="AJ994" s="1" t="s">
        <v>72</v>
      </c>
      <c r="AK994" s="1" t="s">
        <v>72</v>
      </c>
      <c r="AL994" s="1" t="s">
        <v>72</v>
      </c>
      <c r="AM994" s="1" t="s">
        <v>72</v>
      </c>
      <c r="AN994" s="3">
        <v>45324</v>
      </c>
      <c r="AO994" s="1" t="s">
        <v>5823</v>
      </c>
      <c r="AP994" s="1" t="s">
        <v>72</v>
      </c>
      <c r="AQ994" s="1" t="s">
        <v>1794</v>
      </c>
      <c r="AR994" s="1">
        <v>15</v>
      </c>
      <c r="AS994" s="1" t="s">
        <v>4063</v>
      </c>
      <c r="AT994" s="1" t="s">
        <v>75</v>
      </c>
      <c r="AU994" s="1" t="s">
        <v>75</v>
      </c>
      <c r="AV994" s="1" t="s">
        <v>88</v>
      </c>
      <c r="AW994" s="1" t="s">
        <v>96</v>
      </c>
      <c r="AX994" s="1" t="s">
        <v>72</v>
      </c>
      <c r="AY994" s="1" t="s">
        <v>3962</v>
      </c>
      <c r="AZ994" s="1" t="s">
        <v>5824</v>
      </c>
      <c r="BA994" s="1">
        <v>35</v>
      </c>
      <c r="BB994" s="21" t="s">
        <v>100</v>
      </c>
      <c r="BC994" s="16"/>
    </row>
    <row r="995" spans="1:55" ht="18.600000000000001" customHeight="1">
      <c r="A995" s="1" t="s">
        <v>5825</v>
      </c>
      <c r="B995" s="1">
        <v>240052</v>
      </c>
      <c r="C995" s="1" t="s">
        <v>71</v>
      </c>
      <c r="D995" s="3">
        <v>45324</v>
      </c>
      <c r="E995" s="1" t="s">
        <v>2302</v>
      </c>
      <c r="F995" s="1" t="s">
        <v>5826</v>
      </c>
      <c r="G995" s="1" t="s">
        <v>75</v>
      </c>
      <c r="H995" s="1" t="s">
        <v>3947</v>
      </c>
      <c r="I995" s="1" t="s">
        <v>77</v>
      </c>
      <c r="J995" s="1" t="s">
        <v>78</v>
      </c>
      <c r="K995" s="8" t="s">
        <v>4162</v>
      </c>
      <c r="L995" s="21" t="s">
        <v>139</v>
      </c>
      <c r="M995" s="21" t="s">
        <v>1898</v>
      </c>
      <c r="N995" s="1" t="s">
        <v>4212</v>
      </c>
      <c r="O995" s="3" t="s">
        <v>5827</v>
      </c>
      <c r="P995" s="1" t="s">
        <v>2307</v>
      </c>
      <c r="Q995" s="1" t="s">
        <v>2307</v>
      </c>
      <c r="R995" s="1" t="s">
        <v>2363</v>
      </c>
      <c r="S995" s="1" t="s">
        <v>84</v>
      </c>
      <c r="T995" s="1" t="s">
        <v>72</v>
      </c>
      <c r="U995" s="1" t="s">
        <v>104</v>
      </c>
      <c r="V995" s="1" t="s">
        <v>310</v>
      </c>
      <c r="W995" s="1" t="s">
        <v>87</v>
      </c>
      <c r="X995" s="1">
        <v>35</v>
      </c>
      <c r="Y995" s="1" t="s">
        <v>88</v>
      </c>
      <c r="Z995" s="1">
        <v>4.5999999999999996</v>
      </c>
      <c r="AA995" s="1" t="s">
        <v>299</v>
      </c>
      <c r="AB995" s="1" t="s">
        <v>90</v>
      </c>
      <c r="AC995" s="1" t="s">
        <v>91</v>
      </c>
      <c r="AD995" s="1" t="s">
        <v>92</v>
      </c>
      <c r="AE995" s="1" t="s">
        <v>72</v>
      </c>
      <c r="AF995" s="1" t="s">
        <v>217</v>
      </c>
      <c r="AG995" s="1">
        <v>2</v>
      </c>
      <c r="AH995" s="1" t="s">
        <v>5240</v>
      </c>
      <c r="AI995" s="1" t="s">
        <v>72</v>
      </c>
      <c r="AJ995" s="1" t="s">
        <v>72</v>
      </c>
      <c r="AK995" s="1" t="s">
        <v>220</v>
      </c>
      <c r="AL995" s="1" t="s">
        <v>72</v>
      </c>
      <c r="AM995" s="1" t="s">
        <v>72</v>
      </c>
      <c r="AN995" s="3">
        <v>45324</v>
      </c>
      <c r="AO995" s="1" t="s">
        <v>5828</v>
      </c>
      <c r="AP995" s="1" t="s">
        <v>72</v>
      </c>
      <c r="AQ995" s="1" t="s">
        <v>1794</v>
      </c>
      <c r="AR995" s="1">
        <v>15</v>
      </c>
      <c r="AS995" s="1" t="s">
        <v>4208</v>
      </c>
      <c r="AT995" s="1" t="s">
        <v>88</v>
      </c>
      <c r="AU995" s="1" t="s">
        <v>88</v>
      </c>
      <c r="AV995" s="1" t="s">
        <v>88</v>
      </c>
      <c r="AW995" s="1" t="s">
        <v>96</v>
      </c>
      <c r="AX995" s="1" t="s">
        <v>72</v>
      </c>
      <c r="AY995" s="1" t="s">
        <v>3985</v>
      </c>
      <c r="AZ995" s="1" t="s">
        <v>5575</v>
      </c>
      <c r="BA995" s="1">
        <v>24</v>
      </c>
      <c r="BB995" s="21" t="s">
        <v>100</v>
      </c>
      <c r="BC995" s="16"/>
    </row>
    <row r="996" spans="1:55" ht="18.600000000000001" customHeight="1">
      <c r="A996" s="1" t="s">
        <v>5829</v>
      </c>
      <c r="B996" s="1">
        <v>240053</v>
      </c>
      <c r="C996" s="1" t="s">
        <v>71</v>
      </c>
      <c r="D996" s="3">
        <v>45325</v>
      </c>
      <c r="E996" s="1" t="s">
        <v>2302</v>
      </c>
      <c r="F996" s="1" t="s">
        <v>5830</v>
      </c>
      <c r="G996" s="1" t="s">
        <v>75</v>
      </c>
      <c r="H996" s="1" t="s">
        <v>4648</v>
      </c>
      <c r="I996" s="1" t="s">
        <v>77</v>
      </c>
      <c r="J996" s="1" t="s">
        <v>78</v>
      </c>
      <c r="K996" s="1" t="s">
        <v>78</v>
      </c>
      <c r="L996" s="8" t="s">
        <v>1898</v>
      </c>
      <c r="M996" s="8" t="s">
        <v>1927</v>
      </c>
      <c r="N996" s="34" t="s">
        <v>72</v>
      </c>
      <c r="O996" s="60" t="s">
        <v>847</v>
      </c>
      <c r="P996" s="1" t="s">
        <v>2307</v>
      </c>
      <c r="Q996" s="1" t="s">
        <v>2307</v>
      </c>
      <c r="R996" s="1" t="s">
        <v>2926</v>
      </c>
      <c r="S996" s="1" t="s">
        <v>291</v>
      </c>
      <c r="T996" s="1" t="s">
        <v>72</v>
      </c>
      <c r="U996" s="1" t="s">
        <v>292</v>
      </c>
      <c r="V996" s="1" t="s">
        <v>3296</v>
      </c>
      <c r="W996" s="1" t="s">
        <v>126</v>
      </c>
      <c r="X996" s="1">
        <v>43</v>
      </c>
      <c r="Y996" s="1" t="s">
        <v>88</v>
      </c>
      <c r="Z996" s="1">
        <v>4.4000000000000004</v>
      </c>
      <c r="AA996" s="1" t="s">
        <v>299</v>
      </c>
      <c r="AB996" s="1" t="s">
        <v>90</v>
      </c>
      <c r="AC996" s="1" t="s">
        <v>91</v>
      </c>
      <c r="AD996" s="1" t="s">
        <v>92</v>
      </c>
      <c r="AE996" s="1" t="s">
        <v>72</v>
      </c>
      <c r="AF996" s="1" t="s">
        <v>72</v>
      </c>
      <c r="AG996" s="1" t="s">
        <v>72</v>
      </c>
      <c r="AH996" s="1" t="s">
        <v>72</v>
      </c>
      <c r="AI996" s="1" t="s">
        <v>72</v>
      </c>
      <c r="AJ996" s="1" t="s">
        <v>72</v>
      </c>
      <c r="AK996" s="1" t="s">
        <v>72</v>
      </c>
      <c r="AL996" s="1" t="s">
        <v>72</v>
      </c>
      <c r="AM996" s="1" t="s">
        <v>72</v>
      </c>
      <c r="AN996" s="3">
        <v>45325</v>
      </c>
      <c r="AO996" s="1" t="s">
        <v>5831</v>
      </c>
      <c r="AP996" s="1" t="s">
        <v>72</v>
      </c>
      <c r="AQ996" s="1" t="s">
        <v>1794</v>
      </c>
      <c r="AR996" s="1">
        <v>15</v>
      </c>
      <c r="AS996" s="1" t="s">
        <v>2294</v>
      </c>
      <c r="AT996" s="1" t="s">
        <v>75</v>
      </c>
      <c r="AU996" s="1" t="s">
        <v>75</v>
      </c>
      <c r="AV996" s="1" t="s">
        <v>88</v>
      </c>
      <c r="AW996" s="1" t="s">
        <v>79</v>
      </c>
      <c r="AX996" s="1" t="s">
        <v>707</v>
      </c>
      <c r="AY996" s="1" t="s">
        <v>72</v>
      </c>
      <c r="AZ996" s="1" t="s">
        <v>72</v>
      </c>
      <c r="BA996" s="1" t="s">
        <v>72</v>
      </c>
      <c r="BB996" s="1" t="s">
        <v>160</v>
      </c>
      <c r="BC996" s="1" t="s">
        <v>707</v>
      </c>
    </row>
    <row r="997" spans="1:55" ht="18.600000000000001" customHeight="1">
      <c r="A997" s="1" t="s">
        <v>5832</v>
      </c>
      <c r="B997" s="1">
        <v>240054</v>
      </c>
      <c r="C997" s="1" t="s">
        <v>71</v>
      </c>
      <c r="D997" s="3">
        <v>45325</v>
      </c>
      <c r="E997" s="1" t="s">
        <v>1896</v>
      </c>
      <c r="F997" s="1" t="s">
        <v>5833</v>
      </c>
      <c r="G997" s="1" t="s">
        <v>75</v>
      </c>
      <c r="H997" s="1" t="s">
        <v>3608</v>
      </c>
      <c r="I997" s="1" t="s">
        <v>77</v>
      </c>
      <c r="J997" s="1" t="s">
        <v>78</v>
      </c>
      <c r="K997" s="1" t="s">
        <v>78</v>
      </c>
      <c r="L997" s="21" t="s">
        <v>1898</v>
      </c>
      <c r="M997" s="21" t="s">
        <v>1898</v>
      </c>
      <c r="N997" s="34" t="s">
        <v>72</v>
      </c>
      <c r="O997" s="3" t="s">
        <v>5834</v>
      </c>
      <c r="P997" s="1" t="s">
        <v>813</v>
      </c>
      <c r="Q997" s="1" t="s">
        <v>813</v>
      </c>
      <c r="R997" s="1" t="s">
        <v>9057</v>
      </c>
      <c r="S997" s="1" t="s">
        <v>152</v>
      </c>
      <c r="T997" s="1" t="s">
        <v>4094</v>
      </c>
      <c r="U997" s="1" t="s">
        <v>153</v>
      </c>
      <c r="V997" s="1" t="s">
        <v>164</v>
      </c>
      <c r="W997" s="1" t="s">
        <v>126</v>
      </c>
      <c r="X997" s="1">
        <v>62</v>
      </c>
      <c r="Y997" s="1" t="s">
        <v>88</v>
      </c>
      <c r="Z997" s="1">
        <v>5.6</v>
      </c>
      <c r="AA997" s="1" t="s">
        <v>954</v>
      </c>
      <c r="AB997" s="1" t="s">
        <v>90</v>
      </c>
      <c r="AC997" s="1" t="s">
        <v>91</v>
      </c>
      <c r="AD997" s="1" t="s">
        <v>90</v>
      </c>
      <c r="AE997" s="1" t="s">
        <v>72</v>
      </c>
      <c r="AF997" s="1" t="s">
        <v>244</v>
      </c>
      <c r="AG997" s="1">
        <v>1</v>
      </c>
      <c r="AH997" s="1" t="s">
        <v>5835</v>
      </c>
      <c r="AI997" s="1" t="s">
        <v>72</v>
      </c>
      <c r="AJ997" s="1" t="s">
        <v>72</v>
      </c>
      <c r="AK997" s="1" t="s">
        <v>2726</v>
      </c>
      <c r="AL997" s="1" t="s">
        <v>72</v>
      </c>
      <c r="AM997" s="1" t="s">
        <v>72</v>
      </c>
      <c r="AN997" s="3">
        <v>45325</v>
      </c>
      <c r="AO997" s="1" t="s">
        <v>5836</v>
      </c>
      <c r="AP997" s="1" t="s">
        <v>72</v>
      </c>
      <c r="AQ997" s="1" t="s">
        <v>1794</v>
      </c>
      <c r="AR997" s="1">
        <v>15</v>
      </c>
      <c r="AS997" s="1" t="s">
        <v>4208</v>
      </c>
      <c r="AT997" s="1" t="s">
        <v>75</v>
      </c>
      <c r="AU997" s="1" t="s">
        <v>75</v>
      </c>
      <c r="AV997" s="1" t="s">
        <v>88</v>
      </c>
      <c r="AW997" s="1" t="s">
        <v>96</v>
      </c>
      <c r="AX997" s="1" t="s">
        <v>72</v>
      </c>
      <c r="AY997" s="1" t="s">
        <v>2268</v>
      </c>
      <c r="AZ997" s="38" t="s">
        <v>5837</v>
      </c>
      <c r="BA997" s="1">
        <v>57</v>
      </c>
      <c r="BB997" s="21" t="s">
        <v>100</v>
      </c>
      <c r="BC997" s="16"/>
    </row>
    <row r="998" spans="1:55" ht="18.600000000000001" customHeight="1">
      <c r="A998" s="1" t="s">
        <v>5838</v>
      </c>
      <c r="B998" s="1">
        <v>240055</v>
      </c>
      <c r="C998" s="1" t="s">
        <v>71</v>
      </c>
      <c r="D998" s="3">
        <v>45325</v>
      </c>
      <c r="E998" s="1" t="s">
        <v>2302</v>
      </c>
      <c r="F998" s="1" t="s">
        <v>5839</v>
      </c>
      <c r="G998" s="1" t="s">
        <v>75</v>
      </c>
      <c r="H998" s="1" t="s">
        <v>3473</v>
      </c>
      <c r="I998" s="1" t="s">
        <v>77</v>
      </c>
      <c r="J998" s="1" t="s">
        <v>78</v>
      </c>
      <c r="K998" s="8" t="s">
        <v>172</v>
      </c>
      <c r="L998" s="21" t="s">
        <v>1898</v>
      </c>
      <c r="M998" s="21" t="s">
        <v>1898</v>
      </c>
      <c r="N998" s="34" t="s">
        <v>72</v>
      </c>
      <c r="O998" s="3" t="s">
        <v>5840</v>
      </c>
      <c r="P998" s="1" t="s">
        <v>2307</v>
      </c>
      <c r="Q998" s="1" t="s">
        <v>2307</v>
      </c>
      <c r="R998" s="1" t="s">
        <v>3474</v>
      </c>
      <c r="S998" s="1" t="s">
        <v>152</v>
      </c>
      <c r="T998" s="1" t="s">
        <v>1370</v>
      </c>
      <c r="U998" s="1" t="s">
        <v>153</v>
      </c>
      <c r="V998" s="1" t="s">
        <v>154</v>
      </c>
      <c r="W998" s="1" t="s">
        <v>126</v>
      </c>
      <c r="X998" s="1">
        <v>40</v>
      </c>
      <c r="Y998" s="1" t="s">
        <v>88</v>
      </c>
      <c r="Z998" s="1">
        <v>5.0999999999999996</v>
      </c>
      <c r="AA998" s="1" t="s">
        <v>299</v>
      </c>
      <c r="AB998" s="1" t="s">
        <v>105</v>
      </c>
      <c r="AC998" s="1" t="s">
        <v>91</v>
      </c>
      <c r="AD998" s="1" t="s">
        <v>92</v>
      </c>
      <c r="AE998" s="1" t="s">
        <v>72</v>
      </c>
      <c r="AF998" s="1" t="s">
        <v>72</v>
      </c>
      <c r="AG998" s="1" t="s">
        <v>72</v>
      </c>
      <c r="AH998" s="1" t="s">
        <v>72</v>
      </c>
      <c r="AI998" s="1" t="s">
        <v>72</v>
      </c>
      <c r="AJ998" s="1" t="s">
        <v>72</v>
      </c>
      <c r="AK998" s="1" t="s">
        <v>5841</v>
      </c>
      <c r="AL998" s="1" t="s">
        <v>72</v>
      </c>
      <c r="AM998" s="1" t="s">
        <v>72</v>
      </c>
      <c r="AN998" s="3">
        <v>45325</v>
      </c>
      <c r="AO998" s="1" t="s">
        <v>5842</v>
      </c>
      <c r="AP998" s="1" t="s">
        <v>72</v>
      </c>
      <c r="AQ998" s="1" t="s">
        <v>1794</v>
      </c>
      <c r="AR998" s="1">
        <v>15</v>
      </c>
      <c r="AS998" s="1" t="s">
        <v>4208</v>
      </c>
      <c r="AT998" s="1" t="s">
        <v>88</v>
      </c>
      <c r="AU998" s="1" t="s">
        <v>88</v>
      </c>
      <c r="AV998" s="1" t="s">
        <v>88</v>
      </c>
      <c r="AW998" s="1" t="s">
        <v>96</v>
      </c>
      <c r="AX998" s="1" t="s">
        <v>72</v>
      </c>
      <c r="AY998" s="1" t="s">
        <v>5594</v>
      </c>
      <c r="AZ998" s="1" t="s">
        <v>5667</v>
      </c>
      <c r="BA998" s="1">
        <v>18</v>
      </c>
      <c r="BB998" s="21" t="s">
        <v>100</v>
      </c>
      <c r="BC998" s="16"/>
    </row>
    <row r="999" spans="1:55" ht="18.600000000000001" customHeight="1">
      <c r="A999" s="1" t="s">
        <v>5843</v>
      </c>
      <c r="B999" s="1">
        <v>240056</v>
      </c>
      <c r="C999" s="1" t="s">
        <v>71</v>
      </c>
      <c r="D999" s="3">
        <v>45327</v>
      </c>
      <c r="E999" s="1" t="s">
        <v>2302</v>
      </c>
      <c r="F999" s="1" t="s">
        <v>5844</v>
      </c>
      <c r="G999" s="1" t="s">
        <v>75</v>
      </c>
      <c r="H999" s="1" t="s">
        <v>4648</v>
      </c>
      <c r="I999" s="1" t="s">
        <v>77</v>
      </c>
      <c r="J999" s="8" t="s">
        <v>172</v>
      </c>
      <c r="K999" s="1" t="s">
        <v>78</v>
      </c>
      <c r="L999" s="8" t="s">
        <v>1898</v>
      </c>
      <c r="M999" s="8" t="s">
        <v>1927</v>
      </c>
      <c r="N999" s="8" t="s">
        <v>2314</v>
      </c>
      <c r="O999" s="60" t="s">
        <v>847</v>
      </c>
      <c r="P999" s="1" t="s">
        <v>2307</v>
      </c>
      <c r="Q999" s="1" t="s">
        <v>2307</v>
      </c>
      <c r="R999" s="1" t="s">
        <v>2926</v>
      </c>
      <c r="S999" s="1" t="s">
        <v>291</v>
      </c>
      <c r="T999" s="1" t="s">
        <v>72</v>
      </c>
      <c r="U999" s="1" t="s">
        <v>292</v>
      </c>
      <c r="V999" s="1" t="s">
        <v>3420</v>
      </c>
      <c r="W999" s="1" t="s">
        <v>126</v>
      </c>
      <c r="X999" s="1">
        <v>70</v>
      </c>
      <c r="Y999" s="1" t="s">
        <v>88</v>
      </c>
      <c r="Z999" s="1">
        <v>4.5</v>
      </c>
      <c r="AA999" s="1" t="s">
        <v>299</v>
      </c>
      <c r="AB999" s="1" t="s">
        <v>90</v>
      </c>
      <c r="AC999" s="1" t="s">
        <v>91</v>
      </c>
      <c r="AD999" s="1" t="s">
        <v>92</v>
      </c>
      <c r="AE999" s="1" t="s">
        <v>72</v>
      </c>
      <c r="AF999" s="1" t="s">
        <v>72</v>
      </c>
      <c r="AG999" s="1" t="s">
        <v>72</v>
      </c>
      <c r="AH999" s="1" t="s">
        <v>72</v>
      </c>
      <c r="AI999" s="1" t="s">
        <v>72</v>
      </c>
      <c r="AJ999" s="1" t="s">
        <v>72</v>
      </c>
      <c r="AK999" s="1" t="s">
        <v>72</v>
      </c>
      <c r="AL999" s="1" t="s">
        <v>72</v>
      </c>
      <c r="AM999" s="1" t="s">
        <v>72</v>
      </c>
      <c r="AN999" s="3">
        <v>45327</v>
      </c>
      <c r="AO999" s="1" t="s">
        <v>5845</v>
      </c>
      <c r="AP999" s="1" t="s">
        <v>72</v>
      </c>
      <c r="AQ999" s="1" t="s">
        <v>1794</v>
      </c>
      <c r="AR999" s="1">
        <v>15</v>
      </c>
      <c r="AS999" s="1" t="s">
        <v>4219</v>
      </c>
      <c r="AT999" s="1" t="s">
        <v>75</v>
      </c>
      <c r="AU999" s="1" t="s">
        <v>75</v>
      </c>
      <c r="AV999" s="1" t="s">
        <v>88</v>
      </c>
      <c r="AW999" s="1" t="s">
        <v>79</v>
      </c>
      <c r="AX999" s="1" t="s">
        <v>707</v>
      </c>
      <c r="AY999" s="1" t="s">
        <v>72</v>
      </c>
      <c r="AZ999" s="1" t="s">
        <v>72</v>
      </c>
      <c r="BA999" s="1" t="s">
        <v>72</v>
      </c>
      <c r="BB999" s="1" t="s">
        <v>160</v>
      </c>
      <c r="BC999" s="1" t="s">
        <v>707</v>
      </c>
    </row>
    <row r="1000" spans="1:55" ht="18.600000000000001" customHeight="1">
      <c r="A1000" s="1" t="s">
        <v>5846</v>
      </c>
      <c r="B1000" s="1">
        <v>240057</v>
      </c>
      <c r="C1000" s="1" t="s">
        <v>71</v>
      </c>
      <c r="D1000" s="3">
        <v>45327</v>
      </c>
      <c r="E1000" s="1" t="s">
        <v>2302</v>
      </c>
      <c r="F1000" s="1" t="s">
        <v>5847</v>
      </c>
      <c r="G1000" s="1" t="s">
        <v>75</v>
      </c>
      <c r="H1000" s="1" t="s">
        <v>4648</v>
      </c>
      <c r="I1000" s="1" t="s">
        <v>77</v>
      </c>
      <c r="J1000" s="1" t="s">
        <v>78</v>
      </c>
      <c r="K1000" s="1" t="s">
        <v>78</v>
      </c>
      <c r="L1000" s="8" t="s">
        <v>1898</v>
      </c>
      <c r="M1000" s="8" t="s">
        <v>1927</v>
      </c>
      <c r="N1000" s="34" t="s">
        <v>72</v>
      </c>
      <c r="O1000" s="60" t="s">
        <v>847</v>
      </c>
      <c r="P1000" s="1" t="s">
        <v>2307</v>
      </c>
      <c r="Q1000" s="1" t="s">
        <v>2307</v>
      </c>
      <c r="R1000" s="1" t="s">
        <v>2926</v>
      </c>
      <c r="S1000" s="1" t="s">
        <v>291</v>
      </c>
      <c r="T1000" s="1" t="s">
        <v>72</v>
      </c>
      <c r="U1000" s="1" t="s">
        <v>292</v>
      </c>
      <c r="V1000" s="1" t="s">
        <v>3420</v>
      </c>
      <c r="W1000" s="1" t="s">
        <v>126</v>
      </c>
      <c r="X1000" s="1">
        <v>62</v>
      </c>
      <c r="Y1000" s="1" t="s">
        <v>88</v>
      </c>
      <c r="Z1000" s="1">
        <v>4.5</v>
      </c>
      <c r="AA1000" s="1" t="s">
        <v>299</v>
      </c>
      <c r="AB1000" s="1" t="s">
        <v>90</v>
      </c>
      <c r="AC1000" s="1" t="s">
        <v>91</v>
      </c>
      <c r="AD1000" s="1" t="s">
        <v>92</v>
      </c>
      <c r="AE1000" s="1" t="s">
        <v>72</v>
      </c>
      <c r="AF1000" s="1" t="s">
        <v>72</v>
      </c>
      <c r="AG1000" s="1" t="s">
        <v>72</v>
      </c>
      <c r="AH1000" s="1" t="s">
        <v>72</v>
      </c>
      <c r="AI1000" s="1" t="s">
        <v>72</v>
      </c>
      <c r="AJ1000" s="1" t="s">
        <v>72</v>
      </c>
      <c r="AK1000" s="1" t="s">
        <v>72</v>
      </c>
      <c r="AL1000" s="1" t="s">
        <v>72</v>
      </c>
      <c r="AM1000" s="1" t="s">
        <v>72</v>
      </c>
      <c r="AN1000" s="3">
        <v>45327</v>
      </c>
      <c r="AO1000" s="1" t="s">
        <v>5848</v>
      </c>
      <c r="AP1000" s="1" t="s">
        <v>72</v>
      </c>
      <c r="AQ1000" s="1" t="s">
        <v>1794</v>
      </c>
      <c r="AR1000" s="1">
        <v>15</v>
      </c>
      <c r="AS1000" s="1" t="s">
        <v>4009</v>
      </c>
      <c r="AT1000" s="1" t="s">
        <v>75</v>
      </c>
      <c r="AU1000" s="1" t="s">
        <v>75</v>
      </c>
      <c r="AV1000" s="1" t="s">
        <v>88</v>
      </c>
      <c r="AW1000" s="1" t="s">
        <v>79</v>
      </c>
      <c r="AX1000" s="1" t="s">
        <v>707</v>
      </c>
      <c r="AY1000" s="1" t="s">
        <v>72</v>
      </c>
      <c r="AZ1000" s="1" t="s">
        <v>72</v>
      </c>
      <c r="BA1000" s="1" t="s">
        <v>72</v>
      </c>
      <c r="BB1000" s="1" t="s">
        <v>160</v>
      </c>
      <c r="BC1000" s="1" t="s">
        <v>707</v>
      </c>
    </row>
    <row r="1001" spans="1:55" ht="18.600000000000001" customHeight="1">
      <c r="A1001" s="1">
        <v>240058</v>
      </c>
      <c r="B1001" s="1">
        <v>240058</v>
      </c>
      <c r="C1001" s="1" t="s">
        <v>71</v>
      </c>
      <c r="D1001" s="3">
        <v>45329</v>
      </c>
      <c r="E1001" s="1" t="s">
        <v>1896</v>
      </c>
      <c r="F1001" s="1" t="s">
        <v>5849</v>
      </c>
      <c r="G1001" s="1" t="s">
        <v>75</v>
      </c>
      <c r="H1001" s="1" t="s">
        <v>2215</v>
      </c>
      <c r="I1001" s="1" t="s">
        <v>473</v>
      </c>
      <c r="J1001" s="1" t="s">
        <v>78</v>
      </c>
      <c r="K1001" s="1" t="s">
        <v>78</v>
      </c>
      <c r="L1001" s="8" t="s">
        <v>1927</v>
      </c>
      <c r="M1001" s="8" t="s">
        <v>1927</v>
      </c>
      <c r="N1001" s="34" t="s">
        <v>72</v>
      </c>
      <c r="O1001" s="3" t="s">
        <v>2305</v>
      </c>
      <c r="P1001" s="1" t="s">
        <v>813</v>
      </c>
      <c r="Q1001" s="1" t="s">
        <v>813</v>
      </c>
      <c r="R1001" s="1" t="s">
        <v>9057</v>
      </c>
      <c r="S1001" s="1" t="s">
        <v>152</v>
      </c>
      <c r="T1001" s="1" t="s">
        <v>3803</v>
      </c>
      <c r="U1001" s="1" t="s">
        <v>153</v>
      </c>
      <c r="V1001" s="1" t="s">
        <v>154</v>
      </c>
      <c r="W1001" s="1" t="s">
        <v>126</v>
      </c>
      <c r="X1001" s="1">
        <v>54</v>
      </c>
      <c r="Y1001" s="1" t="s">
        <v>88</v>
      </c>
      <c r="Z1001" s="1">
        <v>5.3</v>
      </c>
      <c r="AA1001" s="1" t="s">
        <v>954</v>
      </c>
      <c r="AB1001" s="1" t="s">
        <v>90</v>
      </c>
      <c r="AC1001" s="1" t="s">
        <v>91</v>
      </c>
      <c r="AD1001" s="1" t="s">
        <v>216</v>
      </c>
      <c r="AE1001" s="1" t="s">
        <v>72</v>
      </c>
      <c r="AF1001" s="1" t="s">
        <v>72</v>
      </c>
      <c r="AG1001" s="1" t="s">
        <v>72</v>
      </c>
      <c r="AH1001" s="1" t="s">
        <v>72</v>
      </c>
      <c r="AI1001" s="1">
        <v>8</v>
      </c>
      <c r="AJ1001" s="1" t="s">
        <v>5850</v>
      </c>
      <c r="AK1001" s="1" t="s">
        <v>72</v>
      </c>
      <c r="AL1001" s="1" t="s">
        <v>72</v>
      </c>
      <c r="AM1001" s="1" t="s">
        <v>72</v>
      </c>
      <c r="AN1001" s="3">
        <v>45329</v>
      </c>
      <c r="AO1001" s="1" t="s">
        <v>5851</v>
      </c>
      <c r="AP1001" s="1" t="s">
        <v>72</v>
      </c>
      <c r="AQ1001" s="1" t="s">
        <v>72</v>
      </c>
      <c r="AR1001" s="1">
        <v>15</v>
      </c>
      <c r="AS1001" s="1" t="s">
        <v>4443</v>
      </c>
      <c r="AT1001" s="1" t="s">
        <v>75</v>
      </c>
      <c r="AU1001" s="1" t="s">
        <v>75</v>
      </c>
      <c r="AV1001" s="1" t="s">
        <v>88</v>
      </c>
      <c r="AW1001" s="1" t="s">
        <v>79</v>
      </c>
      <c r="AX1001" s="1" t="s">
        <v>2314</v>
      </c>
      <c r="AY1001" s="1" t="s">
        <v>72</v>
      </c>
      <c r="AZ1001" s="38" t="s">
        <v>72</v>
      </c>
      <c r="BA1001" s="1" t="s">
        <v>72</v>
      </c>
      <c r="BB1001" s="1" t="s">
        <v>160</v>
      </c>
      <c r="BC1001" s="16"/>
    </row>
    <row r="1002" spans="1:55" ht="18.600000000000001" customHeight="1">
      <c r="A1002" s="1" t="s">
        <v>5852</v>
      </c>
      <c r="B1002" s="1">
        <v>240059</v>
      </c>
      <c r="C1002" s="1" t="s">
        <v>71</v>
      </c>
      <c r="D1002" s="3">
        <v>45329</v>
      </c>
      <c r="E1002" s="1" t="s">
        <v>1896</v>
      </c>
      <c r="F1002" s="1" t="s">
        <v>5853</v>
      </c>
      <c r="G1002" s="1" t="s">
        <v>75</v>
      </c>
      <c r="H1002" s="1" t="s">
        <v>3473</v>
      </c>
      <c r="I1002" s="1" t="s">
        <v>77</v>
      </c>
      <c r="J1002" s="1" t="s">
        <v>78</v>
      </c>
      <c r="K1002" s="1" t="s">
        <v>78</v>
      </c>
      <c r="L1002" s="21" t="s">
        <v>1898</v>
      </c>
      <c r="M1002" s="21" t="s">
        <v>1898</v>
      </c>
      <c r="N1002" s="34" t="s">
        <v>72</v>
      </c>
      <c r="O1002" s="3" t="s">
        <v>5854</v>
      </c>
      <c r="P1002" s="1" t="s">
        <v>813</v>
      </c>
      <c r="Q1002" s="1" t="s">
        <v>813</v>
      </c>
      <c r="R1002" s="1" t="s">
        <v>9057</v>
      </c>
      <c r="S1002" s="1" t="s">
        <v>152</v>
      </c>
      <c r="T1002" s="1" t="s">
        <v>3507</v>
      </c>
      <c r="U1002" s="1" t="s">
        <v>153</v>
      </c>
      <c r="V1002" s="1" t="s">
        <v>164</v>
      </c>
      <c r="W1002" s="1" t="s">
        <v>126</v>
      </c>
      <c r="X1002" s="1">
        <v>38</v>
      </c>
      <c r="Y1002" s="1" t="s">
        <v>88</v>
      </c>
      <c r="Z1002" s="1">
        <v>5.3</v>
      </c>
      <c r="AA1002" s="1" t="s">
        <v>954</v>
      </c>
      <c r="AB1002" s="1" t="s">
        <v>105</v>
      </c>
      <c r="AC1002" s="1" t="s">
        <v>91</v>
      </c>
      <c r="AD1002" s="1" t="s">
        <v>92</v>
      </c>
      <c r="AE1002" s="1" t="s">
        <v>72</v>
      </c>
      <c r="AF1002" s="1" t="s">
        <v>244</v>
      </c>
      <c r="AG1002" s="1">
        <v>2</v>
      </c>
      <c r="AH1002" s="1" t="s">
        <v>5320</v>
      </c>
      <c r="AI1002" s="1" t="s">
        <v>72</v>
      </c>
      <c r="AJ1002" s="1" t="s">
        <v>72</v>
      </c>
      <c r="AK1002" s="1" t="s">
        <v>2726</v>
      </c>
      <c r="AL1002" s="1" t="s">
        <v>1061</v>
      </c>
      <c r="AM1002" s="1" t="s">
        <v>5855</v>
      </c>
      <c r="AN1002" s="3">
        <v>45329</v>
      </c>
      <c r="AO1002" s="1" t="s">
        <v>5856</v>
      </c>
      <c r="AP1002" s="1" t="s">
        <v>72</v>
      </c>
      <c r="AQ1002" s="1" t="s">
        <v>1794</v>
      </c>
      <c r="AR1002" s="1">
        <v>15</v>
      </c>
      <c r="AS1002" s="1" t="s">
        <v>4443</v>
      </c>
      <c r="AT1002" s="1" t="s">
        <v>75</v>
      </c>
      <c r="AU1002" s="1" t="s">
        <v>75</v>
      </c>
      <c r="AV1002" s="1" t="s">
        <v>88</v>
      </c>
      <c r="AW1002" s="1" t="s">
        <v>96</v>
      </c>
      <c r="AX1002" s="1" t="s">
        <v>72</v>
      </c>
      <c r="AY1002" s="1" t="s">
        <v>2268</v>
      </c>
      <c r="AZ1002" s="38" t="s">
        <v>5667</v>
      </c>
      <c r="BA1002" s="1">
        <v>19</v>
      </c>
      <c r="BB1002" s="21" t="s">
        <v>100</v>
      </c>
      <c r="BC1002" s="16"/>
    </row>
    <row r="1003" spans="1:55" ht="18.600000000000001" customHeight="1">
      <c r="A1003" s="1" t="s">
        <v>5857</v>
      </c>
      <c r="B1003" s="1">
        <v>240060</v>
      </c>
      <c r="C1003" s="1" t="s">
        <v>71</v>
      </c>
      <c r="D1003" s="3">
        <v>45329</v>
      </c>
      <c r="E1003" s="1" t="s">
        <v>2302</v>
      </c>
      <c r="F1003" s="1" t="s">
        <v>5858</v>
      </c>
      <c r="G1003" s="1" t="s">
        <v>75</v>
      </c>
      <c r="H1003" s="1" t="s">
        <v>3473</v>
      </c>
      <c r="I1003" s="1" t="s">
        <v>77</v>
      </c>
      <c r="J1003" s="1" t="s">
        <v>78</v>
      </c>
      <c r="K1003" s="1" t="s">
        <v>78</v>
      </c>
      <c r="L1003" s="8" t="s">
        <v>1898</v>
      </c>
      <c r="M1003" s="8" t="s">
        <v>1927</v>
      </c>
      <c r="N1003" s="8" t="s">
        <v>847</v>
      </c>
      <c r="O1003" s="3" t="s">
        <v>847</v>
      </c>
      <c r="P1003" s="1" t="s">
        <v>2307</v>
      </c>
      <c r="Q1003" s="1" t="s">
        <v>2307</v>
      </c>
      <c r="R1003" s="1" t="s">
        <v>3474</v>
      </c>
      <c r="S1003" s="1" t="s">
        <v>152</v>
      </c>
      <c r="T1003" s="1" t="s">
        <v>72</v>
      </c>
      <c r="U1003" s="1" t="s">
        <v>153</v>
      </c>
      <c r="V1003" s="1" t="s">
        <v>154</v>
      </c>
      <c r="W1003" s="1" t="s">
        <v>126</v>
      </c>
      <c r="X1003" s="1">
        <v>50</v>
      </c>
      <c r="Y1003" s="1" t="s">
        <v>88</v>
      </c>
      <c r="Z1003" s="1">
        <v>5.6</v>
      </c>
      <c r="AA1003" s="1" t="s">
        <v>2344</v>
      </c>
      <c r="AB1003" s="1" t="s">
        <v>105</v>
      </c>
      <c r="AC1003" s="1" t="s">
        <v>91</v>
      </c>
      <c r="AD1003" s="1" t="s">
        <v>92</v>
      </c>
      <c r="AE1003" s="1" t="s">
        <v>72</v>
      </c>
      <c r="AF1003" s="1" t="s">
        <v>72</v>
      </c>
      <c r="AG1003" s="1" t="s">
        <v>72</v>
      </c>
      <c r="AH1003" s="1" t="s">
        <v>72</v>
      </c>
      <c r="AI1003" s="1" t="s">
        <v>72</v>
      </c>
      <c r="AJ1003" s="1" t="s">
        <v>72</v>
      </c>
      <c r="AK1003" s="1" t="s">
        <v>72</v>
      </c>
      <c r="AL1003" s="1" t="s">
        <v>72</v>
      </c>
      <c r="AM1003" s="1" t="s">
        <v>72</v>
      </c>
      <c r="AN1003" s="3">
        <v>45329</v>
      </c>
      <c r="AO1003" s="1" t="s">
        <v>5584</v>
      </c>
      <c r="AP1003" s="1" t="s">
        <v>72</v>
      </c>
      <c r="AQ1003" s="1" t="s">
        <v>1794</v>
      </c>
      <c r="AR1003" s="1">
        <v>15</v>
      </c>
      <c r="AS1003" s="1" t="s">
        <v>4219</v>
      </c>
      <c r="AT1003" s="1" t="s">
        <v>88</v>
      </c>
      <c r="AU1003" s="1" t="s">
        <v>88</v>
      </c>
      <c r="AV1003" s="1" t="s">
        <v>88</v>
      </c>
      <c r="AW1003" s="1" t="s">
        <v>79</v>
      </c>
      <c r="AX1003" s="1" t="s">
        <v>707</v>
      </c>
      <c r="AY1003" s="1" t="s">
        <v>72</v>
      </c>
      <c r="AZ1003" s="1" t="s">
        <v>72</v>
      </c>
      <c r="BA1003" s="1" t="s">
        <v>72</v>
      </c>
      <c r="BB1003" s="1" t="s">
        <v>160</v>
      </c>
      <c r="BC1003" s="1" t="s">
        <v>707</v>
      </c>
    </row>
    <row r="1004" spans="1:55" ht="18.600000000000001" customHeight="1">
      <c r="A1004" s="1" t="s">
        <v>5864</v>
      </c>
      <c r="B1004" s="1">
        <v>240062</v>
      </c>
      <c r="C1004" s="1" t="s">
        <v>71</v>
      </c>
      <c r="D1004" s="3">
        <v>45334</v>
      </c>
      <c r="E1004" s="1" t="s">
        <v>2302</v>
      </c>
      <c r="F1004" s="1" t="s">
        <v>5865</v>
      </c>
      <c r="G1004" s="1" t="s">
        <v>75</v>
      </c>
      <c r="H1004" s="1" t="s">
        <v>3947</v>
      </c>
      <c r="I1004" s="1" t="s">
        <v>77</v>
      </c>
      <c r="J1004" s="1" t="s">
        <v>78</v>
      </c>
      <c r="K1004" s="1" t="s">
        <v>78</v>
      </c>
      <c r="L1004" s="21" t="s">
        <v>139</v>
      </c>
      <c r="M1004" s="21" t="s">
        <v>1898</v>
      </c>
      <c r="N1004" s="34" t="s">
        <v>72</v>
      </c>
      <c r="O1004" s="3" t="s">
        <v>5866</v>
      </c>
      <c r="P1004" s="1" t="s">
        <v>2307</v>
      </c>
      <c r="Q1004" s="1" t="s">
        <v>2307</v>
      </c>
      <c r="R1004" s="1" t="s">
        <v>2363</v>
      </c>
      <c r="S1004" s="1" t="s">
        <v>84</v>
      </c>
      <c r="T1004" s="1" t="s">
        <v>72</v>
      </c>
      <c r="U1004" s="1" t="s">
        <v>140</v>
      </c>
      <c r="V1004" s="1" t="s">
        <v>140</v>
      </c>
      <c r="W1004" s="1" t="s">
        <v>87</v>
      </c>
      <c r="X1004" s="1">
        <v>49</v>
      </c>
      <c r="Y1004" s="1" t="s">
        <v>88</v>
      </c>
      <c r="Z1004" s="1">
        <v>5.2</v>
      </c>
      <c r="AA1004" s="1" t="s">
        <v>954</v>
      </c>
      <c r="AB1004" s="1" t="s">
        <v>90</v>
      </c>
      <c r="AC1004" s="1" t="s">
        <v>91</v>
      </c>
      <c r="AD1004" s="1" t="s">
        <v>92</v>
      </c>
      <c r="AE1004" s="1" t="s">
        <v>72</v>
      </c>
      <c r="AF1004" s="1" t="s">
        <v>229</v>
      </c>
      <c r="AG1004" s="1">
        <v>1</v>
      </c>
      <c r="AH1004" s="1" t="s">
        <v>3409</v>
      </c>
      <c r="AI1004" s="1" t="s">
        <v>72</v>
      </c>
      <c r="AJ1004" s="1" t="s">
        <v>72</v>
      </c>
      <c r="AK1004" s="1" t="s">
        <v>72</v>
      </c>
      <c r="AL1004" s="1" t="s">
        <v>72</v>
      </c>
      <c r="AM1004" s="1" t="s">
        <v>72</v>
      </c>
      <c r="AN1004" s="3">
        <v>45334</v>
      </c>
      <c r="AO1004" s="1" t="s">
        <v>5867</v>
      </c>
      <c r="AP1004" s="1" t="s">
        <v>72</v>
      </c>
      <c r="AQ1004" s="1" t="s">
        <v>1794</v>
      </c>
      <c r="AR1004" s="1">
        <v>15</v>
      </c>
      <c r="AS1004" s="1" t="s">
        <v>2694</v>
      </c>
      <c r="AT1004" s="1" t="s">
        <v>75</v>
      </c>
      <c r="AU1004" s="1" t="s">
        <v>75</v>
      </c>
      <c r="AV1004" s="1" t="s">
        <v>88</v>
      </c>
      <c r="AW1004" s="1" t="s">
        <v>96</v>
      </c>
      <c r="AX1004" s="1" t="s">
        <v>72</v>
      </c>
      <c r="AY1004" s="1" t="s">
        <v>3985</v>
      </c>
      <c r="AZ1004" s="1" t="s">
        <v>5868</v>
      </c>
      <c r="BA1004" s="1">
        <v>12</v>
      </c>
      <c r="BB1004" s="21" t="s">
        <v>100</v>
      </c>
      <c r="BC1004" s="16"/>
    </row>
    <row r="1005" spans="1:55" ht="18.600000000000001" customHeight="1">
      <c r="A1005" s="1" t="s">
        <v>5859</v>
      </c>
      <c r="B1005" s="1">
        <v>240061</v>
      </c>
      <c r="C1005" s="1" t="s">
        <v>71</v>
      </c>
      <c r="D1005" s="3">
        <v>45334</v>
      </c>
      <c r="E1005" s="1" t="s">
        <v>2302</v>
      </c>
      <c r="F1005" s="1" t="s">
        <v>5860</v>
      </c>
      <c r="G1005" s="1" t="s">
        <v>75</v>
      </c>
      <c r="H1005" s="1" t="s">
        <v>4648</v>
      </c>
      <c r="I1005" s="1" t="s">
        <v>77</v>
      </c>
      <c r="J1005" s="1" t="s">
        <v>78</v>
      </c>
      <c r="K1005" s="1" t="s">
        <v>78</v>
      </c>
      <c r="L1005" s="21" t="s">
        <v>1898</v>
      </c>
      <c r="M1005" s="21" t="s">
        <v>1898</v>
      </c>
      <c r="N1005" s="34" t="s">
        <v>72</v>
      </c>
      <c r="O1005" s="3" t="s">
        <v>5861</v>
      </c>
      <c r="P1005" s="1" t="s">
        <v>2307</v>
      </c>
      <c r="Q1005" s="1" t="s">
        <v>2307</v>
      </c>
      <c r="R1005" s="1" t="s">
        <v>2926</v>
      </c>
      <c r="S1005" s="1" t="s">
        <v>291</v>
      </c>
      <c r="T1005" s="1" t="s">
        <v>72</v>
      </c>
      <c r="U1005" s="1" t="s">
        <v>292</v>
      </c>
      <c r="V1005" s="1" t="s">
        <v>5862</v>
      </c>
      <c r="W1005" s="1" t="s">
        <v>126</v>
      </c>
      <c r="X1005" s="1">
        <v>64</v>
      </c>
      <c r="Y1005" s="1" t="s">
        <v>88</v>
      </c>
      <c r="Z1005" s="1">
        <v>5.2</v>
      </c>
      <c r="AA1005" s="1" t="s">
        <v>954</v>
      </c>
      <c r="AB1005" s="1" t="s">
        <v>90</v>
      </c>
      <c r="AC1005" s="1" t="s">
        <v>970</v>
      </c>
      <c r="AD1005" s="1" t="s">
        <v>216</v>
      </c>
      <c r="AE1005" s="1" t="s">
        <v>72</v>
      </c>
      <c r="AF1005" s="1" t="s">
        <v>72</v>
      </c>
      <c r="AG1005" s="1" t="s">
        <v>72</v>
      </c>
      <c r="AH1005" s="1" t="s">
        <v>72</v>
      </c>
      <c r="AI1005" s="1">
        <v>3</v>
      </c>
      <c r="AJ1005" s="1" t="s">
        <v>72</v>
      </c>
      <c r="AK1005" s="1" t="s">
        <v>421</v>
      </c>
      <c r="AL1005" s="1" t="s">
        <v>72</v>
      </c>
      <c r="AM1005" s="1" t="s">
        <v>72</v>
      </c>
      <c r="AN1005" s="3">
        <v>45334</v>
      </c>
      <c r="AO1005" s="1" t="s">
        <v>5863</v>
      </c>
      <c r="AP1005" s="1" t="s">
        <v>72</v>
      </c>
      <c r="AQ1005" s="1" t="s">
        <v>1794</v>
      </c>
      <c r="AR1005" s="1">
        <v>15</v>
      </c>
      <c r="AS1005" s="1" t="s">
        <v>4443</v>
      </c>
      <c r="AT1005" s="1" t="s">
        <v>75</v>
      </c>
      <c r="AU1005" s="1" t="s">
        <v>75</v>
      </c>
      <c r="AV1005" s="1" t="s">
        <v>88</v>
      </c>
      <c r="AW1005" s="1" t="s">
        <v>96</v>
      </c>
      <c r="AX1005" s="1" t="s">
        <v>72</v>
      </c>
      <c r="AY1005" s="1" t="s">
        <v>5594</v>
      </c>
      <c r="AZ1005" s="1" t="s">
        <v>5755</v>
      </c>
      <c r="BA1005" s="1">
        <v>31</v>
      </c>
      <c r="BB1005" s="21" t="s">
        <v>100</v>
      </c>
      <c r="BC1005" s="16"/>
    </row>
    <row r="1006" spans="1:55" ht="18.600000000000001" customHeight="1">
      <c r="A1006" s="1" t="s">
        <v>5870</v>
      </c>
      <c r="B1006" s="1">
        <v>240063</v>
      </c>
      <c r="C1006" s="1" t="s">
        <v>71</v>
      </c>
      <c r="D1006" s="3">
        <v>45334</v>
      </c>
      <c r="E1006" s="1" t="s">
        <v>1896</v>
      </c>
      <c r="F1006" s="1" t="s">
        <v>5871</v>
      </c>
      <c r="G1006" s="1" t="s">
        <v>75</v>
      </c>
      <c r="H1006" s="1" t="s">
        <v>3947</v>
      </c>
      <c r="I1006" s="1" t="s">
        <v>77</v>
      </c>
      <c r="J1006" s="1" t="s">
        <v>78</v>
      </c>
      <c r="K1006" s="1" t="s">
        <v>78</v>
      </c>
      <c r="L1006" s="21" t="s">
        <v>1898</v>
      </c>
      <c r="M1006" s="21" t="s">
        <v>1898</v>
      </c>
      <c r="N1006" s="34" t="s">
        <v>72</v>
      </c>
      <c r="O1006" s="3" t="s">
        <v>5872</v>
      </c>
      <c r="P1006" s="1" t="s">
        <v>778</v>
      </c>
      <c r="Q1006" s="1" t="s">
        <v>779</v>
      </c>
      <c r="R1006" s="1" t="s">
        <v>9036</v>
      </c>
      <c r="S1006" s="1" t="s">
        <v>84</v>
      </c>
      <c r="T1006" s="1" t="s">
        <v>72</v>
      </c>
      <c r="U1006" s="1" t="s">
        <v>140</v>
      </c>
      <c r="V1006" s="1" t="s">
        <v>141</v>
      </c>
      <c r="W1006" s="1" t="s">
        <v>126</v>
      </c>
      <c r="X1006" s="1">
        <v>53</v>
      </c>
      <c r="Y1006" s="1" t="s">
        <v>88</v>
      </c>
      <c r="Z1006" s="1">
        <v>5.6</v>
      </c>
      <c r="AA1006" s="1" t="s">
        <v>2344</v>
      </c>
      <c r="AB1006" s="1" t="s">
        <v>90</v>
      </c>
      <c r="AC1006" s="1" t="s">
        <v>91</v>
      </c>
      <c r="AD1006" s="1" t="s">
        <v>92</v>
      </c>
      <c r="AE1006" s="1" t="s">
        <v>72</v>
      </c>
      <c r="AF1006" s="1" t="s">
        <v>254</v>
      </c>
      <c r="AG1006" s="1" t="s">
        <v>72</v>
      </c>
      <c r="AH1006" s="1" t="s">
        <v>5873</v>
      </c>
      <c r="AI1006" s="1" t="s">
        <v>72</v>
      </c>
      <c r="AJ1006" s="1" t="s">
        <v>72</v>
      </c>
      <c r="AK1006" s="1" t="s">
        <v>72</v>
      </c>
      <c r="AL1006" s="1" t="s">
        <v>72</v>
      </c>
      <c r="AM1006" s="1" t="s">
        <v>72</v>
      </c>
      <c r="AN1006" s="3">
        <v>45335</v>
      </c>
      <c r="AO1006" s="1" t="s">
        <v>5874</v>
      </c>
      <c r="AP1006" s="1" t="s">
        <v>72</v>
      </c>
      <c r="AQ1006" s="1" t="s">
        <v>2260</v>
      </c>
      <c r="AR1006" s="1">
        <v>15</v>
      </c>
      <c r="AS1006" s="1" t="s">
        <v>95</v>
      </c>
      <c r="AT1006" s="1" t="s">
        <v>75</v>
      </c>
      <c r="AU1006" s="1" t="s">
        <v>75</v>
      </c>
      <c r="AV1006" s="1" t="s">
        <v>88</v>
      </c>
      <c r="AW1006" s="1" t="s">
        <v>96</v>
      </c>
      <c r="AX1006" s="1" t="s">
        <v>72</v>
      </c>
      <c r="AY1006" s="1" t="s">
        <v>5875</v>
      </c>
      <c r="AZ1006" s="1" t="s">
        <v>5812</v>
      </c>
      <c r="BA1006" s="1">
        <f>54+14</f>
        <v>68</v>
      </c>
      <c r="BB1006" s="21" t="s">
        <v>100</v>
      </c>
      <c r="BC1006" s="16"/>
    </row>
    <row r="1007" spans="1:55" ht="18.600000000000001" customHeight="1">
      <c r="A1007" s="1" t="s">
        <v>5876</v>
      </c>
      <c r="B1007" s="1">
        <v>240064</v>
      </c>
      <c r="C1007" s="1" t="s">
        <v>71</v>
      </c>
      <c r="D1007" s="3">
        <v>45335</v>
      </c>
      <c r="E1007" s="1" t="s">
        <v>2302</v>
      </c>
      <c r="F1007" s="1" t="s">
        <v>5877</v>
      </c>
      <c r="G1007" s="1" t="s">
        <v>75</v>
      </c>
      <c r="H1007" s="1" t="s">
        <v>3947</v>
      </c>
      <c r="I1007" s="1" t="s">
        <v>77</v>
      </c>
      <c r="J1007" s="1" t="s">
        <v>78</v>
      </c>
      <c r="K1007" s="1" t="s">
        <v>78</v>
      </c>
      <c r="L1007" s="21" t="s">
        <v>139</v>
      </c>
      <c r="M1007" s="21" t="s">
        <v>1898</v>
      </c>
      <c r="N1007" s="34" t="s">
        <v>72</v>
      </c>
      <c r="O1007" s="3" t="s">
        <v>5878</v>
      </c>
      <c r="P1007" s="1" t="s">
        <v>2307</v>
      </c>
      <c r="Q1007" s="1" t="s">
        <v>2307</v>
      </c>
      <c r="R1007" s="1" t="s">
        <v>2363</v>
      </c>
      <c r="S1007" s="1" t="s">
        <v>84</v>
      </c>
      <c r="T1007" s="1" t="s">
        <v>72</v>
      </c>
      <c r="U1007" s="1" t="s">
        <v>140</v>
      </c>
      <c r="V1007" s="1" t="s">
        <v>140</v>
      </c>
      <c r="W1007" s="1" t="s">
        <v>126</v>
      </c>
      <c r="X1007" s="1">
        <v>80</v>
      </c>
      <c r="Y1007" s="1" t="s">
        <v>88</v>
      </c>
      <c r="Z1007" s="1">
        <v>5.2</v>
      </c>
      <c r="AA1007" s="1" t="s">
        <v>2344</v>
      </c>
      <c r="AB1007" s="1" t="s">
        <v>90</v>
      </c>
      <c r="AC1007" s="1" t="s">
        <v>91</v>
      </c>
      <c r="AD1007" s="1" t="s">
        <v>92</v>
      </c>
      <c r="AE1007" s="1" t="s">
        <v>72</v>
      </c>
      <c r="AF1007" s="1" t="s">
        <v>217</v>
      </c>
      <c r="AG1007" s="1">
        <v>2</v>
      </c>
      <c r="AH1007" s="1" t="s">
        <v>3827</v>
      </c>
      <c r="AI1007" s="1" t="s">
        <v>72</v>
      </c>
      <c r="AJ1007" s="1" t="s">
        <v>72</v>
      </c>
      <c r="AK1007" s="1" t="s">
        <v>72</v>
      </c>
      <c r="AL1007" s="1" t="s">
        <v>72</v>
      </c>
      <c r="AM1007" s="1" t="s">
        <v>72</v>
      </c>
      <c r="AN1007" s="3">
        <v>45335</v>
      </c>
      <c r="AO1007" s="1" t="s">
        <v>5879</v>
      </c>
      <c r="AP1007" s="1" t="s">
        <v>72</v>
      </c>
      <c r="AQ1007" s="1" t="s">
        <v>1794</v>
      </c>
      <c r="AR1007" s="1">
        <v>15</v>
      </c>
      <c r="AS1007" s="1" t="s">
        <v>2694</v>
      </c>
      <c r="AT1007" s="1" t="s">
        <v>75</v>
      </c>
      <c r="AU1007" s="1" t="s">
        <v>75</v>
      </c>
      <c r="AV1007" s="1" t="s">
        <v>88</v>
      </c>
      <c r="AW1007" s="1" t="s">
        <v>96</v>
      </c>
      <c r="AX1007" s="1" t="s">
        <v>72</v>
      </c>
      <c r="AY1007" s="1" t="s">
        <v>3985</v>
      </c>
      <c r="AZ1007" s="1" t="s">
        <v>5575</v>
      </c>
      <c r="BA1007" s="1">
        <f>24+(7*8)</f>
        <v>80</v>
      </c>
      <c r="BB1007" s="21" t="s">
        <v>100</v>
      </c>
      <c r="BC1007" s="16"/>
    </row>
    <row r="1008" spans="1:55" ht="18.600000000000001" customHeight="1">
      <c r="A1008" s="1" t="s">
        <v>5881</v>
      </c>
      <c r="B1008" s="1">
        <v>240065</v>
      </c>
      <c r="C1008" s="1" t="s">
        <v>71</v>
      </c>
      <c r="D1008" s="3">
        <v>45337</v>
      </c>
      <c r="E1008" s="1" t="s">
        <v>1896</v>
      </c>
      <c r="F1008" s="1" t="s">
        <v>5882</v>
      </c>
      <c r="G1008" s="1" t="s">
        <v>75</v>
      </c>
      <c r="H1008" s="1" t="s">
        <v>3947</v>
      </c>
      <c r="I1008" s="1" t="s">
        <v>77</v>
      </c>
      <c r="J1008" s="1" t="s">
        <v>78</v>
      </c>
      <c r="K1008" s="1" t="s">
        <v>78</v>
      </c>
      <c r="L1008" s="21" t="s">
        <v>1898</v>
      </c>
      <c r="M1008" s="21" t="s">
        <v>1898</v>
      </c>
      <c r="N1008" s="34" t="s">
        <v>72</v>
      </c>
      <c r="O1008" s="3" t="s">
        <v>5883</v>
      </c>
      <c r="P1008" s="1" t="s">
        <v>813</v>
      </c>
      <c r="Q1008" s="1" t="s">
        <v>813</v>
      </c>
      <c r="R1008" s="1" t="s">
        <v>9057</v>
      </c>
      <c r="S1008" s="1" t="s">
        <v>84</v>
      </c>
      <c r="T1008" s="1" t="s">
        <v>72</v>
      </c>
      <c r="U1008" s="1" t="s">
        <v>140</v>
      </c>
      <c r="V1008" s="1" t="s">
        <v>141</v>
      </c>
      <c r="W1008" s="1" t="s">
        <v>87</v>
      </c>
      <c r="X1008" s="1">
        <v>42</v>
      </c>
      <c r="Y1008" s="1" t="s">
        <v>88</v>
      </c>
      <c r="Z1008" s="1">
        <v>5.0999999999999996</v>
      </c>
      <c r="AA1008" s="1" t="s">
        <v>299</v>
      </c>
      <c r="AB1008" s="1" t="s">
        <v>90</v>
      </c>
      <c r="AC1008" s="1" t="s">
        <v>91</v>
      </c>
      <c r="AD1008" s="1" t="s">
        <v>92</v>
      </c>
      <c r="AE1008" s="1" t="s">
        <v>72</v>
      </c>
      <c r="AF1008" s="1" t="s">
        <v>229</v>
      </c>
      <c r="AG1008" s="1">
        <v>2</v>
      </c>
      <c r="AH1008" s="1" t="s">
        <v>5057</v>
      </c>
      <c r="AI1008" s="1" t="s">
        <v>72</v>
      </c>
      <c r="AJ1008" s="1" t="s">
        <v>72</v>
      </c>
      <c r="AK1008" s="1" t="s">
        <v>5884</v>
      </c>
      <c r="AL1008" s="1" t="s">
        <v>878</v>
      </c>
      <c r="AM1008" s="1" t="s">
        <v>72</v>
      </c>
      <c r="AN1008" s="3">
        <v>45337</v>
      </c>
      <c r="AO1008" s="1" t="s">
        <v>5885</v>
      </c>
      <c r="AP1008" s="1" t="s">
        <v>72</v>
      </c>
      <c r="AQ1008" s="1" t="s">
        <v>2260</v>
      </c>
      <c r="AR1008" s="1">
        <v>15</v>
      </c>
      <c r="AS1008" s="1" t="s">
        <v>4219</v>
      </c>
      <c r="AT1008" s="1" t="s">
        <v>75</v>
      </c>
      <c r="AU1008" s="1" t="s">
        <v>75</v>
      </c>
      <c r="AV1008" s="1" t="s">
        <v>88</v>
      </c>
      <c r="AW1008" s="1" t="s">
        <v>96</v>
      </c>
      <c r="AX1008" s="1" t="s">
        <v>72</v>
      </c>
      <c r="AY1008" s="1" t="s">
        <v>5811</v>
      </c>
      <c r="AZ1008" s="1" t="s">
        <v>5886</v>
      </c>
      <c r="BA1008" s="1">
        <v>36</v>
      </c>
      <c r="BB1008" s="21" t="s">
        <v>100</v>
      </c>
      <c r="BC1008" s="16"/>
    </row>
    <row r="1009" spans="1:55" ht="18.600000000000001" customHeight="1">
      <c r="A1009" s="1" t="s">
        <v>5887</v>
      </c>
      <c r="B1009" s="1">
        <v>240066</v>
      </c>
      <c r="C1009" s="1" t="s">
        <v>71</v>
      </c>
      <c r="D1009" s="3">
        <v>45337</v>
      </c>
      <c r="E1009" s="1" t="s">
        <v>1896</v>
      </c>
      <c r="F1009" s="1" t="s">
        <v>5888</v>
      </c>
      <c r="G1009" s="1" t="s">
        <v>75</v>
      </c>
      <c r="H1009" s="1" t="s">
        <v>3624</v>
      </c>
      <c r="I1009" s="1" t="s">
        <v>77</v>
      </c>
      <c r="J1009" s="1" t="s">
        <v>78</v>
      </c>
      <c r="K1009" s="1" t="s">
        <v>78</v>
      </c>
      <c r="L1009" s="21" t="s">
        <v>1898</v>
      </c>
      <c r="M1009" s="21" t="s">
        <v>1898</v>
      </c>
      <c r="N1009" s="34" t="s">
        <v>72</v>
      </c>
      <c r="O1009" s="3" t="s">
        <v>5889</v>
      </c>
      <c r="P1009" s="1" t="s">
        <v>813</v>
      </c>
      <c r="Q1009" s="1" t="s">
        <v>813</v>
      </c>
      <c r="R1009" s="1" t="s">
        <v>9057</v>
      </c>
      <c r="S1009" s="1" t="s">
        <v>152</v>
      </c>
      <c r="T1009" s="1" t="s">
        <v>3507</v>
      </c>
      <c r="U1009" s="1" t="s">
        <v>153</v>
      </c>
      <c r="V1009" s="1" t="s">
        <v>154</v>
      </c>
      <c r="W1009" s="1" t="s">
        <v>126</v>
      </c>
      <c r="X1009" s="1">
        <v>56</v>
      </c>
      <c r="Y1009" s="1" t="s">
        <v>88</v>
      </c>
      <c r="Z1009" s="1">
        <v>5.0999999999999996</v>
      </c>
      <c r="AA1009" s="1" t="s">
        <v>299</v>
      </c>
      <c r="AB1009" s="1" t="s">
        <v>90</v>
      </c>
      <c r="AC1009" s="1" t="s">
        <v>91</v>
      </c>
      <c r="AD1009" s="1" t="s">
        <v>92</v>
      </c>
      <c r="AE1009" s="1" t="s">
        <v>72</v>
      </c>
      <c r="AF1009" s="1" t="s">
        <v>244</v>
      </c>
      <c r="AG1009" s="1">
        <v>2</v>
      </c>
      <c r="AH1009" s="1" t="s">
        <v>5320</v>
      </c>
      <c r="AI1009" s="1" t="s">
        <v>72</v>
      </c>
      <c r="AJ1009" s="1" t="s">
        <v>72</v>
      </c>
      <c r="AK1009" s="1" t="s">
        <v>2726</v>
      </c>
      <c r="AL1009" s="1" t="s">
        <v>1061</v>
      </c>
      <c r="AM1009" s="1" t="s">
        <v>5855</v>
      </c>
      <c r="AN1009" s="3">
        <v>45337</v>
      </c>
      <c r="AO1009" s="1" t="s">
        <v>3297</v>
      </c>
      <c r="AP1009" s="1" t="s">
        <v>72</v>
      </c>
      <c r="AQ1009" s="1" t="s">
        <v>1794</v>
      </c>
      <c r="AR1009" s="1">
        <v>15</v>
      </c>
      <c r="AS1009" s="1" t="s">
        <v>2694</v>
      </c>
      <c r="AT1009" s="1" t="s">
        <v>75</v>
      </c>
      <c r="AU1009" s="1" t="s">
        <v>75</v>
      </c>
      <c r="AV1009" s="1" t="s">
        <v>88</v>
      </c>
      <c r="AW1009" s="1" t="s">
        <v>96</v>
      </c>
      <c r="AX1009" s="1" t="s">
        <v>72</v>
      </c>
      <c r="AY1009" s="1" t="s">
        <v>2268</v>
      </c>
      <c r="AZ1009" s="38" t="s">
        <v>5890</v>
      </c>
      <c r="BA1009" s="1">
        <v>70</v>
      </c>
      <c r="BB1009" s="21" t="s">
        <v>100</v>
      </c>
      <c r="BC1009" s="16"/>
    </row>
    <row r="1010" spans="1:55" ht="18.600000000000001" customHeight="1">
      <c r="A1010" s="1" t="s">
        <v>5891</v>
      </c>
      <c r="B1010" s="1">
        <v>240067</v>
      </c>
      <c r="C1010" s="1" t="s">
        <v>71</v>
      </c>
      <c r="D1010" s="3">
        <v>45338</v>
      </c>
      <c r="E1010" s="1" t="s">
        <v>1896</v>
      </c>
      <c r="F1010" s="1" t="s">
        <v>5892</v>
      </c>
      <c r="G1010" s="1" t="s">
        <v>75</v>
      </c>
      <c r="H1010" s="1" t="s">
        <v>4648</v>
      </c>
      <c r="I1010" s="1" t="s">
        <v>77</v>
      </c>
      <c r="J1010" s="1" t="s">
        <v>78</v>
      </c>
      <c r="K1010" s="1" t="s">
        <v>78</v>
      </c>
      <c r="L1010" s="21" t="s">
        <v>1898</v>
      </c>
      <c r="M1010" s="21" t="s">
        <v>1898</v>
      </c>
      <c r="N1010" s="34" t="s">
        <v>72</v>
      </c>
      <c r="O1010" s="3" t="s">
        <v>5893</v>
      </c>
      <c r="P1010" s="1" t="s">
        <v>2307</v>
      </c>
      <c r="Q1010" s="1" t="s">
        <v>2307</v>
      </c>
      <c r="R1010" s="1" t="s">
        <v>2926</v>
      </c>
      <c r="S1010" s="1" t="s">
        <v>291</v>
      </c>
      <c r="T1010" s="1" t="s">
        <v>72</v>
      </c>
      <c r="U1010" s="1" t="s">
        <v>292</v>
      </c>
      <c r="V1010" s="1" t="s">
        <v>3296</v>
      </c>
      <c r="W1010" s="1" t="s">
        <v>126</v>
      </c>
      <c r="X1010" s="1">
        <v>57</v>
      </c>
      <c r="Y1010" s="1" t="s">
        <v>88</v>
      </c>
      <c r="Z1010" s="1">
        <v>4.8</v>
      </c>
      <c r="AA1010" s="1" t="s">
        <v>954</v>
      </c>
      <c r="AB1010" s="1" t="s">
        <v>90</v>
      </c>
      <c r="AC1010" s="1" t="s">
        <v>91</v>
      </c>
      <c r="AD1010" s="1" t="s">
        <v>92</v>
      </c>
      <c r="AE1010" s="1" t="s">
        <v>72</v>
      </c>
      <c r="AF1010" s="1" t="s">
        <v>244</v>
      </c>
      <c r="AG1010" s="1">
        <v>1</v>
      </c>
      <c r="AH1010" s="1" t="s">
        <v>5894</v>
      </c>
      <c r="AI1010" s="1" t="s">
        <v>72</v>
      </c>
      <c r="AJ1010" s="1" t="s">
        <v>72</v>
      </c>
      <c r="AK1010" s="1" t="s">
        <v>72</v>
      </c>
      <c r="AL1010" s="1" t="s">
        <v>72</v>
      </c>
      <c r="AM1010" s="1" t="s">
        <v>72</v>
      </c>
      <c r="AN1010" s="3">
        <v>45338</v>
      </c>
      <c r="AO1010" s="1" t="s">
        <v>5895</v>
      </c>
      <c r="AP1010" s="1" t="s">
        <v>72</v>
      </c>
      <c r="AQ1010" s="1" t="s">
        <v>1794</v>
      </c>
      <c r="AR1010" s="1">
        <v>15</v>
      </c>
      <c r="AS1010" s="1" t="s">
        <v>4443</v>
      </c>
      <c r="AT1010" s="1" t="s">
        <v>75</v>
      </c>
      <c r="AU1010" s="1" t="s">
        <v>75</v>
      </c>
      <c r="AV1010" s="1" t="s">
        <v>88</v>
      </c>
      <c r="AW1010" s="1" t="s">
        <v>96</v>
      </c>
      <c r="AX1010" s="1" t="s">
        <v>72</v>
      </c>
      <c r="AY1010" s="1" t="s">
        <v>5896</v>
      </c>
      <c r="AZ1010" s="1" t="s">
        <v>5897</v>
      </c>
      <c r="BA1010" s="1">
        <v>52</v>
      </c>
      <c r="BB1010" s="21" t="s">
        <v>100</v>
      </c>
      <c r="BC1010" s="16"/>
    </row>
    <row r="1011" spans="1:55" ht="18.600000000000001" customHeight="1">
      <c r="A1011" s="1" t="s">
        <v>5898</v>
      </c>
      <c r="B1011" s="1">
        <v>240068</v>
      </c>
      <c r="C1011" s="1" t="s">
        <v>71</v>
      </c>
      <c r="D1011" s="3">
        <v>45338</v>
      </c>
      <c r="E1011" s="1" t="s">
        <v>1896</v>
      </c>
      <c r="F1011" s="1" t="s">
        <v>5899</v>
      </c>
      <c r="G1011" s="1" t="s">
        <v>75</v>
      </c>
      <c r="H1011" s="1" t="s">
        <v>4402</v>
      </c>
      <c r="I1011" s="1" t="s">
        <v>77</v>
      </c>
      <c r="J1011" s="1" t="s">
        <v>78</v>
      </c>
      <c r="K1011" s="1" t="s">
        <v>78</v>
      </c>
      <c r="L1011" s="21" t="s">
        <v>1898</v>
      </c>
      <c r="M1011" s="21" t="s">
        <v>1898</v>
      </c>
      <c r="N1011" s="34" t="s">
        <v>72</v>
      </c>
      <c r="O1011" s="3" t="s">
        <v>5900</v>
      </c>
      <c r="P1011" s="1" t="s">
        <v>2307</v>
      </c>
      <c r="Q1011" s="1" t="s">
        <v>2307</v>
      </c>
      <c r="R1011" s="1" t="s">
        <v>2926</v>
      </c>
      <c r="S1011" s="1" t="s">
        <v>291</v>
      </c>
      <c r="T1011" s="1" t="s">
        <v>72</v>
      </c>
      <c r="U1011" s="1" t="s">
        <v>4455</v>
      </c>
      <c r="V1011" s="1" t="s">
        <v>4455</v>
      </c>
      <c r="W1011" s="1" t="s">
        <v>126</v>
      </c>
      <c r="X1011" s="1">
        <v>77</v>
      </c>
      <c r="Y1011" s="1" t="s">
        <v>88</v>
      </c>
      <c r="Z1011" s="1">
        <v>5.2</v>
      </c>
      <c r="AA1011" s="1" t="s">
        <v>954</v>
      </c>
      <c r="AB1011" s="1" t="s">
        <v>105</v>
      </c>
      <c r="AC1011" s="1" t="s">
        <v>91</v>
      </c>
      <c r="AD1011" s="1" t="s">
        <v>92</v>
      </c>
      <c r="AE1011" s="1" t="s">
        <v>72</v>
      </c>
      <c r="AF1011" s="1" t="s">
        <v>72</v>
      </c>
      <c r="AG1011" s="1" t="s">
        <v>3184</v>
      </c>
      <c r="AH1011" s="1" t="s">
        <v>72</v>
      </c>
      <c r="AI1011" s="1" t="s">
        <v>72</v>
      </c>
      <c r="AJ1011" s="1" t="s">
        <v>72</v>
      </c>
      <c r="AK1011" s="1" t="s">
        <v>72</v>
      </c>
      <c r="AL1011" s="1" t="s">
        <v>72</v>
      </c>
      <c r="AM1011" s="1" t="s">
        <v>72</v>
      </c>
      <c r="AN1011" s="3">
        <v>45338</v>
      </c>
      <c r="AO1011" s="1" t="s">
        <v>5901</v>
      </c>
      <c r="AP1011" s="1" t="s">
        <v>72</v>
      </c>
      <c r="AQ1011" s="1" t="s">
        <v>1794</v>
      </c>
      <c r="AR1011" s="1">
        <v>15</v>
      </c>
      <c r="AS1011" s="1" t="s">
        <v>4009</v>
      </c>
      <c r="AT1011" s="1" t="s">
        <v>75</v>
      </c>
      <c r="AU1011" s="1" t="s">
        <v>75</v>
      </c>
      <c r="AV1011" s="1" t="s">
        <v>88</v>
      </c>
      <c r="AW1011" s="1" t="s">
        <v>96</v>
      </c>
      <c r="AX1011" s="1" t="s">
        <v>72</v>
      </c>
      <c r="AY1011" s="1" t="s">
        <v>5902</v>
      </c>
      <c r="AZ1011" s="1" t="s">
        <v>5903</v>
      </c>
      <c r="BA1011" s="1">
        <v>11</v>
      </c>
      <c r="BB1011" s="1" t="s">
        <v>3796</v>
      </c>
      <c r="BC1011" s="16"/>
    </row>
    <row r="1012" spans="1:55" ht="18.600000000000001" customHeight="1">
      <c r="A1012" s="1" t="s">
        <v>5916</v>
      </c>
      <c r="B1012" s="1">
        <v>240072</v>
      </c>
      <c r="C1012" s="1" t="s">
        <v>71</v>
      </c>
      <c r="D1012" s="3">
        <v>45338</v>
      </c>
      <c r="E1012" s="1" t="s">
        <v>1896</v>
      </c>
      <c r="F1012" s="1" t="s">
        <v>5917</v>
      </c>
      <c r="G1012" s="1" t="s">
        <v>75</v>
      </c>
      <c r="H1012" s="1" t="s">
        <v>3624</v>
      </c>
      <c r="I1012" s="1" t="s">
        <v>77</v>
      </c>
      <c r="J1012" s="1" t="s">
        <v>78</v>
      </c>
      <c r="K1012" s="1" t="s">
        <v>78</v>
      </c>
      <c r="L1012" s="21" t="s">
        <v>1898</v>
      </c>
      <c r="M1012" s="21" t="s">
        <v>1898</v>
      </c>
      <c r="N1012" s="34" t="s">
        <v>72</v>
      </c>
      <c r="O1012" s="3" t="s">
        <v>5918</v>
      </c>
      <c r="P1012" s="1" t="s">
        <v>778</v>
      </c>
      <c r="Q1012" s="1" t="s">
        <v>779</v>
      </c>
      <c r="R1012" s="1" t="s">
        <v>9036</v>
      </c>
      <c r="S1012" s="1" t="s">
        <v>152</v>
      </c>
      <c r="T1012" s="1" t="s">
        <v>3803</v>
      </c>
      <c r="U1012" s="1" t="s">
        <v>153</v>
      </c>
      <c r="V1012" s="1" t="s">
        <v>164</v>
      </c>
      <c r="W1012" s="1" t="s">
        <v>126</v>
      </c>
      <c r="X1012" s="1">
        <v>81</v>
      </c>
      <c r="Y1012" s="1" t="s">
        <v>88</v>
      </c>
      <c r="Z1012" s="1">
        <v>7.7</v>
      </c>
      <c r="AA1012" s="1" t="s">
        <v>954</v>
      </c>
      <c r="AB1012" s="1" t="s">
        <v>90</v>
      </c>
      <c r="AC1012" s="1" t="s">
        <v>91</v>
      </c>
      <c r="AD1012" s="1" t="s">
        <v>92</v>
      </c>
      <c r="AE1012" s="1" t="s">
        <v>72</v>
      </c>
      <c r="AF1012" s="1" t="s">
        <v>229</v>
      </c>
      <c r="AG1012" s="1">
        <v>1</v>
      </c>
      <c r="AH1012" s="1" t="s">
        <v>5873</v>
      </c>
      <c r="AI1012" s="1" t="s">
        <v>72</v>
      </c>
      <c r="AJ1012" s="1" t="s">
        <v>72</v>
      </c>
      <c r="AK1012" s="1" t="s">
        <v>72</v>
      </c>
      <c r="AL1012" s="1" t="s">
        <v>72</v>
      </c>
      <c r="AM1012" s="1" t="s">
        <v>72</v>
      </c>
      <c r="AN1012" s="3">
        <v>45340</v>
      </c>
      <c r="AO1012" s="1" t="s">
        <v>5919</v>
      </c>
      <c r="AP1012" s="1" t="s">
        <v>5920</v>
      </c>
      <c r="AQ1012" s="1" t="s">
        <v>1794</v>
      </c>
      <c r="AR1012" s="1">
        <v>15</v>
      </c>
      <c r="AS1012" s="1" t="s">
        <v>2694</v>
      </c>
      <c r="AT1012" s="1" t="s">
        <v>75</v>
      </c>
      <c r="AU1012" s="1" t="s">
        <v>75</v>
      </c>
      <c r="AV1012" s="1" t="s">
        <v>88</v>
      </c>
      <c r="AW1012" s="1" t="s">
        <v>96</v>
      </c>
      <c r="AX1012" s="1" t="s">
        <v>72</v>
      </c>
      <c r="AY1012" s="1" t="s">
        <v>2268</v>
      </c>
      <c r="AZ1012" s="1" t="s">
        <v>5921</v>
      </c>
      <c r="BA1012" s="1">
        <v>21</v>
      </c>
      <c r="BB1012" s="1" t="s">
        <v>3796</v>
      </c>
      <c r="BC1012" s="16"/>
    </row>
    <row r="1013" spans="1:55" ht="18.600000000000001" customHeight="1">
      <c r="A1013" s="1" t="s">
        <v>5904</v>
      </c>
      <c r="B1013" s="1">
        <v>240069</v>
      </c>
      <c r="C1013" s="1" t="s">
        <v>71</v>
      </c>
      <c r="D1013" s="3">
        <v>45339</v>
      </c>
      <c r="E1013" s="1" t="s">
        <v>1896</v>
      </c>
      <c r="F1013" s="1" t="s">
        <v>5905</v>
      </c>
      <c r="G1013" s="1" t="s">
        <v>75</v>
      </c>
      <c r="H1013" s="1" t="s">
        <v>4402</v>
      </c>
      <c r="I1013" s="1" t="s">
        <v>77</v>
      </c>
      <c r="J1013" s="1" t="s">
        <v>78</v>
      </c>
      <c r="K1013" s="8" t="s">
        <v>4162</v>
      </c>
      <c r="L1013" s="8" t="s">
        <v>1898</v>
      </c>
      <c r="M1013" s="8" t="s">
        <v>1927</v>
      </c>
      <c r="N1013" s="1" t="s">
        <v>4212</v>
      </c>
      <c r="O1013" s="60" t="s">
        <v>847</v>
      </c>
      <c r="P1013" s="1" t="s">
        <v>2307</v>
      </c>
      <c r="Q1013" s="1" t="s">
        <v>2307</v>
      </c>
      <c r="R1013" s="1" t="s">
        <v>2926</v>
      </c>
      <c r="S1013" s="1" t="s">
        <v>291</v>
      </c>
      <c r="T1013" s="1" t="s">
        <v>72</v>
      </c>
      <c r="U1013" s="1" t="s">
        <v>3202</v>
      </c>
      <c r="V1013" s="1" t="s">
        <v>3202</v>
      </c>
      <c r="W1013" s="1" t="s">
        <v>126</v>
      </c>
      <c r="X1013" s="1">
        <v>49</v>
      </c>
      <c r="Y1013" s="1" t="s">
        <v>88</v>
      </c>
      <c r="Z1013" s="1">
        <v>5.6</v>
      </c>
      <c r="AA1013" s="1" t="s">
        <v>2344</v>
      </c>
      <c r="AB1013" s="1" t="s">
        <v>105</v>
      </c>
      <c r="AC1013" s="1" t="s">
        <v>91</v>
      </c>
      <c r="AD1013" s="1" t="s">
        <v>92</v>
      </c>
      <c r="AE1013" s="1" t="s">
        <v>72</v>
      </c>
      <c r="AF1013" s="1" t="s">
        <v>72</v>
      </c>
      <c r="AG1013" s="1" t="s">
        <v>72</v>
      </c>
      <c r="AH1013" s="1" t="s">
        <v>72</v>
      </c>
      <c r="AI1013" s="1" t="s">
        <v>72</v>
      </c>
      <c r="AJ1013" s="1" t="s">
        <v>72</v>
      </c>
      <c r="AK1013" s="1" t="s">
        <v>72</v>
      </c>
      <c r="AL1013" s="1" t="s">
        <v>72</v>
      </c>
      <c r="AM1013" s="1" t="s">
        <v>72</v>
      </c>
      <c r="AN1013" s="3">
        <v>45642</v>
      </c>
      <c r="AO1013" s="1" t="s">
        <v>5906</v>
      </c>
      <c r="AP1013" s="1" t="s">
        <v>72</v>
      </c>
      <c r="AQ1013" s="1" t="s">
        <v>1794</v>
      </c>
      <c r="AR1013" s="1">
        <v>15</v>
      </c>
      <c r="AS1013" s="1" t="s">
        <v>4208</v>
      </c>
      <c r="AT1013" s="1" t="s">
        <v>88</v>
      </c>
      <c r="AU1013" s="1" t="s">
        <v>88</v>
      </c>
      <c r="AV1013" s="1" t="s">
        <v>88</v>
      </c>
      <c r="AW1013" s="1" t="s">
        <v>79</v>
      </c>
      <c r="AX1013" s="1" t="s">
        <v>707</v>
      </c>
      <c r="AY1013" s="1" t="s">
        <v>72</v>
      </c>
      <c r="AZ1013" s="1" t="s">
        <v>72</v>
      </c>
      <c r="BA1013" s="1" t="s">
        <v>72</v>
      </c>
      <c r="BB1013" s="1" t="s">
        <v>160</v>
      </c>
      <c r="BC1013" s="1" t="s">
        <v>707</v>
      </c>
    </row>
    <row r="1014" spans="1:55" ht="18.600000000000001" customHeight="1">
      <c r="A1014" s="1" t="s">
        <v>5907</v>
      </c>
      <c r="B1014" s="1">
        <v>240070</v>
      </c>
      <c r="C1014" s="1" t="s">
        <v>71</v>
      </c>
      <c r="D1014" s="3">
        <v>45339</v>
      </c>
      <c r="E1014" s="1" t="s">
        <v>1896</v>
      </c>
      <c r="F1014" s="1" t="s">
        <v>5908</v>
      </c>
      <c r="G1014" s="1" t="s">
        <v>75</v>
      </c>
      <c r="H1014" s="1" t="s">
        <v>4648</v>
      </c>
      <c r="I1014" s="1" t="s">
        <v>77</v>
      </c>
      <c r="J1014" s="1" t="s">
        <v>78</v>
      </c>
      <c r="K1014" s="8" t="s">
        <v>4162</v>
      </c>
      <c r="L1014" s="8" t="s">
        <v>1898</v>
      </c>
      <c r="M1014" s="8" t="s">
        <v>1927</v>
      </c>
      <c r="N1014" s="1" t="s">
        <v>4212</v>
      </c>
      <c r="O1014" s="60" t="s">
        <v>5909</v>
      </c>
      <c r="P1014" s="1" t="s">
        <v>2307</v>
      </c>
      <c r="Q1014" s="1" t="s">
        <v>2307</v>
      </c>
      <c r="R1014" s="1" t="s">
        <v>2926</v>
      </c>
      <c r="S1014" s="1" t="s">
        <v>291</v>
      </c>
      <c r="T1014" s="1" t="s">
        <v>72</v>
      </c>
      <c r="U1014" s="1" t="s">
        <v>292</v>
      </c>
      <c r="V1014" s="1" t="s">
        <v>3420</v>
      </c>
      <c r="W1014" s="1" t="s">
        <v>126</v>
      </c>
      <c r="X1014" s="1">
        <v>46</v>
      </c>
      <c r="Y1014" s="1" t="s">
        <v>88</v>
      </c>
      <c r="Z1014" s="1">
        <v>5.3</v>
      </c>
      <c r="AA1014" s="1" t="s">
        <v>2344</v>
      </c>
      <c r="AB1014" s="1" t="s">
        <v>90</v>
      </c>
      <c r="AC1014" s="1" t="s">
        <v>91</v>
      </c>
      <c r="AD1014" s="1" t="s">
        <v>92</v>
      </c>
      <c r="AE1014" s="1" t="s">
        <v>72</v>
      </c>
      <c r="AF1014" s="1" t="s">
        <v>72</v>
      </c>
      <c r="AG1014" s="1" t="s">
        <v>72</v>
      </c>
      <c r="AH1014" s="1" t="s">
        <v>72</v>
      </c>
      <c r="AI1014" s="1" t="s">
        <v>72</v>
      </c>
      <c r="AJ1014" s="1" t="s">
        <v>72</v>
      </c>
      <c r="AK1014" s="1" t="s">
        <v>72</v>
      </c>
      <c r="AL1014" s="1" t="s">
        <v>72</v>
      </c>
      <c r="AM1014" s="1" t="s">
        <v>72</v>
      </c>
      <c r="AN1014" s="3">
        <v>45339</v>
      </c>
      <c r="AO1014" s="1" t="s">
        <v>5910</v>
      </c>
      <c r="AP1014" s="1" t="s">
        <v>5911</v>
      </c>
      <c r="AQ1014" s="1" t="s">
        <v>1794</v>
      </c>
      <c r="AR1014" s="1">
        <v>15</v>
      </c>
      <c r="AS1014" s="1" t="s">
        <v>4208</v>
      </c>
      <c r="AT1014" s="1" t="s">
        <v>88</v>
      </c>
      <c r="AU1014" s="1" t="s">
        <v>88</v>
      </c>
      <c r="AV1014" s="1" t="s">
        <v>88</v>
      </c>
      <c r="AW1014" s="1" t="s">
        <v>79</v>
      </c>
      <c r="AX1014" s="1" t="s">
        <v>707</v>
      </c>
      <c r="AY1014" s="1" t="s">
        <v>72</v>
      </c>
      <c r="AZ1014" s="1" t="s">
        <v>72</v>
      </c>
      <c r="BA1014" s="1" t="s">
        <v>72</v>
      </c>
      <c r="BB1014" s="1" t="s">
        <v>160</v>
      </c>
      <c r="BC1014" s="1" t="s">
        <v>707</v>
      </c>
    </row>
    <row r="1015" spans="1:55" ht="18.600000000000001" customHeight="1">
      <c r="A1015" s="1" t="s">
        <v>5912</v>
      </c>
      <c r="B1015" s="1">
        <v>240071</v>
      </c>
      <c r="C1015" s="1" t="s">
        <v>497</v>
      </c>
      <c r="D1015" s="3">
        <v>45339</v>
      </c>
      <c r="E1015" s="1" t="s">
        <v>1896</v>
      </c>
      <c r="F1015" s="1" t="s">
        <v>5913</v>
      </c>
      <c r="G1015" s="1" t="s">
        <v>75</v>
      </c>
      <c r="H1015" s="1" t="s">
        <v>5146</v>
      </c>
      <c r="I1015" s="1" t="s">
        <v>497</v>
      </c>
      <c r="J1015" s="1" t="s">
        <v>78</v>
      </c>
      <c r="K1015" s="1" t="s">
        <v>78</v>
      </c>
      <c r="L1015" s="21" t="s">
        <v>1898</v>
      </c>
      <c r="M1015" s="21" t="s">
        <v>1898</v>
      </c>
      <c r="N1015" s="34" t="s">
        <v>72</v>
      </c>
      <c r="O1015" s="3" t="s">
        <v>5914</v>
      </c>
      <c r="P1015" s="1" t="s">
        <v>2143</v>
      </c>
      <c r="Q1015" s="1" t="s">
        <v>1868</v>
      </c>
      <c r="R1015" s="1" t="s">
        <v>3373</v>
      </c>
      <c r="S1015" s="1" t="s">
        <v>490</v>
      </c>
      <c r="T1015" s="1" t="s">
        <v>72</v>
      </c>
      <c r="U1015" s="1" t="s">
        <v>491</v>
      </c>
      <c r="V1015" s="1" t="s">
        <v>1147</v>
      </c>
      <c r="W1015" s="1" t="s">
        <v>87</v>
      </c>
      <c r="X1015" s="1">
        <v>58</v>
      </c>
      <c r="Y1015" s="1" t="s">
        <v>88</v>
      </c>
      <c r="Z1015" s="1">
        <v>6.5</v>
      </c>
      <c r="AA1015" s="1" t="s">
        <v>2344</v>
      </c>
      <c r="AB1015" s="1" t="s">
        <v>90</v>
      </c>
      <c r="AC1015" s="1" t="s">
        <v>91</v>
      </c>
      <c r="AD1015" s="1" t="s">
        <v>92</v>
      </c>
      <c r="AE1015" s="1" t="s">
        <v>72</v>
      </c>
      <c r="AF1015" s="1" t="s">
        <v>72</v>
      </c>
      <c r="AG1015" s="1" t="s">
        <v>72</v>
      </c>
      <c r="AH1015" s="1" t="s">
        <v>72</v>
      </c>
      <c r="AI1015" s="1" t="s">
        <v>72</v>
      </c>
      <c r="AJ1015" s="1" t="s">
        <v>72</v>
      </c>
      <c r="AK1015" s="1" t="s">
        <v>72</v>
      </c>
      <c r="AL1015" s="1" t="s">
        <v>72</v>
      </c>
      <c r="AM1015" s="1" t="s">
        <v>72</v>
      </c>
      <c r="AN1015" s="3">
        <v>45339</v>
      </c>
      <c r="AO1015" s="1" t="s">
        <v>5915</v>
      </c>
      <c r="AP1015" s="1" t="s">
        <v>72</v>
      </c>
      <c r="AQ1015" s="1" t="s">
        <v>1794</v>
      </c>
      <c r="AR1015" s="1">
        <v>15</v>
      </c>
      <c r="AS1015" s="1" t="s">
        <v>4063</v>
      </c>
      <c r="AT1015" s="1" t="s">
        <v>75</v>
      </c>
      <c r="AU1015" s="1" t="s">
        <v>75</v>
      </c>
      <c r="AV1015" s="1" t="s">
        <v>88</v>
      </c>
      <c r="AW1015" s="1" t="s">
        <v>96</v>
      </c>
      <c r="AX1015" s="1" t="s">
        <v>72</v>
      </c>
      <c r="AY1015" s="1" t="s">
        <v>3962</v>
      </c>
      <c r="AZ1015" s="1" t="s">
        <v>5149</v>
      </c>
      <c r="BA1015" s="1">
        <f>49+16</f>
        <v>65</v>
      </c>
      <c r="BB1015" s="21" t="s">
        <v>100</v>
      </c>
      <c r="BC1015" s="16"/>
    </row>
    <row r="1016" spans="1:55" ht="18.600000000000001" customHeight="1">
      <c r="A1016" s="1" t="s">
        <v>5922</v>
      </c>
      <c r="B1016" s="1">
        <v>240073</v>
      </c>
      <c r="C1016" s="1" t="s">
        <v>497</v>
      </c>
      <c r="D1016" s="3">
        <v>45341</v>
      </c>
      <c r="E1016" s="1" t="s">
        <v>2302</v>
      </c>
      <c r="F1016" s="1" t="s">
        <v>5923</v>
      </c>
      <c r="G1016" s="1" t="s">
        <v>75</v>
      </c>
      <c r="H1016" s="1" t="s">
        <v>5146</v>
      </c>
      <c r="I1016" s="1" t="s">
        <v>497</v>
      </c>
      <c r="J1016" s="1" t="s">
        <v>78</v>
      </c>
      <c r="K1016" s="1" t="s">
        <v>78</v>
      </c>
      <c r="L1016" s="21" t="s">
        <v>1898</v>
      </c>
      <c r="M1016" s="21" t="s">
        <v>1898</v>
      </c>
      <c r="N1016" s="34" t="s">
        <v>72</v>
      </c>
      <c r="O1016" s="3" t="s">
        <v>5924</v>
      </c>
      <c r="P1016" s="1" t="s">
        <v>2307</v>
      </c>
      <c r="Q1016" s="1" t="s">
        <v>2307</v>
      </c>
      <c r="R1016" s="1" t="s">
        <v>2308</v>
      </c>
      <c r="S1016" s="1" t="s">
        <v>490</v>
      </c>
      <c r="T1016" s="1" t="s">
        <v>72</v>
      </c>
      <c r="U1016" s="1" t="s">
        <v>491</v>
      </c>
      <c r="V1016" s="1" t="s">
        <v>492</v>
      </c>
      <c r="W1016" s="1" t="s">
        <v>87</v>
      </c>
      <c r="X1016" s="1">
        <v>70</v>
      </c>
      <c r="Y1016" s="1" t="s">
        <v>88</v>
      </c>
      <c r="Z1016" s="1">
        <v>3.9</v>
      </c>
      <c r="AA1016" s="1" t="s">
        <v>414</v>
      </c>
      <c r="AB1016" s="1" t="s">
        <v>90</v>
      </c>
      <c r="AC1016" s="1" t="s">
        <v>91</v>
      </c>
      <c r="AD1016" s="1" t="s">
        <v>92</v>
      </c>
      <c r="AE1016" s="1" t="s">
        <v>72</v>
      </c>
      <c r="AF1016" s="1" t="s">
        <v>229</v>
      </c>
      <c r="AG1016" s="1">
        <v>1</v>
      </c>
      <c r="AH1016" s="1" t="s">
        <v>2585</v>
      </c>
      <c r="AI1016" s="1" t="s">
        <v>72</v>
      </c>
      <c r="AJ1016" s="1" t="s">
        <v>72</v>
      </c>
      <c r="AK1016" s="1" t="s">
        <v>72</v>
      </c>
      <c r="AL1016" s="1" t="s">
        <v>72</v>
      </c>
      <c r="AM1016" s="1" t="s">
        <v>72</v>
      </c>
      <c r="AN1016" s="3">
        <v>45341</v>
      </c>
      <c r="AO1016" s="1" t="s">
        <v>5925</v>
      </c>
      <c r="AP1016" s="1" t="s">
        <v>72</v>
      </c>
      <c r="AQ1016" s="1" t="s">
        <v>1794</v>
      </c>
      <c r="AR1016" s="1">
        <v>15</v>
      </c>
      <c r="AS1016" s="1" t="s">
        <v>3446</v>
      </c>
      <c r="AT1016" s="1" t="s">
        <v>75</v>
      </c>
      <c r="AU1016" s="1" t="s">
        <v>75</v>
      </c>
      <c r="AV1016" s="1" t="s">
        <v>88</v>
      </c>
      <c r="AW1016" s="1" t="s">
        <v>96</v>
      </c>
      <c r="AX1016" s="1" t="s">
        <v>72</v>
      </c>
      <c r="AY1016" s="1" t="s">
        <v>3962</v>
      </c>
      <c r="AZ1016" s="1" t="s">
        <v>5149</v>
      </c>
      <c r="BA1016" s="1">
        <f>49+9</f>
        <v>58</v>
      </c>
      <c r="BB1016" s="21" t="s">
        <v>100</v>
      </c>
      <c r="BC1016" s="16"/>
    </row>
    <row r="1017" spans="1:55" ht="18.600000000000001" customHeight="1">
      <c r="A1017" s="1" t="s">
        <v>5926</v>
      </c>
      <c r="B1017" s="1">
        <v>240074</v>
      </c>
      <c r="C1017" s="1" t="s">
        <v>71</v>
      </c>
      <c r="D1017" s="3">
        <v>45341</v>
      </c>
      <c r="E1017" s="1" t="s">
        <v>1896</v>
      </c>
      <c r="F1017" s="1" t="s">
        <v>5927</v>
      </c>
      <c r="G1017" s="1" t="s">
        <v>75</v>
      </c>
      <c r="H1017" s="1" t="s">
        <v>3624</v>
      </c>
      <c r="I1017" s="1" t="s">
        <v>77</v>
      </c>
      <c r="J1017" s="1" t="s">
        <v>78</v>
      </c>
      <c r="K1017" s="1" t="s">
        <v>78</v>
      </c>
      <c r="L1017" s="21" t="s">
        <v>1898</v>
      </c>
      <c r="M1017" s="21" t="s">
        <v>1898</v>
      </c>
      <c r="N1017" s="34" t="s">
        <v>72</v>
      </c>
      <c r="O1017" s="3" t="s">
        <v>5928</v>
      </c>
      <c r="P1017" s="1" t="s">
        <v>813</v>
      </c>
      <c r="Q1017" s="1" t="s">
        <v>813</v>
      </c>
      <c r="R1017" s="1" t="s">
        <v>9057</v>
      </c>
      <c r="S1017" s="1" t="s">
        <v>152</v>
      </c>
      <c r="T1017" s="1" t="s">
        <v>3507</v>
      </c>
      <c r="U1017" s="1" t="s">
        <v>153</v>
      </c>
      <c r="V1017" s="1" t="s">
        <v>5091</v>
      </c>
      <c r="W1017" s="1" t="s">
        <v>126</v>
      </c>
      <c r="X1017" s="1">
        <v>37</v>
      </c>
      <c r="Y1017" s="1" t="s">
        <v>88</v>
      </c>
      <c r="Z1017" s="1">
        <v>4.5</v>
      </c>
      <c r="AA1017" s="1" t="s">
        <v>2344</v>
      </c>
      <c r="AB1017" s="1" t="s">
        <v>90</v>
      </c>
      <c r="AC1017" s="1" t="s">
        <v>91</v>
      </c>
      <c r="AD1017" s="1" t="s">
        <v>92</v>
      </c>
      <c r="AE1017" s="1" t="s">
        <v>72</v>
      </c>
      <c r="AF1017" s="1" t="s">
        <v>229</v>
      </c>
      <c r="AG1017" s="1">
        <v>2</v>
      </c>
      <c r="AH1017" s="1" t="s">
        <v>5092</v>
      </c>
      <c r="AI1017" s="1" t="s">
        <v>72</v>
      </c>
      <c r="AJ1017" s="1" t="s">
        <v>72</v>
      </c>
      <c r="AK1017" s="1" t="s">
        <v>2726</v>
      </c>
      <c r="AL1017" s="1" t="s">
        <v>1061</v>
      </c>
      <c r="AM1017" s="1" t="s">
        <v>5337</v>
      </c>
      <c r="AN1017" s="3">
        <v>45341</v>
      </c>
      <c r="AO1017" s="1" t="s">
        <v>5929</v>
      </c>
      <c r="AP1017" s="1" t="s">
        <v>5930</v>
      </c>
      <c r="AQ1017" s="1" t="s">
        <v>1794</v>
      </c>
      <c r="AR1017" s="1">
        <v>15</v>
      </c>
      <c r="AS1017" s="1" t="s">
        <v>4443</v>
      </c>
      <c r="AT1017" s="1" t="s">
        <v>75</v>
      </c>
      <c r="AU1017" s="1" t="s">
        <v>75</v>
      </c>
      <c r="AV1017" s="1" t="s">
        <v>88</v>
      </c>
      <c r="AW1017" s="1" t="s">
        <v>96</v>
      </c>
      <c r="AX1017" s="1" t="s">
        <v>72</v>
      </c>
      <c r="AY1017" s="1" t="s">
        <v>2268</v>
      </c>
      <c r="AZ1017" s="38" t="s">
        <v>5931</v>
      </c>
      <c r="BA1017" s="1">
        <v>86</v>
      </c>
      <c r="BB1017" s="21" t="s">
        <v>100</v>
      </c>
      <c r="BC1017" s="16"/>
    </row>
    <row r="1018" spans="1:55" ht="18.600000000000001" customHeight="1">
      <c r="A1018" s="1" t="s">
        <v>5932</v>
      </c>
      <c r="B1018" s="1">
        <v>240075</v>
      </c>
      <c r="C1018" s="1" t="s">
        <v>71</v>
      </c>
      <c r="D1018" s="3">
        <v>45341</v>
      </c>
      <c r="E1018" s="1" t="s">
        <v>2302</v>
      </c>
      <c r="F1018" s="1" t="s">
        <v>5933</v>
      </c>
      <c r="G1018" s="1" t="s">
        <v>75</v>
      </c>
      <c r="H1018" s="1" t="s">
        <v>3473</v>
      </c>
      <c r="I1018" s="1" t="s">
        <v>77</v>
      </c>
      <c r="J1018" s="1" t="s">
        <v>78</v>
      </c>
      <c r="K1018" s="1" t="s">
        <v>78</v>
      </c>
      <c r="L1018" s="21" t="s">
        <v>1898</v>
      </c>
      <c r="M1018" s="21" t="s">
        <v>1898</v>
      </c>
      <c r="N1018" s="34" t="s">
        <v>72</v>
      </c>
      <c r="O1018" s="3" t="s">
        <v>5934</v>
      </c>
      <c r="P1018" s="1" t="s">
        <v>2307</v>
      </c>
      <c r="Q1018" s="1" t="s">
        <v>2307</v>
      </c>
      <c r="R1018" s="1" t="s">
        <v>3474</v>
      </c>
      <c r="S1018" s="1" t="s">
        <v>152</v>
      </c>
      <c r="T1018" s="1" t="s">
        <v>3507</v>
      </c>
      <c r="U1018" s="1" t="s">
        <v>153</v>
      </c>
      <c r="V1018" s="1" t="s">
        <v>5091</v>
      </c>
      <c r="W1018" s="1" t="s">
        <v>126</v>
      </c>
      <c r="X1018" s="1">
        <v>47</v>
      </c>
      <c r="Y1018" s="1" t="s">
        <v>88</v>
      </c>
      <c r="Z1018" s="1">
        <v>4.5999999999999996</v>
      </c>
      <c r="AA1018" s="1" t="s">
        <v>954</v>
      </c>
      <c r="AB1018" s="1" t="s">
        <v>105</v>
      </c>
      <c r="AC1018" s="1" t="s">
        <v>3203</v>
      </c>
      <c r="AD1018" s="1" t="s">
        <v>92</v>
      </c>
      <c r="AE1018" s="1" t="s">
        <v>72</v>
      </c>
      <c r="AF1018" s="1" t="s">
        <v>72</v>
      </c>
      <c r="AG1018" s="1" t="s">
        <v>72</v>
      </c>
      <c r="AH1018" s="1" t="s">
        <v>72</v>
      </c>
      <c r="AI1018" s="1" t="s">
        <v>72</v>
      </c>
      <c r="AJ1018" s="1" t="s">
        <v>72</v>
      </c>
      <c r="AK1018" s="1" t="s">
        <v>3878</v>
      </c>
      <c r="AL1018" s="1" t="s">
        <v>72</v>
      </c>
      <c r="AM1018" s="1" t="s">
        <v>72</v>
      </c>
      <c r="AN1018" s="3">
        <v>45341</v>
      </c>
      <c r="AO1018" s="1" t="s">
        <v>5935</v>
      </c>
      <c r="AP1018" s="1" t="s">
        <v>72</v>
      </c>
      <c r="AQ1018" s="1" t="s">
        <v>1794</v>
      </c>
      <c r="AR1018" s="1">
        <v>15</v>
      </c>
      <c r="AS1018" s="1" t="s">
        <v>2694</v>
      </c>
      <c r="AT1018" s="1" t="s">
        <v>75</v>
      </c>
      <c r="AU1018" s="1" t="s">
        <v>75</v>
      </c>
      <c r="AV1018" s="1" t="s">
        <v>88</v>
      </c>
      <c r="AW1018" s="1" t="s">
        <v>96</v>
      </c>
      <c r="AX1018" s="1" t="s">
        <v>72</v>
      </c>
      <c r="AY1018" s="1" t="s">
        <v>5594</v>
      </c>
      <c r="AZ1018" s="1" t="s">
        <v>5936</v>
      </c>
      <c r="BA1018" s="1">
        <v>31</v>
      </c>
      <c r="BB1018" s="21" t="s">
        <v>100</v>
      </c>
      <c r="BC1018" s="16"/>
    </row>
    <row r="1019" spans="1:55" ht="18.600000000000001" customHeight="1">
      <c r="A1019" s="1" t="s">
        <v>5937</v>
      </c>
      <c r="B1019" s="1">
        <v>240076</v>
      </c>
      <c r="C1019" s="1" t="s">
        <v>71</v>
      </c>
      <c r="D1019" s="3">
        <v>45342</v>
      </c>
      <c r="E1019" s="1" t="s">
        <v>1896</v>
      </c>
      <c r="F1019" s="1" t="s">
        <v>5938</v>
      </c>
      <c r="G1019" s="1" t="s">
        <v>75</v>
      </c>
      <c r="H1019" s="1" t="s">
        <v>3624</v>
      </c>
      <c r="I1019" s="1" t="s">
        <v>77</v>
      </c>
      <c r="J1019" s="1" t="s">
        <v>78</v>
      </c>
      <c r="K1019" s="1" t="s">
        <v>78</v>
      </c>
      <c r="L1019" s="8" t="s">
        <v>1898</v>
      </c>
      <c r="M1019" s="8" t="s">
        <v>1927</v>
      </c>
      <c r="N1019" s="34" t="s">
        <v>72</v>
      </c>
      <c r="O1019" s="60" t="s">
        <v>707</v>
      </c>
      <c r="P1019" s="1" t="s">
        <v>813</v>
      </c>
      <c r="Q1019" s="1" t="s">
        <v>813</v>
      </c>
      <c r="R1019" s="1" t="s">
        <v>9057</v>
      </c>
      <c r="S1019" s="1" t="s">
        <v>152</v>
      </c>
      <c r="T1019" s="1" t="s">
        <v>1370</v>
      </c>
      <c r="U1019" s="1" t="s">
        <v>153</v>
      </c>
      <c r="V1019" s="1" t="s">
        <v>4508</v>
      </c>
      <c r="W1019" s="1" t="s">
        <v>126</v>
      </c>
      <c r="X1019" s="1">
        <v>33</v>
      </c>
      <c r="Y1019" s="1" t="s">
        <v>88</v>
      </c>
      <c r="Z1019" s="1">
        <v>4.9000000000000004</v>
      </c>
      <c r="AA1019" s="1" t="s">
        <v>299</v>
      </c>
      <c r="AB1019" s="1" t="s">
        <v>90</v>
      </c>
      <c r="AC1019" s="1" t="s">
        <v>91</v>
      </c>
      <c r="AD1019" s="1" t="s">
        <v>216</v>
      </c>
      <c r="AE1019" s="1" t="s">
        <v>72</v>
      </c>
      <c r="AF1019" s="1" t="s">
        <v>72</v>
      </c>
      <c r="AG1019" s="1" t="s">
        <v>72</v>
      </c>
      <c r="AH1019" s="1" t="s">
        <v>72</v>
      </c>
      <c r="AI1019" s="1">
        <v>8</v>
      </c>
      <c r="AJ1019" s="1" t="s">
        <v>5939</v>
      </c>
      <c r="AK1019" s="1" t="s">
        <v>72</v>
      </c>
      <c r="AL1019" s="1" t="s">
        <v>72</v>
      </c>
      <c r="AM1019" s="1" t="s">
        <v>72</v>
      </c>
      <c r="AN1019" s="3">
        <v>45342</v>
      </c>
      <c r="AO1019" s="1" t="s">
        <v>5940</v>
      </c>
      <c r="AP1019" s="1" t="s">
        <v>72</v>
      </c>
      <c r="AQ1019" s="1" t="s">
        <v>1794</v>
      </c>
      <c r="AR1019" s="1">
        <v>15</v>
      </c>
      <c r="AS1019" s="1" t="s">
        <v>2694</v>
      </c>
      <c r="AT1019" s="1" t="s">
        <v>75</v>
      </c>
      <c r="AU1019" s="1" t="s">
        <v>75</v>
      </c>
      <c r="AV1019" s="1" t="s">
        <v>88</v>
      </c>
      <c r="AW1019" s="1" t="s">
        <v>96</v>
      </c>
      <c r="AX1019" s="1" t="s">
        <v>707</v>
      </c>
      <c r="AY1019" s="1" t="s">
        <v>72</v>
      </c>
      <c r="AZ1019" s="38" t="s">
        <v>72</v>
      </c>
      <c r="BA1019" s="1" t="s">
        <v>72</v>
      </c>
      <c r="BB1019" s="1" t="s">
        <v>160</v>
      </c>
      <c r="BC1019" s="1" t="s">
        <v>707</v>
      </c>
    </row>
    <row r="1020" spans="1:55" ht="18.600000000000001" customHeight="1">
      <c r="A1020" s="1" t="s">
        <v>5947</v>
      </c>
      <c r="B1020" s="1">
        <v>240078</v>
      </c>
      <c r="C1020" s="1" t="s">
        <v>71</v>
      </c>
      <c r="D1020" s="3">
        <v>45342</v>
      </c>
      <c r="E1020" s="1" t="s">
        <v>2302</v>
      </c>
      <c r="F1020" s="1" t="s">
        <v>5948</v>
      </c>
      <c r="G1020" s="1" t="s">
        <v>75</v>
      </c>
      <c r="H1020" s="1" t="s">
        <v>3624</v>
      </c>
      <c r="I1020" s="1" t="s">
        <v>77</v>
      </c>
      <c r="J1020" s="1" t="s">
        <v>78</v>
      </c>
      <c r="K1020" s="1" t="s">
        <v>78</v>
      </c>
      <c r="L1020" s="8" t="s">
        <v>1898</v>
      </c>
      <c r="M1020" s="8" t="s">
        <v>1927</v>
      </c>
      <c r="N1020" s="34" t="s">
        <v>72</v>
      </c>
      <c r="O1020" s="60" t="s">
        <v>5949</v>
      </c>
      <c r="P1020" s="1" t="s">
        <v>778</v>
      </c>
      <c r="Q1020" s="1" t="s">
        <v>779</v>
      </c>
      <c r="R1020" s="1" t="s">
        <v>9036</v>
      </c>
      <c r="S1020" s="1" t="s">
        <v>152</v>
      </c>
      <c r="T1020" s="1" t="s">
        <v>72</v>
      </c>
      <c r="U1020" s="1" t="s">
        <v>153</v>
      </c>
      <c r="V1020" s="1" t="s">
        <v>5950</v>
      </c>
      <c r="W1020" s="1" t="s">
        <v>126</v>
      </c>
      <c r="X1020" s="1">
        <v>50</v>
      </c>
      <c r="Y1020" s="1" t="s">
        <v>88</v>
      </c>
      <c r="Z1020" s="1">
        <v>11.2</v>
      </c>
      <c r="AA1020" s="1" t="s">
        <v>954</v>
      </c>
      <c r="AB1020" s="1" t="s">
        <v>90</v>
      </c>
      <c r="AC1020" s="1" t="s">
        <v>91</v>
      </c>
      <c r="AD1020" s="1" t="s">
        <v>92</v>
      </c>
      <c r="AE1020" s="1" t="s">
        <v>72</v>
      </c>
      <c r="AF1020" s="1" t="s">
        <v>72</v>
      </c>
      <c r="AG1020" s="1" t="s">
        <v>72</v>
      </c>
      <c r="AH1020" s="1" t="s">
        <v>72</v>
      </c>
      <c r="AI1020" s="1" t="s">
        <v>72</v>
      </c>
      <c r="AJ1020" s="1" t="s">
        <v>72</v>
      </c>
      <c r="AK1020" s="1" t="s">
        <v>72</v>
      </c>
      <c r="AL1020" s="1" t="s">
        <v>72</v>
      </c>
      <c r="AM1020" s="1" t="s">
        <v>72</v>
      </c>
      <c r="AN1020" s="3">
        <v>45344</v>
      </c>
      <c r="AO1020" s="1" t="s">
        <v>5951</v>
      </c>
      <c r="AP1020" s="1" t="s">
        <v>72</v>
      </c>
      <c r="AQ1020" s="1" t="s">
        <v>1794</v>
      </c>
      <c r="AR1020" s="1">
        <v>15</v>
      </c>
      <c r="AS1020" s="1" t="s">
        <v>4443</v>
      </c>
      <c r="AT1020" s="1" t="s">
        <v>88</v>
      </c>
      <c r="AU1020" s="1" t="s">
        <v>88</v>
      </c>
      <c r="AV1020" s="1" t="s">
        <v>88</v>
      </c>
      <c r="AW1020" s="1" t="s">
        <v>79</v>
      </c>
      <c r="AX1020" s="1" t="s">
        <v>707</v>
      </c>
      <c r="AY1020" s="1" t="s">
        <v>72</v>
      </c>
      <c r="AZ1020" s="1" t="s">
        <v>72</v>
      </c>
      <c r="BA1020" s="1" t="s">
        <v>72</v>
      </c>
      <c r="BB1020" s="1" t="s">
        <v>160</v>
      </c>
      <c r="BC1020" s="1" t="s">
        <v>707</v>
      </c>
    </row>
    <row r="1021" spans="1:55" ht="18.600000000000001" customHeight="1">
      <c r="A1021" s="1" t="s">
        <v>5941</v>
      </c>
      <c r="B1021" s="1">
        <v>240077</v>
      </c>
      <c r="C1021" s="1" t="s">
        <v>71</v>
      </c>
      <c r="D1021" s="3">
        <v>45343</v>
      </c>
      <c r="E1021" s="1" t="s">
        <v>1896</v>
      </c>
      <c r="F1021" s="1" t="s">
        <v>5942</v>
      </c>
      <c r="G1021" s="1" t="s">
        <v>75</v>
      </c>
      <c r="H1021" s="1" t="s">
        <v>3947</v>
      </c>
      <c r="I1021" s="1" t="s">
        <v>77</v>
      </c>
      <c r="J1021" s="1" t="s">
        <v>78</v>
      </c>
      <c r="K1021" s="1" t="s">
        <v>78</v>
      </c>
      <c r="L1021" s="21" t="s">
        <v>1898</v>
      </c>
      <c r="M1021" s="21" t="s">
        <v>1898</v>
      </c>
      <c r="N1021" s="34" t="s">
        <v>72</v>
      </c>
      <c r="O1021" s="3" t="s">
        <v>5943</v>
      </c>
      <c r="P1021" s="1" t="s">
        <v>813</v>
      </c>
      <c r="Q1021" s="1" t="s">
        <v>813</v>
      </c>
      <c r="R1021" s="1" t="s">
        <v>9057</v>
      </c>
      <c r="S1021" s="1" t="s">
        <v>84</v>
      </c>
      <c r="T1021" s="1" t="s">
        <v>72</v>
      </c>
      <c r="U1021" s="1" t="s">
        <v>140</v>
      </c>
      <c r="V1021" s="1" t="s">
        <v>141</v>
      </c>
      <c r="W1021" s="1" t="s">
        <v>126</v>
      </c>
      <c r="X1021" s="1">
        <v>48</v>
      </c>
      <c r="Y1021" s="1" t="s">
        <v>88</v>
      </c>
      <c r="Z1021" s="1">
        <v>5.0999999999999996</v>
      </c>
      <c r="AA1021" s="1" t="s">
        <v>299</v>
      </c>
      <c r="AB1021" s="1" t="s">
        <v>90</v>
      </c>
      <c r="AC1021" s="1" t="s">
        <v>91</v>
      </c>
      <c r="AD1021" s="1" t="s">
        <v>92</v>
      </c>
      <c r="AE1021" s="1" t="s">
        <v>72</v>
      </c>
      <c r="AF1021" s="1" t="s">
        <v>217</v>
      </c>
      <c r="AG1021" s="1">
        <v>2</v>
      </c>
      <c r="AH1021" s="1" t="s">
        <v>5253</v>
      </c>
      <c r="AI1021" s="1" t="s">
        <v>72</v>
      </c>
      <c r="AJ1021" s="1" t="s">
        <v>72</v>
      </c>
      <c r="AK1021" s="1" t="s">
        <v>5884</v>
      </c>
      <c r="AL1021" s="1" t="s">
        <v>878</v>
      </c>
      <c r="AM1021" s="1" t="s">
        <v>72</v>
      </c>
      <c r="AN1021" s="3">
        <v>45343</v>
      </c>
      <c r="AO1021" s="1" t="s">
        <v>5944</v>
      </c>
      <c r="AP1021" s="1" t="s">
        <v>72</v>
      </c>
      <c r="AQ1021" s="1" t="s">
        <v>1675</v>
      </c>
      <c r="AR1021" s="1">
        <v>15</v>
      </c>
      <c r="AS1021" s="1" t="s">
        <v>4063</v>
      </c>
      <c r="AT1021" s="1" t="s">
        <v>75</v>
      </c>
      <c r="AU1021" s="1" t="s">
        <v>75</v>
      </c>
      <c r="AV1021" s="1" t="s">
        <v>88</v>
      </c>
      <c r="AW1021" s="1" t="s">
        <v>96</v>
      </c>
      <c r="AX1021" s="1" t="s">
        <v>72</v>
      </c>
      <c r="AY1021" s="1" t="s">
        <v>4450</v>
      </c>
      <c r="AZ1021" s="1" t="s">
        <v>5945</v>
      </c>
      <c r="BA1021" s="1">
        <f>54+7</f>
        <v>61</v>
      </c>
      <c r="BB1021" s="21" t="s">
        <v>100</v>
      </c>
      <c r="BC1021" s="16"/>
    </row>
    <row r="1022" spans="1:55" ht="18.600000000000001" customHeight="1">
      <c r="A1022" s="1" t="s">
        <v>5952</v>
      </c>
      <c r="B1022" s="1">
        <v>240079</v>
      </c>
      <c r="C1022" s="1" t="s">
        <v>71</v>
      </c>
      <c r="D1022" s="3">
        <v>45348</v>
      </c>
      <c r="E1022" s="1" t="s">
        <v>1896</v>
      </c>
      <c r="F1022" s="1" t="s">
        <v>5953</v>
      </c>
      <c r="G1022" s="1" t="s">
        <v>75</v>
      </c>
      <c r="H1022" s="1" t="s">
        <v>4933</v>
      </c>
      <c r="I1022" s="1" t="s">
        <v>77</v>
      </c>
      <c r="J1022" s="1" t="s">
        <v>78</v>
      </c>
      <c r="K1022" s="8" t="s">
        <v>4162</v>
      </c>
      <c r="L1022" s="21" t="s">
        <v>1898</v>
      </c>
      <c r="M1022" s="21" t="s">
        <v>1898</v>
      </c>
      <c r="N1022" s="1" t="s">
        <v>4212</v>
      </c>
      <c r="O1022" s="3" t="s">
        <v>5954</v>
      </c>
      <c r="P1022" s="1" t="s">
        <v>2307</v>
      </c>
      <c r="Q1022" s="1" t="s">
        <v>2307</v>
      </c>
      <c r="R1022" s="1" t="s">
        <v>2308</v>
      </c>
      <c r="S1022" s="1" t="s">
        <v>490</v>
      </c>
      <c r="T1022" s="1" t="s">
        <v>72</v>
      </c>
      <c r="U1022" s="1" t="s">
        <v>491</v>
      </c>
      <c r="V1022" s="1" t="s">
        <v>492</v>
      </c>
      <c r="W1022" s="1" t="s">
        <v>87</v>
      </c>
      <c r="X1022" s="1">
        <v>45</v>
      </c>
      <c r="Y1022" s="1" t="s">
        <v>88</v>
      </c>
      <c r="Z1022" s="1">
        <v>4.8</v>
      </c>
      <c r="AA1022" s="1" t="s">
        <v>954</v>
      </c>
      <c r="AB1022" s="1" t="s">
        <v>90</v>
      </c>
      <c r="AC1022" s="1" t="s">
        <v>91</v>
      </c>
      <c r="AD1022" s="1" t="s">
        <v>92</v>
      </c>
      <c r="AE1022" s="1" t="s">
        <v>72</v>
      </c>
      <c r="AF1022" s="1" t="s">
        <v>244</v>
      </c>
      <c r="AG1022" s="1">
        <v>2</v>
      </c>
      <c r="AH1022" s="1" t="s">
        <v>2629</v>
      </c>
      <c r="AI1022" s="1" t="s">
        <v>72</v>
      </c>
      <c r="AJ1022" s="1" t="s">
        <v>72</v>
      </c>
      <c r="AK1022" s="1" t="s">
        <v>2327</v>
      </c>
      <c r="AL1022" s="1" t="s">
        <v>72</v>
      </c>
      <c r="AM1022" s="1" t="s">
        <v>72</v>
      </c>
      <c r="AN1022" s="3">
        <v>45348</v>
      </c>
      <c r="AO1022" s="1" t="s">
        <v>1740</v>
      </c>
      <c r="AP1022" s="1" t="s">
        <v>72</v>
      </c>
      <c r="AQ1022" s="1" t="s">
        <v>1794</v>
      </c>
      <c r="AR1022" s="1">
        <v>15</v>
      </c>
      <c r="AS1022" s="1" t="s">
        <v>4009</v>
      </c>
      <c r="AT1022" s="1" t="s">
        <v>88</v>
      </c>
      <c r="AU1022" s="1" t="s">
        <v>88</v>
      </c>
      <c r="AV1022" s="1" t="s">
        <v>88</v>
      </c>
      <c r="AW1022" s="1" t="s">
        <v>96</v>
      </c>
      <c r="AX1022" s="1" t="s">
        <v>72</v>
      </c>
      <c r="AY1022" s="1" t="s">
        <v>2268</v>
      </c>
      <c r="AZ1022" s="1" t="s">
        <v>5955</v>
      </c>
      <c r="BA1022" s="1">
        <f>63+14</f>
        <v>77</v>
      </c>
      <c r="BB1022" s="21" t="s">
        <v>100</v>
      </c>
      <c r="BC1022" s="16"/>
    </row>
    <row r="1023" spans="1:55" ht="18.600000000000001" customHeight="1">
      <c r="A1023" s="1" t="s">
        <v>5956</v>
      </c>
      <c r="B1023" s="1">
        <v>240080</v>
      </c>
      <c r="C1023" s="1" t="s">
        <v>71</v>
      </c>
      <c r="D1023" s="3">
        <v>45348</v>
      </c>
      <c r="E1023" s="1" t="s">
        <v>1896</v>
      </c>
      <c r="F1023" s="1" t="s">
        <v>5957</v>
      </c>
      <c r="G1023" s="1" t="s">
        <v>75</v>
      </c>
      <c r="H1023" s="1" t="s">
        <v>3624</v>
      </c>
      <c r="I1023" s="1" t="s">
        <v>77</v>
      </c>
      <c r="J1023" s="1" t="s">
        <v>78</v>
      </c>
      <c r="K1023" s="1" t="s">
        <v>172</v>
      </c>
      <c r="L1023" s="21" t="s">
        <v>1898</v>
      </c>
      <c r="M1023" s="21" t="s">
        <v>1898</v>
      </c>
      <c r="N1023" s="1" t="s">
        <v>5958</v>
      </c>
      <c r="O1023" s="3" t="s">
        <v>4701</v>
      </c>
      <c r="P1023" s="1" t="s">
        <v>2143</v>
      </c>
      <c r="Q1023" s="1" t="s">
        <v>1868</v>
      </c>
      <c r="R1023" s="1" t="s">
        <v>9079</v>
      </c>
      <c r="S1023" s="1" t="s">
        <v>152</v>
      </c>
      <c r="T1023" s="1" t="s">
        <v>1370</v>
      </c>
      <c r="U1023" s="1" t="s">
        <v>153</v>
      </c>
      <c r="V1023" s="1" t="s">
        <v>164</v>
      </c>
      <c r="W1023" s="1" t="s">
        <v>126</v>
      </c>
      <c r="X1023" s="1">
        <v>65</v>
      </c>
      <c r="Y1023" s="1" t="s">
        <v>88</v>
      </c>
      <c r="Z1023" s="1">
        <v>7.2</v>
      </c>
      <c r="AA1023" s="1" t="s">
        <v>2344</v>
      </c>
      <c r="AB1023" s="1" t="s">
        <v>90</v>
      </c>
      <c r="AC1023" s="1" t="s">
        <v>91</v>
      </c>
      <c r="AD1023" s="1" t="s">
        <v>92</v>
      </c>
      <c r="AE1023" s="1" t="s">
        <v>72</v>
      </c>
      <c r="AF1023" s="1" t="s">
        <v>72</v>
      </c>
      <c r="AG1023" s="1" t="s">
        <v>72</v>
      </c>
      <c r="AH1023" s="1" t="s">
        <v>72</v>
      </c>
      <c r="AI1023" s="1" t="s">
        <v>72</v>
      </c>
      <c r="AJ1023" s="1" t="s">
        <v>72</v>
      </c>
      <c r="AK1023" s="1" t="s">
        <v>72</v>
      </c>
      <c r="AL1023" s="1" t="s">
        <v>72</v>
      </c>
      <c r="AM1023" s="1" t="s">
        <v>72</v>
      </c>
      <c r="AN1023" s="3">
        <v>45348</v>
      </c>
      <c r="AO1023" s="1" t="s">
        <v>5959</v>
      </c>
      <c r="AP1023" s="1" t="s">
        <v>72</v>
      </c>
      <c r="AQ1023" s="1" t="s">
        <v>1794</v>
      </c>
      <c r="AR1023" s="1">
        <v>15</v>
      </c>
      <c r="AS1023" s="1" t="s">
        <v>4219</v>
      </c>
      <c r="AT1023" s="1" t="s">
        <v>88</v>
      </c>
      <c r="AU1023" s="1" t="s">
        <v>88</v>
      </c>
      <c r="AV1023" s="1" t="s">
        <v>88</v>
      </c>
      <c r="AW1023" s="1" t="s">
        <v>96</v>
      </c>
      <c r="AX1023" s="1" t="s">
        <v>72</v>
      </c>
      <c r="AY1023" s="1" t="s">
        <v>2268</v>
      </c>
      <c r="AZ1023" s="1" t="s">
        <v>5960</v>
      </c>
      <c r="BA1023" s="1">
        <v>42</v>
      </c>
      <c r="BB1023" s="21" t="s">
        <v>100</v>
      </c>
      <c r="BC1023" s="16"/>
    </row>
    <row r="1024" spans="1:55" ht="18.600000000000001" customHeight="1">
      <c r="A1024" s="1" t="s">
        <v>5961</v>
      </c>
      <c r="B1024" s="1">
        <v>240081</v>
      </c>
      <c r="C1024" s="1" t="s">
        <v>71</v>
      </c>
      <c r="D1024" s="3">
        <v>45348</v>
      </c>
      <c r="E1024" s="1" t="s">
        <v>1896</v>
      </c>
      <c r="F1024" s="1" t="s">
        <v>5962</v>
      </c>
      <c r="G1024" s="1" t="s">
        <v>75</v>
      </c>
      <c r="H1024" s="1" t="s">
        <v>3947</v>
      </c>
      <c r="I1024" s="1" t="s">
        <v>77</v>
      </c>
      <c r="J1024" s="1" t="s">
        <v>78</v>
      </c>
      <c r="K1024" s="1" t="s">
        <v>78</v>
      </c>
      <c r="L1024" s="8" t="s">
        <v>1898</v>
      </c>
      <c r="M1024" s="8" t="s">
        <v>1927</v>
      </c>
      <c r="N1024" s="1" t="s">
        <v>5963</v>
      </c>
      <c r="O1024" s="3" t="s">
        <v>5964</v>
      </c>
      <c r="P1024" s="1" t="s">
        <v>778</v>
      </c>
      <c r="Q1024" s="1" t="s">
        <v>779</v>
      </c>
      <c r="R1024" s="1" t="s">
        <v>9036</v>
      </c>
      <c r="S1024" s="1" t="s">
        <v>84</v>
      </c>
      <c r="T1024" s="1" t="s">
        <v>72</v>
      </c>
      <c r="U1024" s="1" t="s">
        <v>140</v>
      </c>
      <c r="V1024" s="1" t="s">
        <v>181</v>
      </c>
      <c r="W1024" s="1" t="s">
        <v>126</v>
      </c>
      <c r="X1024" s="1">
        <v>51</v>
      </c>
      <c r="Y1024" s="1" t="s">
        <v>88</v>
      </c>
      <c r="Z1024" s="1">
        <v>4.9000000000000004</v>
      </c>
      <c r="AA1024" s="1" t="s">
        <v>299</v>
      </c>
      <c r="AB1024" s="1" t="s">
        <v>90</v>
      </c>
      <c r="AC1024" s="1" t="s">
        <v>91</v>
      </c>
      <c r="AD1024" s="1" t="s">
        <v>92</v>
      </c>
      <c r="AE1024" s="1" t="s">
        <v>72</v>
      </c>
      <c r="AF1024" s="1" t="s">
        <v>254</v>
      </c>
      <c r="AG1024" s="1" t="s">
        <v>72</v>
      </c>
      <c r="AH1024" s="1" t="s">
        <v>5265</v>
      </c>
      <c r="AI1024" s="1" t="s">
        <v>72</v>
      </c>
      <c r="AJ1024" s="1" t="s">
        <v>72</v>
      </c>
      <c r="AK1024" s="1" t="s">
        <v>72</v>
      </c>
      <c r="AL1024" s="1" t="s">
        <v>72</v>
      </c>
      <c r="AM1024" s="1" t="s">
        <v>72</v>
      </c>
      <c r="AN1024" s="3">
        <v>45348</v>
      </c>
      <c r="AO1024" s="1" t="s">
        <v>5965</v>
      </c>
      <c r="AP1024" s="1" t="s">
        <v>72</v>
      </c>
      <c r="AQ1024" s="1" t="s">
        <v>2260</v>
      </c>
      <c r="AR1024" s="1">
        <v>15</v>
      </c>
      <c r="AS1024" s="1" t="s">
        <v>3446</v>
      </c>
      <c r="AT1024" s="1" t="s">
        <v>75</v>
      </c>
      <c r="AU1024" s="1" t="s">
        <v>75</v>
      </c>
      <c r="AV1024" s="1" t="s">
        <v>88</v>
      </c>
      <c r="AW1024" s="1" t="s">
        <v>79</v>
      </c>
      <c r="AX1024" s="1" t="s">
        <v>707</v>
      </c>
      <c r="AY1024" s="1" t="s">
        <v>72</v>
      </c>
      <c r="AZ1024" s="1" t="s">
        <v>72</v>
      </c>
      <c r="BA1024" s="1" t="s">
        <v>72</v>
      </c>
      <c r="BB1024" s="1" t="s">
        <v>160</v>
      </c>
      <c r="BC1024" s="1" t="s">
        <v>707</v>
      </c>
    </row>
    <row r="1025" spans="1:55" ht="18.600000000000001" customHeight="1">
      <c r="A1025" s="1" t="s">
        <v>5966</v>
      </c>
      <c r="B1025" s="1">
        <v>240082</v>
      </c>
      <c r="C1025" s="1" t="s">
        <v>71</v>
      </c>
      <c r="D1025" s="3">
        <v>45349</v>
      </c>
      <c r="E1025" s="1" t="s">
        <v>1896</v>
      </c>
      <c r="F1025" s="1" t="s">
        <v>5967</v>
      </c>
      <c r="G1025" s="1" t="s">
        <v>75</v>
      </c>
      <c r="H1025" s="1" t="s">
        <v>3947</v>
      </c>
      <c r="I1025" s="1" t="s">
        <v>77</v>
      </c>
      <c r="J1025" s="1" t="s">
        <v>78</v>
      </c>
      <c r="K1025" s="1" t="s">
        <v>78</v>
      </c>
      <c r="L1025" s="21" t="s">
        <v>1898</v>
      </c>
      <c r="M1025" s="21" t="s">
        <v>1898</v>
      </c>
      <c r="N1025" s="34" t="s">
        <v>72</v>
      </c>
      <c r="O1025" s="3" t="s">
        <v>5968</v>
      </c>
      <c r="P1025" s="1" t="s">
        <v>2307</v>
      </c>
      <c r="Q1025" s="1" t="s">
        <v>2307</v>
      </c>
      <c r="R1025" s="1" t="s">
        <v>2363</v>
      </c>
      <c r="S1025" s="1" t="s">
        <v>84</v>
      </c>
      <c r="T1025" s="1" t="s">
        <v>72</v>
      </c>
      <c r="U1025" s="1" t="s">
        <v>104</v>
      </c>
      <c r="V1025" s="1" t="s">
        <v>104</v>
      </c>
      <c r="W1025" s="1" t="s">
        <v>87</v>
      </c>
      <c r="X1025" s="1">
        <v>35</v>
      </c>
      <c r="Y1025" s="1" t="s">
        <v>88</v>
      </c>
      <c r="Z1025" s="1">
        <v>5.0999999999999996</v>
      </c>
      <c r="AA1025" s="1" t="s">
        <v>954</v>
      </c>
      <c r="AB1025" s="1" t="s">
        <v>90</v>
      </c>
      <c r="AC1025" s="1" t="s">
        <v>91</v>
      </c>
      <c r="AD1025" s="1" t="s">
        <v>92</v>
      </c>
      <c r="AE1025" s="1" t="s">
        <v>72</v>
      </c>
      <c r="AF1025" s="1" t="s">
        <v>254</v>
      </c>
      <c r="AG1025" s="1">
        <v>2</v>
      </c>
      <c r="AH1025" s="1" t="s">
        <v>5969</v>
      </c>
      <c r="AI1025" s="1" t="s">
        <v>72</v>
      </c>
      <c r="AJ1025" s="1" t="s">
        <v>72</v>
      </c>
      <c r="AK1025" s="1" t="s">
        <v>220</v>
      </c>
      <c r="AL1025" s="1" t="s">
        <v>72</v>
      </c>
      <c r="AM1025" s="1" t="s">
        <v>72</v>
      </c>
      <c r="AN1025" s="3">
        <v>45349</v>
      </c>
      <c r="AO1025" s="1" t="s">
        <v>5970</v>
      </c>
      <c r="AP1025" s="1" t="s">
        <v>72</v>
      </c>
      <c r="AQ1025" s="1" t="s">
        <v>1794</v>
      </c>
      <c r="AR1025" s="1">
        <v>15</v>
      </c>
      <c r="AS1025" s="1" t="s">
        <v>2694</v>
      </c>
      <c r="AT1025" s="1" t="s">
        <v>75</v>
      </c>
      <c r="AU1025" s="1" t="s">
        <v>75</v>
      </c>
      <c r="AV1025" s="1" t="s">
        <v>88</v>
      </c>
      <c r="AW1025" s="1" t="s">
        <v>96</v>
      </c>
      <c r="AX1025" s="1" t="s">
        <v>72</v>
      </c>
      <c r="AY1025" s="1" t="s">
        <v>3985</v>
      </c>
      <c r="AZ1025" s="1" t="s">
        <v>5220</v>
      </c>
      <c r="BA1025" s="1">
        <f>18+(8*9)</f>
        <v>90</v>
      </c>
      <c r="BB1025" s="21" t="s">
        <v>100</v>
      </c>
      <c r="BC1025" s="16"/>
    </row>
    <row r="1026" spans="1:55" ht="18.600000000000001" customHeight="1">
      <c r="A1026" s="1" t="s">
        <v>5972</v>
      </c>
      <c r="B1026" s="1">
        <v>240083</v>
      </c>
      <c r="C1026" s="1" t="s">
        <v>71</v>
      </c>
      <c r="D1026" s="3">
        <v>45350</v>
      </c>
      <c r="E1026" s="1" t="s">
        <v>1896</v>
      </c>
      <c r="F1026" s="1" t="s">
        <v>5973</v>
      </c>
      <c r="G1026" s="1" t="s">
        <v>75</v>
      </c>
      <c r="H1026" s="1" t="s">
        <v>3947</v>
      </c>
      <c r="I1026" s="1" t="s">
        <v>77</v>
      </c>
      <c r="J1026" s="1" t="s">
        <v>78</v>
      </c>
      <c r="K1026" s="1" t="s">
        <v>78</v>
      </c>
      <c r="L1026" s="21" t="s">
        <v>1898</v>
      </c>
      <c r="M1026" s="21" t="s">
        <v>1898</v>
      </c>
      <c r="N1026" s="34" t="s">
        <v>72</v>
      </c>
      <c r="O1026" s="3" t="s">
        <v>5974</v>
      </c>
      <c r="P1026" s="1" t="s">
        <v>2307</v>
      </c>
      <c r="Q1026" s="1" t="s">
        <v>2307</v>
      </c>
      <c r="R1026" s="1" t="s">
        <v>2363</v>
      </c>
      <c r="S1026" s="1" t="s">
        <v>84</v>
      </c>
      <c r="T1026" s="1" t="s">
        <v>72</v>
      </c>
      <c r="U1026" s="1" t="s">
        <v>140</v>
      </c>
      <c r="V1026" s="1" t="s">
        <v>181</v>
      </c>
      <c r="W1026" s="1" t="s">
        <v>87</v>
      </c>
      <c r="X1026" s="1">
        <v>76</v>
      </c>
      <c r="Y1026" s="1" t="s">
        <v>88</v>
      </c>
      <c r="Z1026" s="1">
        <v>4.2</v>
      </c>
      <c r="AA1026" s="1" t="s">
        <v>954</v>
      </c>
      <c r="AB1026" s="1" t="s">
        <v>90</v>
      </c>
      <c r="AC1026" s="1" t="s">
        <v>91</v>
      </c>
      <c r="AD1026" s="1" t="s">
        <v>92</v>
      </c>
      <c r="AE1026" s="1" t="s">
        <v>72</v>
      </c>
      <c r="AF1026" s="1" t="s">
        <v>217</v>
      </c>
      <c r="AG1026" s="1">
        <v>2</v>
      </c>
      <c r="AH1026" s="1" t="s">
        <v>5461</v>
      </c>
      <c r="AI1026" s="1" t="s">
        <v>72</v>
      </c>
      <c r="AJ1026" s="1" t="s">
        <v>72</v>
      </c>
      <c r="AK1026" s="1" t="s">
        <v>220</v>
      </c>
      <c r="AL1026" s="1" t="s">
        <v>72</v>
      </c>
      <c r="AM1026" s="1" t="s">
        <v>72</v>
      </c>
      <c r="AN1026" s="3">
        <v>45350</v>
      </c>
      <c r="AO1026" s="1" t="s">
        <v>5975</v>
      </c>
      <c r="AP1026" s="1" t="s">
        <v>72</v>
      </c>
      <c r="AQ1026" s="1" t="s">
        <v>1794</v>
      </c>
      <c r="AR1026" s="1">
        <v>15</v>
      </c>
      <c r="AS1026" s="1" t="s">
        <v>4219</v>
      </c>
      <c r="AT1026" s="1" t="s">
        <v>75</v>
      </c>
      <c r="AU1026" s="1" t="s">
        <v>75</v>
      </c>
      <c r="AV1026" s="1" t="s">
        <v>88</v>
      </c>
      <c r="AW1026" s="1" t="s">
        <v>96</v>
      </c>
      <c r="AX1026" s="1" t="s">
        <v>72</v>
      </c>
      <c r="AY1026" s="1" t="s">
        <v>3985</v>
      </c>
      <c r="AZ1026" s="1" t="s">
        <v>5220</v>
      </c>
      <c r="BA1026" s="1">
        <f>18+7</f>
        <v>25</v>
      </c>
      <c r="BB1026" s="21" t="s">
        <v>100</v>
      </c>
      <c r="BC1026" s="16"/>
    </row>
    <row r="1027" spans="1:55" ht="18.600000000000001" customHeight="1">
      <c r="A1027" s="1" t="s">
        <v>5977</v>
      </c>
      <c r="B1027" s="1">
        <v>240084</v>
      </c>
      <c r="C1027" s="1" t="s">
        <v>71</v>
      </c>
      <c r="D1027" s="3">
        <v>45352</v>
      </c>
      <c r="E1027" s="1" t="s">
        <v>1896</v>
      </c>
      <c r="F1027" s="1" t="s">
        <v>5978</v>
      </c>
      <c r="G1027" s="1" t="s">
        <v>75</v>
      </c>
      <c r="H1027" s="1" t="s">
        <v>3608</v>
      </c>
      <c r="I1027" s="1" t="s">
        <v>77</v>
      </c>
      <c r="J1027" s="1" t="s">
        <v>78</v>
      </c>
      <c r="K1027" s="1" t="s">
        <v>78</v>
      </c>
      <c r="L1027" s="21" t="s">
        <v>1898</v>
      </c>
      <c r="M1027" s="21" t="s">
        <v>1898</v>
      </c>
      <c r="N1027" s="34" t="s">
        <v>72</v>
      </c>
      <c r="O1027" s="3" t="s">
        <v>5979</v>
      </c>
      <c r="P1027" s="1" t="s">
        <v>813</v>
      </c>
      <c r="Q1027" s="1" t="s">
        <v>813</v>
      </c>
      <c r="R1027" s="1" t="s">
        <v>9057</v>
      </c>
      <c r="S1027" s="1" t="s">
        <v>152</v>
      </c>
      <c r="T1027" s="1" t="s">
        <v>1370</v>
      </c>
      <c r="U1027" s="1" t="s">
        <v>153</v>
      </c>
      <c r="V1027" s="1" t="s">
        <v>164</v>
      </c>
      <c r="W1027" s="1" t="s">
        <v>126</v>
      </c>
      <c r="X1027" s="1">
        <v>55</v>
      </c>
      <c r="Y1027" s="1" t="s">
        <v>88</v>
      </c>
      <c r="Z1027" s="1">
        <v>4.5</v>
      </c>
      <c r="AA1027" s="1" t="s">
        <v>954</v>
      </c>
      <c r="AB1027" s="1" t="s">
        <v>90</v>
      </c>
      <c r="AC1027" s="1" t="s">
        <v>91</v>
      </c>
      <c r="AD1027" s="1" t="s">
        <v>216</v>
      </c>
      <c r="AE1027" s="1" t="s">
        <v>72</v>
      </c>
      <c r="AF1027" s="1" t="s">
        <v>229</v>
      </c>
      <c r="AG1027" s="1">
        <v>2</v>
      </c>
      <c r="AH1027" s="1" t="s">
        <v>4945</v>
      </c>
      <c r="AI1027" s="1">
        <v>8</v>
      </c>
      <c r="AJ1027" s="1" t="s">
        <v>5981</v>
      </c>
      <c r="AK1027" s="1" t="s">
        <v>2726</v>
      </c>
      <c r="AL1027" s="1" t="s">
        <v>72</v>
      </c>
      <c r="AM1027" s="1" t="s">
        <v>72</v>
      </c>
      <c r="AN1027" s="3">
        <v>45352</v>
      </c>
      <c r="AO1027" s="1" t="s">
        <v>5982</v>
      </c>
      <c r="AP1027" s="1" t="s">
        <v>72</v>
      </c>
      <c r="AQ1027" s="1" t="s">
        <v>1794</v>
      </c>
      <c r="AR1027" s="1">
        <v>15</v>
      </c>
      <c r="AS1027" s="1" t="s">
        <v>3446</v>
      </c>
      <c r="AT1027" s="1" t="s">
        <v>75</v>
      </c>
      <c r="AU1027" s="1" t="s">
        <v>75</v>
      </c>
      <c r="AV1027" s="1" t="s">
        <v>88</v>
      </c>
      <c r="AW1027" s="1" t="s">
        <v>96</v>
      </c>
      <c r="AX1027" s="1" t="s">
        <v>72</v>
      </c>
      <c r="AY1027" s="1" t="s">
        <v>2268</v>
      </c>
      <c r="AZ1027" s="38" t="s">
        <v>5983</v>
      </c>
      <c r="BA1027" s="1">
        <v>70</v>
      </c>
      <c r="BB1027" s="21" t="s">
        <v>100</v>
      </c>
      <c r="BC1027" s="16"/>
    </row>
    <row r="1028" spans="1:55" ht="18.600000000000001" customHeight="1">
      <c r="A1028" s="1" t="s">
        <v>5984</v>
      </c>
      <c r="B1028" s="1">
        <v>240085</v>
      </c>
      <c r="C1028" s="1" t="s">
        <v>71</v>
      </c>
      <c r="D1028" s="3">
        <v>45352</v>
      </c>
      <c r="E1028" s="1" t="s">
        <v>1896</v>
      </c>
      <c r="F1028" s="1" t="s">
        <v>5985</v>
      </c>
      <c r="G1028" s="1" t="s">
        <v>75</v>
      </c>
      <c r="H1028" s="1" t="s">
        <v>3473</v>
      </c>
      <c r="I1028" s="1" t="s">
        <v>77</v>
      </c>
      <c r="J1028" s="1" t="s">
        <v>78</v>
      </c>
      <c r="K1028" s="1" t="s">
        <v>78</v>
      </c>
      <c r="L1028" s="21" t="s">
        <v>1898</v>
      </c>
      <c r="M1028" s="21" t="s">
        <v>1898</v>
      </c>
      <c r="N1028" s="34" t="s">
        <v>72</v>
      </c>
      <c r="O1028" s="3" t="s">
        <v>5986</v>
      </c>
      <c r="P1028" s="1" t="s">
        <v>813</v>
      </c>
      <c r="Q1028" s="1" t="s">
        <v>813</v>
      </c>
      <c r="R1028" s="1" t="s">
        <v>9057</v>
      </c>
      <c r="S1028" s="1" t="s">
        <v>152</v>
      </c>
      <c r="T1028" s="1" t="s">
        <v>3507</v>
      </c>
      <c r="U1028" s="1" t="s">
        <v>153</v>
      </c>
      <c r="V1028" s="1" t="s">
        <v>164</v>
      </c>
      <c r="W1028" s="1" t="s">
        <v>126</v>
      </c>
      <c r="X1028" s="1">
        <v>35</v>
      </c>
      <c r="Y1028" s="1" t="s">
        <v>88</v>
      </c>
      <c r="Z1028" s="1">
        <v>4.5</v>
      </c>
      <c r="AA1028" s="1" t="s">
        <v>954</v>
      </c>
      <c r="AB1028" s="1" t="s">
        <v>105</v>
      </c>
      <c r="AC1028" s="1" t="s">
        <v>91</v>
      </c>
      <c r="AD1028" s="1" t="s">
        <v>92</v>
      </c>
      <c r="AE1028" s="1" t="s">
        <v>72</v>
      </c>
      <c r="AF1028" s="1" t="s">
        <v>217</v>
      </c>
      <c r="AG1028" s="1">
        <v>3</v>
      </c>
      <c r="AH1028" s="1" t="s">
        <v>72</v>
      </c>
      <c r="AI1028" s="1" t="s">
        <v>72</v>
      </c>
      <c r="AJ1028" s="1" t="s">
        <v>72</v>
      </c>
      <c r="AK1028" s="1" t="s">
        <v>5987</v>
      </c>
      <c r="AL1028" s="1" t="s">
        <v>878</v>
      </c>
      <c r="AM1028" s="1" t="s">
        <v>72</v>
      </c>
      <c r="AN1028" s="3">
        <v>45352</v>
      </c>
      <c r="AO1028" s="1" t="s">
        <v>5988</v>
      </c>
      <c r="AP1028" s="1" t="s">
        <v>72</v>
      </c>
      <c r="AQ1028" s="1" t="s">
        <v>1794</v>
      </c>
      <c r="AR1028" s="1">
        <v>15</v>
      </c>
      <c r="AS1028" s="1" t="s">
        <v>2694</v>
      </c>
      <c r="AT1028" s="1" t="s">
        <v>75</v>
      </c>
      <c r="AU1028" s="1" t="s">
        <v>75</v>
      </c>
      <c r="AV1028" s="1" t="s">
        <v>88</v>
      </c>
      <c r="AW1028" s="1" t="s">
        <v>96</v>
      </c>
      <c r="AX1028" s="1" t="s">
        <v>72</v>
      </c>
      <c r="AY1028" s="1" t="s">
        <v>5594</v>
      </c>
      <c r="AZ1028" s="38" t="s">
        <v>5936</v>
      </c>
      <c r="BA1028" s="1">
        <v>24</v>
      </c>
      <c r="BB1028" s="21" t="s">
        <v>100</v>
      </c>
      <c r="BC1028" s="16"/>
    </row>
    <row r="1029" spans="1:55" ht="18.600000000000001" customHeight="1">
      <c r="A1029" s="1">
        <v>240086</v>
      </c>
      <c r="B1029" s="1">
        <v>240086</v>
      </c>
      <c r="C1029" s="1" t="s">
        <v>71</v>
      </c>
      <c r="D1029" s="3">
        <v>45352</v>
      </c>
      <c r="E1029" s="1" t="s">
        <v>1896</v>
      </c>
      <c r="F1029" s="1" t="s">
        <v>5989</v>
      </c>
      <c r="G1029" s="1" t="s">
        <v>75</v>
      </c>
      <c r="H1029" s="1" t="s">
        <v>2215</v>
      </c>
      <c r="I1029" s="1" t="s">
        <v>473</v>
      </c>
      <c r="J1029" s="1" t="s">
        <v>78</v>
      </c>
      <c r="K1029" s="1" t="s">
        <v>78</v>
      </c>
      <c r="L1029" s="8" t="s">
        <v>1927</v>
      </c>
      <c r="M1029" s="8" t="s">
        <v>1927</v>
      </c>
      <c r="N1029" s="1" t="s">
        <v>5990</v>
      </c>
      <c r="O1029" s="75" t="s">
        <v>72</v>
      </c>
      <c r="P1029" s="1" t="s">
        <v>813</v>
      </c>
      <c r="Q1029" s="1" t="s">
        <v>813</v>
      </c>
      <c r="R1029" s="1" t="s">
        <v>9057</v>
      </c>
      <c r="S1029" s="1" t="s">
        <v>152</v>
      </c>
      <c r="T1029" s="1" t="s">
        <v>3803</v>
      </c>
      <c r="U1029" s="1" t="s">
        <v>153</v>
      </c>
      <c r="V1029" s="1" t="s">
        <v>164</v>
      </c>
      <c r="W1029" s="1" t="s">
        <v>126</v>
      </c>
      <c r="X1029" s="1">
        <v>38</v>
      </c>
      <c r="Y1029" s="1" t="s">
        <v>88</v>
      </c>
      <c r="Z1029" s="1">
        <v>4.9000000000000004</v>
      </c>
      <c r="AA1029" s="1" t="s">
        <v>299</v>
      </c>
      <c r="AB1029" s="1" t="s">
        <v>90</v>
      </c>
      <c r="AC1029" s="1" t="s">
        <v>91</v>
      </c>
      <c r="AD1029" s="1" t="s">
        <v>216</v>
      </c>
      <c r="AE1029" s="1" t="s">
        <v>72</v>
      </c>
      <c r="AF1029" s="1" t="s">
        <v>72</v>
      </c>
      <c r="AG1029" s="1" t="s">
        <v>72</v>
      </c>
      <c r="AH1029" s="1" t="s">
        <v>72</v>
      </c>
      <c r="AI1029" s="1">
        <v>8</v>
      </c>
      <c r="AJ1029" s="1" t="s">
        <v>5855</v>
      </c>
      <c r="AK1029" s="1" t="s">
        <v>72</v>
      </c>
      <c r="AL1029" s="1" t="s">
        <v>263</v>
      </c>
      <c r="AM1029" s="1" t="s">
        <v>5991</v>
      </c>
      <c r="AN1029" s="3">
        <v>45352</v>
      </c>
      <c r="AO1029" s="1" t="s">
        <v>5992</v>
      </c>
      <c r="AP1029" s="1" t="s">
        <v>72</v>
      </c>
      <c r="AQ1029" s="1" t="s">
        <v>72</v>
      </c>
      <c r="AR1029" s="1">
        <v>15</v>
      </c>
      <c r="AS1029" s="1" t="s">
        <v>2694</v>
      </c>
      <c r="AT1029" s="1" t="s">
        <v>88</v>
      </c>
      <c r="AU1029" s="1" t="s">
        <v>88</v>
      </c>
      <c r="AV1029" s="1" t="s">
        <v>88</v>
      </c>
      <c r="AW1029" s="1" t="s">
        <v>79</v>
      </c>
      <c r="AX1029" s="1" t="s">
        <v>2314</v>
      </c>
      <c r="AY1029" s="1" t="s">
        <v>72</v>
      </c>
      <c r="AZ1029" s="38" t="s">
        <v>72</v>
      </c>
      <c r="BA1029" s="1" t="s">
        <v>72</v>
      </c>
      <c r="BB1029" s="1" t="s">
        <v>160</v>
      </c>
      <c r="BC1029" s="16"/>
    </row>
    <row r="1030" spans="1:55" ht="18.600000000000001" customHeight="1">
      <c r="A1030" s="1">
        <v>240087</v>
      </c>
      <c r="B1030" s="1">
        <v>240087</v>
      </c>
      <c r="C1030" s="1" t="s">
        <v>71</v>
      </c>
      <c r="D1030" s="3">
        <v>45353</v>
      </c>
      <c r="E1030" s="1" t="s">
        <v>1896</v>
      </c>
      <c r="F1030" s="1" t="s">
        <v>5993</v>
      </c>
      <c r="G1030" s="1" t="s">
        <v>75</v>
      </c>
      <c r="H1030" s="1" t="s">
        <v>2215</v>
      </c>
      <c r="I1030" s="1" t="s">
        <v>473</v>
      </c>
      <c r="J1030" s="8" t="s">
        <v>172</v>
      </c>
      <c r="K1030" s="1" t="s">
        <v>78</v>
      </c>
      <c r="L1030" s="8" t="s">
        <v>1927</v>
      </c>
      <c r="M1030" s="8" t="s">
        <v>1927</v>
      </c>
      <c r="N1030" s="1" t="s">
        <v>2314</v>
      </c>
      <c r="O1030" s="75" t="s">
        <v>72</v>
      </c>
      <c r="P1030" s="1" t="s">
        <v>813</v>
      </c>
      <c r="Q1030" s="1" t="s">
        <v>813</v>
      </c>
      <c r="R1030" s="1" t="s">
        <v>9057</v>
      </c>
      <c r="S1030" s="1" t="s">
        <v>152</v>
      </c>
      <c r="T1030" s="1" t="s">
        <v>3507</v>
      </c>
      <c r="U1030" s="1" t="s">
        <v>153</v>
      </c>
      <c r="V1030" s="1" t="s">
        <v>154</v>
      </c>
      <c r="W1030" s="1" t="s">
        <v>126</v>
      </c>
      <c r="X1030" s="1">
        <v>65</v>
      </c>
      <c r="Y1030" s="1" t="s">
        <v>88</v>
      </c>
      <c r="Z1030" s="1">
        <v>4.5999999999999996</v>
      </c>
      <c r="AA1030" s="1" t="s">
        <v>954</v>
      </c>
      <c r="AB1030" s="1" t="s">
        <v>90</v>
      </c>
      <c r="AC1030" s="1" t="s">
        <v>91</v>
      </c>
      <c r="AD1030" s="1" t="s">
        <v>92</v>
      </c>
      <c r="AE1030" s="1" t="s">
        <v>72</v>
      </c>
      <c r="AF1030" s="1" t="s">
        <v>72</v>
      </c>
      <c r="AG1030" s="1" t="s">
        <v>72</v>
      </c>
      <c r="AH1030" s="1" t="s">
        <v>72</v>
      </c>
      <c r="AI1030" s="1" t="s">
        <v>72</v>
      </c>
      <c r="AJ1030" s="1" t="s">
        <v>72</v>
      </c>
      <c r="AK1030" s="1" t="s">
        <v>72</v>
      </c>
      <c r="AL1030" s="1" t="s">
        <v>72</v>
      </c>
      <c r="AM1030" s="1" t="s">
        <v>72</v>
      </c>
      <c r="AN1030" s="3">
        <v>45353</v>
      </c>
      <c r="AO1030" s="1" t="s">
        <v>5994</v>
      </c>
      <c r="AP1030" s="1" t="s">
        <v>5995</v>
      </c>
      <c r="AQ1030" s="1" t="s">
        <v>72</v>
      </c>
      <c r="AR1030" s="1">
        <v>15</v>
      </c>
      <c r="AS1030" s="1" t="s">
        <v>3446</v>
      </c>
      <c r="AT1030" s="1" t="s">
        <v>88</v>
      </c>
      <c r="AU1030" s="1" t="s">
        <v>88</v>
      </c>
      <c r="AV1030" s="1" t="s">
        <v>88</v>
      </c>
      <c r="AW1030" s="1" t="s">
        <v>79</v>
      </c>
      <c r="AX1030" s="1" t="s">
        <v>2314</v>
      </c>
      <c r="AY1030" s="1" t="s">
        <v>72</v>
      </c>
      <c r="AZ1030" s="38" t="s">
        <v>72</v>
      </c>
      <c r="BA1030" s="1" t="s">
        <v>72</v>
      </c>
      <c r="BB1030" s="1" t="s">
        <v>160</v>
      </c>
      <c r="BC1030" s="16"/>
    </row>
    <row r="1031" spans="1:55" ht="18.600000000000001" customHeight="1">
      <c r="A1031" s="1" t="s">
        <v>5996</v>
      </c>
      <c r="B1031" s="1">
        <v>240088</v>
      </c>
      <c r="C1031" s="1" t="s">
        <v>71</v>
      </c>
      <c r="D1031" s="3">
        <v>45356</v>
      </c>
      <c r="E1031" s="1" t="s">
        <v>1896</v>
      </c>
      <c r="F1031" s="1" t="s">
        <v>5997</v>
      </c>
      <c r="G1031" s="1" t="s">
        <v>75</v>
      </c>
      <c r="H1031" s="1" t="s">
        <v>3624</v>
      </c>
      <c r="I1031" s="1" t="s">
        <v>77</v>
      </c>
      <c r="J1031" s="1" t="s">
        <v>78</v>
      </c>
      <c r="K1031" s="1" t="s">
        <v>78</v>
      </c>
      <c r="L1031" s="21" t="s">
        <v>1898</v>
      </c>
      <c r="M1031" s="21" t="s">
        <v>1898</v>
      </c>
      <c r="N1031" s="34" t="s">
        <v>72</v>
      </c>
      <c r="O1031" s="3" t="s">
        <v>5998</v>
      </c>
      <c r="P1031" s="1" t="s">
        <v>778</v>
      </c>
      <c r="Q1031" s="1" t="s">
        <v>779</v>
      </c>
      <c r="R1031" s="1" t="s">
        <v>9036</v>
      </c>
      <c r="S1031" s="1" t="s">
        <v>152</v>
      </c>
      <c r="T1031" s="1" t="s">
        <v>3507</v>
      </c>
      <c r="U1031" s="1" t="s">
        <v>153</v>
      </c>
      <c r="V1031" s="1" t="s">
        <v>164</v>
      </c>
      <c r="W1031" s="1" t="s">
        <v>126</v>
      </c>
      <c r="X1031" s="1">
        <v>39</v>
      </c>
      <c r="Y1031" s="1" t="s">
        <v>88</v>
      </c>
      <c r="Z1031" s="1">
        <v>6.8</v>
      </c>
      <c r="AA1031" s="1" t="s">
        <v>2344</v>
      </c>
      <c r="AB1031" s="1" t="s">
        <v>90</v>
      </c>
      <c r="AC1031" s="1" t="s">
        <v>91</v>
      </c>
      <c r="AD1031" s="1" t="s">
        <v>92</v>
      </c>
      <c r="AE1031" s="1" t="s">
        <v>72</v>
      </c>
      <c r="AF1031" s="1" t="s">
        <v>229</v>
      </c>
      <c r="AG1031" s="1">
        <v>1</v>
      </c>
      <c r="AH1031" s="1" t="s">
        <v>4864</v>
      </c>
      <c r="AI1031" s="1" t="s">
        <v>72</v>
      </c>
      <c r="AJ1031" s="1" t="s">
        <v>72</v>
      </c>
      <c r="AK1031" s="1" t="s">
        <v>72</v>
      </c>
      <c r="AL1031" s="1" t="s">
        <v>72</v>
      </c>
      <c r="AM1031" s="1" t="s">
        <v>72</v>
      </c>
      <c r="AN1031" s="3">
        <v>45357</v>
      </c>
      <c r="AO1031" s="1" t="s">
        <v>5999</v>
      </c>
      <c r="AP1031" s="1" t="s">
        <v>6000</v>
      </c>
      <c r="AQ1031" s="1" t="s">
        <v>1794</v>
      </c>
      <c r="AR1031" s="1">
        <v>14</v>
      </c>
      <c r="AS1031" s="1" t="s">
        <v>4443</v>
      </c>
      <c r="AT1031" s="1" t="s">
        <v>75</v>
      </c>
      <c r="AU1031" s="1" t="s">
        <v>75</v>
      </c>
      <c r="AV1031" s="1" t="s">
        <v>88</v>
      </c>
      <c r="AW1031" s="1" t="s">
        <v>96</v>
      </c>
      <c r="AX1031" s="1" t="s">
        <v>72</v>
      </c>
      <c r="AY1031" s="1" t="s">
        <v>2268</v>
      </c>
      <c r="AZ1031" s="1" t="s">
        <v>5983</v>
      </c>
      <c r="BA1031" s="1">
        <v>70</v>
      </c>
      <c r="BB1031" s="21" t="s">
        <v>100</v>
      </c>
      <c r="BC1031" s="16"/>
    </row>
    <row r="1032" spans="1:55" ht="18.600000000000001" customHeight="1">
      <c r="A1032" s="1" t="s">
        <v>6001</v>
      </c>
      <c r="B1032" s="1">
        <v>240089</v>
      </c>
      <c r="C1032" s="1" t="s">
        <v>71</v>
      </c>
      <c r="D1032" s="3">
        <v>45357</v>
      </c>
      <c r="E1032" s="1" t="s">
        <v>2302</v>
      </c>
      <c r="F1032" s="1" t="s">
        <v>6002</v>
      </c>
      <c r="G1032" s="1" t="s">
        <v>75</v>
      </c>
      <c r="H1032" s="1" t="s">
        <v>4933</v>
      </c>
      <c r="I1032" s="1" t="s">
        <v>77</v>
      </c>
      <c r="J1032" s="1" t="s">
        <v>78</v>
      </c>
      <c r="K1032" s="8" t="s">
        <v>4162</v>
      </c>
      <c r="L1032" s="21" t="s">
        <v>1898</v>
      </c>
      <c r="M1032" s="8" t="s">
        <v>1927</v>
      </c>
      <c r="N1032" s="1" t="s">
        <v>4212</v>
      </c>
      <c r="O1032" s="60" t="s">
        <v>6003</v>
      </c>
      <c r="P1032" s="1" t="s">
        <v>2307</v>
      </c>
      <c r="Q1032" s="1" t="s">
        <v>2307</v>
      </c>
      <c r="R1032" s="1" t="s">
        <v>2308</v>
      </c>
      <c r="S1032" s="1" t="s">
        <v>490</v>
      </c>
      <c r="T1032" s="1" t="s">
        <v>72</v>
      </c>
      <c r="U1032" s="1" t="s">
        <v>491</v>
      </c>
      <c r="V1032" s="1" t="s">
        <v>1147</v>
      </c>
      <c r="W1032" s="1" t="s">
        <v>87</v>
      </c>
      <c r="X1032" s="1">
        <v>58</v>
      </c>
      <c r="Y1032" s="1" t="s">
        <v>88</v>
      </c>
      <c r="Z1032" s="1">
        <v>5.2</v>
      </c>
      <c r="AA1032" s="1" t="s">
        <v>299</v>
      </c>
      <c r="AB1032" s="1" t="s">
        <v>90</v>
      </c>
      <c r="AC1032" s="1" t="s">
        <v>91</v>
      </c>
      <c r="AD1032" s="1" t="s">
        <v>92</v>
      </c>
      <c r="AE1032" s="1" t="s">
        <v>72</v>
      </c>
      <c r="AF1032" s="1" t="s">
        <v>72</v>
      </c>
      <c r="AG1032" s="1" t="s">
        <v>72</v>
      </c>
      <c r="AH1032" s="1" t="s">
        <v>72</v>
      </c>
      <c r="AI1032" s="1" t="s">
        <v>72</v>
      </c>
      <c r="AJ1032" s="1" t="s">
        <v>72</v>
      </c>
      <c r="AK1032" s="1" t="s">
        <v>72</v>
      </c>
      <c r="AL1032" s="1" t="s">
        <v>72</v>
      </c>
      <c r="AM1032" s="1" t="s">
        <v>72</v>
      </c>
      <c r="AN1032" s="3">
        <v>45357</v>
      </c>
      <c r="AO1032" s="1" t="s">
        <v>6004</v>
      </c>
      <c r="AP1032" s="1" t="s">
        <v>5784</v>
      </c>
      <c r="AQ1032" s="1" t="s">
        <v>1794</v>
      </c>
      <c r="AR1032" s="1">
        <v>14</v>
      </c>
      <c r="AS1032" s="1" t="s">
        <v>3446</v>
      </c>
      <c r="AT1032" s="1" t="s">
        <v>88</v>
      </c>
      <c r="AU1032" s="1" t="s">
        <v>88</v>
      </c>
      <c r="AV1032" s="1" t="s">
        <v>88</v>
      </c>
      <c r="AW1032" s="1" t="s">
        <v>79</v>
      </c>
      <c r="AX1032" s="1" t="s">
        <v>707</v>
      </c>
      <c r="AY1032" s="1" t="s">
        <v>72</v>
      </c>
      <c r="AZ1032" s="1" t="s">
        <v>72</v>
      </c>
      <c r="BA1032" s="1" t="s">
        <v>72</v>
      </c>
      <c r="BB1032" s="1" t="s">
        <v>160</v>
      </c>
      <c r="BC1032" s="1" t="s">
        <v>707</v>
      </c>
    </row>
    <row r="1033" spans="1:55" ht="18.600000000000001" customHeight="1">
      <c r="A1033" s="1" t="s">
        <v>6005</v>
      </c>
      <c r="B1033" s="1">
        <v>240090</v>
      </c>
      <c r="C1033" s="1" t="s">
        <v>497</v>
      </c>
      <c r="D1033" s="3">
        <v>45358</v>
      </c>
      <c r="E1033" s="1" t="s">
        <v>2302</v>
      </c>
      <c r="F1033" s="1" t="s">
        <v>6006</v>
      </c>
      <c r="G1033" s="1" t="s">
        <v>75</v>
      </c>
      <c r="H1033" s="1" t="s">
        <v>5146</v>
      </c>
      <c r="I1033" s="1" t="s">
        <v>497</v>
      </c>
      <c r="J1033" s="1" t="s">
        <v>78</v>
      </c>
      <c r="K1033" s="8" t="s">
        <v>4162</v>
      </c>
      <c r="L1033" s="21" t="s">
        <v>1898</v>
      </c>
      <c r="M1033" s="21" t="s">
        <v>1898</v>
      </c>
      <c r="N1033" s="1" t="s">
        <v>4212</v>
      </c>
      <c r="O1033" s="3" t="s">
        <v>4767</v>
      </c>
      <c r="P1033" s="1" t="s">
        <v>2307</v>
      </c>
      <c r="Q1033" s="1" t="s">
        <v>2307</v>
      </c>
      <c r="R1033" s="1" t="s">
        <v>2308</v>
      </c>
      <c r="S1033" s="1" t="s">
        <v>490</v>
      </c>
      <c r="T1033" s="1" t="s">
        <v>72</v>
      </c>
      <c r="U1033" s="1" t="s">
        <v>491</v>
      </c>
      <c r="V1033" s="1" t="s">
        <v>492</v>
      </c>
      <c r="W1033" s="1" t="s">
        <v>87</v>
      </c>
      <c r="X1033" s="1">
        <v>76</v>
      </c>
      <c r="Y1033" s="1" t="s">
        <v>88</v>
      </c>
      <c r="Z1033" s="1">
        <v>4.5999999999999996</v>
      </c>
      <c r="AA1033" s="1" t="s">
        <v>2344</v>
      </c>
      <c r="AB1033" s="1" t="s">
        <v>90</v>
      </c>
      <c r="AC1033" s="1" t="s">
        <v>91</v>
      </c>
      <c r="AD1033" s="1" t="s">
        <v>92</v>
      </c>
      <c r="AE1033" s="1" t="s">
        <v>72</v>
      </c>
      <c r="AF1033" s="1" t="s">
        <v>244</v>
      </c>
      <c r="AG1033" s="1">
        <v>1</v>
      </c>
      <c r="AH1033" s="1" t="s">
        <v>2585</v>
      </c>
      <c r="AI1033" s="1" t="s">
        <v>72</v>
      </c>
      <c r="AJ1033" s="1" t="s">
        <v>72</v>
      </c>
      <c r="AK1033" s="1" t="s">
        <v>689</v>
      </c>
      <c r="AL1033" s="1" t="s">
        <v>72</v>
      </c>
      <c r="AM1033" s="1" t="s">
        <v>72</v>
      </c>
      <c r="AN1033" s="3">
        <v>45358</v>
      </c>
      <c r="AO1033" s="1" t="s">
        <v>6007</v>
      </c>
      <c r="AP1033" s="1" t="s">
        <v>72</v>
      </c>
      <c r="AQ1033" s="1" t="s">
        <v>1794</v>
      </c>
      <c r="AR1033" s="1">
        <v>14</v>
      </c>
      <c r="AS1033" s="1" t="s">
        <v>4063</v>
      </c>
      <c r="AT1033" s="1" t="s">
        <v>88</v>
      </c>
      <c r="AU1033" s="1" t="s">
        <v>88</v>
      </c>
      <c r="AV1033" s="1" t="s">
        <v>88</v>
      </c>
      <c r="AW1033" s="1" t="s">
        <v>96</v>
      </c>
      <c r="AX1033" s="1" t="s">
        <v>72</v>
      </c>
      <c r="AY1033" s="1" t="s">
        <v>3962</v>
      </c>
      <c r="AZ1033" s="1" t="s">
        <v>5149</v>
      </c>
      <c r="BA1033" s="1">
        <f>49+7</f>
        <v>56</v>
      </c>
      <c r="BB1033" s="21" t="s">
        <v>100</v>
      </c>
      <c r="BC1033" s="16"/>
    </row>
    <row r="1034" spans="1:55" ht="18.600000000000001" customHeight="1">
      <c r="A1034" s="1" t="s">
        <v>6008</v>
      </c>
      <c r="B1034" s="1">
        <v>240091</v>
      </c>
      <c r="C1034" s="1" t="s">
        <v>71</v>
      </c>
      <c r="D1034" s="3">
        <v>45358</v>
      </c>
      <c r="E1034" s="1" t="s">
        <v>1896</v>
      </c>
      <c r="F1034" s="1" t="s">
        <v>6009</v>
      </c>
      <c r="G1034" s="1" t="s">
        <v>75</v>
      </c>
      <c r="H1034" s="1" t="s">
        <v>3947</v>
      </c>
      <c r="I1034" s="1" t="s">
        <v>77</v>
      </c>
      <c r="J1034" s="1" t="s">
        <v>78</v>
      </c>
      <c r="K1034" s="1" t="s">
        <v>78</v>
      </c>
      <c r="L1034" s="21" t="s">
        <v>1898</v>
      </c>
      <c r="M1034" s="21" t="s">
        <v>1898</v>
      </c>
      <c r="N1034" s="34" t="s">
        <v>72</v>
      </c>
      <c r="O1034" s="3" t="s">
        <v>6010</v>
      </c>
      <c r="P1034" s="1" t="s">
        <v>778</v>
      </c>
      <c r="Q1034" s="1" t="s">
        <v>779</v>
      </c>
      <c r="R1034" s="1" t="s">
        <v>9036</v>
      </c>
      <c r="S1034" s="1" t="s">
        <v>84</v>
      </c>
      <c r="T1034" s="1" t="s">
        <v>72</v>
      </c>
      <c r="U1034" s="1" t="s">
        <v>140</v>
      </c>
      <c r="V1034" s="1" t="s">
        <v>141</v>
      </c>
      <c r="W1034" s="1" t="s">
        <v>126</v>
      </c>
      <c r="X1034" s="1">
        <v>78</v>
      </c>
      <c r="Y1034" s="1" t="s">
        <v>88</v>
      </c>
      <c r="Z1034" s="1">
        <v>4.9000000000000004</v>
      </c>
      <c r="AA1034" s="1" t="s">
        <v>299</v>
      </c>
      <c r="AB1034" s="1" t="s">
        <v>90</v>
      </c>
      <c r="AC1034" s="1" t="s">
        <v>91</v>
      </c>
      <c r="AD1034" s="1" t="s">
        <v>92</v>
      </c>
      <c r="AE1034" s="1" t="s">
        <v>72</v>
      </c>
      <c r="AF1034" s="1" t="s">
        <v>254</v>
      </c>
      <c r="AG1034" s="1" t="s">
        <v>72</v>
      </c>
      <c r="AH1034" s="1" t="s">
        <v>5265</v>
      </c>
      <c r="AI1034" s="1" t="s">
        <v>72</v>
      </c>
      <c r="AJ1034" s="1" t="s">
        <v>72</v>
      </c>
      <c r="AK1034" s="1" t="s">
        <v>72</v>
      </c>
      <c r="AL1034" s="1" t="s">
        <v>72</v>
      </c>
      <c r="AM1034" s="1" t="s">
        <v>72</v>
      </c>
      <c r="AN1034" s="3">
        <v>45358</v>
      </c>
      <c r="AO1034" s="1" t="s">
        <v>6011</v>
      </c>
      <c r="AP1034" s="1" t="s">
        <v>72</v>
      </c>
      <c r="AQ1034" s="1" t="s">
        <v>1675</v>
      </c>
      <c r="AR1034" s="1">
        <v>14</v>
      </c>
      <c r="AS1034" s="1" t="s">
        <v>3205</v>
      </c>
      <c r="AT1034" s="1" t="s">
        <v>75</v>
      </c>
      <c r="AU1034" s="1" t="s">
        <v>75</v>
      </c>
      <c r="AV1034" s="1" t="s">
        <v>88</v>
      </c>
      <c r="AW1034" s="1" t="s">
        <v>96</v>
      </c>
      <c r="AX1034" s="1" t="s">
        <v>72</v>
      </c>
      <c r="AY1034" s="1" t="s">
        <v>6012</v>
      </c>
      <c r="AZ1034" s="1" t="s">
        <v>6013</v>
      </c>
      <c r="BA1034" s="1">
        <v>59</v>
      </c>
      <c r="BB1034" s="21" t="s">
        <v>100</v>
      </c>
      <c r="BC1034" s="16"/>
    </row>
    <row r="1035" spans="1:55" ht="18.600000000000001" customHeight="1">
      <c r="A1035" s="1" t="s">
        <v>6014</v>
      </c>
      <c r="B1035" s="1">
        <v>240092</v>
      </c>
      <c r="C1035" s="1" t="s">
        <v>71</v>
      </c>
      <c r="D1035" s="3">
        <v>45362</v>
      </c>
      <c r="E1035" s="1" t="s">
        <v>1896</v>
      </c>
      <c r="F1035" s="1" t="s">
        <v>6015</v>
      </c>
      <c r="G1035" s="1" t="s">
        <v>75</v>
      </c>
      <c r="H1035" s="1" t="s">
        <v>3947</v>
      </c>
      <c r="I1035" s="1" t="s">
        <v>77</v>
      </c>
      <c r="J1035" s="1" t="s">
        <v>78</v>
      </c>
      <c r="K1035" s="1" t="s">
        <v>78</v>
      </c>
      <c r="L1035" s="8" t="s">
        <v>1898</v>
      </c>
      <c r="M1035" s="8" t="s">
        <v>1927</v>
      </c>
      <c r="N1035" s="34" t="s">
        <v>72</v>
      </c>
      <c r="O1035" s="60" t="s">
        <v>6016</v>
      </c>
      <c r="P1035" s="1" t="s">
        <v>83</v>
      </c>
      <c r="Q1035" s="1" t="s">
        <v>123</v>
      </c>
      <c r="R1035" s="1" t="s">
        <v>9043</v>
      </c>
      <c r="S1035" s="1" t="s">
        <v>84</v>
      </c>
      <c r="T1035" s="1" t="s">
        <v>72</v>
      </c>
      <c r="U1035" s="1" t="s">
        <v>104</v>
      </c>
      <c r="V1035" s="1" t="s">
        <v>2189</v>
      </c>
      <c r="W1035" s="1" t="s">
        <v>87</v>
      </c>
      <c r="X1035" s="1">
        <v>60</v>
      </c>
      <c r="Y1035" s="1" t="s">
        <v>88</v>
      </c>
      <c r="Z1035" s="1">
        <v>4.5999999999999996</v>
      </c>
      <c r="AA1035" s="1" t="s">
        <v>954</v>
      </c>
      <c r="AB1035" s="1" t="s">
        <v>90</v>
      </c>
      <c r="AC1035" s="1" t="s">
        <v>91</v>
      </c>
      <c r="AD1035" s="1" t="s">
        <v>92</v>
      </c>
      <c r="AE1035" s="1" t="s">
        <v>72</v>
      </c>
      <c r="AF1035" s="1" t="s">
        <v>72</v>
      </c>
      <c r="AG1035" s="1" t="s">
        <v>72</v>
      </c>
      <c r="AH1035" s="1" t="s">
        <v>72</v>
      </c>
      <c r="AI1035" s="1" t="s">
        <v>72</v>
      </c>
      <c r="AJ1035" s="1" t="s">
        <v>72</v>
      </c>
      <c r="AK1035" s="1" t="s">
        <v>72</v>
      </c>
      <c r="AL1035" s="1" t="s">
        <v>72</v>
      </c>
      <c r="AM1035" s="1" t="s">
        <v>72</v>
      </c>
      <c r="AN1035" s="3">
        <v>45362</v>
      </c>
      <c r="AO1035" s="1" t="s">
        <v>6017</v>
      </c>
      <c r="AP1035" s="1" t="s">
        <v>72</v>
      </c>
      <c r="AQ1035" s="1" t="s">
        <v>1794</v>
      </c>
      <c r="AR1035" s="1">
        <v>14</v>
      </c>
      <c r="AS1035" s="1" t="s">
        <v>4208</v>
      </c>
      <c r="AT1035" s="1" t="s">
        <v>75</v>
      </c>
      <c r="AU1035" s="1" t="s">
        <v>75</v>
      </c>
      <c r="AV1035" s="1" t="s">
        <v>88</v>
      </c>
      <c r="AW1035" s="1" t="s">
        <v>79</v>
      </c>
      <c r="AX1035" s="1" t="s">
        <v>707</v>
      </c>
      <c r="AY1035" s="1" t="s">
        <v>72</v>
      </c>
      <c r="AZ1035" s="1" t="s">
        <v>72</v>
      </c>
      <c r="BA1035" s="1" t="s">
        <v>72</v>
      </c>
      <c r="BB1035" s="1" t="s">
        <v>160</v>
      </c>
      <c r="BC1035" s="1" t="s">
        <v>707</v>
      </c>
    </row>
    <row r="1036" spans="1:55" ht="18.600000000000001" customHeight="1">
      <c r="A1036" s="1" t="s">
        <v>6018</v>
      </c>
      <c r="B1036" s="1">
        <v>240093</v>
      </c>
      <c r="C1036" s="1" t="s">
        <v>71</v>
      </c>
      <c r="D1036" s="3">
        <v>45362</v>
      </c>
      <c r="E1036" s="1" t="s">
        <v>1896</v>
      </c>
      <c r="F1036" s="1" t="s">
        <v>6019</v>
      </c>
      <c r="G1036" s="1" t="s">
        <v>75</v>
      </c>
      <c r="H1036" s="1" t="s">
        <v>3947</v>
      </c>
      <c r="I1036" s="1" t="s">
        <v>77</v>
      </c>
      <c r="J1036" s="1" t="s">
        <v>78</v>
      </c>
      <c r="K1036" s="1" t="s">
        <v>78</v>
      </c>
      <c r="L1036" s="21" t="s">
        <v>1898</v>
      </c>
      <c r="M1036" s="21" t="s">
        <v>1898</v>
      </c>
      <c r="N1036" s="34" t="s">
        <v>72</v>
      </c>
      <c r="O1036" s="3" t="s">
        <v>6020</v>
      </c>
      <c r="P1036" s="1" t="s">
        <v>2307</v>
      </c>
      <c r="Q1036" s="1" t="s">
        <v>2307</v>
      </c>
      <c r="R1036" s="1" t="s">
        <v>2363</v>
      </c>
      <c r="S1036" s="1" t="s">
        <v>84</v>
      </c>
      <c r="T1036" s="1" t="s">
        <v>72</v>
      </c>
      <c r="U1036" s="1" t="s">
        <v>2067</v>
      </c>
      <c r="V1036" s="1" t="s">
        <v>2067</v>
      </c>
      <c r="W1036" s="1" t="s">
        <v>126</v>
      </c>
      <c r="X1036" s="1">
        <v>49</v>
      </c>
      <c r="Y1036" s="1" t="s">
        <v>88</v>
      </c>
      <c r="Z1036" s="1">
        <v>5.0999999999999996</v>
      </c>
      <c r="AA1036" s="1" t="s">
        <v>299</v>
      </c>
      <c r="AB1036" s="1" t="s">
        <v>90</v>
      </c>
      <c r="AC1036" s="1" t="s">
        <v>91</v>
      </c>
      <c r="AD1036" s="1" t="s">
        <v>92</v>
      </c>
      <c r="AE1036" s="1" t="s">
        <v>72</v>
      </c>
      <c r="AF1036" s="1" t="s">
        <v>217</v>
      </c>
      <c r="AG1036" s="1">
        <v>2</v>
      </c>
      <c r="AH1036" s="1" t="s">
        <v>3599</v>
      </c>
      <c r="AI1036" s="1" t="s">
        <v>72</v>
      </c>
      <c r="AJ1036" s="1" t="s">
        <v>72</v>
      </c>
      <c r="AK1036" s="1" t="s">
        <v>220</v>
      </c>
      <c r="AL1036" s="1" t="s">
        <v>72</v>
      </c>
      <c r="AM1036" s="1" t="s">
        <v>72</v>
      </c>
      <c r="AN1036" s="3">
        <v>45362</v>
      </c>
      <c r="AO1036" s="1" t="s">
        <v>6021</v>
      </c>
      <c r="AP1036" s="1" t="s">
        <v>72</v>
      </c>
      <c r="AQ1036" s="1" t="s">
        <v>1794</v>
      </c>
      <c r="AR1036" s="1">
        <v>14</v>
      </c>
      <c r="AS1036" s="1" t="s">
        <v>3446</v>
      </c>
      <c r="AT1036" s="1" t="s">
        <v>75</v>
      </c>
      <c r="AU1036" s="1" t="s">
        <v>75</v>
      </c>
      <c r="AV1036" s="1" t="s">
        <v>88</v>
      </c>
      <c r="AW1036" s="1" t="s">
        <v>96</v>
      </c>
      <c r="AX1036" s="1" t="s">
        <v>72</v>
      </c>
      <c r="AY1036" s="1" t="s">
        <v>3985</v>
      </c>
      <c r="AZ1036" s="1" t="s">
        <v>6022</v>
      </c>
      <c r="BA1036" s="1">
        <f>30+9</f>
        <v>39</v>
      </c>
      <c r="BB1036" s="21" t="s">
        <v>100</v>
      </c>
      <c r="BC1036" s="16"/>
    </row>
    <row r="1037" spans="1:55" ht="18.600000000000001" customHeight="1">
      <c r="A1037" s="1" t="s">
        <v>6023</v>
      </c>
      <c r="B1037" s="1">
        <v>240094</v>
      </c>
      <c r="C1037" s="1" t="s">
        <v>71</v>
      </c>
      <c r="D1037" s="3">
        <v>45362</v>
      </c>
      <c r="E1037" s="1" t="s">
        <v>1896</v>
      </c>
      <c r="F1037" s="1" t="s">
        <v>6024</v>
      </c>
      <c r="G1037" s="1" t="s">
        <v>75</v>
      </c>
      <c r="H1037" s="1" t="s">
        <v>4648</v>
      </c>
      <c r="I1037" s="1" t="s">
        <v>77</v>
      </c>
      <c r="J1037" s="1" t="s">
        <v>78</v>
      </c>
      <c r="K1037" s="1" t="s">
        <v>78</v>
      </c>
      <c r="L1037" s="8" t="s">
        <v>1898</v>
      </c>
      <c r="M1037" s="8" t="s">
        <v>1927</v>
      </c>
      <c r="N1037" s="34" t="s">
        <v>72</v>
      </c>
      <c r="O1037" s="60" t="s">
        <v>847</v>
      </c>
      <c r="P1037" s="1" t="s">
        <v>2307</v>
      </c>
      <c r="Q1037" s="1" t="s">
        <v>2307</v>
      </c>
      <c r="R1037" s="1" t="s">
        <v>2926</v>
      </c>
      <c r="S1037" s="1" t="s">
        <v>291</v>
      </c>
      <c r="T1037" s="1" t="s">
        <v>72</v>
      </c>
      <c r="U1037" s="1" t="s">
        <v>3202</v>
      </c>
      <c r="V1037" s="1" t="s">
        <v>3202</v>
      </c>
      <c r="W1037" s="1" t="s">
        <v>126</v>
      </c>
      <c r="X1037" s="1">
        <v>58</v>
      </c>
      <c r="Y1037" s="1" t="s">
        <v>88</v>
      </c>
      <c r="Z1037" s="1">
        <v>5.0999999999999996</v>
      </c>
      <c r="AA1037" s="1" t="s">
        <v>299</v>
      </c>
      <c r="AB1037" s="1" t="s">
        <v>90</v>
      </c>
      <c r="AC1037" s="1" t="s">
        <v>91</v>
      </c>
      <c r="AD1037" s="1" t="s">
        <v>92</v>
      </c>
      <c r="AE1037" s="1" t="s">
        <v>72</v>
      </c>
      <c r="AF1037" s="1" t="s">
        <v>72</v>
      </c>
      <c r="AG1037" s="1" t="s">
        <v>72</v>
      </c>
      <c r="AH1037" s="1" t="s">
        <v>72</v>
      </c>
      <c r="AI1037" s="1" t="s">
        <v>72</v>
      </c>
      <c r="AJ1037" s="1" t="s">
        <v>72</v>
      </c>
      <c r="AK1037" s="1" t="s">
        <v>72</v>
      </c>
      <c r="AL1037" s="1" t="s">
        <v>72</v>
      </c>
      <c r="AM1037" s="1" t="s">
        <v>72</v>
      </c>
      <c r="AN1037" s="3">
        <v>45362</v>
      </c>
      <c r="AO1037" s="1" t="s">
        <v>6025</v>
      </c>
      <c r="AP1037" s="1" t="s">
        <v>72</v>
      </c>
      <c r="AQ1037" s="1" t="s">
        <v>1794</v>
      </c>
      <c r="AR1037" s="1">
        <v>14</v>
      </c>
      <c r="AS1037" s="1" t="s">
        <v>6026</v>
      </c>
      <c r="AT1037" s="1" t="s">
        <v>75</v>
      </c>
      <c r="AU1037" s="1" t="s">
        <v>75</v>
      </c>
      <c r="AV1037" s="1" t="s">
        <v>88</v>
      </c>
      <c r="AW1037" s="1" t="s">
        <v>79</v>
      </c>
      <c r="AX1037" s="1" t="s">
        <v>707</v>
      </c>
      <c r="AY1037" s="1" t="s">
        <v>72</v>
      </c>
      <c r="AZ1037" s="1" t="s">
        <v>72</v>
      </c>
      <c r="BA1037" s="1" t="s">
        <v>72</v>
      </c>
      <c r="BB1037" s="1" t="s">
        <v>160</v>
      </c>
      <c r="BC1037" s="1" t="s">
        <v>707</v>
      </c>
    </row>
    <row r="1038" spans="1:55" ht="18.600000000000001" customHeight="1">
      <c r="A1038" s="1" t="s">
        <v>6027</v>
      </c>
      <c r="B1038" s="1">
        <v>240095</v>
      </c>
      <c r="C1038" s="1" t="s">
        <v>71</v>
      </c>
      <c r="D1038" s="3">
        <v>45362</v>
      </c>
      <c r="E1038" s="1" t="s">
        <v>2302</v>
      </c>
      <c r="F1038" s="1" t="s">
        <v>6028</v>
      </c>
      <c r="G1038" s="1" t="s">
        <v>75</v>
      </c>
      <c r="H1038" s="1" t="s">
        <v>3473</v>
      </c>
      <c r="I1038" s="1" t="s">
        <v>77</v>
      </c>
      <c r="J1038" s="1" t="s">
        <v>78</v>
      </c>
      <c r="K1038" s="1" t="s">
        <v>78</v>
      </c>
      <c r="L1038" s="21" t="s">
        <v>1898</v>
      </c>
      <c r="M1038" s="21" t="s">
        <v>1898</v>
      </c>
      <c r="N1038" s="34" t="s">
        <v>72</v>
      </c>
      <c r="O1038" s="3" t="s">
        <v>6029</v>
      </c>
      <c r="P1038" s="1" t="s">
        <v>2307</v>
      </c>
      <c r="Q1038" s="1" t="s">
        <v>2307</v>
      </c>
      <c r="R1038" s="1" t="s">
        <v>3474</v>
      </c>
      <c r="S1038" s="1" t="s">
        <v>152</v>
      </c>
      <c r="T1038" s="1" t="s">
        <v>1370</v>
      </c>
      <c r="U1038" s="1" t="s">
        <v>153</v>
      </c>
      <c r="V1038" s="1" t="s">
        <v>164</v>
      </c>
      <c r="W1038" s="1" t="s">
        <v>126</v>
      </c>
      <c r="X1038" s="1">
        <v>58</v>
      </c>
      <c r="Y1038" s="1" t="s">
        <v>88</v>
      </c>
      <c r="Z1038" s="1">
        <v>4.8</v>
      </c>
      <c r="AA1038" s="1" t="s">
        <v>2344</v>
      </c>
      <c r="AB1038" s="1" t="s">
        <v>105</v>
      </c>
      <c r="AC1038" s="1" t="s">
        <v>91</v>
      </c>
      <c r="AD1038" s="1" t="s">
        <v>92</v>
      </c>
      <c r="AE1038" s="1" t="s">
        <v>72</v>
      </c>
      <c r="AF1038" s="1" t="s">
        <v>72</v>
      </c>
      <c r="AG1038" s="1" t="s">
        <v>72</v>
      </c>
      <c r="AH1038" s="1" t="s">
        <v>72</v>
      </c>
      <c r="AI1038" s="1" t="s">
        <v>72</v>
      </c>
      <c r="AJ1038" s="1" t="s">
        <v>72</v>
      </c>
      <c r="AK1038" s="1" t="s">
        <v>72</v>
      </c>
      <c r="AL1038" s="1" t="s">
        <v>72</v>
      </c>
      <c r="AM1038" s="1" t="s">
        <v>72</v>
      </c>
      <c r="AN1038" s="3">
        <v>45362</v>
      </c>
      <c r="AO1038" s="1" t="s">
        <v>6030</v>
      </c>
      <c r="AP1038" s="1" t="s">
        <v>72</v>
      </c>
      <c r="AQ1038" s="1" t="s">
        <v>1794</v>
      </c>
      <c r="AR1038" s="1">
        <v>14</v>
      </c>
      <c r="AS1038" s="1" t="s">
        <v>4219</v>
      </c>
      <c r="AT1038" s="1" t="s">
        <v>75</v>
      </c>
      <c r="AU1038" s="1" t="s">
        <v>75</v>
      </c>
      <c r="AV1038" s="1" t="s">
        <v>88</v>
      </c>
      <c r="AW1038" s="1" t="s">
        <v>96</v>
      </c>
      <c r="AX1038" s="1" t="s">
        <v>72</v>
      </c>
      <c r="AY1038" s="1" t="s">
        <v>5594</v>
      </c>
      <c r="AZ1038" s="1" t="s">
        <v>6031</v>
      </c>
      <c r="BA1038" s="1">
        <f>24+6</f>
        <v>30</v>
      </c>
      <c r="BB1038" s="21" t="s">
        <v>100</v>
      </c>
      <c r="BC1038" s="16"/>
    </row>
    <row r="1039" spans="1:55" ht="18.600000000000001" customHeight="1">
      <c r="A1039" s="1" t="s">
        <v>6032</v>
      </c>
      <c r="B1039" s="1">
        <v>240096</v>
      </c>
      <c r="C1039" s="1" t="s">
        <v>71</v>
      </c>
      <c r="D1039" s="3">
        <v>45363</v>
      </c>
      <c r="E1039" s="1" t="s">
        <v>1896</v>
      </c>
      <c r="F1039" s="1" t="s">
        <v>6033</v>
      </c>
      <c r="G1039" s="1" t="s">
        <v>75</v>
      </c>
      <c r="H1039" s="1" t="s">
        <v>6034</v>
      </c>
      <c r="I1039" s="1" t="s">
        <v>77</v>
      </c>
      <c r="J1039" s="1" t="s">
        <v>78</v>
      </c>
      <c r="K1039" s="1" t="s">
        <v>78</v>
      </c>
      <c r="L1039" s="8" t="s">
        <v>139</v>
      </c>
      <c r="M1039" s="8" t="s">
        <v>1898</v>
      </c>
      <c r="N1039" s="34" t="s">
        <v>72</v>
      </c>
      <c r="O1039" s="3" t="s">
        <v>6035</v>
      </c>
      <c r="P1039" s="1" t="s">
        <v>813</v>
      </c>
      <c r="Q1039" s="1" t="s">
        <v>813</v>
      </c>
      <c r="R1039" s="1" t="s">
        <v>9057</v>
      </c>
      <c r="S1039" s="1" t="s">
        <v>84</v>
      </c>
      <c r="T1039" s="1" t="s">
        <v>72</v>
      </c>
      <c r="U1039" s="1" t="s">
        <v>6037</v>
      </c>
      <c r="V1039" s="1" t="s">
        <v>6037</v>
      </c>
      <c r="W1039" s="1" t="s">
        <v>87</v>
      </c>
      <c r="X1039" s="1">
        <v>74</v>
      </c>
      <c r="Y1039" s="1" t="s">
        <v>88</v>
      </c>
      <c r="Z1039" s="1">
        <v>4.8</v>
      </c>
      <c r="AA1039" s="1" t="s">
        <v>299</v>
      </c>
      <c r="AB1039" s="1" t="s">
        <v>90</v>
      </c>
      <c r="AC1039" s="1" t="s">
        <v>91</v>
      </c>
      <c r="AD1039" s="1" t="s">
        <v>92</v>
      </c>
      <c r="AE1039" s="1" t="s">
        <v>72</v>
      </c>
      <c r="AF1039" s="1" t="s">
        <v>254</v>
      </c>
      <c r="AG1039" s="1" t="s">
        <v>72</v>
      </c>
      <c r="AH1039" s="1" t="s">
        <v>5092</v>
      </c>
      <c r="AI1039" s="1" t="s">
        <v>72</v>
      </c>
      <c r="AJ1039" s="1" t="s">
        <v>72</v>
      </c>
      <c r="AK1039" s="1" t="s">
        <v>6038</v>
      </c>
      <c r="AL1039" s="1" t="s">
        <v>72</v>
      </c>
      <c r="AM1039" s="1" t="s">
        <v>72</v>
      </c>
      <c r="AN1039" s="3">
        <v>45364</v>
      </c>
      <c r="AO1039" s="1" t="s">
        <v>6039</v>
      </c>
      <c r="AP1039" s="1" t="s">
        <v>72</v>
      </c>
      <c r="AQ1039" s="1" t="s">
        <v>1794</v>
      </c>
      <c r="AR1039" s="1">
        <v>14</v>
      </c>
      <c r="AS1039" s="1" t="s">
        <v>3446</v>
      </c>
      <c r="AT1039" s="1" t="s">
        <v>88</v>
      </c>
      <c r="AU1039" s="1" t="s">
        <v>88</v>
      </c>
      <c r="AV1039" s="1" t="s">
        <v>88</v>
      </c>
      <c r="AW1039" s="1" t="s">
        <v>96</v>
      </c>
      <c r="AX1039" s="1" t="s">
        <v>72</v>
      </c>
      <c r="AY1039" s="1" t="s">
        <v>785</v>
      </c>
      <c r="AZ1039" s="1" t="s">
        <v>6040</v>
      </c>
      <c r="BA1039" s="1">
        <f>90+(18)</f>
        <v>108</v>
      </c>
      <c r="BB1039" s="21" t="s">
        <v>100</v>
      </c>
      <c r="BC1039" s="16"/>
    </row>
    <row r="1040" spans="1:55" ht="18.600000000000001" customHeight="1">
      <c r="A1040" s="1" t="s">
        <v>6041</v>
      </c>
      <c r="B1040" s="1">
        <v>240097</v>
      </c>
      <c r="C1040" s="1" t="s">
        <v>71</v>
      </c>
      <c r="D1040" s="3">
        <v>45364</v>
      </c>
      <c r="E1040" s="1" t="s">
        <v>1896</v>
      </c>
      <c r="F1040" s="1" t="s">
        <v>6042</v>
      </c>
      <c r="G1040" s="1" t="s">
        <v>75</v>
      </c>
      <c r="H1040" s="1" t="s">
        <v>3947</v>
      </c>
      <c r="I1040" s="1" t="s">
        <v>77</v>
      </c>
      <c r="J1040" s="1" t="s">
        <v>78</v>
      </c>
      <c r="K1040" s="1" t="s">
        <v>78</v>
      </c>
      <c r="L1040" s="21" t="s">
        <v>1898</v>
      </c>
      <c r="M1040" s="21" t="s">
        <v>1898</v>
      </c>
      <c r="N1040" s="34" t="s">
        <v>72</v>
      </c>
      <c r="O1040" s="3" t="s">
        <v>6043</v>
      </c>
      <c r="P1040" s="1" t="s">
        <v>813</v>
      </c>
      <c r="Q1040" s="1" t="s">
        <v>813</v>
      </c>
      <c r="R1040" s="1" t="s">
        <v>9057</v>
      </c>
      <c r="S1040" s="1" t="s">
        <v>84</v>
      </c>
      <c r="T1040" s="1" t="s">
        <v>72</v>
      </c>
      <c r="U1040" s="1" t="s">
        <v>944</v>
      </c>
      <c r="V1040" s="1" t="s">
        <v>1901</v>
      </c>
      <c r="W1040" s="1" t="s">
        <v>87</v>
      </c>
      <c r="X1040" s="1">
        <v>65</v>
      </c>
      <c r="Y1040" s="1" t="s">
        <v>88</v>
      </c>
      <c r="Z1040" s="1">
        <v>5.0999999999999996</v>
      </c>
      <c r="AA1040" s="1" t="s">
        <v>299</v>
      </c>
      <c r="AB1040" s="1" t="s">
        <v>90</v>
      </c>
      <c r="AC1040" s="1" t="s">
        <v>91</v>
      </c>
      <c r="AD1040" s="1" t="s">
        <v>92</v>
      </c>
      <c r="AE1040" s="1" t="s">
        <v>72</v>
      </c>
      <c r="AF1040" s="1" t="s">
        <v>217</v>
      </c>
      <c r="AG1040" s="1">
        <v>2</v>
      </c>
      <c r="AH1040" s="1" t="s">
        <v>6044</v>
      </c>
      <c r="AI1040" s="1" t="s">
        <v>72</v>
      </c>
      <c r="AJ1040" s="1" t="s">
        <v>72</v>
      </c>
      <c r="AK1040" s="1" t="s">
        <v>3444</v>
      </c>
      <c r="AL1040" s="1" t="s">
        <v>878</v>
      </c>
      <c r="AM1040" s="1" t="s">
        <v>72</v>
      </c>
      <c r="AN1040" s="3">
        <v>45364</v>
      </c>
      <c r="AO1040" s="1" t="s">
        <v>6045</v>
      </c>
      <c r="AP1040" s="1" t="s">
        <v>72</v>
      </c>
      <c r="AQ1040" s="1" t="s">
        <v>2260</v>
      </c>
      <c r="AR1040" s="1">
        <v>14</v>
      </c>
      <c r="AS1040" s="1" t="s">
        <v>3205</v>
      </c>
      <c r="AT1040" s="1" t="s">
        <v>75</v>
      </c>
      <c r="AU1040" s="1" t="s">
        <v>75</v>
      </c>
      <c r="AV1040" s="1" t="s">
        <v>88</v>
      </c>
      <c r="AW1040" s="1" t="s">
        <v>96</v>
      </c>
      <c r="AX1040" s="1" t="s">
        <v>72</v>
      </c>
      <c r="AY1040" s="1" t="s">
        <v>5811</v>
      </c>
      <c r="AZ1040" s="1" t="s">
        <v>6046</v>
      </c>
      <c r="BA1040" s="1">
        <v>78</v>
      </c>
      <c r="BB1040" s="21" t="s">
        <v>100</v>
      </c>
      <c r="BC1040" s="16"/>
    </row>
    <row r="1041" spans="1:55" ht="18.600000000000001" customHeight="1">
      <c r="A1041" s="1" t="s">
        <v>6047</v>
      </c>
      <c r="B1041" s="1">
        <v>240098</v>
      </c>
      <c r="C1041" s="1" t="s">
        <v>71</v>
      </c>
      <c r="D1041" s="3">
        <v>45364</v>
      </c>
      <c r="E1041" s="1" t="s">
        <v>1896</v>
      </c>
      <c r="F1041" s="1" t="s">
        <v>6048</v>
      </c>
      <c r="G1041" s="1" t="s">
        <v>75</v>
      </c>
      <c r="H1041" s="1" t="s">
        <v>4933</v>
      </c>
      <c r="I1041" s="1" t="s">
        <v>77</v>
      </c>
      <c r="J1041" s="1" t="s">
        <v>78</v>
      </c>
      <c r="K1041" s="1" t="s">
        <v>78</v>
      </c>
      <c r="L1041" s="21" t="s">
        <v>1898</v>
      </c>
      <c r="M1041" s="8" t="s">
        <v>1927</v>
      </c>
      <c r="N1041" s="34" t="s">
        <v>72</v>
      </c>
      <c r="O1041" s="60" t="s">
        <v>707</v>
      </c>
      <c r="P1041" s="1" t="s">
        <v>813</v>
      </c>
      <c r="Q1041" s="1" t="s">
        <v>813</v>
      </c>
      <c r="R1041" s="1" t="s">
        <v>9057</v>
      </c>
      <c r="S1041" s="1" t="s">
        <v>490</v>
      </c>
      <c r="T1041" s="1" t="s">
        <v>72</v>
      </c>
      <c r="U1041" s="1" t="s">
        <v>491</v>
      </c>
      <c r="V1041" s="1" t="s">
        <v>1147</v>
      </c>
      <c r="W1041" s="1" t="s">
        <v>87</v>
      </c>
      <c r="X1041" s="1">
        <v>67</v>
      </c>
      <c r="Y1041" s="1" t="s">
        <v>88</v>
      </c>
      <c r="Z1041" s="1">
        <v>5.0999999999999996</v>
      </c>
      <c r="AA1041" s="1" t="s">
        <v>299</v>
      </c>
      <c r="AB1041" s="1" t="s">
        <v>90</v>
      </c>
      <c r="AC1041" s="1" t="s">
        <v>91</v>
      </c>
      <c r="AD1041" s="1" t="s">
        <v>92</v>
      </c>
      <c r="AE1041" s="1" t="s">
        <v>72</v>
      </c>
      <c r="AF1041" s="1" t="s">
        <v>72</v>
      </c>
      <c r="AG1041" s="1" t="s">
        <v>72</v>
      </c>
      <c r="AH1041" s="1" t="s">
        <v>72</v>
      </c>
      <c r="AI1041" s="1" t="s">
        <v>72</v>
      </c>
      <c r="AJ1041" s="1" t="s">
        <v>72</v>
      </c>
      <c r="AK1041" s="1" t="s">
        <v>72</v>
      </c>
      <c r="AL1041" s="1" t="s">
        <v>72</v>
      </c>
      <c r="AM1041" s="1" t="s">
        <v>72</v>
      </c>
      <c r="AN1041" s="3">
        <v>45364</v>
      </c>
      <c r="AO1041" s="1" t="s">
        <v>3009</v>
      </c>
      <c r="AP1041" s="1" t="s">
        <v>72</v>
      </c>
      <c r="AQ1041" s="1" t="s">
        <v>1794</v>
      </c>
      <c r="AR1041" s="1">
        <v>14</v>
      </c>
      <c r="AS1041" s="1" t="s">
        <v>2694</v>
      </c>
      <c r="AT1041" s="1" t="s">
        <v>75</v>
      </c>
      <c r="AU1041" s="1" t="s">
        <v>75</v>
      </c>
      <c r="AV1041" s="1" t="s">
        <v>88</v>
      </c>
      <c r="AW1041" s="1" t="s">
        <v>79</v>
      </c>
      <c r="AX1041" s="1" t="s">
        <v>707</v>
      </c>
      <c r="AY1041" s="1" t="s">
        <v>72</v>
      </c>
      <c r="AZ1041" s="1" t="s">
        <v>72</v>
      </c>
      <c r="BA1041" s="1" t="s">
        <v>72</v>
      </c>
      <c r="BB1041" s="1" t="s">
        <v>160</v>
      </c>
      <c r="BC1041" s="1" t="s">
        <v>707</v>
      </c>
    </row>
    <row r="1042" spans="1:55" ht="18.600000000000001" customHeight="1">
      <c r="A1042" s="1" t="s">
        <v>6049</v>
      </c>
      <c r="B1042" s="1">
        <v>240099</v>
      </c>
      <c r="C1042" s="1" t="s">
        <v>71</v>
      </c>
      <c r="D1042" s="3">
        <v>45364</v>
      </c>
      <c r="E1042" s="1" t="s">
        <v>1896</v>
      </c>
      <c r="F1042" s="1" t="s">
        <v>6050</v>
      </c>
      <c r="G1042" s="1" t="s">
        <v>75</v>
      </c>
      <c r="H1042" s="1" t="s">
        <v>5598</v>
      </c>
      <c r="I1042" s="1" t="s">
        <v>77</v>
      </c>
      <c r="J1042" s="1" t="s">
        <v>78</v>
      </c>
      <c r="K1042" s="1" t="s">
        <v>78</v>
      </c>
      <c r="L1042" s="21" t="s">
        <v>1898</v>
      </c>
      <c r="M1042" s="8" t="s">
        <v>1927</v>
      </c>
      <c r="N1042" s="1" t="s">
        <v>6051</v>
      </c>
      <c r="O1042" s="60" t="s">
        <v>6052</v>
      </c>
      <c r="P1042" s="1" t="s">
        <v>83</v>
      </c>
      <c r="Q1042" s="1" t="s">
        <v>123</v>
      </c>
      <c r="R1042" s="1" t="s">
        <v>9043</v>
      </c>
      <c r="S1042" s="1" t="s">
        <v>5066</v>
      </c>
      <c r="T1042" s="1" t="s">
        <v>72</v>
      </c>
      <c r="U1042" s="1" t="s">
        <v>6053</v>
      </c>
      <c r="V1042" s="1" t="s">
        <v>6054</v>
      </c>
      <c r="W1042" s="1" t="s">
        <v>87</v>
      </c>
      <c r="X1042" s="1">
        <v>50</v>
      </c>
      <c r="Y1042" s="1" t="s">
        <v>88</v>
      </c>
      <c r="Z1042" s="1">
        <v>5.2</v>
      </c>
      <c r="AA1042" s="1" t="s">
        <v>414</v>
      </c>
      <c r="AB1042" s="1" t="s">
        <v>90</v>
      </c>
      <c r="AC1042" s="1" t="s">
        <v>91</v>
      </c>
      <c r="AD1042" s="1" t="s">
        <v>92</v>
      </c>
      <c r="AE1042" s="1" t="s">
        <v>72</v>
      </c>
      <c r="AF1042" s="1" t="s">
        <v>229</v>
      </c>
      <c r="AG1042" s="1">
        <v>2</v>
      </c>
      <c r="AH1042" s="1" t="s">
        <v>255</v>
      </c>
      <c r="AI1042" s="1" t="s">
        <v>72</v>
      </c>
      <c r="AJ1042" s="1" t="s">
        <v>72</v>
      </c>
      <c r="AK1042" s="1" t="s">
        <v>6055</v>
      </c>
      <c r="AL1042" s="1" t="s">
        <v>72</v>
      </c>
      <c r="AM1042" s="1" t="s">
        <v>72</v>
      </c>
      <c r="AN1042" s="3">
        <v>45364</v>
      </c>
      <c r="AO1042" s="1" t="s">
        <v>6056</v>
      </c>
      <c r="AP1042" s="1" t="s">
        <v>72</v>
      </c>
      <c r="AQ1042" s="1" t="s">
        <v>1794</v>
      </c>
      <c r="AR1042" s="1">
        <v>14</v>
      </c>
      <c r="AS1042" s="1" t="s">
        <v>4208</v>
      </c>
      <c r="AT1042" s="1" t="s">
        <v>75</v>
      </c>
      <c r="AU1042" s="1" t="s">
        <v>3718</v>
      </c>
      <c r="AV1042" s="1" t="s">
        <v>88</v>
      </c>
      <c r="AW1042" s="1" t="s">
        <v>96</v>
      </c>
      <c r="AX1042" s="1" t="s">
        <v>437</v>
      </c>
      <c r="AY1042" s="1" t="s">
        <v>5384</v>
      </c>
      <c r="AZ1042" s="1" t="s">
        <v>6057</v>
      </c>
      <c r="BA1042" s="1">
        <v>72</v>
      </c>
      <c r="BB1042" s="1" t="s">
        <v>160</v>
      </c>
      <c r="BC1042" s="1" t="s">
        <v>440</v>
      </c>
    </row>
    <row r="1043" spans="1:55" ht="18.600000000000001" customHeight="1">
      <c r="A1043" s="1" t="s">
        <v>6058</v>
      </c>
      <c r="B1043" s="1">
        <v>240100</v>
      </c>
      <c r="C1043" s="1" t="s">
        <v>71</v>
      </c>
      <c r="D1043" s="3">
        <v>45365</v>
      </c>
      <c r="E1043" s="1" t="s">
        <v>2302</v>
      </c>
      <c r="F1043" s="1" t="s">
        <v>6059</v>
      </c>
      <c r="G1043" s="1" t="s">
        <v>75</v>
      </c>
      <c r="H1043" s="1" t="s">
        <v>4933</v>
      </c>
      <c r="I1043" s="1" t="s">
        <v>77</v>
      </c>
      <c r="J1043" s="1" t="s">
        <v>78</v>
      </c>
      <c r="K1043" s="1" t="s">
        <v>78</v>
      </c>
      <c r="L1043" s="21" t="s">
        <v>139</v>
      </c>
      <c r="M1043" s="21" t="s">
        <v>1898</v>
      </c>
      <c r="N1043" s="34" t="s">
        <v>72</v>
      </c>
      <c r="O1043" s="3" t="s">
        <v>5480</v>
      </c>
      <c r="P1043" s="1" t="s">
        <v>2307</v>
      </c>
      <c r="Q1043" s="1" t="s">
        <v>2307</v>
      </c>
      <c r="R1043" s="1" t="s">
        <v>2308</v>
      </c>
      <c r="S1043" s="1" t="s">
        <v>490</v>
      </c>
      <c r="T1043" s="1" t="s">
        <v>72</v>
      </c>
      <c r="U1043" s="1" t="s">
        <v>491</v>
      </c>
      <c r="V1043" s="1" t="s">
        <v>1147</v>
      </c>
      <c r="W1043" s="1" t="s">
        <v>87</v>
      </c>
      <c r="X1043" s="1">
        <v>44</v>
      </c>
      <c r="Y1043" s="1" t="s">
        <v>88</v>
      </c>
      <c r="Z1043" s="1">
        <v>4.5999999999999996</v>
      </c>
      <c r="AA1043" s="1" t="s">
        <v>954</v>
      </c>
      <c r="AB1043" s="1" t="s">
        <v>90</v>
      </c>
      <c r="AC1043" s="1" t="s">
        <v>91</v>
      </c>
      <c r="AD1043" s="1" t="s">
        <v>92</v>
      </c>
      <c r="AE1043" s="1" t="s">
        <v>72</v>
      </c>
      <c r="AF1043" s="1" t="s">
        <v>254</v>
      </c>
      <c r="AG1043" s="1">
        <v>2</v>
      </c>
      <c r="AH1043" s="1" t="s">
        <v>5147</v>
      </c>
      <c r="AI1043" s="1" t="s">
        <v>72</v>
      </c>
      <c r="AJ1043" s="1" t="s">
        <v>72</v>
      </c>
      <c r="AK1043" s="1" t="s">
        <v>689</v>
      </c>
      <c r="AL1043" s="1" t="s">
        <v>72</v>
      </c>
      <c r="AM1043" s="1" t="s">
        <v>72</v>
      </c>
      <c r="AN1043" s="3">
        <v>45365</v>
      </c>
      <c r="AO1043" s="1" t="s">
        <v>6060</v>
      </c>
      <c r="AP1043" s="1" t="s">
        <v>72</v>
      </c>
      <c r="AQ1043" s="1" t="s">
        <v>1794</v>
      </c>
      <c r="AR1043" s="1">
        <v>14</v>
      </c>
      <c r="AS1043" s="1" t="s">
        <v>3446</v>
      </c>
      <c r="AT1043" s="1" t="s">
        <v>75</v>
      </c>
      <c r="AU1043" s="1" t="s">
        <v>75</v>
      </c>
      <c r="AV1043" s="1" t="s">
        <v>88</v>
      </c>
      <c r="AW1043" s="1" t="s">
        <v>96</v>
      </c>
      <c r="AX1043" s="1" t="s">
        <v>72</v>
      </c>
      <c r="AY1043" s="1" t="s">
        <v>2268</v>
      </c>
      <c r="AZ1043" s="1" t="s">
        <v>6061</v>
      </c>
      <c r="BA1043" s="1">
        <f>28+9</f>
        <v>37</v>
      </c>
      <c r="BB1043" s="21" t="s">
        <v>100</v>
      </c>
      <c r="BC1043" s="16"/>
    </row>
    <row r="1044" spans="1:55" ht="18.600000000000001" customHeight="1">
      <c r="A1044" s="1" t="s">
        <v>6062</v>
      </c>
      <c r="B1044" s="1">
        <v>240101</v>
      </c>
      <c r="C1044" s="1" t="s">
        <v>71</v>
      </c>
      <c r="D1044" s="3">
        <v>45365</v>
      </c>
      <c r="E1044" s="1" t="s">
        <v>1896</v>
      </c>
      <c r="F1044" s="1" t="s">
        <v>6063</v>
      </c>
      <c r="G1044" s="1" t="s">
        <v>75</v>
      </c>
      <c r="H1044" s="1" t="s">
        <v>3608</v>
      </c>
      <c r="I1044" s="1" t="s">
        <v>77</v>
      </c>
      <c r="J1044" s="1" t="s">
        <v>78</v>
      </c>
      <c r="K1044" s="8" t="s">
        <v>172</v>
      </c>
      <c r="L1044" s="21" t="s">
        <v>1898</v>
      </c>
      <c r="M1044" s="21" t="s">
        <v>1898</v>
      </c>
      <c r="N1044" s="34" t="s">
        <v>72</v>
      </c>
      <c r="O1044" s="3" t="s">
        <v>4604</v>
      </c>
      <c r="P1044" s="1" t="s">
        <v>813</v>
      </c>
      <c r="Q1044" s="1" t="s">
        <v>813</v>
      </c>
      <c r="R1044" s="1" t="s">
        <v>9057</v>
      </c>
      <c r="S1044" s="1" t="s">
        <v>152</v>
      </c>
      <c r="T1044" s="1" t="s">
        <v>3832</v>
      </c>
      <c r="U1044" s="1" t="s">
        <v>153</v>
      </c>
      <c r="V1044" s="1" t="s">
        <v>6064</v>
      </c>
      <c r="W1044" s="1" t="s">
        <v>126</v>
      </c>
      <c r="X1044" s="1">
        <v>42</v>
      </c>
      <c r="Y1044" s="1" t="s">
        <v>88</v>
      </c>
      <c r="Z1044" s="1">
        <v>5.3</v>
      </c>
      <c r="AA1044" s="1" t="s">
        <v>2344</v>
      </c>
      <c r="AB1044" s="1" t="s">
        <v>90</v>
      </c>
      <c r="AC1044" s="1" t="s">
        <v>91</v>
      </c>
      <c r="AD1044" s="1" t="s">
        <v>216</v>
      </c>
      <c r="AE1044" s="1" t="s">
        <v>72</v>
      </c>
      <c r="AF1044" s="1" t="s">
        <v>229</v>
      </c>
      <c r="AG1044" s="1">
        <v>2</v>
      </c>
      <c r="AH1044" s="1" t="s">
        <v>4020</v>
      </c>
      <c r="AI1044" s="1">
        <v>8</v>
      </c>
      <c r="AJ1044" s="1" t="s">
        <v>6065</v>
      </c>
      <c r="AK1044" s="1" t="s">
        <v>2726</v>
      </c>
      <c r="AL1044" s="1" t="s">
        <v>1061</v>
      </c>
      <c r="AM1044" s="1" t="s">
        <v>6066</v>
      </c>
      <c r="AN1044" s="3">
        <v>45365</v>
      </c>
      <c r="AO1044" s="1" t="s">
        <v>6067</v>
      </c>
      <c r="AP1044" s="1" t="s">
        <v>72</v>
      </c>
      <c r="AQ1044" s="1" t="s">
        <v>1794</v>
      </c>
      <c r="AR1044" s="1">
        <v>14</v>
      </c>
      <c r="AS1044" s="1" t="s">
        <v>4063</v>
      </c>
      <c r="AT1044" s="1" t="s">
        <v>88</v>
      </c>
      <c r="AU1044" s="1" t="s">
        <v>88</v>
      </c>
      <c r="AV1044" s="1" t="s">
        <v>88</v>
      </c>
      <c r="AW1044" s="1" t="s">
        <v>96</v>
      </c>
      <c r="AX1044" s="1" t="s">
        <v>72</v>
      </c>
      <c r="AY1044" s="1" t="s">
        <v>1768</v>
      </c>
      <c r="AZ1044" s="38" t="s">
        <v>6068</v>
      </c>
      <c r="BA1044" s="1">
        <v>42</v>
      </c>
      <c r="BB1044" s="21" t="s">
        <v>100</v>
      </c>
      <c r="BC1044" s="16"/>
    </row>
    <row r="1045" spans="1:55" ht="18.600000000000001" customHeight="1">
      <c r="A1045" s="1" t="s">
        <v>6069</v>
      </c>
      <c r="B1045" s="1">
        <v>240102</v>
      </c>
      <c r="C1045" s="1" t="s">
        <v>71</v>
      </c>
      <c r="D1045" s="3">
        <v>45369</v>
      </c>
      <c r="E1045" s="1" t="s">
        <v>1896</v>
      </c>
      <c r="F1045" s="1" t="s">
        <v>6070</v>
      </c>
      <c r="G1045" s="1" t="s">
        <v>75</v>
      </c>
      <c r="H1045" s="1" t="s">
        <v>3947</v>
      </c>
      <c r="I1045" s="1" t="s">
        <v>77</v>
      </c>
      <c r="J1045" s="1" t="s">
        <v>78</v>
      </c>
      <c r="K1045" s="1" t="s">
        <v>78</v>
      </c>
      <c r="L1045" s="21" t="s">
        <v>1898</v>
      </c>
      <c r="M1045" s="21" t="s">
        <v>1898</v>
      </c>
      <c r="N1045" s="34" t="s">
        <v>72</v>
      </c>
      <c r="O1045" s="3" t="s">
        <v>6071</v>
      </c>
      <c r="P1045" s="1" t="s">
        <v>83</v>
      </c>
      <c r="Q1045" s="1" t="s">
        <v>123</v>
      </c>
      <c r="R1045" s="1" t="s">
        <v>9043</v>
      </c>
      <c r="S1045" s="1" t="s">
        <v>84</v>
      </c>
      <c r="T1045" s="1" t="s">
        <v>72</v>
      </c>
      <c r="U1045" s="1" t="s">
        <v>940</v>
      </c>
      <c r="V1045" s="1" t="s">
        <v>940</v>
      </c>
      <c r="W1045" s="1" t="s">
        <v>87</v>
      </c>
      <c r="X1045" s="1">
        <v>50</v>
      </c>
      <c r="Y1045" s="1" t="s">
        <v>88</v>
      </c>
      <c r="Z1045" s="1">
        <v>4.5</v>
      </c>
      <c r="AA1045" s="1" t="s">
        <v>954</v>
      </c>
      <c r="AB1045" s="1" t="s">
        <v>90</v>
      </c>
      <c r="AC1045" s="1" t="s">
        <v>91</v>
      </c>
      <c r="AD1045" s="1" t="s">
        <v>92</v>
      </c>
      <c r="AE1045" s="1" t="s">
        <v>72</v>
      </c>
      <c r="AF1045" s="1" t="s">
        <v>229</v>
      </c>
      <c r="AG1045" s="1" t="s">
        <v>72</v>
      </c>
      <c r="AH1045" s="1" t="s">
        <v>367</v>
      </c>
      <c r="AI1045" s="1" t="s">
        <v>72</v>
      </c>
      <c r="AJ1045" s="1" t="s">
        <v>72</v>
      </c>
      <c r="AK1045" s="1" t="s">
        <v>72</v>
      </c>
      <c r="AL1045" s="1" t="s">
        <v>72</v>
      </c>
      <c r="AM1045" s="1" t="s">
        <v>72</v>
      </c>
      <c r="AN1045" s="3">
        <v>45369</v>
      </c>
      <c r="AO1045" s="1" t="s">
        <v>6072</v>
      </c>
      <c r="AP1045" s="1" t="s">
        <v>72</v>
      </c>
      <c r="AQ1045" s="1" t="s">
        <v>2260</v>
      </c>
      <c r="AR1045" s="1">
        <v>14</v>
      </c>
      <c r="AS1045" s="1" t="s">
        <v>3446</v>
      </c>
      <c r="AT1045" s="1" t="s">
        <v>75</v>
      </c>
      <c r="AU1045" s="1" t="s">
        <v>75</v>
      </c>
      <c r="AV1045" s="1" t="s">
        <v>88</v>
      </c>
      <c r="AW1045" s="1" t="s">
        <v>96</v>
      </c>
      <c r="AX1045" s="1" t="s">
        <v>72</v>
      </c>
      <c r="AY1045" s="1" t="s">
        <v>6073</v>
      </c>
      <c r="AZ1045" s="1" t="s">
        <v>6074</v>
      </c>
      <c r="BA1045" s="1">
        <f>81+18</f>
        <v>99</v>
      </c>
      <c r="BB1045" s="21" t="s">
        <v>100</v>
      </c>
      <c r="BC1045" s="16"/>
    </row>
    <row r="1046" spans="1:55" ht="18.600000000000001" customHeight="1">
      <c r="A1046" s="1" t="s">
        <v>6077</v>
      </c>
      <c r="B1046" s="1">
        <v>240103</v>
      </c>
      <c r="C1046" s="1" t="s">
        <v>71</v>
      </c>
      <c r="D1046" s="3">
        <v>45370</v>
      </c>
      <c r="E1046" s="1" t="s">
        <v>1896</v>
      </c>
      <c r="F1046" s="1" t="s">
        <v>6078</v>
      </c>
      <c r="G1046" s="1" t="s">
        <v>75</v>
      </c>
      <c r="H1046" s="1" t="s">
        <v>3947</v>
      </c>
      <c r="I1046" s="1" t="s">
        <v>77</v>
      </c>
      <c r="J1046" s="1" t="s">
        <v>78</v>
      </c>
      <c r="K1046" s="1" t="s">
        <v>78</v>
      </c>
      <c r="L1046" s="21" t="s">
        <v>139</v>
      </c>
      <c r="M1046" s="21" t="s">
        <v>1898</v>
      </c>
      <c r="N1046" s="34" t="s">
        <v>72</v>
      </c>
      <c r="O1046" s="3" t="s">
        <v>6079</v>
      </c>
      <c r="P1046" s="1" t="s">
        <v>813</v>
      </c>
      <c r="Q1046" s="1" t="s">
        <v>813</v>
      </c>
      <c r="R1046" s="1" t="s">
        <v>9057</v>
      </c>
      <c r="S1046" s="1" t="s">
        <v>84</v>
      </c>
      <c r="T1046" s="1" t="s">
        <v>72</v>
      </c>
      <c r="U1046" s="1" t="s">
        <v>5706</v>
      </c>
      <c r="V1046" s="1" t="s">
        <v>5706</v>
      </c>
      <c r="W1046" s="1" t="s">
        <v>87</v>
      </c>
      <c r="X1046" s="1">
        <v>50</v>
      </c>
      <c r="Y1046" s="1" t="s">
        <v>88</v>
      </c>
      <c r="Z1046" s="1">
        <v>5.0999999999999996</v>
      </c>
      <c r="AA1046" s="1" t="s">
        <v>299</v>
      </c>
      <c r="AB1046" s="1" t="s">
        <v>90</v>
      </c>
      <c r="AC1046" s="1" t="s">
        <v>91</v>
      </c>
      <c r="AD1046" s="1" t="s">
        <v>92</v>
      </c>
      <c r="AE1046" s="1" t="s">
        <v>72</v>
      </c>
      <c r="AF1046" s="1" t="s">
        <v>217</v>
      </c>
      <c r="AG1046" s="1">
        <v>3</v>
      </c>
      <c r="AH1046" s="1" t="s">
        <v>5253</v>
      </c>
      <c r="AI1046" s="1" t="s">
        <v>72</v>
      </c>
      <c r="AJ1046" s="1" t="s">
        <v>72</v>
      </c>
      <c r="AK1046" s="1" t="s">
        <v>6080</v>
      </c>
      <c r="AL1046" s="1" t="s">
        <v>878</v>
      </c>
      <c r="AM1046" s="1" t="s">
        <v>72</v>
      </c>
      <c r="AN1046" s="3">
        <v>45370</v>
      </c>
      <c r="AO1046" s="1" t="s">
        <v>6081</v>
      </c>
      <c r="AP1046" s="1" t="s">
        <v>72</v>
      </c>
      <c r="AQ1046" s="1" t="s">
        <v>1794</v>
      </c>
      <c r="AR1046" s="1">
        <v>14</v>
      </c>
      <c r="AS1046" s="1" t="s">
        <v>4443</v>
      </c>
      <c r="AT1046" s="1" t="s">
        <v>75</v>
      </c>
      <c r="AU1046" s="1" t="s">
        <v>75</v>
      </c>
      <c r="AV1046" s="1" t="s">
        <v>88</v>
      </c>
      <c r="AW1046" s="1" t="s">
        <v>96</v>
      </c>
      <c r="AX1046" s="1" t="s">
        <v>72</v>
      </c>
      <c r="AY1046" s="1" t="s">
        <v>3985</v>
      </c>
      <c r="AZ1046" s="1" t="s">
        <v>6082</v>
      </c>
      <c r="BA1046" s="1">
        <f>30+7</f>
        <v>37</v>
      </c>
      <c r="BB1046" s="21" t="s">
        <v>100</v>
      </c>
      <c r="BC1046" s="16"/>
    </row>
    <row r="1047" spans="1:55" ht="18.600000000000001" customHeight="1">
      <c r="A1047" s="1" t="s">
        <v>6083</v>
      </c>
      <c r="B1047" s="1">
        <v>240104</v>
      </c>
      <c r="C1047" s="1" t="s">
        <v>71</v>
      </c>
      <c r="D1047" s="3">
        <v>45370</v>
      </c>
      <c r="E1047" s="1" t="s">
        <v>2302</v>
      </c>
      <c r="F1047" s="1" t="s">
        <v>6084</v>
      </c>
      <c r="G1047" s="1" t="s">
        <v>75</v>
      </c>
      <c r="H1047" s="1" t="s">
        <v>3473</v>
      </c>
      <c r="I1047" s="1" t="s">
        <v>77</v>
      </c>
      <c r="J1047" s="1" t="s">
        <v>78</v>
      </c>
      <c r="K1047" s="1" t="s">
        <v>78</v>
      </c>
      <c r="L1047" s="21" t="s">
        <v>1898</v>
      </c>
      <c r="M1047" s="21" t="s">
        <v>1898</v>
      </c>
      <c r="N1047" s="34" t="s">
        <v>72</v>
      </c>
      <c r="O1047" s="3" t="s">
        <v>4383</v>
      </c>
      <c r="P1047" s="1" t="s">
        <v>2307</v>
      </c>
      <c r="Q1047" s="1" t="s">
        <v>2307</v>
      </c>
      <c r="R1047" s="1" t="s">
        <v>3474</v>
      </c>
      <c r="S1047" s="1" t="s">
        <v>152</v>
      </c>
      <c r="T1047" s="1" t="s">
        <v>1370</v>
      </c>
      <c r="U1047" s="1" t="s">
        <v>153</v>
      </c>
      <c r="V1047" s="1" t="s">
        <v>164</v>
      </c>
      <c r="W1047" s="1" t="s">
        <v>126</v>
      </c>
      <c r="X1047" s="1">
        <v>50</v>
      </c>
      <c r="Y1047" s="1" t="s">
        <v>88</v>
      </c>
      <c r="Z1047" s="1">
        <v>7.1</v>
      </c>
      <c r="AA1047" s="1" t="s">
        <v>414</v>
      </c>
      <c r="AB1047" s="1" t="s">
        <v>105</v>
      </c>
      <c r="AC1047" s="1" t="s">
        <v>91</v>
      </c>
      <c r="AD1047" s="1" t="s">
        <v>92</v>
      </c>
      <c r="AE1047" s="1" t="s">
        <v>72</v>
      </c>
      <c r="AF1047" s="1" t="s">
        <v>72</v>
      </c>
      <c r="AG1047" s="1" t="s">
        <v>72</v>
      </c>
      <c r="AH1047" s="1" t="s">
        <v>72</v>
      </c>
      <c r="AI1047" s="1" t="s">
        <v>72</v>
      </c>
      <c r="AJ1047" s="1" t="s">
        <v>72</v>
      </c>
      <c r="AK1047" s="1" t="s">
        <v>72</v>
      </c>
      <c r="AL1047" s="1" t="s">
        <v>72</v>
      </c>
      <c r="AM1047" s="1" t="s">
        <v>72</v>
      </c>
      <c r="AN1047" s="3">
        <v>45370</v>
      </c>
      <c r="AO1047" s="1" t="s">
        <v>6030</v>
      </c>
      <c r="AP1047" s="1" t="s">
        <v>72</v>
      </c>
      <c r="AQ1047" s="1" t="s">
        <v>1794</v>
      </c>
      <c r="AR1047" s="1">
        <v>14</v>
      </c>
      <c r="AS1047" s="1" t="s">
        <v>4219</v>
      </c>
      <c r="AT1047" s="1" t="s">
        <v>75</v>
      </c>
      <c r="AU1047" s="1" t="s">
        <v>75</v>
      </c>
      <c r="AV1047" s="1" t="s">
        <v>88</v>
      </c>
      <c r="AW1047" s="1" t="s">
        <v>96</v>
      </c>
      <c r="AX1047" s="1" t="s">
        <v>72</v>
      </c>
      <c r="AY1047" s="1" t="s">
        <v>5594</v>
      </c>
      <c r="AZ1047" s="1" t="s">
        <v>6085</v>
      </c>
      <c r="BA1047" s="1">
        <v>24</v>
      </c>
      <c r="BB1047" s="21" t="s">
        <v>100</v>
      </c>
      <c r="BC1047" s="16"/>
    </row>
    <row r="1048" spans="1:55" ht="18.600000000000001" customHeight="1">
      <c r="A1048" s="1" t="s">
        <v>6086</v>
      </c>
      <c r="B1048" s="1">
        <v>240105</v>
      </c>
      <c r="C1048" s="1" t="s">
        <v>71</v>
      </c>
      <c r="D1048" s="3">
        <v>45371</v>
      </c>
      <c r="E1048" s="1" t="s">
        <v>1896</v>
      </c>
      <c r="F1048" s="1" t="s">
        <v>6087</v>
      </c>
      <c r="G1048" s="1" t="s">
        <v>75</v>
      </c>
      <c r="H1048" s="1" t="s">
        <v>3947</v>
      </c>
      <c r="I1048" s="1" t="s">
        <v>77</v>
      </c>
      <c r="J1048" s="1" t="s">
        <v>78</v>
      </c>
      <c r="K1048" s="1" t="s">
        <v>78</v>
      </c>
      <c r="L1048" s="21" t="s">
        <v>1898</v>
      </c>
      <c r="M1048" s="21" t="s">
        <v>1898</v>
      </c>
      <c r="N1048" s="34" t="s">
        <v>72</v>
      </c>
      <c r="O1048" s="3" t="s">
        <v>2721</v>
      </c>
      <c r="P1048" s="1" t="s">
        <v>813</v>
      </c>
      <c r="Q1048" s="1" t="s">
        <v>813</v>
      </c>
      <c r="R1048" s="1" t="s">
        <v>9057</v>
      </c>
      <c r="S1048" s="1" t="s">
        <v>84</v>
      </c>
      <c r="T1048" s="1" t="s">
        <v>72</v>
      </c>
      <c r="U1048" s="1" t="s">
        <v>140</v>
      </c>
      <c r="V1048" s="1" t="s">
        <v>181</v>
      </c>
      <c r="W1048" s="1" t="s">
        <v>126</v>
      </c>
      <c r="X1048" s="1">
        <v>44</v>
      </c>
      <c r="Y1048" s="1" t="s">
        <v>88</v>
      </c>
      <c r="Z1048" s="1">
        <v>5.4</v>
      </c>
      <c r="AA1048" s="1" t="s">
        <v>414</v>
      </c>
      <c r="AB1048" s="1" t="s">
        <v>90</v>
      </c>
      <c r="AC1048" s="1" t="s">
        <v>91</v>
      </c>
      <c r="AD1048" s="1" t="s">
        <v>92</v>
      </c>
      <c r="AE1048" s="1" t="s">
        <v>72</v>
      </c>
      <c r="AF1048" s="1" t="s">
        <v>217</v>
      </c>
      <c r="AG1048" s="1">
        <v>2</v>
      </c>
      <c r="AH1048" s="1" t="s">
        <v>4808</v>
      </c>
      <c r="AI1048" s="1" t="s">
        <v>72</v>
      </c>
      <c r="AJ1048" s="1" t="s">
        <v>72</v>
      </c>
      <c r="AK1048" s="1" t="s">
        <v>3444</v>
      </c>
      <c r="AL1048" s="1" t="s">
        <v>878</v>
      </c>
      <c r="AM1048" s="1" t="s">
        <v>72</v>
      </c>
      <c r="AN1048" s="3">
        <v>45371</v>
      </c>
      <c r="AO1048" s="1" t="s">
        <v>6088</v>
      </c>
      <c r="AP1048" s="1" t="s">
        <v>72</v>
      </c>
      <c r="AQ1048" s="1" t="s">
        <v>2260</v>
      </c>
      <c r="AR1048" s="1">
        <v>14</v>
      </c>
      <c r="AS1048" s="1" t="s">
        <v>3446</v>
      </c>
      <c r="AT1048" s="1" t="s">
        <v>75</v>
      </c>
      <c r="AU1048" s="1" t="s">
        <v>75</v>
      </c>
      <c r="AV1048" s="1" t="s">
        <v>88</v>
      </c>
      <c r="AW1048" s="1" t="s">
        <v>96</v>
      </c>
      <c r="AX1048" s="1" t="s">
        <v>72</v>
      </c>
      <c r="AY1048" s="1" t="s">
        <v>3985</v>
      </c>
      <c r="AZ1048" s="1" t="s">
        <v>6089</v>
      </c>
      <c r="BA1048" s="1">
        <v>36</v>
      </c>
      <c r="BB1048" s="21" t="s">
        <v>100</v>
      </c>
      <c r="BC1048" s="16"/>
    </row>
    <row r="1049" spans="1:55" ht="18.600000000000001" customHeight="1">
      <c r="A1049" s="1" t="s">
        <v>6091</v>
      </c>
      <c r="B1049" s="1">
        <v>240106</v>
      </c>
      <c r="C1049" s="1" t="s">
        <v>71</v>
      </c>
      <c r="D1049" s="3">
        <v>45372</v>
      </c>
      <c r="E1049" s="1" t="s">
        <v>1896</v>
      </c>
      <c r="F1049" s="1" t="s">
        <v>6092</v>
      </c>
      <c r="G1049" s="1" t="s">
        <v>75</v>
      </c>
      <c r="H1049" s="1" t="s">
        <v>3473</v>
      </c>
      <c r="I1049" s="1" t="s">
        <v>77</v>
      </c>
      <c r="J1049" s="1" t="s">
        <v>78</v>
      </c>
      <c r="K1049" s="1" t="s">
        <v>78</v>
      </c>
      <c r="L1049" s="21" t="s">
        <v>1898</v>
      </c>
      <c r="M1049" s="21" t="s">
        <v>1898</v>
      </c>
      <c r="N1049" s="34" t="s">
        <v>72</v>
      </c>
      <c r="O1049" s="3" t="s">
        <v>6093</v>
      </c>
      <c r="P1049" s="1" t="s">
        <v>813</v>
      </c>
      <c r="Q1049" s="1" t="s">
        <v>813</v>
      </c>
      <c r="R1049" s="1" t="s">
        <v>9057</v>
      </c>
      <c r="S1049" s="1" t="s">
        <v>152</v>
      </c>
      <c r="T1049" s="1" t="s">
        <v>1370</v>
      </c>
      <c r="U1049" s="1" t="s">
        <v>153</v>
      </c>
      <c r="V1049" s="1" t="s">
        <v>164</v>
      </c>
      <c r="W1049" s="1" t="s">
        <v>126</v>
      </c>
      <c r="X1049" s="1">
        <v>52</v>
      </c>
      <c r="Y1049" s="1" t="s">
        <v>88</v>
      </c>
      <c r="Z1049" s="1">
        <v>5.3</v>
      </c>
      <c r="AA1049" s="1" t="s">
        <v>954</v>
      </c>
      <c r="AB1049" s="1" t="s">
        <v>105</v>
      </c>
      <c r="AC1049" s="1" t="s">
        <v>91</v>
      </c>
      <c r="AD1049" s="1" t="s">
        <v>92</v>
      </c>
      <c r="AE1049" s="1" t="s">
        <v>72</v>
      </c>
      <c r="AF1049" s="1" t="s">
        <v>72</v>
      </c>
      <c r="AG1049" s="1">
        <v>2</v>
      </c>
      <c r="AH1049" s="1" t="s">
        <v>72</v>
      </c>
      <c r="AI1049" s="1" t="s">
        <v>72</v>
      </c>
      <c r="AJ1049" s="1" t="s">
        <v>72</v>
      </c>
      <c r="AK1049" s="1" t="s">
        <v>2726</v>
      </c>
      <c r="AL1049" s="1" t="s">
        <v>72</v>
      </c>
      <c r="AM1049" s="1" t="s">
        <v>72</v>
      </c>
      <c r="AN1049" s="3">
        <v>45372</v>
      </c>
      <c r="AO1049" s="1" t="s">
        <v>6094</v>
      </c>
      <c r="AP1049" s="1" t="s">
        <v>72</v>
      </c>
      <c r="AQ1049" s="1" t="s">
        <v>1794</v>
      </c>
      <c r="AR1049" s="1">
        <v>14</v>
      </c>
      <c r="AS1049" s="1" t="s">
        <v>4219</v>
      </c>
      <c r="AT1049" s="1" t="s">
        <v>75</v>
      </c>
      <c r="AU1049" s="1" t="s">
        <v>75</v>
      </c>
      <c r="AV1049" s="1" t="s">
        <v>88</v>
      </c>
      <c r="AW1049" s="1" t="s">
        <v>96</v>
      </c>
      <c r="AX1049" s="1" t="s">
        <v>72</v>
      </c>
      <c r="AY1049" s="1" t="s">
        <v>5594</v>
      </c>
      <c r="AZ1049" s="38" t="s">
        <v>6095</v>
      </c>
      <c r="BA1049" s="1">
        <f>24+6</f>
        <v>30</v>
      </c>
      <c r="BB1049" s="21" t="s">
        <v>100</v>
      </c>
      <c r="BC1049" s="16"/>
    </row>
    <row r="1050" spans="1:55" ht="18.600000000000001" customHeight="1">
      <c r="A1050" s="1" t="s">
        <v>6096</v>
      </c>
      <c r="B1050" s="1">
        <v>240107</v>
      </c>
      <c r="C1050" s="1" t="s">
        <v>497</v>
      </c>
      <c r="D1050" s="3">
        <v>45372</v>
      </c>
      <c r="E1050" s="1" t="s">
        <v>2302</v>
      </c>
      <c r="F1050" s="1" t="s">
        <v>6097</v>
      </c>
      <c r="G1050" s="1" t="s">
        <v>75</v>
      </c>
      <c r="H1050" s="1" t="s">
        <v>5146</v>
      </c>
      <c r="I1050" s="1" t="s">
        <v>497</v>
      </c>
      <c r="J1050" s="1" t="s">
        <v>78</v>
      </c>
      <c r="K1050" s="1" t="s">
        <v>78</v>
      </c>
      <c r="L1050" s="21" t="s">
        <v>1898</v>
      </c>
      <c r="M1050" s="21" t="s">
        <v>1898</v>
      </c>
      <c r="N1050" s="34" t="s">
        <v>72</v>
      </c>
      <c r="O1050" s="3" t="s">
        <v>5650</v>
      </c>
      <c r="P1050" s="1" t="s">
        <v>2307</v>
      </c>
      <c r="Q1050" s="1" t="s">
        <v>2307</v>
      </c>
      <c r="R1050" s="1" t="s">
        <v>2308</v>
      </c>
      <c r="S1050" s="1" t="s">
        <v>490</v>
      </c>
      <c r="T1050" s="1" t="s">
        <v>72</v>
      </c>
      <c r="U1050" s="1" t="s">
        <v>491</v>
      </c>
      <c r="V1050" s="1" t="s">
        <v>1147</v>
      </c>
      <c r="W1050" s="1" t="s">
        <v>87</v>
      </c>
      <c r="X1050" s="1">
        <v>78</v>
      </c>
      <c r="Y1050" s="1" t="s">
        <v>88</v>
      </c>
      <c r="Z1050" s="1">
        <v>3.1</v>
      </c>
      <c r="AA1050" s="1" t="s">
        <v>414</v>
      </c>
      <c r="AB1050" s="1" t="s">
        <v>90</v>
      </c>
      <c r="AC1050" s="1" t="s">
        <v>91</v>
      </c>
      <c r="AD1050" s="1" t="s">
        <v>92</v>
      </c>
      <c r="AE1050" s="1" t="s">
        <v>72</v>
      </c>
      <c r="AF1050" s="1" t="s">
        <v>229</v>
      </c>
      <c r="AG1050" s="1">
        <v>1</v>
      </c>
      <c r="AH1050" s="1" t="s">
        <v>2635</v>
      </c>
      <c r="AI1050" s="1" t="s">
        <v>72</v>
      </c>
      <c r="AJ1050" s="1" t="s">
        <v>72</v>
      </c>
      <c r="AK1050" s="1" t="s">
        <v>2327</v>
      </c>
      <c r="AL1050" s="1" t="s">
        <v>72</v>
      </c>
      <c r="AM1050" s="1" t="s">
        <v>72</v>
      </c>
      <c r="AN1050" s="3">
        <v>45372</v>
      </c>
      <c r="AO1050" s="1" t="s">
        <v>6098</v>
      </c>
      <c r="AP1050" s="1" t="s">
        <v>72</v>
      </c>
      <c r="AQ1050" s="1" t="s">
        <v>1794</v>
      </c>
      <c r="AR1050" s="1">
        <v>14</v>
      </c>
      <c r="AS1050" s="1" t="s">
        <v>2694</v>
      </c>
      <c r="AT1050" s="1" t="s">
        <v>75</v>
      </c>
      <c r="AU1050" s="1" t="s">
        <v>75</v>
      </c>
      <c r="AV1050" s="1" t="s">
        <v>88</v>
      </c>
      <c r="AW1050" s="1" t="s">
        <v>96</v>
      </c>
      <c r="AX1050" s="1" t="s">
        <v>72</v>
      </c>
      <c r="AY1050" s="1" t="s">
        <v>3962</v>
      </c>
      <c r="AZ1050" s="1" t="s">
        <v>5149</v>
      </c>
      <c r="BA1050" s="1">
        <f>49+7</f>
        <v>56</v>
      </c>
      <c r="BB1050" s="21" t="s">
        <v>100</v>
      </c>
      <c r="BC1050" s="16"/>
    </row>
    <row r="1051" spans="1:55" ht="18.600000000000001" customHeight="1">
      <c r="A1051" s="1" t="s">
        <v>6099</v>
      </c>
      <c r="B1051" s="1">
        <v>240108</v>
      </c>
      <c r="C1051" s="1" t="s">
        <v>71</v>
      </c>
      <c r="D1051" s="3">
        <v>45372</v>
      </c>
      <c r="E1051" s="1" t="s">
        <v>1896</v>
      </c>
      <c r="F1051" s="1" t="s">
        <v>6100</v>
      </c>
      <c r="G1051" s="1" t="s">
        <v>75</v>
      </c>
      <c r="H1051" s="1" t="s">
        <v>3947</v>
      </c>
      <c r="I1051" s="1" t="s">
        <v>77</v>
      </c>
      <c r="J1051" s="1" t="s">
        <v>78</v>
      </c>
      <c r="K1051" s="1" t="s">
        <v>78</v>
      </c>
      <c r="L1051" s="21" t="s">
        <v>139</v>
      </c>
      <c r="M1051" s="21" t="s">
        <v>1898</v>
      </c>
      <c r="N1051" s="34" t="s">
        <v>72</v>
      </c>
      <c r="O1051" s="3" t="s">
        <v>4701</v>
      </c>
      <c r="P1051" s="1" t="s">
        <v>2307</v>
      </c>
      <c r="Q1051" s="1" t="s">
        <v>2307</v>
      </c>
      <c r="R1051" s="1" t="s">
        <v>2363</v>
      </c>
      <c r="S1051" s="1" t="s">
        <v>84</v>
      </c>
      <c r="T1051" s="1" t="s">
        <v>72</v>
      </c>
      <c r="U1051" s="1" t="s">
        <v>104</v>
      </c>
      <c r="V1051" s="1" t="s">
        <v>104</v>
      </c>
      <c r="W1051" s="1" t="s">
        <v>126</v>
      </c>
      <c r="X1051" s="1">
        <v>39</v>
      </c>
      <c r="Y1051" s="1" t="s">
        <v>88</v>
      </c>
      <c r="Z1051" s="1">
        <v>4.5999999999999996</v>
      </c>
      <c r="AA1051" s="1" t="s">
        <v>2344</v>
      </c>
      <c r="AB1051" s="1" t="s">
        <v>90</v>
      </c>
      <c r="AC1051" s="1" t="s">
        <v>91</v>
      </c>
      <c r="AD1051" s="1" t="s">
        <v>216</v>
      </c>
      <c r="AE1051" s="1" t="s">
        <v>72</v>
      </c>
      <c r="AF1051" s="1" t="s">
        <v>217</v>
      </c>
      <c r="AG1051" s="1">
        <v>2</v>
      </c>
      <c r="AH1051" s="1" t="s">
        <v>6101</v>
      </c>
      <c r="AI1051" s="1" t="s">
        <v>72</v>
      </c>
      <c r="AJ1051" s="1" t="s">
        <v>6102</v>
      </c>
      <c r="AK1051" s="1" t="s">
        <v>220</v>
      </c>
      <c r="AL1051" s="1" t="s">
        <v>72</v>
      </c>
      <c r="AM1051" s="1" t="s">
        <v>72</v>
      </c>
      <c r="AN1051" s="3">
        <v>45372</v>
      </c>
      <c r="AO1051" s="1" t="s">
        <v>6103</v>
      </c>
      <c r="AP1051" s="1" t="s">
        <v>72</v>
      </c>
      <c r="AQ1051" s="1" t="s">
        <v>1794</v>
      </c>
      <c r="AR1051" s="1">
        <v>14</v>
      </c>
      <c r="AS1051" s="1" t="s">
        <v>3205</v>
      </c>
      <c r="AT1051" s="1" t="s">
        <v>75</v>
      </c>
      <c r="AU1051" s="1" t="s">
        <v>75</v>
      </c>
      <c r="AV1051" s="1" t="s">
        <v>88</v>
      </c>
      <c r="AW1051" s="1" t="s">
        <v>96</v>
      </c>
      <c r="AX1051" s="1" t="s">
        <v>72</v>
      </c>
      <c r="AY1051" s="1" t="s">
        <v>3985</v>
      </c>
      <c r="AZ1051" s="1" t="s">
        <v>6104</v>
      </c>
      <c r="BA1051" s="1">
        <f>42+14</f>
        <v>56</v>
      </c>
      <c r="BB1051" s="21" t="s">
        <v>100</v>
      </c>
      <c r="BC1051" s="16"/>
    </row>
    <row r="1052" spans="1:55" ht="18.600000000000001" customHeight="1">
      <c r="A1052" s="1" t="s">
        <v>6105</v>
      </c>
      <c r="B1052" s="1">
        <v>240109</v>
      </c>
      <c r="C1052" s="1" t="s">
        <v>71</v>
      </c>
      <c r="D1052" s="3">
        <v>45373</v>
      </c>
      <c r="E1052" s="1" t="s">
        <v>1896</v>
      </c>
      <c r="F1052" s="1" t="s">
        <v>6106</v>
      </c>
      <c r="G1052" s="1" t="s">
        <v>75</v>
      </c>
      <c r="H1052" s="1" t="s">
        <v>4648</v>
      </c>
      <c r="I1052" s="1" t="s">
        <v>77</v>
      </c>
      <c r="J1052" s="1" t="s">
        <v>78</v>
      </c>
      <c r="K1052" s="1" t="s">
        <v>78</v>
      </c>
      <c r="L1052" s="21" t="s">
        <v>1898</v>
      </c>
      <c r="M1052" s="21" t="s">
        <v>1898</v>
      </c>
      <c r="N1052" s="34" t="s">
        <v>72</v>
      </c>
      <c r="O1052" s="3" t="s">
        <v>6107</v>
      </c>
      <c r="P1052" s="1" t="s">
        <v>2143</v>
      </c>
      <c r="Q1052" s="1" t="s">
        <v>1868</v>
      </c>
      <c r="R1052" s="1" t="s">
        <v>9079</v>
      </c>
      <c r="S1052" s="1" t="s">
        <v>291</v>
      </c>
      <c r="T1052" s="1" t="s">
        <v>72</v>
      </c>
      <c r="U1052" s="1" t="s">
        <v>292</v>
      </c>
      <c r="V1052" s="1" t="s">
        <v>6108</v>
      </c>
      <c r="W1052" s="1" t="s">
        <v>126</v>
      </c>
      <c r="X1052" s="1">
        <v>58</v>
      </c>
      <c r="Y1052" s="1" t="s">
        <v>88</v>
      </c>
      <c r="Z1052" s="1">
        <v>4.2</v>
      </c>
      <c r="AA1052" s="1" t="s">
        <v>299</v>
      </c>
      <c r="AB1052" s="1" t="s">
        <v>90</v>
      </c>
      <c r="AC1052" s="1" t="s">
        <v>3203</v>
      </c>
      <c r="AD1052" s="1" t="s">
        <v>216</v>
      </c>
      <c r="AE1052" s="1" t="s">
        <v>72</v>
      </c>
      <c r="AF1052" s="1" t="s">
        <v>72</v>
      </c>
      <c r="AG1052" s="1" t="s">
        <v>72</v>
      </c>
      <c r="AH1052" s="1" t="s">
        <v>72</v>
      </c>
      <c r="AI1052" s="1">
        <v>6</v>
      </c>
      <c r="AJ1052" s="1" t="s">
        <v>6109</v>
      </c>
      <c r="AK1052" s="1" t="s">
        <v>72</v>
      </c>
      <c r="AL1052" s="1" t="s">
        <v>72</v>
      </c>
      <c r="AM1052" s="1" t="s">
        <v>72</v>
      </c>
      <c r="AN1052" s="3">
        <v>45373</v>
      </c>
      <c r="AO1052" s="1" t="s">
        <v>6110</v>
      </c>
      <c r="AP1052" s="1" t="s">
        <v>72</v>
      </c>
      <c r="AQ1052" s="1" t="s">
        <v>1794</v>
      </c>
      <c r="AR1052" s="1">
        <v>14</v>
      </c>
      <c r="AS1052" s="1" t="s">
        <v>3446</v>
      </c>
      <c r="AT1052" s="1" t="s">
        <v>75</v>
      </c>
      <c r="AU1052" s="1" t="s">
        <v>75</v>
      </c>
      <c r="AV1052" s="1" t="s">
        <v>88</v>
      </c>
      <c r="AW1052" s="1" t="s">
        <v>96</v>
      </c>
      <c r="AX1052" s="1" t="s">
        <v>72</v>
      </c>
      <c r="AY1052" s="1" t="s">
        <v>5896</v>
      </c>
      <c r="AZ1052" s="1" t="s">
        <v>6111</v>
      </c>
      <c r="BA1052" s="1">
        <f>52+7</f>
        <v>59</v>
      </c>
      <c r="BB1052" s="21" t="s">
        <v>100</v>
      </c>
      <c r="BC1052" s="16"/>
    </row>
    <row r="1053" spans="1:55" ht="18.600000000000001" customHeight="1">
      <c r="A1053" s="1" t="s">
        <v>6112</v>
      </c>
      <c r="B1053" s="1">
        <v>240110</v>
      </c>
      <c r="C1053" s="1" t="s">
        <v>71</v>
      </c>
      <c r="D1053" s="3">
        <v>45376</v>
      </c>
      <c r="E1053" s="1" t="s">
        <v>1896</v>
      </c>
      <c r="F1053" s="1" t="s">
        <v>6113</v>
      </c>
      <c r="G1053" s="1" t="s">
        <v>75</v>
      </c>
      <c r="H1053" s="1" t="s">
        <v>3947</v>
      </c>
      <c r="I1053" s="1" t="s">
        <v>77</v>
      </c>
      <c r="J1053" s="1" t="s">
        <v>78</v>
      </c>
      <c r="K1053" s="1" t="s">
        <v>78</v>
      </c>
      <c r="L1053" s="21" t="s">
        <v>1898</v>
      </c>
      <c r="M1053" s="21" t="s">
        <v>1898</v>
      </c>
      <c r="N1053" s="34" t="s">
        <v>72</v>
      </c>
      <c r="O1053" s="3" t="s">
        <v>5650</v>
      </c>
      <c r="P1053" s="1" t="s">
        <v>2307</v>
      </c>
      <c r="Q1053" s="1" t="s">
        <v>2307</v>
      </c>
      <c r="R1053" s="1" t="s">
        <v>2363</v>
      </c>
      <c r="S1053" s="1" t="s">
        <v>84</v>
      </c>
      <c r="T1053" s="1" t="s">
        <v>72</v>
      </c>
      <c r="U1053" s="1" t="s">
        <v>124</v>
      </c>
      <c r="V1053" s="1" t="s">
        <v>2067</v>
      </c>
      <c r="W1053" s="1" t="s">
        <v>87</v>
      </c>
      <c r="X1053" s="1">
        <v>51</v>
      </c>
      <c r="Y1053" s="1" t="s">
        <v>88</v>
      </c>
      <c r="Z1053" s="1">
        <v>5.0999999999999996</v>
      </c>
      <c r="AA1053" s="1" t="s">
        <v>299</v>
      </c>
      <c r="AB1053" s="1" t="s">
        <v>90</v>
      </c>
      <c r="AC1053" s="1" t="s">
        <v>91</v>
      </c>
      <c r="AD1053" s="1" t="s">
        <v>92</v>
      </c>
      <c r="AE1053" s="1" t="s">
        <v>72</v>
      </c>
      <c r="AF1053" s="1" t="s">
        <v>217</v>
      </c>
      <c r="AG1053" s="1">
        <v>2</v>
      </c>
      <c r="AH1053" s="1" t="s">
        <v>3827</v>
      </c>
      <c r="AI1053" s="1" t="s">
        <v>72</v>
      </c>
      <c r="AJ1053" s="1" t="s">
        <v>72</v>
      </c>
      <c r="AK1053" s="1" t="s">
        <v>5573</v>
      </c>
      <c r="AL1053" s="1" t="s">
        <v>72</v>
      </c>
      <c r="AM1053" s="1" t="s">
        <v>72</v>
      </c>
      <c r="AN1053" s="3">
        <v>45376</v>
      </c>
      <c r="AO1053" s="1" t="s">
        <v>6114</v>
      </c>
      <c r="AP1053" s="1" t="s">
        <v>72</v>
      </c>
      <c r="AQ1053" s="1" t="s">
        <v>1675</v>
      </c>
      <c r="AR1053" s="1">
        <v>14</v>
      </c>
      <c r="AS1053" s="1" t="s">
        <v>4063</v>
      </c>
      <c r="AT1053" s="1" t="s">
        <v>75</v>
      </c>
      <c r="AU1053" s="1" t="s">
        <v>75</v>
      </c>
      <c r="AV1053" s="1" t="s">
        <v>88</v>
      </c>
      <c r="AW1053" s="1" t="s">
        <v>96</v>
      </c>
      <c r="AX1053" s="1" t="s">
        <v>72</v>
      </c>
      <c r="AY1053" s="1" t="s">
        <v>3985</v>
      </c>
      <c r="AZ1053" s="1" t="s">
        <v>5611</v>
      </c>
      <c r="BA1053" s="1">
        <f>30+7</f>
        <v>37</v>
      </c>
      <c r="BB1053" s="21" t="s">
        <v>100</v>
      </c>
      <c r="BC1053" s="16"/>
    </row>
    <row r="1054" spans="1:55" ht="18.600000000000001" customHeight="1">
      <c r="A1054" s="1" t="s">
        <v>6115</v>
      </c>
      <c r="B1054" s="1">
        <v>240111</v>
      </c>
      <c r="C1054" s="1" t="s">
        <v>71</v>
      </c>
      <c r="D1054" s="3">
        <v>45376</v>
      </c>
      <c r="E1054" s="1" t="s">
        <v>1896</v>
      </c>
      <c r="F1054" s="1" t="s">
        <v>6116</v>
      </c>
      <c r="G1054" s="1" t="s">
        <v>75</v>
      </c>
      <c r="H1054" s="1" t="s">
        <v>3608</v>
      </c>
      <c r="I1054" s="1" t="s">
        <v>77</v>
      </c>
      <c r="J1054" s="1" t="s">
        <v>78</v>
      </c>
      <c r="K1054" s="1" t="s">
        <v>78</v>
      </c>
      <c r="L1054" s="21" t="s">
        <v>1898</v>
      </c>
      <c r="M1054" s="21" t="s">
        <v>1898</v>
      </c>
      <c r="N1054" s="34" t="s">
        <v>72</v>
      </c>
      <c r="O1054" s="3" t="s">
        <v>4383</v>
      </c>
      <c r="P1054" s="1" t="s">
        <v>813</v>
      </c>
      <c r="Q1054" s="1" t="s">
        <v>813</v>
      </c>
      <c r="R1054" s="1" t="s">
        <v>9057</v>
      </c>
      <c r="S1054" s="1" t="s">
        <v>152</v>
      </c>
      <c r="T1054" s="1" t="s">
        <v>1370</v>
      </c>
      <c r="U1054" s="1" t="s">
        <v>153</v>
      </c>
      <c r="V1054" s="1" t="s">
        <v>154</v>
      </c>
      <c r="W1054" s="1" t="s">
        <v>126</v>
      </c>
      <c r="X1054" s="1">
        <v>55</v>
      </c>
      <c r="Y1054" s="1" t="s">
        <v>88</v>
      </c>
      <c r="Z1054" s="1">
        <v>5.2</v>
      </c>
      <c r="AA1054" s="1" t="s">
        <v>954</v>
      </c>
      <c r="AB1054" s="1" t="s">
        <v>90</v>
      </c>
      <c r="AC1054" s="1" t="s">
        <v>91</v>
      </c>
      <c r="AD1054" s="1" t="s">
        <v>92</v>
      </c>
      <c r="AE1054" s="1" t="s">
        <v>72</v>
      </c>
      <c r="AF1054" s="1" t="s">
        <v>229</v>
      </c>
      <c r="AG1054" s="1">
        <v>3</v>
      </c>
      <c r="AH1054" s="1" t="s">
        <v>5057</v>
      </c>
      <c r="AI1054" s="1" t="s">
        <v>72</v>
      </c>
      <c r="AJ1054" s="1" t="s">
        <v>72</v>
      </c>
      <c r="AK1054" s="1" t="s">
        <v>2726</v>
      </c>
      <c r="AL1054" s="1" t="s">
        <v>1061</v>
      </c>
      <c r="AM1054" s="1" t="s">
        <v>6117</v>
      </c>
      <c r="AN1054" s="3">
        <v>45376</v>
      </c>
      <c r="AO1054" s="1" t="s">
        <v>6118</v>
      </c>
      <c r="AP1054" s="1" t="s">
        <v>72</v>
      </c>
      <c r="AQ1054" s="1" t="s">
        <v>1794</v>
      </c>
      <c r="AR1054" s="1">
        <v>14</v>
      </c>
      <c r="AS1054" s="1" t="s">
        <v>4063</v>
      </c>
      <c r="AT1054" s="1" t="s">
        <v>75</v>
      </c>
      <c r="AU1054" s="1" t="s">
        <v>75</v>
      </c>
      <c r="AV1054" s="1" t="s">
        <v>88</v>
      </c>
      <c r="AW1054" s="1" t="s">
        <v>96</v>
      </c>
      <c r="AX1054" s="1" t="s">
        <v>72</v>
      </c>
      <c r="AY1054" s="1" t="s">
        <v>1768</v>
      </c>
      <c r="AZ1054" s="38" t="s">
        <v>5983</v>
      </c>
      <c r="BA1054" s="1">
        <v>70</v>
      </c>
      <c r="BB1054" s="21" t="s">
        <v>100</v>
      </c>
      <c r="BC1054" s="16"/>
    </row>
    <row r="1055" spans="1:55" ht="18.600000000000001" customHeight="1">
      <c r="A1055" s="1" t="s">
        <v>6119</v>
      </c>
      <c r="B1055" s="1">
        <v>240112</v>
      </c>
      <c r="C1055" s="1" t="s">
        <v>71</v>
      </c>
      <c r="D1055" s="3">
        <v>45376</v>
      </c>
      <c r="E1055" s="1" t="s">
        <v>1896</v>
      </c>
      <c r="F1055" s="1" t="s">
        <v>6120</v>
      </c>
      <c r="G1055" s="1" t="s">
        <v>75</v>
      </c>
      <c r="H1055" s="1" t="s">
        <v>3624</v>
      </c>
      <c r="I1055" s="1" t="s">
        <v>77</v>
      </c>
      <c r="J1055" s="1" t="s">
        <v>78</v>
      </c>
      <c r="K1055" s="1" t="s">
        <v>78</v>
      </c>
      <c r="L1055" s="21" t="s">
        <v>1898</v>
      </c>
      <c r="M1055" s="21" t="s">
        <v>1898</v>
      </c>
      <c r="N1055" s="34" t="s">
        <v>72</v>
      </c>
      <c r="O1055" s="3" t="s">
        <v>6121</v>
      </c>
      <c r="P1055" s="1" t="s">
        <v>778</v>
      </c>
      <c r="Q1055" s="1" t="s">
        <v>779</v>
      </c>
      <c r="R1055" s="1" t="s">
        <v>9036</v>
      </c>
      <c r="S1055" s="1" t="s">
        <v>152</v>
      </c>
      <c r="T1055" s="1" t="s">
        <v>3507</v>
      </c>
      <c r="U1055" s="1" t="s">
        <v>153</v>
      </c>
      <c r="V1055" s="1" t="s">
        <v>154</v>
      </c>
      <c r="W1055" s="1" t="s">
        <v>126</v>
      </c>
      <c r="X1055" s="1">
        <v>71</v>
      </c>
      <c r="Y1055" s="1" t="s">
        <v>88</v>
      </c>
      <c r="Z1055" s="1">
        <v>5.3</v>
      </c>
      <c r="AA1055" s="1" t="s">
        <v>414</v>
      </c>
      <c r="AB1055" s="1" t="s">
        <v>90</v>
      </c>
      <c r="AC1055" s="1" t="s">
        <v>91</v>
      </c>
      <c r="AD1055" s="1" t="s">
        <v>92</v>
      </c>
      <c r="AE1055" s="1" t="s">
        <v>72</v>
      </c>
      <c r="AF1055" s="1" t="s">
        <v>229</v>
      </c>
      <c r="AG1055" s="1">
        <v>2</v>
      </c>
      <c r="AH1055" s="1" t="s">
        <v>4879</v>
      </c>
      <c r="AI1055" s="1" t="s">
        <v>72</v>
      </c>
      <c r="AJ1055" s="1" t="s">
        <v>72</v>
      </c>
      <c r="AK1055" s="1" t="s">
        <v>72</v>
      </c>
      <c r="AL1055" s="1" t="s">
        <v>72</v>
      </c>
      <c r="AM1055" s="1" t="s">
        <v>72</v>
      </c>
      <c r="AN1055" s="3">
        <v>45377</v>
      </c>
      <c r="AO1055" s="1" t="s">
        <v>6122</v>
      </c>
      <c r="AP1055" s="1" t="s">
        <v>6123</v>
      </c>
      <c r="AQ1055" s="1" t="s">
        <v>1794</v>
      </c>
      <c r="AR1055" s="1">
        <v>14</v>
      </c>
      <c r="AS1055" s="1" t="s">
        <v>4443</v>
      </c>
      <c r="AT1055" s="1" t="s">
        <v>75</v>
      </c>
      <c r="AU1055" s="1" t="s">
        <v>75</v>
      </c>
      <c r="AV1055" s="1" t="s">
        <v>88</v>
      </c>
      <c r="AW1055" s="1" t="s">
        <v>96</v>
      </c>
      <c r="AX1055" s="1" t="s">
        <v>72</v>
      </c>
      <c r="AY1055" s="1" t="s">
        <v>3962</v>
      </c>
      <c r="AZ1055" s="1" t="s">
        <v>5983</v>
      </c>
      <c r="BA1055" s="1">
        <f>63+14</f>
        <v>77</v>
      </c>
      <c r="BB1055" s="21" t="s">
        <v>100</v>
      </c>
      <c r="BC1055" s="16"/>
    </row>
    <row r="1056" spans="1:55" ht="18.600000000000001" customHeight="1">
      <c r="A1056" s="1" t="s">
        <v>6128</v>
      </c>
      <c r="B1056" s="1">
        <v>240114</v>
      </c>
      <c r="C1056" s="1" t="s">
        <v>497</v>
      </c>
      <c r="D1056" s="3">
        <v>45377</v>
      </c>
      <c r="E1056" s="1" t="s">
        <v>1896</v>
      </c>
      <c r="F1056" s="1" t="s">
        <v>6129</v>
      </c>
      <c r="G1056" s="1" t="s">
        <v>75</v>
      </c>
      <c r="H1056" s="1" t="s">
        <v>5146</v>
      </c>
      <c r="I1056" s="1" t="s">
        <v>497</v>
      </c>
      <c r="J1056" s="1" t="s">
        <v>78</v>
      </c>
      <c r="K1056" s="1" t="s">
        <v>78</v>
      </c>
      <c r="L1056" s="21" t="s">
        <v>1898</v>
      </c>
      <c r="M1056" s="21" t="s">
        <v>1898</v>
      </c>
      <c r="N1056" s="34" t="s">
        <v>72</v>
      </c>
      <c r="O1056" s="3" t="s">
        <v>6130</v>
      </c>
      <c r="P1056" s="1" t="s">
        <v>83</v>
      </c>
      <c r="Q1056" s="1" t="s">
        <v>123</v>
      </c>
      <c r="R1056" s="1" t="s">
        <v>9043</v>
      </c>
      <c r="S1056" s="1" t="s">
        <v>490</v>
      </c>
      <c r="T1056" s="1" t="s">
        <v>72</v>
      </c>
      <c r="U1056" s="1" t="s">
        <v>491</v>
      </c>
      <c r="V1056" s="1" t="s">
        <v>492</v>
      </c>
      <c r="W1056" s="1" t="s">
        <v>87</v>
      </c>
      <c r="X1056" s="1">
        <v>60</v>
      </c>
      <c r="Y1056" s="1" t="s">
        <v>88</v>
      </c>
      <c r="Z1056" s="1">
        <v>5.6</v>
      </c>
      <c r="AA1056" s="1" t="s">
        <v>954</v>
      </c>
      <c r="AB1056" s="1" t="s">
        <v>90</v>
      </c>
      <c r="AC1056" s="1" t="s">
        <v>91</v>
      </c>
      <c r="AD1056" s="1" t="s">
        <v>92</v>
      </c>
      <c r="AE1056" s="1" t="s">
        <v>72</v>
      </c>
      <c r="AF1056" s="1" t="s">
        <v>229</v>
      </c>
      <c r="AG1056" s="1">
        <v>2</v>
      </c>
      <c r="AH1056" s="1" t="s">
        <v>933</v>
      </c>
      <c r="AI1056" s="1" t="s">
        <v>72</v>
      </c>
      <c r="AJ1056" s="1" t="s">
        <v>72</v>
      </c>
      <c r="AK1056" s="1" t="s">
        <v>72</v>
      </c>
      <c r="AL1056" s="1" t="s">
        <v>72</v>
      </c>
      <c r="AM1056" s="1" t="s">
        <v>72</v>
      </c>
      <c r="AN1056" s="3">
        <v>45377</v>
      </c>
      <c r="AO1056" s="1" t="s">
        <v>6131</v>
      </c>
      <c r="AP1056" s="1" t="s">
        <v>72</v>
      </c>
      <c r="AQ1056" s="1" t="s">
        <v>1794</v>
      </c>
      <c r="AR1056" s="1">
        <v>14</v>
      </c>
      <c r="AS1056" s="1" t="s">
        <v>3446</v>
      </c>
      <c r="AT1056" s="1" t="s">
        <v>88</v>
      </c>
      <c r="AU1056" s="1" t="s">
        <v>88</v>
      </c>
      <c r="AV1056" s="1" t="s">
        <v>88</v>
      </c>
      <c r="AW1056" s="1" t="s">
        <v>96</v>
      </c>
      <c r="AX1056" s="1" t="s">
        <v>72</v>
      </c>
      <c r="AY1056" s="1" t="s">
        <v>3962</v>
      </c>
      <c r="AZ1056" s="1" t="s">
        <v>5149</v>
      </c>
      <c r="BA1056" s="1">
        <f>49+7</f>
        <v>56</v>
      </c>
      <c r="BB1056" s="21" t="s">
        <v>100</v>
      </c>
      <c r="BC1056" s="16"/>
    </row>
    <row r="1057" spans="1:55" ht="18.600000000000001" customHeight="1">
      <c r="A1057" s="1" t="s">
        <v>6124</v>
      </c>
      <c r="B1057" s="1">
        <v>240113</v>
      </c>
      <c r="C1057" s="1" t="s">
        <v>71</v>
      </c>
      <c r="D1057" s="3">
        <v>45377</v>
      </c>
      <c r="E1057" s="1" t="s">
        <v>1896</v>
      </c>
      <c r="F1057" s="1" t="s">
        <v>6125</v>
      </c>
      <c r="G1057" s="1" t="s">
        <v>75</v>
      </c>
      <c r="H1057" s="1" t="s">
        <v>3947</v>
      </c>
      <c r="I1057" s="1" t="s">
        <v>77</v>
      </c>
      <c r="J1057" s="1" t="s">
        <v>78</v>
      </c>
      <c r="K1057" s="1" t="s">
        <v>78</v>
      </c>
      <c r="L1057" s="21" t="s">
        <v>1898</v>
      </c>
      <c r="M1057" s="21" t="s">
        <v>1898</v>
      </c>
      <c r="N1057" s="34" t="s">
        <v>72</v>
      </c>
      <c r="O1057" s="3" t="s">
        <v>4398</v>
      </c>
      <c r="P1057" s="1" t="s">
        <v>2307</v>
      </c>
      <c r="Q1057" s="1" t="s">
        <v>2307</v>
      </c>
      <c r="R1057" s="1" t="s">
        <v>2363</v>
      </c>
      <c r="S1057" s="1" t="s">
        <v>84</v>
      </c>
      <c r="T1057" s="1" t="s">
        <v>72</v>
      </c>
      <c r="U1057" s="1" t="s">
        <v>140</v>
      </c>
      <c r="V1057" s="1" t="s">
        <v>141</v>
      </c>
      <c r="W1057" s="1" t="s">
        <v>126</v>
      </c>
      <c r="X1057" s="1">
        <v>55</v>
      </c>
      <c r="Y1057" s="1" t="s">
        <v>88</v>
      </c>
      <c r="Z1057" s="1">
        <v>4.8</v>
      </c>
      <c r="AA1057" s="1" t="s">
        <v>299</v>
      </c>
      <c r="AB1057" s="1" t="s">
        <v>90</v>
      </c>
      <c r="AC1057" s="1" t="s">
        <v>91</v>
      </c>
      <c r="AD1057" s="1" t="s">
        <v>92</v>
      </c>
      <c r="AE1057" s="1" t="s">
        <v>72</v>
      </c>
      <c r="AF1057" s="1" t="s">
        <v>217</v>
      </c>
      <c r="AG1057" s="1">
        <v>3</v>
      </c>
      <c r="AH1057" s="1" t="s">
        <v>6126</v>
      </c>
      <c r="AI1057" s="1" t="s">
        <v>72</v>
      </c>
      <c r="AJ1057" s="1" t="s">
        <v>72</v>
      </c>
      <c r="AK1057" s="1" t="s">
        <v>5499</v>
      </c>
      <c r="AL1057" s="1" t="s">
        <v>72</v>
      </c>
      <c r="AM1057" s="1" t="s">
        <v>72</v>
      </c>
      <c r="AN1057" s="3">
        <v>45377</v>
      </c>
      <c r="AO1057" s="1" t="s">
        <v>6127</v>
      </c>
      <c r="AP1057" s="1" t="s">
        <v>72</v>
      </c>
      <c r="AQ1057" s="1" t="s">
        <v>1794</v>
      </c>
      <c r="AR1057" s="1">
        <v>14</v>
      </c>
      <c r="AS1057" s="1" t="s">
        <v>3205</v>
      </c>
      <c r="AT1057" s="1" t="s">
        <v>75</v>
      </c>
      <c r="AU1057" s="1" t="s">
        <v>75</v>
      </c>
      <c r="AV1057" s="1" t="s">
        <v>88</v>
      </c>
      <c r="AW1057" s="1" t="s">
        <v>96</v>
      </c>
      <c r="AX1057" s="1" t="s">
        <v>72</v>
      </c>
      <c r="AY1057" s="1" t="s">
        <v>3985</v>
      </c>
      <c r="AZ1057" s="1" t="s">
        <v>5220</v>
      </c>
      <c r="BA1057" s="1">
        <f>18+12</f>
        <v>30</v>
      </c>
      <c r="BB1057" s="21" t="s">
        <v>100</v>
      </c>
      <c r="BC1057" s="16"/>
    </row>
    <row r="1058" spans="1:55" ht="18.600000000000001" customHeight="1">
      <c r="A1058" s="1" t="s">
        <v>6139</v>
      </c>
      <c r="B1058" s="1">
        <v>240116</v>
      </c>
      <c r="C1058" s="1" t="s">
        <v>71</v>
      </c>
      <c r="D1058" s="3">
        <v>45378</v>
      </c>
      <c r="E1058" s="1" t="s">
        <v>1896</v>
      </c>
      <c r="F1058" s="1" t="s">
        <v>6140</v>
      </c>
      <c r="G1058" s="1" t="s">
        <v>75</v>
      </c>
      <c r="H1058" s="1" t="s">
        <v>3947</v>
      </c>
      <c r="I1058" s="1" t="s">
        <v>77</v>
      </c>
      <c r="J1058" s="1" t="s">
        <v>78</v>
      </c>
      <c r="K1058" s="8" t="s">
        <v>172</v>
      </c>
      <c r="L1058" s="21" t="s">
        <v>139</v>
      </c>
      <c r="M1058" s="21" t="s">
        <v>1898</v>
      </c>
      <c r="N1058" s="1" t="s">
        <v>6141</v>
      </c>
      <c r="O1058" s="3" t="s">
        <v>4923</v>
      </c>
      <c r="P1058" s="1" t="s">
        <v>813</v>
      </c>
      <c r="Q1058" s="1" t="s">
        <v>813</v>
      </c>
      <c r="R1058" s="1" t="s">
        <v>9057</v>
      </c>
      <c r="S1058" s="1" t="s">
        <v>84</v>
      </c>
      <c r="T1058" s="1" t="s">
        <v>72</v>
      </c>
      <c r="U1058" s="1" t="s">
        <v>124</v>
      </c>
      <c r="V1058" s="1" t="s">
        <v>6142</v>
      </c>
      <c r="W1058" s="1" t="s">
        <v>87</v>
      </c>
      <c r="X1058" s="1">
        <v>75</v>
      </c>
      <c r="Y1058" s="1" t="s">
        <v>88</v>
      </c>
      <c r="Z1058" s="1">
        <v>4.9000000000000004</v>
      </c>
      <c r="AA1058" s="1" t="s">
        <v>299</v>
      </c>
      <c r="AB1058" s="1" t="s">
        <v>90</v>
      </c>
      <c r="AC1058" s="1" t="s">
        <v>91</v>
      </c>
      <c r="AD1058" s="1" t="s">
        <v>92</v>
      </c>
      <c r="AE1058" s="1" t="s">
        <v>72</v>
      </c>
      <c r="AF1058" s="1" t="s">
        <v>217</v>
      </c>
      <c r="AG1058" s="1">
        <v>2</v>
      </c>
      <c r="AH1058" s="1" t="s">
        <v>5605</v>
      </c>
      <c r="AI1058" s="1" t="s">
        <v>72</v>
      </c>
      <c r="AJ1058" s="1" t="s">
        <v>72</v>
      </c>
      <c r="AK1058" s="1" t="s">
        <v>3444</v>
      </c>
      <c r="AL1058" s="1" t="s">
        <v>1061</v>
      </c>
      <c r="AM1058" s="1" t="s">
        <v>430</v>
      </c>
      <c r="AN1058" s="3">
        <v>45378</v>
      </c>
      <c r="AO1058" s="1" t="s">
        <v>6143</v>
      </c>
      <c r="AP1058" s="1" t="s">
        <v>72</v>
      </c>
      <c r="AQ1058" s="1" t="s">
        <v>1794</v>
      </c>
      <c r="AR1058" s="1">
        <v>14</v>
      </c>
      <c r="AS1058" s="1" t="s">
        <v>3205</v>
      </c>
      <c r="AT1058" s="1" t="s">
        <v>88</v>
      </c>
      <c r="AU1058" s="1" t="s">
        <v>88</v>
      </c>
      <c r="AV1058" s="1" t="s">
        <v>88</v>
      </c>
      <c r="AW1058" s="1" t="s">
        <v>96</v>
      </c>
      <c r="AX1058" s="1" t="s">
        <v>72</v>
      </c>
      <c r="AY1058" s="1" t="s">
        <v>3985</v>
      </c>
      <c r="AZ1058" s="1" t="s">
        <v>6144</v>
      </c>
      <c r="BA1058" s="1">
        <f>42+(7*9)</f>
        <v>105</v>
      </c>
      <c r="BB1058" s="21" t="s">
        <v>100</v>
      </c>
      <c r="BC1058" s="16"/>
    </row>
    <row r="1059" spans="1:55" ht="18.600000000000001" customHeight="1">
      <c r="A1059" s="1" t="s">
        <v>6135</v>
      </c>
      <c r="B1059" s="1">
        <v>240115</v>
      </c>
      <c r="C1059" s="1" t="s">
        <v>71</v>
      </c>
      <c r="D1059" s="3">
        <v>45378</v>
      </c>
      <c r="E1059" s="1" t="s">
        <v>1896</v>
      </c>
      <c r="F1059" s="1" t="s">
        <v>6136</v>
      </c>
      <c r="G1059" s="1" t="s">
        <v>75</v>
      </c>
      <c r="H1059" s="1" t="s">
        <v>3947</v>
      </c>
      <c r="I1059" s="1" t="s">
        <v>77</v>
      </c>
      <c r="J1059" s="1" t="s">
        <v>78</v>
      </c>
      <c r="K1059" s="8" t="s">
        <v>4162</v>
      </c>
      <c r="L1059" s="21" t="s">
        <v>139</v>
      </c>
      <c r="M1059" s="21" t="s">
        <v>1898</v>
      </c>
      <c r="N1059" s="1" t="s">
        <v>4212</v>
      </c>
      <c r="O1059" s="3" t="s">
        <v>2666</v>
      </c>
      <c r="P1059" s="1" t="s">
        <v>2307</v>
      </c>
      <c r="Q1059" s="1" t="s">
        <v>2307</v>
      </c>
      <c r="R1059" s="1" t="s">
        <v>2363</v>
      </c>
      <c r="S1059" s="1" t="s">
        <v>84</v>
      </c>
      <c r="T1059" s="1" t="s">
        <v>72</v>
      </c>
      <c r="U1059" s="1" t="s">
        <v>124</v>
      </c>
      <c r="V1059" s="1" t="s">
        <v>2067</v>
      </c>
      <c r="W1059" s="1" t="s">
        <v>87</v>
      </c>
      <c r="X1059" s="1">
        <v>72</v>
      </c>
      <c r="Y1059" s="1" t="s">
        <v>88</v>
      </c>
      <c r="Z1059" s="1">
        <v>4.5</v>
      </c>
      <c r="AA1059" s="1" t="s">
        <v>954</v>
      </c>
      <c r="AB1059" s="1" t="s">
        <v>90</v>
      </c>
      <c r="AC1059" s="1" t="s">
        <v>91</v>
      </c>
      <c r="AD1059" s="1" t="s">
        <v>92</v>
      </c>
      <c r="AE1059" s="1" t="s">
        <v>72</v>
      </c>
      <c r="AF1059" s="1" t="s">
        <v>217</v>
      </c>
      <c r="AG1059" s="1">
        <v>2</v>
      </c>
      <c r="AH1059" s="1" t="s">
        <v>5388</v>
      </c>
      <c r="AI1059" s="1" t="s">
        <v>72</v>
      </c>
      <c r="AJ1059" s="1" t="s">
        <v>72</v>
      </c>
      <c r="AK1059" s="1" t="s">
        <v>220</v>
      </c>
      <c r="AL1059" s="1" t="s">
        <v>72</v>
      </c>
      <c r="AM1059" s="1" t="s">
        <v>72</v>
      </c>
      <c r="AN1059" s="3">
        <v>45378</v>
      </c>
      <c r="AO1059" s="1" t="s">
        <v>6137</v>
      </c>
      <c r="AP1059" s="1" t="s">
        <v>72</v>
      </c>
      <c r="AQ1059" s="1" t="s">
        <v>1794</v>
      </c>
      <c r="AR1059" s="1">
        <v>14</v>
      </c>
      <c r="AS1059" s="1" t="s">
        <v>4009</v>
      </c>
      <c r="AT1059" s="1" t="s">
        <v>88</v>
      </c>
      <c r="AU1059" s="1" t="s">
        <v>88</v>
      </c>
      <c r="AV1059" s="1" t="s">
        <v>88</v>
      </c>
      <c r="AW1059" s="1" t="s">
        <v>96</v>
      </c>
      <c r="AX1059" s="1" t="s">
        <v>72</v>
      </c>
      <c r="AY1059" s="1" t="s">
        <v>3985</v>
      </c>
      <c r="AZ1059" s="1" t="s">
        <v>6138</v>
      </c>
      <c r="BA1059" s="1">
        <f>24+7</f>
        <v>31</v>
      </c>
      <c r="BB1059" s="21" t="s">
        <v>100</v>
      </c>
      <c r="BC1059" s="16"/>
    </row>
    <row r="1060" spans="1:55" ht="18.600000000000001" customHeight="1">
      <c r="A1060" s="1" t="s">
        <v>6154</v>
      </c>
      <c r="B1060" s="1">
        <v>240119</v>
      </c>
      <c r="C1060" s="1" t="s">
        <v>71</v>
      </c>
      <c r="D1060" s="3">
        <v>45379</v>
      </c>
      <c r="E1060" s="1" t="s">
        <v>1896</v>
      </c>
      <c r="F1060" s="1" t="s">
        <v>6155</v>
      </c>
      <c r="G1060" s="1" t="s">
        <v>75</v>
      </c>
      <c r="H1060" s="1" t="s">
        <v>3947</v>
      </c>
      <c r="I1060" s="1" t="s">
        <v>77</v>
      </c>
      <c r="J1060" s="1" t="s">
        <v>78</v>
      </c>
      <c r="K1060" s="1" t="s">
        <v>78</v>
      </c>
      <c r="L1060" s="21" t="s">
        <v>1898</v>
      </c>
      <c r="M1060" s="21" t="s">
        <v>1898</v>
      </c>
      <c r="N1060" s="34" t="s">
        <v>72</v>
      </c>
      <c r="O1060" s="3" t="s">
        <v>4701</v>
      </c>
      <c r="P1060" s="1" t="s">
        <v>778</v>
      </c>
      <c r="Q1060" s="1" t="s">
        <v>779</v>
      </c>
      <c r="R1060" s="1" t="s">
        <v>9036</v>
      </c>
      <c r="S1060" s="1" t="s">
        <v>84</v>
      </c>
      <c r="T1060" s="1" t="s">
        <v>72</v>
      </c>
      <c r="U1060" s="1" t="s">
        <v>140</v>
      </c>
      <c r="V1060" s="1" t="s">
        <v>181</v>
      </c>
      <c r="W1060" s="1" t="s">
        <v>87</v>
      </c>
      <c r="X1060" s="1">
        <v>58</v>
      </c>
      <c r="Y1060" s="1" t="s">
        <v>88</v>
      </c>
      <c r="Z1060" s="1">
        <v>4.8</v>
      </c>
      <c r="AA1060" s="1" t="s">
        <v>414</v>
      </c>
      <c r="AB1060" s="1" t="s">
        <v>90</v>
      </c>
      <c r="AC1060" s="1" t="s">
        <v>91</v>
      </c>
      <c r="AD1060" s="1" t="s">
        <v>92</v>
      </c>
      <c r="AE1060" s="1" t="s">
        <v>72</v>
      </c>
      <c r="AF1060" s="1" t="s">
        <v>254</v>
      </c>
      <c r="AG1060" s="1" t="s">
        <v>72</v>
      </c>
      <c r="AH1060" s="1" t="s">
        <v>4842</v>
      </c>
      <c r="AI1060" s="1" t="s">
        <v>72</v>
      </c>
      <c r="AJ1060" s="1" t="s">
        <v>72</v>
      </c>
      <c r="AK1060" s="1" t="s">
        <v>72</v>
      </c>
      <c r="AL1060" s="1" t="s">
        <v>72</v>
      </c>
      <c r="AM1060" s="1" t="s">
        <v>72</v>
      </c>
      <c r="AN1060" s="3">
        <v>45379</v>
      </c>
      <c r="AO1060" s="1" t="s">
        <v>6156</v>
      </c>
      <c r="AP1060" s="1" t="s">
        <v>72</v>
      </c>
      <c r="AQ1060" s="1" t="s">
        <v>1794</v>
      </c>
      <c r="AR1060" s="1">
        <v>14</v>
      </c>
      <c r="AS1060" s="1" t="s">
        <v>4063</v>
      </c>
      <c r="AT1060" s="1" t="s">
        <v>75</v>
      </c>
      <c r="AU1060" s="1" t="s">
        <v>75</v>
      </c>
      <c r="AV1060" s="1" t="s">
        <v>88</v>
      </c>
      <c r="AW1060" s="1" t="s">
        <v>96</v>
      </c>
      <c r="AX1060" s="1" t="s">
        <v>72</v>
      </c>
      <c r="AY1060" s="1" t="s">
        <v>3985</v>
      </c>
      <c r="AZ1060" s="1" t="s">
        <v>6157</v>
      </c>
      <c r="BA1060" s="1">
        <f>54+14</f>
        <v>68</v>
      </c>
      <c r="BB1060" s="21" t="s">
        <v>100</v>
      </c>
      <c r="BC1060" s="16"/>
    </row>
    <row r="1061" spans="1:55" ht="18.600000000000001" customHeight="1">
      <c r="A1061" s="1" t="s">
        <v>6146</v>
      </c>
      <c r="B1061" s="1">
        <v>240117</v>
      </c>
      <c r="C1061" s="1" t="s">
        <v>71</v>
      </c>
      <c r="D1061" s="3">
        <v>45379</v>
      </c>
      <c r="E1061" s="1" t="s">
        <v>1896</v>
      </c>
      <c r="F1061" s="1" t="s">
        <v>6147</v>
      </c>
      <c r="G1061" s="1" t="s">
        <v>75</v>
      </c>
      <c r="H1061" s="1" t="s">
        <v>3624</v>
      </c>
      <c r="I1061" s="1" t="s">
        <v>77</v>
      </c>
      <c r="J1061" s="1" t="s">
        <v>78</v>
      </c>
      <c r="K1061" s="1" t="s">
        <v>78</v>
      </c>
      <c r="L1061" s="21" t="s">
        <v>1898</v>
      </c>
      <c r="M1061" s="8" t="s">
        <v>1927</v>
      </c>
      <c r="N1061" s="34" t="s">
        <v>72</v>
      </c>
      <c r="O1061" s="60" t="s">
        <v>847</v>
      </c>
      <c r="P1061" s="1" t="s">
        <v>813</v>
      </c>
      <c r="Q1061" s="1" t="s">
        <v>813</v>
      </c>
      <c r="R1061" s="1" t="s">
        <v>9057</v>
      </c>
      <c r="S1061" s="1" t="s">
        <v>152</v>
      </c>
      <c r="T1061" s="1" t="s">
        <v>3507</v>
      </c>
      <c r="U1061" s="1" t="s">
        <v>153</v>
      </c>
      <c r="V1061" s="1" t="s">
        <v>164</v>
      </c>
      <c r="W1061" s="1" t="s">
        <v>126</v>
      </c>
      <c r="X1061" s="1">
        <v>46</v>
      </c>
      <c r="Y1061" s="1" t="s">
        <v>88</v>
      </c>
      <c r="Z1061" s="1">
        <v>5.2</v>
      </c>
      <c r="AA1061" s="1" t="s">
        <v>299</v>
      </c>
      <c r="AB1061" s="1" t="s">
        <v>90</v>
      </c>
      <c r="AC1061" s="1" t="s">
        <v>91</v>
      </c>
      <c r="AD1061" s="1" t="s">
        <v>92</v>
      </c>
      <c r="AE1061" s="1" t="s">
        <v>72</v>
      </c>
      <c r="AF1061" s="1" t="s">
        <v>72</v>
      </c>
      <c r="AG1061" s="1" t="s">
        <v>72</v>
      </c>
      <c r="AH1061" s="1" t="s">
        <v>72</v>
      </c>
      <c r="AI1061" s="1" t="s">
        <v>72</v>
      </c>
      <c r="AJ1061" s="1" t="s">
        <v>72</v>
      </c>
      <c r="AK1061" s="1" t="s">
        <v>72</v>
      </c>
      <c r="AL1061" s="1" t="s">
        <v>72</v>
      </c>
      <c r="AM1061" s="1" t="s">
        <v>72</v>
      </c>
      <c r="AN1061" s="3">
        <v>45379</v>
      </c>
      <c r="AO1061" s="1" t="s">
        <v>6148</v>
      </c>
      <c r="AP1061" s="1" t="s">
        <v>6149</v>
      </c>
      <c r="AQ1061" s="1" t="s">
        <v>1794</v>
      </c>
      <c r="AR1061" s="1">
        <v>14</v>
      </c>
      <c r="AS1061" s="1" t="s">
        <v>4443</v>
      </c>
      <c r="AT1061" s="1" t="s">
        <v>88</v>
      </c>
      <c r="AU1061" s="1" t="s">
        <v>88</v>
      </c>
      <c r="AV1061" s="1" t="s">
        <v>88</v>
      </c>
      <c r="AW1061" s="1" t="s">
        <v>79</v>
      </c>
      <c r="AX1061" s="1" t="s">
        <v>2314</v>
      </c>
      <c r="AY1061" s="1" t="s">
        <v>72</v>
      </c>
      <c r="AZ1061" s="38" t="s">
        <v>72</v>
      </c>
      <c r="BA1061" s="1" t="s">
        <v>72</v>
      </c>
      <c r="BB1061" s="1" t="s">
        <v>160</v>
      </c>
      <c r="BC1061" s="16"/>
    </row>
    <row r="1062" spans="1:55" ht="18.600000000000001" customHeight="1">
      <c r="A1062" s="1" t="s">
        <v>6150</v>
      </c>
      <c r="B1062" s="1">
        <v>240118</v>
      </c>
      <c r="C1062" s="1" t="s">
        <v>71</v>
      </c>
      <c r="D1062" s="3">
        <v>45379</v>
      </c>
      <c r="E1062" s="1" t="s">
        <v>1896</v>
      </c>
      <c r="F1062" s="1" t="s">
        <v>6151</v>
      </c>
      <c r="G1062" s="1" t="s">
        <v>75</v>
      </c>
      <c r="H1062" s="1" t="s">
        <v>3947</v>
      </c>
      <c r="I1062" s="1" t="s">
        <v>77</v>
      </c>
      <c r="J1062" s="1" t="s">
        <v>78</v>
      </c>
      <c r="K1062" s="8" t="s">
        <v>4162</v>
      </c>
      <c r="L1062" s="21" t="s">
        <v>139</v>
      </c>
      <c r="M1062" s="21" t="s">
        <v>1898</v>
      </c>
      <c r="N1062" s="1" t="s">
        <v>4212</v>
      </c>
      <c r="O1062" s="3" t="s">
        <v>6152</v>
      </c>
      <c r="P1062" s="1" t="s">
        <v>2307</v>
      </c>
      <c r="Q1062" s="1" t="s">
        <v>2307</v>
      </c>
      <c r="R1062" s="1" t="s">
        <v>2363</v>
      </c>
      <c r="S1062" s="1" t="s">
        <v>84</v>
      </c>
      <c r="T1062" s="1" t="s">
        <v>72</v>
      </c>
      <c r="U1062" s="1" t="s">
        <v>104</v>
      </c>
      <c r="V1062" s="1" t="s">
        <v>104</v>
      </c>
      <c r="W1062" s="1" t="s">
        <v>87</v>
      </c>
      <c r="X1062" s="1">
        <v>74</v>
      </c>
      <c r="Y1062" s="1" t="s">
        <v>88</v>
      </c>
      <c r="Z1062" s="1">
        <v>4.5999999999999996</v>
      </c>
      <c r="AA1062" s="1" t="s">
        <v>2344</v>
      </c>
      <c r="AB1062" s="1" t="s">
        <v>90</v>
      </c>
      <c r="AC1062" s="1" t="s">
        <v>91</v>
      </c>
      <c r="AD1062" s="1" t="s">
        <v>92</v>
      </c>
      <c r="AE1062" s="1" t="s">
        <v>72</v>
      </c>
      <c r="AF1062" s="1" t="s">
        <v>254</v>
      </c>
      <c r="AG1062" s="1">
        <v>2</v>
      </c>
      <c r="AH1062" s="1" t="s">
        <v>5969</v>
      </c>
      <c r="AI1062" s="1" t="s">
        <v>72</v>
      </c>
      <c r="AJ1062" s="1" t="s">
        <v>72</v>
      </c>
      <c r="AK1062" s="1" t="s">
        <v>220</v>
      </c>
      <c r="AL1062" s="1" t="s">
        <v>72</v>
      </c>
      <c r="AM1062" s="1" t="s">
        <v>72</v>
      </c>
      <c r="AN1062" s="3">
        <v>45379</v>
      </c>
      <c r="AO1062" s="1" t="s">
        <v>6153</v>
      </c>
      <c r="AP1062" s="1" t="s">
        <v>72</v>
      </c>
      <c r="AQ1062" s="1" t="s">
        <v>1794</v>
      </c>
      <c r="AR1062" s="1">
        <v>14</v>
      </c>
      <c r="AS1062" s="1" t="s">
        <v>4009</v>
      </c>
      <c r="AT1062" s="1" t="s">
        <v>88</v>
      </c>
      <c r="AU1062" s="1" t="s">
        <v>88</v>
      </c>
      <c r="AV1062" s="1" t="s">
        <v>88</v>
      </c>
      <c r="AW1062" s="1" t="s">
        <v>96</v>
      </c>
      <c r="AX1062" s="1" t="s">
        <v>72</v>
      </c>
      <c r="AY1062" s="1" t="s">
        <v>3985</v>
      </c>
      <c r="AZ1062" s="1" t="s">
        <v>6138</v>
      </c>
      <c r="BA1062" s="1">
        <f>24+7</f>
        <v>31</v>
      </c>
      <c r="BB1062" s="21" t="s">
        <v>100</v>
      </c>
      <c r="BC1062" s="16"/>
    </row>
    <row r="1063" spans="1:55" ht="18.600000000000001" customHeight="1">
      <c r="A1063" s="1" t="s">
        <v>6159</v>
      </c>
      <c r="B1063" s="1">
        <v>240120</v>
      </c>
      <c r="C1063" s="1" t="s">
        <v>71</v>
      </c>
      <c r="D1063" s="3">
        <v>45381</v>
      </c>
      <c r="E1063" s="1" t="s">
        <v>1896</v>
      </c>
      <c r="F1063" s="1" t="s">
        <v>6160</v>
      </c>
      <c r="G1063" s="1" t="s">
        <v>75</v>
      </c>
      <c r="H1063" s="1" t="s">
        <v>3608</v>
      </c>
      <c r="I1063" s="1" t="s">
        <v>77</v>
      </c>
      <c r="J1063" s="1" t="s">
        <v>78</v>
      </c>
      <c r="K1063" s="1" t="s">
        <v>78</v>
      </c>
      <c r="L1063" s="21" t="s">
        <v>1898</v>
      </c>
      <c r="M1063" s="21" t="s">
        <v>1898</v>
      </c>
      <c r="N1063" s="34" t="s">
        <v>72</v>
      </c>
      <c r="O1063" s="3" t="s">
        <v>3121</v>
      </c>
      <c r="P1063" s="1" t="s">
        <v>813</v>
      </c>
      <c r="Q1063" s="1" t="s">
        <v>813</v>
      </c>
      <c r="R1063" s="1" t="s">
        <v>9057</v>
      </c>
      <c r="S1063" s="1" t="s">
        <v>152</v>
      </c>
      <c r="T1063" s="1" t="s">
        <v>3507</v>
      </c>
      <c r="U1063" s="1" t="s">
        <v>153</v>
      </c>
      <c r="V1063" s="1" t="s">
        <v>154</v>
      </c>
      <c r="W1063" s="1" t="s">
        <v>126</v>
      </c>
      <c r="X1063" s="1">
        <v>61</v>
      </c>
      <c r="Y1063" s="1" t="s">
        <v>88</v>
      </c>
      <c r="Z1063" s="1">
        <v>5.2</v>
      </c>
      <c r="AA1063" s="1" t="s">
        <v>954</v>
      </c>
      <c r="AB1063" s="1" t="s">
        <v>90</v>
      </c>
      <c r="AC1063" s="1" t="s">
        <v>91</v>
      </c>
      <c r="AD1063" s="1" t="s">
        <v>92</v>
      </c>
      <c r="AE1063" s="1" t="s">
        <v>72</v>
      </c>
      <c r="AF1063" s="1" t="s">
        <v>72</v>
      </c>
      <c r="AG1063" s="1">
        <v>2</v>
      </c>
      <c r="AH1063" s="1" t="s">
        <v>72</v>
      </c>
      <c r="AI1063" s="1" t="s">
        <v>72</v>
      </c>
      <c r="AJ1063" s="1" t="s">
        <v>72</v>
      </c>
      <c r="AK1063" s="1" t="s">
        <v>2726</v>
      </c>
      <c r="AL1063" s="1" t="s">
        <v>1061</v>
      </c>
      <c r="AM1063" s="1" t="s">
        <v>6161</v>
      </c>
      <c r="AN1063" s="3">
        <v>45381</v>
      </c>
      <c r="AO1063" s="1" t="s">
        <v>6162</v>
      </c>
      <c r="AP1063" s="1" t="s">
        <v>6163</v>
      </c>
      <c r="AQ1063" s="1" t="s">
        <v>1794</v>
      </c>
      <c r="AR1063" s="1">
        <v>14</v>
      </c>
      <c r="AS1063" s="1" t="s">
        <v>3446</v>
      </c>
      <c r="AT1063" s="1" t="s">
        <v>75</v>
      </c>
      <c r="AU1063" s="1" t="s">
        <v>75</v>
      </c>
      <c r="AV1063" s="1" t="s">
        <v>88</v>
      </c>
      <c r="AW1063" s="1" t="s">
        <v>96</v>
      </c>
      <c r="AX1063" s="1" t="s">
        <v>72</v>
      </c>
      <c r="AY1063" s="1" t="s">
        <v>3962</v>
      </c>
      <c r="AZ1063" s="38" t="s">
        <v>5983</v>
      </c>
      <c r="BA1063" s="1">
        <f>63+14</f>
        <v>77</v>
      </c>
      <c r="BB1063" s="21" t="s">
        <v>100</v>
      </c>
      <c r="BC1063" s="16"/>
    </row>
    <row r="1064" spans="1:55" ht="18.600000000000001" customHeight="1">
      <c r="A1064" s="1" t="s">
        <v>6164</v>
      </c>
      <c r="B1064" s="1">
        <v>240121</v>
      </c>
      <c r="C1064" s="1" t="s">
        <v>71</v>
      </c>
      <c r="D1064" s="3">
        <v>45383</v>
      </c>
      <c r="E1064" s="1" t="s">
        <v>1896</v>
      </c>
      <c r="F1064" s="1" t="s">
        <v>6165</v>
      </c>
      <c r="G1064" s="1" t="s">
        <v>75</v>
      </c>
      <c r="H1064" s="1" t="s">
        <v>3947</v>
      </c>
      <c r="I1064" s="1" t="s">
        <v>77</v>
      </c>
      <c r="J1064" s="1" t="s">
        <v>78</v>
      </c>
      <c r="K1064" s="1" t="s">
        <v>78</v>
      </c>
      <c r="L1064" s="21" t="s">
        <v>1898</v>
      </c>
      <c r="M1064" s="21" t="s">
        <v>1898</v>
      </c>
      <c r="N1064" s="34" t="s">
        <v>72</v>
      </c>
      <c r="O1064" s="3" t="s">
        <v>2003</v>
      </c>
      <c r="P1064" s="1" t="s">
        <v>813</v>
      </c>
      <c r="Q1064" s="1" t="s">
        <v>813</v>
      </c>
      <c r="R1064" s="1" t="s">
        <v>9057</v>
      </c>
      <c r="S1064" s="1" t="s">
        <v>84</v>
      </c>
      <c r="T1064" s="1" t="s">
        <v>72</v>
      </c>
      <c r="U1064" s="1" t="s">
        <v>140</v>
      </c>
      <c r="V1064" s="1" t="s">
        <v>181</v>
      </c>
      <c r="W1064" s="1" t="s">
        <v>126</v>
      </c>
      <c r="X1064" s="1">
        <v>48</v>
      </c>
      <c r="Y1064" s="1" t="s">
        <v>88</v>
      </c>
      <c r="Z1064" s="1">
        <v>3.2</v>
      </c>
      <c r="AA1064" s="1" t="s">
        <v>954</v>
      </c>
      <c r="AB1064" s="1" t="s">
        <v>90</v>
      </c>
      <c r="AC1064" s="1" t="s">
        <v>91</v>
      </c>
      <c r="AD1064" s="1" t="s">
        <v>92</v>
      </c>
      <c r="AE1064" s="1" t="s">
        <v>72</v>
      </c>
      <c r="AF1064" s="1" t="s">
        <v>217</v>
      </c>
      <c r="AG1064" s="1">
        <v>2</v>
      </c>
      <c r="AH1064" s="1" t="s">
        <v>6166</v>
      </c>
      <c r="AI1064" s="1" t="s">
        <v>72</v>
      </c>
      <c r="AJ1064" s="1" t="s">
        <v>72</v>
      </c>
      <c r="AK1064" s="1" t="s">
        <v>3444</v>
      </c>
      <c r="AL1064" s="1" t="s">
        <v>1061</v>
      </c>
      <c r="AM1064" s="1" t="s">
        <v>430</v>
      </c>
      <c r="AN1064" s="3">
        <v>45383</v>
      </c>
      <c r="AO1064" s="1" t="s">
        <v>6167</v>
      </c>
      <c r="AP1064" s="1" t="s">
        <v>72</v>
      </c>
      <c r="AQ1064" s="1" t="s">
        <v>2260</v>
      </c>
      <c r="AR1064" s="1">
        <v>14</v>
      </c>
      <c r="AS1064" s="1" t="s">
        <v>2694</v>
      </c>
      <c r="AT1064" s="1" t="s">
        <v>75</v>
      </c>
      <c r="AU1064" s="1" t="s">
        <v>75</v>
      </c>
      <c r="AV1064" s="1" t="s">
        <v>88</v>
      </c>
      <c r="AW1064" s="1" t="s">
        <v>96</v>
      </c>
      <c r="AX1064" s="1" t="s">
        <v>72</v>
      </c>
      <c r="AY1064" s="1" t="s">
        <v>3985</v>
      </c>
      <c r="AZ1064" s="1" t="s">
        <v>6168</v>
      </c>
      <c r="BA1064" s="1">
        <v>42</v>
      </c>
      <c r="BB1064" s="21" t="s">
        <v>100</v>
      </c>
      <c r="BC1064" s="16"/>
    </row>
    <row r="1065" spans="1:55" ht="18.600000000000001" customHeight="1">
      <c r="A1065" s="1" t="s">
        <v>6171</v>
      </c>
      <c r="B1065" s="1">
        <v>240122</v>
      </c>
      <c r="C1065" s="1" t="s">
        <v>71</v>
      </c>
      <c r="D1065" s="3">
        <v>45383</v>
      </c>
      <c r="E1065" s="1" t="s">
        <v>1896</v>
      </c>
      <c r="F1065" s="1" t="s">
        <v>6172</v>
      </c>
      <c r="G1065" s="1" t="s">
        <v>75</v>
      </c>
      <c r="H1065" s="1" t="s">
        <v>3947</v>
      </c>
      <c r="I1065" s="1" t="s">
        <v>77</v>
      </c>
      <c r="J1065" s="1" t="s">
        <v>78</v>
      </c>
      <c r="K1065" s="8" t="s">
        <v>4162</v>
      </c>
      <c r="L1065" s="21" t="s">
        <v>139</v>
      </c>
      <c r="M1065" s="21" t="s">
        <v>1898</v>
      </c>
      <c r="N1065" s="1" t="s">
        <v>4212</v>
      </c>
      <c r="O1065" s="3" t="s">
        <v>4398</v>
      </c>
      <c r="P1065" s="1" t="s">
        <v>2307</v>
      </c>
      <c r="Q1065" s="1" t="s">
        <v>2307</v>
      </c>
      <c r="R1065" s="1" t="s">
        <v>2363</v>
      </c>
      <c r="S1065" s="1" t="s">
        <v>84</v>
      </c>
      <c r="T1065" s="1" t="s">
        <v>72</v>
      </c>
      <c r="U1065" s="1" t="s">
        <v>140</v>
      </c>
      <c r="V1065" s="1" t="s">
        <v>140</v>
      </c>
      <c r="W1065" s="1" t="s">
        <v>126</v>
      </c>
      <c r="X1065" s="1">
        <v>55</v>
      </c>
      <c r="Y1065" s="1" t="s">
        <v>88</v>
      </c>
      <c r="Z1065" s="1">
        <v>6.5</v>
      </c>
      <c r="AA1065" s="1" t="s">
        <v>414</v>
      </c>
      <c r="AB1065" s="1" t="s">
        <v>90</v>
      </c>
      <c r="AC1065" s="1" t="s">
        <v>91</v>
      </c>
      <c r="AD1065" s="1" t="s">
        <v>92</v>
      </c>
      <c r="AE1065" s="1" t="s">
        <v>72</v>
      </c>
      <c r="AF1065" s="1" t="s">
        <v>229</v>
      </c>
      <c r="AG1065" s="1">
        <v>1</v>
      </c>
      <c r="AH1065" s="1" t="s">
        <v>6173</v>
      </c>
      <c r="AI1065" s="1" t="s">
        <v>72</v>
      </c>
      <c r="AJ1065" s="1" t="s">
        <v>72</v>
      </c>
      <c r="AK1065" s="1" t="s">
        <v>220</v>
      </c>
      <c r="AL1065" s="1" t="s">
        <v>72</v>
      </c>
      <c r="AM1065" s="1" t="s">
        <v>72</v>
      </c>
      <c r="AN1065" s="3">
        <v>45383</v>
      </c>
      <c r="AO1065" s="1" t="s">
        <v>6174</v>
      </c>
      <c r="AP1065" s="1" t="s">
        <v>72</v>
      </c>
      <c r="AQ1065" s="1" t="s">
        <v>1794</v>
      </c>
      <c r="AR1065" s="1">
        <v>14</v>
      </c>
      <c r="AS1065" s="1" t="s">
        <v>3205</v>
      </c>
      <c r="AT1065" s="1" t="s">
        <v>88</v>
      </c>
      <c r="AU1065" s="1" t="s">
        <v>88</v>
      </c>
      <c r="AV1065" s="1" t="s">
        <v>88</v>
      </c>
      <c r="AW1065" s="1" t="s">
        <v>96</v>
      </c>
      <c r="AX1065" s="1" t="s">
        <v>72</v>
      </c>
      <c r="AY1065" s="1" t="s">
        <v>3985</v>
      </c>
      <c r="AZ1065" s="1" t="s">
        <v>6175</v>
      </c>
      <c r="BA1065" s="1">
        <f>30+14</f>
        <v>44</v>
      </c>
      <c r="BB1065" s="21" t="s">
        <v>100</v>
      </c>
      <c r="BC1065" s="16"/>
    </row>
    <row r="1066" spans="1:55" ht="18.600000000000001" customHeight="1">
      <c r="A1066" s="1" t="s">
        <v>6184</v>
      </c>
      <c r="B1066" s="1">
        <v>240125</v>
      </c>
      <c r="C1066" s="1" t="s">
        <v>71</v>
      </c>
      <c r="D1066" s="3">
        <v>45384</v>
      </c>
      <c r="E1066" s="1" t="s">
        <v>1896</v>
      </c>
      <c r="F1066" s="1" t="s">
        <v>6185</v>
      </c>
      <c r="G1066" s="1" t="s">
        <v>75</v>
      </c>
      <c r="H1066" s="1" t="s">
        <v>3947</v>
      </c>
      <c r="I1066" s="1" t="s">
        <v>77</v>
      </c>
      <c r="J1066" s="1" t="s">
        <v>78</v>
      </c>
      <c r="K1066" s="1" t="s">
        <v>78</v>
      </c>
      <c r="L1066" s="21" t="s">
        <v>1898</v>
      </c>
      <c r="M1066" s="21" t="s">
        <v>1898</v>
      </c>
      <c r="N1066" s="34" t="s">
        <v>72</v>
      </c>
      <c r="O1066" s="3" t="s">
        <v>4704</v>
      </c>
      <c r="P1066" s="1" t="s">
        <v>778</v>
      </c>
      <c r="Q1066" s="1" t="s">
        <v>779</v>
      </c>
      <c r="R1066" s="1" t="s">
        <v>9036</v>
      </c>
      <c r="S1066" s="1" t="s">
        <v>84</v>
      </c>
      <c r="T1066" s="1" t="s">
        <v>72</v>
      </c>
      <c r="U1066" s="1" t="s">
        <v>140</v>
      </c>
      <c r="V1066" s="1" t="s">
        <v>141</v>
      </c>
      <c r="W1066" s="1" t="s">
        <v>126</v>
      </c>
      <c r="X1066" s="1">
        <v>61</v>
      </c>
      <c r="Y1066" s="1" t="s">
        <v>88</v>
      </c>
      <c r="Z1066" s="1">
        <v>7.5</v>
      </c>
      <c r="AA1066" s="1" t="s">
        <v>2344</v>
      </c>
      <c r="AB1066" s="1" t="s">
        <v>90</v>
      </c>
      <c r="AC1066" s="1" t="s">
        <v>91</v>
      </c>
      <c r="AD1066" s="1" t="s">
        <v>92</v>
      </c>
      <c r="AE1066" s="1" t="s">
        <v>72</v>
      </c>
      <c r="AF1066" s="1" t="s">
        <v>254</v>
      </c>
      <c r="AG1066" s="1" t="s">
        <v>72</v>
      </c>
      <c r="AH1066" s="1" t="s">
        <v>4842</v>
      </c>
      <c r="AI1066" s="1" t="s">
        <v>72</v>
      </c>
      <c r="AJ1066" s="1" t="s">
        <v>72</v>
      </c>
      <c r="AK1066" s="1" t="s">
        <v>72</v>
      </c>
      <c r="AL1066" s="1" t="s">
        <v>72</v>
      </c>
      <c r="AM1066" s="1" t="s">
        <v>72</v>
      </c>
      <c r="AN1066" s="3">
        <v>45384</v>
      </c>
      <c r="AO1066" s="1" t="s">
        <v>6186</v>
      </c>
      <c r="AP1066" s="1" t="s">
        <v>72</v>
      </c>
      <c r="AQ1066" s="1" t="s">
        <v>2260</v>
      </c>
      <c r="AR1066" s="1">
        <v>14</v>
      </c>
      <c r="AS1066" s="1" t="s">
        <v>3205</v>
      </c>
      <c r="AT1066" s="1" t="s">
        <v>75</v>
      </c>
      <c r="AU1066" s="1" t="s">
        <v>75</v>
      </c>
      <c r="AV1066" s="1" t="s">
        <v>88</v>
      </c>
      <c r="AW1066" s="1" t="s">
        <v>96</v>
      </c>
      <c r="AX1066" s="1" t="s">
        <v>72</v>
      </c>
      <c r="AY1066" s="1" t="s">
        <v>3985</v>
      </c>
      <c r="AZ1066" s="1" t="s">
        <v>6187</v>
      </c>
      <c r="BA1066" s="1">
        <f>30+(7*9)</f>
        <v>93</v>
      </c>
      <c r="BB1066" s="21" t="s">
        <v>100</v>
      </c>
      <c r="BC1066" s="16"/>
    </row>
    <row r="1067" spans="1:55" ht="18.600000000000001" customHeight="1">
      <c r="A1067" s="1" t="s">
        <v>6176</v>
      </c>
      <c r="B1067" s="1">
        <v>240123</v>
      </c>
      <c r="C1067" s="1" t="s">
        <v>497</v>
      </c>
      <c r="D1067" s="3">
        <v>45384</v>
      </c>
      <c r="E1067" s="1" t="s">
        <v>1896</v>
      </c>
      <c r="F1067" s="1" t="s">
        <v>6177</v>
      </c>
      <c r="G1067" s="1" t="s">
        <v>75</v>
      </c>
      <c r="H1067" s="1" t="s">
        <v>5146</v>
      </c>
      <c r="I1067" s="1" t="s">
        <v>497</v>
      </c>
      <c r="J1067" s="1" t="s">
        <v>78</v>
      </c>
      <c r="K1067" s="1" t="s">
        <v>78</v>
      </c>
      <c r="L1067" s="21" t="s">
        <v>1898</v>
      </c>
      <c r="M1067" s="21" t="s">
        <v>1898</v>
      </c>
      <c r="N1067" s="34" t="s">
        <v>72</v>
      </c>
      <c r="O1067" s="3" t="s">
        <v>2007</v>
      </c>
      <c r="P1067" s="1" t="s">
        <v>83</v>
      </c>
      <c r="Q1067" s="1" t="s">
        <v>6178</v>
      </c>
      <c r="R1067" s="1" t="s">
        <v>9043</v>
      </c>
      <c r="S1067" s="1" t="s">
        <v>490</v>
      </c>
      <c r="T1067" s="1" t="s">
        <v>72</v>
      </c>
      <c r="U1067" s="1" t="s">
        <v>491</v>
      </c>
      <c r="V1067" s="1" t="s">
        <v>492</v>
      </c>
      <c r="W1067" s="1" t="s">
        <v>126</v>
      </c>
      <c r="X1067" s="1">
        <v>52</v>
      </c>
      <c r="Y1067" s="1" t="s">
        <v>88</v>
      </c>
      <c r="Z1067" s="1">
        <v>3.6</v>
      </c>
      <c r="AA1067" s="1" t="s">
        <v>954</v>
      </c>
      <c r="AB1067" s="1" t="s">
        <v>90</v>
      </c>
      <c r="AC1067" s="1" t="s">
        <v>91</v>
      </c>
      <c r="AD1067" s="1" t="s">
        <v>92</v>
      </c>
      <c r="AE1067" s="1" t="s">
        <v>72</v>
      </c>
      <c r="AF1067" s="1" t="s">
        <v>254</v>
      </c>
      <c r="AG1067" s="1">
        <v>1</v>
      </c>
      <c r="AH1067" s="1" t="s">
        <v>1322</v>
      </c>
      <c r="AI1067" s="1" t="s">
        <v>72</v>
      </c>
      <c r="AJ1067" s="1" t="s">
        <v>72</v>
      </c>
      <c r="AK1067" s="1" t="s">
        <v>72</v>
      </c>
      <c r="AL1067" s="1" t="s">
        <v>72</v>
      </c>
      <c r="AM1067" s="1" t="s">
        <v>72</v>
      </c>
      <c r="AN1067" s="3">
        <v>45384</v>
      </c>
      <c r="AO1067" s="1" t="s">
        <v>6179</v>
      </c>
      <c r="AP1067" s="1" t="s">
        <v>72</v>
      </c>
      <c r="AQ1067" s="1" t="s">
        <v>1794</v>
      </c>
      <c r="AR1067" s="1">
        <v>14</v>
      </c>
      <c r="AS1067" s="1" t="s">
        <v>3446</v>
      </c>
      <c r="AT1067" s="1" t="s">
        <v>75</v>
      </c>
      <c r="AU1067" s="1" t="s">
        <v>75</v>
      </c>
      <c r="AV1067" s="1" t="s">
        <v>88</v>
      </c>
      <c r="AW1067" s="1" t="s">
        <v>96</v>
      </c>
      <c r="AX1067" s="1" t="s">
        <v>72</v>
      </c>
      <c r="AY1067" s="1" t="s">
        <v>3962</v>
      </c>
      <c r="AZ1067" s="1" t="s">
        <v>5149</v>
      </c>
      <c r="BA1067" s="1">
        <f>49+7</f>
        <v>56</v>
      </c>
      <c r="BB1067" s="21" t="s">
        <v>100</v>
      </c>
      <c r="BC1067" s="16"/>
    </row>
    <row r="1068" spans="1:55" ht="18.600000000000001" customHeight="1">
      <c r="A1068" s="1" t="s">
        <v>6180</v>
      </c>
      <c r="B1068" s="1">
        <v>240124</v>
      </c>
      <c r="C1068" s="1" t="s">
        <v>71</v>
      </c>
      <c r="D1068" s="3">
        <v>45384</v>
      </c>
      <c r="E1068" s="1" t="s">
        <v>2302</v>
      </c>
      <c r="F1068" s="1" t="s">
        <v>6181</v>
      </c>
      <c r="G1068" s="1" t="s">
        <v>75</v>
      </c>
      <c r="H1068" s="1" t="s">
        <v>3473</v>
      </c>
      <c r="I1068" s="1" t="s">
        <v>77</v>
      </c>
      <c r="J1068" s="1" t="s">
        <v>78</v>
      </c>
      <c r="K1068" s="1" t="s">
        <v>78</v>
      </c>
      <c r="L1068" s="21" t="s">
        <v>1898</v>
      </c>
      <c r="M1068" s="21" t="s">
        <v>1898</v>
      </c>
      <c r="N1068" s="34" t="s">
        <v>72</v>
      </c>
      <c r="O1068" s="3" t="s">
        <v>4818</v>
      </c>
      <c r="P1068" s="1" t="s">
        <v>2307</v>
      </c>
      <c r="Q1068" s="1" t="s">
        <v>2307</v>
      </c>
      <c r="R1068" s="1" t="s">
        <v>3474</v>
      </c>
      <c r="S1068" s="1" t="s">
        <v>152</v>
      </c>
      <c r="T1068" s="1" t="s">
        <v>3507</v>
      </c>
      <c r="U1068" s="1" t="s">
        <v>153</v>
      </c>
      <c r="V1068" s="1" t="s">
        <v>164</v>
      </c>
      <c r="W1068" s="1" t="s">
        <v>126</v>
      </c>
      <c r="X1068" s="1">
        <v>41</v>
      </c>
      <c r="Y1068" s="1" t="s">
        <v>88</v>
      </c>
      <c r="Z1068" s="1">
        <v>4.7</v>
      </c>
      <c r="AA1068" s="1" t="s">
        <v>299</v>
      </c>
      <c r="AB1068" s="1" t="s">
        <v>105</v>
      </c>
      <c r="AC1068" s="1" t="s">
        <v>91</v>
      </c>
      <c r="AD1068" s="1" t="s">
        <v>92</v>
      </c>
      <c r="AE1068" s="1" t="s">
        <v>72</v>
      </c>
      <c r="AF1068" s="1" t="s">
        <v>72</v>
      </c>
      <c r="AG1068" s="1" t="s">
        <v>72</v>
      </c>
      <c r="AH1068" s="1" t="s">
        <v>72</v>
      </c>
      <c r="AI1068" s="1" t="s">
        <v>72</v>
      </c>
      <c r="AJ1068" s="1" t="s">
        <v>72</v>
      </c>
      <c r="AK1068" s="1" t="s">
        <v>72</v>
      </c>
      <c r="AL1068" s="1" t="s">
        <v>72</v>
      </c>
      <c r="AM1068" s="1" t="s">
        <v>72</v>
      </c>
      <c r="AN1068" s="3">
        <v>45384</v>
      </c>
      <c r="AO1068" s="1" t="s">
        <v>6182</v>
      </c>
      <c r="AP1068" s="1" t="s">
        <v>72</v>
      </c>
      <c r="AQ1068" s="1" t="s">
        <v>1794</v>
      </c>
      <c r="AR1068" s="1">
        <v>14</v>
      </c>
      <c r="AS1068" s="1" t="s">
        <v>4063</v>
      </c>
      <c r="AT1068" s="1" t="s">
        <v>75</v>
      </c>
      <c r="AU1068" s="1" t="s">
        <v>75</v>
      </c>
      <c r="AV1068" s="1" t="s">
        <v>88</v>
      </c>
      <c r="AW1068" s="1" t="s">
        <v>96</v>
      </c>
      <c r="AX1068" s="1" t="s">
        <v>72</v>
      </c>
      <c r="AY1068" s="1" t="s">
        <v>5594</v>
      </c>
      <c r="AZ1068" s="1" t="s">
        <v>6183</v>
      </c>
      <c r="BA1068" s="1">
        <v>30</v>
      </c>
      <c r="BB1068" s="21" t="s">
        <v>100</v>
      </c>
      <c r="BC1068" s="16"/>
    </row>
    <row r="1069" spans="1:55" ht="18.600000000000001" customHeight="1">
      <c r="A1069" s="1" t="s">
        <v>6189</v>
      </c>
      <c r="B1069" s="1">
        <v>240126</v>
      </c>
      <c r="C1069" s="1" t="s">
        <v>71</v>
      </c>
      <c r="D1069" s="3">
        <v>45385</v>
      </c>
      <c r="E1069" s="1" t="s">
        <v>1896</v>
      </c>
      <c r="F1069" s="1" t="s">
        <v>6190</v>
      </c>
      <c r="G1069" s="1" t="s">
        <v>75</v>
      </c>
      <c r="H1069" s="1" t="s">
        <v>3947</v>
      </c>
      <c r="I1069" s="1" t="s">
        <v>77</v>
      </c>
      <c r="J1069" s="1" t="s">
        <v>78</v>
      </c>
      <c r="K1069" s="1" t="s">
        <v>78</v>
      </c>
      <c r="L1069" s="21" t="s">
        <v>1898</v>
      </c>
      <c r="M1069" s="21" t="s">
        <v>1898</v>
      </c>
      <c r="N1069" s="34" t="s">
        <v>72</v>
      </c>
      <c r="O1069" s="3" t="s">
        <v>6191</v>
      </c>
      <c r="P1069" s="1" t="s">
        <v>813</v>
      </c>
      <c r="Q1069" s="1" t="s">
        <v>813</v>
      </c>
      <c r="R1069" s="1" t="s">
        <v>9057</v>
      </c>
      <c r="S1069" s="1" t="s">
        <v>84</v>
      </c>
      <c r="T1069" s="1" t="s">
        <v>72</v>
      </c>
      <c r="U1069" s="1" t="s">
        <v>140</v>
      </c>
      <c r="V1069" s="1" t="s">
        <v>181</v>
      </c>
      <c r="W1069" s="1" t="s">
        <v>126</v>
      </c>
      <c r="X1069" s="1">
        <v>48</v>
      </c>
      <c r="Y1069" s="1" t="s">
        <v>88</v>
      </c>
      <c r="Z1069" s="1">
        <v>5.0999999999999996</v>
      </c>
      <c r="AA1069" s="1" t="s">
        <v>299</v>
      </c>
      <c r="AB1069" s="1" t="s">
        <v>90</v>
      </c>
      <c r="AC1069" s="1" t="s">
        <v>91</v>
      </c>
      <c r="AD1069" s="1" t="s">
        <v>92</v>
      </c>
      <c r="AE1069" s="1" t="s">
        <v>72</v>
      </c>
      <c r="AF1069" s="1" t="s">
        <v>217</v>
      </c>
      <c r="AG1069" s="1">
        <v>2</v>
      </c>
      <c r="AH1069" s="1" t="s">
        <v>5253</v>
      </c>
      <c r="AI1069" s="1" t="s">
        <v>72</v>
      </c>
      <c r="AJ1069" s="1" t="s">
        <v>72</v>
      </c>
      <c r="AK1069" s="1" t="s">
        <v>3444</v>
      </c>
      <c r="AL1069" s="1" t="s">
        <v>878</v>
      </c>
      <c r="AM1069" s="1" t="s">
        <v>72</v>
      </c>
      <c r="AN1069" s="3">
        <v>45385</v>
      </c>
      <c r="AO1069" s="1" t="s">
        <v>6192</v>
      </c>
      <c r="AP1069" s="1" t="s">
        <v>72</v>
      </c>
      <c r="AQ1069" s="1" t="s">
        <v>1794</v>
      </c>
      <c r="AR1069" s="1">
        <v>14</v>
      </c>
      <c r="AS1069" s="1" t="s">
        <v>6026</v>
      </c>
      <c r="AT1069" s="1" t="s">
        <v>88</v>
      </c>
      <c r="AU1069" s="1" t="s">
        <v>88</v>
      </c>
      <c r="AV1069" s="1" t="s">
        <v>88</v>
      </c>
      <c r="AW1069" s="1" t="s">
        <v>96</v>
      </c>
      <c r="AX1069" s="1" t="s">
        <v>72</v>
      </c>
      <c r="AY1069" s="1" t="s">
        <v>3985</v>
      </c>
      <c r="AZ1069" s="1" t="s">
        <v>6193</v>
      </c>
      <c r="BA1069" s="1">
        <f>30+7</f>
        <v>37</v>
      </c>
      <c r="BB1069" s="21" t="s">
        <v>100</v>
      </c>
      <c r="BC1069" s="16"/>
    </row>
    <row r="1070" spans="1:55" ht="18.600000000000001" customHeight="1">
      <c r="A1070" s="1">
        <v>240127</v>
      </c>
      <c r="B1070" s="1">
        <v>240127</v>
      </c>
      <c r="C1070" s="1" t="s">
        <v>71</v>
      </c>
      <c r="D1070" s="3">
        <v>45385</v>
      </c>
      <c r="E1070" s="1" t="s">
        <v>1896</v>
      </c>
      <c r="F1070" s="1" t="s">
        <v>6194</v>
      </c>
      <c r="G1070" s="1" t="s">
        <v>75</v>
      </c>
      <c r="H1070" s="1" t="s">
        <v>170</v>
      </c>
      <c r="I1070" s="1" t="s">
        <v>473</v>
      </c>
      <c r="J1070" s="8" t="s">
        <v>172</v>
      </c>
      <c r="K1070" s="1" t="s">
        <v>78</v>
      </c>
      <c r="L1070" s="8" t="s">
        <v>1927</v>
      </c>
      <c r="M1070" s="8" t="s">
        <v>1927</v>
      </c>
      <c r="N1070" s="8" t="s">
        <v>6195</v>
      </c>
      <c r="O1070" s="75" t="s">
        <v>72</v>
      </c>
      <c r="P1070" s="1" t="s">
        <v>2307</v>
      </c>
      <c r="Q1070" s="1" t="s">
        <v>2307</v>
      </c>
      <c r="R1070" s="1" t="s">
        <v>2363</v>
      </c>
      <c r="S1070" s="1" t="s">
        <v>84</v>
      </c>
      <c r="T1070" s="1" t="s">
        <v>72</v>
      </c>
      <c r="U1070" s="1" t="s">
        <v>124</v>
      </c>
      <c r="V1070" s="1" t="s">
        <v>2067</v>
      </c>
      <c r="W1070" s="1" t="s">
        <v>126</v>
      </c>
      <c r="X1070" s="1">
        <v>64</v>
      </c>
      <c r="Y1070" s="1" t="s">
        <v>88</v>
      </c>
      <c r="Z1070" s="1">
        <v>5.2</v>
      </c>
      <c r="AA1070" s="1" t="s">
        <v>2344</v>
      </c>
      <c r="AB1070" s="1" t="s">
        <v>90</v>
      </c>
      <c r="AC1070" s="1" t="s">
        <v>91</v>
      </c>
      <c r="AD1070" s="1" t="s">
        <v>92</v>
      </c>
      <c r="AE1070" s="1" t="s">
        <v>72</v>
      </c>
      <c r="AF1070" s="1" t="s">
        <v>72</v>
      </c>
      <c r="AG1070" s="1" t="s">
        <v>72</v>
      </c>
      <c r="AH1070" s="1" t="s">
        <v>72</v>
      </c>
      <c r="AI1070" s="1" t="s">
        <v>72</v>
      </c>
      <c r="AJ1070" s="1" t="s">
        <v>72</v>
      </c>
      <c r="AK1070" s="1" t="s">
        <v>72</v>
      </c>
      <c r="AL1070" s="1" t="s">
        <v>72</v>
      </c>
      <c r="AM1070" s="1" t="s">
        <v>72</v>
      </c>
      <c r="AN1070" s="3">
        <v>45385</v>
      </c>
      <c r="AO1070" s="1" t="s">
        <v>6196</v>
      </c>
      <c r="AP1070" s="1" t="s">
        <v>72</v>
      </c>
      <c r="AQ1070" s="1" t="s">
        <v>1794</v>
      </c>
      <c r="AR1070" s="1">
        <v>14</v>
      </c>
      <c r="AS1070" s="1" t="s">
        <v>3446</v>
      </c>
      <c r="AT1070" s="1" t="s">
        <v>88</v>
      </c>
      <c r="AU1070" s="1" t="s">
        <v>88</v>
      </c>
      <c r="AV1070" s="1" t="s">
        <v>88</v>
      </c>
      <c r="AW1070" s="1" t="s">
        <v>79</v>
      </c>
      <c r="AX1070" s="1" t="s">
        <v>2154</v>
      </c>
      <c r="AY1070" s="1" t="s">
        <v>72</v>
      </c>
      <c r="AZ1070" s="1" t="s">
        <v>72</v>
      </c>
      <c r="BA1070" s="1" t="s">
        <v>72</v>
      </c>
      <c r="BB1070" s="1" t="s">
        <v>160</v>
      </c>
      <c r="BC1070" s="16"/>
    </row>
    <row r="1071" spans="1:55" ht="18.600000000000001" customHeight="1">
      <c r="A1071" s="1">
        <v>240128</v>
      </c>
      <c r="B1071" s="1">
        <v>240128</v>
      </c>
      <c r="C1071" s="1" t="s">
        <v>71</v>
      </c>
      <c r="D1071" s="3">
        <v>45387</v>
      </c>
      <c r="E1071" s="1" t="s">
        <v>1896</v>
      </c>
      <c r="F1071" s="1" t="s">
        <v>6197</v>
      </c>
      <c r="G1071" s="1" t="s">
        <v>75</v>
      </c>
      <c r="H1071" s="1" t="s">
        <v>170</v>
      </c>
      <c r="I1071" s="1" t="s">
        <v>473</v>
      </c>
      <c r="J1071" s="8" t="s">
        <v>172</v>
      </c>
      <c r="K1071" s="1" t="s">
        <v>78</v>
      </c>
      <c r="L1071" s="8" t="s">
        <v>1927</v>
      </c>
      <c r="M1071" s="8" t="s">
        <v>1927</v>
      </c>
      <c r="N1071" s="8" t="s">
        <v>6198</v>
      </c>
      <c r="O1071" s="75" t="s">
        <v>72</v>
      </c>
      <c r="P1071" s="1" t="s">
        <v>2307</v>
      </c>
      <c r="Q1071" s="1" t="s">
        <v>2307</v>
      </c>
      <c r="R1071" s="1" t="s">
        <v>2363</v>
      </c>
      <c r="S1071" s="1" t="s">
        <v>84</v>
      </c>
      <c r="T1071" s="1" t="s">
        <v>72</v>
      </c>
      <c r="U1071" s="1" t="s">
        <v>124</v>
      </c>
      <c r="V1071" s="1" t="s">
        <v>341</v>
      </c>
      <c r="W1071" s="1" t="s">
        <v>87</v>
      </c>
      <c r="X1071" s="1">
        <v>48</v>
      </c>
      <c r="Y1071" s="1" t="s">
        <v>88</v>
      </c>
      <c r="Z1071" s="1">
        <v>5.3</v>
      </c>
      <c r="AA1071" s="1" t="s">
        <v>954</v>
      </c>
      <c r="AB1071" s="1" t="s">
        <v>90</v>
      </c>
      <c r="AC1071" s="1" t="s">
        <v>91</v>
      </c>
      <c r="AD1071" s="1" t="s">
        <v>92</v>
      </c>
      <c r="AE1071" s="1" t="s">
        <v>72</v>
      </c>
      <c r="AF1071" s="1" t="s">
        <v>72</v>
      </c>
      <c r="AG1071" s="1" t="s">
        <v>72</v>
      </c>
      <c r="AH1071" s="1" t="s">
        <v>72</v>
      </c>
      <c r="AI1071" s="1" t="s">
        <v>72</v>
      </c>
      <c r="AJ1071" s="1" t="s">
        <v>72</v>
      </c>
      <c r="AK1071" s="1" t="s">
        <v>72</v>
      </c>
      <c r="AL1071" s="1" t="s">
        <v>72</v>
      </c>
      <c r="AM1071" s="1" t="s">
        <v>72</v>
      </c>
      <c r="AN1071" s="3">
        <v>45387</v>
      </c>
      <c r="AO1071" s="1" t="s">
        <v>6199</v>
      </c>
      <c r="AP1071" s="1" t="s">
        <v>6200</v>
      </c>
      <c r="AQ1071" s="1" t="s">
        <v>72</v>
      </c>
      <c r="AR1071" s="1">
        <v>14</v>
      </c>
      <c r="AS1071" s="1" t="s">
        <v>6026</v>
      </c>
      <c r="AT1071" s="1" t="s">
        <v>88</v>
      </c>
      <c r="AU1071" s="1" t="s">
        <v>88</v>
      </c>
      <c r="AV1071" s="1" t="s">
        <v>88</v>
      </c>
      <c r="AW1071" s="1" t="s">
        <v>79</v>
      </c>
      <c r="AX1071" s="1" t="s">
        <v>2154</v>
      </c>
      <c r="AY1071" s="1" t="s">
        <v>72</v>
      </c>
      <c r="AZ1071" s="1" t="s">
        <v>72</v>
      </c>
      <c r="BA1071" s="1" t="s">
        <v>72</v>
      </c>
      <c r="BB1071" s="1" t="s">
        <v>160</v>
      </c>
      <c r="BC1071" s="16"/>
    </row>
    <row r="1072" spans="1:55" ht="18.600000000000001" customHeight="1">
      <c r="A1072" s="1" t="s">
        <v>6201</v>
      </c>
      <c r="B1072" s="1">
        <v>240129</v>
      </c>
      <c r="C1072" s="1" t="s">
        <v>71</v>
      </c>
      <c r="D1072" s="3">
        <v>45387</v>
      </c>
      <c r="E1072" s="1" t="s">
        <v>1896</v>
      </c>
      <c r="F1072" s="1" t="s">
        <v>6202</v>
      </c>
      <c r="G1072" s="1" t="s">
        <v>75</v>
      </c>
      <c r="H1072" s="1" t="s">
        <v>4648</v>
      </c>
      <c r="I1072" s="1" t="s">
        <v>77</v>
      </c>
      <c r="J1072" s="1" t="s">
        <v>78</v>
      </c>
      <c r="K1072" s="1" t="s">
        <v>78</v>
      </c>
      <c r="L1072" s="21" t="s">
        <v>139</v>
      </c>
      <c r="M1072" s="8" t="s">
        <v>1898</v>
      </c>
      <c r="N1072" s="34" t="s">
        <v>72</v>
      </c>
      <c r="O1072" s="3" t="s">
        <v>6203</v>
      </c>
      <c r="P1072" s="1" t="s">
        <v>2143</v>
      </c>
      <c r="Q1072" s="1" t="s">
        <v>1868</v>
      </c>
      <c r="R1072" s="1" t="s">
        <v>9079</v>
      </c>
      <c r="S1072" s="1" t="s">
        <v>291</v>
      </c>
      <c r="T1072" s="1" t="s">
        <v>72</v>
      </c>
      <c r="U1072" s="1" t="s">
        <v>292</v>
      </c>
      <c r="V1072" s="1" t="s">
        <v>6204</v>
      </c>
      <c r="W1072" s="1" t="s">
        <v>126</v>
      </c>
      <c r="X1072" s="1">
        <v>46</v>
      </c>
      <c r="Y1072" s="1" t="s">
        <v>88</v>
      </c>
      <c r="Z1072" s="1">
        <v>5.7</v>
      </c>
      <c r="AA1072" s="1" t="s">
        <v>299</v>
      </c>
      <c r="AB1072" s="1" t="s">
        <v>90</v>
      </c>
      <c r="AC1072" s="1" t="s">
        <v>970</v>
      </c>
      <c r="AD1072" s="1" t="s">
        <v>90</v>
      </c>
      <c r="AE1072" s="1" t="s">
        <v>72</v>
      </c>
      <c r="AF1072" s="1" t="s">
        <v>72</v>
      </c>
      <c r="AG1072" s="1" t="s">
        <v>72</v>
      </c>
      <c r="AH1072" s="1" t="s">
        <v>72</v>
      </c>
      <c r="AI1072" s="1" t="s">
        <v>72</v>
      </c>
      <c r="AJ1072" s="1" t="s">
        <v>72</v>
      </c>
      <c r="AK1072" s="1" t="s">
        <v>72</v>
      </c>
      <c r="AL1072" s="1" t="s">
        <v>72</v>
      </c>
      <c r="AM1072" s="1" t="s">
        <v>72</v>
      </c>
      <c r="AN1072" s="3">
        <v>45387</v>
      </c>
      <c r="AO1072" s="1" t="s">
        <v>6205</v>
      </c>
      <c r="AP1072" s="1" t="s">
        <v>72</v>
      </c>
      <c r="AQ1072" s="1" t="s">
        <v>1794</v>
      </c>
      <c r="AR1072" s="1">
        <v>14</v>
      </c>
      <c r="AS1072" s="1" t="s">
        <v>3446</v>
      </c>
      <c r="AT1072" s="1" t="s">
        <v>75</v>
      </c>
      <c r="AU1072" s="1" t="s">
        <v>75</v>
      </c>
      <c r="AV1072" s="1" t="s">
        <v>88</v>
      </c>
      <c r="AW1072" s="1" t="s">
        <v>79</v>
      </c>
      <c r="AX1072" s="1" t="s">
        <v>72</v>
      </c>
      <c r="AY1072" s="1" t="s">
        <v>5896</v>
      </c>
      <c r="AZ1072" s="1" t="s">
        <v>6206</v>
      </c>
      <c r="BA1072" s="1">
        <v>65</v>
      </c>
      <c r="BB1072" s="21" t="s">
        <v>100</v>
      </c>
      <c r="BC1072" s="16"/>
    </row>
    <row r="1073" spans="1:55" ht="18.600000000000001" customHeight="1">
      <c r="A1073" s="1" t="s">
        <v>6207</v>
      </c>
      <c r="B1073" s="1">
        <v>240130</v>
      </c>
      <c r="C1073" s="1" t="s">
        <v>71</v>
      </c>
      <c r="D1073" s="3">
        <v>45387</v>
      </c>
      <c r="E1073" s="1" t="s">
        <v>1896</v>
      </c>
      <c r="F1073" s="1" t="s">
        <v>6208</v>
      </c>
      <c r="G1073" s="1" t="s">
        <v>75</v>
      </c>
      <c r="H1073" s="1" t="s">
        <v>3624</v>
      </c>
      <c r="I1073" s="1" t="s">
        <v>77</v>
      </c>
      <c r="J1073" s="1" t="s">
        <v>78</v>
      </c>
      <c r="K1073" s="1" t="s">
        <v>78</v>
      </c>
      <c r="L1073" s="21" t="s">
        <v>1898</v>
      </c>
      <c r="M1073" s="21" t="s">
        <v>1898</v>
      </c>
      <c r="N1073" s="34" t="s">
        <v>72</v>
      </c>
      <c r="O1073" s="3" t="s">
        <v>3738</v>
      </c>
      <c r="P1073" s="1" t="s">
        <v>778</v>
      </c>
      <c r="Q1073" s="1" t="s">
        <v>779</v>
      </c>
      <c r="R1073" s="1" t="s">
        <v>9036</v>
      </c>
      <c r="S1073" s="1" t="s">
        <v>152</v>
      </c>
      <c r="T1073" s="1" t="s">
        <v>3832</v>
      </c>
      <c r="U1073" s="1" t="s">
        <v>153</v>
      </c>
      <c r="V1073" s="1" t="s">
        <v>164</v>
      </c>
      <c r="W1073" s="1" t="s">
        <v>126</v>
      </c>
      <c r="X1073" s="1">
        <v>48</v>
      </c>
      <c r="Y1073" s="1" t="s">
        <v>88</v>
      </c>
      <c r="Z1073" s="1">
        <v>6.5</v>
      </c>
      <c r="AA1073" s="1" t="s">
        <v>2344</v>
      </c>
      <c r="AB1073" s="1" t="s">
        <v>90</v>
      </c>
      <c r="AC1073" s="1" t="s">
        <v>91</v>
      </c>
      <c r="AD1073" s="1" t="s">
        <v>92</v>
      </c>
      <c r="AE1073" s="1" t="s">
        <v>72</v>
      </c>
      <c r="AF1073" s="1" t="s">
        <v>229</v>
      </c>
      <c r="AG1073" s="1">
        <v>3</v>
      </c>
      <c r="AH1073" s="1" t="s">
        <v>4879</v>
      </c>
      <c r="AI1073" s="1" t="s">
        <v>72</v>
      </c>
      <c r="AJ1073" s="1" t="s">
        <v>72</v>
      </c>
      <c r="AK1073" s="1" t="s">
        <v>72</v>
      </c>
      <c r="AL1073" s="1" t="s">
        <v>72</v>
      </c>
      <c r="AM1073" s="1" t="s">
        <v>72</v>
      </c>
      <c r="AN1073" s="3">
        <v>45388</v>
      </c>
      <c r="AO1073" s="1" t="s">
        <v>6209</v>
      </c>
      <c r="AP1073" s="1" t="s">
        <v>72</v>
      </c>
      <c r="AQ1073" s="1" t="s">
        <v>1794</v>
      </c>
      <c r="AR1073" s="1">
        <v>14</v>
      </c>
      <c r="AS1073" s="1" t="s">
        <v>95</v>
      </c>
      <c r="AT1073" s="1" t="s">
        <v>75</v>
      </c>
      <c r="AU1073" s="1" t="s">
        <v>75</v>
      </c>
      <c r="AV1073" s="1" t="s">
        <v>88</v>
      </c>
      <c r="AW1073" s="1" t="s">
        <v>96</v>
      </c>
      <c r="AX1073" s="1" t="s">
        <v>72</v>
      </c>
      <c r="AY1073" s="1" t="s">
        <v>3962</v>
      </c>
      <c r="AZ1073" s="1" t="s">
        <v>5983</v>
      </c>
      <c r="BA1073" s="1">
        <f>63+14</f>
        <v>77</v>
      </c>
      <c r="BB1073" s="21" t="s">
        <v>100</v>
      </c>
      <c r="BC1073" s="16"/>
    </row>
    <row r="1074" spans="1:55" ht="18.600000000000001" customHeight="1">
      <c r="A1074" s="1" t="s">
        <v>6210</v>
      </c>
      <c r="B1074" s="1">
        <v>240131</v>
      </c>
      <c r="C1074" s="1" t="s">
        <v>71</v>
      </c>
      <c r="D1074" s="3">
        <v>45390</v>
      </c>
      <c r="E1074" s="1" t="s">
        <v>1896</v>
      </c>
      <c r="F1074" s="1" t="s">
        <v>6211</v>
      </c>
      <c r="G1074" s="1" t="s">
        <v>75</v>
      </c>
      <c r="H1074" s="1" t="s">
        <v>3947</v>
      </c>
      <c r="I1074" s="1" t="s">
        <v>77</v>
      </c>
      <c r="J1074" s="1" t="s">
        <v>78</v>
      </c>
      <c r="K1074" s="1" t="s">
        <v>78</v>
      </c>
      <c r="L1074" s="21" t="s">
        <v>1898</v>
      </c>
      <c r="M1074" s="21" t="s">
        <v>1898</v>
      </c>
      <c r="N1074" s="34" t="s">
        <v>72</v>
      </c>
      <c r="O1074" s="3" t="s">
        <v>6212</v>
      </c>
      <c r="P1074" s="1" t="s">
        <v>2307</v>
      </c>
      <c r="Q1074" s="1" t="s">
        <v>2307</v>
      </c>
      <c r="R1074" s="1" t="s">
        <v>2363</v>
      </c>
      <c r="S1074" s="1" t="s">
        <v>84</v>
      </c>
      <c r="T1074" s="1" t="s">
        <v>72</v>
      </c>
      <c r="U1074" s="1" t="s">
        <v>140</v>
      </c>
      <c r="V1074" s="1" t="s">
        <v>140</v>
      </c>
      <c r="W1074" s="1" t="s">
        <v>126</v>
      </c>
      <c r="X1074" s="1">
        <v>58</v>
      </c>
      <c r="Y1074" s="1" t="s">
        <v>88</v>
      </c>
      <c r="Z1074" s="1">
        <v>5.6</v>
      </c>
      <c r="AA1074" s="1" t="s">
        <v>2344</v>
      </c>
      <c r="AB1074" s="1" t="s">
        <v>90</v>
      </c>
      <c r="AC1074" s="1" t="s">
        <v>91</v>
      </c>
      <c r="AD1074" s="1" t="s">
        <v>92</v>
      </c>
      <c r="AE1074" s="1" t="s">
        <v>72</v>
      </c>
      <c r="AF1074" s="1" t="s">
        <v>254</v>
      </c>
      <c r="AG1074" s="1">
        <v>2</v>
      </c>
      <c r="AH1074" s="1" t="s">
        <v>5969</v>
      </c>
      <c r="AI1074" s="1" t="s">
        <v>72</v>
      </c>
      <c r="AJ1074" s="1" t="s">
        <v>72</v>
      </c>
      <c r="AK1074" s="1" t="s">
        <v>220</v>
      </c>
      <c r="AL1074" s="1" t="s">
        <v>72</v>
      </c>
      <c r="AM1074" s="1" t="s">
        <v>72</v>
      </c>
      <c r="AN1074" s="3">
        <v>45390</v>
      </c>
      <c r="AO1074" s="1" t="s">
        <v>6213</v>
      </c>
      <c r="AP1074" s="1" t="s">
        <v>72</v>
      </c>
      <c r="AQ1074" s="1" t="s">
        <v>1794</v>
      </c>
      <c r="AR1074" s="1">
        <v>14</v>
      </c>
      <c r="AS1074" s="1" t="s">
        <v>4443</v>
      </c>
      <c r="AT1074" s="1" t="s">
        <v>75</v>
      </c>
      <c r="AU1074" s="1" t="s">
        <v>75</v>
      </c>
      <c r="AV1074" s="1" t="s">
        <v>88</v>
      </c>
      <c r="AW1074" s="1" t="s">
        <v>96</v>
      </c>
      <c r="AX1074" s="1" t="s">
        <v>72</v>
      </c>
      <c r="AY1074" s="1" t="s">
        <v>3985</v>
      </c>
      <c r="AZ1074" s="1" t="s">
        <v>6214</v>
      </c>
      <c r="BA1074" s="1">
        <f>30+8</f>
        <v>38</v>
      </c>
      <c r="BB1074" s="21" t="s">
        <v>100</v>
      </c>
      <c r="BC1074" s="16"/>
    </row>
    <row r="1075" spans="1:55" ht="18.600000000000001" customHeight="1">
      <c r="A1075" s="1" t="s">
        <v>6215</v>
      </c>
      <c r="B1075" s="1">
        <v>240132</v>
      </c>
      <c r="C1075" s="1" t="s">
        <v>71</v>
      </c>
      <c r="D1075" s="3">
        <v>45390</v>
      </c>
      <c r="E1075" s="1" t="s">
        <v>1896</v>
      </c>
      <c r="F1075" s="1" t="s">
        <v>6216</v>
      </c>
      <c r="G1075" s="1" t="s">
        <v>75</v>
      </c>
      <c r="H1075" s="1" t="s">
        <v>3624</v>
      </c>
      <c r="I1075" s="1" t="s">
        <v>77</v>
      </c>
      <c r="J1075" s="1" t="s">
        <v>78</v>
      </c>
      <c r="K1075" s="1" t="s">
        <v>78</v>
      </c>
      <c r="L1075" s="21" t="s">
        <v>1898</v>
      </c>
      <c r="M1075" s="21" t="s">
        <v>1898</v>
      </c>
      <c r="N1075" s="34" t="s">
        <v>72</v>
      </c>
      <c r="O1075" s="60" t="s">
        <v>6217</v>
      </c>
      <c r="P1075" s="1" t="s">
        <v>778</v>
      </c>
      <c r="Q1075" s="1" t="s">
        <v>779</v>
      </c>
      <c r="R1075" s="1" t="s">
        <v>9036</v>
      </c>
      <c r="S1075" s="1" t="s">
        <v>152</v>
      </c>
      <c r="T1075" s="1" t="s">
        <v>3803</v>
      </c>
      <c r="U1075" s="1" t="s">
        <v>153</v>
      </c>
      <c r="V1075" s="1" t="s">
        <v>164</v>
      </c>
      <c r="W1075" s="1" t="s">
        <v>126</v>
      </c>
      <c r="X1075" s="1">
        <v>61</v>
      </c>
      <c r="Y1075" s="1" t="s">
        <v>88</v>
      </c>
      <c r="Z1075" s="1">
        <v>6.2</v>
      </c>
      <c r="AA1075" s="1" t="s">
        <v>2344</v>
      </c>
      <c r="AB1075" s="1" t="s">
        <v>90</v>
      </c>
      <c r="AC1075" s="1" t="s">
        <v>91</v>
      </c>
      <c r="AD1075" s="1" t="s">
        <v>92</v>
      </c>
      <c r="AE1075" s="1" t="s">
        <v>72</v>
      </c>
      <c r="AF1075" s="1" t="s">
        <v>229</v>
      </c>
      <c r="AG1075" s="1">
        <v>1</v>
      </c>
      <c r="AH1075" s="1" t="s">
        <v>5265</v>
      </c>
      <c r="AI1075" s="1" t="s">
        <v>72</v>
      </c>
      <c r="AJ1075" s="1" t="s">
        <v>72</v>
      </c>
      <c r="AK1075" s="1" t="s">
        <v>72</v>
      </c>
      <c r="AL1075" s="1" t="s">
        <v>72</v>
      </c>
      <c r="AM1075" s="1" t="s">
        <v>72</v>
      </c>
      <c r="AN1075" s="3">
        <v>45391</v>
      </c>
      <c r="AO1075" s="1" t="s">
        <v>6218</v>
      </c>
      <c r="AP1075" s="1" t="s">
        <v>6219</v>
      </c>
      <c r="AQ1075" s="1" t="s">
        <v>1794</v>
      </c>
      <c r="AR1075" s="1">
        <v>14</v>
      </c>
      <c r="AS1075" s="1" t="s">
        <v>3205</v>
      </c>
      <c r="AT1075" s="1" t="s">
        <v>75</v>
      </c>
      <c r="AU1075" s="1" t="s">
        <v>75</v>
      </c>
      <c r="AV1075" s="1" t="s">
        <v>88</v>
      </c>
      <c r="AW1075" s="1" t="s">
        <v>96</v>
      </c>
      <c r="AX1075" s="1" t="s">
        <v>72</v>
      </c>
      <c r="AY1075" s="1" t="s">
        <v>3962</v>
      </c>
      <c r="AZ1075" s="1" t="s">
        <v>5983</v>
      </c>
      <c r="BA1075" s="1">
        <f>63+14</f>
        <v>77</v>
      </c>
      <c r="BB1075" s="21" t="s">
        <v>100</v>
      </c>
      <c r="BC1075" s="16"/>
    </row>
    <row r="1076" spans="1:55" ht="18.600000000000001" customHeight="1">
      <c r="A1076" s="1" t="s">
        <v>6220</v>
      </c>
      <c r="B1076" s="1">
        <v>240133</v>
      </c>
      <c r="C1076" s="1" t="s">
        <v>71</v>
      </c>
      <c r="D1076" s="3">
        <v>45392</v>
      </c>
      <c r="E1076" s="1" t="s">
        <v>1896</v>
      </c>
      <c r="F1076" s="1" t="s">
        <v>6221</v>
      </c>
      <c r="G1076" s="1" t="s">
        <v>75</v>
      </c>
      <c r="H1076" s="1" t="s">
        <v>3947</v>
      </c>
      <c r="I1076" s="1" t="s">
        <v>77</v>
      </c>
      <c r="J1076" s="1" t="s">
        <v>78</v>
      </c>
      <c r="K1076" s="1" t="s">
        <v>78</v>
      </c>
      <c r="L1076" s="8" t="s">
        <v>139</v>
      </c>
      <c r="M1076" s="8" t="s">
        <v>1898</v>
      </c>
      <c r="N1076" s="34" t="s">
        <v>72</v>
      </c>
      <c r="O1076" s="3" t="s">
        <v>4720</v>
      </c>
      <c r="P1076" s="1" t="s">
        <v>2307</v>
      </c>
      <c r="Q1076" s="1" t="s">
        <v>2307</v>
      </c>
      <c r="R1076" s="1" t="s">
        <v>2363</v>
      </c>
      <c r="S1076" s="1" t="s">
        <v>84</v>
      </c>
      <c r="T1076" s="1" t="s">
        <v>72</v>
      </c>
      <c r="U1076" s="1" t="s">
        <v>214</v>
      </c>
      <c r="V1076" s="1" t="s">
        <v>583</v>
      </c>
      <c r="W1076" s="1" t="s">
        <v>87</v>
      </c>
      <c r="X1076" s="1">
        <v>36</v>
      </c>
      <c r="Y1076" s="1" t="s">
        <v>88</v>
      </c>
      <c r="Z1076" s="1">
        <v>4.5</v>
      </c>
      <c r="AA1076" s="1" t="s">
        <v>299</v>
      </c>
      <c r="AB1076" s="1" t="s">
        <v>90</v>
      </c>
      <c r="AC1076" s="1" t="s">
        <v>91</v>
      </c>
      <c r="AD1076" s="1" t="s">
        <v>92</v>
      </c>
      <c r="AE1076" s="1" t="s">
        <v>72</v>
      </c>
      <c r="AF1076" s="1" t="s">
        <v>217</v>
      </c>
      <c r="AG1076" s="1">
        <v>2</v>
      </c>
      <c r="AH1076" s="1" t="s">
        <v>3827</v>
      </c>
      <c r="AI1076" s="1" t="s">
        <v>72</v>
      </c>
      <c r="AJ1076" s="1" t="s">
        <v>72</v>
      </c>
      <c r="AK1076" s="1" t="s">
        <v>220</v>
      </c>
      <c r="AL1076" s="1" t="s">
        <v>72</v>
      </c>
      <c r="AM1076" s="1" t="s">
        <v>72</v>
      </c>
      <c r="AN1076" s="3">
        <v>45392</v>
      </c>
      <c r="AO1076" s="1" t="s">
        <v>6222</v>
      </c>
      <c r="AP1076" s="1" t="s">
        <v>72</v>
      </c>
      <c r="AQ1076" s="1" t="s">
        <v>1794</v>
      </c>
      <c r="AR1076" s="1">
        <v>14</v>
      </c>
      <c r="AS1076" s="1" t="s">
        <v>3446</v>
      </c>
      <c r="AT1076" s="1" t="s">
        <v>75</v>
      </c>
      <c r="AU1076" s="1" t="s">
        <v>75</v>
      </c>
      <c r="AV1076" s="1" t="s">
        <v>88</v>
      </c>
      <c r="AW1076" s="1" t="s">
        <v>96</v>
      </c>
      <c r="AX1076" s="1" t="s">
        <v>72</v>
      </c>
      <c r="AY1076" s="1" t="s">
        <v>3985</v>
      </c>
      <c r="AZ1076" s="1" t="s">
        <v>6223</v>
      </c>
      <c r="BA1076" s="1">
        <v>36</v>
      </c>
      <c r="BB1076" s="21" t="s">
        <v>100</v>
      </c>
      <c r="BC1076" s="16"/>
    </row>
    <row r="1077" spans="1:55" ht="18.600000000000001" customHeight="1">
      <c r="A1077" s="1" t="s">
        <v>6224</v>
      </c>
      <c r="B1077" s="1">
        <v>240134</v>
      </c>
      <c r="C1077" s="1" t="s">
        <v>71</v>
      </c>
      <c r="D1077" s="3">
        <v>45393</v>
      </c>
      <c r="E1077" s="1" t="s">
        <v>1896</v>
      </c>
      <c r="F1077" s="1" t="s">
        <v>6225</v>
      </c>
      <c r="G1077" s="1" t="s">
        <v>75</v>
      </c>
      <c r="H1077" s="1" t="s">
        <v>3608</v>
      </c>
      <c r="I1077" s="1" t="s">
        <v>77</v>
      </c>
      <c r="J1077" s="1" t="s">
        <v>78</v>
      </c>
      <c r="K1077" s="1" t="s">
        <v>78</v>
      </c>
      <c r="L1077" s="21" t="s">
        <v>1898</v>
      </c>
      <c r="M1077" s="21" t="s">
        <v>1898</v>
      </c>
      <c r="N1077" s="34" t="s">
        <v>72</v>
      </c>
      <c r="O1077" s="3" t="s">
        <v>4781</v>
      </c>
      <c r="P1077" s="1" t="s">
        <v>813</v>
      </c>
      <c r="Q1077" s="1" t="s">
        <v>813</v>
      </c>
      <c r="R1077" s="1" t="s">
        <v>9057</v>
      </c>
      <c r="S1077" s="1" t="s">
        <v>152</v>
      </c>
      <c r="T1077" s="1" t="s">
        <v>1370</v>
      </c>
      <c r="U1077" s="1" t="s">
        <v>153</v>
      </c>
      <c r="V1077" s="1" t="s">
        <v>164</v>
      </c>
      <c r="W1077" s="1" t="s">
        <v>126</v>
      </c>
      <c r="X1077" s="1">
        <v>38</v>
      </c>
      <c r="Y1077" s="1" t="s">
        <v>88</v>
      </c>
      <c r="Z1077" s="1">
        <v>5.2</v>
      </c>
      <c r="AA1077" s="1" t="s">
        <v>954</v>
      </c>
      <c r="AB1077" s="1" t="s">
        <v>90</v>
      </c>
      <c r="AC1077" s="1" t="s">
        <v>91</v>
      </c>
      <c r="AD1077" s="1" t="s">
        <v>6226</v>
      </c>
      <c r="AE1077" s="1" t="s">
        <v>72</v>
      </c>
      <c r="AF1077" s="1" t="s">
        <v>254</v>
      </c>
      <c r="AG1077" s="1">
        <v>3</v>
      </c>
      <c r="AH1077" s="1" t="s">
        <v>6227</v>
      </c>
      <c r="AI1077" s="1">
        <v>8</v>
      </c>
      <c r="AJ1077" s="1" t="s">
        <v>1411</v>
      </c>
      <c r="AK1077" s="1" t="s">
        <v>2726</v>
      </c>
      <c r="AL1077" s="1" t="s">
        <v>1061</v>
      </c>
      <c r="AM1077" s="1" t="s">
        <v>5100</v>
      </c>
      <c r="AN1077" s="3">
        <v>45393</v>
      </c>
      <c r="AO1077" s="1" t="s">
        <v>6228</v>
      </c>
      <c r="AP1077" s="1" t="s">
        <v>6229</v>
      </c>
      <c r="AQ1077" s="1" t="s">
        <v>1794</v>
      </c>
      <c r="AR1077" s="1">
        <v>14</v>
      </c>
      <c r="AS1077" s="1" t="s">
        <v>2694</v>
      </c>
      <c r="AT1077" s="1" t="s">
        <v>75</v>
      </c>
      <c r="AU1077" s="1" t="s">
        <v>75</v>
      </c>
      <c r="AV1077" s="1" t="s">
        <v>88</v>
      </c>
      <c r="AW1077" s="1" t="s">
        <v>96</v>
      </c>
      <c r="AX1077" s="1" t="s">
        <v>72</v>
      </c>
      <c r="AY1077" s="1" t="s">
        <v>3962</v>
      </c>
      <c r="AZ1077" s="38" t="s">
        <v>6230</v>
      </c>
      <c r="BA1077" s="1">
        <f>63+(7+7)</f>
        <v>77</v>
      </c>
      <c r="BB1077" s="21" t="s">
        <v>100</v>
      </c>
      <c r="BC1077" s="16"/>
    </row>
    <row r="1078" spans="1:55" ht="18.600000000000001" customHeight="1">
      <c r="A1078" s="1" t="s">
        <v>6231</v>
      </c>
      <c r="B1078" s="1">
        <v>240135</v>
      </c>
      <c r="C1078" s="1" t="s">
        <v>71</v>
      </c>
      <c r="D1078" s="3">
        <v>45394</v>
      </c>
      <c r="E1078" s="1" t="s">
        <v>1896</v>
      </c>
      <c r="F1078" s="1" t="s">
        <v>6232</v>
      </c>
      <c r="G1078" s="1" t="s">
        <v>75</v>
      </c>
      <c r="H1078" s="1" t="s">
        <v>3947</v>
      </c>
      <c r="I1078" s="1" t="s">
        <v>77</v>
      </c>
      <c r="J1078" s="1" t="s">
        <v>78</v>
      </c>
      <c r="K1078" s="8" t="s">
        <v>172</v>
      </c>
      <c r="L1078" s="8" t="s">
        <v>139</v>
      </c>
      <c r="M1078" s="8" t="s">
        <v>1898</v>
      </c>
      <c r="N1078" s="1" t="s">
        <v>5044</v>
      </c>
      <c r="O1078" s="3" t="s">
        <v>1958</v>
      </c>
      <c r="P1078" s="1" t="s">
        <v>778</v>
      </c>
      <c r="Q1078" s="1" t="s">
        <v>779</v>
      </c>
      <c r="R1078" s="1" t="s">
        <v>9036</v>
      </c>
      <c r="S1078" s="1" t="s">
        <v>84</v>
      </c>
      <c r="T1078" s="1" t="s">
        <v>72</v>
      </c>
      <c r="U1078" s="1" t="s">
        <v>140</v>
      </c>
      <c r="V1078" s="1" t="s">
        <v>181</v>
      </c>
      <c r="W1078" s="1" t="s">
        <v>87</v>
      </c>
      <c r="X1078" s="1">
        <v>45</v>
      </c>
      <c r="Y1078" s="1" t="s">
        <v>88</v>
      </c>
      <c r="Z1078" s="1">
        <v>5.3</v>
      </c>
      <c r="AA1078" s="1" t="s">
        <v>299</v>
      </c>
      <c r="AB1078" s="1" t="s">
        <v>90</v>
      </c>
      <c r="AC1078" s="1" t="s">
        <v>91</v>
      </c>
      <c r="AD1078" s="1" t="s">
        <v>92</v>
      </c>
      <c r="AE1078" s="1" t="s">
        <v>72</v>
      </c>
      <c r="AF1078" s="1" t="s">
        <v>254</v>
      </c>
      <c r="AG1078" s="1" t="s">
        <v>72</v>
      </c>
      <c r="AH1078" s="1" t="s">
        <v>4842</v>
      </c>
      <c r="AI1078" s="1" t="s">
        <v>72</v>
      </c>
      <c r="AJ1078" s="1" t="s">
        <v>72</v>
      </c>
      <c r="AK1078" s="1" t="s">
        <v>72</v>
      </c>
      <c r="AL1078" s="1" t="s">
        <v>72</v>
      </c>
      <c r="AM1078" s="1" t="s">
        <v>72</v>
      </c>
      <c r="AN1078" s="3">
        <v>45395</v>
      </c>
      <c r="AO1078" s="1" t="s">
        <v>6233</v>
      </c>
      <c r="AP1078" s="1" t="s">
        <v>72</v>
      </c>
      <c r="AQ1078" s="1" t="s">
        <v>1794</v>
      </c>
      <c r="AR1078" s="1">
        <v>14</v>
      </c>
      <c r="AS1078" s="1" t="s">
        <v>95</v>
      </c>
      <c r="AT1078" s="1" t="s">
        <v>88</v>
      </c>
      <c r="AU1078" s="1" t="s">
        <v>88</v>
      </c>
      <c r="AV1078" s="1" t="s">
        <v>88</v>
      </c>
      <c r="AW1078" s="1" t="s">
        <v>96</v>
      </c>
      <c r="AX1078" s="1" t="s">
        <v>72</v>
      </c>
      <c r="AY1078" s="1" t="s">
        <v>4450</v>
      </c>
      <c r="AZ1078" s="1" t="s">
        <v>6234</v>
      </c>
      <c r="BA1078" s="1">
        <f>36+(9*7)</f>
        <v>99</v>
      </c>
      <c r="BB1078" s="21" t="s">
        <v>100</v>
      </c>
      <c r="BC1078" s="16"/>
    </row>
    <row r="1079" spans="1:55" ht="18.600000000000001" customHeight="1">
      <c r="A1079" s="1" t="s">
        <v>6235</v>
      </c>
      <c r="B1079" s="1">
        <v>240136</v>
      </c>
      <c r="C1079" s="1" t="s">
        <v>71</v>
      </c>
      <c r="D1079" s="3">
        <v>45397</v>
      </c>
      <c r="E1079" s="1" t="s">
        <v>1896</v>
      </c>
      <c r="F1079" s="1" t="s">
        <v>6236</v>
      </c>
      <c r="G1079" s="1" t="s">
        <v>75</v>
      </c>
      <c r="H1079" s="1" t="s">
        <v>3947</v>
      </c>
      <c r="I1079" s="1" t="s">
        <v>77</v>
      </c>
      <c r="J1079" s="1" t="s">
        <v>78</v>
      </c>
      <c r="K1079" s="1" t="s">
        <v>78</v>
      </c>
      <c r="L1079" s="8" t="s">
        <v>139</v>
      </c>
      <c r="M1079" s="8" t="s">
        <v>1898</v>
      </c>
      <c r="N1079" s="34" t="s">
        <v>72</v>
      </c>
      <c r="O1079" s="3" t="s">
        <v>2829</v>
      </c>
      <c r="P1079" s="1" t="s">
        <v>2307</v>
      </c>
      <c r="Q1079" s="1" t="s">
        <v>2307</v>
      </c>
      <c r="R1079" s="1" t="s">
        <v>2363</v>
      </c>
      <c r="S1079" s="1" t="s">
        <v>84</v>
      </c>
      <c r="T1079" s="1" t="s">
        <v>72</v>
      </c>
      <c r="U1079" s="1" t="s">
        <v>140</v>
      </c>
      <c r="V1079" s="1" t="s">
        <v>141</v>
      </c>
      <c r="W1079" s="1" t="s">
        <v>87</v>
      </c>
      <c r="X1079" s="1">
        <v>71</v>
      </c>
      <c r="Y1079" s="1" t="s">
        <v>88</v>
      </c>
      <c r="Z1079" s="1">
        <v>4.8</v>
      </c>
      <c r="AA1079" s="1" t="s">
        <v>954</v>
      </c>
      <c r="AB1079" s="1" t="s">
        <v>90</v>
      </c>
      <c r="AC1079" s="1" t="s">
        <v>91</v>
      </c>
      <c r="AD1079" s="1" t="s">
        <v>92</v>
      </c>
      <c r="AE1079" s="1" t="s">
        <v>72</v>
      </c>
      <c r="AF1079" s="1" t="s">
        <v>217</v>
      </c>
      <c r="AG1079" s="1">
        <v>1</v>
      </c>
      <c r="AH1079" s="1" t="s">
        <v>3827</v>
      </c>
      <c r="AI1079" s="1" t="s">
        <v>72</v>
      </c>
      <c r="AJ1079" s="1" t="s">
        <v>72</v>
      </c>
      <c r="AK1079" s="1" t="s">
        <v>220</v>
      </c>
      <c r="AL1079" s="1" t="s">
        <v>72</v>
      </c>
      <c r="AM1079" s="1" t="s">
        <v>72</v>
      </c>
      <c r="AN1079" s="3">
        <v>45397</v>
      </c>
      <c r="AO1079" s="1" t="s">
        <v>6237</v>
      </c>
      <c r="AP1079" s="1" t="s">
        <v>72</v>
      </c>
      <c r="AQ1079" s="1" t="s">
        <v>1794</v>
      </c>
      <c r="AR1079" s="1">
        <v>14</v>
      </c>
      <c r="AS1079" s="1" t="s">
        <v>4009</v>
      </c>
      <c r="AT1079" s="1" t="s">
        <v>75</v>
      </c>
      <c r="AU1079" s="1" t="s">
        <v>75</v>
      </c>
      <c r="AV1079" s="1" t="s">
        <v>88</v>
      </c>
      <c r="AW1079" s="1" t="s">
        <v>96</v>
      </c>
      <c r="AX1079" s="1" t="s">
        <v>72</v>
      </c>
      <c r="AY1079" s="1" t="s">
        <v>3985</v>
      </c>
      <c r="AZ1079" s="1" t="s">
        <v>6223</v>
      </c>
      <c r="BA1079" s="1">
        <f>36+7</f>
        <v>43</v>
      </c>
      <c r="BB1079" s="21" t="s">
        <v>100</v>
      </c>
      <c r="BC1079" s="16"/>
    </row>
    <row r="1080" spans="1:55" ht="18.600000000000001" customHeight="1">
      <c r="A1080" s="1" t="s">
        <v>6238</v>
      </c>
      <c r="B1080" s="1">
        <v>240137</v>
      </c>
      <c r="C1080" s="1" t="s">
        <v>71</v>
      </c>
      <c r="D1080" s="3">
        <v>45397</v>
      </c>
      <c r="E1080" s="1" t="s">
        <v>1896</v>
      </c>
      <c r="F1080" s="1" t="s">
        <v>6239</v>
      </c>
      <c r="G1080" s="1" t="s">
        <v>75</v>
      </c>
      <c r="H1080" s="1" t="s">
        <v>4648</v>
      </c>
      <c r="I1080" s="1" t="s">
        <v>77</v>
      </c>
      <c r="J1080" s="1" t="s">
        <v>78</v>
      </c>
      <c r="K1080" s="1" t="s">
        <v>78</v>
      </c>
      <c r="L1080" s="21" t="s">
        <v>1898</v>
      </c>
      <c r="M1080" s="21" t="s">
        <v>1898</v>
      </c>
      <c r="N1080" s="8" t="s">
        <v>768</v>
      </c>
      <c r="O1080" s="60" t="s">
        <v>6240</v>
      </c>
      <c r="P1080" s="1" t="s">
        <v>2307</v>
      </c>
      <c r="Q1080" s="1" t="s">
        <v>2307</v>
      </c>
      <c r="R1080" s="1" t="s">
        <v>2926</v>
      </c>
      <c r="S1080" s="1" t="s">
        <v>291</v>
      </c>
      <c r="T1080" s="1" t="s">
        <v>72</v>
      </c>
      <c r="U1080" s="1" t="s">
        <v>292</v>
      </c>
      <c r="V1080" s="1" t="s">
        <v>292</v>
      </c>
      <c r="W1080" s="1" t="s">
        <v>126</v>
      </c>
      <c r="X1080" s="1">
        <v>70</v>
      </c>
      <c r="Y1080" s="1" t="s">
        <v>88</v>
      </c>
      <c r="Z1080" s="1">
        <v>4.9000000000000004</v>
      </c>
      <c r="AA1080" s="1" t="s">
        <v>299</v>
      </c>
      <c r="AB1080" s="1" t="s">
        <v>90</v>
      </c>
      <c r="AC1080" s="1" t="s">
        <v>91</v>
      </c>
      <c r="AD1080" s="1" t="s">
        <v>216</v>
      </c>
      <c r="AE1080" s="1" t="s">
        <v>72</v>
      </c>
      <c r="AF1080" s="1" t="s">
        <v>72</v>
      </c>
      <c r="AG1080" s="1" t="s">
        <v>72</v>
      </c>
      <c r="AH1080" s="1" t="s">
        <v>72</v>
      </c>
      <c r="AI1080" s="1">
        <v>3</v>
      </c>
      <c r="AJ1080" s="1" t="s">
        <v>4814</v>
      </c>
      <c r="AK1080" s="1" t="s">
        <v>72</v>
      </c>
      <c r="AL1080" s="1" t="s">
        <v>72</v>
      </c>
      <c r="AM1080" s="1" t="s">
        <v>72</v>
      </c>
      <c r="AN1080" s="3">
        <v>45397</v>
      </c>
      <c r="AO1080" s="1" t="s">
        <v>6241</v>
      </c>
      <c r="AP1080" s="1" t="s">
        <v>72</v>
      </c>
      <c r="AQ1080" s="1" t="s">
        <v>1794</v>
      </c>
      <c r="AR1080" s="1">
        <v>14</v>
      </c>
      <c r="AS1080" s="1" t="s">
        <v>3446</v>
      </c>
      <c r="AT1080" s="1" t="s">
        <v>75</v>
      </c>
      <c r="AU1080" s="1" t="s">
        <v>75</v>
      </c>
      <c r="AV1080" s="1" t="s">
        <v>88</v>
      </c>
      <c r="AW1080" s="1" t="s">
        <v>96</v>
      </c>
      <c r="AX1080" s="1" t="s">
        <v>72</v>
      </c>
      <c r="AY1080" s="1" t="s">
        <v>6242</v>
      </c>
      <c r="AZ1080" s="1" t="s">
        <v>6243</v>
      </c>
      <c r="BA1080" s="1">
        <v>31</v>
      </c>
      <c r="BB1080" s="21" t="s">
        <v>100</v>
      </c>
      <c r="BC1080" s="16"/>
    </row>
    <row r="1081" spans="1:55" ht="18.600000000000001" customHeight="1">
      <c r="A1081" s="1" t="s">
        <v>6244</v>
      </c>
      <c r="B1081" s="1">
        <v>240138</v>
      </c>
      <c r="C1081" s="1" t="s">
        <v>71</v>
      </c>
      <c r="D1081" s="3">
        <v>45397</v>
      </c>
      <c r="E1081" s="1" t="s">
        <v>1896</v>
      </c>
      <c r="F1081" s="1" t="s">
        <v>6245</v>
      </c>
      <c r="G1081" s="1" t="s">
        <v>75</v>
      </c>
      <c r="H1081" s="1" t="s">
        <v>3947</v>
      </c>
      <c r="I1081" s="1" t="s">
        <v>77</v>
      </c>
      <c r="J1081" s="1" t="s">
        <v>78</v>
      </c>
      <c r="K1081" s="1" t="s">
        <v>78</v>
      </c>
      <c r="L1081" s="21" t="s">
        <v>1898</v>
      </c>
      <c r="M1081" s="21" t="s">
        <v>1898</v>
      </c>
      <c r="N1081" s="34" t="s">
        <v>72</v>
      </c>
      <c r="O1081" s="3" t="s">
        <v>5650</v>
      </c>
      <c r="P1081" s="1" t="s">
        <v>813</v>
      </c>
      <c r="Q1081" s="1" t="s">
        <v>813</v>
      </c>
      <c r="R1081" s="1" t="s">
        <v>9057</v>
      </c>
      <c r="S1081" s="1" t="s">
        <v>84</v>
      </c>
      <c r="T1081" s="1" t="s">
        <v>72</v>
      </c>
      <c r="U1081" s="1" t="s">
        <v>104</v>
      </c>
      <c r="V1081" s="1" t="s">
        <v>3313</v>
      </c>
      <c r="W1081" s="1" t="s">
        <v>87</v>
      </c>
      <c r="X1081" s="1">
        <v>51</v>
      </c>
      <c r="Y1081" s="1" t="s">
        <v>88</v>
      </c>
      <c r="Z1081" s="1">
        <v>5.6</v>
      </c>
      <c r="AA1081" s="1" t="s">
        <v>954</v>
      </c>
      <c r="AB1081" s="1" t="s">
        <v>90</v>
      </c>
      <c r="AC1081" s="1" t="s">
        <v>91</v>
      </c>
      <c r="AD1081" s="1" t="s">
        <v>92</v>
      </c>
      <c r="AE1081" s="1" t="s">
        <v>72</v>
      </c>
      <c r="AF1081" s="1" t="s">
        <v>229</v>
      </c>
      <c r="AG1081" s="1">
        <v>2</v>
      </c>
      <c r="AH1081" s="1" t="s">
        <v>5057</v>
      </c>
      <c r="AI1081" s="1" t="s">
        <v>72</v>
      </c>
      <c r="AJ1081" s="1" t="s">
        <v>72</v>
      </c>
      <c r="AK1081" s="1" t="s">
        <v>3444</v>
      </c>
      <c r="AL1081" s="1" t="s">
        <v>878</v>
      </c>
      <c r="AM1081" s="1" t="s">
        <v>72</v>
      </c>
      <c r="AN1081" s="3">
        <v>45397</v>
      </c>
      <c r="AO1081" s="1" t="s">
        <v>6246</v>
      </c>
      <c r="AP1081" s="1" t="s">
        <v>72</v>
      </c>
      <c r="AQ1081" s="1" t="s">
        <v>2260</v>
      </c>
      <c r="AR1081" s="1">
        <v>14</v>
      </c>
      <c r="AS1081" s="1" t="s">
        <v>3205</v>
      </c>
      <c r="AT1081" s="1" t="s">
        <v>75</v>
      </c>
      <c r="AU1081" s="1" t="s">
        <v>75</v>
      </c>
      <c r="AV1081" s="1" t="s">
        <v>88</v>
      </c>
      <c r="AW1081" s="1" t="s">
        <v>96</v>
      </c>
      <c r="AX1081" s="1" t="s">
        <v>72</v>
      </c>
      <c r="AY1081" s="1" t="s">
        <v>3985</v>
      </c>
      <c r="AZ1081" s="1" t="s">
        <v>6247</v>
      </c>
      <c r="BA1081" s="1">
        <v>54</v>
      </c>
      <c r="BB1081" s="21" t="s">
        <v>100</v>
      </c>
      <c r="BC1081" s="16"/>
    </row>
    <row r="1082" spans="1:55" ht="18.600000000000001" customHeight="1">
      <c r="A1082" s="1" t="s">
        <v>6248</v>
      </c>
      <c r="B1082" s="1">
        <v>240139</v>
      </c>
      <c r="C1082" s="1" t="s">
        <v>71</v>
      </c>
      <c r="D1082" s="3">
        <v>45398</v>
      </c>
      <c r="E1082" s="1" t="s">
        <v>1896</v>
      </c>
      <c r="F1082" s="1" t="s">
        <v>6249</v>
      </c>
      <c r="G1082" s="1" t="s">
        <v>75</v>
      </c>
      <c r="H1082" s="1" t="s">
        <v>3624</v>
      </c>
      <c r="I1082" s="1" t="s">
        <v>77</v>
      </c>
      <c r="J1082" s="1" t="s">
        <v>78</v>
      </c>
      <c r="K1082" s="1" t="s">
        <v>78</v>
      </c>
      <c r="L1082" s="21" t="s">
        <v>1898</v>
      </c>
      <c r="M1082" s="21" t="s">
        <v>1898</v>
      </c>
      <c r="N1082" s="34" t="s">
        <v>72</v>
      </c>
      <c r="O1082" s="3" t="s">
        <v>4543</v>
      </c>
      <c r="P1082" s="1" t="s">
        <v>778</v>
      </c>
      <c r="Q1082" s="1" t="s">
        <v>779</v>
      </c>
      <c r="R1082" s="1" t="s">
        <v>9036</v>
      </c>
      <c r="S1082" s="1" t="s">
        <v>152</v>
      </c>
      <c r="T1082" s="1" t="s">
        <v>3507</v>
      </c>
      <c r="U1082" s="1" t="s">
        <v>153</v>
      </c>
      <c r="V1082" s="1" t="s">
        <v>164</v>
      </c>
      <c r="W1082" s="1" t="s">
        <v>126</v>
      </c>
      <c r="X1082" s="1">
        <v>60</v>
      </c>
      <c r="Y1082" s="1" t="s">
        <v>88</v>
      </c>
      <c r="Z1082" s="1">
        <v>6.8</v>
      </c>
      <c r="AA1082" s="1" t="s">
        <v>2344</v>
      </c>
      <c r="AB1082" s="1" t="s">
        <v>90</v>
      </c>
      <c r="AC1082" s="1" t="s">
        <v>91</v>
      </c>
      <c r="AD1082" s="1" t="s">
        <v>92</v>
      </c>
      <c r="AE1082" s="1" t="s">
        <v>72</v>
      </c>
      <c r="AF1082" s="1" t="s">
        <v>254</v>
      </c>
      <c r="AG1082" s="1">
        <v>2</v>
      </c>
      <c r="AH1082" s="1" t="s">
        <v>6250</v>
      </c>
      <c r="AI1082" s="1" t="s">
        <v>72</v>
      </c>
      <c r="AJ1082" s="1" t="s">
        <v>72</v>
      </c>
      <c r="AK1082" s="1" t="s">
        <v>72</v>
      </c>
      <c r="AL1082" s="1" t="s">
        <v>72</v>
      </c>
      <c r="AM1082" s="1" t="s">
        <v>72</v>
      </c>
      <c r="AN1082" s="3">
        <v>45399</v>
      </c>
      <c r="AO1082" s="1" t="s">
        <v>6251</v>
      </c>
      <c r="AP1082" s="1" t="s">
        <v>72</v>
      </c>
      <c r="AQ1082" s="1" t="s">
        <v>1794</v>
      </c>
      <c r="AR1082" s="1">
        <v>14</v>
      </c>
      <c r="AS1082" s="1" t="s">
        <v>95</v>
      </c>
      <c r="AT1082" s="1" t="s">
        <v>75</v>
      </c>
      <c r="AU1082" s="1" t="s">
        <v>75</v>
      </c>
      <c r="AV1082" s="1" t="s">
        <v>88</v>
      </c>
      <c r="AW1082" s="1" t="s">
        <v>96</v>
      </c>
      <c r="AX1082" s="1" t="s">
        <v>72</v>
      </c>
      <c r="AY1082" s="1" t="s">
        <v>1768</v>
      </c>
      <c r="AZ1082" s="1" t="s">
        <v>6252</v>
      </c>
      <c r="BA1082" s="1">
        <f>63+(7+7)</f>
        <v>77</v>
      </c>
      <c r="BB1082" s="21" t="s">
        <v>100</v>
      </c>
      <c r="BC1082" s="16"/>
    </row>
    <row r="1083" spans="1:55" ht="18.600000000000001" customHeight="1">
      <c r="A1083" s="1" t="s">
        <v>6253</v>
      </c>
      <c r="B1083" s="1">
        <v>240140</v>
      </c>
      <c r="C1083" s="1" t="s">
        <v>71</v>
      </c>
      <c r="D1083" s="3">
        <v>45399</v>
      </c>
      <c r="E1083" s="1" t="s">
        <v>1896</v>
      </c>
      <c r="F1083" s="1" t="s">
        <v>6254</v>
      </c>
      <c r="G1083" s="1" t="s">
        <v>75</v>
      </c>
      <c r="H1083" s="1" t="s">
        <v>4933</v>
      </c>
      <c r="I1083" s="1" t="s">
        <v>77</v>
      </c>
      <c r="J1083" s="1" t="s">
        <v>78</v>
      </c>
      <c r="K1083" s="1" t="s">
        <v>78</v>
      </c>
      <c r="L1083" s="21" t="s">
        <v>1898</v>
      </c>
      <c r="M1083" s="21" t="s">
        <v>1898</v>
      </c>
      <c r="N1083" s="34" t="s">
        <v>72</v>
      </c>
      <c r="O1083" s="3" t="s">
        <v>4441</v>
      </c>
      <c r="P1083" s="1" t="s">
        <v>83</v>
      </c>
      <c r="Q1083" s="1" t="s">
        <v>6178</v>
      </c>
      <c r="R1083" s="1" t="s">
        <v>9043</v>
      </c>
      <c r="S1083" s="1" t="s">
        <v>490</v>
      </c>
      <c r="T1083" s="1" t="s">
        <v>72</v>
      </c>
      <c r="U1083" s="1" t="s">
        <v>491</v>
      </c>
      <c r="V1083" s="1" t="s">
        <v>1147</v>
      </c>
      <c r="W1083" s="1" t="s">
        <v>126</v>
      </c>
      <c r="X1083" s="1">
        <v>62</v>
      </c>
      <c r="Y1083" s="1" t="s">
        <v>88</v>
      </c>
      <c r="Z1083" s="1">
        <v>5.6</v>
      </c>
      <c r="AA1083" s="1" t="s">
        <v>954</v>
      </c>
      <c r="AB1083" s="1" t="s">
        <v>90</v>
      </c>
      <c r="AC1083" s="1" t="s">
        <v>91</v>
      </c>
      <c r="AD1083" s="1" t="s">
        <v>92</v>
      </c>
      <c r="AE1083" s="1" t="s">
        <v>72</v>
      </c>
      <c r="AF1083" s="1" t="s">
        <v>229</v>
      </c>
      <c r="AG1083" s="1" t="s">
        <v>72</v>
      </c>
      <c r="AH1083" s="1" t="s">
        <v>6255</v>
      </c>
      <c r="AI1083" s="1" t="s">
        <v>72</v>
      </c>
      <c r="AJ1083" s="1" t="s">
        <v>72</v>
      </c>
      <c r="AK1083" s="1" t="s">
        <v>72</v>
      </c>
      <c r="AL1083" s="1" t="s">
        <v>72</v>
      </c>
      <c r="AM1083" s="1" t="s">
        <v>72</v>
      </c>
      <c r="AN1083" s="3">
        <v>45399</v>
      </c>
      <c r="AO1083" s="1" t="s">
        <v>6256</v>
      </c>
      <c r="AP1083" s="1" t="s">
        <v>72</v>
      </c>
      <c r="AQ1083" s="1" t="s">
        <v>1794</v>
      </c>
      <c r="AR1083" s="1">
        <v>14</v>
      </c>
      <c r="AS1083" s="1" t="s">
        <v>4208</v>
      </c>
      <c r="AT1083" s="1" t="s">
        <v>75</v>
      </c>
      <c r="AU1083" s="1" t="s">
        <v>75</v>
      </c>
      <c r="AV1083" s="1" t="s">
        <v>88</v>
      </c>
      <c r="AW1083" s="1" t="s">
        <v>96</v>
      </c>
      <c r="AX1083" s="1" t="s">
        <v>72</v>
      </c>
      <c r="AY1083" s="1" t="s">
        <v>2268</v>
      </c>
      <c r="AZ1083" s="1" t="s">
        <v>6257</v>
      </c>
      <c r="BA1083" s="1">
        <v>63</v>
      </c>
      <c r="BB1083" s="21" t="s">
        <v>100</v>
      </c>
      <c r="BC1083" s="16"/>
    </row>
    <row r="1084" spans="1:55" ht="18.600000000000001" customHeight="1">
      <c r="A1084" s="1" t="s">
        <v>6258</v>
      </c>
      <c r="B1084" s="1">
        <v>240141</v>
      </c>
      <c r="C1084" s="1" t="s">
        <v>71</v>
      </c>
      <c r="D1084" s="3">
        <v>45404</v>
      </c>
      <c r="E1084" s="1" t="s">
        <v>1896</v>
      </c>
      <c r="F1084" s="1" t="s">
        <v>6259</v>
      </c>
      <c r="G1084" s="1" t="s">
        <v>75</v>
      </c>
      <c r="H1084" s="1" t="s">
        <v>4648</v>
      </c>
      <c r="I1084" s="1" t="s">
        <v>77</v>
      </c>
      <c r="J1084" s="1" t="s">
        <v>78</v>
      </c>
      <c r="K1084" s="1" t="s">
        <v>78</v>
      </c>
      <c r="L1084" s="21" t="s">
        <v>1898</v>
      </c>
      <c r="M1084" s="21" t="s">
        <v>1898</v>
      </c>
      <c r="N1084" s="8" t="s">
        <v>768</v>
      </c>
      <c r="O1084" s="60" t="s">
        <v>6260</v>
      </c>
      <c r="P1084" s="1" t="s">
        <v>2307</v>
      </c>
      <c r="Q1084" s="1" t="s">
        <v>2307</v>
      </c>
      <c r="R1084" s="1" t="s">
        <v>2926</v>
      </c>
      <c r="S1084" s="1" t="s">
        <v>291</v>
      </c>
      <c r="T1084" s="1" t="s">
        <v>72</v>
      </c>
      <c r="U1084" s="1" t="s">
        <v>292</v>
      </c>
      <c r="V1084" s="1" t="s">
        <v>3420</v>
      </c>
      <c r="W1084" s="1" t="s">
        <v>126</v>
      </c>
      <c r="X1084" s="1">
        <v>46</v>
      </c>
      <c r="Y1084" s="1" t="s">
        <v>88</v>
      </c>
      <c r="Z1084" s="1">
        <v>5.3</v>
      </c>
      <c r="AA1084" s="1" t="s">
        <v>954</v>
      </c>
      <c r="AB1084" s="1" t="s">
        <v>90</v>
      </c>
      <c r="AC1084" s="1" t="s">
        <v>91</v>
      </c>
      <c r="AD1084" s="1" t="s">
        <v>92</v>
      </c>
      <c r="AE1084" s="1" t="s">
        <v>72</v>
      </c>
      <c r="AF1084" s="1" t="s">
        <v>72</v>
      </c>
      <c r="AG1084" s="1" t="s">
        <v>72</v>
      </c>
      <c r="AH1084" s="1" t="s">
        <v>72</v>
      </c>
      <c r="AI1084" s="1" t="s">
        <v>72</v>
      </c>
      <c r="AJ1084" s="1" t="s">
        <v>72</v>
      </c>
      <c r="AK1084" s="1" t="s">
        <v>72</v>
      </c>
      <c r="AL1084" s="1" t="s">
        <v>72</v>
      </c>
      <c r="AM1084" s="1" t="s">
        <v>72</v>
      </c>
      <c r="AN1084" s="3">
        <v>45404</v>
      </c>
      <c r="AO1084" s="1" t="s">
        <v>6261</v>
      </c>
      <c r="AP1084" s="1" t="s">
        <v>72</v>
      </c>
      <c r="AQ1084" s="1" t="s">
        <v>1794</v>
      </c>
      <c r="AR1084" s="1">
        <v>14</v>
      </c>
      <c r="AS1084" s="1" t="s">
        <v>4009</v>
      </c>
      <c r="AT1084" s="1" t="s">
        <v>75</v>
      </c>
      <c r="AU1084" s="1" t="s">
        <v>75</v>
      </c>
      <c r="AV1084" s="1" t="s">
        <v>88</v>
      </c>
      <c r="AW1084" s="1" t="s">
        <v>96</v>
      </c>
      <c r="AX1084" s="1" t="s">
        <v>72</v>
      </c>
      <c r="AY1084" s="1" t="s">
        <v>5896</v>
      </c>
      <c r="AZ1084" s="1" t="s">
        <v>6262</v>
      </c>
      <c r="BA1084" s="1">
        <v>54</v>
      </c>
      <c r="BB1084" s="21" t="s">
        <v>100</v>
      </c>
      <c r="BC1084" s="16"/>
    </row>
    <row r="1085" spans="1:55" ht="18.600000000000001" customHeight="1">
      <c r="A1085" s="1" t="s">
        <v>6263</v>
      </c>
      <c r="B1085" s="1">
        <v>240142</v>
      </c>
      <c r="C1085" s="1" t="s">
        <v>71</v>
      </c>
      <c r="D1085" s="3">
        <v>45404</v>
      </c>
      <c r="E1085" s="1" t="s">
        <v>2302</v>
      </c>
      <c r="F1085" s="1" t="s">
        <v>6264</v>
      </c>
      <c r="G1085" s="1" t="s">
        <v>75</v>
      </c>
      <c r="H1085" s="1" t="s">
        <v>4933</v>
      </c>
      <c r="I1085" s="1" t="s">
        <v>77</v>
      </c>
      <c r="J1085" s="1" t="s">
        <v>78</v>
      </c>
      <c r="K1085" s="8" t="s">
        <v>4162</v>
      </c>
      <c r="L1085" s="21" t="s">
        <v>139</v>
      </c>
      <c r="M1085" s="21" t="s">
        <v>1898</v>
      </c>
      <c r="N1085" s="1" t="s">
        <v>4212</v>
      </c>
      <c r="O1085" s="3" t="s">
        <v>6265</v>
      </c>
      <c r="P1085" s="1" t="s">
        <v>2307</v>
      </c>
      <c r="Q1085" s="1" t="s">
        <v>2307</v>
      </c>
      <c r="R1085" s="1" t="s">
        <v>2308</v>
      </c>
      <c r="S1085" s="1" t="s">
        <v>490</v>
      </c>
      <c r="T1085" s="1" t="s">
        <v>72</v>
      </c>
      <c r="U1085" s="1" t="s">
        <v>491</v>
      </c>
      <c r="V1085" s="1" t="s">
        <v>492</v>
      </c>
      <c r="W1085" s="1" t="s">
        <v>126</v>
      </c>
      <c r="X1085" s="1">
        <v>49</v>
      </c>
      <c r="Y1085" s="1" t="s">
        <v>88</v>
      </c>
      <c r="Z1085" s="1">
        <v>5.3</v>
      </c>
      <c r="AA1085" s="1" t="s">
        <v>954</v>
      </c>
      <c r="AB1085" s="1" t="s">
        <v>90</v>
      </c>
      <c r="AC1085" s="1" t="s">
        <v>91</v>
      </c>
      <c r="AD1085" s="1" t="s">
        <v>92</v>
      </c>
      <c r="AE1085" s="1" t="s">
        <v>72</v>
      </c>
      <c r="AF1085" s="1" t="s">
        <v>244</v>
      </c>
      <c r="AG1085" s="1">
        <v>2</v>
      </c>
      <c r="AH1085" s="1" t="s">
        <v>2585</v>
      </c>
      <c r="AI1085" s="1" t="s">
        <v>72</v>
      </c>
      <c r="AJ1085" s="1" t="s">
        <v>72</v>
      </c>
      <c r="AK1085" s="1" t="s">
        <v>689</v>
      </c>
      <c r="AL1085" s="1" t="s">
        <v>72</v>
      </c>
      <c r="AM1085" s="1" t="s">
        <v>72</v>
      </c>
      <c r="AN1085" s="3">
        <v>45404</v>
      </c>
      <c r="AO1085" s="1" t="s">
        <v>799</v>
      </c>
      <c r="AP1085" s="1" t="s">
        <v>72</v>
      </c>
      <c r="AQ1085" s="1" t="s">
        <v>1675</v>
      </c>
      <c r="AR1085" s="1">
        <v>14</v>
      </c>
      <c r="AS1085" s="1" t="s">
        <v>4208</v>
      </c>
      <c r="AT1085" s="1" t="s">
        <v>88</v>
      </c>
      <c r="AU1085" s="1" t="s">
        <v>88</v>
      </c>
      <c r="AV1085" s="1" t="s">
        <v>88</v>
      </c>
      <c r="AW1085" s="1" t="s">
        <v>96</v>
      </c>
      <c r="AX1085" s="1" t="s">
        <v>72</v>
      </c>
      <c r="AY1085" s="1" t="s">
        <v>2268</v>
      </c>
      <c r="AZ1085" s="1" t="s">
        <v>6266</v>
      </c>
      <c r="BA1085" s="1">
        <f>56+9</f>
        <v>65</v>
      </c>
      <c r="BB1085" s="21" t="s">
        <v>100</v>
      </c>
      <c r="BC1085" s="16"/>
    </row>
    <row r="1086" spans="1:55" ht="18.600000000000001" customHeight="1">
      <c r="A1086" s="1" t="s">
        <v>6267</v>
      </c>
      <c r="B1086" s="1">
        <v>240143</v>
      </c>
      <c r="C1086" s="1" t="s">
        <v>71</v>
      </c>
      <c r="D1086" s="3">
        <v>45404</v>
      </c>
      <c r="E1086" s="1" t="s">
        <v>1896</v>
      </c>
      <c r="F1086" s="1" t="s">
        <v>6268</v>
      </c>
      <c r="G1086" s="1" t="s">
        <v>75</v>
      </c>
      <c r="H1086" s="1" t="s">
        <v>4933</v>
      </c>
      <c r="I1086" s="1" t="s">
        <v>77</v>
      </c>
      <c r="J1086" s="1" t="s">
        <v>78</v>
      </c>
      <c r="K1086" s="1" t="s">
        <v>78</v>
      </c>
      <c r="L1086" s="21" t="s">
        <v>139</v>
      </c>
      <c r="M1086" s="21" t="s">
        <v>1898</v>
      </c>
      <c r="N1086" s="1" t="s">
        <v>5123</v>
      </c>
      <c r="O1086" s="3" t="s">
        <v>6269</v>
      </c>
      <c r="P1086" s="1" t="s">
        <v>813</v>
      </c>
      <c r="Q1086" s="1" t="s">
        <v>813</v>
      </c>
      <c r="R1086" s="1" t="s">
        <v>9057</v>
      </c>
      <c r="S1086" s="1" t="s">
        <v>490</v>
      </c>
      <c r="T1086" s="1" t="s">
        <v>72</v>
      </c>
      <c r="U1086" s="1" t="s">
        <v>491</v>
      </c>
      <c r="V1086" s="1" t="s">
        <v>492</v>
      </c>
      <c r="W1086" s="1" t="s">
        <v>126</v>
      </c>
      <c r="X1086" s="1">
        <v>40</v>
      </c>
      <c r="Y1086" s="1" t="s">
        <v>88</v>
      </c>
      <c r="Z1086" s="1">
        <v>5.6</v>
      </c>
      <c r="AA1086" s="1" t="s">
        <v>954</v>
      </c>
      <c r="AB1086" s="1" t="s">
        <v>90</v>
      </c>
      <c r="AC1086" s="1" t="s">
        <v>91</v>
      </c>
      <c r="AD1086" s="1" t="s">
        <v>92</v>
      </c>
      <c r="AE1086" s="1" t="s">
        <v>72</v>
      </c>
      <c r="AF1086" s="1" t="s">
        <v>254</v>
      </c>
      <c r="AG1086" s="1">
        <v>1</v>
      </c>
      <c r="AH1086" s="1" t="s">
        <v>6270</v>
      </c>
      <c r="AI1086" s="1" t="s">
        <v>72</v>
      </c>
      <c r="AJ1086" s="1" t="s">
        <v>72</v>
      </c>
      <c r="AK1086" s="1" t="s">
        <v>6271</v>
      </c>
      <c r="AL1086" s="1" t="s">
        <v>72</v>
      </c>
      <c r="AM1086" s="1" t="s">
        <v>72</v>
      </c>
      <c r="AN1086" s="3">
        <v>45404</v>
      </c>
      <c r="AO1086" s="1" t="s">
        <v>6272</v>
      </c>
      <c r="AP1086" s="1" t="s">
        <v>72</v>
      </c>
      <c r="AQ1086" s="1" t="s">
        <v>1794</v>
      </c>
      <c r="AR1086" s="1">
        <v>14</v>
      </c>
      <c r="AS1086" s="1" t="s">
        <v>4219</v>
      </c>
      <c r="AT1086" s="1" t="s">
        <v>88</v>
      </c>
      <c r="AU1086" s="1" t="s">
        <v>88</v>
      </c>
      <c r="AV1086" s="1" t="s">
        <v>88</v>
      </c>
      <c r="AW1086" s="1" t="s">
        <v>96</v>
      </c>
      <c r="AX1086" s="1" t="s">
        <v>72</v>
      </c>
      <c r="AY1086" s="1" t="s">
        <v>2268</v>
      </c>
      <c r="AZ1086" s="1" t="s">
        <v>6266</v>
      </c>
      <c r="BA1086" s="1">
        <f>56+(8+8)</f>
        <v>72</v>
      </c>
      <c r="BB1086" s="21" t="s">
        <v>100</v>
      </c>
      <c r="BC1086" s="16"/>
    </row>
    <row r="1087" spans="1:55" ht="18.600000000000001" customHeight="1">
      <c r="A1087" s="1" t="s">
        <v>6273</v>
      </c>
      <c r="B1087" s="1">
        <v>240144</v>
      </c>
      <c r="C1087" s="1" t="s">
        <v>71</v>
      </c>
      <c r="D1087" s="3">
        <v>45404</v>
      </c>
      <c r="E1087" s="1" t="s">
        <v>2302</v>
      </c>
      <c r="F1087" s="1" t="s">
        <v>6274</v>
      </c>
      <c r="G1087" s="1" t="s">
        <v>75</v>
      </c>
      <c r="H1087" s="1" t="s">
        <v>4933</v>
      </c>
      <c r="I1087" s="1" t="s">
        <v>77</v>
      </c>
      <c r="J1087" s="1" t="s">
        <v>78</v>
      </c>
      <c r="K1087" s="1" t="s">
        <v>78</v>
      </c>
      <c r="L1087" s="21" t="s">
        <v>1898</v>
      </c>
      <c r="M1087" s="8" t="s">
        <v>1927</v>
      </c>
      <c r="N1087" s="34" t="s">
        <v>72</v>
      </c>
      <c r="O1087" s="60" t="s">
        <v>6275</v>
      </c>
      <c r="P1087" s="1" t="s">
        <v>2307</v>
      </c>
      <c r="Q1087" s="1" t="s">
        <v>2307</v>
      </c>
      <c r="R1087" s="1" t="s">
        <v>2308</v>
      </c>
      <c r="S1087" s="1" t="s">
        <v>490</v>
      </c>
      <c r="T1087" s="1" t="s">
        <v>72</v>
      </c>
      <c r="U1087" s="1" t="s">
        <v>491</v>
      </c>
      <c r="V1087" s="1" t="s">
        <v>492</v>
      </c>
      <c r="W1087" s="1" t="s">
        <v>87</v>
      </c>
      <c r="X1087" s="1">
        <v>67</v>
      </c>
      <c r="Y1087" s="1" t="s">
        <v>88</v>
      </c>
      <c r="Z1087" s="1">
        <v>5.6</v>
      </c>
      <c r="AA1087" s="1" t="s">
        <v>2344</v>
      </c>
      <c r="AB1087" s="1" t="s">
        <v>90</v>
      </c>
      <c r="AC1087" s="1" t="s">
        <v>91</v>
      </c>
      <c r="AD1087" s="1" t="s">
        <v>92</v>
      </c>
      <c r="AE1087" s="1" t="s">
        <v>72</v>
      </c>
      <c r="AF1087" s="1" t="s">
        <v>72</v>
      </c>
      <c r="AG1087" s="1" t="s">
        <v>72</v>
      </c>
      <c r="AH1087" s="1" t="s">
        <v>72</v>
      </c>
      <c r="AI1087" s="1" t="s">
        <v>72</v>
      </c>
      <c r="AJ1087" s="1" t="s">
        <v>72</v>
      </c>
      <c r="AK1087" s="1" t="s">
        <v>72</v>
      </c>
      <c r="AL1087" s="1" t="s">
        <v>72</v>
      </c>
      <c r="AM1087" s="1" t="s">
        <v>72</v>
      </c>
      <c r="AN1087" s="3">
        <v>45404</v>
      </c>
      <c r="AO1087" s="1" t="s">
        <v>6276</v>
      </c>
      <c r="AP1087" s="1" t="s">
        <v>72</v>
      </c>
      <c r="AQ1087" s="1" t="s">
        <v>1675</v>
      </c>
      <c r="AR1087" s="1">
        <v>14</v>
      </c>
      <c r="AS1087" s="1" t="s">
        <v>4063</v>
      </c>
      <c r="AT1087" s="1" t="s">
        <v>75</v>
      </c>
      <c r="AU1087" s="1" t="s">
        <v>75</v>
      </c>
      <c r="AV1087" s="1" t="s">
        <v>88</v>
      </c>
      <c r="AW1087" s="1" t="s">
        <v>79</v>
      </c>
      <c r="AX1087" s="1" t="s">
        <v>707</v>
      </c>
      <c r="AY1087" s="1" t="s">
        <v>2268</v>
      </c>
      <c r="AZ1087" s="1" t="s">
        <v>6277</v>
      </c>
      <c r="BA1087" s="1">
        <f>56+(8+8)</f>
        <v>72</v>
      </c>
      <c r="BB1087" s="1" t="s">
        <v>160</v>
      </c>
      <c r="BC1087" s="1" t="s">
        <v>707</v>
      </c>
    </row>
    <row r="1088" spans="1:55" ht="18.600000000000001" customHeight="1">
      <c r="A1088" s="1" t="s">
        <v>6278</v>
      </c>
      <c r="B1088" s="1">
        <v>240145</v>
      </c>
      <c r="C1088" s="1" t="s">
        <v>71</v>
      </c>
      <c r="D1088" s="3">
        <v>45407</v>
      </c>
      <c r="E1088" s="1" t="s">
        <v>1896</v>
      </c>
      <c r="F1088" s="1" t="s">
        <v>6279</v>
      </c>
      <c r="G1088" s="1" t="s">
        <v>75</v>
      </c>
      <c r="H1088" s="1" t="s">
        <v>3947</v>
      </c>
      <c r="I1088" s="1" t="s">
        <v>77</v>
      </c>
      <c r="J1088" s="1" t="s">
        <v>78</v>
      </c>
      <c r="K1088" s="1" t="s">
        <v>78</v>
      </c>
      <c r="L1088" s="21" t="s">
        <v>1898</v>
      </c>
      <c r="M1088" s="21" t="s">
        <v>1898</v>
      </c>
      <c r="N1088" s="34" t="s">
        <v>72</v>
      </c>
      <c r="O1088" s="3" t="s">
        <v>4538</v>
      </c>
      <c r="P1088" s="1" t="s">
        <v>813</v>
      </c>
      <c r="Q1088" s="1" t="s">
        <v>813</v>
      </c>
      <c r="R1088" s="1" t="s">
        <v>9057</v>
      </c>
      <c r="S1088" s="1" t="s">
        <v>84</v>
      </c>
      <c r="T1088" s="1" t="s">
        <v>72</v>
      </c>
      <c r="U1088" s="1" t="s">
        <v>567</v>
      </c>
      <c r="V1088" s="1" t="s">
        <v>6280</v>
      </c>
      <c r="W1088" s="1" t="s">
        <v>126</v>
      </c>
      <c r="X1088" s="1">
        <v>59</v>
      </c>
      <c r="Y1088" s="1" t="s">
        <v>88</v>
      </c>
      <c r="Z1088" s="1">
        <v>5.2</v>
      </c>
      <c r="AA1088" s="1" t="s">
        <v>954</v>
      </c>
      <c r="AB1088" s="1" t="s">
        <v>90</v>
      </c>
      <c r="AC1088" s="1" t="s">
        <v>91</v>
      </c>
      <c r="AD1088" s="1" t="s">
        <v>92</v>
      </c>
      <c r="AE1088" s="1" t="s">
        <v>72</v>
      </c>
      <c r="AF1088" s="1" t="s">
        <v>217</v>
      </c>
      <c r="AG1088" s="1">
        <v>2</v>
      </c>
      <c r="AH1088" s="1" t="s">
        <v>6166</v>
      </c>
      <c r="AI1088" s="1" t="s">
        <v>72</v>
      </c>
      <c r="AJ1088" s="1" t="s">
        <v>72</v>
      </c>
      <c r="AK1088" s="1" t="s">
        <v>3444</v>
      </c>
      <c r="AL1088" s="1" t="s">
        <v>1061</v>
      </c>
      <c r="AM1088" s="1" t="s">
        <v>430</v>
      </c>
      <c r="AN1088" s="3">
        <v>45407</v>
      </c>
      <c r="AO1088" s="1" t="s">
        <v>6281</v>
      </c>
      <c r="AP1088" s="1" t="s">
        <v>72</v>
      </c>
      <c r="AQ1088" s="1" t="s">
        <v>1675</v>
      </c>
      <c r="AR1088" s="1">
        <v>14</v>
      </c>
      <c r="AS1088" s="1" t="s">
        <v>3446</v>
      </c>
      <c r="AT1088" s="1" t="s">
        <v>75</v>
      </c>
      <c r="AU1088" s="1" t="s">
        <v>75</v>
      </c>
      <c r="AV1088" s="1" t="s">
        <v>88</v>
      </c>
      <c r="AW1088" s="1" t="s">
        <v>96</v>
      </c>
      <c r="AX1088" s="1" t="s">
        <v>72</v>
      </c>
      <c r="AY1088" s="1" t="s">
        <v>6282</v>
      </c>
      <c r="AZ1088" s="1" t="s">
        <v>6283</v>
      </c>
      <c r="BA1088" s="1">
        <f>57+9</f>
        <v>66</v>
      </c>
      <c r="BB1088" s="21" t="s">
        <v>100</v>
      </c>
      <c r="BC1088" s="16"/>
    </row>
    <row r="1089" spans="1:55" ht="18.600000000000001" customHeight="1">
      <c r="A1089" s="1" t="s">
        <v>6284</v>
      </c>
      <c r="B1089" s="1">
        <v>240146</v>
      </c>
      <c r="C1089" s="1" t="s">
        <v>71</v>
      </c>
      <c r="D1089" s="3">
        <v>45412</v>
      </c>
      <c r="E1089" s="1" t="s">
        <v>1896</v>
      </c>
      <c r="F1089" s="1" t="s">
        <v>6285</v>
      </c>
      <c r="G1089" s="1" t="s">
        <v>75</v>
      </c>
      <c r="H1089" s="1" t="s">
        <v>4933</v>
      </c>
      <c r="I1089" s="1" t="s">
        <v>77</v>
      </c>
      <c r="J1089" s="1" t="s">
        <v>78</v>
      </c>
      <c r="K1089" s="1" t="s">
        <v>78</v>
      </c>
      <c r="L1089" s="21" t="s">
        <v>1898</v>
      </c>
      <c r="M1089" s="21" t="s">
        <v>1898</v>
      </c>
      <c r="N1089" s="34" t="s">
        <v>72</v>
      </c>
      <c r="O1089" s="3" t="s">
        <v>2157</v>
      </c>
      <c r="P1089" s="1" t="s">
        <v>83</v>
      </c>
      <c r="Q1089" s="1" t="s">
        <v>6286</v>
      </c>
      <c r="R1089" s="1" t="s">
        <v>9043</v>
      </c>
      <c r="S1089" s="1" t="s">
        <v>490</v>
      </c>
      <c r="T1089" s="1" t="s">
        <v>72</v>
      </c>
      <c r="U1089" s="1" t="s">
        <v>491</v>
      </c>
      <c r="V1089" s="1" t="s">
        <v>1147</v>
      </c>
      <c r="W1089" s="1" t="s">
        <v>87</v>
      </c>
      <c r="X1089" s="1">
        <v>60</v>
      </c>
      <c r="Y1089" s="1" t="s">
        <v>88</v>
      </c>
      <c r="Z1089" s="1">
        <v>5.2</v>
      </c>
      <c r="AA1089" s="1" t="s">
        <v>954</v>
      </c>
      <c r="AB1089" s="1" t="s">
        <v>90</v>
      </c>
      <c r="AC1089" s="1" t="s">
        <v>91</v>
      </c>
      <c r="AD1089" s="1" t="s">
        <v>92</v>
      </c>
      <c r="AE1089" s="1" t="s">
        <v>72</v>
      </c>
      <c r="AF1089" s="1" t="s">
        <v>229</v>
      </c>
      <c r="AG1089" s="1" t="s">
        <v>72</v>
      </c>
      <c r="AH1089" s="1" t="s">
        <v>6255</v>
      </c>
      <c r="AI1089" s="1" t="s">
        <v>72</v>
      </c>
      <c r="AJ1089" s="1" t="s">
        <v>72</v>
      </c>
      <c r="AK1089" s="1" t="s">
        <v>72</v>
      </c>
      <c r="AL1089" s="1" t="s">
        <v>72</v>
      </c>
      <c r="AM1089" s="1" t="s">
        <v>72</v>
      </c>
      <c r="AN1089" s="3">
        <v>45412</v>
      </c>
      <c r="AO1089" s="1" t="s">
        <v>6287</v>
      </c>
      <c r="AP1089" s="1" t="s">
        <v>72</v>
      </c>
      <c r="AQ1089" s="1" t="s">
        <v>1794</v>
      </c>
      <c r="AR1089" s="1">
        <v>14</v>
      </c>
      <c r="AS1089" s="1" t="s">
        <v>3446</v>
      </c>
      <c r="AT1089" s="1" t="s">
        <v>75</v>
      </c>
      <c r="AU1089" s="1" t="s">
        <v>75</v>
      </c>
      <c r="AV1089" s="1" t="s">
        <v>88</v>
      </c>
      <c r="AW1089" s="1" t="s">
        <v>96</v>
      </c>
      <c r="AX1089" s="1" t="s">
        <v>72</v>
      </c>
      <c r="AY1089" s="1" t="s">
        <v>2268</v>
      </c>
      <c r="AZ1089" s="1" t="s">
        <v>6288</v>
      </c>
      <c r="BA1089" s="1">
        <f>63+7</f>
        <v>70</v>
      </c>
      <c r="BB1089" s="21" t="s">
        <v>100</v>
      </c>
      <c r="BC1089" s="16"/>
    </row>
    <row r="1090" spans="1:55" ht="18.600000000000001" customHeight="1">
      <c r="A1090" s="1" t="s">
        <v>6289</v>
      </c>
      <c r="B1090" s="1">
        <v>240147</v>
      </c>
      <c r="C1090" s="1" t="s">
        <v>71</v>
      </c>
      <c r="D1090" s="3">
        <v>45414</v>
      </c>
      <c r="E1090" s="1" t="s">
        <v>2302</v>
      </c>
      <c r="F1090" s="1" t="s">
        <v>6290</v>
      </c>
      <c r="G1090" s="1" t="s">
        <v>75</v>
      </c>
      <c r="H1090" s="1" t="s">
        <v>4933</v>
      </c>
      <c r="I1090" s="1" t="s">
        <v>77</v>
      </c>
      <c r="J1090" s="1" t="s">
        <v>78</v>
      </c>
      <c r="K1090" s="1" t="s">
        <v>78</v>
      </c>
      <c r="L1090" s="21" t="s">
        <v>1898</v>
      </c>
      <c r="M1090" s="21" t="s">
        <v>1898</v>
      </c>
      <c r="N1090" s="34" t="s">
        <v>72</v>
      </c>
      <c r="O1090" s="3" t="s">
        <v>5194</v>
      </c>
      <c r="P1090" s="1" t="s">
        <v>2307</v>
      </c>
      <c r="Q1090" s="1" t="s">
        <v>2307</v>
      </c>
      <c r="R1090" s="1" t="s">
        <v>2308</v>
      </c>
      <c r="S1090" s="1" t="s">
        <v>490</v>
      </c>
      <c r="T1090" s="1" t="s">
        <v>72</v>
      </c>
      <c r="U1090" s="1" t="s">
        <v>491</v>
      </c>
      <c r="V1090" s="1" t="s">
        <v>492</v>
      </c>
      <c r="W1090" s="1" t="s">
        <v>87</v>
      </c>
      <c r="X1090" s="1">
        <v>46</v>
      </c>
      <c r="Y1090" s="1" t="s">
        <v>88</v>
      </c>
      <c r="Z1090" s="1">
        <v>4.9000000000000004</v>
      </c>
      <c r="AA1090" s="1" t="s">
        <v>299</v>
      </c>
      <c r="AB1090" s="1" t="s">
        <v>90</v>
      </c>
      <c r="AC1090" s="1" t="s">
        <v>91</v>
      </c>
      <c r="AD1090" s="1" t="s">
        <v>92</v>
      </c>
      <c r="AE1090" s="1" t="s">
        <v>72</v>
      </c>
      <c r="AF1090" s="1" t="s">
        <v>254</v>
      </c>
      <c r="AG1090" s="1">
        <v>3</v>
      </c>
      <c r="AH1090" s="1" t="s">
        <v>6291</v>
      </c>
      <c r="AI1090" s="1" t="s">
        <v>72</v>
      </c>
      <c r="AJ1090" s="1" t="s">
        <v>72</v>
      </c>
      <c r="AK1090" s="1" t="s">
        <v>2327</v>
      </c>
      <c r="AL1090" s="1" t="s">
        <v>72</v>
      </c>
      <c r="AM1090" s="1" t="s">
        <v>72</v>
      </c>
      <c r="AN1090" s="3">
        <v>45414</v>
      </c>
      <c r="AO1090" s="1" t="s">
        <v>6292</v>
      </c>
      <c r="AP1090" s="1" t="s">
        <v>72</v>
      </c>
      <c r="AQ1090" s="1" t="s">
        <v>1794</v>
      </c>
      <c r="AR1090" s="1">
        <v>14</v>
      </c>
      <c r="AS1090" s="1" t="s">
        <v>4208</v>
      </c>
      <c r="AT1090" s="1" t="s">
        <v>75</v>
      </c>
      <c r="AU1090" s="1" t="s">
        <v>75</v>
      </c>
      <c r="AV1090" s="1" t="s">
        <v>88</v>
      </c>
      <c r="AW1090" s="1" t="s">
        <v>96</v>
      </c>
      <c r="AX1090" s="1" t="s">
        <v>72</v>
      </c>
      <c r="AY1090" s="1" t="s">
        <v>2268</v>
      </c>
      <c r="AZ1090" s="1" t="s">
        <v>6293</v>
      </c>
      <c r="BA1090" s="1">
        <f>77+(9+9)</f>
        <v>95</v>
      </c>
      <c r="BB1090" s="21" t="s">
        <v>100</v>
      </c>
      <c r="BC1090" s="16"/>
    </row>
    <row r="1091" spans="1:55" ht="18.600000000000001" customHeight="1">
      <c r="A1091" s="1" t="s">
        <v>6294</v>
      </c>
      <c r="B1091" s="1">
        <v>240148</v>
      </c>
      <c r="C1091" s="1" t="s">
        <v>71</v>
      </c>
      <c r="D1091" s="3">
        <v>45414</v>
      </c>
      <c r="E1091" s="1" t="s">
        <v>1896</v>
      </c>
      <c r="F1091" s="1" t="s">
        <v>6295</v>
      </c>
      <c r="G1091" s="1" t="s">
        <v>75</v>
      </c>
      <c r="H1091" s="1" t="s">
        <v>3947</v>
      </c>
      <c r="I1091" s="1" t="s">
        <v>77</v>
      </c>
      <c r="J1091" s="1" t="s">
        <v>78</v>
      </c>
      <c r="K1091" s="1" t="s">
        <v>78</v>
      </c>
      <c r="L1091" s="21" t="s">
        <v>1898</v>
      </c>
      <c r="M1091" s="21" t="s">
        <v>1898</v>
      </c>
      <c r="N1091" s="34" t="s">
        <v>72</v>
      </c>
      <c r="O1091" s="3" t="s">
        <v>2253</v>
      </c>
      <c r="P1091" s="1" t="s">
        <v>83</v>
      </c>
      <c r="Q1091" s="1" t="s">
        <v>6296</v>
      </c>
      <c r="R1091" s="1" t="s">
        <v>9043</v>
      </c>
      <c r="S1091" s="1" t="s">
        <v>84</v>
      </c>
      <c r="T1091" s="1" t="s">
        <v>72</v>
      </c>
      <c r="U1091" s="1" t="s">
        <v>140</v>
      </c>
      <c r="V1091" s="1" t="s">
        <v>141</v>
      </c>
      <c r="W1091" s="1" t="s">
        <v>126</v>
      </c>
      <c r="X1091" s="1">
        <v>60</v>
      </c>
      <c r="Y1091" s="1" t="s">
        <v>88</v>
      </c>
      <c r="Z1091" s="1">
        <v>5.2</v>
      </c>
      <c r="AA1091" s="1" t="s">
        <v>954</v>
      </c>
      <c r="AB1091" s="1" t="s">
        <v>90</v>
      </c>
      <c r="AC1091" s="1" t="s">
        <v>91</v>
      </c>
      <c r="AD1091" s="1" t="s">
        <v>92</v>
      </c>
      <c r="AE1091" s="1" t="s">
        <v>72</v>
      </c>
      <c r="AF1091" s="1" t="s">
        <v>229</v>
      </c>
      <c r="AG1091" s="1" t="s">
        <v>72</v>
      </c>
      <c r="AH1091" s="1" t="s">
        <v>6297</v>
      </c>
      <c r="AI1091" s="1" t="s">
        <v>72</v>
      </c>
      <c r="AJ1091" s="1" t="s">
        <v>72</v>
      </c>
      <c r="AK1091" s="1" t="s">
        <v>72</v>
      </c>
      <c r="AL1091" s="1" t="s">
        <v>72</v>
      </c>
      <c r="AM1091" s="1" t="s">
        <v>72</v>
      </c>
      <c r="AN1091" s="3">
        <v>45414</v>
      </c>
      <c r="AO1091" s="1" t="s">
        <v>6298</v>
      </c>
      <c r="AP1091" s="1" t="s">
        <v>72</v>
      </c>
      <c r="AQ1091" s="1" t="s">
        <v>1675</v>
      </c>
      <c r="AR1091" s="1">
        <v>14</v>
      </c>
      <c r="AS1091" s="1" t="s">
        <v>95</v>
      </c>
      <c r="AT1091" s="1" t="s">
        <v>75</v>
      </c>
      <c r="AU1091" s="1" t="s">
        <v>75</v>
      </c>
      <c r="AV1091" s="1" t="s">
        <v>88</v>
      </c>
      <c r="AW1091" s="1" t="s">
        <v>96</v>
      </c>
      <c r="AX1091" s="1" t="s">
        <v>72</v>
      </c>
      <c r="AY1091" s="1" t="s">
        <v>3985</v>
      </c>
      <c r="AZ1091" s="1" t="s">
        <v>6299</v>
      </c>
      <c r="BA1091" s="1">
        <f>18+(3*9)</f>
        <v>45</v>
      </c>
      <c r="BB1091" s="21" t="s">
        <v>100</v>
      </c>
      <c r="BC1091" s="16"/>
    </row>
    <row r="1092" spans="1:55" ht="18.600000000000001" customHeight="1">
      <c r="A1092" s="1" t="s">
        <v>6300</v>
      </c>
      <c r="B1092" s="1">
        <v>240149</v>
      </c>
      <c r="C1092" s="1" t="s">
        <v>71</v>
      </c>
      <c r="D1092" s="3">
        <v>45418</v>
      </c>
      <c r="E1092" s="1" t="s">
        <v>1896</v>
      </c>
      <c r="F1092" s="1" t="s">
        <v>6301</v>
      </c>
      <c r="G1092" s="1" t="s">
        <v>75</v>
      </c>
      <c r="H1092" s="1" t="s">
        <v>3947</v>
      </c>
      <c r="I1092" s="1" t="s">
        <v>77</v>
      </c>
      <c r="J1092" s="1" t="s">
        <v>78</v>
      </c>
      <c r="K1092" s="1" t="s">
        <v>78</v>
      </c>
      <c r="L1092" s="21" t="s">
        <v>1898</v>
      </c>
      <c r="M1092" s="21" t="s">
        <v>1898</v>
      </c>
      <c r="N1092" s="34" t="s">
        <v>72</v>
      </c>
      <c r="O1092" s="3" t="s">
        <v>6302</v>
      </c>
      <c r="P1092" s="1" t="s">
        <v>813</v>
      </c>
      <c r="Q1092" s="1" t="s">
        <v>813</v>
      </c>
      <c r="R1092" s="1" t="s">
        <v>9057</v>
      </c>
      <c r="S1092" s="1" t="s">
        <v>84</v>
      </c>
      <c r="T1092" s="1" t="s">
        <v>72</v>
      </c>
      <c r="U1092" s="1" t="s">
        <v>140</v>
      </c>
      <c r="V1092" s="1" t="s">
        <v>181</v>
      </c>
      <c r="W1092" s="1" t="s">
        <v>87</v>
      </c>
      <c r="X1092" s="1">
        <v>53</v>
      </c>
      <c r="Y1092" s="1" t="s">
        <v>88</v>
      </c>
      <c r="Z1092" s="1">
        <v>5.6</v>
      </c>
      <c r="AA1092" s="1" t="s">
        <v>954</v>
      </c>
      <c r="AB1092" s="1" t="s">
        <v>90</v>
      </c>
      <c r="AC1092" s="1" t="s">
        <v>91</v>
      </c>
      <c r="AD1092" s="1" t="s">
        <v>92</v>
      </c>
      <c r="AE1092" s="1" t="s">
        <v>72</v>
      </c>
      <c r="AF1092" s="1" t="s">
        <v>217</v>
      </c>
      <c r="AG1092" s="1">
        <v>2</v>
      </c>
      <c r="AH1092" s="1" t="s">
        <v>5253</v>
      </c>
      <c r="AI1092" s="1" t="s">
        <v>72</v>
      </c>
      <c r="AJ1092" s="1" t="s">
        <v>72</v>
      </c>
      <c r="AK1092" s="1" t="s">
        <v>5884</v>
      </c>
      <c r="AL1092" s="1" t="s">
        <v>878</v>
      </c>
      <c r="AM1092" s="1" t="s">
        <v>72</v>
      </c>
      <c r="AN1092" s="3">
        <v>45418</v>
      </c>
      <c r="AO1092" s="1" t="s">
        <v>3305</v>
      </c>
      <c r="AP1092" s="1" t="s">
        <v>72</v>
      </c>
      <c r="AQ1092" s="1" t="s">
        <v>1675</v>
      </c>
      <c r="AR1092" s="1">
        <v>14</v>
      </c>
      <c r="AS1092" s="1" t="s">
        <v>3446</v>
      </c>
      <c r="AT1092" s="1" t="s">
        <v>75</v>
      </c>
      <c r="AU1092" s="1" t="s">
        <v>75</v>
      </c>
      <c r="AV1092" s="1" t="s">
        <v>88</v>
      </c>
      <c r="AW1092" s="1" t="s">
        <v>96</v>
      </c>
      <c r="AX1092" s="1" t="s">
        <v>72</v>
      </c>
      <c r="AY1092" s="1" t="s">
        <v>6282</v>
      </c>
      <c r="AZ1092" s="1" t="s">
        <v>6303</v>
      </c>
      <c r="BA1092" s="1">
        <f>39+(7*7+9*9)</f>
        <v>169</v>
      </c>
      <c r="BB1092" s="21" t="s">
        <v>100</v>
      </c>
      <c r="BC1092" s="16"/>
    </row>
    <row r="1093" spans="1:55" ht="18.600000000000001" customHeight="1">
      <c r="A1093" s="1" t="s">
        <v>6305</v>
      </c>
      <c r="B1093" s="1">
        <v>240150</v>
      </c>
      <c r="C1093" s="1" t="s">
        <v>71</v>
      </c>
      <c r="D1093" s="3">
        <v>45418</v>
      </c>
      <c r="E1093" s="1" t="s">
        <v>1896</v>
      </c>
      <c r="F1093" s="1" t="s">
        <v>6306</v>
      </c>
      <c r="G1093" s="1" t="s">
        <v>75</v>
      </c>
      <c r="H1093" s="1" t="s">
        <v>4933</v>
      </c>
      <c r="I1093" s="1" t="s">
        <v>77</v>
      </c>
      <c r="J1093" s="1" t="s">
        <v>78</v>
      </c>
      <c r="K1093" s="1" t="s">
        <v>78</v>
      </c>
      <c r="L1093" s="21" t="s">
        <v>1898</v>
      </c>
      <c r="M1093" s="21" t="s">
        <v>1898</v>
      </c>
      <c r="N1093" s="34" t="s">
        <v>72</v>
      </c>
      <c r="O1093" s="3" t="s">
        <v>6307</v>
      </c>
      <c r="P1093" s="1" t="s">
        <v>813</v>
      </c>
      <c r="Q1093" s="1" t="s">
        <v>813</v>
      </c>
      <c r="R1093" s="1" t="s">
        <v>9057</v>
      </c>
      <c r="S1093" s="1" t="s">
        <v>490</v>
      </c>
      <c r="T1093" s="1" t="s">
        <v>72</v>
      </c>
      <c r="U1093" s="1" t="s">
        <v>491</v>
      </c>
      <c r="V1093" s="1" t="s">
        <v>492</v>
      </c>
      <c r="W1093" s="1" t="s">
        <v>87</v>
      </c>
      <c r="X1093" s="1">
        <v>51</v>
      </c>
      <c r="Y1093" s="1" t="s">
        <v>88</v>
      </c>
      <c r="Z1093" s="1">
        <v>5.6</v>
      </c>
      <c r="AA1093" s="1" t="s">
        <v>954</v>
      </c>
      <c r="AB1093" s="1" t="s">
        <v>90</v>
      </c>
      <c r="AC1093" s="1" t="s">
        <v>91</v>
      </c>
      <c r="AD1093" s="1" t="s">
        <v>92</v>
      </c>
      <c r="AE1093" s="1" t="s">
        <v>72</v>
      </c>
      <c r="AF1093" s="1" t="s">
        <v>254</v>
      </c>
      <c r="AG1093" s="1">
        <v>2</v>
      </c>
      <c r="AH1093" s="1" t="s">
        <v>5092</v>
      </c>
      <c r="AI1093" s="1" t="s">
        <v>72</v>
      </c>
      <c r="AJ1093" s="1" t="s">
        <v>72</v>
      </c>
      <c r="AK1093" s="1" t="s">
        <v>2327</v>
      </c>
      <c r="AL1093" s="1" t="s">
        <v>72</v>
      </c>
      <c r="AM1093" s="1" t="s">
        <v>72</v>
      </c>
      <c r="AN1093" s="3">
        <v>45418</v>
      </c>
      <c r="AO1093" s="1" t="s">
        <v>6308</v>
      </c>
      <c r="AP1093" s="1" t="s">
        <v>72</v>
      </c>
      <c r="AQ1093" s="1" t="s">
        <v>1794</v>
      </c>
      <c r="AR1093" s="1">
        <v>14</v>
      </c>
      <c r="AS1093" s="1" t="s">
        <v>2694</v>
      </c>
      <c r="AT1093" s="1" t="s">
        <v>75</v>
      </c>
      <c r="AU1093" s="1" t="s">
        <v>75</v>
      </c>
      <c r="AV1093" s="1" t="s">
        <v>88</v>
      </c>
      <c r="AW1093" s="1" t="s">
        <v>96</v>
      </c>
      <c r="AX1093" s="1" t="s">
        <v>72</v>
      </c>
      <c r="AY1093" s="1" t="s">
        <v>2268</v>
      </c>
      <c r="AZ1093" s="1" t="s">
        <v>6293</v>
      </c>
      <c r="BA1093" s="1">
        <f>77+7</f>
        <v>84</v>
      </c>
      <c r="BB1093" s="21" t="s">
        <v>100</v>
      </c>
      <c r="BC1093" s="16"/>
    </row>
    <row r="1094" spans="1:55" ht="18.600000000000001" customHeight="1">
      <c r="A1094" s="1" t="s">
        <v>6309</v>
      </c>
      <c r="B1094" s="1">
        <v>240151</v>
      </c>
      <c r="C1094" s="1" t="s">
        <v>71</v>
      </c>
      <c r="D1094" s="3">
        <v>45418</v>
      </c>
      <c r="E1094" s="1" t="s">
        <v>1896</v>
      </c>
      <c r="F1094" s="1" t="s">
        <v>6310</v>
      </c>
      <c r="G1094" s="1" t="s">
        <v>75</v>
      </c>
      <c r="H1094" s="1" t="s">
        <v>3947</v>
      </c>
      <c r="I1094" s="1" t="s">
        <v>77</v>
      </c>
      <c r="J1094" s="1" t="s">
        <v>78</v>
      </c>
      <c r="K1094" s="1" t="s">
        <v>78</v>
      </c>
      <c r="L1094" s="21" t="s">
        <v>1898</v>
      </c>
      <c r="M1094" s="21" t="s">
        <v>1898</v>
      </c>
      <c r="N1094" s="34" t="s">
        <v>72</v>
      </c>
      <c r="O1094" s="3" t="s">
        <v>6311</v>
      </c>
      <c r="P1094" s="1" t="s">
        <v>778</v>
      </c>
      <c r="Q1094" s="1" t="s">
        <v>779</v>
      </c>
      <c r="R1094" s="1" t="s">
        <v>9036</v>
      </c>
      <c r="S1094" s="1" t="s">
        <v>84</v>
      </c>
      <c r="T1094" s="1" t="s">
        <v>72</v>
      </c>
      <c r="U1094" s="1" t="s">
        <v>4320</v>
      </c>
      <c r="V1094" s="1" t="s">
        <v>181</v>
      </c>
      <c r="W1094" s="1" t="s">
        <v>126</v>
      </c>
      <c r="X1094" s="1">
        <v>59</v>
      </c>
      <c r="Y1094" s="1" t="s">
        <v>88</v>
      </c>
      <c r="Z1094" s="1">
        <v>4.9000000000000004</v>
      </c>
      <c r="AA1094" s="1" t="s">
        <v>299</v>
      </c>
      <c r="AB1094" s="1" t="s">
        <v>90</v>
      </c>
      <c r="AC1094" s="1" t="s">
        <v>91</v>
      </c>
      <c r="AD1094" s="1" t="s">
        <v>92</v>
      </c>
      <c r="AE1094" s="1" t="s">
        <v>72</v>
      </c>
      <c r="AF1094" s="1" t="s">
        <v>72</v>
      </c>
      <c r="AG1094" s="1" t="s">
        <v>72</v>
      </c>
      <c r="AH1094" s="1" t="s">
        <v>72</v>
      </c>
      <c r="AI1094" s="1" t="s">
        <v>72</v>
      </c>
      <c r="AJ1094" s="1" t="s">
        <v>72</v>
      </c>
      <c r="AK1094" s="1" t="s">
        <v>72</v>
      </c>
      <c r="AL1094" s="1" t="s">
        <v>72</v>
      </c>
      <c r="AM1094" s="1" t="s">
        <v>72</v>
      </c>
      <c r="AN1094" s="3">
        <v>45419</v>
      </c>
      <c r="AO1094" s="1" t="s">
        <v>6312</v>
      </c>
      <c r="AP1094" s="1" t="s">
        <v>72</v>
      </c>
      <c r="AQ1094" s="1" t="s">
        <v>1675</v>
      </c>
      <c r="AR1094" s="1">
        <v>14</v>
      </c>
      <c r="AS1094" s="1" t="s">
        <v>4063</v>
      </c>
      <c r="AT1094" s="1" t="s">
        <v>75</v>
      </c>
      <c r="AU1094" s="1" t="s">
        <v>75</v>
      </c>
      <c r="AV1094" s="1" t="s">
        <v>88</v>
      </c>
      <c r="AW1094" s="1" t="s">
        <v>96</v>
      </c>
      <c r="AX1094" s="1" t="s">
        <v>72</v>
      </c>
      <c r="AY1094" s="1" t="s">
        <v>6313</v>
      </c>
      <c r="AZ1094" s="1" t="s">
        <v>6314</v>
      </c>
      <c r="BA1094" s="1">
        <f>39+(5*7)</f>
        <v>74</v>
      </c>
      <c r="BB1094" s="21" t="s">
        <v>100</v>
      </c>
      <c r="BC1094" s="16"/>
    </row>
    <row r="1095" spans="1:55" ht="18.600000000000001" customHeight="1">
      <c r="A1095" s="1" t="s">
        <v>6315</v>
      </c>
      <c r="B1095" s="1">
        <v>240152</v>
      </c>
      <c r="C1095" s="1" t="s">
        <v>71</v>
      </c>
      <c r="D1095" s="3">
        <v>45419</v>
      </c>
      <c r="E1095" s="1" t="s">
        <v>2302</v>
      </c>
      <c r="F1095" s="1" t="s">
        <v>6316</v>
      </c>
      <c r="G1095" s="1" t="s">
        <v>75</v>
      </c>
      <c r="H1095" s="1" t="s">
        <v>4648</v>
      </c>
      <c r="I1095" s="1" t="s">
        <v>77</v>
      </c>
      <c r="J1095" s="1" t="s">
        <v>78</v>
      </c>
      <c r="K1095" s="1" t="s">
        <v>78</v>
      </c>
      <c r="L1095" s="8" t="s">
        <v>139</v>
      </c>
      <c r="M1095" s="21" t="s">
        <v>1898</v>
      </c>
      <c r="N1095" s="34" t="s">
        <v>72</v>
      </c>
      <c r="O1095" s="3" t="s">
        <v>2666</v>
      </c>
      <c r="P1095" s="1" t="s">
        <v>2307</v>
      </c>
      <c r="Q1095" s="1" t="s">
        <v>2307</v>
      </c>
      <c r="R1095" s="1" t="s">
        <v>2926</v>
      </c>
      <c r="S1095" s="1" t="s">
        <v>291</v>
      </c>
      <c r="T1095" s="1" t="s">
        <v>72</v>
      </c>
      <c r="U1095" s="1" t="s">
        <v>292</v>
      </c>
      <c r="V1095" s="1" t="s">
        <v>3420</v>
      </c>
      <c r="W1095" s="1" t="s">
        <v>126</v>
      </c>
      <c r="X1095" s="1">
        <v>41</v>
      </c>
      <c r="Y1095" s="1" t="s">
        <v>88</v>
      </c>
      <c r="Z1095" s="1">
        <v>5.2</v>
      </c>
      <c r="AA1095" s="1" t="s">
        <v>954</v>
      </c>
      <c r="AB1095" s="1" t="s">
        <v>90</v>
      </c>
      <c r="AC1095" s="1" t="s">
        <v>91</v>
      </c>
      <c r="AD1095" s="1" t="s">
        <v>92</v>
      </c>
      <c r="AE1095" s="1" t="s">
        <v>72</v>
      </c>
      <c r="AF1095" s="1" t="s">
        <v>254</v>
      </c>
      <c r="AG1095" s="1" t="s">
        <v>3184</v>
      </c>
      <c r="AH1095" s="1" t="s">
        <v>6317</v>
      </c>
      <c r="AI1095" s="1" t="s">
        <v>72</v>
      </c>
      <c r="AJ1095" s="1" t="s">
        <v>72</v>
      </c>
      <c r="AK1095" s="1" t="s">
        <v>6318</v>
      </c>
      <c r="AL1095" s="1" t="s">
        <v>72</v>
      </c>
      <c r="AM1095" s="1" t="s">
        <v>72</v>
      </c>
      <c r="AN1095" s="3">
        <v>45419</v>
      </c>
      <c r="AO1095" s="1" t="s">
        <v>6319</v>
      </c>
      <c r="AP1095" s="1" t="s">
        <v>72</v>
      </c>
      <c r="AQ1095" s="1" t="s">
        <v>1794</v>
      </c>
      <c r="AR1095" s="1">
        <v>14</v>
      </c>
      <c r="AS1095" s="1" t="s">
        <v>6026</v>
      </c>
      <c r="AT1095" s="1" t="s">
        <v>75</v>
      </c>
      <c r="AU1095" s="1" t="s">
        <v>75</v>
      </c>
      <c r="AV1095" s="1" t="s">
        <v>88</v>
      </c>
      <c r="AW1095" s="1" t="s">
        <v>96</v>
      </c>
      <c r="AX1095" s="1" t="s">
        <v>72</v>
      </c>
      <c r="AY1095" s="1" t="s">
        <v>6320</v>
      </c>
      <c r="AZ1095" s="1" t="s">
        <v>6321</v>
      </c>
      <c r="BA1095" s="1">
        <v>21</v>
      </c>
      <c r="BB1095" s="21" t="s">
        <v>100</v>
      </c>
      <c r="BC1095" s="16"/>
    </row>
    <row r="1096" spans="1:55" ht="18.600000000000001" customHeight="1">
      <c r="A1096" s="1">
        <v>240153</v>
      </c>
      <c r="B1096" s="1">
        <v>240153</v>
      </c>
      <c r="C1096" s="1" t="s">
        <v>71</v>
      </c>
      <c r="D1096" s="3">
        <v>45420</v>
      </c>
      <c r="E1096" s="1" t="s">
        <v>1896</v>
      </c>
      <c r="F1096" s="1" t="s">
        <v>6322</v>
      </c>
      <c r="G1096" s="1" t="s">
        <v>75</v>
      </c>
      <c r="H1096" s="1" t="s">
        <v>170</v>
      </c>
      <c r="I1096" s="1" t="s">
        <v>473</v>
      </c>
      <c r="J1096" s="1" t="s">
        <v>78</v>
      </c>
      <c r="K1096" s="1" t="s">
        <v>78</v>
      </c>
      <c r="L1096" s="8" t="s">
        <v>1927</v>
      </c>
      <c r="M1096" s="8" t="s">
        <v>1927</v>
      </c>
      <c r="N1096" s="1" t="s">
        <v>6323</v>
      </c>
      <c r="O1096" s="75" t="s">
        <v>72</v>
      </c>
      <c r="P1096" s="1" t="s">
        <v>778</v>
      </c>
      <c r="Q1096" s="1" t="s">
        <v>779</v>
      </c>
      <c r="R1096" s="1" t="s">
        <v>9036</v>
      </c>
      <c r="S1096" s="1" t="s">
        <v>84</v>
      </c>
      <c r="T1096" s="1" t="s">
        <v>72</v>
      </c>
      <c r="U1096" s="1" t="s">
        <v>4320</v>
      </c>
      <c r="V1096" s="1" t="s">
        <v>141</v>
      </c>
      <c r="W1096" s="1" t="s">
        <v>126</v>
      </c>
      <c r="X1096" s="1">
        <v>45</v>
      </c>
      <c r="Y1096" s="1" t="s">
        <v>88</v>
      </c>
      <c r="Z1096" s="1">
        <v>4.9000000000000004</v>
      </c>
      <c r="AA1096" s="1" t="s">
        <v>299</v>
      </c>
      <c r="AB1096" s="1" t="s">
        <v>90</v>
      </c>
      <c r="AC1096" s="1" t="s">
        <v>91</v>
      </c>
      <c r="AD1096" s="1" t="s">
        <v>92</v>
      </c>
      <c r="AE1096" s="1" t="s">
        <v>72</v>
      </c>
      <c r="AF1096" s="1" t="s">
        <v>72</v>
      </c>
      <c r="AG1096" s="1" t="s">
        <v>72</v>
      </c>
      <c r="AH1096" s="1" t="s">
        <v>72</v>
      </c>
      <c r="AI1096" s="1" t="s">
        <v>72</v>
      </c>
      <c r="AJ1096" s="1" t="s">
        <v>72</v>
      </c>
      <c r="AK1096" s="1" t="s">
        <v>72</v>
      </c>
      <c r="AL1096" s="1" t="s">
        <v>72</v>
      </c>
      <c r="AM1096" s="1" t="s">
        <v>72</v>
      </c>
      <c r="AN1096" s="3">
        <v>45421</v>
      </c>
      <c r="AO1096" s="1" t="s">
        <v>6324</v>
      </c>
      <c r="AP1096" s="1" t="s">
        <v>72</v>
      </c>
      <c r="AQ1096" s="1" t="s">
        <v>72</v>
      </c>
      <c r="AR1096" s="1">
        <v>14</v>
      </c>
      <c r="AS1096" s="1" t="s">
        <v>4009</v>
      </c>
      <c r="AT1096" s="1" t="s">
        <v>75</v>
      </c>
      <c r="AU1096" s="1" t="s">
        <v>75</v>
      </c>
      <c r="AV1096" s="1" t="s">
        <v>88</v>
      </c>
      <c r="AW1096" s="1" t="s">
        <v>79</v>
      </c>
      <c r="AX1096" s="1" t="s">
        <v>2135</v>
      </c>
      <c r="AY1096" s="1" t="s">
        <v>72</v>
      </c>
      <c r="AZ1096" s="1" t="s">
        <v>72</v>
      </c>
      <c r="BA1096" s="1" t="s">
        <v>72</v>
      </c>
      <c r="BB1096" s="1" t="s">
        <v>160</v>
      </c>
      <c r="BC1096" s="16"/>
    </row>
    <row r="1097" spans="1:55" ht="18.600000000000001" customHeight="1">
      <c r="A1097" s="1" t="s">
        <v>6325</v>
      </c>
      <c r="B1097" s="1">
        <v>240154</v>
      </c>
      <c r="C1097" s="1" t="s">
        <v>71</v>
      </c>
      <c r="D1097" s="3">
        <v>45422</v>
      </c>
      <c r="E1097" s="1" t="s">
        <v>1896</v>
      </c>
      <c r="F1097" s="1" t="s">
        <v>6326</v>
      </c>
      <c r="G1097" s="1" t="s">
        <v>75</v>
      </c>
      <c r="H1097" s="1" t="s">
        <v>3947</v>
      </c>
      <c r="I1097" s="1" t="s">
        <v>77</v>
      </c>
      <c r="J1097" s="1" t="s">
        <v>78</v>
      </c>
      <c r="K1097" s="1" t="s">
        <v>78</v>
      </c>
      <c r="L1097" s="21" t="s">
        <v>139</v>
      </c>
      <c r="M1097" s="21" t="s">
        <v>1927</v>
      </c>
      <c r="N1097" s="34" t="s">
        <v>72</v>
      </c>
      <c r="O1097" s="3" t="s">
        <v>6327</v>
      </c>
      <c r="P1097" s="1" t="s">
        <v>813</v>
      </c>
      <c r="Q1097" s="1" t="s">
        <v>813</v>
      </c>
      <c r="R1097" s="1" t="s">
        <v>9057</v>
      </c>
      <c r="S1097" s="1" t="s">
        <v>84</v>
      </c>
      <c r="T1097" s="1" t="s">
        <v>72</v>
      </c>
      <c r="U1097" s="1" t="s">
        <v>140</v>
      </c>
      <c r="V1097" s="1" t="s">
        <v>141</v>
      </c>
      <c r="W1097" s="1" t="s">
        <v>87</v>
      </c>
      <c r="X1097" s="1">
        <v>56</v>
      </c>
      <c r="Y1097" s="1" t="s">
        <v>88</v>
      </c>
      <c r="Z1097" s="1">
        <v>4.8</v>
      </c>
      <c r="AA1097" s="1" t="s">
        <v>954</v>
      </c>
      <c r="AB1097" s="1" t="s">
        <v>90</v>
      </c>
      <c r="AC1097" s="1" t="s">
        <v>91</v>
      </c>
      <c r="AD1097" s="1" t="s">
        <v>92</v>
      </c>
      <c r="AE1097" s="1" t="s">
        <v>72</v>
      </c>
      <c r="AF1097" s="1" t="s">
        <v>254</v>
      </c>
      <c r="AG1097" s="1">
        <v>2</v>
      </c>
      <c r="AH1097" s="1" t="s">
        <v>5092</v>
      </c>
      <c r="AI1097" s="1" t="s">
        <v>72</v>
      </c>
      <c r="AJ1097" s="1" t="s">
        <v>72</v>
      </c>
      <c r="AK1097" s="1" t="s">
        <v>5884</v>
      </c>
      <c r="AL1097" s="1" t="s">
        <v>878</v>
      </c>
      <c r="AM1097" s="1" t="s">
        <v>72</v>
      </c>
      <c r="AN1097" s="3">
        <v>45422</v>
      </c>
      <c r="AO1097" s="1" t="s">
        <v>6328</v>
      </c>
      <c r="AP1097" s="1" t="s">
        <v>72</v>
      </c>
      <c r="AQ1097" s="1" t="s">
        <v>1794</v>
      </c>
      <c r="AR1097" s="1">
        <v>14</v>
      </c>
      <c r="AS1097" s="1" t="s">
        <v>4443</v>
      </c>
      <c r="AT1097" s="1" t="s">
        <v>75</v>
      </c>
      <c r="AU1097" s="1" t="s">
        <v>75</v>
      </c>
      <c r="AV1097" s="1" t="s">
        <v>88</v>
      </c>
      <c r="AW1097" s="1" t="s">
        <v>96</v>
      </c>
      <c r="AX1097" s="1" t="s">
        <v>72</v>
      </c>
      <c r="AY1097" s="1" t="s">
        <v>3985</v>
      </c>
      <c r="AZ1097" s="1" t="s">
        <v>6193</v>
      </c>
      <c r="BA1097" s="1">
        <f>30+7</f>
        <v>37</v>
      </c>
      <c r="BB1097" s="21" t="s">
        <v>100</v>
      </c>
      <c r="BC1097" s="16"/>
    </row>
    <row r="1098" spans="1:55" ht="18.600000000000001" customHeight="1">
      <c r="A1098" s="1" t="s">
        <v>6329</v>
      </c>
      <c r="B1098" s="1">
        <v>240155</v>
      </c>
      <c r="C1098" s="1" t="s">
        <v>71</v>
      </c>
      <c r="D1098" s="3">
        <v>45423</v>
      </c>
      <c r="E1098" s="1" t="s">
        <v>2302</v>
      </c>
      <c r="F1098" s="1" t="s">
        <v>6330</v>
      </c>
      <c r="G1098" s="1" t="s">
        <v>75</v>
      </c>
      <c r="H1098" s="1" t="s">
        <v>4402</v>
      </c>
      <c r="I1098" s="1" t="s">
        <v>77</v>
      </c>
      <c r="J1098" s="1" t="s">
        <v>78</v>
      </c>
      <c r="K1098" s="8" t="s">
        <v>4162</v>
      </c>
      <c r="L1098" s="21" t="s">
        <v>1898</v>
      </c>
      <c r="M1098" s="21" t="s">
        <v>1898</v>
      </c>
      <c r="N1098" s="1" t="s">
        <v>4212</v>
      </c>
      <c r="O1098" s="60" t="s">
        <v>5003</v>
      </c>
      <c r="P1098" s="1" t="s">
        <v>2307</v>
      </c>
      <c r="Q1098" s="1" t="s">
        <v>2307</v>
      </c>
      <c r="R1098" s="1" t="s">
        <v>2926</v>
      </c>
      <c r="S1098" s="1" t="s">
        <v>291</v>
      </c>
      <c r="T1098" s="1" t="s">
        <v>72</v>
      </c>
      <c r="U1098" s="1" t="s">
        <v>4455</v>
      </c>
      <c r="V1098" s="1" t="s">
        <v>4455</v>
      </c>
      <c r="W1098" s="1" t="s">
        <v>126</v>
      </c>
      <c r="X1098" s="1">
        <v>76</v>
      </c>
      <c r="Y1098" s="1" t="s">
        <v>88</v>
      </c>
      <c r="Z1098" s="1">
        <v>5.2</v>
      </c>
      <c r="AA1098" s="1" t="s">
        <v>954</v>
      </c>
      <c r="AB1098" s="1" t="s">
        <v>105</v>
      </c>
      <c r="AC1098" s="1" t="s">
        <v>91</v>
      </c>
      <c r="AD1098" s="1" t="s">
        <v>92</v>
      </c>
      <c r="AE1098" s="1" t="s">
        <v>72</v>
      </c>
      <c r="AF1098" s="1" t="s">
        <v>72</v>
      </c>
      <c r="AG1098" s="1" t="s">
        <v>72</v>
      </c>
      <c r="AH1098" s="1" t="s">
        <v>72</v>
      </c>
      <c r="AI1098" s="1" t="s">
        <v>72</v>
      </c>
      <c r="AJ1098" s="1" t="s">
        <v>72</v>
      </c>
      <c r="AK1098" s="1" t="s">
        <v>72</v>
      </c>
      <c r="AL1098" s="1" t="s">
        <v>72</v>
      </c>
      <c r="AM1098" s="1" t="s">
        <v>72</v>
      </c>
      <c r="AN1098" s="3">
        <v>45423</v>
      </c>
      <c r="AO1098" s="1" t="s">
        <v>6331</v>
      </c>
      <c r="AP1098" s="1" t="s">
        <v>72</v>
      </c>
      <c r="AQ1098" s="1" t="s">
        <v>1794</v>
      </c>
      <c r="AR1098" s="1">
        <v>14</v>
      </c>
      <c r="AS1098" s="1" t="s">
        <v>3446</v>
      </c>
      <c r="AT1098" s="1" t="s">
        <v>88</v>
      </c>
      <c r="AU1098" s="1" t="s">
        <v>88</v>
      </c>
      <c r="AV1098" s="1" t="s">
        <v>88</v>
      </c>
      <c r="AW1098" s="1" t="s">
        <v>96</v>
      </c>
      <c r="AX1098" s="1" t="s">
        <v>72</v>
      </c>
      <c r="AY1098" s="1" t="s">
        <v>3985</v>
      </c>
      <c r="AZ1098" s="1" t="s">
        <v>6332</v>
      </c>
      <c r="BA1098" s="1">
        <v>24</v>
      </c>
      <c r="BB1098" s="21" t="s">
        <v>100</v>
      </c>
      <c r="BC1098" s="16"/>
    </row>
    <row r="1099" spans="1:55" ht="18.600000000000001" customHeight="1">
      <c r="A1099" s="1">
        <v>240156</v>
      </c>
      <c r="B1099" s="1">
        <v>240156</v>
      </c>
      <c r="C1099" s="1" t="s">
        <v>71</v>
      </c>
      <c r="D1099" s="3">
        <v>45427</v>
      </c>
      <c r="E1099" s="1" t="s">
        <v>2302</v>
      </c>
      <c r="F1099" s="1" t="s">
        <v>6333</v>
      </c>
      <c r="G1099" s="1" t="s">
        <v>75</v>
      </c>
      <c r="H1099" s="1" t="s">
        <v>170</v>
      </c>
      <c r="I1099" s="1" t="s">
        <v>473</v>
      </c>
      <c r="J1099" s="8" t="s">
        <v>172</v>
      </c>
      <c r="K1099" s="1" t="s">
        <v>78</v>
      </c>
      <c r="L1099" s="8" t="s">
        <v>1927</v>
      </c>
      <c r="M1099" s="8" t="s">
        <v>1927</v>
      </c>
      <c r="N1099" s="21" t="s">
        <v>2685</v>
      </c>
      <c r="O1099" s="75" t="s">
        <v>72</v>
      </c>
      <c r="P1099" s="1" t="s">
        <v>2307</v>
      </c>
      <c r="Q1099" s="1" t="s">
        <v>2307</v>
      </c>
      <c r="R1099" s="1" t="s">
        <v>2363</v>
      </c>
      <c r="S1099" s="1" t="s">
        <v>84</v>
      </c>
      <c r="T1099" s="1" t="s">
        <v>72</v>
      </c>
      <c r="U1099" s="1" t="s">
        <v>189</v>
      </c>
      <c r="V1099" s="1" t="s">
        <v>2052</v>
      </c>
      <c r="W1099" s="1" t="s">
        <v>87</v>
      </c>
      <c r="X1099" s="1">
        <v>44</v>
      </c>
      <c r="Y1099" s="1" t="s">
        <v>88</v>
      </c>
      <c r="Z1099" s="1">
        <v>4.8</v>
      </c>
      <c r="AA1099" s="1" t="s">
        <v>954</v>
      </c>
      <c r="AB1099" s="1" t="s">
        <v>90</v>
      </c>
      <c r="AC1099" s="1" t="s">
        <v>91</v>
      </c>
      <c r="AD1099" s="1" t="s">
        <v>92</v>
      </c>
      <c r="AE1099" s="1" t="s">
        <v>72</v>
      </c>
      <c r="AF1099" s="1" t="s">
        <v>229</v>
      </c>
      <c r="AG1099" s="1">
        <v>1</v>
      </c>
      <c r="AH1099" s="1" t="s">
        <v>933</v>
      </c>
      <c r="AI1099" s="1" t="s">
        <v>72</v>
      </c>
      <c r="AJ1099" s="1" t="s">
        <v>72</v>
      </c>
      <c r="AK1099" s="1" t="s">
        <v>220</v>
      </c>
      <c r="AL1099" s="1" t="s">
        <v>72</v>
      </c>
      <c r="AM1099" s="1" t="s">
        <v>72</v>
      </c>
      <c r="AN1099" s="3">
        <v>45427</v>
      </c>
      <c r="AO1099" s="1" t="s">
        <v>6334</v>
      </c>
      <c r="AP1099" s="1" t="s">
        <v>72</v>
      </c>
      <c r="AQ1099" s="1" t="s">
        <v>1675</v>
      </c>
      <c r="AR1099" s="1">
        <v>14</v>
      </c>
      <c r="AS1099" s="1" t="s">
        <v>6026</v>
      </c>
      <c r="AT1099" s="1" t="s">
        <v>75</v>
      </c>
      <c r="AU1099" s="1" t="s">
        <v>75</v>
      </c>
      <c r="AV1099" s="1" t="s">
        <v>88</v>
      </c>
      <c r="AW1099" s="1" t="s">
        <v>79</v>
      </c>
      <c r="AX1099" s="1" t="s">
        <v>2135</v>
      </c>
      <c r="AY1099" s="1" t="s">
        <v>72</v>
      </c>
      <c r="AZ1099" s="1" t="s">
        <v>72</v>
      </c>
      <c r="BA1099" s="1" t="s">
        <v>72</v>
      </c>
      <c r="BB1099" s="1" t="s">
        <v>160</v>
      </c>
      <c r="BC1099" s="16"/>
    </row>
    <row r="1100" spans="1:55" ht="18.600000000000001" customHeight="1">
      <c r="A1100" s="1" t="s">
        <v>6335</v>
      </c>
      <c r="B1100" s="1">
        <v>240157</v>
      </c>
      <c r="C1100" s="1" t="s">
        <v>71</v>
      </c>
      <c r="D1100" s="3">
        <v>45427</v>
      </c>
      <c r="E1100" s="1" t="s">
        <v>2302</v>
      </c>
      <c r="F1100" s="1" t="s">
        <v>6336</v>
      </c>
      <c r="G1100" s="1" t="s">
        <v>75</v>
      </c>
      <c r="H1100" s="1" t="s">
        <v>4111</v>
      </c>
      <c r="I1100" s="1" t="s">
        <v>77</v>
      </c>
      <c r="J1100" s="1" t="s">
        <v>78</v>
      </c>
      <c r="K1100" s="1" t="s">
        <v>78</v>
      </c>
      <c r="L1100" s="21" t="s">
        <v>1898</v>
      </c>
      <c r="M1100" s="21" t="s">
        <v>1898</v>
      </c>
      <c r="N1100" s="34" t="s">
        <v>72</v>
      </c>
      <c r="O1100" s="75" t="s">
        <v>72</v>
      </c>
      <c r="P1100" s="1" t="s">
        <v>2307</v>
      </c>
      <c r="Q1100" s="1" t="s">
        <v>2307</v>
      </c>
      <c r="R1100" s="1" t="s">
        <v>2363</v>
      </c>
      <c r="S1100" s="1" t="s">
        <v>84</v>
      </c>
      <c r="T1100" s="1" t="s">
        <v>72</v>
      </c>
      <c r="U1100" s="1" t="s">
        <v>656</v>
      </c>
      <c r="V1100" s="1" t="s">
        <v>656</v>
      </c>
      <c r="W1100" s="1" t="s">
        <v>87</v>
      </c>
      <c r="X1100" s="1">
        <v>69</v>
      </c>
      <c r="Y1100" s="1" t="s">
        <v>88</v>
      </c>
      <c r="Z1100" s="1">
        <v>4.8</v>
      </c>
      <c r="AA1100" s="1" t="s">
        <v>954</v>
      </c>
      <c r="AB1100" s="1" t="s">
        <v>105</v>
      </c>
      <c r="AC1100" s="1" t="s">
        <v>91</v>
      </c>
      <c r="AD1100" s="1" t="s">
        <v>92</v>
      </c>
      <c r="AE1100" s="1" t="s">
        <v>72</v>
      </c>
      <c r="AF1100" s="1" t="s">
        <v>72</v>
      </c>
      <c r="AG1100" s="1" t="s">
        <v>72</v>
      </c>
      <c r="AH1100" s="1" t="s">
        <v>72</v>
      </c>
      <c r="AI1100" s="1" t="s">
        <v>72</v>
      </c>
      <c r="AJ1100" s="1" t="s">
        <v>72</v>
      </c>
      <c r="AK1100" s="1" t="s">
        <v>220</v>
      </c>
      <c r="AL1100" s="1" t="s">
        <v>72</v>
      </c>
      <c r="AM1100" s="1" t="s">
        <v>72</v>
      </c>
      <c r="AN1100" s="3" t="s">
        <v>6337</v>
      </c>
      <c r="AO1100" s="1" t="s">
        <v>6338</v>
      </c>
      <c r="AP1100" s="1" t="s">
        <v>72</v>
      </c>
      <c r="AQ1100" s="1" t="s">
        <v>1794</v>
      </c>
      <c r="AR1100" s="1">
        <v>14</v>
      </c>
      <c r="AS1100" s="1" t="s">
        <v>4009</v>
      </c>
      <c r="AT1100" s="1" t="s">
        <v>88</v>
      </c>
      <c r="AU1100" s="1" t="s">
        <v>88</v>
      </c>
      <c r="AV1100" s="1" t="s">
        <v>88</v>
      </c>
      <c r="AW1100" s="1" t="s">
        <v>96</v>
      </c>
      <c r="AX1100" s="1" t="s">
        <v>72</v>
      </c>
      <c r="AY1100" s="1" t="s">
        <v>5069</v>
      </c>
      <c r="AZ1100" s="1" t="s">
        <v>6339</v>
      </c>
      <c r="BA1100" s="1">
        <v>14</v>
      </c>
      <c r="BB1100" s="21" t="s">
        <v>100</v>
      </c>
      <c r="BC1100" s="16"/>
    </row>
    <row r="1101" spans="1:55" ht="18.600000000000001" customHeight="1">
      <c r="A1101" s="1" t="s">
        <v>6340</v>
      </c>
      <c r="B1101" s="1">
        <v>240158</v>
      </c>
      <c r="C1101" s="1" t="s">
        <v>71</v>
      </c>
      <c r="D1101" s="3">
        <v>45429</v>
      </c>
      <c r="E1101" s="1" t="s">
        <v>2302</v>
      </c>
      <c r="F1101" s="1" t="s">
        <v>6341</v>
      </c>
      <c r="G1101" s="1" t="s">
        <v>75</v>
      </c>
      <c r="H1101" s="1" t="s">
        <v>3947</v>
      </c>
      <c r="I1101" s="1" t="s">
        <v>77</v>
      </c>
      <c r="J1101" s="1" t="s">
        <v>78</v>
      </c>
      <c r="K1101" s="8" t="s">
        <v>4162</v>
      </c>
      <c r="L1101" s="21" t="s">
        <v>139</v>
      </c>
      <c r="M1101" s="8" t="s">
        <v>1927</v>
      </c>
      <c r="N1101" s="1" t="s">
        <v>6342</v>
      </c>
      <c r="O1101" s="3" t="s">
        <v>6343</v>
      </c>
      <c r="P1101" s="1" t="s">
        <v>2307</v>
      </c>
      <c r="Q1101" s="1" t="s">
        <v>2307</v>
      </c>
      <c r="R1101" s="1" t="s">
        <v>2363</v>
      </c>
      <c r="S1101" s="1" t="s">
        <v>84</v>
      </c>
      <c r="T1101" s="1" t="s">
        <v>72</v>
      </c>
      <c r="U1101" s="1" t="s">
        <v>124</v>
      </c>
      <c r="V1101" s="1" t="s">
        <v>6344</v>
      </c>
      <c r="W1101" s="1" t="s">
        <v>126</v>
      </c>
      <c r="X1101" s="1">
        <v>65</v>
      </c>
      <c r="Y1101" s="1" t="s">
        <v>88</v>
      </c>
      <c r="Z1101" s="1">
        <v>4.9000000000000004</v>
      </c>
      <c r="AA1101" s="1" t="s">
        <v>954</v>
      </c>
      <c r="AB1101" s="1" t="s">
        <v>90</v>
      </c>
      <c r="AC1101" s="1" t="s">
        <v>91</v>
      </c>
      <c r="AD1101" s="1" t="s">
        <v>216</v>
      </c>
      <c r="AE1101" s="1" t="s">
        <v>72</v>
      </c>
      <c r="AF1101" s="1" t="s">
        <v>72</v>
      </c>
      <c r="AG1101" s="1" t="s">
        <v>72</v>
      </c>
      <c r="AH1101" s="1" t="s">
        <v>72</v>
      </c>
      <c r="AI1101" s="1">
        <v>1</v>
      </c>
      <c r="AJ1101" s="1" t="s">
        <v>6345</v>
      </c>
      <c r="AK1101" s="1" t="s">
        <v>72</v>
      </c>
      <c r="AL1101" s="1" t="s">
        <v>72</v>
      </c>
      <c r="AM1101" s="1" t="s">
        <v>72</v>
      </c>
      <c r="AN1101" s="3">
        <v>45429</v>
      </c>
      <c r="AO1101" s="1" t="s">
        <v>6346</v>
      </c>
      <c r="AP1101" s="1" t="s">
        <v>6347</v>
      </c>
      <c r="AQ1101" s="1" t="s">
        <v>1675</v>
      </c>
      <c r="AR1101" s="1">
        <v>14</v>
      </c>
      <c r="AS1101" s="1" t="s">
        <v>6026</v>
      </c>
      <c r="AT1101" s="1" t="s">
        <v>88</v>
      </c>
      <c r="AU1101" s="1" t="s">
        <v>88</v>
      </c>
      <c r="AV1101" s="1" t="s">
        <v>88</v>
      </c>
      <c r="AW1101" s="1" t="s">
        <v>96</v>
      </c>
      <c r="AX1101" s="1" t="s">
        <v>72</v>
      </c>
      <c r="AY1101" s="1" t="s">
        <v>3962</v>
      </c>
      <c r="AZ1101" s="1" t="s">
        <v>6348</v>
      </c>
      <c r="BA1101" s="1">
        <f>28+7</f>
        <v>35</v>
      </c>
      <c r="BB1101" s="1" t="s">
        <v>160</v>
      </c>
      <c r="BC1101" s="1" t="s">
        <v>440</v>
      </c>
    </row>
    <row r="1102" spans="1:55" ht="18.600000000000001" customHeight="1">
      <c r="A1102" s="1" t="s">
        <v>6349</v>
      </c>
      <c r="B1102" s="1">
        <v>240159</v>
      </c>
      <c r="C1102" s="1" t="s">
        <v>71</v>
      </c>
      <c r="D1102" s="3">
        <v>45432</v>
      </c>
      <c r="E1102" s="1" t="s">
        <v>2302</v>
      </c>
      <c r="F1102" s="1" t="s">
        <v>6350</v>
      </c>
      <c r="G1102" s="1" t="s">
        <v>75</v>
      </c>
      <c r="H1102" s="1" t="s">
        <v>3947</v>
      </c>
      <c r="I1102" s="1" t="s">
        <v>77</v>
      </c>
      <c r="J1102" s="1" t="s">
        <v>78</v>
      </c>
      <c r="K1102" s="8" t="s">
        <v>172</v>
      </c>
      <c r="L1102" s="21" t="s">
        <v>139</v>
      </c>
      <c r="M1102" s="21" t="s">
        <v>1898</v>
      </c>
      <c r="N1102" s="1" t="s">
        <v>6351</v>
      </c>
      <c r="O1102" s="3" t="s">
        <v>4355</v>
      </c>
      <c r="P1102" s="1" t="s">
        <v>2307</v>
      </c>
      <c r="Q1102" s="1" t="s">
        <v>2307</v>
      </c>
      <c r="R1102" s="1" t="s">
        <v>2363</v>
      </c>
      <c r="S1102" s="1" t="s">
        <v>84</v>
      </c>
      <c r="T1102" s="1" t="s">
        <v>72</v>
      </c>
      <c r="U1102" s="1" t="s">
        <v>104</v>
      </c>
      <c r="V1102" s="1" t="s">
        <v>310</v>
      </c>
      <c r="W1102" s="1" t="s">
        <v>87</v>
      </c>
      <c r="X1102" s="1">
        <v>36</v>
      </c>
      <c r="Y1102" s="1" t="s">
        <v>88</v>
      </c>
      <c r="Z1102" s="1">
        <v>4.5999999999999996</v>
      </c>
      <c r="AA1102" s="1" t="s">
        <v>954</v>
      </c>
      <c r="AB1102" s="1" t="s">
        <v>90</v>
      </c>
      <c r="AC1102" s="1" t="s">
        <v>91</v>
      </c>
      <c r="AD1102" s="1" t="s">
        <v>92</v>
      </c>
      <c r="AE1102" s="1" t="s">
        <v>72</v>
      </c>
      <c r="AF1102" s="1" t="s">
        <v>217</v>
      </c>
      <c r="AG1102" s="1">
        <v>2</v>
      </c>
      <c r="AH1102" s="1" t="s">
        <v>3145</v>
      </c>
      <c r="AI1102" s="1" t="s">
        <v>72</v>
      </c>
      <c r="AJ1102" s="1" t="s">
        <v>72</v>
      </c>
      <c r="AK1102" s="1" t="s">
        <v>220</v>
      </c>
      <c r="AL1102" s="1" t="s">
        <v>72</v>
      </c>
      <c r="AM1102" s="1" t="s">
        <v>72</v>
      </c>
      <c r="AN1102" s="3">
        <v>45432</v>
      </c>
      <c r="AO1102" s="1" t="s">
        <v>6352</v>
      </c>
      <c r="AP1102" s="1" t="s">
        <v>72</v>
      </c>
      <c r="AQ1102" s="1" t="s">
        <v>1675</v>
      </c>
      <c r="AR1102" s="1">
        <v>14</v>
      </c>
      <c r="AS1102" s="1" t="s">
        <v>6026</v>
      </c>
      <c r="AT1102" s="1" t="s">
        <v>88</v>
      </c>
      <c r="AU1102" s="1" t="s">
        <v>88</v>
      </c>
      <c r="AV1102" s="1" t="s">
        <v>88</v>
      </c>
      <c r="AW1102" s="1" t="s">
        <v>96</v>
      </c>
      <c r="AX1102" s="1" t="s">
        <v>72</v>
      </c>
      <c r="AY1102" s="1" t="s">
        <v>3985</v>
      </c>
      <c r="AZ1102" s="1" t="s">
        <v>6353</v>
      </c>
      <c r="BA1102" s="1">
        <v>32</v>
      </c>
      <c r="BB1102" s="21" t="s">
        <v>100</v>
      </c>
      <c r="BC1102" s="16"/>
    </row>
    <row r="1103" spans="1:55" ht="18.600000000000001" customHeight="1">
      <c r="A1103" s="1" t="s">
        <v>6354</v>
      </c>
      <c r="B1103" s="1">
        <v>240160</v>
      </c>
      <c r="C1103" s="1" t="s">
        <v>71</v>
      </c>
      <c r="D1103" s="3">
        <v>45432</v>
      </c>
      <c r="E1103" s="1" t="s">
        <v>1896</v>
      </c>
      <c r="F1103" s="1" t="s">
        <v>6355</v>
      </c>
      <c r="G1103" s="1" t="s">
        <v>75</v>
      </c>
      <c r="H1103" s="1" t="s">
        <v>3947</v>
      </c>
      <c r="I1103" s="1" t="s">
        <v>77</v>
      </c>
      <c r="J1103" s="1" t="s">
        <v>78</v>
      </c>
      <c r="K1103" s="1" t="s">
        <v>78</v>
      </c>
      <c r="L1103" s="21" t="s">
        <v>1898</v>
      </c>
      <c r="M1103" s="21" t="s">
        <v>1898</v>
      </c>
      <c r="N1103" s="34" t="s">
        <v>72</v>
      </c>
      <c r="O1103" s="3" t="s">
        <v>6356</v>
      </c>
      <c r="P1103" s="1" t="s">
        <v>813</v>
      </c>
      <c r="Q1103" s="1" t="s">
        <v>813</v>
      </c>
      <c r="R1103" s="1" t="s">
        <v>9057</v>
      </c>
      <c r="S1103" s="1" t="s">
        <v>84</v>
      </c>
      <c r="T1103" s="1" t="s">
        <v>72</v>
      </c>
      <c r="U1103" s="1" t="s">
        <v>140</v>
      </c>
      <c r="V1103" s="1" t="s">
        <v>141</v>
      </c>
      <c r="W1103" s="1" t="s">
        <v>126</v>
      </c>
      <c r="X1103" s="1">
        <v>61</v>
      </c>
      <c r="Y1103" s="1" t="s">
        <v>88</v>
      </c>
      <c r="Z1103" s="1">
        <v>4.5999999999999996</v>
      </c>
      <c r="AA1103" s="1" t="s">
        <v>954</v>
      </c>
      <c r="AB1103" s="1" t="s">
        <v>90</v>
      </c>
      <c r="AC1103" s="1" t="s">
        <v>91</v>
      </c>
      <c r="AD1103" s="1" t="s">
        <v>92</v>
      </c>
      <c r="AE1103" s="1" t="s">
        <v>72</v>
      </c>
      <c r="AF1103" s="1" t="s">
        <v>217</v>
      </c>
      <c r="AG1103" s="1">
        <v>1</v>
      </c>
      <c r="AH1103" s="1" t="s">
        <v>5253</v>
      </c>
      <c r="AI1103" s="1" t="s">
        <v>72</v>
      </c>
      <c r="AJ1103" s="1" t="s">
        <v>72</v>
      </c>
      <c r="AK1103" s="1" t="s">
        <v>5884</v>
      </c>
      <c r="AL1103" s="1" t="s">
        <v>878</v>
      </c>
      <c r="AM1103" s="1" t="s">
        <v>72</v>
      </c>
      <c r="AN1103" s="3">
        <v>45432</v>
      </c>
      <c r="AO1103" s="1" t="s">
        <v>6357</v>
      </c>
      <c r="AP1103" s="1" t="s">
        <v>6358</v>
      </c>
      <c r="AQ1103" s="1" t="s">
        <v>1675</v>
      </c>
      <c r="AR1103" s="1">
        <v>14</v>
      </c>
      <c r="AS1103" s="1" t="s">
        <v>6026</v>
      </c>
      <c r="AT1103" s="1" t="s">
        <v>75</v>
      </c>
      <c r="AU1103" s="1" t="s">
        <v>75</v>
      </c>
      <c r="AV1103" s="1" t="s">
        <v>88</v>
      </c>
      <c r="AW1103" s="1" t="s">
        <v>96</v>
      </c>
      <c r="AX1103" s="1" t="s">
        <v>72</v>
      </c>
      <c r="AY1103" s="1" t="s">
        <v>3962</v>
      </c>
      <c r="AZ1103" s="1" t="s">
        <v>4899</v>
      </c>
      <c r="BA1103" s="1">
        <v>28</v>
      </c>
      <c r="BB1103" s="21" t="s">
        <v>100</v>
      </c>
      <c r="BC1103" s="16"/>
    </row>
    <row r="1104" spans="1:55" ht="18.600000000000001" customHeight="1">
      <c r="A1104" s="1">
        <v>240161</v>
      </c>
      <c r="B1104" s="1">
        <v>240161</v>
      </c>
      <c r="C1104" s="1" t="s">
        <v>71</v>
      </c>
      <c r="D1104" s="3">
        <v>45433</v>
      </c>
      <c r="E1104" s="1" t="s">
        <v>2302</v>
      </c>
      <c r="F1104" s="1" t="s">
        <v>6359</v>
      </c>
      <c r="G1104" s="1" t="s">
        <v>75</v>
      </c>
      <c r="H1104" s="1" t="s">
        <v>170</v>
      </c>
      <c r="I1104" s="1" t="s">
        <v>473</v>
      </c>
      <c r="J1104" s="8" t="s">
        <v>172</v>
      </c>
      <c r="K1104" s="8" t="s">
        <v>4162</v>
      </c>
      <c r="L1104" s="8" t="s">
        <v>1927</v>
      </c>
      <c r="M1104" s="8" t="s">
        <v>1927</v>
      </c>
      <c r="N1104" s="1" t="s">
        <v>6360</v>
      </c>
      <c r="O1104" s="75" t="s">
        <v>72</v>
      </c>
      <c r="P1104" s="1" t="s">
        <v>2307</v>
      </c>
      <c r="Q1104" s="1" t="s">
        <v>2307</v>
      </c>
      <c r="R1104" s="1" t="s">
        <v>2363</v>
      </c>
      <c r="S1104" s="1" t="s">
        <v>84</v>
      </c>
      <c r="T1104" s="1" t="s">
        <v>72</v>
      </c>
      <c r="U1104" s="1" t="s">
        <v>104</v>
      </c>
      <c r="V1104" s="1" t="s">
        <v>104</v>
      </c>
      <c r="W1104" s="1" t="s">
        <v>87</v>
      </c>
      <c r="X1104" s="1">
        <v>34</v>
      </c>
      <c r="Y1104" s="1" t="s">
        <v>88</v>
      </c>
      <c r="Z1104" s="1">
        <v>4.2</v>
      </c>
      <c r="AA1104" s="1" t="s">
        <v>954</v>
      </c>
      <c r="AB1104" s="1" t="s">
        <v>90</v>
      </c>
      <c r="AC1104" s="1" t="s">
        <v>91</v>
      </c>
      <c r="AD1104" s="1" t="s">
        <v>92</v>
      </c>
      <c r="AE1104" s="1" t="s">
        <v>72</v>
      </c>
      <c r="AF1104" s="1" t="s">
        <v>72</v>
      </c>
      <c r="AG1104" s="1" t="s">
        <v>72</v>
      </c>
      <c r="AH1104" s="1" t="s">
        <v>72</v>
      </c>
      <c r="AI1104" s="1" t="s">
        <v>72</v>
      </c>
      <c r="AJ1104" s="1" t="s">
        <v>72</v>
      </c>
      <c r="AK1104" s="1" t="s">
        <v>72</v>
      </c>
      <c r="AL1104" s="1" t="s">
        <v>72</v>
      </c>
      <c r="AM1104" s="1" t="s">
        <v>72</v>
      </c>
      <c r="AN1104" s="3">
        <v>45433</v>
      </c>
      <c r="AO1104" s="1" t="s">
        <v>6361</v>
      </c>
      <c r="AP1104" s="1" t="s">
        <v>72</v>
      </c>
      <c r="AQ1104" s="1" t="s">
        <v>72</v>
      </c>
      <c r="AR1104" s="1" t="s">
        <v>72</v>
      </c>
      <c r="AS1104" s="1" t="s">
        <v>72</v>
      </c>
      <c r="AT1104" s="1" t="s">
        <v>88</v>
      </c>
      <c r="AU1104" s="1" t="s">
        <v>88</v>
      </c>
      <c r="AV1104" s="1" t="s">
        <v>88</v>
      </c>
      <c r="AW1104" s="1" t="s">
        <v>79</v>
      </c>
      <c r="AX1104" s="1" t="s">
        <v>2154</v>
      </c>
      <c r="AY1104" s="1" t="s">
        <v>72</v>
      </c>
      <c r="AZ1104" s="1" t="s">
        <v>72</v>
      </c>
      <c r="BA1104" s="1" t="s">
        <v>72</v>
      </c>
      <c r="BB1104" s="1" t="s">
        <v>160</v>
      </c>
      <c r="BC1104" s="16"/>
    </row>
    <row r="1105" spans="1:55" ht="18.600000000000001" customHeight="1">
      <c r="A1105" s="1" t="s">
        <v>6362</v>
      </c>
      <c r="B1105" s="1">
        <v>240162</v>
      </c>
      <c r="C1105" s="1" t="s">
        <v>71</v>
      </c>
      <c r="D1105" s="3">
        <v>45434</v>
      </c>
      <c r="E1105" s="1" t="s">
        <v>1896</v>
      </c>
      <c r="F1105" s="1" t="s">
        <v>6363</v>
      </c>
      <c r="G1105" s="1" t="s">
        <v>75</v>
      </c>
      <c r="H1105" s="1" t="s">
        <v>3947</v>
      </c>
      <c r="I1105" s="1" t="s">
        <v>77</v>
      </c>
      <c r="J1105" s="1" t="s">
        <v>78</v>
      </c>
      <c r="K1105" s="1" t="s">
        <v>78</v>
      </c>
      <c r="L1105" s="21" t="s">
        <v>1898</v>
      </c>
      <c r="M1105" s="21" t="s">
        <v>1898</v>
      </c>
      <c r="N1105" s="34" t="s">
        <v>72</v>
      </c>
      <c r="O1105" s="3" t="s">
        <v>3052</v>
      </c>
      <c r="P1105" s="1" t="s">
        <v>813</v>
      </c>
      <c r="Q1105" s="1" t="s">
        <v>813</v>
      </c>
      <c r="R1105" s="1" t="s">
        <v>9057</v>
      </c>
      <c r="S1105" s="1" t="s">
        <v>84</v>
      </c>
      <c r="T1105" s="1" t="s">
        <v>72</v>
      </c>
      <c r="U1105" s="1" t="s">
        <v>140</v>
      </c>
      <c r="V1105" s="1" t="s">
        <v>6364</v>
      </c>
      <c r="W1105" s="1" t="s">
        <v>126</v>
      </c>
      <c r="X1105" s="1">
        <v>55</v>
      </c>
      <c r="Y1105" s="1" t="s">
        <v>88</v>
      </c>
      <c r="Z1105" s="1">
        <v>5.2</v>
      </c>
      <c r="AA1105" s="1" t="s">
        <v>954</v>
      </c>
      <c r="AB1105" s="1" t="s">
        <v>90</v>
      </c>
      <c r="AC1105" s="1" t="s">
        <v>91</v>
      </c>
      <c r="AD1105" s="1" t="s">
        <v>92</v>
      </c>
      <c r="AE1105" s="1" t="s">
        <v>72</v>
      </c>
      <c r="AF1105" s="1" t="s">
        <v>254</v>
      </c>
      <c r="AG1105" s="1">
        <v>2</v>
      </c>
      <c r="AH1105" s="1" t="s">
        <v>5092</v>
      </c>
      <c r="AI1105" s="1" t="s">
        <v>72</v>
      </c>
      <c r="AJ1105" s="1" t="s">
        <v>72</v>
      </c>
      <c r="AK1105" s="1" t="s">
        <v>5884</v>
      </c>
      <c r="AL1105" s="1" t="s">
        <v>878</v>
      </c>
      <c r="AM1105" s="1" t="s">
        <v>72</v>
      </c>
      <c r="AN1105" s="3">
        <v>45434</v>
      </c>
      <c r="AO1105" s="1" t="s">
        <v>6365</v>
      </c>
      <c r="AP1105" s="1" t="s">
        <v>72</v>
      </c>
      <c r="AQ1105" s="1" t="s">
        <v>1675</v>
      </c>
      <c r="AR1105" s="1">
        <v>14</v>
      </c>
      <c r="AS1105" s="1" t="s">
        <v>4208</v>
      </c>
      <c r="AT1105" s="1" t="s">
        <v>75</v>
      </c>
      <c r="AU1105" s="1" t="s">
        <v>75</v>
      </c>
      <c r="AV1105" s="1" t="s">
        <v>88</v>
      </c>
      <c r="AW1105" s="1" t="s">
        <v>96</v>
      </c>
      <c r="AX1105" s="1" t="s">
        <v>72</v>
      </c>
      <c r="AY1105" s="1" t="s">
        <v>3962</v>
      </c>
      <c r="AZ1105" s="1" t="s">
        <v>6366</v>
      </c>
      <c r="BA1105" s="1">
        <f>35+14</f>
        <v>49</v>
      </c>
      <c r="BB1105" s="21" t="s">
        <v>100</v>
      </c>
      <c r="BC1105" s="16"/>
    </row>
    <row r="1106" spans="1:55" ht="18.600000000000001" customHeight="1">
      <c r="A1106" s="1" t="s">
        <v>6368</v>
      </c>
      <c r="B1106" s="1">
        <v>240163</v>
      </c>
      <c r="C1106" s="1" t="s">
        <v>71</v>
      </c>
      <c r="D1106" s="3">
        <v>45434</v>
      </c>
      <c r="E1106" s="1" t="s">
        <v>1896</v>
      </c>
      <c r="F1106" s="1" t="s">
        <v>6369</v>
      </c>
      <c r="G1106" s="1" t="s">
        <v>75</v>
      </c>
      <c r="H1106" s="1" t="s">
        <v>3947</v>
      </c>
      <c r="I1106" s="1" t="s">
        <v>77</v>
      </c>
      <c r="J1106" s="1" t="s">
        <v>78</v>
      </c>
      <c r="K1106" s="1" t="s">
        <v>78</v>
      </c>
      <c r="L1106" s="21" t="s">
        <v>1898</v>
      </c>
      <c r="M1106" s="21" t="s">
        <v>1898</v>
      </c>
      <c r="N1106" s="34" t="s">
        <v>72</v>
      </c>
      <c r="O1106" s="3" t="s">
        <v>5300</v>
      </c>
      <c r="P1106" s="1" t="s">
        <v>778</v>
      </c>
      <c r="Q1106" s="1" t="s">
        <v>779</v>
      </c>
      <c r="R1106" s="1" t="s">
        <v>9036</v>
      </c>
      <c r="S1106" s="1" t="s">
        <v>84</v>
      </c>
      <c r="T1106" s="1" t="s">
        <v>72</v>
      </c>
      <c r="U1106" s="1" t="s">
        <v>104</v>
      </c>
      <c r="V1106" s="1" t="s">
        <v>104</v>
      </c>
      <c r="W1106" s="1" t="s">
        <v>87</v>
      </c>
      <c r="X1106" s="1">
        <v>74</v>
      </c>
      <c r="Y1106" s="1" t="s">
        <v>88</v>
      </c>
      <c r="Z1106" s="1">
        <v>6.2</v>
      </c>
      <c r="AA1106" s="1" t="s">
        <v>2344</v>
      </c>
      <c r="AB1106" s="1" t="s">
        <v>90</v>
      </c>
      <c r="AC1106" s="1" t="s">
        <v>91</v>
      </c>
      <c r="AD1106" s="1" t="s">
        <v>92</v>
      </c>
      <c r="AE1106" s="1" t="s">
        <v>72</v>
      </c>
      <c r="AF1106" s="1" t="s">
        <v>72</v>
      </c>
      <c r="AG1106" s="1" t="s">
        <v>72</v>
      </c>
      <c r="AH1106" s="1" t="s">
        <v>72</v>
      </c>
      <c r="AI1106" s="1" t="s">
        <v>72</v>
      </c>
      <c r="AJ1106" s="1" t="s">
        <v>72</v>
      </c>
      <c r="AK1106" s="1" t="s">
        <v>72</v>
      </c>
      <c r="AL1106" s="1" t="s">
        <v>72</v>
      </c>
      <c r="AM1106" s="1" t="s">
        <v>72</v>
      </c>
      <c r="AN1106" s="3">
        <v>45435</v>
      </c>
      <c r="AO1106" s="1" t="s">
        <v>6370</v>
      </c>
      <c r="AP1106" s="1" t="s">
        <v>72</v>
      </c>
      <c r="AQ1106" s="1" t="s">
        <v>1675</v>
      </c>
      <c r="AR1106" s="1">
        <v>14</v>
      </c>
      <c r="AS1106" s="1" t="s">
        <v>4443</v>
      </c>
      <c r="AT1106" s="1" t="s">
        <v>75</v>
      </c>
      <c r="AU1106" s="1" t="s">
        <v>75</v>
      </c>
      <c r="AV1106" s="1" t="s">
        <v>88</v>
      </c>
      <c r="AW1106" s="1" t="s">
        <v>96</v>
      </c>
      <c r="AX1106" s="1" t="s">
        <v>72</v>
      </c>
      <c r="AY1106" s="1" t="s">
        <v>3962</v>
      </c>
      <c r="AZ1106" s="1" t="s">
        <v>6371</v>
      </c>
      <c r="BA1106" s="1">
        <f>28+7</f>
        <v>35</v>
      </c>
      <c r="BB1106" s="21" t="s">
        <v>100</v>
      </c>
      <c r="BC1106" s="16"/>
    </row>
    <row r="1107" spans="1:55" ht="18.600000000000001" customHeight="1">
      <c r="A1107" s="1" t="s">
        <v>6372</v>
      </c>
      <c r="B1107" s="1">
        <v>240164</v>
      </c>
      <c r="C1107" s="1" t="s">
        <v>71</v>
      </c>
      <c r="D1107" s="3">
        <v>45435</v>
      </c>
      <c r="E1107" s="1" t="s">
        <v>1896</v>
      </c>
      <c r="F1107" s="1" t="s">
        <v>6373</v>
      </c>
      <c r="G1107" s="1" t="s">
        <v>75</v>
      </c>
      <c r="H1107" s="1" t="s">
        <v>3947</v>
      </c>
      <c r="I1107" s="1" t="s">
        <v>77</v>
      </c>
      <c r="J1107" s="1" t="s">
        <v>78</v>
      </c>
      <c r="K1107" s="1" t="s">
        <v>78</v>
      </c>
      <c r="L1107" s="21" t="s">
        <v>1898</v>
      </c>
      <c r="M1107" s="21" t="s">
        <v>1898</v>
      </c>
      <c r="N1107" s="34" t="s">
        <v>72</v>
      </c>
      <c r="O1107" s="3" t="s">
        <v>4145</v>
      </c>
      <c r="P1107" s="1" t="s">
        <v>813</v>
      </c>
      <c r="Q1107" s="1" t="s">
        <v>813</v>
      </c>
      <c r="R1107" s="1" t="s">
        <v>9057</v>
      </c>
      <c r="S1107" s="1" t="s">
        <v>84</v>
      </c>
      <c r="T1107" s="1" t="s">
        <v>72</v>
      </c>
      <c r="U1107" s="1" t="s">
        <v>140</v>
      </c>
      <c r="V1107" s="1" t="s">
        <v>6364</v>
      </c>
      <c r="W1107" s="1" t="s">
        <v>87</v>
      </c>
      <c r="X1107" s="1">
        <v>55</v>
      </c>
      <c r="Y1107" s="1" t="s">
        <v>88</v>
      </c>
      <c r="Z1107" s="1">
        <v>5.2</v>
      </c>
      <c r="AA1107" s="1" t="s">
        <v>299</v>
      </c>
      <c r="AB1107" s="1" t="s">
        <v>90</v>
      </c>
      <c r="AC1107" s="1" t="s">
        <v>91</v>
      </c>
      <c r="AD1107" s="1" t="s">
        <v>92</v>
      </c>
      <c r="AE1107" s="1" t="s">
        <v>72</v>
      </c>
      <c r="AF1107" s="1" t="s">
        <v>217</v>
      </c>
      <c r="AG1107" s="1">
        <v>1</v>
      </c>
      <c r="AH1107" s="1" t="s">
        <v>5253</v>
      </c>
      <c r="AI1107" s="1" t="s">
        <v>72</v>
      </c>
      <c r="AJ1107" s="1" t="s">
        <v>72</v>
      </c>
      <c r="AK1107" s="1" t="s">
        <v>5884</v>
      </c>
      <c r="AL1107" s="1" t="s">
        <v>1061</v>
      </c>
      <c r="AM1107" s="1" t="s">
        <v>430</v>
      </c>
      <c r="AN1107" s="3">
        <v>45435</v>
      </c>
      <c r="AO1107" s="1" t="s">
        <v>6374</v>
      </c>
      <c r="AP1107" s="1" t="s">
        <v>72</v>
      </c>
      <c r="AQ1107" s="1" t="s">
        <v>1675</v>
      </c>
      <c r="AR1107" s="1">
        <v>14</v>
      </c>
      <c r="AS1107" s="1" t="s">
        <v>3205</v>
      </c>
      <c r="AT1107" s="1" t="s">
        <v>75</v>
      </c>
      <c r="AU1107" s="1" t="s">
        <v>75</v>
      </c>
      <c r="AV1107" s="1" t="s">
        <v>88</v>
      </c>
      <c r="AW1107" s="1" t="s">
        <v>96</v>
      </c>
      <c r="AX1107" s="1" t="s">
        <v>72</v>
      </c>
      <c r="AY1107" s="1" t="s">
        <v>3962</v>
      </c>
      <c r="AZ1107" s="1" t="s">
        <v>6375</v>
      </c>
      <c r="BA1107" s="1">
        <f>21+14</f>
        <v>35</v>
      </c>
      <c r="BB1107" s="21" t="s">
        <v>100</v>
      </c>
      <c r="BC1107" s="16"/>
    </row>
    <row r="1108" spans="1:55" ht="18.600000000000001" customHeight="1">
      <c r="A1108" s="1">
        <v>240165</v>
      </c>
      <c r="B1108" s="1">
        <v>240165</v>
      </c>
      <c r="C1108" s="1" t="s">
        <v>71</v>
      </c>
      <c r="D1108" s="3">
        <v>45436</v>
      </c>
      <c r="E1108" s="1" t="s">
        <v>1896</v>
      </c>
      <c r="F1108" s="1" t="s">
        <v>6377</v>
      </c>
      <c r="G1108" s="1" t="s">
        <v>75</v>
      </c>
      <c r="H1108" s="1" t="s">
        <v>170</v>
      </c>
      <c r="I1108" s="1" t="s">
        <v>473</v>
      </c>
      <c r="J1108" s="8" t="s">
        <v>172</v>
      </c>
      <c r="K1108" s="1" t="s">
        <v>78</v>
      </c>
      <c r="L1108" s="8" t="s">
        <v>1927</v>
      </c>
      <c r="M1108" s="8" t="s">
        <v>1927</v>
      </c>
      <c r="N1108" s="1" t="s">
        <v>6378</v>
      </c>
      <c r="O1108" s="75" t="s">
        <v>72</v>
      </c>
      <c r="P1108" s="1" t="s">
        <v>813</v>
      </c>
      <c r="Q1108" s="1" t="s">
        <v>813</v>
      </c>
      <c r="R1108" s="1" t="s">
        <v>9057</v>
      </c>
      <c r="S1108" s="1" t="s">
        <v>84</v>
      </c>
      <c r="T1108" s="1" t="s">
        <v>72</v>
      </c>
      <c r="U1108" s="1" t="s">
        <v>323</v>
      </c>
      <c r="V1108" s="1" t="s">
        <v>324</v>
      </c>
      <c r="W1108" s="1" t="s">
        <v>126</v>
      </c>
      <c r="X1108" s="1">
        <v>64</v>
      </c>
      <c r="Y1108" s="1" t="s">
        <v>88</v>
      </c>
      <c r="Z1108" s="1">
        <v>5.2</v>
      </c>
      <c r="AA1108" s="1" t="s">
        <v>954</v>
      </c>
      <c r="AB1108" s="1" t="s">
        <v>90</v>
      </c>
      <c r="AC1108" s="1" t="s">
        <v>91</v>
      </c>
      <c r="AD1108" s="1" t="s">
        <v>216</v>
      </c>
      <c r="AE1108" s="1" t="s">
        <v>72</v>
      </c>
      <c r="AF1108" s="1" t="s">
        <v>72</v>
      </c>
      <c r="AG1108" s="1" t="s">
        <v>72</v>
      </c>
      <c r="AH1108" s="1" t="s">
        <v>72</v>
      </c>
      <c r="AI1108" s="1">
        <v>4</v>
      </c>
      <c r="AJ1108" s="1" t="s">
        <v>5052</v>
      </c>
      <c r="AK1108" s="1" t="s">
        <v>72</v>
      </c>
      <c r="AL1108" s="1" t="s">
        <v>72</v>
      </c>
      <c r="AM1108" s="1" t="s">
        <v>72</v>
      </c>
      <c r="AN1108" s="3">
        <v>45436</v>
      </c>
      <c r="AO1108" s="1" t="s">
        <v>6379</v>
      </c>
      <c r="AP1108" s="1" t="s">
        <v>4835</v>
      </c>
      <c r="AQ1108" s="1" t="s">
        <v>1675</v>
      </c>
      <c r="AR1108" s="1">
        <v>14</v>
      </c>
      <c r="AS1108" s="1" t="s">
        <v>3446</v>
      </c>
      <c r="AT1108" s="1" t="s">
        <v>75</v>
      </c>
      <c r="AU1108" s="1" t="s">
        <v>75</v>
      </c>
      <c r="AV1108" s="1" t="s">
        <v>88</v>
      </c>
      <c r="AW1108" s="1" t="s">
        <v>79</v>
      </c>
      <c r="AX1108" s="1" t="s">
        <v>2135</v>
      </c>
      <c r="AY1108" s="1" t="s">
        <v>72</v>
      </c>
      <c r="AZ1108" s="1" t="s">
        <v>72</v>
      </c>
      <c r="BA1108" s="1" t="s">
        <v>72</v>
      </c>
      <c r="BB1108" s="1" t="s">
        <v>160</v>
      </c>
      <c r="BC1108" s="16"/>
    </row>
    <row r="1109" spans="1:55" ht="18.600000000000001" customHeight="1">
      <c r="A1109" s="1">
        <v>240166</v>
      </c>
      <c r="B1109" s="1">
        <v>240166</v>
      </c>
      <c r="C1109" s="1" t="s">
        <v>71</v>
      </c>
      <c r="D1109" s="3">
        <v>45439</v>
      </c>
      <c r="E1109" s="1" t="s">
        <v>1896</v>
      </c>
      <c r="F1109" s="1" t="s">
        <v>6380</v>
      </c>
      <c r="G1109" s="1" t="s">
        <v>75</v>
      </c>
      <c r="H1109" s="1" t="s">
        <v>170</v>
      </c>
      <c r="I1109" s="1" t="s">
        <v>473</v>
      </c>
      <c r="J1109" s="8" t="s">
        <v>172</v>
      </c>
      <c r="K1109" s="1" t="s">
        <v>78</v>
      </c>
      <c r="L1109" s="8" t="s">
        <v>1927</v>
      </c>
      <c r="M1109" s="8" t="s">
        <v>1927</v>
      </c>
      <c r="N1109" s="1" t="s">
        <v>6381</v>
      </c>
      <c r="O1109" s="75" t="s">
        <v>72</v>
      </c>
      <c r="P1109" s="1" t="s">
        <v>778</v>
      </c>
      <c r="Q1109" s="1" t="s">
        <v>779</v>
      </c>
      <c r="R1109" s="1" t="s">
        <v>9036</v>
      </c>
      <c r="S1109" s="1" t="s">
        <v>84</v>
      </c>
      <c r="T1109" s="1" t="s">
        <v>72</v>
      </c>
      <c r="U1109" s="1" t="s">
        <v>140</v>
      </c>
      <c r="V1109" s="1" t="s">
        <v>6364</v>
      </c>
      <c r="W1109" s="1" t="s">
        <v>126</v>
      </c>
      <c r="X1109" s="1">
        <v>63</v>
      </c>
      <c r="Y1109" s="1" t="s">
        <v>88</v>
      </c>
      <c r="Z1109" s="1">
        <v>5.3</v>
      </c>
      <c r="AA1109" s="1" t="s">
        <v>299</v>
      </c>
      <c r="AB1109" s="1" t="s">
        <v>90</v>
      </c>
      <c r="AC1109" s="1" t="s">
        <v>91</v>
      </c>
      <c r="AD1109" s="1" t="s">
        <v>92</v>
      </c>
      <c r="AE1109" s="1" t="s">
        <v>72</v>
      </c>
      <c r="AF1109" s="1" t="s">
        <v>72</v>
      </c>
      <c r="AG1109" s="1" t="s">
        <v>72</v>
      </c>
      <c r="AH1109" s="1" t="s">
        <v>72</v>
      </c>
      <c r="AI1109" s="1" t="s">
        <v>72</v>
      </c>
      <c r="AJ1109" s="1" t="s">
        <v>72</v>
      </c>
      <c r="AK1109" s="1" t="s">
        <v>72</v>
      </c>
      <c r="AL1109" s="1" t="s">
        <v>72</v>
      </c>
      <c r="AM1109" s="1" t="s">
        <v>72</v>
      </c>
      <c r="AN1109" s="3">
        <v>45439</v>
      </c>
      <c r="AO1109" s="1" t="s">
        <v>6382</v>
      </c>
      <c r="AP1109" s="1" t="s">
        <v>72</v>
      </c>
      <c r="AQ1109" s="1" t="s">
        <v>1675</v>
      </c>
      <c r="AR1109" s="1">
        <v>14</v>
      </c>
      <c r="AS1109" s="1" t="s">
        <v>4208</v>
      </c>
      <c r="AT1109" s="1" t="s">
        <v>75</v>
      </c>
      <c r="AU1109" s="1" t="s">
        <v>75</v>
      </c>
      <c r="AV1109" s="1" t="s">
        <v>88</v>
      </c>
      <c r="AW1109" s="1" t="s">
        <v>72</v>
      </c>
      <c r="AX1109" s="1" t="s">
        <v>72</v>
      </c>
      <c r="AY1109" s="1" t="s">
        <v>72</v>
      </c>
      <c r="AZ1109" s="1" t="s">
        <v>72</v>
      </c>
      <c r="BA1109" s="1" t="s">
        <v>72</v>
      </c>
      <c r="BB1109" s="1" t="s">
        <v>160</v>
      </c>
      <c r="BC1109" s="16"/>
    </row>
    <row r="1110" spans="1:55" ht="18.600000000000001" customHeight="1">
      <c r="A1110" s="1" t="s">
        <v>6383</v>
      </c>
      <c r="B1110" s="1">
        <v>240167</v>
      </c>
      <c r="C1110" s="1" t="s">
        <v>71</v>
      </c>
      <c r="D1110" s="3">
        <v>45440</v>
      </c>
      <c r="E1110" s="1" t="s">
        <v>1896</v>
      </c>
      <c r="F1110" s="1" t="s">
        <v>6384</v>
      </c>
      <c r="G1110" s="1" t="s">
        <v>75</v>
      </c>
      <c r="H1110" s="1" t="s">
        <v>3947</v>
      </c>
      <c r="I1110" s="1" t="s">
        <v>77</v>
      </c>
      <c r="J1110" s="1" t="s">
        <v>78</v>
      </c>
      <c r="K1110" s="1" t="s">
        <v>78</v>
      </c>
      <c r="L1110" s="21" t="s">
        <v>1898</v>
      </c>
      <c r="M1110" s="21" t="s">
        <v>1898</v>
      </c>
      <c r="N1110" s="34" t="s">
        <v>72</v>
      </c>
      <c r="O1110" s="3" t="s">
        <v>3652</v>
      </c>
      <c r="P1110" s="1" t="s">
        <v>778</v>
      </c>
      <c r="Q1110" s="1" t="s">
        <v>779</v>
      </c>
      <c r="R1110" s="1" t="s">
        <v>9036</v>
      </c>
      <c r="S1110" s="1" t="s">
        <v>84</v>
      </c>
      <c r="T1110" s="1" t="s">
        <v>72</v>
      </c>
      <c r="U1110" s="1" t="s">
        <v>140</v>
      </c>
      <c r="V1110" s="1" t="s">
        <v>181</v>
      </c>
      <c r="W1110" s="1" t="s">
        <v>126</v>
      </c>
      <c r="X1110" s="1">
        <v>73</v>
      </c>
      <c r="Y1110" s="1" t="s">
        <v>88</v>
      </c>
      <c r="Z1110" s="1">
        <v>6.5</v>
      </c>
      <c r="AA1110" s="1" t="s">
        <v>2344</v>
      </c>
      <c r="AB1110" s="1" t="s">
        <v>90</v>
      </c>
      <c r="AC1110" s="1" t="s">
        <v>91</v>
      </c>
      <c r="AD1110" s="1" t="s">
        <v>92</v>
      </c>
      <c r="AE1110" s="1" t="s">
        <v>72</v>
      </c>
      <c r="AF1110" s="1" t="s">
        <v>72</v>
      </c>
      <c r="AG1110" s="1" t="s">
        <v>72</v>
      </c>
      <c r="AH1110" s="1" t="s">
        <v>72</v>
      </c>
      <c r="AI1110" s="1" t="s">
        <v>72</v>
      </c>
      <c r="AJ1110" s="1" t="s">
        <v>72</v>
      </c>
      <c r="AK1110" s="1" t="s">
        <v>72</v>
      </c>
      <c r="AL1110" s="1" t="s">
        <v>72</v>
      </c>
      <c r="AM1110" s="1" t="s">
        <v>72</v>
      </c>
      <c r="AN1110" s="3">
        <v>45440</v>
      </c>
      <c r="AO1110" s="1" t="s">
        <v>6385</v>
      </c>
      <c r="AP1110" s="1" t="s">
        <v>72</v>
      </c>
      <c r="AQ1110" s="1" t="s">
        <v>1675</v>
      </c>
      <c r="AR1110" s="1">
        <v>14</v>
      </c>
      <c r="AS1110" s="1" t="s">
        <v>4219</v>
      </c>
      <c r="AT1110" s="1" t="s">
        <v>75</v>
      </c>
      <c r="AU1110" s="1" t="s">
        <v>75</v>
      </c>
      <c r="AV1110" s="1" t="s">
        <v>88</v>
      </c>
      <c r="AW1110" s="1" t="s">
        <v>96</v>
      </c>
      <c r="AX1110" s="1" t="s">
        <v>72</v>
      </c>
      <c r="AY1110" s="1" t="s">
        <v>3962</v>
      </c>
      <c r="AZ1110" s="1" t="s">
        <v>6371</v>
      </c>
      <c r="BA1110" s="1">
        <f>28+(5*7)</f>
        <v>63</v>
      </c>
      <c r="BB1110" s="21" t="s">
        <v>100</v>
      </c>
      <c r="BC1110" s="16"/>
    </row>
    <row r="1111" spans="1:55" ht="18.600000000000001" customHeight="1">
      <c r="A1111" s="1" t="s">
        <v>6388</v>
      </c>
      <c r="B1111" s="1">
        <v>240168</v>
      </c>
      <c r="C1111" s="1" t="s">
        <v>71</v>
      </c>
      <c r="D1111" s="3">
        <v>45441</v>
      </c>
      <c r="E1111" s="1" t="s">
        <v>2302</v>
      </c>
      <c r="F1111" s="1" t="s">
        <v>6389</v>
      </c>
      <c r="G1111" s="1" t="s">
        <v>75</v>
      </c>
      <c r="H1111" s="1" t="s">
        <v>4111</v>
      </c>
      <c r="I1111" s="1" t="s">
        <v>77</v>
      </c>
      <c r="J1111" s="1" t="s">
        <v>78</v>
      </c>
      <c r="K1111" s="1" t="s">
        <v>78</v>
      </c>
      <c r="L1111" s="21" t="s">
        <v>1898</v>
      </c>
      <c r="M1111" s="21" t="s">
        <v>1898</v>
      </c>
      <c r="N1111" s="34" t="s">
        <v>72</v>
      </c>
      <c r="O1111" s="3" t="s">
        <v>5480</v>
      </c>
      <c r="P1111" s="1" t="s">
        <v>2307</v>
      </c>
      <c r="Q1111" s="1" t="s">
        <v>2307</v>
      </c>
      <c r="R1111" s="1" t="s">
        <v>2363</v>
      </c>
      <c r="S1111" s="1" t="s">
        <v>84</v>
      </c>
      <c r="T1111" s="1" t="s">
        <v>72</v>
      </c>
      <c r="U1111" s="1" t="s">
        <v>5706</v>
      </c>
      <c r="V1111" s="1" t="s">
        <v>5706</v>
      </c>
      <c r="W1111" s="1" t="s">
        <v>87</v>
      </c>
      <c r="X1111" s="1">
        <v>60</v>
      </c>
      <c r="Y1111" s="1" t="s">
        <v>88</v>
      </c>
      <c r="Z1111" s="1">
        <v>5.2</v>
      </c>
      <c r="AA1111" s="1" t="s">
        <v>954</v>
      </c>
      <c r="AB1111" s="1" t="s">
        <v>105</v>
      </c>
      <c r="AC1111" s="1" t="s">
        <v>91</v>
      </c>
      <c r="AD1111" s="1" t="s">
        <v>92</v>
      </c>
      <c r="AE1111" s="1" t="s">
        <v>72</v>
      </c>
      <c r="AF1111" s="1" t="s">
        <v>72</v>
      </c>
      <c r="AG1111" s="1" t="s">
        <v>72</v>
      </c>
      <c r="AH1111" s="1" t="s">
        <v>72</v>
      </c>
      <c r="AI1111" s="1" t="s">
        <v>72</v>
      </c>
      <c r="AJ1111" s="1" t="s">
        <v>72</v>
      </c>
      <c r="AK1111" s="1" t="s">
        <v>220</v>
      </c>
      <c r="AL1111" s="1" t="s">
        <v>72</v>
      </c>
      <c r="AM1111" s="1" t="s">
        <v>72</v>
      </c>
      <c r="AN1111" s="3" t="s">
        <v>6390</v>
      </c>
      <c r="AO1111" s="1" t="s">
        <v>6391</v>
      </c>
      <c r="AP1111" s="1" t="s">
        <v>72</v>
      </c>
      <c r="AQ1111" s="1" t="s">
        <v>1794</v>
      </c>
      <c r="AR1111" s="1">
        <v>14</v>
      </c>
      <c r="AS1111" s="1" t="s">
        <v>4063</v>
      </c>
      <c r="AT1111" s="1" t="s">
        <v>75</v>
      </c>
      <c r="AU1111" s="1" t="s">
        <v>75</v>
      </c>
      <c r="AV1111" s="1" t="s">
        <v>88</v>
      </c>
      <c r="AW1111" s="1" t="s">
        <v>96</v>
      </c>
      <c r="AX1111" s="1" t="s">
        <v>72</v>
      </c>
      <c r="AY1111" s="1" t="s">
        <v>3985</v>
      </c>
      <c r="AZ1111" s="1" t="s">
        <v>6392</v>
      </c>
      <c r="BA1111" s="1">
        <v>16</v>
      </c>
      <c r="BB1111" s="21" t="s">
        <v>100</v>
      </c>
      <c r="BC1111" s="16"/>
    </row>
    <row r="1112" spans="1:55" ht="18.600000000000001" customHeight="1">
      <c r="A1112" s="1" t="s">
        <v>6394</v>
      </c>
      <c r="B1112" s="1">
        <v>240169</v>
      </c>
      <c r="C1112" s="1" t="s">
        <v>71</v>
      </c>
      <c r="D1112" s="3">
        <v>45442</v>
      </c>
      <c r="E1112" s="1" t="s">
        <v>1896</v>
      </c>
      <c r="F1112" s="1" t="s">
        <v>6395</v>
      </c>
      <c r="G1112" s="1" t="s">
        <v>75</v>
      </c>
      <c r="H1112" s="1" t="s">
        <v>3947</v>
      </c>
      <c r="I1112" s="1" t="s">
        <v>77</v>
      </c>
      <c r="J1112" s="1" t="s">
        <v>78</v>
      </c>
      <c r="K1112" s="1" t="s">
        <v>78</v>
      </c>
      <c r="L1112" s="21" t="s">
        <v>1898</v>
      </c>
      <c r="M1112" s="21" t="s">
        <v>1898</v>
      </c>
      <c r="N1112" s="34" t="s">
        <v>72</v>
      </c>
      <c r="O1112" s="3" t="s">
        <v>1958</v>
      </c>
      <c r="P1112" s="1" t="s">
        <v>813</v>
      </c>
      <c r="Q1112" s="1" t="s">
        <v>813</v>
      </c>
      <c r="R1112" s="1" t="s">
        <v>9057</v>
      </c>
      <c r="S1112" s="1" t="s">
        <v>84</v>
      </c>
      <c r="T1112" s="1" t="s">
        <v>72</v>
      </c>
      <c r="U1112" s="1" t="s">
        <v>1776</v>
      </c>
      <c r="V1112" s="1" t="s">
        <v>6396</v>
      </c>
      <c r="W1112" s="1" t="s">
        <v>126</v>
      </c>
      <c r="X1112" s="1">
        <v>75</v>
      </c>
      <c r="Y1112" s="1" t="s">
        <v>88</v>
      </c>
      <c r="Z1112" s="1">
        <v>5.2</v>
      </c>
      <c r="AA1112" s="1" t="s">
        <v>2344</v>
      </c>
      <c r="AB1112" s="1" t="s">
        <v>90</v>
      </c>
      <c r="AC1112" s="1" t="s">
        <v>91</v>
      </c>
      <c r="AD1112" s="1" t="s">
        <v>92</v>
      </c>
      <c r="AE1112" s="1" t="s">
        <v>72</v>
      </c>
      <c r="AF1112" s="1" t="s">
        <v>254</v>
      </c>
      <c r="AG1112" s="1">
        <v>1</v>
      </c>
      <c r="AH1112" s="1" t="s">
        <v>5092</v>
      </c>
      <c r="AI1112" s="1" t="s">
        <v>72</v>
      </c>
      <c r="AJ1112" s="1" t="s">
        <v>72</v>
      </c>
      <c r="AK1112" s="1" t="s">
        <v>5884</v>
      </c>
      <c r="AL1112" s="1" t="s">
        <v>878</v>
      </c>
      <c r="AM1112" s="1" t="s">
        <v>72</v>
      </c>
      <c r="AN1112" s="3">
        <v>45442</v>
      </c>
      <c r="AO1112" s="1" t="s">
        <v>6397</v>
      </c>
      <c r="AP1112" s="1" t="s">
        <v>72</v>
      </c>
      <c r="AQ1112" s="1" t="s">
        <v>1794</v>
      </c>
      <c r="AR1112" s="1">
        <v>14</v>
      </c>
      <c r="AS1112" s="1" t="s">
        <v>2694</v>
      </c>
      <c r="AT1112" s="1" t="s">
        <v>75</v>
      </c>
      <c r="AU1112" s="1" t="s">
        <v>75</v>
      </c>
      <c r="AV1112" s="1" t="s">
        <v>88</v>
      </c>
      <c r="AW1112" s="1" t="s">
        <v>96</v>
      </c>
      <c r="AX1112" s="1" t="s">
        <v>72</v>
      </c>
      <c r="AY1112" s="1" t="s">
        <v>3962</v>
      </c>
      <c r="AZ1112" s="1" t="s">
        <v>6366</v>
      </c>
      <c r="BA1112" s="1">
        <f>35+14</f>
        <v>49</v>
      </c>
      <c r="BB1112" s="21" t="s">
        <v>100</v>
      </c>
      <c r="BC1112" s="16"/>
    </row>
    <row r="1113" spans="1:55" ht="18.600000000000001" customHeight="1">
      <c r="A1113" s="1">
        <v>240170</v>
      </c>
      <c r="B1113" s="1">
        <v>240170</v>
      </c>
      <c r="C1113" s="1" t="s">
        <v>71</v>
      </c>
      <c r="D1113" s="3">
        <v>45443</v>
      </c>
      <c r="E1113" s="1" t="s">
        <v>2302</v>
      </c>
      <c r="F1113" s="1" t="s">
        <v>6398</v>
      </c>
      <c r="G1113" s="1" t="s">
        <v>75</v>
      </c>
      <c r="H1113" s="1" t="s">
        <v>170</v>
      </c>
      <c r="I1113" s="1" t="s">
        <v>473</v>
      </c>
      <c r="J1113" s="8" t="s">
        <v>172</v>
      </c>
      <c r="K1113" s="1" t="s">
        <v>78</v>
      </c>
      <c r="L1113" s="8" t="s">
        <v>1927</v>
      </c>
      <c r="M1113" s="8" t="s">
        <v>1927</v>
      </c>
      <c r="N1113" s="1" t="s">
        <v>6399</v>
      </c>
      <c r="O1113" s="75" t="s">
        <v>72</v>
      </c>
      <c r="P1113" s="1" t="s">
        <v>2307</v>
      </c>
      <c r="Q1113" s="1" t="s">
        <v>2307</v>
      </c>
      <c r="R1113" s="1" t="s">
        <v>2363</v>
      </c>
      <c r="S1113" s="1" t="s">
        <v>84</v>
      </c>
      <c r="T1113" s="1" t="s">
        <v>72</v>
      </c>
      <c r="U1113" s="1" t="s">
        <v>124</v>
      </c>
      <c r="V1113" s="1" t="s">
        <v>6400</v>
      </c>
      <c r="W1113" s="1" t="s">
        <v>87</v>
      </c>
      <c r="X1113" s="1">
        <v>40</v>
      </c>
      <c r="Y1113" s="1" t="s">
        <v>88</v>
      </c>
      <c r="Z1113" s="1">
        <v>4.8</v>
      </c>
      <c r="AA1113" s="1" t="s">
        <v>2344</v>
      </c>
      <c r="AB1113" s="1" t="s">
        <v>90</v>
      </c>
      <c r="AC1113" s="1" t="s">
        <v>91</v>
      </c>
      <c r="AD1113" s="1" t="s">
        <v>429</v>
      </c>
      <c r="AE1113" s="1" t="s">
        <v>72</v>
      </c>
      <c r="AF1113" s="1" t="s">
        <v>72</v>
      </c>
      <c r="AG1113" s="1" t="s">
        <v>72</v>
      </c>
      <c r="AH1113" s="1" t="s">
        <v>72</v>
      </c>
      <c r="AI1113" s="1">
        <v>3</v>
      </c>
      <c r="AJ1113" s="1" t="s">
        <v>6401</v>
      </c>
      <c r="AK1113" s="1" t="s">
        <v>72</v>
      </c>
      <c r="AL1113" s="1" t="s">
        <v>72</v>
      </c>
      <c r="AM1113" s="1" t="s">
        <v>72</v>
      </c>
      <c r="AN1113" s="3">
        <v>45443</v>
      </c>
      <c r="AO1113" s="1" t="s">
        <v>6402</v>
      </c>
      <c r="AP1113" s="1" t="s">
        <v>72</v>
      </c>
      <c r="AQ1113" s="1" t="s">
        <v>72</v>
      </c>
      <c r="AR1113" s="1">
        <v>14</v>
      </c>
      <c r="AS1113" s="1" t="s">
        <v>3446</v>
      </c>
      <c r="AT1113" s="1" t="s">
        <v>88</v>
      </c>
      <c r="AU1113" s="1" t="s">
        <v>88</v>
      </c>
      <c r="AV1113" s="1" t="s">
        <v>88</v>
      </c>
      <c r="AW1113" s="1" t="s">
        <v>79</v>
      </c>
      <c r="AX1113" s="1" t="s">
        <v>2154</v>
      </c>
      <c r="AY1113" s="1" t="s">
        <v>72</v>
      </c>
      <c r="AZ1113" s="1" t="s">
        <v>72</v>
      </c>
      <c r="BA1113" s="1" t="s">
        <v>72</v>
      </c>
      <c r="BB1113" s="1" t="s">
        <v>160</v>
      </c>
      <c r="BC1113" s="16"/>
    </row>
    <row r="1114" spans="1:55" ht="18.600000000000001" customHeight="1">
      <c r="A1114" s="1">
        <v>240171</v>
      </c>
      <c r="B1114" s="1">
        <v>240171</v>
      </c>
      <c r="C1114" s="1" t="s">
        <v>71</v>
      </c>
      <c r="D1114" s="3">
        <v>45446</v>
      </c>
      <c r="E1114" s="1" t="s">
        <v>2302</v>
      </c>
      <c r="F1114" s="1" t="s">
        <v>6403</v>
      </c>
      <c r="G1114" s="1" t="s">
        <v>75</v>
      </c>
      <c r="H1114" s="1" t="s">
        <v>170</v>
      </c>
      <c r="I1114" s="1" t="s">
        <v>473</v>
      </c>
      <c r="J1114" s="8" t="s">
        <v>172</v>
      </c>
      <c r="K1114" s="8" t="s">
        <v>4162</v>
      </c>
      <c r="L1114" s="8" t="s">
        <v>1927</v>
      </c>
      <c r="M1114" s="8" t="s">
        <v>1927</v>
      </c>
      <c r="N1114" s="1" t="s">
        <v>6404</v>
      </c>
      <c r="O1114" s="75" t="s">
        <v>72</v>
      </c>
      <c r="P1114" s="1" t="s">
        <v>2307</v>
      </c>
      <c r="Q1114" s="1" t="s">
        <v>2307</v>
      </c>
      <c r="R1114" s="1" t="s">
        <v>2363</v>
      </c>
      <c r="S1114" s="1" t="s">
        <v>84</v>
      </c>
      <c r="T1114" s="1" t="s">
        <v>72</v>
      </c>
      <c r="U1114" s="1" t="s">
        <v>104</v>
      </c>
      <c r="V1114" s="1" t="s">
        <v>104</v>
      </c>
      <c r="W1114" s="1" t="s">
        <v>87</v>
      </c>
      <c r="X1114" s="1">
        <v>47</v>
      </c>
      <c r="Y1114" s="1" t="s">
        <v>88</v>
      </c>
      <c r="Z1114" s="1">
        <v>4.5</v>
      </c>
      <c r="AA1114" s="1" t="s">
        <v>2344</v>
      </c>
      <c r="AB1114" s="1" t="s">
        <v>90</v>
      </c>
      <c r="AC1114" s="1" t="s">
        <v>91</v>
      </c>
      <c r="AD1114" s="1" t="s">
        <v>92</v>
      </c>
      <c r="AE1114" s="1" t="s">
        <v>72</v>
      </c>
      <c r="AF1114" s="1" t="s">
        <v>72</v>
      </c>
      <c r="AG1114" s="1" t="s">
        <v>72</v>
      </c>
      <c r="AH1114" s="1" t="s">
        <v>72</v>
      </c>
      <c r="AI1114" s="1" t="s">
        <v>72</v>
      </c>
      <c r="AJ1114" s="1" t="s">
        <v>72</v>
      </c>
      <c r="AK1114" s="1" t="s">
        <v>72</v>
      </c>
      <c r="AL1114" s="1" t="s">
        <v>72</v>
      </c>
      <c r="AM1114" s="1" t="s">
        <v>72</v>
      </c>
      <c r="AN1114" s="3">
        <v>45446</v>
      </c>
      <c r="AO1114" s="1" t="s">
        <v>6405</v>
      </c>
      <c r="AP1114" s="1" t="s">
        <v>72</v>
      </c>
      <c r="AQ1114" s="1" t="s">
        <v>1675</v>
      </c>
      <c r="AR1114" s="1">
        <v>14</v>
      </c>
      <c r="AS1114" s="1" t="s">
        <v>2694</v>
      </c>
      <c r="AT1114" s="1" t="s">
        <v>88</v>
      </c>
      <c r="AU1114" s="1" t="s">
        <v>88</v>
      </c>
      <c r="AV1114" s="1" t="s">
        <v>88</v>
      </c>
      <c r="AW1114" s="1" t="s">
        <v>79</v>
      </c>
      <c r="AX1114" s="1" t="s">
        <v>72</v>
      </c>
      <c r="AY1114" s="1" t="s">
        <v>72</v>
      </c>
      <c r="AZ1114" s="1" t="s">
        <v>72</v>
      </c>
      <c r="BA1114" s="1" t="s">
        <v>72</v>
      </c>
      <c r="BB1114" s="1" t="s">
        <v>160</v>
      </c>
      <c r="BC1114" s="16"/>
    </row>
    <row r="1115" spans="1:55" ht="18.600000000000001" customHeight="1">
      <c r="A1115" s="1" t="s">
        <v>6406</v>
      </c>
      <c r="B1115" s="1">
        <v>240172</v>
      </c>
      <c r="C1115" s="1" t="s">
        <v>71</v>
      </c>
      <c r="D1115" s="3">
        <v>45446</v>
      </c>
      <c r="E1115" s="1" t="s">
        <v>1896</v>
      </c>
      <c r="F1115" s="1" t="s">
        <v>6407</v>
      </c>
      <c r="G1115" s="1" t="s">
        <v>75</v>
      </c>
      <c r="H1115" s="1" t="s">
        <v>5598</v>
      </c>
      <c r="I1115" s="1" t="s">
        <v>77</v>
      </c>
      <c r="J1115" s="1" t="s">
        <v>78</v>
      </c>
      <c r="K1115" s="1" t="s">
        <v>78</v>
      </c>
      <c r="L1115" s="21" t="s">
        <v>1898</v>
      </c>
      <c r="M1115" s="21" t="s">
        <v>1898</v>
      </c>
      <c r="N1115" s="34" t="s">
        <v>72</v>
      </c>
      <c r="O1115" s="3" t="s">
        <v>6408</v>
      </c>
      <c r="P1115" s="1" t="s">
        <v>778</v>
      </c>
      <c r="Q1115" s="1" t="s">
        <v>779</v>
      </c>
      <c r="R1115" s="1" t="s">
        <v>9036</v>
      </c>
      <c r="S1115" s="1" t="s">
        <v>84</v>
      </c>
      <c r="T1115" s="1" t="s">
        <v>72</v>
      </c>
      <c r="U1115" s="1" t="s">
        <v>140</v>
      </c>
      <c r="V1115" s="1" t="s">
        <v>141</v>
      </c>
      <c r="W1115" s="1" t="s">
        <v>126</v>
      </c>
      <c r="X1115" s="1">
        <v>55</v>
      </c>
      <c r="Y1115" s="1" t="s">
        <v>88</v>
      </c>
      <c r="Z1115" s="1">
        <v>4.9000000000000004</v>
      </c>
      <c r="AA1115" s="1" t="s">
        <v>299</v>
      </c>
      <c r="AB1115" s="1" t="s">
        <v>90</v>
      </c>
      <c r="AC1115" s="1" t="s">
        <v>91</v>
      </c>
      <c r="AD1115" s="1" t="s">
        <v>92</v>
      </c>
      <c r="AE1115" s="1" t="s">
        <v>72</v>
      </c>
      <c r="AF1115" s="1" t="s">
        <v>72</v>
      </c>
      <c r="AG1115" s="1" t="s">
        <v>72</v>
      </c>
      <c r="AH1115" s="1" t="s">
        <v>72</v>
      </c>
      <c r="AI1115" s="1" t="s">
        <v>72</v>
      </c>
      <c r="AJ1115" s="1" t="s">
        <v>72</v>
      </c>
      <c r="AK1115" s="1" t="s">
        <v>72</v>
      </c>
      <c r="AL1115" s="1" t="s">
        <v>72</v>
      </c>
      <c r="AM1115" s="1" t="s">
        <v>72</v>
      </c>
      <c r="AN1115" s="3">
        <v>45446</v>
      </c>
      <c r="AO1115" s="1" t="s">
        <v>6409</v>
      </c>
      <c r="AP1115" s="1" t="s">
        <v>72</v>
      </c>
      <c r="AQ1115" s="1" t="s">
        <v>1675</v>
      </c>
      <c r="AR1115" s="1">
        <v>14</v>
      </c>
      <c r="AS1115" s="1" t="s">
        <v>4219</v>
      </c>
      <c r="AT1115" s="1" t="s">
        <v>75</v>
      </c>
      <c r="AU1115" s="1" t="s">
        <v>75</v>
      </c>
      <c r="AV1115" s="1" t="s">
        <v>88</v>
      </c>
      <c r="AW1115" s="1" t="s">
        <v>96</v>
      </c>
      <c r="AX1115" s="1" t="s">
        <v>72</v>
      </c>
      <c r="AY1115" s="1" t="s">
        <v>3985</v>
      </c>
      <c r="AZ1115" s="1" t="s">
        <v>6410</v>
      </c>
      <c r="BA1115" s="1">
        <f>42+21</f>
        <v>63</v>
      </c>
      <c r="BB1115" s="21" t="s">
        <v>100</v>
      </c>
      <c r="BC1115" s="16"/>
    </row>
    <row r="1116" spans="1:55" ht="18.600000000000001" customHeight="1">
      <c r="A1116" s="1">
        <v>240173</v>
      </c>
      <c r="B1116" s="1">
        <v>240173</v>
      </c>
      <c r="C1116" s="1" t="s">
        <v>71</v>
      </c>
      <c r="D1116" s="3">
        <v>45448</v>
      </c>
      <c r="E1116" s="1" t="s">
        <v>1896</v>
      </c>
      <c r="F1116" s="1" t="s">
        <v>6411</v>
      </c>
      <c r="G1116" s="1" t="s">
        <v>75</v>
      </c>
      <c r="H1116" s="1" t="s">
        <v>170</v>
      </c>
      <c r="I1116" s="1" t="s">
        <v>473</v>
      </c>
      <c r="J1116" s="8" t="s">
        <v>172</v>
      </c>
      <c r="K1116" s="1" t="s">
        <v>78</v>
      </c>
      <c r="L1116" s="8" t="s">
        <v>1927</v>
      </c>
      <c r="M1116" s="8" t="s">
        <v>1927</v>
      </c>
      <c r="N1116" s="1" t="s">
        <v>6412</v>
      </c>
      <c r="O1116" s="75" t="s">
        <v>72</v>
      </c>
      <c r="P1116" s="1" t="s">
        <v>778</v>
      </c>
      <c r="Q1116" s="1" t="s">
        <v>779</v>
      </c>
      <c r="R1116" s="1" t="s">
        <v>9036</v>
      </c>
      <c r="S1116" s="1" t="s">
        <v>84</v>
      </c>
      <c r="T1116" s="1" t="s">
        <v>72</v>
      </c>
      <c r="U1116" s="1" t="s">
        <v>140</v>
      </c>
      <c r="V1116" s="1" t="s">
        <v>141</v>
      </c>
      <c r="W1116" s="1" t="s">
        <v>126</v>
      </c>
      <c r="X1116" s="1">
        <v>43</v>
      </c>
      <c r="Y1116" s="1" t="s">
        <v>88</v>
      </c>
      <c r="Z1116" s="1">
        <v>6.3</v>
      </c>
      <c r="AA1116" s="1" t="s">
        <v>2344</v>
      </c>
      <c r="AB1116" s="1" t="s">
        <v>90</v>
      </c>
      <c r="AC1116" s="1" t="s">
        <v>91</v>
      </c>
      <c r="AD1116" s="1" t="s">
        <v>92</v>
      </c>
      <c r="AE1116" s="1" t="s">
        <v>72</v>
      </c>
      <c r="AF1116" s="1" t="s">
        <v>72</v>
      </c>
      <c r="AG1116" s="1" t="s">
        <v>72</v>
      </c>
      <c r="AH1116" s="1" t="s">
        <v>72</v>
      </c>
      <c r="AI1116" s="1" t="s">
        <v>72</v>
      </c>
      <c r="AJ1116" s="1" t="s">
        <v>72</v>
      </c>
      <c r="AK1116" s="1" t="s">
        <v>72</v>
      </c>
      <c r="AL1116" s="1" t="s">
        <v>72</v>
      </c>
      <c r="AM1116" s="1" t="s">
        <v>72</v>
      </c>
      <c r="AN1116" s="3">
        <v>45448</v>
      </c>
      <c r="AO1116" s="1" t="s">
        <v>6413</v>
      </c>
      <c r="AP1116" s="1" t="s">
        <v>72</v>
      </c>
      <c r="AQ1116" s="1" t="s">
        <v>1675</v>
      </c>
      <c r="AR1116" s="1">
        <v>14</v>
      </c>
      <c r="AS1116" s="1" t="s">
        <v>2694</v>
      </c>
      <c r="AT1116" s="1" t="s">
        <v>88</v>
      </c>
      <c r="AU1116" s="1" t="s">
        <v>88</v>
      </c>
      <c r="AV1116" s="1" t="s">
        <v>88</v>
      </c>
      <c r="AW1116" s="1" t="s">
        <v>79</v>
      </c>
      <c r="AX1116" s="1" t="s">
        <v>2135</v>
      </c>
      <c r="AY1116" s="1" t="s">
        <v>72</v>
      </c>
      <c r="AZ1116" s="1" t="s">
        <v>72</v>
      </c>
      <c r="BA1116" s="1" t="s">
        <v>72</v>
      </c>
      <c r="BB1116" s="1" t="s">
        <v>160</v>
      </c>
      <c r="BC1116" s="16"/>
    </row>
    <row r="1117" spans="1:55" ht="18.600000000000001" customHeight="1">
      <c r="A1117" s="1">
        <v>240174</v>
      </c>
      <c r="B1117" s="1">
        <v>240174</v>
      </c>
      <c r="C1117" s="1" t="s">
        <v>71</v>
      </c>
      <c r="D1117" s="3">
        <v>45450</v>
      </c>
      <c r="E1117" s="1" t="s">
        <v>1896</v>
      </c>
      <c r="F1117" s="1" t="s">
        <v>6414</v>
      </c>
      <c r="G1117" s="1" t="s">
        <v>75</v>
      </c>
      <c r="H1117" s="1" t="s">
        <v>170</v>
      </c>
      <c r="I1117" s="1" t="s">
        <v>473</v>
      </c>
      <c r="J1117" s="8" t="s">
        <v>172</v>
      </c>
      <c r="K1117" s="1" t="s">
        <v>78</v>
      </c>
      <c r="L1117" s="8" t="s">
        <v>1927</v>
      </c>
      <c r="M1117" s="8" t="s">
        <v>1927</v>
      </c>
      <c r="N1117" s="1" t="s">
        <v>6412</v>
      </c>
      <c r="O1117" s="75" t="s">
        <v>72</v>
      </c>
      <c r="P1117" s="1" t="s">
        <v>778</v>
      </c>
      <c r="Q1117" s="1" t="s">
        <v>779</v>
      </c>
      <c r="R1117" s="1" t="s">
        <v>9036</v>
      </c>
      <c r="S1117" s="1" t="s">
        <v>84</v>
      </c>
      <c r="T1117" s="1" t="s">
        <v>72</v>
      </c>
      <c r="U1117" s="1" t="s">
        <v>140</v>
      </c>
      <c r="V1117" s="1" t="s">
        <v>181</v>
      </c>
      <c r="W1117" s="1" t="s">
        <v>126</v>
      </c>
      <c r="X1117" s="1">
        <v>69</v>
      </c>
      <c r="Y1117" s="1" t="s">
        <v>88</v>
      </c>
      <c r="Z1117" s="1">
        <v>5.2</v>
      </c>
      <c r="AA1117" s="1" t="s">
        <v>299</v>
      </c>
      <c r="AB1117" s="1" t="s">
        <v>90</v>
      </c>
      <c r="AC1117" s="1" t="s">
        <v>91</v>
      </c>
      <c r="AD1117" s="1" t="s">
        <v>92</v>
      </c>
      <c r="AE1117" s="1" t="s">
        <v>72</v>
      </c>
      <c r="AF1117" s="1" t="s">
        <v>72</v>
      </c>
      <c r="AG1117" s="1" t="s">
        <v>72</v>
      </c>
      <c r="AH1117" s="1" t="s">
        <v>72</v>
      </c>
      <c r="AI1117" s="1" t="s">
        <v>72</v>
      </c>
      <c r="AJ1117" s="1" t="s">
        <v>72</v>
      </c>
      <c r="AK1117" s="1" t="s">
        <v>72</v>
      </c>
      <c r="AL1117" s="1" t="s">
        <v>72</v>
      </c>
      <c r="AM1117" s="1" t="s">
        <v>72</v>
      </c>
      <c r="AN1117" s="3">
        <v>45451</v>
      </c>
      <c r="AO1117" s="1" t="s">
        <v>6415</v>
      </c>
      <c r="AP1117" s="1" t="s">
        <v>72</v>
      </c>
      <c r="AQ1117" s="1" t="s">
        <v>1675</v>
      </c>
      <c r="AR1117" s="1">
        <v>14</v>
      </c>
      <c r="AS1117" s="1" t="s">
        <v>4219</v>
      </c>
      <c r="AT1117" s="1" t="s">
        <v>88</v>
      </c>
      <c r="AU1117" s="1" t="s">
        <v>88</v>
      </c>
      <c r="AV1117" s="1" t="s">
        <v>88</v>
      </c>
      <c r="AW1117" s="1" t="s">
        <v>79</v>
      </c>
      <c r="AX1117" s="1" t="s">
        <v>2135</v>
      </c>
      <c r="AY1117" s="1" t="s">
        <v>72</v>
      </c>
      <c r="AZ1117" s="1" t="s">
        <v>72</v>
      </c>
      <c r="BA1117" s="1" t="s">
        <v>72</v>
      </c>
      <c r="BB1117" s="1" t="s">
        <v>160</v>
      </c>
      <c r="BC1117" s="16"/>
    </row>
    <row r="1118" spans="1:55" ht="18.600000000000001" customHeight="1">
      <c r="A1118" s="1" t="s">
        <v>6416</v>
      </c>
      <c r="B1118" s="1">
        <v>240175</v>
      </c>
      <c r="C1118" s="1" t="s">
        <v>71</v>
      </c>
      <c r="D1118" s="3">
        <v>45453</v>
      </c>
      <c r="E1118" s="1" t="s">
        <v>1896</v>
      </c>
      <c r="F1118" s="1" t="s">
        <v>6417</v>
      </c>
      <c r="G1118" s="1" t="s">
        <v>75</v>
      </c>
      <c r="H1118" s="1" t="s">
        <v>3947</v>
      </c>
      <c r="I1118" s="1" t="s">
        <v>77</v>
      </c>
      <c r="J1118" s="1" t="s">
        <v>78</v>
      </c>
      <c r="K1118" s="1" t="s">
        <v>78</v>
      </c>
      <c r="L1118" s="21" t="s">
        <v>1898</v>
      </c>
      <c r="M1118" s="21" t="s">
        <v>1898</v>
      </c>
      <c r="N1118" s="34" t="s">
        <v>72</v>
      </c>
      <c r="O1118" s="75" t="s">
        <v>72</v>
      </c>
      <c r="P1118" s="1" t="s">
        <v>813</v>
      </c>
      <c r="Q1118" s="1" t="s">
        <v>813</v>
      </c>
      <c r="R1118" s="1" t="s">
        <v>9057</v>
      </c>
      <c r="S1118" s="1" t="s">
        <v>84</v>
      </c>
      <c r="T1118" s="1" t="s">
        <v>72</v>
      </c>
      <c r="U1118" s="1" t="s">
        <v>140</v>
      </c>
      <c r="V1118" s="1" t="s">
        <v>181</v>
      </c>
      <c r="W1118" s="1" t="s">
        <v>87</v>
      </c>
      <c r="X1118" s="1">
        <v>47</v>
      </c>
      <c r="Y1118" s="1" t="s">
        <v>88</v>
      </c>
      <c r="Z1118" s="1">
        <v>4.2</v>
      </c>
      <c r="AA1118" s="1" t="s">
        <v>954</v>
      </c>
      <c r="AB1118" s="1" t="s">
        <v>90</v>
      </c>
      <c r="AC1118" s="1" t="s">
        <v>91</v>
      </c>
      <c r="AD1118" s="1" t="s">
        <v>92</v>
      </c>
      <c r="AE1118" s="1" t="s">
        <v>72</v>
      </c>
      <c r="AF1118" s="1" t="s">
        <v>217</v>
      </c>
      <c r="AG1118" s="1">
        <v>2</v>
      </c>
      <c r="AH1118" s="1" t="s">
        <v>1218</v>
      </c>
      <c r="AI1118" s="1" t="s">
        <v>72</v>
      </c>
      <c r="AJ1118" s="1" t="s">
        <v>72</v>
      </c>
      <c r="AK1118" s="1" t="s">
        <v>5884</v>
      </c>
      <c r="AL1118" s="1" t="s">
        <v>878</v>
      </c>
      <c r="AM1118" s="1" t="s">
        <v>72</v>
      </c>
      <c r="AN1118" s="3">
        <v>45453</v>
      </c>
      <c r="AO1118" s="1" t="s">
        <v>6418</v>
      </c>
      <c r="AP1118" s="1" t="s">
        <v>72</v>
      </c>
      <c r="AQ1118" s="1" t="s">
        <v>1675</v>
      </c>
      <c r="AR1118" s="1">
        <v>14</v>
      </c>
      <c r="AS1118" s="1" t="s">
        <v>6026</v>
      </c>
      <c r="AT1118" s="1" t="s">
        <v>75</v>
      </c>
      <c r="AU1118" s="1" t="s">
        <v>75</v>
      </c>
      <c r="AV1118" s="1" t="s">
        <v>88</v>
      </c>
      <c r="AW1118" s="1" t="s">
        <v>96</v>
      </c>
      <c r="AX1118" s="1" t="s">
        <v>72</v>
      </c>
      <c r="AY1118" s="1" t="s">
        <v>3985</v>
      </c>
      <c r="AZ1118" s="1" t="s">
        <v>6419</v>
      </c>
      <c r="BA1118" s="1">
        <f>30+16</f>
        <v>46</v>
      </c>
      <c r="BB1118" s="21" t="s">
        <v>100</v>
      </c>
      <c r="BC1118" s="16"/>
    </row>
    <row r="1119" spans="1:55" ht="18.600000000000001" customHeight="1">
      <c r="A1119" s="1">
        <v>240176</v>
      </c>
      <c r="B1119" s="1">
        <v>240176</v>
      </c>
      <c r="C1119" s="1" t="s">
        <v>71</v>
      </c>
      <c r="D1119" s="3">
        <v>45453</v>
      </c>
      <c r="E1119" s="1" t="s">
        <v>2302</v>
      </c>
      <c r="F1119" s="1" t="s">
        <v>6420</v>
      </c>
      <c r="G1119" s="1" t="s">
        <v>75</v>
      </c>
      <c r="H1119" s="1" t="s">
        <v>170</v>
      </c>
      <c r="I1119" s="1" t="s">
        <v>473</v>
      </c>
      <c r="J1119" s="8" t="s">
        <v>172</v>
      </c>
      <c r="K1119" s="8" t="s">
        <v>4162</v>
      </c>
      <c r="L1119" s="8" t="s">
        <v>1927</v>
      </c>
      <c r="M1119" s="8" t="s">
        <v>1927</v>
      </c>
      <c r="N1119" s="1" t="s">
        <v>6421</v>
      </c>
      <c r="O1119" s="75" t="s">
        <v>72</v>
      </c>
      <c r="P1119" s="1" t="s">
        <v>2307</v>
      </c>
      <c r="Q1119" s="1" t="s">
        <v>2307</v>
      </c>
      <c r="R1119" s="1" t="s">
        <v>2363</v>
      </c>
      <c r="S1119" s="1" t="s">
        <v>84</v>
      </c>
      <c r="T1119" s="1" t="s">
        <v>72</v>
      </c>
      <c r="U1119" s="1" t="s">
        <v>124</v>
      </c>
      <c r="V1119" s="1" t="s">
        <v>6422</v>
      </c>
      <c r="W1119" s="1" t="s">
        <v>87</v>
      </c>
      <c r="X1119" s="1">
        <v>68</v>
      </c>
      <c r="Y1119" s="1" t="s">
        <v>88</v>
      </c>
      <c r="Z1119" s="1">
        <v>4.5</v>
      </c>
      <c r="AA1119" s="1" t="s">
        <v>2344</v>
      </c>
      <c r="AB1119" s="1" t="s">
        <v>90</v>
      </c>
      <c r="AC1119" s="1" t="s">
        <v>91</v>
      </c>
      <c r="AD1119" s="1" t="s">
        <v>92</v>
      </c>
      <c r="AE1119" s="1" t="s">
        <v>72</v>
      </c>
      <c r="AF1119" s="1" t="s">
        <v>72</v>
      </c>
      <c r="AG1119" s="1" t="s">
        <v>72</v>
      </c>
      <c r="AH1119" s="1" t="s">
        <v>72</v>
      </c>
      <c r="AI1119" s="1" t="s">
        <v>72</v>
      </c>
      <c r="AJ1119" s="1" t="s">
        <v>72</v>
      </c>
      <c r="AK1119" s="1" t="s">
        <v>72</v>
      </c>
      <c r="AL1119" s="1" t="s">
        <v>72</v>
      </c>
      <c r="AM1119" s="1" t="s">
        <v>72</v>
      </c>
      <c r="AN1119" s="3">
        <v>45453</v>
      </c>
      <c r="AO1119" s="1" t="s">
        <v>6423</v>
      </c>
      <c r="AP1119" s="1" t="s">
        <v>72</v>
      </c>
      <c r="AQ1119" s="1" t="s">
        <v>72</v>
      </c>
      <c r="AR1119" s="1">
        <v>14</v>
      </c>
      <c r="AS1119" s="1" t="s">
        <v>3446</v>
      </c>
      <c r="AT1119" s="1" t="s">
        <v>88</v>
      </c>
      <c r="AU1119" s="1" t="s">
        <v>88</v>
      </c>
      <c r="AV1119" s="1" t="s">
        <v>88</v>
      </c>
      <c r="AW1119" s="1" t="s">
        <v>79</v>
      </c>
      <c r="AX1119" s="1" t="s">
        <v>2154</v>
      </c>
      <c r="AY1119" s="1" t="s">
        <v>72</v>
      </c>
      <c r="AZ1119" s="1" t="s">
        <v>72</v>
      </c>
      <c r="BA1119" s="1" t="s">
        <v>72</v>
      </c>
      <c r="BB1119" s="1" t="s">
        <v>160</v>
      </c>
      <c r="BC1119" s="16"/>
    </row>
    <row r="1120" spans="1:55" ht="18.600000000000001" customHeight="1">
      <c r="A1120" s="1" t="s">
        <v>6424</v>
      </c>
      <c r="B1120" s="1">
        <v>240177</v>
      </c>
      <c r="C1120" s="1" t="s">
        <v>71</v>
      </c>
      <c r="D1120" s="3">
        <v>45456</v>
      </c>
      <c r="E1120" s="1" t="s">
        <v>1896</v>
      </c>
      <c r="F1120" s="1" t="s">
        <v>6425</v>
      </c>
      <c r="G1120" s="1" t="s">
        <v>75</v>
      </c>
      <c r="H1120" s="1" t="s">
        <v>3947</v>
      </c>
      <c r="I1120" s="1" t="s">
        <v>77</v>
      </c>
      <c r="J1120" s="1" t="s">
        <v>78</v>
      </c>
      <c r="K1120" s="1" t="s">
        <v>78</v>
      </c>
      <c r="L1120" s="21" t="s">
        <v>1898</v>
      </c>
      <c r="M1120" s="21" t="s">
        <v>1898</v>
      </c>
      <c r="N1120" s="34" t="s">
        <v>72</v>
      </c>
      <c r="O1120" s="3" t="s">
        <v>6426</v>
      </c>
      <c r="P1120" s="1" t="s">
        <v>813</v>
      </c>
      <c r="Q1120" s="1" t="s">
        <v>813</v>
      </c>
      <c r="R1120" s="1" t="s">
        <v>9057</v>
      </c>
      <c r="S1120" s="1" t="s">
        <v>84</v>
      </c>
      <c r="T1120" s="1" t="s">
        <v>72</v>
      </c>
      <c r="U1120" s="1" t="s">
        <v>104</v>
      </c>
      <c r="V1120" s="1" t="s">
        <v>3313</v>
      </c>
      <c r="W1120" s="1" t="s">
        <v>87</v>
      </c>
      <c r="X1120" s="1">
        <v>36</v>
      </c>
      <c r="Y1120" s="1" t="s">
        <v>88</v>
      </c>
      <c r="Z1120" s="1">
        <v>5.0999999999999996</v>
      </c>
      <c r="AA1120" s="1" t="s">
        <v>299</v>
      </c>
      <c r="AB1120" s="1" t="s">
        <v>90</v>
      </c>
      <c r="AC1120" s="1" t="s">
        <v>91</v>
      </c>
      <c r="AD1120" s="1" t="s">
        <v>92</v>
      </c>
      <c r="AE1120" s="1" t="s">
        <v>72</v>
      </c>
      <c r="AF1120" s="1" t="s">
        <v>254</v>
      </c>
      <c r="AG1120" s="1">
        <v>1</v>
      </c>
      <c r="AH1120" s="1" t="s">
        <v>1322</v>
      </c>
      <c r="AI1120" s="1" t="s">
        <v>72</v>
      </c>
      <c r="AJ1120" s="1" t="s">
        <v>72</v>
      </c>
      <c r="AK1120" s="1" t="s">
        <v>5884</v>
      </c>
      <c r="AL1120" s="1" t="s">
        <v>878</v>
      </c>
      <c r="AM1120" s="1" t="s">
        <v>72</v>
      </c>
      <c r="AN1120" s="3">
        <v>45456</v>
      </c>
      <c r="AO1120" s="1" t="s">
        <v>6427</v>
      </c>
      <c r="AP1120" s="1" t="s">
        <v>72</v>
      </c>
      <c r="AQ1120" s="1" t="s">
        <v>1675</v>
      </c>
      <c r="AR1120" s="1">
        <v>14</v>
      </c>
      <c r="AS1120" s="1" t="s">
        <v>4063</v>
      </c>
      <c r="AT1120" s="1" t="s">
        <v>75</v>
      </c>
      <c r="AU1120" s="1" t="s">
        <v>75</v>
      </c>
      <c r="AV1120" s="1" t="s">
        <v>88</v>
      </c>
      <c r="AW1120" s="1" t="s">
        <v>96</v>
      </c>
      <c r="AX1120" s="1" t="s">
        <v>72</v>
      </c>
      <c r="AY1120" s="1" t="s">
        <v>3985</v>
      </c>
      <c r="AZ1120" s="1" t="s">
        <v>6428</v>
      </c>
      <c r="BA1120" s="1">
        <f>30+16</f>
        <v>46</v>
      </c>
      <c r="BB1120" s="21" t="s">
        <v>100</v>
      </c>
      <c r="BC1120" s="16"/>
    </row>
    <row r="1121" spans="1:55" ht="18.600000000000001" customHeight="1">
      <c r="A1121" s="1" t="s">
        <v>6429</v>
      </c>
      <c r="B1121" s="1">
        <v>240178</v>
      </c>
      <c r="C1121" s="1" t="s">
        <v>71</v>
      </c>
      <c r="D1121" s="3">
        <v>45457</v>
      </c>
      <c r="E1121" s="1" t="s">
        <v>2302</v>
      </c>
      <c r="F1121" s="1" t="s">
        <v>6430</v>
      </c>
      <c r="G1121" s="1" t="s">
        <v>75</v>
      </c>
      <c r="H1121" s="1" t="s">
        <v>3947</v>
      </c>
      <c r="I1121" s="1" t="s">
        <v>77</v>
      </c>
      <c r="J1121" s="1" t="s">
        <v>78</v>
      </c>
      <c r="K1121" s="1" t="s">
        <v>4162</v>
      </c>
      <c r="L1121" s="21" t="s">
        <v>139</v>
      </c>
      <c r="M1121" s="21" t="s">
        <v>1898</v>
      </c>
      <c r="N1121" s="34" t="s">
        <v>72</v>
      </c>
      <c r="O1121" s="3" t="s">
        <v>3652</v>
      </c>
      <c r="P1121" s="1" t="s">
        <v>2307</v>
      </c>
      <c r="Q1121" s="1" t="s">
        <v>2307</v>
      </c>
      <c r="R1121" s="1" t="s">
        <v>2363</v>
      </c>
      <c r="S1121" s="1" t="s">
        <v>84</v>
      </c>
      <c r="T1121" s="1" t="s">
        <v>72</v>
      </c>
      <c r="U1121" s="1" t="s">
        <v>140</v>
      </c>
      <c r="V1121" s="1" t="s">
        <v>140</v>
      </c>
      <c r="W1121" s="1" t="s">
        <v>87</v>
      </c>
      <c r="X1121" s="1">
        <v>54</v>
      </c>
      <c r="Y1121" s="1" t="s">
        <v>88</v>
      </c>
      <c r="Z1121" s="1">
        <v>4.5</v>
      </c>
      <c r="AA1121" s="1" t="s">
        <v>2344</v>
      </c>
      <c r="AB1121" s="1" t="s">
        <v>90</v>
      </c>
      <c r="AC1121" s="1" t="s">
        <v>91</v>
      </c>
      <c r="AD1121" s="1" t="s">
        <v>92</v>
      </c>
      <c r="AE1121" s="1" t="s">
        <v>72</v>
      </c>
      <c r="AF1121" s="1" t="s">
        <v>217</v>
      </c>
      <c r="AG1121" s="1">
        <v>2</v>
      </c>
      <c r="AH1121" s="1" t="s">
        <v>6431</v>
      </c>
      <c r="AI1121" s="1" t="s">
        <v>72</v>
      </c>
      <c r="AJ1121" s="1" t="s">
        <v>72</v>
      </c>
      <c r="AK1121" s="1" t="s">
        <v>220</v>
      </c>
      <c r="AL1121" s="1" t="s">
        <v>72</v>
      </c>
      <c r="AM1121" s="1" t="s">
        <v>72</v>
      </c>
      <c r="AN1121" s="3">
        <v>45457</v>
      </c>
      <c r="AO1121" s="1" t="s">
        <v>6432</v>
      </c>
      <c r="AP1121" s="1" t="s">
        <v>72</v>
      </c>
      <c r="AQ1121" s="1" t="s">
        <v>1675</v>
      </c>
      <c r="AR1121" s="1">
        <v>14</v>
      </c>
      <c r="AS1121" s="1" t="s">
        <v>4208</v>
      </c>
      <c r="AT1121" s="1" t="s">
        <v>88</v>
      </c>
      <c r="AU1121" s="1" t="s">
        <v>88</v>
      </c>
      <c r="AV1121" s="1" t="s">
        <v>88</v>
      </c>
      <c r="AW1121" s="1" t="s">
        <v>96</v>
      </c>
      <c r="AX1121" s="1" t="s">
        <v>72</v>
      </c>
      <c r="AY1121" s="1" t="s">
        <v>3962</v>
      </c>
      <c r="AZ1121" s="1" t="s">
        <v>4490</v>
      </c>
      <c r="BA1121" s="1">
        <f>28+(4*8)</f>
        <v>60</v>
      </c>
      <c r="BB1121" s="21" t="s">
        <v>100</v>
      </c>
      <c r="BC1121" s="16"/>
    </row>
    <row r="1122" spans="1:55" ht="18.600000000000001" customHeight="1">
      <c r="A1122" s="1" t="s">
        <v>6435</v>
      </c>
      <c r="B1122" s="1">
        <v>240179</v>
      </c>
      <c r="C1122" s="1" t="s">
        <v>71</v>
      </c>
      <c r="D1122" s="3">
        <v>45460</v>
      </c>
      <c r="E1122" s="1" t="s">
        <v>2302</v>
      </c>
      <c r="F1122" s="1" t="s">
        <v>6436</v>
      </c>
      <c r="G1122" s="1" t="s">
        <v>75</v>
      </c>
      <c r="H1122" s="1" t="s">
        <v>4933</v>
      </c>
      <c r="I1122" s="1" t="s">
        <v>77</v>
      </c>
      <c r="J1122" s="1" t="s">
        <v>78</v>
      </c>
      <c r="K1122" s="1" t="s">
        <v>78</v>
      </c>
      <c r="L1122" s="21" t="s">
        <v>1898</v>
      </c>
      <c r="M1122" s="21" t="s">
        <v>1898</v>
      </c>
      <c r="N1122" s="34" t="s">
        <v>72</v>
      </c>
      <c r="O1122" s="3" t="s">
        <v>4383</v>
      </c>
      <c r="P1122" s="1" t="s">
        <v>2307</v>
      </c>
      <c r="Q1122" s="1" t="s">
        <v>2307</v>
      </c>
      <c r="R1122" s="1" t="s">
        <v>2308</v>
      </c>
      <c r="S1122" s="1" t="s">
        <v>490</v>
      </c>
      <c r="T1122" s="1" t="s">
        <v>72</v>
      </c>
      <c r="U1122" s="1" t="s">
        <v>491</v>
      </c>
      <c r="V1122" s="1" t="s">
        <v>492</v>
      </c>
      <c r="W1122" s="1" t="s">
        <v>87</v>
      </c>
      <c r="X1122" s="1">
        <v>71</v>
      </c>
      <c r="Y1122" s="1" t="s">
        <v>88</v>
      </c>
      <c r="Z1122" s="1">
        <v>4.5</v>
      </c>
      <c r="AA1122" s="1" t="s">
        <v>954</v>
      </c>
      <c r="AB1122" s="1" t="s">
        <v>90</v>
      </c>
      <c r="AC1122" s="1" t="s">
        <v>91</v>
      </c>
      <c r="AD1122" s="1" t="s">
        <v>92</v>
      </c>
      <c r="AE1122" s="1" t="s">
        <v>72</v>
      </c>
      <c r="AF1122" s="1" t="s">
        <v>244</v>
      </c>
      <c r="AG1122" s="1">
        <v>2</v>
      </c>
      <c r="AH1122" s="1" t="s">
        <v>2585</v>
      </c>
      <c r="AI1122" s="1" t="s">
        <v>72</v>
      </c>
      <c r="AJ1122" s="1" t="s">
        <v>72</v>
      </c>
      <c r="AK1122" s="1" t="s">
        <v>2327</v>
      </c>
      <c r="AL1122" s="1" t="s">
        <v>72</v>
      </c>
      <c r="AM1122" s="1" t="s">
        <v>72</v>
      </c>
      <c r="AN1122" s="3">
        <v>45460</v>
      </c>
      <c r="AO1122" s="1" t="s">
        <v>6437</v>
      </c>
      <c r="AP1122" s="1" t="s">
        <v>72</v>
      </c>
      <c r="AQ1122" s="1" t="s">
        <v>1794</v>
      </c>
      <c r="AR1122" s="1">
        <v>14</v>
      </c>
      <c r="AS1122" s="1" t="s">
        <v>2694</v>
      </c>
      <c r="AT1122" s="1" t="s">
        <v>75</v>
      </c>
      <c r="AU1122" s="1" t="s">
        <v>75</v>
      </c>
      <c r="AV1122" s="1" t="s">
        <v>88</v>
      </c>
      <c r="AW1122" s="1" t="s">
        <v>96</v>
      </c>
      <c r="AX1122" s="1" t="s">
        <v>72</v>
      </c>
      <c r="AY1122" s="1" t="s">
        <v>3962</v>
      </c>
      <c r="AZ1122" s="1" t="s">
        <v>6438</v>
      </c>
      <c r="BA1122" s="1">
        <v>21</v>
      </c>
      <c r="BB1122" s="21" t="s">
        <v>100</v>
      </c>
      <c r="BC1122" s="16"/>
    </row>
    <row r="1123" spans="1:55" ht="18.600000000000001" customHeight="1">
      <c r="A1123" s="1" t="s">
        <v>6439</v>
      </c>
      <c r="B1123" s="1">
        <v>240180</v>
      </c>
      <c r="C1123" s="1" t="s">
        <v>497</v>
      </c>
      <c r="D1123" s="3">
        <v>45460</v>
      </c>
      <c r="E1123" s="1" t="s">
        <v>2302</v>
      </c>
      <c r="F1123" s="1" t="s">
        <v>6440</v>
      </c>
      <c r="G1123" s="1" t="s">
        <v>75</v>
      </c>
      <c r="H1123" s="1" t="s">
        <v>5146</v>
      </c>
      <c r="I1123" s="1" t="s">
        <v>497</v>
      </c>
      <c r="J1123" s="1" t="s">
        <v>78</v>
      </c>
      <c r="K1123" s="1" t="s">
        <v>78</v>
      </c>
      <c r="L1123" s="21" t="s">
        <v>1898</v>
      </c>
      <c r="M1123" s="8" t="s">
        <v>1927</v>
      </c>
      <c r="N1123" s="8" t="s">
        <v>847</v>
      </c>
      <c r="O1123" s="60" t="s">
        <v>6441</v>
      </c>
      <c r="P1123" s="1" t="s">
        <v>2307</v>
      </c>
      <c r="Q1123" s="1" t="s">
        <v>2307</v>
      </c>
      <c r="R1123" s="1" t="s">
        <v>2308</v>
      </c>
      <c r="S1123" s="1" t="s">
        <v>490</v>
      </c>
      <c r="T1123" s="1" t="s">
        <v>72</v>
      </c>
      <c r="U1123" s="1" t="s">
        <v>491</v>
      </c>
      <c r="V1123" s="1" t="s">
        <v>492</v>
      </c>
      <c r="W1123" s="1" t="s">
        <v>87</v>
      </c>
      <c r="X1123" s="1">
        <v>53</v>
      </c>
      <c r="Y1123" s="1" t="s">
        <v>88</v>
      </c>
      <c r="Z1123" s="1">
        <v>4.5</v>
      </c>
      <c r="AA1123" s="1" t="s">
        <v>954</v>
      </c>
      <c r="AB1123" s="1" t="s">
        <v>90</v>
      </c>
      <c r="AC1123" s="1" t="s">
        <v>91</v>
      </c>
      <c r="AD1123" s="1" t="s">
        <v>92</v>
      </c>
      <c r="AE1123" s="1" t="s">
        <v>72</v>
      </c>
      <c r="AF1123" s="1" t="s">
        <v>72</v>
      </c>
      <c r="AG1123" s="1" t="s">
        <v>72</v>
      </c>
      <c r="AH1123" s="1" t="s">
        <v>72</v>
      </c>
      <c r="AI1123" s="1" t="s">
        <v>72</v>
      </c>
      <c r="AJ1123" s="1" t="s">
        <v>72</v>
      </c>
      <c r="AK1123" s="1" t="s">
        <v>72</v>
      </c>
      <c r="AL1123" s="1" t="s">
        <v>72</v>
      </c>
      <c r="AM1123" s="1" t="s">
        <v>72</v>
      </c>
      <c r="AN1123" s="3">
        <v>45460</v>
      </c>
      <c r="AO1123" s="1" t="s">
        <v>6442</v>
      </c>
      <c r="AP1123" s="1" t="s">
        <v>72</v>
      </c>
      <c r="AQ1123" s="1" t="s">
        <v>1794</v>
      </c>
      <c r="AR1123" s="1">
        <v>14</v>
      </c>
      <c r="AS1123" s="1" t="s">
        <v>3446</v>
      </c>
      <c r="AT1123" s="1" t="s">
        <v>75</v>
      </c>
      <c r="AU1123" s="1" t="s">
        <v>75</v>
      </c>
      <c r="AV1123" s="1" t="s">
        <v>88</v>
      </c>
      <c r="AW1123" s="1" t="s">
        <v>79</v>
      </c>
      <c r="AX1123" s="1" t="s">
        <v>707</v>
      </c>
      <c r="AY1123" s="1" t="s">
        <v>3962</v>
      </c>
      <c r="AZ1123" s="1" t="s">
        <v>5149</v>
      </c>
      <c r="BA1123" s="1">
        <f>49+7</f>
        <v>56</v>
      </c>
      <c r="BB1123" s="1" t="s">
        <v>160</v>
      </c>
      <c r="BC1123" s="1" t="s">
        <v>707</v>
      </c>
    </row>
    <row r="1124" spans="1:55" ht="18.600000000000001" customHeight="1">
      <c r="A1124" s="1" t="s">
        <v>6443</v>
      </c>
      <c r="B1124" s="1">
        <v>240181</v>
      </c>
      <c r="C1124" s="1" t="s">
        <v>497</v>
      </c>
      <c r="D1124" s="3">
        <v>45461</v>
      </c>
      <c r="E1124" s="1" t="s">
        <v>1896</v>
      </c>
      <c r="F1124" s="1" t="s">
        <v>6444</v>
      </c>
      <c r="G1124" s="1" t="s">
        <v>75</v>
      </c>
      <c r="H1124" s="1" t="s">
        <v>5146</v>
      </c>
      <c r="I1124" s="1" t="s">
        <v>497</v>
      </c>
      <c r="J1124" s="1" t="s">
        <v>78</v>
      </c>
      <c r="K1124" s="1" t="s">
        <v>78</v>
      </c>
      <c r="L1124" s="21" t="s">
        <v>1898</v>
      </c>
      <c r="M1124" s="8" t="s">
        <v>1927</v>
      </c>
      <c r="N1124" s="8" t="s">
        <v>847</v>
      </c>
      <c r="O1124" s="60" t="s">
        <v>6445</v>
      </c>
      <c r="P1124" s="1" t="s">
        <v>2143</v>
      </c>
      <c r="Q1124" s="1" t="s">
        <v>1868</v>
      </c>
      <c r="R1124" s="1" t="s">
        <v>3373</v>
      </c>
      <c r="S1124" s="1" t="s">
        <v>490</v>
      </c>
      <c r="T1124" s="1" t="s">
        <v>72</v>
      </c>
      <c r="U1124" s="1" t="s">
        <v>491</v>
      </c>
      <c r="V1124" s="1" t="s">
        <v>492</v>
      </c>
      <c r="W1124" s="1" t="s">
        <v>87</v>
      </c>
      <c r="X1124" s="1">
        <v>78</v>
      </c>
      <c r="Y1124" s="1" t="s">
        <v>88</v>
      </c>
      <c r="Z1124" s="1">
        <v>5.3</v>
      </c>
      <c r="AA1124" s="1" t="s">
        <v>954</v>
      </c>
      <c r="AB1124" s="1" t="s">
        <v>90</v>
      </c>
      <c r="AC1124" s="1" t="s">
        <v>91</v>
      </c>
      <c r="AD1124" s="1" t="s">
        <v>92</v>
      </c>
      <c r="AE1124" s="1" t="s">
        <v>72</v>
      </c>
      <c r="AF1124" s="1" t="s">
        <v>72</v>
      </c>
      <c r="AG1124" s="1" t="s">
        <v>72</v>
      </c>
      <c r="AH1124" s="1" t="s">
        <v>72</v>
      </c>
      <c r="AI1124" s="1" t="s">
        <v>72</v>
      </c>
      <c r="AJ1124" s="1" t="s">
        <v>72</v>
      </c>
      <c r="AK1124" s="1" t="s">
        <v>72</v>
      </c>
      <c r="AL1124" s="1" t="s">
        <v>72</v>
      </c>
      <c r="AM1124" s="1" t="s">
        <v>72</v>
      </c>
      <c r="AN1124" s="3">
        <v>45461</v>
      </c>
      <c r="AO1124" s="1" t="s">
        <v>4948</v>
      </c>
      <c r="AP1124" s="1" t="s">
        <v>72</v>
      </c>
      <c r="AQ1124" s="1" t="s">
        <v>1794</v>
      </c>
      <c r="AR1124" s="1">
        <v>14</v>
      </c>
      <c r="AS1124" s="1" t="s">
        <v>2694</v>
      </c>
      <c r="AT1124" s="1" t="s">
        <v>75</v>
      </c>
      <c r="AU1124" s="1" t="s">
        <v>75</v>
      </c>
      <c r="AV1124" s="1" t="s">
        <v>88</v>
      </c>
      <c r="AW1124" s="1" t="s">
        <v>79</v>
      </c>
      <c r="AX1124" s="1" t="s">
        <v>707</v>
      </c>
      <c r="AY1124" s="1" t="s">
        <v>3962</v>
      </c>
      <c r="AZ1124" s="1" t="s">
        <v>5149</v>
      </c>
      <c r="BA1124" s="1">
        <f>49+7</f>
        <v>56</v>
      </c>
      <c r="BB1124" s="1" t="s">
        <v>160</v>
      </c>
      <c r="BC1124" s="1" t="s">
        <v>707</v>
      </c>
    </row>
    <row r="1125" spans="1:55" ht="18.600000000000001" customHeight="1">
      <c r="A1125" s="1" t="s">
        <v>6446</v>
      </c>
      <c r="B1125" s="1">
        <v>240182</v>
      </c>
      <c r="C1125" s="1" t="s">
        <v>71</v>
      </c>
      <c r="D1125" s="3">
        <v>45462</v>
      </c>
      <c r="E1125" s="1" t="s">
        <v>2302</v>
      </c>
      <c r="F1125" s="1" t="s">
        <v>6447</v>
      </c>
      <c r="G1125" s="1" t="s">
        <v>75</v>
      </c>
      <c r="H1125" s="1" t="s">
        <v>3947</v>
      </c>
      <c r="I1125" s="1" t="s">
        <v>77</v>
      </c>
      <c r="J1125" s="1" t="s">
        <v>78</v>
      </c>
      <c r="K1125" s="1" t="s">
        <v>4162</v>
      </c>
      <c r="L1125" s="21" t="s">
        <v>139</v>
      </c>
      <c r="M1125" s="21" t="s">
        <v>1898</v>
      </c>
      <c r="N1125" s="34" t="s">
        <v>72</v>
      </c>
      <c r="O1125" s="3" t="s">
        <v>4244</v>
      </c>
      <c r="P1125" s="1" t="s">
        <v>2307</v>
      </c>
      <c r="Q1125" s="1" t="s">
        <v>2307</v>
      </c>
      <c r="R1125" s="1" t="s">
        <v>2363</v>
      </c>
      <c r="S1125" s="1" t="s">
        <v>84</v>
      </c>
      <c r="T1125" s="1" t="s">
        <v>72</v>
      </c>
      <c r="U1125" s="1" t="s">
        <v>140</v>
      </c>
      <c r="V1125" s="1" t="s">
        <v>181</v>
      </c>
      <c r="W1125" s="1" t="s">
        <v>87</v>
      </c>
      <c r="X1125" s="1">
        <v>53</v>
      </c>
      <c r="Y1125" s="1" t="s">
        <v>88</v>
      </c>
      <c r="Z1125" s="1">
        <v>4.8</v>
      </c>
      <c r="AA1125" s="1" t="s">
        <v>299</v>
      </c>
      <c r="AB1125" s="1" t="s">
        <v>90</v>
      </c>
      <c r="AC1125" s="1" t="s">
        <v>91</v>
      </c>
      <c r="AD1125" s="1" t="s">
        <v>92</v>
      </c>
      <c r="AE1125" s="1" t="s">
        <v>72</v>
      </c>
      <c r="AF1125" s="1" t="s">
        <v>217</v>
      </c>
      <c r="AG1125" s="1">
        <v>2</v>
      </c>
      <c r="AH1125" s="1" t="s">
        <v>5279</v>
      </c>
      <c r="AI1125" s="1" t="s">
        <v>72</v>
      </c>
      <c r="AJ1125" s="1" t="s">
        <v>72</v>
      </c>
      <c r="AK1125" s="1" t="s">
        <v>220</v>
      </c>
      <c r="AL1125" s="1" t="s">
        <v>72</v>
      </c>
      <c r="AM1125" s="1" t="s">
        <v>72</v>
      </c>
      <c r="AN1125" s="3">
        <v>45462</v>
      </c>
      <c r="AO1125" s="1" t="s">
        <v>6448</v>
      </c>
      <c r="AP1125" s="1" t="s">
        <v>72</v>
      </c>
      <c r="AQ1125" s="1" t="s">
        <v>1675</v>
      </c>
      <c r="AR1125" s="1">
        <v>14</v>
      </c>
      <c r="AS1125" s="1" t="s">
        <v>6026</v>
      </c>
      <c r="AT1125" s="1" t="s">
        <v>88</v>
      </c>
      <c r="AU1125" s="1" t="s">
        <v>88</v>
      </c>
      <c r="AV1125" s="1" t="s">
        <v>88</v>
      </c>
      <c r="AW1125" s="1" t="s">
        <v>96</v>
      </c>
      <c r="AX1125" s="1" t="s">
        <v>72</v>
      </c>
      <c r="AY1125" s="1" t="s">
        <v>3985</v>
      </c>
      <c r="AZ1125" s="1" t="s">
        <v>6449</v>
      </c>
      <c r="BA1125" s="1">
        <v>24</v>
      </c>
      <c r="BB1125" s="21" t="s">
        <v>100</v>
      </c>
      <c r="BC1125" s="16"/>
    </row>
    <row r="1126" spans="1:55" ht="18.600000000000001" customHeight="1">
      <c r="A1126" s="1" t="s">
        <v>6450</v>
      </c>
      <c r="B1126" s="1">
        <v>240183</v>
      </c>
      <c r="C1126" s="1" t="s">
        <v>71</v>
      </c>
      <c r="D1126" s="3">
        <v>45464</v>
      </c>
      <c r="E1126" s="1" t="s">
        <v>1896</v>
      </c>
      <c r="F1126" s="1" t="s">
        <v>6451</v>
      </c>
      <c r="G1126" s="1" t="s">
        <v>75</v>
      </c>
      <c r="H1126" s="1" t="s">
        <v>4648</v>
      </c>
      <c r="I1126" s="1" t="s">
        <v>77</v>
      </c>
      <c r="J1126" s="1" t="s">
        <v>78</v>
      </c>
      <c r="K1126" s="1" t="s">
        <v>78</v>
      </c>
      <c r="L1126" s="21" t="s">
        <v>1898</v>
      </c>
      <c r="M1126" s="21" t="s">
        <v>1898</v>
      </c>
      <c r="N1126" s="8" t="s">
        <v>6452</v>
      </c>
      <c r="O1126" s="60" t="s">
        <v>707</v>
      </c>
      <c r="P1126" s="1" t="s">
        <v>83</v>
      </c>
      <c r="Q1126" s="1" t="s">
        <v>6296</v>
      </c>
      <c r="R1126" s="1" t="s">
        <v>9043</v>
      </c>
      <c r="S1126" s="1" t="s">
        <v>291</v>
      </c>
      <c r="T1126" s="1" t="s">
        <v>72</v>
      </c>
      <c r="U1126" s="1" t="s">
        <v>292</v>
      </c>
      <c r="V1126" s="1" t="s">
        <v>3420</v>
      </c>
      <c r="W1126" s="1" t="s">
        <v>126</v>
      </c>
      <c r="X1126" s="1">
        <v>55</v>
      </c>
      <c r="Y1126" s="1" t="s">
        <v>88</v>
      </c>
      <c r="Z1126" s="1">
        <v>4.8</v>
      </c>
      <c r="AA1126" s="1" t="s">
        <v>954</v>
      </c>
      <c r="AB1126" s="1" t="s">
        <v>90</v>
      </c>
      <c r="AC1126" s="1" t="s">
        <v>91</v>
      </c>
      <c r="AD1126" s="1" t="s">
        <v>92</v>
      </c>
      <c r="AE1126" s="1" t="s">
        <v>72</v>
      </c>
      <c r="AF1126" s="1" t="s">
        <v>72</v>
      </c>
      <c r="AG1126" s="1" t="s">
        <v>72</v>
      </c>
      <c r="AH1126" s="1" t="s">
        <v>72</v>
      </c>
      <c r="AI1126" s="1" t="s">
        <v>72</v>
      </c>
      <c r="AJ1126" s="1" t="s">
        <v>72</v>
      </c>
      <c r="AK1126" s="1" t="s">
        <v>72</v>
      </c>
      <c r="AL1126" s="1" t="s">
        <v>72</v>
      </c>
      <c r="AM1126" s="1" t="s">
        <v>72</v>
      </c>
      <c r="AN1126" s="3">
        <v>45464</v>
      </c>
      <c r="AO1126" s="1" t="s">
        <v>6453</v>
      </c>
      <c r="AP1126" s="1" t="s">
        <v>72</v>
      </c>
      <c r="AQ1126" s="1" t="s">
        <v>1794</v>
      </c>
      <c r="AR1126" s="1">
        <v>14</v>
      </c>
      <c r="AS1126" s="1" t="s">
        <v>6026</v>
      </c>
      <c r="AT1126" s="1" t="s">
        <v>75</v>
      </c>
      <c r="AU1126" s="1" t="s">
        <v>75</v>
      </c>
      <c r="AV1126" s="1" t="s">
        <v>88</v>
      </c>
      <c r="AW1126" s="1" t="s">
        <v>96</v>
      </c>
      <c r="AX1126" s="1" t="s">
        <v>437</v>
      </c>
      <c r="AY1126" s="1" t="s">
        <v>5384</v>
      </c>
      <c r="AZ1126" s="1" t="s">
        <v>6454</v>
      </c>
      <c r="BA1126" s="1">
        <v>52</v>
      </c>
      <c r="BB1126" s="1" t="s">
        <v>160</v>
      </c>
      <c r="BC1126" s="1" t="s">
        <v>440</v>
      </c>
    </row>
    <row r="1127" spans="1:55" ht="18.600000000000001" customHeight="1">
      <c r="A1127" s="1" t="s">
        <v>6455</v>
      </c>
      <c r="B1127" s="1">
        <v>240184</v>
      </c>
      <c r="C1127" s="1" t="s">
        <v>71</v>
      </c>
      <c r="D1127" s="3">
        <v>45467</v>
      </c>
      <c r="E1127" s="1" t="s">
        <v>1896</v>
      </c>
      <c r="F1127" s="1" t="s">
        <v>6456</v>
      </c>
      <c r="G1127" s="1" t="s">
        <v>75</v>
      </c>
      <c r="H1127" s="1" t="s">
        <v>3947</v>
      </c>
      <c r="I1127" s="1" t="s">
        <v>77</v>
      </c>
      <c r="J1127" s="1" t="s">
        <v>78</v>
      </c>
      <c r="K1127" s="1" t="s">
        <v>78</v>
      </c>
      <c r="L1127" s="21" t="s">
        <v>1898</v>
      </c>
      <c r="M1127" s="21" t="s">
        <v>1898</v>
      </c>
      <c r="N1127" s="34" t="s">
        <v>72</v>
      </c>
      <c r="O1127" s="3" t="s">
        <v>6457</v>
      </c>
      <c r="P1127" s="1" t="s">
        <v>813</v>
      </c>
      <c r="Q1127" s="1" t="s">
        <v>813</v>
      </c>
      <c r="R1127" s="1" t="s">
        <v>9057</v>
      </c>
      <c r="S1127" s="1" t="s">
        <v>84</v>
      </c>
      <c r="T1127" s="1" t="s">
        <v>72</v>
      </c>
      <c r="U1127" s="1" t="s">
        <v>140</v>
      </c>
      <c r="V1127" s="1" t="s">
        <v>181</v>
      </c>
      <c r="W1127" s="1" t="s">
        <v>87</v>
      </c>
      <c r="X1127" s="1">
        <v>48</v>
      </c>
      <c r="Y1127" s="1" t="s">
        <v>88</v>
      </c>
      <c r="Z1127" s="1">
        <v>4.5999999999999996</v>
      </c>
      <c r="AA1127" s="1" t="s">
        <v>2344</v>
      </c>
      <c r="AB1127" s="1" t="s">
        <v>90</v>
      </c>
      <c r="AC1127" s="1" t="s">
        <v>91</v>
      </c>
      <c r="AD1127" s="1" t="s">
        <v>92</v>
      </c>
      <c r="AE1127" s="1" t="s">
        <v>72</v>
      </c>
      <c r="AF1127" s="1" t="s">
        <v>254</v>
      </c>
      <c r="AG1127" s="1">
        <v>2</v>
      </c>
      <c r="AH1127" s="1" t="s">
        <v>1322</v>
      </c>
      <c r="AI1127" s="1" t="s">
        <v>72</v>
      </c>
      <c r="AJ1127" s="1" t="s">
        <v>72</v>
      </c>
      <c r="AK1127" s="1" t="s">
        <v>5884</v>
      </c>
      <c r="AL1127" s="1" t="s">
        <v>878</v>
      </c>
      <c r="AM1127" s="1" t="s">
        <v>72</v>
      </c>
      <c r="AN1127" s="3">
        <v>45467</v>
      </c>
      <c r="AO1127" s="1" t="s">
        <v>6458</v>
      </c>
      <c r="AP1127" s="1" t="s">
        <v>72</v>
      </c>
      <c r="AQ1127" s="1" t="s">
        <v>1675</v>
      </c>
      <c r="AR1127" s="1">
        <v>14</v>
      </c>
      <c r="AS1127" s="1" t="s">
        <v>4009</v>
      </c>
      <c r="AT1127" s="1" t="s">
        <v>75</v>
      </c>
      <c r="AU1127" s="1" t="s">
        <v>75</v>
      </c>
      <c r="AV1127" s="1" t="s">
        <v>88</v>
      </c>
      <c r="AW1127" s="1" t="s">
        <v>96</v>
      </c>
      <c r="AX1127" s="1" t="s">
        <v>72</v>
      </c>
      <c r="AY1127" s="1" t="s">
        <v>3985</v>
      </c>
      <c r="AZ1127" s="1" t="s">
        <v>6459</v>
      </c>
      <c r="BA1127" s="1">
        <f>30+14</f>
        <v>44</v>
      </c>
      <c r="BB1127" s="21" t="s">
        <v>100</v>
      </c>
      <c r="BC1127" s="16"/>
    </row>
    <row r="1128" spans="1:55" ht="18.600000000000001" customHeight="1">
      <c r="A1128" s="1" t="s">
        <v>6463</v>
      </c>
      <c r="B1128" s="1">
        <v>240185</v>
      </c>
      <c r="C1128" s="1" t="s">
        <v>71</v>
      </c>
      <c r="D1128" s="3">
        <v>45469</v>
      </c>
      <c r="E1128" s="1" t="s">
        <v>1896</v>
      </c>
      <c r="F1128" s="1" t="s">
        <v>6464</v>
      </c>
      <c r="G1128" s="1" t="s">
        <v>75</v>
      </c>
      <c r="H1128" s="1" t="s">
        <v>3947</v>
      </c>
      <c r="I1128" s="1" t="s">
        <v>77</v>
      </c>
      <c r="J1128" s="1" t="s">
        <v>78</v>
      </c>
      <c r="K1128" s="1" t="s">
        <v>78</v>
      </c>
      <c r="L1128" s="21" t="s">
        <v>1898</v>
      </c>
      <c r="M1128" s="21" t="s">
        <v>1898</v>
      </c>
      <c r="N1128" s="34" t="s">
        <v>72</v>
      </c>
      <c r="O1128" s="3" t="s">
        <v>6465</v>
      </c>
      <c r="P1128" s="1" t="s">
        <v>813</v>
      </c>
      <c r="Q1128" s="1" t="s">
        <v>813</v>
      </c>
      <c r="R1128" s="1" t="s">
        <v>9057</v>
      </c>
      <c r="S1128" s="1" t="s">
        <v>84</v>
      </c>
      <c r="T1128" s="1" t="s">
        <v>72</v>
      </c>
      <c r="U1128" s="1" t="s">
        <v>140</v>
      </c>
      <c r="V1128" s="1" t="s">
        <v>141</v>
      </c>
      <c r="W1128" s="1" t="s">
        <v>126</v>
      </c>
      <c r="X1128" s="1">
        <v>55</v>
      </c>
      <c r="Y1128" s="1" t="s">
        <v>88</v>
      </c>
      <c r="Z1128" s="1">
        <v>4.9000000000000004</v>
      </c>
      <c r="AA1128" s="1" t="s">
        <v>299</v>
      </c>
      <c r="AB1128" s="1" t="s">
        <v>90</v>
      </c>
      <c r="AC1128" s="1" t="s">
        <v>91</v>
      </c>
      <c r="AD1128" s="1" t="s">
        <v>92</v>
      </c>
      <c r="AE1128" s="1" t="s">
        <v>72</v>
      </c>
      <c r="AF1128" s="1" t="s">
        <v>229</v>
      </c>
      <c r="AG1128" s="1">
        <v>2</v>
      </c>
      <c r="AH1128" s="1" t="s">
        <v>933</v>
      </c>
      <c r="AI1128" s="1" t="s">
        <v>72</v>
      </c>
      <c r="AJ1128" s="1" t="s">
        <v>72</v>
      </c>
      <c r="AK1128" s="1" t="s">
        <v>5884</v>
      </c>
      <c r="AL1128" s="1" t="s">
        <v>878</v>
      </c>
      <c r="AM1128" s="1" t="s">
        <v>72</v>
      </c>
      <c r="AN1128" s="3">
        <v>45469</v>
      </c>
      <c r="AO1128" s="1" t="s">
        <v>6466</v>
      </c>
      <c r="AP1128" s="1" t="s">
        <v>72</v>
      </c>
      <c r="AQ1128" s="1" t="s">
        <v>1675</v>
      </c>
      <c r="AR1128" s="1">
        <v>14</v>
      </c>
      <c r="AS1128" s="1" t="s">
        <v>4063</v>
      </c>
      <c r="AT1128" s="1" t="s">
        <v>75</v>
      </c>
      <c r="AU1128" s="1" t="s">
        <v>75</v>
      </c>
      <c r="AV1128" s="1" t="s">
        <v>88</v>
      </c>
      <c r="AW1128" s="1" t="s">
        <v>96</v>
      </c>
      <c r="AX1128" s="1" t="s">
        <v>72</v>
      </c>
      <c r="AY1128" s="1" t="s">
        <v>3985</v>
      </c>
      <c r="AZ1128" s="1" t="s">
        <v>6459</v>
      </c>
      <c r="BA1128" s="1">
        <f>30+16</f>
        <v>46</v>
      </c>
      <c r="BB1128" s="21" t="s">
        <v>100</v>
      </c>
      <c r="BC1128" s="16"/>
    </row>
    <row r="1129" spans="1:55" ht="18.600000000000001" customHeight="1">
      <c r="A1129" s="1" t="s">
        <v>6467</v>
      </c>
      <c r="B1129" s="1">
        <v>240186</v>
      </c>
      <c r="C1129" s="1" t="s">
        <v>71</v>
      </c>
      <c r="D1129" s="3">
        <v>45469</v>
      </c>
      <c r="E1129" s="1" t="s">
        <v>1896</v>
      </c>
      <c r="F1129" s="1" t="s">
        <v>6468</v>
      </c>
      <c r="G1129" s="1" t="s">
        <v>75</v>
      </c>
      <c r="H1129" s="1" t="s">
        <v>4648</v>
      </c>
      <c r="I1129" s="1" t="s">
        <v>77</v>
      </c>
      <c r="J1129" s="1" t="s">
        <v>78</v>
      </c>
      <c r="K1129" s="1" t="s">
        <v>78</v>
      </c>
      <c r="L1129" s="21" t="s">
        <v>1898</v>
      </c>
      <c r="M1129" s="21" t="s">
        <v>1898</v>
      </c>
      <c r="N1129" s="34" t="s">
        <v>72</v>
      </c>
      <c r="O1129" s="3" t="s">
        <v>4145</v>
      </c>
      <c r="P1129" s="1" t="s">
        <v>2143</v>
      </c>
      <c r="Q1129" s="1" t="s">
        <v>1868</v>
      </c>
      <c r="R1129" s="1" t="s">
        <v>9079</v>
      </c>
      <c r="S1129" s="1" t="s">
        <v>291</v>
      </c>
      <c r="T1129" s="1" t="s">
        <v>72</v>
      </c>
      <c r="U1129" s="1" t="s">
        <v>292</v>
      </c>
      <c r="V1129" s="1" t="s">
        <v>3420</v>
      </c>
      <c r="W1129" s="1" t="s">
        <v>126</v>
      </c>
      <c r="X1129" s="1">
        <v>45</v>
      </c>
      <c r="Y1129" s="1" t="s">
        <v>88</v>
      </c>
      <c r="Z1129" s="1">
        <v>5.6</v>
      </c>
      <c r="AA1129" s="1" t="s">
        <v>954</v>
      </c>
      <c r="AB1129" s="1" t="s">
        <v>90</v>
      </c>
      <c r="AC1129" s="1" t="s">
        <v>91</v>
      </c>
      <c r="AD1129" s="1" t="s">
        <v>92</v>
      </c>
      <c r="AE1129" s="1" t="s">
        <v>72</v>
      </c>
      <c r="AF1129" s="1" t="s">
        <v>254</v>
      </c>
      <c r="AG1129" s="1" t="s">
        <v>72</v>
      </c>
      <c r="AH1129" s="1" t="s">
        <v>72</v>
      </c>
      <c r="AI1129" s="1" t="s">
        <v>72</v>
      </c>
      <c r="AJ1129" s="1" t="s">
        <v>72</v>
      </c>
      <c r="AK1129" s="1" t="s">
        <v>72</v>
      </c>
      <c r="AL1129" s="1" t="s">
        <v>72</v>
      </c>
      <c r="AM1129" s="1" t="s">
        <v>72</v>
      </c>
      <c r="AN1129" s="3">
        <v>45469</v>
      </c>
      <c r="AO1129" s="1" t="s">
        <v>6469</v>
      </c>
      <c r="AP1129" s="1" t="s">
        <v>72</v>
      </c>
      <c r="AQ1129" s="1" t="s">
        <v>1794</v>
      </c>
      <c r="AR1129" s="1">
        <v>14</v>
      </c>
      <c r="AS1129" s="1" t="s">
        <v>3446</v>
      </c>
      <c r="AT1129" s="1" t="s">
        <v>75</v>
      </c>
      <c r="AU1129" s="1" t="s">
        <v>75</v>
      </c>
      <c r="AV1129" s="1" t="s">
        <v>88</v>
      </c>
      <c r="AW1129" s="1" t="s">
        <v>96</v>
      </c>
      <c r="AX1129" s="1" t="s">
        <v>72</v>
      </c>
      <c r="AY1129" s="1" t="s">
        <v>5553</v>
      </c>
      <c r="AZ1129" s="1" t="s">
        <v>6470</v>
      </c>
      <c r="BA1129" s="1">
        <f>52+8</f>
        <v>60</v>
      </c>
      <c r="BB1129" s="21" t="s">
        <v>100</v>
      </c>
      <c r="BC1129" s="16"/>
    </row>
    <row r="1130" spans="1:55" ht="18.600000000000001" customHeight="1">
      <c r="A1130" s="1" t="s">
        <v>6471</v>
      </c>
      <c r="B1130" s="1">
        <v>240187</v>
      </c>
      <c r="C1130" s="1" t="s">
        <v>71</v>
      </c>
      <c r="D1130" s="3">
        <v>45469</v>
      </c>
      <c r="E1130" s="1" t="s">
        <v>1896</v>
      </c>
      <c r="F1130" s="1" t="s">
        <v>6472</v>
      </c>
      <c r="G1130" s="1" t="s">
        <v>75</v>
      </c>
      <c r="H1130" s="1" t="s">
        <v>4648</v>
      </c>
      <c r="I1130" s="1" t="s">
        <v>77</v>
      </c>
      <c r="J1130" s="1" t="s">
        <v>78</v>
      </c>
      <c r="K1130" s="1" t="s">
        <v>78</v>
      </c>
      <c r="L1130" s="21" t="s">
        <v>1898</v>
      </c>
      <c r="M1130" s="8" t="s">
        <v>1927</v>
      </c>
      <c r="N1130" s="34" t="s">
        <v>72</v>
      </c>
      <c r="O1130" s="60" t="s">
        <v>1885</v>
      </c>
      <c r="P1130" s="1" t="s">
        <v>83</v>
      </c>
      <c r="Q1130" s="1" t="s">
        <v>123</v>
      </c>
      <c r="R1130" s="1" t="s">
        <v>9043</v>
      </c>
      <c r="S1130" s="1" t="s">
        <v>291</v>
      </c>
      <c r="T1130" s="1" t="s">
        <v>72</v>
      </c>
      <c r="U1130" s="1" t="s">
        <v>292</v>
      </c>
      <c r="V1130" s="1" t="s">
        <v>3296</v>
      </c>
      <c r="W1130" s="1" t="s">
        <v>126</v>
      </c>
      <c r="X1130" s="1">
        <v>48</v>
      </c>
      <c r="Y1130" s="1" t="s">
        <v>88</v>
      </c>
      <c r="Z1130" s="1">
        <v>5.2</v>
      </c>
      <c r="AA1130" s="1" t="s">
        <v>2344</v>
      </c>
      <c r="AB1130" s="1" t="s">
        <v>90</v>
      </c>
      <c r="AC1130" s="1" t="s">
        <v>91</v>
      </c>
      <c r="AD1130" s="1" t="s">
        <v>216</v>
      </c>
      <c r="AE1130" s="1" t="s">
        <v>72</v>
      </c>
      <c r="AF1130" s="1" t="s">
        <v>229</v>
      </c>
      <c r="AG1130" s="1" t="s">
        <v>72</v>
      </c>
      <c r="AH1130" s="1" t="s">
        <v>367</v>
      </c>
      <c r="AI1130" s="1">
        <v>7</v>
      </c>
      <c r="AJ1130" s="1" t="s">
        <v>5052</v>
      </c>
      <c r="AK1130" s="1" t="s">
        <v>72</v>
      </c>
      <c r="AL1130" s="1" t="s">
        <v>72</v>
      </c>
      <c r="AM1130" s="1" t="s">
        <v>72</v>
      </c>
      <c r="AN1130" s="3">
        <v>45470</v>
      </c>
      <c r="AO1130" s="1" t="s">
        <v>6473</v>
      </c>
      <c r="AP1130" s="1" t="s">
        <v>72</v>
      </c>
      <c r="AQ1130" s="1" t="s">
        <v>1794</v>
      </c>
      <c r="AR1130" s="1">
        <v>14</v>
      </c>
      <c r="AS1130" s="1" t="s">
        <v>4009</v>
      </c>
      <c r="AT1130" s="1" t="s">
        <v>88</v>
      </c>
      <c r="AU1130" s="1" t="s">
        <v>88</v>
      </c>
      <c r="AV1130" s="1" t="s">
        <v>88</v>
      </c>
      <c r="AW1130" s="1" t="s">
        <v>79</v>
      </c>
      <c r="AX1130" s="1" t="s">
        <v>707</v>
      </c>
      <c r="AY1130" s="1" t="s">
        <v>72</v>
      </c>
      <c r="AZ1130" s="1" t="s">
        <v>72</v>
      </c>
      <c r="BA1130" s="1" t="s">
        <v>72</v>
      </c>
      <c r="BB1130" s="1" t="s">
        <v>160</v>
      </c>
      <c r="BC1130" s="1" t="s">
        <v>707</v>
      </c>
    </row>
    <row r="1131" spans="1:55" ht="18.600000000000001" customHeight="1">
      <c r="A1131" s="1" t="s">
        <v>6474</v>
      </c>
      <c r="B1131" s="1">
        <v>240188</v>
      </c>
      <c r="C1131" s="1" t="s">
        <v>71</v>
      </c>
      <c r="D1131" s="3">
        <v>45470</v>
      </c>
      <c r="E1131" s="1" t="s">
        <v>1896</v>
      </c>
      <c r="F1131" s="1" t="s">
        <v>6475</v>
      </c>
      <c r="G1131" s="1" t="s">
        <v>75</v>
      </c>
      <c r="H1131" s="1" t="s">
        <v>3947</v>
      </c>
      <c r="I1131" s="1" t="s">
        <v>77</v>
      </c>
      <c r="J1131" s="1" t="s">
        <v>78</v>
      </c>
      <c r="K1131" s="1" t="s">
        <v>172</v>
      </c>
      <c r="L1131" s="21" t="s">
        <v>1898</v>
      </c>
      <c r="M1131" s="21" t="s">
        <v>1898</v>
      </c>
      <c r="N1131" s="1" t="s">
        <v>6476</v>
      </c>
      <c r="O1131" s="3" t="s">
        <v>6477</v>
      </c>
      <c r="P1131" s="1" t="s">
        <v>83</v>
      </c>
      <c r="Q1131" s="1" t="s">
        <v>123</v>
      </c>
      <c r="R1131" s="1" t="s">
        <v>9043</v>
      </c>
      <c r="S1131" s="1" t="s">
        <v>84</v>
      </c>
      <c r="T1131" s="1" t="s">
        <v>72</v>
      </c>
      <c r="U1131" s="1" t="s">
        <v>656</v>
      </c>
      <c r="V1131" s="1" t="s">
        <v>656</v>
      </c>
      <c r="W1131" s="1" t="s">
        <v>87</v>
      </c>
      <c r="X1131" s="1">
        <v>75</v>
      </c>
      <c r="Y1131" s="1" t="s">
        <v>88</v>
      </c>
      <c r="Z1131" s="1">
        <v>5.2</v>
      </c>
      <c r="AA1131" s="1" t="s">
        <v>2344</v>
      </c>
      <c r="AB1131" s="1" t="s">
        <v>90</v>
      </c>
      <c r="AC1131" s="1" t="s">
        <v>91</v>
      </c>
      <c r="AD1131" s="1" t="s">
        <v>92</v>
      </c>
      <c r="AE1131" s="1" t="s">
        <v>72</v>
      </c>
      <c r="AF1131" s="1" t="s">
        <v>229</v>
      </c>
      <c r="AG1131" s="1" t="s">
        <v>72</v>
      </c>
      <c r="AH1131" s="1" t="s">
        <v>230</v>
      </c>
      <c r="AI1131" s="1" t="s">
        <v>72</v>
      </c>
      <c r="AJ1131" s="1" t="s">
        <v>72</v>
      </c>
      <c r="AK1131" s="1" t="s">
        <v>3444</v>
      </c>
      <c r="AL1131" s="1" t="s">
        <v>72</v>
      </c>
      <c r="AM1131" s="1" t="s">
        <v>72</v>
      </c>
      <c r="AN1131" s="3">
        <v>45470</v>
      </c>
      <c r="AO1131" s="1" t="s">
        <v>6478</v>
      </c>
      <c r="AP1131" s="1" t="s">
        <v>6479</v>
      </c>
      <c r="AQ1131" s="1" t="s">
        <v>1675</v>
      </c>
      <c r="AR1131" s="1">
        <v>14</v>
      </c>
      <c r="AS1131" s="1" t="s">
        <v>3205</v>
      </c>
      <c r="AT1131" s="1" t="s">
        <v>75</v>
      </c>
      <c r="AU1131" s="1" t="s">
        <v>75</v>
      </c>
      <c r="AV1131" s="1" t="s">
        <v>88</v>
      </c>
      <c r="AW1131" s="1" t="s">
        <v>96</v>
      </c>
      <c r="AX1131" s="1" t="s">
        <v>72</v>
      </c>
      <c r="AY1131" s="1" t="s">
        <v>3962</v>
      </c>
      <c r="AZ1131" s="1" t="s">
        <v>6480</v>
      </c>
      <c r="BA1131" s="1">
        <v>14</v>
      </c>
      <c r="BB1131" s="21" t="s">
        <v>100</v>
      </c>
      <c r="BC1131" s="16"/>
    </row>
    <row r="1132" spans="1:55" ht="18.600000000000001" customHeight="1">
      <c r="A1132" s="1" t="s">
        <v>6485</v>
      </c>
      <c r="B1132" s="1">
        <v>240189</v>
      </c>
      <c r="C1132" s="1" t="s">
        <v>71</v>
      </c>
      <c r="D1132" s="3">
        <v>45474</v>
      </c>
      <c r="E1132" s="1" t="s">
        <v>2302</v>
      </c>
      <c r="F1132" s="1" t="s">
        <v>6486</v>
      </c>
      <c r="G1132" s="1" t="s">
        <v>75</v>
      </c>
      <c r="H1132" s="1" t="s">
        <v>3947</v>
      </c>
      <c r="I1132" s="1" t="s">
        <v>77</v>
      </c>
      <c r="J1132" s="1" t="s">
        <v>78</v>
      </c>
      <c r="K1132" s="1" t="s">
        <v>172</v>
      </c>
      <c r="L1132" s="21" t="s">
        <v>139</v>
      </c>
      <c r="M1132" s="21" t="s">
        <v>1898</v>
      </c>
      <c r="N1132" s="1" t="s">
        <v>6487</v>
      </c>
      <c r="O1132" s="3" t="s">
        <v>4767</v>
      </c>
      <c r="P1132" s="1" t="s">
        <v>2307</v>
      </c>
      <c r="Q1132" s="1" t="s">
        <v>2307</v>
      </c>
      <c r="R1132" s="1" t="s">
        <v>2363</v>
      </c>
      <c r="S1132" s="1" t="s">
        <v>84</v>
      </c>
      <c r="T1132" s="1" t="s">
        <v>72</v>
      </c>
      <c r="U1132" s="1" t="s">
        <v>140</v>
      </c>
      <c r="V1132" s="1" t="s">
        <v>141</v>
      </c>
      <c r="W1132" s="1" t="s">
        <v>87</v>
      </c>
      <c r="X1132" s="1">
        <v>53</v>
      </c>
      <c r="Y1132" s="1" t="s">
        <v>88</v>
      </c>
      <c r="Z1132" s="1">
        <v>4.8</v>
      </c>
      <c r="AA1132" s="1" t="s">
        <v>954</v>
      </c>
      <c r="AB1132" s="1" t="s">
        <v>90</v>
      </c>
      <c r="AC1132" s="1" t="s">
        <v>91</v>
      </c>
      <c r="AD1132" s="1" t="s">
        <v>92</v>
      </c>
      <c r="AE1132" s="1" t="s">
        <v>72</v>
      </c>
      <c r="AF1132" s="1" t="s">
        <v>254</v>
      </c>
      <c r="AG1132" s="1">
        <v>1</v>
      </c>
      <c r="AH1132" s="1" t="s">
        <v>5969</v>
      </c>
      <c r="AI1132" s="1" t="s">
        <v>72</v>
      </c>
      <c r="AJ1132" s="1" t="s">
        <v>72</v>
      </c>
      <c r="AK1132" s="1" t="s">
        <v>220</v>
      </c>
      <c r="AL1132" s="1" t="s">
        <v>72</v>
      </c>
      <c r="AM1132" s="1" t="s">
        <v>72</v>
      </c>
      <c r="AN1132" s="3">
        <v>45474</v>
      </c>
      <c r="AO1132" s="1" t="s">
        <v>6488</v>
      </c>
      <c r="AP1132" s="1" t="s">
        <v>72</v>
      </c>
      <c r="AQ1132" s="1" t="s">
        <v>1675</v>
      </c>
      <c r="AR1132" s="1">
        <v>14</v>
      </c>
      <c r="AS1132" s="1" t="s">
        <v>6026</v>
      </c>
      <c r="AT1132" s="1" t="s">
        <v>88</v>
      </c>
      <c r="AU1132" s="1" t="s">
        <v>88</v>
      </c>
      <c r="AV1132" s="1" t="s">
        <v>88</v>
      </c>
      <c r="AW1132" s="1" t="s">
        <v>96</v>
      </c>
      <c r="AX1132" s="1" t="s">
        <v>72</v>
      </c>
      <c r="AY1132" s="1" t="s">
        <v>3985</v>
      </c>
      <c r="AZ1132" s="1" t="s">
        <v>6489</v>
      </c>
      <c r="BA1132" s="1">
        <v>24</v>
      </c>
      <c r="BB1132" s="21" t="s">
        <v>100</v>
      </c>
      <c r="BC1132" s="16"/>
    </row>
    <row r="1133" spans="1:55" ht="18.600000000000001" customHeight="1">
      <c r="A1133" s="1" t="s">
        <v>6490</v>
      </c>
      <c r="B1133" s="1">
        <v>240190</v>
      </c>
      <c r="C1133" s="1" t="s">
        <v>71</v>
      </c>
      <c r="D1133" s="3">
        <v>45475</v>
      </c>
      <c r="E1133" s="1" t="s">
        <v>1896</v>
      </c>
      <c r="F1133" s="1" t="s">
        <v>6491</v>
      </c>
      <c r="G1133" s="1" t="s">
        <v>75</v>
      </c>
      <c r="H1133" s="1" t="s">
        <v>3947</v>
      </c>
      <c r="I1133" s="1" t="s">
        <v>77</v>
      </c>
      <c r="J1133" s="1" t="s">
        <v>78</v>
      </c>
      <c r="K1133" s="1" t="s">
        <v>78</v>
      </c>
      <c r="L1133" s="21" t="s">
        <v>1898</v>
      </c>
      <c r="M1133" s="21" t="s">
        <v>1898</v>
      </c>
      <c r="N1133" s="34" t="s">
        <v>72</v>
      </c>
      <c r="O1133" s="3" t="s">
        <v>6492</v>
      </c>
      <c r="P1133" s="1" t="s">
        <v>813</v>
      </c>
      <c r="Q1133" s="1" t="s">
        <v>813</v>
      </c>
      <c r="R1133" s="1" t="s">
        <v>9057</v>
      </c>
      <c r="S1133" s="1" t="s">
        <v>84</v>
      </c>
      <c r="T1133" s="1" t="s">
        <v>72</v>
      </c>
      <c r="U1133" s="1" t="s">
        <v>140</v>
      </c>
      <c r="V1133" s="1" t="s">
        <v>6493</v>
      </c>
      <c r="W1133" s="1" t="s">
        <v>126</v>
      </c>
      <c r="X1133" s="1">
        <v>62</v>
      </c>
      <c r="Y1133" s="1" t="s">
        <v>88</v>
      </c>
      <c r="Z1133" s="1">
        <v>4.5</v>
      </c>
      <c r="AA1133" s="1" t="s">
        <v>2344</v>
      </c>
      <c r="AB1133" s="1" t="s">
        <v>90</v>
      </c>
      <c r="AC1133" s="1" t="s">
        <v>91</v>
      </c>
      <c r="AD1133" s="1" t="s">
        <v>92</v>
      </c>
      <c r="AE1133" s="1" t="s">
        <v>72</v>
      </c>
      <c r="AF1133" s="1" t="s">
        <v>229</v>
      </c>
      <c r="AG1133" s="1">
        <v>2</v>
      </c>
      <c r="AH1133" s="1" t="s">
        <v>933</v>
      </c>
      <c r="AI1133" s="1" t="s">
        <v>72</v>
      </c>
      <c r="AJ1133" s="1" t="s">
        <v>72</v>
      </c>
      <c r="AK1133" s="1" t="s">
        <v>72</v>
      </c>
      <c r="AL1133" s="1" t="s">
        <v>72</v>
      </c>
      <c r="AM1133" s="1" t="s">
        <v>72</v>
      </c>
      <c r="AN1133" s="3">
        <v>45475</v>
      </c>
      <c r="AO1133" s="1" t="s">
        <v>6494</v>
      </c>
      <c r="AP1133" s="1" t="s">
        <v>72</v>
      </c>
      <c r="AQ1133" s="1" t="s">
        <v>1675</v>
      </c>
      <c r="AR1133" s="1">
        <v>15</v>
      </c>
      <c r="AS1133" s="1" t="s">
        <v>6026</v>
      </c>
      <c r="AT1133" s="1" t="s">
        <v>75</v>
      </c>
      <c r="AU1133" s="1" t="s">
        <v>75</v>
      </c>
      <c r="AV1133" s="1" t="s">
        <v>88</v>
      </c>
      <c r="AW1133" s="1" t="s">
        <v>96</v>
      </c>
      <c r="AX1133" s="1" t="s">
        <v>72</v>
      </c>
      <c r="AY1133" s="1" t="s">
        <v>6495</v>
      </c>
      <c r="AZ1133" s="1" t="s">
        <v>6459</v>
      </c>
      <c r="BA1133" s="1">
        <v>24</v>
      </c>
      <c r="BB1133" s="21" t="s">
        <v>100</v>
      </c>
      <c r="BC1133" s="16"/>
    </row>
    <row r="1134" spans="1:55" ht="18.600000000000001" customHeight="1">
      <c r="A1134" s="1" t="s">
        <v>6505</v>
      </c>
      <c r="B1134" s="1">
        <v>240193</v>
      </c>
      <c r="C1134" s="1" t="s">
        <v>71</v>
      </c>
      <c r="D1134" s="3">
        <v>45475</v>
      </c>
      <c r="E1134" s="1" t="s">
        <v>1896</v>
      </c>
      <c r="F1134" s="1" t="s">
        <v>6506</v>
      </c>
      <c r="G1134" s="1" t="s">
        <v>75</v>
      </c>
      <c r="H1134" s="1" t="s">
        <v>3947</v>
      </c>
      <c r="I1134" s="1" t="s">
        <v>77</v>
      </c>
      <c r="J1134" s="1" t="s">
        <v>78</v>
      </c>
      <c r="K1134" s="1" t="s">
        <v>78</v>
      </c>
      <c r="L1134" s="21" t="s">
        <v>1898</v>
      </c>
      <c r="M1134" s="21" t="s">
        <v>1898</v>
      </c>
      <c r="N1134" s="34" t="s">
        <v>72</v>
      </c>
      <c r="O1134" s="3" t="s">
        <v>6507</v>
      </c>
      <c r="P1134" s="1" t="s">
        <v>83</v>
      </c>
      <c r="Q1134" s="1" t="s">
        <v>6296</v>
      </c>
      <c r="R1134" s="1" t="s">
        <v>9043</v>
      </c>
      <c r="S1134" s="1" t="s">
        <v>84</v>
      </c>
      <c r="T1134" s="1" t="s">
        <v>72</v>
      </c>
      <c r="U1134" s="1" t="s">
        <v>214</v>
      </c>
      <c r="V1134" s="1" t="s">
        <v>253</v>
      </c>
      <c r="W1134" s="1" t="s">
        <v>126</v>
      </c>
      <c r="X1134" s="1">
        <v>60</v>
      </c>
      <c r="Y1134" s="1" t="s">
        <v>88</v>
      </c>
      <c r="Z1134" s="1">
        <v>4.5</v>
      </c>
      <c r="AA1134" s="1" t="s">
        <v>954</v>
      </c>
      <c r="AB1134" s="1" t="s">
        <v>90</v>
      </c>
      <c r="AC1134" s="1" t="s">
        <v>91</v>
      </c>
      <c r="AD1134" s="1" t="s">
        <v>92</v>
      </c>
      <c r="AE1134" s="1" t="s">
        <v>72</v>
      </c>
      <c r="AF1134" s="1" t="s">
        <v>229</v>
      </c>
      <c r="AG1134" s="1" t="s">
        <v>72</v>
      </c>
      <c r="AH1134" s="1" t="s">
        <v>1043</v>
      </c>
      <c r="AI1134" s="1" t="s">
        <v>72</v>
      </c>
      <c r="AJ1134" s="1" t="s">
        <v>72</v>
      </c>
      <c r="AK1134" s="1" t="s">
        <v>72</v>
      </c>
      <c r="AL1134" s="1" t="s">
        <v>72</v>
      </c>
      <c r="AM1134" s="1" t="s">
        <v>72</v>
      </c>
      <c r="AN1134" s="3">
        <v>45475</v>
      </c>
      <c r="AO1134" s="1" t="s">
        <v>6508</v>
      </c>
      <c r="AP1134" s="1" t="s">
        <v>6509</v>
      </c>
      <c r="AQ1134" s="1" t="s">
        <v>1675</v>
      </c>
      <c r="AR1134" s="1">
        <v>15</v>
      </c>
      <c r="AS1134" s="1" t="s">
        <v>3205</v>
      </c>
      <c r="AT1134" s="1" t="s">
        <v>75</v>
      </c>
      <c r="AU1134" s="1" t="s">
        <v>75</v>
      </c>
      <c r="AV1134" s="1" t="s">
        <v>88</v>
      </c>
      <c r="AW1134" s="1" t="s">
        <v>96</v>
      </c>
      <c r="AX1134" s="1" t="s">
        <v>72</v>
      </c>
      <c r="AY1134" s="1" t="s">
        <v>3962</v>
      </c>
      <c r="AZ1134" s="1" t="s">
        <v>6484</v>
      </c>
      <c r="BA1134" s="1">
        <v>21</v>
      </c>
      <c r="BB1134" s="21" t="s">
        <v>100</v>
      </c>
      <c r="BC1134" s="16"/>
    </row>
    <row r="1135" spans="1:55" ht="18.600000000000001" customHeight="1">
      <c r="A1135" s="1" t="s">
        <v>6497</v>
      </c>
      <c r="B1135" s="1">
        <v>240191</v>
      </c>
      <c r="C1135" s="1" t="s">
        <v>71</v>
      </c>
      <c r="D1135" s="3">
        <v>45475</v>
      </c>
      <c r="E1135" s="1" t="s">
        <v>2302</v>
      </c>
      <c r="F1135" s="1" t="s">
        <v>6498</v>
      </c>
      <c r="G1135" s="1" t="s">
        <v>75</v>
      </c>
      <c r="H1135" s="1" t="s">
        <v>3947</v>
      </c>
      <c r="I1135" s="1" t="s">
        <v>77</v>
      </c>
      <c r="J1135" s="1" t="s">
        <v>78</v>
      </c>
      <c r="K1135" s="1" t="s">
        <v>78</v>
      </c>
      <c r="L1135" s="21" t="s">
        <v>1898</v>
      </c>
      <c r="M1135" s="21" t="s">
        <v>1898</v>
      </c>
      <c r="N1135" s="34" t="s">
        <v>72</v>
      </c>
      <c r="O1135" s="3" t="s">
        <v>6499</v>
      </c>
      <c r="P1135" s="1" t="s">
        <v>2307</v>
      </c>
      <c r="Q1135" s="1" t="s">
        <v>2307</v>
      </c>
      <c r="R1135" s="1" t="s">
        <v>2363</v>
      </c>
      <c r="S1135" s="1" t="s">
        <v>84</v>
      </c>
      <c r="T1135" s="1" t="s">
        <v>72</v>
      </c>
      <c r="U1135" s="1" t="s">
        <v>140</v>
      </c>
      <c r="V1135" s="1" t="s">
        <v>141</v>
      </c>
      <c r="W1135" s="1" t="s">
        <v>87</v>
      </c>
      <c r="X1135" s="1">
        <v>42</v>
      </c>
      <c r="Y1135" s="1" t="s">
        <v>88</v>
      </c>
      <c r="Z1135" s="1">
        <v>4.5999999999999996</v>
      </c>
      <c r="AA1135" s="1" t="s">
        <v>299</v>
      </c>
      <c r="AB1135" s="1" t="s">
        <v>90</v>
      </c>
      <c r="AC1135" s="1" t="s">
        <v>91</v>
      </c>
      <c r="AD1135" s="1" t="s">
        <v>92</v>
      </c>
      <c r="AE1135" s="1" t="s">
        <v>72</v>
      </c>
      <c r="AF1135" s="1" t="s">
        <v>217</v>
      </c>
      <c r="AG1135" s="1">
        <v>2</v>
      </c>
      <c r="AH1135" s="1" t="s">
        <v>3255</v>
      </c>
      <c r="AI1135" s="1" t="s">
        <v>72</v>
      </c>
      <c r="AJ1135" s="1" t="s">
        <v>72</v>
      </c>
      <c r="AK1135" s="1" t="s">
        <v>220</v>
      </c>
      <c r="AL1135" s="1" t="s">
        <v>72</v>
      </c>
      <c r="AM1135" s="1" t="s">
        <v>72</v>
      </c>
      <c r="AN1135" s="3">
        <v>45475</v>
      </c>
      <c r="AO1135" s="1" t="s">
        <v>6500</v>
      </c>
      <c r="AP1135" s="1" t="s">
        <v>72</v>
      </c>
      <c r="AQ1135" s="1" t="s">
        <v>1675</v>
      </c>
      <c r="AR1135" s="1">
        <v>15</v>
      </c>
      <c r="AS1135" s="1" t="s">
        <v>4208</v>
      </c>
      <c r="AT1135" s="1" t="s">
        <v>88</v>
      </c>
      <c r="AU1135" s="1" t="s">
        <v>88</v>
      </c>
      <c r="AV1135" s="1" t="s">
        <v>88</v>
      </c>
      <c r="AW1135" s="1" t="s">
        <v>96</v>
      </c>
      <c r="AX1135" s="1" t="s">
        <v>72</v>
      </c>
      <c r="AY1135" s="1" t="s">
        <v>3985</v>
      </c>
      <c r="AZ1135" s="1" t="s">
        <v>6489</v>
      </c>
      <c r="BA1135" s="1">
        <v>24</v>
      </c>
      <c r="BB1135" s="21" t="s">
        <v>100</v>
      </c>
      <c r="BC1135" s="16"/>
    </row>
    <row r="1136" spans="1:55" ht="18.600000000000001" customHeight="1">
      <c r="A1136" s="1" t="s">
        <v>6501</v>
      </c>
      <c r="B1136" s="1">
        <v>240192</v>
      </c>
      <c r="C1136" s="1" t="s">
        <v>497</v>
      </c>
      <c r="D1136" s="3">
        <v>45475</v>
      </c>
      <c r="E1136" s="1" t="s">
        <v>1896</v>
      </c>
      <c r="F1136" s="1" t="s">
        <v>6502</v>
      </c>
      <c r="G1136" s="1" t="s">
        <v>75</v>
      </c>
      <c r="H1136" s="1" t="s">
        <v>5146</v>
      </c>
      <c r="I1136" s="1" t="s">
        <v>497</v>
      </c>
      <c r="J1136" s="1" t="s">
        <v>78</v>
      </c>
      <c r="K1136" s="1" t="s">
        <v>78</v>
      </c>
      <c r="L1136" s="21" t="s">
        <v>1898</v>
      </c>
      <c r="M1136" s="21" t="s">
        <v>1898</v>
      </c>
      <c r="N1136" s="34" t="s">
        <v>72</v>
      </c>
      <c r="O1136" s="3" t="s">
        <v>3052</v>
      </c>
      <c r="P1136" s="1" t="s">
        <v>83</v>
      </c>
      <c r="Q1136" s="1" t="s">
        <v>123</v>
      </c>
      <c r="R1136" s="1" t="s">
        <v>9043</v>
      </c>
      <c r="S1136" s="1" t="s">
        <v>490</v>
      </c>
      <c r="T1136" s="1" t="s">
        <v>72</v>
      </c>
      <c r="U1136" s="1" t="s">
        <v>491</v>
      </c>
      <c r="V1136" s="1" t="s">
        <v>492</v>
      </c>
      <c r="W1136" s="1" t="s">
        <v>126</v>
      </c>
      <c r="X1136" s="1">
        <v>45</v>
      </c>
      <c r="Y1136" s="1" t="s">
        <v>88</v>
      </c>
      <c r="Z1136" s="1">
        <v>5.8</v>
      </c>
      <c r="AA1136" s="1" t="s">
        <v>2344</v>
      </c>
      <c r="AB1136" s="1" t="s">
        <v>90</v>
      </c>
      <c r="AC1136" s="1" t="s">
        <v>91</v>
      </c>
      <c r="AD1136" s="1" t="s">
        <v>92</v>
      </c>
      <c r="AE1136" s="1" t="s">
        <v>72</v>
      </c>
      <c r="AF1136" s="1" t="s">
        <v>229</v>
      </c>
      <c r="AG1136" s="1" t="s">
        <v>72</v>
      </c>
      <c r="AH1136" s="1" t="s">
        <v>245</v>
      </c>
      <c r="AI1136" s="1" t="s">
        <v>72</v>
      </c>
      <c r="AJ1136" s="1" t="s">
        <v>72</v>
      </c>
      <c r="AK1136" s="1" t="s">
        <v>72</v>
      </c>
      <c r="AL1136" s="1" t="s">
        <v>72</v>
      </c>
      <c r="AM1136" s="1" t="s">
        <v>72</v>
      </c>
      <c r="AN1136" s="3">
        <v>45475</v>
      </c>
      <c r="AO1136" s="1" t="s">
        <v>6503</v>
      </c>
      <c r="AP1136" s="1" t="s">
        <v>72</v>
      </c>
      <c r="AQ1136" s="1" t="s">
        <v>1794</v>
      </c>
      <c r="AR1136" s="1">
        <v>15</v>
      </c>
      <c r="AS1136" s="1" t="s">
        <v>2694</v>
      </c>
      <c r="AT1136" s="1" t="s">
        <v>75</v>
      </c>
      <c r="AU1136" s="1" t="s">
        <v>75</v>
      </c>
      <c r="AV1136" s="1" t="s">
        <v>88</v>
      </c>
      <c r="AW1136" s="1" t="s">
        <v>96</v>
      </c>
      <c r="AX1136" s="1" t="s">
        <v>72</v>
      </c>
      <c r="AY1136" s="1" t="s">
        <v>3962</v>
      </c>
      <c r="AZ1136" s="1" t="s">
        <v>5149</v>
      </c>
      <c r="BA1136" s="1">
        <f>49+8</f>
        <v>57</v>
      </c>
      <c r="BB1136" s="1" t="s">
        <v>160</v>
      </c>
      <c r="BC1136" s="1" t="s">
        <v>6504</v>
      </c>
    </row>
    <row r="1137" spans="1:55" ht="18.600000000000001" customHeight="1">
      <c r="A1137" s="1" t="s">
        <v>6515</v>
      </c>
      <c r="B1137" s="1">
        <v>240194</v>
      </c>
      <c r="C1137" s="1" t="s">
        <v>71</v>
      </c>
      <c r="D1137" s="3">
        <v>45477</v>
      </c>
      <c r="E1137" s="1" t="s">
        <v>2302</v>
      </c>
      <c r="F1137" s="1" t="s">
        <v>6516</v>
      </c>
      <c r="G1137" s="1" t="s">
        <v>75</v>
      </c>
      <c r="H1137" s="1" t="s">
        <v>6517</v>
      </c>
      <c r="I1137" s="1" t="s">
        <v>77</v>
      </c>
      <c r="J1137" s="1" t="s">
        <v>78</v>
      </c>
      <c r="K1137" s="1" t="s">
        <v>4162</v>
      </c>
      <c r="L1137" s="21" t="s">
        <v>1898</v>
      </c>
      <c r="M1137" s="21" t="s">
        <v>1898</v>
      </c>
      <c r="N1137" s="34" t="s">
        <v>72</v>
      </c>
      <c r="O1137" s="3" t="s">
        <v>6518</v>
      </c>
      <c r="P1137" s="1" t="s">
        <v>2307</v>
      </c>
      <c r="Q1137" s="1" t="s">
        <v>2307</v>
      </c>
      <c r="R1137" s="1" t="s">
        <v>2308</v>
      </c>
      <c r="S1137" s="1" t="s">
        <v>6519</v>
      </c>
      <c r="T1137" s="1" t="s">
        <v>72</v>
      </c>
      <c r="U1137" s="1" t="s">
        <v>6519</v>
      </c>
      <c r="V1137" s="1" t="s">
        <v>6519</v>
      </c>
      <c r="W1137" s="1" t="s">
        <v>87</v>
      </c>
      <c r="X1137" s="1">
        <v>63</v>
      </c>
      <c r="Y1137" s="1" t="s">
        <v>88</v>
      </c>
      <c r="Z1137" s="1">
        <v>4.8</v>
      </c>
      <c r="AA1137" s="1" t="s">
        <v>954</v>
      </c>
      <c r="AB1137" s="1" t="s">
        <v>105</v>
      </c>
      <c r="AC1137" s="1" t="s">
        <v>91</v>
      </c>
      <c r="AD1137" s="1" t="s">
        <v>92</v>
      </c>
      <c r="AE1137" s="1" t="s">
        <v>72</v>
      </c>
      <c r="AF1137" s="1" t="s">
        <v>72</v>
      </c>
      <c r="AG1137" s="1">
        <v>4</v>
      </c>
      <c r="AH1137" s="1" t="s">
        <v>72</v>
      </c>
      <c r="AI1137" s="1" t="s">
        <v>72</v>
      </c>
      <c r="AJ1137" s="1" t="s">
        <v>72</v>
      </c>
      <c r="AK1137" s="1" t="s">
        <v>6520</v>
      </c>
      <c r="AL1137" s="1" t="s">
        <v>72</v>
      </c>
      <c r="AM1137" s="1" t="s">
        <v>72</v>
      </c>
      <c r="AN1137" s="3">
        <v>45477</v>
      </c>
      <c r="AO1137" s="1" t="s">
        <v>6521</v>
      </c>
      <c r="AP1137" s="1" t="s">
        <v>72</v>
      </c>
      <c r="AQ1137" s="1" t="s">
        <v>1794</v>
      </c>
      <c r="AR1137" s="1">
        <v>15</v>
      </c>
      <c r="AS1137" s="1" t="s">
        <v>3446</v>
      </c>
      <c r="AT1137" s="1" t="s">
        <v>75</v>
      </c>
      <c r="AU1137" s="1" t="s">
        <v>75</v>
      </c>
      <c r="AV1137" s="1" t="s">
        <v>88</v>
      </c>
      <c r="AW1137" s="1" t="s">
        <v>96</v>
      </c>
      <c r="AX1137" s="1" t="s">
        <v>72</v>
      </c>
      <c r="AY1137" s="1" t="s">
        <v>4450</v>
      </c>
      <c r="AZ1137" s="1" t="s">
        <v>6522</v>
      </c>
      <c r="BA1137" s="1">
        <v>30</v>
      </c>
      <c r="BB1137" s="21" t="s">
        <v>100</v>
      </c>
      <c r="BC1137" s="16"/>
    </row>
    <row r="1138" spans="1:55" ht="18.600000000000001" customHeight="1">
      <c r="A1138" s="1" t="s">
        <v>6523</v>
      </c>
      <c r="B1138" s="1">
        <v>240195</v>
      </c>
      <c r="C1138" s="1" t="s">
        <v>71</v>
      </c>
      <c r="D1138" s="3">
        <v>45477</v>
      </c>
      <c r="E1138" s="1" t="s">
        <v>2302</v>
      </c>
      <c r="F1138" s="1" t="s">
        <v>6524</v>
      </c>
      <c r="G1138" s="1" t="s">
        <v>75</v>
      </c>
      <c r="H1138" s="1" t="s">
        <v>3947</v>
      </c>
      <c r="I1138" s="1" t="s">
        <v>77</v>
      </c>
      <c r="J1138" s="1" t="s">
        <v>78</v>
      </c>
      <c r="K1138" s="1" t="s">
        <v>172</v>
      </c>
      <c r="L1138" s="21" t="s">
        <v>139</v>
      </c>
      <c r="M1138" s="21" t="s">
        <v>1898</v>
      </c>
      <c r="N1138" s="1" t="s">
        <v>6487</v>
      </c>
      <c r="O1138" s="3" t="s">
        <v>6525</v>
      </c>
      <c r="P1138" s="1" t="s">
        <v>2307</v>
      </c>
      <c r="Q1138" s="1" t="s">
        <v>2307</v>
      </c>
      <c r="R1138" s="1" t="s">
        <v>2363</v>
      </c>
      <c r="S1138" s="1" t="s">
        <v>84</v>
      </c>
      <c r="T1138" s="1" t="s">
        <v>72</v>
      </c>
      <c r="U1138" s="1" t="s">
        <v>124</v>
      </c>
      <c r="V1138" s="1" t="s">
        <v>6526</v>
      </c>
      <c r="W1138" s="1" t="s">
        <v>87</v>
      </c>
      <c r="X1138" s="1">
        <v>47</v>
      </c>
      <c r="Y1138" s="1" t="s">
        <v>88</v>
      </c>
      <c r="Z1138" s="1">
        <v>4.5</v>
      </c>
      <c r="AA1138" s="1" t="s">
        <v>2344</v>
      </c>
      <c r="AB1138" s="1" t="s">
        <v>90</v>
      </c>
      <c r="AC1138" s="1" t="s">
        <v>91</v>
      </c>
      <c r="AD1138" s="1" t="s">
        <v>92</v>
      </c>
      <c r="AE1138" s="1" t="s">
        <v>72</v>
      </c>
      <c r="AF1138" s="1" t="s">
        <v>217</v>
      </c>
      <c r="AG1138" s="1">
        <v>2</v>
      </c>
      <c r="AH1138" s="1" t="s">
        <v>3827</v>
      </c>
      <c r="AI1138" s="1" t="s">
        <v>72</v>
      </c>
      <c r="AJ1138" s="1" t="s">
        <v>72</v>
      </c>
      <c r="AK1138" s="1" t="s">
        <v>5573</v>
      </c>
      <c r="AL1138" s="1" t="s">
        <v>72</v>
      </c>
      <c r="AM1138" s="1" t="s">
        <v>72</v>
      </c>
      <c r="AN1138" s="3">
        <v>45477</v>
      </c>
      <c r="AO1138" s="1" t="s">
        <v>6527</v>
      </c>
      <c r="AP1138" s="1" t="s">
        <v>72</v>
      </c>
      <c r="AQ1138" s="1" t="s">
        <v>1675</v>
      </c>
      <c r="AR1138" s="1">
        <v>15</v>
      </c>
      <c r="AS1138" s="1" t="s">
        <v>2694</v>
      </c>
      <c r="AT1138" s="1" t="s">
        <v>88</v>
      </c>
      <c r="AU1138" s="1" t="s">
        <v>88</v>
      </c>
      <c r="AV1138" s="1" t="s">
        <v>88</v>
      </c>
      <c r="AW1138" s="1" t="s">
        <v>96</v>
      </c>
      <c r="AX1138" s="1" t="s">
        <v>72</v>
      </c>
      <c r="AY1138" s="1" t="s">
        <v>3985</v>
      </c>
      <c r="AZ1138" s="1" t="s">
        <v>6489</v>
      </c>
      <c r="BA1138" s="1">
        <f>24+7</f>
        <v>31</v>
      </c>
      <c r="BB1138" s="21" t="s">
        <v>100</v>
      </c>
      <c r="BC1138" s="16"/>
    </row>
    <row r="1139" spans="1:55" ht="18.600000000000001" customHeight="1">
      <c r="A1139" s="1" t="s">
        <v>6528</v>
      </c>
      <c r="B1139" s="1">
        <v>240196</v>
      </c>
      <c r="C1139" s="1" t="s">
        <v>71</v>
      </c>
      <c r="D1139" s="3">
        <v>45478</v>
      </c>
      <c r="E1139" s="1" t="s">
        <v>2302</v>
      </c>
      <c r="F1139" s="1" t="s">
        <v>6529</v>
      </c>
      <c r="G1139" s="1" t="s">
        <v>75</v>
      </c>
      <c r="H1139" s="1" t="s">
        <v>3947</v>
      </c>
      <c r="I1139" s="1" t="s">
        <v>77</v>
      </c>
      <c r="J1139" s="1" t="s">
        <v>78</v>
      </c>
      <c r="K1139" s="1" t="s">
        <v>78</v>
      </c>
      <c r="L1139" s="21" t="s">
        <v>1898</v>
      </c>
      <c r="M1139" s="21" t="s">
        <v>1898</v>
      </c>
      <c r="N1139" s="34" t="s">
        <v>72</v>
      </c>
      <c r="O1139" s="3" t="s">
        <v>6530</v>
      </c>
      <c r="P1139" s="1" t="s">
        <v>2307</v>
      </c>
      <c r="Q1139" s="1" t="s">
        <v>2307</v>
      </c>
      <c r="R1139" s="1" t="s">
        <v>2363</v>
      </c>
      <c r="S1139" s="1" t="s">
        <v>84</v>
      </c>
      <c r="T1139" s="1" t="s">
        <v>72</v>
      </c>
      <c r="U1139" s="1" t="s">
        <v>214</v>
      </c>
      <c r="V1139" s="1" t="s">
        <v>2401</v>
      </c>
      <c r="W1139" s="1" t="s">
        <v>126</v>
      </c>
      <c r="X1139" s="1">
        <v>54</v>
      </c>
      <c r="Y1139" s="1" t="s">
        <v>88</v>
      </c>
      <c r="Z1139" s="1">
        <v>4.5999999999999996</v>
      </c>
      <c r="AA1139" s="1" t="s">
        <v>954</v>
      </c>
      <c r="AB1139" s="1" t="s">
        <v>90</v>
      </c>
      <c r="AC1139" s="1" t="s">
        <v>91</v>
      </c>
      <c r="AD1139" s="1" t="s">
        <v>92</v>
      </c>
      <c r="AE1139" s="1" t="s">
        <v>72</v>
      </c>
      <c r="AF1139" s="1" t="s">
        <v>217</v>
      </c>
      <c r="AG1139" s="1">
        <v>2</v>
      </c>
      <c r="AH1139" s="1" t="s">
        <v>5543</v>
      </c>
      <c r="AI1139" s="1" t="s">
        <v>72</v>
      </c>
      <c r="AJ1139" s="1" t="s">
        <v>72</v>
      </c>
      <c r="AK1139" s="1" t="s">
        <v>220</v>
      </c>
      <c r="AL1139" s="1" t="s">
        <v>72</v>
      </c>
      <c r="AM1139" s="1" t="s">
        <v>72</v>
      </c>
      <c r="AN1139" s="3">
        <v>45478</v>
      </c>
      <c r="AO1139" s="1" t="s">
        <v>6531</v>
      </c>
      <c r="AP1139" s="1" t="s">
        <v>72</v>
      </c>
      <c r="AQ1139" s="1" t="s">
        <v>1675</v>
      </c>
      <c r="AR1139" s="1">
        <v>15</v>
      </c>
      <c r="AS1139" s="1" t="s">
        <v>6026</v>
      </c>
      <c r="AT1139" s="1" t="s">
        <v>75</v>
      </c>
      <c r="AU1139" s="1" t="s">
        <v>75</v>
      </c>
      <c r="AV1139" s="1" t="s">
        <v>88</v>
      </c>
      <c r="AW1139" s="1" t="s">
        <v>96</v>
      </c>
      <c r="AX1139" s="1" t="s">
        <v>72</v>
      </c>
      <c r="AY1139" s="1" t="s">
        <v>3962</v>
      </c>
      <c r="AZ1139" s="1" t="s">
        <v>4490</v>
      </c>
      <c r="BA1139" s="1">
        <f>28+14</f>
        <v>42</v>
      </c>
      <c r="BB1139" s="21" t="s">
        <v>100</v>
      </c>
      <c r="BC1139" s="16"/>
    </row>
    <row r="1140" spans="1:55" ht="18.600000000000001" customHeight="1">
      <c r="A1140" s="1" t="s">
        <v>6535</v>
      </c>
      <c r="B1140" s="1">
        <v>240197</v>
      </c>
      <c r="C1140" s="1" t="s">
        <v>71</v>
      </c>
      <c r="D1140" s="3">
        <v>45478</v>
      </c>
      <c r="E1140" s="1" t="s">
        <v>2302</v>
      </c>
      <c r="F1140" s="1" t="s">
        <v>6536</v>
      </c>
      <c r="G1140" s="1" t="s">
        <v>75</v>
      </c>
      <c r="H1140" s="1" t="s">
        <v>3947</v>
      </c>
      <c r="I1140" s="1" t="s">
        <v>77</v>
      </c>
      <c r="J1140" s="1" t="s">
        <v>78</v>
      </c>
      <c r="K1140" s="1" t="s">
        <v>172</v>
      </c>
      <c r="L1140" s="21" t="s">
        <v>139</v>
      </c>
      <c r="M1140" s="21" t="s">
        <v>1898</v>
      </c>
      <c r="N1140" s="1" t="s">
        <v>6487</v>
      </c>
      <c r="O1140" s="3" t="s">
        <v>4117</v>
      </c>
      <c r="P1140" s="1" t="s">
        <v>2307</v>
      </c>
      <c r="Q1140" s="1" t="s">
        <v>2307</v>
      </c>
      <c r="R1140" s="1" t="s">
        <v>2363</v>
      </c>
      <c r="S1140" s="1" t="s">
        <v>84</v>
      </c>
      <c r="T1140" s="1" t="s">
        <v>72</v>
      </c>
      <c r="U1140" s="1" t="s">
        <v>140</v>
      </c>
      <c r="V1140" s="1" t="s">
        <v>141</v>
      </c>
      <c r="W1140" s="1" t="s">
        <v>87</v>
      </c>
      <c r="X1140" s="1">
        <v>36</v>
      </c>
      <c r="Y1140" s="1" t="s">
        <v>88</v>
      </c>
      <c r="Z1140" s="1">
        <v>4.5999999999999996</v>
      </c>
      <c r="AA1140" s="1" t="s">
        <v>954</v>
      </c>
      <c r="AB1140" s="1" t="s">
        <v>90</v>
      </c>
      <c r="AC1140" s="1" t="s">
        <v>91</v>
      </c>
      <c r="AD1140" s="1" t="s">
        <v>92</v>
      </c>
      <c r="AE1140" s="1" t="s">
        <v>72</v>
      </c>
      <c r="AF1140" s="1" t="s">
        <v>217</v>
      </c>
      <c r="AG1140" s="1">
        <v>2</v>
      </c>
      <c r="AH1140" s="1" t="s">
        <v>3255</v>
      </c>
      <c r="AI1140" s="1" t="s">
        <v>72</v>
      </c>
      <c r="AJ1140" s="1" t="s">
        <v>72</v>
      </c>
      <c r="AK1140" s="1" t="s">
        <v>220</v>
      </c>
      <c r="AL1140" s="1" t="s">
        <v>72</v>
      </c>
      <c r="AM1140" s="1" t="s">
        <v>72</v>
      </c>
      <c r="AN1140" s="3">
        <v>45478</v>
      </c>
      <c r="AO1140" s="1" t="s">
        <v>6537</v>
      </c>
      <c r="AP1140" s="1" t="s">
        <v>72</v>
      </c>
      <c r="AQ1140" s="1" t="s">
        <v>1675</v>
      </c>
      <c r="AR1140" s="1">
        <v>15</v>
      </c>
      <c r="AS1140" s="1" t="s">
        <v>4219</v>
      </c>
      <c r="AT1140" s="1" t="s">
        <v>88</v>
      </c>
      <c r="AU1140" s="1" t="s">
        <v>88</v>
      </c>
      <c r="AV1140" s="1" t="s">
        <v>88</v>
      </c>
      <c r="AW1140" s="1" t="s">
        <v>96</v>
      </c>
      <c r="AX1140" s="1" t="s">
        <v>72</v>
      </c>
      <c r="AY1140" s="1" t="s">
        <v>3985</v>
      </c>
      <c r="AZ1140" s="1" t="s">
        <v>6489</v>
      </c>
      <c r="BA1140" s="1">
        <v>24</v>
      </c>
      <c r="BB1140" s="21" t="s">
        <v>100</v>
      </c>
      <c r="BC1140" s="16"/>
    </row>
    <row r="1141" spans="1:55" ht="18.600000000000001" customHeight="1">
      <c r="A1141" s="1" t="s">
        <v>6538</v>
      </c>
      <c r="B1141" s="1">
        <v>240198</v>
      </c>
      <c r="C1141" s="1" t="s">
        <v>71</v>
      </c>
      <c r="D1141" s="3">
        <v>45478</v>
      </c>
      <c r="E1141" s="1" t="s">
        <v>2302</v>
      </c>
      <c r="F1141" s="1" t="s">
        <v>6539</v>
      </c>
      <c r="G1141" s="1" t="s">
        <v>75</v>
      </c>
      <c r="H1141" s="1" t="s">
        <v>6517</v>
      </c>
      <c r="I1141" s="1" t="s">
        <v>77</v>
      </c>
      <c r="J1141" s="1" t="s">
        <v>78</v>
      </c>
      <c r="K1141" s="1" t="s">
        <v>78</v>
      </c>
      <c r="L1141" s="21" t="s">
        <v>1898</v>
      </c>
      <c r="M1141" s="21" t="s">
        <v>1898</v>
      </c>
      <c r="N1141" s="34" t="s">
        <v>72</v>
      </c>
      <c r="O1141" s="3" t="s">
        <v>6540</v>
      </c>
      <c r="P1141" s="1" t="s">
        <v>2307</v>
      </c>
      <c r="Q1141" s="1" t="s">
        <v>2307</v>
      </c>
      <c r="R1141" s="1" t="s">
        <v>2308</v>
      </c>
      <c r="S1141" s="1" t="s">
        <v>6519</v>
      </c>
      <c r="T1141" s="1" t="s">
        <v>72</v>
      </c>
      <c r="U1141" s="1" t="s">
        <v>6519</v>
      </c>
      <c r="V1141" s="1" t="s">
        <v>6519</v>
      </c>
      <c r="W1141" s="1" t="s">
        <v>87</v>
      </c>
      <c r="X1141" s="1">
        <v>85</v>
      </c>
      <c r="Y1141" s="1" t="s">
        <v>88</v>
      </c>
      <c r="Z1141" s="1">
        <v>4.5999999999999996</v>
      </c>
      <c r="AA1141" s="1" t="s">
        <v>954</v>
      </c>
      <c r="AB1141" s="1" t="s">
        <v>105</v>
      </c>
      <c r="AC1141" s="1" t="s">
        <v>91</v>
      </c>
      <c r="AD1141" s="1" t="s">
        <v>92</v>
      </c>
      <c r="AE1141" s="1" t="s">
        <v>72</v>
      </c>
      <c r="AF1141" s="1" t="s">
        <v>72</v>
      </c>
      <c r="AG1141" s="1">
        <v>5</v>
      </c>
      <c r="AH1141" s="1" t="s">
        <v>72</v>
      </c>
      <c r="AI1141" s="1" t="s">
        <v>72</v>
      </c>
      <c r="AJ1141" s="1" t="s">
        <v>72</v>
      </c>
      <c r="AK1141" s="1" t="s">
        <v>6541</v>
      </c>
      <c r="AL1141" s="1" t="s">
        <v>72</v>
      </c>
      <c r="AM1141" s="1" t="s">
        <v>72</v>
      </c>
      <c r="AN1141" s="3">
        <v>45478</v>
      </c>
      <c r="AO1141" s="1" t="s">
        <v>6542</v>
      </c>
      <c r="AP1141" s="1" t="s">
        <v>72</v>
      </c>
      <c r="AQ1141" s="1" t="s">
        <v>1794</v>
      </c>
      <c r="AR1141" s="1">
        <v>15</v>
      </c>
      <c r="AS1141" s="1" t="s">
        <v>2694</v>
      </c>
      <c r="AT1141" s="1" t="s">
        <v>75</v>
      </c>
      <c r="AU1141" s="1" t="s">
        <v>75</v>
      </c>
      <c r="AV1141" s="1" t="s">
        <v>88</v>
      </c>
      <c r="AW1141" s="1" t="s">
        <v>96</v>
      </c>
      <c r="AX1141" s="1" t="s">
        <v>72</v>
      </c>
      <c r="AY1141" s="1" t="s">
        <v>4450</v>
      </c>
      <c r="AZ1141" s="1" t="s">
        <v>6522</v>
      </c>
      <c r="BA1141" s="1">
        <v>30</v>
      </c>
      <c r="BB1141" s="21" t="s">
        <v>100</v>
      </c>
      <c r="BC1141" s="16"/>
    </row>
    <row r="1142" spans="1:55" ht="18.600000000000001" customHeight="1">
      <c r="A1142" s="1" t="s">
        <v>6543</v>
      </c>
      <c r="B1142" s="1">
        <v>240199</v>
      </c>
      <c r="C1142" s="1" t="s">
        <v>71</v>
      </c>
      <c r="D1142" s="3">
        <v>45481</v>
      </c>
      <c r="E1142" s="1" t="s">
        <v>2302</v>
      </c>
      <c r="F1142" s="1" t="s">
        <v>6544</v>
      </c>
      <c r="G1142" s="1" t="s">
        <v>75</v>
      </c>
      <c r="H1142" s="1" t="s">
        <v>6545</v>
      </c>
      <c r="I1142" s="1" t="s">
        <v>77</v>
      </c>
      <c r="J1142" s="1" t="s">
        <v>78</v>
      </c>
      <c r="K1142" s="1" t="s">
        <v>4162</v>
      </c>
      <c r="L1142" s="21" t="s">
        <v>139</v>
      </c>
      <c r="M1142" s="21" t="s">
        <v>1898</v>
      </c>
      <c r="N1142" s="34" t="s">
        <v>72</v>
      </c>
      <c r="O1142" s="3" t="s">
        <v>6546</v>
      </c>
      <c r="P1142" s="1" t="s">
        <v>2307</v>
      </c>
      <c r="Q1142" s="1" t="s">
        <v>2307</v>
      </c>
      <c r="R1142" s="1" t="s">
        <v>2363</v>
      </c>
      <c r="S1142" s="1" t="s">
        <v>84</v>
      </c>
      <c r="T1142" s="1" t="s">
        <v>72</v>
      </c>
      <c r="U1142" s="1" t="s">
        <v>140</v>
      </c>
      <c r="V1142" s="1" t="s">
        <v>181</v>
      </c>
      <c r="W1142" s="1" t="s">
        <v>87</v>
      </c>
      <c r="X1142" s="1">
        <v>35</v>
      </c>
      <c r="Y1142" s="1" t="s">
        <v>88</v>
      </c>
      <c r="Z1142" s="1">
        <v>4.5</v>
      </c>
      <c r="AA1142" s="1" t="s">
        <v>954</v>
      </c>
      <c r="AB1142" s="1" t="s">
        <v>90</v>
      </c>
      <c r="AC1142" s="1" t="s">
        <v>91</v>
      </c>
      <c r="AD1142" s="1" t="s">
        <v>92</v>
      </c>
      <c r="AE1142" s="1" t="s">
        <v>72</v>
      </c>
      <c r="AF1142" s="1" t="s">
        <v>217</v>
      </c>
      <c r="AG1142" s="1">
        <v>2</v>
      </c>
      <c r="AH1142" s="1" t="s">
        <v>3599</v>
      </c>
      <c r="AI1142" s="1" t="s">
        <v>72</v>
      </c>
      <c r="AJ1142" s="1" t="s">
        <v>72</v>
      </c>
      <c r="AK1142" s="1" t="s">
        <v>220</v>
      </c>
      <c r="AL1142" s="1" t="s">
        <v>72</v>
      </c>
      <c r="AM1142" s="1" t="s">
        <v>72</v>
      </c>
      <c r="AN1142" s="3">
        <v>45481</v>
      </c>
      <c r="AO1142" s="1" t="s">
        <v>6547</v>
      </c>
      <c r="AP1142" s="1" t="s">
        <v>72</v>
      </c>
      <c r="AQ1142" s="1" t="s">
        <v>1675</v>
      </c>
      <c r="AR1142" s="1">
        <v>15</v>
      </c>
      <c r="AS1142" s="1" t="s">
        <v>6026</v>
      </c>
      <c r="AT1142" s="1" t="s">
        <v>88</v>
      </c>
      <c r="AU1142" s="1" t="s">
        <v>88</v>
      </c>
      <c r="AV1142" s="1" t="s">
        <v>88</v>
      </c>
      <c r="AW1142" s="1" t="s">
        <v>96</v>
      </c>
      <c r="AX1142" s="1" t="s">
        <v>72</v>
      </c>
      <c r="AY1142" s="1" t="s">
        <v>3962</v>
      </c>
      <c r="AZ1142" s="1" t="s">
        <v>6548</v>
      </c>
      <c r="BA1142" s="1">
        <f>31+14</f>
        <v>45</v>
      </c>
      <c r="BB1142" s="21" t="s">
        <v>100</v>
      </c>
      <c r="BC1142" s="16"/>
    </row>
    <row r="1143" spans="1:55" ht="18.600000000000001" customHeight="1">
      <c r="A1143" s="1">
        <v>240200</v>
      </c>
      <c r="B1143" s="1">
        <v>240200</v>
      </c>
      <c r="C1143" s="1" t="s">
        <v>71</v>
      </c>
      <c r="D1143" s="3">
        <v>45484</v>
      </c>
      <c r="E1143" s="1" t="s">
        <v>2302</v>
      </c>
      <c r="F1143" s="1" t="s">
        <v>6549</v>
      </c>
      <c r="G1143" s="1" t="s">
        <v>75</v>
      </c>
      <c r="H1143" s="1" t="s">
        <v>170</v>
      </c>
      <c r="I1143" s="1" t="s">
        <v>473</v>
      </c>
      <c r="J1143" s="1" t="s">
        <v>78</v>
      </c>
      <c r="K1143" s="1" t="s">
        <v>4162</v>
      </c>
      <c r="L1143" s="21" t="s">
        <v>1927</v>
      </c>
      <c r="M1143" s="8" t="s">
        <v>1927</v>
      </c>
      <c r="N1143" s="1" t="s">
        <v>6195</v>
      </c>
      <c r="O1143" s="75" t="s">
        <v>72</v>
      </c>
      <c r="P1143" s="1" t="s">
        <v>2307</v>
      </c>
      <c r="Q1143" s="1" t="s">
        <v>2307</v>
      </c>
      <c r="R1143" s="1" t="s">
        <v>2363</v>
      </c>
      <c r="S1143" s="1" t="s">
        <v>84</v>
      </c>
      <c r="T1143" s="1" t="s">
        <v>72</v>
      </c>
      <c r="U1143" s="1" t="s">
        <v>104</v>
      </c>
      <c r="V1143" s="1" t="s">
        <v>104</v>
      </c>
      <c r="W1143" s="1" t="s">
        <v>87</v>
      </c>
      <c r="X1143" s="1">
        <v>52</v>
      </c>
      <c r="Y1143" s="1" t="s">
        <v>88</v>
      </c>
      <c r="Z1143" s="1">
        <v>4.3</v>
      </c>
      <c r="AA1143" s="1" t="s">
        <v>2344</v>
      </c>
      <c r="AB1143" s="1" t="s">
        <v>90</v>
      </c>
      <c r="AC1143" s="1" t="s">
        <v>91</v>
      </c>
      <c r="AD1143" s="1" t="s">
        <v>92</v>
      </c>
      <c r="AE1143" s="1" t="s">
        <v>72</v>
      </c>
      <c r="AF1143" s="1" t="s">
        <v>72</v>
      </c>
      <c r="AG1143" s="1" t="s">
        <v>72</v>
      </c>
      <c r="AH1143" s="1" t="s">
        <v>72</v>
      </c>
      <c r="AI1143" s="1" t="s">
        <v>72</v>
      </c>
      <c r="AJ1143" s="1" t="s">
        <v>72</v>
      </c>
      <c r="AK1143" s="1" t="s">
        <v>72</v>
      </c>
      <c r="AL1143" s="1" t="s">
        <v>72</v>
      </c>
      <c r="AM1143" s="1" t="s">
        <v>72</v>
      </c>
      <c r="AN1143" s="3">
        <v>45484</v>
      </c>
      <c r="AO1143" s="1" t="s">
        <v>72</v>
      </c>
      <c r="AP1143" s="1" t="s">
        <v>72</v>
      </c>
      <c r="AQ1143" s="1" t="s">
        <v>72</v>
      </c>
      <c r="AR1143" s="1" t="s">
        <v>72</v>
      </c>
      <c r="AS1143" s="1" t="s">
        <v>72</v>
      </c>
      <c r="AT1143" s="1" t="s">
        <v>72</v>
      </c>
      <c r="AU1143" s="1" t="s">
        <v>72</v>
      </c>
      <c r="AV1143" s="1" t="s">
        <v>88</v>
      </c>
      <c r="AW1143" s="1" t="s">
        <v>79</v>
      </c>
      <c r="AX1143" s="1" t="s">
        <v>6550</v>
      </c>
      <c r="AY1143" s="1" t="s">
        <v>72</v>
      </c>
      <c r="AZ1143" s="1" t="s">
        <v>72</v>
      </c>
      <c r="BA1143" s="1" t="s">
        <v>72</v>
      </c>
      <c r="BB1143" s="1" t="s">
        <v>160</v>
      </c>
      <c r="BC1143" s="16"/>
    </row>
    <row r="1144" spans="1:55" ht="18.600000000000001" customHeight="1">
      <c r="A1144" s="1" t="s">
        <v>6551</v>
      </c>
      <c r="B1144" s="1">
        <v>240201</v>
      </c>
      <c r="C1144" s="1" t="s">
        <v>497</v>
      </c>
      <c r="D1144" s="3">
        <v>45484</v>
      </c>
      <c r="E1144" s="1" t="s">
        <v>1896</v>
      </c>
      <c r="F1144" s="1" t="s">
        <v>6552</v>
      </c>
      <c r="G1144" s="1" t="s">
        <v>75</v>
      </c>
      <c r="H1144" s="1" t="s">
        <v>5146</v>
      </c>
      <c r="I1144" s="1" t="s">
        <v>497</v>
      </c>
      <c r="J1144" s="1" t="s">
        <v>78</v>
      </c>
      <c r="K1144" s="1" t="s">
        <v>78</v>
      </c>
      <c r="L1144" s="21" t="s">
        <v>1898</v>
      </c>
      <c r="M1144" s="8" t="s">
        <v>1927</v>
      </c>
      <c r="N1144" s="34" t="s">
        <v>72</v>
      </c>
      <c r="O1144" s="60" t="s">
        <v>847</v>
      </c>
      <c r="P1144" s="1" t="s">
        <v>2143</v>
      </c>
      <c r="Q1144" s="1" t="s">
        <v>1868</v>
      </c>
      <c r="R1144" s="1" t="s">
        <v>3373</v>
      </c>
      <c r="S1144" s="1" t="s">
        <v>490</v>
      </c>
      <c r="T1144" s="1" t="s">
        <v>72</v>
      </c>
      <c r="U1144" s="1" t="s">
        <v>491</v>
      </c>
      <c r="V1144" s="1" t="s">
        <v>492</v>
      </c>
      <c r="W1144" s="1" t="s">
        <v>87</v>
      </c>
      <c r="X1144" s="1">
        <v>65</v>
      </c>
      <c r="Y1144" s="1" t="s">
        <v>88</v>
      </c>
      <c r="Z1144" s="1">
        <v>5.0999999999999996</v>
      </c>
      <c r="AA1144" s="1" t="s">
        <v>299</v>
      </c>
      <c r="AB1144" s="1" t="s">
        <v>90</v>
      </c>
      <c r="AC1144" s="1" t="s">
        <v>91</v>
      </c>
      <c r="AD1144" s="1" t="s">
        <v>90</v>
      </c>
      <c r="AE1144" s="1" t="s">
        <v>72</v>
      </c>
      <c r="AF1144" s="1" t="s">
        <v>72</v>
      </c>
      <c r="AG1144" s="1" t="s">
        <v>72</v>
      </c>
      <c r="AH1144" s="1" t="s">
        <v>72</v>
      </c>
      <c r="AI1144" s="1" t="s">
        <v>72</v>
      </c>
      <c r="AJ1144" s="1" t="s">
        <v>72</v>
      </c>
      <c r="AK1144" s="1" t="s">
        <v>72</v>
      </c>
      <c r="AL1144" s="1" t="s">
        <v>72</v>
      </c>
      <c r="AM1144" s="1" t="s">
        <v>72</v>
      </c>
      <c r="AN1144" s="3">
        <v>45484</v>
      </c>
      <c r="AO1144" s="1" t="s">
        <v>6553</v>
      </c>
      <c r="AP1144" s="1" t="s">
        <v>72</v>
      </c>
      <c r="AQ1144" s="1" t="s">
        <v>1794</v>
      </c>
      <c r="AR1144" s="1">
        <v>15</v>
      </c>
      <c r="AS1144" s="1" t="s">
        <v>3205</v>
      </c>
      <c r="AT1144" s="1" t="s">
        <v>75</v>
      </c>
      <c r="AU1144" s="1" t="s">
        <v>75</v>
      </c>
      <c r="AV1144" s="1" t="s">
        <v>88</v>
      </c>
      <c r="AW1144" s="1" t="s">
        <v>79</v>
      </c>
      <c r="AX1144" s="1" t="s">
        <v>707</v>
      </c>
      <c r="AY1144" s="1" t="s">
        <v>72</v>
      </c>
      <c r="AZ1144" s="1" t="s">
        <v>72</v>
      </c>
      <c r="BA1144" s="1" t="s">
        <v>72</v>
      </c>
      <c r="BB1144" s="1" t="s">
        <v>160</v>
      </c>
      <c r="BC1144" s="1" t="s">
        <v>707</v>
      </c>
    </row>
    <row r="1145" spans="1:55" ht="18.600000000000001" customHeight="1">
      <c r="A1145" s="1" t="s">
        <v>6554</v>
      </c>
      <c r="B1145" s="1">
        <v>240202</v>
      </c>
      <c r="C1145" s="1" t="s">
        <v>71</v>
      </c>
      <c r="D1145" s="3">
        <v>45485</v>
      </c>
      <c r="E1145" s="1" t="s">
        <v>2302</v>
      </c>
      <c r="F1145" s="1" t="s">
        <v>6555</v>
      </c>
      <c r="G1145" s="1" t="s">
        <v>75</v>
      </c>
      <c r="H1145" s="1" t="s">
        <v>6545</v>
      </c>
      <c r="I1145" s="1" t="s">
        <v>77</v>
      </c>
      <c r="J1145" s="1" t="s">
        <v>78</v>
      </c>
      <c r="K1145" s="1" t="s">
        <v>172</v>
      </c>
      <c r="L1145" s="21" t="s">
        <v>139</v>
      </c>
      <c r="M1145" s="21" t="s">
        <v>1898</v>
      </c>
      <c r="N1145" s="1" t="s">
        <v>6487</v>
      </c>
      <c r="O1145" s="3" t="s">
        <v>2437</v>
      </c>
      <c r="P1145" s="1" t="s">
        <v>2307</v>
      </c>
      <c r="Q1145" s="1" t="s">
        <v>2307</v>
      </c>
      <c r="R1145" s="1" t="s">
        <v>2363</v>
      </c>
      <c r="S1145" s="1" t="s">
        <v>84</v>
      </c>
      <c r="T1145" s="1" t="s">
        <v>72</v>
      </c>
      <c r="U1145" s="1" t="s">
        <v>140</v>
      </c>
      <c r="V1145" s="1" t="s">
        <v>141</v>
      </c>
      <c r="W1145" s="1" t="s">
        <v>87</v>
      </c>
      <c r="X1145" s="1">
        <v>50</v>
      </c>
      <c r="Y1145" s="1" t="s">
        <v>88</v>
      </c>
      <c r="Z1145" s="1">
        <v>4.8</v>
      </c>
      <c r="AA1145" s="1" t="s">
        <v>2344</v>
      </c>
      <c r="AB1145" s="1" t="s">
        <v>90</v>
      </c>
      <c r="AC1145" s="1" t="s">
        <v>91</v>
      </c>
      <c r="AD1145" s="1" t="s">
        <v>92</v>
      </c>
      <c r="AE1145" s="1" t="s">
        <v>72</v>
      </c>
      <c r="AF1145" s="1" t="s">
        <v>217</v>
      </c>
      <c r="AG1145" s="1">
        <v>2</v>
      </c>
      <c r="AH1145" s="1" t="s">
        <v>5105</v>
      </c>
      <c r="AI1145" s="1" t="s">
        <v>72</v>
      </c>
      <c r="AJ1145" s="1" t="s">
        <v>72</v>
      </c>
      <c r="AK1145" s="1" t="s">
        <v>220</v>
      </c>
      <c r="AL1145" s="1" t="s">
        <v>72</v>
      </c>
      <c r="AM1145" s="1" t="s">
        <v>72</v>
      </c>
      <c r="AN1145" s="3">
        <v>45485</v>
      </c>
      <c r="AO1145" s="1" t="s">
        <v>6556</v>
      </c>
      <c r="AP1145" s="1" t="s">
        <v>72</v>
      </c>
      <c r="AQ1145" s="1" t="s">
        <v>1675</v>
      </c>
      <c r="AR1145" s="1">
        <v>15</v>
      </c>
      <c r="AS1145" s="1" t="s">
        <v>6026</v>
      </c>
      <c r="AT1145" s="1" t="s">
        <v>75</v>
      </c>
      <c r="AU1145" s="1" t="s">
        <v>75</v>
      </c>
      <c r="AV1145" s="1" t="s">
        <v>88</v>
      </c>
      <c r="AW1145" s="1" t="s">
        <v>96</v>
      </c>
      <c r="AX1145" s="1" t="s">
        <v>72</v>
      </c>
      <c r="AY1145" s="1" t="s">
        <v>3962</v>
      </c>
      <c r="AZ1145" s="1" t="s">
        <v>6557</v>
      </c>
      <c r="BA1145" s="1">
        <v>35</v>
      </c>
      <c r="BB1145" s="21" t="s">
        <v>100</v>
      </c>
      <c r="BC1145" s="16"/>
    </row>
    <row r="1146" spans="1:55" ht="18.600000000000001" customHeight="1">
      <c r="A1146" s="1" t="s">
        <v>6558</v>
      </c>
      <c r="B1146" s="1">
        <v>240203</v>
      </c>
      <c r="C1146" s="1" t="s">
        <v>71</v>
      </c>
      <c r="D1146" s="3">
        <v>45489</v>
      </c>
      <c r="E1146" s="1" t="s">
        <v>2302</v>
      </c>
      <c r="F1146" s="1" t="s">
        <v>6559</v>
      </c>
      <c r="G1146" s="1" t="s">
        <v>75</v>
      </c>
      <c r="H1146" s="1" t="s">
        <v>6517</v>
      </c>
      <c r="I1146" s="1" t="s">
        <v>77</v>
      </c>
      <c r="J1146" s="1" t="s">
        <v>78</v>
      </c>
      <c r="K1146" s="1" t="s">
        <v>4162</v>
      </c>
      <c r="L1146" s="21" t="s">
        <v>1898</v>
      </c>
      <c r="M1146" s="21" t="s">
        <v>1898</v>
      </c>
      <c r="N1146" s="34" t="s">
        <v>72</v>
      </c>
      <c r="O1146" s="3" t="s">
        <v>6560</v>
      </c>
      <c r="P1146" s="1" t="s">
        <v>2307</v>
      </c>
      <c r="Q1146" s="1" t="s">
        <v>2307</v>
      </c>
      <c r="R1146" s="1" t="s">
        <v>2308</v>
      </c>
      <c r="S1146" s="1" t="s">
        <v>6519</v>
      </c>
      <c r="T1146" s="1" t="s">
        <v>72</v>
      </c>
      <c r="U1146" s="1" t="s">
        <v>6519</v>
      </c>
      <c r="V1146" s="1" t="s">
        <v>6561</v>
      </c>
      <c r="W1146" s="1" t="s">
        <v>87</v>
      </c>
      <c r="X1146" s="1">
        <v>69</v>
      </c>
      <c r="Y1146" s="1" t="s">
        <v>88</v>
      </c>
      <c r="Z1146" s="1">
        <v>4.5999999999999996</v>
      </c>
      <c r="AA1146" s="1" t="s">
        <v>299</v>
      </c>
      <c r="AB1146" s="1" t="s">
        <v>105</v>
      </c>
      <c r="AC1146" s="1" t="s">
        <v>91</v>
      </c>
      <c r="AD1146" s="1" t="s">
        <v>92</v>
      </c>
      <c r="AE1146" s="1" t="s">
        <v>72</v>
      </c>
      <c r="AF1146" s="1" t="s">
        <v>72</v>
      </c>
      <c r="AG1146" s="1">
        <v>4</v>
      </c>
      <c r="AH1146" s="1" t="s">
        <v>72</v>
      </c>
      <c r="AI1146" s="1" t="s">
        <v>72</v>
      </c>
      <c r="AJ1146" s="1" t="s">
        <v>72</v>
      </c>
      <c r="AK1146" s="1" t="s">
        <v>6541</v>
      </c>
      <c r="AL1146" s="1" t="s">
        <v>72</v>
      </c>
      <c r="AM1146" s="1" t="s">
        <v>72</v>
      </c>
      <c r="AN1146" s="3">
        <v>45489</v>
      </c>
      <c r="AO1146" s="1" t="s">
        <v>6562</v>
      </c>
      <c r="AP1146" s="1" t="s">
        <v>72</v>
      </c>
      <c r="AQ1146" s="1" t="s">
        <v>1794</v>
      </c>
      <c r="AR1146" s="1">
        <v>15</v>
      </c>
      <c r="AS1146" s="1" t="s">
        <v>3446</v>
      </c>
      <c r="AT1146" s="1" t="s">
        <v>88</v>
      </c>
      <c r="AU1146" s="1" t="s">
        <v>88</v>
      </c>
      <c r="AV1146" s="1" t="s">
        <v>88</v>
      </c>
      <c r="AW1146" s="1" t="s">
        <v>96</v>
      </c>
      <c r="AX1146" s="1" t="s">
        <v>72</v>
      </c>
      <c r="AY1146" s="1" t="s">
        <v>4450</v>
      </c>
      <c r="AZ1146" s="1" t="s">
        <v>6563</v>
      </c>
      <c r="BA1146" s="1">
        <v>36</v>
      </c>
      <c r="BB1146" s="21" t="s">
        <v>100</v>
      </c>
      <c r="BC1146" s="16"/>
    </row>
    <row r="1147" spans="1:55" ht="18.600000000000001" customHeight="1">
      <c r="A1147" s="1" t="s">
        <v>6564</v>
      </c>
      <c r="B1147" s="1">
        <v>240204</v>
      </c>
      <c r="C1147" s="1" t="s">
        <v>71</v>
      </c>
      <c r="D1147" s="3">
        <v>45490</v>
      </c>
      <c r="E1147" s="1" t="s">
        <v>2302</v>
      </c>
      <c r="F1147" s="1" t="s">
        <v>6565</v>
      </c>
      <c r="G1147" s="1" t="s">
        <v>75</v>
      </c>
      <c r="H1147" s="1" t="s">
        <v>6517</v>
      </c>
      <c r="I1147" s="1" t="s">
        <v>77</v>
      </c>
      <c r="J1147" s="1" t="s">
        <v>78</v>
      </c>
      <c r="K1147" s="1" t="s">
        <v>4162</v>
      </c>
      <c r="L1147" s="21" t="s">
        <v>1898</v>
      </c>
      <c r="M1147" s="21" t="s">
        <v>1898</v>
      </c>
      <c r="N1147" s="34" t="s">
        <v>72</v>
      </c>
      <c r="O1147" s="3" t="s">
        <v>3247</v>
      </c>
      <c r="P1147" s="1" t="s">
        <v>2307</v>
      </c>
      <c r="Q1147" s="1" t="s">
        <v>2307</v>
      </c>
      <c r="R1147" s="1" t="s">
        <v>2308</v>
      </c>
      <c r="S1147" s="1" t="s">
        <v>6519</v>
      </c>
      <c r="T1147" s="1" t="s">
        <v>72</v>
      </c>
      <c r="U1147" s="1" t="s">
        <v>6519</v>
      </c>
      <c r="V1147" s="1" t="s">
        <v>6519</v>
      </c>
      <c r="W1147" s="1" t="s">
        <v>87</v>
      </c>
      <c r="X1147" s="1">
        <v>63</v>
      </c>
      <c r="Y1147" s="1" t="s">
        <v>88</v>
      </c>
      <c r="Z1147" s="1">
        <v>4.8</v>
      </c>
      <c r="AA1147" s="1" t="s">
        <v>2344</v>
      </c>
      <c r="AB1147" s="1" t="s">
        <v>105</v>
      </c>
      <c r="AC1147" s="1" t="s">
        <v>91</v>
      </c>
      <c r="AD1147" s="1" t="s">
        <v>92</v>
      </c>
      <c r="AE1147" s="1" t="s">
        <v>72</v>
      </c>
      <c r="AF1147" s="1" t="s">
        <v>72</v>
      </c>
      <c r="AG1147" s="1" t="s">
        <v>3184</v>
      </c>
      <c r="AH1147" s="1" t="s">
        <v>72</v>
      </c>
      <c r="AI1147" s="1" t="s">
        <v>72</v>
      </c>
      <c r="AJ1147" s="1" t="s">
        <v>72</v>
      </c>
      <c r="AK1147" s="1" t="s">
        <v>6566</v>
      </c>
      <c r="AL1147" s="1" t="s">
        <v>72</v>
      </c>
      <c r="AM1147" s="1" t="s">
        <v>72</v>
      </c>
      <c r="AN1147" s="3">
        <v>45490</v>
      </c>
      <c r="AO1147" s="1" t="s">
        <v>6567</v>
      </c>
      <c r="AP1147" s="1" t="s">
        <v>72</v>
      </c>
      <c r="AQ1147" s="1" t="s">
        <v>1794</v>
      </c>
      <c r="AR1147" s="1">
        <v>15</v>
      </c>
      <c r="AS1147" s="1" t="s">
        <v>4009</v>
      </c>
      <c r="AT1147" s="1" t="s">
        <v>88</v>
      </c>
      <c r="AU1147" s="1" t="s">
        <v>88</v>
      </c>
      <c r="AV1147" s="1" t="s">
        <v>88</v>
      </c>
      <c r="AW1147" s="1" t="s">
        <v>96</v>
      </c>
      <c r="AX1147" s="1" t="s">
        <v>72</v>
      </c>
      <c r="AY1147" s="1" t="s">
        <v>4450</v>
      </c>
      <c r="AZ1147" s="1" t="s">
        <v>6563</v>
      </c>
      <c r="BA1147" s="1">
        <f>36+8</f>
        <v>44</v>
      </c>
      <c r="BB1147" s="21" t="s">
        <v>100</v>
      </c>
      <c r="BC1147" s="16"/>
    </row>
    <row r="1148" spans="1:55" ht="18.600000000000001" customHeight="1">
      <c r="A1148" s="1" t="s">
        <v>6568</v>
      </c>
      <c r="B1148" s="1">
        <v>240205</v>
      </c>
      <c r="C1148" s="1" t="s">
        <v>71</v>
      </c>
      <c r="D1148" s="3">
        <v>45490</v>
      </c>
      <c r="E1148" s="1" t="s">
        <v>1896</v>
      </c>
      <c r="F1148" s="1" t="s">
        <v>6569</v>
      </c>
      <c r="G1148" s="1" t="s">
        <v>75</v>
      </c>
      <c r="H1148" s="1" t="s">
        <v>4648</v>
      </c>
      <c r="I1148" s="1" t="s">
        <v>77</v>
      </c>
      <c r="J1148" s="1" t="s">
        <v>78</v>
      </c>
      <c r="K1148" s="1" t="s">
        <v>78</v>
      </c>
      <c r="L1148" s="21" t="s">
        <v>1898</v>
      </c>
      <c r="M1148" s="8" t="s">
        <v>1927</v>
      </c>
      <c r="N1148" s="34" t="s">
        <v>72</v>
      </c>
      <c r="O1148" s="60" t="s">
        <v>847</v>
      </c>
      <c r="P1148" s="1" t="s">
        <v>2143</v>
      </c>
      <c r="Q1148" s="1" t="s">
        <v>1868</v>
      </c>
      <c r="R1148" s="1" t="s">
        <v>9079</v>
      </c>
      <c r="S1148" s="1" t="s">
        <v>291</v>
      </c>
      <c r="T1148" s="1" t="s">
        <v>72</v>
      </c>
      <c r="U1148" s="1" t="s">
        <v>4455</v>
      </c>
      <c r="V1148" s="1" t="s">
        <v>4455</v>
      </c>
      <c r="W1148" s="1" t="s">
        <v>126</v>
      </c>
      <c r="X1148" s="1">
        <v>55</v>
      </c>
      <c r="Y1148" s="1" t="s">
        <v>88</v>
      </c>
      <c r="Z1148" s="1">
        <v>5.6</v>
      </c>
      <c r="AA1148" s="1" t="s">
        <v>954</v>
      </c>
      <c r="AB1148" s="1" t="s">
        <v>90</v>
      </c>
      <c r="AC1148" s="1" t="s">
        <v>91</v>
      </c>
      <c r="AD1148" s="1" t="s">
        <v>6226</v>
      </c>
      <c r="AE1148" s="1" t="s">
        <v>72</v>
      </c>
      <c r="AF1148" s="1" t="s">
        <v>72</v>
      </c>
      <c r="AG1148" s="1" t="s">
        <v>72</v>
      </c>
      <c r="AH1148" s="1" t="s">
        <v>6570</v>
      </c>
      <c r="AI1148" s="1">
        <v>6</v>
      </c>
      <c r="AJ1148" s="1" t="s">
        <v>421</v>
      </c>
      <c r="AK1148" s="1" t="s">
        <v>72</v>
      </c>
      <c r="AL1148" s="1" t="s">
        <v>72</v>
      </c>
      <c r="AM1148" s="1" t="s">
        <v>72</v>
      </c>
      <c r="AN1148" s="3">
        <v>45490</v>
      </c>
      <c r="AO1148" s="1" t="s">
        <v>6571</v>
      </c>
      <c r="AP1148" s="1" t="s">
        <v>72</v>
      </c>
      <c r="AQ1148" s="1" t="s">
        <v>1794</v>
      </c>
      <c r="AR1148" s="1">
        <v>15</v>
      </c>
      <c r="AS1148" s="1" t="s">
        <v>2694</v>
      </c>
      <c r="AT1148" s="1" t="s">
        <v>88</v>
      </c>
      <c r="AU1148" s="1" t="s">
        <v>88</v>
      </c>
      <c r="AV1148" s="1" t="s">
        <v>88</v>
      </c>
      <c r="AW1148" s="1" t="s">
        <v>79</v>
      </c>
      <c r="AX1148" s="1" t="s">
        <v>707</v>
      </c>
      <c r="AY1148" s="1" t="s">
        <v>72</v>
      </c>
      <c r="AZ1148" s="1" t="s">
        <v>72</v>
      </c>
      <c r="BA1148" s="1" t="s">
        <v>72</v>
      </c>
      <c r="BB1148" s="1" t="s">
        <v>160</v>
      </c>
      <c r="BC1148" s="1" t="s">
        <v>707</v>
      </c>
    </row>
    <row r="1149" spans="1:55" ht="18.600000000000001" customHeight="1">
      <c r="A1149" s="1" t="s">
        <v>6572</v>
      </c>
      <c r="B1149" s="1">
        <v>240206</v>
      </c>
      <c r="C1149" s="1" t="s">
        <v>71</v>
      </c>
      <c r="D1149" s="3">
        <v>45490</v>
      </c>
      <c r="E1149" s="1" t="s">
        <v>1896</v>
      </c>
      <c r="F1149" s="1" t="s">
        <v>6573</v>
      </c>
      <c r="G1149" s="1" t="s">
        <v>75</v>
      </c>
      <c r="H1149" s="1" t="s">
        <v>6545</v>
      </c>
      <c r="I1149" s="1" t="s">
        <v>77</v>
      </c>
      <c r="J1149" s="1" t="s">
        <v>78</v>
      </c>
      <c r="K1149" s="1" t="s">
        <v>78</v>
      </c>
      <c r="L1149" s="21" t="s">
        <v>1898</v>
      </c>
      <c r="M1149" s="21" t="s">
        <v>1898</v>
      </c>
      <c r="N1149" s="34" t="s">
        <v>72</v>
      </c>
      <c r="O1149" s="3" t="s">
        <v>6574</v>
      </c>
      <c r="P1149" s="1" t="s">
        <v>813</v>
      </c>
      <c r="Q1149" s="1" t="s">
        <v>813</v>
      </c>
      <c r="R1149" s="1" t="s">
        <v>9057</v>
      </c>
      <c r="S1149" s="1" t="s">
        <v>84</v>
      </c>
      <c r="T1149" s="1" t="s">
        <v>72</v>
      </c>
      <c r="U1149" s="1" t="s">
        <v>140</v>
      </c>
      <c r="V1149" s="1" t="s">
        <v>181</v>
      </c>
      <c r="W1149" s="1" t="s">
        <v>87</v>
      </c>
      <c r="X1149" s="1">
        <v>51</v>
      </c>
      <c r="Y1149" s="1" t="s">
        <v>88</v>
      </c>
      <c r="Z1149" s="1">
        <v>4.9000000000000004</v>
      </c>
      <c r="AA1149" s="1" t="s">
        <v>299</v>
      </c>
      <c r="AB1149" s="1" t="s">
        <v>90</v>
      </c>
      <c r="AC1149" s="1" t="s">
        <v>91</v>
      </c>
      <c r="AD1149" s="1" t="s">
        <v>92</v>
      </c>
      <c r="AE1149" s="1" t="s">
        <v>72</v>
      </c>
      <c r="AF1149" s="1" t="s">
        <v>229</v>
      </c>
      <c r="AG1149" s="1">
        <v>1</v>
      </c>
      <c r="AH1149" s="1" t="s">
        <v>933</v>
      </c>
      <c r="AI1149" s="1" t="s">
        <v>72</v>
      </c>
      <c r="AJ1149" s="1" t="s">
        <v>72</v>
      </c>
      <c r="AK1149" s="1" t="s">
        <v>72</v>
      </c>
      <c r="AL1149" s="1" t="s">
        <v>72</v>
      </c>
      <c r="AM1149" s="1" t="s">
        <v>72</v>
      </c>
      <c r="AN1149" s="3">
        <v>45490</v>
      </c>
      <c r="AO1149" s="1" t="s">
        <v>2787</v>
      </c>
      <c r="AP1149" s="1" t="s">
        <v>72</v>
      </c>
      <c r="AQ1149" s="1" t="s">
        <v>1675</v>
      </c>
      <c r="AR1149" s="1">
        <v>15</v>
      </c>
      <c r="AS1149" s="1" t="s">
        <v>6026</v>
      </c>
      <c r="AT1149" s="1" t="s">
        <v>75</v>
      </c>
      <c r="AU1149" s="1" t="s">
        <v>75</v>
      </c>
      <c r="AV1149" s="1" t="s">
        <v>88</v>
      </c>
      <c r="AW1149" s="1" t="s">
        <v>96</v>
      </c>
      <c r="AX1149" s="1" t="s">
        <v>72</v>
      </c>
      <c r="AY1149" s="1" t="s">
        <v>3985</v>
      </c>
      <c r="AZ1149" s="1" t="s">
        <v>6575</v>
      </c>
      <c r="BA1149" s="1">
        <f>30+14</f>
        <v>44</v>
      </c>
      <c r="BB1149" s="21" t="s">
        <v>100</v>
      </c>
      <c r="BC1149" s="16"/>
    </row>
    <row r="1150" spans="1:55" ht="18.600000000000001" customHeight="1">
      <c r="A1150" s="1" t="s">
        <v>6576</v>
      </c>
      <c r="B1150" s="1">
        <v>240207</v>
      </c>
      <c r="C1150" s="1" t="s">
        <v>497</v>
      </c>
      <c r="D1150" s="3">
        <v>45491</v>
      </c>
      <c r="E1150" s="1" t="s">
        <v>1896</v>
      </c>
      <c r="F1150" s="1" t="s">
        <v>6577</v>
      </c>
      <c r="G1150" s="1" t="s">
        <v>75</v>
      </c>
      <c r="H1150" s="1" t="s">
        <v>5146</v>
      </c>
      <c r="I1150" s="1" t="s">
        <v>497</v>
      </c>
      <c r="J1150" s="1" t="s">
        <v>78</v>
      </c>
      <c r="K1150" s="1" t="s">
        <v>172</v>
      </c>
      <c r="L1150" s="21" t="s">
        <v>139</v>
      </c>
      <c r="M1150" s="21" t="s">
        <v>1927</v>
      </c>
      <c r="N1150" s="8" t="s">
        <v>5044</v>
      </c>
      <c r="O1150" s="60" t="s">
        <v>6578</v>
      </c>
      <c r="P1150" s="1" t="s">
        <v>83</v>
      </c>
      <c r="Q1150" s="1" t="s">
        <v>6286</v>
      </c>
      <c r="R1150" s="1" t="s">
        <v>9043</v>
      </c>
      <c r="S1150" s="1" t="s">
        <v>490</v>
      </c>
      <c r="T1150" s="1" t="s">
        <v>72</v>
      </c>
      <c r="U1150" s="1" t="s">
        <v>491</v>
      </c>
      <c r="V1150" s="1" t="s">
        <v>492</v>
      </c>
      <c r="W1150" s="1" t="s">
        <v>126</v>
      </c>
      <c r="X1150" s="1">
        <v>47</v>
      </c>
      <c r="Y1150" s="1" t="s">
        <v>88</v>
      </c>
      <c r="Z1150" s="1">
        <v>4.8</v>
      </c>
      <c r="AA1150" s="1" t="s">
        <v>954</v>
      </c>
      <c r="AB1150" s="1" t="s">
        <v>90</v>
      </c>
      <c r="AC1150" s="1" t="s">
        <v>91</v>
      </c>
      <c r="AD1150" s="1" t="s">
        <v>92</v>
      </c>
      <c r="AE1150" s="1" t="s">
        <v>72</v>
      </c>
      <c r="AF1150" s="1" t="s">
        <v>229</v>
      </c>
      <c r="AG1150" s="1" t="s">
        <v>72</v>
      </c>
      <c r="AH1150" s="1" t="s">
        <v>230</v>
      </c>
      <c r="AI1150" s="1" t="s">
        <v>72</v>
      </c>
      <c r="AJ1150" s="1" t="s">
        <v>72</v>
      </c>
      <c r="AK1150" s="1" t="s">
        <v>72</v>
      </c>
      <c r="AL1150" s="1" t="s">
        <v>72</v>
      </c>
      <c r="AM1150" s="1" t="s">
        <v>72</v>
      </c>
      <c r="AN1150" s="3">
        <v>45491</v>
      </c>
      <c r="AO1150" s="1" t="s">
        <v>6579</v>
      </c>
      <c r="AP1150" s="1" t="s">
        <v>72</v>
      </c>
      <c r="AQ1150" s="1" t="s">
        <v>1675</v>
      </c>
      <c r="AR1150" s="1">
        <v>15</v>
      </c>
      <c r="AS1150" s="1" t="s">
        <v>2694</v>
      </c>
      <c r="AT1150" s="1" t="s">
        <v>88</v>
      </c>
      <c r="AU1150" s="1" t="s">
        <v>88</v>
      </c>
      <c r="AV1150" s="1" t="s">
        <v>88</v>
      </c>
      <c r="AW1150" s="1" t="s">
        <v>79</v>
      </c>
      <c r="AX1150" s="1" t="s">
        <v>6580</v>
      </c>
      <c r="AY1150" s="1" t="s">
        <v>72</v>
      </c>
      <c r="AZ1150" s="1" t="s">
        <v>72</v>
      </c>
      <c r="BA1150" s="1" t="s">
        <v>72</v>
      </c>
      <c r="BB1150" s="1" t="s">
        <v>160</v>
      </c>
      <c r="BC1150" s="1" t="s">
        <v>6580</v>
      </c>
    </row>
    <row r="1151" spans="1:55" ht="18.600000000000001" customHeight="1">
      <c r="A1151" s="1" t="s">
        <v>6584</v>
      </c>
      <c r="B1151" s="1">
        <v>240208</v>
      </c>
      <c r="C1151" s="1" t="s">
        <v>71</v>
      </c>
      <c r="D1151" s="3">
        <v>45492</v>
      </c>
      <c r="E1151" s="1" t="s">
        <v>2302</v>
      </c>
      <c r="F1151" s="1" t="s">
        <v>6585</v>
      </c>
      <c r="G1151" s="1" t="s">
        <v>75</v>
      </c>
      <c r="H1151" s="1" t="s">
        <v>3947</v>
      </c>
      <c r="I1151" s="1" t="s">
        <v>77</v>
      </c>
      <c r="J1151" s="1" t="s">
        <v>78</v>
      </c>
      <c r="K1151" s="1" t="s">
        <v>4162</v>
      </c>
      <c r="L1151" s="21" t="s">
        <v>139</v>
      </c>
      <c r="M1151" s="21" t="s">
        <v>1898</v>
      </c>
      <c r="N1151" s="34" t="s">
        <v>72</v>
      </c>
      <c r="O1151" s="3" t="s">
        <v>6586</v>
      </c>
      <c r="P1151" s="1" t="s">
        <v>2307</v>
      </c>
      <c r="Q1151" s="1" t="s">
        <v>2307</v>
      </c>
      <c r="R1151" s="1" t="s">
        <v>2363</v>
      </c>
      <c r="S1151" s="1" t="s">
        <v>84</v>
      </c>
      <c r="T1151" s="1" t="s">
        <v>72</v>
      </c>
      <c r="U1151" s="1" t="s">
        <v>140</v>
      </c>
      <c r="V1151" s="1" t="s">
        <v>141</v>
      </c>
      <c r="W1151" s="1" t="s">
        <v>126</v>
      </c>
      <c r="X1151" s="1">
        <v>56</v>
      </c>
      <c r="Y1151" s="1" t="s">
        <v>88</v>
      </c>
      <c r="Z1151" s="1">
        <v>4.3</v>
      </c>
      <c r="AA1151" s="1" t="s">
        <v>2344</v>
      </c>
      <c r="AB1151" s="1" t="s">
        <v>90</v>
      </c>
      <c r="AC1151" s="1" t="s">
        <v>91</v>
      </c>
      <c r="AD1151" s="1" t="s">
        <v>92</v>
      </c>
      <c r="AE1151" s="1" t="s">
        <v>72</v>
      </c>
      <c r="AF1151" s="1" t="s">
        <v>229</v>
      </c>
      <c r="AG1151" s="1">
        <v>2</v>
      </c>
      <c r="AH1151" s="1" t="s">
        <v>6173</v>
      </c>
      <c r="AI1151" s="1" t="s">
        <v>72</v>
      </c>
      <c r="AJ1151" s="1" t="s">
        <v>72</v>
      </c>
      <c r="AK1151" s="1" t="s">
        <v>220</v>
      </c>
      <c r="AL1151" s="1" t="s">
        <v>72</v>
      </c>
      <c r="AM1151" s="1" t="s">
        <v>72</v>
      </c>
      <c r="AN1151" s="3">
        <v>45492</v>
      </c>
      <c r="AO1151" s="1" t="s">
        <v>5610</v>
      </c>
      <c r="AP1151" s="1" t="s">
        <v>72</v>
      </c>
      <c r="AQ1151" s="1" t="s">
        <v>1675</v>
      </c>
      <c r="AR1151" s="1">
        <v>15</v>
      </c>
      <c r="AS1151" s="1" t="s">
        <v>3446</v>
      </c>
      <c r="AT1151" s="1" t="s">
        <v>88</v>
      </c>
      <c r="AU1151" s="1" t="s">
        <v>88</v>
      </c>
      <c r="AV1151" s="1" t="s">
        <v>88</v>
      </c>
      <c r="AW1151" s="1" t="s">
        <v>96</v>
      </c>
      <c r="AX1151" s="1" t="s">
        <v>72</v>
      </c>
      <c r="AY1151" s="1" t="s">
        <v>6587</v>
      </c>
      <c r="AZ1151" s="1" t="s">
        <v>6588</v>
      </c>
      <c r="BA1151" s="1">
        <v>12</v>
      </c>
      <c r="BB1151" s="21" t="s">
        <v>100</v>
      </c>
      <c r="BC1151" s="16"/>
    </row>
    <row r="1152" spans="1:55" ht="18.600000000000001" customHeight="1">
      <c r="A1152" s="1" t="s">
        <v>6591</v>
      </c>
      <c r="B1152" s="1">
        <v>240209</v>
      </c>
      <c r="C1152" s="1" t="s">
        <v>71</v>
      </c>
      <c r="D1152" s="3">
        <v>45492</v>
      </c>
      <c r="E1152" s="1" t="s">
        <v>2302</v>
      </c>
      <c r="F1152" s="1" t="s">
        <v>6592</v>
      </c>
      <c r="G1152" s="1" t="s">
        <v>75</v>
      </c>
      <c r="H1152" s="1" t="s">
        <v>3947</v>
      </c>
      <c r="I1152" s="1" t="s">
        <v>77</v>
      </c>
      <c r="J1152" s="1" t="s">
        <v>78</v>
      </c>
      <c r="K1152" s="1" t="s">
        <v>4162</v>
      </c>
      <c r="L1152" s="21" t="s">
        <v>139</v>
      </c>
      <c r="M1152" s="21" t="s">
        <v>1898</v>
      </c>
      <c r="N1152" s="34" t="s">
        <v>72</v>
      </c>
      <c r="O1152" s="3" t="s">
        <v>6593</v>
      </c>
      <c r="P1152" s="1" t="s">
        <v>2307</v>
      </c>
      <c r="Q1152" s="1" t="s">
        <v>2307</v>
      </c>
      <c r="R1152" s="1" t="s">
        <v>2363</v>
      </c>
      <c r="S1152" s="1" t="s">
        <v>84</v>
      </c>
      <c r="T1152" s="1" t="s">
        <v>72</v>
      </c>
      <c r="U1152" s="1" t="s">
        <v>140</v>
      </c>
      <c r="V1152" s="1" t="s">
        <v>140</v>
      </c>
      <c r="W1152" s="1" t="s">
        <v>87</v>
      </c>
      <c r="X1152" s="1">
        <v>47</v>
      </c>
      <c r="Y1152" s="1" t="s">
        <v>88</v>
      </c>
      <c r="Z1152" s="1">
        <v>4.5999999999999996</v>
      </c>
      <c r="AA1152" s="1" t="s">
        <v>299</v>
      </c>
      <c r="AB1152" s="1" t="s">
        <v>90</v>
      </c>
      <c r="AC1152" s="1" t="s">
        <v>91</v>
      </c>
      <c r="AD1152" s="1" t="s">
        <v>216</v>
      </c>
      <c r="AE1152" s="1" t="s">
        <v>72</v>
      </c>
      <c r="AF1152" s="1" t="s">
        <v>217</v>
      </c>
      <c r="AG1152" s="1">
        <v>3</v>
      </c>
      <c r="AH1152" s="1" t="s">
        <v>6594</v>
      </c>
      <c r="AI1152" s="1">
        <v>3</v>
      </c>
      <c r="AJ1152" s="1" t="s">
        <v>6595</v>
      </c>
      <c r="AK1152" s="1" t="s">
        <v>6596</v>
      </c>
      <c r="AL1152" s="1" t="s">
        <v>72</v>
      </c>
      <c r="AM1152" s="1" t="s">
        <v>72</v>
      </c>
      <c r="AN1152" s="3">
        <v>45492</v>
      </c>
      <c r="AO1152" s="1" t="s">
        <v>6597</v>
      </c>
      <c r="AP1152" s="1" t="s">
        <v>6598</v>
      </c>
      <c r="AQ1152" s="1" t="s">
        <v>1675</v>
      </c>
      <c r="AR1152" s="1">
        <v>15</v>
      </c>
      <c r="AS1152" s="1" t="s">
        <v>2694</v>
      </c>
      <c r="AT1152" s="1" t="s">
        <v>88</v>
      </c>
      <c r="AU1152" s="1" t="s">
        <v>88</v>
      </c>
      <c r="AV1152" s="1" t="s">
        <v>88</v>
      </c>
      <c r="AW1152" s="1" t="s">
        <v>96</v>
      </c>
      <c r="AX1152" s="1" t="s">
        <v>72</v>
      </c>
      <c r="AY1152" s="1" t="s">
        <v>6599</v>
      </c>
      <c r="AZ1152" s="1" t="s">
        <v>6600</v>
      </c>
      <c r="BA1152" s="1">
        <v>21</v>
      </c>
      <c r="BB1152" s="21" t="s">
        <v>100</v>
      </c>
      <c r="BC1152" s="16"/>
    </row>
    <row r="1153" spans="1:55" ht="18.600000000000001" customHeight="1">
      <c r="A1153" s="1" t="s">
        <v>6602</v>
      </c>
      <c r="B1153" s="1">
        <v>240210</v>
      </c>
      <c r="C1153" s="1" t="s">
        <v>71</v>
      </c>
      <c r="D1153" s="3">
        <v>45492</v>
      </c>
      <c r="E1153" s="1" t="s">
        <v>1896</v>
      </c>
      <c r="F1153" s="1" t="s">
        <v>6603</v>
      </c>
      <c r="G1153" s="1" t="s">
        <v>75</v>
      </c>
      <c r="H1153" s="1" t="s">
        <v>6545</v>
      </c>
      <c r="I1153" s="1" t="s">
        <v>77</v>
      </c>
      <c r="J1153" s="1" t="s">
        <v>78</v>
      </c>
      <c r="K1153" s="1" t="s">
        <v>172</v>
      </c>
      <c r="L1153" s="21" t="s">
        <v>139</v>
      </c>
      <c r="M1153" s="21" t="s">
        <v>1927</v>
      </c>
      <c r="N1153" s="8" t="s">
        <v>5044</v>
      </c>
      <c r="O1153" s="3" t="s">
        <v>6604</v>
      </c>
      <c r="P1153" s="1" t="s">
        <v>2143</v>
      </c>
      <c r="Q1153" s="1" t="s">
        <v>1868</v>
      </c>
      <c r="R1153" s="1" t="s">
        <v>9079</v>
      </c>
      <c r="S1153" s="1" t="s">
        <v>291</v>
      </c>
      <c r="T1153" s="1" t="s">
        <v>72</v>
      </c>
      <c r="U1153" s="1" t="s">
        <v>4455</v>
      </c>
      <c r="V1153" s="1" t="s">
        <v>6605</v>
      </c>
      <c r="W1153" s="1" t="s">
        <v>126</v>
      </c>
      <c r="X1153" s="1">
        <v>55</v>
      </c>
      <c r="Y1153" s="1" t="s">
        <v>88</v>
      </c>
      <c r="Z1153" s="1">
        <v>5.8</v>
      </c>
      <c r="AA1153" s="1" t="s">
        <v>954</v>
      </c>
      <c r="AB1153" s="1" t="s">
        <v>90</v>
      </c>
      <c r="AC1153" s="1" t="s">
        <v>3203</v>
      </c>
      <c r="AD1153" s="1" t="s">
        <v>216</v>
      </c>
      <c r="AE1153" s="1" t="s">
        <v>72</v>
      </c>
      <c r="AF1153" s="1" t="s">
        <v>72</v>
      </c>
      <c r="AG1153" s="1" t="s">
        <v>72</v>
      </c>
      <c r="AH1153" s="1" t="s">
        <v>6570</v>
      </c>
      <c r="AI1153" s="1">
        <v>6</v>
      </c>
      <c r="AJ1153" s="1" t="s">
        <v>421</v>
      </c>
      <c r="AK1153" s="1" t="s">
        <v>72</v>
      </c>
      <c r="AL1153" s="1" t="s">
        <v>72</v>
      </c>
      <c r="AM1153" s="1" t="s">
        <v>72</v>
      </c>
      <c r="AN1153" s="3">
        <v>45492</v>
      </c>
      <c r="AO1153" s="1" t="s">
        <v>6606</v>
      </c>
      <c r="AP1153" s="1" t="s">
        <v>72</v>
      </c>
      <c r="AQ1153" s="1" t="s">
        <v>1794</v>
      </c>
      <c r="AR1153" s="1">
        <v>15</v>
      </c>
      <c r="AS1153" s="1" t="s">
        <v>4219</v>
      </c>
      <c r="AT1153" s="1" t="s">
        <v>88</v>
      </c>
      <c r="AU1153" s="1" t="s">
        <v>88</v>
      </c>
      <c r="AV1153" s="1" t="s">
        <v>88</v>
      </c>
      <c r="AW1153" s="1" t="s">
        <v>96</v>
      </c>
      <c r="AX1153" s="1" t="s">
        <v>72</v>
      </c>
      <c r="AY1153" s="1" t="s">
        <v>4154</v>
      </c>
      <c r="AZ1153" s="1" t="s">
        <v>6607</v>
      </c>
      <c r="BA1153" s="1">
        <v>25</v>
      </c>
      <c r="BB1153" s="21" t="s">
        <v>100</v>
      </c>
      <c r="BC1153" s="16"/>
    </row>
    <row r="1154" spans="1:55" ht="18.600000000000001" customHeight="1">
      <c r="A1154" s="1" t="s">
        <v>6608</v>
      </c>
      <c r="B1154" s="1">
        <v>240211</v>
      </c>
      <c r="C1154" s="1" t="s">
        <v>71</v>
      </c>
      <c r="D1154" s="3">
        <v>45495</v>
      </c>
      <c r="E1154" s="1" t="s">
        <v>2302</v>
      </c>
      <c r="F1154" s="1" t="s">
        <v>6609</v>
      </c>
      <c r="G1154" s="1" t="s">
        <v>75</v>
      </c>
      <c r="H1154" s="1" t="s">
        <v>6517</v>
      </c>
      <c r="I1154" s="1" t="s">
        <v>77</v>
      </c>
      <c r="J1154" s="1" t="s">
        <v>78</v>
      </c>
      <c r="K1154" s="1" t="s">
        <v>4162</v>
      </c>
      <c r="L1154" s="21" t="s">
        <v>139</v>
      </c>
      <c r="M1154" s="21" t="s">
        <v>1898</v>
      </c>
      <c r="N1154" s="34" t="s">
        <v>72</v>
      </c>
      <c r="O1154" s="3" t="s">
        <v>6610</v>
      </c>
      <c r="P1154" s="1" t="s">
        <v>2307</v>
      </c>
      <c r="Q1154" s="1" t="s">
        <v>2307</v>
      </c>
      <c r="R1154" s="1" t="s">
        <v>2308</v>
      </c>
      <c r="S1154" s="1" t="s">
        <v>6519</v>
      </c>
      <c r="T1154" s="1" t="s">
        <v>72</v>
      </c>
      <c r="U1154" s="1" t="s">
        <v>6519</v>
      </c>
      <c r="V1154" s="1" t="s">
        <v>6611</v>
      </c>
      <c r="W1154" s="1" t="s">
        <v>87</v>
      </c>
      <c r="X1154" s="1">
        <v>50</v>
      </c>
      <c r="Y1154" s="1" t="s">
        <v>88</v>
      </c>
      <c r="Z1154" s="1">
        <v>4.8</v>
      </c>
      <c r="AA1154" s="1" t="s">
        <v>954</v>
      </c>
      <c r="AB1154" s="1" t="s">
        <v>105</v>
      </c>
      <c r="AC1154" s="1" t="s">
        <v>91</v>
      </c>
      <c r="AD1154" s="1" t="s">
        <v>92</v>
      </c>
      <c r="AE1154" s="1" t="s">
        <v>72</v>
      </c>
      <c r="AF1154" s="1" t="s">
        <v>72</v>
      </c>
      <c r="AG1154" s="1">
        <v>4</v>
      </c>
      <c r="AH1154" s="1" t="s">
        <v>72</v>
      </c>
      <c r="AI1154" s="1" t="s">
        <v>72</v>
      </c>
      <c r="AJ1154" s="1" t="s">
        <v>72</v>
      </c>
      <c r="AK1154" s="1" t="s">
        <v>6541</v>
      </c>
      <c r="AL1154" s="1" t="s">
        <v>72</v>
      </c>
      <c r="AM1154" s="1" t="s">
        <v>72</v>
      </c>
      <c r="AN1154" s="3">
        <v>45495</v>
      </c>
      <c r="AO1154" s="1" t="s">
        <v>6612</v>
      </c>
      <c r="AP1154" s="1" t="s">
        <v>72</v>
      </c>
      <c r="AQ1154" s="1" t="s">
        <v>1794</v>
      </c>
      <c r="AR1154" s="1">
        <v>15</v>
      </c>
      <c r="AS1154" s="1" t="s">
        <v>2294</v>
      </c>
      <c r="AT1154" s="1" t="s">
        <v>88</v>
      </c>
      <c r="AU1154" s="1" t="s">
        <v>88</v>
      </c>
      <c r="AV1154" s="1" t="s">
        <v>88</v>
      </c>
      <c r="AW1154" s="1" t="s">
        <v>96</v>
      </c>
      <c r="AX1154" s="1" t="s">
        <v>72</v>
      </c>
      <c r="AY1154" s="1" t="s">
        <v>3962</v>
      </c>
      <c r="AZ1154" s="1" t="s">
        <v>6563</v>
      </c>
      <c r="BA1154" s="1">
        <v>31</v>
      </c>
      <c r="BB1154" s="21" t="s">
        <v>100</v>
      </c>
      <c r="BC1154" s="16"/>
    </row>
    <row r="1155" spans="1:55" ht="18.600000000000001" customHeight="1">
      <c r="A1155" s="1" t="s">
        <v>6613</v>
      </c>
      <c r="B1155" s="1">
        <v>240212</v>
      </c>
      <c r="C1155" s="1" t="s">
        <v>71</v>
      </c>
      <c r="D1155" s="3">
        <v>45495</v>
      </c>
      <c r="E1155" s="1" t="s">
        <v>2302</v>
      </c>
      <c r="F1155" s="1" t="s">
        <v>6614</v>
      </c>
      <c r="G1155" s="1" t="s">
        <v>75</v>
      </c>
      <c r="H1155" s="1" t="s">
        <v>6545</v>
      </c>
      <c r="I1155" s="1" t="s">
        <v>77</v>
      </c>
      <c r="J1155" s="1" t="s">
        <v>78</v>
      </c>
      <c r="K1155" s="1" t="s">
        <v>172</v>
      </c>
      <c r="L1155" s="21" t="s">
        <v>139</v>
      </c>
      <c r="M1155" s="21" t="s">
        <v>1898</v>
      </c>
      <c r="N1155" s="1" t="s">
        <v>5123</v>
      </c>
      <c r="O1155" s="3" t="s">
        <v>6615</v>
      </c>
      <c r="P1155" s="1" t="s">
        <v>2307</v>
      </c>
      <c r="Q1155" s="1" t="s">
        <v>2307</v>
      </c>
      <c r="R1155" s="1" t="s">
        <v>2308</v>
      </c>
      <c r="S1155" s="1" t="s">
        <v>490</v>
      </c>
      <c r="T1155" s="1" t="s">
        <v>72</v>
      </c>
      <c r="U1155" s="1" t="s">
        <v>491</v>
      </c>
      <c r="V1155" s="1" t="s">
        <v>492</v>
      </c>
      <c r="W1155" s="1" t="s">
        <v>87</v>
      </c>
      <c r="X1155" s="1">
        <v>53</v>
      </c>
      <c r="Y1155" s="1" t="s">
        <v>88</v>
      </c>
      <c r="Z1155" s="1">
        <v>4.5</v>
      </c>
      <c r="AA1155" s="1" t="s">
        <v>2344</v>
      </c>
      <c r="AB1155" s="1" t="s">
        <v>90</v>
      </c>
      <c r="AC1155" s="1" t="s">
        <v>91</v>
      </c>
      <c r="AD1155" s="1" t="s">
        <v>92</v>
      </c>
      <c r="AE1155" s="1" t="s">
        <v>72</v>
      </c>
      <c r="AF1155" s="1" t="s">
        <v>244</v>
      </c>
      <c r="AG1155" s="1">
        <v>1</v>
      </c>
      <c r="AH1155" s="1" t="s">
        <v>2629</v>
      </c>
      <c r="AI1155" s="1" t="s">
        <v>72</v>
      </c>
      <c r="AJ1155" s="1" t="s">
        <v>72</v>
      </c>
      <c r="AK1155" s="1" t="s">
        <v>2327</v>
      </c>
      <c r="AL1155" s="1" t="s">
        <v>72</v>
      </c>
      <c r="AM1155" s="1" t="s">
        <v>72</v>
      </c>
      <c r="AN1155" s="3">
        <v>45495</v>
      </c>
      <c r="AO1155" s="1" t="s">
        <v>6616</v>
      </c>
      <c r="AP1155" s="1" t="s">
        <v>72</v>
      </c>
      <c r="AQ1155" s="1" t="s">
        <v>1794</v>
      </c>
      <c r="AR1155" s="1">
        <v>15</v>
      </c>
      <c r="AS1155" s="1" t="s">
        <v>6026</v>
      </c>
      <c r="AT1155" s="1" t="s">
        <v>88</v>
      </c>
      <c r="AU1155" s="1" t="s">
        <v>88</v>
      </c>
      <c r="AV1155" s="1" t="s">
        <v>88</v>
      </c>
      <c r="AW1155" s="1" t="s">
        <v>96</v>
      </c>
      <c r="AX1155" s="1" t="s">
        <v>72</v>
      </c>
      <c r="AY1155" s="1" t="s">
        <v>3985</v>
      </c>
      <c r="AZ1155" s="1" t="s">
        <v>6617</v>
      </c>
      <c r="BA1155" s="1">
        <v>30</v>
      </c>
      <c r="BB1155" s="21" t="s">
        <v>100</v>
      </c>
      <c r="BC1155" s="16"/>
    </row>
    <row r="1156" spans="1:55" ht="18.600000000000001" customHeight="1">
      <c r="A1156" s="1" t="s">
        <v>6622</v>
      </c>
      <c r="B1156" s="1">
        <v>240213</v>
      </c>
      <c r="C1156" s="1" t="s">
        <v>71</v>
      </c>
      <c r="D1156" s="3">
        <v>45496</v>
      </c>
      <c r="E1156" s="1" t="s">
        <v>1896</v>
      </c>
      <c r="F1156" s="1" t="s">
        <v>6619</v>
      </c>
      <c r="G1156" s="1" t="s">
        <v>75</v>
      </c>
      <c r="H1156" s="1" t="s">
        <v>3947</v>
      </c>
      <c r="I1156" s="1" t="s">
        <v>77</v>
      </c>
      <c r="J1156" s="1" t="s">
        <v>78</v>
      </c>
      <c r="K1156" s="1" t="s">
        <v>78</v>
      </c>
      <c r="L1156" s="21" t="s">
        <v>1898</v>
      </c>
      <c r="M1156" s="21" t="s">
        <v>1898</v>
      </c>
      <c r="N1156" s="34" t="s">
        <v>72</v>
      </c>
      <c r="O1156" s="3" t="s">
        <v>6620</v>
      </c>
      <c r="P1156" s="1" t="s">
        <v>813</v>
      </c>
      <c r="Q1156" s="1" t="s">
        <v>813</v>
      </c>
      <c r="R1156" s="1" t="s">
        <v>9057</v>
      </c>
      <c r="S1156" s="1" t="s">
        <v>84</v>
      </c>
      <c r="T1156" s="1" t="s">
        <v>72</v>
      </c>
      <c r="U1156" s="1" t="s">
        <v>567</v>
      </c>
      <c r="V1156" s="1" t="s">
        <v>832</v>
      </c>
      <c r="W1156" s="1" t="s">
        <v>126</v>
      </c>
      <c r="X1156" s="1">
        <v>61</v>
      </c>
      <c r="Y1156" s="1" t="s">
        <v>88</v>
      </c>
      <c r="Z1156" s="1">
        <v>4.3</v>
      </c>
      <c r="AA1156" s="1" t="s">
        <v>954</v>
      </c>
      <c r="AB1156" s="1" t="s">
        <v>90</v>
      </c>
      <c r="AC1156" s="1" t="s">
        <v>91</v>
      </c>
      <c r="AD1156" s="1" t="s">
        <v>92</v>
      </c>
      <c r="AE1156" s="1" t="s">
        <v>72</v>
      </c>
      <c r="AF1156" s="1" t="s">
        <v>217</v>
      </c>
      <c r="AG1156" s="1">
        <v>2</v>
      </c>
      <c r="AH1156" s="1" t="s">
        <v>2254</v>
      </c>
      <c r="AI1156" s="1" t="s">
        <v>72</v>
      </c>
      <c r="AJ1156" s="1" t="s">
        <v>72</v>
      </c>
      <c r="AK1156" s="1" t="s">
        <v>72</v>
      </c>
      <c r="AL1156" s="1" t="s">
        <v>878</v>
      </c>
      <c r="AM1156" s="1" t="s">
        <v>72</v>
      </c>
      <c r="AN1156" s="3">
        <v>45496</v>
      </c>
      <c r="AO1156" s="1" t="s">
        <v>6621</v>
      </c>
      <c r="AP1156" s="1" t="s">
        <v>72</v>
      </c>
      <c r="AQ1156" s="1" t="s">
        <v>1794</v>
      </c>
      <c r="AR1156" s="1">
        <v>15</v>
      </c>
      <c r="AS1156" s="1" t="s">
        <v>4009</v>
      </c>
      <c r="AT1156" s="1" t="s">
        <v>75</v>
      </c>
      <c r="AU1156" s="1" t="s">
        <v>75</v>
      </c>
      <c r="AV1156" s="1" t="s">
        <v>88</v>
      </c>
      <c r="AW1156" s="1" t="s">
        <v>96</v>
      </c>
      <c r="AX1156" s="1" t="s">
        <v>72</v>
      </c>
      <c r="AY1156" s="1" t="s">
        <v>6623</v>
      </c>
      <c r="AZ1156" s="1" t="s">
        <v>6624</v>
      </c>
      <c r="BA1156" s="1">
        <f>12+7</f>
        <v>19</v>
      </c>
      <c r="BB1156" s="21" t="s">
        <v>100</v>
      </c>
      <c r="BC1156" s="16"/>
    </row>
    <row r="1157" spans="1:55" ht="18.600000000000001" customHeight="1">
      <c r="A1157" s="1" t="s">
        <v>6630</v>
      </c>
      <c r="B1157" s="1">
        <v>240214</v>
      </c>
      <c r="C1157" s="1" t="s">
        <v>71</v>
      </c>
      <c r="D1157" s="3">
        <v>45496</v>
      </c>
      <c r="E1157" s="1" t="s">
        <v>2302</v>
      </c>
      <c r="F1157" s="1" t="s">
        <v>6626</v>
      </c>
      <c r="G1157" s="1" t="s">
        <v>75</v>
      </c>
      <c r="H1157" s="1" t="s">
        <v>3947</v>
      </c>
      <c r="I1157" s="1" t="s">
        <v>77</v>
      </c>
      <c r="J1157" s="1" t="s">
        <v>78</v>
      </c>
      <c r="K1157" s="1" t="s">
        <v>4162</v>
      </c>
      <c r="L1157" s="21" t="s">
        <v>139</v>
      </c>
      <c r="M1157" s="21" t="s">
        <v>1898</v>
      </c>
      <c r="N1157" s="34" t="s">
        <v>72</v>
      </c>
      <c r="O1157" s="3" t="s">
        <v>3675</v>
      </c>
      <c r="P1157" s="1" t="s">
        <v>2307</v>
      </c>
      <c r="Q1157" s="1" t="s">
        <v>2307</v>
      </c>
      <c r="R1157" s="1" t="s">
        <v>2363</v>
      </c>
      <c r="S1157" s="1" t="s">
        <v>84</v>
      </c>
      <c r="T1157" s="1" t="s">
        <v>72</v>
      </c>
      <c r="U1157" s="1" t="s">
        <v>140</v>
      </c>
      <c r="V1157" s="1" t="s">
        <v>181</v>
      </c>
      <c r="W1157" s="1" t="s">
        <v>87</v>
      </c>
      <c r="X1157" s="1">
        <v>45</v>
      </c>
      <c r="Y1157" s="1" t="s">
        <v>88</v>
      </c>
      <c r="Z1157" s="1">
        <v>4.5999999999999996</v>
      </c>
      <c r="AA1157" s="1" t="s">
        <v>299</v>
      </c>
      <c r="AB1157" s="1" t="s">
        <v>90</v>
      </c>
      <c r="AC1157" s="1" t="s">
        <v>91</v>
      </c>
      <c r="AD1157" s="1" t="s">
        <v>216</v>
      </c>
      <c r="AE1157" s="1" t="s">
        <v>72</v>
      </c>
      <c r="AF1157" s="1" t="s">
        <v>217</v>
      </c>
      <c r="AG1157" s="1">
        <v>2</v>
      </c>
      <c r="AH1157" s="1" t="s">
        <v>6627</v>
      </c>
      <c r="AI1157" s="1">
        <v>3</v>
      </c>
      <c r="AJ1157" s="1" t="s">
        <v>1014</v>
      </c>
      <c r="AK1157" s="1" t="s">
        <v>220</v>
      </c>
      <c r="AL1157" s="1" t="s">
        <v>72</v>
      </c>
      <c r="AM1157" s="1" t="s">
        <v>72</v>
      </c>
      <c r="AN1157" s="3">
        <v>45496</v>
      </c>
      <c r="AO1157" s="1" t="s">
        <v>6628</v>
      </c>
      <c r="AP1157" s="1" t="s">
        <v>72</v>
      </c>
      <c r="AQ1157" s="1" t="s">
        <v>1675</v>
      </c>
      <c r="AR1157" s="1">
        <v>15</v>
      </c>
      <c r="AS1157" s="1" t="s">
        <v>3446</v>
      </c>
      <c r="AT1157" s="1" t="s">
        <v>88</v>
      </c>
      <c r="AU1157" s="1" t="s">
        <v>88</v>
      </c>
      <c r="AV1157" s="1" t="s">
        <v>88</v>
      </c>
      <c r="AW1157" s="1" t="s">
        <v>96</v>
      </c>
      <c r="AX1157" s="1" t="s">
        <v>72</v>
      </c>
      <c r="AY1157" s="1" t="s">
        <v>3962</v>
      </c>
      <c r="AZ1157" s="1" t="s">
        <v>6600</v>
      </c>
      <c r="BA1157" s="1">
        <f>14+8</f>
        <v>22</v>
      </c>
      <c r="BB1157" s="21" t="s">
        <v>100</v>
      </c>
      <c r="BC1157" s="16"/>
    </row>
    <row r="1158" spans="1:55" ht="18.600000000000001" customHeight="1">
      <c r="A1158" s="1" t="s">
        <v>6631</v>
      </c>
      <c r="B1158" s="1">
        <v>240215</v>
      </c>
      <c r="C1158" s="1" t="s">
        <v>71</v>
      </c>
      <c r="D1158" s="3">
        <v>45497</v>
      </c>
      <c r="E1158" s="1" t="s">
        <v>1896</v>
      </c>
      <c r="F1158" s="1" t="s">
        <v>6632</v>
      </c>
      <c r="G1158" s="1" t="s">
        <v>75</v>
      </c>
      <c r="H1158" s="1" t="s">
        <v>6545</v>
      </c>
      <c r="I1158" s="1" t="s">
        <v>77</v>
      </c>
      <c r="J1158" s="1" t="s">
        <v>78</v>
      </c>
      <c r="K1158" s="1" t="s">
        <v>78</v>
      </c>
      <c r="L1158" s="21" t="s">
        <v>1898</v>
      </c>
      <c r="M1158" s="21" t="s">
        <v>1898</v>
      </c>
      <c r="N1158" s="34" t="s">
        <v>72</v>
      </c>
      <c r="O1158" s="3" t="s">
        <v>6633</v>
      </c>
      <c r="P1158" s="1" t="s">
        <v>813</v>
      </c>
      <c r="Q1158" s="1" t="s">
        <v>813</v>
      </c>
      <c r="R1158" s="1" t="s">
        <v>9057</v>
      </c>
      <c r="S1158" s="1" t="s">
        <v>84</v>
      </c>
      <c r="T1158" s="1" t="s">
        <v>72</v>
      </c>
      <c r="U1158" s="1" t="s">
        <v>5688</v>
      </c>
      <c r="V1158" s="1" t="s">
        <v>6634</v>
      </c>
      <c r="W1158" s="1" t="s">
        <v>126</v>
      </c>
      <c r="X1158" s="1">
        <v>61</v>
      </c>
      <c r="Y1158" s="1" t="s">
        <v>88</v>
      </c>
      <c r="Z1158" s="1">
        <v>4.3</v>
      </c>
      <c r="AA1158" s="1" t="s">
        <v>2344</v>
      </c>
      <c r="AB1158" s="1" t="s">
        <v>90</v>
      </c>
      <c r="AC1158" s="1" t="s">
        <v>91</v>
      </c>
      <c r="AD1158" s="1" t="s">
        <v>92</v>
      </c>
      <c r="AE1158" s="1" t="s">
        <v>72</v>
      </c>
      <c r="AF1158" s="1" t="s">
        <v>217</v>
      </c>
      <c r="AG1158" s="1">
        <v>2</v>
      </c>
      <c r="AH1158" s="1" t="s">
        <v>1218</v>
      </c>
      <c r="AI1158" s="1" t="s">
        <v>72</v>
      </c>
      <c r="AJ1158" s="1" t="s">
        <v>72</v>
      </c>
      <c r="AK1158" s="1" t="s">
        <v>72</v>
      </c>
      <c r="AL1158" s="1" t="s">
        <v>878</v>
      </c>
      <c r="AM1158" s="1" t="s">
        <v>72</v>
      </c>
      <c r="AN1158" s="3">
        <v>45497</v>
      </c>
      <c r="AO1158" s="1" t="s">
        <v>6635</v>
      </c>
      <c r="AP1158" s="1" t="s">
        <v>72</v>
      </c>
      <c r="AQ1158" s="1" t="s">
        <v>1675</v>
      </c>
      <c r="AR1158" s="1">
        <v>15</v>
      </c>
      <c r="AS1158" s="1" t="s">
        <v>4219</v>
      </c>
      <c r="AT1158" s="1" t="s">
        <v>75</v>
      </c>
      <c r="AU1158" s="1" t="s">
        <v>75</v>
      </c>
      <c r="AV1158" s="1" t="s">
        <v>88</v>
      </c>
      <c r="AW1158" s="1" t="s">
        <v>96</v>
      </c>
      <c r="AX1158" s="1" t="s">
        <v>72</v>
      </c>
      <c r="AY1158" s="1" t="s">
        <v>3962</v>
      </c>
      <c r="AZ1158" s="1" t="s">
        <v>6590</v>
      </c>
      <c r="BA1158" s="1">
        <f>30+7</f>
        <v>37</v>
      </c>
      <c r="BB1158" s="21" t="s">
        <v>100</v>
      </c>
      <c r="BC1158" s="16"/>
    </row>
    <row r="1159" spans="1:55" ht="18.600000000000001" customHeight="1">
      <c r="A1159" s="1">
        <v>240216</v>
      </c>
      <c r="B1159" s="1">
        <v>240216</v>
      </c>
      <c r="C1159" s="1" t="s">
        <v>71</v>
      </c>
      <c r="D1159" s="3">
        <v>45497</v>
      </c>
      <c r="E1159" s="1" t="s">
        <v>2302</v>
      </c>
      <c r="F1159" s="1" t="s">
        <v>6639</v>
      </c>
      <c r="G1159" s="1" t="s">
        <v>75</v>
      </c>
      <c r="H1159" s="1" t="s">
        <v>170</v>
      </c>
      <c r="I1159" s="1" t="s">
        <v>473</v>
      </c>
      <c r="J1159" s="1" t="s">
        <v>172</v>
      </c>
      <c r="K1159" s="1" t="s">
        <v>4162</v>
      </c>
      <c r="L1159" s="21" t="s">
        <v>1927</v>
      </c>
      <c r="M1159" s="8" t="s">
        <v>1927</v>
      </c>
      <c r="N1159" s="1" t="s">
        <v>6640</v>
      </c>
      <c r="O1159" s="75" t="s">
        <v>72</v>
      </c>
      <c r="P1159" s="1" t="s">
        <v>2307</v>
      </c>
      <c r="Q1159" s="1" t="s">
        <v>2307</v>
      </c>
      <c r="R1159" s="1" t="s">
        <v>2363</v>
      </c>
      <c r="S1159" s="1" t="s">
        <v>84</v>
      </c>
      <c r="T1159" s="1" t="s">
        <v>72</v>
      </c>
      <c r="U1159" s="1" t="s">
        <v>104</v>
      </c>
      <c r="V1159" s="1" t="s">
        <v>310</v>
      </c>
      <c r="W1159" s="1" t="s">
        <v>126</v>
      </c>
      <c r="X1159" s="1">
        <v>32</v>
      </c>
      <c r="Y1159" s="1" t="s">
        <v>88</v>
      </c>
      <c r="Z1159" s="1">
        <v>4.9000000000000004</v>
      </c>
      <c r="AA1159" s="1" t="s">
        <v>954</v>
      </c>
      <c r="AB1159" s="1" t="s">
        <v>90</v>
      </c>
      <c r="AC1159" s="1" t="s">
        <v>91</v>
      </c>
      <c r="AD1159" s="1" t="s">
        <v>92</v>
      </c>
      <c r="AE1159" s="1" t="s">
        <v>72</v>
      </c>
      <c r="AF1159" s="1" t="s">
        <v>72</v>
      </c>
      <c r="AG1159" s="1" t="s">
        <v>72</v>
      </c>
      <c r="AH1159" s="1" t="s">
        <v>72</v>
      </c>
      <c r="AI1159" s="1" t="s">
        <v>72</v>
      </c>
      <c r="AJ1159" s="1" t="s">
        <v>72</v>
      </c>
      <c r="AK1159" s="1" t="s">
        <v>72</v>
      </c>
      <c r="AL1159" s="1" t="s">
        <v>72</v>
      </c>
      <c r="AM1159" s="1" t="s">
        <v>72</v>
      </c>
      <c r="AN1159" s="3">
        <v>45497</v>
      </c>
      <c r="AO1159" s="1" t="s">
        <v>6641</v>
      </c>
      <c r="AP1159" s="1" t="s">
        <v>72</v>
      </c>
      <c r="AQ1159" s="1" t="s">
        <v>72</v>
      </c>
      <c r="AR1159" s="1">
        <v>15</v>
      </c>
      <c r="AS1159" s="1" t="s">
        <v>3446</v>
      </c>
      <c r="AT1159" s="1" t="s">
        <v>88</v>
      </c>
      <c r="AU1159" s="1" t="s">
        <v>88</v>
      </c>
      <c r="AV1159" s="1" t="s">
        <v>88</v>
      </c>
      <c r="AW1159" s="1" t="s">
        <v>79</v>
      </c>
      <c r="AX1159" s="1" t="s">
        <v>2154</v>
      </c>
      <c r="AY1159" s="1" t="s">
        <v>72</v>
      </c>
      <c r="AZ1159" s="1" t="s">
        <v>72</v>
      </c>
      <c r="BA1159" s="1" t="s">
        <v>72</v>
      </c>
      <c r="BB1159" s="1" t="s">
        <v>160</v>
      </c>
      <c r="BC1159" s="16"/>
    </row>
    <row r="1160" spans="1:55" ht="18.600000000000001" customHeight="1">
      <c r="A1160" s="1" t="s">
        <v>6642</v>
      </c>
      <c r="B1160" s="1">
        <v>240217</v>
      </c>
      <c r="C1160" s="1" t="s">
        <v>71</v>
      </c>
      <c r="D1160" s="3">
        <v>45503</v>
      </c>
      <c r="E1160" s="1" t="s">
        <v>2302</v>
      </c>
      <c r="F1160" s="1" t="s">
        <v>6643</v>
      </c>
      <c r="G1160" s="1" t="s">
        <v>75</v>
      </c>
      <c r="H1160" s="1" t="s">
        <v>4111</v>
      </c>
      <c r="I1160" s="1" t="s">
        <v>77</v>
      </c>
      <c r="J1160" s="1" t="s">
        <v>78</v>
      </c>
      <c r="K1160" s="1" t="s">
        <v>78</v>
      </c>
      <c r="L1160" s="21" t="s">
        <v>1898</v>
      </c>
      <c r="M1160" s="21" t="s">
        <v>1898</v>
      </c>
      <c r="N1160" s="34" t="s">
        <v>72</v>
      </c>
      <c r="O1160" s="3" t="s">
        <v>6644</v>
      </c>
      <c r="P1160" s="1" t="s">
        <v>2307</v>
      </c>
      <c r="Q1160" s="1" t="s">
        <v>2307</v>
      </c>
      <c r="R1160" s="1" t="s">
        <v>2363</v>
      </c>
      <c r="S1160" s="1" t="s">
        <v>84</v>
      </c>
      <c r="T1160" s="1" t="s">
        <v>72</v>
      </c>
      <c r="U1160" s="1" t="s">
        <v>761</v>
      </c>
      <c r="V1160" s="1" t="s">
        <v>761</v>
      </c>
      <c r="W1160" s="1" t="s">
        <v>87</v>
      </c>
      <c r="X1160" s="1">
        <v>81</v>
      </c>
      <c r="Y1160" s="1" t="s">
        <v>88</v>
      </c>
      <c r="Z1160" s="1">
        <v>4.3</v>
      </c>
      <c r="AA1160" s="1" t="s">
        <v>2344</v>
      </c>
      <c r="AB1160" s="1" t="s">
        <v>105</v>
      </c>
      <c r="AC1160" s="1" t="s">
        <v>91</v>
      </c>
      <c r="AD1160" s="1" t="s">
        <v>92</v>
      </c>
      <c r="AE1160" s="1" t="s">
        <v>72</v>
      </c>
      <c r="AF1160" s="1" t="s">
        <v>72</v>
      </c>
      <c r="AG1160" s="1" t="s">
        <v>72</v>
      </c>
      <c r="AH1160" s="1" t="s">
        <v>72</v>
      </c>
      <c r="AI1160" s="1" t="s">
        <v>72</v>
      </c>
      <c r="AJ1160" s="1" t="s">
        <v>72</v>
      </c>
      <c r="AK1160" s="1" t="s">
        <v>220</v>
      </c>
      <c r="AL1160" s="1" t="s">
        <v>72</v>
      </c>
      <c r="AM1160" s="1" t="s">
        <v>72</v>
      </c>
      <c r="AN1160" s="3">
        <v>45503</v>
      </c>
      <c r="AO1160" s="1" t="s">
        <v>6645</v>
      </c>
      <c r="AP1160" s="1" t="s">
        <v>72</v>
      </c>
      <c r="AQ1160" s="1" t="s">
        <v>1794</v>
      </c>
      <c r="AR1160" s="1">
        <v>15</v>
      </c>
      <c r="AS1160" s="1" t="s">
        <v>3446</v>
      </c>
      <c r="AT1160" s="1" t="s">
        <v>75</v>
      </c>
      <c r="AU1160" s="1" t="s">
        <v>75</v>
      </c>
      <c r="AV1160" s="1" t="s">
        <v>88</v>
      </c>
      <c r="AW1160" s="1" t="s">
        <v>96</v>
      </c>
      <c r="AX1160" s="1" t="s">
        <v>72</v>
      </c>
      <c r="AY1160" s="1" t="s">
        <v>3985</v>
      </c>
      <c r="AZ1160" s="1" t="s">
        <v>6646</v>
      </c>
      <c r="BA1160" s="1">
        <v>12</v>
      </c>
      <c r="BB1160" s="21" t="s">
        <v>100</v>
      </c>
      <c r="BC1160" s="16"/>
    </row>
    <row r="1161" spans="1:55" ht="18.600000000000001" customHeight="1">
      <c r="A1161" s="1" t="s">
        <v>6647</v>
      </c>
      <c r="B1161" s="1">
        <v>240218</v>
      </c>
      <c r="C1161" s="1" t="s">
        <v>71</v>
      </c>
      <c r="D1161" s="3">
        <v>45504</v>
      </c>
      <c r="E1161" s="1" t="s">
        <v>1896</v>
      </c>
      <c r="F1161" s="1" t="s">
        <v>6648</v>
      </c>
      <c r="G1161" s="1" t="s">
        <v>75</v>
      </c>
      <c r="H1161" s="1" t="s">
        <v>3947</v>
      </c>
      <c r="I1161" s="1" t="s">
        <v>77</v>
      </c>
      <c r="J1161" s="1" t="s">
        <v>78</v>
      </c>
      <c r="K1161" s="1" t="s">
        <v>78</v>
      </c>
      <c r="L1161" s="21" t="s">
        <v>1898</v>
      </c>
      <c r="M1161" s="21" t="s">
        <v>1898</v>
      </c>
      <c r="N1161" s="34" t="s">
        <v>72</v>
      </c>
      <c r="O1161" s="3" t="s">
        <v>6649</v>
      </c>
      <c r="P1161" s="1" t="s">
        <v>813</v>
      </c>
      <c r="Q1161" s="1" t="s">
        <v>813</v>
      </c>
      <c r="R1161" s="1" t="s">
        <v>9057</v>
      </c>
      <c r="S1161" s="1" t="s">
        <v>84</v>
      </c>
      <c r="T1161" s="1" t="s">
        <v>72</v>
      </c>
      <c r="U1161" s="1" t="s">
        <v>5688</v>
      </c>
      <c r="V1161" s="1" t="s">
        <v>141</v>
      </c>
      <c r="W1161" s="1" t="s">
        <v>87</v>
      </c>
      <c r="X1161" s="1">
        <v>54</v>
      </c>
      <c r="Y1161" s="1" t="s">
        <v>88</v>
      </c>
      <c r="Z1161" s="1">
        <v>4.5999999999999996</v>
      </c>
      <c r="AA1161" s="1" t="s">
        <v>299</v>
      </c>
      <c r="AB1161" s="1" t="s">
        <v>90</v>
      </c>
      <c r="AC1161" s="1" t="s">
        <v>91</v>
      </c>
      <c r="AD1161" s="1" t="s">
        <v>92</v>
      </c>
      <c r="AE1161" s="1" t="s">
        <v>72</v>
      </c>
      <c r="AF1161" s="1" t="s">
        <v>217</v>
      </c>
      <c r="AG1161" s="1">
        <v>1</v>
      </c>
      <c r="AH1161" s="1" t="s">
        <v>503</v>
      </c>
      <c r="AI1161" s="1" t="s">
        <v>72</v>
      </c>
      <c r="AJ1161" s="1" t="s">
        <v>72</v>
      </c>
      <c r="AK1161" s="1" t="s">
        <v>72</v>
      </c>
      <c r="AL1161" s="1" t="s">
        <v>1061</v>
      </c>
      <c r="AM1161" s="1" t="s">
        <v>72</v>
      </c>
      <c r="AN1161" s="3">
        <v>45504</v>
      </c>
      <c r="AO1161" s="1" t="s">
        <v>6650</v>
      </c>
      <c r="AP1161" s="1" t="s">
        <v>72</v>
      </c>
      <c r="AQ1161" s="1" t="s">
        <v>1675</v>
      </c>
      <c r="AR1161" s="1">
        <v>15</v>
      </c>
      <c r="AS1161" s="1" t="s">
        <v>3446</v>
      </c>
      <c r="AT1161" s="1" t="s">
        <v>75</v>
      </c>
      <c r="AU1161" s="1" t="s">
        <v>75</v>
      </c>
      <c r="AV1161" s="1" t="s">
        <v>88</v>
      </c>
      <c r="AW1161" s="1" t="s">
        <v>96</v>
      </c>
      <c r="AX1161" s="1" t="s">
        <v>72</v>
      </c>
      <c r="AY1161" s="1" t="s">
        <v>3962</v>
      </c>
      <c r="AZ1161" s="1" t="s">
        <v>6651</v>
      </c>
      <c r="BA1161" s="1">
        <f>35+14</f>
        <v>49</v>
      </c>
      <c r="BB1161" s="21" t="s">
        <v>100</v>
      </c>
      <c r="BC1161" s="16"/>
    </row>
    <row r="1162" spans="1:55" ht="18.600000000000001" customHeight="1">
      <c r="A1162" s="1" t="s">
        <v>6654</v>
      </c>
      <c r="B1162" s="1">
        <v>240219</v>
      </c>
      <c r="C1162" s="1" t="s">
        <v>71</v>
      </c>
      <c r="D1162" s="3">
        <v>45504</v>
      </c>
      <c r="E1162" s="1" t="s">
        <v>2302</v>
      </c>
      <c r="F1162" s="1" t="s">
        <v>6655</v>
      </c>
      <c r="G1162" s="1" t="s">
        <v>75</v>
      </c>
      <c r="H1162" s="1" t="s">
        <v>4111</v>
      </c>
      <c r="I1162" s="1" t="s">
        <v>77</v>
      </c>
      <c r="J1162" s="1" t="s">
        <v>78</v>
      </c>
      <c r="K1162" s="21" t="s">
        <v>172</v>
      </c>
      <c r="L1162" s="21" t="s">
        <v>139</v>
      </c>
      <c r="M1162" s="21" t="s">
        <v>1898</v>
      </c>
      <c r="N1162" s="34" t="s">
        <v>72</v>
      </c>
      <c r="O1162" s="3" t="s">
        <v>6656</v>
      </c>
      <c r="P1162" s="1" t="s">
        <v>2307</v>
      </c>
      <c r="Q1162" s="1" t="s">
        <v>2307</v>
      </c>
      <c r="R1162" s="1" t="s">
        <v>2363</v>
      </c>
      <c r="S1162" s="1" t="s">
        <v>84</v>
      </c>
      <c r="T1162" s="1" t="s">
        <v>72</v>
      </c>
      <c r="U1162" s="1" t="s">
        <v>4332</v>
      </c>
      <c r="V1162" s="1" t="s">
        <v>4332</v>
      </c>
      <c r="W1162" s="1" t="s">
        <v>87</v>
      </c>
      <c r="X1162" s="1">
        <v>46</v>
      </c>
      <c r="Y1162" s="1" t="s">
        <v>88</v>
      </c>
      <c r="Z1162" s="1">
        <v>5.0999999999999996</v>
      </c>
      <c r="AA1162" s="1" t="s">
        <v>299</v>
      </c>
      <c r="AB1162" s="1" t="s">
        <v>105</v>
      </c>
      <c r="AC1162" s="1" t="s">
        <v>91</v>
      </c>
      <c r="AD1162" s="1" t="s">
        <v>92</v>
      </c>
      <c r="AE1162" s="1" t="s">
        <v>72</v>
      </c>
      <c r="AF1162" s="1" t="s">
        <v>72</v>
      </c>
      <c r="AG1162" s="1" t="s">
        <v>72</v>
      </c>
      <c r="AH1162" s="1" t="s">
        <v>72</v>
      </c>
      <c r="AI1162" s="1" t="s">
        <v>72</v>
      </c>
      <c r="AJ1162" s="1" t="s">
        <v>72</v>
      </c>
      <c r="AK1162" s="1" t="s">
        <v>220</v>
      </c>
      <c r="AL1162" s="1" t="s">
        <v>72</v>
      </c>
      <c r="AM1162" s="1" t="s">
        <v>72</v>
      </c>
      <c r="AN1162" s="3">
        <v>45504</v>
      </c>
      <c r="AO1162" s="1" t="s">
        <v>6657</v>
      </c>
      <c r="AP1162" s="1" t="s">
        <v>72</v>
      </c>
      <c r="AQ1162" s="1" t="s">
        <v>1794</v>
      </c>
      <c r="AR1162" s="1">
        <v>15</v>
      </c>
      <c r="AS1162" s="1" t="s">
        <v>4219</v>
      </c>
      <c r="AT1162" s="1" t="s">
        <v>88</v>
      </c>
      <c r="AU1162" s="1" t="s">
        <v>88</v>
      </c>
      <c r="AV1162" s="1" t="s">
        <v>88</v>
      </c>
      <c r="AW1162" s="1" t="s">
        <v>96</v>
      </c>
      <c r="AX1162" s="1" t="s">
        <v>72</v>
      </c>
      <c r="AY1162" s="1" t="s">
        <v>3985</v>
      </c>
      <c r="AZ1162" s="1" t="s">
        <v>6489</v>
      </c>
      <c r="BA1162" s="1">
        <v>24</v>
      </c>
      <c r="BB1162" s="21" t="s">
        <v>100</v>
      </c>
      <c r="BC1162" s="16"/>
    </row>
    <row r="1163" spans="1:55" ht="18.600000000000001" customHeight="1">
      <c r="A1163" s="1" t="s">
        <v>6658</v>
      </c>
      <c r="B1163" s="1">
        <v>240220</v>
      </c>
      <c r="C1163" s="1" t="s">
        <v>71</v>
      </c>
      <c r="D1163" s="3">
        <v>45504</v>
      </c>
      <c r="E1163" s="1" t="s">
        <v>1896</v>
      </c>
      <c r="F1163" s="1" t="s">
        <v>6659</v>
      </c>
      <c r="G1163" s="1" t="s">
        <v>75</v>
      </c>
      <c r="H1163" s="1" t="s">
        <v>3947</v>
      </c>
      <c r="I1163" s="1" t="s">
        <v>77</v>
      </c>
      <c r="J1163" s="21" t="s">
        <v>78</v>
      </c>
      <c r="K1163" s="21" t="s">
        <v>172</v>
      </c>
      <c r="L1163" s="21" t="s">
        <v>139</v>
      </c>
      <c r="M1163" s="21" t="s">
        <v>1898</v>
      </c>
      <c r="N1163" s="1" t="s">
        <v>6660</v>
      </c>
      <c r="O1163" s="3" t="s">
        <v>6661</v>
      </c>
      <c r="P1163" s="1" t="s">
        <v>778</v>
      </c>
      <c r="Q1163" s="1" t="s">
        <v>779</v>
      </c>
      <c r="R1163" s="1" t="s">
        <v>9036</v>
      </c>
      <c r="S1163" s="1" t="s">
        <v>84</v>
      </c>
      <c r="T1163" s="1" t="s">
        <v>72</v>
      </c>
      <c r="U1163" s="1" t="s">
        <v>104</v>
      </c>
      <c r="V1163" s="1" t="s">
        <v>104</v>
      </c>
      <c r="W1163" s="1" t="s">
        <v>87</v>
      </c>
      <c r="X1163" s="1">
        <v>48</v>
      </c>
      <c r="Y1163" s="1" t="s">
        <v>88</v>
      </c>
      <c r="Z1163" s="1">
        <v>4.5</v>
      </c>
      <c r="AA1163" s="1" t="s">
        <v>2344</v>
      </c>
      <c r="AB1163" s="1" t="s">
        <v>90</v>
      </c>
      <c r="AC1163" s="1" t="s">
        <v>91</v>
      </c>
      <c r="AD1163" s="1" t="s">
        <v>92</v>
      </c>
      <c r="AE1163" s="1" t="s">
        <v>72</v>
      </c>
      <c r="AF1163" s="1" t="s">
        <v>72</v>
      </c>
      <c r="AG1163" s="1" t="s">
        <v>72</v>
      </c>
      <c r="AH1163" s="1" t="s">
        <v>72</v>
      </c>
      <c r="AI1163" s="1" t="s">
        <v>72</v>
      </c>
      <c r="AJ1163" s="1" t="s">
        <v>72</v>
      </c>
      <c r="AK1163" s="1" t="s">
        <v>72</v>
      </c>
      <c r="AL1163" s="1" t="s">
        <v>72</v>
      </c>
      <c r="AM1163" s="1" t="s">
        <v>72</v>
      </c>
      <c r="AN1163" s="3">
        <v>45505</v>
      </c>
      <c r="AO1163" s="1" t="s">
        <v>6662</v>
      </c>
      <c r="AP1163" s="1" t="s">
        <v>72</v>
      </c>
      <c r="AQ1163" s="1" t="s">
        <v>1675</v>
      </c>
      <c r="AR1163" s="1">
        <v>15</v>
      </c>
      <c r="AS1163" s="1" t="s">
        <v>4208</v>
      </c>
      <c r="AT1163" s="1" t="s">
        <v>75</v>
      </c>
      <c r="AU1163" s="1" t="s">
        <v>75</v>
      </c>
      <c r="AV1163" s="1" t="s">
        <v>88</v>
      </c>
      <c r="AW1163" s="1" t="s">
        <v>96</v>
      </c>
      <c r="AX1163" s="1" t="s">
        <v>72</v>
      </c>
      <c r="AY1163" s="1" t="s">
        <v>6663</v>
      </c>
      <c r="AZ1163" s="1" t="s">
        <v>6664</v>
      </c>
      <c r="BA1163" s="1">
        <f>36+(6*6)</f>
        <v>72</v>
      </c>
      <c r="BB1163" s="21" t="s">
        <v>100</v>
      </c>
      <c r="BC1163" s="16"/>
    </row>
    <row r="1164" spans="1:55" ht="18.600000000000001" customHeight="1">
      <c r="A1164" s="1" t="s">
        <v>6665</v>
      </c>
      <c r="B1164" s="1">
        <v>240221</v>
      </c>
      <c r="C1164" s="1" t="s">
        <v>71</v>
      </c>
      <c r="D1164" s="3">
        <v>45506</v>
      </c>
      <c r="E1164" s="1" t="s">
        <v>1896</v>
      </c>
      <c r="F1164" s="1" t="s">
        <v>6666</v>
      </c>
      <c r="G1164" s="1" t="s">
        <v>75</v>
      </c>
      <c r="H1164" s="1" t="s">
        <v>3947</v>
      </c>
      <c r="I1164" s="1" t="s">
        <v>77</v>
      </c>
      <c r="J1164" s="1" t="s">
        <v>78</v>
      </c>
      <c r="K1164" s="21" t="s">
        <v>78</v>
      </c>
      <c r="L1164" s="21" t="s">
        <v>1927</v>
      </c>
      <c r="M1164" s="21" t="s">
        <v>1927</v>
      </c>
      <c r="N1164" s="34" t="s">
        <v>72</v>
      </c>
      <c r="O1164" s="60" t="s">
        <v>847</v>
      </c>
      <c r="P1164" s="1" t="s">
        <v>813</v>
      </c>
      <c r="Q1164" s="1" t="s">
        <v>813</v>
      </c>
      <c r="R1164" s="1" t="s">
        <v>9057</v>
      </c>
      <c r="S1164" s="1" t="s">
        <v>84</v>
      </c>
      <c r="T1164" s="1" t="s">
        <v>72</v>
      </c>
      <c r="U1164" s="1" t="s">
        <v>5688</v>
      </c>
      <c r="V1164" s="1" t="s">
        <v>181</v>
      </c>
      <c r="W1164" s="1" t="s">
        <v>87</v>
      </c>
      <c r="X1164" s="1">
        <v>33</v>
      </c>
      <c r="Y1164" s="1" t="s">
        <v>88</v>
      </c>
      <c r="Z1164" s="1">
        <v>4.2</v>
      </c>
      <c r="AA1164" s="1" t="s">
        <v>954</v>
      </c>
      <c r="AB1164" s="1" t="s">
        <v>90</v>
      </c>
      <c r="AC1164" s="1" t="s">
        <v>91</v>
      </c>
      <c r="AD1164" s="1" t="s">
        <v>92</v>
      </c>
      <c r="AE1164" s="1" t="s">
        <v>72</v>
      </c>
      <c r="AF1164" s="1" t="s">
        <v>72</v>
      </c>
      <c r="AG1164" s="1" t="s">
        <v>72</v>
      </c>
      <c r="AH1164" s="1" t="s">
        <v>72</v>
      </c>
      <c r="AI1164" s="1" t="s">
        <v>72</v>
      </c>
      <c r="AJ1164" s="1" t="s">
        <v>72</v>
      </c>
      <c r="AK1164" s="1" t="s">
        <v>72</v>
      </c>
      <c r="AL1164" s="1" t="s">
        <v>72</v>
      </c>
      <c r="AM1164" s="1" t="s">
        <v>72</v>
      </c>
      <c r="AN1164" s="3">
        <v>45506</v>
      </c>
      <c r="AO1164" s="1" t="s">
        <v>6667</v>
      </c>
      <c r="AP1164" s="1" t="s">
        <v>72</v>
      </c>
      <c r="AQ1164" s="1" t="s">
        <v>1675</v>
      </c>
      <c r="AR1164" s="1">
        <v>15</v>
      </c>
      <c r="AS1164" s="1" t="s">
        <v>4009</v>
      </c>
      <c r="AT1164" s="1" t="s">
        <v>75</v>
      </c>
      <c r="AU1164" s="1" t="s">
        <v>75</v>
      </c>
      <c r="AV1164" s="1" t="s">
        <v>88</v>
      </c>
      <c r="AW1164" s="1" t="s">
        <v>79</v>
      </c>
      <c r="AX1164" s="1" t="s">
        <v>707</v>
      </c>
      <c r="AY1164" s="1" t="s">
        <v>72</v>
      </c>
      <c r="AZ1164" s="1" t="s">
        <v>72</v>
      </c>
      <c r="BA1164" s="1">
        <f>24+7</f>
        <v>31</v>
      </c>
      <c r="BB1164" s="1" t="s">
        <v>160</v>
      </c>
      <c r="BC1164" s="1" t="s">
        <v>768</v>
      </c>
    </row>
    <row r="1165" spans="1:55" ht="18.600000000000001" customHeight="1">
      <c r="A1165" s="1" t="s">
        <v>6668</v>
      </c>
      <c r="B1165" s="1">
        <v>240222</v>
      </c>
      <c r="C1165" s="1" t="s">
        <v>71</v>
      </c>
      <c r="D1165" s="3">
        <v>45506</v>
      </c>
      <c r="E1165" s="1" t="s">
        <v>1896</v>
      </c>
      <c r="F1165" s="1" t="s">
        <v>6669</v>
      </c>
      <c r="G1165" s="1" t="s">
        <v>75</v>
      </c>
      <c r="H1165" s="1" t="s">
        <v>3947</v>
      </c>
      <c r="I1165" s="1" t="s">
        <v>77</v>
      </c>
      <c r="J1165" s="21" t="s">
        <v>78</v>
      </c>
      <c r="K1165" s="21" t="s">
        <v>78</v>
      </c>
      <c r="L1165" s="21" t="s">
        <v>139</v>
      </c>
      <c r="M1165" s="21" t="s">
        <v>1898</v>
      </c>
      <c r="N1165" s="34" t="s">
        <v>72</v>
      </c>
      <c r="O1165" s="3" t="s">
        <v>6670</v>
      </c>
      <c r="P1165" s="1" t="s">
        <v>778</v>
      </c>
      <c r="Q1165" s="1" t="s">
        <v>779</v>
      </c>
      <c r="R1165" s="1" t="s">
        <v>9036</v>
      </c>
      <c r="S1165" s="1" t="s">
        <v>84</v>
      </c>
      <c r="T1165" s="1" t="s">
        <v>72</v>
      </c>
      <c r="U1165" s="1" t="s">
        <v>5688</v>
      </c>
      <c r="V1165" s="1" t="s">
        <v>141</v>
      </c>
      <c r="W1165" s="1" t="s">
        <v>126</v>
      </c>
      <c r="X1165" s="1">
        <v>41</v>
      </c>
      <c r="Y1165" s="1" t="s">
        <v>88</v>
      </c>
      <c r="Z1165" s="1">
        <v>5.0999999999999996</v>
      </c>
      <c r="AA1165" s="1" t="s">
        <v>299</v>
      </c>
      <c r="AB1165" s="1" t="s">
        <v>90</v>
      </c>
      <c r="AC1165" s="1" t="s">
        <v>91</v>
      </c>
      <c r="AD1165" s="1" t="s">
        <v>92</v>
      </c>
      <c r="AE1165" s="1" t="s">
        <v>72</v>
      </c>
      <c r="AF1165" s="1" t="s">
        <v>72</v>
      </c>
      <c r="AG1165" s="1" t="s">
        <v>72</v>
      </c>
      <c r="AH1165" s="1" t="s">
        <v>72</v>
      </c>
      <c r="AI1165" s="1" t="s">
        <v>72</v>
      </c>
      <c r="AJ1165" s="1" t="s">
        <v>72</v>
      </c>
      <c r="AK1165" s="1" t="s">
        <v>72</v>
      </c>
      <c r="AL1165" s="1" t="s">
        <v>72</v>
      </c>
      <c r="AM1165" s="1" t="s">
        <v>72</v>
      </c>
      <c r="AN1165" s="3">
        <v>45507</v>
      </c>
      <c r="AO1165" s="1" t="s">
        <v>6671</v>
      </c>
      <c r="AP1165" s="1" t="s">
        <v>72</v>
      </c>
      <c r="AQ1165" s="1" t="s">
        <v>1675</v>
      </c>
      <c r="AR1165" s="1">
        <v>15</v>
      </c>
      <c r="AS1165" s="1" t="s">
        <v>3446</v>
      </c>
      <c r="AT1165" s="1" t="s">
        <v>75</v>
      </c>
      <c r="AU1165" s="1" t="s">
        <v>75</v>
      </c>
      <c r="AV1165" s="1" t="s">
        <v>88</v>
      </c>
      <c r="AW1165" s="1" t="s">
        <v>96</v>
      </c>
      <c r="AX1165" s="1" t="s">
        <v>72</v>
      </c>
      <c r="AY1165" s="1" t="s">
        <v>6672</v>
      </c>
      <c r="AZ1165" s="1" t="s">
        <v>6673</v>
      </c>
      <c r="BA1165" s="1">
        <f>38+12</f>
        <v>50</v>
      </c>
      <c r="BB1165" s="21" t="s">
        <v>100</v>
      </c>
      <c r="BC1165" s="16"/>
    </row>
    <row r="1166" spans="1:55" ht="18.600000000000001" customHeight="1">
      <c r="A1166" s="1" t="s">
        <v>6674</v>
      </c>
      <c r="B1166" s="1">
        <v>240223</v>
      </c>
      <c r="C1166" s="1" t="s">
        <v>497</v>
      </c>
      <c r="D1166" s="3">
        <v>45509</v>
      </c>
      <c r="E1166" s="1" t="s">
        <v>2302</v>
      </c>
      <c r="F1166" s="1" t="s">
        <v>6675</v>
      </c>
      <c r="G1166" s="1" t="s">
        <v>75</v>
      </c>
      <c r="H1166" s="1" t="s">
        <v>5146</v>
      </c>
      <c r="I1166" s="1" t="s">
        <v>497</v>
      </c>
      <c r="J1166" s="1" t="s">
        <v>78</v>
      </c>
      <c r="K1166" s="1" t="s">
        <v>78</v>
      </c>
      <c r="L1166" s="21" t="s">
        <v>1898</v>
      </c>
      <c r="M1166" s="21" t="s">
        <v>1898</v>
      </c>
      <c r="N1166" s="34" t="s">
        <v>72</v>
      </c>
      <c r="O1166" s="25" t="s">
        <v>6676</v>
      </c>
      <c r="P1166" s="1" t="s">
        <v>2307</v>
      </c>
      <c r="Q1166" s="1" t="s">
        <v>2307</v>
      </c>
      <c r="R1166" s="1" t="s">
        <v>2308</v>
      </c>
      <c r="S1166" s="1" t="s">
        <v>490</v>
      </c>
      <c r="T1166" s="1" t="s">
        <v>72</v>
      </c>
      <c r="U1166" s="1" t="s">
        <v>491</v>
      </c>
      <c r="V1166" s="1" t="s">
        <v>492</v>
      </c>
      <c r="W1166" s="1" t="s">
        <v>126</v>
      </c>
      <c r="X1166" s="1">
        <f>2024-1959</f>
        <v>65</v>
      </c>
      <c r="Y1166" s="1" t="s">
        <v>88</v>
      </c>
      <c r="Z1166" s="1">
        <v>4.5999999999999996</v>
      </c>
      <c r="AA1166" s="1" t="s">
        <v>954</v>
      </c>
      <c r="AB1166" s="1" t="s">
        <v>90</v>
      </c>
      <c r="AC1166" s="1" t="s">
        <v>91</v>
      </c>
      <c r="AD1166" s="1" t="s">
        <v>92</v>
      </c>
      <c r="AE1166" s="1" t="s">
        <v>72</v>
      </c>
      <c r="AF1166" s="1" t="s">
        <v>229</v>
      </c>
      <c r="AG1166" s="1">
        <v>2</v>
      </c>
      <c r="AH1166" s="1" t="s">
        <v>2635</v>
      </c>
      <c r="AI1166" s="1" t="s">
        <v>72</v>
      </c>
      <c r="AJ1166" s="1" t="s">
        <v>72</v>
      </c>
      <c r="AK1166" s="1" t="s">
        <v>72</v>
      </c>
      <c r="AL1166" s="1" t="s">
        <v>72</v>
      </c>
      <c r="AM1166" s="1" t="s">
        <v>72</v>
      </c>
      <c r="AN1166" s="3">
        <v>45509</v>
      </c>
      <c r="AO1166" s="1" t="s">
        <v>6677</v>
      </c>
      <c r="AP1166" s="1" t="s">
        <v>72</v>
      </c>
      <c r="AQ1166" s="1" t="s">
        <v>1675</v>
      </c>
      <c r="AR1166" s="1">
        <v>15</v>
      </c>
      <c r="AS1166" s="1" t="s">
        <v>4063</v>
      </c>
      <c r="AT1166" s="1" t="s">
        <v>75</v>
      </c>
      <c r="AU1166" s="1" t="s">
        <v>75</v>
      </c>
      <c r="AV1166" s="1" t="s">
        <v>88</v>
      </c>
      <c r="AW1166" s="1" t="s">
        <v>96</v>
      </c>
      <c r="AX1166" s="1" t="s">
        <v>72</v>
      </c>
      <c r="AY1166" s="1" t="s">
        <v>3962</v>
      </c>
      <c r="AZ1166" s="1" t="s">
        <v>6678</v>
      </c>
      <c r="BA1166" s="1">
        <f>49+8</f>
        <v>57</v>
      </c>
      <c r="BB1166" s="21" t="s">
        <v>100</v>
      </c>
      <c r="BC1166" s="16"/>
    </row>
    <row r="1167" spans="1:55" ht="18.600000000000001" customHeight="1">
      <c r="A1167" s="1" t="s">
        <v>6679</v>
      </c>
      <c r="B1167" s="1">
        <v>240224</v>
      </c>
      <c r="C1167" s="1" t="s">
        <v>71</v>
      </c>
      <c r="D1167" s="3">
        <v>45510</v>
      </c>
      <c r="E1167" s="1" t="s">
        <v>1896</v>
      </c>
      <c r="F1167" s="1" t="s">
        <v>6680</v>
      </c>
      <c r="G1167" s="1" t="s">
        <v>75</v>
      </c>
      <c r="H1167" s="1" t="s">
        <v>3947</v>
      </c>
      <c r="I1167" s="1" t="s">
        <v>77</v>
      </c>
      <c r="J1167" s="1" t="s">
        <v>78</v>
      </c>
      <c r="K1167" s="1" t="s">
        <v>78</v>
      </c>
      <c r="L1167" s="21" t="s">
        <v>1898</v>
      </c>
      <c r="M1167" s="21" t="s">
        <v>1898</v>
      </c>
      <c r="N1167" s="34" t="s">
        <v>72</v>
      </c>
      <c r="O1167" s="25" t="s">
        <v>4398</v>
      </c>
      <c r="P1167" s="1" t="s">
        <v>813</v>
      </c>
      <c r="Q1167" s="1" t="s">
        <v>813</v>
      </c>
      <c r="R1167" s="1" t="s">
        <v>9057</v>
      </c>
      <c r="S1167" s="1" t="s">
        <v>84</v>
      </c>
      <c r="T1167" s="1" t="s">
        <v>72</v>
      </c>
      <c r="U1167" s="1" t="s">
        <v>6681</v>
      </c>
      <c r="V1167" s="1" t="s">
        <v>181</v>
      </c>
      <c r="W1167" s="1" t="s">
        <v>87</v>
      </c>
      <c r="X1167" s="1">
        <v>49</v>
      </c>
      <c r="Y1167" s="1" t="s">
        <v>88</v>
      </c>
      <c r="Z1167" s="1">
        <v>4.3</v>
      </c>
      <c r="AA1167" s="1" t="s">
        <v>954</v>
      </c>
      <c r="AB1167" s="1" t="s">
        <v>90</v>
      </c>
      <c r="AC1167" s="1" t="s">
        <v>91</v>
      </c>
      <c r="AD1167" s="1" t="s">
        <v>92</v>
      </c>
      <c r="AE1167" s="1" t="s">
        <v>72</v>
      </c>
      <c r="AF1167" s="1" t="s">
        <v>217</v>
      </c>
      <c r="AG1167" s="1">
        <v>2</v>
      </c>
      <c r="AH1167" s="1" t="s">
        <v>6682</v>
      </c>
      <c r="AI1167" s="1" t="s">
        <v>72</v>
      </c>
      <c r="AJ1167" s="1" t="s">
        <v>72</v>
      </c>
      <c r="AK1167" s="1" t="s">
        <v>5884</v>
      </c>
      <c r="AL1167" s="1" t="s">
        <v>878</v>
      </c>
      <c r="AM1167" s="1" t="s">
        <v>72</v>
      </c>
      <c r="AN1167" s="3">
        <v>45510</v>
      </c>
      <c r="AO1167" s="1" t="s">
        <v>6683</v>
      </c>
      <c r="AP1167" s="1" t="s">
        <v>72</v>
      </c>
      <c r="AQ1167" s="1" t="s">
        <v>1675</v>
      </c>
      <c r="AR1167" s="1">
        <v>15</v>
      </c>
      <c r="AS1167" s="1" t="s">
        <v>3446</v>
      </c>
      <c r="AT1167" s="1" t="s">
        <v>75</v>
      </c>
      <c r="AU1167" s="1" t="s">
        <v>75</v>
      </c>
      <c r="AV1167" s="1" t="s">
        <v>88</v>
      </c>
      <c r="AW1167" s="1" t="s">
        <v>96</v>
      </c>
      <c r="AX1167" s="1" t="s">
        <v>72</v>
      </c>
      <c r="AY1167" s="1" t="s">
        <v>3962</v>
      </c>
      <c r="AZ1167" s="1" t="s">
        <v>6651</v>
      </c>
      <c r="BA1167" s="1">
        <f>35+(5*7)</f>
        <v>70</v>
      </c>
      <c r="BB1167" s="21" t="s">
        <v>100</v>
      </c>
      <c r="BC1167" s="16"/>
    </row>
    <row r="1168" spans="1:55" ht="18.600000000000001" customHeight="1">
      <c r="A1168" s="1" t="s">
        <v>6689</v>
      </c>
      <c r="B1168" s="1">
        <v>240225</v>
      </c>
      <c r="C1168" s="1" t="s">
        <v>71</v>
      </c>
      <c r="D1168" s="3">
        <v>45511</v>
      </c>
      <c r="E1168" s="1" t="s">
        <v>1896</v>
      </c>
      <c r="F1168" s="1" t="s">
        <v>6690</v>
      </c>
      <c r="G1168" s="1" t="s">
        <v>75</v>
      </c>
      <c r="H1168" s="1" t="s">
        <v>3608</v>
      </c>
      <c r="I1168" s="1" t="s">
        <v>77</v>
      </c>
      <c r="J1168" s="1" t="s">
        <v>78</v>
      </c>
      <c r="K1168" s="1" t="s">
        <v>78</v>
      </c>
      <c r="L1168" s="21" t="s">
        <v>1898</v>
      </c>
      <c r="M1168" s="21" t="s">
        <v>1927</v>
      </c>
      <c r="N1168" s="34" t="s">
        <v>72</v>
      </c>
      <c r="O1168" s="25" t="s">
        <v>5194</v>
      </c>
      <c r="P1168" s="1" t="s">
        <v>813</v>
      </c>
      <c r="Q1168" s="1" t="s">
        <v>813</v>
      </c>
      <c r="R1168" s="1" t="s">
        <v>9057</v>
      </c>
      <c r="S1168" s="1" t="s">
        <v>152</v>
      </c>
      <c r="T1168" s="1" t="s">
        <v>1370</v>
      </c>
      <c r="U1168" s="1" t="s">
        <v>153</v>
      </c>
      <c r="V1168" s="1" t="s">
        <v>154</v>
      </c>
      <c r="W1168" s="1" t="s">
        <v>126</v>
      </c>
      <c r="X1168" s="1">
        <v>49</v>
      </c>
      <c r="Y1168" s="1" t="s">
        <v>88</v>
      </c>
      <c r="Z1168" s="1">
        <v>5.3</v>
      </c>
      <c r="AA1168" s="1" t="s">
        <v>954</v>
      </c>
      <c r="AB1168" s="1" t="s">
        <v>90</v>
      </c>
      <c r="AC1168" s="1" t="s">
        <v>91</v>
      </c>
      <c r="AD1168" s="1" t="s">
        <v>216</v>
      </c>
      <c r="AE1168" s="1" t="s">
        <v>72</v>
      </c>
      <c r="AF1168" s="1" t="s">
        <v>254</v>
      </c>
      <c r="AG1168" s="1">
        <v>3</v>
      </c>
      <c r="AH1168" s="1" t="s">
        <v>1410</v>
      </c>
      <c r="AI1168" s="1">
        <v>8</v>
      </c>
      <c r="AJ1168" s="1" t="s">
        <v>6691</v>
      </c>
      <c r="AK1168" s="1" t="s">
        <v>2726</v>
      </c>
      <c r="AL1168" s="1" t="s">
        <v>1061</v>
      </c>
      <c r="AM1168" s="1" t="s">
        <v>5100</v>
      </c>
      <c r="AN1168" s="3">
        <v>45511</v>
      </c>
      <c r="AO1168" s="1" t="s">
        <v>6692</v>
      </c>
      <c r="AP1168" s="1" t="s">
        <v>72</v>
      </c>
      <c r="AQ1168" s="1" t="s">
        <v>1794</v>
      </c>
      <c r="AR1168" s="1">
        <v>15</v>
      </c>
      <c r="AS1168" s="1" t="s">
        <v>2694</v>
      </c>
      <c r="AT1168" s="1" t="s">
        <v>75</v>
      </c>
      <c r="AU1168" s="1" t="s">
        <v>75</v>
      </c>
      <c r="AV1168" s="1" t="s">
        <v>88</v>
      </c>
      <c r="AW1168" s="1" t="s">
        <v>96</v>
      </c>
      <c r="AX1168" s="1" t="s">
        <v>72</v>
      </c>
      <c r="AY1168" s="1" t="s">
        <v>5384</v>
      </c>
      <c r="AZ1168" s="38" t="s">
        <v>6693</v>
      </c>
      <c r="BA1168" s="1">
        <f>53+(4*7)</f>
        <v>81</v>
      </c>
      <c r="BB1168" s="1" t="s">
        <v>160</v>
      </c>
      <c r="BC1168" s="1" t="s">
        <v>440</v>
      </c>
    </row>
    <row r="1169" spans="1:55" ht="18.600000000000001" customHeight="1">
      <c r="A1169" s="1" t="s">
        <v>6694</v>
      </c>
      <c r="B1169" s="1">
        <v>240226</v>
      </c>
      <c r="C1169" s="1" t="s">
        <v>71</v>
      </c>
      <c r="D1169" s="3">
        <v>45512</v>
      </c>
      <c r="E1169" s="1" t="s">
        <v>2302</v>
      </c>
      <c r="F1169" s="1" t="s">
        <v>6695</v>
      </c>
      <c r="G1169" s="1" t="s">
        <v>75</v>
      </c>
      <c r="H1169" s="1" t="s">
        <v>6545</v>
      </c>
      <c r="I1169" s="1" t="s">
        <v>77</v>
      </c>
      <c r="J1169" s="1" t="s">
        <v>78</v>
      </c>
      <c r="K1169" s="1" t="s">
        <v>78</v>
      </c>
      <c r="L1169" s="21" t="s">
        <v>1898</v>
      </c>
      <c r="M1169" s="8" t="s">
        <v>1927</v>
      </c>
      <c r="N1169" s="34" t="s">
        <v>72</v>
      </c>
      <c r="O1169" s="8" t="s">
        <v>847</v>
      </c>
      <c r="P1169" s="1" t="s">
        <v>2307</v>
      </c>
      <c r="Q1169" s="1" t="s">
        <v>2307</v>
      </c>
      <c r="R1169" s="1" t="s">
        <v>2308</v>
      </c>
      <c r="S1169" s="1" t="s">
        <v>490</v>
      </c>
      <c r="T1169" s="1" t="s">
        <v>72</v>
      </c>
      <c r="U1169" s="1" t="s">
        <v>491</v>
      </c>
      <c r="V1169" s="1" t="s">
        <v>492</v>
      </c>
      <c r="W1169" s="1" t="s">
        <v>87</v>
      </c>
      <c r="X1169" s="1">
        <v>35</v>
      </c>
      <c r="Y1169" s="1" t="s">
        <v>88</v>
      </c>
      <c r="Z1169" s="1">
        <v>5.4</v>
      </c>
      <c r="AA1169" s="1" t="s">
        <v>954</v>
      </c>
      <c r="AB1169" s="1" t="s">
        <v>90</v>
      </c>
      <c r="AC1169" s="1" t="s">
        <v>91</v>
      </c>
      <c r="AD1169" s="1" t="s">
        <v>92</v>
      </c>
      <c r="AE1169" s="1" t="s">
        <v>72</v>
      </c>
      <c r="AF1169" s="1" t="s">
        <v>244</v>
      </c>
      <c r="AG1169" s="1">
        <v>1</v>
      </c>
      <c r="AH1169" s="1" t="s">
        <v>2585</v>
      </c>
      <c r="AI1169" s="1" t="s">
        <v>72</v>
      </c>
      <c r="AJ1169" s="1" t="s">
        <v>72</v>
      </c>
      <c r="AK1169" s="1" t="s">
        <v>6696</v>
      </c>
      <c r="AL1169" s="1" t="s">
        <v>72</v>
      </c>
      <c r="AM1169" s="1" t="s">
        <v>72</v>
      </c>
      <c r="AN1169" s="3">
        <v>45512</v>
      </c>
      <c r="AO1169" s="1" t="s">
        <v>6697</v>
      </c>
      <c r="AP1169" s="1" t="s">
        <v>72</v>
      </c>
      <c r="AQ1169" s="1" t="s">
        <v>1794</v>
      </c>
      <c r="AR1169" s="1">
        <v>15</v>
      </c>
      <c r="AS1169" s="1" t="s">
        <v>3446</v>
      </c>
      <c r="AT1169" s="1" t="s">
        <v>75</v>
      </c>
      <c r="AU1169" s="1" t="s">
        <v>75</v>
      </c>
      <c r="AV1169" s="1" t="s">
        <v>88</v>
      </c>
      <c r="AW1169" s="1" t="s">
        <v>79</v>
      </c>
      <c r="AX1169" s="1" t="s">
        <v>707</v>
      </c>
      <c r="AY1169" s="1" t="s">
        <v>72</v>
      </c>
      <c r="AZ1169" s="1" t="s">
        <v>72</v>
      </c>
      <c r="BA1169" s="1" t="s">
        <v>72</v>
      </c>
      <c r="BB1169" s="1" t="s">
        <v>160</v>
      </c>
      <c r="BC1169" s="1" t="s">
        <v>707</v>
      </c>
    </row>
    <row r="1170" spans="1:55" ht="18.600000000000001" customHeight="1">
      <c r="A1170" s="1" t="s">
        <v>6698</v>
      </c>
      <c r="B1170" s="1">
        <v>240227</v>
      </c>
      <c r="C1170" s="1" t="s">
        <v>71</v>
      </c>
      <c r="D1170" s="3">
        <v>45512</v>
      </c>
      <c r="E1170" s="1" t="s">
        <v>2302</v>
      </c>
      <c r="F1170" s="1" t="s">
        <v>6699</v>
      </c>
      <c r="G1170" s="1" t="s">
        <v>75</v>
      </c>
      <c r="H1170" s="1" t="s">
        <v>3947</v>
      </c>
      <c r="I1170" s="1" t="s">
        <v>77</v>
      </c>
      <c r="J1170" s="1" t="s">
        <v>78</v>
      </c>
      <c r="K1170" s="1" t="s">
        <v>78</v>
      </c>
      <c r="L1170" s="21" t="s">
        <v>139</v>
      </c>
      <c r="M1170" s="21" t="s">
        <v>1898</v>
      </c>
      <c r="N1170" s="34" t="s">
        <v>72</v>
      </c>
      <c r="O1170" s="25" t="s">
        <v>1958</v>
      </c>
      <c r="P1170" s="1" t="s">
        <v>2307</v>
      </c>
      <c r="Q1170" s="1" t="s">
        <v>2307</v>
      </c>
      <c r="R1170" s="1" t="s">
        <v>2363</v>
      </c>
      <c r="S1170" s="1" t="s">
        <v>84</v>
      </c>
      <c r="T1170" s="1" t="s">
        <v>72</v>
      </c>
      <c r="U1170" s="1" t="s">
        <v>124</v>
      </c>
      <c r="V1170" s="1" t="s">
        <v>6700</v>
      </c>
      <c r="W1170" s="1" t="s">
        <v>87</v>
      </c>
      <c r="X1170" s="1">
        <v>68</v>
      </c>
      <c r="Y1170" s="1" t="s">
        <v>88</v>
      </c>
      <c r="Z1170" s="1">
        <v>5.4</v>
      </c>
      <c r="AA1170" s="1" t="s">
        <v>954</v>
      </c>
      <c r="AB1170" s="1" t="s">
        <v>90</v>
      </c>
      <c r="AC1170" s="1" t="s">
        <v>91</v>
      </c>
      <c r="AD1170" s="1" t="s">
        <v>92</v>
      </c>
      <c r="AE1170" s="1" t="s">
        <v>72</v>
      </c>
      <c r="AF1170" s="1" t="s">
        <v>217</v>
      </c>
      <c r="AG1170" s="1">
        <v>3</v>
      </c>
      <c r="AH1170" s="1" t="s">
        <v>6701</v>
      </c>
      <c r="AI1170" s="1" t="s">
        <v>72</v>
      </c>
      <c r="AJ1170" s="1" t="s">
        <v>72</v>
      </c>
      <c r="AK1170" s="1" t="s">
        <v>5499</v>
      </c>
      <c r="AL1170" s="1" t="s">
        <v>72</v>
      </c>
      <c r="AM1170" s="1" t="s">
        <v>72</v>
      </c>
      <c r="AN1170" s="3">
        <v>45512</v>
      </c>
      <c r="AO1170" s="1" t="s">
        <v>6702</v>
      </c>
      <c r="AP1170" s="1" t="s">
        <v>72</v>
      </c>
      <c r="AQ1170" s="1" t="s">
        <v>1794</v>
      </c>
      <c r="AR1170" s="1">
        <v>15</v>
      </c>
      <c r="AS1170" s="1" t="s">
        <v>6026</v>
      </c>
      <c r="AT1170" s="1" t="s">
        <v>75</v>
      </c>
      <c r="AU1170" s="1" t="s">
        <v>75</v>
      </c>
      <c r="AV1170" s="1" t="s">
        <v>88</v>
      </c>
      <c r="AW1170" s="1" t="s">
        <v>96</v>
      </c>
      <c r="AX1170" s="1" t="s">
        <v>72</v>
      </c>
      <c r="AY1170" s="1" t="s">
        <v>5384</v>
      </c>
      <c r="AZ1170" s="1" t="s">
        <v>6489</v>
      </c>
      <c r="BA1170" s="1">
        <f>24+6</f>
        <v>30</v>
      </c>
      <c r="BB1170" s="21" t="s">
        <v>100</v>
      </c>
      <c r="BC1170" s="16"/>
    </row>
    <row r="1171" spans="1:55" ht="18.600000000000001" customHeight="1">
      <c r="A1171" s="1" t="s">
        <v>6703</v>
      </c>
      <c r="B1171" s="1">
        <v>240228</v>
      </c>
      <c r="C1171" s="1" t="s">
        <v>497</v>
      </c>
      <c r="D1171" s="3">
        <v>45514</v>
      </c>
      <c r="E1171" s="1" t="s">
        <v>1896</v>
      </c>
      <c r="F1171" s="1" t="s">
        <v>6704</v>
      </c>
      <c r="G1171" s="1" t="s">
        <v>75</v>
      </c>
      <c r="H1171" s="1" t="s">
        <v>5146</v>
      </c>
      <c r="I1171" s="1" t="s">
        <v>497</v>
      </c>
      <c r="J1171" s="1" t="s">
        <v>78</v>
      </c>
      <c r="K1171" s="1" t="s">
        <v>78</v>
      </c>
      <c r="L1171" s="21" t="s">
        <v>1898</v>
      </c>
      <c r="M1171" s="21" t="s">
        <v>1927</v>
      </c>
      <c r="N1171" s="34" t="s">
        <v>72</v>
      </c>
      <c r="O1171" s="8" t="s">
        <v>6705</v>
      </c>
      <c r="P1171" s="1" t="s">
        <v>813</v>
      </c>
      <c r="Q1171" s="1" t="s">
        <v>813</v>
      </c>
      <c r="R1171" s="1" t="s">
        <v>9057</v>
      </c>
      <c r="S1171" s="1" t="s">
        <v>490</v>
      </c>
      <c r="T1171" s="1" t="s">
        <v>72</v>
      </c>
      <c r="U1171" s="1" t="s">
        <v>491</v>
      </c>
      <c r="V1171" s="1" t="s">
        <v>492</v>
      </c>
      <c r="W1171" s="1" t="s">
        <v>87</v>
      </c>
      <c r="X1171" s="1">
        <v>53</v>
      </c>
      <c r="Y1171" s="1" t="s">
        <v>88</v>
      </c>
      <c r="Z1171" s="1">
        <v>5.6</v>
      </c>
      <c r="AA1171" s="1" t="s">
        <v>954</v>
      </c>
      <c r="AB1171" s="1" t="s">
        <v>90</v>
      </c>
      <c r="AC1171" s="1" t="s">
        <v>91</v>
      </c>
      <c r="AD1171" s="1" t="s">
        <v>92</v>
      </c>
      <c r="AE1171" s="1" t="s">
        <v>72</v>
      </c>
      <c r="AF1171" s="1" t="s">
        <v>72</v>
      </c>
      <c r="AG1171" s="1" t="s">
        <v>72</v>
      </c>
      <c r="AH1171" s="1" t="s">
        <v>72</v>
      </c>
      <c r="AI1171" s="1" t="s">
        <v>72</v>
      </c>
      <c r="AJ1171" s="1" t="s">
        <v>72</v>
      </c>
      <c r="AK1171" s="1" t="s">
        <v>72</v>
      </c>
      <c r="AL1171" s="1" t="s">
        <v>72</v>
      </c>
      <c r="AM1171" s="1" t="s">
        <v>72</v>
      </c>
      <c r="AN1171" s="3">
        <v>45514</v>
      </c>
      <c r="AO1171" s="1" t="s">
        <v>6706</v>
      </c>
      <c r="AP1171" s="1" t="s">
        <v>72</v>
      </c>
      <c r="AQ1171" s="1" t="s">
        <v>1794</v>
      </c>
      <c r="AR1171" s="1">
        <v>15</v>
      </c>
      <c r="AS1171" s="1" t="s">
        <v>2694</v>
      </c>
      <c r="AT1171" s="1" t="s">
        <v>75</v>
      </c>
      <c r="AU1171" s="1" t="s">
        <v>75</v>
      </c>
      <c r="AV1171" s="1" t="s">
        <v>88</v>
      </c>
      <c r="AW1171" s="1" t="s">
        <v>79</v>
      </c>
      <c r="AX1171" s="1" t="s">
        <v>707</v>
      </c>
      <c r="AY1171" s="1" t="s">
        <v>72</v>
      </c>
      <c r="AZ1171" s="1" t="s">
        <v>72</v>
      </c>
      <c r="BA1171" s="1" t="s">
        <v>72</v>
      </c>
      <c r="BB1171" s="1" t="s">
        <v>160</v>
      </c>
      <c r="BC1171" s="1" t="s">
        <v>707</v>
      </c>
    </row>
    <row r="1172" spans="1:55" ht="18.600000000000001" customHeight="1">
      <c r="A1172" s="1" t="s">
        <v>6708</v>
      </c>
      <c r="B1172" s="1">
        <v>240229</v>
      </c>
      <c r="C1172" s="1" t="s">
        <v>71</v>
      </c>
      <c r="D1172" s="3">
        <v>45516</v>
      </c>
      <c r="E1172" s="1" t="s">
        <v>1896</v>
      </c>
      <c r="F1172" s="1" t="s">
        <v>6709</v>
      </c>
      <c r="G1172" s="1" t="s">
        <v>75</v>
      </c>
      <c r="H1172" s="1" t="s">
        <v>6710</v>
      </c>
      <c r="I1172" s="1" t="s">
        <v>77</v>
      </c>
      <c r="J1172" s="1" t="s">
        <v>78</v>
      </c>
      <c r="K1172" s="1" t="s">
        <v>78</v>
      </c>
      <c r="L1172" s="21" t="s">
        <v>1898</v>
      </c>
      <c r="M1172" s="21" t="s">
        <v>1898</v>
      </c>
      <c r="N1172" s="34" t="s">
        <v>72</v>
      </c>
      <c r="O1172" s="25" t="s">
        <v>3675</v>
      </c>
      <c r="P1172" s="1" t="s">
        <v>813</v>
      </c>
      <c r="Q1172" s="1" t="s">
        <v>813</v>
      </c>
      <c r="R1172" s="1" t="s">
        <v>9057</v>
      </c>
      <c r="S1172" s="1" t="s">
        <v>84</v>
      </c>
      <c r="T1172" s="1" t="s">
        <v>72</v>
      </c>
      <c r="U1172" s="1" t="s">
        <v>140</v>
      </c>
      <c r="V1172" s="1" t="s">
        <v>181</v>
      </c>
      <c r="W1172" s="1" t="s">
        <v>126</v>
      </c>
      <c r="X1172" s="1">
        <v>46</v>
      </c>
      <c r="Y1172" s="1" t="s">
        <v>88</v>
      </c>
      <c r="Z1172" s="1">
        <v>4.8</v>
      </c>
      <c r="AA1172" s="1" t="s">
        <v>954</v>
      </c>
      <c r="AB1172" s="1" t="s">
        <v>90</v>
      </c>
      <c r="AC1172" s="1" t="s">
        <v>91</v>
      </c>
      <c r="AD1172" s="1" t="s">
        <v>92</v>
      </c>
      <c r="AE1172" s="1" t="s">
        <v>72</v>
      </c>
      <c r="AF1172" s="1" t="s">
        <v>217</v>
      </c>
      <c r="AG1172" s="1">
        <v>2</v>
      </c>
      <c r="AH1172" s="1" t="s">
        <v>1218</v>
      </c>
      <c r="AI1172" s="1" t="s">
        <v>72</v>
      </c>
      <c r="AJ1172" s="1" t="s">
        <v>72</v>
      </c>
      <c r="AK1172" s="1" t="s">
        <v>5884</v>
      </c>
      <c r="AL1172" s="1" t="s">
        <v>878</v>
      </c>
      <c r="AM1172" s="1" t="s">
        <v>72</v>
      </c>
      <c r="AN1172" s="3">
        <v>45516</v>
      </c>
      <c r="AO1172" s="1" t="s">
        <v>6711</v>
      </c>
      <c r="AP1172" s="1" t="s">
        <v>72</v>
      </c>
      <c r="AQ1172" s="1" t="s">
        <v>1675</v>
      </c>
      <c r="AR1172" s="1">
        <v>15</v>
      </c>
      <c r="AS1172" s="1" t="s">
        <v>3205</v>
      </c>
      <c r="AT1172" s="1" t="s">
        <v>75</v>
      </c>
      <c r="AU1172" s="1" t="s">
        <v>75</v>
      </c>
      <c r="AV1172" s="1" t="s">
        <v>88</v>
      </c>
      <c r="AW1172" s="1" t="s">
        <v>96</v>
      </c>
      <c r="AX1172" s="1" t="s">
        <v>72</v>
      </c>
      <c r="AY1172" s="1" t="s">
        <v>6712</v>
      </c>
      <c r="AZ1172" s="1" t="s">
        <v>6713</v>
      </c>
      <c r="BA1172" s="1">
        <v>54</v>
      </c>
      <c r="BB1172" s="21" t="s">
        <v>100</v>
      </c>
      <c r="BC1172" s="16"/>
    </row>
    <row r="1173" spans="1:55" ht="18.600000000000001" customHeight="1">
      <c r="A1173" s="1" t="s">
        <v>6714</v>
      </c>
      <c r="B1173" s="1">
        <v>240230</v>
      </c>
      <c r="C1173" s="1" t="s">
        <v>497</v>
      </c>
      <c r="D1173" s="3">
        <v>45516</v>
      </c>
      <c r="E1173" s="1" t="s">
        <v>2302</v>
      </c>
      <c r="F1173" s="1" t="s">
        <v>6715</v>
      </c>
      <c r="G1173" s="1" t="s">
        <v>75</v>
      </c>
      <c r="H1173" s="1" t="s">
        <v>5146</v>
      </c>
      <c r="I1173" s="1" t="s">
        <v>497</v>
      </c>
      <c r="J1173" s="1" t="s">
        <v>78</v>
      </c>
      <c r="K1173" s="1" t="s">
        <v>78</v>
      </c>
      <c r="L1173" s="21" t="s">
        <v>1898</v>
      </c>
      <c r="M1173" s="8" t="s">
        <v>1927</v>
      </c>
      <c r="N1173" s="34" t="s">
        <v>72</v>
      </c>
      <c r="O1173" s="8" t="s">
        <v>6716</v>
      </c>
      <c r="P1173" s="1" t="s">
        <v>2307</v>
      </c>
      <c r="Q1173" s="1" t="s">
        <v>2307</v>
      </c>
      <c r="R1173" s="1" t="s">
        <v>2308</v>
      </c>
      <c r="S1173" s="1" t="s">
        <v>490</v>
      </c>
      <c r="T1173" s="1" t="s">
        <v>72</v>
      </c>
      <c r="U1173" s="1" t="s">
        <v>491</v>
      </c>
      <c r="V1173" s="1" t="s">
        <v>1147</v>
      </c>
      <c r="W1173" s="1" t="s">
        <v>87</v>
      </c>
      <c r="X1173" s="1">
        <v>48</v>
      </c>
      <c r="Y1173" s="1" t="s">
        <v>88</v>
      </c>
      <c r="Z1173" s="1">
        <v>5.0999999999999996</v>
      </c>
      <c r="AA1173" s="1" t="s">
        <v>299</v>
      </c>
      <c r="AB1173" s="1" t="s">
        <v>90</v>
      </c>
      <c r="AC1173" s="1" t="s">
        <v>91</v>
      </c>
      <c r="AD1173" s="1" t="s">
        <v>92</v>
      </c>
      <c r="AE1173" s="1" t="s">
        <v>72</v>
      </c>
      <c r="AF1173" s="1" t="s">
        <v>229</v>
      </c>
      <c r="AG1173" s="1">
        <v>4</v>
      </c>
      <c r="AH1173" s="1" t="s">
        <v>2635</v>
      </c>
      <c r="AI1173" s="1" t="s">
        <v>72</v>
      </c>
      <c r="AJ1173" s="1" t="s">
        <v>72</v>
      </c>
      <c r="AK1173" s="1" t="s">
        <v>2327</v>
      </c>
      <c r="AL1173" s="1" t="s">
        <v>72</v>
      </c>
      <c r="AM1173" s="1" t="s">
        <v>72</v>
      </c>
      <c r="AN1173" s="3">
        <v>45516</v>
      </c>
      <c r="AO1173" s="1" t="s">
        <v>6717</v>
      </c>
      <c r="AP1173" s="1" t="s">
        <v>72</v>
      </c>
      <c r="AQ1173" s="1" t="s">
        <v>1675</v>
      </c>
      <c r="AR1173" s="1">
        <v>15</v>
      </c>
      <c r="AS1173" s="1" t="s">
        <v>4208</v>
      </c>
      <c r="AT1173" s="1" t="s">
        <v>75</v>
      </c>
      <c r="AU1173" s="1" t="s">
        <v>75</v>
      </c>
      <c r="AV1173" s="1" t="s">
        <v>88</v>
      </c>
      <c r="AW1173" s="1" t="s">
        <v>79</v>
      </c>
      <c r="AX1173" s="1" t="s">
        <v>707</v>
      </c>
      <c r="AY1173" s="1" t="s">
        <v>72</v>
      </c>
      <c r="AZ1173" s="1" t="s">
        <v>72</v>
      </c>
      <c r="BA1173" s="1" t="s">
        <v>72</v>
      </c>
      <c r="BB1173" s="1" t="s">
        <v>160</v>
      </c>
      <c r="BC1173" s="1" t="s">
        <v>707</v>
      </c>
    </row>
    <row r="1174" spans="1:55" ht="18.600000000000001" customHeight="1">
      <c r="A1174" s="1" t="s">
        <v>6718</v>
      </c>
      <c r="B1174" s="1">
        <v>240231</v>
      </c>
      <c r="C1174" s="1" t="s">
        <v>71</v>
      </c>
      <c r="D1174" s="3">
        <v>45517</v>
      </c>
      <c r="E1174" s="1" t="s">
        <v>1896</v>
      </c>
      <c r="F1174" s="1" t="s">
        <v>6719</v>
      </c>
      <c r="G1174" s="1" t="s">
        <v>75</v>
      </c>
      <c r="H1174" s="1" t="s">
        <v>3947</v>
      </c>
      <c r="I1174" s="1" t="s">
        <v>77</v>
      </c>
      <c r="J1174" s="1" t="s">
        <v>78</v>
      </c>
      <c r="K1174" s="1" t="s">
        <v>172</v>
      </c>
      <c r="L1174" s="21" t="s">
        <v>139</v>
      </c>
      <c r="M1174" s="21" t="s">
        <v>1898</v>
      </c>
      <c r="N1174" s="1" t="s">
        <v>5123</v>
      </c>
      <c r="O1174" s="25" t="s">
        <v>6720</v>
      </c>
      <c r="P1174" s="1" t="s">
        <v>813</v>
      </c>
      <c r="Q1174" s="1" t="s">
        <v>813</v>
      </c>
      <c r="R1174" s="1" t="s">
        <v>9057</v>
      </c>
      <c r="S1174" s="1" t="s">
        <v>84</v>
      </c>
      <c r="T1174" s="1" t="s">
        <v>72</v>
      </c>
      <c r="U1174" s="1" t="s">
        <v>140</v>
      </c>
      <c r="V1174" s="1" t="s">
        <v>141</v>
      </c>
      <c r="W1174" s="1" t="s">
        <v>126</v>
      </c>
      <c r="X1174" s="1">
        <v>53</v>
      </c>
      <c r="Y1174" s="1" t="s">
        <v>88</v>
      </c>
      <c r="Z1174" s="1">
        <v>5.6</v>
      </c>
      <c r="AA1174" s="1" t="s">
        <v>954</v>
      </c>
      <c r="AB1174" s="1" t="s">
        <v>90</v>
      </c>
      <c r="AC1174" s="1" t="s">
        <v>91</v>
      </c>
      <c r="AD1174" s="1" t="s">
        <v>92</v>
      </c>
      <c r="AE1174" s="1" t="s">
        <v>72</v>
      </c>
      <c r="AF1174" s="1" t="s">
        <v>217</v>
      </c>
      <c r="AG1174" s="1">
        <v>3</v>
      </c>
      <c r="AH1174" s="1" t="s">
        <v>659</v>
      </c>
      <c r="AI1174" s="1" t="s">
        <v>72</v>
      </c>
      <c r="AJ1174" s="1" t="s">
        <v>72</v>
      </c>
      <c r="AK1174" s="1" t="s">
        <v>5884</v>
      </c>
      <c r="AL1174" s="1" t="s">
        <v>1061</v>
      </c>
      <c r="AM1174" s="1" t="s">
        <v>430</v>
      </c>
      <c r="AN1174" s="3">
        <v>45517</v>
      </c>
      <c r="AO1174" s="1" t="s">
        <v>6721</v>
      </c>
      <c r="AP1174" s="1" t="s">
        <v>72</v>
      </c>
      <c r="AQ1174" s="1" t="s">
        <v>1675</v>
      </c>
      <c r="AR1174" s="1">
        <v>15</v>
      </c>
      <c r="AS1174" s="1" t="s">
        <v>2694</v>
      </c>
      <c r="AT1174" s="1" t="s">
        <v>88</v>
      </c>
      <c r="AU1174" s="1" t="s">
        <v>88</v>
      </c>
      <c r="AV1174" s="1" t="s">
        <v>88</v>
      </c>
      <c r="AW1174" s="1" t="s">
        <v>96</v>
      </c>
      <c r="AX1174" s="1" t="s">
        <v>72</v>
      </c>
      <c r="AY1174" s="1" t="s">
        <v>5384</v>
      </c>
      <c r="AZ1174" s="1" t="s">
        <v>6722</v>
      </c>
      <c r="BA1174" s="1">
        <v>31</v>
      </c>
      <c r="BB1174" s="21" t="s">
        <v>100</v>
      </c>
      <c r="BC1174" s="16"/>
    </row>
    <row r="1175" spans="1:55" ht="18.600000000000001" customHeight="1">
      <c r="A1175" s="1" t="s">
        <v>6727</v>
      </c>
      <c r="B1175" s="1">
        <v>240232</v>
      </c>
      <c r="C1175" s="1" t="s">
        <v>71</v>
      </c>
      <c r="D1175" s="3">
        <v>45518</v>
      </c>
      <c r="E1175" s="1" t="s">
        <v>2302</v>
      </c>
      <c r="F1175" s="1" t="s">
        <v>6728</v>
      </c>
      <c r="G1175" s="1" t="s">
        <v>75</v>
      </c>
      <c r="H1175" s="1" t="s">
        <v>3947</v>
      </c>
      <c r="I1175" s="1" t="s">
        <v>77</v>
      </c>
      <c r="J1175" s="1" t="s">
        <v>78</v>
      </c>
      <c r="K1175" s="1" t="s">
        <v>4162</v>
      </c>
      <c r="L1175" s="21" t="s">
        <v>139</v>
      </c>
      <c r="M1175" s="21" t="s">
        <v>1898</v>
      </c>
      <c r="N1175" s="1" t="s">
        <v>4212</v>
      </c>
      <c r="O1175" s="75" t="s">
        <v>72</v>
      </c>
      <c r="P1175" s="1" t="s">
        <v>2307</v>
      </c>
      <c r="Q1175" s="1" t="s">
        <v>2307</v>
      </c>
      <c r="R1175" s="1" t="s">
        <v>2363</v>
      </c>
      <c r="S1175" s="1" t="s">
        <v>84</v>
      </c>
      <c r="T1175" s="1" t="s">
        <v>72</v>
      </c>
      <c r="U1175" s="1" t="s">
        <v>140</v>
      </c>
      <c r="V1175" s="1" t="s">
        <v>181</v>
      </c>
      <c r="W1175" s="1" t="s">
        <v>87</v>
      </c>
      <c r="X1175" s="1">
        <v>49</v>
      </c>
      <c r="Y1175" s="1" t="s">
        <v>88</v>
      </c>
      <c r="Z1175" s="1">
        <v>5.2</v>
      </c>
      <c r="AA1175" s="1" t="s">
        <v>299</v>
      </c>
      <c r="AB1175" s="1" t="s">
        <v>90</v>
      </c>
      <c r="AC1175" s="1" t="s">
        <v>91</v>
      </c>
      <c r="AD1175" s="1" t="s">
        <v>92</v>
      </c>
      <c r="AE1175" s="1" t="s">
        <v>72</v>
      </c>
      <c r="AF1175" s="1" t="s">
        <v>254</v>
      </c>
      <c r="AG1175" s="1">
        <v>2</v>
      </c>
      <c r="AH1175" s="1" t="s">
        <v>5969</v>
      </c>
      <c r="AI1175" s="1" t="s">
        <v>72</v>
      </c>
      <c r="AJ1175" s="1" t="s">
        <v>72</v>
      </c>
      <c r="AK1175" s="1" t="s">
        <v>220</v>
      </c>
      <c r="AL1175" s="1" t="s">
        <v>72</v>
      </c>
      <c r="AM1175" s="1" t="s">
        <v>72</v>
      </c>
      <c r="AN1175" s="3">
        <v>45518</v>
      </c>
      <c r="AO1175" s="1" t="s">
        <v>72</v>
      </c>
      <c r="AP1175" s="1" t="s">
        <v>72</v>
      </c>
      <c r="AQ1175" s="1" t="s">
        <v>72</v>
      </c>
      <c r="AR1175" s="1" t="s">
        <v>72</v>
      </c>
      <c r="AS1175" s="1" t="s">
        <v>3205</v>
      </c>
      <c r="AT1175" s="1" t="s">
        <v>88</v>
      </c>
      <c r="AU1175" s="1" t="s">
        <v>88</v>
      </c>
      <c r="AV1175" s="1" t="s">
        <v>88</v>
      </c>
      <c r="AW1175" s="1" t="s">
        <v>96</v>
      </c>
      <c r="AX1175" s="1" t="s">
        <v>72</v>
      </c>
      <c r="AY1175" s="1" t="s">
        <v>72</v>
      </c>
      <c r="AZ1175" s="1" t="s">
        <v>6729</v>
      </c>
      <c r="BA1175" s="1">
        <v>6</v>
      </c>
      <c r="BB1175" s="21" t="s">
        <v>100</v>
      </c>
      <c r="BC1175" s="16"/>
    </row>
    <row r="1176" spans="1:55" ht="18.600000000000001" customHeight="1">
      <c r="A1176" s="1" t="s">
        <v>6736</v>
      </c>
      <c r="B1176" s="1">
        <v>240233</v>
      </c>
      <c r="C1176" s="1" t="s">
        <v>71</v>
      </c>
      <c r="D1176" s="3">
        <v>45519</v>
      </c>
      <c r="E1176" s="1" t="s">
        <v>1896</v>
      </c>
      <c r="F1176" s="1" t="s">
        <v>6737</v>
      </c>
      <c r="G1176" s="1" t="s">
        <v>75</v>
      </c>
      <c r="H1176" s="1" t="s">
        <v>3759</v>
      </c>
      <c r="I1176" s="1" t="s">
        <v>77</v>
      </c>
      <c r="J1176" s="1" t="s">
        <v>78</v>
      </c>
      <c r="K1176" s="1" t="s">
        <v>78</v>
      </c>
      <c r="L1176" s="21" t="s">
        <v>139</v>
      </c>
      <c r="M1176" s="21" t="s">
        <v>1898</v>
      </c>
      <c r="N1176" s="34" t="s">
        <v>72</v>
      </c>
      <c r="O1176" s="25" t="s">
        <v>6738</v>
      </c>
      <c r="P1176" s="1" t="s">
        <v>83</v>
      </c>
      <c r="Q1176" s="1" t="s">
        <v>123</v>
      </c>
      <c r="R1176" s="1" t="s">
        <v>9043</v>
      </c>
      <c r="S1176" s="1" t="s">
        <v>443</v>
      </c>
      <c r="T1176" s="1" t="s">
        <v>72</v>
      </c>
      <c r="U1176" s="1" t="s">
        <v>444</v>
      </c>
      <c r="V1176" s="1" t="s">
        <v>444</v>
      </c>
      <c r="W1176" s="1" t="s">
        <v>87</v>
      </c>
      <c r="X1176" s="1">
        <v>65</v>
      </c>
      <c r="Y1176" s="1" t="s">
        <v>88</v>
      </c>
      <c r="Z1176" s="1">
        <v>5.4</v>
      </c>
      <c r="AA1176" s="1" t="s">
        <v>2344</v>
      </c>
      <c r="AB1176" s="1" t="s">
        <v>90</v>
      </c>
      <c r="AC1176" s="1" t="s">
        <v>91</v>
      </c>
      <c r="AD1176" s="1" t="s">
        <v>92</v>
      </c>
      <c r="AE1176" s="1" t="s">
        <v>72</v>
      </c>
      <c r="AF1176" s="1" t="s">
        <v>254</v>
      </c>
      <c r="AG1176" s="1">
        <v>2</v>
      </c>
      <c r="AH1176" s="1" t="s">
        <v>6739</v>
      </c>
      <c r="AI1176" s="1" t="s">
        <v>72</v>
      </c>
      <c r="AJ1176" s="1" t="s">
        <v>72</v>
      </c>
      <c r="AK1176" s="1" t="s">
        <v>447</v>
      </c>
      <c r="AL1176" s="1" t="s">
        <v>72</v>
      </c>
      <c r="AM1176" s="1" t="s">
        <v>72</v>
      </c>
      <c r="AN1176" s="3">
        <v>45519</v>
      </c>
      <c r="AO1176" s="1" t="s">
        <v>6740</v>
      </c>
      <c r="AP1176" s="1" t="s">
        <v>72</v>
      </c>
      <c r="AQ1176" s="1" t="s">
        <v>2260</v>
      </c>
      <c r="AR1176" s="1">
        <v>15</v>
      </c>
      <c r="AS1176" s="1" t="s">
        <v>3446</v>
      </c>
      <c r="AT1176" s="1" t="s">
        <v>75</v>
      </c>
      <c r="AU1176" s="1" t="s">
        <v>75</v>
      </c>
      <c r="AV1176" s="1" t="s">
        <v>88</v>
      </c>
      <c r="AW1176" s="1" t="s">
        <v>96</v>
      </c>
      <c r="AX1176" s="1" t="s">
        <v>72</v>
      </c>
      <c r="AY1176" s="1" t="s">
        <v>6741</v>
      </c>
      <c r="AZ1176" s="1" t="s">
        <v>6742</v>
      </c>
      <c r="BA1176" s="1">
        <f>42</f>
        <v>42</v>
      </c>
      <c r="BB1176" s="1" t="s">
        <v>918</v>
      </c>
      <c r="BC1176" s="16"/>
    </row>
    <row r="1177" spans="1:55" ht="18.600000000000001" customHeight="1">
      <c r="A1177" s="1" t="s">
        <v>6743</v>
      </c>
      <c r="B1177" s="1">
        <v>240234</v>
      </c>
      <c r="C1177" s="1" t="s">
        <v>497</v>
      </c>
      <c r="D1177" s="3">
        <v>45519</v>
      </c>
      <c r="E1177" s="1" t="s">
        <v>1896</v>
      </c>
      <c r="F1177" s="1" t="s">
        <v>6744</v>
      </c>
      <c r="G1177" s="1" t="s">
        <v>75</v>
      </c>
      <c r="H1177" s="1" t="s">
        <v>5084</v>
      </c>
      <c r="I1177" s="1" t="s">
        <v>497</v>
      </c>
      <c r="J1177" s="1" t="s">
        <v>78</v>
      </c>
      <c r="K1177" s="1" t="s">
        <v>78</v>
      </c>
      <c r="L1177" s="21" t="s">
        <v>1898</v>
      </c>
      <c r="M1177" s="21" t="s">
        <v>1898</v>
      </c>
      <c r="N1177" s="34" t="s">
        <v>72</v>
      </c>
      <c r="O1177" s="25" t="s">
        <v>6745</v>
      </c>
      <c r="P1177" s="1" t="s">
        <v>83</v>
      </c>
      <c r="Q1177" s="1" t="s">
        <v>123</v>
      </c>
      <c r="R1177" s="1" t="s">
        <v>9043</v>
      </c>
      <c r="S1177" s="1" t="s">
        <v>490</v>
      </c>
      <c r="T1177" s="1" t="s">
        <v>72</v>
      </c>
      <c r="U1177" s="1" t="s">
        <v>491</v>
      </c>
      <c r="V1177" s="1" t="s">
        <v>1147</v>
      </c>
      <c r="W1177" s="1" t="s">
        <v>87</v>
      </c>
      <c r="X1177" s="1">
        <v>60</v>
      </c>
      <c r="Y1177" s="1" t="s">
        <v>88</v>
      </c>
      <c r="Z1177" s="1">
        <v>5.4</v>
      </c>
      <c r="AA1177" s="1" t="s">
        <v>2344</v>
      </c>
      <c r="AB1177" s="1" t="s">
        <v>90</v>
      </c>
      <c r="AC1177" s="1" t="s">
        <v>91</v>
      </c>
      <c r="AD1177" s="1" t="s">
        <v>92</v>
      </c>
      <c r="AE1177" s="1" t="s">
        <v>72</v>
      </c>
      <c r="AF1177" s="1" t="s">
        <v>229</v>
      </c>
      <c r="AG1177" s="1">
        <v>2</v>
      </c>
      <c r="AH1177" s="1" t="s">
        <v>2457</v>
      </c>
      <c r="AI1177" s="1" t="s">
        <v>72</v>
      </c>
      <c r="AJ1177" s="1" t="s">
        <v>72</v>
      </c>
      <c r="AK1177" s="1" t="s">
        <v>72</v>
      </c>
      <c r="AL1177" s="1" t="s">
        <v>72</v>
      </c>
      <c r="AM1177" s="1" t="s">
        <v>72</v>
      </c>
      <c r="AN1177" s="3">
        <v>45519</v>
      </c>
      <c r="AO1177" s="1" t="s">
        <v>6746</v>
      </c>
      <c r="AP1177" s="1" t="s">
        <v>72</v>
      </c>
      <c r="AQ1177" s="1" t="s">
        <v>1794</v>
      </c>
      <c r="AR1177" s="1">
        <v>15</v>
      </c>
      <c r="AS1177" s="1" t="s">
        <v>4219</v>
      </c>
      <c r="AT1177" s="1" t="s">
        <v>75</v>
      </c>
      <c r="AU1177" s="1" t="s">
        <v>75</v>
      </c>
      <c r="AV1177" s="1" t="s">
        <v>88</v>
      </c>
      <c r="AW1177" s="1" t="s">
        <v>96</v>
      </c>
      <c r="AX1177" s="1" t="s">
        <v>72</v>
      </c>
      <c r="AY1177" s="1" t="s">
        <v>3962</v>
      </c>
      <c r="AZ1177" s="1" t="s">
        <v>6678</v>
      </c>
      <c r="BA1177" s="1">
        <f>49+8</f>
        <v>57</v>
      </c>
      <c r="BB1177" s="21" t="s">
        <v>100</v>
      </c>
      <c r="BC1177" s="16"/>
    </row>
    <row r="1178" spans="1:55" ht="18.600000000000001" customHeight="1">
      <c r="A1178" s="1" t="s">
        <v>6747</v>
      </c>
      <c r="B1178" s="1">
        <v>240235</v>
      </c>
      <c r="C1178" s="1" t="s">
        <v>71</v>
      </c>
      <c r="D1178" s="3">
        <v>45520</v>
      </c>
      <c r="E1178" s="1" t="s">
        <v>1896</v>
      </c>
      <c r="F1178" s="1" t="s">
        <v>6748</v>
      </c>
      <c r="G1178" s="1" t="s">
        <v>75</v>
      </c>
      <c r="H1178" s="1" t="s">
        <v>3947</v>
      </c>
      <c r="I1178" s="1" t="s">
        <v>77</v>
      </c>
      <c r="J1178" s="1" t="s">
        <v>78</v>
      </c>
      <c r="K1178" s="1" t="s">
        <v>78</v>
      </c>
      <c r="L1178" s="21" t="s">
        <v>1898</v>
      </c>
      <c r="M1178" s="21" t="s">
        <v>1898</v>
      </c>
      <c r="N1178" s="34" t="s">
        <v>72</v>
      </c>
      <c r="O1178" s="25" t="s">
        <v>1937</v>
      </c>
      <c r="P1178" s="1" t="s">
        <v>813</v>
      </c>
      <c r="Q1178" s="1" t="s">
        <v>813</v>
      </c>
      <c r="R1178" s="1" t="s">
        <v>9057</v>
      </c>
      <c r="S1178" s="1" t="s">
        <v>84</v>
      </c>
      <c r="T1178" s="1" t="s">
        <v>72</v>
      </c>
      <c r="U1178" s="1" t="s">
        <v>124</v>
      </c>
      <c r="V1178" s="1" t="s">
        <v>2067</v>
      </c>
      <c r="W1178" s="1" t="s">
        <v>87</v>
      </c>
      <c r="X1178" s="1">
        <v>59</v>
      </c>
      <c r="Y1178" s="1" t="s">
        <v>88</v>
      </c>
      <c r="Z1178" s="1">
        <v>5.2</v>
      </c>
      <c r="AA1178" s="1" t="s">
        <v>954</v>
      </c>
      <c r="AB1178" s="1" t="s">
        <v>90</v>
      </c>
      <c r="AC1178" s="1" t="s">
        <v>91</v>
      </c>
      <c r="AD1178" s="1" t="s">
        <v>92</v>
      </c>
      <c r="AE1178" s="1" t="s">
        <v>72</v>
      </c>
      <c r="AF1178" s="1" t="s">
        <v>217</v>
      </c>
      <c r="AG1178" s="1">
        <v>2</v>
      </c>
      <c r="AH1178" s="1" t="s">
        <v>2254</v>
      </c>
      <c r="AI1178" s="1" t="s">
        <v>72</v>
      </c>
      <c r="AJ1178" s="1" t="s">
        <v>72</v>
      </c>
      <c r="AK1178" s="1" t="s">
        <v>5884</v>
      </c>
      <c r="AL1178" s="1" t="s">
        <v>878</v>
      </c>
      <c r="AM1178" s="1" t="s">
        <v>72</v>
      </c>
      <c r="AN1178" s="3">
        <v>45520</v>
      </c>
      <c r="AO1178" s="1" t="s">
        <v>6749</v>
      </c>
      <c r="AP1178" s="1" t="s">
        <v>72</v>
      </c>
      <c r="AQ1178" s="1" t="s">
        <v>1675</v>
      </c>
      <c r="AR1178" s="1">
        <v>15</v>
      </c>
      <c r="AS1178" s="1" t="s">
        <v>6026</v>
      </c>
      <c r="AT1178" s="1" t="s">
        <v>75</v>
      </c>
      <c r="AU1178" s="1" t="s">
        <v>75</v>
      </c>
      <c r="AV1178" s="1" t="s">
        <v>88</v>
      </c>
      <c r="AW1178" s="1" t="s">
        <v>96</v>
      </c>
      <c r="AX1178" s="1" t="s">
        <v>72</v>
      </c>
      <c r="AY1178" s="1" t="s">
        <v>6750</v>
      </c>
      <c r="AZ1178" s="1" t="s">
        <v>6751</v>
      </c>
      <c r="BA1178" s="1">
        <f>28+(3*8)</f>
        <v>52</v>
      </c>
      <c r="BB1178" s="21" t="s">
        <v>100</v>
      </c>
      <c r="BC1178" s="16"/>
    </row>
    <row r="1179" spans="1:55" ht="18.600000000000001" customHeight="1">
      <c r="A1179" s="1" t="s">
        <v>6766</v>
      </c>
      <c r="B1179" s="1">
        <v>240237</v>
      </c>
      <c r="C1179" s="1" t="s">
        <v>71</v>
      </c>
      <c r="D1179" s="3">
        <v>45520</v>
      </c>
      <c r="E1179" s="1" t="s">
        <v>2302</v>
      </c>
      <c r="F1179" s="1" t="s">
        <v>6767</v>
      </c>
      <c r="G1179" s="1" t="s">
        <v>75</v>
      </c>
      <c r="H1179" s="1" t="s">
        <v>3947</v>
      </c>
      <c r="I1179" s="1" t="s">
        <v>77</v>
      </c>
      <c r="J1179" s="1" t="s">
        <v>78</v>
      </c>
      <c r="K1179" s="1" t="s">
        <v>4162</v>
      </c>
      <c r="L1179" s="21" t="s">
        <v>139</v>
      </c>
      <c r="M1179" s="21" t="s">
        <v>1898</v>
      </c>
      <c r="N1179" s="1" t="s">
        <v>4212</v>
      </c>
      <c r="O1179" s="75" t="s">
        <v>72</v>
      </c>
      <c r="P1179" s="1" t="s">
        <v>2307</v>
      </c>
      <c r="Q1179" s="1" t="s">
        <v>2307</v>
      </c>
      <c r="R1179" s="1" t="s">
        <v>2363</v>
      </c>
      <c r="S1179" s="1" t="s">
        <v>84</v>
      </c>
      <c r="T1179" s="1" t="s">
        <v>72</v>
      </c>
      <c r="U1179" s="1" t="s">
        <v>140</v>
      </c>
      <c r="V1179" s="1" t="s">
        <v>140</v>
      </c>
      <c r="W1179" s="1" t="s">
        <v>87</v>
      </c>
      <c r="X1179" s="1">
        <v>38</v>
      </c>
      <c r="Y1179" s="1" t="s">
        <v>88</v>
      </c>
      <c r="Z1179" s="1">
        <v>4.8</v>
      </c>
      <c r="AA1179" s="1" t="s">
        <v>2344</v>
      </c>
      <c r="AB1179" s="1" t="s">
        <v>90</v>
      </c>
      <c r="AC1179" s="1" t="s">
        <v>91</v>
      </c>
      <c r="AD1179" s="1" t="s">
        <v>92</v>
      </c>
      <c r="AE1179" s="1" t="s">
        <v>72</v>
      </c>
      <c r="AF1179" s="1" t="s">
        <v>254</v>
      </c>
      <c r="AG1179" s="1">
        <v>1</v>
      </c>
      <c r="AH1179" s="1" t="s">
        <v>5969</v>
      </c>
      <c r="AI1179" s="1" t="s">
        <v>72</v>
      </c>
      <c r="AJ1179" s="1" t="s">
        <v>72</v>
      </c>
      <c r="AK1179" s="1" t="s">
        <v>220</v>
      </c>
      <c r="AL1179" s="1" t="s">
        <v>72</v>
      </c>
      <c r="AM1179" s="1" t="s">
        <v>72</v>
      </c>
      <c r="AN1179" s="3">
        <v>45520</v>
      </c>
      <c r="AO1179" s="1" t="s">
        <v>6768</v>
      </c>
      <c r="AP1179" s="1" t="s">
        <v>72</v>
      </c>
      <c r="AQ1179" s="1" t="s">
        <v>1675</v>
      </c>
      <c r="AR1179" s="1">
        <v>15</v>
      </c>
      <c r="AS1179" s="1" t="s">
        <v>3446</v>
      </c>
      <c r="AT1179" s="1" t="s">
        <v>88</v>
      </c>
      <c r="AU1179" s="1" t="s">
        <v>88</v>
      </c>
      <c r="AV1179" s="1" t="s">
        <v>88</v>
      </c>
      <c r="AW1179" s="1" t="s">
        <v>96</v>
      </c>
      <c r="AX1179" s="1" t="s">
        <v>72</v>
      </c>
      <c r="AY1179" s="1" t="s">
        <v>6769</v>
      </c>
      <c r="AZ1179" s="1" t="s">
        <v>6770</v>
      </c>
      <c r="BA1179" s="1">
        <v>14</v>
      </c>
      <c r="BB1179" s="21" t="s">
        <v>100</v>
      </c>
      <c r="BC1179" s="16"/>
    </row>
    <row r="1180" spans="1:55" ht="18.600000000000001" customHeight="1">
      <c r="A1180" s="1" t="s">
        <v>6759</v>
      </c>
      <c r="B1180" s="1">
        <v>240236</v>
      </c>
      <c r="C1180" s="1" t="s">
        <v>71</v>
      </c>
      <c r="D1180" s="3">
        <v>45520</v>
      </c>
      <c r="E1180" s="1" t="s">
        <v>1896</v>
      </c>
      <c r="F1180" s="1" t="s">
        <v>6760</v>
      </c>
      <c r="G1180" s="1" t="s">
        <v>75</v>
      </c>
      <c r="H1180" s="1" t="s">
        <v>3759</v>
      </c>
      <c r="I1180" s="1" t="s">
        <v>77</v>
      </c>
      <c r="J1180" s="1" t="s">
        <v>78</v>
      </c>
      <c r="K1180" s="1" t="s">
        <v>78</v>
      </c>
      <c r="L1180" s="21" t="s">
        <v>139</v>
      </c>
      <c r="M1180" s="21" t="s">
        <v>1927</v>
      </c>
      <c r="N1180" s="1" t="s">
        <v>6761</v>
      </c>
      <c r="O1180" s="8" t="s">
        <v>6762</v>
      </c>
      <c r="P1180" s="1" t="s">
        <v>83</v>
      </c>
      <c r="Q1180" s="1" t="s">
        <v>123</v>
      </c>
      <c r="R1180" s="1" t="s">
        <v>9043</v>
      </c>
      <c r="S1180" s="1" t="s">
        <v>443</v>
      </c>
      <c r="T1180" s="1" t="s">
        <v>72</v>
      </c>
      <c r="U1180" s="1" t="s">
        <v>444</v>
      </c>
      <c r="V1180" s="1" t="s">
        <v>444</v>
      </c>
      <c r="W1180" s="1" t="s">
        <v>126</v>
      </c>
      <c r="X1180" s="1">
        <v>56</v>
      </c>
      <c r="Y1180" s="1" t="s">
        <v>88</v>
      </c>
      <c r="Z1180" s="1">
        <v>5.2</v>
      </c>
      <c r="AA1180" s="1" t="s">
        <v>299</v>
      </c>
      <c r="AB1180" s="1" t="s">
        <v>90</v>
      </c>
      <c r="AC1180" s="1" t="s">
        <v>91</v>
      </c>
      <c r="AD1180" s="1" t="s">
        <v>92</v>
      </c>
      <c r="AE1180" s="1" t="s">
        <v>72</v>
      </c>
      <c r="AF1180" s="1" t="s">
        <v>229</v>
      </c>
      <c r="AG1180" s="1">
        <v>2</v>
      </c>
      <c r="AH1180" s="1" t="s">
        <v>2457</v>
      </c>
      <c r="AI1180" s="1" t="s">
        <v>72</v>
      </c>
      <c r="AJ1180" s="1" t="s">
        <v>72</v>
      </c>
      <c r="AK1180" s="1" t="s">
        <v>72</v>
      </c>
      <c r="AL1180" s="1" t="s">
        <v>72</v>
      </c>
      <c r="AM1180" s="1" t="s">
        <v>72</v>
      </c>
      <c r="AN1180" s="3">
        <v>45520</v>
      </c>
      <c r="AO1180" s="1" t="s">
        <v>6763</v>
      </c>
      <c r="AP1180" s="1" t="s">
        <v>72</v>
      </c>
      <c r="AQ1180" s="1" t="s">
        <v>1794</v>
      </c>
      <c r="AR1180" s="1">
        <v>15</v>
      </c>
      <c r="AS1180" s="1" t="s">
        <v>4219</v>
      </c>
      <c r="AT1180" s="1" t="s">
        <v>75</v>
      </c>
      <c r="AU1180" s="1" t="s">
        <v>75</v>
      </c>
      <c r="AV1180" s="1" t="s">
        <v>88</v>
      </c>
      <c r="AW1180" s="1" t="s">
        <v>79</v>
      </c>
      <c r="AX1180" s="1" t="s">
        <v>437</v>
      </c>
      <c r="AY1180" s="1" t="s">
        <v>6764</v>
      </c>
      <c r="AZ1180" s="1" t="s">
        <v>6765</v>
      </c>
      <c r="BA1180" s="1">
        <f>28+16</f>
        <v>44</v>
      </c>
      <c r="BB1180" s="1" t="s">
        <v>160</v>
      </c>
      <c r="BC1180" s="1" t="s">
        <v>440</v>
      </c>
    </row>
    <row r="1181" spans="1:55" ht="18.600000000000001" customHeight="1">
      <c r="A1181" s="1" t="s">
        <v>6774</v>
      </c>
      <c r="B1181" s="1">
        <v>240238</v>
      </c>
      <c r="C1181" s="1" t="s">
        <v>71</v>
      </c>
      <c r="D1181" s="3">
        <v>45524</v>
      </c>
      <c r="E1181" s="1" t="s">
        <v>1896</v>
      </c>
      <c r="F1181" s="1" t="s">
        <v>6775</v>
      </c>
      <c r="G1181" s="1" t="s">
        <v>75</v>
      </c>
      <c r="H1181" s="1" t="s">
        <v>6710</v>
      </c>
      <c r="I1181" s="1" t="s">
        <v>77</v>
      </c>
      <c r="J1181" s="1" t="s">
        <v>78</v>
      </c>
      <c r="K1181" s="1" t="s">
        <v>78</v>
      </c>
      <c r="L1181" s="21" t="s">
        <v>1898</v>
      </c>
      <c r="M1181" s="21" t="s">
        <v>1898</v>
      </c>
      <c r="N1181" s="34" t="s">
        <v>72</v>
      </c>
      <c r="O1181" s="3" t="s">
        <v>6776</v>
      </c>
      <c r="P1181" s="1" t="s">
        <v>83</v>
      </c>
      <c r="Q1181" s="1" t="s">
        <v>123</v>
      </c>
      <c r="R1181" s="1" t="s">
        <v>9043</v>
      </c>
      <c r="S1181" s="1" t="s">
        <v>84</v>
      </c>
      <c r="T1181" s="1" t="s">
        <v>72</v>
      </c>
      <c r="U1181" s="1" t="s">
        <v>214</v>
      </c>
      <c r="V1181" s="1" t="s">
        <v>583</v>
      </c>
      <c r="W1181" s="1" t="s">
        <v>126</v>
      </c>
      <c r="X1181" s="1">
        <v>60</v>
      </c>
      <c r="Y1181" s="1" t="s">
        <v>88</v>
      </c>
      <c r="Z1181" s="1">
        <v>4.5999999999999996</v>
      </c>
      <c r="AA1181" s="1" t="s">
        <v>2344</v>
      </c>
      <c r="AB1181" s="1" t="s">
        <v>90</v>
      </c>
      <c r="AC1181" s="1" t="s">
        <v>91</v>
      </c>
      <c r="AD1181" s="1" t="s">
        <v>92</v>
      </c>
      <c r="AE1181" s="1" t="s">
        <v>72</v>
      </c>
      <c r="AF1181" s="1" t="s">
        <v>229</v>
      </c>
      <c r="AG1181" s="1">
        <v>2</v>
      </c>
      <c r="AH1181" s="1" t="s">
        <v>6777</v>
      </c>
      <c r="AI1181" s="1" t="s">
        <v>72</v>
      </c>
      <c r="AJ1181" s="1" t="s">
        <v>72</v>
      </c>
      <c r="AK1181" s="1" t="s">
        <v>3444</v>
      </c>
      <c r="AL1181" s="1" t="s">
        <v>72</v>
      </c>
      <c r="AM1181" s="1" t="s">
        <v>72</v>
      </c>
      <c r="AN1181" s="3">
        <v>45524</v>
      </c>
      <c r="AO1181" s="1" t="s">
        <v>6778</v>
      </c>
      <c r="AP1181" s="1" t="s">
        <v>6779</v>
      </c>
      <c r="AQ1181" s="1" t="s">
        <v>1675</v>
      </c>
      <c r="AR1181" s="1">
        <v>15</v>
      </c>
      <c r="AS1181" s="1" t="s">
        <v>4208</v>
      </c>
      <c r="AT1181" s="1" t="s">
        <v>75</v>
      </c>
      <c r="AU1181" s="1" t="s">
        <v>75</v>
      </c>
      <c r="AV1181" s="1" t="s">
        <v>88</v>
      </c>
      <c r="AW1181" s="1" t="s">
        <v>96</v>
      </c>
      <c r="AX1181" s="1" t="s">
        <v>72</v>
      </c>
      <c r="AY1181" s="1" t="s">
        <v>6712</v>
      </c>
      <c r="AZ1181" s="1" t="s">
        <v>6754</v>
      </c>
      <c r="BA1181" s="1">
        <f>66+(4*7)</f>
        <v>94</v>
      </c>
      <c r="BB1181" s="21" t="s">
        <v>100</v>
      </c>
      <c r="BC1181" s="16"/>
    </row>
    <row r="1182" spans="1:55" ht="18.600000000000001" customHeight="1">
      <c r="A1182" s="1" t="s">
        <v>6784</v>
      </c>
      <c r="B1182" s="1">
        <v>240239</v>
      </c>
      <c r="C1182" s="1" t="s">
        <v>71</v>
      </c>
      <c r="D1182" s="3">
        <v>45526</v>
      </c>
      <c r="E1182" s="1" t="s">
        <v>1896</v>
      </c>
      <c r="F1182" s="1" t="s">
        <v>6785</v>
      </c>
      <c r="G1182" s="1" t="s">
        <v>75</v>
      </c>
      <c r="H1182" s="1" t="s">
        <v>3947</v>
      </c>
      <c r="I1182" s="1" t="s">
        <v>77</v>
      </c>
      <c r="J1182" s="1" t="s">
        <v>78</v>
      </c>
      <c r="K1182" s="1" t="s">
        <v>78</v>
      </c>
      <c r="L1182" s="21" t="s">
        <v>1898</v>
      </c>
      <c r="M1182" s="21" t="s">
        <v>1898</v>
      </c>
      <c r="N1182" s="34" t="s">
        <v>72</v>
      </c>
      <c r="O1182" s="25" t="s">
        <v>1958</v>
      </c>
      <c r="P1182" s="1" t="s">
        <v>813</v>
      </c>
      <c r="Q1182" s="1" t="s">
        <v>813</v>
      </c>
      <c r="R1182" s="1" t="s">
        <v>9057</v>
      </c>
      <c r="S1182" s="1" t="s">
        <v>84</v>
      </c>
      <c r="T1182" s="1" t="s">
        <v>72</v>
      </c>
      <c r="U1182" s="1" t="s">
        <v>124</v>
      </c>
      <c r="V1182" s="1" t="s">
        <v>341</v>
      </c>
      <c r="W1182" s="1" t="s">
        <v>126</v>
      </c>
      <c r="X1182" s="1">
        <v>73</v>
      </c>
      <c r="Y1182" s="1" t="s">
        <v>88</v>
      </c>
      <c r="Z1182" s="1">
        <v>5.0999999999999996</v>
      </c>
      <c r="AA1182" s="1" t="s">
        <v>954</v>
      </c>
      <c r="AB1182" s="1" t="s">
        <v>90</v>
      </c>
      <c r="AC1182" s="1" t="s">
        <v>91</v>
      </c>
      <c r="AD1182" s="1" t="s">
        <v>92</v>
      </c>
      <c r="AE1182" s="1" t="s">
        <v>72</v>
      </c>
      <c r="AF1182" s="1" t="s">
        <v>229</v>
      </c>
      <c r="AG1182" s="1">
        <v>1</v>
      </c>
      <c r="AH1182" s="1" t="s">
        <v>1322</v>
      </c>
      <c r="AI1182" s="1" t="s">
        <v>72</v>
      </c>
      <c r="AJ1182" s="1" t="s">
        <v>72</v>
      </c>
      <c r="AK1182" s="1" t="s">
        <v>5884</v>
      </c>
      <c r="AL1182" s="1" t="s">
        <v>878</v>
      </c>
      <c r="AM1182" s="1" t="s">
        <v>72</v>
      </c>
      <c r="AN1182" s="3">
        <v>45526</v>
      </c>
      <c r="AO1182" s="1" t="s">
        <v>6786</v>
      </c>
      <c r="AP1182" s="1" t="s">
        <v>72</v>
      </c>
      <c r="AQ1182" s="1" t="s">
        <v>1794</v>
      </c>
      <c r="AR1182" s="1">
        <v>15</v>
      </c>
      <c r="AS1182" s="1" t="s">
        <v>4009</v>
      </c>
      <c r="AT1182" s="1" t="s">
        <v>75</v>
      </c>
      <c r="AU1182" s="1" t="s">
        <v>75</v>
      </c>
      <c r="AV1182" s="1" t="s">
        <v>88</v>
      </c>
      <c r="AW1182" s="1" t="s">
        <v>96</v>
      </c>
      <c r="AX1182" s="1" t="s">
        <v>72</v>
      </c>
      <c r="AY1182" s="1" t="s">
        <v>6787</v>
      </c>
      <c r="AZ1182" s="1" t="s">
        <v>6788</v>
      </c>
      <c r="BA1182" s="1">
        <v>18</v>
      </c>
      <c r="BB1182" s="21" t="s">
        <v>100</v>
      </c>
      <c r="BC1182" s="16"/>
    </row>
    <row r="1183" spans="1:55" ht="18.600000000000001" customHeight="1">
      <c r="A1183" s="1" t="s">
        <v>6795</v>
      </c>
      <c r="B1183" s="1">
        <v>240240</v>
      </c>
      <c r="C1183" s="1" t="s">
        <v>71</v>
      </c>
      <c r="D1183" s="3">
        <v>45526</v>
      </c>
      <c r="E1183" s="1" t="s">
        <v>2302</v>
      </c>
      <c r="F1183" s="1" t="s">
        <v>6792</v>
      </c>
      <c r="G1183" s="1" t="s">
        <v>75</v>
      </c>
      <c r="H1183" s="1" t="s">
        <v>3947</v>
      </c>
      <c r="I1183" s="1" t="s">
        <v>77</v>
      </c>
      <c r="J1183" s="1" t="s">
        <v>78</v>
      </c>
      <c r="K1183" s="1" t="s">
        <v>4162</v>
      </c>
      <c r="L1183" s="21" t="s">
        <v>139</v>
      </c>
      <c r="M1183" s="21" t="s">
        <v>1898</v>
      </c>
      <c r="N1183" s="1" t="s">
        <v>4212</v>
      </c>
      <c r="O1183" s="1" t="s">
        <v>6793</v>
      </c>
      <c r="P1183" s="1" t="s">
        <v>2307</v>
      </c>
      <c r="Q1183" s="1" t="s">
        <v>2307</v>
      </c>
      <c r="R1183" s="1" t="s">
        <v>2363</v>
      </c>
      <c r="S1183" s="1" t="s">
        <v>84</v>
      </c>
      <c r="T1183" s="1" t="s">
        <v>72</v>
      </c>
      <c r="U1183" s="1" t="s">
        <v>140</v>
      </c>
      <c r="V1183" s="1" t="s">
        <v>141</v>
      </c>
      <c r="W1183" s="1" t="s">
        <v>87</v>
      </c>
      <c r="X1183" s="1">
        <v>42</v>
      </c>
      <c r="Y1183" s="1" t="s">
        <v>88</v>
      </c>
      <c r="Z1183" s="1">
        <v>4.5999999999999996</v>
      </c>
      <c r="AA1183" s="1" t="s">
        <v>2344</v>
      </c>
      <c r="AB1183" s="1" t="s">
        <v>90</v>
      </c>
      <c r="AC1183" s="1" t="s">
        <v>970</v>
      </c>
      <c r="AD1183" s="1" t="s">
        <v>429</v>
      </c>
      <c r="AE1183" s="1" t="s">
        <v>72</v>
      </c>
      <c r="AF1183" s="1" t="s">
        <v>217</v>
      </c>
      <c r="AG1183" s="1">
        <v>3</v>
      </c>
      <c r="AH1183" s="1" t="s">
        <v>3827</v>
      </c>
      <c r="AI1183" s="1" t="s">
        <v>72</v>
      </c>
      <c r="AJ1183" s="1" t="s">
        <v>72</v>
      </c>
      <c r="AK1183" s="1" t="s">
        <v>5499</v>
      </c>
      <c r="AL1183" s="1" t="s">
        <v>72</v>
      </c>
      <c r="AM1183" s="1" t="s">
        <v>72</v>
      </c>
      <c r="AN1183" s="3">
        <v>45526</v>
      </c>
      <c r="AO1183" s="1" t="s">
        <v>6796</v>
      </c>
      <c r="AP1183" s="1" t="s">
        <v>72</v>
      </c>
      <c r="AQ1183" s="1" t="s">
        <v>1675</v>
      </c>
      <c r="AR1183" s="1">
        <v>15</v>
      </c>
      <c r="AS1183" s="1" t="s">
        <v>2694</v>
      </c>
      <c r="AT1183" s="1" t="s">
        <v>88</v>
      </c>
      <c r="AU1183" s="1" t="s">
        <v>88</v>
      </c>
      <c r="AV1183" s="1" t="s">
        <v>88</v>
      </c>
      <c r="AW1183" s="1" t="s">
        <v>96</v>
      </c>
      <c r="AX1183" s="1" t="s">
        <v>72</v>
      </c>
      <c r="AY1183" s="1" t="s">
        <v>6797</v>
      </c>
      <c r="AZ1183" s="1" t="s">
        <v>4490</v>
      </c>
      <c r="BA1183" s="1">
        <v>42</v>
      </c>
      <c r="BB1183" s="21" t="s">
        <v>100</v>
      </c>
      <c r="BC1183" s="16"/>
    </row>
    <row r="1184" spans="1:55" ht="18.600000000000001" customHeight="1">
      <c r="A1184" s="1" t="s">
        <v>6798</v>
      </c>
      <c r="B1184" s="1">
        <v>240241</v>
      </c>
      <c r="C1184" s="1" t="s">
        <v>71</v>
      </c>
      <c r="D1184" s="3">
        <v>45527</v>
      </c>
      <c r="E1184" s="1" t="s">
        <v>2302</v>
      </c>
      <c r="F1184" s="1" t="s">
        <v>6799</v>
      </c>
      <c r="G1184" s="1" t="s">
        <v>75</v>
      </c>
      <c r="H1184" s="1" t="s">
        <v>4111</v>
      </c>
      <c r="I1184" s="1" t="s">
        <v>77</v>
      </c>
      <c r="J1184" s="1" t="s">
        <v>78</v>
      </c>
      <c r="K1184" s="1" t="s">
        <v>78</v>
      </c>
      <c r="L1184" s="21" t="s">
        <v>139</v>
      </c>
      <c r="M1184" s="21" t="s">
        <v>1898</v>
      </c>
      <c r="N1184" s="1" t="s">
        <v>6660</v>
      </c>
      <c r="O1184" s="1" t="s">
        <v>6800</v>
      </c>
      <c r="P1184" s="1" t="s">
        <v>2307</v>
      </c>
      <c r="Q1184" s="1" t="s">
        <v>2307</v>
      </c>
      <c r="R1184" s="1" t="s">
        <v>2363</v>
      </c>
      <c r="S1184" s="1" t="s">
        <v>84</v>
      </c>
      <c r="T1184" s="1" t="s">
        <v>72</v>
      </c>
      <c r="U1184" s="1" t="s">
        <v>104</v>
      </c>
      <c r="V1184" s="1" t="s">
        <v>104</v>
      </c>
      <c r="W1184" s="1" t="s">
        <v>87</v>
      </c>
      <c r="X1184" s="1">
        <v>54</v>
      </c>
      <c r="Y1184" s="1" t="s">
        <v>88</v>
      </c>
      <c r="Z1184" s="1">
        <v>4.5</v>
      </c>
      <c r="AA1184" s="1" t="s">
        <v>2344</v>
      </c>
      <c r="AB1184" s="1" t="s">
        <v>105</v>
      </c>
      <c r="AC1184" s="1" t="s">
        <v>91</v>
      </c>
      <c r="AD1184" s="1" t="s">
        <v>92</v>
      </c>
      <c r="AE1184" s="1" t="s">
        <v>72</v>
      </c>
      <c r="AF1184" s="1" t="s">
        <v>72</v>
      </c>
      <c r="AG1184" s="1" t="s">
        <v>72</v>
      </c>
      <c r="AH1184" s="1" t="s">
        <v>72</v>
      </c>
      <c r="AI1184" s="1" t="s">
        <v>72</v>
      </c>
      <c r="AJ1184" s="1" t="s">
        <v>72</v>
      </c>
      <c r="AK1184" s="1" t="s">
        <v>220</v>
      </c>
      <c r="AL1184" s="1" t="s">
        <v>72</v>
      </c>
      <c r="AM1184" s="1" t="s">
        <v>72</v>
      </c>
      <c r="AN1184" s="3">
        <v>45527</v>
      </c>
      <c r="AO1184" s="1" t="s">
        <v>6801</v>
      </c>
      <c r="AP1184" s="1" t="s">
        <v>72</v>
      </c>
      <c r="AQ1184" s="1" t="s">
        <v>1794</v>
      </c>
      <c r="AR1184" s="1">
        <v>15</v>
      </c>
      <c r="AS1184" s="1" t="s">
        <v>4009</v>
      </c>
      <c r="AT1184" s="1" t="s">
        <v>88</v>
      </c>
      <c r="AU1184" s="1" t="s">
        <v>88</v>
      </c>
      <c r="AV1184" s="1" t="s">
        <v>88</v>
      </c>
      <c r="AW1184" s="1" t="s">
        <v>96</v>
      </c>
      <c r="AX1184" s="1" t="s">
        <v>72</v>
      </c>
      <c r="AY1184" s="1" t="s">
        <v>3985</v>
      </c>
      <c r="AZ1184" s="1" t="s">
        <v>6489</v>
      </c>
      <c r="BA1184" s="1">
        <f>24+7</f>
        <v>31</v>
      </c>
      <c r="BB1184" s="21" t="s">
        <v>100</v>
      </c>
      <c r="BC1184" s="16"/>
    </row>
    <row r="1185" spans="1:55" ht="18.600000000000001" customHeight="1">
      <c r="A1185" s="1" t="s">
        <v>6802</v>
      </c>
      <c r="B1185" s="1">
        <v>240242</v>
      </c>
      <c r="C1185" s="1" t="s">
        <v>71</v>
      </c>
      <c r="D1185" s="3">
        <v>45530</v>
      </c>
      <c r="E1185" s="1" t="s">
        <v>2302</v>
      </c>
      <c r="F1185" s="1" t="s">
        <v>6803</v>
      </c>
      <c r="G1185" s="1" t="s">
        <v>75</v>
      </c>
      <c r="H1185" s="1" t="s">
        <v>6545</v>
      </c>
      <c r="I1185" s="1" t="s">
        <v>77</v>
      </c>
      <c r="J1185" s="1" t="s">
        <v>78</v>
      </c>
      <c r="K1185" s="1" t="s">
        <v>78</v>
      </c>
      <c r="L1185" s="21" t="s">
        <v>139</v>
      </c>
      <c r="M1185" s="21" t="s">
        <v>1898</v>
      </c>
      <c r="N1185" s="34" t="s">
        <v>72</v>
      </c>
      <c r="O1185" s="1" t="s">
        <v>4398</v>
      </c>
      <c r="P1185" s="1" t="s">
        <v>2307</v>
      </c>
      <c r="Q1185" s="1" t="s">
        <v>2307</v>
      </c>
      <c r="R1185" s="1" t="s">
        <v>2308</v>
      </c>
      <c r="S1185" s="1" t="s">
        <v>490</v>
      </c>
      <c r="T1185" s="1" t="s">
        <v>72</v>
      </c>
      <c r="U1185" s="1" t="s">
        <v>491</v>
      </c>
      <c r="V1185" s="1" t="s">
        <v>492</v>
      </c>
      <c r="W1185" s="1" t="s">
        <v>87</v>
      </c>
      <c r="X1185" s="1">
        <v>67</v>
      </c>
      <c r="Y1185" s="1" t="s">
        <v>88</v>
      </c>
      <c r="Z1185" s="1">
        <v>5.2</v>
      </c>
      <c r="AA1185" s="1" t="s">
        <v>954</v>
      </c>
      <c r="AB1185" s="1" t="s">
        <v>90</v>
      </c>
      <c r="AC1185" s="1" t="s">
        <v>91</v>
      </c>
      <c r="AD1185" s="1" t="s">
        <v>92</v>
      </c>
      <c r="AE1185" s="1" t="s">
        <v>72</v>
      </c>
      <c r="AF1185" s="1" t="s">
        <v>229</v>
      </c>
      <c r="AG1185" s="1">
        <v>3</v>
      </c>
      <c r="AH1185" s="1" t="s">
        <v>2635</v>
      </c>
      <c r="AI1185" s="1" t="s">
        <v>72</v>
      </c>
      <c r="AJ1185" s="1" t="s">
        <v>72</v>
      </c>
      <c r="AK1185" s="1" t="s">
        <v>2327</v>
      </c>
      <c r="AL1185" s="1" t="s">
        <v>72</v>
      </c>
      <c r="AM1185" s="1" t="s">
        <v>72</v>
      </c>
      <c r="AN1185" s="3">
        <v>45530</v>
      </c>
      <c r="AO1185" s="1" t="s">
        <v>6804</v>
      </c>
      <c r="AP1185" s="1" t="s">
        <v>72</v>
      </c>
      <c r="AQ1185" s="1" t="s">
        <v>2260</v>
      </c>
      <c r="AR1185" s="1">
        <v>15</v>
      </c>
      <c r="AS1185" s="1" t="s">
        <v>4063</v>
      </c>
      <c r="AT1185" s="1" t="s">
        <v>75</v>
      </c>
      <c r="AU1185" s="1" t="s">
        <v>75</v>
      </c>
      <c r="AV1185" s="1" t="s">
        <v>88</v>
      </c>
      <c r="AW1185" s="1" t="s">
        <v>96</v>
      </c>
      <c r="AX1185" s="1" t="s">
        <v>72</v>
      </c>
      <c r="AY1185" s="1" t="s">
        <v>3509</v>
      </c>
      <c r="AZ1185" s="1" t="s">
        <v>6805</v>
      </c>
      <c r="BA1185" s="1">
        <f>13+7</f>
        <v>20</v>
      </c>
      <c r="BB1185" s="21" t="s">
        <v>100</v>
      </c>
      <c r="BC1185" s="16"/>
    </row>
    <row r="1186" spans="1:55" ht="18.600000000000001" customHeight="1">
      <c r="A1186" s="1" t="s">
        <v>6806</v>
      </c>
      <c r="B1186" s="1">
        <v>240243</v>
      </c>
      <c r="C1186" s="1" t="s">
        <v>71</v>
      </c>
      <c r="D1186" s="3">
        <v>45530</v>
      </c>
      <c r="E1186" s="1" t="s">
        <v>2302</v>
      </c>
      <c r="F1186" s="1" t="s">
        <v>6807</v>
      </c>
      <c r="G1186" s="1" t="s">
        <v>75</v>
      </c>
      <c r="H1186" s="1" t="s">
        <v>4111</v>
      </c>
      <c r="I1186" s="1" t="s">
        <v>77</v>
      </c>
      <c r="J1186" s="1" t="s">
        <v>78</v>
      </c>
      <c r="K1186" s="1" t="s">
        <v>172</v>
      </c>
      <c r="L1186" s="21" t="s">
        <v>139</v>
      </c>
      <c r="M1186" s="21" t="s">
        <v>1898</v>
      </c>
      <c r="N1186" s="1" t="s">
        <v>6808</v>
      </c>
      <c r="O1186" s="1" t="s">
        <v>6809</v>
      </c>
      <c r="P1186" s="1" t="s">
        <v>2307</v>
      </c>
      <c r="Q1186" s="1" t="s">
        <v>2307</v>
      </c>
      <c r="R1186" s="1" t="s">
        <v>2363</v>
      </c>
      <c r="S1186" s="1" t="s">
        <v>84</v>
      </c>
      <c r="T1186" s="1" t="s">
        <v>72</v>
      </c>
      <c r="U1186" s="1" t="s">
        <v>656</v>
      </c>
      <c r="V1186" s="1" t="s">
        <v>656</v>
      </c>
      <c r="W1186" s="1" t="s">
        <v>126</v>
      </c>
      <c r="X1186" s="1">
        <v>43</v>
      </c>
      <c r="Y1186" s="1" t="s">
        <v>88</v>
      </c>
      <c r="Z1186" s="1">
        <v>4.5</v>
      </c>
      <c r="AA1186" s="1" t="s">
        <v>2344</v>
      </c>
      <c r="AB1186" s="1" t="s">
        <v>105</v>
      </c>
      <c r="AC1186" s="1" t="s">
        <v>91</v>
      </c>
      <c r="AD1186" s="1" t="s">
        <v>92</v>
      </c>
      <c r="AE1186" s="1" t="s">
        <v>72</v>
      </c>
      <c r="AF1186" s="1" t="s">
        <v>72</v>
      </c>
      <c r="AG1186" s="1" t="s">
        <v>72</v>
      </c>
      <c r="AH1186" s="1" t="s">
        <v>72</v>
      </c>
      <c r="AI1186" s="1" t="s">
        <v>72</v>
      </c>
      <c r="AJ1186" s="1" t="s">
        <v>72</v>
      </c>
      <c r="AK1186" s="1" t="s">
        <v>220</v>
      </c>
      <c r="AL1186" s="1" t="s">
        <v>72</v>
      </c>
      <c r="AM1186" s="1" t="s">
        <v>72</v>
      </c>
      <c r="AN1186" s="3">
        <v>45530</v>
      </c>
      <c r="AO1186" s="1" t="s">
        <v>6810</v>
      </c>
      <c r="AP1186" s="1" t="s">
        <v>72</v>
      </c>
      <c r="AQ1186" s="1" t="s">
        <v>1794</v>
      </c>
      <c r="AR1186" s="1">
        <v>15</v>
      </c>
      <c r="AS1186" s="1" t="s">
        <v>4208</v>
      </c>
      <c r="AT1186" s="1" t="s">
        <v>88</v>
      </c>
      <c r="AU1186" s="1" t="s">
        <v>88</v>
      </c>
      <c r="AV1186" s="1" t="s">
        <v>88</v>
      </c>
      <c r="AW1186" s="1" t="s">
        <v>96</v>
      </c>
      <c r="AX1186" s="1" t="s">
        <v>72</v>
      </c>
      <c r="AY1186" s="1" t="s">
        <v>3985</v>
      </c>
      <c r="AZ1186" s="1" t="s">
        <v>6489</v>
      </c>
      <c r="BA1186" s="1">
        <f>24+9</f>
        <v>33</v>
      </c>
      <c r="BB1186" s="21" t="s">
        <v>100</v>
      </c>
      <c r="BC1186" s="16"/>
    </row>
    <row r="1187" spans="1:55" ht="18.600000000000001" customHeight="1">
      <c r="A1187" s="1" t="s">
        <v>6811</v>
      </c>
      <c r="B1187" s="1">
        <v>240244</v>
      </c>
      <c r="C1187" s="1" t="s">
        <v>71</v>
      </c>
      <c r="D1187" s="3">
        <v>45530</v>
      </c>
      <c r="E1187" s="1" t="s">
        <v>1896</v>
      </c>
      <c r="F1187" s="1" t="s">
        <v>6812</v>
      </c>
      <c r="G1187" s="1" t="s">
        <v>75</v>
      </c>
      <c r="H1187" s="1" t="s">
        <v>3759</v>
      </c>
      <c r="I1187" s="1" t="s">
        <v>77</v>
      </c>
      <c r="J1187" s="21" t="s">
        <v>78</v>
      </c>
      <c r="K1187" s="1" t="s">
        <v>172</v>
      </c>
      <c r="L1187" s="21" t="s">
        <v>139</v>
      </c>
      <c r="M1187" s="21" t="s">
        <v>1898</v>
      </c>
      <c r="N1187" s="1" t="s">
        <v>6660</v>
      </c>
      <c r="O1187" s="1" t="s">
        <v>2203</v>
      </c>
      <c r="P1187" s="1" t="s">
        <v>778</v>
      </c>
      <c r="Q1187" s="1" t="s">
        <v>779</v>
      </c>
      <c r="R1187" s="1" t="s">
        <v>9036</v>
      </c>
      <c r="S1187" s="1" t="s">
        <v>443</v>
      </c>
      <c r="T1187" s="1" t="s">
        <v>72</v>
      </c>
      <c r="U1187" s="1" t="s">
        <v>444</v>
      </c>
      <c r="V1187" s="1" t="s">
        <v>444</v>
      </c>
      <c r="W1187" s="1" t="s">
        <v>87</v>
      </c>
      <c r="X1187" s="1">
        <v>55</v>
      </c>
      <c r="Y1187" s="1" t="s">
        <v>88</v>
      </c>
      <c r="Z1187" s="1">
        <v>4.9000000000000004</v>
      </c>
      <c r="AA1187" s="1" t="s">
        <v>299</v>
      </c>
      <c r="AB1187" s="1" t="s">
        <v>90</v>
      </c>
      <c r="AC1187" s="1" t="s">
        <v>91</v>
      </c>
      <c r="AD1187" s="1" t="s">
        <v>92</v>
      </c>
      <c r="AE1187" s="1" t="s">
        <v>72</v>
      </c>
      <c r="AF1187" s="1" t="s">
        <v>72</v>
      </c>
      <c r="AG1187" s="1" t="s">
        <v>72</v>
      </c>
      <c r="AH1187" s="1" t="s">
        <v>72</v>
      </c>
      <c r="AI1187" s="1" t="s">
        <v>72</v>
      </c>
      <c r="AJ1187" s="1" t="s">
        <v>72</v>
      </c>
      <c r="AK1187" s="1" t="s">
        <v>72</v>
      </c>
      <c r="AL1187" s="1" t="s">
        <v>72</v>
      </c>
      <c r="AM1187" s="1" t="s">
        <v>72</v>
      </c>
      <c r="AN1187" s="3">
        <v>45531</v>
      </c>
      <c r="AO1187" s="1" t="s">
        <v>6813</v>
      </c>
      <c r="AP1187" s="1" t="s">
        <v>72</v>
      </c>
      <c r="AQ1187" s="1" t="s">
        <v>1794</v>
      </c>
      <c r="AR1187" s="1">
        <v>15</v>
      </c>
      <c r="AS1187" s="1" t="s">
        <v>3446</v>
      </c>
      <c r="AT1187" s="1" t="s">
        <v>88</v>
      </c>
      <c r="AU1187" s="1" t="s">
        <v>88</v>
      </c>
      <c r="AV1187" s="1" t="s">
        <v>88</v>
      </c>
      <c r="AW1187" s="1" t="s">
        <v>96</v>
      </c>
      <c r="AX1187" s="1" t="s">
        <v>72</v>
      </c>
      <c r="AY1187" s="1" t="s">
        <v>3962</v>
      </c>
      <c r="AZ1187" s="1" t="s">
        <v>6814</v>
      </c>
      <c r="BA1187" s="1">
        <f>54+16</f>
        <v>70</v>
      </c>
      <c r="BB1187" s="1" t="s">
        <v>918</v>
      </c>
      <c r="BC1187" s="16"/>
    </row>
    <row r="1188" spans="1:55" ht="18.600000000000001" customHeight="1">
      <c r="A1188" s="1" t="s">
        <v>6823</v>
      </c>
      <c r="B1188" s="1">
        <v>240245</v>
      </c>
      <c r="C1188" s="1" t="s">
        <v>71</v>
      </c>
      <c r="D1188" s="3">
        <v>45531</v>
      </c>
      <c r="E1188" s="1" t="s">
        <v>1896</v>
      </c>
      <c r="F1188" s="1" t="s">
        <v>6816</v>
      </c>
      <c r="G1188" s="1" t="s">
        <v>75</v>
      </c>
      <c r="H1188" s="1" t="s">
        <v>3947</v>
      </c>
      <c r="I1188" s="1" t="s">
        <v>77</v>
      </c>
      <c r="J1188" s="1" t="s">
        <v>78</v>
      </c>
      <c r="K1188" s="1" t="s">
        <v>172</v>
      </c>
      <c r="L1188" s="21" t="s">
        <v>139</v>
      </c>
      <c r="M1188" s="21" t="s">
        <v>1898</v>
      </c>
      <c r="N1188" s="34" t="s">
        <v>72</v>
      </c>
      <c r="O1188" s="25" t="s">
        <v>6820</v>
      </c>
      <c r="P1188" s="1" t="s">
        <v>813</v>
      </c>
      <c r="Q1188" s="1" t="s">
        <v>813</v>
      </c>
      <c r="R1188" s="1" t="s">
        <v>9057</v>
      </c>
      <c r="S1188" s="1" t="s">
        <v>84</v>
      </c>
      <c r="T1188" s="1" t="s">
        <v>72</v>
      </c>
      <c r="U1188" s="1" t="s">
        <v>323</v>
      </c>
      <c r="V1188" s="1" t="s">
        <v>324</v>
      </c>
      <c r="W1188" s="1" t="s">
        <v>87</v>
      </c>
      <c r="X1188" s="1">
        <v>49</v>
      </c>
      <c r="Y1188" s="1" t="s">
        <v>88</v>
      </c>
      <c r="Z1188" s="1">
        <v>5.2</v>
      </c>
      <c r="AA1188" s="1" t="s">
        <v>299</v>
      </c>
      <c r="AB1188" s="1" t="s">
        <v>90</v>
      </c>
      <c r="AC1188" s="1" t="s">
        <v>91</v>
      </c>
      <c r="AD1188" s="1" t="s">
        <v>92</v>
      </c>
      <c r="AE1188" s="1" t="s">
        <v>72</v>
      </c>
      <c r="AF1188" s="1" t="s">
        <v>217</v>
      </c>
      <c r="AG1188" s="1">
        <v>1</v>
      </c>
      <c r="AH1188" s="1" t="s">
        <v>1199</v>
      </c>
      <c r="AI1188" s="1" t="s">
        <v>72</v>
      </c>
      <c r="AJ1188" s="1" t="s">
        <v>72</v>
      </c>
      <c r="AK1188" s="1" t="s">
        <v>5884</v>
      </c>
      <c r="AL1188" s="1" t="s">
        <v>878</v>
      </c>
      <c r="AM1188" s="1" t="s">
        <v>72</v>
      </c>
      <c r="AN1188" s="3">
        <v>45531</v>
      </c>
      <c r="AO1188" s="1" t="s">
        <v>6821</v>
      </c>
      <c r="AP1188" s="1" t="s">
        <v>72</v>
      </c>
      <c r="AQ1188" s="1" t="s">
        <v>1675</v>
      </c>
      <c r="AR1188" s="1">
        <v>15</v>
      </c>
      <c r="AS1188" s="1" t="s">
        <v>3205</v>
      </c>
      <c r="AT1188" s="1" t="s">
        <v>88</v>
      </c>
      <c r="AU1188" s="1" t="s">
        <v>88</v>
      </c>
      <c r="AV1188" s="1" t="s">
        <v>88</v>
      </c>
      <c r="AW1188" s="1" t="s">
        <v>96</v>
      </c>
      <c r="AX1188" s="1" t="s">
        <v>72</v>
      </c>
      <c r="AY1188" s="1" t="s">
        <v>6824</v>
      </c>
      <c r="AZ1188" s="1" t="s">
        <v>6825</v>
      </c>
      <c r="BA1188" s="1">
        <v>14</v>
      </c>
      <c r="BB1188" s="21" t="s">
        <v>100</v>
      </c>
      <c r="BC1188" s="16"/>
    </row>
    <row r="1189" spans="1:55" ht="18.600000000000001" customHeight="1">
      <c r="A1189" s="1" t="s">
        <v>6826</v>
      </c>
      <c r="B1189" s="1">
        <v>240246</v>
      </c>
      <c r="C1189" s="1" t="s">
        <v>497</v>
      </c>
      <c r="D1189" s="3">
        <v>45531</v>
      </c>
      <c r="E1189" s="1" t="s">
        <v>1896</v>
      </c>
      <c r="F1189" s="1" t="s">
        <v>6827</v>
      </c>
      <c r="G1189" s="1" t="s">
        <v>75</v>
      </c>
      <c r="H1189" s="1" t="s">
        <v>5146</v>
      </c>
      <c r="I1189" s="1" t="s">
        <v>497</v>
      </c>
      <c r="J1189" s="1" t="s">
        <v>78</v>
      </c>
      <c r="K1189" s="1" t="s">
        <v>78</v>
      </c>
      <c r="L1189" s="21" t="s">
        <v>1898</v>
      </c>
      <c r="M1189" s="21" t="s">
        <v>1898</v>
      </c>
      <c r="N1189" s="34" t="s">
        <v>72</v>
      </c>
      <c r="O1189" s="25" t="s">
        <v>6828</v>
      </c>
      <c r="P1189" s="1" t="s">
        <v>2143</v>
      </c>
      <c r="Q1189" s="1" t="s">
        <v>1868</v>
      </c>
      <c r="R1189" s="1" t="s">
        <v>3373</v>
      </c>
      <c r="S1189" s="1" t="s">
        <v>490</v>
      </c>
      <c r="T1189" s="1" t="s">
        <v>72</v>
      </c>
      <c r="U1189" s="1" t="s">
        <v>491</v>
      </c>
      <c r="V1189" s="1" t="s">
        <v>492</v>
      </c>
      <c r="W1189" s="1" t="s">
        <v>126</v>
      </c>
      <c r="X1189" s="1">
        <v>53</v>
      </c>
      <c r="Y1189" s="1" t="s">
        <v>88</v>
      </c>
      <c r="Z1189" s="1">
        <v>5.5</v>
      </c>
      <c r="AA1189" s="1" t="s">
        <v>954</v>
      </c>
      <c r="AB1189" s="1" t="s">
        <v>90</v>
      </c>
      <c r="AC1189" s="1" t="s">
        <v>91</v>
      </c>
      <c r="AD1189" s="1" t="s">
        <v>92</v>
      </c>
      <c r="AE1189" s="1" t="s">
        <v>72</v>
      </c>
      <c r="AF1189" s="1" t="s">
        <v>229</v>
      </c>
      <c r="AG1189" s="1" t="s">
        <v>72</v>
      </c>
      <c r="AH1189" s="1" t="s">
        <v>72</v>
      </c>
      <c r="AI1189" s="1" t="s">
        <v>72</v>
      </c>
      <c r="AJ1189" s="1" t="s">
        <v>72</v>
      </c>
      <c r="AK1189" s="1" t="s">
        <v>72</v>
      </c>
      <c r="AL1189" s="1" t="s">
        <v>72</v>
      </c>
      <c r="AM1189" s="1" t="s">
        <v>72</v>
      </c>
      <c r="AN1189" s="3">
        <v>45531</v>
      </c>
      <c r="AO1189" s="1" t="s">
        <v>6829</v>
      </c>
      <c r="AP1189" s="1" t="s">
        <v>72</v>
      </c>
      <c r="AQ1189" s="1" t="s">
        <v>1794</v>
      </c>
      <c r="AR1189" s="1">
        <v>14</v>
      </c>
      <c r="AS1189" s="1" t="s">
        <v>4208</v>
      </c>
      <c r="AT1189" s="1" t="s">
        <v>75</v>
      </c>
      <c r="AU1189" s="1" t="s">
        <v>75</v>
      </c>
      <c r="AV1189" s="1" t="s">
        <v>88</v>
      </c>
      <c r="AW1189" s="1" t="s">
        <v>96</v>
      </c>
      <c r="AX1189" s="1" t="s">
        <v>72</v>
      </c>
      <c r="AY1189" s="1" t="s">
        <v>3962</v>
      </c>
      <c r="AZ1189" s="1" t="s">
        <v>6678</v>
      </c>
      <c r="BA1189" s="1">
        <f>49+(8*3)</f>
        <v>73</v>
      </c>
      <c r="BB1189" s="21" t="s">
        <v>100</v>
      </c>
      <c r="BC1189" s="16"/>
    </row>
    <row r="1190" spans="1:55" ht="18.600000000000001" customHeight="1">
      <c r="A1190" s="1" t="s">
        <v>6830</v>
      </c>
      <c r="B1190" s="1">
        <v>240247</v>
      </c>
      <c r="C1190" s="1" t="s">
        <v>71</v>
      </c>
      <c r="D1190" s="3">
        <v>45531</v>
      </c>
      <c r="E1190" s="1" t="s">
        <v>1896</v>
      </c>
      <c r="F1190" s="1" t="s">
        <v>6831</v>
      </c>
      <c r="G1190" s="1" t="s">
        <v>75</v>
      </c>
      <c r="H1190" s="1" t="s">
        <v>3624</v>
      </c>
      <c r="I1190" s="1" t="s">
        <v>77</v>
      </c>
      <c r="J1190" s="21" t="s">
        <v>78</v>
      </c>
      <c r="K1190" s="1" t="s">
        <v>172</v>
      </c>
      <c r="L1190" s="21" t="s">
        <v>139</v>
      </c>
      <c r="M1190" s="21" t="s">
        <v>1898</v>
      </c>
      <c r="N1190" s="34" t="s">
        <v>72</v>
      </c>
      <c r="O1190" s="25" t="s">
        <v>6832</v>
      </c>
      <c r="P1190" s="1" t="s">
        <v>778</v>
      </c>
      <c r="Q1190" s="1" t="s">
        <v>779</v>
      </c>
      <c r="R1190" s="1" t="s">
        <v>9036</v>
      </c>
      <c r="S1190" s="1" t="s">
        <v>152</v>
      </c>
      <c r="T1190" s="1" t="s">
        <v>3507</v>
      </c>
      <c r="U1190" s="1" t="s">
        <v>153</v>
      </c>
      <c r="V1190" s="1" t="s">
        <v>154</v>
      </c>
      <c r="W1190" s="1" t="s">
        <v>126</v>
      </c>
      <c r="X1190" s="1">
        <v>46</v>
      </c>
      <c r="Y1190" s="1" t="s">
        <v>88</v>
      </c>
      <c r="Z1190" s="1">
        <v>5.8</v>
      </c>
      <c r="AA1190" s="1" t="s">
        <v>2344</v>
      </c>
      <c r="AB1190" s="1" t="s">
        <v>90</v>
      </c>
      <c r="AC1190" s="1" t="s">
        <v>91</v>
      </c>
      <c r="AD1190" s="1" t="s">
        <v>92</v>
      </c>
      <c r="AE1190" s="1" t="s">
        <v>72</v>
      </c>
      <c r="AF1190" s="1" t="s">
        <v>72</v>
      </c>
      <c r="AG1190" s="1" t="s">
        <v>72</v>
      </c>
      <c r="AH1190" s="1" t="s">
        <v>72</v>
      </c>
      <c r="AI1190" s="1" t="s">
        <v>72</v>
      </c>
      <c r="AJ1190" s="1" t="s">
        <v>72</v>
      </c>
      <c r="AK1190" s="1" t="s">
        <v>72</v>
      </c>
      <c r="AL1190" s="1" t="s">
        <v>72</v>
      </c>
      <c r="AM1190" s="1" t="s">
        <v>72</v>
      </c>
      <c r="AN1190" s="3">
        <v>45531</v>
      </c>
      <c r="AO1190" s="1" t="s">
        <v>6833</v>
      </c>
      <c r="AP1190" s="1" t="s">
        <v>6834</v>
      </c>
      <c r="AQ1190" s="1" t="s">
        <v>1675</v>
      </c>
      <c r="AR1190" s="1">
        <v>15</v>
      </c>
      <c r="AS1190" s="1" t="s">
        <v>4063</v>
      </c>
      <c r="AT1190" s="1" t="s">
        <v>88</v>
      </c>
      <c r="AU1190" s="1" t="s">
        <v>88</v>
      </c>
      <c r="AV1190" s="1" t="s">
        <v>88</v>
      </c>
      <c r="AW1190" s="1" t="s">
        <v>96</v>
      </c>
      <c r="AX1190" s="1" t="s">
        <v>72</v>
      </c>
      <c r="AY1190" s="1" t="s">
        <v>6835</v>
      </c>
      <c r="AZ1190" s="1" t="s">
        <v>6836</v>
      </c>
      <c r="BA1190" s="1">
        <v>35</v>
      </c>
      <c r="BB1190" s="21" t="s">
        <v>100</v>
      </c>
      <c r="BC1190" s="16"/>
    </row>
    <row r="1191" spans="1:55" ht="18.600000000000001" customHeight="1">
      <c r="A1191" s="1" t="s">
        <v>6837</v>
      </c>
      <c r="B1191" s="1">
        <v>240248</v>
      </c>
      <c r="C1191" s="1" t="s">
        <v>71</v>
      </c>
      <c r="D1191" s="3">
        <v>45532</v>
      </c>
      <c r="E1191" s="1" t="s">
        <v>1896</v>
      </c>
      <c r="F1191" s="1" t="s">
        <v>6838</v>
      </c>
      <c r="G1191" s="1" t="s">
        <v>75</v>
      </c>
      <c r="H1191" s="1" t="s">
        <v>3608</v>
      </c>
      <c r="I1191" s="1" t="s">
        <v>77</v>
      </c>
      <c r="J1191" s="1" t="s">
        <v>78</v>
      </c>
      <c r="K1191" s="1" t="s">
        <v>78</v>
      </c>
      <c r="L1191" s="21" t="s">
        <v>1898</v>
      </c>
      <c r="M1191" s="8" t="s">
        <v>1927</v>
      </c>
      <c r="N1191" s="34" t="s">
        <v>72</v>
      </c>
      <c r="O1191" s="8" t="s">
        <v>6839</v>
      </c>
      <c r="P1191" s="1" t="s">
        <v>813</v>
      </c>
      <c r="Q1191" s="1" t="s">
        <v>813</v>
      </c>
      <c r="R1191" s="1" t="s">
        <v>9057</v>
      </c>
      <c r="S1191" s="1" t="s">
        <v>152</v>
      </c>
      <c r="T1191" s="1" t="s">
        <v>3529</v>
      </c>
      <c r="U1191" s="1" t="s">
        <v>153</v>
      </c>
      <c r="V1191" s="1" t="s">
        <v>154</v>
      </c>
      <c r="W1191" s="1" t="s">
        <v>126</v>
      </c>
      <c r="X1191" s="1">
        <v>56</v>
      </c>
      <c r="Y1191" s="1" t="s">
        <v>88</v>
      </c>
      <c r="Z1191" s="1">
        <v>4.5999999999999996</v>
      </c>
      <c r="AA1191" s="1" t="s">
        <v>2344</v>
      </c>
      <c r="AB1191" s="1" t="s">
        <v>90</v>
      </c>
      <c r="AC1191" s="1" t="s">
        <v>91</v>
      </c>
      <c r="AD1191" s="1" t="s">
        <v>92</v>
      </c>
      <c r="AE1191" s="1" t="s">
        <v>72</v>
      </c>
      <c r="AF1191" s="1" t="s">
        <v>72</v>
      </c>
      <c r="AG1191" s="1" t="s">
        <v>72</v>
      </c>
      <c r="AH1191" s="1" t="s">
        <v>72</v>
      </c>
      <c r="AI1191" s="1" t="s">
        <v>72</v>
      </c>
      <c r="AJ1191" s="1" t="s">
        <v>72</v>
      </c>
      <c r="AK1191" s="1" t="s">
        <v>72</v>
      </c>
      <c r="AL1191" s="1" t="s">
        <v>72</v>
      </c>
      <c r="AM1191" s="1" t="s">
        <v>72</v>
      </c>
      <c r="AN1191" s="3">
        <v>45532</v>
      </c>
      <c r="AO1191" s="1" t="s">
        <v>6840</v>
      </c>
      <c r="AP1191" s="1" t="s">
        <v>6841</v>
      </c>
      <c r="AQ1191" s="1" t="s">
        <v>1675</v>
      </c>
      <c r="AR1191" s="1">
        <v>15</v>
      </c>
      <c r="AS1191" s="1" t="s">
        <v>3205</v>
      </c>
      <c r="AT1191" s="1" t="s">
        <v>75</v>
      </c>
      <c r="AU1191" s="1" t="s">
        <v>75</v>
      </c>
      <c r="AV1191" s="1" t="s">
        <v>88</v>
      </c>
      <c r="AW1191" s="1" t="s">
        <v>79</v>
      </c>
      <c r="AX1191" s="1" t="s">
        <v>707</v>
      </c>
      <c r="AY1191" s="1" t="s">
        <v>72</v>
      </c>
      <c r="AZ1191" s="38" t="s">
        <v>72</v>
      </c>
      <c r="BA1191" s="1" t="s">
        <v>72</v>
      </c>
      <c r="BB1191" s="1" t="s">
        <v>160</v>
      </c>
      <c r="BC1191" s="1" t="s">
        <v>707</v>
      </c>
    </row>
    <row r="1192" spans="1:55" ht="18.600000000000001" customHeight="1">
      <c r="A1192" s="1" t="s">
        <v>6842</v>
      </c>
      <c r="B1192" s="1">
        <v>240249</v>
      </c>
      <c r="C1192" s="1" t="s">
        <v>71</v>
      </c>
      <c r="D1192" s="3">
        <v>45532</v>
      </c>
      <c r="E1192" s="1" t="s">
        <v>1896</v>
      </c>
      <c r="F1192" s="1" t="s">
        <v>6843</v>
      </c>
      <c r="G1192" s="1" t="s">
        <v>75</v>
      </c>
      <c r="H1192" s="1" t="s">
        <v>3608</v>
      </c>
      <c r="I1192" s="1" t="s">
        <v>77</v>
      </c>
      <c r="J1192" s="1" t="s">
        <v>78</v>
      </c>
      <c r="K1192" s="1" t="s">
        <v>172</v>
      </c>
      <c r="L1192" s="21" t="s">
        <v>139</v>
      </c>
      <c r="M1192" s="8" t="s">
        <v>1927</v>
      </c>
      <c r="N1192" s="1" t="s">
        <v>6660</v>
      </c>
      <c r="O1192" s="8" t="s">
        <v>6844</v>
      </c>
      <c r="P1192" s="1" t="s">
        <v>2143</v>
      </c>
      <c r="Q1192" s="1" t="s">
        <v>1868</v>
      </c>
      <c r="R1192" s="1" t="s">
        <v>9079</v>
      </c>
      <c r="S1192" s="1" t="s">
        <v>152</v>
      </c>
      <c r="T1192" s="1" t="s">
        <v>3507</v>
      </c>
      <c r="U1192" s="1" t="s">
        <v>153</v>
      </c>
      <c r="V1192" s="1" t="s">
        <v>154</v>
      </c>
      <c r="W1192" s="1" t="s">
        <v>126</v>
      </c>
      <c r="X1192" s="1">
        <v>32</v>
      </c>
      <c r="Y1192" s="1" t="s">
        <v>88</v>
      </c>
      <c r="Z1192" s="1">
        <v>5.2</v>
      </c>
      <c r="AA1192" s="1" t="s">
        <v>954</v>
      </c>
      <c r="AB1192" s="1" t="s">
        <v>90</v>
      </c>
      <c r="AC1192" s="1" t="s">
        <v>91</v>
      </c>
      <c r="AD1192" s="1" t="s">
        <v>216</v>
      </c>
      <c r="AE1192" s="1" t="s">
        <v>72</v>
      </c>
      <c r="AF1192" s="1" t="s">
        <v>72</v>
      </c>
      <c r="AG1192" s="1" t="s">
        <v>72</v>
      </c>
      <c r="AH1192" s="1" t="s">
        <v>72</v>
      </c>
      <c r="AI1192" s="1">
        <v>16</v>
      </c>
      <c r="AJ1192" s="1" t="s">
        <v>857</v>
      </c>
      <c r="AK1192" s="1" t="s">
        <v>72</v>
      </c>
      <c r="AL1192" s="1" t="s">
        <v>72</v>
      </c>
      <c r="AM1192" s="1" t="s">
        <v>72</v>
      </c>
      <c r="AN1192" s="3">
        <v>45532</v>
      </c>
      <c r="AO1192" s="1" t="s">
        <v>6845</v>
      </c>
      <c r="AP1192" s="1" t="s">
        <v>72</v>
      </c>
      <c r="AQ1192" s="1" t="s">
        <v>2260</v>
      </c>
      <c r="AR1192" s="1">
        <v>15</v>
      </c>
      <c r="AS1192" s="1" t="s">
        <v>4208</v>
      </c>
      <c r="AT1192" s="1" t="s">
        <v>88</v>
      </c>
      <c r="AU1192" s="1" t="s">
        <v>88</v>
      </c>
      <c r="AV1192" s="1" t="s">
        <v>88</v>
      </c>
      <c r="AW1192" s="1" t="s">
        <v>96</v>
      </c>
      <c r="AX1192" s="1" t="s">
        <v>72</v>
      </c>
      <c r="AY1192" s="1" t="s">
        <v>6846</v>
      </c>
      <c r="AZ1192" s="1" t="s">
        <v>6847</v>
      </c>
      <c r="BA1192" s="1">
        <f>28+(4*7)</f>
        <v>56</v>
      </c>
      <c r="BB1192" s="21" t="s">
        <v>100</v>
      </c>
      <c r="BC1192" s="16"/>
    </row>
    <row r="1193" spans="1:55" ht="18.600000000000001" customHeight="1">
      <c r="A1193" s="1" t="s">
        <v>6858</v>
      </c>
      <c r="B1193" s="1">
        <v>240252</v>
      </c>
      <c r="C1193" s="1" t="s">
        <v>71</v>
      </c>
      <c r="D1193" s="3">
        <v>45533</v>
      </c>
      <c r="E1193" s="1" t="s">
        <v>1896</v>
      </c>
      <c r="F1193" s="1" t="s">
        <v>6859</v>
      </c>
      <c r="G1193" s="1" t="s">
        <v>75</v>
      </c>
      <c r="H1193" s="1" t="s">
        <v>6710</v>
      </c>
      <c r="I1193" s="1" t="s">
        <v>77</v>
      </c>
      <c r="J1193" s="21" t="s">
        <v>78</v>
      </c>
      <c r="K1193" s="1" t="s">
        <v>78</v>
      </c>
      <c r="L1193" s="21" t="s">
        <v>1898</v>
      </c>
      <c r="M1193" s="21" t="s">
        <v>1898</v>
      </c>
      <c r="N1193" s="34" t="s">
        <v>72</v>
      </c>
      <c r="O1193" s="25" t="s">
        <v>6860</v>
      </c>
      <c r="P1193" s="1" t="s">
        <v>778</v>
      </c>
      <c r="Q1193" s="1" t="s">
        <v>779</v>
      </c>
      <c r="R1193" s="1" t="s">
        <v>9036</v>
      </c>
      <c r="S1193" s="1" t="s">
        <v>84</v>
      </c>
      <c r="T1193" s="1" t="s">
        <v>72</v>
      </c>
      <c r="U1193" s="1" t="s">
        <v>140</v>
      </c>
      <c r="V1193" s="1" t="s">
        <v>181</v>
      </c>
      <c r="W1193" s="1" t="s">
        <v>87</v>
      </c>
      <c r="X1193" s="1">
        <v>63</v>
      </c>
      <c r="Y1193" s="1" t="s">
        <v>88</v>
      </c>
      <c r="Z1193" s="1">
        <v>5.8</v>
      </c>
      <c r="AA1193" s="1" t="s">
        <v>2344</v>
      </c>
      <c r="AB1193" s="1" t="s">
        <v>90</v>
      </c>
      <c r="AC1193" s="1" t="s">
        <v>91</v>
      </c>
      <c r="AD1193" s="1" t="s">
        <v>92</v>
      </c>
      <c r="AE1193" s="1" t="s">
        <v>72</v>
      </c>
      <c r="AF1193" s="1" t="s">
        <v>72</v>
      </c>
      <c r="AG1193" s="1" t="s">
        <v>72</v>
      </c>
      <c r="AH1193" s="1" t="s">
        <v>72</v>
      </c>
      <c r="AI1193" s="1" t="s">
        <v>72</v>
      </c>
      <c r="AJ1193" s="1" t="s">
        <v>72</v>
      </c>
      <c r="AK1193" s="1" t="s">
        <v>72</v>
      </c>
      <c r="AL1193" s="1" t="s">
        <v>72</v>
      </c>
      <c r="AM1193" s="1" t="s">
        <v>72</v>
      </c>
      <c r="AN1193" s="3">
        <v>45533</v>
      </c>
      <c r="AO1193" s="1" t="s">
        <v>6861</v>
      </c>
      <c r="AP1193" s="1" t="s">
        <v>72</v>
      </c>
      <c r="AQ1193" s="1" t="s">
        <v>1675</v>
      </c>
      <c r="AR1193" s="1">
        <v>15</v>
      </c>
      <c r="AS1193" s="1" t="s">
        <v>3205</v>
      </c>
      <c r="AT1193" s="1" t="s">
        <v>75</v>
      </c>
      <c r="AU1193" s="1" t="s">
        <v>75</v>
      </c>
      <c r="AV1193" s="1" t="s">
        <v>88</v>
      </c>
      <c r="AW1193" s="1" t="s">
        <v>96</v>
      </c>
      <c r="AX1193" s="1" t="s">
        <v>72</v>
      </c>
      <c r="AY1193" s="1" t="s">
        <v>6712</v>
      </c>
      <c r="AZ1193" s="1" t="s">
        <v>6862</v>
      </c>
      <c r="BA1193" s="1">
        <f>38+(8*7)</f>
        <v>94</v>
      </c>
      <c r="BB1193" s="21" t="s">
        <v>100</v>
      </c>
      <c r="BC1193" s="16"/>
    </row>
    <row r="1194" spans="1:55" ht="18.600000000000001" customHeight="1">
      <c r="A1194" s="1" t="s">
        <v>6848</v>
      </c>
      <c r="B1194" s="1">
        <v>240250</v>
      </c>
      <c r="C1194" s="1" t="s">
        <v>71</v>
      </c>
      <c r="D1194" s="3">
        <v>45533</v>
      </c>
      <c r="E1194" s="1" t="s">
        <v>2302</v>
      </c>
      <c r="F1194" s="1" t="s">
        <v>6849</v>
      </c>
      <c r="G1194" s="1" t="s">
        <v>75</v>
      </c>
      <c r="H1194" s="1" t="s">
        <v>3947</v>
      </c>
      <c r="I1194" s="1" t="s">
        <v>77</v>
      </c>
      <c r="J1194" s="1" t="s">
        <v>78</v>
      </c>
      <c r="K1194" s="1" t="s">
        <v>4162</v>
      </c>
      <c r="L1194" s="21" t="s">
        <v>139</v>
      </c>
      <c r="M1194" s="21" t="s">
        <v>1898</v>
      </c>
      <c r="N1194" s="34" t="s">
        <v>72</v>
      </c>
      <c r="O1194" s="25" t="s">
        <v>6850</v>
      </c>
      <c r="P1194" s="1" t="s">
        <v>2307</v>
      </c>
      <c r="Q1194" s="1" t="s">
        <v>2307</v>
      </c>
      <c r="R1194" s="1" t="s">
        <v>2363</v>
      </c>
      <c r="S1194" s="1" t="s">
        <v>84</v>
      </c>
      <c r="T1194" s="1" t="s">
        <v>72</v>
      </c>
      <c r="U1194" s="1" t="s">
        <v>104</v>
      </c>
      <c r="V1194" s="1" t="s">
        <v>310</v>
      </c>
      <c r="W1194" s="1" t="s">
        <v>87</v>
      </c>
      <c r="X1194" s="1">
        <v>66</v>
      </c>
      <c r="Y1194" s="1" t="s">
        <v>88</v>
      </c>
      <c r="Z1194" s="1">
        <v>4.5999999999999996</v>
      </c>
      <c r="AA1194" s="1" t="s">
        <v>299</v>
      </c>
      <c r="AB1194" s="1" t="s">
        <v>90</v>
      </c>
      <c r="AC1194" s="1" t="s">
        <v>91</v>
      </c>
      <c r="AD1194" s="1" t="s">
        <v>92</v>
      </c>
      <c r="AE1194" s="1" t="s">
        <v>72</v>
      </c>
      <c r="AF1194" s="1" t="s">
        <v>254</v>
      </c>
      <c r="AG1194" s="1">
        <v>2</v>
      </c>
      <c r="AH1194" s="1" t="s">
        <v>6851</v>
      </c>
      <c r="AI1194" s="1" t="s">
        <v>72</v>
      </c>
      <c r="AJ1194" s="1" t="s">
        <v>72</v>
      </c>
      <c r="AK1194" s="1" t="s">
        <v>220</v>
      </c>
      <c r="AL1194" s="1" t="s">
        <v>72</v>
      </c>
      <c r="AM1194" s="1" t="s">
        <v>72</v>
      </c>
      <c r="AN1194" s="3">
        <v>45533</v>
      </c>
      <c r="AO1194" s="1" t="s">
        <v>6852</v>
      </c>
      <c r="AP1194" s="1" t="s">
        <v>72</v>
      </c>
      <c r="AQ1194" s="1" t="s">
        <v>1675</v>
      </c>
      <c r="AR1194" s="1">
        <v>15</v>
      </c>
      <c r="AS1194" s="1" t="s">
        <v>3446</v>
      </c>
      <c r="AT1194" s="1" t="s">
        <v>88</v>
      </c>
      <c r="AU1194" s="1" t="s">
        <v>88</v>
      </c>
      <c r="AV1194" s="1" t="s">
        <v>88</v>
      </c>
      <c r="AW1194" s="1" t="s">
        <v>96</v>
      </c>
      <c r="AX1194" s="1" t="s">
        <v>72</v>
      </c>
      <c r="AY1194" s="1" t="s">
        <v>3985</v>
      </c>
      <c r="AZ1194" s="1" t="s">
        <v>6489</v>
      </c>
      <c r="BA1194" s="1">
        <f>24+(2*6)</f>
        <v>36</v>
      </c>
      <c r="BB1194" s="21" t="s">
        <v>100</v>
      </c>
      <c r="BC1194" s="16"/>
    </row>
    <row r="1195" spans="1:55" ht="18.600000000000001" customHeight="1">
      <c r="A1195" s="1" t="s">
        <v>6853</v>
      </c>
      <c r="B1195" s="1">
        <v>240251</v>
      </c>
      <c r="C1195" s="1" t="s">
        <v>71</v>
      </c>
      <c r="D1195" s="3">
        <v>45533</v>
      </c>
      <c r="E1195" s="1" t="s">
        <v>1896</v>
      </c>
      <c r="F1195" s="1" t="s">
        <v>6854</v>
      </c>
      <c r="G1195" s="1" t="s">
        <v>75</v>
      </c>
      <c r="H1195" s="1" t="s">
        <v>3624</v>
      </c>
      <c r="I1195" s="1" t="s">
        <v>77</v>
      </c>
      <c r="J1195" s="1" t="s">
        <v>78</v>
      </c>
      <c r="K1195" s="1" t="s">
        <v>78</v>
      </c>
      <c r="L1195" s="21" t="s">
        <v>139</v>
      </c>
      <c r="M1195" s="21" t="s">
        <v>1898</v>
      </c>
      <c r="N1195" s="34" t="s">
        <v>72</v>
      </c>
      <c r="O1195" s="25" t="s">
        <v>4164</v>
      </c>
      <c r="P1195" s="1" t="s">
        <v>2143</v>
      </c>
      <c r="Q1195" s="1" t="s">
        <v>1868</v>
      </c>
      <c r="R1195" s="1" t="s">
        <v>9079</v>
      </c>
      <c r="S1195" s="1" t="s">
        <v>152</v>
      </c>
      <c r="T1195" s="1" t="s">
        <v>3832</v>
      </c>
      <c r="U1195" s="1" t="s">
        <v>153</v>
      </c>
      <c r="V1195" s="1" t="s">
        <v>154</v>
      </c>
      <c r="W1195" s="1" t="s">
        <v>126</v>
      </c>
      <c r="X1195" s="1">
        <v>74</v>
      </c>
      <c r="Y1195" s="1" t="s">
        <v>88</v>
      </c>
      <c r="Z1195" s="1">
        <v>5.2</v>
      </c>
      <c r="AA1195" s="1" t="s">
        <v>954</v>
      </c>
      <c r="AB1195" s="1" t="s">
        <v>90</v>
      </c>
      <c r="AC1195" s="1" t="s">
        <v>91</v>
      </c>
      <c r="AD1195" s="1" t="s">
        <v>92</v>
      </c>
      <c r="AE1195" s="1" t="s">
        <v>72</v>
      </c>
      <c r="AF1195" s="1" t="s">
        <v>72</v>
      </c>
      <c r="AG1195" s="1" t="s">
        <v>72</v>
      </c>
      <c r="AH1195" s="1" t="s">
        <v>72</v>
      </c>
      <c r="AI1195" s="1" t="s">
        <v>72</v>
      </c>
      <c r="AJ1195" s="1" t="s">
        <v>72</v>
      </c>
      <c r="AK1195" s="1" t="s">
        <v>72</v>
      </c>
      <c r="AL1195" s="1" t="s">
        <v>72</v>
      </c>
      <c r="AM1195" s="1" t="s">
        <v>72</v>
      </c>
      <c r="AN1195" s="3">
        <v>45533</v>
      </c>
      <c r="AO1195" s="1" t="s">
        <v>6855</v>
      </c>
      <c r="AP1195" s="1" t="s">
        <v>6856</v>
      </c>
      <c r="AQ1195" s="1" t="s">
        <v>1794</v>
      </c>
      <c r="AR1195" s="1">
        <v>15</v>
      </c>
      <c r="AS1195" s="1" t="s">
        <v>6026</v>
      </c>
      <c r="AT1195" s="1" t="s">
        <v>88</v>
      </c>
      <c r="AU1195" s="1" t="s">
        <v>88</v>
      </c>
      <c r="AV1195" s="1" t="s">
        <v>88</v>
      </c>
      <c r="AW1195" s="1" t="s">
        <v>96</v>
      </c>
      <c r="AX1195" s="1" t="s">
        <v>72</v>
      </c>
      <c r="AY1195" s="1" t="s">
        <v>6846</v>
      </c>
      <c r="AZ1195" s="1" t="s">
        <v>6857</v>
      </c>
      <c r="BA1195" s="1">
        <f>28+(3*7)</f>
        <v>49</v>
      </c>
      <c r="BB1195" s="21" t="s">
        <v>100</v>
      </c>
      <c r="BC1195" s="16"/>
    </row>
    <row r="1196" spans="1:55" ht="18.600000000000001" customHeight="1">
      <c r="A1196" s="1" t="s">
        <v>6865</v>
      </c>
      <c r="B1196" s="1">
        <v>240253</v>
      </c>
      <c r="C1196" s="1" t="s">
        <v>71</v>
      </c>
      <c r="D1196" s="3">
        <v>45537</v>
      </c>
      <c r="E1196" s="1" t="s">
        <v>2302</v>
      </c>
      <c r="F1196" s="1" t="s">
        <v>6866</v>
      </c>
      <c r="G1196" s="1" t="s">
        <v>75</v>
      </c>
      <c r="H1196" s="1" t="s">
        <v>6545</v>
      </c>
      <c r="I1196" s="1" t="s">
        <v>77</v>
      </c>
      <c r="J1196" s="1" t="s">
        <v>78</v>
      </c>
      <c r="K1196" s="1" t="s">
        <v>78</v>
      </c>
      <c r="L1196" s="21" t="s">
        <v>139</v>
      </c>
      <c r="M1196" s="21" t="s">
        <v>1898</v>
      </c>
      <c r="N1196" s="34" t="s">
        <v>72</v>
      </c>
      <c r="O1196" s="25" t="s">
        <v>2989</v>
      </c>
      <c r="P1196" s="1" t="s">
        <v>2307</v>
      </c>
      <c r="Q1196" s="1" t="s">
        <v>2307</v>
      </c>
      <c r="R1196" s="1" t="s">
        <v>2308</v>
      </c>
      <c r="S1196" s="1" t="s">
        <v>490</v>
      </c>
      <c r="T1196" s="1" t="s">
        <v>72</v>
      </c>
      <c r="U1196" s="1" t="s">
        <v>491</v>
      </c>
      <c r="V1196" s="1" t="s">
        <v>492</v>
      </c>
      <c r="W1196" s="1" t="s">
        <v>87</v>
      </c>
      <c r="X1196" s="1">
        <v>57</v>
      </c>
      <c r="Y1196" s="1" t="s">
        <v>88</v>
      </c>
      <c r="Z1196" s="1">
        <v>4.2</v>
      </c>
      <c r="AA1196" s="1" t="s">
        <v>954</v>
      </c>
      <c r="AB1196" s="1" t="s">
        <v>90</v>
      </c>
      <c r="AC1196" s="1" t="s">
        <v>91</v>
      </c>
      <c r="AD1196" s="1" t="s">
        <v>92</v>
      </c>
      <c r="AE1196" s="1" t="s">
        <v>72</v>
      </c>
      <c r="AF1196" s="1" t="s">
        <v>244</v>
      </c>
      <c r="AG1196" s="1">
        <v>2</v>
      </c>
      <c r="AH1196" s="1" t="s">
        <v>2585</v>
      </c>
      <c r="AI1196" s="1" t="s">
        <v>72</v>
      </c>
      <c r="AJ1196" s="1" t="s">
        <v>72</v>
      </c>
      <c r="AK1196" s="1" t="s">
        <v>2327</v>
      </c>
      <c r="AL1196" s="1" t="s">
        <v>72</v>
      </c>
      <c r="AM1196" s="1" t="s">
        <v>72</v>
      </c>
      <c r="AN1196" s="3">
        <v>45537</v>
      </c>
      <c r="AO1196" s="1" t="s">
        <v>6867</v>
      </c>
      <c r="AP1196" s="1" t="s">
        <v>72</v>
      </c>
      <c r="AQ1196" s="1" t="s">
        <v>1794</v>
      </c>
      <c r="AR1196" s="1">
        <v>14</v>
      </c>
      <c r="AS1196" s="1" t="s">
        <v>4208</v>
      </c>
      <c r="AT1196" s="1" t="s">
        <v>75</v>
      </c>
      <c r="AU1196" s="1" t="s">
        <v>75</v>
      </c>
      <c r="AV1196" s="1" t="s">
        <v>88</v>
      </c>
      <c r="AW1196" s="1" t="s">
        <v>96</v>
      </c>
      <c r="AX1196" s="1" t="s">
        <v>72</v>
      </c>
      <c r="AY1196" s="1" t="s">
        <v>3962</v>
      </c>
      <c r="AZ1196" s="1" t="s">
        <v>6868</v>
      </c>
      <c r="BA1196" s="1">
        <f>21+8</f>
        <v>29</v>
      </c>
      <c r="BB1196" s="21" t="s">
        <v>100</v>
      </c>
      <c r="BC1196" s="16"/>
    </row>
    <row r="1197" spans="1:55" ht="18.600000000000001" customHeight="1">
      <c r="A1197" s="1" t="s">
        <v>6869</v>
      </c>
      <c r="B1197" s="1">
        <v>240254</v>
      </c>
      <c r="C1197" s="1" t="s">
        <v>71</v>
      </c>
      <c r="D1197" s="3">
        <v>45538</v>
      </c>
      <c r="E1197" s="1" t="s">
        <v>1896</v>
      </c>
      <c r="F1197" s="1" t="s">
        <v>6870</v>
      </c>
      <c r="G1197" s="1" t="s">
        <v>75</v>
      </c>
      <c r="H1197" s="1" t="s">
        <v>3947</v>
      </c>
      <c r="I1197" s="1" t="s">
        <v>77</v>
      </c>
      <c r="J1197" s="1" t="s">
        <v>78</v>
      </c>
      <c r="K1197" s="1" t="s">
        <v>78</v>
      </c>
      <c r="L1197" s="21" t="s">
        <v>1898</v>
      </c>
      <c r="M1197" s="21" t="s">
        <v>1898</v>
      </c>
      <c r="N1197" s="34" t="s">
        <v>72</v>
      </c>
      <c r="O1197" s="75" t="s">
        <v>72</v>
      </c>
      <c r="P1197" s="1" t="s">
        <v>813</v>
      </c>
      <c r="Q1197" s="1" t="s">
        <v>813</v>
      </c>
      <c r="R1197" s="1" t="s">
        <v>9057</v>
      </c>
      <c r="S1197" s="1" t="s">
        <v>84</v>
      </c>
      <c r="T1197" s="1" t="s">
        <v>72</v>
      </c>
      <c r="U1197" s="1" t="s">
        <v>140</v>
      </c>
      <c r="V1197" s="1" t="s">
        <v>181</v>
      </c>
      <c r="W1197" s="1" t="s">
        <v>87</v>
      </c>
      <c r="X1197" s="1">
        <v>47</v>
      </c>
      <c r="Y1197" s="1" t="s">
        <v>88</v>
      </c>
      <c r="Z1197" s="1">
        <v>5.2</v>
      </c>
      <c r="AA1197" s="1" t="s">
        <v>954</v>
      </c>
      <c r="AB1197" s="1" t="s">
        <v>90</v>
      </c>
      <c r="AC1197" s="1" t="s">
        <v>91</v>
      </c>
      <c r="AD1197" s="1" t="s">
        <v>92</v>
      </c>
      <c r="AE1197" s="1" t="s">
        <v>72</v>
      </c>
      <c r="AF1197" s="1" t="s">
        <v>217</v>
      </c>
      <c r="AG1197" s="1">
        <v>1</v>
      </c>
      <c r="AH1197" s="1" t="s">
        <v>2288</v>
      </c>
      <c r="AI1197" s="1" t="s">
        <v>72</v>
      </c>
      <c r="AJ1197" s="1" t="s">
        <v>72</v>
      </c>
      <c r="AK1197" s="1" t="s">
        <v>5884</v>
      </c>
      <c r="AL1197" s="1" t="s">
        <v>878</v>
      </c>
      <c r="AM1197" s="1" t="s">
        <v>72</v>
      </c>
      <c r="AN1197" s="3">
        <v>45538</v>
      </c>
      <c r="AO1197" s="1" t="s">
        <v>72</v>
      </c>
      <c r="AP1197" s="1" t="s">
        <v>72</v>
      </c>
      <c r="AQ1197" s="1" t="s">
        <v>72</v>
      </c>
      <c r="AR1197" s="1">
        <v>14</v>
      </c>
      <c r="AS1197" s="1" t="s">
        <v>3205</v>
      </c>
      <c r="AT1197" s="1" t="s">
        <v>75</v>
      </c>
      <c r="AU1197" s="1" t="s">
        <v>75</v>
      </c>
      <c r="AV1197" s="1" t="s">
        <v>88</v>
      </c>
      <c r="AW1197" s="1" t="s">
        <v>96</v>
      </c>
      <c r="AX1197" s="1" t="s">
        <v>72</v>
      </c>
      <c r="AY1197" s="1" t="s">
        <v>6871</v>
      </c>
      <c r="AZ1197" s="1" t="s">
        <v>6825</v>
      </c>
      <c r="BA1197" s="1">
        <v>14</v>
      </c>
      <c r="BB1197" s="21" t="s">
        <v>100</v>
      </c>
      <c r="BC1197" s="16"/>
    </row>
    <row r="1198" spans="1:55" ht="18.600000000000001" customHeight="1">
      <c r="A1198" s="1" t="s">
        <v>6881</v>
      </c>
      <c r="B1198" s="1">
        <v>240255</v>
      </c>
      <c r="C1198" s="1" t="s">
        <v>71</v>
      </c>
      <c r="D1198" s="3">
        <v>45538</v>
      </c>
      <c r="E1198" s="1" t="s">
        <v>1896</v>
      </c>
      <c r="F1198" s="1" t="s">
        <v>6882</v>
      </c>
      <c r="G1198" s="1" t="s">
        <v>75</v>
      </c>
      <c r="H1198" s="1" t="s">
        <v>1915</v>
      </c>
      <c r="I1198" s="1" t="s">
        <v>77</v>
      </c>
      <c r="J1198" s="21" t="s">
        <v>78</v>
      </c>
      <c r="K1198" s="1" t="s">
        <v>78</v>
      </c>
      <c r="L1198" s="21" t="s">
        <v>1898</v>
      </c>
      <c r="M1198" s="21" t="s">
        <v>1898</v>
      </c>
      <c r="N1198" s="34" t="s">
        <v>72</v>
      </c>
      <c r="O1198" s="25" t="s">
        <v>6477</v>
      </c>
      <c r="P1198" s="1" t="s">
        <v>778</v>
      </c>
      <c r="Q1198" s="1" t="s">
        <v>779</v>
      </c>
      <c r="R1198" s="1" t="s">
        <v>9036</v>
      </c>
      <c r="S1198" s="1" t="s">
        <v>84</v>
      </c>
      <c r="T1198" s="1" t="s">
        <v>72</v>
      </c>
      <c r="U1198" s="1" t="s">
        <v>196</v>
      </c>
      <c r="V1198" s="1" t="s">
        <v>196</v>
      </c>
      <c r="W1198" s="1" t="s">
        <v>126</v>
      </c>
      <c r="X1198" s="1">
        <v>63</v>
      </c>
      <c r="Y1198" s="1" t="s">
        <v>88</v>
      </c>
      <c r="Z1198" s="1">
        <v>5.4</v>
      </c>
      <c r="AA1198" s="1" t="s">
        <v>954</v>
      </c>
      <c r="AB1198" s="1" t="s">
        <v>90</v>
      </c>
      <c r="AC1198" s="1" t="s">
        <v>970</v>
      </c>
      <c r="AD1198" s="1" t="s">
        <v>1217</v>
      </c>
      <c r="AE1198" s="1" t="s">
        <v>72</v>
      </c>
      <c r="AF1198" s="1" t="s">
        <v>72</v>
      </c>
      <c r="AG1198" s="1" t="s">
        <v>72</v>
      </c>
      <c r="AH1198" s="1" t="s">
        <v>72</v>
      </c>
      <c r="AI1198" s="1">
        <v>33</v>
      </c>
      <c r="AJ1198" s="1" t="s">
        <v>72</v>
      </c>
      <c r="AK1198" s="1" t="s">
        <v>72</v>
      </c>
      <c r="AL1198" s="1" t="s">
        <v>72</v>
      </c>
      <c r="AM1198" s="1" t="s">
        <v>72</v>
      </c>
      <c r="AN1198" s="3">
        <v>45538</v>
      </c>
      <c r="AO1198" s="1" t="s">
        <v>6883</v>
      </c>
      <c r="AP1198" s="1" t="s">
        <v>72</v>
      </c>
      <c r="AQ1198" s="1" t="s">
        <v>2260</v>
      </c>
      <c r="AR1198" s="1">
        <v>14</v>
      </c>
      <c r="AS1198" s="1" t="s">
        <v>3446</v>
      </c>
      <c r="AT1198" s="1" t="s">
        <v>75</v>
      </c>
      <c r="AU1198" s="1" t="s">
        <v>75</v>
      </c>
      <c r="AV1198" s="1" t="s">
        <v>88</v>
      </c>
      <c r="AW1198" s="1" t="s">
        <v>96</v>
      </c>
      <c r="AX1198" s="1" t="s">
        <v>72</v>
      </c>
      <c r="AY1198" s="1" t="s">
        <v>3962</v>
      </c>
      <c r="AZ1198" s="1" t="s">
        <v>6884</v>
      </c>
      <c r="BA1198" s="1">
        <f>49+(3*6)</f>
        <v>67</v>
      </c>
      <c r="BB1198" s="21" t="s">
        <v>100</v>
      </c>
      <c r="BC1198" s="16"/>
    </row>
    <row r="1199" spans="1:55" ht="18.600000000000001" customHeight="1">
      <c r="A1199" s="1" t="s">
        <v>6885</v>
      </c>
      <c r="B1199" s="1">
        <v>240256</v>
      </c>
      <c r="C1199" s="1" t="s">
        <v>71</v>
      </c>
      <c r="D1199" s="3">
        <v>45539</v>
      </c>
      <c r="E1199" s="1" t="s">
        <v>1896</v>
      </c>
      <c r="F1199" s="1" t="s">
        <v>6886</v>
      </c>
      <c r="G1199" s="1" t="s">
        <v>75</v>
      </c>
      <c r="H1199" s="1" t="s">
        <v>3947</v>
      </c>
      <c r="I1199" s="1" t="s">
        <v>77</v>
      </c>
      <c r="J1199" s="1" t="s">
        <v>78</v>
      </c>
      <c r="K1199" s="1" t="s">
        <v>172</v>
      </c>
      <c r="L1199" s="21" t="s">
        <v>139</v>
      </c>
      <c r="M1199" s="8" t="s">
        <v>1898</v>
      </c>
      <c r="N1199" s="1" t="s">
        <v>5123</v>
      </c>
      <c r="O1199" s="25" t="s">
        <v>5008</v>
      </c>
      <c r="P1199" s="1" t="s">
        <v>813</v>
      </c>
      <c r="Q1199" s="1" t="s">
        <v>813</v>
      </c>
      <c r="R1199" s="1" t="s">
        <v>9057</v>
      </c>
      <c r="S1199" s="1" t="s">
        <v>84</v>
      </c>
      <c r="T1199" s="1" t="s">
        <v>72</v>
      </c>
      <c r="U1199" s="1" t="s">
        <v>124</v>
      </c>
      <c r="V1199" s="1" t="s">
        <v>6887</v>
      </c>
      <c r="W1199" s="1" t="s">
        <v>87</v>
      </c>
      <c r="X1199" s="1">
        <v>64</v>
      </c>
      <c r="Y1199" s="1" t="s">
        <v>88</v>
      </c>
      <c r="Z1199" s="1">
        <v>4.8</v>
      </c>
      <c r="AA1199" s="1" t="s">
        <v>299</v>
      </c>
      <c r="AB1199" s="1" t="s">
        <v>90</v>
      </c>
      <c r="AC1199" s="1" t="s">
        <v>91</v>
      </c>
      <c r="AD1199" s="1" t="s">
        <v>90</v>
      </c>
      <c r="AE1199" s="1" t="s">
        <v>72</v>
      </c>
      <c r="AF1199" s="1" t="s">
        <v>254</v>
      </c>
      <c r="AG1199" s="1">
        <v>1</v>
      </c>
      <c r="AH1199" s="1" t="s">
        <v>1374</v>
      </c>
      <c r="AI1199" s="1" t="s">
        <v>72</v>
      </c>
      <c r="AJ1199" s="1" t="s">
        <v>72</v>
      </c>
      <c r="AK1199" s="1" t="s">
        <v>5884</v>
      </c>
      <c r="AL1199" s="1" t="s">
        <v>878</v>
      </c>
      <c r="AM1199" s="1" t="s">
        <v>72</v>
      </c>
      <c r="AN1199" s="3">
        <v>45539</v>
      </c>
      <c r="AO1199" s="1" t="s">
        <v>6888</v>
      </c>
      <c r="AP1199" s="1" t="s">
        <v>72</v>
      </c>
      <c r="AQ1199" s="1" t="s">
        <v>2260</v>
      </c>
      <c r="AR1199" s="1">
        <v>14</v>
      </c>
      <c r="AS1199" s="1" t="s">
        <v>4063</v>
      </c>
      <c r="AT1199" s="1" t="s">
        <v>88</v>
      </c>
      <c r="AU1199" s="1" t="s">
        <v>88</v>
      </c>
      <c r="AV1199" s="1" t="s">
        <v>88</v>
      </c>
      <c r="AW1199" s="1" t="s">
        <v>96</v>
      </c>
      <c r="AX1199" s="1" t="s">
        <v>72</v>
      </c>
      <c r="AY1199" s="1" t="s">
        <v>4745</v>
      </c>
      <c r="AZ1199" s="1" t="s">
        <v>6889</v>
      </c>
      <c r="BA1199" s="1">
        <v>16</v>
      </c>
      <c r="BB1199" s="21" t="s">
        <v>100</v>
      </c>
      <c r="BC1199" s="16"/>
    </row>
    <row r="1200" spans="1:55" ht="18.600000000000001" customHeight="1">
      <c r="A1200" s="1" t="s">
        <v>6890</v>
      </c>
      <c r="B1200" s="1">
        <v>240257</v>
      </c>
      <c r="C1200" s="1" t="s">
        <v>71</v>
      </c>
      <c r="D1200" s="3">
        <v>45539</v>
      </c>
      <c r="E1200" s="1" t="s">
        <v>1896</v>
      </c>
      <c r="F1200" s="1" t="s">
        <v>6891</v>
      </c>
      <c r="G1200" s="1" t="s">
        <v>75</v>
      </c>
      <c r="H1200" s="1" t="s">
        <v>3759</v>
      </c>
      <c r="I1200" s="1" t="s">
        <v>77</v>
      </c>
      <c r="J1200" s="21" t="s">
        <v>78</v>
      </c>
      <c r="K1200" s="1" t="s">
        <v>172</v>
      </c>
      <c r="L1200" s="21" t="s">
        <v>139</v>
      </c>
      <c r="M1200" s="8" t="s">
        <v>1927</v>
      </c>
      <c r="N1200" s="34" t="s">
        <v>72</v>
      </c>
      <c r="O1200" s="8" t="s">
        <v>847</v>
      </c>
      <c r="P1200" s="1" t="s">
        <v>778</v>
      </c>
      <c r="Q1200" s="1" t="s">
        <v>779</v>
      </c>
      <c r="R1200" s="1" t="s">
        <v>9036</v>
      </c>
      <c r="S1200" s="1" t="s">
        <v>443</v>
      </c>
      <c r="T1200" s="1" t="s">
        <v>72</v>
      </c>
      <c r="U1200" s="1" t="s">
        <v>444</v>
      </c>
      <c r="V1200" s="1" t="s">
        <v>444</v>
      </c>
      <c r="W1200" s="1" t="s">
        <v>126</v>
      </c>
      <c r="X1200" s="1">
        <v>53</v>
      </c>
      <c r="Y1200" s="1" t="s">
        <v>88</v>
      </c>
      <c r="Z1200" s="1">
        <v>6.1</v>
      </c>
      <c r="AA1200" s="1" t="s">
        <v>2344</v>
      </c>
      <c r="AB1200" s="1" t="s">
        <v>90</v>
      </c>
      <c r="AC1200" s="1" t="s">
        <v>91</v>
      </c>
      <c r="AD1200" s="1" t="s">
        <v>92</v>
      </c>
      <c r="AE1200" s="1" t="s">
        <v>72</v>
      </c>
      <c r="AF1200" s="1" t="s">
        <v>72</v>
      </c>
      <c r="AG1200" s="1" t="s">
        <v>72</v>
      </c>
      <c r="AH1200" s="1" t="s">
        <v>72</v>
      </c>
      <c r="AI1200" s="1" t="s">
        <v>72</v>
      </c>
      <c r="AJ1200" s="1" t="s">
        <v>72</v>
      </c>
      <c r="AK1200" s="1" t="s">
        <v>72</v>
      </c>
      <c r="AL1200" s="1" t="s">
        <v>72</v>
      </c>
      <c r="AM1200" s="1" t="s">
        <v>72</v>
      </c>
      <c r="AN1200" s="3">
        <v>45540</v>
      </c>
      <c r="AO1200" s="1" t="s">
        <v>6892</v>
      </c>
      <c r="AP1200" s="1" t="s">
        <v>72</v>
      </c>
      <c r="AQ1200" s="1" t="s">
        <v>1794</v>
      </c>
      <c r="AR1200" s="1">
        <v>14</v>
      </c>
      <c r="AS1200" s="1" t="s">
        <v>3446</v>
      </c>
      <c r="AT1200" s="1" t="s">
        <v>88</v>
      </c>
      <c r="AU1200" s="1" t="s">
        <v>88</v>
      </c>
      <c r="AV1200" s="1" t="s">
        <v>88</v>
      </c>
      <c r="AW1200" s="1" t="s">
        <v>79</v>
      </c>
      <c r="AX1200" s="1" t="s">
        <v>707</v>
      </c>
      <c r="AY1200" s="1" t="s">
        <v>72</v>
      </c>
      <c r="AZ1200" s="1" t="s">
        <v>72</v>
      </c>
      <c r="BA1200" s="1" t="s">
        <v>72</v>
      </c>
      <c r="BB1200" s="1" t="s">
        <v>160</v>
      </c>
      <c r="BC1200" s="1" t="s">
        <v>707</v>
      </c>
    </row>
    <row r="1201" spans="1:55" ht="18.600000000000001" customHeight="1">
      <c r="A1201" s="1" t="s">
        <v>6893</v>
      </c>
      <c r="B1201" s="1">
        <v>240258</v>
      </c>
      <c r="C1201" s="1" t="s">
        <v>71</v>
      </c>
      <c r="D1201" s="3">
        <v>45539</v>
      </c>
      <c r="E1201" s="1" t="s">
        <v>1896</v>
      </c>
      <c r="F1201" s="1" t="s">
        <v>6894</v>
      </c>
      <c r="G1201" s="1" t="s">
        <v>75</v>
      </c>
      <c r="H1201" s="1" t="s">
        <v>3624</v>
      </c>
      <c r="I1201" s="1" t="s">
        <v>77</v>
      </c>
      <c r="J1201" s="21" t="s">
        <v>78</v>
      </c>
      <c r="K1201" s="1" t="s">
        <v>78</v>
      </c>
      <c r="L1201" s="21" t="s">
        <v>1898</v>
      </c>
      <c r="M1201" s="21" t="s">
        <v>1898</v>
      </c>
      <c r="N1201" s="34" t="s">
        <v>72</v>
      </c>
      <c r="O1201" s="25" t="s">
        <v>5286</v>
      </c>
      <c r="P1201" s="1" t="s">
        <v>778</v>
      </c>
      <c r="Q1201" s="1" t="s">
        <v>779</v>
      </c>
      <c r="R1201" s="1" t="s">
        <v>9036</v>
      </c>
      <c r="S1201" s="1" t="s">
        <v>152</v>
      </c>
      <c r="T1201" s="1" t="s">
        <v>1370</v>
      </c>
      <c r="U1201" s="1" t="s">
        <v>153</v>
      </c>
      <c r="V1201" s="1" t="s">
        <v>154</v>
      </c>
      <c r="W1201" s="1" t="s">
        <v>126</v>
      </c>
      <c r="X1201" s="1">
        <v>61</v>
      </c>
      <c r="Y1201" s="1" t="s">
        <v>88</v>
      </c>
      <c r="Z1201" s="1">
        <v>5.8</v>
      </c>
      <c r="AA1201" s="1" t="s">
        <v>954</v>
      </c>
      <c r="AB1201" s="1" t="s">
        <v>90</v>
      </c>
      <c r="AC1201" s="1" t="s">
        <v>91</v>
      </c>
      <c r="AD1201" s="1" t="s">
        <v>92</v>
      </c>
      <c r="AE1201" s="1" t="s">
        <v>72</v>
      </c>
      <c r="AF1201" s="1" t="s">
        <v>72</v>
      </c>
      <c r="AG1201" s="1" t="s">
        <v>72</v>
      </c>
      <c r="AH1201" s="1" t="s">
        <v>72</v>
      </c>
      <c r="AI1201" s="1" t="s">
        <v>72</v>
      </c>
      <c r="AJ1201" s="1" t="s">
        <v>72</v>
      </c>
      <c r="AK1201" s="1" t="s">
        <v>72</v>
      </c>
      <c r="AL1201" s="1" t="s">
        <v>72</v>
      </c>
      <c r="AM1201" s="1" t="s">
        <v>72</v>
      </c>
      <c r="AN1201" s="3">
        <v>45540</v>
      </c>
      <c r="AO1201" s="1" t="s">
        <v>6895</v>
      </c>
      <c r="AP1201" s="1" t="s">
        <v>6896</v>
      </c>
      <c r="AQ1201" s="1" t="s">
        <v>1675</v>
      </c>
      <c r="AR1201" s="1">
        <v>14</v>
      </c>
      <c r="AS1201" s="1" t="s">
        <v>3205</v>
      </c>
      <c r="AT1201" s="1" t="s">
        <v>75</v>
      </c>
      <c r="AU1201" s="1" t="s">
        <v>75</v>
      </c>
      <c r="AV1201" s="1" t="s">
        <v>88</v>
      </c>
      <c r="AW1201" s="1" t="s">
        <v>96</v>
      </c>
      <c r="AX1201" s="1" t="s">
        <v>72</v>
      </c>
      <c r="AY1201" s="1" t="s">
        <v>6846</v>
      </c>
      <c r="AZ1201" s="1" t="s">
        <v>6897</v>
      </c>
      <c r="BA1201" s="1">
        <f>43+((4*3)+(3*7))</f>
        <v>76</v>
      </c>
      <c r="BB1201" s="21" t="s">
        <v>100</v>
      </c>
      <c r="BC1201" s="16"/>
    </row>
    <row r="1202" spans="1:55" ht="18.600000000000001" customHeight="1">
      <c r="A1202" s="1" t="s">
        <v>6898</v>
      </c>
      <c r="B1202" s="1">
        <v>240259</v>
      </c>
      <c r="C1202" s="1" t="s">
        <v>71</v>
      </c>
      <c r="D1202" s="3">
        <v>45540</v>
      </c>
      <c r="E1202" s="1" t="s">
        <v>1896</v>
      </c>
      <c r="F1202" s="1" t="s">
        <v>6899</v>
      </c>
      <c r="G1202" s="1" t="s">
        <v>75</v>
      </c>
      <c r="H1202" s="1" t="s">
        <v>1915</v>
      </c>
      <c r="I1202" s="1" t="s">
        <v>77</v>
      </c>
      <c r="J1202" s="1" t="s">
        <v>78</v>
      </c>
      <c r="K1202" s="1" t="s">
        <v>172</v>
      </c>
      <c r="L1202" s="21" t="s">
        <v>139</v>
      </c>
      <c r="M1202" s="21" t="s">
        <v>1898</v>
      </c>
      <c r="N1202" s="1" t="s">
        <v>6900</v>
      </c>
      <c r="O1202" s="25" t="s">
        <v>2007</v>
      </c>
      <c r="P1202" s="1" t="s">
        <v>2307</v>
      </c>
      <c r="Q1202" s="1" t="s">
        <v>2307</v>
      </c>
      <c r="R1202" s="1" t="s">
        <v>2363</v>
      </c>
      <c r="S1202" s="1" t="s">
        <v>84</v>
      </c>
      <c r="T1202" s="1" t="s">
        <v>72</v>
      </c>
      <c r="U1202" s="1" t="s">
        <v>124</v>
      </c>
      <c r="V1202" s="1" t="s">
        <v>125</v>
      </c>
      <c r="W1202" s="1" t="s">
        <v>87</v>
      </c>
      <c r="X1202" s="1">
        <v>59</v>
      </c>
      <c r="Y1202" s="1" t="s">
        <v>88</v>
      </c>
      <c r="Z1202" s="1">
        <v>4.5</v>
      </c>
      <c r="AA1202" s="1" t="s">
        <v>2344</v>
      </c>
      <c r="AB1202" s="1" t="s">
        <v>90</v>
      </c>
      <c r="AC1202" s="1" t="s">
        <v>970</v>
      </c>
      <c r="AD1202" s="1" t="s">
        <v>429</v>
      </c>
      <c r="AE1202" s="1" t="s">
        <v>72</v>
      </c>
      <c r="AF1202" s="1" t="s">
        <v>217</v>
      </c>
      <c r="AG1202" s="1">
        <v>2</v>
      </c>
      <c r="AH1202" s="1" t="s">
        <v>1218</v>
      </c>
      <c r="AI1202" s="1">
        <v>4</v>
      </c>
      <c r="AJ1202" s="1" t="s">
        <v>4014</v>
      </c>
      <c r="AK1202" s="1" t="s">
        <v>220</v>
      </c>
      <c r="AL1202" s="1" t="s">
        <v>72</v>
      </c>
      <c r="AM1202" s="1" t="s">
        <v>72</v>
      </c>
      <c r="AN1202" s="3">
        <v>45540</v>
      </c>
      <c r="AO1202" s="1" t="s">
        <v>6901</v>
      </c>
      <c r="AP1202" s="1" t="s">
        <v>72</v>
      </c>
      <c r="AQ1202" s="1" t="s">
        <v>1794</v>
      </c>
      <c r="AR1202" s="1">
        <v>14</v>
      </c>
      <c r="AS1202" s="1" t="s">
        <v>4009</v>
      </c>
      <c r="AT1202" s="1" t="s">
        <v>88</v>
      </c>
      <c r="AU1202" s="1" t="s">
        <v>88</v>
      </c>
      <c r="AV1202" s="1" t="s">
        <v>88</v>
      </c>
      <c r="AW1202" s="1" t="s">
        <v>96</v>
      </c>
      <c r="AX1202" s="1" t="s">
        <v>72</v>
      </c>
      <c r="AY1202" s="1" t="s">
        <v>3962</v>
      </c>
      <c r="AZ1202" s="1" t="s">
        <v>6902</v>
      </c>
      <c r="BA1202" s="1">
        <f>49+((2*3)+(2*4))</f>
        <v>63</v>
      </c>
      <c r="BB1202" s="21" t="s">
        <v>100</v>
      </c>
      <c r="BC1202" s="16"/>
    </row>
    <row r="1203" spans="1:55" ht="18.600000000000001" customHeight="1">
      <c r="A1203" s="1" t="s">
        <v>6903</v>
      </c>
      <c r="B1203" s="1">
        <v>240260</v>
      </c>
      <c r="C1203" s="1" t="s">
        <v>71</v>
      </c>
      <c r="D1203" s="3">
        <v>45540</v>
      </c>
      <c r="E1203" s="1" t="s">
        <v>1896</v>
      </c>
      <c r="F1203" s="1" t="s">
        <v>6904</v>
      </c>
      <c r="G1203" s="1" t="s">
        <v>75</v>
      </c>
      <c r="H1203" s="1" t="s">
        <v>3624</v>
      </c>
      <c r="I1203" s="1" t="s">
        <v>77</v>
      </c>
      <c r="J1203" s="21" t="s">
        <v>78</v>
      </c>
      <c r="K1203" s="1" t="s">
        <v>78</v>
      </c>
      <c r="L1203" s="21" t="s">
        <v>1898</v>
      </c>
      <c r="M1203" s="21" t="s">
        <v>1898</v>
      </c>
      <c r="N1203" s="34" t="s">
        <v>72</v>
      </c>
      <c r="O1203" s="25" t="s">
        <v>6905</v>
      </c>
      <c r="P1203" s="1" t="s">
        <v>778</v>
      </c>
      <c r="Q1203" s="1" t="s">
        <v>779</v>
      </c>
      <c r="R1203" s="1" t="s">
        <v>9036</v>
      </c>
      <c r="S1203" s="1" t="s">
        <v>152</v>
      </c>
      <c r="T1203" s="1" t="s">
        <v>3832</v>
      </c>
      <c r="U1203" s="1" t="s">
        <v>153</v>
      </c>
      <c r="V1203" s="1" t="s">
        <v>6906</v>
      </c>
      <c r="W1203" s="1" t="s">
        <v>126</v>
      </c>
      <c r="X1203" s="1">
        <v>47</v>
      </c>
      <c r="Y1203" s="1" t="s">
        <v>88</v>
      </c>
      <c r="Z1203" s="1">
        <v>4.8</v>
      </c>
      <c r="AA1203" s="1" t="s">
        <v>299</v>
      </c>
      <c r="AB1203" s="1" t="s">
        <v>90</v>
      </c>
      <c r="AC1203" s="1" t="s">
        <v>970</v>
      </c>
      <c r="AD1203" s="1" t="s">
        <v>429</v>
      </c>
      <c r="AE1203" s="1" t="s">
        <v>72</v>
      </c>
      <c r="AF1203" s="1" t="s">
        <v>72</v>
      </c>
      <c r="AG1203" s="1" t="s">
        <v>72</v>
      </c>
      <c r="AH1203" s="1" t="s">
        <v>72</v>
      </c>
      <c r="AI1203" s="1" t="s">
        <v>72</v>
      </c>
      <c r="AJ1203" s="1" t="s">
        <v>72</v>
      </c>
      <c r="AK1203" s="1" t="s">
        <v>72</v>
      </c>
      <c r="AL1203" s="1" t="s">
        <v>72</v>
      </c>
      <c r="AM1203" s="1" t="s">
        <v>72</v>
      </c>
      <c r="AN1203" s="3">
        <v>45541</v>
      </c>
      <c r="AO1203" s="1" t="s">
        <v>6907</v>
      </c>
      <c r="AP1203" s="1" t="s">
        <v>72</v>
      </c>
      <c r="AQ1203" s="1" t="s">
        <v>1794</v>
      </c>
      <c r="AR1203" s="1">
        <v>14</v>
      </c>
      <c r="AS1203" s="1" t="s">
        <v>2694</v>
      </c>
      <c r="AT1203" s="1" t="s">
        <v>75</v>
      </c>
      <c r="AU1203" s="1" t="s">
        <v>75</v>
      </c>
      <c r="AV1203" s="1" t="s">
        <v>88</v>
      </c>
      <c r="AW1203" s="1" t="s">
        <v>96</v>
      </c>
      <c r="AX1203" s="1" t="s">
        <v>72</v>
      </c>
      <c r="AY1203" s="1" t="s">
        <v>6846</v>
      </c>
      <c r="AZ1203" s="1" t="s">
        <v>6897</v>
      </c>
      <c r="BA1203" s="1">
        <f>43+(2*3)</f>
        <v>49</v>
      </c>
      <c r="BB1203" s="21" t="s">
        <v>100</v>
      </c>
      <c r="BC1203" s="16"/>
    </row>
    <row r="1204" spans="1:55" ht="18.600000000000001" customHeight="1">
      <c r="A1204" s="1" t="s">
        <v>6908</v>
      </c>
      <c r="B1204" s="1">
        <v>240261</v>
      </c>
      <c r="C1204" s="1" t="s">
        <v>71</v>
      </c>
      <c r="D1204" s="3">
        <v>45541</v>
      </c>
      <c r="E1204" s="1" t="s">
        <v>1896</v>
      </c>
      <c r="F1204" s="1" t="s">
        <v>6909</v>
      </c>
      <c r="G1204" s="1" t="s">
        <v>75</v>
      </c>
      <c r="H1204" s="1" t="s">
        <v>3947</v>
      </c>
      <c r="I1204" s="1" t="s">
        <v>77</v>
      </c>
      <c r="J1204" s="1" t="s">
        <v>78</v>
      </c>
      <c r="K1204" s="1" t="s">
        <v>78</v>
      </c>
      <c r="L1204" s="21" t="s">
        <v>1898</v>
      </c>
      <c r="M1204" s="21" t="s">
        <v>1898</v>
      </c>
      <c r="N1204" s="34" t="s">
        <v>72</v>
      </c>
      <c r="O1204" s="25" t="s">
        <v>3078</v>
      </c>
      <c r="P1204" s="1" t="s">
        <v>2307</v>
      </c>
      <c r="Q1204" s="1" t="s">
        <v>2307</v>
      </c>
      <c r="R1204" s="1" t="s">
        <v>2363</v>
      </c>
      <c r="S1204" s="1" t="s">
        <v>84</v>
      </c>
      <c r="T1204" s="1" t="s">
        <v>72</v>
      </c>
      <c r="U1204" s="1" t="s">
        <v>140</v>
      </c>
      <c r="V1204" s="1" t="s">
        <v>141</v>
      </c>
      <c r="W1204" s="1" t="s">
        <v>87</v>
      </c>
      <c r="X1204" s="1">
        <v>40</v>
      </c>
      <c r="Y1204" s="1" t="s">
        <v>88</v>
      </c>
      <c r="Z1204" s="1">
        <v>4.5999999999999996</v>
      </c>
      <c r="AA1204" s="1" t="s">
        <v>299</v>
      </c>
      <c r="AB1204" s="1" t="s">
        <v>90</v>
      </c>
      <c r="AC1204" s="1" t="s">
        <v>91</v>
      </c>
      <c r="AD1204" s="1" t="s">
        <v>92</v>
      </c>
      <c r="AE1204" s="1" t="s">
        <v>72</v>
      </c>
      <c r="AF1204" s="1" t="s">
        <v>254</v>
      </c>
      <c r="AG1204" s="1">
        <v>2</v>
      </c>
      <c r="AH1204" s="1" t="s">
        <v>5348</v>
      </c>
      <c r="AI1204" s="1" t="s">
        <v>72</v>
      </c>
      <c r="AJ1204" s="1" t="s">
        <v>72</v>
      </c>
      <c r="AK1204" s="1" t="s">
        <v>5499</v>
      </c>
      <c r="AL1204" s="1" t="s">
        <v>72</v>
      </c>
      <c r="AM1204" s="1" t="s">
        <v>72</v>
      </c>
      <c r="AN1204" s="3">
        <v>45541</v>
      </c>
      <c r="AO1204" s="1" t="s">
        <v>6910</v>
      </c>
      <c r="AP1204" s="1" t="s">
        <v>72</v>
      </c>
      <c r="AQ1204" s="1" t="s">
        <v>1675</v>
      </c>
      <c r="AR1204" s="1">
        <v>14</v>
      </c>
      <c r="AS1204" s="1" t="s">
        <v>2694</v>
      </c>
      <c r="AT1204" s="1" t="s">
        <v>75</v>
      </c>
      <c r="AU1204" s="1" t="s">
        <v>75</v>
      </c>
      <c r="AV1204" s="1" t="s">
        <v>88</v>
      </c>
      <c r="AW1204" s="1" t="s">
        <v>96</v>
      </c>
      <c r="AX1204" s="1" t="s">
        <v>72</v>
      </c>
      <c r="AY1204" s="1" t="s">
        <v>3962</v>
      </c>
      <c r="AZ1204" s="1" t="s">
        <v>6911</v>
      </c>
      <c r="BA1204" s="1">
        <f>35+(6*3)</f>
        <v>53</v>
      </c>
      <c r="BB1204" s="21" t="s">
        <v>100</v>
      </c>
      <c r="BC1204" s="16"/>
    </row>
    <row r="1205" spans="1:55" ht="18.600000000000001" customHeight="1">
      <c r="A1205" s="1" t="s">
        <v>6915</v>
      </c>
      <c r="B1205" s="1">
        <v>240262</v>
      </c>
      <c r="C1205" s="1" t="s">
        <v>71</v>
      </c>
      <c r="D1205" s="3">
        <v>45541</v>
      </c>
      <c r="E1205" s="1" t="s">
        <v>1896</v>
      </c>
      <c r="F1205" s="1" t="s">
        <v>6916</v>
      </c>
      <c r="G1205" s="1" t="s">
        <v>75</v>
      </c>
      <c r="H1205" s="1" t="s">
        <v>6917</v>
      </c>
      <c r="I1205" s="1" t="s">
        <v>77</v>
      </c>
      <c r="J1205" s="21" t="s">
        <v>78</v>
      </c>
      <c r="K1205" s="1" t="s">
        <v>78</v>
      </c>
      <c r="L1205" s="21" t="s">
        <v>1898</v>
      </c>
      <c r="M1205" s="21" t="s">
        <v>1898</v>
      </c>
      <c r="N1205" s="34" t="s">
        <v>72</v>
      </c>
      <c r="O1205" s="25" t="s">
        <v>6918</v>
      </c>
      <c r="P1205" s="1" t="s">
        <v>778</v>
      </c>
      <c r="Q1205" s="1" t="s">
        <v>779</v>
      </c>
      <c r="R1205" s="1" t="s">
        <v>9036</v>
      </c>
      <c r="S1205" s="1" t="s">
        <v>291</v>
      </c>
      <c r="T1205" s="1" t="s">
        <v>72</v>
      </c>
      <c r="U1205" s="1" t="s">
        <v>292</v>
      </c>
      <c r="V1205" s="1" t="s">
        <v>292</v>
      </c>
      <c r="W1205" s="1" t="s">
        <v>126</v>
      </c>
      <c r="X1205" s="1">
        <v>63</v>
      </c>
      <c r="Y1205" s="1" t="s">
        <v>88</v>
      </c>
      <c r="Z1205" s="1">
        <v>6.3</v>
      </c>
      <c r="AA1205" s="1" t="s">
        <v>2344</v>
      </c>
      <c r="AB1205" s="1" t="s">
        <v>90</v>
      </c>
      <c r="AC1205" s="1" t="s">
        <v>91</v>
      </c>
      <c r="AD1205" s="1" t="s">
        <v>92</v>
      </c>
      <c r="AE1205" s="1" t="s">
        <v>72</v>
      </c>
      <c r="AF1205" s="1" t="s">
        <v>72</v>
      </c>
      <c r="AG1205" s="1" t="s">
        <v>72</v>
      </c>
      <c r="AH1205" s="1" t="s">
        <v>72</v>
      </c>
      <c r="AI1205" s="1" t="s">
        <v>72</v>
      </c>
      <c r="AJ1205" s="1" t="s">
        <v>72</v>
      </c>
      <c r="AK1205" s="1" t="s">
        <v>72</v>
      </c>
      <c r="AL1205" s="1" t="s">
        <v>72</v>
      </c>
      <c r="AM1205" s="1" t="s">
        <v>72</v>
      </c>
      <c r="AN1205" s="3">
        <v>45541</v>
      </c>
      <c r="AO1205" s="1" t="s">
        <v>6919</v>
      </c>
      <c r="AP1205" s="1" t="s">
        <v>6920</v>
      </c>
      <c r="AQ1205" s="1" t="s">
        <v>1675</v>
      </c>
      <c r="AR1205" s="1">
        <v>14</v>
      </c>
      <c r="AS1205" s="1" t="s">
        <v>4063</v>
      </c>
      <c r="AT1205" s="1" t="s">
        <v>75</v>
      </c>
      <c r="AU1205" s="1" t="s">
        <v>75</v>
      </c>
      <c r="AV1205" s="1" t="s">
        <v>88</v>
      </c>
      <c r="AW1205" s="1" t="s">
        <v>96</v>
      </c>
      <c r="AX1205" s="1" t="s">
        <v>72</v>
      </c>
      <c r="AY1205" s="1" t="s">
        <v>5553</v>
      </c>
      <c r="AZ1205" s="1" t="s">
        <v>6921</v>
      </c>
      <c r="BA1205" s="1">
        <f>52+13</f>
        <v>65</v>
      </c>
      <c r="BB1205" s="21" t="s">
        <v>100</v>
      </c>
      <c r="BC1205" s="16"/>
    </row>
    <row r="1206" spans="1:55" ht="18.600000000000001" customHeight="1">
      <c r="A1206" s="1" t="s">
        <v>6922</v>
      </c>
      <c r="B1206" s="1">
        <v>240263</v>
      </c>
      <c r="C1206" s="1" t="s">
        <v>71</v>
      </c>
      <c r="D1206" s="3">
        <v>45544</v>
      </c>
      <c r="E1206" s="1" t="s">
        <v>1896</v>
      </c>
      <c r="F1206" s="1" t="s">
        <v>6923</v>
      </c>
      <c r="G1206" s="1" t="s">
        <v>75</v>
      </c>
      <c r="H1206" s="1" t="s">
        <v>6710</v>
      </c>
      <c r="I1206" s="1" t="s">
        <v>77</v>
      </c>
      <c r="J1206" s="1" t="s">
        <v>78</v>
      </c>
      <c r="K1206" s="1" t="s">
        <v>78</v>
      </c>
      <c r="L1206" s="21" t="s">
        <v>1898</v>
      </c>
      <c r="M1206" s="21" t="s">
        <v>1898</v>
      </c>
      <c r="N1206" s="34" t="s">
        <v>72</v>
      </c>
      <c r="O1206" s="21" t="s">
        <v>6924</v>
      </c>
      <c r="P1206" s="1" t="s">
        <v>813</v>
      </c>
      <c r="Q1206" s="1" t="s">
        <v>813</v>
      </c>
      <c r="R1206" s="1" t="s">
        <v>9057</v>
      </c>
      <c r="S1206" s="1" t="s">
        <v>84</v>
      </c>
      <c r="T1206" s="1" t="s">
        <v>72</v>
      </c>
      <c r="U1206" s="1" t="s">
        <v>656</v>
      </c>
      <c r="V1206" s="1" t="s">
        <v>656</v>
      </c>
      <c r="W1206" s="1" t="s">
        <v>87</v>
      </c>
      <c r="X1206" s="1">
        <v>40</v>
      </c>
      <c r="Y1206" s="1" t="s">
        <v>88</v>
      </c>
      <c r="Z1206" s="1">
        <v>5.2</v>
      </c>
      <c r="AA1206" s="1" t="s">
        <v>954</v>
      </c>
      <c r="AB1206" s="1" t="s">
        <v>90</v>
      </c>
      <c r="AC1206" s="1" t="s">
        <v>91</v>
      </c>
      <c r="AD1206" s="1" t="s">
        <v>92</v>
      </c>
      <c r="AE1206" s="1" t="s">
        <v>72</v>
      </c>
      <c r="AF1206" s="1" t="s">
        <v>217</v>
      </c>
      <c r="AG1206" s="1">
        <v>2</v>
      </c>
      <c r="AH1206" s="1" t="s">
        <v>1199</v>
      </c>
      <c r="AI1206" s="1" t="s">
        <v>72</v>
      </c>
      <c r="AJ1206" s="1" t="s">
        <v>72</v>
      </c>
      <c r="AK1206" s="1" t="s">
        <v>5884</v>
      </c>
      <c r="AL1206" s="1" t="s">
        <v>878</v>
      </c>
      <c r="AM1206" s="1" t="s">
        <v>72</v>
      </c>
      <c r="AN1206" s="3">
        <v>45544</v>
      </c>
      <c r="AO1206" s="1" t="s">
        <v>6925</v>
      </c>
      <c r="AP1206" s="1" t="s">
        <v>72</v>
      </c>
      <c r="AQ1206" s="1" t="s">
        <v>1675</v>
      </c>
      <c r="AR1206" s="1">
        <v>14</v>
      </c>
      <c r="AS1206" s="1" t="s">
        <v>3446</v>
      </c>
      <c r="AT1206" s="1" t="s">
        <v>75</v>
      </c>
      <c r="AU1206" s="1" t="s">
        <v>75</v>
      </c>
      <c r="AV1206" s="1" t="s">
        <v>88</v>
      </c>
      <c r="AW1206" s="1" t="s">
        <v>96</v>
      </c>
      <c r="AX1206" s="1" t="s">
        <v>72</v>
      </c>
      <c r="AY1206" s="1" t="s">
        <v>6712</v>
      </c>
      <c r="AZ1206" s="1" t="s">
        <v>6926</v>
      </c>
      <c r="BA1206" s="1">
        <v>38</v>
      </c>
      <c r="BB1206" s="21" t="s">
        <v>100</v>
      </c>
      <c r="BC1206" s="16"/>
    </row>
    <row r="1207" spans="1:55" ht="18.600000000000001" customHeight="1">
      <c r="A1207" s="1" t="s">
        <v>6928</v>
      </c>
      <c r="B1207" s="1">
        <v>240264</v>
      </c>
      <c r="C1207" s="1" t="s">
        <v>497</v>
      </c>
      <c r="D1207" s="3">
        <v>45544</v>
      </c>
      <c r="E1207" s="1" t="s">
        <v>2302</v>
      </c>
      <c r="F1207" s="1" t="s">
        <v>6929</v>
      </c>
      <c r="G1207" s="1" t="s">
        <v>75</v>
      </c>
      <c r="H1207" s="1" t="s">
        <v>5146</v>
      </c>
      <c r="I1207" s="1" t="s">
        <v>497</v>
      </c>
      <c r="J1207" s="1" t="s">
        <v>78</v>
      </c>
      <c r="K1207" s="1" t="s">
        <v>78</v>
      </c>
      <c r="L1207" s="21" t="s">
        <v>1898</v>
      </c>
      <c r="M1207" s="21" t="s">
        <v>1898</v>
      </c>
      <c r="N1207" s="34" t="s">
        <v>72</v>
      </c>
      <c r="O1207" s="25" t="s">
        <v>6930</v>
      </c>
      <c r="P1207" s="1" t="s">
        <v>2307</v>
      </c>
      <c r="Q1207" s="1" t="s">
        <v>2307</v>
      </c>
      <c r="R1207" s="1" t="s">
        <v>2308</v>
      </c>
      <c r="S1207" s="1" t="s">
        <v>490</v>
      </c>
      <c r="T1207" s="1" t="s">
        <v>72</v>
      </c>
      <c r="U1207" s="1" t="s">
        <v>491</v>
      </c>
      <c r="V1207" s="1" t="s">
        <v>492</v>
      </c>
      <c r="W1207" s="1" t="s">
        <v>126</v>
      </c>
      <c r="X1207" s="1">
        <v>46</v>
      </c>
      <c r="Y1207" s="1" t="s">
        <v>88</v>
      </c>
      <c r="Z1207" s="1">
        <v>4.9000000000000004</v>
      </c>
      <c r="AA1207" s="1" t="s">
        <v>299</v>
      </c>
      <c r="AB1207" s="1" t="s">
        <v>90</v>
      </c>
      <c r="AC1207" s="1" t="s">
        <v>91</v>
      </c>
      <c r="AD1207" s="1" t="s">
        <v>92</v>
      </c>
      <c r="AE1207" s="1" t="s">
        <v>72</v>
      </c>
      <c r="AF1207" s="1" t="s">
        <v>244</v>
      </c>
      <c r="AG1207" s="1">
        <v>2</v>
      </c>
      <c r="AH1207" s="1" t="s">
        <v>2585</v>
      </c>
      <c r="AI1207" s="1" t="s">
        <v>72</v>
      </c>
      <c r="AJ1207" s="1" t="s">
        <v>72</v>
      </c>
      <c r="AK1207" s="1" t="s">
        <v>2327</v>
      </c>
      <c r="AL1207" s="1" t="s">
        <v>72</v>
      </c>
      <c r="AM1207" s="1" t="s">
        <v>72</v>
      </c>
      <c r="AN1207" s="3">
        <v>45544</v>
      </c>
      <c r="AO1207" s="1" t="s">
        <v>6931</v>
      </c>
      <c r="AP1207" s="1" t="s">
        <v>72</v>
      </c>
      <c r="AQ1207" s="1" t="s">
        <v>1675</v>
      </c>
      <c r="AR1207" s="1">
        <v>14</v>
      </c>
      <c r="AS1207" s="1" t="s">
        <v>2694</v>
      </c>
      <c r="AT1207" s="1" t="s">
        <v>75</v>
      </c>
      <c r="AU1207" s="1" t="s">
        <v>75</v>
      </c>
      <c r="AV1207" s="1" t="s">
        <v>88</v>
      </c>
      <c r="AW1207" s="1" t="s">
        <v>96</v>
      </c>
      <c r="AX1207" s="1" t="s">
        <v>72</v>
      </c>
      <c r="AY1207" s="1" t="s">
        <v>3962</v>
      </c>
      <c r="AZ1207" s="1" t="s">
        <v>6678</v>
      </c>
      <c r="BA1207" s="1">
        <f>49+(8*3)</f>
        <v>73</v>
      </c>
      <c r="BB1207" s="21" t="s">
        <v>100</v>
      </c>
      <c r="BC1207" s="16"/>
    </row>
    <row r="1208" spans="1:55" ht="18.600000000000001" customHeight="1">
      <c r="A1208" s="1" t="s">
        <v>6932</v>
      </c>
      <c r="B1208" s="1">
        <v>240265</v>
      </c>
      <c r="C1208" s="1" t="s">
        <v>71</v>
      </c>
      <c r="D1208" s="3">
        <v>45545</v>
      </c>
      <c r="E1208" s="1" t="s">
        <v>2302</v>
      </c>
      <c r="F1208" s="1" t="s">
        <v>6933</v>
      </c>
      <c r="G1208" s="1" t="s">
        <v>75</v>
      </c>
      <c r="H1208" s="1" t="s">
        <v>4111</v>
      </c>
      <c r="I1208" s="1" t="s">
        <v>77</v>
      </c>
      <c r="J1208" s="1" t="s">
        <v>78</v>
      </c>
      <c r="K1208" s="1" t="s">
        <v>78</v>
      </c>
      <c r="L1208" s="21" t="s">
        <v>1898</v>
      </c>
      <c r="M1208" s="21" t="s">
        <v>1898</v>
      </c>
      <c r="N1208" s="34" t="s">
        <v>72</v>
      </c>
      <c r="O1208" s="25" t="s">
        <v>1937</v>
      </c>
      <c r="P1208" s="1" t="s">
        <v>2307</v>
      </c>
      <c r="Q1208" s="1" t="s">
        <v>2307</v>
      </c>
      <c r="R1208" s="1" t="s">
        <v>2363</v>
      </c>
      <c r="S1208" s="1" t="s">
        <v>84</v>
      </c>
      <c r="T1208" s="1" t="s">
        <v>72</v>
      </c>
      <c r="U1208" s="1" t="s">
        <v>124</v>
      </c>
      <c r="V1208" s="1" t="s">
        <v>6400</v>
      </c>
      <c r="W1208" s="1" t="s">
        <v>87</v>
      </c>
      <c r="X1208" s="1">
        <v>74</v>
      </c>
      <c r="Y1208" s="1" t="s">
        <v>88</v>
      </c>
      <c r="Z1208" s="1">
        <v>4.8</v>
      </c>
      <c r="AA1208" s="1" t="s">
        <v>954</v>
      </c>
      <c r="AB1208" s="1" t="s">
        <v>105</v>
      </c>
      <c r="AC1208" s="1" t="s">
        <v>91</v>
      </c>
      <c r="AD1208" s="1" t="s">
        <v>1217</v>
      </c>
      <c r="AE1208" s="1" t="s">
        <v>72</v>
      </c>
      <c r="AF1208" s="1" t="s">
        <v>72</v>
      </c>
      <c r="AG1208" s="1" t="s">
        <v>72</v>
      </c>
      <c r="AH1208" s="1" t="s">
        <v>72</v>
      </c>
      <c r="AI1208" s="1">
        <v>32</v>
      </c>
      <c r="AJ1208" s="1" t="s">
        <v>72</v>
      </c>
      <c r="AK1208" s="1" t="s">
        <v>6934</v>
      </c>
      <c r="AL1208" s="1" t="s">
        <v>72</v>
      </c>
      <c r="AM1208" s="1" t="s">
        <v>72</v>
      </c>
      <c r="AN1208" s="3">
        <v>45545</v>
      </c>
      <c r="AO1208" s="1" t="s">
        <v>6935</v>
      </c>
      <c r="AP1208" s="1" t="s">
        <v>72</v>
      </c>
      <c r="AQ1208" s="1" t="s">
        <v>1794</v>
      </c>
      <c r="AR1208" s="1">
        <v>14</v>
      </c>
      <c r="AS1208" s="1" t="s">
        <v>4219</v>
      </c>
      <c r="AT1208" s="1" t="s">
        <v>75</v>
      </c>
      <c r="AU1208" s="1" t="s">
        <v>75</v>
      </c>
      <c r="AV1208" s="1" t="s">
        <v>88</v>
      </c>
      <c r="AW1208" s="1" t="s">
        <v>96</v>
      </c>
      <c r="AX1208" s="1" t="s">
        <v>72</v>
      </c>
      <c r="AY1208" s="1" t="s">
        <v>3985</v>
      </c>
      <c r="AZ1208" s="1" t="s">
        <v>6489</v>
      </c>
      <c r="BA1208" s="1">
        <v>24</v>
      </c>
      <c r="BB1208" s="21" t="s">
        <v>100</v>
      </c>
      <c r="BC1208" s="16"/>
    </row>
    <row r="1209" spans="1:55" ht="18.600000000000001" customHeight="1">
      <c r="A1209" s="1" t="s">
        <v>6936</v>
      </c>
      <c r="B1209" s="1">
        <v>240266</v>
      </c>
      <c r="C1209" s="1" t="s">
        <v>71</v>
      </c>
      <c r="D1209" s="3">
        <v>45546</v>
      </c>
      <c r="E1209" s="1" t="s">
        <v>2302</v>
      </c>
      <c r="F1209" s="1" t="s">
        <v>6937</v>
      </c>
      <c r="G1209" s="1" t="s">
        <v>75</v>
      </c>
      <c r="H1209" s="1" t="s">
        <v>6917</v>
      </c>
      <c r="I1209" s="1" t="s">
        <v>77</v>
      </c>
      <c r="J1209" s="1" t="s">
        <v>78</v>
      </c>
      <c r="K1209" s="8" t="s">
        <v>78</v>
      </c>
      <c r="L1209" s="8" t="s">
        <v>139</v>
      </c>
      <c r="M1209" s="8" t="s">
        <v>1927</v>
      </c>
      <c r="N1209" s="34" t="s">
        <v>72</v>
      </c>
      <c r="O1209" s="8" t="s">
        <v>847</v>
      </c>
      <c r="P1209" s="1" t="s">
        <v>2307</v>
      </c>
      <c r="Q1209" s="1" t="s">
        <v>2307</v>
      </c>
      <c r="R1209" s="1" t="s">
        <v>2926</v>
      </c>
      <c r="S1209" s="1" t="s">
        <v>291</v>
      </c>
      <c r="T1209" s="1" t="s">
        <v>72</v>
      </c>
      <c r="U1209" s="1" t="s">
        <v>292</v>
      </c>
      <c r="V1209" s="1" t="s">
        <v>292</v>
      </c>
      <c r="W1209" s="1" t="s">
        <v>126</v>
      </c>
      <c r="X1209" s="1">
        <v>45</v>
      </c>
      <c r="Y1209" s="1" t="s">
        <v>88</v>
      </c>
      <c r="Z1209" s="1">
        <v>4.5</v>
      </c>
      <c r="AA1209" s="1" t="s">
        <v>2344</v>
      </c>
      <c r="AB1209" s="1" t="s">
        <v>90</v>
      </c>
      <c r="AC1209" s="1" t="s">
        <v>91</v>
      </c>
      <c r="AD1209" s="1" t="s">
        <v>92</v>
      </c>
      <c r="AE1209" s="1" t="s">
        <v>72</v>
      </c>
      <c r="AF1209" s="1" t="s">
        <v>72</v>
      </c>
      <c r="AG1209" s="1" t="s">
        <v>72</v>
      </c>
      <c r="AH1209" s="1" t="s">
        <v>72</v>
      </c>
      <c r="AI1209" s="1" t="s">
        <v>72</v>
      </c>
      <c r="AJ1209" s="1" t="s">
        <v>72</v>
      </c>
      <c r="AK1209" s="1" t="s">
        <v>72</v>
      </c>
      <c r="AL1209" s="1" t="s">
        <v>72</v>
      </c>
      <c r="AM1209" s="1" t="s">
        <v>72</v>
      </c>
      <c r="AN1209" s="3">
        <v>45546</v>
      </c>
      <c r="AO1209" s="1" t="s">
        <v>6938</v>
      </c>
      <c r="AP1209" s="1" t="s">
        <v>72</v>
      </c>
      <c r="AQ1209" s="1" t="s">
        <v>1794</v>
      </c>
      <c r="AR1209" s="1">
        <v>14</v>
      </c>
      <c r="AS1209" s="1" t="s">
        <v>4009</v>
      </c>
      <c r="AT1209" s="1" t="s">
        <v>75</v>
      </c>
      <c r="AU1209" s="1" t="s">
        <v>75</v>
      </c>
      <c r="AV1209" s="1" t="s">
        <v>88</v>
      </c>
      <c r="AW1209" s="1" t="s">
        <v>79</v>
      </c>
      <c r="AX1209" s="1" t="s">
        <v>707</v>
      </c>
      <c r="AY1209" s="1" t="s">
        <v>72</v>
      </c>
      <c r="AZ1209" s="1" t="s">
        <v>72</v>
      </c>
      <c r="BA1209" s="1" t="s">
        <v>72</v>
      </c>
      <c r="BB1209" s="1" t="s">
        <v>160</v>
      </c>
      <c r="BC1209" s="1" t="s">
        <v>707</v>
      </c>
    </row>
    <row r="1210" spans="1:55" ht="18.600000000000001" customHeight="1">
      <c r="A1210" s="1" t="s">
        <v>6939</v>
      </c>
      <c r="B1210" s="1">
        <v>240267</v>
      </c>
      <c r="C1210" s="1" t="s">
        <v>71</v>
      </c>
      <c r="D1210" s="3">
        <v>45546</v>
      </c>
      <c r="E1210" s="1" t="s">
        <v>1896</v>
      </c>
      <c r="F1210" s="1" t="s">
        <v>6940</v>
      </c>
      <c r="G1210" s="1" t="s">
        <v>75</v>
      </c>
      <c r="H1210" s="1" t="s">
        <v>3624</v>
      </c>
      <c r="I1210" s="1" t="s">
        <v>77</v>
      </c>
      <c r="J1210" s="1" t="s">
        <v>78</v>
      </c>
      <c r="K1210" s="1" t="s">
        <v>172</v>
      </c>
      <c r="L1210" s="21" t="s">
        <v>139</v>
      </c>
      <c r="M1210" s="21" t="s">
        <v>1927</v>
      </c>
      <c r="N1210" s="1" t="s">
        <v>5123</v>
      </c>
      <c r="O1210" s="25" t="s">
        <v>6941</v>
      </c>
      <c r="P1210" s="1" t="s">
        <v>2143</v>
      </c>
      <c r="Q1210" s="1" t="s">
        <v>1868</v>
      </c>
      <c r="R1210" s="1" t="s">
        <v>9079</v>
      </c>
      <c r="S1210" s="1" t="s">
        <v>152</v>
      </c>
      <c r="T1210" s="1" t="s">
        <v>3507</v>
      </c>
      <c r="U1210" s="1" t="s">
        <v>153</v>
      </c>
      <c r="V1210" s="1" t="s">
        <v>4508</v>
      </c>
      <c r="W1210" s="1" t="s">
        <v>126</v>
      </c>
      <c r="X1210" s="1">
        <v>48</v>
      </c>
      <c r="Y1210" s="1" t="s">
        <v>88</v>
      </c>
      <c r="Z1210" s="1">
        <v>5.5</v>
      </c>
      <c r="AA1210" s="1" t="s">
        <v>954</v>
      </c>
      <c r="AB1210" s="1" t="s">
        <v>90</v>
      </c>
      <c r="AC1210" s="1" t="s">
        <v>91</v>
      </c>
      <c r="AD1210" s="1" t="s">
        <v>92</v>
      </c>
      <c r="AE1210" s="1" t="s">
        <v>72</v>
      </c>
      <c r="AF1210" s="1" t="s">
        <v>72</v>
      </c>
      <c r="AG1210" s="1" t="s">
        <v>72</v>
      </c>
      <c r="AH1210" s="1" t="s">
        <v>72</v>
      </c>
      <c r="AI1210" s="1" t="s">
        <v>72</v>
      </c>
      <c r="AJ1210" s="1" t="s">
        <v>72</v>
      </c>
      <c r="AK1210" s="1" t="s">
        <v>72</v>
      </c>
      <c r="AL1210" s="1" t="s">
        <v>72</v>
      </c>
      <c r="AM1210" s="1" t="s">
        <v>72</v>
      </c>
      <c r="AN1210" s="3">
        <v>45546</v>
      </c>
      <c r="AO1210" s="1" t="s">
        <v>6942</v>
      </c>
      <c r="AP1210" s="1" t="s">
        <v>72</v>
      </c>
      <c r="AQ1210" s="1" t="s">
        <v>1794</v>
      </c>
      <c r="AR1210" s="1">
        <v>14</v>
      </c>
      <c r="AS1210" s="1" t="s">
        <v>6026</v>
      </c>
      <c r="AT1210" s="1" t="s">
        <v>88</v>
      </c>
      <c r="AU1210" s="1" t="s">
        <v>88</v>
      </c>
      <c r="AV1210" s="1" t="s">
        <v>88</v>
      </c>
      <c r="AW1210" s="1" t="s">
        <v>96</v>
      </c>
      <c r="AX1210" s="1" t="s">
        <v>72</v>
      </c>
      <c r="AY1210" s="1" t="s">
        <v>6943</v>
      </c>
      <c r="AZ1210" s="1" t="s">
        <v>6944</v>
      </c>
      <c r="BA1210" s="1">
        <v>8</v>
      </c>
      <c r="BB1210" s="21" t="s">
        <v>100</v>
      </c>
      <c r="BC1210" s="16"/>
    </row>
    <row r="1211" spans="1:55" ht="18.600000000000001" customHeight="1">
      <c r="A1211" s="1" t="s">
        <v>6945</v>
      </c>
      <c r="B1211" s="1">
        <v>240268</v>
      </c>
      <c r="C1211" s="1" t="s">
        <v>71</v>
      </c>
      <c r="D1211" s="3">
        <v>45547</v>
      </c>
      <c r="E1211" s="1" t="s">
        <v>1896</v>
      </c>
      <c r="F1211" s="1" t="s">
        <v>6946</v>
      </c>
      <c r="G1211" s="1" t="s">
        <v>75</v>
      </c>
      <c r="H1211" s="1" t="s">
        <v>3947</v>
      </c>
      <c r="I1211" s="1" t="s">
        <v>77</v>
      </c>
      <c r="J1211" s="1" t="s">
        <v>78</v>
      </c>
      <c r="K1211" s="1" t="s">
        <v>78</v>
      </c>
      <c r="L1211" s="21" t="s">
        <v>1898</v>
      </c>
      <c r="M1211" s="21" t="s">
        <v>1898</v>
      </c>
      <c r="N1211" s="34" t="s">
        <v>72</v>
      </c>
      <c r="O1211" s="25" t="s">
        <v>2437</v>
      </c>
      <c r="P1211" s="1" t="s">
        <v>813</v>
      </c>
      <c r="Q1211" s="1" t="s">
        <v>813</v>
      </c>
      <c r="R1211" s="1" t="s">
        <v>9057</v>
      </c>
      <c r="S1211" s="1" t="s">
        <v>84</v>
      </c>
      <c r="T1211" s="1" t="s">
        <v>72</v>
      </c>
      <c r="U1211" s="1" t="s">
        <v>140</v>
      </c>
      <c r="V1211" s="1" t="s">
        <v>141</v>
      </c>
      <c r="W1211" s="1" t="s">
        <v>87</v>
      </c>
      <c r="X1211" s="1">
        <v>71</v>
      </c>
      <c r="Y1211" s="1" t="s">
        <v>88</v>
      </c>
      <c r="Z1211" s="1">
        <v>4.7</v>
      </c>
      <c r="AA1211" s="1" t="s">
        <v>299</v>
      </c>
      <c r="AB1211" s="1" t="s">
        <v>90</v>
      </c>
      <c r="AC1211" s="1" t="s">
        <v>91</v>
      </c>
      <c r="AD1211" s="1" t="s">
        <v>92</v>
      </c>
      <c r="AE1211" s="1" t="s">
        <v>72</v>
      </c>
      <c r="AF1211" s="1" t="s">
        <v>217</v>
      </c>
      <c r="AG1211" s="1">
        <v>1</v>
      </c>
      <c r="AH1211" s="1" t="s">
        <v>503</v>
      </c>
      <c r="AI1211" s="1" t="s">
        <v>72</v>
      </c>
      <c r="AJ1211" s="1" t="s">
        <v>72</v>
      </c>
      <c r="AK1211" s="1" t="s">
        <v>5884</v>
      </c>
      <c r="AL1211" s="1" t="s">
        <v>878</v>
      </c>
      <c r="AM1211" s="1" t="s">
        <v>72</v>
      </c>
      <c r="AN1211" s="3">
        <v>45547</v>
      </c>
      <c r="AO1211" s="1" t="s">
        <v>6947</v>
      </c>
      <c r="AP1211" s="1" t="s">
        <v>72</v>
      </c>
      <c r="AQ1211" s="1" t="s">
        <v>1675</v>
      </c>
      <c r="AR1211" s="1">
        <v>14</v>
      </c>
      <c r="AS1211" s="1" t="s">
        <v>3205</v>
      </c>
      <c r="AT1211" s="1" t="s">
        <v>75</v>
      </c>
      <c r="AU1211" s="1" t="s">
        <v>75</v>
      </c>
      <c r="AV1211" s="1" t="s">
        <v>88</v>
      </c>
      <c r="AW1211" s="1" t="s">
        <v>96</v>
      </c>
      <c r="AX1211" s="1" t="s">
        <v>72</v>
      </c>
      <c r="AY1211" s="1" t="s">
        <v>3962</v>
      </c>
      <c r="AZ1211" s="1" t="s">
        <v>6948</v>
      </c>
      <c r="BA1211" s="1">
        <f>42+(8*3)</f>
        <v>66</v>
      </c>
      <c r="BB1211" s="21" t="s">
        <v>100</v>
      </c>
      <c r="BC1211" s="16"/>
    </row>
    <row r="1212" spans="1:55" ht="18.600000000000001" customHeight="1">
      <c r="A1212" s="1" t="s">
        <v>6949</v>
      </c>
      <c r="B1212" s="1">
        <v>240269</v>
      </c>
      <c r="C1212" s="1" t="s">
        <v>71</v>
      </c>
      <c r="D1212" s="3">
        <v>45547</v>
      </c>
      <c r="E1212" s="1" t="s">
        <v>2302</v>
      </c>
      <c r="F1212" s="1" t="s">
        <v>6950</v>
      </c>
      <c r="G1212" s="1" t="s">
        <v>75</v>
      </c>
      <c r="H1212" s="1" t="s">
        <v>3947</v>
      </c>
      <c r="I1212" s="1" t="s">
        <v>77</v>
      </c>
      <c r="J1212" s="1" t="s">
        <v>78</v>
      </c>
      <c r="K1212" s="1" t="s">
        <v>4162</v>
      </c>
      <c r="L1212" s="21" t="s">
        <v>139</v>
      </c>
      <c r="M1212" s="21" t="s">
        <v>1898</v>
      </c>
      <c r="N1212" s="1" t="s">
        <v>6951</v>
      </c>
      <c r="O1212" s="25" t="s">
        <v>4107</v>
      </c>
      <c r="P1212" s="1" t="s">
        <v>2307</v>
      </c>
      <c r="Q1212" s="1" t="s">
        <v>2307</v>
      </c>
      <c r="R1212" s="1" t="s">
        <v>2363</v>
      </c>
      <c r="S1212" s="1" t="s">
        <v>84</v>
      </c>
      <c r="T1212" s="1" t="s">
        <v>72</v>
      </c>
      <c r="U1212" s="1" t="s">
        <v>124</v>
      </c>
      <c r="V1212" s="1" t="s">
        <v>341</v>
      </c>
      <c r="W1212" s="1" t="s">
        <v>87</v>
      </c>
      <c r="X1212" s="1">
        <v>72</v>
      </c>
      <c r="Y1212" s="1" t="s">
        <v>88</v>
      </c>
      <c r="Z1212" s="1">
        <v>4.5999999999999996</v>
      </c>
      <c r="AA1212" s="1" t="s">
        <v>2344</v>
      </c>
      <c r="AB1212" s="1" t="s">
        <v>90</v>
      </c>
      <c r="AC1212" s="1" t="s">
        <v>91</v>
      </c>
      <c r="AD1212" s="1" t="s">
        <v>92</v>
      </c>
      <c r="AE1212" s="1" t="s">
        <v>72</v>
      </c>
      <c r="AF1212" s="1" t="s">
        <v>217</v>
      </c>
      <c r="AG1212" s="1">
        <v>2</v>
      </c>
      <c r="AH1212" s="1" t="s">
        <v>6952</v>
      </c>
      <c r="AI1212" s="1" t="s">
        <v>72</v>
      </c>
      <c r="AJ1212" s="1" t="s">
        <v>72</v>
      </c>
      <c r="AK1212" s="1" t="s">
        <v>220</v>
      </c>
      <c r="AL1212" s="1" t="s">
        <v>72</v>
      </c>
      <c r="AM1212" s="1" t="s">
        <v>72</v>
      </c>
      <c r="AN1212" s="3">
        <v>45547</v>
      </c>
      <c r="AO1212" s="1" t="s">
        <v>6953</v>
      </c>
      <c r="AP1212" s="1" t="s">
        <v>72</v>
      </c>
      <c r="AQ1212" s="1" t="s">
        <v>1675</v>
      </c>
      <c r="AR1212" s="1">
        <v>14</v>
      </c>
      <c r="AS1212" s="1" t="s">
        <v>2694</v>
      </c>
      <c r="AT1212" s="1" t="s">
        <v>88</v>
      </c>
      <c r="AU1212" s="1" t="s">
        <v>88</v>
      </c>
      <c r="AV1212" s="1" t="s">
        <v>88</v>
      </c>
      <c r="AW1212" s="1" t="s">
        <v>96</v>
      </c>
      <c r="AX1212" s="1" t="s">
        <v>72</v>
      </c>
      <c r="AY1212" s="1" t="s">
        <v>3985</v>
      </c>
      <c r="AZ1212" s="1" t="s">
        <v>6489</v>
      </c>
      <c r="BA1212" s="1">
        <f>24+(6*2)</f>
        <v>36</v>
      </c>
      <c r="BB1212" s="21" t="s">
        <v>100</v>
      </c>
      <c r="BC1212" s="16"/>
    </row>
    <row r="1213" spans="1:55" ht="18.600000000000001" customHeight="1">
      <c r="A1213" s="1" t="s">
        <v>6954</v>
      </c>
      <c r="B1213" s="1">
        <v>240270</v>
      </c>
      <c r="C1213" s="1" t="s">
        <v>71</v>
      </c>
      <c r="D1213" s="3">
        <v>45548</v>
      </c>
      <c r="E1213" s="1" t="s">
        <v>1896</v>
      </c>
      <c r="F1213" s="1" t="s">
        <v>6955</v>
      </c>
      <c r="G1213" s="1" t="s">
        <v>75</v>
      </c>
      <c r="H1213" s="1" t="s">
        <v>3947</v>
      </c>
      <c r="I1213" s="1" t="s">
        <v>77</v>
      </c>
      <c r="J1213" s="1" t="s">
        <v>78</v>
      </c>
      <c r="K1213" s="1" t="s">
        <v>78</v>
      </c>
      <c r="L1213" s="21" t="s">
        <v>1898</v>
      </c>
      <c r="M1213" s="21" t="s">
        <v>1898</v>
      </c>
      <c r="N1213" s="34" t="s">
        <v>72</v>
      </c>
      <c r="O1213" s="25" t="s">
        <v>6956</v>
      </c>
      <c r="P1213" s="1" t="s">
        <v>813</v>
      </c>
      <c r="Q1213" s="1" t="s">
        <v>813</v>
      </c>
      <c r="R1213" s="1" t="s">
        <v>9057</v>
      </c>
      <c r="S1213" s="1" t="s">
        <v>84</v>
      </c>
      <c r="T1213" s="1" t="s">
        <v>72</v>
      </c>
      <c r="U1213" s="1" t="s">
        <v>140</v>
      </c>
      <c r="V1213" s="1" t="s">
        <v>141</v>
      </c>
      <c r="W1213" s="1" t="s">
        <v>87</v>
      </c>
      <c r="X1213" s="1">
        <v>60</v>
      </c>
      <c r="Y1213" s="1" t="s">
        <v>88</v>
      </c>
      <c r="Z1213" s="1">
        <v>4.5999999999999996</v>
      </c>
      <c r="AA1213" s="1" t="s">
        <v>954</v>
      </c>
      <c r="AB1213" s="1" t="s">
        <v>90</v>
      </c>
      <c r="AC1213" s="1" t="s">
        <v>91</v>
      </c>
      <c r="AD1213" s="1" t="s">
        <v>92</v>
      </c>
      <c r="AE1213" s="1" t="s">
        <v>72</v>
      </c>
      <c r="AF1213" s="1" t="s">
        <v>229</v>
      </c>
      <c r="AG1213" s="1">
        <v>2</v>
      </c>
      <c r="AH1213" s="1" t="s">
        <v>6957</v>
      </c>
      <c r="AI1213" s="1" t="s">
        <v>72</v>
      </c>
      <c r="AJ1213" s="1" t="s">
        <v>72</v>
      </c>
      <c r="AK1213" s="1" t="s">
        <v>5884</v>
      </c>
      <c r="AL1213" s="1" t="s">
        <v>1061</v>
      </c>
      <c r="AM1213" s="1" t="s">
        <v>430</v>
      </c>
      <c r="AN1213" s="3">
        <v>45548</v>
      </c>
      <c r="AO1213" s="1" t="s">
        <v>6958</v>
      </c>
      <c r="AP1213" s="1" t="s">
        <v>72</v>
      </c>
      <c r="AQ1213" s="1" t="s">
        <v>1675</v>
      </c>
      <c r="AR1213" s="1">
        <v>14</v>
      </c>
      <c r="AS1213" s="1" t="s">
        <v>4208</v>
      </c>
      <c r="AT1213" s="1" t="s">
        <v>75</v>
      </c>
      <c r="AU1213" s="1" t="s">
        <v>75</v>
      </c>
      <c r="AV1213" s="1" t="s">
        <v>88</v>
      </c>
      <c r="AW1213" s="1" t="s">
        <v>96</v>
      </c>
      <c r="AX1213" s="1" t="s">
        <v>72</v>
      </c>
      <c r="AY1213" s="1" t="s">
        <v>3962</v>
      </c>
      <c r="AZ1213" s="1" t="s">
        <v>6959</v>
      </c>
      <c r="BA1213" s="1">
        <f>49+(6*4)</f>
        <v>73</v>
      </c>
      <c r="BB1213" s="21" t="s">
        <v>100</v>
      </c>
      <c r="BC1213" s="16"/>
    </row>
    <row r="1214" spans="1:55" ht="18.600000000000001" customHeight="1">
      <c r="A1214" s="1" t="s">
        <v>6960</v>
      </c>
      <c r="B1214" s="1">
        <v>240271</v>
      </c>
      <c r="C1214" s="1" t="s">
        <v>71</v>
      </c>
      <c r="D1214" s="3">
        <v>45549</v>
      </c>
      <c r="E1214" s="1" t="s">
        <v>1896</v>
      </c>
      <c r="F1214" s="1" t="s">
        <v>6961</v>
      </c>
      <c r="G1214" s="1" t="s">
        <v>75</v>
      </c>
      <c r="H1214" s="1" t="s">
        <v>3947</v>
      </c>
      <c r="I1214" s="1" t="s">
        <v>77</v>
      </c>
      <c r="J1214" s="1" t="s">
        <v>78</v>
      </c>
      <c r="K1214" s="1" t="s">
        <v>78</v>
      </c>
      <c r="L1214" s="21" t="s">
        <v>1898</v>
      </c>
      <c r="M1214" s="21" t="s">
        <v>1898</v>
      </c>
      <c r="N1214" s="34" t="s">
        <v>72</v>
      </c>
      <c r="O1214" s="25" t="s">
        <v>6962</v>
      </c>
      <c r="P1214" s="1" t="s">
        <v>83</v>
      </c>
      <c r="Q1214" s="1" t="s">
        <v>123</v>
      </c>
      <c r="R1214" s="1" t="s">
        <v>9043</v>
      </c>
      <c r="S1214" s="1" t="s">
        <v>84</v>
      </c>
      <c r="T1214" s="1" t="s">
        <v>72</v>
      </c>
      <c r="U1214" s="1" t="s">
        <v>140</v>
      </c>
      <c r="V1214" s="1" t="s">
        <v>181</v>
      </c>
      <c r="W1214" s="1" t="s">
        <v>126</v>
      </c>
      <c r="X1214" s="1">
        <v>76</v>
      </c>
      <c r="Y1214" s="1" t="s">
        <v>88</v>
      </c>
      <c r="Z1214" s="1">
        <v>5.6</v>
      </c>
      <c r="AA1214" s="1" t="s">
        <v>954</v>
      </c>
      <c r="AB1214" s="1" t="s">
        <v>90</v>
      </c>
      <c r="AC1214" s="1" t="s">
        <v>91</v>
      </c>
      <c r="AD1214" s="1" t="s">
        <v>92</v>
      </c>
      <c r="AE1214" s="1" t="s">
        <v>72</v>
      </c>
      <c r="AF1214" s="1" t="s">
        <v>217</v>
      </c>
      <c r="AG1214" s="1">
        <v>2</v>
      </c>
      <c r="AH1214" s="1" t="s">
        <v>6963</v>
      </c>
      <c r="AI1214" s="1" t="s">
        <v>72</v>
      </c>
      <c r="AJ1214" s="1" t="s">
        <v>72</v>
      </c>
      <c r="AK1214" s="1" t="s">
        <v>72</v>
      </c>
      <c r="AL1214" s="1" t="s">
        <v>72</v>
      </c>
      <c r="AM1214" s="1" t="s">
        <v>72</v>
      </c>
      <c r="AN1214" s="3">
        <v>45549</v>
      </c>
      <c r="AO1214" s="1" t="s">
        <v>6964</v>
      </c>
      <c r="AP1214" s="1" t="s">
        <v>72</v>
      </c>
      <c r="AQ1214" s="1" t="s">
        <v>1794</v>
      </c>
      <c r="AR1214" s="1">
        <v>14</v>
      </c>
      <c r="AS1214" s="1" t="s">
        <v>4208</v>
      </c>
      <c r="AT1214" s="1" t="s">
        <v>88</v>
      </c>
      <c r="AU1214" s="1" t="s">
        <v>88</v>
      </c>
      <c r="AV1214" s="1" t="s">
        <v>88</v>
      </c>
      <c r="AW1214" s="1" t="s">
        <v>96</v>
      </c>
      <c r="AX1214" s="1" t="s">
        <v>72</v>
      </c>
      <c r="AY1214" s="1" t="s">
        <v>6965</v>
      </c>
      <c r="AZ1214" s="1" t="s">
        <v>6966</v>
      </c>
      <c r="BA1214" s="1">
        <f>18+(6*8)</f>
        <v>66</v>
      </c>
      <c r="BB1214" s="21" t="s">
        <v>100</v>
      </c>
      <c r="BC1214" s="16"/>
    </row>
    <row r="1215" spans="1:55" ht="18.600000000000001" customHeight="1">
      <c r="A1215" s="1" t="s">
        <v>6967</v>
      </c>
      <c r="B1215" s="1">
        <v>240272</v>
      </c>
      <c r="C1215" s="1" t="s">
        <v>71</v>
      </c>
      <c r="D1215" s="3">
        <v>45551</v>
      </c>
      <c r="E1215" s="1" t="s">
        <v>1896</v>
      </c>
      <c r="F1215" s="1" t="s">
        <v>6968</v>
      </c>
      <c r="G1215" s="1" t="s">
        <v>75</v>
      </c>
      <c r="H1215" s="1" t="s">
        <v>3624</v>
      </c>
      <c r="I1215" s="1" t="s">
        <v>77</v>
      </c>
      <c r="J1215" s="21" t="s">
        <v>78</v>
      </c>
      <c r="K1215" s="1" t="s">
        <v>78</v>
      </c>
      <c r="L1215" s="21" t="s">
        <v>1898</v>
      </c>
      <c r="M1215" s="21" t="s">
        <v>1898</v>
      </c>
      <c r="N1215" s="34" t="s">
        <v>72</v>
      </c>
      <c r="O1215" s="25" t="s">
        <v>6832</v>
      </c>
      <c r="P1215" s="1" t="s">
        <v>778</v>
      </c>
      <c r="Q1215" s="1" t="s">
        <v>779</v>
      </c>
      <c r="R1215" s="1" t="s">
        <v>9036</v>
      </c>
      <c r="S1215" s="1" t="s">
        <v>152</v>
      </c>
      <c r="T1215" s="1" t="s">
        <v>1370</v>
      </c>
      <c r="U1215" s="1" t="s">
        <v>153</v>
      </c>
      <c r="V1215" s="1" t="s">
        <v>154</v>
      </c>
      <c r="W1215" s="1" t="s">
        <v>126</v>
      </c>
      <c r="X1215" s="1">
        <v>49</v>
      </c>
      <c r="Y1215" s="1" t="s">
        <v>88</v>
      </c>
      <c r="Z1215" s="1">
        <v>5.3</v>
      </c>
      <c r="AA1215" s="1" t="s">
        <v>954</v>
      </c>
      <c r="AB1215" s="1" t="s">
        <v>90</v>
      </c>
      <c r="AC1215" s="1" t="s">
        <v>91</v>
      </c>
      <c r="AD1215" s="1" t="s">
        <v>92</v>
      </c>
      <c r="AE1215" s="1" t="s">
        <v>72</v>
      </c>
      <c r="AF1215" s="1" t="s">
        <v>72</v>
      </c>
      <c r="AG1215" s="1" t="s">
        <v>72</v>
      </c>
      <c r="AH1215" s="1" t="s">
        <v>72</v>
      </c>
      <c r="AI1215" s="1" t="s">
        <v>72</v>
      </c>
      <c r="AJ1215" s="1" t="s">
        <v>72</v>
      </c>
      <c r="AK1215" s="1" t="s">
        <v>72</v>
      </c>
      <c r="AL1215" s="1" t="s">
        <v>72</v>
      </c>
      <c r="AM1215" s="1" t="s">
        <v>72</v>
      </c>
      <c r="AN1215" s="3">
        <v>45552</v>
      </c>
      <c r="AO1215" s="1" t="s">
        <v>6969</v>
      </c>
      <c r="AP1215" s="1" t="s">
        <v>72</v>
      </c>
      <c r="AQ1215" s="1" t="s">
        <v>1794</v>
      </c>
      <c r="AR1215" s="1">
        <v>14</v>
      </c>
      <c r="AS1215" s="1" t="s">
        <v>4009</v>
      </c>
      <c r="AT1215" s="1" t="s">
        <v>75</v>
      </c>
      <c r="AU1215" s="1" t="s">
        <v>75</v>
      </c>
      <c r="AV1215" s="1" t="s">
        <v>88</v>
      </c>
      <c r="AW1215" s="1" t="s">
        <v>96</v>
      </c>
      <c r="AX1215" s="1" t="s">
        <v>72</v>
      </c>
      <c r="AY1215" s="1" t="s">
        <v>6970</v>
      </c>
      <c r="AZ1215" s="1" t="s">
        <v>6971</v>
      </c>
      <c r="BA1215" s="1">
        <f>43+(3*2)</f>
        <v>49</v>
      </c>
      <c r="BB1215" s="21" t="s">
        <v>100</v>
      </c>
      <c r="BC1215" s="16"/>
    </row>
    <row r="1216" spans="1:55" ht="18.600000000000001" customHeight="1">
      <c r="A1216" s="1" t="s">
        <v>6972</v>
      </c>
      <c r="B1216" s="1">
        <v>240273</v>
      </c>
      <c r="C1216" s="1" t="s">
        <v>497</v>
      </c>
      <c r="D1216" s="3">
        <v>45552</v>
      </c>
      <c r="E1216" s="1" t="s">
        <v>1896</v>
      </c>
      <c r="F1216" s="1" t="s">
        <v>6973</v>
      </c>
      <c r="G1216" s="1" t="s">
        <v>75</v>
      </c>
      <c r="H1216" s="1" t="s">
        <v>5146</v>
      </c>
      <c r="I1216" s="1" t="s">
        <v>497</v>
      </c>
      <c r="J1216" s="1" t="s">
        <v>78</v>
      </c>
      <c r="K1216" s="1" t="s">
        <v>78</v>
      </c>
      <c r="L1216" s="21" t="s">
        <v>1898</v>
      </c>
      <c r="M1216" s="21" t="s">
        <v>1898</v>
      </c>
      <c r="N1216" s="34" t="s">
        <v>72</v>
      </c>
      <c r="O1216" s="25" t="s">
        <v>6974</v>
      </c>
      <c r="P1216" s="1" t="s">
        <v>83</v>
      </c>
      <c r="Q1216" s="1" t="s">
        <v>123</v>
      </c>
      <c r="R1216" s="1" t="s">
        <v>9043</v>
      </c>
      <c r="S1216" s="1" t="s">
        <v>490</v>
      </c>
      <c r="T1216" s="1" t="s">
        <v>72</v>
      </c>
      <c r="U1216" s="1" t="s">
        <v>491</v>
      </c>
      <c r="V1216" s="1" t="s">
        <v>1147</v>
      </c>
      <c r="W1216" s="1" t="s">
        <v>87</v>
      </c>
      <c r="X1216" s="1">
        <v>40</v>
      </c>
      <c r="Y1216" s="1" t="s">
        <v>88</v>
      </c>
      <c r="Z1216" s="1">
        <v>5.4</v>
      </c>
      <c r="AA1216" s="1" t="s">
        <v>2344</v>
      </c>
      <c r="AB1216" s="1" t="s">
        <v>90</v>
      </c>
      <c r="AC1216" s="1" t="s">
        <v>91</v>
      </c>
      <c r="AD1216" s="1" t="s">
        <v>92</v>
      </c>
      <c r="AE1216" s="1" t="s">
        <v>72</v>
      </c>
      <c r="AF1216" s="1" t="s">
        <v>244</v>
      </c>
      <c r="AG1216" s="1" t="s">
        <v>72</v>
      </c>
      <c r="AH1216" s="1" t="s">
        <v>245</v>
      </c>
      <c r="AI1216" s="1" t="s">
        <v>72</v>
      </c>
      <c r="AJ1216" s="1" t="s">
        <v>72</v>
      </c>
      <c r="AK1216" s="1" t="s">
        <v>72</v>
      </c>
      <c r="AL1216" s="1" t="s">
        <v>72</v>
      </c>
      <c r="AM1216" s="1" t="s">
        <v>72</v>
      </c>
      <c r="AN1216" s="3">
        <v>45552</v>
      </c>
      <c r="AO1216" s="1" t="s">
        <v>6975</v>
      </c>
      <c r="AP1216" s="1" t="s">
        <v>72</v>
      </c>
      <c r="AQ1216" s="1" t="s">
        <v>1794</v>
      </c>
      <c r="AR1216" s="1">
        <v>14</v>
      </c>
      <c r="AS1216" s="1" t="s">
        <v>3446</v>
      </c>
      <c r="AT1216" s="1" t="s">
        <v>75</v>
      </c>
      <c r="AU1216" s="1" t="s">
        <v>75</v>
      </c>
      <c r="AV1216" s="1" t="s">
        <v>88</v>
      </c>
      <c r="AW1216" s="1" t="s">
        <v>96</v>
      </c>
      <c r="AX1216" s="1" t="s">
        <v>72</v>
      </c>
      <c r="AY1216" s="1" t="s">
        <v>3962</v>
      </c>
      <c r="AZ1216" s="1" t="s">
        <v>6678</v>
      </c>
      <c r="BA1216" s="1">
        <f>49+(4*6)</f>
        <v>73</v>
      </c>
      <c r="BB1216" s="1" t="s">
        <v>3796</v>
      </c>
      <c r="BC1216" s="16"/>
    </row>
    <row r="1217" spans="1:55" ht="18.600000000000001" customHeight="1">
      <c r="A1217" s="1" t="s">
        <v>6976</v>
      </c>
      <c r="B1217" s="1">
        <v>240274</v>
      </c>
      <c r="C1217" s="1" t="s">
        <v>71</v>
      </c>
      <c r="D1217" s="3">
        <v>45552</v>
      </c>
      <c r="E1217" s="1" t="s">
        <v>1896</v>
      </c>
      <c r="F1217" s="1" t="s">
        <v>6977</v>
      </c>
      <c r="G1217" s="1" t="s">
        <v>75</v>
      </c>
      <c r="H1217" s="1" t="s">
        <v>6710</v>
      </c>
      <c r="I1217" s="1" t="s">
        <v>77</v>
      </c>
      <c r="J1217" s="21" t="s">
        <v>78</v>
      </c>
      <c r="K1217" s="1" t="s">
        <v>78</v>
      </c>
      <c r="L1217" s="21" t="s">
        <v>1898</v>
      </c>
      <c r="M1217" s="21" t="s">
        <v>1898</v>
      </c>
      <c r="N1217" s="34" t="s">
        <v>72</v>
      </c>
      <c r="O1217" s="25" t="s">
        <v>6978</v>
      </c>
      <c r="P1217" s="1" t="s">
        <v>778</v>
      </c>
      <c r="Q1217" s="1" t="s">
        <v>779</v>
      </c>
      <c r="R1217" s="1" t="s">
        <v>9036</v>
      </c>
      <c r="S1217" s="1" t="s">
        <v>84</v>
      </c>
      <c r="T1217" s="1" t="s">
        <v>72</v>
      </c>
      <c r="U1217" s="1" t="s">
        <v>140</v>
      </c>
      <c r="V1217" s="1" t="s">
        <v>141</v>
      </c>
      <c r="W1217" s="1" t="s">
        <v>126</v>
      </c>
      <c r="X1217" s="1">
        <v>62</v>
      </c>
      <c r="Y1217" s="1" t="s">
        <v>88</v>
      </c>
      <c r="Z1217" s="1">
        <v>5.6</v>
      </c>
      <c r="AA1217" s="1" t="s">
        <v>954</v>
      </c>
      <c r="AB1217" s="1" t="s">
        <v>90</v>
      </c>
      <c r="AC1217" s="1" t="s">
        <v>91</v>
      </c>
      <c r="AD1217" s="1" t="s">
        <v>92</v>
      </c>
      <c r="AE1217" s="1" t="s">
        <v>72</v>
      </c>
      <c r="AF1217" s="1" t="s">
        <v>72</v>
      </c>
      <c r="AG1217" s="1" t="s">
        <v>72</v>
      </c>
      <c r="AH1217" s="1" t="s">
        <v>72</v>
      </c>
      <c r="AI1217" s="1" t="s">
        <v>72</v>
      </c>
      <c r="AJ1217" s="1" t="s">
        <v>72</v>
      </c>
      <c r="AK1217" s="1" t="s">
        <v>72</v>
      </c>
      <c r="AL1217" s="1" t="s">
        <v>72</v>
      </c>
      <c r="AM1217" s="1" t="s">
        <v>72</v>
      </c>
      <c r="AN1217" s="3">
        <v>45553</v>
      </c>
      <c r="AO1217" s="1" t="s">
        <v>4760</v>
      </c>
      <c r="AP1217" s="1" t="s">
        <v>72</v>
      </c>
      <c r="AQ1217" s="1" t="s">
        <v>1675</v>
      </c>
      <c r="AR1217" s="1">
        <v>14</v>
      </c>
      <c r="AS1217" s="1" t="s">
        <v>4009</v>
      </c>
      <c r="AT1217" s="1" t="s">
        <v>75</v>
      </c>
      <c r="AU1217" s="1" t="s">
        <v>75</v>
      </c>
      <c r="AV1217" s="1" t="s">
        <v>88</v>
      </c>
      <c r="AW1217" s="1" t="s">
        <v>96</v>
      </c>
      <c r="AX1217" s="1" t="s">
        <v>72</v>
      </c>
      <c r="AY1217" s="1" t="s">
        <v>6712</v>
      </c>
      <c r="AZ1217" s="1" t="s">
        <v>6979</v>
      </c>
      <c r="BA1217" s="1">
        <f>63+(7*6)</f>
        <v>105</v>
      </c>
      <c r="BB1217" s="21" t="s">
        <v>100</v>
      </c>
      <c r="BC1217" s="16"/>
    </row>
    <row r="1218" spans="1:55" ht="18.600000000000001" customHeight="1">
      <c r="A1218" s="1" t="s">
        <v>6980</v>
      </c>
      <c r="B1218" s="1">
        <v>240275</v>
      </c>
      <c r="C1218" s="1" t="s">
        <v>71</v>
      </c>
      <c r="D1218" s="3">
        <v>45553</v>
      </c>
      <c r="E1218" s="1" t="s">
        <v>1896</v>
      </c>
      <c r="F1218" s="1" t="s">
        <v>6981</v>
      </c>
      <c r="G1218" s="1" t="s">
        <v>75</v>
      </c>
      <c r="H1218" s="1" t="s">
        <v>6917</v>
      </c>
      <c r="I1218" s="1" t="s">
        <v>77</v>
      </c>
      <c r="J1218" s="1" t="s">
        <v>78</v>
      </c>
      <c r="K1218" s="1" t="s">
        <v>78</v>
      </c>
      <c r="L1218" s="21" t="s">
        <v>1898</v>
      </c>
      <c r="M1218" s="21" t="s">
        <v>1898</v>
      </c>
      <c r="N1218" s="34" t="s">
        <v>72</v>
      </c>
      <c r="O1218" s="8" t="s">
        <v>6982</v>
      </c>
      <c r="P1218" s="1" t="s">
        <v>2143</v>
      </c>
      <c r="Q1218" s="1" t="s">
        <v>1868</v>
      </c>
      <c r="R1218" s="1" t="s">
        <v>9079</v>
      </c>
      <c r="S1218" s="1" t="s">
        <v>291</v>
      </c>
      <c r="T1218" s="1" t="s">
        <v>72</v>
      </c>
      <c r="U1218" s="1" t="s">
        <v>292</v>
      </c>
      <c r="V1218" s="1" t="s">
        <v>292</v>
      </c>
      <c r="W1218" s="1" t="s">
        <v>126</v>
      </c>
      <c r="X1218" s="1">
        <v>63</v>
      </c>
      <c r="Y1218" s="1" t="s">
        <v>88</v>
      </c>
      <c r="Z1218" s="1">
        <v>5.2</v>
      </c>
      <c r="AA1218" s="1" t="s">
        <v>954</v>
      </c>
      <c r="AB1218" s="1" t="s">
        <v>90</v>
      </c>
      <c r="AC1218" s="1" t="s">
        <v>91</v>
      </c>
      <c r="AD1218" s="1" t="s">
        <v>92</v>
      </c>
      <c r="AE1218" s="1" t="s">
        <v>72</v>
      </c>
      <c r="AF1218" s="1" t="s">
        <v>72</v>
      </c>
      <c r="AG1218" s="1" t="s">
        <v>72</v>
      </c>
      <c r="AH1218" s="1" t="s">
        <v>72</v>
      </c>
      <c r="AI1218" s="1" t="s">
        <v>72</v>
      </c>
      <c r="AJ1218" s="1" t="s">
        <v>72</v>
      </c>
      <c r="AK1218" s="1" t="s">
        <v>72</v>
      </c>
      <c r="AL1218" s="1" t="s">
        <v>72</v>
      </c>
      <c r="AM1218" s="1" t="s">
        <v>72</v>
      </c>
      <c r="AN1218" s="3">
        <v>45553</v>
      </c>
      <c r="AO1218" s="1" t="s">
        <v>6983</v>
      </c>
      <c r="AP1218" s="1" t="s">
        <v>6984</v>
      </c>
      <c r="AQ1218" s="1" t="s">
        <v>2260</v>
      </c>
      <c r="AR1218" s="1">
        <v>14</v>
      </c>
      <c r="AS1218" s="1" t="s">
        <v>4208</v>
      </c>
      <c r="AT1218" s="1" t="s">
        <v>75</v>
      </c>
      <c r="AU1218" s="1" t="s">
        <v>75</v>
      </c>
      <c r="AV1218" s="1" t="s">
        <v>88</v>
      </c>
      <c r="AW1218" s="1" t="s">
        <v>96</v>
      </c>
      <c r="AX1218" s="1" t="s">
        <v>72</v>
      </c>
      <c r="AY1218" s="1" t="s">
        <v>5553</v>
      </c>
      <c r="AZ1218" s="1" t="s">
        <v>6985</v>
      </c>
      <c r="BA1218" s="1">
        <f>65+(4*6)</f>
        <v>89</v>
      </c>
      <c r="BB1218" s="21" t="s">
        <v>100</v>
      </c>
      <c r="BC1218" s="16"/>
    </row>
    <row r="1219" spans="1:55" ht="18.600000000000001" customHeight="1">
      <c r="A1219" s="1" t="s">
        <v>6986</v>
      </c>
      <c r="B1219" s="1">
        <v>240276</v>
      </c>
      <c r="C1219" s="1" t="s">
        <v>71</v>
      </c>
      <c r="D1219" s="3">
        <v>45553</v>
      </c>
      <c r="E1219" s="1" t="s">
        <v>1896</v>
      </c>
      <c r="F1219" s="1" t="s">
        <v>6987</v>
      </c>
      <c r="G1219" s="1" t="s">
        <v>75</v>
      </c>
      <c r="H1219" s="1" t="s">
        <v>6710</v>
      </c>
      <c r="I1219" s="1" t="s">
        <v>77</v>
      </c>
      <c r="J1219" s="21" t="s">
        <v>78</v>
      </c>
      <c r="K1219" s="1" t="s">
        <v>78</v>
      </c>
      <c r="L1219" s="21" t="s">
        <v>1898</v>
      </c>
      <c r="M1219" s="21" t="s">
        <v>1898</v>
      </c>
      <c r="N1219" s="34" t="s">
        <v>72</v>
      </c>
      <c r="O1219" s="25" t="s">
        <v>6988</v>
      </c>
      <c r="P1219" s="1" t="s">
        <v>778</v>
      </c>
      <c r="Q1219" s="1" t="s">
        <v>779</v>
      </c>
      <c r="R1219" s="1" t="s">
        <v>9036</v>
      </c>
      <c r="S1219" s="1" t="s">
        <v>84</v>
      </c>
      <c r="T1219" s="1" t="s">
        <v>72</v>
      </c>
      <c r="U1219" s="1" t="s">
        <v>140</v>
      </c>
      <c r="V1219" s="1" t="s">
        <v>141</v>
      </c>
      <c r="W1219" s="1" t="s">
        <v>126</v>
      </c>
      <c r="X1219" s="1">
        <v>63</v>
      </c>
      <c r="Y1219" s="1" t="s">
        <v>88</v>
      </c>
      <c r="Z1219" s="1">
        <v>6.1</v>
      </c>
      <c r="AA1219" s="1" t="s">
        <v>2344</v>
      </c>
      <c r="AB1219" s="1" t="s">
        <v>90</v>
      </c>
      <c r="AC1219" s="1" t="s">
        <v>91</v>
      </c>
      <c r="AD1219" s="1" t="s">
        <v>92</v>
      </c>
      <c r="AE1219" s="1" t="s">
        <v>72</v>
      </c>
      <c r="AF1219" s="1" t="s">
        <v>72</v>
      </c>
      <c r="AG1219" s="1" t="s">
        <v>72</v>
      </c>
      <c r="AH1219" s="1" t="s">
        <v>72</v>
      </c>
      <c r="AI1219" s="1" t="s">
        <v>72</v>
      </c>
      <c r="AJ1219" s="1" t="s">
        <v>72</v>
      </c>
      <c r="AK1219" s="1" t="s">
        <v>72</v>
      </c>
      <c r="AL1219" s="1" t="s">
        <v>72</v>
      </c>
      <c r="AM1219" s="1" t="s">
        <v>72</v>
      </c>
      <c r="AN1219" s="3">
        <v>45554</v>
      </c>
      <c r="AO1219" s="1" t="s">
        <v>6989</v>
      </c>
      <c r="AP1219" s="1" t="s">
        <v>72</v>
      </c>
      <c r="AQ1219" s="1" t="s">
        <v>1675</v>
      </c>
      <c r="AR1219" s="1">
        <v>14</v>
      </c>
      <c r="AS1219" s="1" t="s">
        <v>3205</v>
      </c>
      <c r="AT1219" s="1" t="s">
        <v>75</v>
      </c>
      <c r="AU1219" s="1" t="s">
        <v>75</v>
      </c>
      <c r="AV1219" s="1" t="s">
        <v>88</v>
      </c>
      <c r="AW1219" s="1" t="s">
        <v>96</v>
      </c>
      <c r="AX1219" s="1" t="s">
        <v>72</v>
      </c>
      <c r="AY1219" s="1" t="s">
        <v>6712</v>
      </c>
      <c r="AZ1219" s="1" t="s">
        <v>6979</v>
      </c>
      <c r="BA1219" s="1">
        <f>63+(7*4)</f>
        <v>91</v>
      </c>
      <c r="BB1219" s="21" t="s">
        <v>100</v>
      </c>
      <c r="BC1219" s="16"/>
    </row>
    <row r="1220" spans="1:55" ht="18.600000000000001" customHeight="1">
      <c r="A1220" s="1" t="s">
        <v>6990</v>
      </c>
      <c r="B1220" s="1">
        <v>240277</v>
      </c>
      <c r="C1220" s="1" t="s">
        <v>71</v>
      </c>
      <c r="D1220" s="3">
        <v>45554</v>
      </c>
      <c r="E1220" s="1" t="s">
        <v>2302</v>
      </c>
      <c r="F1220" s="1" t="s">
        <v>6991</v>
      </c>
      <c r="G1220" s="1" t="s">
        <v>75</v>
      </c>
      <c r="H1220" s="1" t="s">
        <v>6545</v>
      </c>
      <c r="I1220" s="1" t="s">
        <v>77</v>
      </c>
      <c r="J1220" s="1" t="s">
        <v>78</v>
      </c>
      <c r="K1220" s="1" t="s">
        <v>78</v>
      </c>
      <c r="L1220" s="21" t="s">
        <v>139</v>
      </c>
      <c r="M1220" s="21" t="s">
        <v>1898</v>
      </c>
      <c r="N1220" s="34" t="s">
        <v>72</v>
      </c>
      <c r="O1220" s="25" t="s">
        <v>6992</v>
      </c>
      <c r="P1220" s="1" t="s">
        <v>2307</v>
      </c>
      <c r="Q1220" s="1" t="s">
        <v>2307</v>
      </c>
      <c r="R1220" s="1" t="s">
        <v>2308</v>
      </c>
      <c r="S1220" s="1" t="s">
        <v>490</v>
      </c>
      <c r="T1220" s="1" t="s">
        <v>72</v>
      </c>
      <c r="U1220" s="1" t="s">
        <v>491</v>
      </c>
      <c r="V1220" s="1" t="s">
        <v>1147</v>
      </c>
      <c r="W1220" s="1" t="s">
        <v>126</v>
      </c>
      <c r="X1220" s="1">
        <v>59</v>
      </c>
      <c r="Y1220" s="1" t="s">
        <v>88</v>
      </c>
      <c r="Z1220" s="1">
        <v>4.8</v>
      </c>
      <c r="AA1220" s="1" t="s">
        <v>954</v>
      </c>
      <c r="AB1220" s="1" t="s">
        <v>90</v>
      </c>
      <c r="AC1220" s="1" t="s">
        <v>91</v>
      </c>
      <c r="AD1220" s="1" t="s">
        <v>92</v>
      </c>
      <c r="AE1220" s="1" t="s">
        <v>72</v>
      </c>
      <c r="AF1220" s="1" t="s">
        <v>244</v>
      </c>
      <c r="AG1220" s="1">
        <v>3</v>
      </c>
      <c r="AH1220" s="1" t="s">
        <v>2585</v>
      </c>
      <c r="AI1220" s="1" t="s">
        <v>72</v>
      </c>
      <c r="AJ1220" s="1" t="s">
        <v>72</v>
      </c>
      <c r="AK1220" s="1" t="s">
        <v>2327</v>
      </c>
      <c r="AL1220" s="1" t="s">
        <v>72</v>
      </c>
      <c r="AM1220" s="1" t="s">
        <v>72</v>
      </c>
      <c r="AN1220" s="3">
        <v>45554</v>
      </c>
      <c r="AO1220" s="1" t="s">
        <v>6993</v>
      </c>
      <c r="AP1220" s="1" t="s">
        <v>72</v>
      </c>
      <c r="AQ1220" s="1" t="s">
        <v>1794</v>
      </c>
      <c r="AR1220" s="1">
        <v>14</v>
      </c>
      <c r="AS1220" s="1" t="s">
        <v>4063</v>
      </c>
      <c r="AT1220" s="1" t="s">
        <v>75</v>
      </c>
      <c r="AU1220" s="1" t="s">
        <v>75</v>
      </c>
      <c r="AV1220" s="1" t="s">
        <v>88</v>
      </c>
      <c r="AW1220" s="1" t="s">
        <v>96</v>
      </c>
      <c r="AX1220" s="1" t="s">
        <v>72</v>
      </c>
      <c r="AY1220" s="1" t="s">
        <v>3962</v>
      </c>
      <c r="AZ1220" s="1" t="s">
        <v>6868</v>
      </c>
      <c r="BA1220" s="1">
        <v>21</v>
      </c>
      <c r="BB1220" s="21" t="s">
        <v>100</v>
      </c>
      <c r="BC1220" s="16"/>
    </row>
    <row r="1221" spans="1:55" ht="18.600000000000001" customHeight="1">
      <c r="A1221" s="1" t="s">
        <v>6994</v>
      </c>
      <c r="B1221" s="1">
        <v>240278</v>
      </c>
      <c r="C1221" s="1" t="s">
        <v>497</v>
      </c>
      <c r="D1221" s="3">
        <v>45554</v>
      </c>
      <c r="E1221" s="1" t="s">
        <v>1896</v>
      </c>
      <c r="F1221" s="1" t="s">
        <v>6995</v>
      </c>
      <c r="G1221" s="1" t="s">
        <v>75</v>
      </c>
      <c r="H1221" s="1" t="s">
        <v>5146</v>
      </c>
      <c r="I1221" s="1" t="s">
        <v>497</v>
      </c>
      <c r="J1221" s="1" t="s">
        <v>78</v>
      </c>
      <c r="K1221" s="1" t="s">
        <v>78</v>
      </c>
      <c r="L1221" s="21" t="s">
        <v>1898</v>
      </c>
      <c r="M1221" s="8" t="s">
        <v>1927</v>
      </c>
      <c r="N1221" s="34" t="s">
        <v>72</v>
      </c>
      <c r="O1221" s="8" t="s">
        <v>6996</v>
      </c>
      <c r="P1221" s="1" t="s">
        <v>813</v>
      </c>
      <c r="Q1221" s="1" t="s">
        <v>813</v>
      </c>
      <c r="R1221" s="1" t="s">
        <v>9057</v>
      </c>
      <c r="S1221" s="1" t="s">
        <v>490</v>
      </c>
      <c r="T1221" s="1" t="s">
        <v>72</v>
      </c>
      <c r="U1221" s="1" t="s">
        <v>491</v>
      </c>
      <c r="V1221" s="1" t="s">
        <v>1147</v>
      </c>
      <c r="W1221" s="1" t="s">
        <v>87</v>
      </c>
      <c r="X1221" s="1">
        <v>72</v>
      </c>
      <c r="Y1221" s="1" t="s">
        <v>88</v>
      </c>
      <c r="Z1221" s="1">
        <v>5.3</v>
      </c>
      <c r="AA1221" s="1" t="s">
        <v>2344</v>
      </c>
      <c r="AB1221" s="1" t="s">
        <v>90</v>
      </c>
      <c r="AC1221" s="1" t="s">
        <v>91</v>
      </c>
      <c r="AD1221" s="1" t="s">
        <v>92</v>
      </c>
      <c r="AE1221" s="1" t="s">
        <v>72</v>
      </c>
      <c r="AF1221" s="1" t="s">
        <v>72</v>
      </c>
      <c r="AG1221" s="1" t="s">
        <v>72</v>
      </c>
      <c r="AH1221" s="1" t="s">
        <v>72</v>
      </c>
      <c r="AI1221" s="1" t="s">
        <v>72</v>
      </c>
      <c r="AJ1221" s="1" t="s">
        <v>72</v>
      </c>
      <c r="AK1221" s="1" t="s">
        <v>72</v>
      </c>
      <c r="AL1221" s="1" t="s">
        <v>72</v>
      </c>
      <c r="AM1221" s="1" t="s">
        <v>72</v>
      </c>
      <c r="AN1221" s="3">
        <v>45555</v>
      </c>
      <c r="AO1221" s="1" t="s">
        <v>6997</v>
      </c>
      <c r="AP1221" s="1" t="s">
        <v>72</v>
      </c>
      <c r="AQ1221" s="1" t="s">
        <v>1794</v>
      </c>
      <c r="AR1221" s="1">
        <v>14</v>
      </c>
      <c r="AS1221" s="1" t="s">
        <v>4063</v>
      </c>
      <c r="AT1221" s="1" t="s">
        <v>75</v>
      </c>
      <c r="AU1221" s="1" t="s">
        <v>75</v>
      </c>
      <c r="AV1221" s="1" t="s">
        <v>88</v>
      </c>
      <c r="AW1221" s="1" t="s">
        <v>79</v>
      </c>
      <c r="AX1221" s="1" t="s">
        <v>707</v>
      </c>
      <c r="AY1221" s="1" t="s">
        <v>3962</v>
      </c>
      <c r="AZ1221" s="1" t="s">
        <v>6678</v>
      </c>
      <c r="BA1221" s="1">
        <v>49</v>
      </c>
      <c r="BB1221" s="1" t="s">
        <v>160</v>
      </c>
      <c r="BC1221" s="1" t="s">
        <v>707</v>
      </c>
    </row>
    <row r="1222" spans="1:55" ht="18.600000000000001" customHeight="1">
      <c r="A1222" s="1" t="s">
        <v>6998</v>
      </c>
      <c r="B1222" s="1">
        <v>240279</v>
      </c>
      <c r="C1222" s="1" t="s">
        <v>71</v>
      </c>
      <c r="D1222" s="3">
        <v>45554</v>
      </c>
      <c r="E1222" s="1" t="s">
        <v>1896</v>
      </c>
      <c r="F1222" s="1" t="s">
        <v>6999</v>
      </c>
      <c r="G1222" s="1" t="s">
        <v>75</v>
      </c>
      <c r="H1222" s="1" t="s">
        <v>3947</v>
      </c>
      <c r="I1222" s="1" t="s">
        <v>77</v>
      </c>
      <c r="J1222" s="21" t="s">
        <v>78</v>
      </c>
      <c r="K1222" s="1" t="s">
        <v>78</v>
      </c>
      <c r="L1222" s="21" t="s">
        <v>1898</v>
      </c>
      <c r="M1222" s="21" t="s">
        <v>1898</v>
      </c>
      <c r="N1222" s="34" t="s">
        <v>72</v>
      </c>
      <c r="O1222" s="25" t="s">
        <v>7000</v>
      </c>
      <c r="P1222" s="1" t="s">
        <v>778</v>
      </c>
      <c r="Q1222" s="1" t="s">
        <v>779</v>
      </c>
      <c r="R1222" s="1" t="s">
        <v>9036</v>
      </c>
      <c r="S1222" s="1" t="s">
        <v>84</v>
      </c>
      <c r="T1222" s="1" t="s">
        <v>72</v>
      </c>
      <c r="U1222" s="1" t="s">
        <v>140</v>
      </c>
      <c r="V1222" s="1" t="s">
        <v>141</v>
      </c>
      <c r="W1222" s="1" t="s">
        <v>126</v>
      </c>
      <c r="X1222" s="1">
        <v>52</v>
      </c>
      <c r="Y1222" s="1" t="s">
        <v>88</v>
      </c>
      <c r="Z1222" s="1">
        <v>5.6</v>
      </c>
      <c r="AA1222" s="1" t="s">
        <v>954</v>
      </c>
      <c r="AB1222" s="1" t="s">
        <v>90</v>
      </c>
      <c r="AC1222" s="1" t="s">
        <v>91</v>
      </c>
      <c r="AD1222" s="1" t="s">
        <v>92</v>
      </c>
      <c r="AE1222" s="1" t="s">
        <v>72</v>
      </c>
      <c r="AF1222" s="1" t="s">
        <v>72</v>
      </c>
      <c r="AG1222" s="1" t="s">
        <v>72</v>
      </c>
      <c r="AH1222" s="1" t="s">
        <v>72</v>
      </c>
      <c r="AI1222" s="1" t="s">
        <v>72</v>
      </c>
      <c r="AJ1222" s="1" t="s">
        <v>72</v>
      </c>
      <c r="AK1222" s="1" t="s">
        <v>72</v>
      </c>
      <c r="AL1222" s="1" t="s">
        <v>72</v>
      </c>
      <c r="AM1222" s="1" t="s">
        <v>72</v>
      </c>
      <c r="AN1222" s="3">
        <v>45555</v>
      </c>
      <c r="AO1222" s="1" t="s">
        <v>7001</v>
      </c>
      <c r="AP1222" s="1" t="s">
        <v>72</v>
      </c>
      <c r="AQ1222" s="1" t="s">
        <v>1794</v>
      </c>
      <c r="AR1222" s="1">
        <v>14</v>
      </c>
      <c r="AS1222" s="1" t="s">
        <v>4009</v>
      </c>
      <c r="AT1222" s="1" t="s">
        <v>75</v>
      </c>
      <c r="AU1222" s="1" t="s">
        <v>75</v>
      </c>
      <c r="AV1222" s="1" t="s">
        <v>88</v>
      </c>
      <c r="AW1222" s="1" t="s">
        <v>96</v>
      </c>
      <c r="AX1222" s="1" t="s">
        <v>72</v>
      </c>
      <c r="AY1222" s="1" t="s">
        <v>6965</v>
      </c>
      <c r="AZ1222" s="1" t="s">
        <v>7002</v>
      </c>
      <c r="BA1222" s="1">
        <f>24+(4*6)</f>
        <v>48</v>
      </c>
      <c r="BB1222" s="21" t="s">
        <v>100</v>
      </c>
      <c r="BC1222" s="16"/>
    </row>
    <row r="1223" spans="1:55" ht="18.600000000000001" customHeight="1">
      <c r="A1223" s="1" t="s">
        <v>7003</v>
      </c>
      <c r="B1223" s="1">
        <v>240280</v>
      </c>
      <c r="C1223" s="1" t="s">
        <v>71</v>
      </c>
      <c r="D1223" s="3">
        <v>45558</v>
      </c>
      <c r="E1223" s="1" t="s">
        <v>1896</v>
      </c>
      <c r="F1223" s="1" t="s">
        <v>7004</v>
      </c>
      <c r="G1223" s="1" t="s">
        <v>75</v>
      </c>
      <c r="H1223" s="1" t="s">
        <v>3624</v>
      </c>
      <c r="I1223" s="1" t="s">
        <v>77</v>
      </c>
      <c r="J1223" s="21" t="s">
        <v>78</v>
      </c>
      <c r="K1223" s="1" t="s">
        <v>78</v>
      </c>
      <c r="L1223" s="21" t="s">
        <v>1898</v>
      </c>
      <c r="M1223" s="21" t="s">
        <v>1898</v>
      </c>
      <c r="N1223" s="34" t="s">
        <v>72</v>
      </c>
      <c r="O1223" s="25" t="s">
        <v>7005</v>
      </c>
      <c r="P1223" s="1" t="s">
        <v>778</v>
      </c>
      <c r="Q1223" s="1" t="s">
        <v>779</v>
      </c>
      <c r="R1223" s="1" t="s">
        <v>9036</v>
      </c>
      <c r="S1223" s="1" t="s">
        <v>152</v>
      </c>
      <c r="T1223" s="1" t="s">
        <v>3507</v>
      </c>
      <c r="U1223" s="1" t="s">
        <v>153</v>
      </c>
      <c r="V1223" s="1" t="s">
        <v>154</v>
      </c>
      <c r="W1223" s="1" t="s">
        <v>126</v>
      </c>
      <c r="X1223" s="1">
        <v>68</v>
      </c>
      <c r="Y1223" s="1" t="s">
        <v>88</v>
      </c>
      <c r="Z1223" s="1">
        <v>4.8</v>
      </c>
      <c r="AA1223" s="1" t="s">
        <v>954</v>
      </c>
      <c r="AB1223" s="1" t="s">
        <v>90</v>
      </c>
      <c r="AC1223" s="1" t="s">
        <v>91</v>
      </c>
      <c r="AD1223" s="1" t="s">
        <v>92</v>
      </c>
      <c r="AE1223" s="1" t="s">
        <v>72</v>
      </c>
      <c r="AF1223" s="1" t="s">
        <v>72</v>
      </c>
      <c r="AG1223" s="1" t="s">
        <v>72</v>
      </c>
      <c r="AH1223" s="1" t="s">
        <v>72</v>
      </c>
      <c r="AI1223" s="1" t="s">
        <v>72</v>
      </c>
      <c r="AJ1223" s="1" t="s">
        <v>72</v>
      </c>
      <c r="AK1223" s="1" t="s">
        <v>72</v>
      </c>
      <c r="AL1223" s="1" t="s">
        <v>72</v>
      </c>
      <c r="AM1223" s="1" t="s">
        <v>72</v>
      </c>
      <c r="AN1223" s="3">
        <v>45559</v>
      </c>
      <c r="AO1223" s="1" t="s">
        <v>7006</v>
      </c>
      <c r="AP1223" s="1" t="s">
        <v>72</v>
      </c>
      <c r="AQ1223" s="1" t="s">
        <v>1794</v>
      </c>
      <c r="AR1223" s="1">
        <v>14</v>
      </c>
      <c r="AS1223" s="1" t="s">
        <v>3205</v>
      </c>
      <c r="AT1223" s="1" t="s">
        <v>75</v>
      </c>
      <c r="AU1223" s="1" t="s">
        <v>75</v>
      </c>
      <c r="AV1223" s="1" t="s">
        <v>88</v>
      </c>
      <c r="AW1223" s="1" t="s">
        <v>96</v>
      </c>
      <c r="AX1223" s="1" t="s">
        <v>72</v>
      </c>
      <c r="AY1223" s="1" t="s">
        <v>6970</v>
      </c>
      <c r="AZ1223" s="1" t="s">
        <v>6971</v>
      </c>
      <c r="BA1223" s="1">
        <f>43+7</f>
        <v>50</v>
      </c>
      <c r="BB1223" s="21" t="s">
        <v>100</v>
      </c>
      <c r="BC1223" s="16"/>
    </row>
    <row r="1224" spans="1:55" ht="18.600000000000001" customHeight="1">
      <c r="A1224" s="1" t="s">
        <v>7007</v>
      </c>
      <c r="B1224" s="1">
        <v>240281</v>
      </c>
      <c r="C1224" s="1" t="s">
        <v>71</v>
      </c>
      <c r="D1224" s="3">
        <v>45559</v>
      </c>
      <c r="E1224" s="1" t="s">
        <v>1896</v>
      </c>
      <c r="F1224" s="1" t="s">
        <v>7008</v>
      </c>
      <c r="G1224" s="1" t="s">
        <v>75</v>
      </c>
      <c r="H1224" s="1" t="s">
        <v>3947</v>
      </c>
      <c r="I1224" s="1" t="s">
        <v>77</v>
      </c>
      <c r="J1224" s="1" t="s">
        <v>78</v>
      </c>
      <c r="K1224" s="1" t="s">
        <v>78</v>
      </c>
      <c r="L1224" s="21" t="s">
        <v>1898</v>
      </c>
      <c r="M1224" s="21" t="s">
        <v>1898</v>
      </c>
      <c r="N1224" s="34" t="s">
        <v>72</v>
      </c>
      <c r="O1224" s="25" t="s">
        <v>2007</v>
      </c>
      <c r="P1224" s="1" t="s">
        <v>813</v>
      </c>
      <c r="Q1224" s="1" t="s">
        <v>813</v>
      </c>
      <c r="R1224" s="1" t="s">
        <v>9057</v>
      </c>
      <c r="S1224" s="1" t="s">
        <v>84</v>
      </c>
      <c r="T1224" s="1" t="s">
        <v>72</v>
      </c>
      <c r="U1224" s="1" t="s">
        <v>140</v>
      </c>
      <c r="V1224" s="1" t="s">
        <v>181</v>
      </c>
      <c r="W1224" s="1" t="s">
        <v>126</v>
      </c>
      <c r="X1224" s="1">
        <v>73</v>
      </c>
      <c r="Y1224" s="1" t="s">
        <v>88</v>
      </c>
      <c r="Z1224" s="1">
        <v>5.2</v>
      </c>
      <c r="AA1224" s="1" t="s">
        <v>954</v>
      </c>
      <c r="AB1224" s="1" t="s">
        <v>90</v>
      </c>
      <c r="AC1224" s="1" t="s">
        <v>91</v>
      </c>
      <c r="AD1224" s="1" t="s">
        <v>92</v>
      </c>
      <c r="AE1224" s="1" t="s">
        <v>72</v>
      </c>
      <c r="AF1224" s="1" t="s">
        <v>229</v>
      </c>
      <c r="AG1224" s="1">
        <v>1</v>
      </c>
      <c r="AH1224" s="1" t="s">
        <v>1322</v>
      </c>
      <c r="AI1224" s="1" t="s">
        <v>72</v>
      </c>
      <c r="AJ1224" s="1" t="s">
        <v>72</v>
      </c>
      <c r="AK1224" s="1" t="s">
        <v>5884</v>
      </c>
      <c r="AL1224" s="1" t="s">
        <v>878</v>
      </c>
      <c r="AM1224" s="1" t="s">
        <v>72</v>
      </c>
      <c r="AN1224" s="3">
        <v>45559</v>
      </c>
      <c r="AO1224" s="1" t="s">
        <v>7009</v>
      </c>
      <c r="AP1224" s="1" t="s">
        <v>72</v>
      </c>
      <c r="AQ1224" s="1" t="s">
        <v>1675</v>
      </c>
      <c r="AR1224" s="1">
        <v>14</v>
      </c>
      <c r="AS1224" s="1" t="s">
        <v>4009</v>
      </c>
      <c r="AT1224" s="1" t="s">
        <v>75</v>
      </c>
      <c r="AU1224" s="1" t="s">
        <v>75</v>
      </c>
      <c r="AV1224" s="1" t="s">
        <v>88</v>
      </c>
      <c r="AW1224" s="1" t="s">
        <v>96</v>
      </c>
      <c r="AX1224" s="1" t="s">
        <v>72</v>
      </c>
      <c r="AY1224" s="1" t="s">
        <v>3962</v>
      </c>
      <c r="AZ1224" s="1" t="s">
        <v>7010</v>
      </c>
      <c r="BA1224" s="1">
        <v>35</v>
      </c>
      <c r="BB1224" s="21" t="s">
        <v>100</v>
      </c>
      <c r="BC1224" s="16"/>
    </row>
    <row r="1225" spans="1:55" ht="18.600000000000001" customHeight="1">
      <c r="A1225" s="1" t="s">
        <v>7016</v>
      </c>
      <c r="B1225" s="1">
        <v>240282</v>
      </c>
      <c r="C1225" s="1" t="s">
        <v>71</v>
      </c>
      <c r="D1225" s="3">
        <v>45562</v>
      </c>
      <c r="E1225" s="1" t="s">
        <v>2302</v>
      </c>
      <c r="F1225" s="1" t="s">
        <v>7017</v>
      </c>
      <c r="G1225" s="1" t="s">
        <v>75</v>
      </c>
      <c r="H1225" s="1" t="s">
        <v>3947</v>
      </c>
      <c r="I1225" s="1" t="s">
        <v>77</v>
      </c>
      <c r="J1225" s="1" t="s">
        <v>78</v>
      </c>
      <c r="K1225" s="1" t="s">
        <v>4162</v>
      </c>
      <c r="L1225" s="21" t="s">
        <v>139</v>
      </c>
      <c r="M1225" s="21" t="s">
        <v>1898</v>
      </c>
      <c r="N1225" s="1" t="s">
        <v>6951</v>
      </c>
      <c r="O1225" s="25" t="s">
        <v>7018</v>
      </c>
      <c r="P1225" s="1" t="s">
        <v>2307</v>
      </c>
      <c r="Q1225" s="1" t="s">
        <v>2307</v>
      </c>
      <c r="R1225" s="1" t="s">
        <v>2363</v>
      </c>
      <c r="S1225" s="1" t="s">
        <v>84</v>
      </c>
      <c r="T1225" s="1" t="s">
        <v>72</v>
      </c>
      <c r="U1225" s="1" t="s">
        <v>323</v>
      </c>
      <c r="V1225" s="1" t="s">
        <v>323</v>
      </c>
      <c r="W1225" s="1" t="s">
        <v>87</v>
      </c>
      <c r="X1225" s="1">
        <v>73</v>
      </c>
      <c r="Y1225" s="1" t="s">
        <v>88</v>
      </c>
      <c r="Z1225" s="1">
        <v>4.5</v>
      </c>
      <c r="AA1225" s="1" t="s">
        <v>954</v>
      </c>
      <c r="AB1225" s="1" t="s">
        <v>90</v>
      </c>
      <c r="AC1225" s="1" t="s">
        <v>91</v>
      </c>
      <c r="AD1225" s="1" t="s">
        <v>92</v>
      </c>
      <c r="AE1225" s="1" t="s">
        <v>72</v>
      </c>
      <c r="AF1225" s="1" t="s">
        <v>217</v>
      </c>
      <c r="AG1225" s="1">
        <v>2</v>
      </c>
      <c r="AH1225" s="1" t="s">
        <v>7019</v>
      </c>
      <c r="AI1225" s="1" t="s">
        <v>72</v>
      </c>
      <c r="AJ1225" s="1" t="s">
        <v>72</v>
      </c>
      <c r="AK1225" s="1" t="s">
        <v>220</v>
      </c>
      <c r="AL1225" s="1" t="s">
        <v>72</v>
      </c>
      <c r="AM1225" s="1" t="s">
        <v>72</v>
      </c>
      <c r="AN1225" s="3">
        <v>45562</v>
      </c>
      <c r="AO1225" s="1" t="s">
        <v>7020</v>
      </c>
      <c r="AP1225" s="1" t="s">
        <v>72</v>
      </c>
      <c r="AQ1225" s="1" t="s">
        <v>1794</v>
      </c>
      <c r="AR1225" s="1">
        <v>14</v>
      </c>
      <c r="AS1225" s="1" t="s">
        <v>4208</v>
      </c>
      <c r="AT1225" s="1" t="s">
        <v>88</v>
      </c>
      <c r="AU1225" s="1" t="s">
        <v>88</v>
      </c>
      <c r="AV1225" s="1" t="s">
        <v>88</v>
      </c>
      <c r="AW1225" s="1" t="s">
        <v>96</v>
      </c>
      <c r="AX1225" s="1" t="s">
        <v>72</v>
      </c>
      <c r="AY1225" s="1" t="s">
        <v>6965</v>
      </c>
      <c r="AZ1225" s="1" t="s">
        <v>6489</v>
      </c>
      <c r="BA1225" s="1">
        <f>24+(6*3)</f>
        <v>42</v>
      </c>
      <c r="BB1225" s="21" t="s">
        <v>100</v>
      </c>
      <c r="BC1225" s="16"/>
    </row>
    <row r="1226" spans="1:55" ht="18.600000000000001" customHeight="1">
      <c r="A1226" s="1" t="s">
        <v>7021</v>
      </c>
      <c r="B1226" s="1">
        <v>240283</v>
      </c>
      <c r="C1226" s="1" t="s">
        <v>71</v>
      </c>
      <c r="D1226" s="3">
        <v>45562</v>
      </c>
      <c r="E1226" s="1" t="s">
        <v>1896</v>
      </c>
      <c r="F1226" s="1" t="s">
        <v>7022</v>
      </c>
      <c r="G1226" s="1" t="s">
        <v>75</v>
      </c>
      <c r="H1226" s="1" t="s">
        <v>6710</v>
      </c>
      <c r="I1226" s="1" t="s">
        <v>77</v>
      </c>
      <c r="J1226" s="21" t="s">
        <v>78</v>
      </c>
      <c r="K1226" s="1" t="s">
        <v>78</v>
      </c>
      <c r="L1226" s="21" t="s">
        <v>1898</v>
      </c>
      <c r="M1226" s="21" t="s">
        <v>1927</v>
      </c>
      <c r="N1226" s="34" t="s">
        <v>72</v>
      </c>
      <c r="O1226" s="25" t="s">
        <v>4767</v>
      </c>
      <c r="P1226" s="1" t="s">
        <v>778</v>
      </c>
      <c r="Q1226" s="1" t="s">
        <v>779</v>
      </c>
      <c r="R1226" s="1" t="s">
        <v>9036</v>
      </c>
      <c r="S1226" s="1" t="s">
        <v>84</v>
      </c>
      <c r="T1226" s="1" t="s">
        <v>72</v>
      </c>
      <c r="U1226" s="1" t="s">
        <v>140</v>
      </c>
      <c r="V1226" s="1" t="s">
        <v>141</v>
      </c>
      <c r="W1226" s="1" t="s">
        <v>126</v>
      </c>
      <c r="X1226" s="1">
        <v>70</v>
      </c>
      <c r="Y1226" s="1" t="s">
        <v>88</v>
      </c>
      <c r="Z1226" s="1">
        <v>4.8</v>
      </c>
      <c r="AA1226" s="1" t="s">
        <v>299</v>
      </c>
      <c r="AB1226" s="1" t="s">
        <v>90</v>
      </c>
      <c r="AC1226" s="1" t="s">
        <v>91</v>
      </c>
      <c r="AD1226" s="1" t="s">
        <v>92</v>
      </c>
      <c r="AE1226" s="1" t="s">
        <v>72</v>
      </c>
      <c r="AF1226" s="1" t="s">
        <v>72</v>
      </c>
      <c r="AG1226" s="1" t="s">
        <v>72</v>
      </c>
      <c r="AH1226" s="1" t="s">
        <v>72</v>
      </c>
      <c r="AI1226" s="1" t="s">
        <v>72</v>
      </c>
      <c r="AJ1226" s="1" t="s">
        <v>72</v>
      </c>
      <c r="AK1226" s="1" t="s">
        <v>72</v>
      </c>
      <c r="AL1226" s="1" t="s">
        <v>72</v>
      </c>
      <c r="AM1226" s="1" t="s">
        <v>72</v>
      </c>
      <c r="AN1226" s="3">
        <v>45562</v>
      </c>
      <c r="AO1226" s="1" t="s">
        <v>7023</v>
      </c>
      <c r="AP1226" s="1" t="s">
        <v>72</v>
      </c>
      <c r="AQ1226" s="1" t="s">
        <v>1675</v>
      </c>
      <c r="AR1226" s="1">
        <v>14</v>
      </c>
      <c r="AS1226" s="1" t="s">
        <v>3205</v>
      </c>
      <c r="AT1226" s="1" t="s">
        <v>75</v>
      </c>
      <c r="AU1226" s="1" t="s">
        <v>75</v>
      </c>
      <c r="AV1226" s="1" t="s">
        <v>88</v>
      </c>
      <c r="AW1226" s="1" t="s">
        <v>96</v>
      </c>
      <c r="AX1226" s="1" t="s">
        <v>72</v>
      </c>
      <c r="AY1226" s="1" t="s">
        <v>6712</v>
      </c>
      <c r="AZ1226" s="1" t="s">
        <v>6979</v>
      </c>
      <c r="BA1226" s="1">
        <f>63+(4*3)</f>
        <v>75</v>
      </c>
      <c r="BB1226" s="1" t="s">
        <v>160</v>
      </c>
      <c r="BC1226" s="1" t="s">
        <v>440</v>
      </c>
    </row>
    <row r="1227" spans="1:55" ht="18.600000000000001" customHeight="1">
      <c r="A1227" s="1" t="s">
        <v>7024</v>
      </c>
      <c r="B1227" s="1">
        <v>240284</v>
      </c>
      <c r="C1227" s="1" t="s">
        <v>71</v>
      </c>
      <c r="D1227" s="3">
        <v>45565</v>
      </c>
      <c r="E1227" s="1" t="s">
        <v>2302</v>
      </c>
      <c r="F1227" s="1" t="s">
        <v>7025</v>
      </c>
      <c r="G1227" s="1" t="s">
        <v>75</v>
      </c>
      <c r="H1227" s="1" t="s">
        <v>3947</v>
      </c>
      <c r="I1227" s="1" t="s">
        <v>77</v>
      </c>
      <c r="J1227" s="1" t="s">
        <v>78</v>
      </c>
      <c r="K1227" s="1" t="s">
        <v>4162</v>
      </c>
      <c r="L1227" s="21" t="s">
        <v>139</v>
      </c>
      <c r="M1227" s="21" t="s">
        <v>1898</v>
      </c>
      <c r="N1227" s="1" t="s">
        <v>7026</v>
      </c>
      <c r="O1227" s="25" t="s">
        <v>3809</v>
      </c>
      <c r="P1227" s="1" t="s">
        <v>2307</v>
      </c>
      <c r="Q1227" s="1" t="s">
        <v>2307</v>
      </c>
      <c r="R1227" s="1" t="s">
        <v>2363</v>
      </c>
      <c r="S1227" s="1" t="s">
        <v>84</v>
      </c>
      <c r="T1227" s="1" t="s">
        <v>72</v>
      </c>
      <c r="U1227" s="1" t="s">
        <v>140</v>
      </c>
      <c r="V1227" s="1" t="s">
        <v>141</v>
      </c>
      <c r="W1227" s="1" t="s">
        <v>87</v>
      </c>
      <c r="X1227" s="1">
        <v>47</v>
      </c>
      <c r="Y1227" s="1" t="s">
        <v>88</v>
      </c>
      <c r="Z1227" s="1">
        <v>4.3</v>
      </c>
      <c r="AA1227" s="1" t="s">
        <v>954</v>
      </c>
      <c r="AB1227" s="1" t="s">
        <v>90</v>
      </c>
      <c r="AC1227" s="1" t="s">
        <v>91</v>
      </c>
      <c r="AD1227" s="1" t="s">
        <v>92</v>
      </c>
      <c r="AE1227" s="1" t="s">
        <v>72</v>
      </c>
      <c r="AF1227" s="1" t="s">
        <v>217</v>
      </c>
      <c r="AG1227" s="1">
        <v>2</v>
      </c>
      <c r="AH1227" s="1" t="s">
        <v>5105</v>
      </c>
      <c r="AI1227" s="1" t="s">
        <v>72</v>
      </c>
      <c r="AJ1227" s="1" t="s">
        <v>72</v>
      </c>
      <c r="AK1227" s="1" t="s">
        <v>220</v>
      </c>
      <c r="AL1227" s="1" t="s">
        <v>72</v>
      </c>
      <c r="AM1227" s="1" t="s">
        <v>72</v>
      </c>
      <c r="AN1227" s="3">
        <v>45565</v>
      </c>
      <c r="AO1227" s="1" t="s">
        <v>7027</v>
      </c>
      <c r="AP1227" s="1" t="s">
        <v>72</v>
      </c>
      <c r="AQ1227" s="1" t="s">
        <v>1675</v>
      </c>
      <c r="AR1227" s="1">
        <v>14</v>
      </c>
      <c r="AS1227" s="1" t="s">
        <v>2694</v>
      </c>
      <c r="AT1227" s="1" t="s">
        <v>88</v>
      </c>
      <c r="AU1227" s="1" t="s">
        <v>88</v>
      </c>
      <c r="AV1227" s="1" t="s">
        <v>88</v>
      </c>
      <c r="AW1227" s="1" t="s">
        <v>96</v>
      </c>
      <c r="AX1227" s="1" t="s">
        <v>72</v>
      </c>
      <c r="AY1227" s="1" t="s">
        <v>3962</v>
      </c>
      <c r="AZ1227" s="1" t="s">
        <v>4490</v>
      </c>
      <c r="BA1227" s="1">
        <f>28+(3*4)</f>
        <v>40</v>
      </c>
      <c r="BB1227" s="21" t="s">
        <v>100</v>
      </c>
      <c r="BC1227" s="16"/>
    </row>
    <row r="1228" spans="1:55" ht="18.600000000000001" customHeight="1">
      <c r="A1228" s="1" t="s">
        <v>7028</v>
      </c>
      <c r="B1228" s="1">
        <v>240285</v>
      </c>
      <c r="C1228" s="1" t="s">
        <v>71</v>
      </c>
      <c r="D1228" s="3">
        <v>45565</v>
      </c>
      <c r="E1228" s="1" t="s">
        <v>1896</v>
      </c>
      <c r="F1228" s="1" t="s">
        <v>7029</v>
      </c>
      <c r="G1228" s="1" t="s">
        <v>75</v>
      </c>
      <c r="H1228" s="1" t="s">
        <v>6710</v>
      </c>
      <c r="I1228" s="1" t="s">
        <v>77</v>
      </c>
      <c r="J1228" s="21" t="s">
        <v>78</v>
      </c>
      <c r="K1228" s="1" t="s">
        <v>78</v>
      </c>
      <c r="L1228" s="21" t="s">
        <v>1898</v>
      </c>
      <c r="M1228" s="21" t="s">
        <v>1927</v>
      </c>
      <c r="N1228" s="34" t="s">
        <v>72</v>
      </c>
      <c r="O1228" s="25" t="s">
        <v>4802</v>
      </c>
      <c r="P1228" s="1" t="s">
        <v>778</v>
      </c>
      <c r="Q1228" s="1" t="s">
        <v>779</v>
      </c>
      <c r="R1228" s="1" t="s">
        <v>9036</v>
      </c>
      <c r="S1228" s="1" t="s">
        <v>84</v>
      </c>
      <c r="T1228" s="1" t="s">
        <v>72</v>
      </c>
      <c r="U1228" s="1" t="s">
        <v>140</v>
      </c>
      <c r="V1228" s="1" t="s">
        <v>141</v>
      </c>
      <c r="W1228" s="1" t="s">
        <v>126</v>
      </c>
      <c r="X1228" s="1">
        <v>64</v>
      </c>
      <c r="Y1228" s="1" t="s">
        <v>88</v>
      </c>
      <c r="Z1228" s="1">
        <v>4.9000000000000004</v>
      </c>
      <c r="AA1228" s="1" t="s">
        <v>299</v>
      </c>
      <c r="AB1228" s="1" t="s">
        <v>90</v>
      </c>
      <c r="AC1228" s="1" t="s">
        <v>91</v>
      </c>
      <c r="AD1228" s="1" t="s">
        <v>92</v>
      </c>
      <c r="AE1228" s="1" t="s">
        <v>72</v>
      </c>
      <c r="AF1228" s="1" t="s">
        <v>72</v>
      </c>
      <c r="AG1228" s="1" t="s">
        <v>72</v>
      </c>
      <c r="AH1228" s="1" t="s">
        <v>72</v>
      </c>
      <c r="AI1228" s="1" t="s">
        <v>72</v>
      </c>
      <c r="AJ1228" s="1" t="s">
        <v>72</v>
      </c>
      <c r="AK1228" s="1" t="s">
        <v>72</v>
      </c>
      <c r="AL1228" s="1" t="s">
        <v>72</v>
      </c>
      <c r="AM1228" s="1" t="s">
        <v>72</v>
      </c>
      <c r="AN1228" s="3">
        <v>45566</v>
      </c>
      <c r="AO1228" s="1" t="s">
        <v>7030</v>
      </c>
      <c r="AP1228" s="1" t="s">
        <v>72</v>
      </c>
      <c r="AQ1228" s="1" t="s">
        <v>1675</v>
      </c>
      <c r="AR1228" s="1">
        <v>14</v>
      </c>
      <c r="AS1228" s="1" t="s">
        <v>3205</v>
      </c>
      <c r="AT1228" s="1" t="s">
        <v>75</v>
      </c>
      <c r="AU1228" s="1" t="s">
        <v>75</v>
      </c>
      <c r="AV1228" s="1" t="s">
        <v>88</v>
      </c>
      <c r="AW1228" s="1" t="s">
        <v>96</v>
      </c>
      <c r="AX1228" s="1" t="s">
        <v>72</v>
      </c>
      <c r="AY1228" s="1" t="s">
        <v>6712</v>
      </c>
      <c r="AZ1228" s="1" t="s">
        <v>7031</v>
      </c>
      <c r="BA1228" s="1">
        <f>56+(4*7)</f>
        <v>84</v>
      </c>
      <c r="BB1228" s="1" t="s">
        <v>160</v>
      </c>
      <c r="BC1228" s="1" t="s">
        <v>440</v>
      </c>
    </row>
    <row r="1229" spans="1:55" ht="18.600000000000001" customHeight="1">
      <c r="A1229" s="1" t="s">
        <v>7032</v>
      </c>
      <c r="B1229" s="1">
        <v>240286</v>
      </c>
      <c r="C1229" s="1" t="s">
        <v>71</v>
      </c>
      <c r="D1229" s="3">
        <v>45566</v>
      </c>
      <c r="E1229" s="1" t="s">
        <v>1896</v>
      </c>
      <c r="F1229" s="1" t="s">
        <v>7033</v>
      </c>
      <c r="G1229" s="1" t="s">
        <v>75</v>
      </c>
      <c r="H1229" s="1" t="s">
        <v>3947</v>
      </c>
      <c r="I1229" s="1" t="s">
        <v>77</v>
      </c>
      <c r="J1229" s="1" t="s">
        <v>78</v>
      </c>
      <c r="K1229" s="1" t="s">
        <v>78</v>
      </c>
      <c r="L1229" s="21" t="s">
        <v>1898</v>
      </c>
      <c r="M1229" s="21" t="s">
        <v>1898</v>
      </c>
      <c r="N1229" s="34" t="s">
        <v>72</v>
      </c>
      <c r="O1229" s="25" t="s">
        <v>7034</v>
      </c>
      <c r="P1229" s="1" t="s">
        <v>813</v>
      </c>
      <c r="Q1229" s="1" t="s">
        <v>813</v>
      </c>
      <c r="R1229" s="1" t="s">
        <v>9057</v>
      </c>
      <c r="S1229" s="1" t="s">
        <v>84</v>
      </c>
      <c r="T1229" s="1" t="s">
        <v>72</v>
      </c>
      <c r="U1229" s="1" t="s">
        <v>140</v>
      </c>
      <c r="V1229" s="1" t="s">
        <v>181</v>
      </c>
      <c r="W1229" s="1" t="s">
        <v>87</v>
      </c>
      <c r="X1229" s="1">
        <v>50</v>
      </c>
      <c r="Y1229" s="1" t="s">
        <v>88</v>
      </c>
      <c r="Z1229" s="1">
        <v>5.2</v>
      </c>
      <c r="AA1229" s="1" t="s">
        <v>954</v>
      </c>
      <c r="AB1229" s="1" t="s">
        <v>90</v>
      </c>
      <c r="AC1229" s="1" t="s">
        <v>91</v>
      </c>
      <c r="AD1229" s="1" t="s">
        <v>92</v>
      </c>
      <c r="AE1229" s="1" t="s">
        <v>72</v>
      </c>
      <c r="AF1229" s="1" t="s">
        <v>254</v>
      </c>
      <c r="AG1229" s="1">
        <v>2</v>
      </c>
      <c r="AH1229" s="1" t="s">
        <v>5092</v>
      </c>
      <c r="AI1229" s="1" t="s">
        <v>72</v>
      </c>
      <c r="AJ1229" s="1" t="s">
        <v>72</v>
      </c>
      <c r="AK1229" s="1" t="s">
        <v>5884</v>
      </c>
      <c r="AL1229" s="1" t="s">
        <v>72</v>
      </c>
      <c r="AM1229" s="1" t="s">
        <v>72</v>
      </c>
      <c r="AN1229" s="3">
        <v>45566</v>
      </c>
      <c r="AO1229" s="1" t="s">
        <v>7035</v>
      </c>
      <c r="AP1229" s="1" t="s">
        <v>72</v>
      </c>
      <c r="AQ1229" s="1" t="s">
        <v>1675</v>
      </c>
      <c r="AR1229" s="1">
        <v>14</v>
      </c>
      <c r="AS1229" s="1" t="s">
        <v>6026</v>
      </c>
      <c r="AT1229" s="1" t="s">
        <v>75</v>
      </c>
      <c r="AU1229" s="1" t="s">
        <v>75</v>
      </c>
      <c r="AV1229" s="1" t="s">
        <v>88</v>
      </c>
      <c r="AW1229" s="1" t="s">
        <v>96</v>
      </c>
      <c r="AX1229" s="1" t="s">
        <v>72</v>
      </c>
      <c r="AY1229" s="1" t="s">
        <v>3962</v>
      </c>
      <c r="AZ1229" s="1" t="s">
        <v>7036</v>
      </c>
      <c r="BA1229" s="1">
        <v>30</v>
      </c>
      <c r="BB1229" s="21" t="s">
        <v>100</v>
      </c>
      <c r="BC1229" s="16"/>
    </row>
    <row r="1230" spans="1:55" ht="18.600000000000001" customHeight="1">
      <c r="A1230" s="1" t="s">
        <v>7042</v>
      </c>
      <c r="B1230" s="1">
        <v>240287</v>
      </c>
      <c r="C1230" s="1" t="s">
        <v>71</v>
      </c>
      <c r="D1230" s="3">
        <v>45566</v>
      </c>
      <c r="E1230" s="1" t="s">
        <v>2302</v>
      </c>
      <c r="F1230" s="1" t="s">
        <v>7043</v>
      </c>
      <c r="G1230" s="1" t="s">
        <v>75</v>
      </c>
      <c r="H1230" s="1" t="s">
        <v>3947</v>
      </c>
      <c r="I1230" s="1" t="s">
        <v>77</v>
      </c>
      <c r="J1230" s="1" t="s">
        <v>78</v>
      </c>
      <c r="K1230" s="1" t="s">
        <v>4162</v>
      </c>
      <c r="L1230" s="21" t="s">
        <v>139</v>
      </c>
      <c r="M1230" s="21" t="s">
        <v>1898</v>
      </c>
      <c r="N1230" s="1" t="s">
        <v>6951</v>
      </c>
      <c r="O1230" s="25" t="s">
        <v>7044</v>
      </c>
      <c r="P1230" s="1" t="s">
        <v>2307</v>
      </c>
      <c r="Q1230" s="1" t="s">
        <v>2307</v>
      </c>
      <c r="R1230" s="1" t="s">
        <v>2363</v>
      </c>
      <c r="S1230" s="1" t="s">
        <v>84</v>
      </c>
      <c r="T1230" s="1" t="s">
        <v>72</v>
      </c>
      <c r="U1230" s="1" t="s">
        <v>104</v>
      </c>
      <c r="V1230" s="1" t="s">
        <v>310</v>
      </c>
      <c r="W1230" s="1" t="s">
        <v>126</v>
      </c>
      <c r="X1230" s="1">
        <v>77</v>
      </c>
      <c r="Y1230" s="1" t="s">
        <v>88</v>
      </c>
      <c r="Z1230" s="1">
        <v>4.8</v>
      </c>
      <c r="AA1230" s="1" t="s">
        <v>954</v>
      </c>
      <c r="AB1230" s="1" t="s">
        <v>90</v>
      </c>
      <c r="AC1230" s="1" t="s">
        <v>91</v>
      </c>
      <c r="AD1230" s="1" t="s">
        <v>90</v>
      </c>
      <c r="AE1230" s="1" t="s">
        <v>72</v>
      </c>
      <c r="AF1230" s="1" t="s">
        <v>244</v>
      </c>
      <c r="AG1230" s="1">
        <v>2</v>
      </c>
      <c r="AH1230" s="1" t="s">
        <v>7045</v>
      </c>
      <c r="AI1230" s="1" t="s">
        <v>72</v>
      </c>
      <c r="AJ1230" s="1" t="s">
        <v>72</v>
      </c>
      <c r="AK1230" s="1" t="s">
        <v>220</v>
      </c>
      <c r="AL1230" s="1" t="s">
        <v>72</v>
      </c>
      <c r="AM1230" s="1" t="s">
        <v>72</v>
      </c>
      <c r="AN1230" s="3">
        <v>45566</v>
      </c>
      <c r="AO1230" s="1" t="s">
        <v>7046</v>
      </c>
      <c r="AP1230" s="1" t="s">
        <v>72</v>
      </c>
      <c r="AQ1230" s="1" t="s">
        <v>1675</v>
      </c>
      <c r="AR1230" s="1">
        <v>14</v>
      </c>
      <c r="AS1230" s="1" t="s">
        <v>6026</v>
      </c>
      <c r="AT1230" s="1" t="s">
        <v>88</v>
      </c>
      <c r="AU1230" s="1" t="s">
        <v>88</v>
      </c>
      <c r="AV1230" s="1" t="s">
        <v>88</v>
      </c>
      <c r="AW1230" s="1" t="s">
        <v>96</v>
      </c>
      <c r="AX1230" s="1" t="s">
        <v>72</v>
      </c>
      <c r="AY1230" s="1" t="s">
        <v>3985</v>
      </c>
      <c r="AZ1230" s="1" t="s">
        <v>7036</v>
      </c>
      <c r="BA1230" s="1">
        <f>24+(2*6)</f>
        <v>36</v>
      </c>
      <c r="BB1230" s="21" t="s">
        <v>100</v>
      </c>
      <c r="BC1230" s="16"/>
    </row>
    <row r="1231" spans="1:55" ht="18.600000000000001" customHeight="1">
      <c r="A1231" s="1" t="s">
        <v>7047</v>
      </c>
      <c r="B1231" s="1">
        <v>240288</v>
      </c>
      <c r="C1231" s="1" t="s">
        <v>71</v>
      </c>
      <c r="D1231" s="3">
        <v>45566</v>
      </c>
      <c r="E1231" s="1" t="s">
        <v>2302</v>
      </c>
      <c r="F1231" s="1" t="s">
        <v>7048</v>
      </c>
      <c r="G1231" s="1" t="s">
        <v>75</v>
      </c>
      <c r="H1231" s="1" t="s">
        <v>3947</v>
      </c>
      <c r="I1231" s="1" t="s">
        <v>77</v>
      </c>
      <c r="J1231" s="1" t="s">
        <v>78</v>
      </c>
      <c r="K1231" s="1" t="s">
        <v>4162</v>
      </c>
      <c r="L1231" s="21" t="s">
        <v>139</v>
      </c>
      <c r="M1231" s="21" t="s">
        <v>1898</v>
      </c>
      <c r="N1231" s="1" t="s">
        <v>6951</v>
      </c>
      <c r="O1231" s="25" t="s">
        <v>6477</v>
      </c>
      <c r="P1231" s="1" t="s">
        <v>2307</v>
      </c>
      <c r="Q1231" s="1" t="s">
        <v>2307</v>
      </c>
      <c r="R1231" s="1" t="s">
        <v>2363</v>
      </c>
      <c r="S1231" s="1" t="s">
        <v>84</v>
      </c>
      <c r="T1231" s="1" t="s">
        <v>72</v>
      </c>
      <c r="U1231" s="1" t="s">
        <v>140</v>
      </c>
      <c r="V1231" s="1" t="s">
        <v>141</v>
      </c>
      <c r="W1231" s="1" t="s">
        <v>87</v>
      </c>
      <c r="X1231" s="1">
        <v>61</v>
      </c>
      <c r="Y1231" s="1" t="s">
        <v>88</v>
      </c>
      <c r="Z1231" s="1">
        <v>4.8</v>
      </c>
      <c r="AA1231" s="1" t="s">
        <v>954</v>
      </c>
      <c r="AB1231" s="1" t="s">
        <v>90</v>
      </c>
      <c r="AC1231" s="1" t="s">
        <v>91</v>
      </c>
      <c r="AD1231" s="1" t="s">
        <v>92</v>
      </c>
      <c r="AE1231" s="1" t="s">
        <v>72</v>
      </c>
      <c r="AF1231" s="1" t="s">
        <v>217</v>
      </c>
      <c r="AG1231" s="1">
        <v>2</v>
      </c>
      <c r="AH1231" s="1" t="s">
        <v>3827</v>
      </c>
      <c r="AI1231" s="1" t="s">
        <v>72</v>
      </c>
      <c r="AJ1231" s="1" t="s">
        <v>72</v>
      </c>
      <c r="AK1231" s="1" t="s">
        <v>220</v>
      </c>
      <c r="AL1231" s="1" t="s">
        <v>72</v>
      </c>
      <c r="AM1231" s="1" t="s">
        <v>72</v>
      </c>
      <c r="AN1231" s="3">
        <v>45566</v>
      </c>
      <c r="AO1231" s="1" t="s">
        <v>7049</v>
      </c>
      <c r="AP1231" s="1" t="s">
        <v>72</v>
      </c>
      <c r="AQ1231" s="1" t="s">
        <v>1675</v>
      </c>
      <c r="AR1231" s="1">
        <v>14</v>
      </c>
      <c r="AS1231" s="1" t="s">
        <v>4219</v>
      </c>
      <c r="AT1231" s="1" t="s">
        <v>88</v>
      </c>
      <c r="AU1231" s="1" t="s">
        <v>88</v>
      </c>
      <c r="AV1231" s="1" t="s">
        <v>88</v>
      </c>
      <c r="AW1231" s="1" t="s">
        <v>96</v>
      </c>
      <c r="AX1231" s="1" t="s">
        <v>72</v>
      </c>
      <c r="AY1231" s="1" t="s">
        <v>3985</v>
      </c>
      <c r="AZ1231" s="1" t="s">
        <v>6489</v>
      </c>
      <c r="BA1231" s="1">
        <f>24</f>
        <v>24</v>
      </c>
      <c r="BB1231" s="21" t="s">
        <v>100</v>
      </c>
      <c r="BC1231" s="16"/>
    </row>
    <row r="1232" spans="1:55" ht="18.600000000000001" customHeight="1">
      <c r="A1232" s="1" t="s">
        <v>7050</v>
      </c>
      <c r="B1232" s="1">
        <v>240289</v>
      </c>
      <c r="C1232" s="1" t="s">
        <v>71</v>
      </c>
      <c r="D1232" s="3">
        <v>45568</v>
      </c>
      <c r="E1232" s="1" t="s">
        <v>1896</v>
      </c>
      <c r="F1232" s="1" t="s">
        <v>7051</v>
      </c>
      <c r="G1232" s="1" t="s">
        <v>75</v>
      </c>
      <c r="H1232" s="1" t="s">
        <v>3947</v>
      </c>
      <c r="I1232" s="1" t="s">
        <v>77</v>
      </c>
      <c r="J1232" s="1" t="s">
        <v>78</v>
      </c>
      <c r="K1232" s="1" t="s">
        <v>78</v>
      </c>
      <c r="L1232" s="21" t="s">
        <v>1898</v>
      </c>
      <c r="M1232" s="21" t="s">
        <v>1898</v>
      </c>
      <c r="N1232" s="34" t="s">
        <v>72</v>
      </c>
      <c r="O1232" s="25" t="s">
        <v>7052</v>
      </c>
      <c r="P1232" s="1" t="s">
        <v>813</v>
      </c>
      <c r="Q1232" s="1" t="s">
        <v>813</v>
      </c>
      <c r="R1232" s="1" t="s">
        <v>9057</v>
      </c>
      <c r="S1232" s="1" t="s">
        <v>84</v>
      </c>
      <c r="T1232" s="1" t="s">
        <v>72</v>
      </c>
      <c r="U1232" s="1" t="s">
        <v>656</v>
      </c>
      <c r="V1232" s="1" t="s">
        <v>656</v>
      </c>
      <c r="W1232" s="1" t="s">
        <v>87</v>
      </c>
      <c r="X1232" s="1">
        <v>54</v>
      </c>
      <c r="Y1232" s="1" t="s">
        <v>88</v>
      </c>
      <c r="Z1232" s="1">
        <v>5.3</v>
      </c>
      <c r="AA1232" s="1" t="s">
        <v>954</v>
      </c>
      <c r="AB1232" s="1" t="s">
        <v>90</v>
      </c>
      <c r="AC1232" s="1" t="s">
        <v>91</v>
      </c>
      <c r="AD1232" s="1" t="s">
        <v>92</v>
      </c>
      <c r="AE1232" s="1" t="s">
        <v>72</v>
      </c>
      <c r="AF1232" s="1" t="s">
        <v>217</v>
      </c>
      <c r="AG1232" s="1">
        <v>2</v>
      </c>
      <c r="AH1232" s="1" t="s">
        <v>5253</v>
      </c>
      <c r="AI1232" s="1" t="s">
        <v>72</v>
      </c>
      <c r="AJ1232" s="1" t="s">
        <v>72</v>
      </c>
      <c r="AK1232" s="1" t="s">
        <v>5884</v>
      </c>
      <c r="AL1232" s="1" t="s">
        <v>72</v>
      </c>
      <c r="AM1232" s="1" t="s">
        <v>72</v>
      </c>
      <c r="AN1232" s="3">
        <v>45568</v>
      </c>
      <c r="AO1232" s="1" t="s">
        <v>7053</v>
      </c>
      <c r="AP1232" s="1" t="s">
        <v>72</v>
      </c>
      <c r="AQ1232" s="1" t="s">
        <v>1675</v>
      </c>
      <c r="AR1232" s="1">
        <v>14</v>
      </c>
      <c r="AS1232" s="1" t="s">
        <v>3205</v>
      </c>
      <c r="AT1232" s="1" t="s">
        <v>75</v>
      </c>
      <c r="AU1232" s="1" t="s">
        <v>75</v>
      </c>
      <c r="AV1232" s="1" t="s">
        <v>88</v>
      </c>
      <c r="AW1232" s="1" t="s">
        <v>96</v>
      </c>
      <c r="AX1232" s="1" t="s">
        <v>72</v>
      </c>
      <c r="AY1232" s="1" t="s">
        <v>3985</v>
      </c>
      <c r="AZ1232" s="1" t="s">
        <v>7036</v>
      </c>
      <c r="BA1232" s="1">
        <v>30</v>
      </c>
      <c r="BB1232" s="21" t="s">
        <v>100</v>
      </c>
      <c r="BC1232" s="16"/>
    </row>
    <row r="1233" spans="1:55" ht="18.600000000000001" customHeight="1">
      <c r="A1233" s="1" t="s">
        <v>7056</v>
      </c>
      <c r="B1233" s="1">
        <v>240290</v>
      </c>
      <c r="C1233" s="1" t="s">
        <v>71</v>
      </c>
      <c r="D1233" s="3">
        <v>45568</v>
      </c>
      <c r="E1233" s="1" t="s">
        <v>2302</v>
      </c>
      <c r="F1233" s="1" t="s">
        <v>7057</v>
      </c>
      <c r="G1233" s="1" t="s">
        <v>75</v>
      </c>
      <c r="H1233" s="1" t="s">
        <v>3947</v>
      </c>
      <c r="I1233" s="1" t="s">
        <v>77</v>
      </c>
      <c r="J1233" s="1" t="s">
        <v>78</v>
      </c>
      <c r="K1233" s="1" t="s">
        <v>172</v>
      </c>
      <c r="L1233" s="21" t="s">
        <v>1898</v>
      </c>
      <c r="M1233" s="21" t="s">
        <v>1898</v>
      </c>
      <c r="N1233" s="1" t="s">
        <v>5044</v>
      </c>
      <c r="O1233" s="25" t="s">
        <v>7058</v>
      </c>
      <c r="P1233" s="1" t="s">
        <v>2307</v>
      </c>
      <c r="Q1233" s="1" t="s">
        <v>2307</v>
      </c>
      <c r="R1233" s="1" t="s">
        <v>2363</v>
      </c>
      <c r="S1233" s="1" t="s">
        <v>84</v>
      </c>
      <c r="T1233" s="1" t="s">
        <v>72</v>
      </c>
      <c r="U1233" s="1" t="s">
        <v>214</v>
      </c>
      <c r="V1233" s="1" t="s">
        <v>583</v>
      </c>
      <c r="W1233" s="1" t="s">
        <v>126</v>
      </c>
      <c r="X1233" s="1">
        <v>57</v>
      </c>
      <c r="Y1233" s="1" t="s">
        <v>88</v>
      </c>
      <c r="Z1233" s="1">
        <v>4.5999999999999996</v>
      </c>
      <c r="AA1233" s="1" t="s">
        <v>2344</v>
      </c>
      <c r="AB1233" s="1" t="s">
        <v>90</v>
      </c>
      <c r="AC1233" s="1" t="s">
        <v>91</v>
      </c>
      <c r="AD1233" s="1" t="s">
        <v>92</v>
      </c>
      <c r="AE1233" s="1" t="s">
        <v>72</v>
      </c>
      <c r="AF1233" s="1" t="s">
        <v>217</v>
      </c>
      <c r="AG1233" s="1">
        <v>1</v>
      </c>
      <c r="AH1233" s="1" t="s">
        <v>3827</v>
      </c>
      <c r="AI1233" s="1" t="s">
        <v>72</v>
      </c>
      <c r="AJ1233" s="1" t="s">
        <v>72</v>
      </c>
      <c r="AK1233" s="1" t="s">
        <v>220</v>
      </c>
      <c r="AL1233" s="1" t="s">
        <v>72</v>
      </c>
      <c r="AM1233" s="1" t="s">
        <v>72</v>
      </c>
      <c r="AN1233" s="3">
        <v>45568</v>
      </c>
      <c r="AO1233" s="1" t="s">
        <v>7059</v>
      </c>
      <c r="AP1233" s="1" t="s">
        <v>72</v>
      </c>
      <c r="AQ1233" s="1" t="s">
        <v>1675</v>
      </c>
      <c r="AR1233" s="1">
        <v>14</v>
      </c>
      <c r="AS1233" s="1" t="s">
        <v>6026</v>
      </c>
      <c r="AT1233" s="1" t="s">
        <v>88</v>
      </c>
      <c r="AU1233" s="1" t="s">
        <v>88</v>
      </c>
      <c r="AV1233" s="1" t="s">
        <v>88</v>
      </c>
      <c r="AW1233" s="1" t="s">
        <v>96</v>
      </c>
      <c r="AX1233" s="1" t="s">
        <v>72</v>
      </c>
      <c r="AY1233" s="1" t="s">
        <v>3985</v>
      </c>
      <c r="AZ1233" s="1" t="s">
        <v>6489</v>
      </c>
      <c r="BA1233" s="1">
        <v>24</v>
      </c>
      <c r="BB1233" s="21" t="s">
        <v>100</v>
      </c>
      <c r="BC1233" s="16"/>
    </row>
    <row r="1234" spans="1:55" ht="18.600000000000001" customHeight="1">
      <c r="A1234" s="1" t="s">
        <v>7060</v>
      </c>
      <c r="B1234" s="1">
        <v>240291</v>
      </c>
      <c r="C1234" s="1" t="s">
        <v>71</v>
      </c>
      <c r="D1234" s="3">
        <v>45570</v>
      </c>
      <c r="E1234" s="1" t="s">
        <v>1896</v>
      </c>
      <c r="F1234" s="1" t="s">
        <v>7061</v>
      </c>
      <c r="G1234" s="1" t="s">
        <v>75</v>
      </c>
      <c r="H1234" s="1" t="s">
        <v>3624</v>
      </c>
      <c r="I1234" s="1" t="s">
        <v>77</v>
      </c>
      <c r="J1234" s="1" t="s">
        <v>78</v>
      </c>
      <c r="K1234" s="1" t="s">
        <v>78</v>
      </c>
      <c r="L1234" s="21" t="s">
        <v>1898</v>
      </c>
      <c r="M1234" s="21" t="s">
        <v>1898</v>
      </c>
      <c r="N1234" s="34" t="s">
        <v>72</v>
      </c>
      <c r="O1234" s="25" t="s">
        <v>7062</v>
      </c>
      <c r="P1234" s="1" t="s">
        <v>813</v>
      </c>
      <c r="Q1234" s="1" t="s">
        <v>813</v>
      </c>
      <c r="R1234" s="1" t="s">
        <v>9057</v>
      </c>
      <c r="S1234" s="1" t="s">
        <v>152</v>
      </c>
      <c r="T1234" s="1" t="s">
        <v>3507</v>
      </c>
      <c r="U1234" s="1" t="s">
        <v>153</v>
      </c>
      <c r="V1234" s="1" t="s">
        <v>164</v>
      </c>
      <c r="W1234" s="1" t="s">
        <v>126</v>
      </c>
      <c r="X1234" s="1">
        <v>41</v>
      </c>
      <c r="Y1234" s="1" t="s">
        <v>88</v>
      </c>
      <c r="Z1234" s="1">
        <v>5.2</v>
      </c>
      <c r="AA1234" s="1" t="s">
        <v>954</v>
      </c>
      <c r="AB1234" s="1" t="s">
        <v>90</v>
      </c>
      <c r="AC1234" s="1" t="s">
        <v>91</v>
      </c>
      <c r="AD1234" s="1" t="s">
        <v>92</v>
      </c>
      <c r="AE1234" s="1" t="s">
        <v>72</v>
      </c>
      <c r="AF1234" s="1" t="s">
        <v>229</v>
      </c>
      <c r="AG1234" s="1">
        <v>2</v>
      </c>
      <c r="AH1234" s="1" t="s">
        <v>5057</v>
      </c>
      <c r="AI1234" s="1" t="s">
        <v>72</v>
      </c>
      <c r="AJ1234" s="1" t="s">
        <v>72</v>
      </c>
      <c r="AK1234" s="1" t="s">
        <v>7063</v>
      </c>
      <c r="AL1234" s="1" t="s">
        <v>72</v>
      </c>
      <c r="AM1234" s="1" t="s">
        <v>72</v>
      </c>
      <c r="AN1234" s="3">
        <v>45570</v>
      </c>
      <c r="AO1234" s="1" t="s">
        <v>7064</v>
      </c>
      <c r="AP1234" s="1" t="s">
        <v>72</v>
      </c>
      <c r="AQ1234" s="1" t="s">
        <v>1794</v>
      </c>
      <c r="AR1234" s="1">
        <v>14</v>
      </c>
      <c r="AS1234" s="1" t="s">
        <v>4208</v>
      </c>
      <c r="AT1234" s="1" t="s">
        <v>75</v>
      </c>
      <c r="AU1234" s="1" t="s">
        <v>75</v>
      </c>
      <c r="AV1234" s="1" t="s">
        <v>88</v>
      </c>
      <c r="AW1234" s="1" t="s">
        <v>96</v>
      </c>
      <c r="AX1234" s="1" t="s">
        <v>72</v>
      </c>
      <c r="AY1234" s="1" t="s">
        <v>6970</v>
      </c>
      <c r="AZ1234" s="38" t="s">
        <v>6971</v>
      </c>
      <c r="BA1234" s="1">
        <f>43+(4*5)</f>
        <v>63</v>
      </c>
      <c r="BB1234" s="21" t="s">
        <v>100</v>
      </c>
      <c r="BC1234" s="16"/>
    </row>
    <row r="1235" spans="1:55" ht="18.600000000000001" customHeight="1">
      <c r="A1235" s="1" t="s">
        <v>7065</v>
      </c>
      <c r="B1235" s="1">
        <v>240292</v>
      </c>
      <c r="C1235" s="1" t="s">
        <v>71</v>
      </c>
      <c r="D1235" s="3">
        <v>45574</v>
      </c>
      <c r="E1235" s="1" t="s">
        <v>1896</v>
      </c>
      <c r="F1235" s="1" t="s">
        <v>7066</v>
      </c>
      <c r="G1235" s="1" t="s">
        <v>75</v>
      </c>
      <c r="H1235" s="1" t="s">
        <v>3624</v>
      </c>
      <c r="I1235" s="1" t="s">
        <v>77</v>
      </c>
      <c r="J1235" s="21" t="s">
        <v>78</v>
      </c>
      <c r="K1235" s="1" t="s">
        <v>78</v>
      </c>
      <c r="L1235" s="21" t="s">
        <v>1898</v>
      </c>
      <c r="M1235" s="21" t="s">
        <v>1898</v>
      </c>
      <c r="N1235" s="34" t="s">
        <v>72</v>
      </c>
      <c r="O1235" s="25" t="s">
        <v>7067</v>
      </c>
      <c r="P1235" s="1" t="s">
        <v>778</v>
      </c>
      <c r="Q1235" s="1" t="s">
        <v>779</v>
      </c>
      <c r="R1235" s="1" t="s">
        <v>9036</v>
      </c>
      <c r="S1235" s="1" t="s">
        <v>152</v>
      </c>
      <c r="T1235" s="1" t="s">
        <v>1370</v>
      </c>
      <c r="U1235" s="1" t="s">
        <v>153</v>
      </c>
      <c r="V1235" s="1" t="s">
        <v>154</v>
      </c>
      <c r="W1235" s="1" t="s">
        <v>126</v>
      </c>
      <c r="X1235" s="1">
        <v>44</v>
      </c>
      <c r="Y1235" s="1" t="s">
        <v>88</v>
      </c>
      <c r="Z1235" s="1">
        <v>4.9000000000000004</v>
      </c>
      <c r="AA1235" s="1" t="s">
        <v>299</v>
      </c>
      <c r="AB1235" s="1" t="s">
        <v>90</v>
      </c>
      <c r="AC1235" s="1" t="s">
        <v>91</v>
      </c>
      <c r="AD1235" s="1" t="s">
        <v>92</v>
      </c>
      <c r="AE1235" s="1" t="s">
        <v>72</v>
      </c>
      <c r="AF1235" s="1" t="s">
        <v>254</v>
      </c>
      <c r="AG1235" s="1">
        <v>3</v>
      </c>
      <c r="AH1235" s="1" t="s">
        <v>7068</v>
      </c>
      <c r="AI1235" s="1" t="s">
        <v>72</v>
      </c>
      <c r="AJ1235" s="1" t="s">
        <v>72</v>
      </c>
      <c r="AK1235" s="1" t="s">
        <v>72</v>
      </c>
      <c r="AL1235" s="1" t="s">
        <v>72</v>
      </c>
      <c r="AM1235" s="1" t="s">
        <v>72</v>
      </c>
      <c r="AN1235" s="3">
        <v>45575</v>
      </c>
      <c r="AO1235" s="1" t="s">
        <v>7069</v>
      </c>
      <c r="AP1235" s="1" t="s">
        <v>72</v>
      </c>
      <c r="AQ1235" s="1" t="s">
        <v>1794</v>
      </c>
      <c r="AR1235" s="1">
        <v>15</v>
      </c>
      <c r="AS1235" s="1" t="s">
        <v>4063</v>
      </c>
      <c r="AT1235" s="1" t="s">
        <v>75</v>
      </c>
      <c r="AU1235" s="1" t="s">
        <v>75</v>
      </c>
      <c r="AV1235" s="1" t="s">
        <v>88</v>
      </c>
      <c r="AW1235" s="1" t="s">
        <v>96</v>
      </c>
      <c r="AX1235" s="1" t="s">
        <v>72</v>
      </c>
      <c r="AY1235" s="1" t="s">
        <v>6846</v>
      </c>
      <c r="AZ1235" s="1" t="s">
        <v>7070</v>
      </c>
      <c r="BA1235" s="1">
        <f>35+((4*2)+(3*2))</f>
        <v>49</v>
      </c>
      <c r="BB1235" s="21" t="s">
        <v>100</v>
      </c>
      <c r="BC1235" s="16"/>
    </row>
    <row r="1236" spans="1:55" ht="18.600000000000001" customHeight="1">
      <c r="A1236" s="1">
        <v>240293</v>
      </c>
      <c r="B1236" s="1">
        <v>240293</v>
      </c>
      <c r="C1236" s="1" t="s">
        <v>71</v>
      </c>
      <c r="D1236" s="3">
        <v>45575</v>
      </c>
      <c r="E1236" s="1" t="s">
        <v>2302</v>
      </c>
      <c r="F1236" s="1" t="s">
        <v>7071</v>
      </c>
      <c r="G1236" s="1" t="s">
        <v>75</v>
      </c>
      <c r="H1236" s="1" t="s">
        <v>170</v>
      </c>
      <c r="I1236" s="1" t="s">
        <v>473</v>
      </c>
      <c r="J1236" s="1" t="s">
        <v>78</v>
      </c>
      <c r="K1236" s="1" t="s">
        <v>78</v>
      </c>
      <c r="L1236" s="21" t="s">
        <v>1898</v>
      </c>
      <c r="M1236" s="21" t="s">
        <v>1927</v>
      </c>
      <c r="N1236" s="34" t="s">
        <v>72</v>
      </c>
      <c r="O1236" s="8" t="s">
        <v>7072</v>
      </c>
      <c r="P1236" s="1" t="s">
        <v>2307</v>
      </c>
      <c r="Q1236" s="1" t="s">
        <v>2307</v>
      </c>
      <c r="R1236" s="1" t="s">
        <v>2363</v>
      </c>
      <c r="S1236" s="1" t="s">
        <v>84</v>
      </c>
      <c r="T1236" s="1" t="s">
        <v>72</v>
      </c>
      <c r="U1236" s="1" t="s">
        <v>104</v>
      </c>
      <c r="V1236" s="1" t="s">
        <v>104</v>
      </c>
      <c r="W1236" s="1" t="s">
        <v>87</v>
      </c>
      <c r="X1236" s="1">
        <v>54</v>
      </c>
      <c r="Y1236" s="1" t="s">
        <v>88</v>
      </c>
      <c r="Z1236" s="1">
        <v>4.5999999999999996</v>
      </c>
      <c r="AA1236" s="1" t="s">
        <v>954</v>
      </c>
      <c r="AB1236" s="1" t="s">
        <v>90</v>
      </c>
      <c r="AC1236" s="1" t="s">
        <v>91</v>
      </c>
      <c r="AD1236" s="1" t="s">
        <v>216</v>
      </c>
      <c r="AE1236" s="1" t="s">
        <v>72</v>
      </c>
      <c r="AF1236" s="1" t="s">
        <v>72</v>
      </c>
      <c r="AG1236" s="1" t="s">
        <v>72</v>
      </c>
      <c r="AH1236" s="1" t="s">
        <v>72</v>
      </c>
      <c r="AI1236" s="1" t="s">
        <v>72</v>
      </c>
      <c r="AJ1236" s="1" t="s">
        <v>7073</v>
      </c>
      <c r="AK1236" s="1" t="s">
        <v>72</v>
      </c>
      <c r="AL1236" s="1" t="s">
        <v>72</v>
      </c>
      <c r="AM1236" s="1" t="s">
        <v>72</v>
      </c>
      <c r="AN1236" s="3">
        <v>45575</v>
      </c>
      <c r="AO1236" s="1" t="s">
        <v>72</v>
      </c>
      <c r="AP1236" s="1" t="s">
        <v>72</v>
      </c>
      <c r="AQ1236" s="1" t="s">
        <v>72</v>
      </c>
      <c r="AR1236" s="1" t="s">
        <v>72</v>
      </c>
      <c r="AS1236" s="1" t="s">
        <v>72</v>
      </c>
      <c r="AT1236" s="1" t="s">
        <v>72</v>
      </c>
      <c r="AU1236" s="1" t="s">
        <v>72</v>
      </c>
      <c r="AV1236" s="1" t="s">
        <v>88</v>
      </c>
      <c r="AW1236" s="1" t="s">
        <v>72</v>
      </c>
      <c r="AX1236" s="1" t="s">
        <v>72</v>
      </c>
      <c r="AY1236" s="1" t="s">
        <v>72</v>
      </c>
      <c r="AZ1236" s="1" t="s">
        <v>72</v>
      </c>
      <c r="BA1236" s="1" t="s">
        <v>72</v>
      </c>
      <c r="BB1236" s="1" t="s">
        <v>160</v>
      </c>
      <c r="BC1236" s="1" t="s">
        <v>707</v>
      </c>
    </row>
    <row r="1237" spans="1:55" ht="18.600000000000001" customHeight="1">
      <c r="A1237" s="1" t="s">
        <v>7074</v>
      </c>
      <c r="B1237" s="1">
        <v>240294</v>
      </c>
      <c r="C1237" s="1" t="s">
        <v>71</v>
      </c>
      <c r="D1237" s="3">
        <v>45579</v>
      </c>
      <c r="E1237" s="1" t="s">
        <v>2302</v>
      </c>
      <c r="F1237" s="1" t="s">
        <v>7075</v>
      </c>
      <c r="G1237" s="1" t="s">
        <v>75</v>
      </c>
      <c r="H1237" s="1" t="s">
        <v>1915</v>
      </c>
      <c r="I1237" s="1" t="s">
        <v>77</v>
      </c>
      <c r="J1237" s="1" t="s">
        <v>78</v>
      </c>
      <c r="K1237" s="1" t="s">
        <v>4162</v>
      </c>
      <c r="L1237" s="21" t="s">
        <v>139</v>
      </c>
      <c r="M1237" s="21" t="s">
        <v>1898</v>
      </c>
      <c r="N1237" s="1" t="s">
        <v>6951</v>
      </c>
      <c r="O1237" s="25" t="s">
        <v>6832</v>
      </c>
      <c r="P1237" s="1" t="s">
        <v>2307</v>
      </c>
      <c r="Q1237" s="1" t="s">
        <v>2307</v>
      </c>
      <c r="R1237" s="1" t="s">
        <v>2363</v>
      </c>
      <c r="S1237" s="1" t="s">
        <v>84</v>
      </c>
      <c r="T1237" s="1" t="s">
        <v>72</v>
      </c>
      <c r="U1237" s="1" t="s">
        <v>140</v>
      </c>
      <c r="V1237" s="1" t="s">
        <v>141</v>
      </c>
      <c r="W1237" s="1" t="s">
        <v>126</v>
      </c>
      <c r="X1237" s="1">
        <v>63</v>
      </c>
      <c r="Y1237" s="1" t="s">
        <v>88</v>
      </c>
      <c r="Z1237" s="1">
        <v>4.2</v>
      </c>
      <c r="AA1237" s="1" t="s">
        <v>954</v>
      </c>
      <c r="AB1237" s="1" t="s">
        <v>90</v>
      </c>
      <c r="AC1237" s="1" t="s">
        <v>91</v>
      </c>
      <c r="AD1237" s="1" t="s">
        <v>92</v>
      </c>
      <c r="AE1237" s="1" t="s">
        <v>72</v>
      </c>
      <c r="AF1237" s="1" t="s">
        <v>217</v>
      </c>
      <c r="AG1237" s="1">
        <v>2</v>
      </c>
      <c r="AH1237" s="1" t="s">
        <v>7076</v>
      </c>
      <c r="AI1237" s="1" t="s">
        <v>72</v>
      </c>
      <c r="AJ1237" s="1" t="s">
        <v>72</v>
      </c>
      <c r="AK1237" s="1" t="s">
        <v>220</v>
      </c>
      <c r="AL1237" s="1" t="s">
        <v>72</v>
      </c>
      <c r="AM1237" s="1" t="s">
        <v>72</v>
      </c>
      <c r="AN1237" s="3">
        <v>45579</v>
      </c>
      <c r="AO1237" s="1" t="s">
        <v>7077</v>
      </c>
      <c r="AP1237" s="1" t="s">
        <v>72</v>
      </c>
      <c r="AQ1237" s="1" t="s">
        <v>1675</v>
      </c>
      <c r="AR1237" s="1">
        <v>15</v>
      </c>
      <c r="AS1237" s="1" t="s">
        <v>2694</v>
      </c>
      <c r="AT1237" s="1" t="s">
        <v>75</v>
      </c>
      <c r="AU1237" s="1" t="s">
        <v>75</v>
      </c>
      <c r="AV1237" s="1" t="s">
        <v>88</v>
      </c>
      <c r="AW1237" s="1" t="s">
        <v>96</v>
      </c>
      <c r="AX1237" s="1" t="s">
        <v>72</v>
      </c>
      <c r="AY1237" s="1" t="s">
        <v>3962</v>
      </c>
      <c r="AZ1237" s="1" t="s">
        <v>7078</v>
      </c>
      <c r="BA1237" s="1">
        <v>42</v>
      </c>
      <c r="BB1237" s="21" t="s">
        <v>100</v>
      </c>
      <c r="BC1237" s="16"/>
    </row>
    <row r="1238" spans="1:55" ht="18.600000000000001" customHeight="1">
      <c r="A1238" s="1" t="s">
        <v>7079</v>
      </c>
      <c r="B1238" s="1">
        <v>240295</v>
      </c>
      <c r="C1238" s="1" t="s">
        <v>71</v>
      </c>
      <c r="D1238" s="3">
        <v>45580</v>
      </c>
      <c r="E1238" s="1" t="s">
        <v>2302</v>
      </c>
      <c r="F1238" s="1" t="s">
        <v>7080</v>
      </c>
      <c r="G1238" s="1" t="s">
        <v>75</v>
      </c>
      <c r="H1238" s="1" t="s">
        <v>1915</v>
      </c>
      <c r="I1238" s="1" t="s">
        <v>77</v>
      </c>
      <c r="J1238" s="1" t="s">
        <v>78</v>
      </c>
      <c r="K1238" s="1" t="s">
        <v>78</v>
      </c>
      <c r="L1238" s="21" t="s">
        <v>1898</v>
      </c>
      <c r="M1238" s="21" t="s">
        <v>1898</v>
      </c>
      <c r="N1238" s="34" t="s">
        <v>72</v>
      </c>
      <c r="O1238" s="25" t="s">
        <v>7081</v>
      </c>
      <c r="P1238" s="1" t="s">
        <v>2307</v>
      </c>
      <c r="Q1238" s="1" t="s">
        <v>2307</v>
      </c>
      <c r="R1238" s="1" t="s">
        <v>2363</v>
      </c>
      <c r="S1238" s="1" t="s">
        <v>84</v>
      </c>
      <c r="T1238" s="1" t="s">
        <v>72</v>
      </c>
      <c r="U1238" s="1" t="s">
        <v>124</v>
      </c>
      <c r="V1238" s="1" t="s">
        <v>341</v>
      </c>
      <c r="W1238" s="1" t="s">
        <v>87</v>
      </c>
      <c r="X1238" s="1">
        <v>52</v>
      </c>
      <c r="Y1238" s="1" t="s">
        <v>88</v>
      </c>
      <c r="Z1238" s="1">
        <v>4.8</v>
      </c>
      <c r="AA1238" s="1" t="s">
        <v>954</v>
      </c>
      <c r="AB1238" s="1" t="s">
        <v>90</v>
      </c>
      <c r="AC1238" s="1" t="s">
        <v>91</v>
      </c>
      <c r="AD1238" s="1" t="s">
        <v>92</v>
      </c>
      <c r="AE1238" s="1" t="s">
        <v>72</v>
      </c>
      <c r="AF1238" s="1" t="s">
        <v>217</v>
      </c>
      <c r="AG1238" s="1">
        <v>2</v>
      </c>
      <c r="AH1238" s="1" t="s">
        <v>2710</v>
      </c>
      <c r="AI1238" s="1" t="s">
        <v>72</v>
      </c>
      <c r="AJ1238" s="1" t="s">
        <v>72</v>
      </c>
      <c r="AK1238" s="1" t="s">
        <v>220</v>
      </c>
      <c r="AL1238" s="1" t="s">
        <v>72</v>
      </c>
      <c r="AM1238" s="1" t="s">
        <v>72</v>
      </c>
      <c r="AN1238" s="3">
        <v>45580</v>
      </c>
      <c r="AO1238" s="1" t="s">
        <v>7082</v>
      </c>
      <c r="AP1238" s="1" t="s">
        <v>72</v>
      </c>
      <c r="AQ1238" s="1" t="s">
        <v>1675</v>
      </c>
      <c r="AR1238" s="1">
        <v>15</v>
      </c>
      <c r="AS1238" s="1" t="s">
        <v>4208</v>
      </c>
      <c r="AT1238" s="1" t="s">
        <v>75</v>
      </c>
      <c r="AU1238" s="1" t="s">
        <v>75</v>
      </c>
      <c r="AV1238" s="1" t="s">
        <v>88</v>
      </c>
      <c r="AW1238" s="1" t="s">
        <v>96</v>
      </c>
      <c r="AX1238" s="1" t="s">
        <v>72</v>
      </c>
      <c r="AY1238" s="1" t="s">
        <v>3962</v>
      </c>
      <c r="AZ1238" s="1" t="s">
        <v>7083</v>
      </c>
      <c r="BA1238" s="1">
        <f>49+(4*2)</f>
        <v>57</v>
      </c>
      <c r="BB1238" s="21" t="s">
        <v>100</v>
      </c>
      <c r="BC1238" s="16"/>
    </row>
    <row r="1239" spans="1:55" ht="18.600000000000001" customHeight="1">
      <c r="A1239" s="1" t="s">
        <v>7084</v>
      </c>
      <c r="B1239" s="1">
        <v>240296</v>
      </c>
      <c r="C1239" s="1" t="s">
        <v>71</v>
      </c>
      <c r="D1239" s="3">
        <v>45581</v>
      </c>
      <c r="E1239" s="1" t="s">
        <v>2302</v>
      </c>
      <c r="F1239" s="1" t="s">
        <v>7085</v>
      </c>
      <c r="G1239" s="1" t="s">
        <v>75</v>
      </c>
      <c r="H1239" s="1" t="s">
        <v>3947</v>
      </c>
      <c r="I1239" s="1" t="s">
        <v>77</v>
      </c>
      <c r="J1239" s="1" t="s">
        <v>78</v>
      </c>
      <c r="K1239" s="1" t="s">
        <v>78</v>
      </c>
      <c r="L1239" s="21" t="s">
        <v>1898</v>
      </c>
      <c r="M1239" s="21" t="s">
        <v>1898</v>
      </c>
      <c r="N1239" s="34" t="s">
        <v>72</v>
      </c>
      <c r="O1239" s="25" t="s">
        <v>7086</v>
      </c>
      <c r="P1239" s="1" t="s">
        <v>2307</v>
      </c>
      <c r="Q1239" s="1" t="s">
        <v>2307</v>
      </c>
      <c r="R1239" s="1" t="s">
        <v>2363</v>
      </c>
      <c r="S1239" s="1" t="s">
        <v>84</v>
      </c>
      <c r="T1239" s="1" t="s">
        <v>72</v>
      </c>
      <c r="U1239" s="1" t="s">
        <v>140</v>
      </c>
      <c r="V1239" s="1" t="s">
        <v>141</v>
      </c>
      <c r="W1239" s="1" t="s">
        <v>87</v>
      </c>
      <c r="X1239" s="1">
        <v>41</v>
      </c>
      <c r="Y1239" s="1" t="s">
        <v>88</v>
      </c>
      <c r="Z1239" s="1">
        <v>4.5999999999999996</v>
      </c>
      <c r="AA1239" s="1" t="s">
        <v>2344</v>
      </c>
      <c r="AB1239" s="1" t="s">
        <v>90</v>
      </c>
      <c r="AC1239" s="1" t="s">
        <v>91</v>
      </c>
      <c r="AD1239" s="1" t="s">
        <v>1939</v>
      </c>
      <c r="AE1239" s="1" t="s">
        <v>72</v>
      </c>
      <c r="AF1239" s="1" t="s">
        <v>217</v>
      </c>
      <c r="AG1239" s="1">
        <v>2</v>
      </c>
      <c r="AH1239" s="1" t="s">
        <v>3285</v>
      </c>
      <c r="AI1239" s="1" t="s">
        <v>72</v>
      </c>
      <c r="AJ1239" s="1" t="s">
        <v>72</v>
      </c>
      <c r="AK1239" s="1" t="s">
        <v>220</v>
      </c>
      <c r="AL1239" s="1" t="s">
        <v>72</v>
      </c>
      <c r="AM1239" s="1" t="s">
        <v>72</v>
      </c>
      <c r="AN1239" s="3">
        <v>45581</v>
      </c>
      <c r="AO1239" s="1" t="s">
        <v>7087</v>
      </c>
      <c r="AP1239" s="1" t="s">
        <v>72</v>
      </c>
      <c r="AQ1239" s="1" t="s">
        <v>1675</v>
      </c>
      <c r="AR1239" s="1">
        <v>15</v>
      </c>
      <c r="AS1239" s="1" t="s">
        <v>4208</v>
      </c>
      <c r="AT1239" s="1" t="s">
        <v>75</v>
      </c>
      <c r="AU1239" s="1" t="s">
        <v>75</v>
      </c>
      <c r="AV1239" s="1" t="s">
        <v>88</v>
      </c>
      <c r="AW1239" s="1" t="s">
        <v>96</v>
      </c>
      <c r="AX1239" s="1" t="s">
        <v>72</v>
      </c>
      <c r="AY1239" s="1" t="s">
        <v>3962</v>
      </c>
      <c r="AZ1239" s="1" t="s">
        <v>7088</v>
      </c>
      <c r="BA1239" s="1">
        <f>43+6</f>
        <v>49</v>
      </c>
      <c r="BB1239" s="21" t="s">
        <v>100</v>
      </c>
      <c r="BC1239" s="16"/>
    </row>
    <row r="1240" spans="1:55" ht="18.600000000000001" customHeight="1">
      <c r="A1240" s="1" t="s">
        <v>7089</v>
      </c>
      <c r="B1240" s="1">
        <v>240297</v>
      </c>
      <c r="C1240" s="1" t="s">
        <v>71</v>
      </c>
      <c r="D1240" s="3">
        <v>45583</v>
      </c>
      <c r="E1240" s="1" t="s">
        <v>1896</v>
      </c>
      <c r="F1240" s="1" t="s">
        <v>7090</v>
      </c>
      <c r="G1240" s="1" t="s">
        <v>75</v>
      </c>
      <c r="H1240" s="1" t="s">
        <v>3947</v>
      </c>
      <c r="I1240" s="1" t="s">
        <v>77</v>
      </c>
      <c r="J1240" s="1" t="s">
        <v>78</v>
      </c>
      <c r="K1240" s="1" t="s">
        <v>78</v>
      </c>
      <c r="L1240" s="21" t="s">
        <v>1898</v>
      </c>
      <c r="M1240" s="21" t="s">
        <v>1898</v>
      </c>
      <c r="N1240" s="34" t="s">
        <v>72</v>
      </c>
      <c r="O1240" s="25" t="s">
        <v>4145</v>
      </c>
      <c r="P1240" s="1" t="s">
        <v>813</v>
      </c>
      <c r="Q1240" s="1" t="s">
        <v>813</v>
      </c>
      <c r="R1240" s="1" t="s">
        <v>9057</v>
      </c>
      <c r="S1240" s="1" t="s">
        <v>84</v>
      </c>
      <c r="T1240" s="1" t="s">
        <v>72</v>
      </c>
      <c r="U1240" s="1" t="s">
        <v>140</v>
      </c>
      <c r="V1240" s="1" t="s">
        <v>141</v>
      </c>
      <c r="W1240" s="1" t="s">
        <v>87</v>
      </c>
      <c r="X1240" s="1">
        <v>67</v>
      </c>
      <c r="Y1240" s="1" t="s">
        <v>88</v>
      </c>
      <c r="Z1240" s="1">
        <v>4.9000000000000004</v>
      </c>
      <c r="AA1240" s="1" t="s">
        <v>299</v>
      </c>
      <c r="AB1240" s="1" t="s">
        <v>90</v>
      </c>
      <c r="AC1240" s="1" t="s">
        <v>91</v>
      </c>
      <c r="AD1240" s="1" t="s">
        <v>92</v>
      </c>
      <c r="AE1240" s="1" t="s">
        <v>72</v>
      </c>
      <c r="AF1240" s="1" t="s">
        <v>217</v>
      </c>
      <c r="AG1240" s="1">
        <v>1</v>
      </c>
      <c r="AH1240" s="1" t="s">
        <v>5253</v>
      </c>
      <c r="AI1240" s="1" t="s">
        <v>72</v>
      </c>
      <c r="AJ1240" s="1" t="s">
        <v>72</v>
      </c>
      <c r="AK1240" s="1" t="s">
        <v>5884</v>
      </c>
      <c r="AL1240" s="1" t="s">
        <v>72</v>
      </c>
      <c r="AM1240" s="1" t="s">
        <v>72</v>
      </c>
      <c r="AN1240" s="3">
        <v>45583</v>
      </c>
      <c r="AO1240" s="1" t="s">
        <v>7091</v>
      </c>
      <c r="AP1240" s="1" t="s">
        <v>72</v>
      </c>
      <c r="AQ1240" s="1" t="s">
        <v>1675</v>
      </c>
      <c r="AR1240" s="1">
        <v>15</v>
      </c>
      <c r="AS1240" s="1" t="s">
        <v>4009</v>
      </c>
      <c r="AT1240" s="1" t="s">
        <v>75</v>
      </c>
      <c r="AU1240" s="1" t="s">
        <v>75</v>
      </c>
      <c r="AV1240" s="1" t="s">
        <v>88</v>
      </c>
      <c r="AW1240" s="1" t="s">
        <v>96</v>
      </c>
      <c r="AX1240" s="1" t="s">
        <v>72</v>
      </c>
      <c r="AY1240" s="1" t="s">
        <v>3962</v>
      </c>
      <c r="AZ1240" s="1" t="s">
        <v>6751</v>
      </c>
      <c r="BA1240" s="1">
        <f>35+14</f>
        <v>49</v>
      </c>
      <c r="BB1240" s="21" t="s">
        <v>100</v>
      </c>
      <c r="BC1240" s="16"/>
    </row>
    <row r="1241" spans="1:55" ht="18.600000000000001" customHeight="1">
      <c r="A1241" s="1" t="s">
        <v>7092</v>
      </c>
      <c r="B1241" s="1">
        <v>240298</v>
      </c>
      <c r="C1241" s="1" t="s">
        <v>71</v>
      </c>
      <c r="D1241" s="3">
        <v>45583</v>
      </c>
      <c r="E1241" s="1" t="s">
        <v>1896</v>
      </c>
      <c r="F1241" s="1" t="s">
        <v>7093</v>
      </c>
      <c r="G1241" s="1" t="s">
        <v>75</v>
      </c>
      <c r="H1241" s="1" t="s">
        <v>3624</v>
      </c>
      <c r="I1241" s="1" t="s">
        <v>77</v>
      </c>
      <c r="J1241" s="1" t="s">
        <v>78</v>
      </c>
      <c r="K1241" s="1" t="s">
        <v>78</v>
      </c>
      <c r="L1241" s="21" t="s">
        <v>1898</v>
      </c>
      <c r="M1241" s="21" t="s">
        <v>1898</v>
      </c>
      <c r="N1241" s="34" t="s">
        <v>72</v>
      </c>
      <c r="O1241" s="25" t="s">
        <v>7094</v>
      </c>
      <c r="P1241" s="1" t="s">
        <v>813</v>
      </c>
      <c r="Q1241" s="1" t="s">
        <v>813</v>
      </c>
      <c r="R1241" s="1" t="s">
        <v>9057</v>
      </c>
      <c r="S1241" s="1" t="s">
        <v>152</v>
      </c>
      <c r="T1241" s="1" t="s">
        <v>3507</v>
      </c>
      <c r="U1241" s="1" t="s">
        <v>153</v>
      </c>
      <c r="V1241" s="1" t="s">
        <v>154</v>
      </c>
      <c r="W1241" s="1" t="s">
        <v>126</v>
      </c>
      <c r="X1241" s="1">
        <v>47</v>
      </c>
      <c r="Y1241" s="1" t="s">
        <v>88</v>
      </c>
      <c r="Z1241" s="1">
        <v>4.9000000000000004</v>
      </c>
      <c r="AA1241" s="1" t="s">
        <v>299</v>
      </c>
      <c r="AB1241" s="1" t="s">
        <v>90</v>
      </c>
      <c r="AC1241" s="1" t="s">
        <v>91</v>
      </c>
      <c r="AD1241" s="1" t="s">
        <v>216</v>
      </c>
      <c r="AE1241" s="1" t="s">
        <v>72</v>
      </c>
      <c r="AF1241" s="1" t="s">
        <v>254</v>
      </c>
      <c r="AG1241" s="1">
        <v>2</v>
      </c>
      <c r="AH1241" s="1" t="s">
        <v>7095</v>
      </c>
      <c r="AI1241" s="1">
        <v>8</v>
      </c>
      <c r="AJ1241" s="1" t="s">
        <v>7096</v>
      </c>
      <c r="AK1241" s="1" t="s">
        <v>7063</v>
      </c>
      <c r="AL1241" s="1" t="s">
        <v>72</v>
      </c>
      <c r="AM1241" s="1" t="s">
        <v>72</v>
      </c>
      <c r="AN1241" s="3">
        <v>45583</v>
      </c>
      <c r="AO1241" s="1" t="s">
        <v>7097</v>
      </c>
      <c r="AP1241" s="1" t="s">
        <v>72</v>
      </c>
      <c r="AQ1241" s="1" t="s">
        <v>1794</v>
      </c>
      <c r="AR1241" s="1">
        <v>15</v>
      </c>
      <c r="AS1241" s="1" t="s">
        <v>2694</v>
      </c>
      <c r="AT1241" s="1" t="s">
        <v>75</v>
      </c>
      <c r="AU1241" s="1" t="s">
        <v>75</v>
      </c>
      <c r="AV1241" s="1" t="s">
        <v>88</v>
      </c>
      <c r="AW1241" s="1" t="s">
        <v>96</v>
      </c>
      <c r="AX1241" s="1" t="s">
        <v>72</v>
      </c>
      <c r="AY1241" s="1" t="s">
        <v>6846</v>
      </c>
      <c r="AZ1241" s="38" t="s">
        <v>7098</v>
      </c>
      <c r="BA1241" s="1">
        <f>49+(2*4)</f>
        <v>57</v>
      </c>
      <c r="BB1241" s="21" t="s">
        <v>100</v>
      </c>
      <c r="BC1241" s="16"/>
    </row>
    <row r="1242" spans="1:55" ht="18.600000000000001" customHeight="1">
      <c r="A1242" s="1" t="s">
        <v>7099</v>
      </c>
      <c r="B1242" s="1">
        <v>240299</v>
      </c>
      <c r="C1242" s="1" t="s">
        <v>71</v>
      </c>
      <c r="D1242" s="3">
        <v>45583</v>
      </c>
      <c r="E1242" s="1" t="s">
        <v>1896</v>
      </c>
      <c r="F1242" s="1" t="s">
        <v>7100</v>
      </c>
      <c r="G1242" s="1" t="s">
        <v>75</v>
      </c>
      <c r="H1242" s="1" t="s">
        <v>6917</v>
      </c>
      <c r="I1242" s="1" t="s">
        <v>77</v>
      </c>
      <c r="J1242" s="1" t="s">
        <v>78</v>
      </c>
      <c r="K1242" s="1" t="s">
        <v>78</v>
      </c>
      <c r="L1242" s="21" t="s">
        <v>1898</v>
      </c>
      <c r="M1242" s="21" t="s">
        <v>1898</v>
      </c>
      <c r="N1242" s="34" t="s">
        <v>72</v>
      </c>
      <c r="O1242" s="25" t="s">
        <v>7101</v>
      </c>
      <c r="P1242" s="1" t="s">
        <v>2143</v>
      </c>
      <c r="Q1242" s="1" t="s">
        <v>1868</v>
      </c>
      <c r="R1242" s="1" t="s">
        <v>9079</v>
      </c>
      <c r="S1242" s="1" t="s">
        <v>291</v>
      </c>
      <c r="T1242" s="1" t="s">
        <v>72</v>
      </c>
      <c r="U1242" s="1" t="s">
        <v>3202</v>
      </c>
      <c r="V1242" s="1" t="s">
        <v>3202</v>
      </c>
      <c r="W1242" s="1" t="s">
        <v>126</v>
      </c>
      <c r="X1242" s="1">
        <v>57</v>
      </c>
      <c r="Y1242" s="1" t="s">
        <v>88</v>
      </c>
      <c r="Z1242" s="1">
        <v>5.6</v>
      </c>
      <c r="AA1242" s="1" t="s">
        <v>954</v>
      </c>
      <c r="AB1242" s="1" t="s">
        <v>90</v>
      </c>
      <c r="AC1242" s="1" t="s">
        <v>91</v>
      </c>
      <c r="AD1242" s="1" t="s">
        <v>216</v>
      </c>
      <c r="AE1242" s="1" t="s">
        <v>72</v>
      </c>
      <c r="AF1242" s="1" t="s">
        <v>72</v>
      </c>
      <c r="AG1242" s="1" t="s">
        <v>72</v>
      </c>
      <c r="AH1242" s="1" t="s">
        <v>72</v>
      </c>
      <c r="AI1242" s="1">
        <v>6</v>
      </c>
      <c r="AJ1242" s="1" t="s">
        <v>5052</v>
      </c>
      <c r="AK1242" s="1" t="s">
        <v>72</v>
      </c>
      <c r="AL1242" s="1" t="s">
        <v>72</v>
      </c>
      <c r="AM1242" s="1" t="s">
        <v>72</v>
      </c>
      <c r="AN1242" s="3">
        <v>45583</v>
      </c>
      <c r="AO1242" s="1" t="s">
        <v>7102</v>
      </c>
      <c r="AP1242" s="1" t="s">
        <v>72</v>
      </c>
      <c r="AQ1242" s="1" t="s">
        <v>1675</v>
      </c>
      <c r="AR1242" s="1">
        <v>15</v>
      </c>
      <c r="AS1242" s="1" t="s">
        <v>4208</v>
      </c>
      <c r="AT1242" s="1" t="s">
        <v>75</v>
      </c>
      <c r="AU1242" s="1" t="s">
        <v>75</v>
      </c>
      <c r="AV1242" s="1" t="s">
        <v>88</v>
      </c>
      <c r="AW1242" s="1" t="s">
        <v>96</v>
      </c>
      <c r="AX1242" s="1" t="s">
        <v>72</v>
      </c>
      <c r="AY1242" s="1" t="s">
        <v>5553</v>
      </c>
      <c r="AZ1242" s="1" t="s">
        <v>6985</v>
      </c>
      <c r="BA1242" s="1">
        <f>65+(7+6)</f>
        <v>78</v>
      </c>
      <c r="BB1242" s="21" t="s">
        <v>100</v>
      </c>
      <c r="BC1242" s="16"/>
    </row>
    <row r="1243" spans="1:55" ht="18.600000000000001" customHeight="1">
      <c r="A1243" s="1" t="s">
        <v>7103</v>
      </c>
      <c r="B1243" s="1">
        <v>240300</v>
      </c>
      <c r="C1243" s="1" t="s">
        <v>71</v>
      </c>
      <c r="D1243" s="3">
        <v>45583</v>
      </c>
      <c r="E1243" s="1" t="s">
        <v>1896</v>
      </c>
      <c r="F1243" s="1" t="s">
        <v>7104</v>
      </c>
      <c r="G1243" s="1" t="s">
        <v>75</v>
      </c>
      <c r="H1243" s="1" t="s">
        <v>3624</v>
      </c>
      <c r="I1243" s="1" t="s">
        <v>77</v>
      </c>
      <c r="J1243" s="1" t="s">
        <v>78</v>
      </c>
      <c r="K1243" s="1" t="s">
        <v>78</v>
      </c>
      <c r="L1243" s="21" t="s">
        <v>1898</v>
      </c>
      <c r="M1243" s="8" t="s">
        <v>1927</v>
      </c>
      <c r="N1243" s="34" t="s">
        <v>72</v>
      </c>
      <c r="O1243" s="8" t="s">
        <v>7105</v>
      </c>
      <c r="P1243" s="1" t="s">
        <v>2143</v>
      </c>
      <c r="Q1243" s="1" t="s">
        <v>1868</v>
      </c>
      <c r="R1243" s="1" t="s">
        <v>9079</v>
      </c>
      <c r="S1243" s="1" t="s">
        <v>152</v>
      </c>
      <c r="T1243" s="1" t="s">
        <v>72</v>
      </c>
      <c r="U1243" s="1" t="s">
        <v>153</v>
      </c>
      <c r="V1243" s="1" t="s">
        <v>4508</v>
      </c>
      <c r="W1243" s="1" t="s">
        <v>126</v>
      </c>
      <c r="X1243" s="1">
        <v>42</v>
      </c>
      <c r="Y1243" s="1" t="s">
        <v>88</v>
      </c>
      <c r="Z1243" s="1">
        <v>5.6</v>
      </c>
      <c r="AA1243" s="1" t="s">
        <v>954</v>
      </c>
      <c r="AB1243" s="1" t="s">
        <v>90</v>
      </c>
      <c r="AC1243" s="1" t="s">
        <v>91</v>
      </c>
      <c r="AD1243" s="1" t="s">
        <v>216</v>
      </c>
      <c r="AE1243" s="1" t="s">
        <v>72</v>
      </c>
      <c r="AF1243" s="1" t="s">
        <v>72</v>
      </c>
      <c r="AG1243" s="1" t="s">
        <v>72</v>
      </c>
      <c r="AH1243" s="1" t="s">
        <v>72</v>
      </c>
      <c r="AI1243" s="1">
        <v>6</v>
      </c>
      <c r="AJ1243" s="1" t="s">
        <v>7106</v>
      </c>
      <c r="AK1243" s="1" t="s">
        <v>72</v>
      </c>
      <c r="AL1243" s="1" t="s">
        <v>72</v>
      </c>
      <c r="AM1243" s="1" t="s">
        <v>72</v>
      </c>
      <c r="AN1243" s="3">
        <v>45583</v>
      </c>
      <c r="AO1243" s="1" t="s">
        <v>7107</v>
      </c>
      <c r="AP1243" s="1" t="s">
        <v>72</v>
      </c>
      <c r="AQ1243" s="1" t="s">
        <v>1794</v>
      </c>
      <c r="AR1243" s="1">
        <v>15</v>
      </c>
      <c r="AS1243" s="1" t="s">
        <v>4063</v>
      </c>
      <c r="AT1243" s="1" t="s">
        <v>75</v>
      </c>
      <c r="AU1243" s="1" t="s">
        <v>75</v>
      </c>
      <c r="AV1243" s="1" t="s">
        <v>88</v>
      </c>
      <c r="AW1243" s="1" t="s">
        <v>79</v>
      </c>
      <c r="AX1243" s="1" t="s">
        <v>707</v>
      </c>
      <c r="AY1243" s="1" t="s">
        <v>6846</v>
      </c>
      <c r="AZ1243" s="1" t="s">
        <v>7108</v>
      </c>
      <c r="BA1243" s="1">
        <f>35+14</f>
        <v>49</v>
      </c>
      <c r="BB1243" s="1" t="s">
        <v>160</v>
      </c>
      <c r="BC1243" s="1" t="s">
        <v>707</v>
      </c>
    </row>
    <row r="1244" spans="1:55" ht="18.600000000000001" customHeight="1">
      <c r="A1244" s="1" t="s">
        <v>7109</v>
      </c>
      <c r="B1244" s="1">
        <v>240301</v>
      </c>
      <c r="C1244" s="1" t="s">
        <v>71</v>
      </c>
      <c r="D1244" s="3">
        <v>45586</v>
      </c>
      <c r="E1244" s="1" t="s">
        <v>1896</v>
      </c>
      <c r="F1244" s="1" t="s">
        <v>7110</v>
      </c>
      <c r="G1244" s="1" t="s">
        <v>75</v>
      </c>
      <c r="H1244" s="1" t="s">
        <v>3947</v>
      </c>
      <c r="I1244" s="1" t="s">
        <v>77</v>
      </c>
      <c r="J1244" s="1" t="s">
        <v>78</v>
      </c>
      <c r="K1244" s="1" t="s">
        <v>78</v>
      </c>
      <c r="L1244" s="21" t="s">
        <v>1898</v>
      </c>
      <c r="M1244" s="21" t="s">
        <v>1898</v>
      </c>
      <c r="N1244" s="34" t="s">
        <v>72</v>
      </c>
      <c r="O1244" s="25" t="s">
        <v>2007</v>
      </c>
      <c r="P1244" s="1" t="s">
        <v>813</v>
      </c>
      <c r="Q1244" s="1" t="s">
        <v>813</v>
      </c>
      <c r="R1244" s="1" t="s">
        <v>9057</v>
      </c>
      <c r="S1244" s="1" t="s">
        <v>84</v>
      </c>
      <c r="T1244" s="1" t="s">
        <v>72</v>
      </c>
      <c r="U1244" s="1" t="s">
        <v>140</v>
      </c>
      <c r="V1244" s="1" t="s">
        <v>141</v>
      </c>
      <c r="W1244" s="1" t="s">
        <v>126</v>
      </c>
      <c r="X1244" s="1">
        <v>68</v>
      </c>
      <c r="Y1244" s="1" t="s">
        <v>88</v>
      </c>
      <c r="Z1244" s="1">
        <v>4.8</v>
      </c>
      <c r="AA1244" s="1" t="s">
        <v>2344</v>
      </c>
      <c r="AB1244" s="1" t="s">
        <v>90</v>
      </c>
      <c r="AC1244" s="1" t="s">
        <v>91</v>
      </c>
      <c r="AD1244" s="1" t="s">
        <v>92</v>
      </c>
      <c r="AE1244" s="1" t="s">
        <v>72</v>
      </c>
      <c r="AF1244" s="1" t="s">
        <v>217</v>
      </c>
      <c r="AG1244" s="1">
        <v>2</v>
      </c>
      <c r="AH1244" s="1" t="s">
        <v>7111</v>
      </c>
      <c r="AI1244" s="1" t="s">
        <v>72</v>
      </c>
      <c r="AJ1244" s="1" t="s">
        <v>72</v>
      </c>
      <c r="AK1244" s="1" t="s">
        <v>5884</v>
      </c>
      <c r="AL1244" s="1" t="s">
        <v>72</v>
      </c>
      <c r="AM1244" s="1" t="s">
        <v>72</v>
      </c>
      <c r="AN1244" s="3">
        <v>45586</v>
      </c>
      <c r="AO1244" s="1" t="s">
        <v>7112</v>
      </c>
      <c r="AP1244" s="1" t="s">
        <v>72</v>
      </c>
      <c r="AQ1244" s="1" t="s">
        <v>1675</v>
      </c>
      <c r="AR1244" s="1">
        <v>15</v>
      </c>
      <c r="AS1244" s="1" t="s">
        <v>3446</v>
      </c>
      <c r="AT1244" s="1" t="s">
        <v>75</v>
      </c>
      <c r="AU1244" s="1" t="s">
        <v>75</v>
      </c>
      <c r="AV1244" s="1" t="s">
        <v>88</v>
      </c>
      <c r="AW1244" s="1" t="s">
        <v>96</v>
      </c>
      <c r="AX1244" s="1" t="s">
        <v>72</v>
      </c>
      <c r="AY1244" s="1" t="s">
        <v>3985</v>
      </c>
      <c r="AZ1244" s="1" t="s">
        <v>7113</v>
      </c>
      <c r="BA1244" s="1">
        <f>30+(5*6)</f>
        <v>60</v>
      </c>
      <c r="BB1244" s="21" t="s">
        <v>100</v>
      </c>
      <c r="BC1244" s="16"/>
    </row>
    <row r="1245" spans="1:55" ht="18.600000000000001" customHeight="1">
      <c r="A1245" s="1" t="s">
        <v>7115</v>
      </c>
      <c r="B1245" s="1">
        <v>240302</v>
      </c>
      <c r="C1245" s="1" t="s">
        <v>71</v>
      </c>
      <c r="D1245" s="3">
        <v>45587</v>
      </c>
      <c r="E1245" s="1" t="s">
        <v>2302</v>
      </c>
      <c r="F1245" s="1" t="s">
        <v>7116</v>
      </c>
      <c r="G1245" s="1" t="s">
        <v>75</v>
      </c>
      <c r="H1245" s="1" t="s">
        <v>3947</v>
      </c>
      <c r="I1245" s="1" t="s">
        <v>77</v>
      </c>
      <c r="J1245" s="1" t="s">
        <v>78</v>
      </c>
      <c r="K1245" s="1" t="s">
        <v>4162</v>
      </c>
      <c r="L1245" s="21" t="s">
        <v>139</v>
      </c>
      <c r="M1245" s="21" t="s">
        <v>1898</v>
      </c>
      <c r="N1245" s="1" t="s">
        <v>4212</v>
      </c>
      <c r="O1245" s="25" t="s">
        <v>5705</v>
      </c>
      <c r="P1245" s="1" t="s">
        <v>2307</v>
      </c>
      <c r="Q1245" s="1" t="s">
        <v>2307</v>
      </c>
      <c r="R1245" s="1" t="s">
        <v>2363</v>
      </c>
      <c r="S1245" s="1" t="s">
        <v>84</v>
      </c>
      <c r="T1245" s="1" t="s">
        <v>72</v>
      </c>
      <c r="U1245" s="1" t="s">
        <v>124</v>
      </c>
      <c r="V1245" s="1" t="s">
        <v>341</v>
      </c>
      <c r="W1245" s="1" t="s">
        <v>87</v>
      </c>
      <c r="X1245" s="1">
        <v>67</v>
      </c>
      <c r="Y1245" s="1" t="s">
        <v>88</v>
      </c>
      <c r="Z1245" s="1">
        <v>4.9000000000000004</v>
      </c>
      <c r="AA1245" s="1" t="s">
        <v>299</v>
      </c>
      <c r="AB1245" s="1" t="s">
        <v>90</v>
      </c>
      <c r="AC1245" s="1" t="s">
        <v>91</v>
      </c>
      <c r="AD1245" s="1" t="s">
        <v>92</v>
      </c>
      <c r="AE1245" s="1" t="s">
        <v>72</v>
      </c>
      <c r="AF1245" s="1" t="s">
        <v>217</v>
      </c>
      <c r="AG1245" s="1">
        <v>2</v>
      </c>
      <c r="AH1245" s="1" t="s">
        <v>7117</v>
      </c>
      <c r="AI1245" s="1" t="s">
        <v>72</v>
      </c>
      <c r="AJ1245" s="1" t="s">
        <v>72</v>
      </c>
      <c r="AK1245" s="1" t="s">
        <v>220</v>
      </c>
      <c r="AL1245" s="1" t="s">
        <v>72</v>
      </c>
      <c r="AM1245" s="1" t="s">
        <v>72</v>
      </c>
      <c r="AN1245" s="3">
        <v>45587</v>
      </c>
      <c r="AO1245" s="1" t="s">
        <v>7118</v>
      </c>
      <c r="AP1245" s="1" t="s">
        <v>72</v>
      </c>
      <c r="AQ1245" s="1" t="s">
        <v>1794</v>
      </c>
      <c r="AR1245" s="1">
        <v>15</v>
      </c>
      <c r="AS1245" s="1" t="s">
        <v>4208</v>
      </c>
      <c r="AT1245" s="1" t="s">
        <v>88</v>
      </c>
      <c r="AU1245" s="1" t="s">
        <v>88</v>
      </c>
      <c r="AV1245" s="1" t="s">
        <v>88</v>
      </c>
      <c r="AW1245" s="1" t="s">
        <v>96</v>
      </c>
      <c r="AX1245" s="1" t="s">
        <v>72</v>
      </c>
      <c r="AY1245" s="1" t="s">
        <v>3985</v>
      </c>
      <c r="AZ1245" s="1" t="s">
        <v>6489</v>
      </c>
      <c r="BA1245" s="1">
        <f>24+(2*6)</f>
        <v>36</v>
      </c>
      <c r="BB1245" s="21" t="s">
        <v>100</v>
      </c>
      <c r="BC1245" s="16"/>
    </row>
    <row r="1246" spans="1:55" ht="18.600000000000001" customHeight="1">
      <c r="A1246" s="1" t="s">
        <v>7119</v>
      </c>
      <c r="B1246" s="1">
        <v>240303</v>
      </c>
      <c r="C1246" s="1" t="s">
        <v>71</v>
      </c>
      <c r="D1246" s="3">
        <v>45587</v>
      </c>
      <c r="E1246" s="1" t="s">
        <v>1896</v>
      </c>
      <c r="F1246" s="1" t="s">
        <v>7120</v>
      </c>
      <c r="G1246" s="1" t="s">
        <v>75</v>
      </c>
      <c r="H1246" s="1" t="s">
        <v>72</v>
      </c>
      <c r="I1246" s="1" t="s">
        <v>77</v>
      </c>
      <c r="J1246" s="21" t="s">
        <v>78</v>
      </c>
      <c r="K1246" s="1" t="s">
        <v>78</v>
      </c>
      <c r="L1246" s="21" t="s">
        <v>1898</v>
      </c>
      <c r="M1246" s="21" t="s">
        <v>1927</v>
      </c>
      <c r="N1246" s="34" t="s">
        <v>72</v>
      </c>
      <c r="O1246" s="25" t="s">
        <v>7121</v>
      </c>
      <c r="P1246" s="1" t="s">
        <v>778</v>
      </c>
      <c r="Q1246" s="1" t="s">
        <v>779</v>
      </c>
      <c r="R1246" s="1" t="s">
        <v>9036</v>
      </c>
      <c r="S1246" s="1" t="s">
        <v>84</v>
      </c>
      <c r="T1246" s="1" t="s">
        <v>72</v>
      </c>
      <c r="U1246" s="1" t="s">
        <v>140</v>
      </c>
      <c r="V1246" s="1" t="s">
        <v>181</v>
      </c>
      <c r="W1246" s="1" t="s">
        <v>126</v>
      </c>
      <c r="X1246" s="1">
        <v>68</v>
      </c>
      <c r="Y1246" s="1" t="s">
        <v>88</v>
      </c>
      <c r="Z1246" s="1">
        <v>4.5</v>
      </c>
      <c r="AA1246" s="1" t="s">
        <v>954</v>
      </c>
      <c r="AB1246" s="1" t="s">
        <v>90</v>
      </c>
      <c r="AC1246" s="1" t="s">
        <v>970</v>
      </c>
      <c r="AD1246" s="1" t="s">
        <v>1217</v>
      </c>
      <c r="AE1246" s="1" t="s">
        <v>72</v>
      </c>
      <c r="AF1246" s="1" t="s">
        <v>72</v>
      </c>
      <c r="AG1246" s="1" t="s">
        <v>72</v>
      </c>
      <c r="AH1246" s="1" t="s">
        <v>72</v>
      </c>
      <c r="AI1246" s="1" t="s">
        <v>72</v>
      </c>
      <c r="AJ1246" s="1" t="s">
        <v>7122</v>
      </c>
      <c r="AK1246" s="1" t="s">
        <v>72</v>
      </c>
      <c r="AL1246" s="1" t="s">
        <v>72</v>
      </c>
      <c r="AM1246" s="1" t="s">
        <v>72</v>
      </c>
      <c r="AN1246" s="3">
        <v>45587</v>
      </c>
      <c r="AO1246" s="1" t="s">
        <v>7123</v>
      </c>
      <c r="AP1246" s="1" t="s">
        <v>72</v>
      </c>
      <c r="AQ1246" s="1" t="s">
        <v>1675</v>
      </c>
      <c r="AR1246" s="1">
        <v>15</v>
      </c>
      <c r="AS1246" s="1" t="s">
        <v>6026</v>
      </c>
      <c r="AT1246" s="1" t="s">
        <v>75</v>
      </c>
      <c r="AU1246" s="1" t="s">
        <v>75</v>
      </c>
      <c r="AV1246" s="1" t="s">
        <v>88</v>
      </c>
      <c r="AW1246" s="1" t="s">
        <v>96</v>
      </c>
      <c r="AX1246" s="1" t="s">
        <v>72</v>
      </c>
      <c r="AY1246" s="1" t="s">
        <v>3962</v>
      </c>
      <c r="AZ1246" s="1" t="s">
        <v>7124</v>
      </c>
      <c r="BA1246" s="1">
        <v>35</v>
      </c>
      <c r="BB1246" s="1" t="s">
        <v>160</v>
      </c>
      <c r="BC1246" s="1" t="s">
        <v>440</v>
      </c>
    </row>
    <row r="1247" spans="1:55" ht="18.600000000000001" customHeight="1">
      <c r="A1247" s="1" t="s">
        <v>7125</v>
      </c>
      <c r="B1247" s="1">
        <v>240304</v>
      </c>
      <c r="C1247" s="1" t="s">
        <v>71</v>
      </c>
      <c r="D1247" s="3">
        <v>45589</v>
      </c>
      <c r="E1247" s="1" t="s">
        <v>1896</v>
      </c>
      <c r="F1247" s="1" t="s">
        <v>7126</v>
      </c>
      <c r="G1247" s="1" t="s">
        <v>75</v>
      </c>
      <c r="H1247" s="1" t="s">
        <v>72</v>
      </c>
      <c r="I1247" s="1" t="s">
        <v>77</v>
      </c>
      <c r="J1247" s="21" t="s">
        <v>78</v>
      </c>
      <c r="K1247" s="1" t="s">
        <v>78</v>
      </c>
      <c r="L1247" s="21" t="s">
        <v>1898</v>
      </c>
      <c r="M1247" s="21" t="s">
        <v>1898</v>
      </c>
      <c r="N1247" s="34" t="s">
        <v>72</v>
      </c>
      <c r="O1247" s="3" t="s">
        <v>7127</v>
      </c>
      <c r="P1247" s="1" t="s">
        <v>778</v>
      </c>
      <c r="Q1247" s="1" t="s">
        <v>779</v>
      </c>
      <c r="R1247" s="1" t="s">
        <v>9036</v>
      </c>
      <c r="S1247" s="1" t="s">
        <v>7128</v>
      </c>
      <c r="T1247" s="1" t="s">
        <v>72</v>
      </c>
      <c r="U1247" s="1" t="s">
        <v>7129</v>
      </c>
      <c r="V1247" s="1" t="s">
        <v>7129</v>
      </c>
      <c r="W1247" s="1" t="s">
        <v>126</v>
      </c>
      <c r="X1247" s="1">
        <v>67</v>
      </c>
      <c r="Y1247" s="1" t="s">
        <v>88</v>
      </c>
      <c r="Z1247" s="1">
        <v>5.8</v>
      </c>
      <c r="AA1247" s="1" t="s">
        <v>2344</v>
      </c>
      <c r="AB1247" s="1" t="s">
        <v>90</v>
      </c>
      <c r="AC1247" s="1" t="s">
        <v>91</v>
      </c>
      <c r="AD1247" s="1" t="s">
        <v>92</v>
      </c>
      <c r="AE1247" s="1" t="s">
        <v>72</v>
      </c>
      <c r="AF1247" s="1" t="s">
        <v>229</v>
      </c>
      <c r="AG1247" s="1" t="s">
        <v>72</v>
      </c>
      <c r="AH1247" s="1" t="s">
        <v>7130</v>
      </c>
      <c r="AI1247" s="1" t="s">
        <v>72</v>
      </c>
      <c r="AJ1247" s="1" t="s">
        <v>72</v>
      </c>
      <c r="AK1247" s="1" t="s">
        <v>72</v>
      </c>
      <c r="AL1247" s="1" t="s">
        <v>72</v>
      </c>
      <c r="AM1247" s="1" t="s">
        <v>72</v>
      </c>
      <c r="AN1247" s="3">
        <v>45590</v>
      </c>
      <c r="AO1247" s="1" t="s">
        <v>7131</v>
      </c>
      <c r="AP1247" s="1" t="s">
        <v>7132</v>
      </c>
      <c r="AQ1247" s="1" t="s">
        <v>2260</v>
      </c>
      <c r="AR1247" s="1">
        <v>13</v>
      </c>
      <c r="AS1247" s="1" t="s">
        <v>4063</v>
      </c>
      <c r="AT1247" s="1" t="s">
        <v>75</v>
      </c>
      <c r="AU1247" s="1" t="s">
        <v>75</v>
      </c>
      <c r="AV1247" s="1" t="s">
        <v>88</v>
      </c>
      <c r="AW1247" s="1" t="s">
        <v>96</v>
      </c>
      <c r="AX1247" s="1" t="s">
        <v>72</v>
      </c>
      <c r="AY1247" s="1" t="s">
        <v>7133</v>
      </c>
      <c r="AZ1247" s="1" t="s">
        <v>7134</v>
      </c>
      <c r="BA1247" s="1">
        <f>53+20</f>
        <v>73</v>
      </c>
      <c r="BB1247" s="21" t="s">
        <v>100</v>
      </c>
      <c r="BC1247" s="16"/>
    </row>
    <row r="1248" spans="1:55" ht="18.600000000000001" customHeight="1">
      <c r="A1248" s="1" t="s">
        <v>7135</v>
      </c>
      <c r="B1248" s="1">
        <v>240305</v>
      </c>
      <c r="C1248" s="1" t="s">
        <v>71</v>
      </c>
      <c r="D1248" s="3">
        <v>45590</v>
      </c>
      <c r="E1248" s="1" t="s">
        <v>1896</v>
      </c>
      <c r="F1248" s="1" t="s">
        <v>7136</v>
      </c>
      <c r="G1248" s="1" t="s">
        <v>75</v>
      </c>
      <c r="H1248" s="1" t="s">
        <v>3947</v>
      </c>
      <c r="I1248" s="1" t="s">
        <v>77</v>
      </c>
      <c r="J1248" s="21" t="s">
        <v>78</v>
      </c>
      <c r="K1248" s="1" t="s">
        <v>78</v>
      </c>
      <c r="L1248" s="21" t="s">
        <v>1898</v>
      </c>
      <c r="M1248" s="21" t="s">
        <v>1898</v>
      </c>
      <c r="N1248" s="34" t="s">
        <v>72</v>
      </c>
      <c r="O1248" s="25" t="s">
        <v>1958</v>
      </c>
      <c r="P1248" s="1" t="s">
        <v>813</v>
      </c>
      <c r="Q1248" s="1" t="s">
        <v>813</v>
      </c>
      <c r="R1248" s="1" t="s">
        <v>9057</v>
      </c>
      <c r="S1248" s="1" t="s">
        <v>84</v>
      </c>
      <c r="T1248" s="1" t="s">
        <v>72</v>
      </c>
      <c r="U1248" s="1" t="s">
        <v>140</v>
      </c>
      <c r="V1248" s="1" t="s">
        <v>141</v>
      </c>
      <c r="W1248" s="1" t="s">
        <v>126</v>
      </c>
      <c r="X1248" s="1">
        <v>73</v>
      </c>
      <c r="Y1248" s="1" t="s">
        <v>88</v>
      </c>
      <c r="Z1248" s="1">
        <v>5.2</v>
      </c>
      <c r="AA1248" s="1" t="s">
        <v>954</v>
      </c>
      <c r="AB1248" s="1" t="s">
        <v>90</v>
      </c>
      <c r="AC1248" s="1" t="s">
        <v>91</v>
      </c>
      <c r="AD1248" s="1" t="s">
        <v>92</v>
      </c>
      <c r="AE1248" s="1" t="s">
        <v>72</v>
      </c>
      <c r="AF1248" s="1" t="s">
        <v>217</v>
      </c>
      <c r="AG1248" s="1">
        <v>2</v>
      </c>
      <c r="AH1248" s="1" t="s">
        <v>5253</v>
      </c>
      <c r="AI1248" s="1" t="s">
        <v>72</v>
      </c>
      <c r="AJ1248" s="1" t="s">
        <v>72</v>
      </c>
      <c r="AK1248" s="1" t="s">
        <v>5884</v>
      </c>
      <c r="AL1248" s="1" t="s">
        <v>72</v>
      </c>
      <c r="AM1248" s="1" t="s">
        <v>72</v>
      </c>
      <c r="AN1248" s="3">
        <v>45590</v>
      </c>
      <c r="AO1248" s="1" t="s">
        <v>7137</v>
      </c>
      <c r="AP1248" s="1" t="s">
        <v>72</v>
      </c>
      <c r="AQ1248" s="1" t="s">
        <v>1675</v>
      </c>
      <c r="AR1248" s="1">
        <v>15</v>
      </c>
      <c r="AS1248" s="1" t="s">
        <v>4208</v>
      </c>
      <c r="AT1248" s="1" t="s">
        <v>75</v>
      </c>
      <c r="AU1248" s="1" t="s">
        <v>75</v>
      </c>
      <c r="AV1248" s="1" t="s">
        <v>88</v>
      </c>
      <c r="AW1248" s="1" t="s">
        <v>96</v>
      </c>
      <c r="AX1248" s="1" t="s">
        <v>72</v>
      </c>
      <c r="AY1248" s="1" t="s">
        <v>3962</v>
      </c>
      <c r="AZ1248" s="1" t="s">
        <v>6751</v>
      </c>
      <c r="BA1248" s="1">
        <f>35+(7*2)</f>
        <v>49</v>
      </c>
      <c r="BB1248" s="21" t="s">
        <v>100</v>
      </c>
      <c r="BC1248" s="16"/>
    </row>
    <row r="1249" spans="1:55" ht="18.600000000000001" customHeight="1">
      <c r="A1249" s="1" t="s">
        <v>7138</v>
      </c>
      <c r="B1249" s="1">
        <v>240306</v>
      </c>
      <c r="C1249" s="1" t="s">
        <v>71</v>
      </c>
      <c r="D1249" s="3">
        <v>45590</v>
      </c>
      <c r="E1249" s="1" t="s">
        <v>1896</v>
      </c>
      <c r="F1249" s="1" t="s">
        <v>7139</v>
      </c>
      <c r="G1249" s="1" t="s">
        <v>75</v>
      </c>
      <c r="H1249" s="1" t="s">
        <v>3624</v>
      </c>
      <c r="I1249" s="1" t="s">
        <v>77</v>
      </c>
      <c r="J1249" s="21" t="s">
        <v>78</v>
      </c>
      <c r="K1249" s="1" t="s">
        <v>172</v>
      </c>
      <c r="L1249" s="21" t="s">
        <v>1898</v>
      </c>
      <c r="M1249" s="21" t="s">
        <v>1898</v>
      </c>
      <c r="N1249" s="1" t="s">
        <v>7140</v>
      </c>
      <c r="O1249" s="25" t="s">
        <v>7141</v>
      </c>
      <c r="P1249" s="1" t="s">
        <v>813</v>
      </c>
      <c r="Q1249" s="1" t="s">
        <v>813</v>
      </c>
      <c r="R1249" s="1" t="s">
        <v>9057</v>
      </c>
      <c r="S1249" s="1" t="s">
        <v>152</v>
      </c>
      <c r="T1249" s="1" t="s">
        <v>4344</v>
      </c>
      <c r="U1249" s="1" t="s">
        <v>153</v>
      </c>
      <c r="V1249" s="1" t="s">
        <v>164</v>
      </c>
      <c r="W1249" s="1" t="s">
        <v>126</v>
      </c>
      <c r="X1249" s="1">
        <v>49</v>
      </c>
      <c r="Y1249" s="1" t="s">
        <v>88</v>
      </c>
      <c r="Z1249" s="1">
        <v>5.0999999999999996</v>
      </c>
      <c r="AA1249" s="1" t="s">
        <v>299</v>
      </c>
      <c r="AB1249" s="1" t="s">
        <v>90</v>
      </c>
      <c r="AC1249" s="1" t="s">
        <v>91</v>
      </c>
      <c r="AD1249" s="1" t="s">
        <v>92</v>
      </c>
      <c r="AE1249" s="1" t="s">
        <v>72</v>
      </c>
      <c r="AF1249" s="1" t="s">
        <v>254</v>
      </c>
      <c r="AG1249" s="1">
        <v>2</v>
      </c>
      <c r="AH1249" s="1" t="s">
        <v>7142</v>
      </c>
      <c r="AI1249" s="1" t="s">
        <v>72</v>
      </c>
      <c r="AJ1249" s="1" t="s">
        <v>72</v>
      </c>
      <c r="AK1249" s="1" t="s">
        <v>7063</v>
      </c>
      <c r="AL1249" s="1" t="s">
        <v>72</v>
      </c>
      <c r="AM1249" s="1" t="s">
        <v>72</v>
      </c>
      <c r="AN1249" s="3">
        <v>45590</v>
      </c>
      <c r="AO1249" s="1" t="s">
        <v>7143</v>
      </c>
      <c r="AP1249" s="1" t="s">
        <v>7144</v>
      </c>
      <c r="AQ1249" s="1" t="s">
        <v>1794</v>
      </c>
      <c r="AR1249" s="1">
        <v>14</v>
      </c>
      <c r="AS1249" s="1" t="s">
        <v>3205</v>
      </c>
      <c r="AT1249" s="1" t="s">
        <v>88</v>
      </c>
      <c r="AU1249" s="1" t="s">
        <v>88</v>
      </c>
      <c r="AV1249" s="1" t="s">
        <v>88</v>
      </c>
      <c r="AW1249" s="1" t="s">
        <v>96</v>
      </c>
      <c r="AX1249" s="1" t="s">
        <v>72</v>
      </c>
      <c r="AY1249" s="1" t="s">
        <v>6846</v>
      </c>
      <c r="AZ1249" s="38" t="s">
        <v>7145</v>
      </c>
      <c r="BA1249" s="1">
        <f>42+(2*3+2*4)</f>
        <v>56</v>
      </c>
      <c r="BB1249" s="21" t="s">
        <v>100</v>
      </c>
      <c r="BC1249" s="16"/>
    </row>
    <row r="1250" spans="1:55" ht="18.600000000000001" customHeight="1">
      <c r="A1250" s="1" t="s">
        <v>7146</v>
      </c>
      <c r="B1250" s="1">
        <v>240307</v>
      </c>
      <c r="C1250" s="1" t="s">
        <v>71</v>
      </c>
      <c r="D1250" s="3">
        <v>45593</v>
      </c>
      <c r="E1250" s="1" t="s">
        <v>2302</v>
      </c>
      <c r="F1250" s="1" t="s">
        <v>7147</v>
      </c>
      <c r="G1250" s="1" t="s">
        <v>75</v>
      </c>
      <c r="H1250" s="1" t="s">
        <v>72</v>
      </c>
      <c r="I1250" s="1" t="s">
        <v>77</v>
      </c>
      <c r="J1250" s="1" t="s">
        <v>78</v>
      </c>
      <c r="K1250" s="21" t="s">
        <v>78</v>
      </c>
      <c r="L1250" s="21" t="s">
        <v>1898</v>
      </c>
      <c r="M1250" s="21" t="s">
        <v>1898</v>
      </c>
      <c r="N1250" s="34" t="s">
        <v>72</v>
      </c>
      <c r="O1250" s="25" t="s">
        <v>7148</v>
      </c>
      <c r="P1250" s="1" t="s">
        <v>2307</v>
      </c>
      <c r="Q1250" s="1" t="s">
        <v>2307</v>
      </c>
      <c r="R1250" s="1" t="s">
        <v>2926</v>
      </c>
      <c r="S1250" s="1" t="s">
        <v>291</v>
      </c>
      <c r="T1250" s="1" t="s">
        <v>72</v>
      </c>
      <c r="U1250" s="1" t="s">
        <v>292</v>
      </c>
      <c r="V1250" s="1" t="s">
        <v>292</v>
      </c>
      <c r="W1250" s="1" t="s">
        <v>126</v>
      </c>
      <c r="X1250" s="1">
        <v>54</v>
      </c>
      <c r="Y1250" s="1" t="s">
        <v>88</v>
      </c>
      <c r="Z1250" s="1">
        <v>4.5999999999999996</v>
      </c>
      <c r="AA1250" s="1" t="s">
        <v>954</v>
      </c>
      <c r="AB1250" s="1" t="s">
        <v>90</v>
      </c>
      <c r="AC1250" s="1" t="s">
        <v>91</v>
      </c>
      <c r="AD1250" s="1" t="s">
        <v>6226</v>
      </c>
      <c r="AE1250" s="1" t="s">
        <v>72</v>
      </c>
      <c r="AF1250" s="1" t="s">
        <v>72</v>
      </c>
      <c r="AG1250" s="1" t="s">
        <v>72</v>
      </c>
      <c r="AH1250" s="1" t="s">
        <v>72</v>
      </c>
      <c r="AI1250" s="1">
        <v>3</v>
      </c>
      <c r="AJ1250" s="1" t="s">
        <v>7149</v>
      </c>
      <c r="AK1250" s="1" t="s">
        <v>7150</v>
      </c>
      <c r="AL1250" s="1" t="s">
        <v>72</v>
      </c>
      <c r="AM1250" s="1" t="s">
        <v>72</v>
      </c>
      <c r="AN1250" s="3">
        <v>45593</v>
      </c>
      <c r="AO1250" s="1" t="s">
        <v>7151</v>
      </c>
      <c r="AP1250" s="1" t="s">
        <v>72</v>
      </c>
      <c r="AQ1250" s="1" t="s">
        <v>1794</v>
      </c>
      <c r="AR1250" s="1">
        <v>15</v>
      </c>
      <c r="AS1250" s="1" t="s">
        <v>3446</v>
      </c>
      <c r="AT1250" s="1" t="s">
        <v>75</v>
      </c>
      <c r="AU1250" s="1" t="s">
        <v>75</v>
      </c>
      <c r="AV1250" s="1" t="s">
        <v>88</v>
      </c>
      <c r="AW1250" s="1" t="s">
        <v>96</v>
      </c>
      <c r="AX1250" s="1" t="s">
        <v>72</v>
      </c>
      <c r="AY1250" s="1" t="s">
        <v>7152</v>
      </c>
      <c r="AZ1250" s="1" t="s">
        <v>7153</v>
      </c>
      <c r="BA1250" s="1">
        <v>33</v>
      </c>
      <c r="BB1250" s="21" t="s">
        <v>100</v>
      </c>
      <c r="BC1250" s="16"/>
    </row>
    <row r="1251" spans="1:55" ht="18.600000000000001" customHeight="1">
      <c r="A1251" s="1" t="s">
        <v>7154</v>
      </c>
      <c r="B1251" s="1">
        <v>240308</v>
      </c>
      <c r="C1251" s="1" t="s">
        <v>71</v>
      </c>
      <c r="D1251" s="3">
        <v>45593</v>
      </c>
      <c r="E1251" s="1" t="s">
        <v>1896</v>
      </c>
      <c r="F1251" s="1" t="s">
        <v>7155</v>
      </c>
      <c r="G1251" s="1" t="s">
        <v>75</v>
      </c>
      <c r="H1251" s="1" t="s">
        <v>3624</v>
      </c>
      <c r="I1251" s="1" t="s">
        <v>77</v>
      </c>
      <c r="J1251" s="21" t="s">
        <v>78</v>
      </c>
      <c r="K1251" s="1" t="s">
        <v>78</v>
      </c>
      <c r="L1251" s="21" t="s">
        <v>1898</v>
      </c>
      <c r="M1251" s="21" t="s">
        <v>1898</v>
      </c>
      <c r="N1251" s="34" t="s">
        <v>72</v>
      </c>
      <c r="O1251" s="25" t="s">
        <v>7156</v>
      </c>
      <c r="P1251" s="1" t="s">
        <v>778</v>
      </c>
      <c r="Q1251" s="1" t="s">
        <v>779</v>
      </c>
      <c r="R1251" s="1" t="s">
        <v>9036</v>
      </c>
      <c r="S1251" s="1" t="s">
        <v>152</v>
      </c>
      <c r="T1251" s="1" t="s">
        <v>1370</v>
      </c>
      <c r="U1251" s="1" t="s">
        <v>153</v>
      </c>
      <c r="V1251" s="1" t="s">
        <v>164</v>
      </c>
      <c r="W1251" s="1" t="s">
        <v>126</v>
      </c>
      <c r="X1251" s="1">
        <v>71</v>
      </c>
      <c r="Y1251" s="1" t="s">
        <v>88</v>
      </c>
      <c r="Z1251" s="1">
        <v>5.7</v>
      </c>
      <c r="AA1251" s="1" t="s">
        <v>954</v>
      </c>
      <c r="AB1251" s="1" t="s">
        <v>90</v>
      </c>
      <c r="AC1251" s="1" t="s">
        <v>91</v>
      </c>
      <c r="AD1251" s="1" t="s">
        <v>92</v>
      </c>
      <c r="AE1251" s="1" t="s">
        <v>72</v>
      </c>
      <c r="AF1251" s="1" t="s">
        <v>229</v>
      </c>
      <c r="AG1251" s="1">
        <v>3</v>
      </c>
      <c r="AH1251" s="1" t="s">
        <v>4864</v>
      </c>
      <c r="AI1251" s="1" t="s">
        <v>72</v>
      </c>
      <c r="AJ1251" s="1" t="s">
        <v>72</v>
      </c>
      <c r="AK1251" s="1" t="s">
        <v>72</v>
      </c>
      <c r="AL1251" s="1" t="s">
        <v>72</v>
      </c>
      <c r="AM1251" s="1" t="s">
        <v>72</v>
      </c>
      <c r="AN1251" s="3">
        <v>45594</v>
      </c>
      <c r="AO1251" s="1" t="s">
        <v>7157</v>
      </c>
      <c r="AP1251" s="1" t="s">
        <v>7158</v>
      </c>
      <c r="AQ1251" s="1" t="s">
        <v>1794</v>
      </c>
      <c r="AR1251" s="1">
        <v>15</v>
      </c>
      <c r="AS1251" s="1" t="s">
        <v>4063</v>
      </c>
      <c r="AT1251" s="1" t="s">
        <v>75</v>
      </c>
      <c r="AU1251" s="1" t="s">
        <v>75</v>
      </c>
      <c r="AV1251" s="1" t="s">
        <v>88</v>
      </c>
      <c r="AW1251" s="1" t="s">
        <v>96</v>
      </c>
      <c r="AX1251" s="1" t="s">
        <v>72</v>
      </c>
      <c r="AY1251" s="1" t="s">
        <v>6846</v>
      </c>
      <c r="AZ1251" s="1" t="s">
        <v>7145</v>
      </c>
      <c r="BA1251" s="1">
        <f>42+14</f>
        <v>56</v>
      </c>
      <c r="BB1251" s="21" t="s">
        <v>100</v>
      </c>
      <c r="BC1251" s="16"/>
    </row>
    <row r="1252" spans="1:55" ht="18.600000000000001" customHeight="1">
      <c r="A1252" s="1" t="s">
        <v>7159</v>
      </c>
      <c r="B1252" s="1">
        <v>240309</v>
      </c>
      <c r="C1252" s="1" t="s">
        <v>497</v>
      </c>
      <c r="D1252" s="3">
        <v>45594</v>
      </c>
      <c r="E1252" s="1" t="s">
        <v>1896</v>
      </c>
      <c r="F1252" s="1" t="s">
        <v>7160</v>
      </c>
      <c r="G1252" s="1" t="s">
        <v>75</v>
      </c>
      <c r="H1252" s="1" t="s">
        <v>72</v>
      </c>
      <c r="I1252" s="1" t="s">
        <v>497</v>
      </c>
      <c r="J1252" s="1" t="s">
        <v>78</v>
      </c>
      <c r="K1252" s="1" t="s">
        <v>172</v>
      </c>
      <c r="L1252" s="21" t="s">
        <v>1898</v>
      </c>
      <c r="M1252" s="21" t="s">
        <v>1898</v>
      </c>
      <c r="N1252" s="1" t="s">
        <v>7161</v>
      </c>
      <c r="O1252" s="25" t="s">
        <v>7162</v>
      </c>
      <c r="P1252" s="1" t="s">
        <v>83</v>
      </c>
      <c r="Q1252" s="1" t="s">
        <v>123</v>
      </c>
      <c r="R1252" s="1" t="s">
        <v>9043</v>
      </c>
      <c r="S1252" s="1" t="s">
        <v>490</v>
      </c>
      <c r="T1252" s="1" t="s">
        <v>72</v>
      </c>
      <c r="U1252" s="1" t="s">
        <v>491</v>
      </c>
      <c r="V1252" s="1" t="s">
        <v>492</v>
      </c>
      <c r="W1252" s="1" t="s">
        <v>126</v>
      </c>
      <c r="X1252" s="1">
        <v>55</v>
      </c>
      <c r="Y1252" s="1" t="s">
        <v>88</v>
      </c>
      <c r="Z1252" s="1">
        <v>5.0999999999999996</v>
      </c>
      <c r="AA1252" s="1" t="s">
        <v>299</v>
      </c>
      <c r="AB1252" s="1" t="s">
        <v>90</v>
      </c>
      <c r="AC1252" s="1" t="s">
        <v>91</v>
      </c>
      <c r="AD1252" s="1" t="s">
        <v>92</v>
      </c>
      <c r="AE1252" s="1" t="s">
        <v>72</v>
      </c>
      <c r="AF1252" s="1" t="s">
        <v>229</v>
      </c>
      <c r="AG1252" s="1" t="s">
        <v>72</v>
      </c>
      <c r="AH1252" s="1" t="s">
        <v>230</v>
      </c>
      <c r="AI1252" s="1" t="s">
        <v>72</v>
      </c>
      <c r="AJ1252" s="1" t="s">
        <v>72</v>
      </c>
      <c r="AK1252" s="1" t="s">
        <v>72</v>
      </c>
      <c r="AL1252" s="1" t="s">
        <v>72</v>
      </c>
      <c r="AM1252" s="1" t="s">
        <v>72</v>
      </c>
      <c r="AN1252" s="3">
        <v>45594</v>
      </c>
      <c r="AO1252" s="1" t="s">
        <v>7163</v>
      </c>
      <c r="AP1252" s="1" t="s">
        <v>72</v>
      </c>
      <c r="AQ1252" s="1" t="s">
        <v>1675</v>
      </c>
      <c r="AR1252" s="1">
        <v>15</v>
      </c>
      <c r="AS1252" s="1" t="s">
        <v>3446</v>
      </c>
      <c r="AT1252" s="1" t="s">
        <v>75</v>
      </c>
      <c r="AU1252" s="1" t="s">
        <v>75</v>
      </c>
      <c r="AV1252" s="1" t="s">
        <v>88</v>
      </c>
      <c r="AW1252" s="1" t="s">
        <v>96</v>
      </c>
      <c r="AX1252" s="1" t="s">
        <v>72</v>
      </c>
      <c r="AY1252" s="1" t="s">
        <v>3962</v>
      </c>
      <c r="AZ1252" s="1" t="s">
        <v>6678</v>
      </c>
      <c r="BA1252" s="1">
        <f>49+12</f>
        <v>61</v>
      </c>
      <c r="BB1252" s="21" t="s">
        <v>100</v>
      </c>
      <c r="BC1252" s="16"/>
    </row>
    <row r="1253" spans="1:55" ht="18.600000000000001" customHeight="1">
      <c r="A1253" s="1" t="s">
        <v>7164</v>
      </c>
      <c r="B1253" s="1">
        <v>240310</v>
      </c>
      <c r="C1253" s="1" t="s">
        <v>71</v>
      </c>
      <c r="D1253" s="3">
        <v>45594</v>
      </c>
      <c r="E1253" s="1" t="s">
        <v>2302</v>
      </c>
      <c r="F1253" s="1" t="s">
        <v>7165</v>
      </c>
      <c r="G1253" s="1" t="s">
        <v>75</v>
      </c>
      <c r="H1253" s="1" t="s">
        <v>72</v>
      </c>
      <c r="I1253" s="1" t="s">
        <v>77</v>
      </c>
      <c r="J1253" s="1" t="s">
        <v>78</v>
      </c>
      <c r="K1253" s="8" t="s">
        <v>4162</v>
      </c>
      <c r="L1253" s="21" t="s">
        <v>1898</v>
      </c>
      <c r="M1253" s="8" t="s">
        <v>1927</v>
      </c>
      <c r="N1253" s="1" t="s">
        <v>4212</v>
      </c>
      <c r="O1253" s="8" t="s">
        <v>847</v>
      </c>
      <c r="P1253" s="1" t="s">
        <v>2307</v>
      </c>
      <c r="Q1253" s="1" t="s">
        <v>2307</v>
      </c>
      <c r="R1253" s="1" t="s">
        <v>2926</v>
      </c>
      <c r="S1253" s="1" t="s">
        <v>291</v>
      </c>
      <c r="T1253" s="1" t="s">
        <v>72</v>
      </c>
      <c r="U1253" s="1" t="s">
        <v>292</v>
      </c>
      <c r="V1253" s="1" t="s">
        <v>3420</v>
      </c>
      <c r="W1253" s="1" t="s">
        <v>126</v>
      </c>
      <c r="X1253" s="1">
        <v>37</v>
      </c>
      <c r="Y1253" s="1" t="s">
        <v>88</v>
      </c>
      <c r="Z1253" s="1">
        <v>4.5999999999999996</v>
      </c>
      <c r="AA1253" s="1" t="s">
        <v>2344</v>
      </c>
      <c r="AB1253" s="1" t="s">
        <v>90</v>
      </c>
      <c r="AC1253" s="1" t="s">
        <v>91</v>
      </c>
      <c r="AD1253" s="1" t="s">
        <v>92</v>
      </c>
      <c r="AE1253" s="1" t="s">
        <v>72</v>
      </c>
      <c r="AF1253" s="1" t="s">
        <v>72</v>
      </c>
      <c r="AG1253" s="1" t="s">
        <v>72</v>
      </c>
      <c r="AH1253" s="1" t="s">
        <v>72</v>
      </c>
      <c r="AI1253" s="1" t="s">
        <v>72</v>
      </c>
      <c r="AJ1253" s="1" t="s">
        <v>72</v>
      </c>
      <c r="AK1253" s="1" t="s">
        <v>72</v>
      </c>
      <c r="AL1253" s="1" t="s">
        <v>72</v>
      </c>
      <c r="AM1253" s="1" t="s">
        <v>72</v>
      </c>
      <c r="AN1253" s="3">
        <v>45594</v>
      </c>
      <c r="AO1253" s="1" t="s">
        <v>7166</v>
      </c>
      <c r="AP1253" s="1" t="s">
        <v>72</v>
      </c>
      <c r="AQ1253" s="1" t="s">
        <v>1794</v>
      </c>
      <c r="AR1253" s="1">
        <v>15</v>
      </c>
      <c r="AS1253" s="1" t="s">
        <v>3205</v>
      </c>
      <c r="AT1253" s="1" t="s">
        <v>88</v>
      </c>
      <c r="AU1253" s="1" t="s">
        <v>88</v>
      </c>
      <c r="AV1253" s="1" t="s">
        <v>88</v>
      </c>
      <c r="AW1253" s="1" t="s">
        <v>79</v>
      </c>
      <c r="AX1253" s="1" t="s">
        <v>707</v>
      </c>
      <c r="AY1253" s="1" t="s">
        <v>72</v>
      </c>
      <c r="AZ1253" s="1" t="s">
        <v>72</v>
      </c>
      <c r="BA1253" s="1" t="s">
        <v>72</v>
      </c>
      <c r="BB1253" s="1" t="s">
        <v>160</v>
      </c>
      <c r="BC1253" s="1" t="s">
        <v>707</v>
      </c>
    </row>
    <row r="1254" spans="1:55" ht="18.600000000000001" customHeight="1">
      <c r="A1254" s="1" t="s">
        <v>7167</v>
      </c>
      <c r="B1254" s="1">
        <v>240311</v>
      </c>
      <c r="C1254" s="1" t="s">
        <v>71</v>
      </c>
      <c r="D1254" s="3">
        <v>45594</v>
      </c>
      <c r="E1254" s="1" t="s">
        <v>1896</v>
      </c>
      <c r="F1254" s="1" t="s">
        <v>7168</v>
      </c>
      <c r="G1254" s="1" t="s">
        <v>75</v>
      </c>
      <c r="H1254" s="1" t="s">
        <v>72</v>
      </c>
      <c r="I1254" s="1" t="s">
        <v>77</v>
      </c>
      <c r="J1254" s="21" t="s">
        <v>78</v>
      </c>
      <c r="K1254" s="1" t="s">
        <v>78</v>
      </c>
      <c r="L1254" s="21" t="s">
        <v>1898</v>
      </c>
      <c r="M1254" s="21" t="s">
        <v>1898</v>
      </c>
      <c r="N1254" s="34" t="s">
        <v>72</v>
      </c>
      <c r="O1254" s="25" t="s">
        <v>2437</v>
      </c>
      <c r="P1254" s="1" t="s">
        <v>813</v>
      </c>
      <c r="Q1254" s="1" t="s">
        <v>813</v>
      </c>
      <c r="R1254" s="1" t="s">
        <v>9057</v>
      </c>
      <c r="S1254" s="1" t="s">
        <v>84</v>
      </c>
      <c r="T1254" s="1" t="s">
        <v>72</v>
      </c>
      <c r="U1254" s="1" t="s">
        <v>140</v>
      </c>
      <c r="V1254" s="1" t="s">
        <v>141</v>
      </c>
      <c r="W1254" s="1" t="s">
        <v>126</v>
      </c>
      <c r="X1254" s="1">
        <v>71</v>
      </c>
      <c r="Y1254" s="1" t="s">
        <v>88</v>
      </c>
      <c r="Z1254" s="1">
        <v>4.8</v>
      </c>
      <c r="AA1254" s="1" t="s">
        <v>954</v>
      </c>
      <c r="AB1254" s="1" t="s">
        <v>90</v>
      </c>
      <c r="AC1254" s="1" t="s">
        <v>91</v>
      </c>
      <c r="AD1254" s="1" t="s">
        <v>92</v>
      </c>
      <c r="AE1254" s="1" t="s">
        <v>72</v>
      </c>
      <c r="AF1254" s="1" t="s">
        <v>217</v>
      </c>
      <c r="AG1254" s="1">
        <v>1</v>
      </c>
      <c r="AH1254" s="1" t="s">
        <v>5523</v>
      </c>
      <c r="AI1254" s="1" t="s">
        <v>72</v>
      </c>
      <c r="AJ1254" s="1" t="s">
        <v>72</v>
      </c>
      <c r="AK1254" s="1" t="s">
        <v>5884</v>
      </c>
      <c r="AL1254" s="1" t="s">
        <v>72</v>
      </c>
      <c r="AM1254" s="1" t="s">
        <v>72</v>
      </c>
      <c r="AN1254" s="3">
        <v>45594</v>
      </c>
      <c r="AO1254" s="1" t="s">
        <v>7169</v>
      </c>
      <c r="AP1254" s="1" t="s">
        <v>72</v>
      </c>
      <c r="AQ1254" s="1" t="s">
        <v>1675</v>
      </c>
      <c r="AR1254" s="1">
        <v>15</v>
      </c>
      <c r="AS1254" s="1" t="s">
        <v>2694</v>
      </c>
      <c r="AT1254" s="1" t="s">
        <v>75</v>
      </c>
      <c r="AU1254" s="1" t="s">
        <v>75</v>
      </c>
      <c r="AV1254" s="1" t="s">
        <v>88</v>
      </c>
      <c r="AW1254" s="1" t="s">
        <v>96</v>
      </c>
      <c r="AX1254" s="1" t="s">
        <v>72</v>
      </c>
      <c r="AY1254" s="1" t="s">
        <v>3962</v>
      </c>
      <c r="AZ1254" s="1" t="s">
        <v>7170</v>
      </c>
      <c r="BA1254" s="1">
        <f>42*(2*4)</f>
        <v>336</v>
      </c>
      <c r="BB1254" s="21" t="s">
        <v>100</v>
      </c>
      <c r="BC1254" s="16"/>
    </row>
    <row r="1255" spans="1:55" ht="18.600000000000001" customHeight="1">
      <c r="A1255" s="1" t="s">
        <v>7171</v>
      </c>
      <c r="B1255" s="1">
        <v>240312</v>
      </c>
      <c r="C1255" s="1" t="s">
        <v>71</v>
      </c>
      <c r="D1255" s="3">
        <v>45594</v>
      </c>
      <c r="E1255" s="1" t="s">
        <v>1896</v>
      </c>
      <c r="F1255" s="1" t="s">
        <v>7172</v>
      </c>
      <c r="G1255" s="1" t="s">
        <v>75</v>
      </c>
      <c r="H1255" s="1" t="s">
        <v>6710</v>
      </c>
      <c r="I1255" s="1" t="s">
        <v>77</v>
      </c>
      <c r="J1255" s="21" t="s">
        <v>78</v>
      </c>
      <c r="K1255" s="1" t="s">
        <v>78</v>
      </c>
      <c r="L1255" s="21" t="s">
        <v>1898</v>
      </c>
      <c r="M1255" s="21" t="s">
        <v>1898</v>
      </c>
      <c r="N1255" s="34" t="s">
        <v>72</v>
      </c>
      <c r="O1255" s="25" t="s">
        <v>7173</v>
      </c>
      <c r="P1255" s="1" t="s">
        <v>778</v>
      </c>
      <c r="Q1255" s="1" t="s">
        <v>779</v>
      </c>
      <c r="R1255" s="1" t="s">
        <v>9036</v>
      </c>
      <c r="S1255" s="1" t="s">
        <v>84</v>
      </c>
      <c r="T1255" s="1" t="s">
        <v>72</v>
      </c>
      <c r="U1255" s="1" t="s">
        <v>140</v>
      </c>
      <c r="V1255" s="1" t="s">
        <v>141</v>
      </c>
      <c r="W1255" s="1" t="s">
        <v>87</v>
      </c>
      <c r="X1255" s="1">
        <v>48</v>
      </c>
      <c r="Y1255" s="1" t="s">
        <v>88</v>
      </c>
      <c r="Z1255" s="1">
        <v>4.9000000000000004</v>
      </c>
      <c r="AA1255" s="1" t="s">
        <v>299</v>
      </c>
      <c r="AB1255" s="1" t="s">
        <v>90</v>
      </c>
      <c r="AC1255" s="1" t="s">
        <v>91</v>
      </c>
      <c r="AD1255" s="1" t="s">
        <v>92</v>
      </c>
      <c r="AE1255" s="1" t="s">
        <v>72</v>
      </c>
      <c r="AF1255" s="1" t="s">
        <v>217</v>
      </c>
      <c r="AG1255" s="1" t="s">
        <v>72</v>
      </c>
      <c r="AH1255" s="1" t="s">
        <v>7174</v>
      </c>
      <c r="AI1255" s="1" t="s">
        <v>72</v>
      </c>
      <c r="AJ1255" s="1" t="s">
        <v>72</v>
      </c>
      <c r="AK1255" s="1" t="s">
        <v>72</v>
      </c>
      <c r="AL1255" s="1" t="s">
        <v>72</v>
      </c>
      <c r="AM1255" s="1" t="s">
        <v>72</v>
      </c>
      <c r="AN1255" s="3">
        <v>45594</v>
      </c>
      <c r="AO1255" s="1" t="s">
        <v>7175</v>
      </c>
      <c r="AP1255" s="1" t="s">
        <v>72</v>
      </c>
      <c r="AQ1255" s="1" t="s">
        <v>1675</v>
      </c>
      <c r="AR1255" s="1">
        <v>15</v>
      </c>
      <c r="AS1255" s="1" t="s">
        <v>4219</v>
      </c>
      <c r="AT1255" s="1" t="s">
        <v>75</v>
      </c>
      <c r="AU1255" s="1" t="s">
        <v>75</v>
      </c>
      <c r="AV1255" s="1" t="s">
        <v>88</v>
      </c>
      <c r="AW1255" s="1" t="s">
        <v>96</v>
      </c>
      <c r="AX1255" s="1" t="s">
        <v>72</v>
      </c>
      <c r="AY1255" s="1" t="s">
        <v>7176</v>
      </c>
      <c r="AZ1255" s="1" t="s">
        <v>7031</v>
      </c>
      <c r="BA1255" s="1">
        <f>54+18</f>
        <v>72</v>
      </c>
      <c r="BB1255" s="21" t="s">
        <v>100</v>
      </c>
      <c r="BC1255" s="16"/>
    </row>
    <row r="1256" spans="1:55" ht="18.600000000000001" customHeight="1">
      <c r="A1256" s="1" t="s">
        <v>7177</v>
      </c>
      <c r="B1256" s="1">
        <v>240313</v>
      </c>
      <c r="C1256" s="1" t="s">
        <v>497</v>
      </c>
      <c r="D1256" s="3">
        <v>45600</v>
      </c>
      <c r="E1256" s="1" t="s">
        <v>1896</v>
      </c>
      <c r="F1256" s="1" t="s">
        <v>7178</v>
      </c>
      <c r="G1256" s="1" t="s">
        <v>75</v>
      </c>
      <c r="H1256" s="1" t="s">
        <v>72</v>
      </c>
      <c r="I1256" s="1" t="s">
        <v>497</v>
      </c>
      <c r="J1256" s="1" t="s">
        <v>78</v>
      </c>
      <c r="K1256" s="1" t="s">
        <v>172</v>
      </c>
      <c r="L1256" s="21" t="s">
        <v>1898</v>
      </c>
      <c r="M1256" s="21" t="s">
        <v>1927</v>
      </c>
      <c r="N1256" s="1" t="s">
        <v>5123</v>
      </c>
      <c r="O1256" s="25" t="s">
        <v>7179</v>
      </c>
      <c r="P1256" s="1" t="s">
        <v>83</v>
      </c>
      <c r="Q1256" s="1" t="s">
        <v>123</v>
      </c>
      <c r="R1256" s="1" t="s">
        <v>9043</v>
      </c>
      <c r="S1256" s="1" t="s">
        <v>490</v>
      </c>
      <c r="T1256" s="1" t="s">
        <v>72</v>
      </c>
      <c r="U1256" s="1" t="s">
        <v>491</v>
      </c>
      <c r="V1256" s="1" t="s">
        <v>1147</v>
      </c>
      <c r="W1256" s="1" t="s">
        <v>126</v>
      </c>
      <c r="X1256" s="1">
        <v>58</v>
      </c>
      <c r="Y1256" s="1" t="s">
        <v>88</v>
      </c>
      <c r="Z1256" s="1">
        <v>5.5</v>
      </c>
      <c r="AA1256" s="1" t="s">
        <v>954</v>
      </c>
      <c r="AB1256" s="1" t="s">
        <v>90</v>
      </c>
      <c r="AC1256" s="1" t="s">
        <v>91</v>
      </c>
      <c r="AD1256" s="1" t="s">
        <v>92</v>
      </c>
      <c r="AE1256" s="1" t="s">
        <v>72</v>
      </c>
      <c r="AF1256" s="1" t="s">
        <v>229</v>
      </c>
      <c r="AG1256" s="1">
        <v>3</v>
      </c>
      <c r="AH1256" s="1" t="s">
        <v>933</v>
      </c>
      <c r="AI1256" s="1" t="s">
        <v>72</v>
      </c>
      <c r="AJ1256" s="1" t="s">
        <v>72</v>
      </c>
      <c r="AK1256" s="1" t="s">
        <v>72</v>
      </c>
      <c r="AL1256" s="1" t="s">
        <v>72</v>
      </c>
      <c r="AM1256" s="1" t="s">
        <v>72</v>
      </c>
      <c r="AN1256" s="3">
        <v>45600</v>
      </c>
      <c r="AO1256" s="1" t="s">
        <v>7180</v>
      </c>
      <c r="AP1256" s="1" t="s">
        <v>72</v>
      </c>
      <c r="AQ1256" s="1" t="s">
        <v>1675</v>
      </c>
      <c r="AR1256" s="1">
        <v>14</v>
      </c>
      <c r="AS1256" s="1" t="s">
        <v>3446</v>
      </c>
      <c r="AT1256" s="1" t="s">
        <v>88</v>
      </c>
      <c r="AU1256" s="1" t="s">
        <v>88</v>
      </c>
      <c r="AV1256" s="1" t="s">
        <v>88</v>
      </c>
      <c r="AW1256" s="1" t="s">
        <v>96</v>
      </c>
      <c r="AX1256" s="1" t="s">
        <v>7181</v>
      </c>
      <c r="AY1256" s="1" t="s">
        <v>3962</v>
      </c>
      <c r="AZ1256" s="1" t="s">
        <v>6678</v>
      </c>
      <c r="BA1256" s="1">
        <f>49+12</f>
        <v>61</v>
      </c>
      <c r="BB1256" s="1" t="s">
        <v>160</v>
      </c>
      <c r="BC1256" s="1" t="s">
        <v>7181</v>
      </c>
    </row>
    <row r="1257" spans="1:55" ht="18.600000000000001" customHeight="1">
      <c r="A1257" s="1" t="s">
        <v>7182</v>
      </c>
      <c r="B1257" s="1">
        <v>240314</v>
      </c>
      <c r="C1257" s="1" t="s">
        <v>71</v>
      </c>
      <c r="D1257" s="3">
        <v>45600</v>
      </c>
      <c r="E1257" s="1" t="s">
        <v>1896</v>
      </c>
      <c r="F1257" s="1" t="s">
        <v>7183</v>
      </c>
      <c r="G1257" s="1" t="s">
        <v>75</v>
      </c>
      <c r="H1257" s="1" t="s">
        <v>3947</v>
      </c>
      <c r="I1257" s="1" t="s">
        <v>77</v>
      </c>
      <c r="J1257" s="1" t="s">
        <v>78</v>
      </c>
      <c r="K1257" s="1" t="s">
        <v>78</v>
      </c>
      <c r="L1257" s="21" t="s">
        <v>1898</v>
      </c>
      <c r="M1257" s="8" t="s">
        <v>1927</v>
      </c>
      <c r="N1257" s="1" t="s">
        <v>7184</v>
      </c>
      <c r="O1257" s="8" t="s">
        <v>7185</v>
      </c>
      <c r="P1257" s="1" t="s">
        <v>83</v>
      </c>
      <c r="Q1257" s="1" t="s">
        <v>123</v>
      </c>
      <c r="R1257" s="1" t="s">
        <v>9043</v>
      </c>
      <c r="S1257" s="1" t="s">
        <v>84</v>
      </c>
      <c r="T1257" s="1" t="s">
        <v>72</v>
      </c>
      <c r="U1257" s="1" t="s">
        <v>4332</v>
      </c>
      <c r="V1257" s="1" t="s">
        <v>4332</v>
      </c>
      <c r="W1257" s="1" t="s">
        <v>126</v>
      </c>
      <c r="X1257" s="1">
        <v>58</v>
      </c>
      <c r="Y1257" s="1" t="s">
        <v>88</v>
      </c>
      <c r="Z1257" s="1">
        <v>5.5</v>
      </c>
      <c r="AA1257" s="1" t="s">
        <v>954</v>
      </c>
      <c r="AB1257" s="1" t="s">
        <v>90</v>
      </c>
      <c r="AC1257" s="1" t="s">
        <v>91</v>
      </c>
      <c r="AD1257" s="1" t="s">
        <v>92</v>
      </c>
      <c r="AE1257" s="1" t="s">
        <v>72</v>
      </c>
      <c r="AF1257" s="1" t="s">
        <v>229</v>
      </c>
      <c r="AG1257" s="1" t="s">
        <v>72</v>
      </c>
      <c r="AH1257" s="1" t="s">
        <v>300</v>
      </c>
      <c r="AI1257" s="1" t="s">
        <v>72</v>
      </c>
      <c r="AJ1257" s="1" t="s">
        <v>72</v>
      </c>
      <c r="AK1257" s="1" t="s">
        <v>3444</v>
      </c>
      <c r="AL1257" s="1" t="s">
        <v>72</v>
      </c>
      <c r="AM1257" s="1" t="s">
        <v>72</v>
      </c>
      <c r="AN1257" s="3">
        <v>45600</v>
      </c>
      <c r="AO1257" s="1" t="s">
        <v>7186</v>
      </c>
      <c r="AP1257" s="1" t="s">
        <v>72</v>
      </c>
      <c r="AQ1257" s="1" t="s">
        <v>1794</v>
      </c>
      <c r="AR1257" s="1">
        <v>14</v>
      </c>
      <c r="AS1257" s="1" t="s">
        <v>3446</v>
      </c>
      <c r="AT1257" s="1" t="s">
        <v>75</v>
      </c>
      <c r="AU1257" s="1" t="s">
        <v>75</v>
      </c>
      <c r="AV1257" s="1" t="s">
        <v>88</v>
      </c>
      <c r="AW1257" s="1" t="s">
        <v>79</v>
      </c>
      <c r="AX1257" s="1" t="s">
        <v>2135</v>
      </c>
      <c r="AY1257" s="1" t="s">
        <v>3985</v>
      </c>
      <c r="AZ1257" s="1" t="s">
        <v>72</v>
      </c>
      <c r="BA1257" s="1">
        <f>6+(6*6)</f>
        <v>42</v>
      </c>
      <c r="BB1257" s="1" t="s">
        <v>160</v>
      </c>
      <c r="BC1257" s="16"/>
    </row>
    <row r="1258" spans="1:55" ht="18.600000000000001" customHeight="1">
      <c r="A1258" s="1" t="s">
        <v>7187</v>
      </c>
      <c r="B1258" s="1">
        <v>240315</v>
      </c>
      <c r="C1258" s="1" t="s">
        <v>71</v>
      </c>
      <c r="D1258" s="3">
        <v>45601</v>
      </c>
      <c r="E1258" s="1" t="s">
        <v>1896</v>
      </c>
      <c r="F1258" s="1" t="s">
        <v>7188</v>
      </c>
      <c r="G1258" s="1" t="s">
        <v>75</v>
      </c>
      <c r="H1258" s="1" t="s">
        <v>3624</v>
      </c>
      <c r="I1258" s="1" t="s">
        <v>77</v>
      </c>
      <c r="J1258" s="21" t="s">
        <v>78</v>
      </c>
      <c r="K1258" s="1" t="s">
        <v>78</v>
      </c>
      <c r="L1258" s="21" t="s">
        <v>1898</v>
      </c>
      <c r="M1258" s="21" t="s">
        <v>1898</v>
      </c>
      <c r="N1258" s="34" t="s">
        <v>72</v>
      </c>
      <c r="O1258" s="25" t="s">
        <v>7189</v>
      </c>
      <c r="P1258" s="1" t="s">
        <v>813</v>
      </c>
      <c r="Q1258" s="1" t="s">
        <v>813</v>
      </c>
      <c r="R1258" s="1" t="s">
        <v>9057</v>
      </c>
      <c r="S1258" s="1" t="s">
        <v>152</v>
      </c>
      <c r="T1258" s="1" t="s">
        <v>3507</v>
      </c>
      <c r="U1258" s="1" t="s">
        <v>153</v>
      </c>
      <c r="V1258" s="1" t="s">
        <v>154</v>
      </c>
      <c r="W1258" s="1" t="s">
        <v>126</v>
      </c>
      <c r="X1258" s="1">
        <v>43</v>
      </c>
      <c r="Y1258" s="1" t="s">
        <v>88</v>
      </c>
      <c r="Z1258" s="1">
        <v>5.0999999999999996</v>
      </c>
      <c r="AA1258" s="1" t="s">
        <v>954</v>
      </c>
      <c r="AB1258" s="1" t="s">
        <v>90</v>
      </c>
      <c r="AC1258" s="1" t="s">
        <v>91</v>
      </c>
      <c r="AD1258" s="1" t="s">
        <v>92</v>
      </c>
      <c r="AE1258" s="1" t="s">
        <v>72</v>
      </c>
      <c r="AF1258" s="1" t="s">
        <v>244</v>
      </c>
      <c r="AG1258" s="1">
        <v>2</v>
      </c>
      <c r="AH1258" s="1" t="s">
        <v>7190</v>
      </c>
      <c r="AI1258" s="1" t="s">
        <v>72</v>
      </c>
      <c r="AJ1258" s="1" t="s">
        <v>72</v>
      </c>
      <c r="AK1258" s="1" t="s">
        <v>2726</v>
      </c>
      <c r="AL1258" s="1" t="s">
        <v>72</v>
      </c>
      <c r="AM1258" s="1" t="s">
        <v>72</v>
      </c>
      <c r="AN1258" s="3">
        <v>45601</v>
      </c>
      <c r="AO1258" s="1" t="s">
        <v>7191</v>
      </c>
      <c r="AP1258" s="1" t="s">
        <v>7192</v>
      </c>
      <c r="AQ1258" s="1" t="s">
        <v>1794</v>
      </c>
      <c r="AR1258" s="1">
        <v>14</v>
      </c>
      <c r="AS1258" s="1" t="s">
        <v>2694</v>
      </c>
      <c r="AT1258" s="1" t="s">
        <v>75</v>
      </c>
      <c r="AU1258" s="1" t="s">
        <v>75</v>
      </c>
      <c r="AV1258" s="1" t="s">
        <v>88</v>
      </c>
      <c r="AW1258" s="1" t="s">
        <v>96</v>
      </c>
      <c r="AX1258" s="1" t="s">
        <v>72</v>
      </c>
      <c r="AY1258" s="1" t="s">
        <v>7193</v>
      </c>
      <c r="AZ1258" s="38" t="s">
        <v>7194</v>
      </c>
      <c r="BA1258" s="1">
        <v>24</v>
      </c>
      <c r="BB1258" s="21" t="s">
        <v>100</v>
      </c>
      <c r="BC1258" s="16"/>
    </row>
    <row r="1259" spans="1:55" ht="18.600000000000001" customHeight="1">
      <c r="A1259" s="1" t="s">
        <v>7195</v>
      </c>
      <c r="B1259" s="1">
        <v>240316</v>
      </c>
      <c r="C1259" s="1" t="s">
        <v>71</v>
      </c>
      <c r="D1259" s="3">
        <v>45601</v>
      </c>
      <c r="E1259" s="1" t="s">
        <v>2302</v>
      </c>
      <c r="F1259" s="1" t="s">
        <v>7196</v>
      </c>
      <c r="G1259" s="1" t="s">
        <v>75</v>
      </c>
      <c r="H1259" s="1" t="s">
        <v>3947</v>
      </c>
      <c r="I1259" s="1" t="s">
        <v>77</v>
      </c>
      <c r="J1259" s="1" t="s">
        <v>78</v>
      </c>
      <c r="K1259" s="1" t="s">
        <v>4162</v>
      </c>
      <c r="L1259" s="21" t="s">
        <v>139</v>
      </c>
      <c r="M1259" s="21" t="s">
        <v>1898</v>
      </c>
      <c r="N1259" s="1" t="s">
        <v>4212</v>
      </c>
      <c r="O1259" s="25" t="s">
        <v>2018</v>
      </c>
      <c r="P1259" s="1" t="s">
        <v>2307</v>
      </c>
      <c r="Q1259" s="1" t="s">
        <v>2307</v>
      </c>
      <c r="R1259" s="1" t="s">
        <v>2363</v>
      </c>
      <c r="S1259" s="1" t="s">
        <v>84</v>
      </c>
      <c r="T1259" s="1" t="s">
        <v>72</v>
      </c>
      <c r="U1259" s="1" t="s">
        <v>104</v>
      </c>
      <c r="V1259" s="1" t="s">
        <v>310</v>
      </c>
      <c r="W1259" s="1" t="s">
        <v>126</v>
      </c>
      <c r="X1259" s="1">
        <v>72</v>
      </c>
      <c r="Y1259" s="1" t="s">
        <v>88</v>
      </c>
      <c r="Z1259" s="1">
        <v>7</v>
      </c>
      <c r="AA1259" s="1" t="s">
        <v>954</v>
      </c>
      <c r="AB1259" s="1" t="s">
        <v>90</v>
      </c>
      <c r="AC1259" s="1" t="s">
        <v>91</v>
      </c>
      <c r="AD1259" s="1" t="s">
        <v>1939</v>
      </c>
      <c r="AE1259" s="1" t="s">
        <v>72</v>
      </c>
      <c r="AF1259" s="1" t="s">
        <v>217</v>
      </c>
      <c r="AG1259" s="1">
        <v>2</v>
      </c>
      <c r="AH1259" s="1" t="s">
        <v>3827</v>
      </c>
      <c r="AI1259" s="1" t="s">
        <v>72</v>
      </c>
      <c r="AJ1259" s="1" t="s">
        <v>72</v>
      </c>
      <c r="AK1259" s="1" t="s">
        <v>220</v>
      </c>
      <c r="AL1259" s="1" t="s">
        <v>72</v>
      </c>
      <c r="AM1259" s="1" t="s">
        <v>72</v>
      </c>
      <c r="AN1259" s="3">
        <v>45601</v>
      </c>
      <c r="AO1259" s="1" t="s">
        <v>5784</v>
      </c>
      <c r="AP1259" s="1" t="s">
        <v>72</v>
      </c>
      <c r="AQ1259" s="1" t="s">
        <v>1675</v>
      </c>
      <c r="AR1259" s="1">
        <v>14</v>
      </c>
      <c r="AS1259" s="1" t="s">
        <v>6026</v>
      </c>
      <c r="AT1259" s="1" t="s">
        <v>88</v>
      </c>
      <c r="AU1259" s="1" t="s">
        <v>88</v>
      </c>
      <c r="AV1259" s="1" t="s">
        <v>88</v>
      </c>
      <c r="AW1259" s="1" t="s">
        <v>96</v>
      </c>
      <c r="AX1259" s="1" t="s">
        <v>72</v>
      </c>
      <c r="AY1259" s="1" t="s">
        <v>3985</v>
      </c>
      <c r="AZ1259" s="1" t="s">
        <v>6489</v>
      </c>
      <c r="BA1259" s="1">
        <f>24+(3*8)</f>
        <v>48</v>
      </c>
      <c r="BB1259" s="21" t="s">
        <v>100</v>
      </c>
      <c r="BC1259" s="16"/>
    </row>
    <row r="1260" spans="1:55" ht="18.600000000000001" customHeight="1">
      <c r="A1260" s="1" t="s">
        <v>7197</v>
      </c>
      <c r="B1260" s="1">
        <v>240317</v>
      </c>
      <c r="C1260" s="1" t="s">
        <v>71</v>
      </c>
      <c r="D1260" s="3">
        <v>45601</v>
      </c>
      <c r="E1260" s="1" t="s">
        <v>1896</v>
      </c>
      <c r="F1260" s="1" t="s">
        <v>7198</v>
      </c>
      <c r="G1260" s="1" t="s">
        <v>75</v>
      </c>
      <c r="H1260" s="1" t="s">
        <v>72</v>
      </c>
      <c r="I1260" s="1" t="s">
        <v>77</v>
      </c>
      <c r="J1260" s="21" t="s">
        <v>78</v>
      </c>
      <c r="K1260" s="1" t="s">
        <v>78</v>
      </c>
      <c r="L1260" s="21" t="s">
        <v>1898</v>
      </c>
      <c r="M1260" s="21" t="s">
        <v>1898</v>
      </c>
      <c r="N1260" s="34" t="s">
        <v>72</v>
      </c>
      <c r="O1260" s="25" t="s">
        <v>7199</v>
      </c>
      <c r="P1260" s="1" t="s">
        <v>813</v>
      </c>
      <c r="Q1260" s="1" t="s">
        <v>813</v>
      </c>
      <c r="R1260" s="1" t="s">
        <v>9057</v>
      </c>
      <c r="S1260" s="1" t="s">
        <v>7128</v>
      </c>
      <c r="T1260" s="1" t="s">
        <v>72</v>
      </c>
      <c r="U1260" s="1" t="s">
        <v>7129</v>
      </c>
      <c r="V1260" s="1" t="s">
        <v>7200</v>
      </c>
      <c r="W1260" s="1" t="s">
        <v>87</v>
      </c>
      <c r="X1260" s="1">
        <v>29</v>
      </c>
      <c r="Y1260" s="1" t="s">
        <v>88</v>
      </c>
      <c r="Z1260" s="1">
        <v>5.6</v>
      </c>
      <c r="AA1260" s="1" t="s">
        <v>954</v>
      </c>
      <c r="AB1260" s="1" t="s">
        <v>90</v>
      </c>
      <c r="AC1260" s="1" t="s">
        <v>91</v>
      </c>
      <c r="AD1260" s="1" t="s">
        <v>92</v>
      </c>
      <c r="AE1260" s="1" t="s">
        <v>72</v>
      </c>
      <c r="AF1260" s="1" t="s">
        <v>244</v>
      </c>
      <c r="AG1260" s="1">
        <v>2</v>
      </c>
      <c r="AH1260" s="1" t="s">
        <v>5057</v>
      </c>
      <c r="AI1260" s="1" t="s">
        <v>72</v>
      </c>
      <c r="AJ1260" s="1" t="s">
        <v>72</v>
      </c>
      <c r="AK1260" s="1" t="s">
        <v>447</v>
      </c>
      <c r="AL1260" s="1" t="s">
        <v>72</v>
      </c>
      <c r="AM1260" s="1" t="s">
        <v>72</v>
      </c>
      <c r="AN1260" s="3">
        <v>45602</v>
      </c>
      <c r="AO1260" s="1" t="s">
        <v>7201</v>
      </c>
      <c r="AP1260" s="1" t="s">
        <v>72</v>
      </c>
      <c r="AQ1260" s="1" t="s">
        <v>1675</v>
      </c>
      <c r="AR1260" s="1">
        <v>13</v>
      </c>
      <c r="AS1260" s="1" t="s">
        <v>2694</v>
      </c>
      <c r="AT1260" s="1" t="s">
        <v>75</v>
      </c>
      <c r="AU1260" s="1" t="s">
        <v>75</v>
      </c>
      <c r="AV1260" s="1" t="s">
        <v>88</v>
      </c>
      <c r="AW1260" s="1" t="s">
        <v>96</v>
      </c>
      <c r="AX1260" s="1" t="s">
        <v>72</v>
      </c>
      <c r="AY1260" s="1" t="s">
        <v>6757</v>
      </c>
      <c r="AZ1260" s="1" t="s">
        <v>7202</v>
      </c>
      <c r="BA1260" s="1">
        <f>35+7</f>
        <v>42</v>
      </c>
      <c r="BB1260" s="21" t="s">
        <v>100</v>
      </c>
      <c r="BC1260" s="16"/>
    </row>
    <row r="1261" spans="1:55" ht="18.600000000000001" customHeight="1">
      <c r="A1261" s="1" t="s">
        <v>7203</v>
      </c>
      <c r="B1261" s="1">
        <v>240318</v>
      </c>
      <c r="C1261" s="1" t="s">
        <v>71</v>
      </c>
      <c r="D1261" s="3">
        <v>45602</v>
      </c>
      <c r="E1261" s="1" t="s">
        <v>1896</v>
      </c>
      <c r="F1261" s="1" t="s">
        <v>7204</v>
      </c>
      <c r="G1261" s="1" t="s">
        <v>75</v>
      </c>
      <c r="H1261" s="1" t="s">
        <v>72</v>
      </c>
      <c r="I1261" s="1" t="s">
        <v>77</v>
      </c>
      <c r="J1261" s="1" t="s">
        <v>78</v>
      </c>
      <c r="K1261" s="1" t="s">
        <v>78</v>
      </c>
      <c r="L1261" s="21" t="s">
        <v>1898</v>
      </c>
      <c r="M1261" s="21" t="s">
        <v>1898</v>
      </c>
      <c r="N1261" s="34" t="s">
        <v>72</v>
      </c>
      <c r="O1261" s="25" t="s">
        <v>7205</v>
      </c>
      <c r="P1261" s="1" t="s">
        <v>83</v>
      </c>
      <c r="Q1261" s="1" t="s">
        <v>123</v>
      </c>
      <c r="R1261" s="1" t="s">
        <v>9043</v>
      </c>
      <c r="S1261" s="1" t="s">
        <v>7128</v>
      </c>
      <c r="T1261" s="1" t="s">
        <v>72</v>
      </c>
      <c r="U1261" s="1" t="s">
        <v>7129</v>
      </c>
      <c r="V1261" s="1" t="s">
        <v>7206</v>
      </c>
      <c r="W1261" s="1" t="s">
        <v>87</v>
      </c>
      <c r="X1261" s="1">
        <v>60</v>
      </c>
      <c r="Y1261" s="1" t="s">
        <v>88</v>
      </c>
      <c r="Z1261" s="1">
        <v>5.2</v>
      </c>
      <c r="AA1261" s="1" t="s">
        <v>954</v>
      </c>
      <c r="AB1261" s="1" t="s">
        <v>90</v>
      </c>
      <c r="AC1261" s="1" t="s">
        <v>91</v>
      </c>
      <c r="AD1261" s="1" t="s">
        <v>92</v>
      </c>
      <c r="AE1261" s="1" t="s">
        <v>72</v>
      </c>
      <c r="AF1261" s="1" t="s">
        <v>254</v>
      </c>
      <c r="AG1261" s="1">
        <v>2</v>
      </c>
      <c r="AH1261" s="1" t="s">
        <v>1923</v>
      </c>
      <c r="AI1261" s="1" t="s">
        <v>72</v>
      </c>
      <c r="AJ1261" s="1" t="s">
        <v>72</v>
      </c>
      <c r="AK1261" s="1" t="s">
        <v>72</v>
      </c>
      <c r="AL1261" s="1" t="s">
        <v>72</v>
      </c>
      <c r="AM1261" s="1" t="s">
        <v>72</v>
      </c>
      <c r="AN1261" s="3">
        <v>45602</v>
      </c>
      <c r="AO1261" s="1" t="s">
        <v>7207</v>
      </c>
      <c r="AP1261" s="1" t="s">
        <v>7208</v>
      </c>
      <c r="AQ1261" s="1" t="s">
        <v>1675</v>
      </c>
      <c r="AR1261" s="1">
        <v>13</v>
      </c>
      <c r="AS1261" s="1" t="s">
        <v>4219</v>
      </c>
      <c r="AT1261" s="1" t="s">
        <v>75</v>
      </c>
      <c r="AU1261" s="1" t="s">
        <v>75</v>
      </c>
      <c r="AV1261" s="1" t="s">
        <v>88</v>
      </c>
      <c r="AW1261" s="1" t="s">
        <v>96</v>
      </c>
      <c r="AX1261" s="1" t="s">
        <v>72</v>
      </c>
      <c r="AY1261" s="1" t="s">
        <v>7209</v>
      </c>
      <c r="AZ1261" s="1" t="s">
        <v>7210</v>
      </c>
      <c r="BA1261" s="1">
        <v>60</v>
      </c>
      <c r="BB1261" s="21" t="s">
        <v>100</v>
      </c>
      <c r="BC1261" s="16"/>
    </row>
    <row r="1262" spans="1:55" ht="18.600000000000001" customHeight="1">
      <c r="A1262" s="1" t="s">
        <v>7211</v>
      </c>
      <c r="B1262" s="1">
        <v>240319</v>
      </c>
      <c r="C1262" s="1" t="s">
        <v>71</v>
      </c>
      <c r="D1262" s="3">
        <v>45602</v>
      </c>
      <c r="E1262" s="1" t="s">
        <v>2302</v>
      </c>
      <c r="F1262" s="1" t="s">
        <v>7212</v>
      </c>
      <c r="G1262" s="1" t="s">
        <v>75</v>
      </c>
      <c r="H1262" s="1" t="s">
        <v>3947</v>
      </c>
      <c r="I1262" s="1" t="s">
        <v>77</v>
      </c>
      <c r="J1262" s="1" t="s">
        <v>78</v>
      </c>
      <c r="K1262" s="1" t="s">
        <v>4162</v>
      </c>
      <c r="L1262" s="21" t="s">
        <v>139</v>
      </c>
      <c r="M1262" s="21" t="s">
        <v>1927</v>
      </c>
      <c r="N1262" s="1" t="s">
        <v>4212</v>
      </c>
      <c r="O1262" s="8" t="s">
        <v>7213</v>
      </c>
      <c r="P1262" s="1" t="s">
        <v>2307</v>
      </c>
      <c r="Q1262" s="1" t="s">
        <v>2307</v>
      </c>
      <c r="R1262" s="1" t="s">
        <v>2363</v>
      </c>
      <c r="S1262" s="1" t="s">
        <v>84</v>
      </c>
      <c r="T1262" s="1" t="s">
        <v>72</v>
      </c>
      <c r="U1262" s="1" t="s">
        <v>196</v>
      </c>
      <c r="V1262" s="1" t="s">
        <v>228</v>
      </c>
      <c r="W1262" s="1" t="s">
        <v>87</v>
      </c>
      <c r="X1262" s="1">
        <v>64</v>
      </c>
      <c r="Y1262" s="1" t="s">
        <v>88</v>
      </c>
      <c r="Z1262" s="1">
        <v>4.5999999999999996</v>
      </c>
      <c r="AA1262" s="1" t="s">
        <v>954</v>
      </c>
      <c r="AB1262" s="1" t="s">
        <v>90</v>
      </c>
      <c r="AC1262" s="1" t="s">
        <v>91</v>
      </c>
      <c r="AD1262" s="1" t="s">
        <v>92</v>
      </c>
      <c r="AE1262" s="1" t="s">
        <v>72</v>
      </c>
      <c r="AF1262" s="1" t="s">
        <v>254</v>
      </c>
      <c r="AG1262" s="1">
        <v>3</v>
      </c>
      <c r="AH1262" s="1" t="s">
        <v>5969</v>
      </c>
      <c r="AI1262" s="1" t="s">
        <v>72</v>
      </c>
      <c r="AJ1262" s="1" t="s">
        <v>72</v>
      </c>
      <c r="AK1262" s="1" t="s">
        <v>220</v>
      </c>
      <c r="AL1262" s="1" t="s">
        <v>72</v>
      </c>
      <c r="AM1262" s="1" t="s">
        <v>72</v>
      </c>
      <c r="AN1262" s="3">
        <v>45602</v>
      </c>
      <c r="AO1262" s="1" t="s">
        <v>7214</v>
      </c>
      <c r="AP1262" s="1" t="s">
        <v>72</v>
      </c>
      <c r="AQ1262" s="1" t="s">
        <v>1794</v>
      </c>
      <c r="AR1262" s="1">
        <v>14</v>
      </c>
      <c r="AS1262" s="1" t="s">
        <v>6026</v>
      </c>
      <c r="AT1262" s="1" t="s">
        <v>88</v>
      </c>
      <c r="AU1262" s="1" t="s">
        <v>88</v>
      </c>
      <c r="AV1262" s="1" t="s">
        <v>88</v>
      </c>
      <c r="AW1262" s="1" t="s">
        <v>79</v>
      </c>
      <c r="AX1262" s="1" t="s">
        <v>707</v>
      </c>
      <c r="AY1262" s="1" t="s">
        <v>72</v>
      </c>
      <c r="AZ1262" s="1" t="s">
        <v>72</v>
      </c>
      <c r="BA1262" s="1" t="s">
        <v>72</v>
      </c>
      <c r="BB1262" s="1" t="s">
        <v>160</v>
      </c>
      <c r="BC1262" s="1" t="s">
        <v>707</v>
      </c>
    </row>
    <row r="1263" spans="1:55" ht="18.600000000000001" customHeight="1">
      <c r="A1263" s="1" t="s">
        <v>7215</v>
      </c>
      <c r="B1263" s="1">
        <v>240320</v>
      </c>
      <c r="C1263" s="1" t="s">
        <v>71</v>
      </c>
      <c r="D1263" s="3">
        <v>45603</v>
      </c>
      <c r="E1263" s="1" t="s">
        <v>1896</v>
      </c>
      <c r="F1263" s="1" t="s">
        <v>7216</v>
      </c>
      <c r="G1263" s="1" t="s">
        <v>75</v>
      </c>
      <c r="H1263" s="1" t="s">
        <v>4933</v>
      </c>
      <c r="I1263" s="1" t="s">
        <v>77</v>
      </c>
      <c r="J1263" s="1" t="s">
        <v>78</v>
      </c>
      <c r="K1263" s="1" t="s">
        <v>172</v>
      </c>
      <c r="L1263" s="21" t="s">
        <v>139</v>
      </c>
      <c r="M1263" s="8" t="s">
        <v>1927</v>
      </c>
      <c r="N1263" s="1" t="s">
        <v>5123</v>
      </c>
      <c r="O1263" s="8" t="s">
        <v>847</v>
      </c>
      <c r="P1263" s="1" t="s">
        <v>83</v>
      </c>
      <c r="Q1263" s="1" t="s">
        <v>123</v>
      </c>
      <c r="R1263" s="1" t="s">
        <v>9043</v>
      </c>
      <c r="S1263" s="1" t="s">
        <v>490</v>
      </c>
      <c r="T1263" s="1" t="s">
        <v>72</v>
      </c>
      <c r="U1263" s="1" t="s">
        <v>491</v>
      </c>
      <c r="V1263" s="1" t="s">
        <v>1147</v>
      </c>
      <c r="W1263" s="1" t="s">
        <v>87</v>
      </c>
      <c r="X1263" s="1">
        <v>60</v>
      </c>
      <c r="Y1263" s="1" t="s">
        <v>88</v>
      </c>
      <c r="Z1263" s="1">
        <v>4.8</v>
      </c>
      <c r="AA1263" s="1" t="s">
        <v>954</v>
      </c>
      <c r="AB1263" s="1" t="s">
        <v>90</v>
      </c>
      <c r="AC1263" s="1" t="s">
        <v>91</v>
      </c>
      <c r="AD1263" s="1" t="s">
        <v>92</v>
      </c>
      <c r="AE1263" s="1" t="s">
        <v>72</v>
      </c>
      <c r="AF1263" s="1" t="s">
        <v>72</v>
      </c>
      <c r="AG1263" s="1" t="s">
        <v>72</v>
      </c>
      <c r="AH1263" s="1" t="s">
        <v>72</v>
      </c>
      <c r="AI1263" s="1" t="s">
        <v>72</v>
      </c>
      <c r="AJ1263" s="1" t="s">
        <v>72</v>
      </c>
      <c r="AK1263" s="1" t="s">
        <v>72</v>
      </c>
      <c r="AL1263" s="1" t="s">
        <v>72</v>
      </c>
      <c r="AM1263" s="1" t="s">
        <v>72</v>
      </c>
      <c r="AN1263" s="3">
        <v>45603</v>
      </c>
      <c r="AO1263" s="1" t="s">
        <v>7217</v>
      </c>
      <c r="AP1263" s="1" t="s">
        <v>72</v>
      </c>
      <c r="AQ1263" s="1" t="s">
        <v>1675</v>
      </c>
      <c r="AR1263" s="1">
        <v>14</v>
      </c>
      <c r="AS1263" s="1" t="s">
        <v>4009</v>
      </c>
      <c r="AT1263" s="1" t="s">
        <v>88</v>
      </c>
      <c r="AU1263" s="1" t="s">
        <v>88</v>
      </c>
      <c r="AV1263" s="1" t="s">
        <v>88</v>
      </c>
      <c r="AW1263" s="1" t="s">
        <v>79</v>
      </c>
      <c r="AX1263" s="1" t="s">
        <v>707</v>
      </c>
      <c r="AY1263" s="1" t="s">
        <v>2268</v>
      </c>
      <c r="AZ1263" s="1" t="s">
        <v>7218</v>
      </c>
      <c r="BA1263" s="1">
        <f>35+14</f>
        <v>49</v>
      </c>
      <c r="BB1263" s="1" t="s">
        <v>160</v>
      </c>
      <c r="BC1263" s="1" t="s">
        <v>707</v>
      </c>
    </row>
    <row r="1264" spans="1:55" ht="18.600000000000001" customHeight="1">
      <c r="A1264" s="1" t="s">
        <v>7220</v>
      </c>
      <c r="B1264" s="1">
        <v>240321</v>
      </c>
      <c r="C1264" s="1" t="s">
        <v>71</v>
      </c>
      <c r="D1264" s="3">
        <v>45604</v>
      </c>
      <c r="E1264" s="1" t="s">
        <v>1896</v>
      </c>
      <c r="F1264" s="1" t="s">
        <v>7221</v>
      </c>
      <c r="G1264" s="1" t="s">
        <v>75</v>
      </c>
      <c r="H1264" s="1" t="s">
        <v>3947</v>
      </c>
      <c r="I1264" s="1" t="s">
        <v>77</v>
      </c>
      <c r="J1264" s="21" t="s">
        <v>78</v>
      </c>
      <c r="K1264" s="1" t="s">
        <v>78</v>
      </c>
      <c r="L1264" s="21" t="s">
        <v>1898</v>
      </c>
      <c r="M1264" s="21" t="s">
        <v>1927</v>
      </c>
      <c r="N1264" s="34" t="s">
        <v>72</v>
      </c>
      <c r="O1264" s="8" t="s">
        <v>7222</v>
      </c>
      <c r="P1264" s="1" t="s">
        <v>813</v>
      </c>
      <c r="Q1264" s="1" t="s">
        <v>813</v>
      </c>
      <c r="R1264" s="1" t="s">
        <v>9057</v>
      </c>
      <c r="S1264" s="1" t="s">
        <v>84</v>
      </c>
      <c r="T1264" s="1" t="s">
        <v>72</v>
      </c>
      <c r="U1264" s="1" t="s">
        <v>140</v>
      </c>
      <c r="V1264" s="1" t="s">
        <v>141</v>
      </c>
      <c r="W1264" s="1" t="s">
        <v>126</v>
      </c>
      <c r="X1264" s="1">
        <v>60</v>
      </c>
      <c r="Y1264" s="1" t="s">
        <v>88</v>
      </c>
      <c r="Z1264" s="1">
        <v>5.2</v>
      </c>
      <c r="AA1264" s="1" t="s">
        <v>954</v>
      </c>
      <c r="AB1264" s="1" t="s">
        <v>90</v>
      </c>
      <c r="AC1264" s="1" t="s">
        <v>91</v>
      </c>
      <c r="AD1264" s="1" t="s">
        <v>92</v>
      </c>
      <c r="AE1264" s="1" t="s">
        <v>72</v>
      </c>
      <c r="AF1264" s="1" t="s">
        <v>72</v>
      </c>
      <c r="AG1264" s="1" t="s">
        <v>72</v>
      </c>
      <c r="AH1264" s="1" t="s">
        <v>72</v>
      </c>
      <c r="AI1264" s="1" t="s">
        <v>72</v>
      </c>
      <c r="AJ1264" s="1" t="s">
        <v>72</v>
      </c>
      <c r="AK1264" s="1" t="s">
        <v>72</v>
      </c>
      <c r="AL1264" s="1" t="s">
        <v>72</v>
      </c>
      <c r="AM1264" s="1" t="s">
        <v>72</v>
      </c>
      <c r="AN1264" s="3">
        <v>45604</v>
      </c>
      <c r="AO1264" s="1" t="s">
        <v>7223</v>
      </c>
      <c r="AP1264" s="1" t="s">
        <v>72</v>
      </c>
      <c r="AQ1264" s="1" t="s">
        <v>1794</v>
      </c>
      <c r="AR1264" s="1">
        <v>14</v>
      </c>
      <c r="AS1264" s="1" t="s">
        <v>2694</v>
      </c>
      <c r="AT1264" s="1" t="s">
        <v>75</v>
      </c>
      <c r="AU1264" s="1" t="s">
        <v>75</v>
      </c>
      <c r="AV1264" s="1" t="s">
        <v>88</v>
      </c>
      <c r="AW1264" s="1" t="s">
        <v>79</v>
      </c>
      <c r="AX1264" s="1" t="s">
        <v>707</v>
      </c>
      <c r="AY1264" s="1" t="s">
        <v>72</v>
      </c>
      <c r="AZ1264" s="1" t="s">
        <v>72</v>
      </c>
      <c r="BA1264" s="1">
        <f>42+7</f>
        <v>49</v>
      </c>
      <c r="BB1264" s="1" t="s">
        <v>160</v>
      </c>
      <c r="BC1264" s="1" t="s">
        <v>707</v>
      </c>
    </row>
    <row r="1265" spans="1:55" ht="18.600000000000001" customHeight="1">
      <c r="A1265" s="1" t="s">
        <v>7224</v>
      </c>
      <c r="B1265" s="1">
        <v>240322</v>
      </c>
      <c r="C1265" s="1" t="s">
        <v>71</v>
      </c>
      <c r="D1265" s="3">
        <v>45604</v>
      </c>
      <c r="E1265" s="1" t="s">
        <v>2302</v>
      </c>
      <c r="F1265" s="1" t="s">
        <v>7225</v>
      </c>
      <c r="G1265" s="1" t="s">
        <v>75</v>
      </c>
      <c r="H1265" s="1" t="s">
        <v>3947</v>
      </c>
      <c r="I1265" s="1" t="s">
        <v>77</v>
      </c>
      <c r="J1265" s="1" t="s">
        <v>78</v>
      </c>
      <c r="K1265" s="1" t="s">
        <v>4162</v>
      </c>
      <c r="L1265" s="21" t="s">
        <v>139</v>
      </c>
      <c r="M1265" s="21" t="s">
        <v>1898</v>
      </c>
      <c r="N1265" s="1" t="s">
        <v>4212</v>
      </c>
      <c r="O1265" s="25" t="s">
        <v>4107</v>
      </c>
      <c r="P1265" s="1" t="s">
        <v>2307</v>
      </c>
      <c r="Q1265" s="1" t="s">
        <v>2307</v>
      </c>
      <c r="R1265" s="1" t="s">
        <v>2363</v>
      </c>
      <c r="S1265" s="1" t="s">
        <v>84</v>
      </c>
      <c r="T1265" s="1" t="s">
        <v>72</v>
      </c>
      <c r="U1265" s="1" t="s">
        <v>3742</v>
      </c>
      <c r="V1265" s="1" t="s">
        <v>189</v>
      </c>
      <c r="W1265" s="1" t="s">
        <v>87</v>
      </c>
      <c r="X1265" s="1">
        <v>47</v>
      </c>
      <c r="Y1265" s="1" t="s">
        <v>88</v>
      </c>
      <c r="Z1265" s="1">
        <v>5.0999999999999996</v>
      </c>
      <c r="AA1265" s="1" t="s">
        <v>954</v>
      </c>
      <c r="AB1265" s="1" t="s">
        <v>90</v>
      </c>
      <c r="AC1265" s="1" t="s">
        <v>970</v>
      </c>
      <c r="AD1265" s="1" t="s">
        <v>1217</v>
      </c>
      <c r="AE1265" s="1" t="s">
        <v>72</v>
      </c>
      <c r="AF1265" s="1" t="s">
        <v>217</v>
      </c>
      <c r="AG1265" s="1" t="s">
        <v>7226</v>
      </c>
      <c r="AH1265" s="1" t="s">
        <v>3827</v>
      </c>
      <c r="AI1265" s="1" t="s">
        <v>72</v>
      </c>
      <c r="AJ1265" s="1" t="s">
        <v>72</v>
      </c>
      <c r="AK1265" s="1" t="s">
        <v>220</v>
      </c>
      <c r="AL1265" s="1" t="s">
        <v>72</v>
      </c>
      <c r="AM1265" s="1" t="s">
        <v>72</v>
      </c>
      <c r="AN1265" s="3">
        <v>45604</v>
      </c>
      <c r="AO1265" s="1" t="s">
        <v>7227</v>
      </c>
      <c r="AP1265" s="1" t="s">
        <v>72</v>
      </c>
      <c r="AQ1265" s="1" t="s">
        <v>2260</v>
      </c>
      <c r="AR1265" s="1">
        <v>14</v>
      </c>
      <c r="AS1265" s="1" t="s">
        <v>2294</v>
      </c>
      <c r="AT1265" s="1" t="s">
        <v>88</v>
      </c>
      <c r="AU1265" s="1" t="s">
        <v>88</v>
      </c>
      <c r="AV1265" s="1" t="s">
        <v>88</v>
      </c>
      <c r="AW1265" s="1" t="s">
        <v>96</v>
      </c>
      <c r="AX1265" s="1" t="s">
        <v>72</v>
      </c>
      <c r="AY1265" s="1" t="s">
        <v>3985</v>
      </c>
      <c r="AZ1265" s="1" t="s">
        <v>7228</v>
      </c>
      <c r="BA1265" s="1">
        <f>24+(3*6)</f>
        <v>42</v>
      </c>
      <c r="BB1265" s="21" t="s">
        <v>100</v>
      </c>
      <c r="BC1265" s="16"/>
    </row>
    <row r="1266" spans="1:55" ht="18.600000000000001" customHeight="1">
      <c r="A1266" s="1" t="s">
        <v>7229</v>
      </c>
      <c r="B1266" s="1">
        <v>240323</v>
      </c>
      <c r="C1266" s="1" t="s">
        <v>71</v>
      </c>
      <c r="D1266" s="3">
        <v>45607</v>
      </c>
      <c r="E1266" s="1" t="s">
        <v>2302</v>
      </c>
      <c r="F1266" s="1" t="s">
        <v>7230</v>
      </c>
      <c r="G1266" s="1" t="s">
        <v>75</v>
      </c>
      <c r="H1266" s="1" t="s">
        <v>3947</v>
      </c>
      <c r="I1266" s="1" t="s">
        <v>77</v>
      </c>
      <c r="J1266" s="1" t="s">
        <v>78</v>
      </c>
      <c r="K1266" s="1" t="s">
        <v>4162</v>
      </c>
      <c r="L1266" s="21" t="s">
        <v>139</v>
      </c>
      <c r="M1266" s="21" t="s">
        <v>1898</v>
      </c>
      <c r="N1266" s="1" t="s">
        <v>4212</v>
      </c>
      <c r="O1266" s="79" t="s">
        <v>7231</v>
      </c>
      <c r="P1266" s="1" t="s">
        <v>2307</v>
      </c>
      <c r="Q1266" s="1" t="s">
        <v>2307</v>
      </c>
      <c r="R1266" s="1" t="s">
        <v>2363</v>
      </c>
      <c r="S1266" s="1" t="s">
        <v>84</v>
      </c>
      <c r="T1266" s="1" t="s">
        <v>72</v>
      </c>
      <c r="U1266" s="1" t="s">
        <v>124</v>
      </c>
      <c r="V1266" s="1" t="s">
        <v>2067</v>
      </c>
      <c r="W1266" s="1" t="s">
        <v>87</v>
      </c>
      <c r="X1266" s="1">
        <v>69</v>
      </c>
      <c r="Y1266" s="1" t="s">
        <v>88</v>
      </c>
      <c r="Z1266" s="1">
        <v>4.5999999999999996</v>
      </c>
      <c r="AA1266" s="1" t="s">
        <v>954</v>
      </c>
      <c r="AB1266" s="1" t="s">
        <v>90</v>
      </c>
      <c r="AC1266" s="1" t="s">
        <v>91</v>
      </c>
      <c r="AD1266" s="1" t="s">
        <v>92</v>
      </c>
      <c r="AE1266" s="1" t="s">
        <v>72</v>
      </c>
      <c r="AF1266" s="1" t="s">
        <v>217</v>
      </c>
      <c r="AG1266" s="1">
        <v>1</v>
      </c>
      <c r="AH1266" s="1" t="s">
        <v>5279</v>
      </c>
      <c r="AI1266" s="1" t="s">
        <v>72</v>
      </c>
      <c r="AJ1266" s="1" t="s">
        <v>72</v>
      </c>
      <c r="AK1266" s="1" t="s">
        <v>220</v>
      </c>
      <c r="AL1266" s="1" t="s">
        <v>72</v>
      </c>
      <c r="AM1266" s="1" t="s">
        <v>72</v>
      </c>
      <c r="AN1266" s="3">
        <v>45607</v>
      </c>
      <c r="AO1266" s="1" t="s">
        <v>7232</v>
      </c>
      <c r="AP1266" s="1" t="s">
        <v>72</v>
      </c>
      <c r="AQ1266" s="1" t="s">
        <v>1794</v>
      </c>
      <c r="AR1266" s="1">
        <v>14</v>
      </c>
      <c r="AS1266" s="1" t="s">
        <v>4009</v>
      </c>
      <c r="AT1266" s="1" t="s">
        <v>88</v>
      </c>
      <c r="AU1266" s="1" t="s">
        <v>88</v>
      </c>
      <c r="AV1266" s="1" t="s">
        <v>88</v>
      </c>
      <c r="AW1266" s="1" t="s">
        <v>96</v>
      </c>
      <c r="AX1266" s="1" t="s">
        <v>72</v>
      </c>
      <c r="AY1266" s="1" t="s">
        <v>3985</v>
      </c>
      <c r="AZ1266" s="1" t="s">
        <v>6489</v>
      </c>
      <c r="BA1266" s="1">
        <f>24+6</f>
        <v>30</v>
      </c>
      <c r="BB1266" s="21" t="s">
        <v>100</v>
      </c>
      <c r="BC1266" s="16"/>
    </row>
    <row r="1267" spans="1:55" ht="18.600000000000001" customHeight="1">
      <c r="A1267" s="1" t="s">
        <v>7233</v>
      </c>
      <c r="B1267" s="1">
        <v>240324</v>
      </c>
      <c r="C1267" s="1" t="s">
        <v>71</v>
      </c>
      <c r="D1267" s="3">
        <v>45608</v>
      </c>
      <c r="E1267" s="1" t="s">
        <v>2302</v>
      </c>
      <c r="F1267" s="1" t="s">
        <v>7234</v>
      </c>
      <c r="G1267" s="1" t="s">
        <v>75</v>
      </c>
      <c r="H1267" s="1" t="s">
        <v>72</v>
      </c>
      <c r="I1267" s="1" t="s">
        <v>77</v>
      </c>
      <c r="J1267" s="1" t="s">
        <v>172</v>
      </c>
      <c r="K1267" s="8" t="s">
        <v>172</v>
      </c>
      <c r="L1267" s="21" t="s">
        <v>1927</v>
      </c>
      <c r="M1267" s="8" t="s">
        <v>1927</v>
      </c>
      <c r="N1267" s="1" t="s">
        <v>7235</v>
      </c>
      <c r="O1267" s="75" t="s">
        <v>72</v>
      </c>
      <c r="P1267" s="1" t="s">
        <v>2307</v>
      </c>
      <c r="Q1267" s="1" t="s">
        <v>2307</v>
      </c>
      <c r="R1267" s="1" t="s">
        <v>2926</v>
      </c>
      <c r="S1267" s="1" t="s">
        <v>291</v>
      </c>
      <c r="T1267" s="1" t="s">
        <v>72</v>
      </c>
      <c r="U1267" s="1" t="s">
        <v>292</v>
      </c>
      <c r="V1267" s="1" t="s">
        <v>292</v>
      </c>
      <c r="W1267" s="1" t="s">
        <v>126</v>
      </c>
      <c r="X1267" s="1">
        <v>76</v>
      </c>
      <c r="Y1267" s="1" t="s">
        <v>88</v>
      </c>
      <c r="Z1267" s="1">
        <v>4.5999999999999996</v>
      </c>
      <c r="AA1267" s="1" t="s">
        <v>299</v>
      </c>
      <c r="AB1267" s="1" t="s">
        <v>90</v>
      </c>
      <c r="AC1267" s="1" t="s">
        <v>91</v>
      </c>
      <c r="AD1267" s="1" t="s">
        <v>216</v>
      </c>
      <c r="AE1267" s="1" t="s">
        <v>72</v>
      </c>
      <c r="AF1267" s="1" t="s">
        <v>72</v>
      </c>
      <c r="AG1267" s="1" t="s">
        <v>72</v>
      </c>
      <c r="AH1267" s="1" t="s">
        <v>72</v>
      </c>
      <c r="AI1267" s="1">
        <v>3</v>
      </c>
      <c r="AJ1267" s="1" t="s">
        <v>5052</v>
      </c>
      <c r="AK1267" s="1" t="s">
        <v>72</v>
      </c>
      <c r="AL1267" s="1" t="s">
        <v>72</v>
      </c>
      <c r="AM1267" s="1" t="s">
        <v>72</v>
      </c>
      <c r="AN1267" s="3">
        <v>45608</v>
      </c>
      <c r="AO1267" s="1" t="s">
        <v>72</v>
      </c>
      <c r="AP1267" s="1" t="s">
        <v>72</v>
      </c>
      <c r="AQ1267" s="1" t="s">
        <v>72</v>
      </c>
      <c r="AR1267" s="1" t="s">
        <v>72</v>
      </c>
      <c r="AS1267" s="1" t="s">
        <v>72</v>
      </c>
      <c r="AT1267" s="1" t="s">
        <v>72</v>
      </c>
      <c r="AU1267" s="1" t="s">
        <v>72</v>
      </c>
      <c r="AV1267" s="1" t="s">
        <v>88</v>
      </c>
      <c r="AW1267" s="1" t="s">
        <v>72</v>
      </c>
      <c r="AX1267" s="1" t="s">
        <v>72</v>
      </c>
      <c r="AY1267" s="1" t="s">
        <v>72</v>
      </c>
      <c r="AZ1267" s="1" t="s">
        <v>72</v>
      </c>
      <c r="BA1267" s="1" t="s">
        <v>72</v>
      </c>
      <c r="BB1267" s="1" t="s">
        <v>160</v>
      </c>
      <c r="BC1267" s="16"/>
    </row>
    <row r="1268" spans="1:55" ht="18.600000000000001" customHeight="1">
      <c r="A1268" s="1" t="s">
        <v>7236</v>
      </c>
      <c r="B1268" s="1">
        <v>240325</v>
      </c>
      <c r="C1268" s="1" t="s">
        <v>71</v>
      </c>
      <c r="D1268" s="3">
        <v>45608</v>
      </c>
      <c r="E1268" s="1" t="s">
        <v>1896</v>
      </c>
      <c r="F1268" s="1" t="s">
        <v>7237</v>
      </c>
      <c r="G1268" s="1" t="s">
        <v>75</v>
      </c>
      <c r="H1268" s="1" t="s">
        <v>3624</v>
      </c>
      <c r="I1268" s="1" t="s">
        <v>77</v>
      </c>
      <c r="J1268" s="21" t="s">
        <v>78</v>
      </c>
      <c r="K1268" s="1" t="s">
        <v>78</v>
      </c>
      <c r="L1268" s="21" t="s">
        <v>1898</v>
      </c>
      <c r="M1268" s="21" t="s">
        <v>1898</v>
      </c>
      <c r="N1268" s="34" t="s">
        <v>72</v>
      </c>
      <c r="O1268" s="19" t="s">
        <v>7238</v>
      </c>
      <c r="P1268" s="1" t="s">
        <v>778</v>
      </c>
      <c r="Q1268" s="1" t="s">
        <v>779</v>
      </c>
      <c r="R1268" s="1" t="s">
        <v>9036</v>
      </c>
      <c r="S1268" s="1" t="s">
        <v>152</v>
      </c>
      <c r="T1268" s="1" t="s">
        <v>3803</v>
      </c>
      <c r="U1268" s="1" t="s">
        <v>153</v>
      </c>
      <c r="V1268" s="1" t="s">
        <v>164</v>
      </c>
      <c r="W1268" s="1" t="s">
        <v>126</v>
      </c>
      <c r="X1268" s="1">
        <v>58</v>
      </c>
      <c r="Y1268" s="1" t="s">
        <v>88</v>
      </c>
      <c r="Z1268" s="1">
        <v>5.0999999999999996</v>
      </c>
      <c r="AA1268" s="1" t="s">
        <v>299</v>
      </c>
      <c r="AB1268" s="1" t="s">
        <v>90</v>
      </c>
      <c r="AC1268" s="1" t="s">
        <v>91</v>
      </c>
      <c r="AD1268" s="1" t="s">
        <v>92</v>
      </c>
      <c r="AE1268" s="1" t="s">
        <v>72</v>
      </c>
      <c r="AF1268" s="1" t="s">
        <v>229</v>
      </c>
      <c r="AG1268" s="1">
        <v>2</v>
      </c>
      <c r="AH1268" s="1" t="s">
        <v>4879</v>
      </c>
      <c r="AI1268" s="1" t="s">
        <v>72</v>
      </c>
      <c r="AJ1268" s="1" t="s">
        <v>72</v>
      </c>
      <c r="AK1268" s="1" t="s">
        <v>72</v>
      </c>
      <c r="AL1268" s="1" t="s">
        <v>72</v>
      </c>
      <c r="AM1268" s="1" t="s">
        <v>72</v>
      </c>
      <c r="AN1268" s="3">
        <v>45608</v>
      </c>
      <c r="AO1268" s="1" t="s">
        <v>7239</v>
      </c>
      <c r="AP1268" s="1" t="s">
        <v>72</v>
      </c>
      <c r="AQ1268" s="1" t="s">
        <v>1794</v>
      </c>
      <c r="AR1268" s="1">
        <v>14</v>
      </c>
      <c r="AS1268" s="1" t="s">
        <v>4208</v>
      </c>
      <c r="AT1268" s="1" t="s">
        <v>75</v>
      </c>
      <c r="AU1268" s="1" t="s">
        <v>75</v>
      </c>
      <c r="AV1268" s="1" t="s">
        <v>88</v>
      </c>
      <c r="AW1268" s="1" t="s">
        <v>96</v>
      </c>
      <c r="AX1268" s="1" t="s">
        <v>72</v>
      </c>
      <c r="AY1268" s="1" t="s">
        <v>6846</v>
      </c>
      <c r="AZ1268" s="1" t="s">
        <v>7145</v>
      </c>
      <c r="BA1268" s="1">
        <f>42+((4*2)+(3*2))</f>
        <v>56</v>
      </c>
      <c r="BB1268" s="21" t="s">
        <v>100</v>
      </c>
      <c r="BC1268" s="16"/>
    </row>
    <row r="1269" spans="1:55" ht="18.600000000000001" customHeight="1">
      <c r="A1269" s="1" t="s">
        <v>7240</v>
      </c>
      <c r="B1269" s="1">
        <v>240326</v>
      </c>
      <c r="C1269" s="1" t="s">
        <v>71</v>
      </c>
      <c r="D1269" s="3">
        <v>45608</v>
      </c>
      <c r="E1269" s="1" t="s">
        <v>1896</v>
      </c>
      <c r="F1269" s="1" t="s">
        <v>7241</v>
      </c>
      <c r="G1269" s="1" t="s">
        <v>75</v>
      </c>
      <c r="H1269" s="1" t="s">
        <v>72</v>
      </c>
      <c r="I1269" s="1" t="s">
        <v>77</v>
      </c>
      <c r="J1269" s="1" t="s">
        <v>78</v>
      </c>
      <c r="K1269" s="1" t="s">
        <v>78</v>
      </c>
      <c r="L1269" s="21" t="s">
        <v>1898</v>
      </c>
      <c r="M1269" s="21" t="s">
        <v>1898</v>
      </c>
      <c r="N1269" s="34" t="s">
        <v>72</v>
      </c>
      <c r="O1269" s="21" t="s">
        <v>7242</v>
      </c>
      <c r="P1269" s="1" t="s">
        <v>83</v>
      </c>
      <c r="Q1269" s="1" t="s">
        <v>123</v>
      </c>
      <c r="R1269" s="1" t="s">
        <v>9043</v>
      </c>
      <c r="S1269" s="1" t="s">
        <v>7128</v>
      </c>
      <c r="T1269" s="1" t="s">
        <v>72</v>
      </c>
      <c r="U1269" s="1" t="s">
        <v>7129</v>
      </c>
      <c r="V1269" s="1" t="s">
        <v>7243</v>
      </c>
      <c r="W1269" s="1" t="s">
        <v>87</v>
      </c>
      <c r="X1269" s="1">
        <v>60</v>
      </c>
      <c r="Y1269" s="1" t="s">
        <v>88</v>
      </c>
      <c r="Z1269" s="1">
        <v>4.5999999999999996</v>
      </c>
      <c r="AA1269" s="1" t="s">
        <v>954</v>
      </c>
      <c r="AB1269" s="1" t="s">
        <v>90</v>
      </c>
      <c r="AC1269" s="1" t="s">
        <v>91</v>
      </c>
      <c r="AD1269" s="1" t="s">
        <v>92</v>
      </c>
      <c r="AE1269" s="1" t="s">
        <v>72</v>
      </c>
      <c r="AF1269" s="1" t="s">
        <v>217</v>
      </c>
      <c r="AG1269" s="1" t="s">
        <v>72</v>
      </c>
      <c r="AH1269" s="1" t="s">
        <v>7244</v>
      </c>
      <c r="AI1269" s="1" t="s">
        <v>72</v>
      </c>
      <c r="AJ1269" s="1" t="s">
        <v>72</v>
      </c>
      <c r="AK1269" s="1" t="s">
        <v>447</v>
      </c>
      <c r="AL1269" s="1" t="s">
        <v>72</v>
      </c>
      <c r="AM1269" s="1" t="s">
        <v>72</v>
      </c>
      <c r="AN1269" s="3">
        <v>45608</v>
      </c>
      <c r="AO1269" s="1" t="s">
        <v>7245</v>
      </c>
      <c r="AP1269" s="1" t="s">
        <v>72</v>
      </c>
      <c r="AQ1269" s="1" t="s">
        <v>1675</v>
      </c>
      <c r="AR1269" s="1">
        <v>13</v>
      </c>
      <c r="AS1269" s="1" t="s">
        <v>4063</v>
      </c>
      <c r="AT1269" s="1" t="s">
        <v>75</v>
      </c>
      <c r="AU1269" s="1" t="s">
        <v>75</v>
      </c>
      <c r="AV1269" s="1" t="s">
        <v>88</v>
      </c>
      <c r="AW1269" s="1" t="s">
        <v>96</v>
      </c>
      <c r="AX1269" s="1" t="s">
        <v>72</v>
      </c>
      <c r="AY1269" s="1" t="s">
        <v>7246</v>
      </c>
      <c r="AZ1269" s="1" t="s">
        <v>7247</v>
      </c>
      <c r="BA1269" s="1">
        <f>70+18</f>
        <v>88</v>
      </c>
      <c r="BB1269" s="21" t="s">
        <v>100</v>
      </c>
      <c r="BC1269" s="16"/>
    </row>
    <row r="1270" spans="1:55" ht="18.600000000000001" customHeight="1">
      <c r="A1270" s="1" t="s">
        <v>7248</v>
      </c>
      <c r="B1270" s="1">
        <v>240327</v>
      </c>
      <c r="C1270" s="1" t="s">
        <v>71</v>
      </c>
      <c r="D1270" s="3">
        <v>45609</v>
      </c>
      <c r="E1270" s="1" t="s">
        <v>1896</v>
      </c>
      <c r="F1270" s="1" t="s">
        <v>7249</v>
      </c>
      <c r="G1270" s="1" t="s">
        <v>75</v>
      </c>
      <c r="H1270" s="1" t="s">
        <v>3624</v>
      </c>
      <c r="I1270" s="1" t="s">
        <v>77</v>
      </c>
      <c r="J1270" s="21" t="s">
        <v>78</v>
      </c>
      <c r="K1270" s="1" t="s">
        <v>78</v>
      </c>
      <c r="L1270" s="21" t="s">
        <v>1898</v>
      </c>
      <c r="M1270" s="21" t="s">
        <v>1898</v>
      </c>
      <c r="N1270" s="34" t="s">
        <v>72</v>
      </c>
      <c r="O1270" s="70" t="s">
        <v>6832</v>
      </c>
      <c r="P1270" s="1" t="s">
        <v>813</v>
      </c>
      <c r="Q1270" s="1" t="s">
        <v>813</v>
      </c>
      <c r="R1270" s="1" t="s">
        <v>9057</v>
      </c>
      <c r="S1270" s="1" t="s">
        <v>152</v>
      </c>
      <c r="T1270" s="1" t="s">
        <v>3507</v>
      </c>
      <c r="U1270" s="1" t="s">
        <v>153</v>
      </c>
      <c r="V1270" s="1" t="s">
        <v>154</v>
      </c>
      <c r="W1270" s="1" t="s">
        <v>126</v>
      </c>
      <c r="X1270" s="1">
        <v>63</v>
      </c>
      <c r="Y1270" s="1" t="s">
        <v>88</v>
      </c>
      <c r="Z1270" s="1">
        <v>5.2</v>
      </c>
      <c r="AA1270" s="1" t="s">
        <v>299</v>
      </c>
      <c r="AB1270" s="1" t="s">
        <v>90</v>
      </c>
      <c r="AC1270" s="1" t="s">
        <v>91</v>
      </c>
      <c r="AD1270" s="1" t="s">
        <v>92</v>
      </c>
      <c r="AE1270" s="1" t="s">
        <v>72</v>
      </c>
      <c r="AF1270" s="1" t="s">
        <v>244</v>
      </c>
      <c r="AG1270" s="1">
        <v>2</v>
      </c>
      <c r="AH1270" s="1" t="s">
        <v>5057</v>
      </c>
      <c r="AI1270" s="1" t="s">
        <v>72</v>
      </c>
      <c r="AJ1270" s="1" t="s">
        <v>72</v>
      </c>
      <c r="AK1270" s="1" t="s">
        <v>2726</v>
      </c>
      <c r="AL1270" s="1" t="s">
        <v>72</v>
      </c>
      <c r="AM1270" s="1" t="s">
        <v>72</v>
      </c>
      <c r="AN1270" s="3">
        <v>45609</v>
      </c>
      <c r="AO1270" s="1" t="s">
        <v>7250</v>
      </c>
      <c r="AP1270" s="1" t="s">
        <v>72</v>
      </c>
      <c r="AQ1270" s="1" t="s">
        <v>1794</v>
      </c>
      <c r="AR1270" s="1">
        <v>14</v>
      </c>
      <c r="AS1270" s="1" t="s">
        <v>3446</v>
      </c>
      <c r="AT1270" s="1" t="s">
        <v>75</v>
      </c>
      <c r="AU1270" s="1" t="s">
        <v>75</v>
      </c>
      <c r="AV1270" s="1" t="s">
        <v>88</v>
      </c>
      <c r="AW1270" s="1" t="s">
        <v>96</v>
      </c>
      <c r="AX1270" s="1" t="s">
        <v>72</v>
      </c>
      <c r="AY1270" s="1" t="s">
        <v>6846</v>
      </c>
      <c r="AZ1270" s="38" t="s">
        <v>7251</v>
      </c>
      <c r="BA1270" s="1">
        <f>49+(3+4)</f>
        <v>56</v>
      </c>
      <c r="BB1270" s="21" t="s">
        <v>100</v>
      </c>
      <c r="BC1270" s="16"/>
    </row>
    <row r="1271" spans="1:55" ht="18.600000000000001" customHeight="1">
      <c r="A1271" s="1" t="s">
        <v>7252</v>
      </c>
      <c r="B1271" s="1">
        <v>240328</v>
      </c>
      <c r="C1271" s="1" t="s">
        <v>71</v>
      </c>
      <c r="D1271" s="3">
        <v>45609</v>
      </c>
      <c r="E1271" s="1" t="s">
        <v>1896</v>
      </c>
      <c r="F1271" s="1" t="s">
        <v>7253</v>
      </c>
      <c r="G1271" s="1" t="s">
        <v>75</v>
      </c>
      <c r="H1271" s="1" t="s">
        <v>3624</v>
      </c>
      <c r="I1271" s="1" t="s">
        <v>77</v>
      </c>
      <c r="J1271" s="1" t="s">
        <v>78</v>
      </c>
      <c r="K1271" s="1" t="s">
        <v>78</v>
      </c>
      <c r="L1271" s="21" t="s">
        <v>1898</v>
      </c>
      <c r="M1271" s="8" t="s">
        <v>1927</v>
      </c>
      <c r="N1271" s="34" t="s">
        <v>72</v>
      </c>
      <c r="O1271" s="19" t="s">
        <v>7254</v>
      </c>
      <c r="P1271" s="1" t="s">
        <v>2143</v>
      </c>
      <c r="Q1271" s="1" t="s">
        <v>1868</v>
      </c>
      <c r="R1271" s="1" t="s">
        <v>9079</v>
      </c>
      <c r="S1271" s="1" t="s">
        <v>152</v>
      </c>
      <c r="T1271" s="1" t="s">
        <v>3507</v>
      </c>
      <c r="U1271" s="1" t="s">
        <v>153</v>
      </c>
      <c r="V1271" s="1" t="s">
        <v>5091</v>
      </c>
      <c r="W1271" s="1" t="s">
        <v>126</v>
      </c>
      <c r="X1271" s="1">
        <v>64</v>
      </c>
      <c r="Y1271" s="1" t="s">
        <v>88</v>
      </c>
      <c r="Z1271" s="1">
        <v>5.5</v>
      </c>
      <c r="AA1271" s="1" t="s">
        <v>954</v>
      </c>
      <c r="AB1271" s="1" t="s">
        <v>90</v>
      </c>
      <c r="AC1271" s="1" t="s">
        <v>91</v>
      </c>
      <c r="AD1271" s="1" t="s">
        <v>216</v>
      </c>
      <c r="AE1271" s="1" t="s">
        <v>72</v>
      </c>
      <c r="AF1271" s="1" t="s">
        <v>72</v>
      </c>
      <c r="AG1271" s="1" t="s">
        <v>72</v>
      </c>
      <c r="AH1271" s="1" t="s">
        <v>72</v>
      </c>
      <c r="AI1271" s="1">
        <v>6</v>
      </c>
      <c r="AJ1271" s="1" t="s">
        <v>7255</v>
      </c>
      <c r="AK1271" s="1" t="s">
        <v>72</v>
      </c>
      <c r="AL1271" s="1" t="s">
        <v>72</v>
      </c>
      <c r="AM1271" s="1" t="s">
        <v>72</v>
      </c>
      <c r="AN1271" s="3">
        <v>45609</v>
      </c>
      <c r="AO1271" s="1" t="s">
        <v>7256</v>
      </c>
      <c r="AP1271" s="1" t="s">
        <v>7257</v>
      </c>
      <c r="AQ1271" s="1" t="s">
        <v>1794</v>
      </c>
      <c r="AR1271" s="1">
        <v>14</v>
      </c>
      <c r="AS1271" s="1" t="s">
        <v>4219</v>
      </c>
      <c r="AT1271" s="1" t="s">
        <v>75</v>
      </c>
      <c r="AU1271" s="1" t="s">
        <v>75</v>
      </c>
      <c r="AV1271" s="1" t="s">
        <v>88</v>
      </c>
      <c r="AW1271" s="1" t="s">
        <v>96</v>
      </c>
      <c r="AX1271" s="1" t="s">
        <v>72</v>
      </c>
      <c r="AY1271" s="1" t="s">
        <v>6846</v>
      </c>
      <c r="AZ1271" s="1" t="s">
        <v>7145</v>
      </c>
      <c r="BA1271" s="1">
        <v>56</v>
      </c>
      <c r="BB1271" s="1" t="s">
        <v>160</v>
      </c>
      <c r="BC1271" s="1" t="s">
        <v>768</v>
      </c>
    </row>
    <row r="1272" spans="1:55" ht="18.600000000000001" customHeight="1">
      <c r="A1272" s="1" t="s">
        <v>7258</v>
      </c>
      <c r="B1272" s="1">
        <v>240329</v>
      </c>
      <c r="C1272" s="1" t="s">
        <v>71</v>
      </c>
      <c r="D1272" s="3">
        <v>45609</v>
      </c>
      <c r="E1272" s="1" t="s">
        <v>1896</v>
      </c>
      <c r="F1272" s="1" t="s">
        <v>7259</v>
      </c>
      <c r="G1272" s="1" t="s">
        <v>75</v>
      </c>
      <c r="H1272" s="1" t="s">
        <v>3624</v>
      </c>
      <c r="I1272" s="1" t="s">
        <v>77</v>
      </c>
      <c r="J1272" s="1" t="s">
        <v>78</v>
      </c>
      <c r="K1272" s="1" t="s">
        <v>172</v>
      </c>
      <c r="L1272" s="21" t="s">
        <v>1898</v>
      </c>
      <c r="M1272" s="21" t="s">
        <v>1898</v>
      </c>
      <c r="N1272" s="34" t="s">
        <v>72</v>
      </c>
      <c r="O1272" s="71" t="s">
        <v>4263</v>
      </c>
      <c r="P1272" s="1" t="s">
        <v>2143</v>
      </c>
      <c r="Q1272" s="1" t="s">
        <v>1868</v>
      </c>
      <c r="R1272" s="1" t="s">
        <v>9079</v>
      </c>
      <c r="S1272" s="1" t="s">
        <v>152</v>
      </c>
      <c r="T1272" s="1" t="s">
        <v>1370</v>
      </c>
      <c r="U1272" s="1" t="s">
        <v>153</v>
      </c>
      <c r="V1272" s="1" t="s">
        <v>5091</v>
      </c>
      <c r="W1272" s="1" t="s">
        <v>126</v>
      </c>
      <c r="X1272" s="1">
        <v>48</v>
      </c>
      <c r="Y1272" s="1" t="s">
        <v>88</v>
      </c>
      <c r="Z1272" s="1">
        <v>5.5</v>
      </c>
      <c r="AA1272" s="1" t="s">
        <v>954</v>
      </c>
      <c r="AB1272" s="1" t="s">
        <v>90</v>
      </c>
      <c r="AC1272" s="1" t="s">
        <v>1527</v>
      </c>
      <c r="AD1272" s="1" t="s">
        <v>216</v>
      </c>
      <c r="AE1272" s="1" t="s">
        <v>72</v>
      </c>
      <c r="AF1272" s="1" t="s">
        <v>72</v>
      </c>
      <c r="AG1272" s="1">
        <v>3</v>
      </c>
      <c r="AH1272" s="1" t="s">
        <v>72</v>
      </c>
      <c r="AI1272" s="1">
        <v>4</v>
      </c>
      <c r="AJ1272" s="1" t="s">
        <v>7260</v>
      </c>
      <c r="AK1272" s="1" t="s">
        <v>72</v>
      </c>
      <c r="AL1272" s="1" t="s">
        <v>72</v>
      </c>
      <c r="AM1272" s="1" t="s">
        <v>72</v>
      </c>
      <c r="AN1272" s="3">
        <v>45609</v>
      </c>
      <c r="AO1272" s="1" t="s">
        <v>7261</v>
      </c>
      <c r="AP1272" s="1" t="s">
        <v>72</v>
      </c>
      <c r="AQ1272" s="1" t="s">
        <v>1794</v>
      </c>
      <c r="AR1272" s="1">
        <v>14</v>
      </c>
      <c r="AS1272" s="1" t="s">
        <v>4063</v>
      </c>
      <c r="AT1272" s="1" t="s">
        <v>88</v>
      </c>
      <c r="AU1272" s="1" t="s">
        <v>88</v>
      </c>
      <c r="AV1272" s="1" t="s">
        <v>88</v>
      </c>
      <c r="AW1272" s="1" t="s">
        <v>96</v>
      </c>
      <c r="AX1272" s="1" t="s">
        <v>72</v>
      </c>
      <c r="AY1272" s="1" t="s">
        <v>6846</v>
      </c>
      <c r="AZ1272" s="1" t="s">
        <v>7251</v>
      </c>
      <c r="BA1272" s="1">
        <f>49+((3*4)+(3*3))</f>
        <v>70</v>
      </c>
      <c r="BB1272" s="21" t="s">
        <v>100</v>
      </c>
      <c r="BC1272" s="16"/>
    </row>
    <row r="1273" spans="1:55" ht="18.600000000000001" customHeight="1">
      <c r="A1273" s="1" t="s">
        <v>7262</v>
      </c>
      <c r="B1273" s="1">
        <v>240330</v>
      </c>
      <c r="C1273" s="1" t="s">
        <v>71</v>
      </c>
      <c r="D1273" s="3">
        <v>45610</v>
      </c>
      <c r="E1273" s="1" t="s">
        <v>1896</v>
      </c>
      <c r="F1273" s="1" t="s">
        <v>7263</v>
      </c>
      <c r="G1273" s="1" t="s">
        <v>75</v>
      </c>
      <c r="H1273" s="1" t="s">
        <v>72</v>
      </c>
      <c r="I1273" s="1" t="s">
        <v>77</v>
      </c>
      <c r="J1273" s="21" t="s">
        <v>78</v>
      </c>
      <c r="K1273" s="1" t="s">
        <v>78</v>
      </c>
      <c r="L1273" s="21" t="s">
        <v>1898</v>
      </c>
      <c r="M1273" s="21" t="s">
        <v>1898</v>
      </c>
      <c r="N1273" s="34" t="s">
        <v>72</v>
      </c>
      <c r="O1273" s="70" t="s">
        <v>7264</v>
      </c>
      <c r="P1273" s="1" t="s">
        <v>813</v>
      </c>
      <c r="Q1273" s="1" t="s">
        <v>813</v>
      </c>
      <c r="R1273" s="1" t="s">
        <v>9057</v>
      </c>
      <c r="S1273" s="1" t="s">
        <v>7128</v>
      </c>
      <c r="T1273" s="1" t="s">
        <v>72</v>
      </c>
      <c r="U1273" s="1" t="s">
        <v>7129</v>
      </c>
      <c r="V1273" s="1" t="s">
        <v>7265</v>
      </c>
      <c r="W1273" s="1" t="s">
        <v>126</v>
      </c>
      <c r="X1273" s="1">
        <v>39</v>
      </c>
      <c r="Y1273" s="1" t="s">
        <v>88</v>
      </c>
      <c r="Z1273" s="1">
        <v>4.5999999999999996</v>
      </c>
      <c r="AA1273" s="1" t="s">
        <v>954</v>
      </c>
      <c r="AB1273" s="1" t="s">
        <v>90</v>
      </c>
      <c r="AC1273" s="1" t="s">
        <v>91</v>
      </c>
      <c r="AD1273" s="1" t="s">
        <v>92</v>
      </c>
      <c r="AE1273" s="1" t="s">
        <v>72</v>
      </c>
      <c r="AF1273" s="1" t="s">
        <v>229</v>
      </c>
      <c r="AG1273" s="1">
        <v>1</v>
      </c>
      <c r="AH1273" s="1" t="s">
        <v>5092</v>
      </c>
      <c r="AI1273" s="1" t="s">
        <v>72</v>
      </c>
      <c r="AJ1273" s="1" t="s">
        <v>72</v>
      </c>
      <c r="AK1273" s="1" t="s">
        <v>447</v>
      </c>
      <c r="AL1273" s="1" t="s">
        <v>72</v>
      </c>
      <c r="AM1273" s="1" t="s">
        <v>72</v>
      </c>
      <c r="AN1273" s="3">
        <v>45610</v>
      </c>
      <c r="AO1273" s="1" t="s">
        <v>7266</v>
      </c>
      <c r="AP1273" s="1" t="s">
        <v>72</v>
      </c>
      <c r="AQ1273" s="1" t="s">
        <v>1675</v>
      </c>
      <c r="AR1273" s="1">
        <v>13</v>
      </c>
      <c r="AS1273" s="1" t="s">
        <v>4219</v>
      </c>
      <c r="AT1273" s="1" t="s">
        <v>75</v>
      </c>
      <c r="AU1273" s="1" t="s">
        <v>75</v>
      </c>
      <c r="AV1273" s="1" t="s">
        <v>88</v>
      </c>
      <c r="AW1273" s="1" t="s">
        <v>96</v>
      </c>
      <c r="AX1273" s="1" t="s">
        <v>72</v>
      </c>
      <c r="AY1273" s="1" t="s">
        <v>6913</v>
      </c>
      <c r="AZ1273" s="1" t="s">
        <v>7267</v>
      </c>
      <c r="BA1273" s="1">
        <v>35</v>
      </c>
      <c r="BB1273" s="21" t="s">
        <v>100</v>
      </c>
      <c r="BC1273" s="16"/>
    </row>
    <row r="1274" spans="1:55" ht="18.600000000000001" customHeight="1">
      <c r="A1274" s="1" t="s">
        <v>7268</v>
      </c>
      <c r="B1274" s="1">
        <v>240331</v>
      </c>
      <c r="C1274" s="1" t="s">
        <v>71</v>
      </c>
      <c r="D1274" s="3">
        <v>45611</v>
      </c>
      <c r="E1274" s="1" t="s">
        <v>1896</v>
      </c>
      <c r="F1274" s="1" t="s">
        <v>7269</v>
      </c>
      <c r="G1274" s="1" t="s">
        <v>75</v>
      </c>
      <c r="H1274" s="1" t="s">
        <v>72</v>
      </c>
      <c r="I1274" s="1" t="s">
        <v>77</v>
      </c>
      <c r="J1274" s="21" t="s">
        <v>78</v>
      </c>
      <c r="K1274" s="1" t="s">
        <v>78</v>
      </c>
      <c r="L1274" s="21" t="s">
        <v>1898</v>
      </c>
      <c r="M1274" s="21" t="s">
        <v>1898</v>
      </c>
      <c r="N1274" s="34" t="s">
        <v>72</v>
      </c>
      <c r="O1274" s="70" t="s">
        <v>7270</v>
      </c>
      <c r="P1274" s="1" t="s">
        <v>813</v>
      </c>
      <c r="Q1274" s="1" t="s">
        <v>813</v>
      </c>
      <c r="R1274" s="1" t="s">
        <v>9057</v>
      </c>
      <c r="S1274" s="1" t="s">
        <v>84</v>
      </c>
      <c r="T1274" s="1" t="s">
        <v>72</v>
      </c>
      <c r="U1274" s="1" t="s">
        <v>104</v>
      </c>
      <c r="V1274" s="1" t="s">
        <v>310</v>
      </c>
      <c r="W1274" s="1" t="s">
        <v>87</v>
      </c>
      <c r="X1274" s="1">
        <v>49</v>
      </c>
      <c r="Y1274" s="1" t="s">
        <v>88</v>
      </c>
      <c r="Z1274" s="1">
        <v>5.0999999999999996</v>
      </c>
      <c r="AA1274" s="1" t="s">
        <v>299</v>
      </c>
      <c r="AB1274" s="1" t="s">
        <v>90</v>
      </c>
      <c r="AC1274" s="1" t="s">
        <v>91</v>
      </c>
      <c r="AD1274" s="1" t="s">
        <v>92</v>
      </c>
      <c r="AE1274" s="1" t="s">
        <v>72</v>
      </c>
      <c r="AF1274" s="1" t="s">
        <v>229</v>
      </c>
      <c r="AG1274" s="1">
        <v>1</v>
      </c>
      <c r="AH1274" s="1" t="s">
        <v>5057</v>
      </c>
      <c r="AI1274" s="1" t="s">
        <v>72</v>
      </c>
      <c r="AJ1274" s="1" t="s">
        <v>72</v>
      </c>
      <c r="AK1274" s="1" t="s">
        <v>5884</v>
      </c>
      <c r="AL1274" s="1" t="s">
        <v>72</v>
      </c>
      <c r="AM1274" s="1" t="s">
        <v>72</v>
      </c>
      <c r="AN1274" s="3">
        <v>45611</v>
      </c>
      <c r="AO1274" s="1" t="s">
        <v>7271</v>
      </c>
      <c r="AP1274" s="1" t="s">
        <v>72</v>
      </c>
      <c r="AQ1274" s="1" t="s">
        <v>2260</v>
      </c>
      <c r="AR1274" s="1">
        <v>14</v>
      </c>
      <c r="AS1274" s="1" t="s">
        <v>2694</v>
      </c>
      <c r="AT1274" s="1" t="s">
        <v>75</v>
      </c>
      <c r="AU1274" s="1" t="s">
        <v>75</v>
      </c>
      <c r="AV1274" s="1" t="s">
        <v>88</v>
      </c>
      <c r="AW1274" s="1" t="s">
        <v>96</v>
      </c>
      <c r="AX1274" s="1" t="s">
        <v>72</v>
      </c>
      <c r="AY1274" s="1" t="s">
        <v>3962</v>
      </c>
      <c r="AZ1274" s="1" t="s">
        <v>7170</v>
      </c>
      <c r="BA1274" s="1">
        <v>42</v>
      </c>
      <c r="BB1274" s="21" t="s">
        <v>100</v>
      </c>
      <c r="BC1274" s="16"/>
    </row>
    <row r="1275" spans="1:55" ht="18.600000000000001" customHeight="1">
      <c r="A1275" s="1" t="s">
        <v>7272</v>
      </c>
      <c r="B1275" s="1">
        <v>240332</v>
      </c>
      <c r="C1275" s="1" t="s">
        <v>71</v>
      </c>
      <c r="D1275" s="3">
        <v>45611</v>
      </c>
      <c r="E1275" s="1" t="s">
        <v>1896</v>
      </c>
      <c r="F1275" s="1" t="s">
        <v>7273</v>
      </c>
      <c r="G1275" s="1" t="s">
        <v>75</v>
      </c>
      <c r="H1275" s="1" t="s">
        <v>72</v>
      </c>
      <c r="I1275" s="1" t="s">
        <v>77</v>
      </c>
      <c r="J1275" s="1" t="s">
        <v>78</v>
      </c>
      <c r="K1275" s="1" t="s">
        <v>78</v>
      </c>
      <c r="L1275" s="21" t="s">
        <v>1898</v>
      </c>
      <c r="M1275" s="21" t="s">
        <v>1898</v>
      </c>
      <c r="N1275" s="34" t="s">
        <v>72</v>
      </c>
      <c r="O1275" s="19" t="s">
        <v>7274</v>
      </c>
      <c r="P1275" s="1" t="s">
        <v>2143</v>
      </c>
      <c r="Q1275" s="1" t="s">
        <v>1868</v>
      </c>
      <c r="R1275" s="1" t="s">
        <v>9079</v>
      </c>
      <c r="S1275" s="1" t="s">
        <v>291</v>
      </c>
      <c r="T1275" s="1" t="s">
        <v>72</v>
      </c>
      <c r="U1275" s="1" t="s">
        <v>292</v>
      </c>
      <c r="V1275" s="1" t="s">
        <v>3296</v>
      </c>
      <c r="W1275" s="1" t="s">
        <v>126</v>
      </c>
      <c r="X1275" s="1">
        <v>55</v>
      </c>
      <c r="Y1275" s="1" t="s">
        <v>88</v>
      </c>
      <c r="Z1275" s="1">
        <v>5.0999999999999996</v>
      </c>
      <c r="AA1275" s="1" t="s">
        <v>954</v>
      </c>
      <c r="AB1275" s="1" t="s">
        <v>90</v>
      </c>
      <c r="AC1275" s="1" t="s">
        <v>91</v>
      </c>
      <c r="AD1275" s="1" t="s">
        <v>216</v>
      </c>
      <c r="AE1275" s="1" t="s">
        <v>72</v>
      </c>
      <c r="AF1275" s="1" t="s">
        <v>72</v>
      </c>
      <c r="AG1275" s="1" t="s">
        <v>72</v>
      </c>
      <c r="AH1275" s="1" t="s">
        <v>72</v>
      </c>
      <c r="AI1275" s="1">
        <v>6</v>
      </c>
      <c r="AJ1275" s="1" t="s">
        <v>5052</v>
      </c>
      <c r="AK1275" s="1" t="s">
        <v>72</v>
      </c>
      <c r="AL1275" s="1" t="s">
        <v>72</v>
      </c>
      <c r="AM1275" s="1" t="s">
        <v>72</v>
      </c>
      <c r="AN1275" s="3">
        <v>45611</v>
      </c>
      <c r="AO1275" s="1" t="s">
        <v>7275</v>
      </c>
      <c r="AP1275" s="1" t="s">
        <v>72</v>
      </c>
      <c r="AQ1275" s="1" t="s">
        <v>2260</v>
      </c>
      <c r="AR1275" s="1">
        <v>14</v>
      </c>
      <c r="AS1275" s="1" t="s">
        <v>3446</v>
      </c>
      <c r="AT1275" s="1" t="s">
        <v>75</v>
      </c>
      <c r="AU1275" s="1" t="s">
        <v>75</v>
      </c>
      <c r="AV1275" s="1" t="s">
        <v>88</v>
      </c>
      <c r="AW1275" s="1" t="s">
        <v>96</v>
      </c>
      <c r="AX1275" s="1" t="s">
        <v>72</v>
      </c>
      <c r="AY1275" s="1" t="s">
        <v>5553</v>
      </c>
      <c r="AZ1275" s="1" t="s">
        <v>6985</v>
      </c>
      <c r="BA1275" s="1">
        <f>35+30+(24)</f>
        <v>89</v>
      </c>
      <c r="BB1275" s="21" t="s">
        <v>100</v>
      </c>
      <c r="BC1275" s="16"/>
    </row>
    <row r="1276" spans="1:55" ht="18.600000000000001" customHeight="1">
      <c r="A1276" s="1" t="s">
        <v>7276</v>
      </c>
      <c r="B1276" s="1">
        <v>240333</v>
      </c>
      <c r="C1276" s="1" t="s">
        <v>71</v>
      </c>
      <c r="D1276" s="3">
        <v>45614</v>
      </c>
      <c r="E1276" s="1" t="s">
        <v>1896</v>
      </c>
      <c r="F1276" s="1" t="s">
        <v>7277</v>
      </c>
      <c r="G1276" s="1" t="s">
        <v>75</v>
      </c>
      <c r="H1276" s="1" t="s">
        <v>3947</v>
      </c>
      <c r="I1276" s="1" t="s">
        <v>77</v>
      </c>
      <c r="J1276" s="21" t="s">
        <v>78</v>
      </c>
      <c r="K1276" s="1" t="s">
        <v>78</v>
      </c>
      <c r="L1276" s="21" t="s">
        <v>1898</v>
      </c>
      <c r="M1276" s="21" t="s">
        <v>1927</v>
      </c>
      <c r="N1276" s="34" t="s">
        <v>72</v>
      </c>
      <c r="O1276" s="70" t="s">
        <v>1958</v>
      </c>
      <c r="P1276" s="1" t="s">
        <v>813</v>
      </c>
      <c r="Q1276" s="1" t="s">
        <v>813</v>
      </c>
      <c r="R1276" s="1" t="s">
        <v>9057</v>
      </c>
      <c r="S1276" s="1" t="s">
        <v>84</v>
      </c>
      <c r="T1276" s="1" t="s">
        <v>72</v>
      </c>
      <c r="U1276" s="1" t="s">
        <v>140</v>
      </c>
      <c r="V1276" s="1" t="s">
        <v>181</v>
      </c>
      <c r="W1276" s="1" t="s">
        <v>87</v>
      </c>
      <c r="X1276" s="1">
        <v>54</v>
      </c>
      <c r="Y1276" s="1" t="s">
        <v>88</v>
      </c>
      <c r="Z1276" s="1">
        <v>5.2</v>
      </c>
      <c r="AA1276" s="1" t="s">
        <v>954</v>
      </c>
      <c r="AB1276" s="1" t="s">
        <v>90</v>
      </c>
      <c r="AC1276" s="1" t="s">
        <v>91</v>
      </c>
      <c r="AD1276" s="1" t="s">
        <v>92</v>
      </c>
      <c r="AE1276" s="1" t="s">
        <v>72</v>
      </c>
      <c r="AF1276" s="1" t="s">
        <v>217</v>
      </c>
      <c r="AG1276" s="1">
        <v>1</v>
      </c>
      <c r="AH1276" s="1" t="s">
        <v>5253</v>
      </c>
      <c r="AI1276" s="1" t="s">
        <v>72</v>
      </c>
      <c r="AJ1276" s="1" t="s">
        <v>72</v>
      </c>
      <c r="AK1276" s="1" t="s">
        <v>5884</v>
      </c>
      <c r="AL1276" s="1" t="s">
        <v>72</v>
      </c>
      <c r="AM1276" s="1" t="s">
        <v>72</v>
      </c>
      <c r="AN1276" s="3">
        <v>45614</v>
      </c>
      <c r="AO1276" s="1" t="s">
        <v>7278</v>
      </c>
      <c r="AP1276" s="1" t="s">
        <v>72</v>
      </c>
      <c r="AQ1276" s="1" t="s">
        <v>2260</v>
      </c>
      <c r="AR1276" s="1">
        <v>14</v>
      </c>
      <c r="AS1276" s="1" t="s">
        <v>2694</v>
      </c>
      <c r="AT1276" s="1" t="s">
        <v>75</v>
      </c>
      <c r="AU1276" s="1" t="s">
        <v>3718</v>
      </c>
      <c r="AV1276" s="1" t="s">
        <v>88</v>
      </c>
      <c r="AW1276" s="1" t="s">
        <v>96</v>
      </c>
      <c r="AX1276" s="1" t="s">
        <v>72</v>
      </c>
      <c r="AY1276" s="1" t="s">
        <v>3962</v>
      </c>
      <c r="AZ1276" s="1" t="s">
        <v>7279</v>
      </c>
      <c r="BA1276" s="1">
        <f>42+(4+3)</f>
        <v>49</v>
      </c>
      <c r="BB1276" s="1" t="s">
        <v>160</v>
      </c>
      <c r="BC1276" s="1" t="s">
        <v>440</v>
      </c>
    </row>
    <row r="1277" spans="1:55" ht="18.600000000000001" customHeight="1">
      <c r="A1277" s="1" t="s">
        <v>7280</v>
      </c>
      <c r="B1277" s="1">
        <v>240334</v>
      </c>
      <c r="C1277" s="1" t="s">
        <v>71</v>
      </c>
      <c r="D1277" s="3">
        <v>45615</v>
      </c>
      <c r="E1277" s="1" t="s">
        <v>1896</v>
      </c>
      <c r="F1277" s="1" t="s">
        <v>7281</v>
      </c>
      <c r="G1277" s="1" t="s">
        <v>75</v>
      </c>
      <c r="H1277" s="1" t="s">
        <v>3947</v>
      </c>
      <c r="I1277" s="1" t="s">
        <v>77</v>
      </c>
      <c r="J1277" s="21" t="s">
        <v>78</v>
      </c>
      <c r="K1277" s="1" t="s">
        <v>78</v>
      </c>
      <c r="L1277" s="21" t="s">
        <v>1898</v>
      </c>
      <c r="M1277" s="21" t="s">
        <v>1898</v>
      </c>
      <c r="N1277" s="34" t="s">
        <v>72</v>
      </c>
      <c r="O1277" s="19" t="s">
        <v>7282</v>
      </c>
      <c r="P1277" s="1" t="s">
        <v>813</v>
      </c>
      <c r="Q1277" s="1" t="s">
        <v>813</v>
      </c>
      <c r="R1277" s="1" t="s">
        <v>9057</v>
      </c>
      <c r="S1277" s="1" t="s">
        <v>84</v>
      </c>
      <c r="T1277" s="1" t="s">
        <v>72</v>
      </c>
      <c r="U1277" s="1" t="s">
        <v>104</v>
      </c>
      <c r="V1277" s="1" t="s">
        <v>7283</v>
      </c>
      <c r="W1277" s="1" t="s">
        <v>87</v>
      </c>
      <c r="X1277" s="1">
        <v>32</v>
      </c>
      <c r="Y1277" s="1" t="s">
        <v>88</v>
      </c>
      <c r="Z1277" s="1">
        <v>5.3</v>
      </c>
      <c r="AA1277" s="1" t="s">
        <v>954</v>
      </c>
      <c r="AB1277" s="1" t="s">
        <v>90</v>
      </c>
      <c r="AC1277" s="1" t="s">
        <v>91</v>
      </c>
      <c r="AD1277" s="1" t="s">
        <v>92</v>
      </c>
      <c r="AE1277" s="1" t="s">
        <v>72</v>
      </c>
      <c r="AF1277" s="1" t="s">
        <v>229</v>
      </c>
      <c r="AG1277" s="1">
        <v>2</v>
      </c>
      <c r="AH1277" s="1" t="s">
        <v>5057</v>
      </c>
      <c r="AI1277" s="1" t="s">
        <v>72</v>
      </c>
      <c r="AJ1277" s="1" t="s">
        <v>72</v>
      </c>
      <c r="AK1277" s="1" t="s">
        <v>5884</v>
      </c>
      <c r="AL1277" s="1" t="s">
        <v>72</v>
      </c>
      <c r="AM1277" s="1" t="s">
        <v>72</v>
      </c>
      <c r="AN1277" s="3">
        <v>45615</v>
      </c>
      <c r="AO1277" s="1" t="s">
        <v>7284</v>
      </c>
      <c r="AP1277" s="1" t="s">
        <v>72</v>
      </c>
      <c r="AQ1277" s="1" t="s">
        <v>2260</v>
      </c>
      <c r="AR1277" s="1">
        <v>14</v>
      </c>
      <c r="AS1277" s="1" t="s">
        <v>2694</v>
      </c>
      <c r="AT1277" s="1" t="s">
        <v>75</v>
      </c>
      <c r="AU1277" s="1" t="s">
        <v>75</v>
      </c>
      <c r="AV1277" s="1" t="s">
        <v>88</v>
      </c>
      <c r="AW1277" s="1" t="s">
        <v>96</v>
      </c>
      <c r="AX1277" s="1" t="s">
        <v>72</v>
      </c>
      <c r="AY1277" s="1" t="s">
        <v>3962</v>
      </c>
      <c r="AZ1277" s="1" t="s">
        <v>7279</v>
      </c>
      <c r="BA1277" s="1">
        <f>42+(3+4)</f>
        <v>49</v>
      </c>
      <c r="BB1277" s="21" t="s">
        <v>100</v>
      </c>
      <c r="BC1277" s="16"/>
    </row>
    <row r="1278" spans="1:55" ht="18.600000000000001" customHeight="1">
      <c r="A1278" s="1" t="s">
        <v>7285</v>
      </c>
      <c r="B1278" s="1">
        <v>240335</v>
      </c>
      <c r="C1278" s="1" t="s">
        <v>71</v>
      </c>
      <c r="D1278" s="3">
        <v>45615</v>
      </c>
      <c r="E1278" s="1" t="s">
        <v>2302</v>
      </c>
      <c r="F1278" s="1" t="s">
        <v>7286</v>
      </c>
      <c r="G1278" s="1" t="s">
        <v>75</v>
      </c>
      <c r="H1278" s="1" t="s">
        <v>3947</v>
      </c>
      <c r="I1278" s="1" t="s">
        <v>77</v>
      </c>
      <c r="J1278" s="1" t="s">
        <v>78</v>
      </c>
      <c r="K1278" s="1" t="s">
        <v>4162</v>
      </c>
      <c r="L1278" s="21" t="s">
        <v>139</v>
      </c>
      <c r="M1278" s="21" t="s">
        <v>1898</v>
      </c>
      <c r="N1278" s="1" t="s">
        <v>4212</v>
      </c>
      <c r="O1278" s="79" t="s">
        <v>7287</v>
      </c>
      <c r="P1278" s="1" t="s">
        <v>2307</v>
      </c>
      <c r="Q1278" s="1" t="s">
        <v>2307</v>
      </c>
      <c r="R1278" s="1" t="s">
        <v>2363</v>
      </c>
      <c r="S1278" s="1" t="s">
        <v>84</v>
      </c>
      <c r="T1278" s="1" t="s">
        <v>72</v>
      </c>
      <c r="U1278" s="1" t="s">
        <v>104</v>
      </c>
      <c r="V1278" s="1" t="s">
        <v>310</v>
      </c>
      <c r="W1278" s="1" t="s">
        <v>87</v>
      </c>
      <c r="X1278" s="1">
        <v>72</v>
      </c>
      <c r="Y1278" s="1" t="s">
        <v>88</v>
      </c>
      <c r="Z1278" s="1">
        <v>4.5</v>
      </c>
      <c r="AA1278" s="1" t="s">
        <v>2344</v>
      </c>
      <c r="AB1278" s="1" t="s">
        <v>90</v>
      </c>
      <c r="AC1278" s="1" t="s">
        <v>91</v>
      </c>
      <c r="AD1278" s="1" t="s">
        <v>92</v>
      </c>
      <c r="AE1278" s="1" t="s">
        <v>72</v>
      </c>
      <c r="AF1278" s="1" t="s">
        <v>254</v>
      </c>
      <c r="AG1278" s="1">
        <v>1</v>
      </c>
      <c r="AH1278" s="1" t="s">
        <v>5969</v>
      </c>
      <c r="AI1278" s="1" t="s">
        <v>72</v>
      </c>
      <c r="AJ1278" s="1" t="s">
        <v>72</v>
      </c>
      <c r="AK1278" s="1" t="s">
        <v>220</v>
      </c>
      <c r="AL1278" s="1" t="s">
        <v>72</v>
      </c>
      <c r="AM1278" s="1" t="s">
        <v>72</v>
      </c>
      <c r="AN1278" s="3">
        <v>45615</v>
      </c>
      <c r="AO1278" s="1" t="s">
        <v>7288</v>
      </c>
      <c r="AP1278" s="1" t="s">
        <v>72</v>
      </c>
      <c r="AQ1278" s="1" t="s">
        <v>2260</v>
      </c>
      <c r="AR1278" s="1">
        <v>14</v>
      </c>
      <c r="AS1278" s="1" t="s">
        <v>6026</v>
      </c>
      <c r="AT1278" s="1" t="s">
        <v>88</v>
      </c>
      <c r="AU1278" s="1" t="s">
        <v>88</v>
      </c>
      <c r="AV1278" s="1" t="s">
        <v>88</v>
      </c>
      <c r="AW1278" s="1" t="s">
        <v>96</v>
      </c>
      <c r="AX1278" s="1" t="s">
        <v>72</v>
      </c>
      <c r="AY1278" s="1" t="s">
        <v>3985</v>
      </c>
      <c r="AZ1278" s="1" t="s">
        <v>6489</v>
      </c>
      <c r="BA1278" s="1">
        <f>24+(2*6)</f>
        <v>36</v>
      </c>
      <c r="BB1278" s="21" t="s">
        <v>100</v>
      </c>
      <c r="BC1278" s="16"/>
    </row>
    <row r="1279" spans="1:55" ht="18.600000000000001" customHeight="1">
      <c r="A1279" s="1" t="s">
        <v>7289</v>
      </c>
      <c r="B1279" s="1">
        <v>240336</v>
      </c>
      <c r="C1279" s="1" t="s">
        <v>71</v>
      </c>
      <c r="D1279" s="3">
        <v>45615</v>
      </c>
      <c r="E1279" s="1" t="s">
        <v>1896</v>
      </c>
      <c r="F1279" s="1" t="s">
        <v>7290</v>
      </c>
      <c r="G1279" s="1" t="s">
        <v>75</v>
      </c>
      <c r="H1279" s="1" t="s">
        <v>3947</v>
      </c>
      <c r="I1279" s="1" t="s">
        <v>77</v>
      </c>
      <c r="J1279" s="21" t="s">
        <v>78</v>
      </c>
      <c r="K1279" s="1" t="s">
        <v>78</v>
      </c>
      <c r="L1279" s="21" t="s">
        <v>1898</v>
      </c>
      <c r="M1279" s="21" t="s">
        <v>1898</v>
      </c>
      <c r="N1279" s="34" t="s">
        <v>72</v>
      </c>
      <c r="O1279" s="70" t="s">
        <v>7291</v>
      </c>
      <c r="P1279" s="1" t="s">
        <v>778</v>
      </c>
      <c r="Q1279" s="1" t="s">
        <v>779</v>
      </c>
      <c r="R1279" s="1" t="s">
        <v>9036</v>
      </c>
      <c r="S1279" s="1" t="s">
        <v>84</v>
      </c>
      <c r="T1279" s="1" t="s">
        <v>72</v>
      </c>
      <c r="U1279" s="1" t="s">
        <v>140</v>
      </c>
      <c r="V1279" s="1" t="s">
        <v>141</v>
      </c>
      <c r="W1279" s="1" t="s">
        <v>126</v>
      </c>
      <c r="X1279" s="1">
        <v>72</v>
      </c>
      <c r="Y1279" s="1" t="s">
        <v>88</v>
      </c>
      <c r="Z1279" s="1">
        <v>5.0999999999999996</v>
      </c>
      <c r="AA1279" s="1" t="s">
        <v>299</v>
      </c>
      <c r="AB1279" s="1" t="s">
        <v>90</v>
      </c>
      <c r="AC1279" s="1" t="s">
        <v>91</v>
      </c>
      <c r="AD1279" s="1" t="s">
        <v>92</v>
      </c>
      <c r="AE1279" s="1" t="s">
        <v>72</v>
      </c>
      <c r="AF1279" s="1" t="s">
        <v>217</v>
      </c>
      <c r="AG1279" s="1" t="s">
        <v>72</v>
      </c>
      <c r="AH1279" s="1" t="s">
        <v>6250</v>
      </c>
      <c r="AI1279" s="1" t="s">
        <v>72</v>
      </c>
      <c r="AJ1279" s="1" t="s">
        <v>72</v>
      </c>
      <c r="AK1279" s="1" t="s">
        <v>72</v>
      </c>
      <c r="AL1279" s="1" t="s">
        <v>72</v>
      </c>
      <c r="AM1279" s="1" t="s">
        <v>72</v>
      </c>
      <c r="AN1279" s="3">
        <v>45615</v>
      </c>
      <c r="AO1279" s="1" t="s">
        <v>7292</v>
      </c>
      <c r="AP1279" s="1" t="s">
        <v>72</v>
      </c>
      <c r="AQ1279" s="1" t="s">
        <v>2260</v>
      </c>
      <c r="AR1279" s="1">
        <v>14</v>
      </c>
      <c r="AS1279" s="1" t="s">
        <v>4208</v>
      </c>
      <c r="AT1279" s="1" t="s">
        <v>75</v>
      </c>
      <c r="AU1279" s="1" t="s">
        <v>75</v>
      </c>
      <c r="AV1279" s="1" t="s">
        <v>88</v>
      </c>
      <c r="AW1279" s="1" t="s">
        <v>96</v>
      </c>
      <c r="AX1279" s="1" t="s">
        <v>72</v>
      </c>
      <c r="AY1279" s="1" t="s">
        <v>3962</v>
      </c>
      <c r="AZ1279" s="1" t="s">
        <v>7293</v>
      </c>
      <c r="BA1279" s="1">
        <f>49+(3+4)</f>
        <v>56</v>
      </c>
      <c r="BB1279" s="21" t="s">
        <v>100</v>
      </c>
      <c r="BC1279" s="16"/>
    </row>
    <row r="1280" spans="1:55" ht="18.600000000000001" customHeight="1">
      <c r="A1280" s="1" t="s">
        <v>7294</v>
      </c>
      <c r="B1280" s="1">
        <v>240337</v>
      </c>
      <c r="C1280" s="1" t="s">
        <v>71</v>
      </c>
      <c r="D1280" s="3">
        <v>45617</v>
      </c>
      <c r="E1280" s="1" t="s">
        <v>1896</v>
      </c>
      <c r="F1280" s="1" t="s">
        <v>7295</v>
      </c>
      <c r="G1280" s="1" t="s">
        <v>75</v>
      </c>
      <c r="H1280" s="1" t="s">
        <v>3947</v>
      </c>
      <c r="I1280" s="1" t="s">
        <v>77</v>
      </c>
      <c r="J1280" s="21" t="s">
        <v>78</v>
      </c>
      <c r="K1280" s="1" t="s">
        <v>78</v>
      </c>
      <c r="L1280" s="21" t="s">
        <v>1898</v>
      </c>
      <c r="M1280" s="21" t="s">
        <v>1898</v>
      </c>
      <c r="N1280" s="34" t="s">
        <v>72</v>
      </c>
      <c r="O1280" s="70" t="s">
        <v>5480</v>
      </c>
      <c r="P1280" s="1" t="s">
        <v>813</v>
      </c>
      <c r="Q1280" s="1" t="s">
        <v>813</v>
      </c>
      <c r="R1280" s="1" t="s">
        <v>9057</v>
      </c>
      <c r="S1280" s="1" t="s">
        <v>84</v>
      </c>
      <c r="T1280" s="1" t="s">
        <v>72</v>
      </c>
      <c r="U1280" s="1" t="s">
        <v>140</v>
      </c>
      <c r="V1280" s="1" t="s">
        <v>141</v>
      </c>
      <c r="W1280" s="1" t="s">
        <v>87</v>
      </c>
      <c r="X1280" s="1">
        <v>44</v>
      </c>
      <c r="Y1280" s="1" t="s">
        <v>88</v>
      </c>
      <c r="Z1280" s="1">
        <v>6.2</v>
      </c>
      <c r="AA1280" s="1" t="s">
        <v>299</v>
      </c>
      <c r="AB1280" s="1" t="s">
        <v>90</v>
      </c>
      <c r="AC1280" s="1" t="s">
        <v>91</v>
      </c>
      <c r="AD1280" s="1" t="s">
        <v>92</v>
      </c>
      <c r="AE1280" s="1" t="s">
        <v>72</v>
      </c>
      <c r="AF1280" s="1" t="s">
        <v>217</v>
      </c>
      <c r="AG1280" s="1">
        <v>1</v>
      </c>
      <c r="AH1280" s="1" t="s">
        <v>5253</v>
      </c>
      <c r="AI1280" s="1" t="s">
        <v>72</v>
      </c>
      <c r="AJ1280" s="1" t="s">
        <v>72</v>
      </c>
      <c r="AK1280" s="1" t="s">
        <v>5884</v>
      </c>
      <c r="AL1280" s="1" t="s">
        <v>72</v>
      </c>
      <c r="AM1280" s="1" t="s">
        <v>72</v>
      </c>
      <c r="AN1280" s="3">
        <v>45617</v>
      </c>
      <c r="AO1280" s="1" t="s">
        <v>7296</v>
      </c>
      <c r="AP1280" s="1" t="s">
        <v>72</v>
      </c>
      <c r="AQ1280" s="1" t="s">
        <v>2260</v>
      </c>
      <c r="AR1280" s="1">
        <v>14</v>
      </c>
      <c r="AS1280" s="1" t="s">
        <v>6026</v>
      </c>
      <c r="AT1280" s="1" t="s">
        <v>75</v>
      </c>
      <c r="AU1280" s="1" t="s">
        <v>75</v>
      </c>
      <c r="AV1280" s="1" t="s">
        <v>88</v>
      </c>
      <c r="AW1280" s="1" t="s">
        <v>96</v>
      </c>
      <c r="AX1280" s="1" t="s">
        <v>72</v>
      </c>
      <c r="AY1280" s="1" t="s">
        <v>3985</v>
      </c>
      <c r="AZ1280" s="1" t="s">
        <v>6788</v>
      </c>
      <c r="BA1280" s="1">
        <v>18</v>
      </c>
      <c r="BB1280" s="21" t="s">
        <v>100</v>
      </c>
      <c r="BC1280" s="16"/>
    </row>
    <row r="1281" spans="1:55" ht="18.600000000000001" customHeight="1">
      <c r="A1281" s="1" t="s">
        <v>7297</v>
      </c>
      <c r="B1281" s="1">
        <v>240338</v>
      </c>
      <c r="C1281" s="1" t="s">
        <v>71</v>
      </c>
      <c r="D1281" s="3">
        <v>45617</v>
      </c>
      <c r="E1281" s="1" t="s">
        <v>1896</v>
      </c>
      <c r="F1281" s="1" t="s">
        <v>7298</v>
      </c>
      <c r="G1281" s="1" t="s">
        <v>75</v>
      </c>
      <c r="H1281" s="1" t="s">
        <v>3624</v>
      </c>
      <c r="I1281" s="1" t="s">
        <v>77</v>
      </c>
      <c r="J1281" s="21" t="s">
        <v>78</v>
      </c>
      <c r="K1281" s="1" t="s">
        <v>78</v>
      </c>
      <c r="L1281" s="21" t="s">
        <v>1898</v>
      </c>
      <c r="M1281" s="21" t="s">
        <v>1898</v>
      </c>
      <c r="N1281" s="34" t="s">
        <v>72</v>
      </c>
      <c r="O1281" s="71" t="s">
        <v>7299</v>
      </c>
      <c r="P1281" s="1" t="s">
        <v>778</v>
      </c>
      <c r="Q1281" s="1" t="s">
        <v>779</v>
      </c>
      <c r="R1281" s="1" t="s">
        <v>9036</v>
      </c>
      <c r="S1281" s="1" t="s">
        <v>152</v>
      </c>
      <c r="T1281" s="1" t="s">
        <v>3507</v>
      </c>
      <c r="U1281" s="1" t="s">
        <v>153</v>
      </c>
      <c r="V1281" s="1" t="s">
        <v>154</v>
      </c>
      <c r="W1281" s="1" t="s">
        <v>126</v>
      </c>
      <c r="X1281" s="1">
        <v>42</v>
      </c>
      <c r="Y1281" s="1" t="s">
        <v>88</v>
      </c>
      <c r="Z1281" s="1">
        <v>7.1</v>
      </c>
      <c r="AA1281" s="1" t="s">
        <v>2344</v>
      </c>
      <c r="AB1281" s="1" t="s">
        <v>90</v>
      </c>
      <c r="AC1281" s="1" t="s">
        <v>91</v>
      </c>
      <c r="AD1281" s="1" t="s">
        <v>92</v>
      </c>
      <c r="AE1281" s="1" t="s">
        <v>72</v>
      </c>
      <c r="AF1281" s="1" t="s">
        <v>229</v>
      </c>
      <c r="AG1281" s="1">
        <v>2</v>
      </c>
      <c r="AH1281" s="1" t="s">
        <v>4879</v>
      </c>
      <c r="AI1281" s="1" t="s">
        <v>72</v>
      </c>
      <c r="AJ1281" s="1" t="s">
        <v>72</v>
      </c>
      <c r="AK1281" s="1" t="s">
        <v>72</v>
      </c>
      <c r="AL1281" s="1" t="s">
        <v>72</v>
      </c>
      <c r="AM1281" s="1" t="s">
        <v>72</v>
      </c>
      <c r="AN1281" s="3">
        <v>45618</v>
      </c>
      <c r="AO1281" s="1" t="s">
        <v>7300</v>
      </c>
      <c r="AP1281" s="1" t="s">
        <v>72</v>
      </c>
      <c r="AQ1281" s="1" t="s">
        <v>1794</v>
      </c>
      <c r="AR1281" s="1">
        <v>14</v>
      </c>
      <c r="AS1281" s="1" t="s">
        <v>6026</v>
      </c>
      <c r="AT1281" s="1" t="s">
        <v>75</v>
      </c>
      <c r="AU1281" s="1" t="s">
        <v>75</v>
      </c>
      <c r="AV1281" s="1" t="s">
        <v>88</v>
      </c>
      <c r="AW1281" s="1" t="s">
        <v>96</v>
      </c>
      <c r="AX1281" s="1" t="s">
        <v>72</v>
      </c>
      <c r="AY1281" s="1" t="s">
        <v>6846</v>
      </c>
      <c r="AZ1281" s="1" t="s">
        <v>7251</v>
      </c>
      <c r="BA1281" s="1">
        <f>49+7</f>
        <v>56</v>
      </c>
      <c r="BB1281" s="21" t="s">
        <v>100</v>
      </c>
      <c r="BC1281" s="16"/>
    </row>
    <row r="1282" spans="1:55" ht="18.600000000000001" customHeight="1">
      <c r="A1282" s="1" t="s">
        <v>7301</v>
      </c>
      <c r="B1282" s="1">
        <v>240339</v>
      </c>
      <c r="C1282" s="1" t="s">
        <v>71</v>
      </c>
      <c r="D1282" s="3">
        <v>45618</v>
      </c>
      <c r="E1282" s="1" t="s">
        <v>2302</v>
      </c>
      <c r="F1282" s="1" t="s">
        <v>7302</v>
      </c>
      <c r="G1282" s="1" t="s">
        <v>75</v>
      </c>
      <c r="H1282" s="1" t="s">
        <v>72</v>
      </c>
      <c r="I1282" s="1" t="s">
        <v>77</v>
      </c>
      <c r="J1282" s="1" t="s">
        <v>78</v>
      </c>
      <c r="K1282" s="8" t="s">
        <v>172</v>
      </c>
      <c r="L1282" s="21" t="s">
        <v>1927</v>
      </c>
      <c r="M1282" s="8" t="s">
        <v>1927</v>
      </c>
      <c r="N1282" s="1" t="s">
        <v>6808</v>
      </c>
      <c r="O1282" s="78" t="s">
        <v>847</v>
      </c>
      <c r="P1282" s="1" t="s">
        <v>2307</v>
      </c>
      <c r="Q1282" s="1" t="s">
        <v>2307</v>
      </c>
      <c r="R1282" s="1" t="s">
        <v>2926</v>
      </c>
      <c r="S1282" s="1" t="s">
        <v>291</v>
      </c>
      <c r="T1282" s="1" t="s">
        <v>72</v>
      </c>
      <c r="U1282" s="1" t="s">
        <v>292</v>
      </c>
      <c r="V1282" s="1" t="s">
        <v>3420</v>
      </c>
      <c r="W1282" s="1" t="s">
        <v>126</v>
      </c>
      <c r="X1282" s="1">
        <v>57</v>
      </c>
      <c r="Y1282" s="1" t="s">
        <v>88</v>
      </c>
      <c r="Z1282" s="1">
        <v>4.5</v>
      </c>
      <c r="AA1282" s="1" t="s">
        <v>2344</v>
      </c>
      <c r="AB1282" s="1" t="s">
        <v>90</v>
      </c>
      <c r="AC1282" s="1" t="s">
        <v>91</v>
      </c>
      <c r="AD1282" s="1" t="s">
        <v>90</v>
      </c>
      <c r="AE1282" s="1" t="s">
        <v>72</v>
      </c>
      <c r="AF1282" s="1" t="s">
        <v>72</v>
      </c>
      <c r="AG1282" s="1" t="s">
        <v>72</v>
      </c>
      <c r="AH1282" s="1" t="s">
        <v>72</v>
      </c>
      <c r="AI1282" s="1" t="s">
        <v>72</v>
      </c>
      <c r="AJ1282" s="1" t="s">
        <v>72</v>
      </c>
      <c r="AK1282" s="1" t="s">
        <v>72</v>
      </c>
      <c r="AL1282" s="1" t="s">
        <v>72</v>
      </c>
      <c r="AM1282" s="1" t="s">
        <v>72</v>
      </c>
      <c r="AN1282" s="3">
        <v>45618</v>
      </c>
      <c r="AO1282" s="1" t="s">
        <v>7303</v>
      </c>
      <c r="AP1282" s="1" t="s">
        <v>72</v>
      </c>
      <c r="AQ1282" s="1" t="s">
        <v>1675</v>
      </c>
      <c r="AR1282" s="1">
        <v>14</v>
      </c>
      <c r="AS1282" s="1" t="s">
        <v>2694</v>
      </c>
      <c r="AT1282" s="1" t="s">
        <v>88</v>
      </c>
      <c r="AU1282" s="1" t="s">
        <v>88</v>
      </c>
      <c r="AV1282" s="1" t="s">
        <v>88</v>
      </c>
      <c r="AW1282" s="1" t="s">
        <v>79</v>
      </c>
      <c r="AX1282" s="1" t="s">
        <v>707</v>
      </c>
      <c r="AY1282" s="1" t="s">
        <v>72</v>
      </c>
      <c r="AZ1282" s="1" t="s">
        <v>72</v>
      </c>
      <c r="BA1282" s="1" t="s">
        <v>72</v>
      </c>
      <c r="BB1282" s="1" t="s">
        <v>160</v>
      </c>
      <c r="BC1282" s="1" t="s">
        <v>707</v>
      </c>
    </row>
    <row r="1283" spans="1:55" ht="18.600000000000001" customHeight="1">
      <c r="A1283" s="1" t="s">
        <v>7304</v>
      </c>
      <c r="B1283" s="1">
        <v>240340</v>
      </c>
      <c r="C1283" s="1" t="s">
        <v>71</v>
      </c>
      <c r="D1283" s="3">
        <v>45618</v>
      </c>
      <c r="E1283" s="1" t="s">
        <v>1896</v>
      </c>
      <c r="F1283" s="1" t="s">
        <v>7305</v>
      </c>
      <c r="G1283" s="1" t="s">
        <v>75</v>
      </c>
      <c r="H1283" s="1" t="s">
        <v>3947</v>
      </c>
      <c r="I1283" s="1" t="s">
        <v>77</v>
      </c>
      <c r="J1283" s="21" t="s">
        <v>78</v>
      </c>
      <c r="K1283" s="1" t="s">
        <v>78</v>
      </c>
      <c r="L1283" s="21" t="s">
        <v>1898</v>
      </c>
      <c r="M1283" s="21" t="s">
        <v>1898</v>
      </c>
      <c r="N1283" s="34" t="s">
        <v>72</v>
      </c>
      <c r="O1283" s="70" t="s">
        <v>5480</v>
      </c>
      <c r="P1283" s="1" t="s">
        <v>813</v>
      </c>
      <c r="Q1283" s="1" t="s">
        <v>813</v>
      </c>
      <c r="R1283" s="1" t="s">
        <v>9057</v>
      </c>
      <c r="S1283" s="1" t="s">
        <v>84</v>
      </c>
      <c r="T1283" s="1" t="s">
        <v>72</v>
      </c>
      <c r="U1283" s="1" t="s">
        <v>140</v>
      </c>
      <c r="V1283" s="1" t="s">
        <v>181</v>
      </c>
      <c r="W1283" s="1" t="s">
        <v>126</v>
      </c>
      <c r="X1283" s="1">
        <v>58</v>
      </c>
      <c r="Y1283" s="1" t="s">
        <v>88</v>
      </c>
      <c r="Z1283" s="1">
        <v>4.0999999999999996</v>
      </c>
      <c r="AA1283" s="1" t="s">
        <v>954</v>
      </c>
      <c r="AB1283" s="1" t="s">
        <v>90</v>
      </c>
      <c r="AC1283" s="1" t="s">
        <v>91</v>
      </c>
      <c r="AD1283" s="1" t="s">
        <v>92</v>
      </c>
      <c r="AE1283" s="1" t="s">
        <v>72</v>
      </c>
      <c r="AF1283" s="1" t="s">
        <v>217</v>
      </c>
      <c r="AG1283" s="1">
        <v>2</v>
      </c>
      <c r="AH1283" s="1" t="s">
        <v>5578</v>
      </c>
      <c r="AI1283" s="1" t="s">
        <v>72</v>
      </c>
      <c r="AJ1283" s="1" t="s">
        <v>72</v>
      </c>
      <c r="AK1283" s="1" t="s">
        <v>5884</v>
      </c>
      <c r="AL1283" s="1" t="s">
        <v>72</v>
      </c>
      <c r="AM1283" s="1" t="s">
        <v>72</v>
      </c>
      <c r="AN1283" s="3">
        <v>45618</v>
      </c>
      <c r="AO1283" s="1" t="s">
        <v>7306</v>
      </c>
      <c r="AP1283" s="1" t="s">
        <v>72</v>
      </c>
      <c r="AQ1283" s="1" t="s">
        <v>2260</v>
      </c>
      <c r="AR1283" s="1">
        <v>14</v>
      </c>
      <c r="AS1283" s="1" t="s">
        <v>3446</v>
      </c>
      <c r="AT1283" s="1" t="s">
        <v>75</v>
      </c>
      <c r="AU1283" s="1" t="s">
        <v>75</v>
      </c>
      <c r="AV1283" s="1" t="s">
        <v>88</v>
      </c>
      <c r="AW1283" s="1" t="s">
        <v>96</v>
      </c>
      <c r="AX1283" s="1" t="s">
        <v>72</v>
      </c>
      <c r="AY1283" s="1" t="s">
        <v>3962</v>
      </c>
      <c r="AZ1283" s="1" t="s">
        <v>7307</v>
      </c>
      <c r="BA1283" s="1">
        <f>49+((3+3)+(4+4))</f>
        <v>63</v>
      </c>
      <c r="BB1283" s="21" t="s">
        <v>100</v>
      </c>
      <c r="BC1283" s="16"/>
    </row>
    <row r="1284" spans="1:55" ht="18.600000000000001" customHeight="1">
      <c r="A1284" s="1" t="s">
        <v>7308</v>
      </c>
      <c r="B1284" s="1">
        <v>240341</v>
      </c>
      <c r="C1284" s="1" t="s">
        <v>71</v>
      </c>
      <c r="D1284" s="3">
        <v>45621</v>
      </c>
      <c r="E1284" s="1" t="s">
        <v>1896</v>
      </c>
      <c r="F1284" s="1" t="s">
        <v>7309</v>
      </c>
      <c r="G1284" s="1" t="s">
        <v>75</v>
      </c>
      <c r="H1284" s="1" t="s">
        <v>3947</v>
      </c>
      <c r="I1284" s="1" t="s">
        <v>77</v>
      </c>
      <c r="J1284" s="21" t="s">
        <v>78</v>
      </c>
      <c r="K1284" s="1" t="s">
        <v>78</v>
      </c>
      <c r="L1284" s="21" t="s">
        <v>1898</v>
      </c>
      <c r="M1284" s="21" t="s">
        <v>1898</v>
      </c>
      <c r="N1284" s="34" t="s">
        <v>72</v>
      </c>
      <c r="O1284" s="70" t="s">
        <v>7310</v>
      </c>
      <c r="P1284" s="1" t="s">
        <v>813</v>
      </c>
      <c r="Q1284" s="1" t="s">
        <v>813</v>
      </c>
      <c r="R1284" s="1" t="s">
        <v>9057</v>
      </c>
      <c r="S1284" s="1" t="s">
        <v>84</v>
      </c>
      <c r="T1284" s="1" t="s">
        <v>72</v>
      </c>
      <c r="U1284" s="1" t="s">
        <v>140</v>
      </c>
      <c r="V1284" s="1" t="s">
        <v>181</v>
      </c>
      <c r="W1284" s="1" t="s">
        <v>87</v>
      </c>
      <c r="X1284" s="1">
        <v>76</v>
      </c>
      <c r="Y1284" s="1" t="s">
        <v>88</v>
      </c>
      <c r="Z1284" s="1">
        <v>3.6</v>
      </c>
      <c r="AA1284" s="1" t="s">
        <v>954</v>
      </c>
      <c r="AB1284" s="1" t="s">
        <v>90</v>
      </c>
      <c r="AC1284" s="1" t="s">
        <v>91</v>
      </c>
      <c r="AD1284" s="1" t="s">
        <v>92</v>
      </c>
      <c r="AE1284" s="1" t="s">
        <v>72</v>
      </c>
      <c r="AF1284" s="1" t="s">
        <v>217</v>
      </c>
      <c r="AG1284" s="1">
        <v>1</v>
      </c>
      <c r="AH1284" s="1" t="s">
        <v>5253</v>
      </c>
      <c r="AI1284" s="1" t="s">
        <v>72</v>
      </c>
      <c r="AJ1284" s="1" t="s">
        <v>72</v>
      </c>
      <c r="AK1284" s="1" t="s">
        <v>5884</v>
      </c>
      <c r="AL1284" s="1" t="s">
        <v>72</v>
      </c>
      <c r="AM1284" s="1" t="s">
        <v>72</v>
      </c>
      <c r="AN1284" s="3">
        <v>45621</v>
      </c>
      <c r="AO1284" s="1" t="s">
        <v>7311</v>
      </c>
      <c r="AP1284" s="1" t="s">
        <v>72</v>
      </c>
      <c r="AQ1284" s="1" t="s">
        <v>2260</v>
      </c>
      <c r="AR1284" s="1">
        <v>14</v>
      </c>
      <c r="AS1284" s="1" t="s">
        <v>2694</v>
      </c>
      <c r="AT1284" s="1" t="s">
        <v>75</v>
      </c>
      <c r="AU1284" s="1" t="s">
        <v>75</v>
      </c>
      <c r="AV1284" s="1" t="s">
        <v>88</v>
      </c>
      <c r="AW1284" s="1" t="s">
        <v>96</v>
      </c>
      <c r="AX1284" s="1" t="s">
        <v>72</v>
      </c>
      <c r="AY1284" s="1" t="s">
        <v>3962</v>
      </c>
      <c r="AZ1284" s="1" t="s">
        <v>7307</v>
      </c>
      <c r="BA1284" s="1">
        <f>49+7</f>
        <v>56</v>
      </c>
      <c r="BB1284" s="21" t="s">
        <v>100</v>
      </c>
      <c r="BC1284" s="16"/>
    </row>
    <row r="1285" spans="1:55" ht="18.600000000000001" customHeight="1">
      <c r="A1285" s="1" t="s">
        <v>7312</v>
      </c>
      <c r="B1285" s="1">
        <v>240342</v>
      </c>
      <c r="C1285" s="1" t="s">
        <v>71</v>
      </c>
      <c r="D1285" s="3">
        <v>45621</v>
      </c>
      <c r="E1285" s="1" t="s">
        <v>2302</v>
      </c>
      <c r="F1285" s="1" t="s">
        <v>7313</v>
      </c>
      <c r="G1285" s="1" t="s">
        <v>75</v>
      </c>
      <c r="H1285" s="1" t="s">
        <v>72</v>
      </c>
      <c r="I1285" s="1" t="s">
        <v>77</v>
      </c>
      <c r="J1285" s="1" t="s">
        <v>78</v>
      </c>
      <c r="K1285" s="8" t="s">
        <v>78</v>
      </c>
      <c r="L1285" s="21" t="s">
        <v>1898</v>
      </c>
      <c r="M1285" s="21" t="s">
        <v>1898</v>
      </c>
      <c r="N1285" s="34" t="s">
        <v>72</v>
      </c>
      <c r="O1285" s="19" t="s">
        <v>7314</v>
      </c>
      <c r="P1285" s="1" t="s">
        <v>2307</v>
      </c>
      <c r="Q1285" s="1" t="s">
        <v>2307</v>
      </c>
      <c r="R1285" s="1" t="s">
        <v>2926</v>
      </c>
      <c r="S1285" s="1" t="s">
        <v>291</v>
      </c>
      <c r="T1285" s="1" t="s">
        <v>72</v>
      </c>
      <c r="U1285" s="1" t="s">
        <v>292</v>
      </c>
      <c r="V1285" s="1" t="s">
        <v>292</v>
      </c>
      <c r="W1285" s="1" t="s">
        <v>126</v>
      </c>
      <c r="X1285" s="1">
        <v>32</v>
      </c>
      <c r="Y1285" s="1" t="s">
        <v>88</v>
      </c>
      <c r="Z1285" s="1">
        <v>3.5</v>
      </c>
      <c r="AA1285" s="1" t="s">
        <v>2344</v>
      </c>
      <c r="AB1285" s="1" t="s">
        <v>90</v>
      </c>
      <c r="AC1285" s="1" t="s">
        <v>91</v>
      </c>
      <c r="AD1285" s="1" t="s">
        <v>216</v>
      </c>
      <c r="AE1285" s="1" t="s">
        <v>72</v>
      </c>
      <c r="AF1285" s="1" t="s">
        <v>72</v>
      </c>
      <c r="AG1285" s="1" t="s">
        <v>72</v>
      </c>
      <c r="AH1285" s="1" t="s">
        <v>72</v>
      </c>
      <c r="AI1285" s="1">
        <v>3</v>
      </c>
      <c r="AJ1285" s="1" t="s">
        <v>5052</v>
      </c>
      <c r="AK1285" s="1" t="s">
        <v>72</v>
      </c>
      <c r="AL1285" s="1" t="s">
        <v>72</v>
      </c>
      <c r="AM1285" s="1" t="s">
        <v>72</v>
      </c>
      <c r="AN1285" s="3">
        <v>45621</v>
      </c>
      <c r="AO1285" s="1" t="s">
        <v>7315</v>
      </c>
      <c r="AP1285" s="1" t="s">
        <v>72</v>
      </c>
      <c r="AQ1285" s="1" t="s">
        <v>1794</v>
      </c>
      <c r="AR1285" s="1">
        <v>14</v>
      </c>
      <c r="AS1285" s="1" t="s">
        <v>4208</v>
      </c>
      <c r="AT1285" s="1" t="s">
        <v>75</v>
      </c>
      <c r="AU1285" s="1" t="s">
        <v>75</v>
      </c>
      <c r="AV1285" s="1" t="s">
        <v>88</v>
      </c>
      <c r="AW1285" s="1" t="s">
        <v>96</v>
      </c>
      <c r="AX1285" s="1" t="s">
        <v>72</v>
      </c>
      <c r="AY1285" s="1" t="s">
        <v>6320</v>
      </c>
      <c r="AZ1285" s="1" t="s">
        <v>6321</v>
      </c>
      <c r="BA1285" s="1">
        <v>21</v>
      </c>
      <c r="BB1285" s="21" t="s">
        <v>100</v>
      </c>
      <c r="BC1285" s="16"/>
    </row>
    <row r="1286" spans="1:55" ht="18.600000000000001" customHeight="1">
      <c r="A1286" s="1" t="s">
        <v>7316</v>
      </c>
      <c r="B1286" s="1">
        <v>240343</v>
      </c>
      <c r="C1286" s="1" t="s">
        <v>71</v>
      </c>
      <c r="D1286" s="3">
        <v>45622</v>
      </c>
      <c r="E1286" s="1" t="s">
        <v>1896</v>
      </c>
      <c r="F1286" s="1" t="s">
        <v>7317</v>
      </c>
      <c r="G1286" s="1" t="s">
        <v>75</v>
      </c>
      <c r="H1286" s="1" t="s">
        <v>3947</v>
      </c>
      <c r="I1286" s="1" t="s">
        <v>77</v>
      </c>
      <c r="J1286" s="21" t="s">
        <v>78</v>
      </c>
      <c r="K1286" s="1" t="s">
        <v>78</v>
      </c>
      <c r="L1286" s="21" t="s">
        <v>1898</v>
      </c>
      <c r="M1286" s="21" t="s">
        <v>1898</v>
      </c>
      <c r="N1286" s="34" t="s">
        <v>72</v>
      </c>
      <c r="O1286" s="70" t="s">
        <v>2651</v>
      </c>
      <c r="P1286" s="1" t="s">
        <v>813</v>
      </c>
      <c r="Q1286" s="1" t="s">
        <v>813</v>
      </c>
      <c r="R1286" s="1" t="s">
        <v>9057</v>
      </c>
      <c r="S1286" s="1" t="s">
        <v>84</v>
      </c>
      <c r="T1286" s="1" t="s">
        <v>72</v>
      </c>
      <c r="U1286" s="1" t="s">
        <v>104</v>
      </c>
      <c r="V1286" s="1" t="s">
        <v>7283</v>
      </c>
      <c r="W1286" s="1" t="s">
        <v>126</v>
      </c>
      <c r="X1286" s="1">
        <v>57</v>
      </c>
      <c r="Y1286" s="1" t="s">
        <v>88</v>
      </c>
      <c r="Z1286" s="1">
        <v>3.1</v>
      </c>
      <c r="AA1286" s="1" t="s">
        <v>954</v>
      </c>
      <c r="AB1286" s="1" t="s">
        <v>90</v>
      </c>
      <c r="AC1286" s="1" t="s">
        <v>91</v>
      </c>
      <c r="AD1286" s="1" t="s">
        <v>92</v>
      </c>
      <c r="AE1286" s="1" t="s">
        <v>72</v>
      </c>
      <c r="AF1286" s="1" t="s">
        <v>229</v>
      </c>
      <c r="AG1286" s="1">
        <v>1</v>
      </c>
      <c r="AH1286" s="1" t="s">
        <v>5057</v>
      </c>
      <c r="AI1286" s="1" t="s">
        <v>72</v>
      </c>
      <c r="AJ1286" s="1" t="s">
        <v>72</v>
      </c>
      <c r="AK1286" s="1" t="s">
        <v>5884</v>
      </c>
      <c r="AL1286" s="1" t="s">
        <v>72</v>
      </c>
      <c r="AM1286" s="1" t="s">
        <v>72</v>
      </c>
      <c r="AN1286" s="3">
        <v>45622</v>
      </c>
      <c r="AO1286" s="1" t="s">
        <v>7318</v>
      </c>
      <c r="AP1286" s="1" t="s">
        <v>72</v>
      </c>
      <c r="AQ1286" s="1" t="s">
        <v>2260</v>
      </c>
      <c r="AR1286" s="1">
        <v>14</v>
      </c>
      <c r="AS1286" s="1" t="s">
        <v>2694</v>
      </c>
      <c r="AT1286" s="1" t="s">
        <v>75</v>
      </c>
      <c r="AU1286" s="1" t="s">
        <v>75</v>
      </c>
      <c r="AV1286" s="1" t="s">
        <v>88</v>
      </c>
      <c r="AW1286" s="1" t="s">
        <v>96</v>
      </c>
      <c r="AX1286" s="1" t="s">
        <v>72</v>
      </c>
      <c r="AY1286" s="1" t="s">
        <v>3962</v>
      </c>
      <c r="AZ1286" s="1" t="s">
        <v>7307</v>
      </c>
      <c r="BA1286" s="1">
        <f>49+7</f>
        <v>56</v>
      </c>
      <c r="BB1286" s="21" t="s">
        <v>100</v>
      </c>
      <c r="BC1286" s="16"/>
    </row>
    <row r="1287" spans="1:55" ht="18.600000000000001" customHeight="1">
      <c r="A1287" s="1" t="s">
        <v>7319</v>
      </c>
      <c r="B1287" s="1">
        <v>240344</v>
      </c>
      <c r="C1287" s="1" t="s">
        <v>71</v>
      </c>
      <c r="D1287" s="3">
        <v>45623</v>
      </c>
      <c r="E1287" s="1" t="s">
        <v>2302</v>
      </c>
      <c r="F1287" s="1" t="s">
        <v>7320</v>
      </c>
      <c r="G1287" s="1" t="s">
        <v>75</v>
      </c>
      <c r="H1287" s="1" t="s">
        <v>4111</v>
      </c>
      <c r="I1287" s="1" t="s">
        <v>77</v>
      </c>
      <c r="J1287" s="1" t="s">
        <v>78</v>
      </c>
      <c r="K1287" s="1" t="s">
        <v>172</v>
      </c>
      <c r="L1287" s="21" t="s">
        <v>139</v>
      </c>
      <c r="M1287" s="21" t="s">
        <v>1898</v>
      </c>
      <c r="N1287" s="1" t="s">
        <v>6808</v>
      </c>
      <c r="O1287" s="79" t="s">
        <v>7321</v>
      </c>
      <c r="P1287" s="1" t="s">
        <v>2307</v>
      </c>
      <c r="Q1287" s="1" t="s">
        <v>2307</v>
      </c>
      <c r="R1287" s="1" t="s">
        <v>2363</v>
      </c>
      <c r="S1287" s="1" t="s">
        <v>84</v>
      </c>
      <c r="T1287" s="1" t="s">
        <v>72</v>
      </c>
      <c r="U1287" s="1" t="s">
        <v>944</v>
      </c>
      <c r="V1287" s="1" t="s">
        <v>7322</v>
      </c>
      <c r="W1287" s="1" t="s">
        <v>87</v>
      </c>
      <c r="X1287" s="1">
        <v>75</v>
      </c>
      <c r="Y1287" s="1" t="s">
        <v>88</v>
      </c>
      <c r="Z1287" s="1">
        <v>3.6</v>
      </c>
      <c r="AA1287" s="1" t="s">
        <v>2344</v>
      </c>
      <c r="AB1287" s="1" t="s">
        <v>105</v>
      </c>
      <c r="AC1287" s="1" t="s">
        <v>91</v>
      </c>
      <c r="AD1287" s="1" t="s">
        <v>92</v>
      </c>
      <c r="AE1287" s="1" t="s">
        <v>72</v>
      </c>
      <c r="AF1287" s="1" t="s">
        <v>72</v>
      </c>
      <c r="AG1287" s="1" t="s">
        <v>72</v>
      </c>
      <c r="AH1287" s="1" t="s">
        <v>72</v>
      </c>
      <c r="AI1287" s="1" t="s">
        <v>72</v>
      </c>
      <c r="AJ1287" s="1" t="s">
        <v>72</v>
      </c>
      <c r="AK1287" s="1" t="s">
        <v>220</v>
      </c>
      <c r="AL1287" s="1" t="s">
        <v>72</v>
      </c>
      <c r="AM1287" s="1" t="s">
        <v>72</v>
      </c>
      <c r="AN1287" s="3">
        <v>45623</v>
      </c>
      <c r="AO1287" s="4">
        <v>0.75694444444444442</v>
      </c>
      <c r="AP1287" s="1" t="s">
        <v>72</v>
      </c>
      <c r="AQ1287" s="1" t="s">
        <v>1794</v>
      </c>
      <c r="AR1287" s="1">
        <v>14</v>
      </c>
      <c r="AS1287" s="1" t="s">
        <v>4009</v>
      </c>
      <c r="AT1287" s="1" t="s">
        <v>88</v>
      </c>
      <c r="AU1287" s="1" t="s">
        <v>88</v>
      </c>
      <c r="AV1287" s="1" t="s">
        <v>88</v>
      </c>
      <c r="AW1287" s="1" t="s">
        <v>96</v>
      </c>
      <c r="AX1287" s="1" t="s">
        <v>72</v>
      </c>
      <c r="AY1287" s="1" t="s">
        <v>3985</v>
      </c>
      <c r="AZ1287" s="1" t="s">
        <v>6392</v>
      </c>
      <c r="BA1287" s="1">
        <v>18</v>
      </c>
      <c r="BB1287" s="21" t="s">
        <v>100</v>
      </c>
      <c r="BC1287" s="16"/>
    </row>
    <row r="1288" spans="1:55" ht="18.600000000000001" customHeight="1">
      <c r="A1288" s="1" t="s">
        <v>7323</v>
      </c>
      <c r="B1288" s="1">
        <v>240345</v>
      </c>
      <c r="C1288" s="1" t="s">
        <v>71</v>
      </c>
      <c r="D1288" s="3">
        <v>45623</v>
      </c>
      <c r="E1288" s="1" t="s">
        <v>2302</v>
      </c>
      <c r="F1288" s="1" t="s">
        <v>7324</v>
      </c>
      <c r="G1288" s="1" t="s">
        <v>75</v>
      </c>
      <c r="H1288" s="1" t="s">
        <v>3947</v>
      </c>
      <c r="I1288" s="1" t="s">
        <v>77</v>
      </c>
      <c r="J1288" s="1" t="s">
        <v>78</v>
      </c>
      <c r="K1288" s="1" t="s">
        <v>4162</v>
      </c>
      <c r="L1288" s="21" t="s">
        <v>139</v>
      </c>
      <c r="M1288" s="21" t="s">
        <v>1927</v>
      </c>
      <c r="N1288" s="1" t="s">
        <v>4212</v>
      </c>
      <c r="O1288" s="78" t="s">
        <v>7325</v>
      </c>
      <c r="P1288" s="1" t="s">
        <v>2307</v>
      </c>
      <c r="Q1288" s="1" t="s">
        <v>2307</v>
      </c>
      <c r="R1288" s="1" t="s">
        <v>2363</v>
      </c>
      <c r="S1288" s="1" t="s">
        <v>84</v>
      </c>
      <c r="T1288" s="1" t="s">
        <v>72</v>
      </c>
      <c r="U1288" s="1" t="s">
        <v>7326</v>
      </c>
      <c r="V1288" s="1" t="s">
        <v>310</v>
      </c>
      <c r="W1288" s="1" t="s">
        <v>87</v>
      </c>
      <c r="X1288" s="1">
        <v>55</v>
      </c>
      <c r="Y1288" s="1" t="s">
        <v>88</v>
      </c>
      <c r="Z1288" s="1">
        <v>3.6</v>
      </c>
      <c r="AA1288" s="1" t="s">
        <v>2344</v>
      </c>
      <c r="AB1288" s="1" t="s">
        <v>90</v>
      </c>
      <c r="AC1288" s="1" t="s">
        <v>91</v>
      </c>
      <c r="AD1288" s="1" t="s">
        <v>92</v>
      </c>
      <c r="AE1288" s="1" t="s">
        <v>72</v>
      </c>
      <c r="AF1288" s="1" t="s">
        <v>72</v>
      </c>
      <c r="AG1288" s="1" t="s">
        <v>72</v>
      </c>
      <c r="AH1288" s="1" t="s">
        <v>72</v>
      </c>
      <c r="AI1288" s="1" t="s">
        <v>72</v>
      </c>
      <c r="AJ1288" s="1" t="s">
        <v>72</v>
      </c>
      <c r="AK1288" s="1" t="s">
        <v>72</v>
      </c>
      <c r="AL1288" s="1" t="s">
        <v>72</v>
      </c>
      <c r="AM1288" s="1" t="s">
        <v>72</v>
      </c>
      <c r="AN1288" s="3">
        <v>45623</v>
      </c>
      <c r="AO1288" s="1" t="s">
        <v>7327</v>
      </c>
      <c r="AP1288" s="1" t="s">
        <v>72</v>
      </c>
      <c r="AQ1288" s="1" t="s">
        <v>1794</v>
      </c>
      <c r="AR1288" s="1">
        <v>14</v>
      </c>
      <c r="AS1288" s="1" t="s">
        <v>6026</v>
      </c>
      <c r="AT1288" s="1" t="s">
        <v>88</v>
      </c>
      <c r="AU1288" s="1" t="s">
        <v>88</v>
      </c>
      <c r="AV1288" s="1" t="s">
        <v>88</v>
      </c>
      <c r="AW1288" s="1" t="s">
        <v>79</v>
      </c>
      <c r="AX1288" s="1" t="s">
        <v>707</v>
      </c>
      <c r="AY1288" s="1" t="s">
        <v>72</v>
      </c>
      <c r="AZ1288" s="1" t="s">
        <v>72</v>
      </c>
      <c r="BA1288" s="1" t="s">
        <v>72</v>
      </c>
      <c r="BB1288" s="1" t="s">
        <v>160</v>
      </c>
      <c r="BC1288" s="1" t="s">
        <v>707</v>
      </c>
    </row>
    <row r="1289" spans="1:55" ht="18.600000000000001" customHeight="1">
      <c r="A1289" s="1" t="s">
        <v>7328</v>
      </c>
      <c r="B1289" s="1">
        <v>240346</v>
      </c>
      <c r="C1289" s="1" t="s">
        <v>71</v>
      </c>
      <c r="D1289" s="3">
        <v>45623</v>
      </c>
      <c r="E1289" s="1" t="s">
        <v>1896</v>
      </c>
      <c r="F1289" s="1" t="s">
        <v>7329</v>
      </c>
      <c r="G1289" s="1" t="s">
        <v>75</v>
      </c>
      <c r="H1289" s="1" t="s">
        <v>72</v>
      </c>
      <c r="I1289" s="1" t="s">
        <v>77</v>
      </c>
      <c r="J1289" s="1" t="s">
        <v>78</v>
      </c>
      <c r="K1289" s="1" t="s">
        <v>78</v>
      </c>
      <c r="L1289" s="21" t="s">
        <v>1898</v>
      </c>
      <c r="M1289" s="21" t="s">
        <v>1898</v>
      </c>
      <c r="N1289" s="34" t="s">
        <v>72</v>
      </c>
      <c r="O1289" s="70" t="s">
        <v>7330</v>
      </c>
      <c r="P1289" s="1" t="s">
        <v>2143</v>
      </c>
      <c r="Q1289" s="1" t="s">
        <v>1868</v>
      </c>
      <c r="R1289" s="1" t="s">
        <v>9079</v>
      </c>
      <c r="S1289" s="1" t="s">
        <v>291</v>
      </c>
      <c r="T1289" s="1" t="s">
        <v>72</v>
      </c>
      <c r="U1289" s="1" t="s">
        <v>292</v>
      </c>
      <c r="V1289" s="1" t="s">
        <v>292</v>
      </c>
      <c r="W1289" s="1" t="s">
        <v>126</v>
      </c>
      <c r="X1289" s="1">
        <v>52</v>
      </c>
      <c r="Y1289" s="1" t="s">
        <v>88</v>
      </c>
      <c r="Z1289" s="1">
        <v>6.6</v>
      </c>
      <c r="AA1289" s="1" t="s">
        <v>954</v>
      </c>
      <c r="AB1289" s="1" t="s">
        <v>90</v>
      </c>
      <c r="AC1289" s="1" t="s">
        <v>91</v>
      </c>
      <c r="AD1289" s="1" t="s">
        <v>216</v>
      </c>
      <c r="AE1289" s="1" t="s">
        <v>72</v>
      </c>
      <c r="AF1289" s="1" t="s">
        <v>72</v>
      </c>
      <c r="AG1289" s="1" t="s">
        <v>72</v>
      </c>
      <c r="AH1289" s="1" t="s">
        <v>72</v>
      </c>
      <c r="AI1289" s="1">
        <v>6</v>
      </c>
      <c r="AJ1289" s="1" t="s">
        <v>5052</v>
      </c>
      <c r="AK1289" s="1" t="s">
        <v>72</v>
      </c>
      <c r="AL1289" s="1" t="s">
        <v>72</v>
      </c>
      <c r="AM1289" s="1" t="s">
        <v>72</v>
      </c>
      <c r="AN1289" s="3">
        <v>45623</v>
      </c>
      <c r="AO1289" s="1" t="s">
        <v>7331</v>
      </c>
      <c r="AP1289" s="1" t="s">
        <v>72</v>
      </c>
      <c r="AQ1289" s="1" t="s">
        <v>1675</v>
      </c>
      <c r="AR1289" s="1">
        <v>14</v>
      </c>
      <c r="AS1289" s="1" t="s">
        <v>4219</v>
      </c>
      <c r="AT1289" s="1" t="s">
        <v>75</v>
      </c>
      <c r="AU1289" s="1" t="s">
        <v>75</v>
      </c>
      <c r="AV1289" s="1" t="s">
        <v>88</v>
      </c>
      <c r="AW1289" s="1" t="s">
        <v>96</v>
      </c>
      <c r="AX1289" s="1" t="s">
        <v>72</v>
      </c>
      <c r="AY1289" s="1" t="s">
        <v>5553</v>
      </c>
      <c r="AZ1289" s="1" t="s">
        <v>6985</v>
      </c>
      <c r="BA1289" s="1">
        <f>65+13</f>
        <v>78</v>
      </c>
      <c r="BB1289" s="21" t="s">
        <v>100</v>
      </c>
      <c r="BC1289" s="16"/>
    </row>
    <row r="1290" spans="1:55" ht="18.600000000000001" customHeight="1">
      <c r="A1290" s="1" t="s">
        <v>7332</v>
      </c>
      <c r="B1290" s="1">
        <v>240347</v>
      </c>
      <c r="C1290" s="1" t="s">
        <v>71</v>
      </c>
      <c r="D1290" s="3">
        <v>45624</v>
      </c>
      <c r="E1290" s="1" t="s">
        <v>1896</v>
      </c>
      <c r="F1290" s="1" t="s">
        <v>7333</v>
      </c>
      <c r="G1290" s="1" t="s">
        <v>75</v>
      </c>
      <c r="H1290" s="1" t="s">
        <v>3947</v>
      </c>
      <c r="I1290" s="1" t="s">
        <v>77</v>
      </c>
      <c r="J1290" s="21" t="s">
        <v>78</v>
      </c>
      <c r="K1290" s="1" t="s">
        <v>78</v>
      </c>
      <c r="L1290" s="21" t="s">
        <v>1898</v>
      </c>
      <c r="M1290" s="21" t="s">
        <v>1898</v>
      </c>
      <c r="N1290" s="34" t="s">
        <v>72</v>
      </c>
      <c r="O1290" s="70" t="s">
        <v>2007</v>
      </c>
      <c r="P1290" s="1" t="s">
        <v>813</v>
      </c>
      <c r="Q1290" s="1" t="s">
        <v>813</v>
      </c>
      <c r="R1290" s="1" t="s">
        <v>9057</v>
      </c>
      <c r="S1290" s="1" t="s">
        <v>84</v>
      </c>
      <c r="T1290" s="1" t="s">
        <v>72</v>
      </c>
      <c r="U1290" s="1" t="s">
        <v>140</v>
      </c>
      <c r="V1290" s="1" t="s">
        <v>181</v>
      </c>
      <c r="W1290" s="1" t="s">
        <v>87</v>
      </c>
      <c r="X1290" s="1">
        <v>41</v>
      </c>
      <c r="Y1290" s="1" t="s">
        <v>88</v>
      </c>
      <c r="Z1290" s="1">
        <v>4.3</v>
      </c>
      <c r="AA1290" s="1" t="s">
        <v>2344</v>
      </c>
      <c r="AB1290" s="1" t="s">
        <v>90</v>
      </c>
      <c r="AC1290" s="1" t="s">
        <v>91</v>
      </c>
      <c r="AD1290" s="1" t="s">
        <v>92</v>
      </c>
      <c r="AE1290" s="1" t="s">
        <v>72</v>
      </c>
      <c r="AF1290" s="1" t="s">
        <v>217</v>
      </c>
      <c r="AG1290" s="1">
        <v>1</v>
      </c>
      <c r="AH1290" s="1" t="s">
        <v>5578</v>
      </c>
      <c r="AI1290" s="1" t="s">
        <v>72</v>
      </c>
      <c r="AJ1290" s="1" t="s">
        <v>72</v>
      </c>
      <c r="AK1290" s="1" t="s">
        <v>5884</v>
      </c>
      <c r="AL1290" s="1" t="s">
        <v>72</v>
      </c>
      <c r="AM1290" s="1" t="s">
        <v>72</v>
      </c>
      <c r="AN1290" s="3">
        <v>45624</v>
      </c>
      <c r="AO1290" s="1" t="s">
        <v>7334</v>
      </c>
      <c r="AP1290" s="1" t="s">
        <v>72</v>
      </c>
      <c r="AQ1290" s="1" t="s">
        <v>2260</v>
      </c>
      <c r="AR1290" s="1">
        <v>14</v>
      </c>
      <c r="AS1290" s="1" t="s">
        <v>2694</v>
      </c>
      <c r="AT1290" s="1" t="s">
        <v>75</v>
      </c>
      <c r="AU1290" s="1" t="s">
        <v>75</v>
      </c>
      <c r="AV1290" s="1" t="s">
        <v>88</v>
      </c>
      <c r="AW1290" s="1" t="s">
        <v>96</v>
      </c>
      <c r="AX1290" s="1" t="s">
        <v>72</v>
      </c>
      <c r="AY1290" s="1" t="s">
        <v>3985</v>
      </c>
      <c r="AZ1290" s="1" t="s">
        <v>7335</v>
      </c>
      <c r="BA1290" s="1">
        <f>34+12</f>
        <v>46</v>
      </c>
      <c r="BB1290" s="21" t="s">
        <v>100</v>
      </c>
      <c r="BC1290" s="16"/>
    </row>
    <row r="1291" spans="1:55" ht="18.600000000000001" customHeight="1">
      <c r="A1291" s="1" t="s">
        <v>7336</v>
      </c>
      <c r="B1291" s="1">
        <v>240348</v>
      </c>
      <c r="C1291" s="1" t="s">
        <v>71</v>
      </c>
      <c r="D1291" s="3">
        <v>45624</v>
      </c>
      <c r="E1291" s="1" t="s">
        <v>1896</v>
      </c>
      <c r="F1291" s="1" t="s">
        <v>7337</v>
      </c>
      <c r="G1291" s="1" t="s">
        <v>75</v>
      </c>
      <c r="H1291" s="1" t="s">
        <v>3947</v>
      </c>
      <c r="I1291" s="1" t="s">
        <v>77</v>
      </c>
      <c r="J1291" s="21" t="s">
        <v>78</v>
      </c>
      <c r="K1291" s="1" t="s">
        <v>78</v>
      </c>
      <c r="L1291" s="21" t="s">
        <v>1898</v>
      </c>
      <c r="M1291" s="21" t="s">
        <v>1898</v>
      </c>
      <c r="N1291" s="34" t="s">
        <v>72</v>
      </c>
      <c r="O1291" s="70" t="s">
        <v>3652</v>
      </c>
      <c r="P1291" s="1" t="s">
        <v>778</v>
      </c>
      <c r="Q1291" s="1" t="s">
        <v>779</v>
      </c>
      <c r="R1291" s="1" t="s">
        <v>9036</v>
      </c>
      <c r="S1291" s="1" t="s">
        <v>84</v>
      </c>
      <c r="T1291" s="1" t="s">
        <v>72</v>
      </c>
      <c r="U1291" s="1" t="s">
        <v>140</v>
      </c>
      <c r="V1291" s="1" t="s">
        <v>141</v>
      </c>
      <c r="W1291" s="1" t="s">
        <v>126</v>
      </c>
      <c r="X1291" s="1">
        <v>55</v>
      </c>
      <c r="Y1291" s="1" t="s">
        <v>88</v>
      </c>
      <c r="Z1291" s="1">
        <v>6.9</v>
      </c>
      <c r="AA1291" s="1" t="s">
        <v>954</v>
      </c>
      <c r="AB1291" s="1" t="s">
        <v>90</v>
      </c>
      <c r="AC1291" s="1" t="s">
        <v>91</v>
      </c>
      <c r="AD1291" s="1" t="s">
        <v>92</v>
      </c>
      <c r="AE1291" s="1" t="s">
        <v>72</v>
      </c>
      <c r="AF1291" s="1" t="s">
        <v>254</v>
      </c>
      <c r="AG1291" s="1" t="s">
        <v>72</v>
      </c>
      <c r="AH1291" s="1" t="s">
        <v>4842</v>
      </c>
      <c r="AI1291" s="1" t="s">
        <v>72</v>
      </c>
      <c r="AJ1291" s="1" t="s">
        <v>72</v>
      </c>
      <c r="AK1291" s="1" t="s">
        <v>72</v>
      </c>
      <c r="AL1291" s="1" t="s">
        <v>72</v>
      </c>
      <c r="AM1291" s="1" t="s">
        <v>72</v>
      </c>
      <c r="AN1291" s="3">
        <v>45624</v>
      </c>
      <c r="AO1291" s="1" t="s">
        <v>7338</v>
      </c>
      <c r="AP1291" s="1" t="s">
        <v>72</v>
      </c>
      <c r="AQ1291" s="1" t="s">
        <v>2260</v>
      </c>
      <c r="AR1291" s="1">
        <v>14</v>
      </c>
      <c r="AS1291" s="1" t="s">
        <v>4063</v>
      </c>
      <c r="AT1291" s="1" t="s">
        <v>75</v>
      </c>
      <c r="AU1291" s="1" t="s">
        <v>75</v>
      </c>
      <c r="AV1291" s="1" t="s">
        <v>88</v>
      </c>
      <c r="AW1291" s="1" t="s">
        <v>96</v>
      </c>
      <c r="AX1291" s="1" t="s">
        <v>72</v>
      </c>
      <c r="AY1291" s="1" t="s">
        <v>3962</v>
      </c>
      <c r="AZ1291" s="1" t="s">
        <v>7339</v>
      </c>
      <c r="BA1291" s="1">
        <f>35+14</f>
        <v>49</v>
      </c>
      <c r="BB1291" s="21" t="s">
        <v>100</v>
      </c>
      <c r="BC1291" s="16"/>
    </row>
    <row r="1292" spans="1:55" ht="18.600000000000001" customHeight="1">
      <c r="A1292" s="1" t="s">
        <v>7340</v>
      </c>
      <c r="B1292" s="1">
        <v>240349</v>
      </c>
      <c r="C1292" s="1" t="s">
        <v>71</v>
      </c>
      <c r="D1292" s="3">
        <v>45625</v>
      </c>
      <c r="E1292" s="1" t="s">
        <v>1896</v>
      </c>
      <c r="F1292" s="1" t="s">
        <v>7341</v>
      </c>
      <c r="G1292" s="1" t="s">
        <v>75</v>
      </c>
      <c r="H1292" s="1" t="s">
        <v>3947</v>
      </c>
      <c r="I1292" s="1" t="s">
        <v>77</v>
      </c>
      <c r="J1292" s="21" t="s">
        <v>78</v>
      </c>
      <c r="K1292" s="1" t="s">
        <v>78</v>
      </c>
      <c r="L1292" s="21" t="s">
        <v>1898</v>
      </c>
      <c r="M1292" s="21" t="s">
        <v>1898</v>
      </c>
      <c r="N1292" s="34" t="s">
        <v>72</v>
      </c>
      <c r="O1292" s="70" t="s">
        <v>3747</v>
      </c>
      <c r="P1292" s="1" t="s">
        <v>813</v>
      </c>
      <c r="Q1292" s="1" t="s">
        <v>813</v>
      </c>
      <c r="R1292" s="1" t="s">
        <v>9057</v>
      </c>
      <c r="S1292" s="1" t="s">
        <v>84</v>
      </c>
      <c r="T1292" s="1" t="s">
        <v>72</v>
      </c>
      <c r="U1292" s="1" t="s">
        <v>140</v>
      </c>
      <c r="V1292" s="1" t="s">
        <v>181</v>
      </c>
      <c r="W1292" s="1" t="s">
        <v>126</v>
      </c>
      <c r="X1292" s="1">
        <v>60</v>
      </c>
      <c r="Y1292" s="1" t="s">
        <v>88</v>
      </c>
      <c r="Z1292" s="1">
        <v>4.3</v>
      </c>
      <c r="AA1292" s="1" t="s">
        <v>2344</v>
      </c>
      <c r="AB1292" s="1" t="s">
        <v>90</v>
      </c>
      <c r="AC1292" s="1" t="s">
        <v>970</v>
      </c>
      <c r="AD1292" s="1" t="s">
        <v>90</v>
      </c>
      <c r="AE1292" s="1" t="s">
        <v>72</v>
      </c>
      <c r="AF1292" s="1" t="s">
        <v>254</v>
      </c>
      <c r="AG1292" s="1">
        <v>1</v>
      </c>
      <c r="AH1292" s="1" t="s">
        <v>7342</v>
      </c>
      <c r="AI1292" s="1" t="s">
        <v>72</v>
      </c>
      <c r="AJ1292" s="1" t="s">
        <v>72</v>
      </c>
      <c r="AK1292" s="1" t="s">
        <v>5884</v>
      </c>
      <c r="AL1292" s="1" t="s">
        <v>72</v>
      </c>
      <c r="AM1292" s="1" t="s">
        <v>72</v>
      </c>
      <c r="AN1292" s="3">
        <v>45625</v>
      </c>
      <c r="AO1292" s="1" t="s">
        <v>7343</v>
      </c>
      <c r="AP1292" s="1" t="s">
        <v>72</v>
      </c>
      <c r="AQ1292" s="1" t="s">
        <v>2260</v>
      </c>
      <c r="AR1292" s="1">
        <v>14</v>
      </c>
      <c r="AS1292" s="1" t="s">
        <v>4009</v>
      </c>
      <c r="AT1292" s="1" t="s">
        <v>75</v>
      </c>
      <c r="AU1292" s="1" t="s">
        <v>75</v>
      </c>
      <c r="AV1292" s="1" t="s">
        <v>88</v>
      </c>
      <c r="AW1292" s="1" t="s">
        <v>96</v>
      </c>
      <c r="AX1292" s="1" t="s">
        <v>72</v>
      </c>
      <c r="AY1292" s="1" t="s">
        <v>3962</v>
      </c>
      <c r="AZ1292" s="1" t="s">
        <v>7335</v>
      </c>
      <c r="BA1292" s="1">
        <v>31</v>
      </c>
      <c r="BB1292" s="21" t="s">
        <v>100</v>
      </c>
      <c r="BC1292" s="16"/>
    </row>
    <row r="1293" spans="1:55" ht="18.600000000000001" customHeight="1">
      <c r="A1293" s="1" t="s">
        <v>7344</v>
      </c>
      <c r="B1293" s="1">
        <v>240350</v>
      </c>
      <c r="C1293" s="1" t="s">
        <v>71</v>
      </c>
      <c r="D1293" s="3">
        <v>45629</v>
      </c>
      <c r="E1293" s="1" t="s">
        <v>1896</v>
      </c>
      <c r="F1293" s="1" t="s">
        <v>7345</v>
      </c>
      <c r="G1293" s="1" t="s">
        <v>75</v>
      </c>
      <c r="H1293" s="1" t="s">
        <v>6517</v>
      </c>
      <c r="I1293" s="1" t="s">
        <v>77</v>
      </c>
      <c r="J1293" s="21" t="s">
        <v>78</v>
      </c>
      <c r="K1293" s="1" t="s">
        <v>78</v>
      </c>
      <c r="L1293" s="21" t="s">
        <v>1898</v>
      </c>
      <c r="M1293" s="21" t="s">
        <v>1898</v>
      </c>
      <c r="N1293" s="34" t="s">
        <v>72</v>
      </c>
      <c r="O1293" s="70" t="s">
        <v>7346</v>
      </c>
      <c r="P1293" s="1" t="s">
        <v>7347</v>
      </c>
      <c r="Q1293" s="1" t="s">
        <v>7347</v>
      </c>
      <c r="R1293" s="1" t="s">
        <v>7348</v>
      </c>
      <c r="S1293" s="1" t="s">
        <v>6519</v>
      </c>
      <c r="T1293" s="1" t="s">
        <v>72</v>
      </c>
      <c r="U1293" s="1" t="s">
        <v>6519</v>
      </c>
      <c r="V1293" s="1" t="s">
        <v>6519</v>
      </c>
      <c r="W1293" s="1" t="s">
        <v>87</v>
      </c>
      <c r="X1293" s="1">
        <v>73</v>
      </c>
      <c r="Y1293" s="1" t="s">
        <v>88</v>
      </c>
      <c r="Z1293" s="1">
        <v>5.2</v>
      </c>
      <c r="AA1293" s="1" t="s">
        <v>954</v>
      </c>
      <c r="AB1293" s="1" t="s">
        <v>90</v>
      </c>
      <c r="AC1293" s="1" t="s">
        <v>91</v>
      </c>
      <c r="AD1293" s="1" t="s">
        <v>92</v>
      </c>
      <c r="AE1293" s="1" t="s">
        <v>72</v>
      </c>
      <c r="AF1293" s="1" t="s">
        <v>72</v>
      </c>
      <c r="AG1293" s="1" t="s">
        <v>72</v>
      </c>
      <c r="AH1293" s="1" t="s">
        <v>72</v>
      </c>
      <c r="AI1293" s="1" t="s">
        <v>72</v>
      </c>
      <c r="AJ1293" s="1" t="s">
        <v>72</v>
      </c>
      <c r="AK1293" s="1" t="s">
        <v>72</v>
      </c>
      <c r="AL1293" s="1" t="s">
        <v>72</v>
      </c>
      <c r="AM1293" s="1" t="s">
        <v>72</v>
      </c>
      <c r="AN1293" s="3">
        <v>45629</v>
      </c>
      <c r="AO1293" s="1" t="s">
        <v>1711</v>
      </c>
      <c r="AP1293" s="1" t="s">
        <v>72</v>
      </c>
      <c r="AQ1293" s="1" t="s">
        <v>1675</v>
      </c>
      <c r="AR1293" s="1">
        <v>15</v>
      </c>
      <c r="AS1293" s="1" t="s">
        <v>2694</v>
      </c>
      <c r="AT1293" s="1" t="s">
        <v>75</v>
      </c>
      <c r="AU1293" s="1" t="s">
        <v>75</v>
      </c>
      <c r="AV1293" s="1" t="s">
        <v>88</v>
      </c>
      <c r="AW1293" s="1" t="s">
        <v>96</v>
      </c>
      <c r="AX1293" s="1" t="s">
        <v>72</v>
      </c>
      <c r="AY1293" s="1" t="s">
        <v>3962</v>
      </c>
      <c r="AZ1293" s="1" t="s">
        <v>7349</v>
      </c>
      <c r="BA1293" s="1">
        <f>36+12</f>
        <v>48</v>
      </c>
      <c r="BB1293" s="21" t="s">
        <v>100</v>
      </c>
      <c r="BC1293" s="16"/>
    </row>
    <row r="1294" spans="1:55" ht="18.600000000000001" customHeight="1">
      <c r="A1294" s="1" t="s">
        <v>7350</v>
      </c>
      <c r="B1294" s="1">
        <v>240351</v>
      </c>
      <c r="C1294" s="1" t="s">
        <v>71</v>
      </c>
      <c r="D1294" s="3">
        <v>45630</v>
      </c>
      <c r="E1294" s="1" t="s">
        <v>1896</v>
      </c>
      <c r="F1294" s="1" t="s">
        <v>7351</v>
      </c>
      <c r="G1294" s="1" t="s">
        <v>75</v>
      </c>
      <c r="H1294" s="1" t="s">
        <v>3947</v>
      </c>
      <c r="I1294" s="1" t="s">
        <v>77</v>
      </c>
      <c r="J1294" s="21" t="s">
        <v>78</v>
      </c>
      <c r="K1294" s="1" t="s">
        <v>78</v>
      </c>
      <c r="L1294" s="21" t="s">
        <v>1898</v>
      </c>
      <c r="M1294" s="21" t="s">
        <v>1898</v>
      </c>
      <c r="N1294" s="34" t="s">
        <v>72</v>
      </c>
      <c r="O1294" s="70" t="s">
        <v>2007</v>
      </c>
      <c r="P1294" s="1" t="s">
        <v>813</v>
      </c>
      <c r="Q1294" s="1" t="s">
        <v>813</v>
      </c>
      <c r="R1294" s="1" t="s">
        <v>9057</v>
      </c>
      <c r="S1294" s="1" t="s">
        <v>84</v>
      </c>
      <c r="T1294" s="1" t="s">
        <v>72</v>
      </c>
      <c r="U1294" s="1" t="s">
        <v>124</v>
      </c>
      <c r="V1294" s="1" t="s">
        <v>7352</v>
      </c>
      <c r="W1294" s="1" t="s">
        <v>126</v>
      </c>
      <c r="X1294" s="1">
        <v>56</v>
      </c>
      <c r="Y1294" s="1" t="s">
        <v>88</v>
      </c>
      <c r="Z1294" s="1">
        <v>4.7</v>
      </c>
      <c r="AA1294" s="1" t="s">
        <v>954</v>
      </c>
      <c r="AB1294" s="1" t="s">
        <v>90</v>
      </c>
      <c r="AC1294" s="1" t="s">
        <v>970</v>
      </c>
      <c r="AD1294" s="1" t="s">
        <v>90</v>
      </c>
      <c r="AE1294" s="1" t="s">
        <v>72</v>
      </c>
      <c r="AF1294" s="1" t="s">
        <v>217</v>
      </c>
      <c r="AG1294" s="1">
        <v>1</v>
      </c>
      <c r="AH1294" s="1" t="s">
        <v>7353</v>
      </c>
      <c r="AI1294" s="1" t="s">
        <v>72</v>
      </c>
      <c r="AJ1294" s="1" t="s">
        <v>72</v>
      </c>
      <c r="AK1294" s="1" t="s">
        <v>72</v>
      </c>
      <c r="AL1294" s="1" t="s">
        <v>72</v>
      </c>
      <c r="AM1294" s="1" t="s">
        <v>72</v>
      </c>
      <c r="AN1294" s="3">
        <v>45630</v>
      </c>
      <c r="AO1294" s="1" t="s">
        <v>7354</v>
      </c>
      <c r="AP1294" s="1" t="s">
        <v>72</v>
      </c>
      <c r="AQ1294" s="1" t="s">
        <v>1675</v>
      </c>
      <c r="AR1294" s="1">
        <v>15</v>
      </c>
      <c r="AS1294" s="1" t="s">
        <v>4009</v>
      </c>
      <c r="AT1294" s="1" t="s">
        <v>75</v>
      </c>
      <c r="AU1294" s="1" t="s">
        <v>75</v>
      </c>
      <c r="AV1294" s="1" t="s">
        <v>88</v>
      </c>
      <c r="AW1294" s="1" t="s">
        <v>96</v>
      </c>
      <c r="AX1294" s="1" t="s">
        <v>72</v>
      </c>
      <c r="AY1294" s="1" t="s">
        <v>3962</v>
      </c>
      <c r="AZ1294" s="1" t="s">
        <v>7355</v>
      </c>
      <c r="BA1294" s="1">
        <f>35+7</f>
        <v>42</v>
      </c>
      <c r="BB1294" s="21" t="s">
        <v>100</v>
      </c>
      <c r="BC1294" s="16"/>
    </row>
    <row r="1295" spans="1:55" ht="18.600000000000001" customHeight="1">
      <c r="A1295" s="1" t="s">
        <v>7356</v>
      </c>
      <c r="B1295" s="1">
        <v>240352</v>
      </c>
      <c r="C1295" s="1" t="s">
        <v>71</v>
      </c>
      <c r="D1295" s="3">
        <v>45630</v>
      </c>
      <c r="E1295" s="1" t="s">
        <v>2302</v>
      </c>
      <c r="F1295" s="1" t="s">
        <v>7357</v>
      </c>
      <c r="G1295" s="1" t="s">
        <v>75</v>
      </c>
      <c r="H1295" s="1" t="s">
        <v>3947</v>
      </c>
      <c r="I1295" s="1" t="s">
        <v>77</v>
      </c>
      <c r="J1295" s="1" t="s">
        <v>78</v>
      </c>
      <c r="K1295" s="1" t="s">
        <v>4162</v>
      </c>
      <c r="L1295" s="21" t="s">
        <v>139</v>
      </c>
      <c r="M1295" s="21" t="s">
        <v>1898</v>
      </c>
      <c r="N1295" s="1" t="s">
        <v>4212</v>
      </c>
      <c r="O1295" s="79" t="s">
        <v>7358</v>
      </c>
      <c r="P1295" s="1" t="s">
        <v>2307</v>
      </c>
      <c r="Q1295" s="1" t="s">
        <v>2307</v>
      </c>
      <c r="R1295" s="1" t="s">
        <v>2363</v>
      </c>
      <c r="S1295" s="1" t="s">
        <v>84</v>
      </c>
      <c r="T1295" s="1" t="s">
        <v>72</v>
      </c>
      <c r="U1295" s="1" t="s">
        <v>124</v>
      </c>
      <c r="V1295" s="1" t="s">
        <v>341</v>
      </c>
      <c r="W1295" s="1" t="s">
        <v>87</v>
      </c>
      <c r="X1295" s="1">
        <v>60</v>
      </c>
      <c r="Y1295" s="1" t="s">
        <v>88</v>
      </c>
      <c r="Z1295" s="1">
        <v>3.9</v>
      </c>
      <c r="AA1295" s="1" t="s">
        <v>954</v>
      </c>
      <c r="AB1295" s="1" t="s">
        <v>90</v>
      </c>
      <c r="AC1295" s="1" t="s">
        <v>91</v>
      </c>
      <c r="AD1295" s="1" t="s">
        <v>92</v>
      </c>
      <c r="AE1295" s="1" t="s">
        <v>72</v>
      </c>
      <c r="AF1295" s="1" t="s">
        <v>217</v>
      </c>
      <c r="AG1295" s="1">
        <v>1</v>
      </c>
      <c r="AH1295" s="1" t="s">
        <v>2491</v>
      </c>
      <c r="AI1295" s="1" t="s">
        <v>72</v>
      </c>
      <c r="AJ1295" s="1" t="s">
        <v>72</v>
      </c>
      <c r="AK1295" s="1" t="s">
        <v>220</v>
      </c>
      <c r="AL1295" s="1" t="s">
        <v>72</v>
      </c>
      <c r="AM1295" s="1" t="s">
        <v>72</v>
      </c>
      <c r="AN1295" s="3">
        <v>45630</v>
      </c>
      <c r="AO1295" s="1" t="s">
        <v>7359</v>
      </c>
      <c r="AP1295" s="1" t="s">
        <v>72</v>
      </c>
      <c r="AQ1295" s="1" t="s">
        <v>1794</v>
      </c>
      <c r="AR1295" s="1">
        <v>15</v>
      </c>
      <c r="AS1295" s="1" t="s">
        <v>6026</v>
      </c>
      <c r="AT1295" s="1" t="s">
        <v>88</v>
      </c>
      <c r="AU1295" s="1" t="s">
        <v>88</v>
      </c>
      <c r="AV1295" s="1" t="s">
        <v>88</v>
      </c>
      <c r="AW1295" s="1" t="s">
        <v>96</v>
      </c>
      <c r="AX1295" s="1" t="s">
        <v>72</v>
      </c>
      <c r="AY1295" s="1" t="s">
        <v>3985</v>
      </c>
      <c r="AZ1295" s="1" t="s">
        <v>7360</v>
      </c>
      <c r="BA1295" s="1">
        <f>24+6</f>
        <v>30</v>
      </c>
      <c r="BB1295" s="21" t="s">
        <v>100</v>
      </c>
      <c r="BC1295" s="16"/>
    </row>
    <row r="1296" spans="1:55" ht="18.600000000000001" customHeight="1">
      <c r="A1296" s="1" t="s">
        <v>7361</v>
      </c>
      <c r="B1296" s="1">
        <v>240353</v>
      </c>
      <c r="C1296" s="1" t="s">
        <v>71</v>
      </c>
      <c r="D1296" s="3">
        <v>45630</v>
      </c>
      <c r="E1296" s="1" t="s">
        <v>1896</v>
      </c>
      <c r="F1296" s="1" t="s">
        <v>7362</v>
      </c>
      <c r="G1296" s="1" t="s">
        <v>75</v>
      </c>
      <c r="H1296" s="1" t="s">
        <v>6710</v>
      </c>
      <c r="I1296" s="1" t="s">
        <v>77</v>
      </c>
      <c r="J1296" s="21" t="s">
        <v>78</v>
      </c>
      <c r="K1296" s="1" t="s">
        <v>78</v>
      </c>
      <c r="L1296" s="21" t="s">
        <v>1898</v>
      </c>
      <c r="M1296" s="21" t="s">
        <v>1898</v>
      </c>
      <c r="N1296" s="34" t="s">
        <v>72</v>
      </c>
      <c r="O1296" s="70" t="s">
        <v>7363</v>
      </c>
      <c r="P1296" s="1" t="s">
        <v>778</v>
      </c>
      <c r="Q1296" s="1" t="s">
        <v>779</v>
      </c>
      <c r="R1296" s="1" t="s">
        <v>9036</v>
      </c>
      <c r="S1296" s="1" t="s">
        <v>84</v>
      </c>
      <c r="T1296" s="1" t="s">
        <v>72</v>
      </c>
      <c r="U1296" s="1" t="s">
        <v>104</v>
      </c>
      <c r="V1296" s="1" t="s">
        <v>104</v>
      </c>
      <c r="W1296" s="1" t="s">
        <v>126</v>
      </c>
      <c r="X1296" s="1">
        <v>74</v>
      </c>
      <c r="Y1296" s="1" t="s">
        <v>88</v>
      </c>
      <c r="Z1296" s="1">
        <v>7.1</v>
      </c>
      <c r="AA1296" s="1" t="s">
        <v>2344</v>
      </c>
      <c r="AB1296" s="1" t="s">
        <v>90</v>
      </c>
      <c r="AC1296" s="1" t="s">
        <v>91</v>
      </c>
      <c r="AD1296" s="1" t="s">
        <v>92</v>
      </c>
      <c r="AE1296" s="1" t="s">
        <v>72</v>
      </c>
      <c r="AF1296" s="1" t="s">
        <v>217</v>
      </c>
      <c r="AG1296" s="1" t="s">
        <v>72</v>
      </c>
      <c r="AH1296" s="1" t="s">
        <v>7364</v>
      </c>
      <c r="AI1296" s="1" t="s">
        <v>72</v>
      </c>
      <c r="AJ1296" s="1" t="s">
        <v>72</v>
      </c>
      <c r="AK1296" s="1" t="s">
        <v>72</v>
      </c>
      <c r="AL1296" s="1" t="s">
        <v>72</v>
      </c>
      <c r="AM1296" s="1" t="s">
        <v>72</v>
      </c>
      <c r="AN1296" s="3">
        <v>45630</v>
      </c>
      <c r="AO1296" s="1" t="s">
        <v>7365</v>
      </c>
      <c r="AP1296" s="1" t="s">
        <v>72</v>
      </c>
      <c r="AQ1296" s="1" t="s">
        <v>1675</v>
      </c>
      <c r="AR1296" s="1">
        <v>15</v>
      </c>
      <c r="AS1296" s="1" t="s">
        <v>6026</v>
      </c>
      <c r="AT1296" s="1" t="s">
        <v>75</v>
      </c>
      <c r="AU1296" s="1" t="s">
        <v>75</v>
      </c>
      <c r="AV1296" s="1" t="s">
        <v>88</v>
      </c>
      <c r="AW1296" s="1" t="s">
        <v>96</v>
      </c>
      <c r="AX1296" s="1" t="s">
        <v>72</v>
      </c>
      <c r="AY1296" s="1" t="s">
        <v>7366</v>
      </c>
      <c r="AZ1296" s="1" t="s">
        <v>7367</v>
      </c>
      <c r="BA1296" s="1">
        <f>28+7</f>
        <v>35</v>
      </c>
      <c r="BB1296" s="21" t="s">
        <v>100</v>
      </c>
      <c r="BC1296" s="16"/>
    </row>
    <row r="1297" spans="1:55" ht="18.600000000000001" customHeight="1">
      <c r="A1297" s="1" t="s">
        <v>7368</v>
      </c>
      <c r="B1297" s="1">
        <v>240354</v>
      </c>
      <c r="C1297" s="1" t="s">
        <v>71</v>
      </c>
      <c r="D1297" s="3">
        <v>45635</v>
      </c>
      <c r="E1297" s="1" t="s">
        <v>1896</v>
      </c>
      <c r="F1297" s="1" t="s">
        <v>7369</v>
      </c>
      <c r="G1297" s="1" t="s">
        <v>75</v>
      </c>
      <c r="H1297" s="1" t="s">
        <v>72</v>
      </c>
      <c r="I1297" s="1" t="s">
        <v>77</v>
      </c>
      <c r="J1297" s="21" t="s">
        <v>78</v>
      </c>
      <c r="K1297" s="1" t="s">
        <v>78</v>
      </c>
      <c r="L1297" s="21" t="s">
        <v>1898</v>
      </c>
      <c r="M1297" s="21" t="s">
        <v>1898</v>
      </c>
      <c r="N1297" s="34" t="s">
        <v>72</v>
      </c>
      <c r="O1297" s="70" t="s">
        <v>7370</v>
      </c>
      <c r="P1297" s="1" t="s">
        <v>813</v>
      </c>
      <c r="Q1297" s="1" t="s">
        <v>813</v>
      </c>
      <c r="R1297" s="1" t="s">
        <v>9057</v>
      </c>
      <c r="S1297" s="1" t="s">
        <v>84</v>
      </c>
      <c r="T1297" s="1" t="s">
        <v>72</v>
      </c>
      <c r="U1297" s="1" t="s">
        <v>104</v>
      </c>
      <c r="V1297" s="1" t="s">
        <v>3313</v>
      </c>
      <c r="W1297" s="1" t="s">
        <v>126</v>
      </c>
      <c r="X1297" s="1">
        <v>50</v>
      </c>
      <c r="Y1297" s="1" t="s">
        <v>88</v>
      </c>
      <c r="Z1297" s="1">
        <v>4.5</v>
      </c>
      <c r="AA1297" s="1" t="s">
        <v>954</v>
      </c>
      <c r="AB1297" s="1" t="s">
        <v>90</v>
      </c>
      <c r="AC1297" s="1" t="s">
        <v>91</v>
      </c>
      <c r="AD1297" s="1" t="s">
        <v>90</v>
      </c>
      <c r="AE1297" s="1" t="s">
        <v>72</v>
      </c>
      <c r="AF1297" s="1" t="s">
        <v>217</v>
      </c>
      <c r="AG1297" s="1">
        <v>2</v>
      </c>
      <c r="AH1297" s="1" t="s">
        <v>5523</v>
      </c>
      <c r="AI1297" s="1" t="s">
        <v>72</v>
      </c>
      <c r="AJ1297" s="1" t="s">
        <v>72</v>
      </c>
      <c r="AK1297" s="1" t="s">
        <v>72</v>
      </c>
      <c r="AL1297" s="1" t="s">
        <v>72</v>
      </c>
      <c r="AM1297" s="1" t="s">
        <v>72</v>
      </c>
      <c r="AN1297" s="3">
        <v>45635</v>
      </c>
      <c r="AO1297" s="1" t="s">
        <v>7371</v>
      </c>
      <c r="AP1297" s="1" t="s">
        <v>72</v>
      </c>
      <c r="AQ1297" s="1" t="s">
        <v>1675</v>
      </c>
      <c r="AR1297" s="1">
        <v>15</v>
      </c>
      <c r="AS1297" s="1" t="s">
        <v>2694</v>
      </c>
      <c r="AT1297" s="1" t="s">
        <v>75</v>
      </c>
      <c r="AU1297" s="1" t="s">
        <v>75</v>
      </c>
      <c r="AV1297" s="1" t="s">
        <v>88</v>
      </c>
      <c r="AW1297" s="1" t="s">
        <v>96</v>
      </c>
      <c r="AX1297" s="1" t="s">
        <v>72</v>
      </c>
      <c r="AY1297" s="1" t="s">
        <v>3962</v>
      </c>
      <c r="AZ1297" s="1" t="s">
        <v>7170</v>
      </c>
      <c r="BA1297" s="1">
        <f>42+7</f>
        <v>49</v>
      </c>
      <c r="BB1297" s="21" t="s">
        <v>100</v>
      </c>
      <c r="BC1297" s="16"/>
    </row>
    <row r="1298" spans="1:55" ht="18.600000000000001" customHeight="1">
      <c r="A1298" s="1" t="s">
        <v>7377</v>
      </c>
      <c r="B1298" s="1">
        <v>240355</v>
      </c>
      <c r="C1298" s="1" t="s">
        <v>71</v>
      </c>
      <c r="D1298" s="3">
        <v>45636</v>
      </c>
      <c r="E1298" s="1" t="s">
        <v>1896</v>
      </c>
      <c r="F1298" s="1" t="s">
        <v>7373</v>
      </c>
      <c r="G1298" s="1" t="s">
        <v>75</v>
      </c>
      <c r="H1298" s="1" t="s">
        <v>3947</v>
      </c>
      <c r="I1298" s="1" t="s">
        <v>77</v>
      </c>
      <c r="J1298" s="21" t="s">
        <v>78</v>
      </c>
      <c r="K1298" s="1" t="s">
        <v>78</v>
      </c>
      <c r="L1298" s="21" t="s">
        <v>1898</v>
      </c>
      <c r="M1298" s="21" t="s">
        <v>1898</v>
      </c>
      <c r="N1298" s="34" t="s">
        <v>72</v>
      </c>
      <c r="O1298" s="70" t="s">
        <v>7378</v>
      </c>
      <c r="P1298" s="1" t="s">
        <v>813</v>
      </c>
      <c r="Q1298" s="1" t="s">
        <v>813</v>
      </c>
      <c r="R1298" s="1" t="s">
        <v>9057</v>
      </c>
      <c r="S1298" s="1" t="s">
        <v>84</v>
      </c>
      <c r="T1298" s="1" t="s">
        <v>72</v>
      </c>
      <c r="U1298" s="1" t="s">
        <v>140</v>
      </c>
      <c r="V1298" s="1" t="s">
        <v>141</v>
      </c>
      <c r="W1298" s="1" t="s">
        <v>126</v>
      </c>
      <c r="X1298" s="1">
        <v>59</v>
      </c>
      <c r="Y1298" s="1" t="s">
        <v>88</v>
      </c>
      <c r="Z1298" s="1">
        <v>3.9</v>
      </c>
      <c r="AA1298" s="1" t="s">
        <v>954</v>
      </c>
      <c r="AB1298" s="1" t="s">
        <v>90</v>
      </c>
      <c r="AC1298" s="1" t="s">
        <v>91</v>
      </c>
      <c r="AD1298" s="1" t="s">
        <v>92</v>
      </c>
      <c r="AE1298" s="1" t="s">
        <v>72</v>
      </c>
      <c r="AF1298" s="1" t="s">
        <v>229</v>
      </c>
      <c r="AG1298" s="1">
        <v>2</v>
      </c>
      <c r="AH1298" s="1" t="s">
        <v>5057</v>
      </c>
      <c r="AI1298" s="1" t="s">
        <v>72</v>
      </c>
      <c r="AJ1298" s="1" t="s">
        <v>72</v>
      </c>
      <c r="AK1298" s="1" t="s">
        <v>72</v>
      </c>
      <c r="AL1298" s="1" t="s">
        <v>72</v>
      </c>
      <c r="AM1298" s="1" t="s">
        <v>72</v>
      </c>
      <c r="AN1298" s="3">
        <v>45636</v>
      </c>
      <c r="AO1298" s="1" t="s">
        <v>7379</v>
      </c>
      <c r="AP1298" s="1" t="s">
        <v>72</v>
      </c>
      <c r="AQ1298" s="1" t="s">
        <v>1675</v>
      </c>
      <c r="AR1298" s="1">
        <v>15</v>
      </c>
      <c r="AS1298" s="1" t="s">
        <v>4063</v>
      </c>
      <c r="AT1298" s="1" t="s">
        <v>75</v>
      </c>
      <c r="AU1298" s="1" t="s">
        <v>75</v>
      </c>
      <c r="AV1298" s="1" t="s">
        <v>88</v>
      </c>
      <c r="AW1298" s="1" t="s">
        <v>96</v>
      </c>
      <c r="AX1298" s="1" t="s">
        <v>72</v>
      </c>
      <c r="AY1298" s="1" t="s">
        <v>3985</v>
      </c>
      <c r="AZ1298" s="1" t="s">
        <v>7380</v>
      </c>
      <c r="BA1298" s="1">
        <f>30+12</f>
        <v>42</v>
      </c>
      <c r="BB1298" s="21" t="s">
        <v>100</v>
      </c>
      <c r="BC1298" s="16"/>
    </row>
    <row r="1299" spans="1:55" ht="18.600000000000001" customHeight="1">
      <c r="A1299" s="1" t="s">
        <v>7381</v>
      </c>
      <c r="B1299" s="1">
        <v>240356</v>
      </c>
      <c r="C1299" s="1" t="s">
        <v>71</v>
      </c>
      <c r="D1299" s="3">
        <v>45636</v>
      </c>
      <c r="E1299" s="1" t="s">
        <v>2302</v>
      </c>
      <c r="F1299" s="1" t="s">
        <v>7382</v>
      </c>
      <c r="G1299" s="1" t="s">
        <v>75</v>
      </c>
      <c r="H1299" s="1" t="s">
        <v>3947</v>
      </c>
      <c r="I1299" s="1" t="s">
        <v>77</v>
      </c>
      <c r="J1299" s="1" t="s">
        <v>78</v>
      </c>
      <c r="K1299" s="1" t="s">
        <v>4162</v>
      </c>
      <c r="L1299" s="21" t="s">
        <v>139</v>
      </c>
      <c r="M1299" s="21" t="s">
        <v>1898</v>
      </c>
      <c r="N1299" s="1" t="s">
        <v>4212</v>
      </c>
      <c r="O1299" s="79" t="s">
        <v>6152</v>
      </c>
      <c r="P1299" s="1" t="s">
        <v>2307</v>
      </c>
      <c r="Q1299" s="1" t="s">
        <v>2307</v>
      </c>
      <c r="R1299" s="1" t="s">
        <v>2363</v>
      </c>
      <c r="S1299" s="1" t="s">
        <v>84</v>
      </c>
      <c r="T1299" s="1" t="s">
        <v>72</v>
      </c>
      <c r="U1299" s="1" t="s">
        <v>104</v>
      </c>
      <c r="V1299" s="1" t="s">
        <v>3144</v>
      </c>
      <c r="W1299" s="1" t="s">
        <v>87</v>
      </c>
      <c r="X1299" s="1">
        <v>65</v>
      </c>
      <c r="Y1299" s="1" t="s">
        <v>88</v>
      </c>
      <c r="Z1299" s="1">
        <v>4.5</v>
      </c>
      <c r="AA1299" s="1" t="s">
        <v>2344</v>
      </c>
      <c r="AB1299" s="1" t="s">
        <v>90</v>
      </c>
      <c r="AC1299" s="1" t="s">
        <v>91</v>
      </c>
      <c r="AD1299" s="1" t="s">
        <v>92</v>
      </c>
      <c r="AE1299" s="1" t="s">
        <v>72</v>
      </c>
      <c r="AF1299" s="1" t="s">
        <v>72</v>
      </c>
      <c r="AG1299" s="1" t="s">
        <v>72</v>
      </c>
      <c r="AH1299" s="1" t="s">
        <v>72</v>
      </c>
      <c r="AI1299" s="1" t="s">
        <v>72</v>
      </c>
      <c r="AJ1299" s="1" t="s">
        <v>72</v>
      </c>
      <c r="AK1299" s="1" t="s">
        <v>72</v>
      </c>
      <c r="AL1299" s="1" t="s">
        <v>72</v>
      </c>
      <c r="AM1299" s="1" t="s">
        <v>72</v>
      </c>
      <c r="AN1299" s="3">
        <v>45636</v>
      </c>
      <c r="AO1299" s="1" t="s">
        <v>7383</v>
      </c>
      <c r="AP1299" s="1" t="s">
        <v>72</v>
      </c>
      <c r="AQ1299" s="1" t="s">
        <v>1794</v>
      </c>
      <c r="AR1299" s="1">
        <v>15</v>
      </c>
      <c r="AS1299" s="1" t="s">
        <v>3446</v>
      </c>
      <c r="AT1299" s="1" t="s">
        <v>88</v>
      </c>
      <c r="AU1299" s="1" t="s">
        <v>88</v>
      </c>
      <c r="AV1299" s="1" t="s">
        <v>88</v>
      </c>
      <c r="AW1299" s="1" t="s">
        <v>96</v>
      </c>
      <c r="AX1299" s="1" t="s">
        <v>72</v>
      </c>
      <c r="AY1299" s="1" t="s">
        <v>3985</v>
      </c>
      <c r="AZ1299" s="1" t="s">
        <v>7360</v>
      </c>
      <c r="BA1299" s="1">
        <f>24+12</f>
        <v>36</v>
      </c>
      <c r="BB1299" s="21" t="s">
        <v>100</v>
      </c>
      <c r="BC1299" s="16"/>
    </row>
    <row r="1300" spans="1:55" ht="18.600000000000001" customHeight="1">
      <c r="A1300" s="1" t="s">
        <v>7384</v>
      </c>
      <c r="B1300" s="1">
        <v>240357</v>
      </c>
      <c r="C1300" s="1" t="s">
        <v>71</v>
      </c>
      <c r="D1300" s="3">
        <v>45636</v>
      </c>
      <c r="E1300" s="1" t="s">
        <v>1896</v>
      </c>
      <c r="F1300" s="1" t="s">
        <v>7385</v>
      </c>
      <c r="G1300" s="1" t="s">
        <v>75</v>
      </c>
      <c r="H1300" s="1" t="s">
        <v>72</v>
      </c>
      <c r="I1300" s="1" t="s">
        <v>77</v>
      </c>
      <c r="J1300" s="21" t="s">
        <v>78</v>
      </c>
      <c r="K1300" s="1" t="s">
        <v>78</v>
      </c>
      <c r="L1300" s="21" t="s">
        <v>1898</v>
      </c>
      <c r="M1300" s="21" t="s">
        <v>1927</v>
      </c>
      <c r="N1300" s="34" t="s">
        <v>72</v>
      </c>
      <c r="O1300" s="19" t="s">
        <v>7386</v>
      </c>
      <c r="P1300" s="1" t="s">
        <v>778</v>
      </c>
      <c r="Q1300" s="1" t="s">
        <v>779</v>
      </c>
      <c r="R1300" s="1" t="s">
        <v>9036</v>
      </c>
      <c r="S1300" s="1" t="s">
        <v>7128</v>
      </c>
      <c r="T1300" s="1" t="s">
        <v>72</v>
      </c>
      <c r="U1300" s="1" t="s">
        <v>7387</v>
      </c>
      <c r="V1300" s="1" t="s">
        <v>7387</v>
      </c>
      <c r="W1300" s="1" t="s">
        <v>126</v>
      </c>
      <c r="X1300" s="1">
        <v>46</v>
      </c>
      <c r="Y1300" s="1" t="s">
        <v>88</v>
      </c>
      <c r="Z1300" s="1">
        <v>6.7</v>
      </c>
      <c r="AA1300" s="1" t="s">
        <v>954</v>
      </c>
      <c r="AB1300" s="1" t="s">
        <v>90</v>
      </c>
      <c r="AC1300" s="1" t="s">
        <v>91</v>
      </c>
      <c r="AD1300" s="1" t="s">
        <v>1217</v>
      </c>
      <c r="AE1300" s="1" t="s">
        <v>72</v>
      </c>
      <c r="AF1300" s="1" t="s">
        <v>72</v>
      </c>
      <c r="AG1300" s="1" t="s">
        <v>72</v>
      </c>
      <c r="AH1300" s="1" t="s">
        <v>72</v>
      </c>
      <c r="AI1300" s="1" t="s">
        <v>72</v>
      </c>
      <c r="AJ1300" s="1" t="s">
        <v>72</v>
      </c>
      <c r="AK1300" s="1" t="s">
        <v>72</v>
      </c>
      <c r="AL1300" s="1" t="s">
        <v>72</v>
      </c>
      <c r="AM1300" s="1" t="s">
        <v>72</v>
      </c>
      <c r="AN1300" s="3">
        <v>45637</v>
      </c>
      <c r="AO1300" s="1" t="s">
        <v>7388</v>
      </c>
      <c r="AP1300" s="1" t="s">
        <v>72</v>
      </c>
      <c r="AQ1300" s="1" t="s">
        <v>1794</v>
      </c>
      <c r="AR1300" s="1">
        <v>13</v>
      </c>
      <c r="AS1300" s="1" t="s">
        <v>3446</v>
      </c>
      <c r="AT1300" s="1" t="s">
        <v>75</v>
      </c>
      <c r="AU1300" s="1" t="s">
        <v>75</v>
      </c>
      <c r="AV1300" s="1" t="s">
        <v>88</v>
      </c>
      <c r="AW1300" s="1" t="s">
        <v>79</v>
      </c>
      <c r="AX1300" s="1" t="s">
        <v>707</v>
      </c>
      <c r="AY1300" s="1" t="s">
        <v>72</v>
      </c>
      <c r="AZ1300" s="1" t="s">
        <v>72</v>
      </c>
      <c r="BA1300" s="1" t="s">
        <v>72</v>
      </c>
      <c r="BB1300" s="1" t="s">
        <v>160</v>
      </c>
      <c r="BC1300" s="1" t="s">
        <v>707</v>
      </c>
    </row>
    <row r="1301" spans="1:55" ht="18.600000000000001" customHeight="1">
      <c r="A1301" s="1" t="s">
        <v>7389</v>
      </c>
      <c r="B1301" s="1">
        <v>240358</v>
      </c>
      <c r="C1301" s="1" t="s">
        <v>71</v>
      </c>
      <c r="D1301" s="3">
        <v>45637</v>
      </c>
      <c r="E1301" s="1" t="s">
        <v>1896</v>
      </c>
      <c r="F1301" s="1" t="s">
        <v>7390</v>
      </c>
      <c r="G1301" s="1" t="s">
        <v>75</v>
      </c>
      <c r="H1301" s="1" t="s">
        <v>3947</v>
      </c>
      <c r="I1301" s="1" t="s">
        <v>77</v>
      </c>
      <c r="J1301" s="21" t="s">
        <v>78</v>
      </c>
      <c r="K1301" s="1" t="s">
        <v>78</v>
      </c>
      <c r="L1301" s="21" t="s">
        <v>1898</v>
      </c>
      <c r="M1301" s="21" t="s">
        <v>1898</v>
      </c>
      <c r="N1301" s="34" t="s">
        <v>72</v>
      </c>
      <c r="O1301" s="70" t="s">
        <v>2829</v>
      </c>
      <c r="P1301" s="1" t="s">
        <v>813</v>
      </c>
      <c r="Q1301" s="1" t="s">
        <v>813</v>
      </c>
      <c r="R1301" s="1" t="s">
        <v>9057</v>
      </c>
      <c r="S1301" s="1" t="s">
        <v>84</v>
      </c>
      <c r="T1301" s="1" t="s">
        <v>72</v>
      </c>
      <c r="U1301" s="1" t="s">
        <v>140</v>
      </c>
      <c r="V1301" s="1" t="s">
        <v>141</v>
      </c>
      <c r="W1301" s="1" t="s">
        <v>126</v>
      </c>
      <c r="X1301" s="1">
        <v>49</v>
      </c>
      <c r="Y1301" s="1" t="s">
        <v>88</v>
      </c>
      <c r="Z1301" s="1">
        <v>4.0999999999999996</v>
      </c>
      <c r="AA1301" s="1" t="s">
        <v>954</v>
      </c>
      <c r="AB1301" s="1" t="s">
        <v>90</v>
      </c>
      <c r="AC1301" s="1" t="s">
        <v>91</v>
      </c>
      <c r="AD1301" s="1" t="s">
        <v>92</v>
      </c>
      <c r="AE1301" s="1" t="s">
        <v>72</v>
      </c>
      <c r="AF1301" s="1" t="s">
        <v>229</v>
      </c>
      <c r="AG1301" s="1">
        <v>1</v>
      </c>
      <c r="AH1301" s="1" t="s">
        <v>5057</v>
      </c>
      <c r="AI1301" s="1" t="s">
        <v>72</v>
      </c>
      <c r="AJ1301" s="1" t="s">
        <v>72</v>
      </c>
      <c r="AK1301" s="1" t="s">
        <v>72</v>
      </c>
      <c r="AL1301" s="1" t="s">
        <v>72</v>
      </c>
      <c r="AM1301" s="1" t="s">
        <v>72</v>
      </c>
      <c r="AN1301" s="3">
        <v>45637</v>
      </c>
      <c r="AO1301" s="1" t="s">
        <v>7391</v>
      </c>
      <c r="AP1301" s="1" t="s">
        <v>72</v>
      </c>
      <c r="AQ1301" s="1" t="s">
        <v>1675</v>
      </c>
      <c r="AR1301" s="1">
        <v>15</v>
      </c>
      <c r="AS1301" s="1" t="s">
        <v>4208</v>
      </c>
      <c r="AT1301" s="1" t="s">
        <v>75</v>
      </c>
      <c r="AU1301" s="1" t="s">
        <v>75</v>
      </c>
      <c r="AV1301" s="1" t="s">
        <v>88</v>
      </c>
      <c r="AW1301" s="1" t="s">
        <v>96</v>
      </c>
      <c r="AX1301" s="1" t="s">
        <v>72</v>
      </c>
      <c r="AY1301" s="1" t="s">
        <v>3962</v>
      </c>
      <c r="AZ1301" s="1" t="s">
        <v>7335</v>
      </c>
      <c r="BA1301" s="1">
        <f>35+7</f>
        <v>42</v>
      </c>
      <c r="BB1301" s="21" t="s">
        <v>100</v>
      </c>
      <c r="BC1301" s="16"/>
    </row>
    <row r="1302" spans="1:55" ht="18.600000000000001" customHeight="1">
      <c r="A1302" s="1" t="s">
        <v>7396</v>
      </c>
      <c r="B1302" s="1">
        <v>240359</v>
      </c>
      <c r="C1302" s="1" t="s">
        <v>71</v>
      </c>
      <c r="D1302" s="3">
        <v>45639</v>
      </c>
      <c r="E1302" s="1" t="s">
        <v>1896</v>
      </c>
      <c r="F1302" s="1" t="s">
        <v>7397</v>
      </c>
      <c r="G1302" s="1" t="s">
        <v>75</v>
      </c>
      <c r="H1302" s="1" t="s">
        <v>3947</v>
      </c>
      <c r="I1302" s="1" t="s">
        <v>77</v>
      </c>
      <c r="J1302" s="21" t="s">
        <v>78</v>
      </c>
      <c r="K1302" s="1" t="s">
        <v>78</v>
      </c>
      <c r="L1302" s="21" t="s">
        <v>1898</v>
      </c>
      <c r="M1302" s="21" t="s">
        <v>1898</v>
      </c>
      <c r="N1302" s="34" t="s">
        <v>72</v>
      </c>
      <c r="O1302" s="70" t="s">
        <v>2007</v>
      </c>
      <c r="P1302" s="1" t="s">
        <v>813</v>
      </c>
      <c r="Q1302" s="1" t="s">
        <v>813</v>
      </c>
      <c r="R1302" s="1" t="s">
        <v>9057</v>
      </c>
      <c r="S1302" s="1" t="s">
        <v>84</v>
      </c>
      <c r="T1302" s="1" t="s">
        <v>72</v>
      </c>
      <c r="U1302" s="1" t="s">
        <v>140</v>
      </c>
      <c r="V1302" s="1" t="s">
        <v>141</v>
      </c>
      <c r="W1302" s="1" t="s">
        <v>87</v>
      </c>
      <c r="X1302" s="1">
        <v>39</v>
      </c>
      <c r="Y1302" s="1" t="s">
        <v>88</v>
      </c>
      <c r="Z1302" s="1">
        <v>4.5999999999999996</v>
      </c>
      <c r="AA1302" s="1" t="s">
        <v>2344</v>
      </c>
      <c r="AB1302" s="1" t="s">
        <v>90</v>
      </c>
      <c r="AC1302" s="1" t="s">
        <v>91</v>
      </c>
      <c r="AD1302" s="1" t="s">
        <v>92</v>
      </c>
      <c r="AE1302" s="1" t="s">
        <v>72</v>
      </c>
      <c r="AF1302" s="1" t="s">
        <v>217</v>
      </c>
      <c r="AG1302" s="1">
        <v>2</v>
      </c>
      <c r="AH1302" s="1" t="s">
        <v>5523</v>
      </c>
      <c r="AI1302" s="1" t="s">
        <v>72</v>
      </c>
      <c r="AJ1302" s="1" t="s">
        <v>72</v>
      </c>
      <c r="AK1302" s="1" t="s">
        <v>72</v>
      </c>
      <c r="AL1302" s="1" t="s">
        <v>72</v>
      </c>
      <c r="AM1302" s="1" t="s">
        <v>72</v>
      </c>
      <c r="AN1302" s="3">
        <v>45639</v>
      </c>
      <c r="AO1302" s="1" t="s">
        <v>7398</v>
      </c>
      <c r="AP1302" s="1" t="s">
        <v>72</v>
      </c>
      <c r="AQ1302" s="1" t="s">
        <v>1675</v>
      </c>
      <c r="AR1302" s="1">
        <v>15</v>
      </c>
      <c r="AS1302" s="1" t="s">
        <v>4009</v>
      </c>
      <c r="AT1302" s="1" t="s">
        <v>75</v>
      </c>
      <c r="AU1302" s="1" t="s">
        <v>75</v>
      </c>
      <c r="AV1302" s="1" t="s">
        <v>88</v>
      </c>
      <c r="AW1302" s="1" t="s">
        <v>96</v>
      </c>
      <c r="AX1302" s="1" t="s">
        <v>72</v>
      </c>
      <c r="AY1302" s="1" t="s">
        <v>3962</v>
      </c>
      <c r="AZ1302" s="1" t="s">
        <v>7380</v>
      </c>
      <c r="BA1302" s="1">
        <f>35+7</f>
        <v>42</v>
      </c>
      <c r="BB1302" s="21" t="s">
        <v>100</v>
      </c>
      <c r="BC1302" s="16"/>
    </row>
    <row r="1303" spans="1:55" ht="18.600000000000001" customHeight="1">
      <c r="A1303" s="1" t="s">
        <v>7399</v>
      </c>
      <c r="B1303" s="1">
        <v>240360</v>
      </c>
      <c r="C1303" s="1" t="s">
        <v>71</v>
      </c>
      <c r="D1303" s="3">
        <v>45639</v>
      </c>
      <c r="E1303" s="1" t="s">
        <v>1896</v>
      </c>
      <c r="F1303" s="1" t="s">
        <v>7400</v>
      </c>
      <c r="G1303" s="1" t="s">
        <v>75</v>
      </c>
      <c r="H1303" s="1" t="s">
        <v>72</v>
      </c>
      <c r="I1303" s="1" t="s">
        <v>77</v>
      </c>
      <c r="J1303" s="21" t="s">
        <v>78</v>
      </c>
      <c r="K1303" s="1" t="s">
        <v>78</v>
      </c>
      <c r="L1303" s="21" t="s">
        <v>1898</v>
      </c>
      <c r="M1303" s="21" t="s">
        <v>1898</v>
      </c>
      <c r="N1303" s="34" t="s">
        <v>72</v>
      </c>
      <c r="O1303" s="70" t="s">
        <v>2829</v>
      </c>
      <c r="P1303" s="1" t="s">
        <v>778</v>
      </c>
      <c r="Q1303" s="1" t="s">
        <v>779</v>
      </c>
      <c r="R1303" s="1" t="s">
        <v>9036</v>
      </c>
      <c r="S1303" s="1" t="s">
        <v>84</v>
      </c>
      <c r="T1303" s="1" t="s">
        <v>72</v>
      </c>
      <c r="U1303" s="1" t="s">
        <v>140</v>
      </c>
      <c r="V1303" s="1" t="s">
        <v>141</v>
      </c>
      <c r="W1303" s="1" t="s">
        <v>126</v>
      </c>
      <c r="X1303" s="1">
        <v>59</v>
      </c>
      <c r="Y1303" s="1" t="s">
        <v>88</v>
      </c>
      <c r="Z1303" s="1">
        <v>6.3</v>
      </c>
      <c r="AA1303" s="1" t="s">
        <v>954</v>
      </c>
      <c r="AB1303" s="1" t="s">
        <v>90</v>
      </c>
      <c r="AC1303" s="1" t="s">
        <v>91</v>
      </c>
      <c r="AD1303" s="1" t="s">
        <v>92</v>
      </c>
      <c r="AE1303" s="1" t="s">
        <v>72</v>
      </c>
      <c r="AF1303" s="1" t="s">
        <v>217</v>
      </c>
      <c r="AG1303" s="1" t="s">
        <v>72</v>
      </c>
      <c r="AH1303" s="1" t="s">
        <v>7401</v>
      </c>
      <c r="AI1303" s="1" t="s">
        <v>72</v>
      </c>
      <c r="AJ1303" s="1" t="s">
        <v>72</v>
      </c>
      <c r="AK1303" s="1" t="s">
        <v>72</v>
      </c>
      <c r="AL1303" s="1" t="s">
        <v>72</v>
      </c>
      <c r="AM1303" s="1" t="s">
        <v>72</v>
      </c>
      <c r="AN1303" s="3">
        <v>45640</v>
      </c>
      <c r="AO1303" s="1" t="s">
        <v>7402</v>
      </c>
      <c r="AP1303" s="1" t="s">
        <v>72</v>
      </c>
      <c r="AQ1303" s="1" t="s">
        <v>1675</v>
      </c>
      <c r="AR1303" s="1">
        <v>15</v>
      </c>
      <c r="AS1303" s="1" t="s">
        <v>3446</v>
      </c>
      <c r="AT1303" s="1" t="s">
        <v>88</v>
      </c>
      <c r="AU1303" s="1" t="s">
        <v>88</v>
      </c>
      <c r="AV1303" s="1" t="s">
        <v>88</v>
      </c>
      <c r="AW1303" s="1" t="s">
        <v>96</v>
      </c>
      <c r="AX1303" s="1" t="s">
        <v>72</v>
      </c>
      <c r="AY1303" s="1" t="s">
        <v>3985</v>
      </c>
      <c r="AZ1303" s="1" t="s">
        <v>7403</v>
      </c>
      <c r="BA1303" s="1">
        <f>30+(3*6)</f>
        <v>48</v>
      </c>
      <c r="BB1303" s="21" t="s">
        <v>100</v>
      </c>
      <c r="BC1303" s="16"/>
    </row>
    <row r="1304" spans="1:55" ht="18.600000000000001" customHeight="1">
      <c r="A1304" s="1" t="s">
        <v>7404</v>
      </c>
      <c r="B1304" s="1">
        <v>240361</v>
      </c>
      <c r="C1304" s="1" t="s">
        <v>71</v>
      </c>
      <c r="D1304" s="3">
        <v>45652</v>
      </c>
      <c r="E1304" s="1" t="s">
        <v>1896</v>
      </c>
      <c r="F1304" s="1" t="s">
        <v>7405</v>
      </c>
      <c r="G1304" s="1" t="s">
        <v>75</v>
      </c>
      <c r="H1304" s="1" t="s">
        <v>72</v>
      </c>
      <c r="I1304" s="1" t="s">
        <v>77</v>
      </c>
      <c r="J1304" s="21" t="s">
        <v>78</v>
      </c>
      <c r="K1304" s="1" t="s">
        <v>78</v>
      </c>
      <c r="L1304" s="21" t="s">
        <v>1898</v>
      </c>
      <c r="M1304" s="21" t="s">
        <v>1898</v>
      </c>
      <c r="N1304" s="34" t="s">
        <v>72</v>
      </c>
      <c r="O1304" s="70" t="s">
        <v>7406</v>
      </c>
      <c r="P1304" s="1" t="s">
        <v>813</v>
      </c>
      <c r="Q1304" s="1" t="s">
        <v>813</v>
      </c>
      <c r="R1304" s="1" t="s">
        <v>9057</v>
      </c>
      <c r="S1304" s="1" t="s">
        <v>7128</v>
      </c>
      <c r="T1304" s="1" t="s">
        <v>72</v>
      </c>
      <c r="U1304" s="1" t="s">
        <v>7129</v>
      </c>
      <c r="V1304" s="1" t="s">
        <v>7407</v>
      </c>
      <c r="W1304" s="1" t="s">
        <v>87</v>
      </c>
      <c r="X1304" s="1">
        <v>53</v>
      </c>
      <c r="Y1304" s="1" t="s">
        <v>88</v>
      </c>
      <c r="Z1304" s="1">
        <v>6.5</v>
      </c>
      <c r="AA1304" s="1" t="s">
        <v>299</v>
      </c>
      <c r="AB1304" s="1" t="s">
        <v>90</v>
      </c>
      <c r="AC1304" s="1" t="s">
        <v>91</v>
      </c>
      <c r="AD1304" s="1" t="s">
        <v>92</v>
      </c>
      <c r="AE1304" s="1" t="s">
        <v>72</v>
      </c>
      <c r="AF1304" s="1" t="s">
        <v>254</v>
      </c>
      <c r="AG1304" s="1">
        <v>3</v>
      </c>
      <c r="AH1304" s="1" t="s">
        <v>7408</v>
      </c>
      <c r="AI1304" s="1" t="s">
        <v>72</v>
      </c>
      <c r="AJ1304" s="1" t="s">
        <v>72</v>
      </c>
      <c r="AK1304" s="1" t="s">
        <v>7409</v>
      </c>
      <c r="AL1304" s="1" t="s">
        <v>72</v>
      </c>
      <c r="AM1304" s="1" t="s">
        <v>72</v>
      </c>
      <c r="AN1304" s="3">
        <v>45652</v>
      </c>
      <c r="AO1304" s="1" t="s">
        <v>7410</v>
      </c>
      <c r="AP1304" s="1" t="s">
        <v>72</v>
      </c>
      <c r="AQ1304" s="1" t="s">
        <v>1675</v>
      </c>
      <c r="AR1304" s="1">
        <v>13</v>
      </c>
      <c r="AS1304" s="1" t="s">
        <v>4208</v>
      </c>
      <c r="AT1304" s="1" t="s">
        <v>75</v>
      </c>
      <c r="AU1304" s="1" t="s">
        <v>75</v>
      </c>
      <c r="AV1304" s="1" t="s">
        <v>88</v>
      </c>
      <c r="AW1304" s="1" t="s">
        <v>96</v>
      </c>
      <c r="AX1304" s="1" t="s">
        <v>72</v>
      </c>
      <c r="AY1304" s="1" t="s">
        <v>7411</v>
      </c>
      <c r="AZ1304" s="1" t="s">
        <v>7412</v>
      </c>
      <c r="BA1304" s="1">
        <v>49</v>
      </c>
      <c r="BB1304" s="21" t="s">
        <v>100</v>
      </c>
      <c r="BC1304" s="16"/>
    </row>
    <row r="1305" spans="1:55" ht="18.600000000000001" customHeight="1">
      <c r="A1305" s="1" t="s">
        <v>7413</v>
      </c>
      <c r="B1305" s="1">
        <v>240362</v>
      </c>
      <c r="C1305" s="1" t="s">
        <v>71</v>
      </c>
      <c r="D1305" s="3">
        <v>45653</v>
      </c>
      <c r="E1305" s="1" t="s">
        <v>1896</v>
      </c>
      <c r="F1305" s="1" t="s">
        <v>7414</v>
      </c>
      <c r="G1305" s="1" t="s">
        <v>75</v>
      </c>
      <c r="H1305" s="1" t="s">
        <v>3947</v>
      </c>
      <c r="I1305" s="1" t="s">
        <v>77</v>
      </c>
      <c r="J1305" s="21" t="s">
        <v>78</v>
      </c>
      <c r="K1305" s="1" t="s">
        <v>78</v>
      </c>
      <c r="L1305" s="21" t="s">
        <v>1898</v>
      </c>
      <c r="M1305" s="21" t="s">
        <v>1898</v>
      </c>
      <c r="N1305" s="34" t="s">
        <v>72</v>
      </c>
      <c r="O1305" s="70" t="s">
        <v>7415</v>
      </c>
      <c r="P1305" s="1" t="s">
        <v>813</v>
      </c>
      <c r="Q1305" s="1" t="s">
        <v>813</v>
      </c>
      <c r="R1305" s="1" t="s">
        <v>9057</v>
      </c>
      <c r="S1305" s="1" t="s">
        <v>84</v>
      </c>
      <c r="T1305" s="1" t="s">
        <v>72</v>
      </c>
      <c r="U1305" s="1" t="s">
        <v>124</v>
      </c>
      <c r="V1305" s="1" t="s">
        <v>7416</v>
      </c>
      <c r="W1305" s="1" t="s">
        <v>87</v>
      </c>
      <c r="X1305" s="1">
        <v>48</v>
      </c>
      <c r="Y1305" s="1" t="s">
        <v>88</v>
      </c>
      <c r="Z1305" s="1">
        <v>5.6</v>
      </c>
      <c r="AA1305" s="1" t="s">
        <v>299</v>
      </c>
      <c r="AB1305" s="1" t="s">
        <v>90</v>
      </c>
      <c r="AC1305" s="1" t="s">
        <v>91</v>
      </c>
      <c r="AD1305" s="1" t="s">
        <v>92</v>
      </c>
      <c r="AE1305" s="1" t="s">
        <v>72</v>
      </c>
      <c r="AF1305" s="1" t="s">
        <v>217</v>
      </c>
      <c r="AG1305" s="1">
        <v>3</v>
      </c>
      <c r="AH1305" s="1" t="s">
        <v>4808</v>
      </c>
      <c r="AI1305" s="1" t="s">
        <v>72</v>
      </c>
      <c r="AJ1305" s="1" t="s">
        <v>72</v>
      </c>
      <c r="AK1305" s="1" t="s">
        <v>72</v>
      </c>
      <c r="AL1305" s="1" t="s">
        <v>72</v>
      </c>
      <c r="AM1305" s="1" t="s">
        <v>72</v>
      </c>
      <c r="AN1305" s="3">
        <v>45653</v>
      </c>
      <c r="AO1305" s="1" t="s">
        <v>7417</v>
      </c>
      <c r="AP1305" s="1" t="s">
        <v>72</v>
      </c>
      <c r="AQ1305" s="1" t="s">
        <v>1675</v>
      </c>
      <c r="AR1305" s="1">
        <v>15</v>
      </c>
      <c r="AS1305" s="1" t="s">
        <v>4063</v>
      </c>
      <c r="AT1305" s="1" t="s">
        <v>75</v>
      </c>
      <c r="AU1305" s="1" t="s">
        <v>75</v>
      </c>
      <c r="AV1305" s="1" t="s">
        <v>88</v>
      </c>
      <c r="AW1305" s="1" t="s">
        <v>96</v>
      </c>
      <c r="AX1305" s="1" t="s">
        <v>72</v>
      </c>
      <c r="AY1305" s="1" t="s">
        <v>3962</v>
      </c>
      <c r="AZ1305" s="1" t="s">
        <v>7418</v>
      </c>
      <c r="BA1305" s="1">
        <f>42+14</f>
        <v>56</v>
      </c>
      <c r="BB1305" s="21" t="s">
        <v>100</v>
      </c>
      <c r="BC1305" s="16"/>
    </row>
    <row r="1306" spans="1:55" ht="18.600000000000001" customHeight="1">
      <c r="A1306" s="1" t="s">
        <v>7419</v>
      </c>
      <c r="B1306" s="1">
        <v>240363</v>
      </c>
      <c r="C1306" s="1" t="s">
        <v>71</v>
      </c>
      <c r="D1306" s="3">
        <v>45653</v>
      </c>
      <c r="E1306" s="1" t="s">
        <v>1896</v>
      </c>
      <c r="F1306" s="1" t="s">
        <v>7420</v>
      </c>
      <c r="G1306" s="1" t="s">
        <v>75</v>
      </c>
      <c r="H1306" s="1" t="s">
        <v>3947</v>
      </c>
      <c r="I1306" s="1" t="s">
        <v>77</v>
      </c>
      <c r="J1306" s="21" t="s">
        <v>78</v>
      </c>
      <c r="K1306" s="1" t="s">
        <v>78</v>
      </c>
      <c r="L1306" s="21" t="s">
        <v>1898</v>
      </c>
      <c r="M1306" s="21" t="s">
        <v>1898</v>
      </c>
      <c r="N1306" s="34" t="s">
        <v>72</v>
      </c>
      <c r="O1306" s="70" t="s">
        <v>7421</v>
      </c>
      <c r="P1306" s="1" t="s">
        <v>778</v>
      </c>
      <c r="Q1306" s="1" t="s">
        <v>779</v>
      </c>
      <c r="R1306" s="1" t="s">
        <v>9036</v>
      </c>
      <c r="S1306" s="1" t="s">
        <v>7128</v>
      </c>
      <c r="T1306" s="1" t="s">
        <v>72</v>
      </c>
      <c r="U1306" s="1" t="s">
        <v>7129</v>
      </c>
      <c r="V1306" s="1" t="s">
        <v>7129</v>
      </c>
      <c r="W1306" s="1" t="s">
        <v>87</v>
      </c>
      <c r="X1306" s="1">
        <v>54</v>
      </c>
      <c r="Y1306" s="1" t="s">
        <v>88</v>
      </c>
      <c r="Z1306" s="1">
        <v>6.4</v>
      </c>
      <c r="AA1306" s="1" t="s">
        <v>954</v>
      </c>
      <c r="AB1306" s="1" t="s">
        <v>90</v>
      </c>
      <c r="AC1306" s="1" t="s">
        <v>91</v>
      </c>
      <c r="AD1306" s="1" t="s">
        <v>92</v>
      </c>
      <c r="AE1306" s="1" t="s">
        <v>72</v>
      </c>
      <c r="AF1306" s="1" t="s">
        <v>254</v>
      </c>
      <c r="AG1306" s="1" t="s">
        <v>72</v>
      </c>
      <c r="AH1306" s="1" t="s">
        <v>7422</v>
      </c>
      <c r="AI1306" s="1" t="s">
        <v>72</v>
      </c>
      <c r="AJ1306" s="1" t="s">
        <v>72</v>
      </c>
      <c r="AK1306" s="1" t="s">
        <v>72</v>
      </c>
      <c r="AL1306" s="1" t="s">
        <v>72</v>
      </c>
      <c r="AM1306" s="1" t="s">
        <v>72</v>
      </c>
      <c r="AN1306" s="3">
        <v>45654</v>
      </c>
      <c r="AO1306" s="1" t="s">
        <v>7423</v>
      </c>
      <c r="AP1306" s="1" t="s">
        <v>72</v>
      </c>
      <c r="AQ1306" s="1" t="s">
        <v>1675</v>
      </c>
      <c r="AR1306" s="1">
        <v>13</v>
      </c>
      <c r="AS1306" s="1" t="s">
        <v>3205</v>
      </c>
      <c r="AT1306" s="1" t="s">
        <v>75</v>
      </c>
      <c r="AU1306" s="1" t="s">
        <v>75</v>
      </c>
      <c r="AV1306" s="1" t="s">
        <v>88</v>
      </c>
      <c r="AW1306" s="1" t="s">
        <v>96</v>
      </c>
      <c r="AX1306" s="1" t="s">
        <v>72</v>
      </c>
      <c r="AY1306" s="1" t="s">
        <v>7411</v>
      </c>
      <c r="AZ1306" s="1" t="s">
        <v>7424</v>
      </c>
      <c r="BA1306" s="1">
        <f>58+35</f>
        <v>93</v>
      </c>
      <c r="BB1306" s="21" t="s">
        <v>100</v>
      </c>
      <c r="BC1306" s="16"/>
    </row>
    <row r="1307" spans="1:55" ht="18.600000000000001" customHeight="1">
      <c r="A1307" s="1" t="s">
        <v>7425</v>
      </c>
      <c r="B1307" s="1">
        <v>250001</v>
      </c>
      <c r="C1307" s="1" t="s">
        <v>497</v>
      </c>
      <c r="D1307" s="3">
        <v>45659</v>
      </c>
      <c r="E1307" s="1" t="s">
        <v>1896</v>
      </c>
      <c r="F1307" s="1" t="s">
        <v>7426</v>
      </c>
      <c r="G1307" s="1" t="s">
        <v>75</v>
      </c>
      <c r="H1307" s="1" t="s">
        <v>7427</v>
      </c>
      <c r="I1307" s="1" t="s">
        <v>497</v>
      </c>
      <c r="J1307" s="1" t="s">
        <v>78</v>
      </c>
      <c r="K1307" s="1" t="s">
        <v>78</v>
      </c>
      <c r="L1307" s="21" t="s">
        <v>1898</v>
      </c>
      <c r="M1307" s="21" t="s">
        <v>99</v>
      </c>
      <c r="N1307" s="1" t="s">
        <v>7428</v>
      </c>
      <c r="O1307" s="3" t="s">
        <v>7429</v>
      </c>
      <c r="P1307" s="1" t="s">
        <v>778</v>
      </c>
      <c r="Q1307" s="1" t="s">
        <v>779</v>
      </c>
      <c r="R1307" s="1" t="s">
        <v>9036</v>
      </c>
      <c r="S1307" s="1" t="s">
        <v>84</v>
      </c>
      <c r="T1307" s="1" t="s">
        <v>72</v>
      </c>
      <c r="U1307" s="1" t="s">
        <v>140</v>
      </c>
      <c r="V1307" s="1" t="s">
        <v>141</v>
      </c>
      <c r="W1307" s="1" t="s">
        <v>126</v>
      </c>
      <c r="X1307" s="1">
        <v>56</v>
      </c>
      <c r="Y1307" s="1" t="s">
        <v>88</v>
      </c>
      <c r="Z1307" s="1">
        <v>6.5</v>
      </c>
      <c r="AA1307" s="1" t="s">
        <v>2344</v>
      </c>
      <c r="AB1307" s="1" t="s">
        <v>90</v>
      </c>
      <c r="AC1307" s="1" t="s">
        <v>91</v>
      </c>
      <c r="AD1307" s="1" t="s">
        <v>92</v>
      </c>
      <c r="AE1307" s="1" t="s">
        <v>72</v>
      </c>
      <c r="AF1307" s="1" t="s">
        <v>217</v>
      </c>
      <c r="AG1307" s="1" t="s">
        <v>72</v>
      </c>
      <c r="AH1307" s="1" t="s">
        <v>7430</v>
      </c>
      <c r="AI1307" s="1" t="s">
        <v>72</v>
      </c>
      <c r="AJ1307" s="1" t="s">
        <v>72</v>
      </c>
      <c r="AK1307" s="1" t="s">
        <v>220</v>
      </c>
      <c r="AL1307" s="1" t="s">
        <v>72</v>
      </c>
      <c r="AM1307" s="1" t="s">
        <v>72</v>
      </c>
      <c r="AN1307" s="3">
        <v>45659</v>
      </c>
      <c r="AO1307" s="1" t="s">
        <v>7431</v>
      </c>
      <c r="AP1307" s="1" t="s">
        <v>72</v>
      </c>
      <c r="AQ1307" s="1" t="s">
        <v>1675</v>
      </c>
      <c r="AR1307" s="1">
        <v>15</v>
      </c>
      <c r="AS1307" s="1" t="s">
        <v>4219</v>
      </c>
      <c r="AT1307" s="1" t="s">
        <v>75</v>
      </c>
      <c r="AU1307" s="1" t="s">
        <v>75</v>
      </c>
      <c r="AV1307" s="1" t="s">
        <v>88</v>
      </c>
      <c r="AW1307" s="1" t="s">
        <v>96</v>
      </c>
      <c r="AX1307" s="1" t="s">
        <v>72</v>
      </c>
      <c r="AY1307" s="1" t="s">
        <v>3962</v>
      </c>
      <c r="AZ1307" s="1" t="s">
        <v>7432</v>
      </c>
      <c r="BA1307" s="1">
        <f>49+14</f>
        <v>63</v>
      </c>
      <c r="BB1307" s="21" t="s">
        <v>100</v>
      </c>
      <c r="BC1307" s="16"/>
    </row>
    <row r="1308" spans="1:55" ht="18.600000000000001" customHeight="1">
      <c r="A1308" s="1" t="s">
        <v>7433</v>
      </c>
      <c r="B1308" s="1">
        <v>250002</v>
      </c>
      <c r="C1308" s="1" t="s">
        <v>497</v>
      </c>
      <c r="D1308" s="3">
        <v>45661</v>
      </c>
      <c r="E1308" s="1" t="s">
        <v>1896</v>
      </c>
      <c r="F1308" s="1" t="s">
        <v>7434</v>
      </c>
      <c r="G1308" s="1" t="s">
        <v>75</v>
      </c>
      <c r="H1308" s="1" t="s">
        <v>7427</v>
      </c>
      <c r="I1308" s="1" t="s">
        <v>497</v>
      </c>
      <c r="J1308" s="1" t="s">
        <v>78</v>
      </c>
      <c r="K1308" s="1" t="s">
        <v>78</v>
      </c>
      <c r="L1308" s="21" t="s">
        <v>1898</v>
      </c>
      <c r="M1308" s="21" t="s">
        <v>99</v>
      </c>
      <c r="N1308" s="1" t="s">
        <v>7428</v>
      </c>
      <c r="O1308" s="25" t="s">
        <v>2780</v>
      </c>
      <c r="P1308" s="1" t="s">
        <v>778</v>
      </c>
      <c r="Q1308" s="1" t="s">
        <v>779</v>
      </c>
      <c r="R1308" s="1" t="s">
        <v>9036</v>
      </c>
      <c r="S1308" s="1" t="s">
        <v>84</v>
      </c>
      <c r="T1308" s="1" t="s">
        <v>72</v>
      </c>
      <c r="U1308" s="1" t="s">
        <v>140</v>
      </c>
      <c r="V1308" s="1" t="s">
        <v>181</v>
      </c>
      <c r="W1308" s="1" t="s">
        <v>126</v>
      </c>
      <c r="X1308" s="1">
        <v>76</v>
      </c>
      <c r="Y1308" s="1" t="s">
        <v>88</v>
      </c>
      <c r="Z1308" s="1">
        <v>6.2</v>
      </c>
      <c r="AA1308" s="1" t="s">
        <v>2344</v>
      </c>
      <c r="AB1308" s="1" t="s">
        <v>90</v>
      </c>
      <c r="AC1308" s="1" t="s">
        <v>91</v>
      </c>
      <c r="AD1308" s="1" t="s">
        <v>92</v>
      </c>
      <c r="AE1308" s="1" t="s">
        <v>72</v>
      </c>
      <c r="AF1308" s="1" t="s">
        <v>254</v>
      </c>
      <c r="AG1308" s="1" t="s">
        <v>72</v>
      </c>
      <c r="AH1308" s="1" t="s">
        <v>5265</v>
      </c>
      <c r="AI1308" s="1" t="s">
        <v>72</v>
      </c>
      <c r="AJ1308" s="1" t="s">
        <v>72</v>
      </c>
      <c r="AK1308" s="1" t="s">
        <v>220</v>
      </c>
      <c r="AL1308" s="1" t="s">
        <v>72</v>
      </c>
      <c r="AM1308" s="1" t="s">
        <v>72</v>
      </c>
      <c r="AN1308" s="3">
        <v>45661</v>
      </c>
      <c r="AO1308" s="1" t="s">
        <v>7435</v>
      </c>
      <c r="AP1308" s="1" t="s">
        <v>72</v>
      </c>
      <c r="AQ1308" s="1" t="s">
        <v>1675</v>
      </c>
      <c r="AR1308" s="1">
        <v>15</v>
      </c>
      <c r="AS1308" s="1" t="s">
        <v>4063</v>
      </c>
      <c r="AT1308" s="1" t="s">
        <v>75</v>
      </c>
      <c r="AU1308" s="1" t="s">
        <v>75</v>
      </c>
      <c r="AV1308" s="1" t="s">
        <v>88</v>
      </c>
      <c r="AW1308" s="1" t="s">
        <v>96</v>
      </c>
      <c r="AX1308" s="1" t="s">
        <v>72</v>
      </c>
      <c r="AY1308" s="1" t="s">
        <v>3962</v>
      </c>
      <c r="AZ1308" s="1" t="s">
        <v>7432</v>
      </c>
      <c r="BA1308" s="1">
        <f>49+14</f>
        <v>63</v>
      </c>
      <c r="BB1308" s="21" t="s">
        <v>100</v>
      </c>
      <c r="BC1308" s="16"/>
    </row>
    <row r="1309" spans="1:55" ht="18.600000000000001" customHeight="1">
      <c r="A1309" s="1" t="s">
        <v>7436</v>
      </c>
      <c r="B1309" s="1">
        <v>250003</v>
      </c>
      <c r="C1309" s="1" t="s">
        <v>71</v>
      </c>
      <c r="D1309" s="3">
        <v>45663</v>
      </c>
      <c r="E1309" s="1" t="s">
        <v>1896</v>
      </c>
      <c r="F1309" s="1" t="s">
        <v>7437</v>
      </c>
      <c r="G1309" s="1" t="s">
        <v>75</v>
      </c>
      <c r="H1309" s="1" t="s">
        <v>3947</v>
      </c>
      <c r="I1309" s="1" t="s">
        <v>77</v>
      </c>
      <c r="J1309" s="1" t="s">
        <v>78</v>
      </c>
      <c r="K1309" s="1" t="s">
        <v>78</v>
      </c>
      <c r="L1309" s="21" t="s">
        <v>1898</v>
      </c>
      <c r="M1309" s="21" t="s">
        <v>99</v>
      </c>
      <c r="N1309" s="1" t="s">
        <v>7428</v>
      </c>
      <c r="O1309" s="3" t="s">
        <v>7438</v>
      </c>
      <c r="P1309" s="1" t="s">
        <v>813</v>
      </c>
      <c r="Q1309" s="1" t="s">
        <v>813</v>
      </c>
      <c r="R1309" s="1" t="s">
        <v>9057</v>
      </c>
      <c r="S1309" s="1" t="s">
        <v>84</v>
      </c>
      <c r="T1309" s="1" t="s">
        <v>72</v>
      </c>
      <c r="U1309" s="1" t="s">
        <v>140</v>
      </c>
      <c r="V1309" s="1" t="s">
        <v>181</v>
      </c>
      <c r="W1309" s="1" t="s">
        <v>126</v>
      </c>
      <c r="X1309" s="1">
        <v>49</v>
      </c>
      <c r="Y1309" s="1" t="s">
        <v>88</v>
      </c>
      <c r="Z1309" s="1">
        <v>5.8</v>
      </c>
      <c r="AA1309" s="1" t="s">
        <v>299</v>
      </c>
      <c r="AB1309" s="1" t="s">
        <v>90</v>
      </c>
      <c r="AC1309" s="1" t="s">
        <v>91</v>
      </c>
      <c r="AD1309" s="1" t="s">
        <v>92</v>
      </c>
      <c r="AE1309" s="1" t="s">
        <v>72</v>
      </c>
      <c r="AF1309" s="1" t="s">
        <v>217</v>
      </c>
      <c r="AG1309" s="1">
        <v>2</v>
      </c>
      <c r="AH1309" s="1" t="s">
        <v>5253</v>
      </c>
      <c r="AI1309" s="1" t="s">
        <v>72</v>
      </c>
      <c r="AJ1309" s="1" t="s">
        <v>72</v>
      </c>
      <c r="AK1309" s="1" t="s">
        <v>72</v>
      </c>
      <c r="AL1309" s="1" t="s">
        <v>72</v>
      </c>
      <c r="AM1309" s="1" t="s">
        <v>72</v>
      </c>
      <c r="AN1309" s="3">
        <v>45663</v>
      </c>
      <c r="AO1309" s="1" t="s">
        <v>7439</v>
      </c>
      <c r="AP1309" s="1" t="s">
        <v>72</v>
      </c>
      <c r="AQ1309" s="1" t="s">
        <v>1794</v>
      </c>
      <c r="AR1309" s="1">
        <v>15</v>
      </c>
      <c r="AS1309" s="1" t="s">
        <v>6026</v>
      </c>
      <c r="AT1309" s="1" t="s">
        <v>75</v>
      </c>
      <c r="AU1309" s="1" t="s">
        <v>75</v>
      </c>
      <c r="AV1309" s="1" t="s">
        <v>88</v>
      </c>
      <c r="AW1309" s="1" t="s">
        <v>96</v>
      </c>
      <c r="AX1309" s="1" t="s">
        <v>72</v>
      </c>
      <c r="AY1309" s="1" t="s">
        <v>7440</v>
      </c>
      <c r="AZ1309" s="1" t="s">
        <v>7441</v>
      </c>
      <c r="BA1309" s="1">
        <f>30+12</f>
        <v>42</v>
      </c>
      <c r="BB1309" s="21" t="s">
        <v>100</v>
      </c>
      <c r="BC1309" s="16"/>
    </row>
    <row r="1310" spans="1:55" ht="18.600000000000001" customHeight="1">
      <c r="A1310" s="1" t="s">
        <v>7444</v>
      </c>
      <c r="B1310" s="1">
        <v>250004</v>
      </c>
      <c r="C1310" s="1" t="s">
        <v>71</v>
      </c>
      <c r="D1310" s="3">
        <v>45663</v>
      </c>
      <c r="E1310" s="1" t="s">
        <v>2302</v>
      </c>
      <c r="F1310" s="1" t="s">
        <v>7445</v>
      </c>
      <c r="G1310" s="1" t="s">
        <v>75</v>
      </c>
      <c r="H1310" s="1" t="s">
        <v>6917</v>
      </c>
      <c r="I1310" s="1" t="s">
        <v>77</v>
      </c>
      <c r="J1310" s="1" t="s">
        <v>78</v>
      </c>
      <c r="K1310" s="1" t="s">
        <v>4162</v>
      </c>
      <c r="L1310" s="8" t="s">
        <v>139</v>
      </c>
      <c r="M1310" s="8" t="s">
        <v>160</v>
      </c>
      <c r="N1310" s="8" t="s">
        <v>7428</v>
      </c>
      <c r="O1310" s="60" t="s">
        <v>7446</v>
      </c>
      <c r="P1310" s="1" t="s">
        <v>2307</v>
      </c>
      <c r="Q1310" s="1" t="s">
        <v>2307</v>
      </c>
      <c r="R1310" s="1" t="s">
        <v>2926</v>
      </c>
      <c r="S1310" s="1" t="s">
        <v>291</v>
      </c>
      <c r="T1310" s="1" t="s">
        <v>72</v>
      </c>
      <c r="U1310" s="1" t="s">
        <v>292</v>
      </c>
      <c r="V1310" s="1" t="s">
        <v>3296</v>
      </c>
      <c r="W1310" s="1" t="s">
        <v>126</v>
      </c>
      <c r="X1310" s="1">
        <v>60</v>
      </c>
      <c r="Y1310" s="1" t="s">
        <v>88</v>
      </c>
      <c r="Z1310" s="1">
        <v>4.8</v>
      </c>
      <c r="AA1310" s="1" t="s">
        <v>2344</v>
      </c>
      <c r="AB1310" s="1" t="s">
        <v>90</v>
      </c>
      <c r="AC1310" s="1" t="s">
        <v>91</v>
      </c>
      <c r="AD1310" s="1" t="s">
        <v>92</v>
      </c>
      <c r="AE1310" s="1" t="s">
        <v>72</v>
      </c>
      <c r="AF1310" s="1" t="s">
        <v>72</v>
      </c>
      <c r="AG1310" s="1" t="s">
        <v>72</v>
      </c>
      <c r="AH1310" s="1" t="s">
        <v>72</v>
      </c>
      <c r="AI1310" s="1" t="s">
        <v>72</v>
      </c>
      <c r="AJ1310" s="1" t="s">
        <v>72</v>
      </c>
      <c r="AK1310" s="1" t="s">
        <v>72</v>
      </c>
      <c r="AL1310" s="1" t="s">
        <v>72</v>
      </c>
      <c r="AM1310" s="1" t="s">
        <v>72</v>
      </c>
      <c r="AN1310" s="3">
        <v>45663</v>
      </c>
      <c r="AO1310" s="1" t="s">
        <v>7447</v>
      </c>
      <c r="AP1310" s="1" t="s">
        <v>72</v>
      </c>
      <c r="AQ1310" s="1" t="s">
        <v>1794</v>
      </c>
      <c r="AR1310" s="1">
        <v>15</v>
      </c>
      <c r="AS1310" s="1" t="s">
        <v>4009</v>
      </c>
      <c r="AT1310" s="1" t="s">
        <v>88</v>
      </c>
      <c r="AU1310" s="1" t="s">
        <v>88</v>
      </c>
      <c r="AV1310" s="1" t="s">
        <v>88</v>
      </c>
      <c r="AW1310" s="1" t="s">
        <v>79</v>
      </c>
      <c r="AX1310" s="1" t="s">
        <v>707</v>
      </c>
      <c r="AY1310" s="1" t="s">
        <v>72</v>
      </c>
      <c r="AZ1310" s="1" t="s">
        <v>72</v>
      </c>
      <c r="BA1310" s="1" t="s">
        <v>72</v>
      </c>
      <c r="BB1310" s="1" t="s">
        <v>160</v>
      </c>
      <c r="BC1310" s="1" t="s">
        <v>707</v>
      </c>
    </row>
    <row r="1311" spans="1:55" ht="18.600000000000001" customHeight="1">
      <c r="A1311" s="1" t="s">
        <v>7448</v>
      </c>
      <c r="B1311" s="1">
        <v>250005</v>
      </c>
      <c r="C1311" s="1" t="s">
        <v>71</v>
      </c>
      <c r="D1311" s="3">
        <v>45664</v>
      </c>
      <c r="E1311" s="1" t="s">
        <v>2302</v>
      </c>
      <c r="F1311" s="1" t="s">
        <v>7449</v>
      </c>
      <c r="G1311" s="1" t="s">
        <v>75</v>
      </c>
      <c r="H1311" s="1" t="s">
        <v>3947</v>
      </c>
      <c r="I1311" s="1" t="s">
        <v>77</v>
      </c>
      <c r="J1311" s="1" t="s">
        <v>78</v>
      </c>
      <c r="K1311" s="1" t="s">
        <v>4162</v>
      </c>
      <c r="L1311" s="21" t="s">
        <v>139</v>
      </c>
      <c r="M1311" s="21" t="s">
        <v>99</v>
      </c>
      <c r="N1311" s="1" t="s">
        <v>7428</v>
      </c>
      <c r="O1311" s="3" t="s">
        <v>7450</v>
      </c>
      <c r="P1311" s="1" t="s">
        <v>2307</v>
      </c>
      <c r="Q1311" s="1" t="s">
        <v>2307</v>
      </c>
      <c r="R1311" s="1" t="s">
        <v>2363</v>
      </c>
      <c r="S1311" s="1" t="s">
        <v>84</v>
      </c>
      <c r="T1311" s="1" t="s">
        <v>72</v>
      </c>
      <c r="U1311" s="1" t="s">
        <v>124</v>
      </c>
      <c r="V1311" s="1" t="s">
        <v>7451</v>
      </c>
      <c r="W1311" s="1" t="s">
        <v>87</v>
      </c>
      <c r="X1311" s="1">
        <v>68</v>
      </c>
      <c r="Y1311" s="1" t="s">
        <v>88</v>
      </c>
      <c r="Z1311" s="1">
        <v>4.5999999999999996</v>
      </c>
      <c r="AA1311" s="1" t="s">
        <v>954</v>
      </c>
      <c r="AB1311" s="1" t="s">
        <v>90</v>
      </c>
      <c r="AC1311" s="1" t="s">
        <v>91</v>
      </c>
      <c r="AD1311" s="1" t="s">
        <v>92</v>
      </c>
      <c r="AE1311" s="1" t="s">
        <v>72</v>
      </c>
      <c r="AF1311" s="1" t="s">
        <v>72</v>
      </c>
      <c r="AG1311" s="1" t="s">
        <v>72</v>
      </c>
      <c r="AH1311" s="1" t="s">
        <v>72</v>
      </c>
      <c r="AI1311" s="1" t="s">
        <v>72</v>
      </c>
      <c r="AJ1311" s="1" t="s">
        <v>72</v>
      </c>
      <c r="AK1311" s="1" t="s">
        <v>72</v>
      </c>
      <c r="AL1311" s="1" t="s">
        <v>72</v>
      </c>
      <c r="AM1311" s="1" t="s">
        <v>72</v>
      </c>
      <c r="AN1311" s="3">
        <v>45664</v>
      </c>
      <c r="AO1311" s="1" t="s">
        <v>1184</v>
      </c>
      <c r="AP1311" s="1" t="s">
        <v>72</v>
      </c>
      <c r="AQ1311" s="1" t="s">
        <v>1675</v>
      </c>
      <c r="AR1311" s="1">
        <v>15</v>
      </c>
      <c r="AS1311" s="1" t="s">
        <v>2694</v>
      </c>
      <c r="AT1311" s="1" t="s">
        <v>88</v>
      </c>
      <c r="AU1311" s="1" t="s">
        <v>88</v>
      </c>
      <c r="AV1311" s="1" t="s">
        <v>88</v>
      </c>
      <c r="AW1311" s="1" t="s">
        <v>96</v>
      </c>
      <c r="AX1311" s="1" t="s">
        <v>72</v>
      </c>
      <c r="AY1311" s="1" t="s">
        <v>7452</v>
      </c>
      <c r="AZ1311" s="1" t="s">
        <v>7453</v>
      </c>
      <c r="BA1311" s="1">
        <f>24+12</f>
        <v>36</v>
      </c>
      <c r="BB1311" s="21" t="s">
        <v>100</v>
      </c>
      <c r="BC1311" s="16"/>
    </row>
    <row r="1312" spans="1:55" ht="18.600000000000001" customHeight="1">
      <c r="A1312" s="1" t="s">
        <v>7454</v>
      </c>
      <c r="B1312" s="1">
        <v>250006</v>
      </c>
      <c r="C1312" s="1" t="s">
        <v>71</v>
      </c>
      <c r="D1312" s="3">
        <v>45664</v>
      </c>
      <c r="E1312" s="1" t="s">
        <v>1896</v>
      </c>
      <c r="F1312" s="1" t="s">
        <v>7455</v>
      </c>
      <c r="G1312" s="1" t="s">
        <v>75</v>
      </c>
      <c r="H1312" s="1" t="s">
        <v>1915</v>
      </c>
      <c r="I1312" s="1" t="s">
        <v>77</v>
      </c>
      <c r="J1312" s="1" t="s">
        <v>78</v>
      </c>
      <c r="K1312" s="1" t="s">
        <v>78</v>
      </c>
      <c r="L1312" s="21" t="s">
        <v>1898</v>
      </c>
      <c r="M1312" s="21" t="s">
        <v>99</v>
      </c>
      <c r="N1312" s="1" t="s">
        <v>7428</v>
      </c>
      <c r="O1312" s="3" t="s">
        <v>7456</v>
      </c>
      <c r="P1312" s="1" t="s">
        <v>813</v>
      </c>
      <c r="Q1312" s="1" t="s">
        <v>813</v>
      </c>
      <c r="R1312" s="1" t="s">
        <v>9057</v>
      </c>
      <c r="S1312" s="1" t="s">
        <v>84</v>
      </c>
      <c r="T1312" s="1" t="s">
        <v>72</v>
      </c>
      <c r="U1312" s="1" t="s">
        <v>140</v>
      </c>
      <c r="V1312" s="1" t="s">
        <v>141</v>
      </c>
      <c r="W1312" s="1" t="s">
        <v>87</v>
      </c>
      <c r="X1312" s="1">
        <v>68</v>
      </c>
      <c r="Y1312" s="1" t="s">
        <v>88</v>
      </c>
      <c r="Z1312" s="1">
        <v>5.8</v>
      </c>
      <c r="AA1312" s="1" t="s">
        <v>2344</v>
      </c>
      <c r="AB1312" s="1" t="s">
        <v>90</v>
      </c>
      <c r="AC1312" s="1" t="s">
        <v>91</v>
      </c>
      <c r="AD1312" s="1" t="s">
        <v>92</v>
      </c>
      <c r="AE1312" s="1" t="s">
        <v>72</v>
      </c>
      <c r="AF1312" s="1" t="s">
        <v>217</v>
      </c>
      <c r="AG1312" s="1">
        <v>1</v>
      </c>
      <c r="AH1312" s="1" t="s">
        <v>5253</v>
      </c>
      <c r="AI1312" s="1" t="s">
        <v>72</v>
      </c>
      <c r="AJ1312" s="1" t="s">
        <v>72</v>
      </c>
      <c r="AK1312" s="1" t="s">
        <v>72</v>
      </c>
      <c r="AL1312" s="1" t="s">
        <v>72</v>
      </c>
      <c r="AM1312" s="1" t="s">
        <v>72</v>
      </c>
      <c r="AN1312" s="3">
        <v>45664</v>
      </c>
      <c r="AO1312" s="1" t="s">
        <v>7457</v>
      </c>
      <c r="AP1312" s="1" t="s">
        <v>72</v>
      </c>
      <c r="AQ1312" s="1" t="s">
        <v>1675</v>
      </c>
      <c r="AR1312" s="1">
        <v>15</v>
      </c>
      <c r="AS1312" s="1" t="s">
        <v>3205</v>
      </c>
      <c r="AT1312" s="1" t="s">
        <v>75</v>
      </c>
      <c r="AU1312" s="1" t="s">
        <v>75</v>
      </c>
      <c r="AV1312" s="1" t="s">
        <v>88</v>
      </c>
      <c r="AW1312" s="1" t="s">
        <v>96</v>
      </c>
      <c r="AX1312" s="1" t="s">
        <v>72</v>
      </c>
      <c r="AY1312" s="1" t="s">
        <v>7458</v>
      </c>
      <c r="AZ1312" s="1" t="s">
        <v>7459</v>
      </c>
      <c r="BA1312" s="1">
        <v>49</v>
      </c>
      <c r="BB1312" s="21" t="s">
        <v>100</v>
      </c>
      <c r="BC1312" s="16"/>
    </row>
    <row r="1313" spans="1:55" ht="18.600000000000001" customHeight="1">
      <c r="A1313" s="1" t="s">
        <v>7460</v>
      </c>
      <c r="B1313" s="1">
        <v>250007</v>
      </c>
      <c r="C1313" s="1" t="s">
        <v>71</v>
      </c>
      <c r="D1313" s="3">
        <v>45664</v>
      </c>
      <c r="E1313" s="1" t="s">
        <v>1896</v>
      </c>
      <c r="F1313" s="1" t="s">
        <v>7461</v>
      </c>
      <c r="G1313" s="1" t="s">
        <v>75</v>
      </c>
      <c r="H1313" s="1" t="s">
        <v>3759</v>
      </c>
      <c r="I1313" s="1" t="s">
        <v>77</v>
      </c>
      <c r="J1313" s="1" t="s">
        <v>78</v>
      </c>
      <c r="K1313" s="1" t="s">
        <v>172</v>
      </c>
      <c r="L1313" s="21" t="s">
        <v>139</v>
      </c>
      <c r="M1313" s="21" t="s">
        <v>99</v>
      </c>
      <c r="N1313" s="1" t="s">
        <v>6660</v>
      </c>
      <c r="O1313" s="3" t="s">
        <v>7462</v>
      </c>
      <c r="P1313" s="1" t="s">
        <v>778</v>
      </c>
      <c r="Q1313" s="1" t="s">
        <v>779</v>
      </c>
      <c r="R1313" s="1" t="s">
        <v>9036</v>
      </c>
      <c r="S1313" s="1" t="s">
        <v>443</v>
      </c>
      <c r="T1313" s="1" t="s">
        <v>72</v>
      </c>
      <c r="U1313" s="1" t="s">
        <v>444</v>
      </c>
      <c r="V1313" s="1" t="s">
        <v>444</v>
      </c>
      <c r="W1313" s="1" t="s">
        <v>87</v>
      </c>
      <c r="X1313" s="1">
        <v>31</v>
      </c>
      <c r="Y1313" s="1" t="s">
        <v>88</v>
      </c>
      <c r="Z1313" s="1">
        <v>5.6</v>
      </c>
      <c r="AA1313" s="1" t="s">
        <v>299</v>
      </c>
      <c r="AB1313" s="1" t="s">
        <v>90</v>
      </c>
      <c r="AC1313" s="1" t="s">
        <v>91</v>
      </c>
      <c r="AD1313" s="1" t="s">
        <v>92</v>
      </c>
      <c r="AE1313" s="1" t="s">
        <v>72</v>
      </c>
      <c r="AF1313" s="1" t="s">
        <v>229</v>
      </c>
      <c r="AG1313" s="1" t="s">
        <v>72</v>
      </c>
      <c r="AH1313" s="1" t="s">
        <v>7463</v>
      </c>
      <c r="AI1313" s="1" t="s">
        <v>72</v>
      </c>
      <c r="AJ1313" s="1" t="s">
        <v>72</v>
      </c>
      <c r="AK1313" s="1" t="s">
        <v>7464</v>
      </c>
      <c r="AL1313" s="1" t="s">
        <v>72</v>
      </c>
      <c r="AM1313" s="1" t="s">
        <v>72</v>
      </c>
      <c r="AN1313" s="3">
        <v>45664</v>
      </c>
      <c r="AO1313" s="1" t="s">
        <v>7465</v>
      </c>
      <c r="AP1313" s="1" t="s">
        <v>72</v>
      </c>
      <c r="AQ1313" s="1" t="s">
        <v>1794</v>
      </c>
      <c r="AR1313" s="1">
        <v>15</v>
      </c>
      <c r="AS1313" s="1" t="s">
        <v>4063</v>
      </c>
      <c r="AT1313" s="1" t="s">
        <v>88</v>
      </c>
      <c r="AU1313" s="1" t="s">
        <v>88</v>
      </c>
      <c r="AV1313" s="1" t="s">
        <v>88</v>
      </c>
      <c r="AW1313" s="1" t="s">
        <v>96</v>
      </c>
      <c r="AX1313" s="1" t="s">
        <v>72</v>
      </c>
      <c r="AY1313" s="1" t="s">
        <v>7458</v>
      </c>
      <c r="AZ1313" s="1" t="s">
        <v>7466</v>
      </c>
      <c r="BA1313" s="1">
        <f>35+7</f>
        <v>42</v>
      </c>
      <c r="BB1313" s="1" t="s">
        <v>918</v>
      </c>
      <c r="BC1313" s="16"/>
    </row>
    <row r="1314" spans="1:55" ht="18.600000000000001" customHeight="1">
      <c r="A1314" s="1" t="s">
        <v>7467</v>
      </c>
      <c r="B1314" s="1">
        <v>250008</v>
      </c>
      <c r="C1314" s="1" t="s">
        <v>71</v>
      </c>
      <c r="D1314" s="3">
        <v>45665</v>
      </c>
      <c r="E1314" s="1" t="s">
        <v>2302</v>
      </c>
      <c r="F1314" s="1" t="s">
        <v>7468</v>
      </c>
      <c r="G1314" s="1" t="s">
        <v>75</v>
      </c>
      <c r="H1314" s="1" t="s">
        <v>3947</v>
      </c>
      <c r="I1314" s="1" t="s">
        <v>77</v>
      </c>
      <c r="J1314" s="1" t="s">
        <v>78</v>
      </c>
      <c r="K1314" s="1" t="s">
        <v>172</v>
      </c>
      <c r="L1314" s="21" t="s">
        <v>139</v>
      </c>
      <c r="M1314" s="21" t="s">
        <v>99</v>
      </c>
      <c r="N1314" s="1" t="s">
        <v>7469</v>
      </c>
      <c r="O1314" s="3" t="s">
        <v>7470</v>
      </c>
      <c r="P1314" s="1" t="s">
        <v>2307</v>
      </c>
      <c r="Q1314" s="1" t="s">
        <v>2307</v>
      </c>
      <c r="R1314" s="1" t="s">
        <v>2363</v>
      </c>
      <c r="S1314" s="1" t="s">
        <v>84</v>
      </c>
      <c r="T1314" s="1" t="s">
        <v>72</v>
      </c>
      <c r="U1314" s="1" t="s">
        <v>214</v>
      </c>
      <c r="V1314" s="1" t="s">
        <v>253</v>
      </c>
      <c r="W1314" s="1" t="s">
        <v>87</v>
      </c>
      <c r="X1314" s="1">
        <v>37</v>
      </c>
      <c r="Y1314" s="1" t="s">
        <v>88</v>
      </c>
      <c r="Z1314" s="1">
        <v>4.8</v>
      </c>
      <c r="AA1314" s="1" t="s">
        <v>954</v>
      </c>
      <c r="AB1314" s="1" t="s">
        <v>90</v>
      </c>
      <c r="AC1314" s="1" t="s">
        <v>91</v>
      </c>
      <c r="AD1314" s="1" t="s">
        <v>92</v>
      </c>
      <c r="AE1314" s="1" t="s">
        <v>72</v>
      </c>
      <c r="AF1314" s="1" t="s">
        <v>72</v>
      </c>
      <c r="AG1314" s="1" t="s">
        <v>72</v>
      </c>
      <c r="AH1314" s="1" t="s">
        <v>72</v>
      </c>
      <c r="AI1314" s="1" t="s">
        <v>72</v>
      </c>
      <c r="AJ1314" s="1" t="s">
        <v>72</v>
      </c>
      <c r="AK1314" s="1" t="s">
        <v>72</v>
      </c>
      <c r="AL1314" s="1" t="s">
        <v>72</v>
      </c>
      <c r="AM1314" s="1" t="s">
        <v>72</v>
      </c>
      <c r="AN1314" s="3">
        <v>45665</v>
      </c>
      <c r="AO1314" s="1" t="s">
        <v>7471</v>
      </c>
      <c r="AP1314" s="1" t="s">
        <v>72</v>
      </c>
      <c r="AQ1314" s="1" t="s">
        <v>1675</v>
      </c>
      <c r="AR1314" s="1">
        <v>15</v>
      </c>
      <c r="AS1314" s="1" t="s">
        <v>2694</v>
      </c>
      <c r="AT1314" s="1" t="s">
        <v>88</v>
      </c>
      <c r="AU1314" s="1" t="s">
        <v>88</v>
      </c>
      <c r="AV1314" s="1" t="s">
        <v>88</v>
      </c>
      <c r="AW1314" s="1" t="s">
        <v>96</v>
      </c>
      <c r="AX1314" s="1" t="s">
        <v>72</v>
      </c>
      <c r="AY1314" s="1" t="s">
        <v>7452</v>
      </c>
      <c r="AZ1314" s="1" t="s">
        <v>7453</v>
      </c>
      <c r="BA1314" s="1">
        <f>24+6</f>
        <v>30</v>
      </c>
      <c r="BB1314" s="21" t="s">
        <v>100</v>
      </c>
      <c r="BC1314" s="16"/>
    </row>
    <row r="1315" spans="1:55" ht="18.600000000000001" customHeight="1">
      <c r="A1315" s="1" t="s">
        <v>7477</v>
      </c>
      <c r="B1315" s="1">
        <v>250010</v>
      </c>
      <c r="C1315" s="1" t="s">
        <v>497</v>
      </c>
      <c r="D1315" s="3">
        <v>45666</v>
      </c>
      <c r="E1315" s="1" t="s">
        <v>2302</v>
      </c>
      <c r="F1315" s="1" t="s">
        <v>7478</v>
      </c>
      <c r="G1315" s="1" t="s">
        <v>75</v>
      </c>
      <c r="H1315" s="1" t="s">
        <v>7427</v>
      </c>
      <c r="I1315" s="1" t="s">
        <v>497</v>
      </c>
      <c r="J1315" s="1" t="s">
        <v>78</v>
      </c>
      <c r="K1315" s="1" t="s">
        <v>78</v>
      </c>
      <c r="L1315" s="21" t="s">
        <v>1898</v>
      </c>
      <c r="M1315" s="21" t="s">
        <v>99</v>
      </c>
      <c r="N1315" s="1" t="s">
        <v>7428</v>
      </c>
      <c r="O1315" s="25" t="s">
        <v>2639</v>
      </c>
      <c r="P1315" s="1" t="s">
        <v>2307</v>
      </c>
      <c r="Q1315" s="1" t="s">
        <v>2307</v>
      </c>
      <c r="R1315" s="1" t="s">
        <v>2363</v>
      </c>
      <c r="S1315" s="1" t="s">
        <v>84</v>
      </c>
      <c r="T1315" s="1" t="s">
        <v>72</v>
      </c>
      <c r="U1315" s="1" t="s">
        <v>567</v>
      </c>
      <c r="V1315" s="1" t="s">
        <v>7479</v>
      </c>
      <c r="W1315" s="1" t="s">
        <v>126</v>
      </c>
      <c r="X1315" s="1">
        <v>57</v>
      </c>
      <c r="Y1315" s="1" t="s">
        <v>88</v>
      </c>
      <c r="Z1315" s="1">
        <v>5.8</v>
      </c>
      <c r="AA1315" s="1" t="s">
        <v>2344</v>
      </c>
      <c r="AB1315" s="1" t="s">
        <v>90</v>
      </c>
      <c r="AC1315" s="1" t="s">
        <v>91</v>
      </c>
      <c r="AD1315" s="1" t="s">
        <v>92</v>
      </c>
      <c r="AE1315" s="1" t="s">
        <v>72</v>
      </c>
      <c r="AF1315" s="1" t="s">
        <v>217</v>
      </c>
      <c r="AG1315" s="1" t="s">
        <v>72</v>
      </c>
      <c r="AH1315" s="1" t="s">
        <v>72</v>
      </c>
      <c r="AI1315" s="1" t="s">
        <v>72</v>
      </c>
      <c r="AJ1315" s="1" t="s">
        <v>72</v>
      </c>
      <c r="AK1315" s="1" t="s">
        <v>72</v>
      </c>
      <c r="AL1315" s="1" t="s">
        <v>72</v>
      </c>
      <c r="AM1315" s="1" t="s">
        <v>72</v>
      </c>
      <c r="AN1315" s="3">
        <v>45666</v>
      </c>
      <c r="AO1315" s="1" t="s">
        <v>7480</v>
      </c>
      <c r="AP1315" s="1" t="s">
        <v>72</v>
      </c>
      <c r="AQ1315" s="1" t="s">
        <v>1675</v>
      </c>
      <c r="AR1315" s="1">
        <v>15</v>
      </c>
      <c r="AS1315" s="1" t="s">
        <v>4063</v>
      </c>
      <c r="AT1315" s="1" t="s">
        <v>75</v>
      </c>
      <c r="AU1315" s="1" t="s">
        <v>75</v>
      </c>
      <c r="AV1315" s="1" t="s">
        <v>88</v>
      </c>
      <c r="AW1315" s="1" t="s">
        <v>96</v>
      </c>
      <c r="AX1315" s="1" t="s">
        <v>72</v>
      </c>
      <c r="AY1315" s="1" t="s">
        <v>3962</v>
      </c>
      <c r="AZ1315" s="1" t="s">
        <v>7432</v>
      </c>
      <c r="BA1315" s="1">
        <f>49+(12+9)</f>
        <v>70</v>
      </c>
      <c r="BB1315" s="21" t="s">
        <v>100</v>
      </c>
      <c r="BC1315" s="16"/>
    </row>
    <row r="1316" spans="1:55" ht="18.600000000000001" customHeight="1">
      <c r="A1316" s="1" t="s">
        <v>7472</v>
      </c>
      <c r="B1316" s="1">
        <v>250009</v>
      </c>
      <c r="C1316" s="1" t="s">
        <v>71</v>
      </c>
      <c r="D1316" s="3">
        <v>45666</v>
      </c>
      <c r="E1316" s="1" t="s">
        <v>1896</v>
      </c>
      <c r="F1316" s="1" t="s">
        <v>7473</v>
      </c>
      <c r="G1316" s="1" t="s">
        <v>75</v>
      </c>
      <c r="H1316" s="1" t="s">
        <v>3759</v>
      </c>
      <c r="I1316" s="1" t="s">
        <v>77</v>
      </c>
      <c r="J1316" s="1" t="s">
        <v>78</v>
      </c>
      <c r="K1316" s="1" t="s">
        <v>78</v>
      </c>
      <c r="L1316" s="21" t="s">
        <v>1898</v>
      </c>
      <c r="M1316" s="21" t="s">
        <v>99</v>
      </c>
      <c r="N1316" s="1" t="s">
        <v>7428</v>
      </c>
      <c r="O1316" s="3" t="s">
        <v>7474</v>
      </c>
      <c r="P1316" s="1" t="s">
        <v>83</v>
      </c>
      <c r="Q1316" s="1" t="s">
        <v>7475</v>
      </c>
      <c r="R1316" s="1" t="s">
        <v>9043</v>
      </c>
      <c r="S1316" s="1" t="s">
        <v>443</v>
      </c>
      <c r="T1316" s="1" t="s">
        <v>72</v>
      </c>
      <c r="U1316" s="1" t="s">
        <v>444</v>
      </c>
      <c r="V1316" s="1" t="s">
        <v>444</v>
      </c>
      <c r="W1316" s="1" t="s">
        <v>87</v>
      </c>
      <c r="X1316" s="1">
        <v>60</v>
      </c>
      <c r="Y1316" s="1" t="s">
        <v>88</v>
      </c>
      <c r="Z1316" s="1">
        <v>4.8</v>
      </c>
      <c r="AA1316" s="1" t="s">
        <v>954</v>
      </c>
      <c r="AB1316" s="1" t="s">
        <v>90</v>
      </c>
      <c r="AC1316" s="1" t="s">
        <v>91</v>
      </c>
      <c r="AD1316" s="1" t="s">
        <v>216</v>
      </c>
      <c r="AE1316" s="1" t="s">
        <v>72</v>
      </c>
      <c r="AF1316" s="1" t="s">
        <v>254</v>
      </c>
      <c r="AG1316" s="1">
        <v>1</v>
      </c>
      <c r="AH1316" s="1" t="s">
        <v>1923</v>
      </c>
      <c r="AI1316" s="1" t="s">
        <v>72</v>
      </c>
      <c r="AJ1316" s="1" t="s">
        <v>72</v>
      </c>
      <c r="AK1316" s="1" t="s">
        <v>72</v>
      </c>
      <c r="AL1316" s="1" t="s">
        <v>72</v>
      </c>
      <c r="AM1316" s="1" t="s">
        <v>72</v>
      </c>
      <c r="AN1316" s="3">
        <v>45666</v>
      </c>
      <c r="AO1316" s="1" t="s">
        <v>7476</v>
      </c>
      <c r="AP1316" s="1" t="s">
        <v>72</v>
      </c>
      <c r="AQ1316" s="1" t="s">
        <v>1794</v>
      </c>
      <c r="AR1316" s="1">
        <v>15</v>
      </c>
      <c r="AS1316" s="1" t="s">
        <v>2694</v>
      </c>
      <c r="AT1316" s="1" t="s">
        <v>75</v>
      </c>
      <c r="AU1316" s="1" t="s">
        <v>75</v>
      </c>
      <c r="AV1316" s="1" t="s">
        <v>88</v>
      </c>
      <c r="AW1316" s="1" t="s">
        <v>96</v>
      </c>
      <c r="AX1316" s="1" t="s">
        <v>72</v>
      </c>
      <c r="AY1316" s="1" t="s">
        <v>7458</v>
      </c>
      <c r="AZ1316" s="1" t="s">
        <v>7466</v>
      </c>
      <c r="BA1316" s="1">
        <f>35+14</f>
        <v>49</v>
      </c>
      <c r="BB1316" s="1" t="s">
        <v>918</v>
      </c>
      <c r="BC1316" s="16"/>
    </row>
    <row r="1317" spans="1:55" ht="18.600000000000001" customHeight="1">
      <c r="A1317" s="1" t="s">
        <v>7486</v>
      </c>
      <c r="B1317" s="1">
        <v>250011</v>
      </c>
      <c r="C1317" s="1" t="s">
        <v>497</v>
      </c>
      <c r="D1317" s="3">
        <v>45667</v>
      </c>
      <c r="E1317" s="1" t="s">
        <v>1896</v>
      </c>
      <c r="F1317" s="1" t="s">
        <v>7487</v>
      </c>
      <c r="G1317" s="1" t="s">
        <v>75</v>
      </c>
      <c r="H1317" s="1" t="s">
        <v>7427</v>
      </c>
      <c r="I1317" s="1" t="s">
        <v>497</v>
      </c>
      <c r="J1317" s="1" t="s">
        <v>78</v>
      </c>
      <c r="K1317" s="1" t="s">
        <v>78</v>
      </c>
      <c r="L1317" s="21" t="s">
        <v>1898</v>
      </c>
      <c r="M1317" s="21" t="s">
        <v>99</v>
      </c>
      <c r="N1317" s="1" t="s">
        <v>7428</v>
      </c>
      <c r="O1317" s="3" t="s">
        <v>7488</v>
      </c>
      <c r="P1317" s="1" t="s">
        <v>813</v>
      </c>
      <c r="Q1317" s="1" t="s">
        <v>813</v>
      </c>
      <c r="R1317" s="1" t="s">
        <v>9057</v>
      </c>
      <c r="S1317" s="1" t="s">
        <v>84</v>
      </c>
      <c r="T1317" s="1" t="s">
        <v>72</v>
      </c>
      <c r="U1317" s="1" t="s">
        <v>140</v>
      </c>
      <c r="V1317" s="1" t="s">
        <v>141</v>
      </c>
      <c r="W1317" s="1" t="s">
        <v>87</v>
      </c>
      <c r="X1317" s="1">
        <v>79</v>
      </c>
      <c r="Y1317" s="1" t="s">
        <v>88</v>
      </c>
      <c r="Z1317" s="1">
        <v>5.3</v>
      </c>
      <c r="AA1317" s="1" t="s">
        <v>954</v>
      </c>
      <c r="AB1317" s="1" t="s">
        <v>90</v>
      </c>
      <c r="AC1317" s="1" t="s">
        <v>91</v>
      </c>
      <c r="AD1317" s="1" t="s">
        <v>92</v>
      </c>
      <c r="AE1317" s="1" t="s">
        <v>72</v>
      </c>
      <c r="AF1317" s="1" t="s">
        <v>217</v>
      </c>
      <c r="AG1317" s="1">
        <v>2</v>
      </c>
      <c r="AH1317" s="1" t="s">
        <v>5605</v>
      </c>
      <c r="AI1317" s="1" t="s">
        <v>72</v>
      </c>
      <c r="AJ1317" s="1" t="s">
        <v>72</v>
      </c>
      <c r="AK1317" s="1" t="s">
        <v>72</v>
      </c>
      <c r="AL1317" s="1" t="s">
        <v>72</v>
      </c>
      <c r="AM1317" s="1" t="s">
        <v>72</v>
      </c>
      <c r="AN1317" s="3">
        <v>45667</v>
      </c>
      <c r="AO1317" s="1" t="s">
        <v>7489</v>
      </c>
      <c r="AP1317" s="1" t="s">
        <v>72</v>
      </c>
      <c r="AQ1317" s="1" t="s">
        <v>1675</v>
      </c>
      <c r="AR1317" s="1">
        <v>15</v>
      </c>
      <c r="AS1317" s="1" t="s">
        <v>3446</v>
      </c>
      <c r="AT1317" s="1" t="s">
        <v>75</v>
      </c>
      <c r="AU1317" s="1" t="s">
        <v>75</v>
      </c>
      <c r="AV1317" s="1" t="s">
        <v>88</v>
      </c>
      <c r="AW1317" s="1" t="s">
        <v>96</v>
      </c>
      <c r="AX1317" s="1" t="s">
        <v>72</v>
      </c>
      <c r="AY1317" s="1" t="s">
        <v>3962</v>
      </c>
      <c r="AZ1317" s="1" t="s">
        <v>7432</v>
      </c>
      <c r="BA1317" s="1">
        <f>49+7</f>
        <v>56</v>
      </c>
      <c r="BB1317" s="21" t="s">
        <v>100</v>
      </c>
      <c r="BC1317" s="16"/>
    </row>
    <row r="1318" spans="1:55" ht="18.600000000000001" customHeight="1">
      <c r="A1318" s="1" t="s">
        <v>7490</v>
      </c>
      <c r="B1318" s="1">
        <v>250012</v>
      </c>
      <c r="C1318" s="1" t="s">
        <v>71</v>
      </c>
      <c r="D1318" s="3">
        <v>45667</v>
      </c>
      <c r="E1318" s="1" t="s">
        <v>1896</v>
      </c>
      <c r="F1318" s="1" t="s">
        <v>7491</v>
      </c>
      <c r="G1318" s="1" t="s">
        <v>75</v>
      </c>
      <c r="H1318" s="1" t="s">
        <v>6517</v>
      </c>
      <c r="I1318" s="1" t="s">
        <v>77</v>
      </c>
      <c r="J1318" s="1" t="s">
        <v>78</v>
      </c>
      <c r="K1318" s="1" t="s">
        <v>78</v>
      </c>
      <c r="L1318" s="21" t="s">
        <v>1898</v>
      </c>
      <c r="M1318" s="21" t="s">
        <v>99</v>
      </c>
      <c r="N1318" s="1" t="s">
        <v>7428</v>
      </c>
      <c r="O1318" s="21" t="s">
        <v>7492</v>
      </c>
      <c r="P1318" s="1" t="s">
        <v>7347</v>
      </c>
      <c r="Q1318" s="1" t="s">
        <v>7347</v>
      </c>
      <c r="R1318" s="1" t="s">
        <v>7348</v>
      </c>
      <c r="S1318" s="1" t="s">
        <v>6519</v>
      </c>
      <c r="T1318" s="1" t="s">
        <v>72</v>
      </c>
      <c r="U1318" s="1" t="s">
        <v>6519</v>
      </c>
      <c r="V1318" s="1" t="s">
        <v>6519</v>
      </c>
      <c r="W1318" s="1" t="s">
        <v>87</v>
      </c>
      <c r="X1318" s="1">
        <v>90</v>
      </c>
      <c r="Y1318" s="1" t="s">
        <v>88</v>
      </c>
      <c r="Z1318" s="1">
        <v>6.1</v>
      </c>
      <c r="AA1318" s="1" t="s">
        <v>2344</v>
      </c>
      <c r="AB1318" s="1" t="s">
        <v>105</v>
      </c>
      <c r="AC1318" s="1" t="s">
        <v>91</v>
      </c>
      <c r="AD1318" s="1" t="s">
        <v>92</v>
      </c>
      <c r="AE1318" s="1" t="s">
        <v>72</v>
      </c>
      <c r="AF1318" s="1" t="s">
        <v>72</v>
      </c>
      <c r="AG1318" s="1" t="s">
        <v>72</v>
      </c>
      <c r="AH1318" s="1" t="s">
        <v>72</v>
      </c>
      <c r="AI1318" s="1" t="s">
        <v>72</v>
      </c>
      <c r="AJ1318" s="1" t="s">
        <v>72</v>
      </c>
      <c r="AK1318" s="1" t="s">
        <v>72</v>
      </c>
      <c r="AL1318" s="1" t="s">
        <v>72</v>
      </c>
      <c r="AM1318" s="1" t="s">
        <v>72</v>
      </c>
      <c r="AN1318" s="3">
        <v>45667</v>
      </c>
      <c r="AO1318" s="1" t="s">
        <v>7493</v>
      </c>
      <c r="AP1318" s="1" t="s">
        <v>72</v>
      </c>
      <c r="AQ1318" s="1" t="s">
        <v>1794</v>
      </c>
      <c r="AR1318" s="1">
        <v>15</v>
      </c>
      <c r="AS1318" s="1" t="s">
        <v>2694</v>
      </c>
      <c r="AT1318" s="1" t="s">
        <v>75</v>
      </c>
      <c r="AU1318" s="1" t="s">
        <v>75</v>
      </c>
      <c r="AV1318" s="1" t="s">
        <v>88</v>
      </c>
      <c r="AW1318" s="1" t="s">
        <v>96</v>
      </c>
      <c r="AX1318" s="1" t="s">
        <v>72</v>
      </c>
      <c r="AY1318" s="1" t="s">
        <v>6787</v>
      </c>
      <c r="AZ1318" s="1" t="s">
        <v>7494</v>
      </c>
      <c r="BA1318" s="1">
        <v>18</v>
      </c>
      <c r="BB1318" s="21" t="s">
        <v>100</v>
      </c>
      <c r="BC1318" s="16"/>
    </row>
    <row r="1319" spans="1:55" ht="18.600000000000001" customHeight="1">
      <c r="A1319" s="1" t="s">
        <v>7495</v>
      </c>
      <c r="B1319" s="1">
        <v>250013</v>
      </c>
      <c r="C1319" s="1" t="s">
        <v>497</v>
      </c>
      <c r="D1319" s="3">
        <v>45667</v>
      </c>
      <c r="E1319" s="1" t="s">
        <v>1896</v>
      </c>
      <c r="F1319" s="1" t="s">
        <v>7496</v>
      </c>
      <c r="G1319" s="1" t="s">
        <v>75</v>
      </c>
      <c r="H1319" s="1" t="s">
        <v>7427</v>
      </c>
      <c r="I1319" s="1" t="s">
        <v>497</v>
      </c>
      <c r="J1319" s="1" t="s">
        <v>78</v>
      </c>
      <c r="K1319" s="1" t="s">
        <v>78</v>
      </c>
      <c r="L1319" s="21" t="s">
        <v>1927</v>
      </c>
      <c r="M1319" s="8" t="s">
        <v>160</v>
      </c>
      <c r="N1319" s="8" t="s">
        <v>7428</v>
      </c>
      <c r="O1319" s="8" t="s">
        <v>7497</v>
      </c>
      <c r="P1319" s="1" t="s">
        <v>83</v>
      </c>
      <c r="Q1319" s="1" t="s">
        <v>7498</v>
      </c>
      <c r="R1319" s="1" t="s">
        <v>9043</v>
      </c>
      <c r="S1319" s="1" t="s">
        <v>84</v>
      </c>
      <c r="T1319" s="1" t="s">
        <v>72</v>
      </c>
      <c r="U1319" s="1" t="s">
        <v>761</v>
      </c>
      <c r="V1319" s="1" t="s">
        <v>761</v>
      </c>
      <c r="W1319" s="1" t="s">
        <v>126</v>
      </c>
      <c r="X1319" s="1">
        <v>60</v>
      </c>
      <c r="Y1319" s="1" t="s">
        <v>88</v>
      </c>
      <c r="Z1319" s="1">
        <v>6.3</v>
      </c>
      <c r="AA1319" s="1" t="s">
        <v>299</v>
      </c>
      <c r="AB1319" s="1" t="s">
        <v>90</v>
      </c>
      <c r="AC1319" s="1" t="s">
        <v>91</v>
      </c>
      <c r="AD1319" s="1" t="s">
        <v>92</v>
      </c>
      <c r="AE1319" s="1" t="s">
        <v>72</v>
      </c>
      <c r="AF1319" s="1" t="s">
        <v>254</v>
      </c>
      <c r="AG1319" s="1">
        <v>2</v>
      </c>
      <c r="AH1319" s="1" t="s">
        <v>300</v>
      </c>
      <c r="AI1319" s="1" t="s">
        <v>72</v>
      </c>
      <c r="AJ1319" s="1" t="s">
        <v>72</v>
      </c>
      <c r="AK1319" s="1" t="s">
        <v>72</v>
      </c>
      <c r="AL1319" s="1" t="s">
        <v>72</v>
      </c>
      <c r="AM1319" s="1" t="s">
        <v>72</v>
      </c>
      <c r="AN1319" s="3">
        <v>45667</v>
      </c>
      <c r="AO1319" s="1" t="s">
        <v>7499</v>
      </c>
      <c r="AP1319" s="1" t="s">
        <v>72</v>
      </c>
      <c r="AQ1319" s="1" t="s">
        <v>1675</v>
      </c>
      <c r="AR1319" s="1">
        <v>15</v>
      </c>
      <c r="AS1319" s="1" t="s">
        <v>4063</v>
      </c>
      <c r="AT1319" s="1" t="s">
        <v>75</v>
      </c>
      <c r="AU1319" s="1" t="s">
        <v>75</v>
      </c>
      <c r="AV1319" s="1" t="s">
        <v>88</v>
      </c>
      <c r="AW1319" s="1" t="s">
        <v>79</v>
      </c>
      <c r="AX1319" s="1" t="s">
        <v>707</v>
      </c>
      <c r="AY1319" s="1" t="s">
        <v>3962</v>
      </c>
      <c r="AZ1319" s="1" t="s">
        <v>7432</v>
      </c>
      <c r="BA1319" s="1">
        <f>49+7</f>
        <v>56</v>
      </c>
      <c r="BB1319" s="1" t="s">
        <v>160</v>
      </c>
      <c r="BC1319" s="1" t="s">
        <v>707</v>
      </c>
    </row>
    <row r="1320" spans="1:55" ht="18.600000000000001" customHeight="1">
      <c r="A1320" s="1" t="s">
        <v>7500</v>
      </c>
      <c r="B1320" s="1">
        <v>250014</v>
      </c>
      <c r="C1320" s="1" t="s">
        <v>71</v>
      </c>
      <c r="D1320" s="3">
        <v>45668</v>
      </c>
      <c r="E1320" s="1" t="s">
        <v>1896</v>
      </c>
      <c r="F1320" s="1" t="s">
        <v>7501</v>
      </c>
      <c r="G1320" s="1" t="s">
        <v>75</v>
      </c>
      <c r="H1320" s="1" t="s">
        <v>6517</v>
      </c>
      <c r="I1320" s="1" t="s">
        <v>77</v>
      </c>
      <c r="J1320" s="1" t="s">
        <v>78</v>
      </c>
      <c r="K1320" s="1" t="s">
        <v>78</v>
      </c>
      <c r="L1320" s="8" t="s">
        <v>1927</v>
      </c>
      <c r="M1320" s="8" t="s">
        <v>160</v>
      </c>
      <c r="N1320" s="8" t="s">
        <v>7428</v>
      </c>
      <c r="O1320" s="8" t="s">
        <v>7502</v>
      </c>
      <c r="P1320" s="1" t="s">
        <v>7347</v>
      </c>
      <c r="Q1320" s="1" t="s">
        <v>7347</v>
      </c>
      <c r="R1320" s="1" t="s">
        <v>7348</v>
      </c>
      <c r="S1320" s="1" t="s">
        <v>6519</v>
      </c>
      <c r="T1320" s="1" t="s">
        <v>72</v>
      </c>
      <c r="U1320" s="1" t="s">
        <v>6519</v>
      </c>
      <c r="V1320" s="1" t="s">
        <v>6519</v>
      </c>
      <c r="W1320" s="1" t="s">
        <v>87</v>
      </c>
      <c r="X1320" s="1">
        <v>69</v>
      </c>
      <c r="Y1320" s="1" t="s">
        <v>88</v>
      </c>
      <c r="Z1320" s="1">
        <v>5.6</v>
      </c>
      <c r="AA1320" s="1" t="s">
        <v>2344</v>
      </c>
      <c r="AB1320" s="1" t="s">
        <v>90</v>
      </c>
      <c r="AC1320" s="1" t="s">
        <v>91</v>
      </c>
      <c r="AD1320" s="1" t="s">
        <v>92</v>
      </c>
      <c r="AE1320" s="1" t="s">
        <v>72</v>
      </c>
      <c r="AF1320" s="1" t="s">
        <v>72</v>
      </c>
      <c r="AG1320" s="1" t="s">
        <v>72</v>
      </c>
      <c r="AH1320" s="1" t="s">
        <v>72</v>
      </c>
      <c r="AI1320" s="1" t="s">
        <v>72</v>
      </c>
      <c r="AJ1320" s="1" t="s">
        <v>72</v>
      </c>
      <c r="AK1320" s="1" t="s">
        <v>72</v>
      </c>
      <c r="AL1320" s="1" t="s">
        <v>72</v>
      </c>
      <c r="AM1320" s="1" t="s">
        <v>72</v>
      </c>
      <c r="AN1320" s="3">
        <v>45668</v>
      </c>
      <c r="AO1320" s="1" t="s">
        <v>7503</v>
      </c>
      <c r="AP1320" s="1" t="s">
        <v>72</v>
      </c>
      <c r="AQ1320" s="1" t="s">
        <v>1675</v>
      </c>
      <c r="AR1320" s="1">
        <v>15</v>
      </c>
      <c r="AS1320" s="1" t="s">
        <v>3446</v>
      </c>
      <c r="AT1320" s="1" t="s">
        <v>75</v>
      </c>
      <c r="AU1320" s="1" t="s">
        <v>75</v>
      </c>
      <c r="AV1320" s="1" t="s">
        <v>88</v>
      </c>
      <c r="AW1320" s="1" t="s">
        <v>79</v>
      </c>
      <c r="AX1320" s="1" t="s">
        <v>707</v>
      </c>
      <c r="AY1320" s="1" t="s">
        <v>72</v>
      </c>
      <c r="AZ1320" s="1" t="s">
        <v>72</v>
      </c>
      <c r="BA1320" s="1" t="s">
        <v>72</v>
      </c>
      <c r="BB1320" s="1" t="s">
        <v>160</v>
      </c>
      <c r="BC1320" s="1" t="s">
        <v>707</v>
      </c>
    </row>
    <row r="1321" spans="1:55" ht="18.600000000000001" customHeight="1">
      <c r="A1321" s="1" t="s">
        <v>7504</v>
      </c>
      <c r="B1321" s="1">
        <v>250015</v>
      </c>
      <c r="C1321" s="1" t="s">
        <v>497</v>
      </c>
      <c r="D1321" s="3">
        <v>45670</v>
      </c>
      <c r="E1321" s="1" t="s">
        <v>1896</v>
      </c>
      <c r="F1321" s="1" t="s">
        <v>7505</v>
      </c>
      <c r="G1321" s="1" t="s">
        <v>75</v>
      </c>
      <c r="H1321" s="1" t="s">
        <v>7427</v>
      </c>
      <c r="I1321" s="1" t="s">
        <v>497</v>
      </c>
      <c r="J1321" s="1" t="s">
        <v>78</v>
      </c>
      <c r="K1321" s="1" t="s">
        <v>78</v>
      </c>
      <c r="L1321" s="21" t="s">
        <v>1898</v>
      </c>
      <c r="M1321" s="21" t="s">
        <v>160</v>
      </c>
      <c r="N1321" s="1" t="s">
        <v>7428</v>
      </c>
      <c r="O1321" s="25" t="s">
        <v>7358</v>
      </c>
      <c r="P1321" s="1" t="s">
        <v>813</v>
      </c>
      <c r="Q1321" s="1" t="s">
        <v>813</v>
      </c>
      <c r="R1321" s="1" t="s">
        <v>9057</v>
      </c>
      <c r="S1321" s="1" t="s">
        <v>84</v>
      </c>
      <c r="T1321" s="1" t="s">
        <v>72</v>
      </c>
      <c r="U1321" s="1" t="s">
        <v>140</v>
      </c>
      <c r="V1321" s="1" t="s">
        <v>141</v>
      </c>
      <c r="W1321" s="1" t="s">
        <v>126</v>
      </c>
      <c r="X1321" s="1">
        <v>51</v>
      </c>
      <c r="Y1321" s="1" t="s">
        <v>88</v>
      </c>
      <c r="Z1321" s="1">
        <v>5.3</v>
      </c>
      <c r="AA1321" s="1" t="s">
        <v>2344</v>
      </c>
      <c r="AB1321" s="1" t="s">
        <v>90</v>
      </c>
      <c r="AC1321" s="1" t="s">
        <v>91</v>
      </c>
      <c r="AD1321" s="1" t="s">
        <v>90</v>
      </c>
      <c r="AE1321" s="1" t="s">
        <v>72</v>
      </c>
      <c r="AF1321" s="1" t="s">
        <v>72</v>
      </c>
      <c r="AG1321" s="1" t="s">
        <v>72</v>
      </c>
      <c r="AH1321" s="1" t="s">
        <v>72</v>
      </c>
      <c r="AI1321" s="1" t="s">
        <v>72</v>
      </c>
      <c r="AJ1321" s="1" t="s">
        <v>72</v>
      </c>
      <c r="AK1321" s="1" t="s">
        <v>72</v>
      </c>
      <c r="AL1321" s="1" t="s">
        <v>72</v>
      </c>
      <c r="AM1321" s="1" t="s">
        <v>72</v>
      </c>
      <c r="AN1321" s="3">
        <v>45670</v>
      </c>
      <c r="AO1321" s="1" t="s">
        <v>7506</v>
      </c>
      <c r="AP1321" s="1" t="s">
        <v>7507</v>
      </c>
      <c r="AQ1321" s="1" t="s">
        <v>1675</v>
      </c>
      <c r="AR1321" s="1">
        <v>15</v>
      </c>
      <c r="AS1321" s="1" t="s">
        <v>2694</v>
      </c>
      <c r="AT1321" s="1" t="s">
        <v>75</v>
      </c>
      <c r="AU1321" s="1" t="s">
        <v>75</v>
      </c>
      <c r="AV1321" s="1" t="s">
        <v>88</v>
      </c>
      <c r="AW1321" s="1" t="s">
        <v>79</v>
      </c>
      <c r="AX1321" s="1" t="s">
        <v>72</v>
      </c>
      <c r="AY1321" s="1" t="s">
        <v>3962</v>
      </c>
      <c r="AZ1321" s="1" t="s">
        <v>7432</v>
      </c>
      <c r="BA1321" s="1">
        <v>49</v>
      </c>
      <c r="BB1321" s="1" t="s">
        <v>160</v>
      </c>
      <c r="BC1321" s="1" t="s">
        <v>768</v>
      </c>
    </row>
    <row r="1322" spans="1:55" ht="18.600000000000001" customHeight="1">
      <c r="A1322" s="1" t="s">
        <v>7508</v>
      </c>
      <c r="B1322" s="1">
        <v>250016</v>
      </c>
      <c r="C1322" s="1" t="s">
        <v>71</v>
      </c>
      <c r="D1322" s="3">
        <v>45670</v>
      </c>
      <c r="E1322" s="1" t="s">
        <v>1896</v>
      </c>
      <c r="F1322" s="1" t="s">
        <v>7509</v>
      </c>
      <c r="G1322" s="1" t="s">
        <v>75</v>
      </c>
      <c r="H1322" s="1" t="s">
        <v>7510</v>
      </c>
      <c r="I1322" s="1" t="s">
        <v>77</v>
      </c>
      <c r="J1322" s="1" t="s">
        <v>78</v>
      </c>
      <c r="K1322" s="1" t="s">
        <v>78</v>
      </c>
      <c r="L1322" s="8" t="s">
        <v>1927</v>
      </c>
      <c r="M1322" s="8" t="s">
        <v>160</v>
      </c>
      <c r="N1322" s="8" t="s">
        <v>7511</v>
      </c>
      <c r="O1322" s="8" t="s">
        <v>7512</v>
      </c>
      <c r="P1322" s="1" t="s">
        <v>83</v>
      </c>
      <c r="Q1322" s="1" t="s">
        <v>7498</v>
      </c>
      <c r="R1322" s="1" t="s">
        <v>9043</v>
      </c>
      <c r="S1322" s="1" t="s">
        <v>7128</v>
      </c>
      <c r="T1322" s="1" t="s">
        <v>72</v>
      </c>
      <c r="U1322" s="1" t="s">
        <v>7206</v>
      </c>
      <c r="V1322" s="1" t="s">
        <v>7206</v>
      </c>
      <c r="W1322" s="1" t="s">
        <v>126</v>
      </c>
      <c r="X1322" s="1">
        <v>50</v>
      </c>
      <c r="Y1322" s="1" t="s">
        <v>88</v>
      </c>
      <c r="Z1322" s="1">
        <v>6.1</v>
      </c>
      <c r="AA1322" s="1" t="s">
        <v>299</v>
      </c>
      <c r="AB1322" s="1" t="s">
        <v>90</v>
      </c>
      <c r="AC1322" s="1" t="s">
        <v>91</v>
      </c>
      <c r="AD1322" s="1" t="s">
        <v>92</v>
      </c>
      <c r="AE1322" s="1" t="s">
        <v>72</v>
      </c>
      <c r="AF1322" s="1" t="s">
        <v>254</v>
      </c>
      <c r="AG1322" s="1">
        <v>2</v>
      </c>
      <c r="AH1322" s="1" t="s">
        <v>218</v>
      </c>
      <c r="AI1322" s="1" t="s">
        <v>72</v>
      </c>
      <c r="AJ1322" s="1" t="s">
        <v>72</v>
      </c>
      <c r="AK1322" s="1" t="s">
        <v>72</v>
      </c>
      <c r="AL1322" s="1" t="s">
        <v>72</v>
      </c>
      <c r="AM1322" s="1" t="s">
        <v>72</v>
      </c>
      <c r="AN1322" s="3">
        <v>45670</v>
      </c>
      <c r="AO1322" s="1" t="s">
        <v>7513</v>
      </c>
      <c r="AP1322" s="1" t="s">
        <v>72</v>
      </c>
      <c r="AQ1322" s="1" t="s">
        <v>1675</v>
      </c>
      <c r="AR1322" s="1">
        <v>13</v>
      </c>
      <c r="AS1322" s="1" t="s">
        <v>6026</v>
      </c>
      <c r="AT1322" s="1" t="s">
        <v>75</v>
      </c>
      <c r="AU1322" s="1" t="s">
        <v>75</v>
      </c>
      <c r="AV1322" s="1" t="s">
        <v>88</v>
      </c>
      <c r="AW1322" s="1" t="s">
        <v>96</v>
      </c>
      <c r="AX1322" s="1" t="s">
        <v>72</v>
      </c>
      <c r="AY1322" s="1" t="s">
        <v>7514</v>
      </c>
      <c r="AZ1322" s="1" t="s">
        <v>7515</v>
      </c>
      <c r="BA1322" s="1">
        <f>70+7</f>
        <v>77</v>
      </c>
      <c r="BB1322" s="1" t="s">
        <v>160</v>
      </c>
      <c r="BC1322" s="1" t="s">
        <v>440</v>
      </c>
    </row>
    <row r="1323" spans="1:55" ht="18.600000000000001" customHeight="1">
      <c r="A1323" s="1" t="s">
        <v>7516</v>
      </c>
      <c r="B1323" s="1">
        <v>250017</v>
      </c>
      <c r="C1323" s="1" t="s">
        <v>71</v>
      </c>
      <c r="D1323" s="3">
        <v>45670</v>
      </c>
      <c r="E1323" s="1" t="s">
        <v>1896</v>
      </c>
      <c r="F1323" s="1" t="s">
        <v>7517</v>
      </c>
      <c r="G1323" s="1" t="s">
        <v>75</v>
      </c>
      <c r="H1323" s="1" t="s">
        <v>7510</v>
      </c>
      <c r="I1323" s="1" t="s">
        <v>77</v>
      </c>
      <c r="J1323" s="1" t="s">
        <v>78</v>
      </c>
      <c r="K1323" s="1" t="s">
        <v>78</v>
      </c>
      <c r="L1323" s="8" t="s">
        <v>1927</v>
      </c>
      <c r="M1323" s="8" t="s">
        <v>160</v>
      </c>
      <c r="N1323" s="8" t="s">
        <v>7511</v>
      </c>
      <c r="O1323" s="8" t="s">
        <v>7518</v>
      </c>
      <c r="P1323" s="1" t="s">
        <v>813</v>
      </c>
      <c r="Q1323" s="1" t="s">
        <v>813</v>
      </c>
      <c r="R1323" s="1" t="s">
        <v>9057</v>
      </c>
      <c r="S1323" s="1" t="s">
        <v>7128</v>
      </c>
      <c r="T1323" s="1" t="s">
        <v>72</v>
      </c>
      <c r="U1323" s="1" t="s">
        <v>7519</v>
      </c>
      <c r="V1323" s="1" t="s">
        <v>7519</v>
      </c>
      <c r="W1323" s="1" t="s">
        <v>126</v>
      </c>
      <c r="X1323" s="1">
        <v>43</v>
      </c>
      <c r="Y1323" s="1" t="s">
        <v>88</v>
      </c>
      <c r="Z1323" s="1">
        <v>6.8</v>
      </c>
      <c r="AA1323" s="1" t="s">
        <v>2344</v>
      </c>
      <c r="AB1323" s="1" t="s">
        <v>90</v>
      </c>
      <c r="AC1323" s="1" t="s">
        <v>91</v>
      </c>
      <c r="AD1323" s="1" t="s">
        <v>92</v>
      </c>
      <c r="AE1323" s="1" t="s">
        <v>72</v>
      </c>
      <c r="AF1323" s="1" t="s">
        <v>72</v>
      </c>
      <c r="AG1323" s="1" t="s">
        <v>72</v>
      </c>
      <c r="AH1323" s="1" t="s">
        <v>72</v>
      </c>
      <c r="AI1323" s="1" t="s">
        <v>72</v>
      </c>
      <c r="AJ1323" s="1" t="s">
        <v>72</v>
      </c>
      <c r="AK1323" s="1" t="s">
        <v>72</v>
      </c>
      <c r="AL1323" s="1" t="s">
        <v>72</v>
      </c>
      <c r="AM1323" s="1" t="s">
        <v>72</v>
      </c>
      <c r="AN1323" s="3">
        <v>45671</v>
      </c>
      <c r="AO1323" s="1" t="s">
        <v>7520</v>
      </c>
      <c r="AP1323" s="1" t="s">
        <v>72</v>
      </c>
      <c r="AQ1323" s="1" t="s">
        <v>1675</v>
      </c>
      <c r="AR1323" s="1">
        <v>13</v>
      </c>
      <c r="AS1323" s="1" t="s">
        <v>2694</v>
      </c>
      <c r="AT1323" s="1" t="s">
        <v>75</v>
      </c>
      <c r="AU1323" s="1" t="s">
        <v>75</v>
      </c>
      <c r="AV1323" s="1" t="s">
        <v>88</v>
      </c>
      <c r="AW1323" s="1" t="s">
        <v>79</v>
      </c>
      <c r="AX1323" s="1" t="s">
        <v>437</v>
      </c>
      <c r="AY1323" s="1" t="s">
        <v>72</v>
      </c>
      <c r="AZ1323" s="1" t="s">
        <v>72</v>
      </c>
      <c r="BA1323" s="1" t="s">
        <v>72</v>
      </c>
      <c r="BB1323" s="1" t="s">
        <v>160</v>
      </c>
      <c r="BC1323" s="1" t="s">
        <v>440</v>
      </c>
    </row>
    <row r="1324" spans="1:55" ht="18.600000000000001" customHeight="1">
      <c r="A1324" s="1" t="s">
        <v>7521</v>
      </c>
      <c r="B1324" s="1">
        <v>250018</v>
      </c>
      <c r="C1324" s="1" t="s">
        <v>71</v>
      </c>
      <c r="D1324" s="3">
        <v>45672</v>
      </c>
      <c r="E1324" s="1" t="s">
        <v>1896</v>
      </c>
      <c r="F1324" s="1" t="s">
        <v>7522</v>
      </c>
      <c r="G1324" s="1" t="s">
        <v>75</v>
      </c>
      <c r="H1324" s="1" t="s">
        <v>3947</v>
      </c>
      <c r="I1324" s="1" t="s">
        <v>77</v>
      </c>
      <c r="J1324" s="1" t="s">
        <v>78</v>
      </c>
      <c r="K1324" s="1" t="s">
        <v>78</v>
      </c>
      <c r="L1324" s="21" t="s">
        <v>1898</v>
      </c>
      <c r="M1324" s="21" t="s">
        <v>99</v>
      </c>
      <c r="N1324" s="1" t="s">
        <v>7428</v>
      </c>
      <c r="O1324" s="25" t="s">
        <v>7523</v>
      </c>
      <c r="P1324" s="1" t="s">
        <v>813</v>
      </c>
      <c r="Q1324" s="1" t="s">
        <v>813</v>
      </c>
      <c r="R1324" s="1" t="s">
        <v>9057</v>
      </c>
      <c r="S1324" s="1" t="s">
        <v>84</v>
      </c>
      <c r="T1324" s="1" t="s">
        <v>72</v>
      </c>
      <c r="U1324" s="1" t="s">
        <v>7524</v>
      </c>
      <c r="V1324" s="1" t="s">
        <v>7524</v>
      </c>
      <c r="W1324" s="1" t="s">
        <v>87</v>
      </c>
      <c r="X1324" s="1">
        <v>61</v>
      </c>
      <c r="Y1324" s="1" t="s">
        <v>88</v>
      </c>
      <c r="Z1324" s="1">
        <v>5.0999999999999996</v>
      </c>
      <c r="AA1324" s="1" t="s">
        <v>2344</v>
      </c>
      <c r="AB1324" s="1" t="s">
        <v>90</v>
      </c>
      <c r="AC1324" s="1" t="s">
        <v>91</v>
      </c>
      <c r="AD1324" s="1" t="s">
        <v>92</v>
      </c>
      <c r="AE1324" s="1" t="s">
        <v>72</v>
      </c>
      <c r="AF1324" s="1" t="s">
        <v>217</v>
      </c>
      <c r="AG1324" s="1">
        <v>2</v>
      </c>
      <c r="AH1324" s="1" t="s">
        <v>5253</v>
      </c>
      <c r="AI1324" s="1" t="s">
        <v>72</v>
      </c>
      <c r="AJ1324" s="1" t="s">
        <v>72</v>
      </c>
      <c r="AK1324" s="1" t="s">
        <v>72</v>
      </c>
      <c r="AL1324" s="1" t="s">
        <v>72</v>
      </c>
      <c r="AM1324" s="1" t="s">
        <v>72</v>
      </c>
      <c r="AN1324" s="3">
        <v>45672</v>
      </c>
      <c r="AO1324" s="1" t="s">
        <v>7525</v>
      </c>
      <c r="AP1324" s="1" t="s">
        <v>72</v>
      </c>
      <c r="AQ1324" s="1" t="s">
        <v>1675</v>
      </c>
      <c r="AR1324" s="1">
        <v>15</v>
      </c>
      <c r="AS1324" s="1" t="s">
        <v>3205</v>
      </c>
      <c r="AT1324" s="1" t="s">
        <v>75</v>
      </c>
      <c r="AU1324" s="1" t="s">
        <v>75</v>
      </c>
      <c r="AV1324" s="1" t="s">
        <v>88</v>
      </c>
      <c r="AW1324" s="1" t="s">
        <v>96</v>
      </c>
      <c r="AX1324" s="1" t="s">
        <v>72</v>
      </c>
      <c r="AY1324" s="1" t="s">
        <v>7526</v>
      </c>
      <c r="AZ1324" s="1" t="s">
        <v>7527</v>
      </c>
      <c r="BA1324" s="1">
        <f>30+12</f>
        <v>42</v>
      </c>
      <c r="BB1324" s="21" t="s">
        <v>100</v>
      </c>
      <c r="BC1324" s="16"/>
    </row>
    <row r="1325" spans="1:55" ht="18.600000000000001" customHeight="1">
      <c r="A1325" s="1" t="s">
        <v>7528</v>
      </c>
      <c r="B1325" s="1">
        <v>250019</v>
      </c>
      <c r="C1325" s="1" t="s">
        <v>71</v>
      </c>
      <c r="D1325" s="3">
        <v>45673</v>
      </c>
      <c r="E1325" s="1" t="s">
        <v>1896</v>
      </c>
      <c r="F1325" s="1" t="s">
        <v>7529</v>
      </c>
      <c r="G1325" s="1" t="s">
        <v>75</v>
      </c>
      <c r="H1325" s="1" t="s">
        <v>3759</v>
      </c>
      <c r="I1325" s="1" t="s">
        <v>77</v>
      </c>
      <c r="J1325" s="1" t="s">
        <v>78</v>
      </c>
      <c r="K1325" s="1" t="s">
        <v>78</v>
      </c>
      <c r="L1325" s="21" t="s">
        <v>1898</v>
      </c>
      <c r="M1325" s="21" t="s">
        <v>99</v>
      </c>
      <c r="N1325" s="1" t="s">
        <v>7428</v>
      </c>
      <c r="O1325" s="25" t="s">
        <v>7530</v>
      </c>
      <c r="P1325" s="1" t="s">
        <v>83</v>
      </c>
      <c r="Q1325" s="1" t="s">
        <v>123</v>
      </c>
      <c r="R1325" s="1" t="s">
        <v>9043</v>
      </c>
      <c r="S1325" s="1" t="s">
        <v>443</v>
      </c>
      <c r="T1325" s="1" t="s">
        <v>72</v>
      </c>
      <c r="U1325" s="1" t="s">
        <v>445</v>
      </c>
      <c r="V1325" s="1" t="s">
        <v>749</v>
      </c>
      <c r="W1325" s="1" t="s">
        <v>87</v>
      </c>
      <c r="X1325" s="1">
        <v>60</v>
      </c>
      <c r="Y1325" s="1" t="s">
        <v>88</v>
      </c>
      <c r="Z1325" s="1">
        <v>4.2</v>
      </c>
      <c r="AA1325" s="1" t="s">
        <v>954</v>
      </c>
      <c r="AB1325" s="1" t="s">
        <v>90</v>
      </c>
      <c r="AC1325" s="1" t="s">
        <v>91</v>
      </c>
      <c r="AD1325" s="1" t="s">
        <v>92</v>
      </c>
      <c r="AE1325" s="1" t="s">
        <v>72</v>
      </c>
      <c r="AF1325" s="1" t="s">
        <v>229</v>
      </c>
      <c r="AG1325" s="1">
        <v>2</v>
      </c>
      <c r="AH1325" s="1" t="s">
        <v>255</v>
      </c>
      <c r="AI1325" s="1" t="s">
        <v>72</v>
      </c>
      <c r="AJ1325" s="1" t="s">
        <v>72</v>
      </c>
      <c r="AK1325" s="1" t="s">
        <v>447</v>
      </c>
      <c r="AL1325" s="1" t="s">
        <v>72</v>
      </c>
      <c r="AM1325" s="1" t="s">
        <v>72</v>
      </c>
      <c r="AN1325" s="3">
        <v>45673</v>
      </c>
      <c r="AO1325" s="1" t="s">
        <v>7531</v>
      </c>
      <c r="AP1325" s="1" t="s">
        <v>72</v>
      </c>
      <c r="AQ1325" s="1" t="s">
        <v>1794</v>
      </c>
      <c r="AR1325" s="1">
        <v>15</v>
      </c>
      <c r="AS1325" s="1" t="s">
        <v>4009</v>
      </c>
      <c r="AT1325" s="1" t="s">
        <v>75</v>
      </c>
      <c r="AU1325" s="1" t="s">
        <v>75</v>
      </c>
      <c r="AV1325" s="1" t="s">
        <v>88</v>
      </c>
      <c r="AW1325" s="1" t="s">
        <v>96</v>
      </c>
      <c r="AX1325" s="1" t="s">
        <v>72</v>
      </c>
      <c r="AY1325" s="1" t="s">
        <v>7458</v>
      </c>
      <c r="AZ1325" s="1" t="s">
        <v>7466</v>
      </c>
      <c r="BA1325" s="1">
        <f>35+12</f>
        <v>47</v>
      </c>
      <c r="BB1325" s="1" t="s">
        <v>918</v>
      </c>
      <c r="BC1325" s="16"/>
    </row>
    <row r="1326" spans="1:55" ht="18.600000000000001" customHeight="1">
      <c r="A1326" s="21" t="s">
        <v>7532</v>
      </c>
      <c r="B1326" s="1">
        <v>250020</v>
      </c>
      <c r="C1326" s="1" t="s">
        <v>71</v>
      </c>
      <c r="D1326" s="3">
        <v>45673</v>
      </c>
      <c r="E1326" s="1" t="s">
        <v>2302</v>
      </c>
      <c r="F1326" s="1" t="s">
        <v>7533</v>
      </c>
      <c r="G1326" s="1" t="s">
        <v>75</v>
      </c>
      <c r="H1326" s="1" t="s">
        <v>6917</v>
      </c>
      <c r="I1326" s="1" t="s">
        <v>77</v>
      </c>
      <c r="J1326" s="1" t="s">
        <v>78</v>
      </c>
      <c r="K1326" s="1" t="s">
        <v>78</v>
      </c>
      <c r="L1326" s="21" t="s">
        <v>1898</v>
      </c>
      <c r="M1326" s="8" t="s">
        <v>160</v>
      </c>
      <c r="N1326" s="8" t="s">
        <v>7428</v>
      </c>
      <c r="O1326" s="8" t="s">
        <v>847</v>
      </c>
      <c r="P1326" s="1" t="s">
        <v>2307</v>
      </c>
      <c r="Q1326" s="1" t="s">
        <v>2307</v>
      </c>
      <c r="R1326" s="1" t="s">
        <v>2926</v>
      </c>
      <c r="S1326" s="1" t="s">
        <v>291</v>
      </c>
      <c r="T1326" s="1" t="s">
        <v>72</v>
      </c>
      <c r="U1326" s="1" t="s">
        <v>7534</v>
      </c>
      <c r="V1326" s="1" t="s">
        <v>7535</v>
      </c>
      <c r="W1326" s="1" t="s">
        <v>126</v>
      </c>
      <c r="X1326" s="1">
        <v>52</v>
      </c>
      <c r="Y1326" s="1" t="s">
        <v>88</v>
      </c>
      <c r="Z1326" s="1">
        <v>5.5</v>
      </c>
      <c r="AA1326" s="1" t="s">
        <v>954</v>
      </c>
      <c r="AB1326" s="1" t="s">
        <v>90</v>
      </c>
      <c r="AC1326" s="1" t="s">
        <v>970</v>
      </c>
      <c r="AD1326" s="1" t="s">
        <v>216</v>
      </c>
      <c r="AE1326" s="1" t="s">
        <v>72</v>
      </c>
      <c r="AF1326" s="1" t="s">
        <v>72</v>
      </c>
      <c r="AG1326" s="1" t="s">
        <v>72</v>
      </c>
      <c r="AH1326" s="1" t="s">
        <v>72</v>
      </c>
      <c r="AI1326" s="1">
        <v>3</v>
      </c>
      <c r="AJ1326" s="1" t="s">
        <v>7536</v>
      </c>
      <c r="AK1326" s="1" t="s">
        <v>7537</v>
      </c>
      <c r="AL1326" s="1" t="s">
        <v>72</v>
      </c>
      <c r="AM1326" s="1" t="s">
        <v>72</v>
      </c>
      <c r="AN1326" s="3">
        <v>45673</v>
      </c>
      <c r="AO1326" s="1" t="s">
        <v>2309</v>
      </c>
      <c r="AP1326" s="1" t="s">
        <v>72</v>
      </c>
      <c r="AQ1326" s="1" t="s">
        <v>1794</v>
      </c>
      <c r="AR1326" s="1">
        <v>15</v>
      </c>
      <c r="AS1326" s="1" t="s">
        <v>3205</v>
      </c>
      <c r="AT1326" s="1" t="s">
        <v>75</v>
      </c>
      <c r="AU1326" s="1" t="s">
        <v>75</v>
      </c>
      <c r="AV1326" s="1" t="s">
        <v>88</v>
      </c>
      <c r="AW1326" s="1" t="s">
        <v>79</v>
      </c>
      <c r="AX1326" s="1" t="s">
        <v>707</v>
      </c>
      <c r="AY1326" s="1" t="s">
        <v>72</v>
      </c>
      <c r="AZ1326" s="1" t="s">
        <v>72</v>
      </c>
      <c r="BA1326" s="1" t="s">
        <v>72</v>
      </c>
      <c r="BB1326" s="1" t="s">
        <v>160</v>
      </c>
      <c r="BC1326" s="1" t="s">
        <v>707</v>
      </c>
    </row>
    <row r="1327" spans="1:55" ht="18.600000000000001" customHeight="1">
      <c r="A1327" s="21" t="s">
        <v>7538</v>
      </c>
      <c r="B1327" s="1">
        <v>250021</v>
      </c>
      <c r="C1327" s="1" t="s">
        <v>71</v>
      </c>
      <c r="D1327" s="3">
        <v>45673</v>
      </c>
      <c r="E1327" s="1" t="s">
        <v>1896</v>
      </c>
      <c r="F1327" s="1" t="s">
        <v>7539</v>
      </c>
      <c r="G1327" s="1" t="s">
        <v>75</v>
      </c>
      <c r="H1327" s="1" t="s">
        <v>7510</v>
      </c>
      <c r="I1327" s="1" t="s">
        <v>77</v>
      </c>
      <c r="J1327" s="1" t="s">
        <v>78</v>
      </c>
      <c r="K1327" s="1" t="s">
        <v>78</v>
      </c>
      <c r="L1327" s="21" t="s">
        <v>1898</v>
      </c>
      <c r="M1327" s="21" t="s">
        <v>99</v>
      </c>
      <c r="N1327" s="1" t="s">
        <v>7428</v>
      </c>
      <c r="O1327" s="25" t="s">
        <v>7540</v>
      </c>
      <c r="P1327" s="1" t="s">
        <v>813</v>
      </c>
      <c r="Q1327" s="1" t="s">
        <v>813</v>
      </c>
      <c r="R1327" s="1" t="s">
        <v>9057</v>
      </c>
      <c r="S1327" s="1" t="s">
        <v>7128</v>
      </c>
      <c r="T1327" s="1" t="s">
        <v>72</v>
      </c>
      <c r="U1327" s="1" t="s">
        <v>7129</v>
      </c>
      <c r="V1327" s="1" t="s">
        <v>7541</v>
      </c>
      <c r="W1327" s="1" t="s">
        <v>87</v>
      </c>
      <c r="X1327" s="1">
        <v>60</v>
      </c>
      <c r="Y1327" s="1" t="s">
        <v>88</v>
      </c>
      <c r="Z1327" s="1">
        <v>6.1</v>
      </c>
      <c r="AA1327" s="1" t="s">
        <v>299</v>
      </c>
      <c r="AB1327" s="1" t="s">
        <v>90</v>
      </c>
      <c r="AC1327" s="1" t="s">
        <v>91</v>
      </c>
      <c r="AD1327" s="1" t="s">
        <v>92</v>
      </c>
      <c r="AE1327" s="1" t="s">
        <v>72</v>
      </c>
      <c r="AF1327" s="1" t="s">
        <v>229</v>
      </c>
      <c r="AG1327" s="1" t="s">
        <v>72</v>
      </c>
      <c r="AH1327" s="1" t="s">
        <v>5092</v>
      </c>
      <c r="AI1327" s="1" t="s">
        <v>72</v>
      </c>
      <c r="AJ1327" s="1" t="s">
        <v>72</v>
      </c>
      <c r="AK1327" s="1" t="s">
        <v>72</v>
      </c>
      <c r="AL1327" s="1" t="s">
        <v>72</v>
      </c>
      <c r="AM1327" s="1" t="s">
        <v>72</v>
      </c>
      <c r="AN1327" s="3">
        <v>45673</v>
      </c>
      <c r="AO1327" s="1" t="s">
        <v>7542</v>
      </c>
      <c r="AP1327" s="1" t="s">
        <v>72</v>
      </c>
      <c r="AQ1327" s="1" t="s">
        <v>1794</v>
      </c>
      <c r="AR1327" s="1">
        <v>13</v>
      </c>
      <c r="AS1327" s="1" t="s">
        <v>2694</v>
      </c>
      <c r="AT1327" s="1" t="s">
        <v>75</v>
      </c>
      <c r="AU1327" s="1" t="s">
        <v>75</v>
      </c>
      <c r="AV1327" s="1" t="s">
        <v>88</v>
      </c>
      <c r="AW1327" s="1" t="s">
        <v>96</v>
      </c>
      <c r="AX1327" s="1" t="s">
        <v>72</v>
      </c>
      <c r="AY1327" s="1" t="s">
        <v>7543</v>
      </c>
      <c r="AZ1327" s="1" t="s">
        <v>7544</v>
      </c>
      <c r="BA1327" s="1">
        <v>18</v>
      </c>
      <c r="BB1327" s="21" t="s">
        <v>100</v>
      </c>
      <c r="BC1327" s="16"/>
    </row>
    <row r="1328" spans="1:55" ht="18.600000000000001" customHeight="1">
      <c r="A1328" s="1" t="s">
        <v>7545</v>
      </c>
      <c r="B1328" s="1">
        <v>250022</v>
      </c>
      <c r="C1328" s="1" t="s">
        <v>71</v>
      </c>
      <c r="D1328" s="3">
        <v>45679</v>
      </c>
      <c r="E1328" s="1" t="s">
        <v>1896</v>
      </c>
      <c r="F1328" s="1" t="s">
        <v>7546</v>
      </c>
      <c r="G1328" s="1" t="s">
        <v>75</v>
      </c>
      <c r="H1328" s="1" t="s">
        <v>6917</v>
      </c>
      <c r="I1328" s="1" t="s">
        <v>77</v>
      </c>
      <c r="J1328" s="1" t="s">
        <v>78</v>
      </c>
      <c r="K1328" s="1" t="s">
        <v>78</v>
      </c>
      <c r="L1328" s="21" t="s">
        <v>1898</v>
      </c>
      <c r="M1328" s="21" t="s">
        <v>99</v>
      </c>
      <c r="N1328" s="1" t="s">
        <v>7428</v>
      </c>
      <c r="O1328" s="25" t="s">
        <v>7547</v>
      </c>
      <c r="P1328" s="1" t="s">
        <v>2143</v>
      </c>
      <c r="Q1328" s="1" t="s">
        <v>1868</v>
      </c>
      <c r="R1328" s="1" t="s">
        <v>9079</v>
      </c>
      <c r="S1328" s="1" t="s">
        <v>291</v>
      </c>
      <c r="T1328" s="1" t="s">
        <v>72</v>
      </c>
      <c r="U1328" s="1" t="s">
        <v>292</v>
      </c>
      <c r="V1328" s="1" t="s">
        <v>3296</v>
      </c>
      <c r="W1328" s="1" t="s">
        <v>126</v>
      </c>
      <c r="X1328" s="1">
        <v>42</v>
      </c>
      <c r="Y1328" s="1" t="s">
        <v>88</v>
      </c>
      <c r="Z1328" s="1">
        <v>6.7</v>
      </c>
      <c r="AA1328" s="1" t="s">
        <v>954</v>
      </c>
      <c r="AB1328" s="1" t="s">
        <v>90</v>
      </c>
      <c r="AC1328" s="1" t="s">
        <v>91</v>
      </c>
      <c r="AD1328" s="1" t="s">
        <v>92</v>
      </c>
      <c r="AE1328" s="1" t="s">
        <v>72</v>
      </c>
      <c r="AF1328" s="1" t="s">
        <v>72</v>
      </c>
      <c r="AG1328" s="1" t="s">
        <v>72</v>
      </c>
      <c r="AH1328" s="1" t="s">
        <v>72</v>
      </c>
      <c r="AI1328" s="1" t="s">
        <v>72</v>
      </c>
      <c r="AJ1328" s="1" t="s">
        <v>72</v>
      </c>
      <c r="AK1328" s="1" t="s">
        <v>72</v>
      </c>
      <c r="AL1328" s="1" t="s">
        <v>72</v>
      </c>
      <c r="AM1328" s="1" t="s">
        <v>72</v>
      </c>
      <c r="AN1328" s="3">
        <v>45679</v>
      </c>
      <c r="AO1328" s="1" t="s">
        <v>7548</v>
      </c>
      <c r="AP1328" s="1" t="s">
        <v>72</v>
      </c>
      <c r="AQ1328" s="1" t="s">
        <v>1794</v>
      </c>
      <c r="AR1328" s="1">
        <v>15</v>
      </c>
      <c r="AS1328" s="1" t="s">
        <v>6026</v>
      </c>
      <c r="AT1328" s="1" t="s">
        <v>75</v>
      </c>
      <c r="AU1328" s="1" t="s">
        <v>75</v>
      </c>
      <c r="AV1328" s="1" t="s">
        <v>88</v>
      </c>
      <c r="AW1328" s="1" t="s">
        <v>96</v>
      </c>
      <c r="AX1328" s="1" t="s">
        <v>72</v>
      </c>
      <c r="AY1328" s="1" t="s">
        <v>7549</v>
      </c>
      <c r="AZ1328" s="1" t="s">
        <v>7550</v>
      </c>
      <c r="BA1328" s="1">
        <f>(6*6)+(7*7)+17</f>
        <v>102</v>
      </c>
      <c r="BB1328" s="21" t="s">
        <v>100</v>
      </c>
      <c r="BC1328" s="16"/>
    </row>
    <row r="1329" spans="1:55" ht="18.600000000000001" customHeight="1">
      <c r="A1329" s="21" t="s">
        <v>7551</v>
      </c>
      <c r="B1329" s="1">
        <v>250023</v>
      </c>
      <c r="C1329" s="1" t="s">
        <v>497</v>
      </c>
      <c r="D1329" s="3">
        <v>45682</v>
      </c>
      <c r="E1329" s="1" t="s">
        <v>1896</v>
      </c>
      <c r="F1329" s="1" t="s">
        <v>7552</v>
      </c>
      <c r="G1329" s="1" t="s">
        <v>75</v>
      </c>
      <c r="H1329" s="1" t="s">
        <v>7427</v>
      </c>
      <c r="I1329" s="1" t="s">
        <v>497</v>
      </c>
      <c r="J1329" s="1" t="s">
        <v>78</v>
      </c>
      <c r="K1329" s="1" t="s">
        <v>78</v>
      </c>
      <c r="L1329" s="21" t="s">
        <v>139</v>
      </c>
      <c r="M1329" s="21" t="s">
        <v>99</v>
      </c>
      <c r="N1329" s="1" t="s">
        <v>7553</v>
      </c>
      <c r="O1329" s="25" t="s">
        <v>7554</v>
      </c>
      <c r="P1329" s="1" t="s">
        <v>83</v>
      </c>
      <c r="Q1329" s="1" t="s">
        <v>123</v>
      </c>
      <c r="R1329" s="1" t="s">
        <v>9043</v>
      </c>
      <c r="S1329" s="1" t="s">
        <v>84</v>
      </c>
      <c r="T1329" s="1" t="s">
        <v>72</v>
      </c>
      <c r="U1329" s="1" t="s">
        <v>104</v>
      </c>
      <c r="V1329" s="1" t="s">
        <v>104</v>
      </c>
      <c r="W1329" s="1" t="s">
        <v>87</v>
      </c>
      <c r="X1329" s="1">
        <v>50</v>
      </c>
      <c r="Y1329" s="1" t="s">
        <v>88</v>
      </c>
      <c r="Z1329" s="1">
        <v>6.1</v>
      </c>
      <c r="AA1329" s="1" t="s">
        <v>299</v>
      </c>
      <c r="AB1329" s="1" t="s">
        <v>90</v>
      </c>
      <c r="AC1329" s="1" t="s">
        <v>91</v>
      </c>
      <c r="AD1329" s="1" t="s">
        <v>92</v>
      </c>
      <c r="AE1329" s="1" t="s">
        <v>72</v>
      </c>
      <c r="AF1329" s="1" t="s">
        <v>217</v>
      </c>
      <c r="AG1329" s="1" t="s">
        <v>72</v>
      </c>
      <c r="AH1329" s="1" t="s">
        <v>1923</v>
      </c>
      <c r="AI1329" s="1" t="s">
        <v>72</v>
      </c>
      <c r="AJ1329" s="1" t="s">
        <v>72</v>
      </c>
      <c r="AK1329" s="1" t="s">
        <v>72</v>
      </c>
      <c r="AL1329" s="1" t="s">
        <v>72</v>
      </c>
      <c r="AM1329" s="1" t="s">
        <v>72</v>
      </c>
      <c r="AN1329" s="3">
        <v>45682</v>
      </c>
      <c r="AO1329" s="1" t="s">
        <v>7555</v>
      </c>
      <c r="AP1329" s="1" t="s">
        <v>72</v>
      </c>
      <c r="AQ1329" s="1" t="s">
        <v>1675</v>
      </c>
      <c r="AR1329" s="1">
        <v>15</v>
      </c>
      <c r="AS1329" s="1" t="s">
        <v>4063</v>
      </c>
      <c r="AT1329" s="1" t="s">
        <v>75</v>
      </c>
      <c r="AU1329" s="1" t="s">
        <v>75</v>
      </c>
      <c r="AV1329" s="1" t="s">
        <v>88</v>
      </c>
      <c r="AW1329" s="1" t="s">
        <v>96</v>
      </c>
      <c r="AX1329" s="1" t="s">
        <v>72</v>
      </c>
      <c r="AY1329" s="1" t="s">
        <v>3962</v>
      </c>
      <c r="AZ1329" s="1" t="s">
        <v>7432</v>
      </c>
      <c r="BA1329" s="1">
        <f>49+14</f>
        <v>63</v>
      </c>
      <c r="BB1329" s="21" t="s">
        <v>100</v>
      </c>
      <c r="BC1329" s="16"/>
    </row>
    <row r="1330" spans="1:55" ht="18.600000000000001" customHeight="1">
      <c r="A1330" s="21" t="s">
        <v>7556</v>
      </c>
      <c r="B1330" s="1">
        <v>250024</v>
      </c>
      <c r="C1330" s="1" t="s">
        <v>71</v>
      </c>
      <c r="D1330" s="3">
        <v>45682</v>
      </c>
      <c r="E1330" s="1" t="s">
        <v>1896</v>
      </c>
      <c r="F1330" s="1" t="s">
        <v>7557</v>
      </c>
      <c r="G1330" s="1" t="s">
        <v>75</v>
      </c>
      <c r="H1330" s="1" t="s">
        <v>4561</v>
      </c>
      <c r="I1330" s="1" t="s">
        <v>77</v>
      </c>
      <c r="J1330" s="1" t="s">
        <v>78</v>
      </c>
      <c r="K1330" s="1" t="s">
        <v>172</v>
      </c>
      <c r="L1330" s="21" t="s">
        <v>139</v>
      </c>
      <c r="M1330" s="21" t="s">
        <v>99</v>
      </c>
      <c r="N1330" s="1" t="s">
        <v>5123</v>
      </c>
      <c r="O1330" s="25" t="s">
        <v>6152</v>
      </c>
      <c r="P1330" s="1" t="s">
        <v>83</v>
      </c>
      <c r="Q1330" s="1" t="s">
        <v>123</v>
      </c>
      <c r="R1330" s="1" t="s">
        <v>9043</v>
      </c>
      <c r="S1330" s="1" t="s">
        <v>84</v>
      </c>
      <c r="T1330" s="1" t="s">
        <v>72</v>
      </c>
      <c r="U1330" s="1" t="s">
        <v>104</v>
      </c>
      <c r="V1330" s="1" t="s">
        <v>104</v>
      </c>
      <c r="W1330" s="1" t="s">
        <v>87</v>
      </c>
      <c r="X1330" s="1">
        <v>40</v>
      </c>
      <c r="Y1330" s="1" t="s">
        <v>88</v>
      </c>
      <c r="Z1330" s="1">
        <v>6.1</v>
      </c>
      <c r="AA1330" s="1" t="s">
        <v>299</v>
      </c>
      <c r="AB1330" s="1" t="s">
        <v>90</v>
      </c>
      <c r="AC1330" s="1" t="s">
        <v>91</v>
      </c>
      <c r="AD1330" s="1" t="s">
        <v>92</v>
      </c>
      <c r="AE1330" s="1" t="s">
        <v>72</v>
      </c>
      <c r="AF1330" s="1" t="s">
        <v>229</v>
      </c>
      <c r="AG1330" s="1" t="s">
        <v>72</v>
      </c>
      <c r="AH1330" s="1" t="s">
        <v>933</v>
      </c>
      <c r="AI1330" s="1" t="s">
        <v>72</v>
      </c>
      <c r="AJ1330" s="1" t="s">
        <v>72</v>
      </c>
      <c r="AK1330" s="1" t="s">
        <v>72</v>
      </c>
      <c r="AL1330" s="1" t="s">
        <v>72</v>
      </c>
      <c r="AM1330" s="1" t="s">
        <v>72</v>
      </c>
      <c r="AN1330" s="3">
        <v>45682</v>
      </c>
      <c r="AO1330" s="1" t="s">
        <v>7558</v>
      </c>
      <c r="AP1330" s="1" t="s">
        <v>72</v>
      </c>
      <c r="AQ1330" s="1" t="s">
        <v>1675</v>
      </c>
      <c r="AR1330" s="8">
        <v>15</v>
      </c>
      <c r="AS1330" s="1" t="s">
        <v>95</v>
      </c>
      <c r="AT1330" s="1" t="s">
        <v>75</v>
      </c>
      <c r="AU1330" s="1" t="s">
        <v>75</v>
      </c>
      <c r="AV1330" s="1" t="s">
        <v>88</v>
      </c>
      <c r="AW1330" s="1" t="s">
        <v>96</v>
      </c>
      <c r="AX1330" s="1" t="s">
        <v>72</v>
      </c>
      <c r="AY1330" s="1" t="s">
        <v>7559</v>
      </c>
      <c r="AZ1330" s="1" t="s">
        <v>72</v>
      </c>
      <c r="BA1330" s="1">
        <f>24+6</f>
        <v>30</v>
      </c>
      <c r="BB1330" s="1" t="s">
        <v>160</v>
      </c>
      <c r="BC1330" s="1" t="s">
        <v>6462</v>
      </c>
    </row>
    <row r="1331" spans="1:55" ht="18.600000000000001" customHeight="1">
      <c r="A1331" s="21" t="s">
        <v>7560</v>
      </c>
      <c r="B1331" s="1">
        <v>250025</v>
      </c>
      <c r="C1331" s="1" t="s">
        <v>71</v>
      </c>
      <c r="D1331" s="3">
        <v>45684</v>
      </c>
      <c r="E1331" s="1" t="s">
        <v>1896</v>
      </c>
      <c r="F1331" s="1" t="s">
        <v>7561</v>
      </c>
      <c r="G1331" s="1" t="s">
        <v>75</v>
      </c>
      <c r="H1331" s="1" t="s">
        <v>3947</v>
      </c>
      <c r="I1331" s="1" t="s">
        <v>77</v>
      </c>
      <c r="J1331" s="1" t="s">
        <v>78</v>
      </c>
      <c r="K1331" s="1" t="s">
        <v>78</v>
      </c>
      <c r="L1331" s="21" t="s">
        <v>1898</v>
      </c>
      <c r="M1331" s="21" t="s">
        <v>99</v>
      </c>
      <c r="N1331" s="1" t="s">
        <v>7428</v>
      </c>
      <c r="O1331" s="25" t="s">
        <v>3247</v>
      </c>
      <c r="P1331" s="1" t="s">
        <v>813</v>
      </c>
      <c r="Q1331" s="1" t="s">
        <v>813</v>
      </c>
      <c r="R1331" s="1" t="s">
        <v>9057</v>
      </c>
      <c r="S1331" s="1" t="s">
        <v>84</v>
      </c>
      <c r="T1331" s="1" t="s">
        <v>72</v>
      </c>
      <c r="U1331" s="1" t="s">
        <v>140</v>
      </c>
      <c r="V1331" s="1" t="s">
        <v>181</v>
      </c>
      <c r="W1331" s="1" t="s">
        <v>87</v>
      </c>
      <c r="X1331" s="1">
        <v>47</v>
      </c>
      <c r="Y1331" s="1" t="s">
        <v>88</v>
      </c>
      <c r="Z1331" s="1">
        <v>4.7</v>
      </c>
      <c r="AA1331" s="1" t="s">
        <v>954</v>
      </c>
      <c r="AB1331" s="1" t="s">
        <v>90</v>
      </c>
      <c r="AC1331" s="1" t="s">
        <v>91</v>
      </c>
      <c r="AD1331" s="1" t="s">
        <v>92</v>
      </c>
      <c r="AE1331" s="1" t="s">
        <v>72</v>
      </c>
      <c r="AF1331" s="1" t="s">
        <v>217</v>
      </c>
      <c r="AG1331" s="1">
        <v>2</v>
      </c>
      <c r="AH1331" s="1" t="s">
        <v>4808</v>
      </c>
      <c r="AI1331" s="1" t="s">
        <v>72</v>
      </c>
      <c r="AJ1331" s="1" t="s">
        <v>72</v>
      </c>
      <c r="AK1331" s="1" t="s">
        <v>72</v>
      </c>
      <c r="AL1331" s="1" t="s">
        <v>72</v>
      </c>
      <c r="AM1331" s="1" t="s">
        <v>72</v>
      </c>
      <c r="AN1331" s="3">
        <v>45684</v>
      </c>
      <c r="AO1331" s="1" t="s">
        <v>7562</v>
      </c>
      <c r="AP1331" s="1" t="s">
        <v>72</v>
      </c>
      <c r="AQ1331" s="1" t="s">
        <v>1675</v>
      </c>
      <c r="AR1331" s="1">
        <v>15</v>
      </c>
      <c r="AS1331" s="1" t="s">
        <v>2694</v>
      </c>
      <c r="AT1331" s="1" t="s">
        <v>75</v>
      </c>
      <c r="AU1331" s="1" t="s">
        <v>75</v>
      </c>
      <c r="AV1331" s="1" t="s">
        <v>88</v>
      </c>
      <c r="AW1331" s="1" t="s">
        <v>96</v>
      </c>
      <c r="AX1331" s="1" t="s">
        <v>72</v>
      </c>
      <c r="AY1331" s="1" t="s">
        <v>7526</v>
      </c>
      <c r="AZ1331" s="1" t="s">
        <v>7527</v>
      </c>
      <c r="BA1331" s="1">
        <f>30+6</f>
        <v>36</v>
      </c>
      <c r="BB1331" s="21" t="s">
        <v>100</v>
      </c>
      <c r="BC1331" s="16"/>
    </row>
    <row r="1332" spans="1:55" ht="18.600000000000001" customHeight="1">
      <c r="A1332" s="21" t="s">
        <v>7563</v>
      </c>
      <c r="B1332" s="1">
        <v>250026</v>
      </c>
      <c r="C1332" s="1" t="s">
        <v>71</v>
      </c>
      <c r="D1332" s="3">
        <v>45685</v>
      </c>
      <c r="E1332" s="1" t="s">
        <v>1896</v>
      </c>
      <c r="F1332" s="1" t="s">
        <v>7564</v>
      </c>
      <c r="G1332" s="1" t="s">
        <v>75</v>
      </c>
      <c r="H1332" s="1" t="s">
        <v>6710</v>
      </c>
      <c r="I1332" s="1" t="s">
        <v>77</v>
      </c>
      <c r="J1332" s="1" t="s">
        <v>78</v>
      </c>
      <c r="K1332" s="1" t="s">
        <v>78</v>
      </c>
      <c r="L1332" s="21" t="s">
        <v>1898</v>
      </c>
      <c r="M1332" s="21" t="s">
        <v>99</v>
      </c>
      <c r="N1332" s="1" t="s">
        <v>7428</v>
      </c>
      <c r="O1332" s="25" t="s">
        <v>7565</v>
      </c>
      <c r="P1332" s="1" t="s">
        <v>813</v>
      </c>
      <c r="Q1332" s="1" t="s">
        <v>813</v>
      </c>
      <c r="R1332" s="1" t="s">
        <v>9057</v>
      </c>
      <c r="S1332" s="1" t="s">
        <v>84</v>
      </c>
      <c r="T1332" s="1" t="s">
        <v>72</v>
      </c>
      <c r="U1332" s="1" t="s">
        <v>140</v>
      </c>
      <c r="V1332" s="1" t="s">
        <v>181</v>
      </c>
      <c r="W1332" s="1" t="s">
        <v>87</v>
      </c>
      <c r="X1332" s="1">
        <v>41</v>
      </c>
      <c r="Y1332" s="1" t="s">
        <v>88</v>
      </c>
      <c r="Z1332" s="1">
        <v>4.7</v>
      </c>
      <c r="AA1332" s="1" t="s">
        <v>2344</v>
      </c>
      <c r="AB1332" s="1" t="s">
        <v>90</v>
      </c>
      <c r="AC1332" s="1" t="s">
        <v>91</v>
      </c>
      <c r="AD1332" s="1" t="s">
        <v>92</v>
      </c>
      <c r="AE1332" s="1" t="s">
        <v>72</v>
      </c>
      <c r="AF1332" s="1" t="s">
        <v>217</v>
      </c>
      <c r="AG1332" s="1">
        <v>2</v>
      </c>
      <c r="AH1332" s="1" t="s">
        <v>7566</v>
      </c>
      <c r="AI1332" s="1" t="s">
        <v>72</v>
      </c>
      <c r="AJ1332" s="1" t="s">
        <v>72</v>
      </c>
      <c r="AK1332" s="1" t="s">
        <v>72</v>
      </c>
      <c r="AL1332" s="1" t="s">
        <v>72</v>
      </c>
      <c r="AM1332" s="1" t="s">
        <v>72</v>
      </c>
      <c r="AN1332" s="3">
        <v>45685</v>
      </c>
      <c r="AO1332" s="1" t="s">
        <v>7567</v>
      </c>
      <c r="AP1332" s="1" t="s">
        <v>72</v>
      </c>
      <c r="AQ1332" s="1" t="s">
        <v>1675</v>
      </c>
      <c r="AR1332" s="1">
        <v>15</v>
      </c>
      <c r="AS1332" s="1" t="s">
        <v>4063</v>
      </c>
      <c r="AT1332" s="1" t="s">
        <v>75</v>
      </c>
      <c r="AU1332" s="1" t="s">
        <v>75</v>
      </c>
      <c r="AV1332" s="1" t="s">
        <v>88</v>
      </c>
      <c r="AW1332" s="1" t="s">
        <v>96</v>
      </c>
      <c r="AX1332" s="1" t="s">
        <v>72</v>
      </c>
      <c r="AY1332" s="1" t="s">
        <v>7568</v>
      </c>
      <c r="AZ1332" s="1" t="s">
        <v>7569</v>
      </c>
      <c r="BA1332" s="1">
        <v>21</v>
      </c>
      <c r="BB1332" s="21" t="s">
        <v>100</v>
      </c>
      <c r="BC1332" s="16"/>
    </row>
    <row r="1333" spans="1:55" ht="18.600000000000001" customHeight="1">
      <c r="A1333" s="21" t="s">
        <v>7570</v>
      </c>
      <c r="B1333" s="1">
        <v>250027</v>
      </c>
      <c r="C1333" s="1" t="s">
        <v>71</v>
      </c>
      <c r="D1333" s="3">
        <v>45686</v>
      </c>
      <c r="E1333" s="1" t="s">
        <v>1896</v>
      </c>
      <c r="F1333" s="1" t="s">
        <v>7571</v>
      </c>
      <c r="G1333" s="1" t="s">
        <v>75</v>
      </c>
      <c r="H1333" s="1" t="s">
        <v>6917</v>
      </c>
      <c r="I1333" s="1" t="s">
        <v>77</v>
      </c>
      <c r="J1333" s="1" t="s">
        <v>78</v>
      </c>
      <c r="K1333" s="1" t="s">
        <v>78</v>
      </c>
      <c r="L1333" s="21" t="s">
        <v>1898</v>
      </c>
      <c r="M1333" s="21" t="s">
        <v>99</v>
      </c>
      <c r="N1333" s="1" t="s">
        <v>7428</v>
      </c>
      <c r="O1333" s="25" t="s">
        <v>7572</v>
      </c>
      <c r="P1333" s="1" t="s">
        <v>83</v>
      </c>
      <c r="Q1333" s="1" t="s">
        <v>123</v>
      </c>
      <c r="R1333" s="1" t="s">
        <v>9043</v>
      </c>
      <c r="S1333" s="1" t="s">
        <v>291</v>
      </c>
      <c r="T1333" s="1" t="s">
        <v>72</v>
      </c>
      <c r="U1333" s="1" t="s">
        <v>292</v>
      </c>
      <c r="V1333" s="1" t="s">
        <v>3420</v>
      </c>
      <c r="W1333" s="1" t="s">
        <v>126</v>
      </c>
      <c r="X1333" s="1">
        <v>27</v>
      </c>
      <c r="Y1333" s="1" t="s">
        <v>88</v>
      </c>
      <c r="Z1333" s="1">
        <v>6.2</v>
      </c>
      <c r="AA1333" s="1" t="s">
        <v>954</v>
      </c>
      <c r="AB1333" s="1" t="s">
        <v>90</v>
      </c>
      <c r="AC1333" s="1" t="s">
        <v>91</v>
      </c>
      <c r="AD1333" s="1" t="s">
        <v>216</v>
      </c>
      <c r="AE1333" s="1" t="s">
        <v>72</v>
      </c>
      <c r="AF1333" s="1" t="s">
        <v>254</v>
      </c>
      <c r="AG1333" s="1">
        <v>2</v>
      </c>
      <c r="AH1333" s="1" t="s">
        <v>300</v>
      </c>
      <c r="AI1333" s="1">
        <v>6</v>
      </c>
      <c r="AJ1333" s="1" t="s">
        <v>4014</v>
      </c>
      <c r="AK1333" s="1" t="s">
        <v>72</v>
      </c>
      <c r="AL1333" s="1" t="s">
        <v>72</v>
      </c>
      <c r="AM1333" s="1" t="s">
        <v>72</v>
      </c>
      <c r="AN1333" s="3">
        <v>45686</v>
      </c>
      <c r="AO1333" s="1" t="s">
        <v>7573</v>
      </c>
      <c r="AP1333" s="1" t="s">
        <v>7574</v>
      </c>
      <c r="AQ1333" s="1" t="s">
        <v>1675</v>
      </c>
      <c r="AR1333" s="1">
        <v>15</v>
      </c>
      <c r="AS1333" s="1" t="s">
        <v>3205</v>
      </c>
      <c r="AT1333" s="1" t="s">
        <v>75</v>
      </c>
      <c r="AU1333" s="1" t="s">
        <v>75</v>
      </c>
      <c r="AV1333" s="1" t="s">
        <v>88</v>
      </c>
      <c r="AW1333" s="1" t="s">
        <v>96</v>
      </c>
      <c r="AX1333" s="1" t="s">
        <v>72</v>
      </c>
      <c r="AY1333" s="1" t="s">
        <v>7575</v>
      </c>
      <c r="AZ1333" s="1" t="s">
        <v>7576</v>
      </c>
      <c r="BA1333" s="1">
        <f>(4*7)+(4*6)+26</f>
        <v>78</v>
      </c>
      <c r="BB1333" s="21" t="s">
        <v>100</v>
      </c>
      <c r="BC1333" s="16"/>
    </row>
    <row r="1334" spans="1:55" ht="18.600000000000001" customHeight="1">
      <c r="A1334" s="1" t="s">
        <v>7577</v>
      </c>
      <c r="B1334" s="1">
        <v>250028</v>
      </c>
      <c r="C1334" s="1" t="s">
        <v>71</v>
      </c>
      <c r="D1334" s="3">
        <v>45686</v>
      </c>
      <c r="E1334" s="1" t="s">
        <v>1896</v>
      </c>
      <c r="F1334" s="1" t="s">
        <v>7578</v>
      </c>
      <c r="G1334" s="1" t="s">
        <v>75</v>
      </c>
      <c r="H1334" s="1" t="s">
        <v>6917</v>
      </c>
      <c r="I1334" s="1" t="s">
        <v>77</v>
      </c>
      <c r="J1334" s="1" t="s">
        <v>78</v>
      </c>
      <c r="K1334" s="1" t="s">
        <v>172</v>
      </c>
      <c r="L1334" s="21" t="s">
        <v>139</v>
      </c>
      <c r="M1334" s="21" t="s">
        <v>99</v>
      </c>
      <c r="N1334" s="1" t="s">
        <v>5123</v>
      </c>
      <c r="O1334" s="25" t="s">
        <v>4294</v>
      </c>
      <c r="P1334" s="1" t="s">
        <v>2143</v>
      </c>
      <c r="Q1334" s="1" t="s">
        <v>1868</v>
      </c>
      <c r="R1334" s="1" t="s">
        <v>9079</v>
      </c>
      <c r="S1334" s="1" t="s">
        <v>291</v>
      </c>
      <c r="T1334" s="1" t="s">
        <v>72</v>
      </c>
      <c r="U1334" s="1" t="s">
        <v>292</v>
      </c>
      <c r="V1334" s="1" t="s">
        <v>3296</v>
      </c>
      <c r="W1334" s="1" t="s">
        <v>126</v>
      </c>
      <c r="X1334" s="1">
        <v>52</v>
      </c>
      <c r="Y1334" s="1" t="s">
        <v>88</v>
      </c>
      <c r="Z1334" s="1">
        <v>6.1</v>
      </c>
      <c r="AA1334" s="1" t="s">
        <v>299</v>
      </c>
      <c r="AB1334" s="1" t="s">
        <v>90</v>
      </c>
      <c r="AC1334" s="1" t="s">
        <v>91</v>
      </c>
      <c r="AD1334" s="1" t="s">
        <v>92</v>
      </c>
      <c r="AE1334" s="1" t="s">
        <v>72</v>
      </c>
      <c r="AF1334" s="1" t="s">
        <v>72</v>
      </c>
      <c r="AG1334" s="1" t="s">
        <v>72</v>
      </c>
      <c r="AH1334" s="1" t="s">
        <v>72</v>
      </c>
      <c r="AI1334" s="1" t="s">
        <v>72</v>
      </c>
      <c r="AJ1334" s="1" t="s">
        <v>72</v>
      </c>
      <c r="AK1334" s="1" t="s">
        <v>72</v>
      </c>
      <c r="AL1334" s="1" t="s">
        <v>72</v>
      </c>
      <c r="AM1334" s="1" t="s">
        <v>72</v>
      </c>
      <c r="AN1334" s="3">
        <v>45686</v>
      </c>
      <c r="AO1334" s="1" t="s">
        <v>7579</v>
      </c>
      <c r="AP1334" s="1" t="s">
        <v>7580</v>
      </c>
      <c r="AQ1334" s="1" t="s">
        <v>1675</v>
      </c>
      <c r="AR1334" s="1">
        <v>15</v>
      </c>
      <c r="AS1334" s="1" t="s">
        <v>3446</v>
      </c>
      <c r="AT1334" s="1" t="s">
        <v>88</v>
      </c>
      <c r="AU1334" s="1" t="s">
        <v>88</v>
      </c>
      <c r="AV1334" s="1" t="s">
        <v>88</v>
      </c>
      <c r="AW1334" s="1" t="s">
        <v>96</v>
      </c>
      <c r="AX1334" s="1" t="s">
        <v>72</v>
      </c>
      <c r="AY1334" s="1" t="s">
        <v>7575</v>
      </c>
      <c r="AZ1334" s="1" t="s">
        <v>7581</v>
      </c>
      <c r="BA1334" s="1">
        <f>(7*5)+(6*5)+26</f>
        <v>91</v>
      </c>
      <c r="BB1334" s="21" t="s">
        <v>100</v>
      </c>
      <c r="BC1334" s="16"/>
    </row>
    <row r="1335" spans="1:55" ht="18.600000000000001" customHeight="1">
      <c r="A1335" s="1" t="s">
        <v>7582</v>
      </c>
      <c r="B1335" s="1">
        <v>250029</v>
      </c>
      <c r="C1335" s="1" t="s">
        <v>71</v>
      </c>
      <c r="D1335" s="3">
        <v>45688</v>
      </c>
      <c r="E1335" s="1" t="s">
        <v>1896</v>
      </c>
      <c r="F1335" s="1" t="s">
        <v>7583</v>
      </c>
      <c r="G1335" s="1" t="s">
        <v>75</v>
      </c>
      <c r="H1335" s="1" t="s">
        <v>1915</v>
      </c>
      <c r="I1335" s="1" t="s">
        <v>77</v>
      </c>
      <c r="J1335" s="1" t="s">
        <v>78</v>
      </c>
      <c r="K1335" s="1" t="s">
        <v>78</v>
      </c>
      <c r="L1335" s="21" t="s">
        <v>1898</v>
      </c>
      <c r="M1335" s="21" t="s">
        <v>99</v>
      </c>
      <c r="N1335" s="1" t="s">
        <v>7428</v>
      </c>
      <c r="O1335" s="25" t="s">
        <v>7584</v>
      </c>
      <c r="P1335" s="1" t="s">
        <v>813</v>
      </c>
      <c r="Q1335" s="1" t="s">
        <v>813</v>
      </c>
      <c r="R1335" s="1" t="s">
        <v>9057</v>
      </c>
      <c r="S1335" s="1" t="s">
        <v>84</v>
      </c>
      <c r="T1335" s="1" t="s">
        <v>72</v>
      </c>
      <c r="U1335" s="1" t="s">
        <v>140</v>
      </c>
      <c r="V1335" s="1" t="s">
        <v>181</v>
      </c>
      <c r="W1335" s="1" t="s">
        <v>87</v>
      </c>
      <c r="X1335" s="1">
        <v>49</v>
      </c>
      <c r="Y1335" s="1" t="s">
        <v>88</v>
      </c>
      <c r="Z1335" s="1">
        <v>4.8</v>
      </c>
      <c r="AA1335" s="1" t="s">
        <v>954</v>
      </c>
      <c r="AB1335" s="1" t="s">
        <v>90</v>
      </c>
      <c r="AC1335" s="1" t="s">
        <v>91</v>
      </c>
      <c r="AD1335" s="1" t="s">
        <v>92</v>
      </c>
      <c r="AE1335" s="1" t="s">
        <v>72</v>
      </c>
      <c r="AF1335" s="1" t="s">
        <v>72</v>
      </c>
      <c r="AG1335" s="1" t="s">
        <v>72</v>
      </c>
      <c r="AH1335" s="1" t="s">
        <v>72</v>
      </c>
      <c r="AI1335" s="1" t="s">
        <v>72</v>
      </c>
      <c r="AJ1335" s="1" t="s">
        <v>72</v>
      </c>
      <c r="AK1335" s="1" t="s">
        <v>72</v>
      </c>
      <c r="AL1335" s="1" t="s">
        <v>72</v>
      </c>
      <c r="AM1335" s="1" t="s">
        <v>72</v>
      </c>
      <c r="AN1335" s="3">
        <v>45688</v>
      </c>
      <c r="AO1335" s="1" t="s">
        <v>7585</v>
      </c>
      <c r="AP1335" s="1" t="s">
        <v>72</v>
      </c>
      <c r="AQ1335" s="1" t="s">
        <v>1675</v>
      </c>
      <c r="AR1335" s="1">
        <v>15</v>
      </c>
      <c r="AS1335" s="1" t="s">
        <v>3205</v>
      </c>
      <c r="AT1335" s="1" t="s">
        <v>75</v>
      </c>
      <c r="AU1335" s="1" t="s">
        <v>75</v>
      </c>
      <c r="AV1335" s="1" t="s">
        <v>88</v>
      </c>
      <c r="AW1335" s="1" t="s">
        <v>96</v>
      </c>
      <c r="AX1335" s="1" t="s">
        <v>72</v>
      </c>
      <c r="AY1335" s="1" t="s">
        <v>7458</v>
      </c>
      <c r="AZ1335" s="1" t="s">
        <v>7482</v>
      </c>
      <c r="BA1335" s="1">
        <f>42+7</f>
        <v>49</v>
      </c>
      <c r="BB1335" s="21" t="s">
        <v>100</v>
      </c>
      <c r="BC1335" s="16"/>
    </row>
    <row r="1336" spans="1:55" ht="18.600000000000001" customHeight="1">
      <c r="A1336" s="1" t="s">
        <v>7586</v>
      </c>
      <c r="B1336" s="1">
        <v>250030</v>
      </c>
      <c r="C1336" s="1" t="s">
        <v>71</v>
      </c>
      <c r="D1336" s="3">
        <v>45692</v>
      </c>
      <c r="E1336" s="1" t="s">
        <v>1896</v>
      </c>
      <c r="F1336" s="1" t="s">
        <v>7587</v>
      </c>
      <c r="G1336" s="1" t="s">
        <v>75</v>
      </c>
      <c r="H1336" s="1" t="s">
        <v>4561</v>
      </c>
      <c r="I1336" s="1" t="s">
        <v>77</v>
      </c>
      <c r="J1336" s="8" t="s">
        <v>172</v>
      </c>
      <c r="K1336" s="1" t="s">
        <v>78</v>
      </c>
      <c r="L1336" s="21" t="s">
        <v>1927</v>
      </c>
      <c r="M1336" s="8" t="s">
        <v>160</v>
      </c>
      <c r="N1336" s="8" t="s">
        <v>7588</v>
      </c>
      <c r="O1336" s="8" t="s">
        <v>7589</v>
      </c>
      <c r="P1336" s="1" t="s">
        <v>83</v>
      </c>
      <c r="Q1336" s="1" t="s">
        <v>123</v>
      </c>
      <c r="R1336" s="1" t="s">
        <v>9043</v>
      </c>
      <c r="S1336" s="1" t="s">
        <v>84</v>
      </c>
      <c r="T1336" s="1" t="s">
        <v>72</v>
      </c>
      <c r="U1336" s="1" t="s">
        <v>323</v>
      </c>
      <c r="V1336" s="1" t="s">
        <v>324</v>
      </c>
      <c r="W1336" s="1" t="s">
        <v>87</v>
      </c>
      <c r="X1336" s="1">
        <v>37</v>
      </c>
      <c r="Y1336" s="1" t="s">
        <v>88</v>
      </c>
      <c r="Z1336" s="1">
        <v>6.4</v>
      </c>
      <c r="AA1336" s="1" t="s">
        <v>299</v>
      </c>
      <c r="AB1336" s="1" t="s">
        <v>90</v>
      </c>
      <c r="AC1336" s="1" t="s">
        <v>91</v>
      </c>
      <c r="AD1336" s="1" t="s">
        <v>92</v>
      </c>
      <c r="AE1336" s="1" t="s">
        <v>72</v>
      </c>
      <c r="AF1336" s="1" t="s">
        <v>72</v>
      </c>
      <c r="AG1336" s="1" t="s">
        <v>72</v>
      </c>
      <c r="AH1336" s="1" t="s">
        <v>72</v>
      </c>
      <c r="AI1336" s="1" t="s">
        <v>72</v>
      </c>
      <c r="AJ1336" s="1" t="s">
        <v>72</v>
      </c>
      <c r="AK1336" s="1" t="s">
        <v>72</v>
      </c>
      <c r="AL1336" s="1" t="s">
        <v>72</v>
      </c>
      <c r="AM1336" s="1" t="s">
        <v>72</v>
      </c>
      <c r="AN1336" s="3">
        <v>45692</v>
      </c>
      <c r="AO1336" s="1" t="s">
        <v>7590</v>
      </c>
      <c r="AP1336" s="1" t="s">
        <v>72</v>
      </c>
      <c r="AQ1336" s="1" t="s">
        <v>1675</v>
      </c>
      <c r="AR1336" s="1">
        <v>14</v>
      </c>
      <c r="AS1336" s="1" t="s">
        <v>2694</v>
      </c>
      <c r="AT1336" s="1" t="s">
        <v>75</v>
      </c>
      <c r="AU1336" s="1" t="s">
        <v>75</v>
      </c>
      <c r="AV1336" s="1" t="s">
        <v>88</v>
      </c>
      <c r="AW1336" s="1" t="s">
        <v>96</v>
      </c>
      <c r="AX1336" s="1" t="s">
        <v>72</v>
      </c>
      <c r="AY1336" s="1" t="s">
        <v>7559</v>
      </c>
      <c r="AZ1336" s="1" t="s">
        <v>72</v>
      </c>
      <c r="BA1336" s="1">
        <v>6</v>
      </c>
      <c r="BB1336" s="1" t="s">
        <v>160</v>
      </c>
      <c r="BC1336" s="1" t="s">
        <v>7591</v>
      </c>
    </row>
    <row r="1337" spans="1:55" ht="18.600000000000001" customHeight="1">
      <c r="A1337" s="1" t="s">
        <v>7592</v>
      </c>
      <c r="B1337" s="1">
        <v>250031</v>
      </c>
      <c r="C1337" s="1" t="s">
        <v>71</v>
      </c>
      <c r="D1337" s="3">
        <v>45692</v>
      </c>
      <c r="E1337" s="1" t="s">
        <v>1896</v>
      </c>
      <c r="F1337" s="1" t="s">
        <v>7593</v>
      </c>
      <c r="G1337" s="1" t="s">
        <v>75</v>
      </c>
      <c r="H1337" s="1" t="s">
        <v>1915</v>
      </c>
      <c r="I1337" s="1" t="s">
        <v>77</v>
      </c>
      <c r="J1337" s="1" t="s">
        <v>78</v>
      </c>
      <c r="K1337" s="1" t="s">
        <v>78</v>
      </c>
      <c r="L1337" s="21" t="s">
        <v>1898</v>
      </c>
      <c r="M1337" s="21" t="s">
        <v>160</v>
      </c>
      <c r="N1337" s="1" t="s">
        <v>7428</v>
      </c>
      <c r="O1337" s="25" t="s">
        <v>7594</v>
      </c>
      <c r="P1337" s="1" t="s">
        <v>813</v>
      </c>
      <c r="Q1337" s="1" t="s">
        <v>813</v>
      </c>
      <c r="R1337" s="1" t="s">
        <v>9057</v>
      </c>
      <c r="S1337" s="1" t="s">
        <v>84</v>
      </c>
      <c r="T1337" s="1" t="s">
        <v>72</v>
      </c>
      <c r="U1337" s="1" t="s">
        <v>140</v>
      </c>
      <c r="V1337" s="1" t="s">
        <v>141</v>
      </c>
      <c r="W1337" s="1" t="s">
        <v>126</v>
      </c>
      <c r="X1337" s="1">
        <v>54</v>
      </c>
      <c r="Y1337" s="1" t="s">
        <v>88</v>
      </c>
      <c r="Z1337" s="1">
        <v>5.8</v>
      </c>
      <c r="AA1337" s="1" t="s">
        <v>954</v>
      </c>
      <c r="AB1337" s="1" t="s">
        <v>90</v>
      </c>
      <c r="AC1337" s="1" t="s">
        <v>91</v>
      </c>
      <c r="AD1337" s="1" t="s">
        <v>92</v>
      </c>
      <c r="AE1337" s="1" t="s">
        <v>72</v>
      </c>
      <c r="AF1337" s="1" t="s">
        <v>254</v>
      </c>
      <c r="AG1337" s="1">
        <v>2</v>
      </c>
      <c r="AH1337" s="1" t="s">
        <v>1322</v>
      </c>
      <c r="AI1337" s="1" t="s">
        <v>72</v>
      </c>
      <c r="AJ1337" s="1" t="s">
        <v>72</v>
      </c>
      <c r="AK1337" s="1" t="s">
        <v>72</v>
      </c>
      <c r="AL1337" s="1" t="s">
        <v>878</v>
      </c>
      <c r="AM1337" s="1" t="s">
        <v>72</v>
      </c>
      <c r="AN1337" s="3">
        <v>45692</v>
      </c>
      <c r="AO1337" s="1" t="s">
        <v>7595</v>
      </c>
      <c r="AP1337" s="1" t="s">
        <v>7596</v>
      </c>
      <c r="AQ1337" s="1" t="s">
        <v>1675</v>
      </c>
      <c r="AR1337" s="1">
        <v>15</v>
      </c>
      <c r="AS1337" s="1" t="s">
        <v>4063</v>
      </c>
      <c r="AT1337" s="1" t="s">
        <v>75</v>
      </c>
      <c r="AU1337" s="1" t="s">
        <v>75</v>
      </c>
      <c r="AV1337" s="1" t="s">
        <v>88</v>
      </c>
      <c r="AW1337" s="1" t="s">
        <v>79</v>
      </c>
      <c r="AX1337" s="1" t="s">
        <v>437</v>
      </c>
      <c r="AY1337" s="1" t="s">
        <v>72</v>
      </c>
      <c r="AZ1337" s="1" t="s">
        <v>72</v>
      </c>
      <c r="BA1337" s="1" t="s">
        <v>72</v>
      </c>
      <c r="BB1337" s="1" t="s">
        <v>160</v>
      </c>
      <c r="BC1337" s="1" t="s">
        <v>440</v>
      </c>
    </row>
    <row r="1338" spans="1:55" ht="18.600000000000001" customHeight="1">
      <c r="A1338" s="1">
        <v>250032</v>
      </c>
      <c r="B1338" s="1">
        <v>250032</v>
      </c>
      <c r="C1338" s="1" t="s">
        <v>71</v>
      </c>
      <c r="D1338" s="3">
        <v>45694</v>
      </c>
      <c r="E1338" s="1" t="s">
        <v>1896</v>
      </c>
      <c r="F1338" s="1" t="s">
        <v>7597</v>
      </c>
      <c r="G1338" s="1" t="s">
        <v>75</v>
      </c>
      <c r="H1338" s="1" t="s">
        <v>2215</v>
      </c>
      <c r="I1338" s="1" t="s">
        <v>77</v>
      </c>
      <c r="J1338" s="8" t="s">
        <v>172</v>
      </c>
      <c r="K1338" s="1" t="s">
        <v>78</v>
      </c>
      <c r="L1338" s="21" t="s">
        <v>1927</v>
      </c>
      <c r="M1338" s="8" t="s">
        <v>160</v>
      </c>
      <c r="N1338" s="8" t="s">
        <v>7598</v>
      </c>
      <c r="O1338" s="8" t="s">
        <v>3178</v>
      </c>
      <c r="P1338" s="1" t="s">
        <v>813</v>
      </c>
      <c r="Q1338" s="1" t="s">
        <v>813</v>
      </c>
      <c r="R1338" s="1" t="s">
        <v>9057</v>
      </c>
      <c r="S1338" s="1" t="s">
        <v>84</v>
      </c>
      <c r="T1338" s="1" t="s">
        <v>72</v>
      </c>
      <c r="U1338" s="1" t="s">
        <v>214</v>
      </c>
      <c r="V1338" s="1" t="s">
        <v>583</v>
      </c>
      <c r="W1338" s="1" t="s">
        <v>87</v>
      </c>
      <c r="X1338" s="1">
        <v>46</v>
      </c>
      <c r="Y1338" s="1" t="s">
        <v>75</v>
      </c>
      <c r="Z1338" s="1">
        <v>6.5</v>
      </c>
      <c r="AA1338" s="1" t="s">
        <v>954</v>
      </c>
      <c r="AB1338" s="1" t="s">
        <v>90</v>
      </c>
      <c r="AC1338" s="1" t="s">
        <v>91</v>
      </c>
      <c r="AD1338" s="1" t="s">
        <v>92</v>
      </c>
      <c r="AE1338" s="1" t="s">
        <v>72</v>
      </c>
      <c r="AF1338" s="1" t="s">
        <v>72</v>
      </c>
      <c r="AG1338" s="1" t="s">
        <v>72</v>
      </c>
      <c r="AH1338" s="1" t="s">
        <v>72</v>
      </c>
      <c r="AI1338" s="1" t="s">
        <v>72</v>
      </c>
      <c r="AJ1338" s="1" t="s">
        <v>72</v>
      </c>
      <c r="AK1338" s="1" t="s">
        <v>72</v>
      </c>
      <c r="AL1338" s="1" t="s">
        <v>72</v>
      </c>
      <c r="AM1338" s="1" t="s">
        <v>72</v>
      </c>
      <c r="AN1338" s="3">
        <v>45694</v>
      </c>
      <c r="AO1338" s="1" t="s">
        <v>7599</v>
      </c>
      <c r="AP1338" s="1" t="s">
        <v>72</v>
      </c>
      <c r="AQ1338" s="1" t="s">
        <v>1675</v>
      </c>
      <c r="AR1338" s="1">
        <v>14</v>
      </c>
      <c r="AS1338" s="1" t="s">
        <v>3205</v>
      </c>
      <c r="AT1338" s="1" t="s">
        <v>75</v>
      </c>
      <c r="AU1338" s="1" t="s">
        <v>75</v>
      </c>
      <c r="AV1338" s="1" t="s">
        <v>88</v>
      </c>
      <c r="AW1338" s="1" t="s">
        <v>79</v>
      </c>
      <c r="AX1338" s="1" t="s">
        <v>7600</v>
      </c>
      <c r="AY1338" s="1" t="s">
        <v>72</v>
      </c>
      <c r="AZ1338" s="1" t="s">
        <v>72</v>
      </c>
      <c r="BA1338" s="1" t="s">
        <v>72</v>
      </c>
      <c r="BB1338" s="1" t="s">
        <v>160</v>
      </c>
      <c r="BC1338" s="1" t="s">
        <v>3730</v>
      </c>
    </row>
    <row r="1339" spans="1:55" ht="18.600000000000001" customHeight="1">
      <c r="A1339" s="1" t="s">
        <v>7601</v>
      </c>
      <c r="B1339" s="1">
        <v>250033</v>
      </c>
      <c r="C1339" s="1" t="s">
        <v>71</v>
      </c>
      <c r="D1339" s="3">
        <v>45694</v>
      </c>
      <c r="E1339" s="1" t="s">
        <v>1896</v>
      </c>
      <c r="F1339" s="1" t="s">
        <v>7602</v>
      </c>
      <c r="G1339" s="1" t="s">
        <v>75</v>
      </c>
      <c r="H1339" s="1" t="s">
        <v>1915</v>
      </c>
      <c r="I1339" s="1" t="s">
        <v>77</v>
      </c>
      <c r="J1339" s="1" t="s">
        <v>78</v>
      </c>
      <c r="K1339" s="1" t="s">
        <v>78</v>
      </c>
      <c r="L1339" s="21" t="s">
        <v>1898</v>
      </c>
      <c r="M1339" s="21" t="s">
        <v>99</v>
      </c>
      <c r="N1339" s="1" t="s">
        <v>7428</v>
      </c>
      <c r="O1339" s="3" t="s">
        <v>4368</v>
      </c>
      <c r="P1339" s="1" t="s">
        <v>778</v>
      </c>
      <c r="Q1339" s="1" t="s">
        <v>779</v>
      </c>
      <c r="R1339" s="1" t="s">
        <v>9036</v>
      </c>
      <c r="S1339" s="1" t="s">
        <v>84</v>
      </c>
      <c r="T1339" s="1" t="s">
        <v>72</v>
      </c>
      <c r="U1339" s="1" t="s">
        <v>140</v>
      </c>
      <c r="V1339" s="1" t="s">
        <v>181</v>
      </c>
      <c r="W1339" s="1" t="s">
        <v>87</v>
      </c>
      <c r="X1339" s="1">
        <v>84</v>
      </c>
      <c r="Y1339" s="1" t="s">
        <v>88</v>
      </c>
      <c r="Z1339" s="1">
        <v>5.9</v>
      </c>
      <c r="AA1339" s="1" t="s">
        <v>299</v>
      </c>
      <c r="AB1339" s="1" t="s">
        <v>90</v>
      </c>
      <c r="AC1339" s="1" t="s">
        <v>91</v>
      </c>
      <c r="AD1339" s="1" t="s">
        <v>92</v>
      </c>
      <c r="AE1339" s="1" t="s">
        <v>72</v>
      </c>
      <c r="AF1339" s="1" t="s">
        <v>217</v>
      </c>
      <c r="AG1339" s="1" t="s">
        <v>72</v>
      </c>
      <c r="AH1339" s="1" t="s">
        <v>7603</v>
      </c>
      <c r="AI1339" s="1" t="s">
        <v>72</v>
      </c>
      <c r="AJ1339" s="1" t="s">
        <v>72</v>
      </c>
      <c r="AK1339" s="1" t="s">
        <v>220</v>
      </c>
      <c r="AL1339" s="1" t="s">
        <v>72</v>
      </c>
      <c r="AM1339" s="1" t="s">
        <v>72</v>
      </c>
      <c r="AN1339" s="3">
        <v>45694</v>
      </c>
      <c r="AO1339" s="1" t="s">
        <v>7604</v>
      </c>
      <c r="AP1339" s="1" t="s">
        <v>72</v>
      </c>
      <c r="AQ1339" s="1" t="s">
        <v>1675</v>
      </c>
      <c r="AR1339" s="1">
        <v>14</v>
      </c>
      <c r="AS1339" s="1" t="s">
        <v>3446</v>
      </c>
      <c r="AT1339" s="1" t="s">
        <v>75</v>
      </c>
      <c r="AU1339" s="1" t="s">
        <v>75</v>
      </c>
      <c r="AV1339" s="1" t="s">
        <v>88</v>
      </c>
      <c r="AW1339" s="1" t="s">
        <v>96</v>
      </c>
      <c r="AX1339" s="1" t="s">
        <v>72</v>
      </c>
      <c r="AY1339" s="1" t="s">
        <v>7458</v>
      </c>
      <c r="AZ1339" s="1" t="s">
        <v>7605</v>
      </c>
      <c r="BA1339" s="1">
        <f>35+14</f>
        <v>49</v>
      </c>
      <c r="BB1339" s="21" t="s">
        <v>100</v>
      </c>
      <c r="BC1339" s="16"/>
    </row>
    <row r="1340" spans="1:55" ht="18.600000000000001" customHeight="1">
      <c r="A1340" s="1" t="s">
        <v>7606</v>
      </c>
      <c r="B1340" s="1">
        <v>250034</v>
      </c>
      <c r="C1340" s="1" t="s">
        <v>71</v>
      </c>
      <c r="D1340" s="3">
        <v>45695</v>
      </c>
      <c r="E1340" s="1" t="s">
        <v>1896</v>
      </c>
      <c r="F1340" s="1" t="s">
        <v>7607</v>
      </c>
      <c r="G1340" s="1" t="s">
        <v>75</v>
      </c>
      <c r="H1340" s="1" t="s">
        <v>1915</v>
      </c>
      <c r="I1340" s="1" t="s">
        <v>77</v>
      </c>
      <c r="J1340" s="1" t="s">
        <v>78</v>
      </c>
      <c r="K1340" s="1" t="s">
        <v>78</v>
      </c>
      <c r="L1340" s="21" t="s">
        <v>1898</v>
      </c>
      <c r="M1340" s="21" t="s">
        <v>99</v>
      </c>
      <c r="N1340" s="1" t="s">
        <v>7428</v>
      </c>
      <c r="O1340" s="25" t="s">
        <v>7608</v>
      </c>
      <c r="P1340" s="1" t="s">
        <v>813</v>
      </c>
      <c r="Q1340" s="1" t="s">
        <v>813</v>
      </c>
      <c r="R1340" s="1" t="s">
        <v>9057</v>
      </c>
      <c r="S1340" s="1" t="s">
        <v>84</v>
      </c>
      <c r="T1340" s="1" t="s">
        <v>72</v>
      </c>
      <c r="U1340" s="1" t="s">
        <v>140</v>
      </c>
      <c r="V1340" s="1" t="s">
        <v>141</v>
      </c>
      <c r="W1340" s="1" t="s">
        <v>126</v>
      </c>
      <c r="X1340" s="1">
        <v>48</v>
      </c>
      <c r="Y1340" s="1" t="s">
        <v>88</v>
      </c>
      <c r="Z1340" s="1">
        <v>5.7</v>
      </c>
      <c r="AA1340" s="1" t="s">
        <v>954</v>
      </c>
      <c r="AB1340" s="1" t="s">
        <v>90</v>
      </c>
      <c r="AC1340" s="1" t="s">
        <v>91</v>
      </c>
      <c r="AD1340" s="1" t="s">
        <v>92</v>
      </c>
      <c r="AE1340" s="1" t="s">
        <v>72</v>
      </c>
      <c r="AF1340" s="1" t="s">
        <v>254</v>
      </c>
      <c r="AG1340" s="1">
        <v>2</v>
      </c>
      <c r="AH1340" s="1" t="s">
        <v>5092</v>
      </c>
      <c r="AI1340" s="1" t="s">
        <v>72</v>
      </c>
      <c r="AJ1340" s="1" t="s">
        <v>72</v>
      </c>
      <c r="AK1340" s="1" t="s">
        <v>72</v>
      </c>
      <c r="AL1340" s="1" t="s">
        <v>878</v>
      </c>
      <c r="AM1340" s="1" t="s">
        <v>72</v>
      </c>
      <c r="AN1340" s="3">
        <v>45695</v>
      </c>
      <c r="AO1340" s="1" t="s">
        <v>7609</v>
      </c>
      <c r="AP1340" s="1" t="s">
        <v>72</v>
      </c>
      <c r="AQ1340" s="1" t="s">
        <v>1675</v>
      </c>
      <c r="AR1340" s="1">
        <v>14</v>
      </c>
      <c r="AS1340" s="1" t="s">
        <v>4208</v>
      </c>
      <c r="AT1340" s="1" t="s">
        <v>75</v>
      </c>
      <c r="AU1340" s="1" t="s">
        <v>75</v>
      </c>
      <c r="AV1340" s="1" t="s">
        <v>88</v>
      </c>
      <c r="AW1340" s="1" t="s">
        <v>96</v>
      </c>
      <c r="AX1340" s="1" t="s">
        <v>72</v>
      </c>
      <c r="AY1340" s="1" t="s">
        <v>7458</v>
      </c>
      <c r="AZ1340" s="1" t="s">
        <v>7459</v>
      </c>
      <c r="BA1340" s="1">
        <f>49+7</f>
        <v>56</v>
      </c>
      <c r="BB1340" s="21" t="s">
        <v>100</v>
      </c>
      <c r="BC1340" s="16"/>
    </row>
    <row r="1341" spans="1:55" ht="18.600000000000001" customHeight="1">
      <c r="A1341" s="1" t="s">
        <v>7610</v>
      </c>
      <c r="B1341" s="1">
        <v>250035</v>
      </c>
      <c r="C1341" s="1" t="s">
        <v>71</v>
      </c>
      <c r="D1341" s="3">
        <v>45695</v>
      </c>
      <c r="E1341" s="1" t="s">
        <v>1896</v>
      </c>
      <c r="F1341" s="1" t="s">
        <v>7611</v>
      </c>
      <c r="G1341" s="1" t="s">
        <v>75</v>
      </c>
      <c r="H1341" s="1" t="s">
        <v>1915</v>
      </c>
      <c r="I1341" s="1" t="s">
        <v>77</v>
      </c>
      <c r="J1341" s="1" t="s">
        <v>78</v>
      </c>
      <c r="K1341" s="1" t="s">
        <v>78</v>
      </c>
      <c r="L1341" s="21" t="s">
        <v>1898</v>
      </c>
      <c r="M1341" s="21" t="s">
        <v>99</v>
      </c>
      <c r="N1341" s="1" t="s">
        <v>7428</v>
      </c>
      <c r="O1341" s="25" t="s">
        <v>7612</v>
      </c>
      <c r="P1341" s="1" t="s">
        <v>778</v>
      </c>
      <c r="Q1341" s="1" t="s">
        <v>779</v>
      </c>
      <c r="R1341" s="1" t="s">
        <v>9036</v>
      </c>
      <c r="S1341" s="1" t="s">
        <v>84</v>
      </c>
      <c r="T1341" s="1" t="s">
        <v>72</v>
      </c>
      <c r="U1341" s="1" t="s">
        <v>104</v>
      </c>
      <c r="V1341" s="1" t="s">
        <v>104</v>
      </c>
      <c r="W1341" s="1" t="s">
        <v>126</v>
      </c>
      <c r="X1341" s="1">
        <v>53</v>
      </c>
      <c r="Y1341" s="1" t="s">
        <v>88</v>
      </c>
      <c r="Z1341" s="1">
        <v>6.2</v>
      </c>
      <c r="AA1341" s="1" t="s">
        <v>2344</v>
      </c>
      <c r="AB1341" s="1" t="s">
        <v>90</v>
      </c>
      <c r="AC1341" s="1" t="s">
        <v>91</v>
      </c>
      <c r="AD1341" s="1" t="s">
        <v>92</v>
      </c>
      <c r="AE1341" s="1" t="s">
        <v>72</v>
      </c>
      <c r="AF1341" s="1" t="s">
        <v>254</v>
      </c>
      <c r="AG1341" s="1" t="s">
        <v>72</v>
      </c>
      <c r="AH1341" s="1" t="s">
        <v>4842</v>
      </c>
      <c r="AI1341" s="1" t="s">
        <v>72</v>
      </c>
      <c r="AJ1341" s="1" t="s">
        <v>72</v>
      </c>
      <c r="AK1341" s="1" t="s">
        <v>7613</v>
      </c>
      <c r="AL1341" s="1" t="s">
        <v>72</v>
      </c>
      <c r="AM1341" s="1" t="s">
        <v>72</v>
      </c>
      <c r="AN1341" s="3">
        <v>45696</v>
      </c>
      <c r="AO1341" s="1" t="s">
        <v>7614</v>
      </c>
      <c r="AP1341" s="1" t="s">
        <v>72</v>
      </c>
      <c r="AQ1341" s="1" t="s">
        <v>1675</v>
      </c>
      <c r="AR1341" s="1">
        <v>14</v>
      </c>
      <c r="AS1341" s="1" t="s">
        <v>4208</v>
      </c>
      <c r="AT1341" s="1" t="s">
        <v>75</v>
      </c>
      <c r="AU1341" s="1" t="s">
        <v>75</v>
      </c>
      <c r="AV1341" s="1" t="s">
        <v>88</v>
      </c>
      <c r="AW1341" s="1" t="s">
        <v>96</v>
      </c>
      <c r="AX1341" s="1" t="s">
        <v>72</v>
      </c>
      <c r="AY1341" s="1" t="s">
        <v>7458</v>
      </c>
      <c r="AZ1341" s="1" t="s">
        <v>7605</v>
      </c>
      <c r="BA1341" s="1">
        <f>35+7</f>
        <v>42</v>
      </c>
      <c r="BB1341" s="21" t="s">
        <v>100</v>
      </c>
      <c r="BC1341" s="16"/>
    </row>
    <row r="1342" spans="1:55" ht="18.600000000000001" customHeight="1">
      <c r="A1342" s="1" t="s">
        <v>7615</v>
      </c>
      <c r="B1342" s="1">
        <v>250036</v>
      </c>
      <c r="C1342" s="1" t="s">
        <v>71</v>
      </c>
      <c r="D1342" s="3">
        <v>45701</v>
      </c>
      <c r="E1342" s="1" t="s">
        <v>1896</v>
      </c>
      <c r="F1342" s="1" t="s">
        <v>7616</v>
      </c>
      <c r="G1342" s="1" t="s">
        <v>75</v>
      </c>
      <c r="H1342" s="1" t="s">
        <v>1915</v>
      </c>
      <c r="I1342" s="1" t="s">
        <v>77</v>
      </c>
      <c r="J1342" s="1" t="s">
        <v>78</v>
      </c>
      <c r="K1342" s="1" t="s">
        <v>78</v>
      </c>
      <c r="L1342" s="1" t="s">
        <v>78</v>
      </c>
      <c r="M1342" s="21" t="s">
        <v>99</v>
      </c>
      <c r="N1342" s="1" t="s">
        <v>7428</v>
      </c>
      <c r="O1342" s="25" t="s">
        <v>7617</v>
      </c>
      <c r="P1342" s="1" t="s">
        <v>83</v>
      </c>
      <c r="Q1342" s="1" t="s">
        <v>123</v>
      </c>
      <c r="R1342" s="1" t="s">
        <v>9043</v>
      </c>
      <c r="S1342" s="1" t="s">
        <v>84</v>
      </c>
      <c r="T1342" s="1" t="s">
        <v>72</v>
      </c>
      <c r="U1342" s="1" t="s">
        <v>323</v>
      </c>
      <c r="V1342" s="1" t="s">
        <v>324</v>
      </c>
      <c r="W1342" s="1" t="s">
        <v>87</v>
      </c>
      <c r="X1342" s="1">
        <v>49</v>
      </c>
      <c r="Y1342" s="1" t="s">
        <v>88</v>
      </c>
      <c r="Z1342" s="1">
        <v>6.5</v>
      </c>
      <c r="AA1342" s="1" t="s">
        <v>954</v>
      </c>
      <c r="AB1342" s="1" t="s">
        <v>90</v>
      </c>
      <c r="AC1342" s="1" t="s">
        <v>91</v>
      </c>
      <c r="AD1342" s="1" t="s">
        <v>92</v>
      </c>
      <c r="AE1342" s="1" t="s">
        <v>72</v>
      </c>
      <c r="AF1342" s="1" t="s">
        <v>217</v>
      </c>
      <c r="AG1342" s="1">
        <v>2</v>
      </c>
      <c r="AH1342" s="1" t="s">
        <v>1688</v>
      </c>
      <c r="AI1342" s="1" t="s">
        <v>72</v>
      </c>
      <c r="AJ1342" s="1" t="s">
        <v>72</v>
      </c>
      <c r="AK1342" s="1" t="s">
        <v>3444</v>
      </c>
      <c r="AL1342" s="1" t="s">
        <v>72</v>
      </c>
      <c r="AM1342" s="1" t="s">
        <v>72</v>
      </c>
      <c r="AN1342" s="3">
        <v>45701</v>
      </c>
      <c r="AO1342" s="1" t="s">
        <v>7618</v>
      </c>
      <c r="AP1342" s="1" t="s">
        <v>72</v>
      </c>
      <c r="AQ1342" s="1" t="s">
        <v>1675</v>
      </c>
      <c r="AR1342" s="1">
        <v>14</v>
      </c>
      <c r="AS1342" s="1" t="s">
        <v>6026</v>
      </c>
      <c r="AT1342" s="1" t="s">
        <v>75</v>
      </c>
      <c r="AU1342" s="1" t="s">
        <v>75</v>
      </c>
      <c r="AV1342" s="1" t="s">
        <v>88</v>
      </c>
      <c r="AW1342" s="1" t="s">
        <v>96</v>
      </c>
      <c r="AX1342" s="1" t="s">
        <v>72</v>
      </c>
      <c r="AY1342" s="1" t="s">
        <v>7458</v>
      </c>
      <c r="AZ1342" s="1" t="s">
        <v>7605</v>
      </c>
      <c r="BA1342" s="1">
        <f>35+7</f>
        <v>42</v>
      </c>
      <c r="BB1342" s="21" t="s">
        <v>100</v>
      </c>
      <c r="BC1342" s="16"/>
    </row>
    <row r="1343" spans="1:55" ht="18.600000000000001" customHeight="1">
      <c r="A1343" s="1" t="s">
        <v>7619</v>
      </c>
      <c r="B1343" s="1">
        <v>250037</v>
      </c>
      <c r="C1343" s="1" t="s">
        <v>71</v>
      </c>
      <c r="D1343" s="3">
        <v>45701</v>
      </c>
      <c r="E1343" s="1" t="s">
        <v>1896</v>
      </c>
      <c r="F1343" s="1" t="s">
        <v>7620</v>
      </c>
      <c r="G1343" s="1" t="s">
        <v>75</v>
      </c>
      <c r="H1343" s="1" t="s">
        <v>1915</v>
      </c>
      <c r="I1343" s="1" t="s">
        <v>77</v>
      </c>
      <c r="J1343" s="1" t="s">
        <v>78</v>
      </c>
      <c r="K1343" s="1" t="s">
        <v>78</v>
      </c>
      <c r="L1343" s="1" t="s">
        <v>78</v>
      </c>
      <c r="M1343" s="21" t="s">
        <v>99</v>
      </c>
      <c r="N1343" s="1" t="s">
        <v>7428</v>
      </c>
      <c r="O1343" s="25" t="s">
        <v>4763</v>
      </c>
      <c r="P1343" s="1" t="s">
        <v>83</v>
      </c>
      <c r="Q1343" s="1" t="s">
        <v>123</v>
      </c>
      <c r="R1343" s="1" t="s">
        <v>9043</v>
      </c>
      <c r="S1343" s="1" t="s">
        <v>84</v>
      </c>
      <c r="T1343" s="1" t="s">
        <v>72</v>
      </c>
      <c r="U1343" s="1" t="s">
        <v>104</v>
      </c>
      <c r="V1343" s="1" t="s">
        <v>730</v>
      </c>
      <c r="W1343" s="1" t="s">
        <v>87</v>
      </c>
      <c r="X1343" s="1">
        <v>62</v>
      </c>
      <c r="Y1343" s="1" t="s">
        <v>88</v>
      </c>
      <c r="Z1343" s="1">
        <v>6.5</v>
      </c>
      <c r="AA1343" s="1" t="s">
        <v>954</v>
      </c>
      <c r="AB1343" s="1" t="s">
        <v>90</v>
      </c>
      <c r="AC1343" s="1" t="s">
        <v>91</v>
      </c>
      <c r="AD1343" s="1" t="s">
        <v>92</v>
      </c>
      <c r="AE1343" s="1" t="s">
        <v>72</v>
      </c>
      <c r="AF1343" s="1" t="s">
        <v>217</v>
      </c>
      <c r="AG1343" s="1">
        <v>3</v>
      </c>
      <c r="AH1343" s="1" t="s">
        <v>1709</v>
      </c>
      <c r="AI1343" s="1" t="s">
        <v>72</v>
      </c>
      <c r="AJ1343" s="1" t="s">
        <v>72</v>
      </c>
      <c r="AK1343" s="1" t="s">
        <v>3444</v>
      </c>
      <c r="AL1343" s="1" t="s">
        <v>72</v>
      </c>
      <c r="AM1343" s="1" t="s">
        <v>72</v>
      </c>
      <c r="AN1343" s="3">
        <v>45701</v>
      </c>
      <c r="AO1343" s="1" t="s">
        <v>7621</v>
      </c>
      <c r="AP1343" s="1" t="s">
        <v>72</v>
      </c>
      <c r="AQ1343" s="1" t="s">
        <v>1675</v>
      </c>
      <c r="AR1343" s="1">
        <v>14</v>
      </c>
      <c r="AS1343" s="1" t="s">
        <v>2694</v>
      </c>
      <c r="AT1343" s="1" t="s">
        <v>75</v>
      </c>
      <c r="AU1343" s="1" t="s">
        <v>75</v>
      </c>
      <c r="AV1343" s="1" t="s">
        <v>88</v>
      </c>
      <c r="AW1343" s="1" t="s">
        <v>96</v>
      </c>
      <c r="AX1343" s="1" t="s">
        <v>72</v>
      </c>
      <c r="AY1343" s="1" t="s">
        <v>7458</v>
      </c>
      <c r="AZ1343" s="1" t="s">
        <v>7605</v>
      </c>
      <c r="BA1343" s="1">
        <v>42</v>
      </c>
      <c r="BB1343" s="21" t="s">
        <v>100</v>
      </c>
      <c r="BC1343" s="16"/>
    </row>
    <row r="1344" spans="1:55" ht="18.600000000000001" customHeight="1">
      <c r="A1344" s="1">
        <v>250038</v>
      </c>
      <c r="B1344" s="1">
        <v>250038</v>
      </c>
      <c r="C1344" s="1" t="s">
        <v>71</v>
      </c>
      <c r="D1344" s="3">
        <v>45701</v>
      </c>
      <c r="E1344" s="1" t="s">
        <v>1896</v>
      </c>
      <c r="F1344" s="1" t="s">
        <v>7622</v>
      </c>
      <c r="G1344" s="1" t="s">
        <v>75</v>
      </c>
      <c r="H1344" s="1" t="s">
        <v>2215</v>
      </c>
      <c r="I1344" s="1" t="s">
        <v>77</v>
      </c>
      <c r="J1344" s="1" t="s">
        <v>78</v>
      </c>
      <c r="K1344" s="1" t="s">
        <v>78</v>
      </c>
      <c r="L1344" s="8" t="s">
        <v>1927</v>
      </c>
      <c r="M1344" s="8" t="s">
        <v>160</v>
      </c>
      <c r="N1344" s="8" t="s">
        <v>7588</v>
      </c>
      <c r="O1344" s="8" t="s">
        <v>2305</v>
      </c>
      <c r="P1344" s="1" t="s">
        <v>83</v>
      </c>
      <c r="Q1344" s="1" t="s">
        <v>123</v>
      </c>
      <c r="R1344" s="1" t="s">
        <v>9043</v>
      </c>
      <c r="S1344" s="1" t="s">
        <v>84</v>
      </c>
      <c r="T1344" s="1" t="s">
        <v>72</v>
      </c>
      <c r="U1344" s="1" t="s">
        <v>7623</v>
      </c>
      <c r="V1344" s="1" t="s">
        <v>2364</v>
      </c>
      <c r="W1344" s="1" t="s">
        <v>126</v>
      </c>
      <c r="X1344" s="1">
        <v>63</v>
      </c>
      <c r="Y1344" s="1" t="s">
        <v>88</v>
      </c>
      <c r="Z1344" s="1">
        <v>5.8</v>
      </c>
      <c r="AA1344" s="1" t="s">
        <v>299</v>
      </c>
      <c r="AB1344" s="1" t="s">
        <v>90</v>
      </c>
      <c r="AC1344" s="1" t="s">
        <v>91</v>
      </c>
      <c r="AD1344" s="1" t="s">
        <v>92</v>
      </c>
      <c r="AE1344" s="1" t="s">
        <v>72</v>
      </c>
      <c r="AF1344" s="1" t="s">
        <v>217</v>
      </c>
      <c r="AG1344" s="1">
        <v>2</v>
      </c>
      <c r="AH1344" s="1" t="s">
        <v>367</v>
      </c>
      <c r="AI1344" s="1" t="s">
        <v>72</v>
      </c>
      <c r="AJ1344" s="1" t="s">
        <v>72</v>
      </c>
      <c r="AK1344" s="1" t="s">
        <v>3444</v>
      </c>
      <c r="AL1344" s="1" t="s">
        <v>72</v>
      </c>
      <c r="AM1344" s="1" t="s">
        <v>72</v>
      </c>
      <c r="AN1344" s="3">
        <v>45701</v>
      </c>
      <c r="AO1344" s="1" t="s">
        <v>7624</v>
      </c>
      <c r="AP1344" s="1" t="s">
        <v>72</v>
      </c>
      <c r="AQ1344" s="1" t="s">
        <v>1675</v>
      </c>
      <c r="AR1344" s="1">
        <v>14</v>
      </c>
      <c r="AS1344" s="1" t="s">
        <v>4219</v>
      </c>
      <c r="AT1344" s="1" t="s">
        <v>75</v>
      </c>
      <c r="AU1344" s="1" t="s">
        <v>75</v>
      </c>
      <c r="AV1344" s="1" t="s">
        <v>88</v>
      </c>
      <c r="AW1344" s="1" t="s">
        <v>79</v>
      </c>
      <c r="AX1344" s="1" t="s">
        <v>2135</v>
      </c>
      <c r="AY1344" s="1" t="s">
        <v>72</v>
      </c>
      <c r="AZ1344" s="1" t="s">
        <v>72</v>
      </c>
      <c r="BA1344" s="1" t="s">
        <v>72</v>
      </c>
      <c r="BB1344" s="1" t="s">
        <v>160</v>
      </c>
      <c r="BC1344" s="16"/>
    </row>
    <row r="1345" spans="1:55" ht="18.600000000000001" customHeight="1">
      <c r="A1345" s="1" t="s">
        <v>7625</v>
      </c>
      <c r="B1345" s="1">
        <v>250039</v>
      </c>
      <c r="C1345" s="1" t="s">
        <v>71</v>
      </c>
      <c r="D1345" s="3">
        <v>45702</v>
      </c>
      <c r="E1345" s="1" t="s">
        <v>1896</v>
      </c>
      <c r="F1345" s="1" t="s">
        <v>7626</v>
      </c>
      <c r="G1345" s="1" t="s">
        <v>75</v>
      </c>
      <c r="H1345" s="1" t="s">
        <v>3759</v>
      </c>
      <c r="I1345" s="1" t="s">
        <v>77</v>
      </c>
      <c r="J1345" s="1" t="s">
        <v>78</v>
      </c>
      <c r="K1345" s="1" t="s">
        <v>78</v>
      </c>
      <c r="L1345" s="21" t="s">
        <v>1898</v>
      </c>
      <c r="M1345" s="21" t="s">
        <v>99</v>
      </c>
      <c r="N1345" s="1" t="s">
        <v>7428</v>
      </c>
      <c r="O1345" s="25" t="s">
        <v>6982</v>
      </c>
      <c r="P1345" s="1" t="s">
        <v>83</v>
      </c>
      <c r="Q1345" s="1" t="s">
        <v>123</v>
      </c>
      <c r="R1345" s="1" t="s">
        <v>9043</v>
      </c>
      <c r="S1345" s="1" t="s">
        <v>443</v>
      </c>
      <c r="T1345" s="1" t="s">
        <v>72</v>
      </c>
      <c r="U1345" s="1" t="s">
        <v>444</v>
      </c>
      <c r="V1345" s="1" t="s">
        <v>7627</v>
      </c>
      <c r="W1345" s="1" t="s">
        <v>126</v>
      </c>
      <c r="X1345" s="1">
        <v>60</v>
      </c>
      <c r="Y1345" s="1" t="s">
        <v>88</v>
      </c>
      <c r="Z1345" s="1">
        <v>5.9</v>
      </c>
      <c r="AA1345" s="1" t="s">
        <v>954</v>
      </c>
      <c r="AB1345" s="1" t="s">
        <v>90</v>
      </c>
      <c r="AC1345" s="1" t="s">
        <v>91</v>
      </c>
      <c r="AD1345" s="1" t="s">
        <v>92</v>
      </c>
      <c r="AE1345" s="1" t="s">
        <v>72</v>
      </c>
      <c r="AF1345" s="1" t="s">
        <v>229</v>
      </c>
      <c r="AG1345" s="1">
        <v>2</v>
      </c>
      <c r="AH1345" s="1" t="s">
        <v>255</v>
      </c>
      <c r="AI1345" s="1" t="s">
        <v>72</v>
      </c>
      <c r="AJ1345" s="1" t="s">
        <v>72</v>
      </c>
      <c r="AK1345" s="1" t="s">
        <v>447</v>
      </c>
      <c r="AL1345" s="1" t="s">
        <v>72</v>
      </c>
      <c r="AM1345" s="1" t="s">
        <v>72</v>
      </c>
      <c r="AN1345" s="3">
        <v>45702</v>
      </c>
      <c r="AO1345" s="1" t="s">
        <v>7628</v>
      </c>
      <c r="AP1345" s="1" t="s">
        <v>72</v>
      </c>
      <c r="AQ1345" s="1" t="s">
        <v>1794</v>
      </c>
      <c r="AR1345" s="1">
        <v>13</v>
      </c>
      <c r="AS1345" s="1" t="s">
        <v>4063</v>
      </c>
      <c r="AT1345" s="1" t="s">
        <v>75</v>
      </c>
      <c r="AU1345" s="1" t="s">
        <v>75</v>
      </c>
      <c r="AV1345" s="1" t="s">
        <v>88</v>
      </c>
      <c r="AW1345" s="1" t="s">
        <v>96</v>
      </c>
      <c r="AX1345" s="1" t="s">
        <v>72</v>
      </c>
      <c r="AY1345" s="1" t="s">
        <v>7629</v>
      </c>
      <c r="AZ1345" s="1" t="s">
        <v>7630</v>
      </c>
      <c r="BA1345" s="1">
        <v>15</v>
      </c>
      <c r="BB1345" s="1" t="s">
        <v>918</v>
      </c>
      <c r="BC1345" s="16"/>
    </row>
    <row r="1346" spans="1:55" ht="18.600000000000001" customHeight="1">
      <c r="A1346" s="1">
        <v>250040</v>
      </c>
      <c r="B1346" s="1">
        <v>250040</v>
      </c>
      <c r="C1346" s="1" t="s">
        <v>71</v>
      </c>
      <c r="D1346" s="3">
        <v>45702</v>
      </c>
      <c r="E1346" s="1" t="s">
        <v>1896</v>
      </c>
      <c r="F1346" s="1" t="s">
        <v>7631</v>
      </c>
      <c r="G1346" s="1" t="s">
        <v>75</v>
      </c>
      <c r="H1346" s="1" t="s">
        <v>2215</v>
      </c>
      <c r="I1346" s="1" t="s">
        <v>77</v>
      </c>
      <c r="J1346" s="1" t="s">
        <v>78</v>
      </c>
      <c r="K1346" s="1" t="s">
        <v>78</v>
      </c>
      <c r="L1346" s="8" t="s">
        <v>1927</v>
      </c>
      <c r="M1346" s="8" t="s">
        <v>160</v>
      </c>
      <c r="N1346" s="8" t="s">
        <v>7428</v>
      </c>
      <c r="O1346" s="60" t="s">
        <v>2305</v>
      </c>
      <c r="P1346" s="1" t="s">
        <v>778</v>
      </c>
      <c r="Q1346" s="1" t="s">
        <v>779</v>
      </c>
      <c r="R1346" s="1" t="s">
        <v>9036</v>
      </c>
      <c r="S1346" s="1" t="s">
        <v>84</v>
      </c>
      <c r="T1346" s="1" t="s">
        <v>72</v>
      </c>
      <c r="U1346" s="1" t="s">
        <v>140</v>
      </c>
      <c r="V1346" s="1" t="s">
        <v>181</v>
      </c>
      <c r="W1346" s="1" t="s">
        <v>126</v>
      </c>
      <c r="X1346" s="1">
        <v>59</v>
      </c>
      <c r="Y1346" s="1" t="s">
        <v>88</v>
      </c>
      <c r="Z1346" s="1">
        <v>6.3</v>
      </c>
      <c r="AA1346" s="1" t="s">
        <v>2344</v>
      </c>
      <c r="AB1346" s="1" t="s">
        <v>90</v>
      </c>
      <c r="AC1346" s="1" t="s">
        <v>91</v>
      </c>
      <c r="AD1346" s="1" t="s">
        <v>92</v>
      </c>
      <c r="AE1346" s="1" t="s">
        <v>72</v>
      </c>
      <c r="AF1346" s="1" t="s">
        <v>217</v>
      </c>
      <c r="AG1346" s="1" t="s">
        <v>72</v>
      </c>
      <c r="AH1346" s="1" t="s">
        <v>5206</v>
      </c>
      <c r="AI1346" s="1" t="s">
        <v>72</v>
      </c>
      <c r="AJ1346" s="1" t="s">
        <v>72</v>
      </c>
      <c r="AK1346" s="1" t="s">
        <v>220</v>
      </c>
      <c r="AL1346" s="1" t="s">
        <v>72</v>
      </c>
      <c r="AM1346" s="1" t="s">
        <v>72</v>
      </c>
      <c r="AN1346" s="3">
        <v>45702</v>
      </c>
      <c r="AO1346" s="1" t="s">
        <v>7632</v>
      </c>
      <c r="AP1346" s="1" t="s">
        <v>72</v>
      </c>
      <c r="AQ1346" s="1" t="s">
        <v>1675</v>
      </c>
      <c r="AR1346" s="1">
        <v>15</v>
      </c>
      <c r="AS1346" s="1" t="s">
        <v>3205</v>
      </c>
      <c r="AT1346" s="1" t="s">
        <v>75</v>
      </c>
      <c r="AU1346" s="1" t="s">
        <v>75</v>
      </c>
      <c r="AV1346" s="1" t="s">
        <v>88</v>
      </c>
      <c r="AW1346" s="1" t="s">
        <v>79</v>
      </c>
      <c r="AX1346" s="1" t="s">
        <v>2135</v>
      </c>
      <c r="AY1346" s="1" t="s">
        <v>72</v>
      </c>
      <c r="AZ1346" s="1" t="s">
        <v>72</v>
      </c>
      <c r="BA1346" s="1" t="s">
        <v>72</v>
      </c>
      <c r="BB1346" s="1" t="s">
        <v>160</v>
      </c>
      <c r="BC1346" s="16"/>
    </row>
    <row r="1347" spans="1:55" ht="18.600000000000001" customHeight="1">
      <c r="A1347" s="1" t="s">
        <v>7633</v>
      </c>
      <c r="B1347" s="1">
        <v>250041</v>
      </c>
      <c r="C1347" s="1" t="s">
        <v>71</v>
      </c>
      <c r="D1347" s="3">
        <v>45705</v>
      </c>
      <c r="E1347" s="1" t="s">
        <v>1896</v>
      </c>
      <c r="F1347" s="1" t="s">
        <v>7634</v>
      </c>
      <c r="G1347" s="1" t="s">
        <v>75</v>
      </c>
      <c r="H1347" s="1" t="s">
        <v>7510</v>
      </c>
      <c r="I1347" s="1" t="s">
        <v>77</v>
      </c>
      <c r="J1347" s="1" t="s">
        <v>78</v>
      </c>
      <c r="K1347" s="1" t="s">
        <v>78</v>
      </c>
      <c r="L1347" s="21" t="s">
        <v>1898</v>
      </c>
      <c r="M1347" s="21" t="s">
        <v>99</v>
      </c>
      <c r="N1347" s="1" t="s">
        <v>7428</v>
      </c>
      <c r="O1347" s="25" t="s">
        <v>7635</v>
      </c>
      <c r="P1347" s="1" t="s">
        <v>83</v>
      </c>
      <c r="Q1347" s="1" t="s">
        <v>123</v>
      </c>
      <c r="R1347" s="1" t="s">
        <v>9043</v>
      </c>
      <c r="S1347" s="1" t="s">
        <v>7128</v>
      </c>
      <c r="T1347" s="1" t="s">
        <v>72</v>
      </c>
      <c r="U1347" s="1" t="s">
        <v>7636</v>
      </c>
      <c r="V1347" s="1" t="s">
        <v>7636</v>
      </c>
      <c r="W1347" s="1" t="s">
        <v>87</v>
      </c>
      <c r="X1347" s="1">
        <v>50</v>
      </c>
      <c r="Y1347" s="1" t="s">
        <v>88</v>
      </c>
      <c r="Z1347" s="1">
        <v>6.8</v>
      </c>
      <c r="AA1347" s="1" t="s">
        <v>299</v>
      </c>
      <c r="AB1347" s="1" t="s">
        <v>90</v>
      </c>
      <c r="AC1347" s="1" t="s">
        <v>91</v>
      </c>
      <c r="AD1347" s="1" t="s">
        <v>92</v>
      </c>
      <c r="AE1347" s="1" t="s">
        <v>72</v>
      </c>
      <c r="AF1347" s="1" t="s">
        <v>254</v>
      </c>
      <c r="AG1347" s="1">
        <v>2</v>
      </c>
      <c r="AH1347" s="1" t="s">
        <v>367</v>
      </c>
      <c r="AI1347" s="1" t="s">
        <v>72</v>
      </c>
      <c r="AJ1347" s="1" t="s">
        <v>72</v>
      </c>
      <c r="AK1347" s="1" t="s">
        <v>3444</v>
      </c>
      <c r="AL1347" s="1" t="s">
        <v>72</v>
      </c>
      <c r="AM1347" s="1" t="s">
        <v>72</v>
      </c>
      <c r="AN1347" s="3">
        <v>45705</v>
      </c>
      <c r="AO1347" s="1" t="s">
        <v>7637</v>
      </c>
      <c r="AP1347" s="1" t="s">
        <v>72</v>
      </c>
      <c r="AQ1347" s="1" t="s">
        <v>1675</v>
      </c>
      <c r="AR1347" s="1">
        <v>13</v>
      </c>
      <c r="AS1347" s="1" t="s">
        <v>2694</v>
      </c>
      <c r="AT1347" s="1" t="s">
        <v>75</v>
      </c>
      <c r="AU1347" s="1" t="s">
        <v>75</v>
      </c>
      <c r="AV1347" s="1" t="s">
        <v>88</v>
      </c>
      <c r="AW1347" s="1" t="s">
        <v>96</v>
      </c>
      <c r="AX1347" s="1" t="s">
        <v>72</v>
      </c>
      <c r="AY1347" s="1" t="s">
        <v>7543</v>
      </c>
      <c r="AZ1347" s="1" t="s">
        <v>7638</v>
      </c>
      <c r="BA1347" s="1">
        <v>42</v>
      </c>
      <c r="BB1347" s="21" t="s">
        <v>100</v>
      </c>
      <c r="BC1347" s="16"/>
    </row>
    <row r="1348" spans="1:55" ht="18.600000000000001" customHeight="1">
      <c r="A1348" s="1" t="s">
        <v>7639</v>
      </c>
      <c r="B1348" s="1">
        <v>250042</v>
      </c>
      <c r="C1348" s="1" t="s">
        <v>71</v>
      </c>
      <c r="D1348" s="3">
        <v>45708</v>
      </c>
      <c r="E1348" s="1" t="s">
        <v>1896</v>
      </c>
      <c r="F1348" s="1" t="s">
        <v>7640</v>
      </c>
      <c r="G1348" s="1" t="s">
        <v>75</v>
      </c>
      <c r="H1348" s="1" t="s">
        <v>1915</v>
      </c>
      <c r="I1348" s="1" t="s">
        <v>77</v>
      </c>
      <c r="J1348" s="1" t="s">
        <v>78</v>
      </c>
      <c r="K1348" s="1" t="s">
        <v>78</v>
      </c>
      <c r="L1348" s="21" t="s">
        <v>1898</v>
      </c>
      <c r="M1348" s="21" t="s">
        <v>99</v>
      </c>
      <c r="N1348" s="1" t="s">
        <v>7428</v>
      </c>
      <c r="O1348" s="25" t="s">
        <v>7641</v>
      </c>
      <c r="P1348" s="1" t="s">
        <v>813</v>
      </c>
      <c r="Q1348" s="1" t="s">
        <v>813</v>
      </c>
      <c r="R1348" s="1" t="s">
        <v>9057</v>
      </c>
      <c r="S1348" s="1" t="s">
        <v>84</v>
      </c>
      <c r="T1348" s="1" t="s">
        <v>72</v>
      </c>
      <c r="U1348" s="1" t="s">
        <v>944</v>
      </c>
      <c r="V1348" s="1" t="s">
        <v>1901</v>
      </c>
      <c r="W1348" s="1" t="s">
        <v>87</v>
      </c>
      <c r="X1348" s="1">
        <v>75</v>
      </c>
      <c r="Y1348" s="1" t="s">
        <v>88</v>
      </c>
      <c r="Z1348" s="1">
        <v>5.2</v>
      </c>
      <c r="AA1348" s="1" t="s">
        <v>954</v>
      </c>
      <c r="AB1348" s="1" t="s">
        <v>90</v>
      </c>
      <c r="AC1348" s="1" t="s">
        <v>91</v>
      </c>
      <c r="AD1348" s="1" t="s">
        <v>1217</v>
      </c>
      <c r="AE1348" s="1" t="s">
        <v>72</v>
      </c>
      <c r="AF1348" s="1" t="s">
        <v>254</v>
      </c>
      <c r="AG1348" s="1">
        <v>2</v>
      </c>
      <c r="AH1348" s="1" t="s">
        <v>2474</v>
      </c>
      <c r="AI1348" s="1" t="s">
        <v>72</v>
      </c>
      <c r="AJ1348" s="1" t="s">
        <v>72</v>
      </c>
      <c r="AK1348" s="1" t="s">
        <v>72</v>
      </c>
      <c r="AL1348" s="1" t="s">
        <v>72</v>
      </c>
      <c r="AM1348" s="1" t="s">
        <v>72</v>
      </c>
      <c r="AN1348" s="3">
        <v>45708</v>
      </c>
      <c r="AO1348" s="1" t="s">
        <v>7642</v>
      </c>
      <c r="AP1348" s="1" t="s">
        <v>72</v>
      </c>
      <c r="AQ1348" s="1" t="s">
        <v>1675</v>
      </c>
      <c r="AR1348" s="1">
        <v>14</v>
      </c>
      <c r="AS1348" s="1" t="s">
        <v>4063</v>
      </c>
      <c r="AT1348" s="1" t="s">
        <v>75</v>
      </c>
      <c r="AU1348" s="1" t="s">
        <v>75</v>
      </c>
      <c r="AV1348" s="1" t="s">
        <v>88</v>
      </c>
      <c r="AW1348" s="1" t="s">
        <v>96</v>
      </c>
      <c r="AX1348" s="1" t="s">
        <v>72</v>
      </c>
      <c r="AY1348" s="1" t="s">
        <v>7458</v>
      </c>
      <c r="AZ1348" s="1" t="s">
        <v>7605</v>
      </c>
      <c r="BA1348" s="1">
        <f>35+14</f>
        <v>49</v>
      </c>
      <c r="BB1348" s="21" t="s">
        <v>100</v>
      </c>
      <c r="BC1348" s="16"/>
    </row>
    <row r="1349" spans="1:55" ht="18.600000000000001" customHeight="1">
      <c r="A1349" s="1" t="s">
        <v>7643</v>
      </c>
      <c r="B1349" s="1">
        <v>250043</v>
      </c>
      <c r="C1349" s="1" t="s">
        <v>71</v>
      </c>
      <c r="D1349" s="3">
        <v>45712</v>
      </c>
      <c r="E1349" s="1" t="s">
        <v>1896</v>
      </c>
      <c r="F1349" s="1" t="s">
        <v>7644</v>
      </c>
      <c r="G1349" s="1" t="s">
        <v>75</v>
      </c>
      <c r="H1349" s="1" t="s">
        <v>7510</v>
      </c>
      <c r="I1349" s="1" t="s">
        <v>77</v>
      </c>
      <c r="J1349" s="1" t="s">
        <v>78</v>
      </c>
      <c r="K1349" s="1" t="s">
        <v>78</v>
      </c>
      <c r="L1349" s="21" t="s">
        <v>1898</v>
      </c>
      <c r="M1349" s="21" t="s">
        <v>99</v>
      </c>
      <c r="N1349" s="1" t="s">
        <v>7428</v>
      </c>
      <c r="O1349" s="25" t="s">
        <v>4983</v>
      </c>
      <c r="P1349" s="1" t="s">
        <v>83</v>
      </c>
      <c r="Q1349" s="1" t="s">
        <v>123</v>
      </c>
      <c r="R1349" s="1" t="s">
        <v>9043</v>
      </c>
      <c r="S1349" s="1" t="s">
        <v>7128</v>
      </c>
      <c r="T1349" s="1" t="s">
        <v>72</v>
      </c>
      <c r="U1349" s="1" t="s">
        <v>7636</v>
      </c>
      <c r="V1349" s="1" t="s">
        <v>7636</v>
      </c>
      <c r="W1349" s="1" t="s">
        <v>87</v>
      </c>
      <c r="X1349" s="1">
        <v>56</v>
      </c>
      <c r="Y1349" s="1" t="s">
        <v>88</v>
      </c>
      <c r="Z1349" s="1">
        <v>5.8</v>
      </c>
      <c r="AA1349" s="1" t="s">
        <v>954</v>
      </c>
      <c r="AB1349" s="1" t="s">
        <v>90</v>
      </c>
      <c r="AC1349" s="1" t="s">
        <v>91</v>
      </c>
      <c r="AD1349" s="1" t="s">
        <v>92</v>
      </c>
      <c r="AE1349" s="1" t="s">
        <v>72</v>
      </c>
      <c r="AF1349" s="1" t="s">
        <v>229</v>
      </c>
      <c r="AG1349" s="1">
        <v>2</v>
      </c>
      <c r="AH1349" s="1" t="s">
        <v>255</v>
      </c>
      <c r="AI1349" s="1" t="s">
        <v>72</v>
      </c>
      <c r="AJ1349" s="1" t="s">
        <v>72</v>
      </c>
      <c r="AK1349" s="1" t="s">
        <v>447</v>
      </c>
      <c r="AL1349" s="1" t="s">
        <v>72</v>
      </c>
      <c r="AM1349" s="1" t="s">
        <v>72</v>
      </c>
      <c r="AN1349" s="3">
        <v>45712</v>
      </c>
      <c r="AO1349" s="1" t="s">
        <v>7645</v>
      </c>
      <c r="AP1349" s="1" t="s">
        <v>72</v>
      </c>
      <c r="AQ1349" s="1" t="s">
        <v>1675</v>
      </c>
      <c r="AR1349" s="1">
        <v>13</v>
      </c>
      <c r="AS1349" s="1" t="s">
        <v>3446</v>
      </c>
      <c r="AT1349" s="1" t="s">
        <v>75</v>
      </c>
      <c r="AU1349" s="1" t="s">
        <v>75</v>
      </c>
      <c r="AV1349" s="1" t="s">
        <v>88</v>
      </c>
      <c r="AW1349" s="1" t="s">
        <v>96</v>
      </c>
      <c r="AX1349" s="1" t="s">
        <v>72</v>
      </c>
      <c r="AY1349" s="1" t="s">
        <v>7543</v>
      </c>
      <c r="AZ1349" s="1" t="s">
        <v>7638</v>
      </c>
      <c r="BA1349" s="1">
        <v>42</v>
      </c>
      <c r="BB1349" s="21" t="s">
        <v>100</v>
      </c>
      <c r="BC1349" s="16"/>
    </row>
    <row r="1350" spans="1:55" ht="18.600000000000001" customHeight="1">
      <c r="A1350" s="1" t="s">
        <v>7646</v>
      </c>
      <c r="B1350" s="1">
        <v>250044</v>
      </c>
      <c r="C1350" s="1" t="s">
        <v>71</v>
      </c>
      <c r="D1350" s="3">
        <v>45713</v>
      </c>
      <c r="E1350" s="1" t="s">
        <v>1896</v>
      </c>
      <c r="F1350" s="1" t="s">
        <v>7647</v>
      </c>
      <c r="G1350" s="1" t="s">
        <v>75</v>
      </c>
      <c r="H1350" s="1" t="s">
        <v>1915</v>
      </c>
      <c r="I1350" s="1" t="s">
        <v>77</v>
      </c>
      <c r="J1350" s="1" t="s">
        <v>78</v>
      </c>
      <c r="K1350" s="1" t="s">
        <v>78</v>
      </c>
      <c r="L1350" s="21" t="s">
        <v>1898</v>
      </c>
      <c r="M1350" s="21" t="s">
        <v>99</v>
      </c>
      <c r="N1350" s="1" t="s">
        <v>7428</v>
      </c>
      <c r="O1350" s="25" t="s">
        <v>3178</v>
      </c>
      <c r="P1350" s="1" t="s">
        <v>813</v>
      </c>
      <c r="Q1350" s="1" t="s">
        <v>813</v>
      </c>
      <c r="R1350" s="1" t="s">
        <v>9057</v>
      </c>
      <c r="S1350" s="1" t="s">
        <v>84</v>
      </c>
      <c r="T1350" s="1" t="s">
        <v>72</v>
      </c>
      <c r="U1350" s="1" t="s">
        <v>140</v>
      </c>
      <c r="V1350" s="1" t="s">
        <v>181</v>
      </c>
      <c r="W1350" s="1" t="s">
        <v>87</v>
      </c>
      <c r="X1350" s="1">
        <v>35</v>
      </c>
      <c r="Y1350" s="1" t="s">
        <v>88</v>
      </c>
      <c r="Z1350" s="1">
        <v>5.3</v>
      </c>
      <c r="AA1350" s="1" t="s">
        <v>2344</v>
      </c>
      <c r="AB1350" s="1" t="s">
        <v>90</v>
      </c>
      <c r="AC1350" s="1" t="s">
        <v>91</v>
      </c>
      <c r="AD1350" s="1" t="s">
        <v>90</v>
      </c>
      <c r="AE1350" s="1" t="s">
        <v>72</v>
      </c>
      <c r="AF1350" s="1" t="s">
        <v>217</v>
      </c>
      <c r="AG1350" s="1">
        <v>2</v>
      </c>
      <c r="AH1350" s="1" t="s">
        <v>5253</v>
      </c>
      <c r="AI1350" s="1" t="s">
        <v>72</v>
      </c>
      <c r="AJ1350" s="1" t="s">
        <v>72</v>
      </c>
      <c r="AK1350" s="1" t="s">
        <v>72</v>
      </c>
      <c r="AL1350" s="1" t="s">
        <v>878</v>
      </c>
      <c r="AM1350" s="1" t="s">
        <v>72</v>
      </c>
      <c r="AN1350" s="3">
        <v>45713</v>
      </c>
      <c r="AO1350" s="1" t="s">
        <v>7648</v>
      </c>
      <c r="AP1350" s="1" t="s">
        <v>72</v>
      </c>
      <c r="AQ1350" s="1" t="s">
        <v>1675</v>
      </c>
      <c r="AR1350" s="1">
        <v>14</v>
      </c>
      <c r="AS1350" s="1" t="s">
        <v>2694</v>
      </c>
      <c r="AT1350" s="1" t="s">
        <v>75</v>
      </c>
      <c r="AU1350" s="1" t="s">
        <v>75</v>
      </c>
      <c r="AV1350" s="1" t="s">
        <v>88</v>
      </c>
      <c r="AW1350" s="1" t="s">
        <v>96</v>
      </c>
      <c r="AX1350" s="1" t="s">
        <v>72</v>
      </c>
      <c r="AY1350" s="1" t="s">
        <v>7458</v>
      </c>
      <c r="AZ1350" s="1" t="s">
        <v>7605</v>
      </c>
      <c r="BA1350" s="1">
        <v>35</v>
      </c>
      <c r="BB1350" s="21" t="s">
        <v>100</v>
      </c>
      <c r="BC1350" s="16"/>
    </row>
    <row r="1351" spans="1:55" ht="18.600000000000001" customHeight="1">
      <c r="A1351" s="1" t="s">
        <v>7649</v>
      </c>
      <c r="B1351" s="1">
        <v>250045</v>
      </c>
      <c r="C1351" s="1" t="s">
        <v>71</v>
      </c>
      <c r="D1351" s="3">
        <v>45713</v>
      </c>
      <c r="E1351" s="1" t="s">
        <v>1896</v>
      </c>
      <c r="F1351" s="1" t="s">
        <v>7650</v>
      </c>
      <c r="G1351" s="1" t="s">
        <v>75</v>
      </c>
      <c r="H1351" s="1" t="s">
        <v>1915</v>
      </c>
      <c r="I1351" s="1" t="s">
        <v>77</v>
      </c>
      <c r="J1351" s="1" t="s">
        <v>78</v>
      </c>
      <c r="K1351" s="1" t="s">
        <v>78</v>
      </c>
      <c r="L1351" s="21" t="s">
        <v>1898</v>
      </c>
      <c r="M1351" s="21" t="s">
        <v>99</v>
      </c>
      <c r="N1351" s="1" t="s">
        <v>7428</v>
      </c>
      <c r="O1351" s="25" t="s">
        <v>2666</v>
      </c>
      <c r="P1351" s="1" t="s">
        <v>83</v>
      </c>
      <c r="Q1351" s="1" t="s">
        <v>123</v>
      </c>
      <c r="R1351" s="1" t="s">
        <v>9043</v>
      </c>
      <c r="S1351" s="1" t="s">
        <v>84</v>
      </c>
      <c r="T1351" s="1" t="s">
        <v>72</v>
      </c>
      <c r="U1351" s="1" t="s">
        <v>140</v>
      </c>
      <c r="V1351" s="1" t="s">
        <v>141</v>
      </c>
      <c r="W1351" s="1" t="s">
        <v>87</v>
      </c>
      <c r="X1351" s="1">
        <v>47</v>
      </c>
      <c r="Y1351" s="1" t="s">
        <v>88</v>
      </c>
      <c r="Z1351" s="1">
        <v>5.9</v>
      </c>
      <c r="AA1351" s="1" t="s">
        <v>954</v>
      </c>
      <c r="AB1351" s="1" t="s">
        <v>90</v>
      </c>
      <c r="AC1351" s="1" t="s">
        <v>91</v>
      </c>
      <c r="AD1351" s="1" t="s">
        <v>92</v>
      </c>
      <c r="AE1351" s="1" t="s">
        <v>72</v>
      </c>
      <c r="AF1351" s="1" t="s">
        <v>217</v>
      </c>
      <c r="AG1351" s="1">
        <v>2</v>
      </c>
      <c r="AH1351" s="1" t="s">
        <v>2356</v>
      </c>
      <c r="AI1351" s="1" t="s">
        <v>72</v>
      </c>
      <c r="AJ1351" s="1" t="s">
        <v>72</v>
      </c>
      <c r="AK1351" s="1" t="s">
        <v>3444</v>
      </c>
      <c r="AL1351" s="1" t="s">
        <v>72</v>
      </c>
      <c r="AM1351" s="1" t="s">
        <v>72</v>
      </c>
      <c r="AN1351" s="3">
        <v>45713</v>
      </c>
      <c r="AO1351" s="1" t="s">
        <v>7651</v>
      </c>
      <c r="AP1351" s="1" t="s">
        <v>7652</v>
      </c>
      <c r="AQ1351" s="1" t="s">
        <v>1675</v>
      </c>
      <c r="AR1351" s="1">
        <v>14</v>
      </c>
      <c r="AS1351" s="1" t="s">
        <v>4219</v>
      </c>
      <c r="AT1351" s="1" t="s">
        <v>75</v>
      </c>
      <c r="AU1351" s="1" t="s">
        <v>75</v>
      </c>
      <c r="AV1351" s="1" t="s">
        <v>88</v>
      </c>
      <c r="AW1351" s="1" t="s">
        <v>96</v>
      </c>
      <c r="AX1351" s="1" t="s">
        <v>72</v>
      </c>
      <c r="AY1351" s="1" t="s">
        <v>7458</v>
      </c>
      <c r="AZ1351" s="1" t="s">
        <v>7605</v>
      </c>
      <c r="BA1351" s="1">
        <f>35+14</f>
        <v>49</v>
      </c>
      <c r="BB1351" s="21" t="s">
        <v>100</v>
      </c>
      <c r="BC1351" s="16"/>
    </row>
    <row r="1352" spans="1:55" ht="18.600000000000001" customHeight="1">
      <c r="A1352" s="1" t="s">
        <v>7653</v>
      </c>
      <c r="B1352" s="1">
        <v>250046</v>
      </c>
      <c r="C1352" s="1" t="s">
        <v>71</v>
      </c>
      <c r="D1352" s="3">
        <v>45713</v>
      </c>
      <c r="E1352" s="1" t="s">
        <v>1896</v>
      </c>
      <c r="F1352" s="1" t="s">
        <v>7654</v>
      </c>
      <c r="G1352" s="1" t="s">
        <v>75</v>
      </c>
      <c r="H1352" s="1" t="s">
        <v>6517</v>
      </c>
      <c r="I1352" s="1" t="s">
        <v>77</v>
      </c>
      <c r="J1352" s="1" t="s">
        <v>78</v>
      </c>
      <c r="K1352" s="1" t="s">
        <v>78</v>
      </c>
      <c r="L1352" s="21" t="s">
        <v>1898</v>
      </c>
      <c r="M1352" s="21" t="s">
        <v>99</v>
      </c>
      <c r="N1352" s="1" t="s">
        <v>7428</v>
      </c>
      <c r="O1352" s="21" t="s">
        <v>7655</v>
      </c>
      <c r="P1352" s="1" t="s">
        <v>7347</v>
      </c>
      <c r="Q1352" s="1" t="s">
        <v>7347</v>
      </c>
      <c r="R1352" s="1" t="s">
        <v>7348</v>
      </c>
      <c r="S1352" s="1" t="s">
        <v>6519</v>
      </c>
      <c r="T1352" s="1" t="s">
        <v>72</v>
      </c>
      <c r="U1352" s="1" t="s">
        <v>6519</v>
      </c>
      <c r="V1352" s="1" t="s">
        <v>7656</v>
      </c>
      <c r="W1352" s="1" t="s">
        <v>87</v>
      </c>
      <c r="X1352" s="1">
        <v>80</v>
      </c>
      <c r="Y1352" s="1" t="s">
        <v>88</v>
      </c>
      <c r="Z1352" s="1">
        <v>5.5</v>
      </c>
      <c r="AA1352" s="1" t="s">
        <v>299</v>
      </c>
      <c r="AB1352" s="1" t="s">
        <v>90</v>
      </c>
      <c r="AC1352" s="1" t="s">
        <v>91</v>
      </c>
      <c r="AD1352" s="1" t="s">
        <v>92</v>
      </c>
      <c r="AE1352" s="1" t="s">
        <v>72</v>
      </c>
      <c r="AF1352" s="1" t="s">
        <v>72</v>
      </c>
      <c r="AG1352" s="1" t="s">
        <v>72</v>
      </c>
      <c r="AH1352" s="1" t="s">
        <v>72</v>
      </c>
      <c r="AI1352" s="1" t="s">
        <v>72</v>
      </c>
      <c r="AJ1352" s="1" t="s">
        <v>72</v>
      </c>
      <c r="AK1352" s="1" t="s">
        <v>72</v>
      </c>
      <c r="AL1352" s="1" t="s">
        <v>72</v>
      </c>
      <c r="AM1352" s="1" t="s">
        <v>72</v>
      </c>
      <c r="AN1352" s="3">
        <v>45713</v>
      </c>
      <c r="AO1352" s="1" t="s">
        <v>7657</v>
      </c>
      <c r="AP1352" s="1" t="s">
        <v>72</v>
      </c>
      <c r="AQ1352" s="1" t="s">
        <v>1794</v>
      </c>
      <c r="AR1352" s="1">
        <v>14</v>
      </c>
      <c r="AS1352" s="1" t="s">
        <v>6026</v>
      </c>
      <c r="AT1352" s="1" t="s">
        <v>75</v>
      </c>
      <c r="AU1352" s="1" t="s">
        <v>75</v>
      </c>
      <c r="AV1352" s="1" t="s">
        <v>88</v>
      </c>
      <c r="AW1352" s="1" t="s">
        <v>96</v>
      </c>
      <c r="AX1352" s="1" t="s">
        <v>72</v>
      </c>
      <c r="AY1352" s="1" t="s">
        <v>7658</v>
      </c>
      <c r="AZ1352" s="1" t="s">
        <v>7659</v>
      </c>
      <c r="BA1352" s="1">
        <v>36</v>
      </c>
      <c r="BB1352" s="21" t="s">
        <v>100</v>
      </c>
      <c r="BC1352" s="16"/>
    </row>
    <row r="1353" spans="1:55" ht="18.600000000000001" customHeight="1">
      <c r="A1353" s="1" t="s">
        <v>7660</v>
      </c>
      <c r="B1353" s="1">
        <v>250047</v>
      </c>
      <c r="C1353" s="1" t="s">
        <v>71</v>
      </c>
      <c r="D1353" s="3">
        <v>45713</v>
      </c>
      <c r="E1353" s="1" t="s">
        <v>1896</v>
      </c>
      <c r="F1353" s="1" t="s">
        <v>7661</v>
      </c>
      <c r="G1353" s="1" t="s">
        <v>75</v>
      </c>
      <c r="H1353" s="1" t="s">
        <v>7510</v>
      </c>
      <c r="I1353" s="1" t="s">
        <v>77</v>
      </c>
      <c r="J1353" s="1" t="s">
        <v>78</v>
      </c>
      <c r="K1353" s="1" t="s">
        <v>78</v>
      </c>
      <c r="L1353" s="21" t="s">
        <v>1898</v>
      </c>
      <c r="M1353" s="21" t="s">
        <v>99</v>
      </c>
      <c r="N1353" s="1" t="s">
        <v>7428</v>
      </c>
      <c r="O1353" s="25" t="s">
        <v>7662</v>
      </c>
      <c r="P1353" s="1" t="s">
        <v>83</v>
      </c>
      <c r="Q1353" s="1" t="s">
        <v>7663</v>
      </c>
      <c r="R1353" s="1" t="s">
        <v>9043</v>
      </c>
      <c r="S1353" s="1" t="s">
        <v>7128</v>
      </c>
      <c r="T1353" s="1" t="s">
        <v>72</v>
      </c>
      <c r="U1353" s="1" t="s">
        <v>7636</v>
      </c>
      <c r="V1353" s="1" t="s">
        <v>7636</v>
      </c>
      <c r="W1353" s="1" t="s">
        <v>126</v>
      </c>
      <c r="X1353" s="1">
        <v>56</v>
      </c>
      <c r="Y1353" s="1" t="s">
        <v>88</v>
      </c>
      <c r="Z1353" s="1">
        <v>5.3</v>
      </c>
      <c r="AA1353" s="1" t="s">
        <v>954</v>
      </c>
      <c r="AB1353" s="1" t="s">
        <v>90</v>
      </c>
      <c r="AC1353" s="1" t="s">
        <v>91</v>
      </c>
      <c r="AD1353" s="1" t="s">
        <v>92</v>
      </c>
      <c r="AE1353" s="1" t="s">
        <v>72</v>
      </c>
      <c r="AF1353" s="1" t="s">
        <v>217</v>
      </c>
      <c r="AG1353" s="1">
        <v>2</v>
      </c>
      <c r="AH1353" s="1" t="s">
        <v>7244</v>
      </c>
      <c r="AI1353" s="1" t="s">
        <v>72</v>
      </c>
      <c r="AJ1353" s="1" t="s">
        <v>72</v>
      </c>
      <c r="AK1353" s="1" t="s">
        <v>447</v>
      </c>
      <c r="AL1353" s="1" t="s">
        <v>72</v>
      </c>
      <c r="AM1353" s="1" t="s">
        <v>72</v>
      </c>
      <c r="AN1353" s="3">
        <v>45713</v>
      </c>
      <c r="AO1353" s="1" t="s">
        <v>7664</v>
      </c>
      <c r="AP1353" s="1" t="s">
        <v>72</v>
      </c>
      <c r="AQ1353" s="1" t="s">
        <v>1675</v>
      </c>
      <c r="AR1353" s="1">
        <v>13</v>
      </c>
      <c r="AS1353" s="1" t="s">
        <v>3446</v>
      </c>
      <c r="AT1353" s="1" t="s">
        <v>88</v>
      </c>
      <c r="AU1353" s="1" t="s">
        <v>88</v>
      </c>
      <c r="AV1353" s="1" t="s">
        <v>88</v>
      </c>
      <c r="AW1353" s="1" t="s">
        <v>96</v>
      </c>
      <c r="AX1353" s="1" t="s">
        <v>72</v>
      </c>
      <c r="AY1353" s="1" t="s">
        <v>7665</v>
      </c>
      <c r="AZ1353" s="1" t="s">
        <v>7666</v>
      </c>
      <c r="BA1353" s="1">
        <v>56</v>
      </c>
      <c r="BB1353" s="21" t="s">
        <v>100</v>
      </c>
      <c r="BC1353" s="16"/>
    </row>
    <row r="1354" spans="1:55" ht="18.600000000000001" customHeight="1">
      <c r="A1354" s="1" t="s">
        <v>7667</v>
      </c>
      <c r="B1354" s="1">
        <v>250048</v>
      </c>
      <c r="C1354" s="1" t="s">
        <v>71</v>
      </c>
      <c r="D1354" s="3">
        <v>45719</v>
      </c>
      <c r="E1354" s="1" t="s">
        <v>1896</v>
      </c>
      <c r="F1354" s="1" t="s">
        <v>7668</v>
      </c>
      <c r="G1354" s="1" t="s">
        <v>75</v>
      </c>
      <c r="H1354" s="1" t="s">
        <v>1915</v>
      </c>
      <c r="I1354" s="1" t="s">
        <v>77</v>
      </c>
      <c r="J1354" s="1" t="s">
        <v>78</v>
      </c>
      <c r="K1354" s="1" t="s">
        <v>78</v>
      </c>
      <c r="L1354" s="21" t="s">
        <v>1898</v>
      </c>
      <c r="M1354" s="21" t="s">
        <v>99</v>
      </c>
      <c r="N1354" s="1" t="s">
        <v>7428</v>
      </c>
      <c r="O1354" s="25" t="s">
        <v>2007</v>
      </c>
      <c r="P1354" s="1" t="s">
        <v>813</v>
      </c>
      <c r="Q1354" s="1" t="s">
        <v>813</v>
      </c>
      <c r="R1354" s="1" t="s">
        <v>9057</v>
      </c>
      <c r="S1354" s="1" t="s">
        <v>84</v>
      </c>
      <c r="T1354" s="1" t="s">
        <v>72</v>
      </c>
      <c r="U1354" s="1" t="s">
        <v>140</v>
      </c>
      <c r="V1354" s="1" t="s">
        <v>181</v>
      </c>
      <c r="W1354" s="1" t="s">
        <v>126</v>
      </c>
      <c r="X1354" s="1">
        <v>54</v>
      </c>
      <c r="Y1354" s="1" t="s">
        <v>88</v>
      </c>
      <c r="Z1354" s="1">
        <v>5.8</v>
      </c>
      <c r="AA1354" s="1" t="s">
        <v>2344</v>
      </c>
      <c r="AB1354" s="1" t="s">
        <v>90</v>
      </c>
      <c r="AC1354" s="1" t="s">
        <v>91</v>
      </c>
      <c r="AD1354" s="1" t="s">
        <v>92</v>
      </c>
      <c r="AE1354" s="1" t="s">
        <v>72</v>
      </c>
      <c r="AF1354" s="1" t="s">
        <v>254</v>
      </c>
      <c r="AG1354" s="1">
        <v>1</v>
      </c>
      <c r="AH1354" s="1" t="s">
        <v>5495</v>
      </c>
      <c r="AI1354" s="1" t="s">
        <v>72</v>
      </c>
      <c r="AJ1354" s="1" t="s">
        <v>72</v>
      </c>
      <c r="AK1354" s="1" t="s">
        <v>3444</v>
      </c>
      <c r="AL1354" s="1" t="s">
        <v>878</v>
      </c>
      <c r="AM1354" s="1" t="s">
        <v>72</v>
      </c>
      <c r="AN1354" s="3">
        <v>45719</v>
      </c>
      <c r="AO1354" s="1" t="s">
        <v>7669</v>
      </c>
      <c r="AP1354" s="1" t="s">
        <v>72</v>
      </c>
      <c r="AQ1354" s="1" t="s">
        <v>1675</v>
      </c>
      <c r="AR1354" s="1">
        <v>14</v>
      </c>
      <c r="AS1354" s="1" t="s">
        <v>3205</v>
      </c>
      <c r="AT1354" s="1" t="s">
        <v>75</v>
      </c>
      <c r="AU1354" s="1" t="s">
        <v>75</v>
      </c>
      <c r="AV1354" s="1" t="s">
        <v>88</v>
      </c>
      <c r="AW1354" s="1" t="s">
        <v>96</v>
      </c>
      <c r="AX1354" s="1" t="s">
        <v>72</v>
      </c>
      <c r="AY1354" s="1" t="s">
        <v>7458</v>
      </c>
      <c r="AZ1354" s="1" t="s">
        <v>7605</v>
      </c>
      <c r="BA1354" s="1">
        <f>35+7</f>
        <v>42</v>
      </c>
      <c r="BB1354" s="21" t="s">
        <v>100</v>
      </c>
      <c r="BC1354" s="16"/>
    </row>
    <row r="1355" spans="1:55" ht="18.600000000000001" customHeight="1">
      <c r="A1355" s="1" t="s">
        <v>7670</v>
      </c>
      <c r="B1355" s="1">
        <v>250049</v>
      </c>
      <c r="C1355" s="1" t="s">
        <v>71</v>
      </c>
      <c r="D1355" s="3">
        <v>45722</v>
      </c>
      <c r="E1355" s="1" t="s">
        <v>1896</v>
      </c>
      <c r="F1355" s="1" t="s">
        <v>7671</v>
      </c>
      <c r="G1355" s="1" t="s">
        <v>75</v>
      </c>
      <c r="H1355" s="1" t="s">
        <v>1915</v>
      </c>
      <c r="I1355" s="1" t="s">
        <v>77</v>
      </c>
      <c r="J1355" s="1" t="s">
        <v>78</v>
      </c>
      <c r="K1355" s="1" t="s">
        <v>78</v>
      </c>
      <c r="L1355" s="21" t="s">
        <v>1898</v>
      </c>
      <c r="M1355" s="21" t="s">
        <v>99</v>
      </c>
      <c r="N1355" s="1" t="s">
        <v>7428</v>
      </c>
      <c r="O1355" s="25" t="s">
        <v>7672</v>
      </c>
      <c r="P1355" s="1" t="s">
        <v>83</v>
      </c>
      <c r="Q1355" s="1" t="s">
        <v>7673</v>
      </c>
      <c r="R1355" s="1" t="s">
        <v>9043</v>
      </c>
      <c r="S1355" s="1" t="s">
        <v>84</v>
      </c>
      <c r="T1355" s="1" t="s">
        <v>72</v>
      </c>
      <c r="U1355" s="1" t="s">
        <v>104</v>
      </c>
      <c r="V1355" s="1" t="s">
        <v>104</v>
      </c>
      <c r="W1355" s="1" t="s">
        <v>87</v>
      </c>
      <c r="X1355" s="1">
        <v>61</v>
      </c>
      <c r="Y1355" s="1" t="s">
        <v>88</v>
      </c>
      <c r="Z1355" s="1">
        <v>6.1</v>
      </c>
      <c r="AA1355" s="1" t="s">
        <v>299</v>
      </c>
      <c r="AB1355" s="1" t="s">
        <v>90</v>
      </c>
      <c r="AC1355" s="1" t="s">
        <v>91</v>
      </c>
      <c r="AD1355" s="1" t="s">
        <v>92</v>
      </c>
      <c r="AE1355" s="1" t="s">
        <v>72</v>
      </c>
      <c r="AF1355" s="1" t="s">
        <v>72</v>
      </c>
      <c r="AG1355" s="1" t="s">
        <v>72</v>
      </c>
      <c r="AH1355" s="1" t="s">
        <v>72</v>
      </c>
      <c r="AI1355" s="1" t="s">
        <v>72</v>
      </c>
      <c r="AJ1355" s="1" t="s">
        <v>72</v>
      </c>
      <c r="AK1355" s="1" t="s">
        <v>72</v>
      </c>
      <c r="AL1355" s="1" t="s">
        <v>72</v>
      </c>
      <c r="AM1355" s="1" t="s">
        <v>72</v>
      </c>
      <c r="AN1355" s="3">
        <v>45722</v>
      </c>
      <c r="AO1355" s="1" t="s">
        <v>7674</v>
      </c>
      <c r="AP1355" s="1" t="s">
        <v>72</v>
      </c>
      <c r="AQ1355" s="1" t="s">
        <v>1675</v>
      </c>
      <c r="AR1355" s="1">
        <v>15</v>
      </c>
      <c r="AS1355" s="1" t="s">
        <v>2694</v>
      </c>
      <c r="AT1355" s="1" t="s">
        <v>75</v>
      </c>
      <c r="AU1355" s="1" t="s">
        <v>75</v>
      </c>
      <c r="AV1355" s="1" t="s">
        <v>88</v>
      </c>
      <c r="AW1355" s="1" t="s">
        <v>96</v>
      </c>
      <c r="AX1355" s="1" t="s">
        <v>72</v>
      </c>
      <c r="AY1355" s="1" t="s">
        <v>7458</v>
      </c>
      <c r="AZ1355" s="1" t="s">
        <v>7605</v>
      </c>
      <c r="BA1355" s="1">
        <f>35+7</f>
        <v>42</v>
      </c>
      <c r="BB1355" s="21" t="s">
        <v>100</v>
      </c>
      <c r="BC1355" s="16"/>
    </row>
    <row r="1356" spans="1:55" ht="18.600000000000001" customHeight="1">
      <c r="A1356" s="1" t="s">
        <v>7675</v>
      </c>
      <c r="B1356" s="1">
        <v>250050</v>
      </c>
      <c r="C1356" s="1" t="s">
        <v>71</v>
      </c>
      <c r="D1356" s="3">
        <v>45726</v>
      </c>
      <c r="E1356" s="1" t="s">
        <v>1896</v>
      </c>
      <c r="F1356" s="1" t="s">
        <v>7676</v>
      </c>
      <c r="G1356" s="1" t="s">
        <v>75</v>
      </c>
      <c r="H1356" s="1" t="s">
        <v>1915</v>
      </c>
      <c r="I1356" s="1" t="s">
        <v>77</v>
      </c>
      <c r="J1356" s="1" t="s">
        <v>78</v>
      </c>
      <c r="K1356" s="1" t="s">
        <v>78</v>
      </c>
      <c r="L1356" s="21" t="s">
        <v>1898</v>
      </c>
      <c r="M1356" s="21" t="s">
        <v>99</v>
      </c>
      <c r="N1356" s="1" t="s">
        <v>7428</v>
      </c>
      <c r="O1356" s="25" t="s">
        <v>7677</v>
      </c>
      <c r="P1356" s="1" t="s">
        <v>83</v>
      </c>
      <c r="Q1356" s="1" t="s">
        <v>123</v>
      </c>
      <c r="R1356" s="1" t="s">
        <v>9043</v>
      </c>
      <c r="S1356" s="1" t="s">
        <v>84</v>
      </c>
      <c r="T1356" s="1" t="s">
        <v>72</v>
      </c>
      <c r="U1356" s="1" t="s">
        <v>140</v>
      </c>
      <c r="V1356" s="1" t="s">
        <v>181</v>
      </c>
      <c r="W1356" s="1" t="s">
        <v>126</v>
      </c>
      <c r="X1356" s="1">
        <v>60</v>
      </c>
      <c r="Y1356" s="1" t="s">
        <v>88</v>
      </c>
      <c r="Z1356" s="1">
        <v>5.6</v>
      </c>
      <c r="AA1356" s="1" t="s">
        <v>2344</v>
      </c>
      <c r="AB1356" s="1" t="s">
        <v>90</v>
      </c>
      <c r="AC1356" s="1" t="s">
        <v>91</v>
      </c>
      <c r="AD1356" s="1" t="s">
        <v>92</v>
      </c>
      <c r="AE1356" s="1" t="s">
        <v>72</v>
      </c>
      <c r="AF1356" s="1" t="s">
        <v>217</v>
      </c>
      <c r="AG1356" s="1" t="s">
        <v>72</v>
      </c>
      <c r="AH1356" s="1" t="s">
        <v>1688</v>
      </c>
      <c r="AI1356" s="1" t="s">
        <v>72</v>
      </c>
      <c r="AJ1356" s="1" t="s">
        <v>72</v>
      </c>
      <c r="AK1356" s="1" t="s">
        <v>3444</v>
      </c>
      <c r="AL1356" s="1" t="s">
        <v>72</v>
      </c>
      <c r="AM1356" s="1" t="s">
        <v>72</v>
      </c>
      <c r="AN1356" s="3">
        <v>45726</v>
      </c>
      <c r="AO1356" s="1" t="s">
        <v>7678</v>
      </c>
      <c r="AP1356" s="1" t="s">
        <v>72</v>
      </c>
      <c r="AQ1356" s="1" t="s">
        <v>1675</v>
      </c>
      <c r="AR1356" s="1">
        <v>15</v>
      </c>
      <c r="AS1356" s="1" t="s">
        <v>2694</v>
      </c>
      <c r="AT1356" s="1" t="s">
        <v>75</v>
      </c>
      <c r="AU1356" s="1" t="s">
        <v>75</v>
      </c>
      <c r="AV1356" s="1" t="s">
        <v>88</v>
      </c>
      <c r="AW1356" s="1" t="s">
        <v>96</v>
      </c>
      <c r="AX1356" s="1" t="s">
        <v>72</v>
      </c>
      <c r="AY1356" s="1" t="s">
        <v>7458</v>
      </c>
      <c r="AZ1356" s="1" t="s">
        <v>7605</v>
      </c>
      <c r="BA1356" s="1">
        <f>35+7</f>
        <v>42</v>
      </c>
      <c r="BB1356" s="21" t="s">
        <v>100</v>
      </c>
      <c r="BC1356" s="16"/>
    </row>
    <row r="1357" spans="1:55" ht="18.600000000000001" customHeight="1">
      <c r="A1357" s="1" t="s">
        <v>7679</v>
      </c>
      <c r="B1357" s="1">
        <v>250051</v>
      </c>
      <c r="C1357" s="1" t="s">
        <v>71</v>
      </c>
      <c r="D1357" s="3">
        <v>45726</v>
      </c>
      <c r="E1357" s="1" t="s">
        <v>1896</v>
      </c>
      <c r="F1357" s="1" t="s">
        <v>7680</v>
      </c>
      <c r="G1357" s="1" t="s">
        <v>75</v>
      </c>
      <c r="H1357" s="1" t="s">
        <v>3947</v>
      </c>
      <c r="I1357" s="1" t="s">
        <v>77</v>
      </c>
      <c r="J1357" s="1" t="s">
        <v>78</v>
      </c>
      <c r="K1357" s="1" t="s">
        <v>78</v>
      </c>
      <c r="L1357" s="21" t="s">
        <v>1898</v>
      </c>
      <c r="M1357" s="21" t="s">
        <v>99</v>
      </c>
      <c r="N1357" s="1" t="s">
        <v>7428</v>
      </c>
      <c r="O1357" s="25" t="s">
        <v>7681</v>
      </c>
      <c r="P1357" s="1" t="s">
        <v>813</v>
      </c>
      <c r="Q1357" s="1" t="s">
        <v>813</v>
      </c>
      <c r="R1357" s="1" t="s">
        <v>9057</v>
      </c>
      <c r="S1357" s="1" t="s">
        <v>84</v>
      </c>
      <c r="T1357" s="1" t="s">
        <v>72</v>
      </c>
      <c r="U1357" s="1" t="s">
        <v>104</v>
      </c>
      <c r="V1357" s="1" t="s">
        <v>7283</v>
      </c>
      <c r="W1357" s="1" t="s">
        <v>87</v>
      </c>
      <c r="X1357" s="1">
        <v>34</v>
      </c>
      <c r="Y1357" s="1" t="s">
        <v>88</v>
      </c>
      <c r="Z1357" s="1">
        <v>5.7</v>
      </c>
      <c r="AA1357" s="1" t="s">
        <v>954</v>
      </c>
      <c r="AB1357" s="1" t="s">
        <v>90</v>
      </c>
      <c r="AC1357" s="1" t="s">
        <v>91</v>
      </c>
      <c r="AD1357" s="1" t="s">
        <v>216</v>
      </c>
      <c r="AE1357" s="1" t="s">
        <v>72</v>
      </c>
      <c r="AF1357" s="1" t="s">
        <v>229</v>
      </c>
      <c r="AG1357" s="1">
        <v>2</v>
      </c>
      <c r="AH1357" s="1" t="s">
        <v>4020</v>
      </c>
      <c r="AI1357" s="1" t="s">
        <v>72</v>
      </c>
      <c r="AJ1357" s="1" t="s">
        <v>7682</v>
      </c>
      <c r="AK1357" s="1" t="s">
        <v>3444</v>
      </c>
      <c r="AL1357" s="1" t="s">
        <v>72</v>
      </c>
      <c r="AM1357" s="1" t="s">
        <v>72</v>
      </c>
      <c r="AN1357" s="3">
        <v>45726</v>
      </c>
      <c r="AO1357" s="1" t="s">
        <v>7683</v>
      </c>
      <c r="AP1357" s="1" t="s">
        <v>72</v>
      </c>
      <c r="AQ1357" s="1" t="s">
        <v>1675</v>
      </c>
      <c r="AR1357" s="1">
        <v>15</v>
      </c>
      <c r="AS1357" s="1" t="s">
        <v>2694</v>
      </c>
      <c r="AT1357" s="1" t="s">
        <v>75</v>
      </c>
      <c r="AU1357" s="1" t="s">
        <v>75</v>
      </c>
      <c r="AV1357" s="1" t="s">
        <v>88</v>
      </c>
      <c r="AW1357" s="1" t="s">
        <v>96</v>
      </c>
      <c r="AX1357" s="1" t="s">
        <v>72</v>
      </c>
      <c r="AY1357" s="1" t="s">
        <v>7526</v>
      </c>
      <c r="AZ1357" s="1" t="s">
        <v>7527</v>
      </c>
      <c r="BA1357" s="1">
        <v>30</v>
      </c>
      <c r="BB1357" s="21" t="s">
        <v>100</v>
      </c>
      <c r="BC1357" s="16"/>
    </row>
    <row r="1358" spans="1:55" ht="18.600000000000001" customHeight="1">
      <c r="A1358" s="1" t="s">
        <v>7684</v>
      </c>
      <c r="B1358" s="1">
        <v>250052</v>
      </c>
      <c r="C1358" s="1" t="s">
        <v>71</v>
      </c>
      <c r="D1358" s="3">
        <v>45726</v>
      </c>
      <c r="E1358" s="1" t="s">
        <v>1896</v>
      </c>
      <c r="F1358" s="1" t="s">
        <v>7685</v>
      </c>
      <c r="G1358" s="1" t="s">
        <v>75</v>
      </c>
      <c r="H1358" s="1" t="s">
        <v>7510</v>
      </c>
      <c r="I1358" s="1" t="s">
        <v>77</v>
      </c>
      <c r="J1358" s="1" t="s">
        <v>78</v>
      </c>
      <c r="K1358" s="1" t="s">
        <v>78</v>
      </c>
      <c r="L1358" s="21" t="s">
        <v>1898</v>
      </c>
      <c r="M1358" s="8" t="s">
        <v>160</v>
      </c>
      <c r="N1358" s="8" t="s">
        <v>7511</v>
      </c>
      <c r="O1358" s="60" t="s">
        <v>2046</v>
      </c>
      <c r="P1358" s="1" t="s">
        <v>813</v>
      </c>
      <c r="Q1358" s="1" t="s">
        <v>813</v>
      </c>
      <c r="R1358" s="1" t="s">
        <v>9057</v>
      </c>
      <c r="S1358" s="1" t="s">
        <v>7128</v>
      </c>
      <c r="T1358" s="1" t="s">
        <v>72</v>
      </c>
      <c r="U1358" s="1" t="s">
        <v>7387</v>
      </c>
      <c r="V1358" s="1" t="s">
        <v>7686</v>
      </c>
      <c r="W1358" s="1" t="s">
        <v>126</v>
      </c>
      <c r="X1358" s="1">
        <v>62</v>
      </c>
      <c r="Y1358" s="1" t="s">
        <v>88</v>
      </c>
      <c r="Z1358" s="1">
        <v>5.7</v>
      </c>
      <c r="AA1358" s="1" t="s">
        <v>954</v>
      </c>
      <c r="AB1358" s="1" t="s">
        <v>90</v>
      </c>
      <c r="AC1358" s="1" t="s">
        <v>91</v>
      </c>
      <c r="AD1358" s="1" t="s">
        <v>92</v>
      </c>
      <c r="AE1358" s="1" t="s">
        <v>72</v>
      </c>
      <c r="AF1358" s="1" t="s">
        <v>72</v>
      </c>
      <c r="AG1358" s="1" t="s">
        <v>72</v>
      </c>
      <c r="AH1358" s="1" t="s">
        <v>72</v>
      </c>
      <c r="AI1358" s="1" t="s">
        <v>72</v>
      </c>
      <c r="AJ1358" s="1" t="s">
        <v>72</v>
      </c>
      <c r="AK1358" s="1" t="s">
        <v>72</v>
      </c>
      <c r="AL1358" s="1" t="s">
        <v>72</v>
      </c>
      <c r="AM1358" s="1" t="s">
        <v>72</v>
      </c>
      <c r="AN1358" s="3">
        <v>45726</v>
      </c>
      <c r="AO1358" s="1" t="s">
        <v>7687</v>
      </c>
      <c r="AP1358" s="1" t="s">
        <v>72</v>
      </c>
      <c r="AQ1358" s="1" t="s">
        <v>1794</v>
      </c>
      <c r="AR1358" s="1">
        <v>13</v>
      </c>
      <c r="AS1358" s="1" t="s">
        <v>3205</v>
      </c>
      <c r="AT1358" s="1" t="s">
        <v>75</v>
      </c>
      <c r="AU1358" s="1" t="s">
        <v>75</v>
      </c>
      <c r="AV1358" s="1" t="s">
        <v>88</v>
      </c>
      <c r="AW1358" s="1" t="s">
        <v>96</v>
      </c>
      <c r="AX1358" s="1" t="s">
        <v>72</v>
      </c>
      <c r="AY1358" s="1" t="s">
        <v>7665</v>
      </c>
      <c r="AZ1358" s="1" t="s">
        <v>7688</v>
      </c>
      <c r="BA1358" s="1">
        <f>56+7</f>
        <v>63</v>
      </c>
      <c r="BB1358" s="1" t="s">
        <v>160</v>
      </c>
      <c r="BC1358" s="1" t="s">
        <v>440</v>
      </c>
    </row>
    <row r="1359" spans="1:55" ht="18.600000000000001" customHeight="1">
      <c r="A1359" s="1" t="s">
        <v>7689</v>
      </c>
      <c r="B1359" s="1">
        <v>250053</v>
      </c>
      <c r="C1359" s="1" t="s">
        <v>71</v>
      </c>
      <c r="D1359" s="3">
        <v>45727</v>
      </c>
      <c r="E1359" s="1" t="s">
        <v>1896</v>
      </c>
      <c r="F1359" s="1" t="s">
        <v>7690</v>
      </c>
      <c r="G1359" s="1" t="s">
        <v>75</v>
      </c>
      <c r="H1359" s="1" t="s">
        <v>1915</v>
      </c>
      <c r="I1359" s="1" t="s">
        <v>77</v>
      </c>
      <c r="J1359" s="1" t="s">
        <v>78</v>
      </c>
      <c r="K1359" s="1" t="s">
        <v>78</v>
      </c>
      <c r="L1359" s="21" t="s">
        <v>1898</v>
      </c>
      <c r="M1359" s="21" t="s">
        <v>99</v>
      </c>
      <c r="N1359" s="1" t="s">
        <v>7428</v>
      </c>
      <c r="O1359" s="3" t="s">
        <v>7691</v>
      </c>
      <c r="P1359" s="1" t="s">
        <v>813</v>
      </c>
      <c r="Q1359" s="1" t="s">
        <v>813</v>
      </c>
      <c r="R1359" s="1" t="s">
        <v>9057</v>
      </c>
      <c r="S1359" s="1" t="s">
        <v>84</v>
      </c>
      <c r="T1359" s="1" t="s">
        <v>72</v>
      </c>
      <c r="U1359" s="1" t="s">
        <v>140</v>
      </c>
      <c r="V1359" s="1" t="s">
        <v>141</v>
      </c>
      <c r="W1359" s="1" t="s">
        <v>126</v>
      </c>
      <c r="X1359" s="1">
        <v>42</v>
      </c>
      <c r="Y1359" s="1" t="s">
        <v>88</v>
      </c>
      <c r="Z1359" s="1">
        <v>5.0999999999999996</v>
      </c>
      <c r="AA1359" s="1" t="s">
        <v>954</v>
      </c>
      <c r="AB1359" s="1" t="s">
        <v>90</v>
      </c>
      <c r="AC1359" s="1" t="s">
        <v>91</v>
      </c>
      <c r="AD1359" s="1" t="s">
        <v>92</v>
      </c>
      <c r="AE1359" s="1" t="s">
        <v>72</v>
      </c>
      <c r="AF1359" s="1" t="s">
        <v>217</v>
      </c>
      <c r="AG1359" s="1">
        <v>1</v>
      </c>
      <c r="AH1359" s="1" t="s">
        <v>5605</v>
      </c>
      <c r="AI1359" s="1" t="s">
        <v>72</v>
      </c>
      <c r="AJ1359" s="1" t="s">
        <v>72</v>
      </c>
      <c r="AK1359" s="1" t="s">
        <v>3444</v>
      </c>
      <c r="AL1359" s="1" t="s">
        <v>1061</v>
      </c>
      <c r="AM1359" s="1" t="s">
        <v>430</v>
      </c>
      <c r="AN1359" s="3">
        <v>45727</v>
      </c>
      <c r="AO1359" s="1" t="s">
        <v>7692</v>
      </c>
      <c r="AP1359" s="1" t="s">
        <v>72</v>
      </c>
      <c r="AQ1359" s="1" t="s">
        <v>1675</v>
      </c>
      <c r="AR1359" s="1">
        <v>15</v>
      </c>
      <c r="AS1359" s="1" t="s">
        <v>2694</v>
      </c>
      <c r="AT1359" s="1" t="s">
        <v>75</v>
      </c>
      <c r="AU1359" s="1" t="s">
        <v>75</v>
      </c>
      <c r="AV1359" s="1" t="s">
        <v>88</v>
      </c>
      <c r="AW1359" s="1" t="s">
        <v>96</v>
      </c>
      <c r="AX1359" s="1" t="s">
        <v>72</v>
      </c>
      <c r="AY1359" s="1" t="s">
        <v>7458</v>
      </c>
      <c r="AZ1359" s="1" t="s">
        <v>7482</v>
      </c>
      <c r="BA1359" s="1">
        <f>42+7</f>
        <v>49</v>
      </c>
      <c r="BB1359" s="21" t="s">
        <v>100</v>
      </c>
      <c r="BC1359" s="16"/>
    </row>
    <row r="1360" spans="1:55" ht="18.600000000000001" customHeight="1">
      <c r="A1360" s="1">
        <v>250054</v>
      </c>
      <c r="B1360" s="1">
        <v>250054</v>
      </c>
      <c r="C1360" s="1" t="s">
        <v>71</v>
      </c>
      <c r="D1360" s="3">
        <v>45728</v>
      </c>
      <c r="E1360" s="1" t="s">
        <v>1896</v>
      </c>
      <c r="F1360" s="1" t="s">
        <v>7693</v>
      </c>
      <c r="G1360" s="1" t="s">
        <v>75</v>
      </c>
      <c r="H1360" s="1" t="s">
        <v>170</v>
      </c>
      <c r="I1360" s="1" t="s">
        <v>77</v>
      </c>
      <c r="J1360" s="8" t="s">
        <v>172</v>
      </c>
      <c r="K1360" s="1" t="s">
        <v>78</v>
      </c>
      <c r="L1360" s="8" t="s">
        <v>1927</v>
      </c>
      <c r="M1360" s="8" t="s">
        <v>160</v>
      </c>
      <c r="N1360" s="8" t="s">
        <v>7588</v>
      </c>
      <c r="O1360" s="8" t="s">
        <v>2305</v>
      </c>
      <c r="P1360" s="1" t="s">
        <v>83</v>
      </c>
      <c r="Q1360" s="1" t="s">
        <v>123</v>
      </c>
      <c r="R1360" s="1" t="s">
        <v>9043</v>
      </c>
      <c r="S1360" s="1" t="s">
        <v>84</v>
      </c>
      <c r="T1360" s="1" t="s">
        <v>72</v>
      </c>
      <c r="U1360" s="1" t="s">
        <v>7694</v>
      </c>
      <c r="V1360" s="1" t="s">
        <v>7695</v>
      </c>
      <c r="W1360" s="1" t="s">
        <v>126</v>
      </c>
      <c r="X1360" s="1">
        <v>60</v>
      </c>
      <c r="Y1360" s="1" t="s">
        <v>88</v>
      </c>
      <c r="Z1360" s="1">
        <v>5.3</v>
      </c>
      <c r="AA1360" s="1" t="s">
        <v>954</v>
      </c>
      <c r="AB1360" s="1" t="s">
        <v>90</v>
      </c>
      <c r="AC1360" s="1" t="s">
        <v>91</v>
      </c>
      <c r="AD1360" s="1" t="s">
        <v>92</v>
      </c>
      <c r="AE1360" s="1" t="s">
        <v>72</v>
      </c>
      <c r="AF1360" s="1" t="s">
        <v>72</v>
      </c>
      <c r="AG1360" s="1" t="s">
        <v>72</v>
      </c>
      <c r="AH1360" s="1" t="s">
        <v>72</v>
      </c>
      <c r="AI1360" s="1" t="s">
        <v>72</v>
      </c>
      <c r="AJ1360" s="1" t="s">
        <v>72</v>
      </c>
      <c r="AK1360" s="1" t="s">
        <v>3444</v>
      </c>
      <c r="AL1360" s="1" t="s">
        <v>72</v>
      </c>
      <c r="AM1360" s="1" t="s">
        <v>72</v>
      </c>
      <c r="AN1360" s="3">
        <v>45363</v>
      </c>
      <c r="AO1360" s="4" t="s">
        <v>72</v>
      </c>
      <c r="AP1360" s="1" t="s">
        <v>72</v>
      </c>
      <c r="AQ1360" s="1" t="s">
        <v>1675</v>
      </c>
      <c r="AR1360" s="1">
        <v>15</v>
      </c>
      <c r="AS1360" s="1" t="s">
        <v>2694</v>
      </c>
      <c r="AT1360" s="1" t="s">
        <v>75</v>
      </c>
      <c r="AU1360" s="1" t="s">
        <v>75</v>
      </c>
      <c r="AV1360" s="1" t="s">
        <v>88</v>
      </c>
      <c r="AW1360" s="1" t="s">
        <v>79</v>
      </c>
      <c r="AX1360" s="1" t="s">
        <v>2135</v>
      </c>
      <c r="AY1360" s="1" t="s">
        <v>72</v>
      </c>
      <c r="AZ1360" s="1" t="s">
        <v>72</v>
      </c>
      <c r="BA1360" s="1" t="s">
        <v>72</v>
      </c>
      <c r="BB1360" s="1" t="s">
        <v>160</v>
      </c>
      <c r="BC1360" s="16"/>
    </row>
    <row r="1361" spans="1:55" ht="18.600000000000001" customHeight="1">
      <c r="A1361" s="1" t="s">
        <v>7696</v>
      </c>
      <c r="B1361" s="1">
        <v>250055</v>
      </c>
      <c r="C1361" s="1" t="s">
        <v>71</v>
      </c>
      <c r="D1361" s="3">
        <v>45729</v>
      </c>
      <c r="E1361" s="1" t="s">
        <v>1896</v>
      </c>
      <c r="F1361" s="1" t="s">
        <v>7697</v>
      </c>
      <c r="G1361" s="1" t="s">
        <v>75</v>
      </c>
      <c r="H1361" s="1" t="s">
        <v>1915</v>
      </c>
      <c r="I1361" s="1" t="s">
        <v>77</v>
      </c>
      <c r="J1361" s="1" t="s">
        <v>78</v>
      </c>
      <c r="K1361" s="1" t="s">
        <v>78</v>
      </c>
      <c r="L1361" s="21" t="s">
        <v>1898</v>
      </c>
      <c r="M1361" s="21" t="s">
        <v>99</v>
      </c>
      <c r="N1361" s="1" t="s">
        <v>7428</v>
      </c>
      <c r="O1361" s="3" t="s">
        <v>7698</v>
      </c>
      <c r="P1361" s="1" t="s">
        <v>83</v>
      </c>
      <c r="Q1361" s="1" t="s">
        <v>123</v>
      </c>
      <c r="R1361" s="1" t="s">
        <v>9043</v>
      </c>
      <c r="S1361" s="1" t="s">
        <v>84</v>
      </c>
      <c r="T1361" s="1" t="s">
        <v>72</v>
      </c>
      <c r="U1361" s="1" t="s">
        <v>104</v>
      </c>
      <c r="V1361" s="1" t="s">
        <v>7283</v>
      </c>
      <c r="W1361" s="1" t="s">
        <v>87</v>
      </c>
      <c r="X1361" s="1">
        <v>60</v>
      </c>
      <c r="Y1361" s="1" t="s">
        <v>88</v>
      </c>
      <c r="Z1361" s="1">
        <v>5.9</v>
      </c>
      <c r="AA1361" s="1" t="s">
        <v>299</v>
      </c>
      <c r="AB1361" s="1" t="s">
        <v>90</v>
      </c>
      <c r="AC1361" s="1" t="s">
        <v>91</v>
      </c>
      <c r="AD1361" s="1" t="s">
        <v>92</v>
      </c>
      <c r="AE1361" s="1" t="s">
        <v>72</v>
      </c>
      <c r="AF1361" s="1" t="s">
        <v>229</v>
      </c>
      <c r="AG1361" s="1">
        <v>2</v>
      </c>
      <c r="AH1361" s="1" t="s">
        <v>255</v>
      </c>
      <c r="AI1361" s="1" t="s">
        <v>72</v>
      </c>
      <c r="AJ1361" s="1" t="s">
        <v>72</v>
      </c>
      <c r="AK1361" s="1" t="s">
        <v>3444</v>
      </c>
      <c r="AL1361" s="1" t="s">
        <v>72</v>
      </c>
      <c r="AM1361" s="1" t="s">
        <v>72</v>
      </c>
      <c r="AN1361" s="3">
        <v>45729</v>
      </c>
      <c r="AO1361" s="1" t="s">
        <v>7699</v>
      </c>
      <c r="AP1361" s="1" t="s">
        <v>72</v>
      </c>
      <c r="AQ1361" s="1" t="s">
        <v>1675</v>
      </c>
      <c r="AR1361" s="1">
        <v>15</v>
      </c>
      <c r="AS1361" s="1" t="s">
        <v>2694</v>
      </c>
      <c r="AT1361" s="1" t="s">
        <v>75</v>
      </c>
      <c r="AU1361" s="1" t="s">
        <v>75</v>
      </c>
      <c r="AV1361" s="1" t="s">
        <v>88</v>
      </c>
      <c r="AW1361" s="1" t="s">
        <v>96</v>
      </c>
      <c r="AX1361" s="1" t="s">
        <v>72</v>
      </c>
      <c r="AY1361" s="1" t="s">
        <v>7458</v>
      </c>
      <c r="AZ1361" s="1" t="s">
        <v>7605</v>
      </c>
      <c r="BA1361" s="1">
        <f>35+7</f>
        <v>42</v>
      </c>
      <c r="BB1361" s="21" t="s">
        <v>100</v>
      </c>
      <c r="BC1361" s="16"/>
    </row>
    <row r="1362" spans="1:55" ht="18.600000000000001" customHeight="1">
      <c r="A1362" s="1" t="s">
        <v>7700</v>
      </c>
      <c r="B1362" s="1">
        <v>250056</v>
      </c>
      <c r="C1362" s="1" t="s">
        <v>71</v>
      </c>
      <c r="D1362" s="3">
        <v>45729</v>
      </c>
      <c r="E1362" s="1" t="s">
        <v>1896</v>
      </c>
      <c r="F1362" s="1" t="s">
        <v>7701</v>
      </c>
      <c r="G1362" s="1" t="s">
        <v>75</v>
      </c>
      <c r="H1362" s="1" t="s">
        <v>1915</v>
      </c>
      <c r="I1362" s="1" t="s">
        <v>77</v>
      </c>
      <c r="J1362" s="1" t="s">
        <v>78</v>
      </c>
      <c r="K1362" s="1" t="s">
        <v>78</v>
      </c>
      <c r="L1362" s="21" t="s">
        <v>1898</v>
      </c>
      <c r="M1362" s="21" t="s">
        <v>99</v>
      </c>
      <c r="N1362" s="1" t="s">
        <v>7428</v>
      </c>
      <c r="O1362" s="3" t="s">
        <v>4288</v>
      </c>
      <c r="P1362" s="1" t="s">
        <v>813</v>
      </c>
      <c r="Q1362" s="1" t="s">
        <v>813</v>
      </c>
      <c r="R1362" s="1" t="s">
        <v>9057</v>
      </c>
      <c r="S1362" s="1" t="s">
        <v>84</v>
      </c>
      <c r="T1362" s="1" t="s">
        <v>72</v>
      </c>
      <c r="U1362" s="1" t="s">
        <v>124</v>
      </c>
      <c r="V1362" s="1" t="s">
        <v>125</v>
      </c>
      <c r="W1362" s="1" t="s">
        <v>126</v>
      </c>
      <c r="X1362" s="1">
        <v>73</v>
      </c>
      <c r="Y1362" s="1" t="s">
        <v>88</v>
      </c>
      <c r="Z1362" s="1">
        <v>5.0999999999999996</v>
      </c>
      <c r="AA1362" s="1" t="s">
        <v>954</v>
      </c>
      <c r="AB1362" s="1" t="s">
        <v>90</v>
      </c>
      <c r="AC1362" s="1" t="s">
        <v>91</v>
      </c>
      <c r="AD1362" s="1" t="s">
        <v>92</v>
      </c>
      <c r="AE1362" s="1" t="s">
        <v>72</v>
      </c>
      <c r="AF1362" s="1" t="s">
        <v>217</v>
      </c>
      <c r="AG1362" s="1">
        <v>3</v>
      </c>
      <c r="AH1362" s="1" t="s">
        <v>5253</v>
      </c>
      <c r="AI1362" s="1" t="s">
        <v>72</v>
      </c>
      <c r="AJ1362" s="1" t="s">
        <v>72</v>
      </c>
      <c r="AK1362" s="1" t="s">
        <v>3444</v>
      </c>
      <c r="AL1362" s="1" t="s">
        <v>878</v>
      </c>
      <c r="AM1362" s="1" t="s">
        <v>72</v>
      </c>
      <c r="AN1362" s="3">
        <v>45729</v>
      </c>
      <c r="AO1362" s="1" t="s">
        <v>1255</v>
      </c>
      <c r="AP1362" s="1" t="s">
        <v>72</v>
      </c>
      <c r="AQ1362" s="1" t="s">
        <v>1675</v>
      </c>
      <c r="AR1362" s="1">
        <v>15</v>
      </c>
      <c r="AS1362" s="1" t="s">
        <v>6026</v>
      </c>
      <c r="AT1362" s="1" t="s">
        <v>75</v>
      </c>
      <c r="AU1362" s="1" t="s">
        <v>75</v>
      </c>
      <c r="AV1362" s="1" t="s">
        <v>88</v>
      </c>
      <c r="AW1362" s="1" t="s">
        <v>96</v>
      </c>
      <c r="AX1362" s="1" t="s">
        <v>72</v>
      </c>
      <c r="AY1362" s="1" t="s">
        <v>7458</v>
      </c>
      <c r="AZ1362" s="1" t="s">
        <v>7482</v>
      </c>
      <c r="BA1362" s="1">
        <f>42+7</f>
        <v>49</v>
      </c>
      <c r="BB1362" s="21" t="s">
        <v>100</v>
      </c>
      <c r="BC1362" s="16"/>
    </row>
    <row r="1363" spans="1:55" ht="18.600000000000001" customHeight="1">
      <c r="A1363" s="1" t="s">
        <v>7702</v>
      </c>
      <c r="B1363" s="1">
        <v>250057</v>
      </c>
      <c r="C1363" s="1" t="s">
        <v>71</v>
      </c>
      <c r="D1363" s="3">
        <v>45729</v>
      </c>
      <c r="E1363" s="1" t="s">
        <v>1896</v>
      </c>
      <c r="F1363" s="1" t="s">
        <v>7703</v>
      </c>
      <c r="G1363" s="1" t="s">
        <v>75</v>
      </c>
      <c r="H1363" s="1" t="s">
        <v>3759</v>
      </c>
      <c r="I1363" s="1" t="s">
        <v>77</v>
      </c>
      <c r="J1363" s="1" t="s">
        <v>78</v>
      </c>
      <c r="K1363" s="1" t="s">
        <v>78</v>
      </c>
      <c r="L1363" s="21" t="s">
        <v>139</v>
      </c>
      <c r="M1363" s="8" t="s">
        <v>160</v>
      </c>
      <c r="N1363" s="8" t="s">
        <v>7428</v>
      </c>
      <c r="O1363" s="60" t="s">
        <v>7704</v>
      </c>
      <c r="P1363" s="1" t="s">
        <v>813</v>
      </c>
      <c r="Q1363" s="1" t="s">
        <v>813</v>
      </c>
      <c r="R1363" s="1" t="s">
        <v>9057</v>
      </c>
      <c r="S1363" s="1" t="s">
        <v>443</v>
      </c>
      <c r="T1363" s="1" t="s">
        <v>72</v>
      </c>
      <c r="U1363" s="1" t="s">
        <v>444</v>
      </c>
      <c r="V1363" s="1" t="s">
        <v>444</v>
      </c>
      <c r="W1363" s="1" t="s">
        <v>126</v>
      </c>
      <c r="X1363" s="1">
        <v>50</v>
      </c>
      <c r="Y1363" s="1" t="s">
        <v>88</v>
      </c>
      <c r="Z1363" s="1">
        <v>5.0999999999999996</v>
      </c>
      <c r="AA1363" s="1" t="s">
        <v>954</v>
      </c>
      <c r="AB1363" s="1" t="s">
        <v>90</v>
      </c>
      <c r="AC1363" s="1" t="s">
        <v>91</v>
      </c>
      <c r="AD1363" s="1" t="s">
        <v>216</v>
      </c>
      <c r="AE1363" s="1" t="s">
        <v>72</v>
      </c>
      <c r="AF1363" s="1" t="s">
        <v>72</v>
      </c>
      <c r="AG1363" s="1" t="s">
        <v>72</v>
      </c>
      <c r="AH1363" s="1" t="s">
        <v>72</v>
      </c>
      <c r="AI1363" s="1">
        <v>4</v>
      </c>
      <c r="AJ1363" s="1" t="s">
        <v>7705</v>
      </c>
      <c r="AK1363" s="1" t="s">
        <v>447</v>
      </c>
      <c r="AL1363" s="1" t="s">
        <v>72</v>
      </c>
      <c r="AM1363" s="1" t="s">
        <v>72</v>
      </c>
      <c r="AN1363" s="3">
        <v>45729</v>
      </c>
      <c r="AO1363" s="1" t="s">
        <v>7706</v>
      </c>
      <c r="AP1363" s="1" t="s">
        <v>72</v>
      </c>
      <c r="AQ1363" s="1" t="s">
        <v>1794</v>
      </c>
      <c r="AR1363" s="1">
        <v>13</v>
      </c>
      <c r="AS1363" s="1" t="s">
        <v>3205</v>
      </c>
      <c r="AT1363" s="1" t="s">
        <v>75</v>
      </c>
      <c r="AU1363" s="1" t="s">
        <v>75</v>
      </c>
      <c r="AV1363" s="1" t="s">
        <v>88</v>
      </c>
      <c r="AW1363" s="1" t="s">
        <v>79</v>
      </c>
      <c r="AX1363" s="1" t="s">
        <v>707</v>
      </c>
      <c r="AY1363" s="1" t="s">
        <v>7458</v>
      </c>
      <c r="AZ1363" s="1" t="s">
        <v>7707</v>
      </c>
      <c r="BA1363" s="1">
        <f>49+7</f>
        <v>56</v>
      </c>
      <c r="BB1363" s="1" t="s">
        <v>160</v>
      </c>
      <c r="BC1363" s="1" t="s">
        <v>707</v>
      </c>
    </row>
    <row r="1364" spans="1:55" ht="18.600000000000001" customHeight="1">
      <c r="A1364" s="1" t="s">
        <v>7708</v>
      </c>
      <c r="B1364" s="1">
        <v>250058</v>
      </c>
      <c r="C1364" s="1" t="s">
        <v>71</v>
      </c>
      <c r="D1364" s="3">
        <v>45729</v>
      </c>
      <c r="E1364" s="1" t="s">
        <v>1896</v>
      </c>
      <c r="F1364" s="1" t="s">
        <v>7709</v>
      </c>
      <c r="G1364" s="1" t="s">
        <v>75</v>
      </c>
      <c r="H1364" s="1" t="s">
        <v>3759</v>
      </c>
      <c r="I1364" s="1" t="s">
        <v>77</v>
      </c>
      <c r="J1364" s="1" t="s">
        <v>78</v>
      </c>
      <c r="K1364" s="1" t="s">
        <v>172</v>
      </c>
      <c r="L1364" s="21" t="s">
        <v>139</v>
      </c>
      <c r="M1364" s="8" t="s">
        <v>160</v>
      </c>
      <c r="N1364" s="8" t="s">
        <v>2525</v>
      </c>
      <c r="O1364" s="8" t="s">
        <v>7710</v>
      </c>
      <c r="P1364" s="1" t="s">
        <v>2143</v>
      </c>
      <c r="Q1364" s="1" t="s">
        <v>1868</v>
      </c>
      <c r="R1364" s="1" t="s">
        <v>9079</v>
      </c>
      <c r="S1364" s="1" t="s">
        <v>443</v>
      </c>
      <c r="T1364" s="1" t="s">
        <v>72</v>
      </c>
      <c r="U1364" s="1" t="s">
        <v>4455</v>
      </c>
      <c r="V1364" s="1" t="s">
        <v>6605</v>
      </c>
      <c r="W1364" s="1" t="s">
        <v>87</v>
      </c>
      <c r="X1364" s="1">
        <v>47</v>
      </c>
      <c r="Y1364" s="1" t="s">
        <v>88</v>
      </c>
      <c r="Z1364" s="1">
        <v>6.8</v>
      </c>
      <c r="AA1364" s="1" t="s">
        <v>2344</v>
      </c>
      <c r="AB1364" s="1" t="s">
        <v>90</v>
      </c>
      <c r="AC1364" s="1" t="s">
        <v>91</v>
      </c>
      <c r="AD1364" s="1" t="s">
        <v>92</v>
      </c>
      <c r="AE1364" s="1" t="s">
        <v>72</v>
      </c>
      <c r="AF1364" s="1" t="s">
        <v>72</v>
      </c>
      <c r="AG1364" s="1" t="s">
        <v>72</v>
      </c>
      <c r="AH1364" s="1" t="s">
        <v>72</v>
      </c>
      <c r="AI1364" s="1" t="s">
        <v>72</v>
      </c>
      <c r="AJ1364" s="1" t="s">
        <v>72</v>
      </c>
      <c r="AK1364" s="1" t="s">
        <v>7711</v>
      </c>
      <c r="AL1364" s="1" t="s">
        <v>72</v>
      </c>
      <c r="AM1364" s="1" t="s">
        <v>72</v>
      </c>
      <c r="AN1364" s="3">
        <v>45729</v>
      </c>
      <c r="AO1364" s="1" t="s">
        <v>7712</v>
      </c>
      <c r="AP1364" s="1" t="s">
        <v>72</v>
      </c>
      <c r="AQ1364" s="1" t="s">
        <v>1794</v>
      </c>
      <c r="AR1364" s="1">
        <v>13</v>
      </c>
      <c r="AS1364" s="1" t="s">
        <v>3205</v>
      </c>
      <c r="AT1364" s="1" t="s">
        <v>88</v>
      </c>
      <c r="AU1364" s="1" t="s">
        <v>88</v>
      </c>
      <c r="AV1364" s="1" t="s">
        <v>88</v>
      </c>
      <c r="AW1364" s="1" t="s">
        <v>79</v>
      </c>
      <c r="AX1364" s="1" t="s">
        <v>707</v>
      </c>
      <c r="AY1364" s="1" t="s">
        <v>7458</v>
      </c>
      <c r="AZ1364" s="1" t="s">
        <v>7713</v>
      </c>
      <c r="BA1364" s="1">
        <v>28</v>
      </c>
      <c r="BB1364" s="1" t="s">
        <v>160</v>
      </c>
      <c r="BC1364" s="1" t="s">
        <v>707</v>
      </c>
    </row>
    <row r="1365" spans="1:55" ht="18.600000000000001" customHeight="1">
      <c r="A1365" s="1" t="s">
        <v>7714</v>
      </c>
      <c r="B1365" s="1">
        <v>250059</v>
      </c>
      <c r="C1365" s="1" t="s">
        <v>71</v>
      </c>
      <c r="D1365" s="3">
        <v>45730</v>
      </c>
      <c r="E1365" s="1" t="s">
        <v>1896</v>
      </c>
      <c r="F1365" s="1" t="s">
        <v>7715</v>
      </c>
      <c r="G1365" s="1" t="s">
        <v>75</v>
      </c>
      <c r="H1365" s="1" t="s">
        <v>1915</v>
      </c>
      <c r="I1365" s="1" t="s">
        <v>77</v>
      </c>
      <c r="J1365" s="1" t="s">
        <v>78</v>
      </c>
      <c r="K1365" s="1" t="s">
        <v>78</v>
      </c>
      <c r="L1365" s="21" t="s">
        <v>1898</v>
      </c>
      <c r="M1365" s="21" t="s">
        <v>99</v>
      </c>
      <c r="N1365" s="1" t="s">
        <v>7428</v>
      </c>
      <c r="O1365" s="3" t="s">
        <v>2007</v>
      </c>
      <c r="P1365" s="1" t="s">
        <v>813</v>
      </c>
      <c r="Q1365" s="1" t="s">
        <v>813</v>
      </c>
      <c r="R1365" s="1" t="s">
        <v>9057</v>
      </c>
      <c r="S1365" s="1" t="s">
        <v>84</v>
      </c>
      <c r="T1365" s="1" t="s">
        <v>72</v>
      </c>
      <c r="U1365" s="1" t="s">
        <v>140</v>
      </c>
      <c r="V1365" s="1" t="s">
        <v>141</v>
      </c>
      <c r="W1365" s="1" t="s">
        <v>126</v>
      </c>
      <c r="X1365" s="1">
        <v>67</v>
      </c>
      <c r="Y1365" s="1" t="s">
        <v>88</v>
      </c>
      <c r="Z1365" s="1">
        <v>4.8</v>
      </c>
      <c r="AA1365" s="1" t="s">
        <v>954</v>
      </c>
      <c r="AB1365" s="1" t="s">
        <v>90</v>
      </c>
      <c r="AC1365" s="1" t="s">
        <v>91</v>
      </c>
      <c r="AD1365" s="1" t="s">
        <v>92</v>
      </c>
      <c r="AE1365" s="1" t="s">
        <v>72</v>
      </c>
      <c r="AF1365" s="1" t="s">
        <v>217</v>
      </c>
      <c r="AG1365" s="1">
        <v>2</v>
      </c>
      <c r="AH1365" s="1" t="s">
        <v>4808</v>
      </c>
      <c r="AI1365" s="1" t="s">
        <v>72</v>
      </c>
      <c r="AJ1365" s="1" t="s">
        <v>72</v>
      </c>
      <c r="AK1365" s="1" t="s">
        <v>3444</v>
      </c>
      <c r="AL1365" s="1" t="s">
        <v>878</v>
      </c>
      <c r="AM1365" s="1" t="s">
        <v>72</v>
      </c>
      <c r="AN1365" s="3">
        <v>45730</v>
      </c>
      <c r="AO1365" s="1" t="s">
        <v>7716</v>
      </c>
      <c r="AP1365" s="1" t="s">
        <v>72</v>
      </c>
      <c r="AQ1365" s="1" t="s">
        <v>1675</v>
      </c>
      <c r="AR1365" s="1">
        <v>15</v>
      </c>
      <c r="AS1365" s="1" t="s">
        <v>2694</v>
      </c>
      <c r="AT1365" s="1" t="s">
        <v>75</v>
      </c>
      <c r="AU1365" s="1" t="s">
        <v>75</v>
      </c>
      <c r="AV1365" s="1" t="s">
        <v>88</v>
      </c>
      <c r="AW1365" s="1" t="s">
        <v>96</v>
      </c>
      <c r="AX1365" s="1" t="s">
        <v>72</v>
      </c>
      <c r="AY1365" s="1" t="s">
        <v>7458</v>
      </c>
      <c r="AZ1365" s="1" t="s">
        <v>7482</v>
      </c>
      <c r="BA1365" s="1">
        <f>42+7</f>
        <v>49</v>
      </c>
      <c r="BB1365" s="21" t="s">
        <v>100</v>
      </c>
      <c r="BC1365" s="16"/>
    </row>
    <row r="1366" spans="1:55" ht="18.600000000000001" customHeight="1">
      <c r="A1366" s="1" t="s">
        <v>7717</v>
      </c>
      <c r="B1366" s="1">
        <v>250060</v>
      </c>
      <c r="C1366" s="1" t="s">
        <v>71</v>
      </c>
      <c r="D1366" s="3">
        <v>45733</v>
      </c>
      <c r="E1366" s="1" t="s">
        <v>1896</v>
      </c>
      <c r="F1366" s="1" t="s">
        <v>7718</v>
      </c>
      <c r="G1366" s="1" t="s">
        <v>75</v>
      </c>
      <c r="H1366" s="1" t="s">
        <v>3947</v>
      </c>
      <c r="I1366" s="1" t="s">
        <v>77</v>
      </c>
      <c r="J1366" s="1" t="s">
        <v>78</v>
      </c>
      <c r="K1366" s="1" t="s">
        <v>78</v>
      </c>
      <c r="L1366" s="21" t="s">
        <v>1898</v>
      </c>
      <c r="M1366" s="21" t="s">
        <v>99</v>
      </c>
      <c r="N1366" s="1" t="s">
        <v>7428</v>
      </c>
      <c r="O1366" s="3" t="s">
        <v>4802</v>
      </c>
      <c r="P1366" s="1" t="s">
        <v>813</v>
      </c>
      <c r="Q1366" s="1" t="s">
        <v>813</v>
      </c>
      <c r="R1366" s="1" t="s">
        <v>9057</v>
      </c>
      <c r="S1366" s="1" t="s">
        <v>84</v>
      </c>
      <c r="T1366" s="1" t="s">
        <v>72</v>
      </c>
      <c r="U1366" s="1" t="s">
        <v>140</v>
      </c>
      <c r="V1366" s="1" t="s">
        <v>141</v>
      </c>
      <c r="W1366" s="1" t="s">
        <v>87</v>
      </c>
      <c r="X1366" s="1">
        <v>86</v>
      </c>
      <c r="Y1366" s="1" t="s">
        <v>88</v>
      </c>
      <c r="Z1366" s="1">
        <v>4.2</v>
      </c>
      <c r="AA1366" s="1" t="s">
        <v>954</v>
      </c>
      <c r="AB1366" s="1" t="s">
        <v>90</v>
      </c>
      <c r="AC1366" s="1" t="s">
        <v>91</v>
      </c>
      <c r="AD1366" s="1" t="s">
        <v>92</v>
      </c>
      <c r="AE1366" s="1" t="s">
        <v>72</v>
      </c>
      <c r="AF1366" s="1" t="s">
        <v>254</v>
      </c>
      <c r="AG1366" s="1">
        <v>1</v>
      </c>
      <c r="AH1366" s="1" t="s">
        <v>5092</v>
      </c>
      <c r="AI1366" s="1" t="s">
        <v>72</v>
      </c>
      <c r="AJ1366" s="1" t="s">
        <v>72</v>
      </c>
      <c r="AK1366" s="1" t="s">
        <v>3444</v>
      </c>
      <c r="AL1366" s="1" t="s">
        <v>878</v>
      </c>
      <c r="AM1366" s="1" t="s">
        <v>72</v>
      </c>
      <c r="AN1366" s="3">
        <v>45733</v>
      </c>
      <c r="AO1366" s="1" t="s">
        <v>7719</v>
      </c>
      <c r="AP1366" s="1" t="s">
        <v>72</v>
      </c>
      <c r="AQ1366" s="1" t="s">
        <v>1675</v>
      </c>
      <c r="AR1366" s="1">
        <v>15</v>
      </c>
      <c r="AS1366" s="1" t="s">
        <v>183</v>
      </c>
      <c r="AT1366" s="1" t="s">
        <v>75</v>
      </c>
      <c r="AU1366" s="1" t="s">
        <v>75</v>
      </c>
      <c r="AV1366" s="1" t="s">
        <v>88</v>
      </c>
      <c r="AW1366" s="1" t="s">
        <v>96</v>
      </c>
      <c r="AX1366" s="1" t="s">
        <v>72</v>
      </c>
      <c r="AY1366" s="1" t="s">
        <v>7526</v>
      </c>
      <c r="AZ1366" s="1" t="s">
        <v>7527</v>
      </c>
      <c r="BA1366" s="1">
        <f>30+6</f>
        <v>36</v>
      </c>
      <c r="BB1366" s="21" t="s">
        <v>100</v>
      </c>
      <c r="BC1366" s="16"/>
    </row>
    <row r="1367" spans="1:55" ht="18.600000000000001" customHeight="1">
      <c r="A1367" s="1" t="s">
        <v>7720</v>
      </c>
      <c r="B1367" s="1">
        <v>250061</v>
      </c>
      <c r="C1367" s="1" t="s">
        <v>71</v>
      </c>
      <c r="D1367" s="3">
        <v>45734</v>
      </c>
      <c r="E1367" s="1" t="s">
        <v>1896</v>
      </c>
      <c r="F1367" s="1" t="s">
        <v>7721</v>
      </c>
      <c r="G1367" s="1" t="s">
        <v>75</v>
      </c>
      <c r="H1367" s="1" t="s">
        <v>1915</v>
      </c>
      <c r="I1367" s="1" t="s">
        <v>77</v>
      </c>
      <c r="J1367" s="1" t="s">
        <v>78</v>
      </c>
      <c r="K1367" s="1" t="s">
        <v>78</v>
      </c>
      <c r="L1367" s="21" t="s">
        <v>1927</v>
      </c>
      <c r="M1367" s="8" t="s">
        <v>160</v>
      </c>
      <c r="N1367" s="8" t="s">
        <v>7428</v>
      </c>
      <c r="O1367" s="60" t="s">
        <v>847</v>
      </c>
      <c r="P1367" s="1" t="s">
        <v>83</v>
      </c>
      <c r="Q1367" s="1" t="s">
        <v>123</v>
      </c>
      <c r="R1367" s="1" t="s">
        <v>9043</v>
      </c>
      <c r="S1367" s="1" t="s">
        <v>84</v>
      </c>
      <c r="T1367" s="1" t="s">
        <v>72</v>
      </c>
      <c r="U1367" s="1" t="s">
        <v>104</v>
      </c>
      <c r="V1367" s="1" t="s">
        <v>7283</v>
      </c>
      <c r="W1367" s="1" t="s">
        <v>87</v>
      </c>
      <c r="X1367" s="1">
        <v>64</v>
      </c>
      <c r="Y1367" s="1" t="s">
        <v>88</v>
      </c>
      <c r="Z1367" s="1">
        <v>4.5999999999999996</v>
      </c>
      <c r="AA1367" s="1" t="s">
        <v>954</v>
      </c>
      <c r="AB1367" s="1" t="s">
        <v>90</v>
      </c>
      <c r="AC1367" s="1" t="s">
        <v>91</v>
      </c>
      <c r="AD1367" s="1" t="s">
        <v>92</v>
      </c>
      <c r="AE1367" s="1" t="s">
        <v>72</v>
      </c>
      <c r="AF1367" s="1" t="s">
        <v>229</v>
      </c>
      <c r="AG1367" s="1">
        <v>3</v>
      </c>
      <c r="AH1367" s="1" t="s">
        <v>230</v>
      </c>
      <c r="AI1367" s="1" t="s">
        <v>72</v>
      </c>
      <c r="AJ1367" s="1" t="s">
        <v>72</v>
      </c>
      <c r="AK1367" s="1" t="s">
        <v>3444</v>
      </c>
      <c r="AL1367" s="1" t="s">
        <v>72</v>
      </c>
      <c r="AM1367" s="1" t="s">
        <v>72</v>
      </c>
      <c r="AN1367" s="3">
        <v>45734</v>
      </c>
      <c r="AO1367" s="1" t="s">
        <v>7722</v>
      </c>
      <c r="AP1367" s="1" t="s">
        <v>72</v>
      </c>
      <c r="AQ1367" s="1" t="s">
        <v>1675</v>
      </c>
      <c r="AR1367" s="1">
        <v>15</v>
      </c>
      <c r="AS1367" s="1" t="s">
        <v>3205</v>
      </c>
      <c r="AT1367" s="1" t="s">
        <v>75</v>
      </c>
      <c r="AU1367" s="1" t="s">
        <v>75</v>
      </c>
      <c r="AV1367" s="1" t="s">
        <v>88</v>
      </c>
      <c r="AW1367" s="1" t="s">
        <v>79</v>
      </c>
      <c r="AX1367" s="1" t="s">
        <v>707</v>
      </c>
      <c r="AY1367" s="1" t="s">
        <v>7458</v>
      </c>
      <c r="AZ1367" s="1" t="s">
        <v>7723</v>
      </c>
      <c r="BA1367" s="1">
        <f>35+21</f>
        <v>56</v>
      </c>
      <c r="BB1367" s="1" t="s">
        <v>160</v>
      </c>
      <c r="BC1367" s="1" t="s">
        <v>707</v>
      </c>
    </row>
    <row r="1368" spans="1:55" ht="18.600000000000001" customHeight="1">
      <c r="A1368" s="1" t="s">
        <v>7724</v>
      </c>
      <c r="B1368" s="1">
        <v>250062</v>
      </c>
      <c r="C1368" s="1" t="s">
        <v>71</v>
      </c>
      <c r="D1368" s="3">
        <v>45734</v>
      </c>
      <c r="E1368" s="1" t="s">
        <v>1896</v>
      </c>
      <c r="F1368" s="1" t="s">
        <v>7725</v>
      </c>
      <c r="G1368" s="1" t="s">
        <v>75</v>
      </c>
      <c r="H1368" s="1" t="s">
        <v>1915</v>
      </c>
      <c r="I1368" s="1" t="s">
        <v>77</v>
      </c>
      <c r="J1368" s="1" t="s">
        <v>78</v>
      </c>
      <c r="K1368" s="1" t="s">
        <v>172</v>
      </c>
      <c r="L1368" s="21" t="s">
        <v>1898</v>
      </c>
      <c r="M1368" s="21" t="s">
        <v>99</v>
      </c>
      <c r="N1368" s="1" t="s">
        <v>7428</v>
      </c>
      <c r="O1368" s="34" t="s">
        <v>7726</v>
      </c>
      <c r="P1368" s="1" t="s">
        <v>778</v>
      </c>
      <c r="Q1368" s="1" t="s">
        <v>779</v>
      </c>
      <c r="R1368" s="1" t="s">
        <v>9036</v>
      </c>
      <c r="S1368" s="1" t="s">
        <v>84</v>
      </c>
      <c r="T1368" s="1" t="s">
        <v>72</v>
      </c>
      <c r="U1368" s="1" t="s">
        <v>104</v>
      </c>
      <c r="V1368" s="1" t="s">
        <v>104</v>
      </c>
      <c r="W1368" s="1" t="s">
        <v>126</v>
      </c>
      <c r="X1368" s="1">
        <v>41</v>
      </c>
      <c r="Y1368" s="1" t="s">
        <v>88</v>
      </c>
      <c r="Z1368" s="1">
        <v>5.7</v>
      </c>
      <c r="AA1368" s="1" t="s">
        <v>299</v>
      </c>
      <c r="AB1368" s="1" t="s">
        <v>90</v>
      </c>
      <c r="AC1368" s="1" t="s">
        <v>91</v>
      </c>
      <c r="AD1368" s="1" t="s">
        <v>92</v>
      </c>
      <c r="AE1368" s="1" t="s">
        <v>72</v>
      </c>
      <c r="AF1368" s="1" t="s">
        <v>217</v>
      </c>
      <c r="AG1368" s="1" t="s">
        <v>72</v>
      </c>
      <c r="AH1368" s="1" t="s">
        <v>7174</v>
      </c>
      <c r="AI1368" s="1" t="s">
        <v>72</v>
      </c>
      <c r="AJ1368" s="1" t="s">
        <v>72</v>
      </c>
      <c r="AK1368" s="1" t="s">
        <v>220</v>
      </c>
      <c r="AL1368" s="1" t="s">
        <v>72</v>
      </c>
      <c r="AM1368" s="1" t="s">
        <v>72</v>
      </c>
      <c r="AN1368" s="3">
        <v>45735</v>
      </c>
      <c r="AO1368" s="1" t="s">
        <v>7727</v>
      </c>
      <c r="AP1368" s="1" t="s">
        <v>72</v>
      </c>
      <c r="AQ1368" s="1" t="s">
        <v>1675</v>
      </c>
      <c r="AR1368" s="1">
        <v>15</v>
      </c>
      <c r="AS1368" s="1" t="s">
        <v>6026</v>
      </c>
      <c r="AT1368" s="1" t="s">
        <v>75</v>
      </c>
      <c r="AU1368" s="1" t="s">
        <v>75</v>
      </c>
      <c r="AV1368" s="1" t="s">
        <v>88</v>
      </c>
      <c r="AW1368" s="1" t="s">
        <v>96</v>
      </c>
      <c r="AX1368" s="1" t="s">
        <v>72</v>
      </c>
      <c r="AY1368" s="1" t="s">
        <v>7458</v>
      </c>
      <c r="AZ1368" s="1" t="s">
        <v>7605</v>
      </c>
      <c r="BA1368" s="1">
        <v>35</v>
      </c>
      <c r="BB1368" s="21" t="s">
        <v>100</v>
      </c>
      <c r="BC1368" s="16"/>
    </row>
    <row r="1369" spans="1:55" ht="18.600000000000001" customHeight="1">
      <c r="A1369" s="1" t="s">
        <v>7728</v>
      </c>
      <c r="B1369" s="1">
        <v>250063</v>
      </c>
      <c r="C1369" s="1" t="s">
        <v>71</v>
      </c>
      <c r="D1369" s="3">
        <v>45735</v>
      </c>
      <c r="E1369" s="1" t="s">
        <v>1896</v>
      </c>
      <c r="F1369" s="1" t="s">
        <v>7729</v>
      </c>
      <c r="G1369" s="1" t="s">
        <v>75</v>
      </c>
      <c r="H1369" s="1" t="s">
        <v>1915</v>
      </c>
      <c r="I1369" s="1" t="s">
        <v>77</v>
      </c>
      <c r="J1369" s="1" t="s">
        <v>78</v>
      </c>
      <c r="K1369" s="1" t="s">
        <v>78</v>
      </c>
      <c r="L1369" s="21" t="s">
        <v>1898</v>
      </c>
      <c r="M1369" s="21" t="s">
        <v>99</v>
      </c>
      <c r="N1369" s="1" t="s">
        <v>7428</v>
      </c>
      <c r="O1369" s="3" t="s">
        <v>7730</v>
      </c>
      <c r="P1369" s="1" t="s">
        <v>813</v>
      </c>
      <c r="Q1369" s="1" t="s">
        <v>813</v>
      </c>
      <c r="R1369" s="1" t="s">
        <v>9057</v>
      </c>
      <c r="S1369" s="1" t="s">
        <v>84</v>
      </c>
      <c r="T1369" s="1" t="s">
        <v>72</v>
      </c>
      <c r="U1369" s="1" t="s">
        <v>140</v>
      </c>
      <c r="V1369" s="1" t="s">
        <v>141</v>
      </c>
      <c r="W1369" s="1" t="s">
        <v>126</v>
      </c>
      <c r="X1369" s="1">
        <v>51</v>
      </c>
      <c r="Y1369" s="1" t="s">
        <v>88</v>
      </c>
      <c r="Z1369" s="1">
        <v>4.5999999999999996</v>
      </c>
      <c r="AA1369" s="1" t="s">
        <v>2344</v>
      </c>
      <c r="AB1369" s="1" t="s">
        <v>90</v>
      </c>
      <c r="AC1369" s="1" t="s">
        <v>91</v>
      </c>
      <c r="AD1369" s="1" t="s">
        <v>92</v>
      </c>
      <c r="AE1369" s="1" t="s">
        <v>72</v>
      </c>
      <c r="AF1369" s="1" t="s">
        <v>217</v>
      </c>
      <c r="AG1369" s="1">
        <v>2</v>
      </c>
      <c r="AH1369" s="1" t="s">
        <v>4808</v>
      </c>
      <c r="AI1369" s="1" t="s">
        <v>72</v>
      </c>
      <c r="AJ1369" s="1" t="s">
        <v>72</v>
      </c>
      <c r="AK1369" s="1" t="s">
        <v>3444</v>
      </c>
      <c r="AL1369" s="1" t="s">
        <v>878</v>
      </c>
      <c r="AM1369" s="1" t="s">
        <v>72</v>
      </c>
      <c r="AN1369" s="3">
        <v>45735</v>
      </c>
      <c r="AO1369" s="1" t="s">
        <v>7731</v>
      </c>
      <c r="AP1369" s="1" t="s">
        <v>72</v>
      </c>
      <c r="AQ1369" s="1" t="s">
        <v>1675</v>
      </c>
      <c r="AR1369" s="1">
        <v>15</v>
      </c>
      <c r="AS1369" s="1" t="s">
        <v>3446</v>
      </c>
      <c r="AT1369" s="1" t="s">
        <v>75</v>
      </c>
      <c r="AU1369" s="1" t="s">
        <v>75</v>
      </c>
      <c r="AV1369" s="1" t="s">
        <v>88</v>
      </c>
      <c r="AW1369" s="1" t="s">
        <v>96</v>
      </c>
      <c r="AX1369" s="1" t="s">
        <v>72</v>
      </c>
      <c r="AY1369" s="1" t="s">
        <v>7458</v>
      </c>
      <c r="AZ1369" s="1" t="s">
        <v>7482</v>
      </c>
      <c r="BA1369" s="1">
        <f>42+7</f>
        <v>49</v>
      </c>
      <c r="BB1369" s="21" t="s">
        <v>100</v>
      </c>
      <c r="BC1369" s="16"/>
    </row>
    <row r="1370" spans="1:55" ht="18.600000000000001" customHeight="1">
      <c r="A1370" s="1" t="s">
        <v>7732</v>
      </c>
      <c r="B1370" s="1">
        <v>250064</v>
      </c>
      <c r="C1370" s="1" t="s">
        <v>71</v>
      </c>
      <c r="D1370" s="3">
        <v>45735</v>
      </c>
      <c r="E1370" s="1" t="s">
        <v>1896</v>
      </c>
      <c r="F1370" s="1" t="s">
        <v>7733</v>
      </c>
      <c r="G1370" s="1" t="s">
        <v>75</v>
      </c>
      <c r="H1370" s="1" t="s">
        <v>3759</v>
      </c>
      <c r="I1370" s="1" t="s">
        <v>77</v>
      </c>
      <c r="J1370" s="1" t="s">
        <v>78</v>
      </c>
      <c r="K1370" s="1" t="s">
        <v>78</v>
      </c>
      <c r="L1370" s="8" t="s">
        <v>1898</v>
      </c>
      <c r="M1370" s="8" t="s">
        <v>160</v>
      </c>
      <c r="N1370" s="8" t="s">
        <v>3750</v>
      </c>
      <c r="O1370" s="60" t="s">
        <v>7734</v>
      </c>
      <c r="P1370" s="1" t="s">
        <v>2143</v>
      </c>
      <c r="Q1370" s="1" t="s">
        <v>1868</v>
      </c>
      <c r="R1370" s="1" t="s">
        <v>9079</v>
      </c>
      <c r="S1370" s="1" t="s">
        <v>443</v>
      </c>
      <c r="T1370" s="1" t="s">
        <v>72</v>
      </c>
      <c r="U1370" s="1" t="s">
        <v>444</v>
      </c>
      <c r="V1370" s="1" t="s">
        <v>444</v>
      </c>
      <c r="W1370" s="1" t="s">
        <v>126</v>
      </c>
      <c r="X1370" s="1">
        <v>68</v>
      </c>
      <c r="Y1370" s="1" t="s">
        <v>88</v>
      </c>
      <c r="Z1370" s="1">
        <v>5.2</v>
      </c>
      <c r="AA1370" s="1" t="s">
        <v>954</v>
      </c>
      <c r="AB1370" s="1" t="s">
        <v>90</v>
      </c>
      <c r="AC1370" s="1" t="s">
        <v>91</v>
      </c>
      <c r="AD1370" s="1" t="s">
        <v>216</v>
      </c>
      <c r="AE1370" s="1" t="s">
        <v>72</v>
      </c>
      <c r="AF1370" s="1" t="s">
        <v>72</v>
      </c>
      <c r="AG1370" s="1" t="s">
        <v>72</v>
      </c>
      <c r="AH1370" s="1" t="s">
        <v>72</v>
      </c>
      <c r="AI1370" s="1" t="s">
        <v>72</v>
      </c>
      <c r="AJ1370" s="1" t="s">
        <v>7735</v>
      </c>
      <c r="AK1370" s="1" t="s">
        <v>72</v>
      </c>
      <c r="AL1370" s="1" t="s">
        <v>72</v>
      </c>
      <c r="AM1370" s="1" t="s">
        <v>72</v>
      </c>
      <c r="AN1370" s="3">
        <v>45735</v>
      </c>
      <c r="AO1370" s="1" t="s">
        <v>7736</v>
      </c>
      <c r="AP1370" s="1" t="s">
        <v>72</v>
      </c>
      <c r="AQ1370" s="1" t="s">
        <v>1794</v>
      </c>
      <c r="AR1370" s="1">
        <v>13</v>
      </c>
      <c r="AS1370" s="1" t="s">
        <v>4219</v>
      </c>
      <c r="AT1370" s="1" t="s">
        <v>75</v>
      </c>
      <c r="AU1370" s="1" t="s">
        <v>75</v>
      </c>
      <c r="AV1370" s="1" t="s">
        <v>88</v>
      </c>
      <c r="AW1370" s="1" t="s">
        <v>96</v>
      </c>
      <c r="AX1370" s="1" t="s">
        <v>72</v>
      </c>
      <c r="AY1370" s="1" t="s">
        <v>7458</v>
      </c>
      <c r="AZ1370" s="1" t="s">
        <v>7707</v>
      </c>
      <c r="BA1370" s="1">
        <v>49</v>
      </c>
      <c r="BB1370" s="1" t="s">
        <v>918</v>
      </c>
      <c r="BC1370" s="16"/>
    </row>
    <row r="1371" spans="1:55" ht="18.600000000000001" customHeight="1">
      <c r="A1371" s="1" t="s">
        <v>7737</v>
      </c>
      <c r="B1371" s="1">
        <v>250065</v>
      </c>
      <c r="C1371" s="1" t="s">
        <v>71</v>
      </c>
      <c r="D1371" s="3">
        <v>45736</v>
      </c>
      <c r="E1371" s="1" t="s">
        <v>1896</v>
      </c>
      <c r="F1371" s="1" t="s">
        <v>7738</v>
      </c>
      <c r="G1371" s="1" t="s">
        <v>75</v>
      </c>
      <c r="H1371" s="1" t="s">
        <v>1915</v>
      </c>
      <c r="I1371" s="1" t="s">
        <v>77</v>
      </c>
      <c r="J1371" s="1" t="s">
        <v>78</v>
      </c>
      <c r="K1371" s="1" t="s">
        <v>78</v>
      </c>
      <c r="L1371" s="21" t="s">
        <v>1898</v>
      </c>
      <c r="M1371" s="21" t="s">
        <v>99</v>
      </c>
      <c r="N1371" s="1" t="s">
        <v>7428</v>
      </c>
      <c r="O1371" s="3" t="s">
        <v>7739</v>
      </c>
      <c r="P1371" s="1" t="s">
        <v>813</v>
      </c>
      <c r="Q1371" s="1" t="s">
        <v>813</v>
      </c>
      <c r="R1371" s="1" t="s">
        <v>9057</v>
      </c>
      <c r="S1371" s="1" t="s">
        <v>84</v>
      </c>
      <c r="T1371" s="1" t="s">
        <v>72</v>
      </c>
      <c r="U1371" s="1" t="s">
        <v>104</v>
      </c>
      <c r="V1371" s="1" t="s">
        <v>730</v>
      </c>
      <c r="W1371" s="1" t="s">
        <v>126</v>
      </c>
      <c r="X1371" s="1">
        <v>56</v>
      </c>
      <c r="Y1371" s="1" t="s">
        <v>88</v>
      </c>
      <c r="Z1371" s="1">
        <v>4.8</v>
      </c>
      <c r="AA1371" s="1" t="s">
        <v>954</v>
      </c>
      <c r="AB1371" s="1" t="s">
        <v>90</v>
      </c>
      <c r="AC1371" s="1" t="s">
        <v>91</v>
      </c>
      <c r="AD1371" s="1" t="s">
        <v>92</v>
      </c>
      <c r="AE1371" s="1" t="s">
        <v>72</v>
      </c>
      <c r="AF1371" s="1" t="s">
        <v>254</v>
      </c>
      <c r="AG1371" s="1">
        <v>1</v>
      </c>
      <c r="AH1371" s="1" t="s">
        <v>5092</v>
      </c>
      <c r="AI1371" s="1" t="s">
        <v>72</v>
      </c>
      <c r="AJ1371" s="1" t="s">
        <v>72</v>
      </c>
      <c r="AK1371" s="1" t="s">
        <v>3444</v>
      </c>
      <c r="AL1371" s="1" t="s">
        <v>878</v>
      </c>
      <c r="AM1371" s="1" t="s">
        <v>72</v>
      </c>
      <c r="AN1371" s="3">
        <v>45736</v>
      </c>
      <c r="AO1371" s="1" t="s">
        <v>7740</v>
      </c>
      <c r="AP1371" s="1" t="s">
        <v>72</v>
      </c>
      <c r="AQ1371" s="1" t="s">
        <v>1675</v>
      </c>
      <c r="AR1371" s="1">
        <v>15</v>
      </c>
      <c r="AS1371" s="1" t="s">
        <v>183</v>
      </c>
      <c r="AT1371" s="1" t="s">
        <v>75</v>
      </c>
      <c r="AU1371" s="1" t="s">
        <v>75</v>
      </c>
      <c r="AV1371" s="1" t="s">
        <v>88</v>
      </c>
      <c r="AW1371" s="1" t="s">
        <v>96</v>
      </c>
      <c r="AX1371" s="1" t="s">
        <v>72</v>
      </c>
      <c r="AY1371" s="1" t="s">
        <v>7458</v>
      </c>
      <c r="AZ1371" s="1" t="s">
        <v>7482</v>
      </c>
      <c r="BA1371" s="1">
        <f>42</f>
        <v>42</v>
      </c>
      <c r="BB1371" s="21" t="s">
        <v>100</v>
      </c>
      <c r="BC1371" s="16"/>
    </row>
    <row r="1372" spans="1:55" ht="18.600000000000001" customHeight="1">
      <c r="A1372" s="1" t="s">
        <v>7741</v>
      </c>
      <c r="B1372" s="1">
        <v>250066</v>
      </c>
      <c r="C1372" s="1" t="s">
        <v>71</v>
      </c>
      <c r="D1372" s="3">
        <v>45737</v>
      </c>
      <c r="E1372" s="1" t="s">
        <v>1896</v>
      </c>
      <c r="F1372" s="1" t="s">
        <v>7742</v>
      </c>
      <c r="G1372" s="1" t="s">
        <v>75</v>
      </c>
      <c r="H1372" s="1" t="s">
        <v>1915</v>
      </c>
      <c r="I1372" s="1" t="s">
        <v>77</v>
      </c>
      <c r="J1372" s="1" t="s">
        <v>78</v>
      </c>
      <c r="K1372" s="1" t="s">
        <v>78</v>
      </c>
      <c r="L1372" s="8" t="s">
        <v>1898</v>
      </c>
      <c r="M1372" s="21" t="s">
        <v>99</v>
      </c>
      <c r="N1372" s="1" t="s">
        <v>7428</v>
      </c>
      <c r="O1372" s="3" t="s">
        <v>1958</v>
      </c>
      <c r="P1372" s="1" t="s">
        <v>813</v>
      </c>
      <c r="Q1372" s="1" t="s">
        <v>813</v>
      </c>
      <c r="R1372" s="1" t="s">
        <v>9057</v>
      </c>
      <c r="S1372" s="1" t="s">
        <v>84</v>
      </c>
      <c r="T1372" s="1" t="s">
        <v>72</v>
      </c>
      <c r="U1372" s="1" t="s">
        <v>124</v>
      </c>
      <c r="V1372" s="1" t="s">
        <v>341</v>
      </c>
      <c r="W1372" s="1" t="s">
        <v>126</v>
      </c>
      <c r="X1372" s="1">
        <v>47</v>
      </c>
      <c r="Y1372" s="1" t="s">
        <v>88</v>
      </c>
      <c r="Z1372" s="1">
        <v>4.5999999999999996</v>
      </c>
      <c r="AA1372" s="1" t="s">
        <v>954</v>
      </c>
      <c r="AB1372" s="1" t="s">
        <v>90</v>
      </c>
      <c r="AC1372" s="1" t="s">
        <v>91</v>
      </c>
      <c r="AD1372" s="1" t="s">
        <v>92</v>
      </c>
      <c r="AE1372" s="1" t="s">
        <v>72</v>
      </c>
      <c r="AF1372" s="1" t="s">
        <v>217</v>
      </c>
      <c r="AG1372" s="1">
        <v>2</v>
      </c>
      <c r="AH1372" s="1" t="s">
        <v>5253</v>
      </c>
      <c r="AI1372" s="1" t="s">
        <v>72</v>
      </c>
      <c r="AJ1372" s="1" t="s">
        <v>72</v>
      </c>
      <c r="AK1372" s="1" t="s">
        <v>3444</v>
      </c>
      <c r="AL1372" s="1" t="s">
        <v>878</v>
      </c>
      <c r="AM1372" s="1" t="s">
        <v>72</v>
      </c>
      <c r="AN1372" s="3">
        <v>45737</v>
      </c>
      <c r="AO1372" s="1" t="s">
        <v>7743</v>
      </c>
      <c r="AP1372" s="1" t="s">
        <v>72</v>
      </c>
      <c r="AQ1372" s="1" t="s">
        <v>1675</v>
      </c>
      <c r="AR1372" s="1">
        <v>15</v>
      </c>
      <c r="AS1372" s="1" t="s">
        <v>2694</v>
      </c>
      <c r="AT1372" s="1" t="s">
        <v>75</v>
      </c>
      <c r="AU1372" s="1" t="s">
        <v>75</v>
      </c>
      <c r="AV1372" s="1" t="s">
        <v>88</v>
      </c>
      <c r="AW1372" s="1" t="s">
        <v>96</v>
      </c>
      <c r="AX1372" s="1" t="s">
        <v>72</v>
      </c>
      <c r="AY1372" s="1" t="s">
        <v>7458</v>
      </c>
      <c r="AZ1372" s="1" t="s">
        <v>7482</v>
      </c>
      <c r="BA1372" s="1">
        <f>42+7</f>
        <v>49</v>
      </c>
      <c r="BB1372" s="21" t="s">
        <v>100</v>
      </c>
      <c r="BC1372" s="16"/>
    </row>
    <row r="1373" spans="1:55" ht="18.600000000000001" customHeight="1">
      <c r="A1373" s="1" t="s">
        <v>7744</v>
      </c>
      <c r="B1373" s="1">
        <v>250067</v>
      </c>
      <c r="C1373" s="1" t="s">
        <v>71</v>
      </c>
      <c r="D1373" s="3">
        <v>45737</v>
      </c>
      <c r="E1373" s="1" t="s">
        <v>1896</v>
      </c>
      <c r="F1373" s="1" t="s">
        <v>7745</v>
      </c>
      <c r="G1373" s="1" t="s">
        <v>75</v>
      </c>
      <c r="H1373" s="1" t="s">
        <v>6517</v>
      </c>
      <c r="I1373" s="1" t="s">
        <v>77</v>
      </c>
      <c r="J1373" s="1" t="s">
        <v>78</v>
      </c>
      <c r="K1373" s="1" t="s">
        <v>78</v>
      </c>
      <c r="L1373" s="21" t="s">
        <v>1898</v>
      </c>
      <c r="M1373" s="21" t="s">
        <v>99</v>
      </c>
      <c r="N1373" s="1" t="s">
        <v>7428</v>
      </c>
      <c r="O1373" s="25" t="s">
        <v>4543</v>
      </c>
      <c r="P1373" s="1" t="s">
        <v>7347</v>
      </c>
      <c r="Q1373" s="1" t="s">
        <v>7347</v>
      </c>
      <c r="R1373" s="1" t="s">
        <v>7348</v>
      </c>
      <c r="S1373" s="1" t="s">
        <v>6519</v>
      </c>
      <c r="T1373" s="1" t="s">
        <v>72</v>
      </c>
      <c r="U1373" s="1" t="s">
        <v>6519</v>
      </c>
      <c r="V1373" s="1" t="s">
        <v>6519</v>
      </c>
      <c r="W1373" s="1" t="s">
        <v>87</v>
      </c>
      <c r="X1373" s="1">
        <v>82</v>
      </c>
      <c r="Y1373" s="1" t="s">
        <v>88</v>
      </c>
      <c r="Z1373" s="1">
        <v>5.3</v>
      </c>
      <c r="AA1373" s="1" t="s">
        <v>299</v>
      </c>
      <c r="AB1373" s="1" t="s">
        <v>90</v>
      </c>
      <c r="AC1373" s="1" t="s">
        <v>91</v>
      </c>
      <c r="AD1373" s="1" t="s">
        <v>92</v>
      </c>
      <c r="AE1373" s="1" t="s">
        <v>72</v>
      </c>
      <c r="AF1373" s="1" t="s">
        <v>72</v>
      </c>
      <c r="AG1373" s="1" t="s">
        <v>72</v>
      </c>
      <c r="AH1373" s="1" t="s">
        <v>72</v>
      </c>
      <c r="AI1373" s="1" t="s">
        <v>72</v>
      </c>
      <c r="AJ1373" s="1" t="s">
        <v>72</v>
      </c>
      <c r="AK1373" s="1" t="s">
        <v>72</v>
      </c>
      <c r="AL1373" s="1" t="s">
        <v>72</v>
      </c>
      <c r="AM1373" s="1" t="s">
        <v>72</v>
      </c>
      <c r="AN1373" s="3">
        <v>45737</v>
      </c>
      <c r="AO1373" s="1" t="s">
        <v>7746</v>
      </c>
      <c r="AP1373" s="1" t="s">
        <v>72</v>
      </c>
      <c r="AQ1373" s="1" t="s">
        <v>1794</v>
      </c>
      <c r="AR1373" s="1">
        <v>15</v>
      </c>
      <c r="AS1373" s="1" t="s">
        <v>4219</v>
      </c>
      <c r="AT1373" s="1" t="s">
        <v>75</v>
      </c>
      <c r="AU1373" s="1" t="s">
        <v>75</v>
      </c>
      <c r="AV1373" s="1" t="s">
        <v>88</v>
      </c>
      <c r="AW1373" s="1" t="s">
        <v>96</v>
      </c>
      <c r="AX1373" s="1" t="s">
        <v>72</v>
      </c>
      <c r="AY1373" s="1" t="s">
        <v>3985</v>
      </c>
      <c r="AZ1373" s="1" t="s">
        <v>7747</v>
      </c>
      <c r="BA1373" s="1">
        <f>42+7</f>
        <v>49</v>
      </c>
      <c r="BB1373" s="21" t="s">
        <v>100</v>
      </c>
      <c r="BC1373" s="16"/>
    </row>
    <row r="1374" spans="1:55" ht="18.600000000000001" customHeight="1">
      <c r="A1374" s="1" t="s">
        <v>7748</v>
      </c>
      <c r="B1374" s="1">
        <v>250068</v>
      </c>
      <c r="C1374" s="1" t="s">
        <v>71</v>
      </c>
      <c r="D1374" s="3">
        <v>45742</v>
      </c>
      <c r="E1374" s="1" t="s">
        <v>1896</v>
      </c>
      <c r="F1374" s="1" t="s">
        <v>7749</v>
      </c>
      <c r="G1374" s="1" t="s">
        <v>75</v>
      </c>
      <c r="H1374" s="1" t="s">
        <v>6517</v>
      </c>
      <c r="I1374" s="1" t="s">
        <v>77</v>
      </c>
      <c r="J1374" s="1" t="s">
        <v>78</v>
      </c>
      <c r="K1374" s="1" t="s">
        <v>78</v>
      </c>
      <c r="L1374" s="21" t="s">
        <v>1898</v>
      </c>
      <c r="M1374" s="21" t="s">
        <v>99</v>
      </c>
      <c r="N1374" s="1" t="s">
        <v>7428</v>
      </c>
      <c r="O1374" s="25" t="s">
        <v>7750</v>
      </c>
      <c r="P1374" s="1" t="s">
        <v>7347</v>
      </c>
      <c r="Q1374" s="1" t="s">
        <v>7347</v>
      </c>
      <c r="R1374" s="1" t="s">
        <v>7348</v>
      </c>
      <c r="S1374" s="1" t="s">
        <v>6519</v>
      </c>
      <c r="T1374" s="1" t="s">
        <v>72</v>
      </c>
      <c r="U1374" s="1" t="s">
        <v>6519</v>
      </c>
      <c r="V1374" s="1" t="s">
        <v>6519</v>
      </c>
      <c r="W1374" s="1" t="s">
        <v>87</v>
      </c>
      <c r="X1374" s="1">
        <v>86</v>
      </c>
      <c r="Y1374" s="1" t="s">
        <v>88</v>
      </c>
      <c r="Z1374" s="1">
        <v>5.9</v>
      </c>
      <c r="AA1374" s="1" t="s">
        <v>299</v>
      </c>
      <c r="AB1374" s="1" t="s">
        <v>90</v>
      </c>
      <c r="AC1374" s="1" t="s">
        <v>91</v>
      </c>
      <c r="AD1374" s="1" t="s">
        <v>90</v>
      </c>
      <c r="AE1374" s="1" t="s">
        <v>72</v>
      </c>
      <c r="AF1374" s="1" t="s">
        <v>72</v>
      </c>
      <c r="AG1374" s="1" t="s">
        <v>72</v>
      </c>
      <c r="AH1374" s="1" t="s">
        <v>72</v>
      </c>
      <c r="AI1374" s="1" t="s">
        <v>72</v>
      </c>
      <c r="AJ1374" s="1" t="s">
        <v>72</v>
      </c>
      <c r="AK1374" s="1" t="s">
        <v>447</v>
      </c>
      <c r="AL1374" s="1" t="s">
        <v>72</v>
      </c>
      <c r="AM1374" s="1" t="s">
        <v>72</v>
      </c>
      <c r="AN1374" s="3">
        <v>45742</v>
      </c>
      <c r="AO1374" s="1" t="s">
        <v>7751</v>
      </c>
      <c r="AP1374" s="1" t="s">
        <v>72</v>
      </c>
      <c r="AQ1374" s="1" t="s">
        <v>1794</v>
      </c>
      <c r="AR1374" s="1">
        <v>15</v>
      </c>
      <c r="AS1374" s="1" t="s">
        <v>2694</v>
      </c>
      <c r="AT1374" s="1" t="s">
        <v>75</v>
      </c>
      <c r="AU1374" s="1" t="s">
        <v>75</v>
      </c>
      <c r="AV1374" s="1" t="s">
        <v>88</v>
      </c>
      <c r="AW1374" s="1" t="s">
        <v>96</v>
      </c>
      <c r="AX1374" s="1" t="s">
        <v>72</v>
      </c>
      <c r="AY1374" s="1" t="s">
        <v>3985</v>
      </c>
      <c r="AZ1374" s="1" t="s">
        <v>7747</v>
      </c>
      <c r="BA1374" s="1">
        <f>42+7</f>
        <v>49</v>
      </c>
      <c r="BB1374" s="21" t="s">
        <v>100</v>
      </c>
      <c r="BC1374" s="16"/>
    </row>
    <row r="1375" spans="1:55" ht="18.600000000000001" customHeight="1">
      <c r="A1375" s="1" t="s">
        <v>7752</v>
      </c>
      <c r="B1375" s="1">
        <v>250069</v>
      </c>
      <c r="C1375" s="1" t="s">
        <v>71</v>
      </c>
      <c r="D1375" s="3">
        <v>45742</v>
      </c>
      <c r="E1375" s="1" t="s">
        <v>1896</v>
      </c>
      <c r="F1375" s="1" t="s">
        <v>7753</v>
      </c>
      <c r="G1375" s="1" t="s">
        <v>75</v>
      </c>
      <c r="H1375" s="1" t="s">
        <v>1915</v>
      </c>
      <c r="I1375" s="1" t="s">
        <v>77</v>
      </c>
      <c r="J1375" s="1" t="s">
        <v>78</v>
      </c>
      <c r="K1375" s="1" t="s">
        <v>78</v>
      </c>
      <c r="L1375" s="8" t="s">
        <v>1898</v>
      </c>
      <c r="M1375" s="21" t="s">
        <v>99</v>
      </c>
      <c r="N1375" s="1" t="s">
        <v>7428</v>
      </c>
      <c r="O1375" s="3" t="s">
        <v>7754</v>
      </c>
      <c r="P1375" s="1" t="s">
        <v>813</v>
      </c>
      <c r="Q1375" s="1" t="s">
        <v>813</v>
      </c>
      <c r="R1375" s="1" t="s">
        <v>9057</v>
      </c>
      <c r="S1375" s="1" t="s">
        <v>84</v>
      </c>
      <c r="T1375" s="1" t="s">
        <v>72</v>
      </c>
      <c r="U1375" s="1" t="s">
        <v>140</v>
      </c>
      <c r="V1375" s="1" t="s">
        <v>181</v>
      </c>
      <c r="W1375" s="1" t="s">
        <v>126</v>
      </c>
      <c r="X1375" s="1">
        <v>72</v>
      </c>
      <c r="Y1375" s="1" t="s">
        <v>88</v>
      </c>
      <c r="Z1375" s="1">
        <v>4.3</v>
      </c>
      <c r="AA1375" s="1" t="s">
        <v>2344</v>
      </c>
      <c r="AB1375" s="1" t="s">
        <v>90</v>
      </c>
      <c r="AC1375" s="1" t="s">
        <v>91</v>
      </c>
      <c r="AD1375" s="1" t="s">
        <v>92</v>
      </c>
      <c r="AE1375" s="1" t="s">
        <v>72</v>
      </c>
      <c r="AF1375" s="1" t="s">
        <v>217</v>
      </c>
      <c r="AG1375" s="1">
        <v>2</v>
      </c>
      <c r="AH1375" s="1" t="s">
        <v>7111</v>
      </c>
      <c r="AI1375" s="1" t="s">
        <v>72</v>
      </c>
      <c r="AJ1375" s="1" t="s">
        <v>72</v>
      </c>
      <c r="AK1375" s="1" t="s">
        <v>3444</v>
      </c>
      <c r="AL1375" s="1" t="s">
        <v>878</v>
      </c>
      <c r="AM1375" s="1" t="s">
        <v>72</v>
      </c>
      <c r="AN1375" s="3">
        <v>45742</v>
      </c>
      <c r="AO1375" s="1" t="s">
        <v>7755</v>
      </c>
      <c r="AP1375" s="1" t="s">
        <v>72</v>
      </c>
      <c r="AQ1375" s="1" t="s">
        <v>1675</v>
      </c>
      <c r="AR1375" s="1">
        <v>15</v>
      </c>
      <c r="AS1375" s="1" t="s">
        <v>3446</v>
      </c>
      <c r="AT1375" s="1" t="s">
        <v>75</v>
      </c>
      <c r="AU1375" s="1" t="s">
        <v>75</v>
      </c>
      <c r="AV1375" s="1" t="s">
        <v>88</v>
      </c>
      <c r="AW1375" s="1" t="s">
        <v>96</v>
      </c>
      <c r="AX1375" s="1" t="s">
        <v>72</v>
      </c>
      <c r="AY1375" s="1" t="s">
        <v>7458</v>
      </c>
      <c r="AZ1375" s="1" t="s">
        <v>7482</v>
      </c>
      <c r="BA1375" s="1">
        <f>42</f>
        <v>42</v>
      </c>
      <c r="BB1375" s="21" t="s">
        <v>100</v>
      </c>
      <c r="BC1375" s="16"/>
    </row>
    <row r="1376" spans="1:55" ht="18.600000000000001" customHeight="1">
      <c r="A1376" s="1" t="s">
        <v>7756</v>
      </c>
      <c r="B1376" s="1">
        <v>250070</v>
      </c>
      <c r="C1376" s="1" t="s">
        <v>71</v>
      </c>
      <c r="D1376" s="3">
        <v>45743</v>
      </c>
      <c r="E1376" s="1" t="s">
        <v>1896</v>
      </c>
      <c r="F1376" s="1" t="s">
        <v>7757</v>
      </c>
      <c r="G1376" s="1" t="s">
        <v>75</v>
      </c>
      <c r="H1376" s="1" t="s">
        <v>3759</v>
      </c>
      <c r="I1376" s="1" t="s">
        <v>77</v>
      </c>
      <c r="J1376" s="1" t="s">
        <v>78</v>
      </c>
      <c r="K1376" s="1" t="s">
        <v>78</v>
      </c>
      <c r="L1376" s="21" t="s">
        <v>1898</v>
      </c>
      <c r="M1376" s="21" t="s">
        <v>99</v>
      </c>
      <c r="N1376" s="1" t="s">
        <v>7428</v>
      </c>
      <c r="O1376" s="34" t="s">
        <v>7758</v>
      </c>
      <c r="P1376" s="1" t="s">
        <v>83</v>
      </c>
      <c r="Q1376" s="1" t="s">
        <v>123</v>
      </c>
      <c r="R1376" s="1" t="s">
        <v>9043</v>
      </c>
      <c r="S1376" s="1" t="s">
        <v>443</v>
      </c>
      <c r="T1376" s="1" t="s">
        <v>72</v>
      </c>
      <c r="U1376" s="1" t="s">
        <v>444</v>
      </c>
      <c r="V1376" s="1" t="s">
        <v>749</v>
      </c>
      <c r="W1376" s="1" t="s">
        <v>87</v>
      </c>
      <c r="X1376" s="1">
        <v>42</v>
      </c>
      <c r="Y1376" s="1" t="s">
        <v>88</v>
      </c>
      <c r="Z1376" s="1">
        <v>5.5</v>
      </c>
      <c r="AA1376" s="1" t="s">
        <v>299</v>
      </c>
      <c r="AB1376" s="1" t="s">
        <v>90</v>
      </c>
      <c r="AC1376" s="1" t="s">
        <v>91</v>
      </c>
      <c r="AD1376" s="1" t="s">
        <v>92</v>
      </c>
      <c r="AE1376" s="1" t="s">
        <v>72</v>
      </c>
      <c r="AF1376" s="1" t="s">
        <v>72</v>
      </c>
      <c r="AG1376" s="1" t="s">
        <v>72</v>
      </c>
      <c r="AH1376" s="1" t="s">
        <v>72</v>
      </c>
      <c r="AI1376" s="1" t="s">
        <v>72</v>
      </c>
      <c r="AJ1376" s="1" t="s">
        <v>72</v>
      </c>
      <c r="AK1376" s="1" t="s">
        <v>447</v>
      </c>
      <c r="AL1376" s="1" t="s">
        <v>72</v>
      </c>
      <c r="AM1376" s="1" t="s">
        <v>72</v>
      </c>
      <c r="AN1376" s="3">
        <v>45743</v>
      </c>
      <c r="AO1376" s="1" t="s">
        <v>7759</v>
      </c>
      <c r="AP1376" s="1" t="s">
        <v>72</v>
      </c>
      <c r="AQ1376" s="1" t="s">
        <v>1794</v>
      </c>
      <c r="AR1376" s="1">
        <v>13</v>
      </c>
      <c r="AS1376" s="1" t="s">
        <v>3446</v>
      </c>
      <c r="AT1376" s="1" t="s">
        <v>75</v>
      </c>
      <c r="AU1376" s="1" t="s">
        <v>75</v>
      </c>
      <c r="AV1376" s="1" t="s">
        <v>88</v>
      </c>
      <c r="AW1376" s="1" t="s">
        <v>96</v>
      </c>
      <c r="AX1376" s="1" t="s">
        <v>72</v>
      </c>
      <c r="AY1376" s="1" t="s">
        <v>6242</v>
      </c>
      <c r="AZ1376" s="1" t="s">
        <v>7760</v>
      </c>
      <c r="BA1376" s="1">
        <v>30</v>
      </c>
      <c r="BB1376" s="1" t="s">
        <v>918</v>
      </c>
      <c r="BC1376" s="16"/>
    </row>
    <row r="1377" spans="1:55" ht="18.600000000000001" customHeight="1">
      <c r="A1377" s="1" t="s">
        <v>7768</v>
      </c>
      <c r="B1377" s="1">
        <v>250073</v>
      </c>
      <c r="C1377" s="1" t="s">
        <v>71</v>
      </c>
      <c r="D1377" s="3">
        <v>45756</v>
      </c>
      <c r="E1377" s="1" t="s">
        <v>1896</v>
      </c>
      <c r="F1377" s="1" t="s">
        <v>7769</v>
      </c>
      <c r="G1377" s="1" t="s">
        <v>75</v>
      </c>
      <c r="H1377" s="1" t="s">
        <v>3759</v>
      </c>
      <c r="I1377" s="1" t="s">
        <v>77</v>
      </c>
      <c r="J1377" s="1" t="s">
        <v>78</v>
      </c>
      <c r="K1377" s="1" t="s">
        <v>78</v>
      </c>
      <c r="L1377" s="21" t="s">
        <v>139</v>
      </c>
      <c r="M1377" s="21" t="s">
        <v>99</v>
      </c>
      <c r="N1377" s="1" t="s">
        <v>7428</v>
      </c>
      <c r="O1377" s="1" t="s">
        <v>1976</v>
      </c>
      <c r="P1377" s="1" t="s">
        <v>2143</v>
      </c>
      <c r="Q1377" s="1" t="s">
        <v>1868</v>
      </c>
      <c r="R1377" s="1" t="s">
        <v>9079</v>
      </c>
      <c r="S1377" s="1" t="s">
        <v>84</v>
      </c>
      <c r="T1377" s="1" t="s">
        <v>72</v>
      </c>
      <c r="U1377" s="1" t="s">
        <v>104</v>
      </c>
      <c r="V1377" s="1" t="s">
        <v>7770</v>
      </c>
      <c r="W1377" s="1" t="s">
        <v>87</v>
      </c>
      <c r="X1377" s="1">
        <v>71</v>
      </c>
      <c r="Y1377" s="1" t="s">
        <v>88</v>
      </c>
      <c r="Z1377" s="1">
        <v>5.6</v>
      </c>
      <c r="AA1377" s="1" t="s">
        <v>954</v>
      </c>
      <c r="AB1377" s="1" t="s">
        <v>90</v>
      </c>
      <c r="AC1377" s="1" t="s">
        <v>91</v>
      </c>
      <c r="AD1377" s="1" t="s">
        <v>92</v>
      </c>
      <c r="AE1377" s="1" t="s">
        <v>7771</v>
      </c>
      <c r="AF1377" s="1" t="s">
        <v>72</v>
      </c>
      <c r="AG1377" s="1" t="s">
        <v>72</v>
      </c>
      <c r="AH1377" s="1" t="s">
        <v>72</v>
      </c>
      <c r="AI1377" s="1" t="s">
        <v>72</v>
      </c>
      <c r="AJ1377" s="1" t="s">
        <v>72</v>
      </c>
      <c r="AK1377" s="1" t="s">
        <v>72</v>
      </c>
      <c r="AL1377" s="1" t="s">
        <v>72</v>
      </c>
      <c r="AM1377" s="1" t="s">
        <v>72</v>
      </c>
      <c r="AN1377" s="3">
        <v>45756</v>
      </c>
      <c r="AO1377" s="1" t="s">
        <v>7772</v>
      </c>
      <c r="AP1377" s="1" t="s">
        <v>72</v>
      </c>
      <c r="AQ1377" s="1" t="s">
        <v>1675</v>
      </c>
      <c r="AR1377" s="1">
        <v>14</v>
      </c>
      <c r="AS1377" s="1" t="s">
        <v>2694</v>
      </c>
      <c r="AT1377" s="1" t="s">
        <v>75</v>
      </c>
      <c r="AU1377" s="1" t="s">
        <v>75</v>
      </c>
      <c r="AV1377" s="1" t="s">
        <v>88</v>
      </c>
      <c r="AW1377" s="1" t="s">
        <v>96</v>
      </c>
      <c r="AX1377" s="1" t="s">
        <v>72</v>
      </c>
      <c r="AY1377" s="1" t="s">
        <v>7458</v>
      </c>
      <c r="AZ1377" s="1" t="s">
        <v>7773</v>
      </c>
      <c r="BA1377" s="1">
        <v>49</v>
      </c>
      <c r="BB1377" s="21" t="s">
        <v>100</v>
      </c>
      <c r="BC1377" s="16"/>
    </row>
    <row r="1378" spans="1:55" ht="18.600000000000001" customHeight="1">
      <c r="A1378" s="1" t="s">
        <v>7774</v>
      </c>
      <c r="B1378" s="1">
        <v>250074</v>
      </c>
      <c r="C1378" s="1" t="s">
        <v>71</v>
      </c>
      <c r="D1378" s="3">
        <v>45756</v>
      </c>
      <c r="E1378" s="1" t="s">
        <v>1896</v>
      </c>
      <c r="F1378" s="1" t="s">
        <v>7775</v>
      </c>
      <c r="G1378" s="1" t="s">
        <v>75</v>
      </c>
      <c r="H1378" s="1" t="s">
        <v>6517</v>
      </c>
      <c r="I1378" s="1" t="s">
        <v>77</v>
      </c>
      <c r="J1378" s="1" t="s">
        <v>78</v>
      </c>
      <c r="K1378" s="1" t="s">
        <v>78</v>
      </c>
      <c r="L1378" s="21" t="s">
        <v>1898</v>
      </c>
      <c r="M1378" s="8" t="s">
        <v>160</v>
      </c>
      <c r="N1378" s="8" t="s">
        <v>7511</v>
      </c>
      <c r="O1378" s="8" t="s">
        <v>7776</v>
      </c>
      <c r="P1378" s="1" t="s">
        <v>7347</v>
      </c>
      <c r="Q1378" s="1" t="s">
        <v>7347</v>
      </c>
      <c r="R1378" s="1" t="s">
        <v>7348</v>
      </c>
      <c r="S1378" s="1" t="s">
        <v>6519</v>
      </c>
      <c r="T1378" s="1" t="s">
        <v>72</v>
      </c>
      <c r="U1378" s="1" t="s">
        <v>6519</v>
      </c>
      <c r="V1378" s="1" t="s">
        <v>6519</v>
      </c>
      <c r="W1378" s="1" t="s">
        <v>87</v>
      </c>
      <c r="X1378" s="1">
        <v>87</v>
      </c>
      <c r="Y1378" s="1" t="s">
        <v>88</v>
      </c>
      <c r="Z1378" s="1">
        <v>4.8</v>
      </c>
      <c r="AA1378" s="1" t="s">
        <v>2344</v>
      </c>
      <c r="AB1378" s="1" t="s">
        <v>90</v>
      </c>
      <c r="AC1378" s="1" t="s">
        <v>91</v>
      </c>
      <c r="AD1378" s="1" t="s">
        <v>92</v>
      </c>
      <c r="AE1378" s="1" t="s">
        <v>72</v>
      </c>
      <c r="AF1378" s="1" t="s">
        <v>72</v>
      </c>
      <c r="AG1378" s="1" t="s">
        <v>72</v>
      </c>
      <c r="AH1378" s="1" t="s">
        <v>72</v>
      </c>
      <c r="AI1378" s="1" t="s">
        <v>72</v>
      </c>
      <c r="AJ1378" s="1" t="s">
        <v>72</v>
      </c>
      <c r="AK1378" s="1" t="s">
        <v>72</v>
      </c>
      <c r="AL1378" s="1" t="s">
        <v>72</v>
      </c>
      <c r="AM1378" s="1" t="s">
        <v>72</v>
      </c>
      <c r="AN1378" s="3">
        <v>45756</v>
      </c>
      <c r="AO1378" s="1" t="s">
        <v>7777</v>
      </c>
      <c r="AP1378" s="1" t="s">
        <v>72</v>
      </c>
      <c r="AQ1378" s="1" t="s">
        <v>1794</v>
      </c>
      <c r="AR1378" s="1">
        <v>14</v>
      </c>
      <c r="AS1378" s="1" t="s">
        <v>6026</v>
      </c>
      <c r="AT1378" s="1" t="s">
        <v>75</v>
      </c>
      <c r="AU1378" s="1" t="s">
        <v>75</v>
      </c>
      <c r="AV1378" s="1" t="s">
        <v>88</v>
      </c>
      <c r="AW1378" s="1" t="s">
        <v>96</v>
      </c>
      <c r="AX1378" s="1" t="s">
        <v>72</v>
      </c>
      <c r="AY1378" s="1" t="s">
        <v>3962</v>
      </c>
      <c r="AZ1378" s="1" t="s">
        <v>7778</v>
      </c>
      <c r="BA1378" s="1">
        <v>47</v>
      </c>
      <c r="BB1378" s="1" t="s">
        <v>160</v>
      </c>
      <c r="BC1378" s="1" t="s">
        <v>440</v>
      </c>
    </row>
    <row r="1379" spans="1:55" ht="18.600000000000001" customHeight="1">
      <c r="A1379" s="1" t="s">
        <v>7779</v>
      </c>
      <c r="B1379" s="1">
        <v>250075</v>
      </c>
      <c r="C1379" s="1" t="s">
        <v>497</v>
      </c>
      <c r="D1379" s="3">
        <v>45757</v>
      </c>
      <c r="E1379" s="1" t="s">
        <v>1896</v>
      </c>
      <c r="F1379" s="1" t="s">
        <v>7780</v>
      </c>
      <c r="G1379" s="1" t="s">
        <v>75</v>
      </c>
      <c r="H1379" s="1" t="s">
        <v>7781</v>
      </c>
      <c r="I1379" s="1" t="s">
        <v>497</v>
      </c>
      <c r="J1379" s="1" t="s">
        <v>78</v>
      </c>
      <c r="K1379" s="1" t="s">
        <v>78</v>
      </c>
      <c r="L1379" s="8" t="s">
        <v>1898</v>
      </c>
      <c r="M1379" s="21" t="s">
        <v>99</v>
      </c>
      <c r="N1379" s="1" t="s">
        <v>7428</v>
      </c>
      <c r="O1379" s="3" t="s">
        <v>7782</v>
      </c>
      <c r="P1379" s="1" t="s">
        <v>813</v>
      </c>
      <c r="Q1379" s="1" t="s">
        <v>813</v>
      </c>
      <c r="R1379" s="1" t="s">
        <v>9057</v>
      </c>
      <c r="S1379" s="1" t="s">
        <v>84</v>
      </c>
      <c r="T1379" s="1" t="s">
        <v>72</v>
      </c>
      <c r="U1379" s="1" t="s">
        <v>124</v>
      </c>
      <c r="V1379" s="1" t="s">
        <v>6142</v>
      </c>
      <c r="W1379" s="1" t="s">
        <v>126</v>
      </c>
      <c r="X1379" s="1">
        <v>70</v>
      </c>
      <c r="Y1379" s="1" t="s">
        <v>88</v>
      </c>
      <c r="Z1379" s="1">
        <v>4.5</v>
      </c>
      <c r="AA1379" s="1" t="s">
        <v>2344</v>
      </c>
      <c r="AB1379" s="1" t="s">
        <v>90</v>
      </c>
      <c r="AC1379" s="1" t="s">
        <v>91</v>
      </c>
      <c r="AD1379" s="1" t="s">
        <v>92</v>
      </c>
      <c r="AE1379" s="1" t="s">
        <v>72</v>
      </c>
      <c r="AF1379" s="1" t="s">
        <v>217</v>
      </c>
      <c r="AG1379" s="1">
        <v>2</v>
      </c>
      <c r="AH1379" s="1" t="s">
        <v>5605</v>
      </c>
      <c r="AI1379" s="1" t="s">
        <v>72</v>
      </c>
      <c r="AJ1379" s="1" t="s">
        <v>72</v>
      </c>
      <c r="AK1379" s="1" t="s">
        <v>3444</v>
      </c>
      <c r="AL1379" s="1" t="s">
        <v>1061</v>
      </c>
      <c r="AM1379" s="1" t="s">
        <v>430</v>
      </c>
      <c r="AN1379" s="3">
        <v>45757</v>
      </c>
      <c r="AO1379" s="1" t="s">
        <v>7783</v>
      </c>
      <c r="AP1379" s="1" t="s">
        <v>72</v>
      </c>
      <c r="AQ1379" s="1" t="s">
        <v>1675</v>
      </c>
      <c r="AR1379" s="1">
        <v>14</v>
      </c>
      <c r="AS1379" s="1" t="s">
        <v>2694</v>
      </c>
      <c r="AT1379" s="1" t="s">
        <v>75</v>
      </c>
      <c r="AU1379" s="1" t="s">
        <v>75</v>
      </c>
      <c r="AV1379" s="1" t="s">
        <v>88</v>
      </c>
      <c r="AW1379" s="1" t="s">
        <v>96</v>
      </c>
      <c r="AX1379" s="1" t="s">
        <v>72</v>
      </c>
      <c r="AY1379" s="1" t="s">
        <v>7458</v>
      </c>
      <c r="AZ1379" s="1" t="s">
        <v>7784</v>
      </c>
      <c r="BA1379" s="1">
        <f>7*7</f>
        <v>49</v>
      </c>
      <c r="BB1379" s="21" t="s">
        <v>100</v>
      </c>
      <c r="BC1379" s="16"/>
    </row>
    <row r="1380" spans="1:55" ht="18.600000000000001" customHeight="1">
      <c r="A1380" s="1">
        <v>250076</v>
      </c>
      <c r="B1380" s="1">
        <v>250076</v>
      </c>
      <c r="C1380" s="1" t="s">
        <v>71</v>
      </c>
      <c r="D1380" s="3">
        <v>45757</v>
      </c>
      <c r="E1380" s="1" t="s">
        <v>1896</v>
      </c>
      <c r="F1380" s="1" t="s">
        <v>7785</v>
      </c>
      <c r="G1380" s="1" t="s">
        <v>75</v>
      </c>
      <c r="H1380" s="1" t="s">
        <v>170</v>
      </c>
      <c r="I1380" s="1" t="s">
        <v>77</v>
      </c>
      <c r="J1380" s="1" t="s">
        <v>172</v>
      </c>
      <c r="K1380" s="1" t="s">
        <v>172</v>
      </c>
      <c r="L1380" s="21" t="s">
        <v>1927</v>
      </c>
      <c r="M1380" s="8" t="s">
        <v>160</v>
      </c>
      <c r="N1380" s="8" t="s">
        <v>7786</v>
      </c>
      <c r="O1380" s="60" t="s">
        <v>7787</v>
      </c>
      <c r="P1380" s="1" t="s">
        <v>83</v>
      </c>
      <c r="Q1380" s="1" t="s">
        <v>123</v>
      </c>
      <c r="R1380" s="1" t="s">
        <v>9043</v>
      </c>
      <c r="S1380" s="1" t="s">
        <v>84</v>
      </c>
      <c r="T1380" s="1" t="s">
        <v>72</v>
      </c>
      <c r="U1380" s="1" t="s">
        <v>104</v>
      </c>
      <c r="V1380" s="1" t="s">
        <v>104</v>
      </c>
      <c r="W1380" s="1" t="s">
        <v>87</v>
      </c>
      <c r="X1380" s="1">
        <v>45</v>
      </c>
      <c r="Y1380" s="1" t="s">
        <v>88</v>
      </c>
      <c r="Z1380" s="1">
        <v>4.9000000000000004</v>
      </c>
      <c r="AA1380" s="1" t="s">
        <v>954</v>
      </c>
      <c r="AB1380" s="1" t="s">
        <v>90</v>
      </c>
      <c r="AC1380" s="1" t="s">
        <v>91</v>
      </c>
      <c r="AD1380" s="1" t="s">
        <v>92</v>
      </c>
      <c r="AE1380" s="1" t="s">
        <v>72</v>
      </c>
      <c r="AF1380" s="1" t="s">
        <v>72</v>
      </c>
      <c r="AG1380" s="1" t="s">
        <v>72</v>
      </c>
      <c r="AH1380" s="1" t="s">
        <v>72</v>
      </c>
      <c r="AI1380" s="1" t="s">
        <v>72</v>
      </c>
      <c r="AJ1380" s="1" t="s">
        <v>72</v>
      </c>
      <c r="AK1380" s="1" t="s">
        <v>72</v>
      </c>
      <c r="AL1380" s="1" t="s">
        <v>72</v>
      </c>
      <c r="AM1380" s="1" t="s">
        <v>72</v>
      </c>
      <c r="AN1380" s="3">
        <v>45757</v>
      </c>
      <c r="AO1380" s="1" t="s">
        <v>7788</v>
      </c>
      <c r="AP1380" s="1" t="s">
        <v>7789</v>
      </c>
      <c r="AQ1380" s="1" t="s">
        <v>1675</v>
      </c>
      <c r="AR1380" s="1">
        <v>14</v>
      </c>
      <c r="AS1380" s="1" t="s">
        <v>1398</v>
      </c>
      <c r="AT1380" s="1" t="s">
        <v>75</v>
      </c>
      <c r="AU1380" s="1" t="s">
        <v>75</v>
      </c>
      <c r="AV1380" s="1" t="s">
        <v>88</v>
      </c>
      <c r="AW1380" s="1" t="s">
        <v>79</v>
      </c>
      <c r="AX1380" s="1" t="s">
        <v>7790</v>
      </c>
      <c r="AY1380" s="1" t="s">
        <v>72</v>
      </c>
      <c r="AZ1380" s="1" t="s">
        <v>72</v>
      </c>
      <c r="BA1380" s="1" t="s">
        <v>72</v>
      </c>
      <c r="BB1380" s="1" t="s">
        <v>160</v>
      </c>
      <c r="BC1380" s="16"/>
    </row>
    <row r="1381" spans="1:55" ht="18.600000000000001" customHeight="1">
      <c r="A1381" s="1" t="s">
        <v>7791</v>
      </c>
      <c r="B1381" s="1">
        <v>250077</v>
      </c>
      <c r="C1381" s="1" t="s">
        <v>71</v>
      </c>
      <c r="D1381" s="3">
        <v>45762</v>
      </c>
      <c r="E1381" s="1" t="s">
        <v>1896</v>
      </c>
      <c r="F1381" s="1" t="s">
        <v>7792</v>
      </c>
      <c r="G1381" s="1" t="s">
        <v>75</v>
      </c>
      <c r="H1381" s="1" t="s">
        <v>3947</v>
      </c>
      <c r="I1381" s="1" t="s">
        <v>77</v>
      </c>
      <c r="J1381" s="1" t="s">
        <v>78</v>
      </c>
      <c r="K1381" s="1" t="s">
        <v>78</v>
      </c>
      <c r="L1381" s="8" t="s">
        <v>1898</v>
      </c>
      <c r="M1381" s="8" t="s">
        <v>160</v>
      </c>
      <c r="N1381" s="8" t="s">
        <v>7511</v>
      </c>
      <c r="O1381" s="8" t="s">
        <v>7793</v>
      </c>
      <c r="P1381" s="1" t="s">
        <v>813</v>
      </c>
      <c r="Q1381" s="1" t="s">
        <v>813</v>
      </c>
      <c r="R1381" s="1" t="s">
        <v>9057</v>
      </c>
      <c r="S1381" s="1" t="s">
        <v>84</v>
      </c>
      <c r="T1381" s="1" t="s">
        <v>72</v>
      </c>
      <c r="U1381" s="1" t="s">
        <v>124</v>
      </c>
      <c r="V1381" s="1" t="s">
        <v>341</v>
      </c>
      <c r="W1381" s="1" t="s">
        <v>126</v>
      </c>
      <c r="X1381" s="1">
        <v>72</v>
      </c>
      <c r="Y1381" s="1" t="s">
        <v>88</v>
      </c>
      <c r="Z1381" s="1">
        <v>5.2</v>
      </c>
      <c r="AA1381" s="1" t="s">
        <v>954</v>
      </c>
      <c r="AB1381" s="1" t="s">
        <v>90</v>
      </c>
      <c r="AC1381" s="1" t="s">
        <v>91</v>
      </c>
      <c r="AD1381" s="1" t="s">
        <v>92</v>
      </c>
      <c r="AE1381" s="1" t="s">
        <v>72</v>
      </c>
      <c r="AF1381" s="1" t="s">
        <v>72</v>
      </c>
      <c r="AG1381" s="1" t="s">
        <v>72</v>
      </c>
      <c r="AH1381" s="1" t="s">
        <v>72</v>
      </c>
      <c r="AI1381" s="1" t="s">
        <v>72</v>
      </c>
      <c r="AJ1381" s="1" t="s">
        <v>72</v>
      </c>
      <c r="AK1381" s="1" t="s">
        <v>72</v>
      </c>
      <c r="AL1381" s="1" t="s">
        <v>72</v>
      </c>
      <c r="AM1381" s="1" t="s">
        <v>72</v>
      </c>
      <c r="AN1381" s="3">
        <v>45762</v>
      </c>
      <c r="AO1381" s="1" t="s">
        <v>7794</v>
      </c>
      <c r="AP1381" s="1" t="s">
        <v>72</v>
      </c>
      <c r="AQ1381" s="1" t="s">
        <v>1675</v>
      </c>
      <c r="AR1381" s="1">
        <v>14</v>
      </c>
      <c r="AS1381" s="1" t="s">
        <v>3446</v>
      </c>
      <c r="AT1381" s="1" t="s">
        <v>75</v>
      </c>
      <c r="AU1381" s="1" t="s">
        <v>75</v>
      </c>
      <c r="AV1381" s="1" t="s">
        <v>88</v>
      </c>
      <c r="AW1381" s="1" t="s">
        <v>79</v>
      </c>
      <c r="AX1381" s="1" t="s">
        <v>437</v>
      </c>
      <c r="AY1381" s="1" t="s">
        <v>72</v>
      </c>
      <c r="AZ1381" s="1" t="s">
        <v>72</v>
      </c>
      <c r="BA1381" s="1" t="s">
        <v>72</v>
      </c>
      <c r="BB1381" s="1" t="s">
        <v>160</v>
      </c>
      <c r="BC1381" s="1" t="s">
        <v>440</v>
      </c>
    </row>
    <row r="1382" spans="1:55" ht="18.600000000000001" customHeight="1">
      <c r="A1382" s="1" t="s">
        <v>7799</v>
      </c>
      <c r="B1382" s="1">
        <v>250080</v>
      </c>
      <c r="C1382" s="1" t="s">
        <v>497</v>
      </c>
      <c r="D1382" s="3">
        <v>45764</v>
      </c>
      <c r="E1382" s="1" t="s">
        <v>1896</v>
      </c>
      <c r="F1382" s="1" t="s">
        <v>7800</v>
      </c>
      <c r="G1382" s="1" t="s">
        <v>75</v>
      </c>
      <c r="H1382" s="1" t="s">
        <v>7781</v>
      </c>
      <c r="I1382" s="1" t="s">
        <v>497</v>
      </c>
      <c r="J1382" s="1" t="s">
        <v>78</v>
      </c>
      <c r="K1382" s="1" t="s">
        <v>78</v>
      </c>
      <c r="L1382" s="21" t="s">
        <v>1898</v>
      </c>
      <c r="M1382" s="8" t="s">
        <v>160</v>
      </c>
      <c r="N1382" s="8" t="s">
        <v>7511</v>
      </c>
      <c r="O1382" s="8" t="s">
        <v>6477</v>
      </c>
      <c r="P1382" s="1" t="s">
        <v>83</v>
      </c>
      <c r="Q1382" s="1" t="s">
        <v>123</v>
      </c>
      <c r="R1382" s="1" t="s">
        <v>9043</v>
      </c>
      <c r="S1382" s="1" t="s">
        <v>84</v>
      </c>
      <c r="T1382" s="1" t="s">
        <v>72</v>
      </c>
      <c r="U1382" s="1" t="s">
        <v>140</v>
      </c>
      <c r="V1382" s="1" t="s">
        <v>141</v>
      </c>
      <c r="W1382" s="1" t="s">
        <v>87</v>
      </c>
      <c r="X1382" s="1">
        <v>59</v>
      </c>
      <c r="Y1382" s="1" t="s">
        <v>88</v>
      </c>
      <c r="Z1382" s="1">
        <v>3.4</v>
      </c>
      <c r="AA1382" s="1" t="s">
        <v>954</v>
      </c>
      <c r="AB1382" s="1" t="s">
        <v>90</v>
      </c>
      <c r="AC1382" s="1" t="s">
        <v>91</v>
      </c>
      <c r="AD1382" s="1" t="s">
        <v>92</v>
      </c>
      <c r="AE1382" s="1" t="s">
        <v>72</v>
      </c>
      <c r="AF1382" s="1" t="s">
        <v>217</v>
      </c>
      <c r="AG1382" s="1">
        <v>2</v>
      </c>
      <c r="AH1382" s="1" t="s">
        <v>218</v>
      </c>
      <c r="AI1382" s="1" t="s">
        <v>72</v>
      </c>
      <c r="AJ1382" s="1" t="s">
        <v>72</v>
      </c>
      <c r="AK1382" s="1" t="s">
        <v>3444</v>
      </c>
      <c r="AL1382" s="1" t="s">
        <v>72</v>
      </c>
      <c r="AM1382" s="1" t="s">
        <v>72</v>
      </c>
      <c r="AN1382" s="3">
        <v>45764</v>
      </c>
      <c r="AO1382" s="1" t="s">
        <v>7801</v>
      </c>
      <c r="AP1382" s="1" t="s">
        <v>72</v>
      </c>
      <c r="AQ1382" s="1" t="s">
        <v>1675</v>
      </c>
      <c r="AR1382" s="1">
        <v>14</v>
      </c>
      <c r="AS1382" s="1" t="s">
        <v>6026</v>
      </c>
      <c r="AT1382" s="1" t="s">
        <v>75</v>
      </c>
      <c r="AU1382" s="1" t="s">
        <v>75</v>
      </c>
      <c r="AV1382" s="1" t="s">
        <v>88</v>
      </c>
      <c r="AW1382" s="1" t="s">
        <v>79</v>
      </c>
      <c r="AX1382" s="1" t="s">
        <v>437</v>
      </c>
      <c r="AY1382" s="1" t="s">
        <v>7458</v>
      </c>
      <c r="AZ1382" s="1" t="s">
        <v>7784</v>
      </c>
      <c r="BA1382" s="1">
        <f>7*7</f>
        <v>49</v>
      </c>
      <c r="BB1382" s="1" t="s">
        <v>160</v>
      </c>
      <c r="BC1382" s="1" t="s">
        <v>440</v>
      </c>
    </row>
    <row r="1383" spans="1:55" ht="18.600000000000001" customHeight="1">
      <c r="A1383" s="1" t="s">
        <v>7806</v>
      </c>
      <c r="B1383" s="1">
        <v>250081</v>
      </c>
      <c r="C1383" s="1" t="s">
        <v>71</v>
      </c>
      <c r="D1383" s="3">
        <v>45769</v>
      </c>
      <c r="E1383" s="1" t="s">
        <v>1896</v>
      </c>
      <c r="F1383" s="1" t="s">
        <v>7807</v>
      </c>
      <c r="G1383" s="1" t="s">
        <v>75</v>
      </c>
      <c r="H1383" s="1" t="s">
        <v>3624</v>
      </c>
      <c r="I1383" s="1" t="s">
        <v>77</v>
      </c>
      <c r="J1383" s="1" t="s">
        <v>78</v>
      </c>
      <c r="K1383" s="1" t="s">
        <v>172</v>
      </c>
      <c r="L1383" s="21" t="s">
        <v>139</v>
      </c>
      <c r="M1383" s="21" t="s">
        <v>160</v>
      </c>
      <c r="N1383" s="1" t="s">
        <v>7428</v>
      </c>
      <c r="O1383" s="34" t="s">
        <v>7808</v>
      </c>
      <c r="P1383" s="1" t="s">
        <v>778</v>
      </c>
      <c r="Q1383" s="1" t="s">
        <v>779</v>
      </c>
      <c r="R1383" s="1" t="s">
        <v>9036</v>
      </c>
      <c r="S1383" s="1" t="s">
        <v>152</v>
      </c>
      <c r="T1383" s="1" t="s">
        <v>1370</v>
      </c>
      <c r="U1383" s="1" t="s">
        <v>153</v>
      </c>
      <c r="V1383" s="1" t="s">
        <v>164</v>
      </c>
      <c r="W1383" s="1" t="s">
        <v>126</v>
      </c>
      <c r="X1383" s="1">
        <v>42</v>
      </c>
      <c r="Y1383" s="1" t="s">
        <v>88</v>
      </c>
      <c r="Z1383" s="1">
        <v>6.1</v>
      </c>
      <c r="AA1383" s="1" t="s">
        <v>954</v>
      </c>
      <c r="AB1383" s="1" t="s">
        <v>90</v>
      </c>
      <c r="AC1383" s="1" t="s">
        <v>91</v>
      </c>
      <c r="AD1383" s="1" t="s">
        <v>92</v>
      </c>
      <c r="AE1383" s="1" t="s">
        <v>72</v>
      </c>
      <c r="AF1383" s="1" t="s">
        <v>254</v>
      </c>
      <c r="AG1383" s="1" t="s">
        <v>72</v>
      </c>
      <c r="AH1383" s="1" t="s">
        <v>7463</v>
      </c>
      <c r="AI1383" s="1" t="s">
        <v>72</v>
      </c>
      <c r="AJ1383" s="1" t="s">
        <v>72</v>
      </c>
      <c r="AK1383" s="1" t="s">
        <v>7809</v>
      </c>
      <c r="AL1383" s="1" t="s">
        <v>72</v>
      </c>
      <c r="AM1383" s="1" t="s">
        <v>72</v>
      </c>
      <c r="AN1383" s="3">
        <v>45769</v>
      </c>
      <c r="AO1383" s="1" t="s">
        <v>7810</v>
      </c>
      <c r="AP1383" s="1" t="s">
        <v>72</v>
      </c>
      <c r="AQ1383" s="1" t="s">
        <v>1794</v>
      </c>
      <c r="AR1383" s="1">
        <v>15</v>
      </c>
      <c r="AS1383" s="1" t="s">
        <v>7811</v>
      </c>
      <c r="AT1383" s="1" t="s">
        <v>75</v>
      </c>
      <c r="AU1383" s="1" t="s">
        <v>75</v>
      </c>
      <c r="AV1383" s="1" t="s">
        <v>88</v>
      </c>
      <c r="AW1383" s="1" t="s">
        <v>79</v>
      </c>
      <c r="AX1383" s="1" t="s">
        <v>437</v>
      </c>
      <c r="AY1383" s="1" t="s">
        <v>72</v>
      </c>
      <c r="AZ1383" s="1" t="s">
        <v>72</v>
      </c>
      <c r="BA1383" s="1" t="s">
        <v>72</v>
      </c>
      <c r="BB1383" s="1" t="s">
        <v>160</v>
      </c>
      <c r="BC1383" s="1" t="s">
        <v>440</v>
      </c>
    </row>
    <row r="1384" spans="1:55" ht="18.600000000000001" customHeight="1">
      <c r="A1384" s="1" t="s">
        <v>7812</v>
      </c>
      <c r="B1384" s="1">
        <v>250082</v>
      </c>
      <c r="C1384" s="1" t="s">
        <v>497</v>
      </c>
      <c r="D1384" s="3">
        <v>45769</v>
      </c>
      <c r="E1384" s="1" t="s">
        <v>1896</v>
      </c>
      <c r="F1384" s="1" t="s">
        <v>7813</v>
      </c>
      <c r="G1384" s="1" t="s">
        <v>75</v>
      </c>
      <c r="H1384" s="1" t="s">
        <v>7814</v>
      </c>
      <c r="I1384" s="1" t="s">
        <v>497</v>
      </c>
      <c r="J1384" s="1" t="s">
        <v>78</v>
      </c>
      <c r="K1384" s="1" t="s">
        <v>78</v>
      </c>
      <c r="L1384" s="21" t="s">
        <v>1898</v>
      </c>
      <c r="M1384" s="21" t="s">
        <v>99</v>
      </c>
      <c r="N1384" s="1" t="s">
        <v>7428</v>
      </c>
      <c r="O1384" s="34" t="s">
        <v>3809</v>
      </c>
      <c r="P1384" s="1" t="s">
        <v>778</v>
      </c>
      <c r="Q1384" s="1" t="s">
        <v>779</v>
      </c>
      <c r="R1384" s="1" t="s">
        <v>9036</v>
      </c>
      <c r="S1384" s="1" t="s">
        <v>443</v>
      </c>
      <c r="T1384" s="1" t="s">
        <v>72</v>
      </c>
      <c r="U1384" s="1" t="s">
        <v>444</v>
      </c>
      <c r="V1384" s="1" t="s">
        <v>444</v>
      </c>
      <c r="W1384" s="1" t="s">
        <v>87</v>
      </c>
      <c r="X1384" s="1">
        <v>73</v>
      </c>
      <c r="Y1384" s="1" t="s">
        <v>88</v>
      </c>
      <c r="Z1384" s="1">
        <v>6.1</v>
      </c>
      <c r="AA1384" s="1" t="s">
        <v>954</v>
      </c>
      <c r="AB1384" s="1" t="s">
        <v>90</v>
      </c>
      <c r="AC1384" s="1" t="s">
        <v>91</v>
      </c>
      <c r="AD1384" s="1" t="s">
        <v>92</v>
      </c>
      <c r="AE1384" s="1" t="s">
        <v>72</v>
      </c>
      <c r="AF1384" s="1" t="s">
        <v>244</v>
      </c>
      <c r="AG1384" s="1" t="s">
        <v>72</v>
      </c>
      <c r="AH1384" s="1" t="s">
        <v>796</v>
      </c>
      <c r="AI1384" s="1" t="s">
        <v>72</v>
      </c>
      <c r="AJ1384" s="1" t="s">
        <v>72</v>
      </c>
      <c r="AK1384" s="1" t="s">
        <v>7815</v>
      </c>
      <c r="AL1384" s="1" t="s">
        <v>72</v>
      </c>
      <c r="AM1384" s="1" t="s">
        <v>72</v>
      </c>
      <c r="AN1384" s="3">
        <v>45769</v>
      </c>
      <c r="AO1384" s="1" t="s">
        <v>7816</v>
      </c>
      <c r="AP1384" s="1" t="s">
        <v>72</v>
      </c>
      <c r="AQ1384" s="1" t="s">
        <v>1794</v>
      </c>
      <c r="AR1384" s="1">
        <v>13</v>
      </c>
      <c r="AS1384" s="1" t="s">
        <v>3205</v>
      </c>
      <c r="AT1384" s="1" t="s">
        <v>75</v>
      </c>
      <c r="AU1384" s="1" t="s">
        <v>75</v>
      </c>
      <c r="AV1384" s="1" t="s">
        <v>88</v>
      </c>
      <c r="AW1384" s="1" t="s">
        <v>96</v>
      </c>
      <c r="AX1384" s="1" t="s">
        <v>72</v>
      </c>
      <c r="AY1384" s="1" t="s">
        <v>7458</v>
      </c>
      <c r="AZ1384" s="1" t="s">
        <v>7817</v>
      </c>
      <c r="BA1384" s="1">
        <f>49+7</f>
        <v>56</v>
      </c>
      <c r="BB1384" s="1" t="s">
        <v>918</v>
      </c>
      <c r="BC1384" s="16"/>
    </row>
    <row r="1385" spans="1:55" ht="18.600000000000001" customHeight="1">
      <c r="A1385" s="1" t="s">
        <v>7818</v>
      </c>
      <c r="B1385" s="1">
        <v>250083</v>
      </c>
      <c r="C1385" s="1" t="s">
        <v>497</v>
      </c>
      <c r="D1385" s="3">
        <v>45771</v>
      </c>
      <c r="E1385" s="1" t="s">
        <v>1896</v>
      </c>
      <c r="F1385" s="1" t="s">
        <v>7819</v>
      </c>
      <c r="G1385" s="1" t="s">
        <v>75</v>
      </c>
      <c r="H1385" s="1" t="s">
        <v>7781</v>
      </c>
      <c r="I1385" s="1" t="s">
        <v>497</v>
      </c>
      <c r="J1385" s="1" t="s">
        <v>78</v>
      </c>
      <c r="K1385" s="1" t="s">
        <v>78</v>
      </c>
      <c r="L1385" s="21" t="s">
        <v>1898</v>
      </c>
      <c r="M1385" s="21" t="s">
        <v>99</v>
      </c>
      <c r="N1385" s="1" t="s">
        <v>7428</v>
      </c>
      <c r="O1385" s="3" t="s">
        <v>2803</v>
      </c>
      <c r="P1385" s="1" t="s">
        <v>778</v>
      </c>
      <c r="Q1385" s="1" t="s">
        <v>779</v>
      </c>
      <c r="R1385" s="1" t="s">
        <v>9036</v>
      </c>
      <c r="S1385" s="1" t="s">
        <v>84</v>
      </c>
      <c r="T1385" s="1" t="s">
        <v>72</v>
      </c>
      <c r="U1385" s="1" t="s">
        <v>104</v>
      </c>
      <c r="V1385" s="1" t="s">
        <v>104</v>
      </c>
      <c r="W1385" s="1" t="s">
        <v>87</v>
      </c>
      <c r="X1385" s="1">
        <v>54</v>
      </c>
      <c r="Y1385" s="1" t="s">
        <v>88</v>
      </c>
      <c r="Z1385" s="1">
        <v>5.2</v>
      </c>
      <c r="AA1385" s="1" t="s">
        <v>954</v>
      </c>
      <c r="AB1385" s="1" t="s">
        <v>90</v>
      </c>
      <c r="AC1385" s="1" t="s">
        <v>970</v>
      </c>
      <c r="AD1385" s="1" t="s">
        <v>216</v>
      </c>
      <c r="AE1385" s="1" t="s">
        <v>72</v>
      </c>
      <c r="AF1385" s="1" t="s">
        <v>217</v>
      </c>
      <c r="AG1385" s="1" t="s">
        <v>72</v>
      </c>
      <c r="AH1385" s="1" t="s">
        <v>7820</v>
      </c>
      <c r="AI1385" s="1">
        <v>4</v>
      </c>
      <c r="AJ1385" s="1" t="s">
        <v>6401</v>
      </c>
      <c r="AK1385" s="1" t="s">
        <v>3444</v>
      </c>
      <c r="AL1385" s="1" t="s">
        <v>72</v>
      </c>
      <c r="AM1385" s="1" t="s">
        <v>72</v>
      </c>
      <c r="AN1385" s="3">
        <v>45771</v>
      </c>
      <c r="AO1385" s="1" t="s">
        <v>7821</v>
      </c>
      <c r="AP1385" s="1" t="s">
        <v>72</v>
      </c>
      <c r="AQ1385" s="1" t="s">
        <v>1675</v>
      </c>
      <c r="AR1385" s="1">
        <v>15</v>
      </c>
      <c r="AS1385" s="1" t="s">
        <v>3205</v>
      </c>
      <c r="AT1385" s="1" t="s">
        <v>75</v>
      </c>
      <c r="AU1385" s="1" t="s">
        <v>75</v>
      </c>
      <c r="AV1385" s="1" t="s">
        <v>88</v>
      </c>
      <c r="AW1385" s="1" t="s">
        <v>96</v>
      </c>
      <c r="AX1385" s="1" t="s">
        <v>72</v>
      </c>
      <c r="AY1385" s="1" t="s">
        <v>7458</v>
      </c>
      <c r="AZ1385" s="1" t="s">
        <v>7784</v>
      </c>
      <c r="BA1385" s="1">
        <f>7*7</f>
        <v>49</v>
      </c>
      <c r="BB1385" s="21" t="s">
        <v>100</v>
      </c>
      <c r="BC1385" s="16"/>
    </row>
    <row r="1386" spans="1:55" ht="18.600000000000001" customHeight="1">
      <c r="A1386" s="1" t="s">
        <v>7822</v>
      </c>
      <c r="B1386" s="1">
        <v>250084</v>
      </c>
      <c r="C1386" s="1" t="s">
        <v>497</v>
      </c>
      <c r="D1386" s="3">
        <v>45772</v>
      </c>
      <c r="E1386" s="1" t="s">
        <v>1896</v>
      </c>
      <c r="F1386" s="1" t="s">
        <v>7823</v>
      </c>
      <c r="G1386" s="1" t="s">
        <v>75</v>
      </c>
      <c r="H1386" s="1" t="s">
        <v>7781</v>
      </c>
      <c r="I1386" s="1" t="s">
        <v>497</v>
      </c>
      <c r="J1386" s="1" t="s">
        <v>78</v>
      </c>
      <c r="K1386" s="1" t="s">
        <v>78</v>
      </c>
      <c r="L1386" s="21" t="s">
        <v>1898</v>
      </c>
      <c r="M1386" s="21" t="s">
        <v>99</v>
      </c>
      <c r="N1386" s="1" t="s">
        <v>7428</v>
      </c>
      <c r="O1386" s="3" t="s">
        <v>4127</v>
      </c>
      <c r="P1386" s="1" t="s">
        <v>778</v>
      </c>
      <c r="Q1386" s="1" t="s">
        <v>779</v>
      </c>
      <c r="R1386" s="1" t="s">
        <v>9036</v>
      </c>
      <c r="S1386" s="1" t="s">
        <v>84</v>
      </c>
      <c r="T1386" s="1" t="s">
        <v>72</v>
      </c>
      <c r="U1386" s="1" t="s">
        <v>214</v>
      </c>
      <c r="V1386" s="1" t="s">
        <v>214</v>
      </c>
      <c r="W1386" s="1" t="s">
        <v>126</v>
      </c>
      <c r="X1386" s="1">
        <v>53</v>
      </c>
      <c r="Y1386" s="1" t="s">
        <v>88</v>
      </c>
      <c r="Z1386" s="1">
        <v>5.9</v>
      </c>
      <c r="AA1386" s="1" t="s">
        <v>299</v>
      </c>
      <c r="AB1386" s="1" t="s">
        <v>90</v>
      </c>
      <c r="AC1386" s="1" t="s">
        <v>91</v>
      </c>
      <c r="AD1386" s="1" t="s">
        <v>92</v>
      </c>
      <c r="AE1386" s="1" t="s">
        <v>72</v>
      </c>
      <c r="AF1386" s="1" t="s">
        <v>217</v>
      </c>
      <c r="AG1386" s="1" t="s">
        <v>72</v>
      </c>
      <c r="AH1386" s="1" t="s">
        <v>1327</v>
      </c>
      <c r="AI1386" s="1" t="s">
        <v>72</v>
      </c>
      <c r="AJ1386" s="1" t="s">
        <v>72</v>
      </c>
      <c r="AK1386" s="1" t="s">
        <v>3444</v>
      </c>
      <c r="AL1386" s="1" t="s">
        <v>72</v>
      </c>
      <c r="AM1386" s="1" t="s">
        <v>72</v>
      </c>
      <c r="AN1386" s="3">
        <v>45772</v>
      </c>
      <c r="AO1386" s="1" t="s">
        <v>7824</v>
      </c>
      <c r="AP1386" s="1" t="s">
        <v>72</v>
      </c>
      <c r="AQ1386" s="1" t="s">
        <v>1675</v>
      </c>
      <c r="AR1386" s="1">
        <v>15</v>
      </c>
      <c r="AS1386" s="1" t="s">
        <v>3205</v>
      </c>
      <c r="AT1386" s="1" t="s">
        <v>75</v>
      </c>
      <c r="AU1386" s="1" t="s">
        <v>75</v>
      </c>
      <c r="AV1386" s="1" t="s">
        <v>88</v>
      </c>
      <c r="AW1386" s="1" t="s">
        <v>96</v>
      </c>
      <c r="AX1386" s="1" t="s">
        <v>72</v>
      </c>
      <c r="AY1386" s="1" t="s">
        <v>7458</v>
      </c>
      <c r="AZ1386" s="1" t="s">
        <v>7784</v>
      </c>
      <c r="BA1386" s="1">
        <f>7*7</f>
        <v>49</v>
      </c>
      <c r="BB1386" s="21" t="s">
        <v>100</v>
      </c>
      <c r="BC1386" s="16"/>
    </row>
    <row r="1387" spans="1:55" ht="18.600000000000001" customHeight="1">
      <c r="A1387" s="1" t="s">
        <v>7825</v>
      </c>
      <c r="B1387" s="1">
        <v>250085</v>
      </c>
      <c r="C1387" s="1" t="s">
        <v>71</v>
      </c>
      <c r="D1387" s="3">
        <v>45773</v>
      </c>
      <c r="E1387" s="1" t="s">
        <v>1896</v>
      </c>
      <c r="F1387" s="1" t="s">
        <v>7826</v>
      </c>
      <c r="G1387" s="1" t="s">
        <v>75</v>
      </c>
      <c r="H1387" s="1" t="s">
        <v>1915</v>
      </c>
      <c r="I1387" s="1" t="s">
        <v>77</v>
      </c>
      <c r="J1387" s="1" t="s">
        <v>78</v>
      </c>
      <c r="K1387" s="1" t="s">
        <v>78</v>
      </c>
      <c r="L1387" s="21" t="s">
        <v>1898</v>
      </c>
      <c r="M1387" s="21" t="s">
        <v>99</v>
      </c>
      <c r="N1387" s="1" t="s">
        <v>7428</v>
      </c>
      <c r="O1387" s="34" t="s">
        <v>7827</v>
      </c>
      <c r="P1387" s="1" t="s">
        <v>83</v>
      </c>
      <c r="Q1387" s="1" t="s">
        <v>123</v>
      </c>
      <c r="R1387" s="1" t="s">
        <v>9043</v>
      </c>
      <c r="S1387" s="1" t="s">
        <v>84</v>
      </c>
      <c r="T1387" s="1" t="s">
        <v>72</v>
      </c>
      <c r="U1387" s="1" t="s">
        <v>104</v>
      </c>
      <c r="V1387" s="1" t="s">
        <v>7283</v>
      </c>
      <c r="W1387" s="1" t="s">
        <v>126</v>
      </c>
      <c r="X1387" s="1">
        <v>44</v>
      </c>
      <c r="Y1387" s="1" t="s">
        <v>88</v>
      </c>
      <c r="Z1387" s="1">
        <v>6.2</v>
      </c>
      <c r="AA1387" s="1" t="s">
        <v>299</v>
      </c>
      <c r="AB1387" s="1" t="s">
        <v>90</v>
      </c>
      <c r="AC1387" s="1" t="s">
        <v>91</v>
      </c>
      <c r="AD1387" s="1" t="s">
        <v>92</v>
      </c>
      <c r="AE1387" s="1" t="s">
        <v>72</v>
      </c>
      <c r="AF1387" s="1" t="s">
        <v>72</v>
      </c>
      <c r="AG1387" s="1" t="s">
        <v>72</v>
      </c>
      <c r="AH1387" s="1" t="s">
        <v>72</v>
      </c>
      <c r="AI1387" s="1" t="s">
        <v>72</v>
      </c>
      <c r="AJ1387" s="1" t="s">
        <v>72</v>
      </c>
      <c r="AK1387" s="1" t="s">
        <v>3444</v>
      </c>
      <c r="AL1387" s="1" t="s">
        <v>72</v>
      </c>
      <c r="AM1387" s="1" t="s">
        <v>72</v>
      </c>
      <c r="AN1387" s="3">
        <v>45773</v>
      </c>
      <c r="AO1387" s="4" t="s">
        <v>7828</v>
      </c>
      <c r="AP1387" s="1" t="s">
        <v>72</v>
      </c>
      <c r="AQ1387" s="1" t="s">
        <v>1675</v>
      </c>
      <c r="AR1387" s="1">
        <v>15</v>
      </c>
      <c r="AS1387" s="1" t="s">
        <v>6026</v>
      </c>
      <c r="AT1387" s="1" t="s">
        <v>75</v>
      </c>
      <c r="AU1387" s="1" t="s">
        <v>75</v>
      </c>
      <c r="AV1387" s="1" t="s">
        <v>88</v>
      </c>
      <c r="AW1387" s="1" t="s">
        <v>96</v>
      </c>
      <c r="AX1387" s="1" t="s">
        <v>72</v>
      </c>
      <c r="AY1387" s="1" t="s">
        <v>7458</v>
      </c>
      <c r="AZ1387" s="1" t="s">
        <v>7829</v>
      </c>
      <c r="BA1387" s="1">
        <f>49+7</f>
        <v>56</v>
      </c>
      <c r="BB1387" s="21" t="s">
        <v>100</v>
      </c>
      <c r="BC1387" s="16"/>
    </row>
    <row r="1388" spans="1:55" ht="18.600000000000001" customHeight="1">
      <c r="A1388" s="1" t="s">
        <v>7830</v>
      </c>
      <c r="B1388" s="1">
        <v>250086</v>
      </c>
      <c r="C1388" s="1" t="s">
        <v>497</v>
      </c>
      <c r="D1388" s="3">
        <v>45775</v>
      </c>
      <c r="E1388" s="1" t="s">
        <v>1896</v>
      </c>
      <c r="F1388" s="1" t="s">
        <v>7831</v>
      </c>
      <c r="G1388" s="1" t="s">
        <v>75</v>
      </c>
      <c r="H1388" s="1" t="s">
        <v>7814</v>
      </c>
      <c r="I1388" s="1" t="s">
        <v>497</v>
      </c>
      <c r="J1388" s="1" t="s">
        <v>78</v>
      </c>
      <c r="K1388" s="1" t="s">
        <v>78</v>
      </c>
      <c r="L1388" s="21" t="s">
        <v>139</v>
      </c>
      <c r="M1388" s="21" t="s">
        <v>99</v>
      </c>
      <c r="N1388" s="1" t="s">
        <v>7832</v>
      </c>
      <c r="O1388" s="3" t="s">
        <v>7833</v>
      </c>
      <c r="P1388" s="1" t="s">
        <v>83</v>
      </c>
      <c r="Q1388" s="1" t="s">
        <v>123</v>
      </c>
      <c r="R1388" s="1" t="s">
        <v>9043</v>
      </c>
      <c r="S1388" s="1" t="s">
        <v>443</v>
      </c>
      <c r="T1388" s="1" t="s">
        <v>72</v>
      </c>
      <c r="U1388" s="1" t="s">
        <v>444</v>
      </c>
      <c r="V1388" s="1" t="s">
        <v>7834</v>
      </c>
      <c r="W1388" s="1" t="s">
        <v>87</v>
      </c>
      <c r="X1388" s="1">
        <v>58</v>
      </c>
      <c r="Y1388" s="1" t="s">
        <v>88</v>
      </c>
      <c r="Z1388" s="1">
        <v>3.6</v>
      </c>
      <c r="AA1388" s="1" t="s">
        <v>954</v>
      </c>
      <c r="AB1388" s="1" t="s">
        <v>90</v>
      </c>
      <c r="AC1388" s="1" t="s">
        <v>91</v>
      </c>
      <c r="AD1388" s="1" t="s">
        <v>92</v>
      </c>
      <c r="AE1388" s="1" t="s">
        <v>72</v>
      </c>
      <c r="AF1388" s="1" t="s">
        <v>254</v>
      </c>
      <c r="AG1388" s="1">
        <v>2</v>
      </c>
      <c r="AH1388" s="1" t="s">
        <v>367</v>
      </c>
      <c r="AI1388" s="1" t="s">
        <v>72</v>
      </c>
      <c r="AJ1388" s="1" t="s">
        <v>72</v>
      </c>
      <c r="AK1388" s="1" t="s">
        <v>447</v>
      </c>
      <c r="AL1388" s="1" t="s">
        <v>72</v>
      </c>
      <c r="AM1388" s="1" t="s">
        <v>72</v>
      </c>
      <c r="AN1388" s="3">
        <v>45775</v>
      </c>
      <c r="AO1388" s="1" t="s">
        <v>7835</v>
      </c>
      <c r="AP1388" s="1" t="s">
        <v>72</v>
      </c>
      <c r="AQ1388" s="1" t="s">
        <v>1794</v>
      </c>
      <c r="AR1388" s="1">
        <v>13</v>
      </c>
      <c r="AS1388" s="1" t="s">
        <v>2694</v>
      </c>
      <c r="AT1388" s="1" t="s">
        <v>75</v>
      </c>
      <c r="AU1388" s="1" t="s">
        <v>75</v>
      </c>
      <c r="AV1388" s="1" t="s">
        <v>88</v>
      </c>
      <c r="AW1388" s="1" t="s">
        <v>96</v>
      </c>
      <c r="AX1388" s="1" t="s">
        <v>72</v>
      </c>
      <c r="AY1388" s="1" t="s">
        <v>7458</v>
      </c>
      <c r="AZ1388" s="1" t="s">
        <v>7817</v>
      </c>
      <c r="BA1388" s="1">
        <f>49</f>
        <v>49</v>
      </c>
      <c r="BB1388" s="1" t="s">
        <v>918</v>
      </c>
      <c r="BC1388" s="16"/>
    </row>
    <row r="1389" spans="1:55" ht="18.600000000000001" customHeight="1">
      <c r="A1389" s="1" t="s">
        <v>7836</v>
      </c>
      <c r="B1389" s="1">
        <v>250087</v>
      </c>
      <c r="C1389" s="1" t="s">
        <v>71</v>
      </c>
      <c r="D1389" s="3">
        <v>45775</v>
      </c>
      <c r="E1389" s="1" t="s">
        <v>1896</v>
      </c>
      <c r="F1389" s="1" t="s">
        <v>7837</v>
      </c>
      <c r="G1389" s="1" t="s">
        <v>75</v>
      </c>
      <c r="H1389" s="1" t="s">
        <v>1915</v>
      </c>
      <c r="I1389" s="1" t="s">
        <v>77</v>
      </c>
      <c r="J1389" s="1" t="s">
        <v>78</v>
      </c>
      <c r="K1389" s="1" t="s">
        <v>78</v>
      </c>
      <c r="L1389" s="21" t="s">
        <v>1898</v>
      </c>
      <c r="M1389" s="21" t="s">
        <v>99</v>
      </c>
      <c r="N1389" s="1" t="s">
        <v>7428</v>
      </c>
      <c r="O1389" s="3" t="s">
        <v>7173</v>
      </c>
      <c r="P1389" s="1" t="s">
        <v>813</v>
      </c>
      <c r="Q1389" s="1" t="s">
        <v>813</v>
      </c>
      <c r="R1389" s="1" t="s">
        <v>9057</v>
      </c>
      <c r="S1389" s="1" t="s">
        <v>84</v>
      </c>
      <c r="T1389" s="1" t="s">
        <v>72</v>
      </c>
      <c r="U1389" s="1" t="s">
        <v>104</v>
      </c>
      <c r="V1389" s="1" t="s">
        <v>7283</v>
      </c>
      <c r="W1389" s="1" t="s">
        <v>126</v>
      </c>
      <c r="X1389" s="1">
        <v>72</v>
      </c>
      <c r="Y1389" s="1" t="s">
        <v>88</v>
      </c>
      <c r="Z1389" s="1">
        <v>5.3</v>
      </c>
      <c r="AA1389" s="1" t="s">
        <v>2344</v>
      </c>
      <c r="AB1389" s="1" t="s">
        <v>90</v>
      </c>
      <c r="AC1389" s="1" t="s">
        <v>91</v>
      </c>
      <c r="AD1389" s="1" t="s">
        <v>92</v>
      </c>
      <c r="AE1389" s="1" t="s">
        <v>72</v>
      </c>
      <c r="AF1389" s="1" t="s">
        <v>229</v>
      </c>
      <c r="AG1389" s="1">
        <v>2</v>
      </c>
      <c r="AH1389" s="1" t="s">
        <v>5057</v>
      </c>
      <c r="AI1389" s="1" t="s">
        <v>72</v>
      </c>
      <c r="AJ1389" s="1" t="s">
        <v>72</v>
      </c>
      <c r="AK1389" s="1" t="s">
        <v>3444</v>
      </c>
      <c r="AL1389" s="1" t="s">
        <v>72</v>
      </c>
      <c r="AM1389" s="1" t="s">
        <v>72</v>
      </c>
      <c r="AN1389" s="3">
        <v>45775</v>
      </c>
      <c r="AO1389" s="1" t="s">
        <v>7838</v>
      </c>
      <c r="AP1389" s="1" t="s">
        <v>72</v>
      </c>
      <c r="AQ1389" s="1" t="s">
        <v>1675</v>
      </c>
      <c r="AR1389" s="1">
        <v>15</v>
      </c>
      <c r="AS1389" s="1" t="s">
        <v>3446</v>
      </c>
      <c r="AT1389" s="1" t="s">
        <v>75</v>
      </c>
      <c r="AU1389" s="1" t="s">
        <v>75</v>
      </c>
      <c r="AV1389" s="1" t="s">
        <v>88</v>
      </c>
      <c r="AW1389" s="1" t="s">
        <v>96</v>
      </c>
      <c r="AX1389" s="1" t="s">
        <v>72</v>
      </c>
      <c r="AY1389" s="1" t="s">
        <v>7629</v>
      </c>
      <c r="AZ1389" s="1" t="s">
        <v>7839</v>
      </c>
      <c r="BA1389" s="1">
        <v>25</v>
      </c>
      <c r="BB1389" s="21" t="s">
        <v>100</v>
      </c>
      <c r="BC1389" s="16"/>
    </row>
    <row r="1390" spans="1:55" ht="18.600000000000001" customHeight="1">
      <c r="A1390" s="1" t="s">
        <v>7840</v>
      </c>
      <c r="B1390" s="1">
        <v>250088</v>
      </c>
      <c r="C1390" s="1" t="s">
        <v>497</v>
      </c>
      <c r="D1390" s="3">
        <v>45775</v>
      </c>
      <c r="E1390" s="1" t="s">
        <v>1896</v>
      </c>
      <c r="F1390" s="1" t="s">
        <v>7841</v>
      </c>
      <c r="G1390" s="1" t="s">
        <v>75</v>
      </c>
      <c r="H1390" s="1" t="s">
        <v>7814</v>
      </c>
      <c r="I1390" s="1" t="s">
        <v>497</v>
      </c>
      <c r="J1390" s="1" t="s">
        <v>78</v>
      </c>
      <c r="K1390" s="1" t="s">
        <v>78</v>
      </c>
      <c r="L1390" s="21" t="s">
        <v>1898</v>
      </c>
      <c r="M1390" s="8" t="s">
        <v>160</v>
      </c>
      <c r="N1390" s="8" t="s">
        <v>707</v>
      </c>
      <c r="O1390" s="60" t="s">
        <v>7842</v>
      </c>
      <c r="P1390" s="1" t="s">
        <v>83</v>
      </c>
      <c r="Q1390" s="1" t="s">
        <v>123</v>
      </c>
      <c r="R1390" s="1" t="s">
        <v>9043</v>
      </c>
      <c r="S1390" s="1" t="s">
        <v>443</v>
      </c>
      <c r="T1390" s="1" t="s">
        <v>72</v>
      </c>
      <c r="U1390" s="1" t="s">
        <v>444</v>
      </c>
      <c r="V1390" s="1" t="s">
        <v>444</v>
      </c>
      <c r="W1390" s="1" t="s">
        <v>126</v>
      </c>
      <c r="X1390" s="1">
        <v>50</v>
      </c>
      <c r="Y1390" s="1" t="s">
        <v>88</v>
      </c>
      <c r="Z1390" s="1">
        <v>6.2</v>
      </c>
      <c r="AA1390" s="1" t="s">
        <v>299</v>
      </c>
      <c r="AB1390" s="1" t="s">
        <v>90</v>
      </c>
      <c r="AC1390" s="1" t="s">
        <v>91</v>
      </c>
      <c r="AD1390" s="1" t="s">
        <v>92</v>
      </c>
      <c r="AE1390" s="1" t="s">
        <v>72</v>
      </c>
      <c r="AF1390" s="1" t="s">
        <v>217</v>
      </c>
      <c r="AG1390" s="1">
        <v>2</v>
      </c>
      <c r="AH1390" s="1" t="s">
        <v>372</v>
      </c>
      <c r="AI1390" s="1" t="s">
        <v>72</v>
      </c>
      <c r="AJ1390" s="1" t="s">
        <v>72</v>
      </c>
      <c r="AK1390" s="1" t="s">
        <v>447</v>
      </c>
      <c r="AL1390" s="1" t="s">
        <v>72</v>
      </c>
      <c r="AM1390" s="1" t="s">
        <v>72</v>
      </c>
      <c r="AN1390" s="3">
        <v>45775</v>
      </c>
      <c r="AO1390" s="1" t="s">
        <v>7843</v>
      </c>
      <c r="AP1390" s="1" t="s">
        <v>72</v>
      </c>
      <c r="AQ1390" s="1" t="s">
        <v>1794</v>
      </c>
      <c r="AR1390" s="1">
        <v>13</v>
      </c>
      <c r="AS1390" s="1" t="s">
        <v>2694</v>
      </c>
      <c r="AT1390" s="1" t="s">
        <v>75</v>
      </c>
      <c r="AU1390" s="1" t="s">
        <v>75</v>
      </c>
      <c r="AV1390" s="1" t="s">
        <v>88</v>
      </c>
      <c r="AW1390" s="1" t="s">
        <v>79</v>
      </c>
      <c r="AX1390" s="1" t="s">
        <v>707</v>
      </c>
      <c r="AY1390" s="1" t="s">
        <v>7458</v>
      </c>
      <c r="AZ1390" s="1" t="s">
        <v>7817</v>
      </c>
      <c r="BA1390" s="1">
        <f>49</f>
        <v>49</v>
      </c>
      <c r="BB1390" s="1" t="s">
        <v>160</v>
      </c>
      <c r="BC1390" s="1" t="s">
        <v>707</v>
      </c>
    </row>
    <row r="1391" spans="1:55" ht="18.600000000000001" customHeight="1">
      <c r="A1391" s="1" t="s">
        <v>7844</v>
      </c>
      <c r="B1391" s="1">
        <v>250089</v>
      </c>
      <c r="C1391" s="1" t="s">
        <v>71</v>
      </c>
      <c r="D1391" s="3">
        <v>45776</v>
      </c>
      <c r="E1391" s="1" t="s">
        <v>1896</v>
      </c>
      <c r="F1391" s="1" t="s">
        <v>7846</v>
      </c>
      <c r="G1391" s="1" t="s">
        <v>75</v>
      </c>
      <c r="H1391" s="1" t="s">
        <v>1915</v>
      </c>
      <c r="I1391" s="1" t="s">
        <v>77</v>
      </c>
      <c r="J1391" s="1" t="s">
        <v>78</v>
      </c>
      <c r="K1391" s="1" t="s">
        <v>78</v>
      </c>
      <c r="L1391" s="21" t="s">
        <v>1898</v>
      </c>
      <c r="M1391" s="21" t="s">
        <v>99</v>
      </c>
      <c r="N1391" s="34" t="s">
        <v>72</v>
      </c>
      <c r="O1391" s="3" t="s">
        <v>4802</v>
      </c>
      <c r="P1391" s="1" t="s">
        <v>83</v>
      </c>
      <c r="Q1391" s="1" t="s">
        <v>123</v>
      </c>
      <c r="R1391" s="1" t="s">
        <v>9043</v>
      </c>
      <c r="S1391" s="1" t="s">
        <v>84</v>
      </c>
      <c r="T1391" s="1" t="s">
        <v>72</v>
      </c>
      <c r="U1391" s="1" t="s">
        <v>140</v>
      </c>
      <c r="V1391" s="1" t="s">
        <v>181</v>
      </c>
      <c r="W1391" s="1" t="s">
        <v>87</v>
      </c>
      <c r="X1391" s="1">
        <v>55</v>
      </c>
      <c r="Y1391" s="1" t="s">
        <v>88</v>
      </c>
      <c r="Z1391" s="1">
        <v>4.8</v>
      </c>
      <c r="AA1391" s="1" t="s">
        <v>954</v>
      </c>
      <c r="AB1391" s="1" t="s">
        <v>90</v>
      </c>
      <c r="AC1391" s="1" t="s">
        <v>91</v>
      </c>
      <c r="AD1391" s="1" t="s">
        <v>92</v>
      </c>
      <c r="AE1391" s="1" t="s">
        <v>72</v>
      </c>
      <c r="AF1391" s="1" t="s">
        <v>254</v>
      </c>
      <c r="AG1391" s="1">
        <v>1</v>
      </c>
      <c r="AH1391" s="1" t="s">
        <v>300</v>
      </c>
      <c r="AI1391" s="1" t="s">
        <v>72</v>
      </c>
      <c r="AJ1391" s="1" t="s">
        <v>72</v>
      </c>
      <c r="AK1391" s="1" t="s">
        <v>3444</v>
      </c>
      <c r="AL1391" s="1" t="s">
        <v>72</v>
      </c>
      <c r="AM1391" s="1" t="s">
        <v>72</v>
      </c>
      <c r="AN1391" s="3" t="s">
        <v>7845</v>
      </c>
      <c r="AO1391" s="1" t="s">
        <v>7847</v>
      </c>
      <c r="AP1391" s="1" t="s">
        <v>72</v>
      </c>
      <c r="AQ1391" s="1" t="s">
        <v>1675</v>
      </c>
      <c r="AR1391" s="1">
        <v>15</v>
      </c>
      <c r="AS1391" s="1" t="s">
        <v>3446</v>
      </c>
      <c r="AT1391" s="1" t="s">
        <v>75</v>
      </c>
      <c r="AU1391" s="1" t="s">
        <v>75</v>
      </c>
      <c r="AV1391" s="1" t="s">
        <v>88</v>
      </c>
      <c r="AW1391" s="1" t="s">
        <v>96</v>
      </c>
      <c r="AX1391" s="1" t="s">
        <v>72</v>
      </c>
      <c r="AY1391" s="1" t="s">
        <v>7458</v>
      </c>
      <c r="AZ1391" s="1" t="s">
        <v>7848</v>
      </c>
      <c r="BA1391" s="1">
        <f>49+7</f>
        <v>56</v>
      </c>
      <c r="BB1391" s="21" t="s">
        <v>100</v>
      </c>
      <c r="BC1391" s="16"/>
    </row>
    <row r="1392" spans="1:55" ht="18.600000000000001" customHeight="1">
      <c r="A1392" s="1" t="s">
        <v>7849</v>
      </c>
      <c r="B1392" s="1">
        <v>250090</v>
      </c>
      <c r="C1392" s="1" t="s">
        <v>71</v>
      </c>
      <c r="D1392" s="3">
        <v>45777</v>
      </c>
      <c r="E1392" s="1" t="s">
        <v>1896</v>
      </c>
      <c r="F1392" s="1" t="s">
        <v>7850</v>
      </c>
      <c r="G1392" s="1" t="s">
        <v>75</v>
      </c>
      <c r="H1392" s="1" t="s">
        <v>1915</v>
      </c>
      <c r="I1392" s="1" t="s">
        <v>77</v>
      </c>
      <c r="J1392" s="1" t="s">
        <v>78</v>
      </c>
      <c r="K1392" s="1" t="s">
        <v>78</v>
      </c>
      <c r="L1392" s="21" t="s">
        <v>1898</v>
      </c>
      <c r="M1392" s="21" t="s">
        <v>99</v>
      </c>
      <c r="N1392" s="34" t="s">
        <v>72</v>
      </c>
      <c r="O1392" s="3" t="s">
        <v>6850</v>
      </c>
      <c r="P1392" s="1" t="s">
        <v>813</v>
      </c>
      <c r="Q1392" s="1" t="s">
        <v>813</v>
      </c>
      <c r="R1392" s="1" t="s">
        <v>9057</v>
      </c>
      <c r="S1392" s="1" t="s">
        <v>84</v>
      </c>
      <c r="T1392" s="1" t="s">
        <v>72</v>
      </c>
      <c r="U1392" s="1" t="s">
        <v>140</v>
      </c>
      <c r="V1392" s="1" t="s">
        <v>181</v>
      </c>
      <c r="W1392" s="1" t="s">
        <v>126</v>
      </c>
      <c r="X1392" s="1">
        <v>45</v>
      </c>
      <c r="Y1392" s="1" t="s">
        <v>88</v>
      </c>
      <c r="Z1392" s="1">
        <v>5.3</v>
      </c>
      <c r="AA1392" s="1" t="s">
        <v>2344</v>
      </c>
      <c r="AB1392" s="1" t="s">
        <v>90</v>
      </c>
      <c r="AC1392" s="1" t="s">
        <v>91</v>
      </c>
      <c r="AD1392" s="1" t="s">
        <v>92</v>
      </c>
      <c r="AE1392" s="1" t="s">
        <v>72</v>
      </c>
      <c r="AF1392" s="1" t="s">
        <v>217</v>
      </c>
      <c r="AG1392" s="1">
        <v>1</v>
      </c>
      <c r="AH1392" s="1" t="s">
        <v>5523</v>
      </c>
      <c r="AI1392" s="1" t="s">
        <v>72</v>
      </c>
      <c r="AJ1392" s="1" t="s">
        <v>72</v>
      </c>
      <c r="AK1392" s="1" t="s">
        <v>3444</v>
      </c>
      <c r="AL1392" s="1" t="s">
        <v>878</v>
      </c>
      <c r="AM1392" s="1" t="s">
        <v>72</v>
      </c>
      <c r="AN1392" s="3">
        <v>45777</v>
      </c>
      <c r="AO1392" s="1" t="s">
        <v>7851</v>
      </c>
      <c r="AP1392" s="1" t="s">
        <v>72</v>
      </c>
      <c r="AQ1392" s="1" t="s">
        <v>1675</v>
      </c>
      <c r="AR1392" s="1">
        <v>15</v>
      </c>
      <c r="AS1392" s="1" t="s">
        <v>7811</v>
      </c>
      <c r="AT1392" s="1" t="s">
        <v>75</v>
      </c>
      <c r="AU1392" s="1" t="s">
        <v>75</v>
      </c>
      <c r="AV1392" s="1" t="s">
        <v>88</v>
      </c>
      <c r="AW1392" s="1" t="s">
        <v>96</v>
      </c>
      <c r="AX1392" s="1" t="s">
        <v>72</v>
      </c>
      <c r="AY1392" s="1" t="s">
        <v>7458</v>
      </c>
      <c r="AZ1392" s="1" t="s">
        <v>7829</v>
      </c>
      <c r="BA1392" s="1">
        <v>49</v>
      </c>
      <c r="BB1392" s="21" t="s">
        <v>100</v>
      </c>
      <c r="BC1392" s="16"/>
    </row>
    <row r="1393" spans="1:55" ht="18.600000000000001" customHeight="1">
      <c r="A1393" s="1" t="s">
        <v>7852</v>
      </c>
      <c r="B1393" s="1">
        <v>250091</v>
      </c>
      <c r="C1393" s="1" t="s">
        <v>71</v>
      </c>
      <c r="D1393" s="3">
        <v>45779</v>
      </c>
      <c r="E1393" s="1" t="s">
        <v>1896</v>
      </c>
      <c r="F1393" s="1" t="s">
        <v>7853</v>
      </c>
      <c r="G1393" s="1" t="s">
        <v>75</v>
      </c>
      <c r="H1393" s="1" t="s">
        <v>3947</v>
      </c>
      <c r="I1393" s="1" t="s">
        <v>77</v>
      </c>
      <c r="J1393" s="1" t="s">
        <v>78</v>
      </c>
      <c r="K1393" s="1" t="s">
        <v>78</v>
      </c>
      <c r="L1393" s="21" t="s">
        <v>1898</v>
      </c>
      <c r="M1393" s="21" t="s">
        <v>99</v>
      </c>
      <c r="N1393" s="34" t="s">
        <v>72</v>
      </c>
      <c r="O1393" s="3" t="s">
        <v>7854</v>
      </c>
      <c r="P1393" s="1" t="s">
        <v>813</v>
      </c>
      <c r="Q1393" s="1" t="s">
        <v>813</v>
      </c>
      <c r="R1393" s="1" t="s">
        <v>9057</v>
      </c>
      <c r="S1393" s="1" t="s">
        <v>84</v>
      </c>
      <c r="T1393" s="1" t="s">
        <v>72</v>
      </c>
      <c r="U1393" s="1" t="s">
        <v>124</v>
      </c>
      <c r="V1393" s="1" t="s">
        <v>341</v>
      </c>
      <c r="W1393" s="1" t="s">
        <v>126</v>
      </c>
      <c r="X1393" s="1">
        <v>68</v>
      </c>
      <c r="Y1393" s="1" t="s">
        <v>88</v>
      </c>
      <c r="Z1393" s="1">
        <v>6.4</v>
      </c>
      <c r="AA1393" s="1" t="s">
        <v>299</v>
      </c>
      <c r="AB1393" s="1" t="s">
        <v>90</v>
      </c>
      <c r="AC1393" s="1" t="s">
        <v>91</v>
      </c>
      <c r="AD1393" s="1" t="s">
        <v>92</v>
      </c>
      <c r="AE1393" s="1" t="s">
        <v>72</v>
      </c>
      <c r="AF1393" s="1" t="s">
        <v>217</v>
      </c>
      <c r="AG1393" s="1">
        <v>2</v>
      </c>
      <c r="AH1393" s="1" t="s">
        <v>4808</v>
      </c>
      <c r="AI1393" s="1" t="s">
        <v>72</v>
      </c>
      <c r="AJ1393" s="1" t="s">
        <v>72</v>
      </c>
      <c r="AK1393" s="1" t="s">
        <v>72</v>
      </c>
      <c r="AL1393" s="1" t="s">
        <v>1061</v>
      </c>
      <c r="AM1393" s="1" t="s">
        <v>72</v>
      </c>
      <c r="AN1393" s="3">
        <v>45779</v>
      </c>
      <c r="AO1393" s="1" t="s">
        <v>7855</v>
      </c>
      <c r="AP1393" s="1" t="s">
        <v>7856</v>
      </c>
      <c r="AQ1393" s="1" t="s">
        <v>1675</v>
      </c>
      <c r="AR1393" s="1">
        <v>15</v>
      </c>
      <c r="AS1393" s="1" t="s">
        <v>4063</v>
      </c>
      <c r="AT1393" s="1" t="s">
        <v>75</v>
      </c>
      <c r="AU1393" s="1" t="s">
        <v>75</v>
      </c>
      <c r="AV1393" s="1" t="s">
        <v>88</v>
      </c>
      <c r="AW1393" s="1" t="s">
        <v>96</v>
      </c>
      <c r="AX1393" s="1" t="s">
        <v>72</v>
      </c>
      <c r="AY1393" s="1" t="s">
        <v>7526</v>
      </c>
      <c r="AZ1393" s="1" t="s">
        <v>7857</v>
      </c>
      <c r="BA1393" s="1">
        <v>24</v>
      </c>
      <c r="BB1393" s="21" t="s">
        <v>100</v>
      </c>
      <c r="BC1393" s="16"/>
    </row>
    <row r="1394" spans="1:55" ht="18.600000000000001" customHeight="1">
      <c r="A1394" s="1" t="s">
        <v>7858</v>
      </c>
      <c r="B1394" s="1">
        <v>250092</v>
      </c>
      <c r="C1394" s="1" t="s">
        <v>497</v>
      </c>
      <c r="D1394" s="3">
        <v>45779</v>
      </c>
      <c r="E1394" s="1" t="s">
        <v>1896</v>
      </c>
      <c r="F1394" s="1" t="s">
        <v>7859</v>
      </c>
      <c r="G1394" s="1" t="s">
        <v>75</v>
      </c>
      <c r="H1394" s="1" t="s">
        <v>7814</v>
      </c>
      <c r="I1394" s="1" t="s">
        <v>497</v>
      </c>
      <c r="J1394" s="1" t="s">
        <v>78</v>
      </c>
      <c r="K1394" s="1" t="s">
        <v>78</v>
      </c>
      <c r="L1394" s="21" t="s">
        <v>1898</v>
      </c>
      <c r="M1394" s="21" t="s">
        <v>99</v>
      </c>
      <c r="N1394" s="34" t="s">
        <v>72</v>
      </c>
      <c r="O1394" s="3" t="s">
        <v>7860</v>
      </c>
      <c r="P1394" s="1" t="s">
        <v>83</v>
      </c>
      <c r="Q1394" s="1" t="s">
        <v>123</v>
      </c>
      <c r="R1394" s="1" t="s">
        <v>9043</v>
      </c>
      <c r="S1394" s="1" t="s">
        <v>443</v>
      </c>
      <c r="T1394" s="1" t="s">
        <v>72</v>
      </c>
      <c r="U1394" s="1" t="s">
        <v>444</v>
      </c>
      <c r="V1394" s="1" t="s">
        <v>7861</v>
      </c>
      <c r="W1394" s="1" t="s">
        <v>87</v>
      </c>
      <c r="X1394" s="1">
        <v>60</v>
      </c>
      <c r="Y1394" s="1" t="s">
        <v>88</v>
      </c>
      <c r="Z1394" s="1">
        <v>7.1</v>
      </c>
      <c r="AA1394" s="1" t="s">
        <v>2344</v>
      </c>
      <c r="AB1394" s="1" t="s">
        <v>90</v>
      </c>
      <c r="AC1394" s="1" t="s">
        <v>91</v>
      </c>
      <c r="AD1394" s="1" t="s">
        <v>92</v>
      </c>
      <c r="AE1394" s="1" t="s">
        <v>72</v>
      </c>
      <c r="AF1394" s="1" t="s">
        <v>229</v>
      </c>
      <c r="AG1394" s="1" t="s">
        <v>72</v>
      </c>
      <c r="AH1394" s="1" t="s">
        <v>300</v>
      </c>
      <c r="AI1394" s="1" t="s">
        <v>72</v>
      </c>
      <c r="AJ1394" s="1" t="s">
        <v>72</v>
      </c>
      <c r="AK1394" s="1" t="s">
        <v>447</v>
      </c>
      <c r="AL1394" s="1" t="s">
        <v>72</v>
      </c>
      <c r="AM1394" s="1" t="s">
        <v>72</v>
      </c>
      <c r="AN1394" s="3">
        <v>45779</v>
      </c>
      <c r="AO1394" s="1" t="s">
        <v>7862</v>
      </c>
      <c r="AP1394" s="1" t="s">
        <v>72</v>
      </c>
      <c r="AQ1394" s="1" t="s">
        <v>1794</v>
      </c>
      <c r="AR1394" s="1">
        <v>13</v>
      </c>
      <c r="AS1394" s="1" t="s">
        <v>2294</v>
      </c>
      <c r="AT1394" s="1" t="s">
        <v>75</v>
      </c>
      <c r="AU1394" s="1" t="s">
        <v>75</v>
      </c>
      <c r="AV1394" s="1" t="s">
        <v>88</v>
      </c>
      <c r="AW1394" s="1" t="s">
        <v>96</v>
      </c>
      <c r="AX1394" s="1" t="s">
        <v>72</v>
      </c>
      <c r="AY1394" s="1" t="s">
        <v>7458</v>
      </c>
      <c r="AZ1394" s="1" t="s">
        <v>7817</v>
      </c>
      <c r="BA1394" s="1">
        <f>49</f>
        <v>49</v>
      </c>
      <c r="BB1394" s="1" t="s">
        <v>918</v>
      </c>
      <c r="BC1394" s="16"/>
    </row>
    <row r="1395" spans="1:55" ht="18.600000000000001" customHeight="1">
      <c r="A1395" s="1" t="s">
        <v>7863</v>
      </c>
      <c r="B1395" s="1">
        <v>250093</v>
      </c>
      <c r="C1395" s="1" t="s">
        <v>71</v>
      </c>
      <c r="D1395" s="3">
        <v>45779</v>
      </c>
      <c r="E1395" s="1" t="s">
        <v>1896</v>
      </c>
      <c r="F1395" s="1" t="s">
        <v>7864</v>
      </c>
      <c r="G1395" s="1" t="s">
        <v>75</v>
      </c>
      <c r="H1395" s="1" t="s">
        <v>1915</v>
      </c>
      <c r="I1395" s="1" t="s">
        <v>77</v>
      </c>
      <c r="J1395" s="1" t="s">
        <v>78</v>
      </c>
      <c r="K1395" s="1" t="s">
        <v>78</v>
      </c>
      <c r="L1395" s="21" t="s">
        <v>1898</v>
      </c>
      <c r="M1395" s="21" t="s">
        <v>99</v>
      </c>
      <c r="N1395" s="34" t="s">
        <v>72</v>
      </c>
      <c r="O1395" s="3" t="s">
        <v>6593</v>
      </c>
      <c r="P1395" s="1" t="s">
        <v>83</v>
      </c>
      <c r="Q1395" s="1" t="s">
        <v>123</v>
      </c>
      <c r="R1395" s="1" t="s">
        <v>9043</v>
      </c>
      <c r="S1395" s="1" t="s">
        <v>84</v>
      </c>
      <c r="T1395" s="1" t="s">
        <v>72</v>
      </c>
      <c r="U1395" s="1" t="s">
        <v>140</v>
      </c>
      <c r="V1395" s="1" t="s">
        <v>141</v>
      </c>
      <c r="W1395" s="1" t="s">
        <v>126</v>
      </c>
      <c r="X1395" s="1">
        <v>50</v>
      </c>
      <c r="Y1395" s="1" t="s">
        <v>88</v>
      </c>
      <c r="Z1395" s="1">
        <v>7.1</v>
      </c>
      <c r="AA1395" s="1" t="s">
        <v>2344</v>
      </c>
      <c r="AB1395" s="1" t="s">
        <v>90</v>
      </c>
      <c r="AC1395" s="1" t="s">
        <v>91</v>
      </c>
      <c r="AD1395" s="1" t="s">
        <v>92</v>
      </c>
      <c r="AE1395" s="1" t="s">
        <v>72</v>
      </c>
      <c r="AF1395" s="1" t="s">
        <v>229</v>
      </c>
      <c r="AG1395" s="1" t="s">
        <v>72</v>
      </c>
      <c r="AH1395" s="1" t="s">
        <v>230</v>
      </c>
      <c r="AI1395" s="1" t="s">
        <v>72</v>
      </c>
      <c r="AJ1395" s="1" t="s">
        <v>72</v>
      </c>
      <c r="AK1395" s="1" t="s">
        <v>3444</v>
      </c>
      <c r="AL1395" s="1" t="s">
        <v>72</v>
      </c>
      <c r="AM1395" s="1" t="s">
        <v>72</v>
      </c>
      <c r="AN1395" s="3">
        <v>45779</v>
      </c>
      <c r="AO1395" s="1" t="s">
        <v>7865</v>
      </c>
      <c r="AP1395" s="1" t="s">
        <v>72</v>
      </c>
      <c r="AQ1395" s="1" t="s">
        <v>1675</v>
      </c>
      <c r="AR1395" s="1">
        <v>15</v>
      </c>
      <c r="AS1395" s="1" t="s">
        <v>95</v>
      </c>
      <c r="AT1395" s="1" t="s">
        <v>75</v>
      </c>
      <c r="AU1395" s="1" t="s">
        <v>75</v>
      </c>
      <c r="AV1395" s="1" t="s">
        <v>88</v>
      </c>
      <c r="AW1395" s="1" t="s">
        <v>96</v>
      </c>
      <c r="AX1395" s="1" t="s">
        <v>72</v>
      </c>
      <c r="AY1395" s="1" t="s">
        <v>7458</v>
      </c>
      <c r="AZ1395" s="1" t="s">
        <v>7605</v>
      </c>
      <c r="BA1395" s="1">
        <v>35</v>
      </c>
      <c r="BB1395" s="21" t="s">
        <v>100</v>
      </c>
      <c r="BC1395" s="16"/>
    </row>
    <row r="1396" spans="1:55" ht="18.600000000000001" customHeight="1">
      <c r="A1396" s="1" t="s">
        <v>7866</v>
      </c>
      <c r="B1396" s="1">
        <v>250094</v>
      </c>
      <c r="C1396" s="1" t="s">
        <v>497</v>
      </c>
      <c r="D1396" s="3">
        <v>45779</v>
      </c>
      <c r="E1396" s="1" t="s">
        <v>1896</v>
      </c>
      <c r="F1396" s="1" t="s">
        <v>7867</v>
      </c>
      <c r="G1396" s="1" t="s">
        <v>75</v>
      </c>
      <c r="H1396" s="1" t="s">
        <v>7814</v>
      </c>
      <c r="I1396" s="1" t="s">
        <v>497</v>
      </c>
      <c r="J1396" s="1" t="s">
        <v>78</v>
      </c>
      <c r="K1396" s="1" t="s">
        <v>78</v>
      </c>
      <c r="L1396" s="21" t="s">
        <v>1898</v>
      </c>
      <c r="M1396" s="21" t="s">
        <v>99</v>
      </c>
      <c r="N1396" s="34" t="s">
        <v>72</v>
      </c>
      <c r="O1396" s="3" t="s">
        <v>4364</v>
      </c>
      <c r="P1396" s="1" t="s">
        <v>83</v>
      </c>
      <c r="Q1396" s="1" t="s">
        <v>123</v>
      </c>
      <c r="R1396" s="1" t="s">
        <v>9043</v>
      </c>
      <c r="S1396" s="1" t="s">
        <v>443</v>
      </c>
      <c r="T1396" s="1" t="s">
        <v>72</v>
      </c>
      <c r="U1396" s="1" t="s">
        <v>444</v>
      </c>
      <c r="V1396" s="1" t="s">
        <v>7868</v>
      </c>
      <c r="W1396" s="1" t="s">
        <v>87</v>
      </c>
      <c r="X1396" s="1">
        <v>56</v>
      </c>
      <c r="Y1396" s="1" t="s">
        <v>88</v>
      </c>
      <c r="Z1396" s="1">
        <v>7.1</v>
      </c>
      <c r="AA1396" s="1" t="s">
        <v>2344</v>
      </c>
      <c r="AB1396" s="1" t="s">
        <v>90</v>
      </c>
      <c r="AC1396" s="1" t="s">
        <v>91</v>
      </c>
      <c r="AD1396" s="1" t="s">
        <v>92</v>
      </c>
      <c r="AE1396" s="1" t="s">
        <v>72</v>
      </c>
      <c r="AF1396" s="1" t="s">
        <v>229</v>
      </c>
      <c r="AG1396" s="1" t="s">
        <v>72</v>
      </c>
      <c r="AH1396" s="1" t="s">
        <v>367</v>
      </c>
      <c r="AI1396" s="1" t="s">
        <v>72</v>
      </c>
      <c r="AJ1396" s="1" t="s">
        <v>72</v>
      </c>
      <c r="AK1396" s="1" t="s">
        <v>447</v>
      </c>
      <c r="AL1396" s="1" t="s">
        <v>72</v>
      </c>
      <c r="AM1396" s="1" t="s">
        <v>72</v>
      </c>
      <c r="AN1396" s="3">
        <v>45779</v>
      </c>
      <c r="AO1396" s="1" t="s">
        <v>7869</v>
      </c>
      <c r="AP1396" s="1" t="s">
        <v>72</v>
      </c>
      <c r="AQ1396" s="1" t="s">
        <v>1794</v>
      </c>
      <c r="AR1396" s="1">
        <v>13</v>
      </c>
      <c r="AS1396" s="1" t="s">
        <v>2694</v>
      </c>
      <c r="AT1396" s="1" t="s">
        <v>75</v>
      </c>
      <c r="AU1396" s="1" t="s">
        <v>75</v>
      </c>
      <c r="AV1396" s="1" t="s">
        <v>88</v>
      </c>
      <c r="AW1396" s="1" t="s">
        <v>96</v>
      </c>
      <c r="AX1396" s="1" t="s">
        <v>72</v>
      </c>
      <c r="AY1396" s="1" t="s">
        <v>7458</v>
      </c>
      <c r="AZ1396" s="1" t="s">
        <v>7817</v>
      </c>
      <c r="BA1396" s="1">
        <f>49+7</f>
        <v>56</v>
      </c>
      <c r="BB1396" s="1" t="s">
        <v>918</v>
      </c>
      <c r="BC1396" s="16"/>
    </row>
    <row r="1397" spans="1:55" ht="18.600000000000001" customHeight="1">
      <c r="A1397" s="1" t="s">
        <v>7870</v>
      </c>
      <c r="B1397" s="1">
        <v>250095</v>
      </c>
      <c r="C1397" s="1" t="s">
        <v>71</v>
      </c>
      <c r="D1397" s="3">
        <v>45779</v>
      </c>
      <c r="E1397" s="1" t="s">
        <v>1896</v>
      </c>
      <c r="F1397" s="1" t="s">
        <v>7871</v>
      </c>
      <c r="G1397" s="1" t="s">
        <v>75</v>
      </c>
      <c r="H1397" s="1" t="s">
        <v>5598</v>
      </c>
      <c r="I1397" s="1" t="s">
        <v>77</v>
      </c>
      <c r="J1397" s="1" t="s">
        <v>78</v>
      </c>
      <c r="K1397" s="1" t="s">
        <v>78</v>
      </c>
      <c r="L1397" s="21" t="s">
        <v>1898</v>
      </c>
      <c r="M1397" s="21" t="s">
        <v>99</v>
      </c>
      <c r="N1397" s="34" t="s">
        <v>72</v>
      </c>
      <c r="O1397" s="3" t="s">
        <v>7872</v>
      </c>
      <c r="P1397" s="1" t="s">
        <v>83</v>
      </c>
      <c r="Q1397" s="1" t="s">
        <v>123</v>
      </c>
      <c r="R1397" s="1" t="s">
        <v>9043</v>
      </c>
      <c r="S1397" s="1" t="s">
        <v>5066</v>
      </c>
      <c r="T1397" s="1" t="s">
        <v>72</v>
      </c>
      <c r="U1397" s="1" t="s">
        <v>5821</v>
      </c>
      <c r="V1397" s="1" t="s">
        <v>7873</v>
      </c>
      <c r="W1397" s="1" t="s">
        <v>87</v>
      </c>
      <c r="X1397" s="1">
        <v>75</v>
      </c>
      <c r="Y1397" s="1" t="s">
        <v>88</v>
      </c>
      <c r="Z1397" s="1">
        <v>5.3</v>
      </c>
      <c r="AA1397" s="1" t="s">
        <v>954</v>
      </c>
      <c r="AB1397" s="1" t="s">
        <v>90</v>
      </c>
      <c r="AC1397" s="1" t="s">
        <v>91</v>
      </c>
      <c r="AD1397" s="1" t="s">
        <v>92</v>
      </c>
      <c r="AE1397" s="1" t="s">
        <v>72</v>
      </c>
      <c r="AF1397" s="1" t="s">
        <v>229</v>
      </c>
      <c r="AG1397" s="1" t="s">
        <v>72</v>
      </c>
      <c r="AH1397" s="1" t="s">
        <v>230</v>
      </c>
      <c r="AI1397" s="1" t="s">
        <v>72</v>
      </c>
      <c r="AJ1397" s="1" t="s">
        <v>72</v>
      </c>
      <c r="AK1397" s="1" t="s">
        <v>447</v>
      </c>
      <c r="AL1397" s="1" t="s">
        <v>72</v>
      </c>
      <c r="AM1397" s="1" t="s">
        <v>72</v>
      </c>
      <c r="AN1397" s="3">
        <v>45779</v>
      </c>
      <c r="AO1397" s="1" t="s">
        <v>7874</v>
      </c>
      <c r="AP1397" s="1" t="s">
        <v>72</v>
      </c>
      <c r="AQ1397" s="1" t="s">
        <v>1675</v>
      </c>
      <c r="AR1397" s="1">
        <v>15</v>
      </c>
      <c r="AS1397" s="1" t="s">
        <v>4063</v>
      </c>
      <c r="AT1397" s="1" t="s">
        <v>75</v>
      </c>
      <c r="AU1397" s="1" t="s">
        <v>75</v>
      </c>
      <c r="AV1397" s="1" t="s">
        <v>88</v>
      </c>
      <c r="AW1397" s="1" t="s">
        <v>96</v>
      </c>
      <c r="AX1397" s="1" t="s">
        <v>72</v>
      </c>
      <c r="AY1397" s="1" t="s">
        <v>7458</v>
      </c>
      <c r="AZ1397" s="1" t="s">
        <v>7875</v>
      </c>
      <c r="BA1397" s="1">
        <v>35</v>
      </c>
      <c r="BB1397" s="21" t="s">
        <v>100</v>
      </c>
      <c r="BC1397" s="16"/>
    </row>
    <row r="1398" spans="1:55" ht="18.600000000000001" customHeight="1">
      <c r="A1398" s="1" t="s">
        <v>7876</v>
      </c>
      <c r="B1398" s="1">
        <v>250096</v>
      </c>
      <c r="C1398" s="1" t="s">
        <v>71</v>
      </c>
      <c r="D1398" s="3">
        <v>45782</v>
      </c>
      <c r="E1398" s="1" t="s">
        <v>1896</v>
      </c>
      <c r="F1398" s="1" t="s">
        <v>7877</v>
      </c>
      <c r="G1398" s="1" t="s">
        <v>75</v>
      </c>
      <c r="H1398" s="1" t="s">
        <v>3947</v>
      </c>
      <c r="I1398" s="1" t="s">
        <v>77</v>
      </c>
      <c r="J1398" s="1" t="s">
        <v>78</v>
      </c>
      <c r="K1398" s="1" t="s">
        <v>78</v>
      </c>
      <c r="L1398" s="21" t="s">
        <v>1898</v>
      </c>
      <c r="M1398" s="21" t="s">
        <v>99</v>
      </c>
      <c r="N1398" s="34" t="s">
        <v>72</v>
      </c>
      <c r="O1398" s="3" t="s">
        <v>7782</v>
      </c>
      <c r="P1398" s="1" t="s">
        <v>813</v>
      </c>
      <c r="Q1398" s="1" t="s">
        <v>813</v>
      </c>
      <c r="R1398" s="1" t="s">
        <v>9057</v>
      </c>
      <c r="S1398" s="1" t="s">
        <v>84</v>
      </c>
      <c r="T1398" s="1" t="s">
        <v>72</v>
      </c>
      <c r="U1398" s="1" t="s">
        <v>140</v>
      </c>
      <c r="V1398" s="1" t="s">
        <v>181</v>
      </c>
      <c r="W1398" s="1" t="s">
        <v>87</v>
      </c>
      <c r="X1398" s="1">
        <v>46</v>
      </c>
      <c r="Y1398" s="1" t="s">
        <v>88</v>
      </c>
      <c r="Z1398" s="1">
        <v>5.5</v>
      </c>
      <c r="AA1398" s="1" t="s">
        <v>299</v>
      </c>
      <c r="AB1398" s="1" t="s">
        <v>90</v>
      </c>
      <c r="AC1398" s="1" t="s">
        <v>91</v>
      </c>
      <c r="AD1398" s="1" t="s">
        <v>92</v>
      </c>
      <c r="AE1398" s="1" t="s">
        <v>72</v>
      </c>
      <c r="AF1398" s="1" t="s">
        <v>254</v>
      </c>
      <c r="AG1398" s="1">
        <v>2</v>
      </c>
      <c r="AH1398" s="1" t="s">
        <v>5556</v>
      </c>
      <c r="AI1398" s="1" t="s">
        <v>72</v>
      </c>
      <c r="AJ1398" s="1" t="s">
        <v>72</v>
      </c>
      <c r="AK1398" s="1" t="s">
        <v>3444</v>
      </c>
      <c r="AL1398" s="1" t="s">
        <v>878</v>
      </c>
      <c r="AM1398" s="1" t="s">
        <v>72</v>
      </c>
      <c r="AN1398" s="3">
        <v>45782</v>
      </c>
      <c r="AO1398" s="1" t="s">
        <v>7878</v>
      </c>
      <c r="AP1398" s="1" t="s">
        <v>72</v>
      </c>
      <c r="AQ1398" s="1" t="s">
        <v>1675</v>
      </c>
      <c r="AR1398" s="1">
        <v>15</v>
      </c>
      <c r="AS1398" s="1" t="s">
        <v>2694</v>
      </c>
      <c r="AT1398" s="1" t="s">
        <v>75</v>
      </c>
      <c r="AU1398" s="1" t="s">
        <v>75</v>
      </c>
      <c r="AV1398" s="1" t="s">
        <v>88</v>
      </c>
      <c r="AW1398" s="1" t="s">
        <v>96</v>
      </c>
      <c r="AX1398" s="1" t="s">
        <v>72</v>
      </c>
      <c r="AY1398" s="1" t="s">
        <v>7879</v>
      </c>
      <c r="AZ1398" s="1" t="s">
        <v>7880</v>
      </c>
      <c r="BA1398" s="1">
        <v>35</v>
      </c>
      <c r="BB1398" s="21" t="s">
        <v>100</v>
      </c>
      <c r="BC1398" s="16"/>
    </row>
    <row r="1399" spans="1:55" ht="18.600000000000001" customHeight="1">
      <c r="A1399" s="1" t="s">
        <v>7881</v>
      </c>
      <c r="B1399" s="1">
        <v>250097</v>
      </c>
      <c r="C1399" s="1" t="s">
        <v>71</v>
      </c>
      <c r="D1399" s="3">
        <v>45784</v>
      </c>
      <c r="E1399" s="1" t="s">
        <v>1896</v>
      </c>
      <c r="F1399" s="1" t="s">
        <v>7882</v>
      </c>
      <c r="G1399" s="1" t="s">
        <v>75</v>
      </c>
      <c r="H1399" s="1" t="s">
        <v>3947</v>
      </c>
      <c r="I1399" s="1" t="s">
        <v>77</v>
      </c>
      <c r="J1399" s="1" t="s">
        <v>78</v>
      </c>
      <c r="K1399" s="1" t="s">
        <v>78</v>
      </c>
      <c r="L1399" s="21" t="s">
        <v>1898</v>
      </c>
      <c r="M1399" s="21" t="s">
        <v>99</v>
      </c>
      <c r="N1399" s="34" t="s">
        <v>72</v>
      </c>
      <c r="O1399" s="3" t="s">
        <v>2253</v>
      </c>
      <c r="P1399" s="1" t="s">
        <v>813</v>
      </c>
      <c r="Q1399" s="1" t="s">
        <v>813</v>
      </c>
      <c r="R1399" s="1" t="s">
        <v>9057</v>
      </c>
      <c r="S1399" s="1" t="s">
        <v>84</v>
      </c>
      <c r="T1399" s="1" t="s">
        <v>72</v>
      </c>
      <c r="U1399" s="1" t="s">
        <v>140</v>
      </c>
      <c r="V1399" s="1" t="s">
        <v>181</v>
      </c>
      <c r="W1399" s="1" t="s">
        <v>126</v>
      </c>
      <c r="X1399" s="1">
        <v>53</v>
      </c>
      <c r="Y1399" s="1" t="s">
        <v>88</v>
      </c>
      <c r="Z1399" s="1">
        <v>5.3</v>
      </c>
      <c r="AA1399" s="1" t="s">
        <v>299</v>
      </c>
      <c r="AB1399" s="1" t="s">
        <v>90</v>
      </c>
      <c r="AC1399" s="1" t="s">
        <v>91</v>
      </c>
      <c r="AD1399" s="1" t="s">
        <v>92</v>
      </c>
      <c r="AE1399" s="1" t="s">
        <v>72</v>
      </c>
      <c r="AF1399" s="1" t="s">
        <v>254</v>
      </c>
      <c r="AG1399" s="1">
        <v>1</v>
      </c>
      <c r="AH1399" s="1" t="s">
        <v>5092</v>
      </c>
      <c r="AI1399" s="1" t="s">
        <v>72</v>
      </c>
      <c r="AJ1399" s="1" t="s">
        <v>72</v>
      </c>
      <c r="AK1399" s="1" t="s">
        <v>3444</v>
      </c>
      <c r="AL1399" s="1" t="s">
        <v>878</v>
      </c>
      <c r="AM1399" s="1" t="s">
        <v>72</v>
      </c>
      <c r="AN1399" s="3">
        <v>45784</v>
      </c>
      <c r="AO1399" s="1" t="s">
        <v>7883</v>
      </c>
      <c r="AP1399" s="1" t="s">
        <v>72</v>
      </c>
      <c r="AQ1399" s="1" t="s">
        <v>1675</v>
      </c>
      <c r="AR1399" s="1">
        <v>15</v>
      </c>
      <c r="AS1399" s="1" t="s">
        <v>7811</v>
      </c>
      <c r="AT1399" s="1" t="s">
        <v>75</v>
      </c>
      <c r="AU1399" s="1" t="s">
        <v>75</v>
      </c>
      <c r="AV1399" s="1" t="s">
        <v>88</v>
      </c>
      <c r="AW1399" s="1" t="s">
        <v>96</v>
      </c>
      <c r="AX1399" s="1" t="s">
        <v>72</v>
      </c>
      <c r="AY1399" s="1" t="s">
        <v>7879</v>
      </c>
      <c r="AZ1399" s="1" t="s">
        <v>7884</v>
      </c>
      <c r="BA1399" s="1">
        <v>28</v>
      </c>
      <c r="BB1399" s="21" t="s">
        <v>100</v>
      </c>
      <c r="BC1399" s="16"/>
    </row>
    <row r="1400" spans="1:55" ht="18.600000000000001" customHeight="1">
      <c r="A1400" s="1" t="s">
        <v>7885</v>
      </c>
      <c r="B1400" s="1">
        <v>250098</v>
      </c>
      <c r="C1400" s="1" t="s">
        <v>497</v>
      </c>
      <c r="D1400" s="3">
        <v>45784</v>
      </c>
      <c r="E1400" s="1" t="s">
        <v>1896</v>
      </c>
      <c r="F1400" s="1" t="s">
        <v>7886</v>
      </c>
      <c r="G1400" s="1" t="s">
        <v>75</v>
      </c>
      <c r="H1400" s="1" t="s">
        <v>7814</v>
      </c>
      <c r="I1400" s="1" t="s">
        <v>497</v>
      </c>
      <c r="J1400" s="1" t="s">
        <v>78</v>
      </c>
      <c r="K1400" s="1" t="s">
        <v>78</v>
      </c>
      <c r="L1400" s="21" t="s">
        <v>1898</v>
      </c>
      <c r="M1400" s="8" t="s">
        <v>160</v>
      </c>
      <c r="N1400" s="8" t="s">
        <v>707</v>
      </c>
      <c r="O1400" s="8" t="s">
        <v>847</v>
      </c>
      <c r="P1400" s="1" t="s">
        <v>2143</v>
      </c>
      <c r="Q1400" s="1" t="s">
        <v>1868</v>
      </c>
      <c r="R1400" s="1" t="s">
        <v>9079</v>
      </c>
      <c r="S1400" s="1" t="s">
        <v>443</v>
      </c>
      <c r="T1400" s="1" t="s">
        <v>72</v>
      </c>
      <c r="U1400" s="1" t="s">
        <v>444</v>
      </c>
      <c r="V1400" s="1" t="s">
        <v>444</v>
      </c>
      <c r="W1400" s="1" t="s">
        <v>87</v>
      </c>
      <c r="X1400" s="1">
        <v>49</v>
      </c>
      <c r="Y1400" s="1" t="s">
        <v>88</v>
      </c>
      <c r="Z1400" s="1">
        <v>6.3</v>
      </c>
      <c r="AA1400" s="1" t="s">
        <v>2344</v>
      </c>
      <c r="AB1400" s="1" t="s">
        <v>90</v>
      </c>
      <c r="AC1400" s="1" t="s">
        <v>91</v>
      </c>
      <c r="AD1400" s="1" t="s">
        <v>216</v>
      </c>
      <c r="AE1400" s="1" t="s">
        <v>72</v>
      </c>
      <c r="AF1400" s="1" t="s">
        <v>72</v>
      </c>
      <c r="AG1400" s="1" t="s">
        <v>72</v>
      </c>
      <c r="AH1400" s="1" t="s">
        <v>72</v>
      </c>
      <c r="AI1400" s="1">
        <v>4</v>
      </c>
      <c r="AJ1400" s="1" t="s">
        <v>7887</v>
      </c>
      <c r="AK1400" s="1" t="s">
        <v>447</v>
      </c>
      <c r="AL1400" s="1" t="s">
        <v>72</v>
      </c>
      <c r="AM1400" s="1" t="s">
        <v>72</v>
      </c>
      <c r="AN1400" s="3">
        <v>45784</v>
      </c>
      <c r="AO1400" s="1" t="s">
        <v>7888</v>
      </c>
      <c r="AP1400" s="1" t="s">
        <v>72</v>
      </c>
      <c r="AQ1400" s="1" t="s">
        <v>1794</v>
      </c>
      <c r="AR1400" s="1">
        <v>13</v>
      </c>
      <c r="AS1400" s="1" t="s">
        <v>2694</v>
      </c>
      <c r="AT1400" s="1" t="s">
        <v>75</v>
      </c>
      <c r="AU1400" s="1" t="s">
        <v>75</v>
      </c>
      <c r="AV1400" s="1" t="s">
        <v>88</v>
      </c>
      <c r="AW1400" s="1" t="s">
        <v>79</v>
      </c>
      <c r="AX1400" s="1" t="s">
        <v>707</v>
      </c>
      <c r="AY1400" s="1" t="s">
        <v>7458</v>
      </c>
      <c r="AZ1400" s="1" t="s">
        <v>7817</v>
      </c>
      <c r="BA1400" s="1">
        <f>49+7</f>
        <v>56</v>
      </c>
      <c r="BB1400" s="1" t="s">
        <v>160</v>
      </c>
      <c r="BC1400" s="1" t="s">
        <v>707</v>
      </c>
    </row>
    <row r="1401" spans="1:55" ht="18.600000000000001" customHeight="1">
      <c r="A1401" s="1" t="s">
        <v>7889</v>
      </c>
      <c r="B1401" s="1">
        <v>250099</v>
      </c>
      <c r="C1401" s="1" t="s">
        <v>71</v>
      </c>
      <c r="D1401" s="3">
        <v>45784</v>
      </c>
      <c r="E1401" s="1" t="s">
        <v>1896</v>
      </c>
      <c r="F1401" s="1" t="s">
        <v>7890</v>
      </c>
      <c r="G1401" s="1" t="s">
        <v>75</v>
      </c>
      <c r="H1401" s="1" t="s">
        <v>6517</v>
      </c>
      <c r="I1401" s="1" t="s">
        <v>77</v>
      </c>
      <c r="J1401" s="1" t="s">
        <v>78</v>
      </c>
      <c r="K1401" s="1" t="s">
        <v>78</v>
      </c>
      <c r="L1401" s="21" t="s">
        <v>1898</v>
      </c>
      <c r="M1401" s="8" t="s">
        <v>99</v>
      </c>
      <c r="N1401" s="8" t="s">
        <v>707</v>
      </c>
      <c r="O1401" s="8" t="s">
        <v>7891</v>
      </c>
      <c r="P1401" s="1" t="s">
        <v>7347</v>
      </c>
      <c r="Q1401" s="1" t="s">
        <v>7347</v>
      </c>
      <c r="R1401" s="1" t="s">
        <v>7348</v>
      </c>
      <c r="S1401" s="1" t="s">
        <v>6519</v>
      </c>
      <c r="T1401" s="1" t="s">
        <v>72</v>
      </c>
      <c r="U1401" s="1" t="s">
        <v>6519</v>
      </c>
      <c r="V1401" s="1" t="s">
        <v>6519</v>
      </c>
      <c r="W1401" s="1" t="s">
        <v>87</v>
      </c>
      <c r="X1401" s="1">
        <v>69</v>
      </c>
      <c r="Y1401" s="1" t="s">
        <v>88</v>
      </c>
      <c r="Z1401" s="1">
        <v>4.5999999999999996</v>
      </c>
      <c r="AA1401" s="1" t="s">
        <v>2344</v>
      </c>
      <c r="AB1401" s="1" t="s">
        <v>90</v>
      </c>
      <c r="AC1401" s="1" t="s">
        <v>91</v>
      </c>
      <c r="AD1401" s="1" t="s">
        <v>92</v>
      </c>
      <c r="AE1401" s="1" t="s">
        <v>72</v>
      </c>
      <c r="AF1401" s="1" t="s">
        <v>72</v>
      </c>
      <c r="AG1401" s="1" t="s">
        <v>72</v>
      </c>
      <c r="AH1401" s="1" t="s">
        <v>72</v>
      </c>
      <c r="AI1401" s="1" t="s">
        <v>72</v>
      </c>
      <c r="AJ1401" s="1" t="s">
        <v>72</v>
      </c>
      <c r="AK1401" s="1" t="s">
        <v>447</v>
      </c>
      <c r="AL1401" s="1" t="s">
        <v>72</v>
      </c>
      <c r="AM1401" s="1" t="s">
        <v>72</v>
      </c>
      <c r="AN1401" s="3">
        <v>45785</v>
      </c>
      <c r="AO1401" s="1" t="s">
        <v>7892</v>
      </c>
      <c r="AP1401" s="1" t="s">
        <v>7892</v>
      </c>
      <c r="AQ1401" s="1" t="s">
        <v>1794</v>
      </c>
      <c r="AR1401" s="1">
        <v>15</v>
      </c>
      <c r="AS1401" s="1" t="s">
        <v>4219</v>
      </c>
      <c r="AT1401" s="1" t="s">
        <v>75</v>
      </c>
      <c r="AU1401" s="1" t="s">
        <v>75</v>
      </c>
      <c r="AV1401" s="1" t="s">
        <v>88</v>
      </c>
      <c r="AW1401" s="1" t="s">
        <v>96</v>
      </c>
      <c r="AX1401" s="1" t="s">
        <v>72</v>
      </c>
      <c r="AY1401" s="1" t="s">
        <v>7629</v>
      </c>
      <c r="AZ1401" s="1" t="s">
        <v>7893</v>
      </c>
      <c r="BA1401" s="1">
        <v>39</v>
      </c>
      <c r="BB1401" s="21" t="s">
        <v>100</v>
      </c>
      <c r="BC1401" s="16"/>
    </row>
    <row r="1402" spans="1:55" ht="18.600000000000001" customHeight="1">
      <c r="A1402" s="1" t="s">
        <v>7894</v>
      </c>
      <c r="B1402" s="1">
        <v>250100</v>
      </c>
      <c r="C1402" s="1" t="s">
        <v>71</v>
      </c>
      <c r="D1402" s="3">
        <v>45784</v>
      </c>
      <c r="E1402" s="1" t="s">
        <v>1896</v>
      </c>
      <c r="F1402" s="1" t="s">
        <v>7895</v>
      </c>
      <c r="G1402" s="1" t="s">
        <v>75</v>
      </c>
      <c r="H1402" s="1" t="s">
        <v>3624</v>
      </c>
      <c r="I1402" s="1" t="s">
        <v>77</v>
      </c>
      <c r="J1402" s="1" t="s">
        <v>78</v>
      </c>
      <c r="K1402" s="1" t="s">
        <v>78</v>
      </c>
      <c r="L1402" s="21" t="s">
        <v>1898</v>
      </c>
      <c r="M1402" s="21" t="s">
        <v>99</v>
      </c>
      <c r="N1402" s="34" t="s">
        <v>72</v>
      </c>
      <c r="O1402" s="3" t="s">
        <v>7896</v>
      </c>
      <c r="P1402" s="1" t="s">
        <v>778</v>
      </c>
      <c r="Q1402" s="1" t="s">
        <v>779</v>
      </c>
      <c r="R1402" s="1" t="s">
        <v>9036</v>
      </c>
      <c r="S1402" s="1" t="s">
        <v>152</v>
      </c>
      <c r="T1402" s="1" t="s">
        <v>3507</v>
      </c>
      <c r="U1402" s="1" t="s">
        <v>153</v>
      </c>
      <c r="V1402" s="1" t="s">
        <v>154</v>
      </c>
      <c r="W1402" s="1" t="s">
        <v>126</v>
      </c>
      <c r="X1402" s="1">
        <v>41</v>
      </c>
      <c r="Y1402" s="1" t="s">
        <v>88</v>
      </c>
      <c r="Z1402" s="1">
        <v>4.9000000000000004</v>
      </c>
      <c r="AA1402" s="1" t="s">
        <v>299</v>
      </c>
      <c r="AB1402" s="1" t="s">
        <v>90</v>
      </c>
      <c r="AC1402" s="1" t="s">
        <v>91</v>
      </c>
      <c r="AD1402" s="1" t="s">
        <v>92</v>
      </c>
      <c r="AE1402" s="1" t="s">
        <v>72</v>
      </c>
      <c r="AF1402" s="1" t="s">
        <v>229</v>
      </c>
      <c r="AG1402" s="1">
        <v>3</v>
      </c>
      <c r="AH1402" s="1" t="s">
        <v>4842</v>
      </c>
      <c r="AI1402" s="1" t="s">
        <v>72</v>
      </c>
      <c r="AJ1402" s="1" t="s">
        <v>72</v>
      </c>
      <c r="AK1402" s="1" t="s">
        <v>7897</v>
      </c>
      <c r="AL1402" s="1" t="s">
        <v>72</v>
      </c>
      <c r="AM1402" s="1" t="s">
        <v>72</v>
      </c>
      <c r="AN1402" s="3">
        <v>45785</v>
      </c>
      <c r="AO1402" s="1" t="s">
        <v>7898</v>
      </c>
      <c r="AP1402" s="1" t="s">
        <v>7899</v>
      </c>
      <c r="AQ1402" s="1" t="s">
        <v>1794</v>
      </c>
      <c r="AR1402" s="1">
        <v>15</v>
      </c>
      <c r="AS1402" s="1" t="s">
        <v>4063</v>
      </c>
      <c r="AT1402" s="1" t="s">
        <v>75</v>
      </c>
      <c r="AU1402" s="1" t="s">
        <v>75</v>
      </c>
      <c r="AV1402" s="1" t="s">
        <v>88</v>
      </c>
      <c r="AW1402" s="1" t="s">
        <v>96</v>
      </c>
      <c r="AX1402" s="1" t="s">
        <v>72</v>
      </c>
      <c r="AY1402" s="1" t="s">
        <v>7458</v>
      </c>
      <c r="AZ1402" s="1" t="s">
        <v>7900</v>
      </c>
      <c r="BA1402" s="1">
        <v>37</v>
      </c>
      <c r="BB1402" s="21" t="s">
        <v>100</v>
      </c>
      <c r="BC1402" s="16"/>
    </row>
    <row r="1403" spans="1:55" ht="18.600000000000001" customHeight="1">
      <c r="A1403" s="1" t="s">
        <v>7901</v>
      </c>
      <c r="B1403" s="1">
        <v>250101</v>
      </c>
      <c r="C1403" s="1" t="s">
        <v>71</v>
      </c>
      <c r="D1403" s="3">
        <v>45786</v>
      </c>
      <c r="E1403" s="1" t="s">
        <v>1896</v>
      </c>
      <c r="F1403" s="1" t="s">
        <v>7902</v>
      </c>
      <c r="G1403" s="1" t="s">
        <v>75</v>
      </c>
      <c r="H1403" s="1" t="s">
        <v>3608</v>
      </c>
      <c r="I1403" s="1" t="s">
        <v>77</v>
      </c>
      <c r="J1403" s="1" t="s">
        <v>78</v>
      </c>
      <c r="K1403" s="1" t="s">
        <v>78</v>
      </c>
      <c r="L1403" s="21" t="s">
        <v>1898</v>
      </c>
      <c r="M1403" s="8" t="s">
        <v>160</v>
      </c>
      <c r="N1403" s="8" t="s">
        <v>707</v>
      </c>
      <c r="O1403" s="60" t="s">
        <v>847</v>
      </c>
      <c r="P1403" s="1" t="s">
        <v>813</v>
      </c>
      <c r="Q1403" s="1" t="s">
        <v>813</v>
      </c>
      <c r="R1403" s="1" t="s">
        <v>9057</v>
      </c>
      <c r="S1403" s="1" t="s">
        <v>152</v>
      </c>
      <c r="T1403" s="1" t="s">
        <v>3832</v>
      </c>
      <c r="U1403" s="1" t="s">
        <v>153</v>
      </c>
      <c r="V1403" s="1" t="s">
        <v>154</v>
      </c>
      <c r="W1403" s="1" t="s">
        <v>126</v>
      </c>
      <c r="X1403" s="1">
        <v>60</v>
      </c>
      <c r="Y1403" s="1" t="s">
        <v>88</v>
      </c>
      <c r="Z1403" s="1">
        <v>5.3</v>
      </c>
      <c r="AA1403" s="1" t="s">
        <v>954</v>
      </c>
      <c r="AB1403" s="1" t="s">
        <v>90</v>
      </c>
      <c r="AC1403" s="1" t="s">
        <v>91</v>
      </c>
      <c r="AD1403" s="1" t="s">
        <v>216</v>
      </c>
      <c r="AE1403" s="1" t="s">
        <v>72</v>
      </c>
      <c r="AF1403" s="1" t="s">
        <v>72</v>
      </c>
      <c r="AG1403" s="1" t="s">
        <v>72</v>
      </c>
      <c r="AH1403" s="1" t="s">
        <v>72</v>
      </c>
      <c r="AI1403" s="1">
        <v>6</v>
      </c>
      <c r="AJ1403" s="1" t="s">
        <v>7903</v>
      </c>
      <c r="AK1403" s="1" t="s">
        <v>2726</v>
      </c>
      <c r="AL1403" s="1" t="s">
        <v>72</v>
      </c>
      <c r="AM1403" s="1" t="s">
        <v>72</v>
      </c>
      <c r="AN1403" s="3">
        <v>45786</v>
      </c>
      <c r="AO1403" s="1" t="s">
        <v>7904</v>
      </c>
      <c r="AP1403" s="1" t="s">
        <v>72</v>
      </c>
      <c r="AQ1403" s="1" t="s">
        <v>1794</v>
      </c>
      <c r="AR1403" s="1">
        <v>15</v>
      </c>
      <c r="AS1403" s="1" t="s">
        <v>4063</v>
      </c>
      <c r="AT1403" s="1" t="s">
        <v>75</v>
      </c>
      <c r="AU1403" s="1" t="s">
        <v>75</v>
      </c>
      <c r="AV1403" s="1" t="s">
        <v>88</v>
      </c>
      <c r="AW1403" s="1" t="s">
        <v>79</v>
      </c>
      <c r="AX1403" s="1" t="s">
        <v>707</v>
      </c>
      <c r="AY1403" s="1" t="s">
        <v>72</v>
      </c>
      <c r="AZ1403" s="38" t="s">
        <v>72</v>
      </c>
      <c r="BA1403" s="1" t="s">
        <v>72</v>
      </c>
      <c r="BB1403" s="1" t="s">
        <v>160</v>
      </c>
      <c r="BC1403" s="1" t="s">
        <v>707</v>
      </c>
    </row>
    <row r="1404" spans="1:55" ht="18.600000000000001" customHeight="1">
      <c r="A1404" s="1" t="s">
        <v>7905</v>
      </c>
      <c r="B1404" s="1">
        <v>250102</v>
      </c>
      <c r="C1404" s="1" t="s">
        <v>71</v>
      </c>
      <c r="D1404" s="3">
        <v>45787</v>
      </c>
      <c r="E1404" s="1" t="s">
        <v>1896</v>
      </c>
      <c r="F1404" s="1" t="s">
        <v>7906</v>
      </c>
      <c r="G1404" s="1" t="s">
        <v>75</v>
      </c>
      <c r="H1404" s="1" t="s">
        <v>3624</v>
      </c>
      <c r="I1404" s="1" t="s">
        <v>77</v>
      </c>
      <c r="J1404" s="1" t="s">
        <v>78</v>
      </c>
      <c r="K1404" s="1" t="s">
        <v>78</v>
      </c>
      <c r="L1404" s="21" t="s">
        <v>1898</v>
      </c>
      <c r="M1404" s="21" t="s">
        <v>99</v>
      </c>
      <c r="N1404" s="34" t="s">
        <v>72</v>
      </c>
      <c r="O1404" s="34" t="s">
        <v>5769</v>
      </c>
      <c r="P1404" s="1" t="s">
        <v>813</v>
      </c>
      <c r="Q1404" s="1" t="s">
        <v>813</v>
      </c>
      <c r="R1404" s="1" t="s">
        <v>9057</v>
      </c>
      <c r="S1404" s="1" t="s">
        <v>152</v>
      </c>
      <c r="T1404" s="1" t="s">
        <v>3507</v>
      </c>
      <c r="U1404" s="1" t="s">
        <v>153</v>
      </c>
      <c r="V1404" s="1" t="s">
        <v>164</v>
      </c>
      <c r="W1404" s="1" t="s">
        <v>126</v>
      </c>
      <c r="X1404" s="1">
        <v>67</v>
      </c>
      <c r="Y1404" s="1" t="s">
        <v>88</v>
      </c>
      <c r="Z1404" s="1">
        <v>5.8</v>
      </c>
      <c r="AA1404" s="1" t="s">
        <v>954</v>
      </c>
      <c r="AB1404" s="1" t="s">
        <v>90</v>
      </c>
      <c r="AC1404" s="1" t="s">
        <v>91</v>
      </c>
      <c r="AD1404" s="1" t="s">
        <v>92</v>
      </c>
      <c r="AE1404" s="1" t="s">
        <v>72</v>
      </c>
      <c r="AF1404" s="1" t="s">
        <v>244</v>
      </c>
      <c r="AG1404" s="1">
        <v>2</v>
      </c>
      <c r="AH1404" s="1" t="s">
        <v>5320</v>
      </c>
      <c r="AI1404" s="1" t="s">
        <v>72</v>
      </c>
      <c r="AJ1404" s="1" t="s">
        <v>72</v>
      </c>
      <c r="AK1404" s="1" t="s">
        <v>2726</v>
      </c>
      <c r="AL1404" s="1" t="s">
        <v>263</v>
      </c>
      <c r="AM1404" s="1" t="s">
        <v>5981</v>
      </c>
      <c r="AN1404" s="3">
        <v>45787</v>
      </c>
      <c r="AO1404" s="1" t="s">
        <v>7907</v>
      </c>
      <c r="AP1404" s="1" t="s">
        <v>7908</v>
      </c>
      <c r="AQ1404" s="1" t="s">
        <v>1794</v>
      </c>
      <c r="AR1404" s="1">
        <v>15</v>
      </c>
      <c r="AS1404" s="1" t="s">
        <v>4063</v>
      </c>
      <c r="AT1404" s="1" t="s">
        <v>88</v>
      </c>
      <c r="AU1404" s="1" t="s">
        <v>88</v>
      </c>
      <c r="AV1404" s="1" t="s">
        <v>88</v>
      </c>
      <c r="AW1404" s="1" t="s">
        <v>96</v>
      </c>
      <c r="AX1404" s="1" t="s">
        <v>72</v>
      </c>
      <c r="AY1404" s="1" t="s">
        <v>7909</v>
      </c>
      <c r="AZ1404" s="38" t="s">
        <v>7910</v>
      </c>
      <c r="BA1404" s="1">
        <v>12</v>
      </c>
      <c r="BB1404" s="21" t="s">
        <v>100</v>
      </c>
      <c r="BC1404" s="16"/>
    </row>
    <row r="1405" spans="1:55" ht="18.600000000000001" customHeight="1">
      <c r="A1405" s="1" t="s">
        <v>7911</v>
      </c>
      <c r="B1405" s="1">
        <v>250103</v>
      </c>
      <c r="C1405" s="1" t="s">
        <v>71</v>
      </c>
      <c r="D1405" s="3">
        <v>45789</v>
      </c>
      <c r="E1405" s="1" t="s">
        <v>1896</v>
      </c>
      <c r="F1405" s="1" t="s">
        <v>7912</v>
      </c>
      <c r="G1405" s="1" t="s">
        <v>75</v>
      </c>
      <c r="H1405" s="1" t="s">
        <v>3947</v>
      </c>
      <c r="I1405" s="1" t="s">
        <v>77</v>
      </c>
      <c r="J1405" s="1" t="s">
        <v>78</v>
      </c>
      <c r="K1405" s="1" t="s">
        <v>78</v>
      </c>
      <c r="L1405" s="21" t="s">
        <v>1898</v>
      </c>
      <c r="M1405" s="8" t="s">
        <v>160</v>
      </c>
      <c r="N1405" s="8" t="s">
        <v>707</v>
      </c>
      <c r="O1405" s="60" t="s">
        <v>847</v>
      </c>
      <c r="P1405" s="1" t="s">
        <v>813</v>
      </c>
      <c r="Q1405" s="1" t="s">
        <v>813</v>
      </c>
      <c r="R1405" s="1" t="s">
        <v>9057</v>
      </c>
      <c r="S1405" s="1" t="s">
        <v>84</v>
      </c>
      <c r="T1405" s="1" t="s">
        <v>72</v>
      </c>
      <c r="U1405" s="1" t="s">
        <v>944</v>
      </c>
      <c r="V1405" s="1" t="s">
        <v>944</v>
      </c>
      <c r="W1405" s="1" t="s">
        <v>87</v>
      </c>
      <c r="X1405" s="1">
        <v>51</v>
      </c>
      <c r="Y1405" s="1" t="s">
        <v>88</v>
      </c>
      <c r="Z1405" s="1">
        <v>4.0999999999999996</v>
      </c>
      <c r="AA1405" s="1" t="s">
        <v>954</v>
      </c>
      <c r="AB1405" s="1" t="s">
        <v>90</v>
      </c>
      <c r="AC1405" s="1" t="s">
        <v>91</v>
      </c>
      <c r="AD1405" s="1" t="s">
        <v>90</v>
      </c>
      <c r="AE1405" s="1" t="s">
        <v>72</v>
      </c>
      <c r="AF1405" s="1" t="s">
        <v>72</v>
      </c>
      <c r="AG1405" s="1" t="s">
        <v>72</v>
      </c>
      <c r="AH1405" s="1" t="s">
        <v>72</v>
      </c>
      <c r="AI1405" s="1" t="s">
        <v>72</v>
      </c>
      <c r="AJ1405" s="1" t="s">
        <v>72</v>
      </c>
      <c r="AK1405" s="1" t="s">
        <v>3444</v>
      </c>
      <c r="AL1405" s="1" t="s">
        <v>72</v>
      </c>
      <c r="AM1405" s="1" t="s">
        <v>72</v>
      </c>
      <c r="AN1405" s="3">
        <v>45789</v>
      </c>
      <c r="AO1405" s="1" t="s">
        <v>7913</v>
      </c>
      <c r="AP1405" s="1" t="s">
        <v>72</v>
      </c>
      <c r="AQ1405" s="1" t="s">
        <v>1675</v>
      </c>
      <c r="AR1405" s="1">
        <v>15</v>
      </c>
      <c r="AS1405" s="1" t="s">
        <v>4219</v>
      </c>
      <c r="AT1405" s="1" t="s">
        <v>75</v>
      </c>
      <c r="AU1405" s="1" t="s">
        <v>75</v>
      </c>
      <c r="AV1405" s="1" t="s">
        <v>88</v>
      </c>
      <c r="AW1405" s="1" t="s">
        <v>79</v>
      </c>
      <c r="AX1405" s="1" t="s">
        <v>707</v>
      </c>
      <c r="AY1405" s="1" t="s">
        <v>7526</v>
      </c>
      <c r="AZ1405" s="1" t="s">
        <v>7857</v>
      </c>
      <c r="BA1405" s="1">
        <f>24+6</f>
        <v>30</v>
      </c>
      <c r="BB1405" s="1" t="s">
        <v>160</v>
      </c>
      <c r="BC1405" s="1" t="s">
        <v>707</v>
      </c>
    </row>
    <row r="1406" spans="1:55" ht="18.600000000000001" customHeight="1">
      <c r="A1406" s="1" t="s">
        <v>7914</v>
      </c>
      <c r="B1406" s="1">
        <v>250104</v>
      </c>
      <c r="C1406" s="1" t="s">
        <v>71</v>
      </c>
      <c r="D1406" s="3">
        <v>45790</v>
      </c>
      <c r="E1406" s="1" t="s">
        <v>1896</v>
      </c>
      <c r="F1406" s="1" t="s">
        <v>7915</v>
      </c>
      <c r="G1406" s="1" t="s">
        <v>75</v>
      </c>
      <c r="H1406" s="1" t="s">
        <v>3624</v>
      </c>
      <c r="I1406" s="1" t="s">
        <v>77</v>
      </c>
      <c r="J1406" s="1" t="s">
        <v>78</v>
      </c>
      <c r="K1406" s="1" t="s">
        <v>78</v>
      </c>
      <c r="L1406" s="21" t="s">
        <v>1898</v>
      </c>
      <c r="M1406" s="21" t="s">
        <v>99</v>
      </c>
      <c r="N1406" s="34" t="s">
        <v>72</v>
      </c>
      <c r="O1406" s="3" t="s">
        <v>7916</v>
      </c>
      <c r="P1406" s="1" t="s">
        <v>83</v>
      </c>
      <c r="Q1406" s="1" t="s">
        <v>123</v>
      </c>
      <c r="R1406" s="1" t="s">
        <v>9043</v>
      </c>
      <c r="S1406" s="1" t="s">
        <v>152</v>
      </c>
      <c r="T1406" s="1" t="s">
        <v>3832</v>
      </c>
      <c r="U1406" s="1" t="s">
        <v>153</v>
      </c>
      <c r="V1406" s="1" t="s">
        <v>154</v>
      </c>
      <c r="W1406" s="1" t="s">
        <v>126</v>
      </c>
      <c r="X1406" s="1">
        <v>56</v>
      </c>
      <c r="Y1406" s="1" t="s">
        <v>88</v>
      </c>
      <c r="Z1406" s="1">
        <v>4.8</v>
      </c>
      <c r="AA1406" s="1" t="s">
        <v>2344</v>
      </c>
      <c r="AB1406" s="1" t="s">
        <v>90</v>
      </c>
      <c r="AC1406" s="1" t="s">
        <v>91</v>
      </c>
      <c r="AD1406" s="1" t="s">
        <v>92</v>
      </c>
      <c r="AE1406" s="1" t="s">
        <v>72</v>
      </c>
      <c r="AF1406" s="1" t="s">
        <v>217</v>
      </c>
      <c r="AG1406" s="1" t="s">
        <v>72</v>
      </c>
      <c r="AH1406" s="1" t="s">
        <v>1528</v>
      </c>
      <c r="AI1406" s="1" t="s">
        <v>72</v>
      </c>
      <c r="AJ1406" s="1" t="s">
        <v>72</v>
      </c>
      <c r="AK1406" s="1" t="s">
        <v>2726</v>
      </c>
      <c r="AL1406" s="1" t="s">
        <v>72</v>
      </c>
      <c r="AM1406" s="1" t="s">
        <v>72</v>
      </c>
      <c r="AN1406" s="3">
        <v>45790</v>
      </c>
      <c r="AO1406" s="1" t="s">
        <v>7917</v>
      </c>
      <c r="AP1406" s="1" t="s">
        <v>72</v>
      </c>
      <c r="AQ1406" s="1" t="s">
        <v>1794</v>
      </c>
      <c r="AR1406" s="1">
        <v>15</v>
      </c>
      <c r="AS1406" s="1" t="s">
        <v>3205</v>
      </c>
      <c r="AT1406" s="1" t="s">
        <v>75</v>
      </c>
      <c r="AU1406" s="1" t="s">
        <v>75</v>
      </c>
      <c r="AV1406" s="1" t="s">
        <v>88</v>
      </c>
      <c r="AW1406" s="1" t="s">
        <v>96</v>
      </c>
      <c r="AX1406" s="1" t="s">
        <v>72</v>
      </c>
      <c r="AY1406" s="1" t="s">
        <v>7458</v>
      </c>
      <c r="AZ1406" s="1" t="s">
        <v>7918</v>
      </c>
      <c r="BA1406" s="1">
        <f>52+7</f>
        <v>59</v>
      </c>
      <c r="BB1406" s="21" t="s">
        <v>100</v>
      </c>
      <c r="BC1406" s="16"/>
    </row>
    <row r="1407" spans="1:55" ht="18.600000000000001" customHeight="1">
      <c r="A1407" s="1" t="s">
        <v>7919</v>
      </c>
      <c r="B1407" s="1">
        <v>250105</v>
      </c>
      <c r="C1407" s="1" t="s">
        <v>71</v>
      </c>
      <c r="D1407" s="3">
        <v>45791</v>
      </c>
      <c r="E1407" s="1" t="s">
        <v>1896</v>
      </c>
      <c r="F1407" s="1" t="s">
        <v>7920</v>
      </c>
      <c r="G1407" s="1" t="s">
        <v>75</v>
      </c>
      <c r="H1407" s="1" t="s">
        <v>3624</v>
      </c>
      <c r="I1407" s="1" t="s">
        <v>77</v>
      </c>
      <c r="J1407" s="1" t="s">
        <v>78</v>
      </c>
      <c r="K1407" s="1" t="s">
        <v>4162</v>
      </c>
      <c r="L1407" s="21" t="s">
        <v>139</v>
      </c>
      <c r="M1407" s="21" t="s">
        <v>99</v>
      </c>
      <c r="N1407" s="34" t="s">
        <v>72</v>
      </c>
      <c r="O1407" s="21" t="s">
        <v>7921</v>
      </c>
      <c r="P1407" s="1" t="s">
        <v>2143</v>
      </c>
      <c r="Q1407" s="1" t="s">
        <v>1868</v>
      </c>
      <c r="R1407" s="1" t="s">
        <v>9079</v>
      </c>
      <c r="S1407" s="1" t="s">
        <v>152</v>
      </c>
      <c r="T1407" s="1" t="s">
        <v>3832</v>
      </c>
      <c r="U1407" s="1" t="s">
        <v>153</v>
      </c>
      <c r="V1407" s="1" t="s">
        <v>7922</v>
      </c>
      <c r="W1407" s="1" t="s">
        <v>126</v>
      </c>
      <c r="X1407" s="1">
        <v>59</v>
      </c>
      <c r="Y1407" s="1" t="s">
        <v>88</v>
      </c>
      <c r="Z1407" s="1">
        <v>5.6</v>
      </c>
      <c r="AA1407" s="1" t="s">
        <v>299</v>
      </c>
      <c r="AB1407" s="1" t="s">
        <v>90</v>
      </c>
      <c r="AC1407" s="1" t="s">
        <v>7923</v>
      </c>
      <c r="AD1407" s="1" t="s">
        <v>92</v>
      </c>
      <c r="AE1407" s="1" t="s">
        <v>72</v>
      </c>
      <c r="AF1407" s="1" t="s">
        <v>72</v>
      </c>
      <c r="AG1407" s="1" t="s">
        <v>72</v>
      </c>
      <c r="AH1407" s="1" t="s">
        <v>72</v>
      </c>
      <c r="AI1407" s="1" t="s">
        <v>72</v>
      </c>
      <c r="AJ1407" s="1" t="s">
        <v>72</v>
      </c>
      <c r="AK1407" s="1" t="s">
        <v>2726</v>
      </c>
      <c r="AL1407" s="1" t="s">
        <v>72</v>
      </c>
      <c r="AM1407" s="1" t="s">
        <v>72</v>
      </c>
      <c r="AN1407" s="3">
        <v>45791</v>
      </c>
      <c r="AO1407" s="1" t="s">
        <v>7924</v>
      </c>
      <c r="AP1407" s="1" t="s">
        <v>7925</v>
      </c>
      <c r="AQ1407" s="1" t="s">
        <v>1794</v>
      </c>
      <c r="AR1407" s="1">
        <v>15</v>
      </c>
      <c r="AS1407" s="1" t="s">
        <v>6026</v>
      </c>
      <c r="AT1407" s="1" t="s">
        <v>88</v>
      </c>
      <c r="AU1407" s="1" t="s">
        <v>88</v>
      </c>
      <c r="AV1407" s="1" t="s">
        <v>88</v>
      </c>
      <c r="AW1407" s="1" t="s">
        <v>96</v>
      </c>
      <c r="AX1407" s="1" t="s">
        <v>72</v>
      </c>
      <c r="AY1407" s="1" t="s">
        <v>7458</v>
      </c>
      <c r="AZ1407" s="1" t="s">
        <v>7926</v>
      </c>
      <c r="BA1407" s="1">
        <f>37+7</f>
        <v>44</v>
      </c>
      <c r="BB1407" s="21" t="s">
        <v>100</v>
      </c>
      <c r="BC1407" s="16"/>
    </row>
    <row r="1408" spans="1:55" ht="18.600000000000001" customHeight="1">
      <c r="A1408" s="1" t="s">
        <v>7927</v>
      </c>
      <c r="B1408" s="1">
        <v>250106</v>
      </c>
      <c r="C1408" s="1" t="s">
        <v>71</v>
      </c>
      <c r="D1408" s="3">
        <v>45791</v>
      </c>
      <c r="E1408" s="1" t="s">
        <v>1896</v>
      </c>
      <c r="F1408" s="1" t="s">
        <v>7928</v>
      </c>
      <c r="G1408" s="1" t="s">
        <v>75</v>
      </c>
      <c r="H1408" s="1" t="s">
        <v>1915</v>
      </c>
      <c r="I1408" s="1" t="s">
        <v>77</v>
      </c>
      <c r="J1408" s="1" t="s">
        <v>78</v>
      </c>
      <c r="K1408" s="1" t="s">
        <v>78</v>
      </c>
      <c r="L1408" s="21" t="s">
        <v>1898</v>
      </c>
      <c r="M1408" s="21" t="s">
        <v>99</v>
      </c>
      <c r="N1408" s="34" t="s">
        <v>72</v>
      </c>
      <c r="O1408" s="3" t="s">
        <v>7677</v>
      </c>
      <c r="P1408" s="1" t="s">
        <v>778</v>
      </c>
      <c r="Q1408" s="1" t="s">
        <v>779</v>
      </c>
      <c r="R1408" s="1" t="s">
        <v>9036</v>
      </c>
      <c r="S1408" s="1" t="s">
        <v>84</v>
      </c>
      <c r="T1408" s="1" t="s">
        <v>72</v>
      </c>
      <c r="U1408" s="1" t="s">
        <v>140</v>
      </c>
      <c r="V1408" s="1" t="s">
        <v>141</v>
      </c>
      <c r="W1408" s="1" t="s">
        <v>126</v>
      </c>
      <c r="X1408" s="1">
        <v>55</v>
      </c>
      <c r="Y1408" s="1" t="s">
        <v>88</v>
      </c>
      <c r="Z1408" s="1">
        <v>5.3</v>
      </c>
      <c r="AA1408" s="1" t="s">
        <v>954</v>
      </c>
      <c r="AB1408" s="1" t="s">
        <v>90</v>
      </c>
      <c r="AC1408" s="1" t="s">
        <v>91</v>
      </c>
      <c r="AD1408" s="1" t="s">
        <v>92</v>
      </c>
      <c r="AE1408" s="1" t="s">
        <v>72</v>
      </c>
      <c r="AF1408" s="1" t="s">
        <v>217</v>
      </c>
      <c r="AG1408" s="1" t="s">
        <v>72</v>
      </c>
      <c r="AH1408" s="1" t="s">
        <v>7401</v>
      </c>
      <c r="AI1408" s="1" t="s">
        <v>72</v>
      </c>
      <c r="AJ1408" s="1" t="s">
        <v>72</v>
      </c>
      <c r="AK1408" s="1" t="s">
        <v>220</v>
      </c>
      <c r="AL1408" s="1" t="s">
        <v>72</v>
      </c>
      <c r="AM1408" s="1" t="s">
        <v>72</v>
      </c>
      <c r="AN1408" s="3">
        <v>45791</v>
      </c>
      <c r="AO1408" s="1" t="s">
        <v>7929</v>
      </c>
      <c r="AP1408" s="1" t="s">
        <v>72</v>
      </c>
      <c r="AQ1408" s="1" t="s">
        <v>1675</v>
      </c>
      <c r="AR1408" s="1">
        <v>15</v>
      </c>
      <c r="AS1408" s="1" t="s">
        <v>3446</v>
      </c>
      <c r="AT1408" s="1" t="s">
        <v>75</v>
      </c>
      <c r="AU1408" s="1" t="s">
        <v>75</v>
      </c>
      <c r="AV1408" s="1" t="s">
        <v>88</v>
      </c>
      <c r="AW1408" s="1" t="s">
        <v>96</v>
      </c>
      <c r="AX1408" s="1" t="s">
        <v>72</v>
      </c>
      <c r="AY1408" s="1" t="s">
        <v>7458</v>
      </c>
      <c r="AZ1408" s="1" t="s">
        <v>7605</v>
      </c>
      <c r="BA1408" s="1">
        <f>35+21</f>
        <v>56</v>
      </c>
      <c r="BB1408" s="21" t="s">
        <v>100</v>
      </c>
      <c r="BC1408" s="16"/>
    </row>
    <row r="1409" spans="1:55" ht="18.600000000000001" customHeight="1">
      <c r="A1409" s="1" t="s">
        <v>7930</v>
      </c>
      <c r="B1409" s="1">
        <v>250107</v>
      </c>
      <c r="C1409" s="1" t="s">
        <v>71</v>
      </c>
      <c r="D1409" s="3">
        <v>45793</v>
      </c>
      <c r="E1409" s="1" t="s">
        <v>1896</v>
      </c>
      <c r="F1409" s="1" t="s">
        <v>7931</v>
      </c>
      <c r="G1409" s="1" t="s">
        <v>75</v>
      </c>
      <c r="H1409" s="1" t="s">
        <v>1915</v>
      </c>
      <c r="I1409" s="1" t="s">
        <v>77</v>
      </c>
      <c r="J1409" s="1" t="s">
        <v>78</v>
      </c>
      <c r="K1409" s="1" t="s">
        <v>78</v>
      </c>
      <c r="L1409" s="21" t="s">
        <v>139</v>
      </c>
      <c r="M1409" s="21" t="s">
        <v>99</v>
      </c>
      <c r="N1409" s="1" t="s">
        <v>2685</v>
      </c>
      <c r="O1409" s="3" t="s">
        <v>7378</v>
      </c>
      <c r="P1409" s="1" t="s">
        <v>83</v>
      </c>
      <c r="Q1409" s="1" t="s">
        <v>123</v>
      </c>
      <c r="R1409" s="1" t="s">
        <v>9043</v>
      </c>
      <c r="S1409" s="1" t="s">
        <v>84</v>
      </c>
      <c r="T1409" s="1" t="s">
        <v>72</v>
      </c>
      <c r="U1409" s="1" t="s">
        <v>104</v>
      </c>
      <c r="V1409" s="1" t="s">
        <v>104</v>
      </c>
      <c r="W1409" s="1" t="s">
        <v>87</v>
      </c>
      <c r="X1409" s="1">
        <v>59</v>
      </c>
      <c r="Y1409" s="1" t="s">
        <v>88</v>
      </c>
      <c r="Z1409" s="1">
        <v>6.1</v>
      </c>
      <c r="AA1409" s="1" t="s">
        <v>2344</v>
      </c>
      <c r="AB1409" s="1" t="s">
        <v>90</v>
      </c>
      <c r="AC1409" s="1" t="s">
        <v>91</v>
      </c>
      <c r="AD1409" s="1" t="s">
        <v>92</v>
      </c>
      <c r="AE1409" s="1" t="s">
        <v>72</v>
      </c>
      <c r="AF1409" s="1" t="s">
        <v>72</v>
      </c>
      <c r="AG1409" s="1" t="s">
        <v>72</v>
      </c>
      <c r="AH1409" s="1" t="s">
        <v>72</v>
      </c>
      <c r="AI1409" s="1" t="s">
        <v>72</v>
      </c>
      <c r="AJ1409" s="1" t="s">
        <v>72</v>
      </c>
      <c r="AK1409" s="1" t="s">
        <v>3444</v>
      </c>
      <c r="AL1409" s="1" t="s">
        <v>72</v>
      </c>
      <c r="AM1409" s="1" t="s">
        <v>72</v>
      </c>
      <c r="AN1409" s="3">
        <v>45793</v>
      </c>
      <c r="AO1409" s="1" t="s">
        <v>7932</v>
      </c>
      <c r="AP1409" s="1" t="s">
        <v>7933</v>
      </c>
      <c r="AQ1409" s="1" t="s">
        <v>1675</v>
      </c>
      <c r="AR1409" s="1">
        <v>15</v>
      </c>
      <c r="AS1409" s="1" t="s">
        <v>4063</v>
      </c>
      <c r="AT1409" s="1" t="s">
        <v>75</v>
      </c>
      <c r="AU1409" s="1" t="s">
        <v>75</v>
      </c>
      <c r="AV1409" s="1" t="s">
        <v>88</v>
      </c>
      <c r="AW1409" s="1" t="s">
        <v>96</v>
      </c>
      <c r="AX1409" s="1" t="s">
        <v>72</v>
      </c>
      <c r="AY1409" s="1" t="s">
        <v>7458</v>
      </c>
      <c r="AZ1409" s="1" t="s">
        <v>7605</v>
      </c>
      <c r="BA1409" s="1">
        <f>35+14</f>
        <v>49</v>
      </c>
      <c r="BB1409" s="21" t="s">
        <v>100</v>
      </c>
      <c r="BC1409" s="16"/>
    </row>
    <row r="1410" spans="1:55" ht="18.600000000000001" customHeight="1">
      <c r="A1410" s="1" t="s">
        <v>7934</v>
      </c>
      <c r="B1410" s="1">
        <v>250108</v>
      </c>
      <c r="C1410" s="1" t="s">
        <v>71</v>
      </c>
      <c r="D1410" s="3">
        <v>45794</v>
      </c>
      <c r="E1410" s="1" t="s">
        <v>1896</v>
      </c>
      <c r="F1410" s="1" t="s">
        <v>7935</v>
      </c>
      <c r="G1410" s="1" t="s">
        <v>75</v>
      </c>
      <c r="H1410" s="1" t="s">
        <v>3624</v>
      </c>
      <c r="I1410" s="1" t="s">
        <v>77</v>
      </c>
      <c r="J1410" s="1" t="s">
        <v>78</v>
      </c>
      <c r="K1410" s="1" t="s">
        <v>78</v>
      </c>
      <c r="L1410" s="21" t="s">
        <v>1898</v>
      </c>
      <c r="M1410" s="21" t="s">
        <v>99</v>
      </c>
      <c r="N1410" s="34" t="s">
        <v>72</v>
      </c>
      <c r="O1410" s="3" t="s">
        <v>7936</v>
      </c>
      <c r="P1410" s="1" t="s">
        <v>778</v>
      </c>
      <c r="Q1410" s="1" t="s">
        <v>779</v>
      </c>
      <c r="R1410" s="1" t="s">
        <v>9036</v>
      </c>
      <c r="S1410" s="1" t="s">
        <v>152</v>
      </c>
      <c r="T1410" s="1" t="s">
        <v>3832</v>
      </c>
      <c r="U1410" s="1" t="s">
        <v>153</v>
      </c>
      <c r="V1410" s="1" t="s">
        <v>164</v>
      </c>
      <c r="W1410" s="1" t="s">
        <v>126</v>
      </c>
      <c r="X1410" s="1">
        <v>49</v>
      </c>
      <c r="Y1410" s="1" t="s">
        <v>88</v>
      </c>
      <c r="Z1410" s="1">
        <v>5.8</v>
      </c>
      <c r="AA1410" s="1" t="s">
        <v>2344</v>
      </c>
      <c r="AB1410" s="1" t="s">
        <v>90</v>
      </c>
      <c r="AC1410" s="1" t="s">
        <v>91</v>
      </c>
      <c r="AD1410" s="1" t="s">
        <v>92</v>
      </c>
      <c r="AE1410" s="1" t="s">
        <v>72</v>
      </c>
      <c r="AF1410" s="1" t="s">
        <v>254</v>
      </c>
      <c r="AG1410" s="1">
        <v>3</v>
      </c>
      <c r="AH1410" s="1" t="s">
        <v>7463</v>
      </c>
      <c r="AI1410" s="1" t="s">
        <v>72</v>
      </c>
      <c r="AJ1410" s="1" t="s">
        <v>72</v>
      </c>
      <c r="AK1410" s="1" t="s">
        <v>7809</v>
      </c>
      <c r="AL1410" s="1" t="s">
        <v>72</v>
      </c>
      <c r="AM1410" s="1" t="s">
        <v>72</v>
      </c>
      <c r="AN1410" s="3">
        <v>45795</v>
      </c>
      <c r="AO1410" s="1" t="s">
        <v>7937</v>
      </c>
      <c r="AP1410" s="1" t="s">
        <v>7938</v>
      </c>
      <c r="AQ1410" s="1" t="s">
        <v>1794</v>
      </c>
      <c r="AR1410" s="1">
        <v>15</v>
      </c>
      <c r="AS1410" s="1" t="s">
        <v>4219</v>
      </c>
      <c r="AT1410" s="1" t="s">
        <v>75</v>
      </c>
      <c r="AU1410" s="1" t="s">
        <v>75</v>
      </c>
      <c r="AV1410" s="1" t="s">
        <v>88</v>
      </c>
      <c r="AW1410" s="1" t="s">
        <v>96</v>
      </c>
      <c r="AX1410" s="1" t="s">
        <v>72</v>
      </c>
      <c r="AY1410" s="1" t="s">
        <v>7458</v>
      </c>
      <c r="AZ1410" s="1" t="s">
        <v>7918</v>
      </c>
      <c r="BA1410" s="1">
        <f>52+7</f>
        <v>59</v>
      </c>
      <c r="BB1410" s="21" t="s">
        <v>100</v>
      </c>
      <c r="BC1410" s="16"/>
    </row>
    <row r="1411" spans="1:55" ht="18.600000000000001" customHeight="1">
      <c r="A1411" s="1" t="s">
        <v>7939</v>
      </c>
      <c r="B1411" s="1">
        <v>250109</v>
      </c>
      <c r="C1411" s="1" t="s">
        <v>71</v>
      </c>
      <c r="D1411" s="3">
        <v>45797</v>
      </c>
      <c r="E1411" s="1" t="s">
        <v>1896</v>
      </c>
      <c r="F1411" s="1" t="s">
        <v>7940</v>
      </c>
      <c r="G1411" s="1" t="s">
        <v>75</v>
      </c>
      <c r="H1411" s="1" t="s">
        <v>7814</v>
      </c>
      <c r="I1411" s="1" t="s">
        <v>497</v>
      </c>
      <c r="J1411" s="1" t="s">
        <v>78</v>
      </c>
      <c r="K1411" s="1" t="s">
        <v>78</v>
      </c>
      <c r="L1411" s="21" t="s">
        <v>1898</v>
      </c>
      <c r="M1411" s="8" t="s">
        <v>160</v>
      </c>
      <c r="N1411" s="34" t="s">
        <v>72</v>
      </c>
      <c r="O1411" s="60" t="s">
        <v>7941</v>
      </c>
      <c r="P1411" s="1" t="s">
        <v>83</v>
      </c>
      <c r="Q1411" s="1" t="s">
        <v>123</v>
      </c>
      <c r="R1411" s="1" t="s">
        <v>9043</v>
      </c>
      <c r="S1411" s="1" t="s">
        <v>443</v>
      </c>
      <c r="T1411" s="1" t="s">
        <v>72</v>
      </c>
      <c r="U1411" s="1" t="s">
        <v>7942</v>
      </c>
      <c r="V1411" s="1" t="s">
        <v>7943</v>
      </c>
      <c r="W1411" s="1" t="s">
        <v>87</v>
      </c>
      <c r="X1411" s="1">
        <v>46</v>
      </c>
      <c r="Y1411" s="1" t="s">
        <v>88</v>
      </c>
      <c r="Z1411" s="1">
        <v>6.2</v>
      </c>
      <c r="AA1411" s="1" t="s">
        <v>2344</v>
      </c>
      <c r="AB1411" s="1" t="s">
        <v>90</v>
      </c>
      <c r="AC1411" s="1" t="s">
        <v>91</v>
      </c>
      <c r="AD1411" s="1" t="s">
        <v>92</v>
      </c>
      <c r="AE1411" s="1" t="s">
        <v>72</v>
      </c>
      <c r="AF1411" s="1" t="s">
        <v>229</v>
      </c>
      <c r="AG1411" s="1" t="s">
        <v>72</v>
      </c>
      <c r="AH1411" s="1" t="s">
        <v>255</v>
      </c>
      <c r="AI1411" s="1" t="s">
        <v>72</v>
      </c>
      <c r="AJ1411" s="1" t="s">
        <v>72</v>
      </c>
      <c r="AK1411" s="1" t="s">
        <v>447</v>
      </c>
      <c r="AL1411" s="1" t="s">
        <v>72</v>
      </c>
      <c r="AM1411" s="1" t="s">
        <v>72</v>
      </c>
      <c r="AN1411" s="3">
        <v>45797</v>
      </c>
      <c r="AO1411" s="1" t="s">
        <v>7944</v>
      </c>
      <c r="AP1411" s="1" t="s">
        <v>72</v>
      </c>
      <c r="AQ1411" s="1" t="s">
        <v>1794</v>
      </c>
      <c r="AR1411" s="1">
        <v>13</v>
      </c>
      <c r="AS1411" s="1" t="s">
        <v>4219</v>
      </c>
      <c r="AT1411" s="1" t="s">
        <v>75</v>
      </c>
      <c r="AU1411" s="1" t="s">
        <v>75</v>
      </c>
      <c r="AV1411" s="1" t="s">
        <v>88</v>
      </c>
      <c r="AW1411" s="1" t="s">
        <v>79</v>
      </c>
      <c r="AX1411" s="1" t="s">
        <v>1795</v>
      </c>
      <c r="AY1411" s="1" t="s">
        <v>7458</v>
      </c>
      <c r="AZ1411" s="1" t="s">
        <v>7817</v>
      </c>
      <c r="BA1411" s="1">
        <f>49+7</f>
        <v>56</v>
      </c>
      <c r="BB1411" s="1" t="s">
        <v>160</v>
      </c>
      <c r="BC1411" s="1" t="s">
        <v>768</v>
      </c>
    </row>
    <row r="1412" spans="1:55" ht="18.600000000000001" customHeight="1">
      <c r="A1412" s="1" t="s">
        <v>7945</v>
      </c>
      <c r="B1412" s="1">
        <v>250110</v>
      </c>
      <c r="C1412" s="1" t="s">
        <v>71</v>
      </c>
      <c r="D1412" s="3">
        <v>45798</v>
      </c>
      <c r="E1412" s="1" t="s">
        <v>1896</v>
      </c>
      <c r="F1412" s="1" t="s">
        <v>7946</v>
      </c>
      <c r="G1412" s="1" t="s">
        <v>75</v>
      </c>
      <c r="H1412" s="1" t="s">
        <v>3624</v>
      </c>
      <c r="I1412" s="1" t="s">
        <v>77</v>
      </c>
      <c r="J1412" s="1" t="s">
        <v>78</v>
      </c>
      <c r="K1412" s="1" t="s">
        <v>78</v>
      </c>
      <c r="L1412" s="21" t="s">
        <v>1898</v>
      </c>
      <c r="M1412" s="8" t="s">
        <v>99</v>
      </c>
      <c r="N1412" s="8" t="s">
        <v>707</v>
      </c>
      <c r="O1412" s="60" t="s">
        <v>7947</v>
      </c>
      <c r="P1412" s="1" t="s">
        <v>813</v>
      </c>
      <c r="Q1412" s="1" t="s">
        <v>813</v>
      </c>
      <c r="R1412" s="1" t="s">
        <v>9057</v>
      </c>
      <c r="S1412" s="1" t="s">
        <v>152</v>
      </c>
      <c r="T1412" s="1" t="s">
        <v>72</v>
      </c>
      <c r="U1412" s="1" t="s">
        <v>153</v>
      </c>
      <c r="V1412" s="1" t="s">
        <v>164</v>
      </c>
      <c r="W1412" s="1" t="s">
        <v>126</v>
      </c>
      <c r="X1412" s="1">
        <v>47</v>
      </c>
      <c r="Y1412" s="1" t="s">
        <v>88</v>
      </c>
      <c r="Z1412" s="1">
        <v>5.7</v>
      </c>
      <c r="AA1412" s="1" t="s">
        <v>954</v>
      </c>
      <c r="AB1412" s="1" t="s">
        <v>90</v>
      </c>
      <c r="AC1412" s="1" t="s">
        <v>91</v>
      </c>
      <c r="AD1412" s="1" t="s">
        <v>216</v>
      </c>
      <c r="AE1412" s="1" t="s">
        <v>72</v>
      </c>
      <c r="AF1412" s="1" t="s">
        <v>72</v>
      </c>
      <c r="AG1412" s="1" t="s">
        <v>72</v>
      </c>
      <c r="AH1412" s="1" t="s">
        <v>72</v>
      </c>
      <c r="AI1412" s="1">
        <v>8</v>
      </c>
      <c r="AJ1412" s="1" t="s">
        <v>7948</v>
      </c>
      <c r="AK1412" s="1" t="s">
        <v>2726</v>
      </c>
      <c r="AL1412" s="1" t="s">
        <v>72</v>
      </c>
      <c r="AM1412" s="1" t="s">
        <v>72</v>
      </c>
      <c r="AN1412" s="3">
        <v>45798</v>
      </c>
      <c r="AO1412" s="1" t="s">
        <v>7949</v>
      </c>
      <c r="AP1412" s="1" t="s">
        <v>72</v>
      </c>
      <c r="AQ1412" s="1" t="s">
        <v>1794</v>
      </c>
      <c r="AR1412" s="1">
        <v>15</v>
      </c>
      <c r="AS1412" s="1" t="s">
        <v>3446</v>
      </c>
      <c r="AT1412" s="1" t="s">
        <v>75</v>
      </c>
      <c r="AU1412" s="1" t="s">
        <v>75</v>
      </c>
      <c r="AV1412" s="1" t="s">
        <v>88</v>
      </c>
      <c r="AW1412" s="1" t="s">
        <v>79</v>
      </c>
      <c r="AX1412" s="1" t="s">
        <v>1795</v>
      </c>
      <c r="AY1412" s="1" t="s">
        <v>7458</v>
      </c>
      <c r="AZ1412" s="38" t="s">
        <v>7950</v>
      </c>
      <c r="BA1412" s="1">
        <f>59+7</f>
        <v>66</v>
      </c>
      <c r="BB1412" s="21" t="s">
        <v>100</v>
      </c>
      <c r="BC1412" s="16"/>
    </row>
    <row r="1413" spans="1:55" ht="18.600000000000001" customHeight="1">
      <c r="A1413" s="1" t="s">
        <v>7951</v>
      </c>
      <c r="B1413" s="1">
        <v>250111</v>
      </c>
      <c r="C1413" s="1" t="s">
        <v>71</v>
      </c>
      <c r="D1413" s="3">
        <v>45799</v>
      </c>
      <c r="E1413" s="1" t="s">
        <v>1896</v>
      </c>
      <c r="F1413" s="1" t="s">
        <v>7952</v>
      </c>
      <c r="G1413" s="1" t="s">
        <v>75</v>
      </c>
      <c r="H1413" s="1" t="s">
        <v>1915</v>
      </c>
      <c r="I1413" s="1" t="s">
        <v>77</v>
      </c>
      <c r="J1413" s="1" t="s">
        <v>78</v>
      </c>
      <c r="K1413" s="1" t="s">
        <v>78</v>
      </c>
      <c r="L1413" s="21" t="s">
        <v>139</v>
      </c>
      <c r="M1413" s="21" t="s">
        <v>99</v>
      </c>
      <c r="N1413" s="1" t="s">
        <v>2685</v>
      </c>
      <c r="O1413" s="3" t="s">
        <v>7540</v>
      </c>
      <c r="P1413" s="1" t="s">
        <v>83</v>
      </c>
      <c r="Q1413" s="1" t="s">
        <v>123</v>
      </c>
      <c r="R1413" s="1" t="s">
        <v>9043</v>
      </c>
      <c r="S1413" s="1" t="s">
        <v>84</v>
      </c>
      <c r="T1413" s="1" t="s">
        <v>72</v>
      </c>
      <c r="U1413" s="1" t="s">
        <v>140</v>
      </c>
      <c r="V1413" s="1" t="s">
        <v>181</v>
      </c>
      <c r="W1413" s="1" t="s">
        <v>87</v>
      </c>
      <c r="X1413" s="1">
        <v>50</v>
      </c>
      <c r="Y1413" s="1" t="s">
        <v>88</v>
      </c>
      <c r="Z1413" s="1">
        <v>6.1</v>
      </c>
      <c r="AA1413" s="1" t="s">
        <v>299</v>
      </c>
      <c r="AB1413" s="1" t="s">
        <v>90</v>
      </c>
      <c r="AC1413" s="1" t="s">
        <v>91</v>
      </c>
      <c r="AD1413" s="1" t="s">
        <v>92</v>
      </c>
      <c r="AE1413" s="1" t="s">
        <v>72</v>
      </c>
      <c r="AF1413" s="1" t="s">
        <v>217</v>
      </c>
      <c r="AG1413" s="1">
        <v>2</v>
      </c>
      <c r="AH1413" s="1" t="s">
        <v>519</v>
      </c>
      <c r="AI1413" s="1" t="s">
        <v>72</v>
      </c>
      <c r="AJ1413" s="1" t="s">
        <v>72</v>
      </c>
      <c r="AK1413" s="1" t="s">
        <v>3444</v>
      </c>
      <c r="AL1413" s="1" t="s">
        <v>72</v>
      </c>
      <c r="AM1413" s="1" t="s">
        <v>72</v>
      </c>
      <c r="AN1413" s="3">
        <v>45799</v>
      </c>
      <c r="AO1413" s="1" t="s">
        <v>7953</v>
      </c>
      <c r="AP1413" s="1" t="s">
        <v>72</v>
      </c>
      <c r="AQ1413" s="1" t="s">
        <v>1675</v>
      </c>
      <c r="AR1413" s="1">
        <v>15</v>
      </c>
      <c r="AS1413" s="1" t="s">
        <v>2694</v>
      </c>
      <c r="AT1413" s="1" t="s">
        <v>75</v>
      </c>
      <c r="AU1413" s="1" t="s">
        <v>75</v>
      </c>
      <c r="AV1413" s="1" t="s">
        <v>88</v>
      </c>
      <c r="AW1413" s="1" t="s">
        <v>96</v>
      </c>
      <c r="AX1413" s="1" t="s">
        <v>72</v>
      </c>
      <c r="AY1413" s="1" t="s">
        <v>7458</v>
      </c>
      <c r="AZ1413" s="1" t="s">
        <v>7954</v>
      </c>
      <c r="BA1413" s="1">
        <v>30</v>
      </c>
      <c r="BB1413" s="21" t="s">
        <v>100</v>
      </c>
      <c r="BC1413" s="16"/>
    </row>
    <row r="1414" spans="1:55" ht="18.600000000000001" customHeight="1">
      <c r="A1414" s="1" t="s">
        <v>7955</v>
      </c>
      <c r="B1414" s="1">
        <v>250112</v>
      </c>
      <c r="C1414" s="1" t="s">
        <v>71</v>
      </c>
      <c r="D1414" s="3">
        <v>45799</v>
      </c>
      <c r="E1414" s="1" t="s">
        <v>1896</v>
      </c>
      <c r="F1414" s="1" t="s">
        <v>7956</v>
      </c>
      <c r="G1414" s="1" t="s">
        <v>75</v>
      </c>
      <c r="H1414" s="1" t="s">
        <v>3947</v>
      </c>
      <c r="I1414" s="1" t="s">
        <v>77</v>
      </c>
      <c r="J1414" s="1" t="s">
        <v>78</v>
      </c>
      <c r="K1414" s="1" t="s">
        <v>78</v>
      </c>
      <c r="L1414" s="21" t="s">
        <v>139</v>
      </c>
      <c r="M1414" s="21" t="s">
        <v>99</v>
      </c>
      <c r="N1414" s="1" t="s">
        <v>7588</v>
      </c>
      <c r="O1414" s="3" t="s">
        <v>7957</v>
      </c>
      <c r="P1414" s="1" t="s">
        <v>813</v>
      </c>
      <c r="Q1414" s="1" t="s">
        <v>813</v>
      </c>
      <c r="R1414" s="1" t="s">
        <v>9057</v>
      </c>
      <c r="S1414" s="1" t="s">
        <v>84</v>
      </c>
      <c r="T1414" s="1" t="s">
        <v>72</v>
      </c>
      <c r="U1414" s="1" t="s">
        <v>944</v>
      </c>
      <c r="V1414" s="1" t="s">
        <v>1901</v>
      </c>
      <c r="W1414" s="1" t="s">
        <v>87</v>
      </c>
      <c r="X1414" s="1">
        <v>41</v>
      </c>
      <c r="Y1414" s="1" t="s">
        <v>88</v>
      </c>
      <c r="Z1414" s="1">
        <v>4.3</v>
      </c>
      <c r="AA1414" s="1" t="s">
        <v>2344</v>
      </c>
      <c r="AB1414" s="1" t="s">
        <v>90</v>
      </c>
      <c r="AC1414" s="1" t="s">
        <v>91</v>
      </c>
      <c r="AD1414" s="1" t="s">
        <v>92</v>
      </c>
      <c r="AE1414" s="1" t="s">
        <v>72</v>
      </c>
      <c r="AF1414" s="1" t="s">
        <v>217</v>
      </c>
      <c r="AG1414" s="1">
        <v>2</v>
      </c>
      <c r="AH1414" s="1" t="s">
        <v>5253</v>
      </c>
      <c r="AI1414" s="1" t="s">
        <v>72</v>
      </c>
      <c r="AJ1414" s="1" t="s">
        <v>72</v>
      </c>
      <c r="AK1414" s="1" t="s">
        <v>72</v>
      </c>
      <c r="AL1414" s="1" t="s">
        <v>878</v>
      </c>
      <c r="AM1414" s="1" t="s">
        <v>72</v>
      </c>
      <c r="AN1414" s="3">
        <v>45799</v>
      </c>
      <c r="AO1414" s="1" t="s">
        <v>7958</v>
      </c>
      <c r="AP1414" s="1" t="s">
        <v>72</v>
      </c>
      <c r="AQ1414" s="1" t="s">
        <v>1675</v>
      </c>
      <c r="AR1414" s="1">
        <v>15</v>
      </c>
      <c r="AS1414" s="1" t="s">
        <v>3446</v>
      </c>
      <c r="AT1414" s="1" t="s">
        <v>75</v>
      </c>
      <c r="AU1414" s="1" t="s">
        <v>75</v>
      </c>
      <c r="AV1414" s="1" t="s">
        <v>88</v>
      </c>
      <c r="AW1414" s="1" t="s">
        <v>96</v>
      </c>
      <c r="AX1414" s="1" t="s">
        <v>72</v>
      </c>
      <c r="AY1414" s="1" t="s">
        <v>7526</v>
      </c>
      <c r="AZ1414" s="1" t="s">
        <v>7857</v>
      </c>
      <c r="BA1414" s="1">
        <f>24+6</f>
        <v>30</v>
      </c>
      <c r="BB1414" s="21" t="s">
        <v>100</v>
      </c>
      <c r="BC1414" s="16"/>
    </row>
    <row r="1415" spans="1:55" ht="18.600000000000001" customHeight="1">
      <c r="A1415" s="1" t="s">
        <v>7959</v>
      </c>
      <c r="B1415" s="1">
        <v>250113</v>
      </c>
      <c r="C1415" s="1" t="s">
        <v>71</v>
      </c>
      <c r="D1415" s="3">
        <v>45799</v>
      </c>
      <c r="E1415" s="1" t="s">
        <v>1896</v>
      </c>
      <c r="F1415" s="1" t="s">
        <v>7960</v>
      </c>
      <c r="G1415" s="1" t="s">
        <v>75</v>
      </c>
      <c r="H1415" s="1" t="s">
        <v>1915</v>
      </c>
      <c r="I1415" s="1" t="s">
        <v>77</v>
      </c>
      <c r="J1415" s="1" t="s">
        <v>78</v>
      </c>
      <c r="K1415" s="1" t="s">
        <v>172</v>
      </c>
      <c r="L1415" s="21" t="s">
        <v>139</v>
      </c>
      <c r="M1415" s="21" t="s">
        <v>160</v>
      </c>
      <c r="N1415" s="1" t="s">
        <v>6660</v>
      </c>
      <c r="O1415" s="3" t="s">
        <v>7961</v>
      </c>
      <c r="P1415" s="1" t="s">
        <v>83</v>
      </c>
      <c r="Q1415" s="1" t="s">
        <v>7663</v>
      </c>
      <c r="R1415" s="1" t="s">
        <v>9043</v>
      </c>
      <c r="S1415" s="1" t="s">
        <v>84</v>
      </c>
      <c r="T1415" s="1" t="s">
        <v>72</v>
      </c>
      <c r="U1415" s="1" t="s">
        <v>214</v>
      </c>
      <c r="V1415" s="1" t="s">
        <v>583</v>
      </c>
      <c r="W1415" s="1" t="s">
        <v>87</v>
      </c>
      <c r="X1415" s="1">
        <v>50</v>
      </c>
      <c r="Y1415" s="1" t="s">
        <v>88</v>
      </c>
      <c r="Z1415" s="1">
        <v>6.1</v>
      </c>
      <c r="AA1415" s="1" t="s">
        <v>954</v>
      </c>
      <c r="AB1415" s="1" t="s">
        <v>90</v>
      </c>
      <c r="AC1415" s="1" t="s">
        <v>91</v>
      </c>
      <c r="AD1415" s="1" t="s">
        <v>92</v>
      </c>
      <c r="AE1415" s="1" t="s">
        <v>72</v>
      </c>
      <c r="AF1415" s="1" t="s">
        <v>229</v>
      </c>
      <c r="AG1415" s="1">
        <v>2</v>
      </c>
      <c r="AH1415" s="1" t="s">
        <v>230</v>
      </c>
      <c r="AI1415" s="1" t="s">
        <v>72</v>
      </c>
      <c r="AJ1415" s="1" t="s">
        <v>72</v>
      </c>
      <c r="AK1415" s="1" t="s">
        <v>3444</v>
      </c>
      <c r="AL1415" s="1" t="s">
        <v>72</v>
      </c>
      <c r="AM1415" s="1" t="s">
        <v>72</v>
      </c>
      <c r="AN1415" s="3">
        <v>45799</v>
      </c>
      <c r="AO1415" s="1" t="s">
        <v>7962</v>
      </c>
      <c r="AP1415" s="1" t="s">
        <v>72</v>
      </c>
      <c r="AQ1415" s="1" t="s">
        <v>1675</v>
      </c>
      <c r="AR1415" s="1">
        <v>15</v>
      </c>
      <c r="AS1415" s="1" t="s">
        <v>6026</v>
      </c>
      <c r="AT1415" s="1" t="s">
        <v>75</v>
      </c>
      <c r="AU1415" s="1" t="s">
        <v>75</v>
      </c>
      <c r="AV1415" s="1" t="s">
        <v>88</v>
      </c>
      <c r="AW1415" s="1" t="s">
        <v>79</v>
      </c>
      <c r="AX1415" s="1" t="s">
        <v>437</v>
      </c>
      <c r="AY1415" s="1" t="s">
        <v>7629</v>
      </c>
      <c r="AZ1415" s="1" t="s">
        <v>72</v>
      </c>
      <c r="BA1415" s="1" t="s">
        <v>72</v>
      </c>
      <c r="BB1415" s="1" t="s">
        <v>160</v>
      </c>
      <c r="BC1415" s="1" t="s">
        <v>440</v>
      </c>
    </row>
    <row r="1416" spans="1:55" ht="18.600000000000001" customHeight="1">
      <c r="A1416" s="1" t="s">
        <v>7963</v>
      </c>
      <c r="B1416" s="1">
        <v>250114</v>
      </c>
      <c r="C1416" s="1" t="s">
        <v>497</v>
      </c>
      <c r="D1416" s="3">
        <v>45803</v>
      </c>
      <c r="E1416" s="1" t="s">
        <v>1896</v>
      </c>
      <c r="F1416" s="1" t="s">
        <v>7964</v>
      </c>
      <c r="G1416" s="1" t="s">
        <v>75</v>
      </c>
      <c r="H1416" s="1" t="s">
        <v>7781</v>
      </c>
      <c r="I1416" s="1" t="s">
        <v>497</v>
      </c>
      <c r="J1416" s="1" t="s">
        <v>78</v>
      </c>
      <c r="K1416" s="1" t="s">
        <v>78</v>
      </c>
      <c r="L1416" s="21" t="s">
        <v>1898</v>
      </c>
      <c r="M1416" s="21" t="s">
        <v>99</v>
      </c>
      <c r="N1416" s="1" t="s">
        <v>7428</v>
      </c>
      <c r="O1416" s="3" t="s">
        <v>7321</v>
      </c>
      <c r="P1416" s="1" t="s">
        <v>813</v>
      </c>
      <c r="Q1416" s="1" t="s">
        <v>813</v>
      </c>
      <c r="R1416" s="1" t="s">
        <v>9057</v>
      </c>
      <c r="S1416" s="1" t="s">
        <v>84</v>
      </c>
      <c r="T1416" s="1" t="s">
        <v>72</v>
      </c>
      <c r="U1416" s="1" t="s">
        <v>189</v>
      </c>
      <c r="V1416" s="1" t="s">
        <v>3174</v>
      </c>
      <c r="W1416" s="1" t="s">
        <v>126</v>
      </c>
      <c r="X1416" s="1">
        <v>60</v>
      </c>
      <c r="Y1416" s="1" t="s">
        <v>88</v>
      </c>
      <c r="Z1416" s="1">
        <v>4.5999999999999996</v>
      </c>
      <c r="AA1416" s="1" t="s">
        <v>2344</v>
      </c>
      <c r="AB1416" s="1" t="s">
        <v>90</v>
      </c>
      <c r="AC1416" s="1" t="s">
        <v>91</v>
      </c>
      <c r="AD1416" s="1" t="s">
        <v>92</v>
      </c>
      <c r="AE1416" s="1" t="s">
        <v>72</v>
      </c>
      <c r="AF1416" s="1" t="s">
        <v>217</v>
      </c>
      <c r="AG1416" s="1">
        <v>3</v>
      </c>
      <c r="AH1416" s="1" t="s">
        <v>7965</v>
      </c>
      <c r="AI1416" s="1" t="s">
        <v>72</v>
      </c>
      <c r="AJ1416" s="1" t="s">
        <v>72</v>
      </c>
      <c r="AK1416" s="1" t="s">
        <v>3444</v>
      </c>
      <c r="AL1416" s="1" t="s">
        <v>878</v>
      </c>
      <c r="AM1416" s="1" t="s">
        <v>72</v>
      </c>
      <c r="AN1416" s="3">
        <v>45803</v>
      </c>
      <c r="AO1416" s="1" t="s">
        <v>7966</v>
      </c>
      <c r="AP1416" s="1" t="s">
        <v>72</v>
      </c>
      <c r="AQ1416" s="1" t="s">
        <v>1675</v>
      </c>
      <c r="AR1416" s="1">
        <v>15</v>
      </c>
      <c r="AS1416" s="1" t="s">
        <v>4063</v>
      </c>
      <c r="AT1416" s="1" t="s">
        <v>75</v>
      </c>
      <c r="AU1416" s="1" t="s">
        <v>75</v>
      </c>
      <c r="AV1416" s="1" t="s">
        <v>88</v>
      </c>
      <c r="AW1416" s="1" t="s">
        <v>96</v>
      </c>
      <c r="AX1416" s="1" t="s">
        <v>72</v>
      </c>
      <c r="AY1416" s="1" t="s">
        <v>7458</v>
      </c>
      <c r="AZ1416" s="1" t="s">
        <v>7784</v>
      </c>
      <c r="BA1416" s="1">
        <f>7*7</f>
        <v>49</v>
      </c>
      <c r="BB1416" s="21" t="s">
        <v>100</v>
      </c>
      <c r="BC1416" s="16"/>
    </row>
    <row r="1417" spans="1:55" ht="18.600000000000001" customHeight="1">
      <c r="A1417" s="1" t="s">
        <v>7967</v>
      </c>
      <c r="B1417" s="1">
        <v>250115</v>
      </c>
      <c r="C1417" s="1" t="s">
        <v>497</v>
      </c>
      <c r="D1417" s="3">
        <v>45803</v>
      </c>
      <c r="E1417" s="1" t="s">
        <v>1896</v>
      </c>
      <c r="F1417" s="1" t="s">
        <v>7968</v>
      </c>
      <c r="G1417" s="1" t="s">
        <v>75</v>
      </c>
      <c r="H1417" s="1" t="s">
        <v>7781</v>
      </c>
      <c r="I1417" s="1" t="s">
        <v>497</v>
      </c>
      <c r="J1417" s="1" t="s">
        <v>78</v>
      </c>
      <c r="K1417" s="1" t="s">
        <v>78</v>
      </c>
      <c r="L1417" s="21" t="s">
        <v>1898</v>
      </c>
      <c r="M1417" s="21" t="s">
        <v>99</v>
      </c>
      <c r="N1417" s="1" t="s">
        <v>7428</v>
      </c>
      <c r="O1417" s="3" t="s">
        <v>6832</v>
      </c>
      <c r="P1417" s="1" t="s">
        <v>83</v>
      </c>
      <c r="Q1417" s="1" t="s">
        <v>7663</v>
      </c>
      <c r="R1417" s="1" t="s">
        <v>9043</v>
      </c>
      <c r="S1417" s="1" t="s">
        <v>84</v>
      </c>
      <c r="T1417" s="1" t="s">
        <v>72</v>
      </c>
      <c r="U1417" s="1" t="s">
        <v>189</v>
      </c>
      <c r="V1417" s="1" t="s">
        <v>189</v>
      </c>
      <c r="W1417" s="1" t="s">
        <v>87</v>
      </c>
      <c r="X1417" s="1">
        <v>70</v>
      </c>
      <c r="Y1417" s="1" t="s">
        <v>88</v>
      </c>
      <c r="Z1417" s="1">
        <v>3.8</v>
      </c>
      <c r="AA1417" s="1" t="s">
        <v>954</v>
      </c>
      <c r="AB1417" s="1" t="s">
        <v>90</v>
      </c>
      <c r="AC1417" s="1" t="s">
        <v>91</v>
      </c>
      <c r="AD1417" s="1" t="s">
        <v>92</v>
      </c>
      <c r="AE1417" s="1" t="s">
        <v>72</v>
      </c>
      <c r="AF1417" s="1" t="s">
        <v>217</v>
      </c>
      <c r="AG1417" s="1">
        <v>2</v>
      </c>
      <c r="AH1417" s="1" t="s">
        <v>7244</v>
      </c>
      <c r="AI1417" s="1" t="s">
        <v>72</v>
      </c>
      <c r="AJ1417" s="1" t="s">
        <v>72</v>
      </c>
      <c r="AK1417" s="1" t="s">
        <v>3444</v>
      </c>
      <c r="AL1417" s="1" t="s">
        <v>72</v>
      </c>
      <c r="AM1417" s="1" t="s">
        <v>72</v>
      </c>
      <c r="AN1417" s="3">
        <v>45803</v>
      </c>
      <c r="AO1417" s="1" t="s">
        <v>7969</v>
      </c>
      <c r="AP1417" s="1" t="s">
        <v>72</v>
      </c>
      <c r="AQ1417" s="1" t="s">
        <v>1675</v>
      </c>
      <c r="AR1417" s="1">
        <v>15</v>
      </c>
      <c r="AS1417" s="1" t="s">
        <v>2694</v>
      </c>
      <c r="AT1417" s="1" t="s">
        <v>75</v>
      </c>
      <c r="AU1417" s="1" t="s">
        <v>75</v>
      </c>
      <c r="AV1417" s="1" t="s">
        <v>88</v>
      </c>
      <c r="AW1417" s="1" t="s">
        <v>96</v>
      </c>
      <c r="AX1417" s="1" t="s">
        <v>72</v>
      </c>
      <c r="AY1417" s="1" t="s">
        <v>7458</v>
      </c>
      <c r="AZ1417" s="1" t="s">
        <v>7784</v>
      </c>
      <c r="BA1417" s="1">
        <f>7*7</f>
        <v>49</v>
      </c>
      <c r="BB1417" s="21" t="s">
        <v>100</v>
      </c>
      <c r="BC1417" s="16"/>
    </row>
    <row r="1418" spans="1:55" ht="18.600000000000001" customHeight="1">
      <c r="A1418" s="1" t="s">
        <v>7970</v>
      </c>
      <c r="B1418" s="1">
        <v>250116</v>
      </c>
      <c r="C1418" s="1" t="s">
        <v>497</v>
      </c>
      <c r="D1418" s="3">
        <v>45805</v>
      </c>
      <c r="E1418" s="1" t="s">
        <v>1896</v>
      </c>
      <c r="F1418" s="1" t="s">
        <v>7971</v>
      </c>
      <c r="G1418" s="1" t="s">
        <v>75</v>
      </c>
      <c r="H1418" s="1" t="s">
        <v>7781</v>
      </c>
      <c r="I1418" s="1" t="s">
        <v>497</v>
      </c>
      <c r="J1418" s="1" t="s">
        <v>78</v>
      </c>
      <c r="K1418" s="1" t="s">
        <v>78</v>
      </c>
      <c r="L1418" s="21" t="s">
        <v>1898</v>
      </c>
      <c r="M1418" s="21" t="s">
        <v>99</v>
      </c>
      <c r="N1418" s="1" t="s">
        <v>7428</v>
      </c>
      <c r="O1418" s="3" t="s">
        <v>7972</v>
      </c>
      <c r="P1418" s="1" t="s">
        <v>83</v>
      </c>
      <c r="Q1418" s="1" t="s">
        <v>123</v>
      </c>
      <c r="R1418" s="1" t="s">
        <v>9043</v>
      </c>
      <c r="S1418" s="1" t="s">
        <v>84</v>
      </c>
      <c r="T1418" s="1" t="s">
        <v>72</v>
      </c>
      <c r="U1418" s="1" t="s">
        <v>104</v>
      </c>
      <c r="V1418" s="1" t="s">
        <v>104</v>
      </c>
      <c r="W1418" s="1" t="s">
        <v>87</v>
      </c>
      <c r="X1418" s="1">
        <v>42</v>
      </c>
      <c r="Y1418" s="1" t="s">
        <v>88</v>
      </c>
      <c r="Z1418" s="1">
        <v>5.9</v>
      </c>
      <c r="AA1418" s="1" t="s">
        <v>299</v>
      </c>
      <c r="AB1418" s="1" t="s">
        <v>90</v>
      </c>
      <c r="AC1418" s="1" t="s">
        <v>91</v>
      </c>
      <c r="AD1418" s="1" t="s">
        <v>92</v>
      </c>
      <c r="AE1418" s="1" t="s">
        <v>72</v>
      </c>
      <c r="AF1418" s="1" t="s">
        <v>229</v>
      </c>
      <c r="AG1418" s="1" t="s">
        <v>72</v>
      </c>
      <c r="AH1418" s="1" t="s">
        <v>230</v>
      </c>
      <c r="AI1418" s="1" t="s">
        <v>72</v>
      </c>
      <c r="AJ1418" s="1" t="s">
        <v>72</v>
      </c>
      <c r="AK1418" s="1" t="s">
        <v>3444</v>
      </c>
      <c r="AL1418" s="1" t="s">
        <v>72</v>
      </c>
      <c r="AM1418" s="1" t="s">
        <v>72</v>
      </c>
      <c r="AN1418" s="3">
        <v>45805</v>
      </c>
      <c r="AO1418" s="1" t="s">
        <v>7973</v>
      </c>
      <c r="AP1418" s="1" t="s">
        <v>72</v>
      </c>
      <c r="AQ1418" s="1" t="s">
        <v>1675</v>
      </c>
      <c r="AR1418" s="1">
        <v>15</v>
      </c>
      <c r="AS1418" s="1" t="s">
        <v>2694</v>
      </c>
      <c r="AT1418" s="1" t="s">
        <v>75</v>
      </c>
      <c r="AU1418" s="1" t="s">
        <v>75</v>
      </c>
      <c r="AV1418" s="1" t="s">
        <v>88</v>
      </c>
      <c r="AW1418" s="1" t="s">
        <v>96</v>
      </c>
      <c r="AX1418" s="1" t="s">
        <v>72</v>
      </c>
      <c r="AY1418" s="1" t="s">
        <v>7458</v>
      </c>
      <c r="AZ1418" s="1" t="s">
        <v>7784</v>
      </c>
      <c r="BA1418" s="1">
        <f>7*7</f>
        <v>49</v>
      </c>
      <c r="BB1418" s="21" t="s">
        <v>100</v>
      </c>
      <c r="BC1418" s="16"/>
    </row>
    <row r="1419" spans="1:55" ht="18.600000000000001" customHeight="1">
      <c r="A1419" s="1" t="s">
        <v>7974</v>
      </c>
      <c r="B1419" s="1">
        <v>250117</v>
      </c>
      <c r="C1419" s="1" t="s">
        <v>71</v>
      </c>
      <c r="D1419" s="3">
        <v>45805</v>
      </c>
      <c r="E1419" s="1" t="s">
        <v>1896</v>
      </c>
      <c r="F1419" s="1" t="s">
        <v>7975</v>
      </c>
      <c r="G1419" s="1" t="s">
        <v>75</v>
      </c>
      <c r="H1419" s="1" t="s">
        <v>6517</v>
      </c>
      <c r="I1419" s="1" t="s">
        <v>77</v>
      </c>
      <c r="J1419" s="1" t="s">
        <v>78</v>
      </c>
      <c r="K1419" s="1" t="s">
        <v>78</v>
      </c>
      <c r="L1419" s="21" t="s">
        <v>1898</v>
      </c>
      <c r="M1419" s="21" t="s">
        <v>99</v>
      </c>
      <c r="N1419" s="34" t="s">
        <v>72</v>
      </c>
      <c r="O1419" s="21" t="s">
        <v>7976</v>
      </c>
      <c r="P1419" s="1" t="s">
        <v>7347</v>
      </c>
      <c r="Q1419" s="1" t="s">
        <v>7347</v>
      </c>
      <c r="R1419" s="1" t="s">
        <v>7348</v>
      </c>
      <c r="S1419" s="1" t="s">
        <v>6519</v>
      </c>
      <c r="T1419" s="1" t="s">
        <v>72</v>
      </c>
      <c r="U1419" s="1" t="s">
        <v>6519</v>
      </c>
      <c r="V1419" s="1" t="s">
        <v>6519</v>
      </c>
      <c r="W1419" s="1" t="s">
        <v>87</v>
      </c>
      <c r="X1419" s="1">
        <v>70</v>
      </c>
      <c r="Y1419" s="1" t="s">
        <v>88</v>
      </c>
      <c r="Z1419" s="1">
        <v>4.3</v>
      </c>
      <c r="AA1419" s="1" t="s">
        <v>2344</v>
      </c>
      <c r="AB1419" s="1" t="s">
        <v>90</v>
      </c>
      <c r="AC1419" s="1" t="s">
        <v>91</v>
      </c>
      <c r="AD1419" s="1" t="s">
        <v>92</v>
      </c>
      <c r="AE1419" s="1" t="s">
        <v>72</v>
      </c>
      <c r="AF1419" s="1" t="s">
        <v>229</v>
      </c>
      <c r="AG1419" s="1">
        <v>1</v>
      </c>
      <c r="AH1419" s="1" t="s">
        <v>230</v>
      </c>
      <c r="AI1419" s="1" t="s">
        <v>72</v>
      </c>
      <c r="AJ1419" s="1" t="s">
        <v>72</v>
      </c>
      <c r="AK1419" s="1" t="s">
        <v>447</v>
      </c>
      <c r="AL1419" s="1" t="s">
        <v>72</v>
      </c>
      <c r="AM1419" s="1" t="s">
        <v>72</v>
      </c>
      <c r="AN1419" s="3">
        <v>45805</v>
      </c>
      <c r="AO1419" s="1" t="s">
        <v>7977</v>
      </c>
      <c r="AP1419" s="1" t="s">
        <v>72</v>
      </c>
      <c r="AQ1419" s="1" t="s">
        <v>1794</v>
      </c>
      <c r="AR1419" s="1">
        <v>15</v>
      </c>
      <c r="AS1419" s="1" t="s">
        <v>6026</v>
      </c>
      <c r="AT1419" s="1" t="s">
        <v>75</v>
      </c>
      <c r="AU1419" s="1" t="s">
        <v>75</v>
      </c>
      <c r="AV1419" s="1" t="s">
        <v>88</v>
      </c>
      <c r="AW1419" s="1" t="s">
        <v>96</v>
      </c>
      <c r="AX1419" s="1" t="s">
        <v>72</v>
      </c>
      <c r="AY1419" s="1" t="s">
        <v>6242</v>
      </c>
      <c r="AZ1419" s="1" t="s">
        <v>7978</v>
      </c>
      <c r="BA1419" s="1">
        <v>36</v>
      </c>
      <c r="BB1419" s="21" t="s">
        <v>100</v>
      </c>
      <c r="BC1419" s="16"/>
    </row>
    <row r="1420" spans="1:55" ht="18.600000000000001" customHeight="1">
      <c r="A1420" s="1" t="s">
        <v>7979</v>
      </c>
      <c r="B1420" s="1">
        <v>250118</v>
      </c>
      <c r="C1420" s="1" t="s">
        <v>71</v>
      </c>
      <c r="D1420" s="3">
        <v>45806</v>
      </c>
      <c r="E1420" s="1" t="s">
        <v>1896</v>
      </c>
      <c r="F1420" s="1" t="s">
        <v>7980</v>
      </c>
      <c r="G1420" s="1" t="s">
        <v>75</v>
      </c>
      <c r="H1420" s="1" t="s">
        <v>3608</v>
      </c>
      <c r="I1420" s="1" t="s">
        <v>77</v>
      </c>
      <c r="J1420" s="1" t="s">
        <v>78</v>
      </c>
      <c r="K1420" s="1" t="s">
        <v>78</v>
      </c>
      <c r="L1420" s="21" t="s">
        <v>1898</v>
      </c>
      <c r="M1420" s="21" t="s">
        <v>99</v>
      </c>
      <c r="N1420" s="34" t="s">
        <v>72</v>
      </c>
      <c r="O1420" s="3" t="s">
        <v>7981</v>
      </c>
      <c r="P1420" s="1" t="s">
        <v>813</v>
      </c>
      <c r="Q1420" s="1" t="s">
        <v>813</v>
      </c>
      <c r="R1420" s="1" t="s">
        <v>9057</v>
      </c>
      <c r="S1420" s="1" t="s">
        <v>152</v>
      </c>
      <c r="T1420" s="1" t="s">
        <v>4094</v>
      </c>
      <c r="U1420" s="1" t="s">
        <v>153</v>
      </c>
      <c r="V1420" s="1" t="s">
        <v>164</v>
      </c>
      <c r="W1420" s="1" t="s">
        <v>126</v>
      </c>
      <c r="X1420" s="1">
        <v>47</v>
      </c>
      <c r="Y1420" s="1" t="s">
        <v>88</v>
      </c>
      <c r="Z1420" s="1">
        <v>6.1</v>
      </c>
      <c r="AA1420" s="1" t="s">
        <v>299</v>
      </c>
      <c r="AB1420" s="1" t="s">
        <v>90</v>
      </c>
      <c r="AC1420" s="1" t="s">
        <v>91</v>
      </c>
      <c r="AD1420" s="1" t="s">
        <v>216</v>
      </c>
      <c r="AE1420" s="1" t="s">
        <v>72</v>
      </c>
      <c r="AF1420" s="1" t="s">
        <v>244</v>
      </c>
      <c r="AG1420" s="1">
        <v>3</v>
      </c>
      <c r="AH1420" s="1" t="s">
        <v>4020</v>
      </c>
      <c r="AI1420" s="1">
        <v>8</v>
      </c>
      <c r="AJ1420" s="1" t="s">
        <v>1411</v>
      </c>
      <c r="AK1420" s="1" t="s">
        <v>2726</v>
      </c>
      <c r="AL1420" s="1" t="s">
        <v>7982</v>
      </c>
      <c r="AM1420" s="1" t="s">
        <v>72</v>
      </c>
      <c r="AN1420" s="3">
        <v>45806</v>
      </c>
      <c r="AO1420" s="1" t="s">
        <v>7983</v>
      </c>
      <c r="AP1420" s="1" t="s">
        <v>72</v>
      </c>
      <c r="AQ1420" s="1" t="s">
        <v>1794</v>
      </c>
      <c r="AR1420" s="1">
        <v>15</v>
      </c>
      <c r="AS1420" s="1" t="s">
        <v>183</v>
      </c>
      <c r="AT1420" s="1" t="s">
        <v>75</v>
      </c>
      <c r="AU1420" s="1" t="s">
        <v>75</v>
      </c>
      <c r="AV1420" s="1" t="s">
        <v>88</v>
      </c>
      <c r="AW1420" s="1" t="s">
        <v>96</v>
      </c>
      <c r="AX1420" s="1" t="s">
        <v>72</v>
      </c>
      <c r="AY1420" s="1" t="s">
        <v>6242</v>
      </c>
      <c r="AZ1420" s="38" t="s">
        <v>7984</v>
      </c>
      <c r="BA1420" s="1">
        <v>20</v>
      </c>
      <c r="BB1420" s="21" t="s">
        <v>100</v>
      </c>
      <c r="BC1420" s="16"/>
    </row>
    <row r="1421" spans="1:55" ht="18.600000000000001" customHeight="1">
      <c r="A1421" s="1" t="s">
        <v>7985</v>
      </c>
      <c r="B1421" s="1">
        <v>250119</v>
      </c>
      <c r="C1421" s="1" t="s">
        <v>71</v>
      </c>
      <c r="D1421" s="3">
        <v>45806</v>
      </c>
      <c r="E1421" s="1" t="s">
        <v>1896</v>
      </c>
      <c r="F1421" s="1" t="s">
        <v>7986</v>
      </c>
      <c r="G1421" s="1" t="s">
        <v>75</v>
      </c>
      <c r="H1421" s="1" t="s">
        <v>1915</v>
      </c>
      <c r="I1421" s="1" t="s">
        <v>77</v>
      </c>
      <c r="J1421" s="1" t="s">
        <v>78</v>
      </c>
      <c r="K1421" s="1" t="s">
        <v>78</v>
      </c>
      <c r="L1421" s="21" t="s">
        <v>1898</v>
      </c>
      <c r="M1421" s="21" t="s">
        <v>99</v>
      </c>
      <c r="N1421" s="34" t="s">
        <v>72</v>
      </c>
      <c r="O1421" s="3" t="s">
        <v>2979</v>
      </c>
      <c r="P1421" s="1" t="s">
        <v>813</v>
      </c>
      <c r="Q1421" s="1" t="s">
        <v>813</v>
      </c>
      <c r="R1421" s="1" t="s">
        <v>9057</v>
      </c>
      <c r="S1421" s="1" t="s">
        <v>84</v>
      </c>
      <c r="T1421" s="1" t="s">
        <v>72</v>
      </c>
      <c r="U1421" s="1" t="s">
        <v>140</v>
      </c>
      <c r="V1421" s="1" t="s">
        <v>141</v>
      </c>
      <c r="W1421" s="1" t="s">
        <v>87</v>
      </c>
      <c r="X1421" s="1">
        <v>64</v>
      </c>
      <c r="Y1421" s="1" t="s">
        <v>88</v>
      </c>
      <c r="Z1421" s="1">
        <v>6.1</v>
      </c>
      <c r="AA1421" s="1" t="s">
        <v>299</v>
      </c>
      <c r="AB1421" s="1" t="s">
        <v>90</v>
      </c>
      <c r="AC1421" s="1" t="s">
        <v>91</v>
      </c>
      <c r="AD1421" s="1" t="s">
        <v>92</v>
      </c>
      <c r="AE1421" s="1" t="s">
        <v>72</v>
      </c>
      <c r="AF1421" s="1" t="s">
        <v>217</v>
      </c>
      <c r="AG1421" s="1">
        <v>2</v>
      </c>
      <c r="AH1421" s="1" t="s">
        <v>7111</v>
      </c>
      <c r="AI1421" s="1" t="s">
        <v>72</v>
      </c>
      <c r="AJ1421" s="1" t="s">
        <v>72</v>
      </c>
      <c r="AK1421" s="1" t="s">
        <v>3444</v>
      </c>
      <c r="AL1421" s="1" t="s">
        <v>878</v>
      </c>
      <c r="AM1421" s="1" t="s">
        <v>72</v>
      </c>
      <c r="AN1421" s="3">
        <v>45806</v>
      </c>
      <c r="AO1421" s="1" t="s">
        <v>7987</v>
      </c>
      <c r="AP1421" s="1" t="s">
        <v>72</v>
      </c>
      <c r="AQ1421" s="1" t="s">
        <v>1675</v>
      </c>
      <c r="AR1421" s="1">
        <v>15</v>
      </c>
      <c r="AS1421" s="1" t="s">
        <v>2694</v>
      </c>
      <c r="AT1421" s="1" t="s">
        <v>75</v>
      </c>
      <c r="AU1421" s="1" t="s">
        <v>75</v>
      </c>
      <c r="AV1421" s="1" t="s">
        <v>88</v>
      </c>
      <c r="AW1421" s="1" t="s">
        <v>96</v>
      </c>
      <c r="AX1421" s="1" t="s">
        <v>72</v>
      </c>
      <c r="AY1421" s="1" t="s">
        <v>7458</v>
      </c>
      <c r="AZ1421" s="1" t="s">
        <v>7459</v>
      </c>
      <c r="BA1421" s="1">
        <f>7*7</f>
        <v>49</v>
      </c>
      <c r="BB1421" s="21" t="s">
        <v>100</v>
      </c>
      <c r="BC1421" s="16"/>
    </row>
    <row r="1422" spans="1:55" ht="18.600000000000001" customHeight="1">
      <c r="A1422" s="1" t="s">
        <v>7988</v>
      </c>
      <c r="B1422" s="1">
        <v>250120</v>
      </c>
      <c r="C1422" s="1" t="s">
        <v>71</v>
      </c>
      <c r="D1422" s="3">
        <v>45806</v>
      </c>
      <c r="E1422" s="1" t="s">
        <v>1896</v>
      </c>
      <c r="F1422" s="1" t="s">
        <v>7989</v>
      </c>
      <c r="G1422" s="1" t="s">
        <v>75</v>
      </c>
      <c r="H1422" s="1" t="s">
        <v>6917</v>
      </c>
      <c r="I1422" s="1" t="s">
        <v>77</v>
      </c>
      <c r="J1422" s="1" t="s">
        <v>78</v>
      </c>
      <c r="K1422" s="1" t="s">
        <v>78</v>
      </c>
      <c r="L1422" s="21" t="s">
        <v>1898</v>
      </c>
      <c r="M1422" s="21" t="s">
        <v>99</v>
      </c>
      <c r="N1422" s="34" t="s">
        <v>72</v>
      </c>
      <c r="O1422" s="3" t="s">
        <v>2989</v>
      </c>
      <c r="P1422" s="1" t="s">
        <v>778</v>
      </c>
      <c r="Q1422" s="1" t="s">
        <v>779</v>
      </c>
      <c r="R1422" s="1" t="s">
        <v>9036</v>
      </c>
      <c r="S1422" s="1" t="s">
        <v>291</v>
      </c>
      <c r="T1422" s="1" t="s">
        <v>72</v>
      </c>
      <c r="U1422" s="1" t="s">
        <v>292</v>
      </c>
      <c r="V1422" s="1" t="s">
        <v>292</v>
      </c>
      <c r="W1422" s="1" t="s">
        <v>126</v>
      </c>
      <c r="X1422" s="1">
        <v>39</v>
      </c>
      <c r="Y1422" s="1" t="s">
        <v>88</v>
      </c>
      <c r="Z1422" s="1">
        <v>5.8</v>
      </c>
      <c r="AA1422" s="1" t="s">
        <v>954</v>
      </c>
      <c r="AB1422" s="1" t="s">
        <v>90</v>
      </c>
      <c r="AC1422" s="1" t="s">
        <v>970</v>
      </c>
      <c r="AD1422" s="1" t="s">
        <v>216</v>
      </c>
      <c r="AE1422" s="1" t="s">
        <v>72</v>
      </c>
      <c r="AF1422" s="1" t="s">
        <v>72</v>
      </c>
      <c r="AG1422" s="1" t="s">
        <v>72</v>
      </c>
      <c r="AH1422" s="1" t="s">
        <v>72</v>
      </c>
      <c r="AI1422" s="1">
        <v>9</v>
      </c>
      <c r="AJ1422" s="1" t="s">
        <v>7990</v>
      </c>
      <c r="AK1422" s="1" t="s">
        <v>72</v>
      </c>
      <c r="AL1422" s="1" t="s">
        <v>72</v>
      </c>
      <c r="AM1422" s="1" t="s">
        <v>72</v>
      </c>
      <c r="AN1422" s="3">
        <v>45807</v>
      </c>
      <c r="AO1422" s="1" t="s">
        <v>7991</v>
      </c>
      <c r="AP1422" s="1" t="s">
        <v>72</v>
      </c>
      <c r="AQ1422" s="1" t="s">
        <v>1794</v>
      </c>
      <c r="AR1422" s="1">
        <v>15</v>
      </c>
      <c r="AS1422" s="1" t="s">
        <v>2694</v>
      </c>
      <c r="AT1422" s="1" t="s">
        <v>75</v>
      </c>
      <c r="AU1422" s="1" t="s">
        <v>75</v>
      </c>
      <c r="AV1422" s="1" t="s">
        <v>88</v>
      </c>
      <c r="AW1422" s="1" t="s">
        <v>96</v>
      </c>
      <c r="AX1422" s="1" t="s">
        <v>72</v>
      </c>
      <c r="AY1422" s="1" t="s">
        <v>7992</v>
      </c>
      <c r="AZ1422" s="1" t="s">
        <v>7993</v>
      </c>
      <c r="BA1422" s="1">
        <f>65+14</f>
        <v>79</v>
      </c>
      <c r="BB1422" s="21" t="s">
        <v>100</v>
      </c>
      <c r="BC1422" s="16"/>
    </row>
    <row r="1423" spans="1:55" ht="18.600000000000001" customHeight="1">
      <c r="A1423" s="1" t="s">
        <v>7994</v>
      </c>
      <c r="B1423" s="1">
        <v>250121</v>
      </c>
      <c r="C1423" s="1" t="s">
        <v>71</v>
      </c>
      <c r="D1423" s="3">
        <v>45811</v>
      </c>
      <c r="E1423" s="1" t="s">
        <v>1896</v>
      </c>
      <c r="F1423" s="1" t="s">
        <v>7995</v>
      </c>
      <c r="G1423" s="1" t="s">
        <v>75</v>
      </c>
      <c r="H1423" s="1" t="s">
        <v>3624</v>
      </c>
      <c r="I1423" s="1" t="s">
        <v>77</v>
      </c>
      <c r="J1423" s="1" t="s">
        <v>78</v>
      </c>
      <c r="K1423" s="1" t="s">
        <v>78</v>
      </c>
      <c r="L1423" s="21" t="s">
        <v>1898</v>
      </c>
      <c r="M1423" s="21" t="s">
        <v>99</v>
      </c>
      <c r="N1423" s="34" t="s">
        <v>72</v>
      </c>
      <c r="O1423" s="3" t="s">
        <v>7808</v>
      </c>
      <c r="P1423" s="1" t="s">
        <v>83</v>
      </c>
      <c r="Q1423" s="1" t="s">
        <v>123</v>
      </c>
      <c r="R1423" s="1" t="s">
        <v>9043</v>
      </c>
      <c r="S1423" s="1" t="s">
        <v>152</v>
      </c>
      <c r="T1423" s="1" t="s">
        <v>1370</v>
      </c>
      <c r="U1423" s="1" t="s">
        <v>153</v>
      </c>
      <c r="V1423" s="1" t="s">
        <v>154</v>
      </c>
      <c r="W1423" s="1" t="s">
        <v>126</v>
      </c>
      <c r="X1423" s="1">
        <v>47</v>
      </c>
      <c r="Y1423" s="1" t="s">
        <v>88</v>
      </c>
      <c r="Z1423" s="1">
        <v>5.6</v>
      </c>
      <c r="AA1423" s="1" t="s">
        <v>954</v>
      </c>
      <c r="AB1423" s="1" t="s">
        <v>90</v>
      </c>
      <c r="AC1423" s="1" t="s">
        <v>91</v>
      </c>
      <c r="AD1423" s="1" t="s">
        <v>92</v>
      </c>
      <c r="AE1423" s="1" t="s">
        <v>72</v>
      </c>
      <c r="AF1423" s="1" t="s">
        <v>229</v>
      </c>
      <c r="AG1423" s="1" t="s">
        <v>72</v>
      </c>
      <c r="AH1423" s="1" t="s">
        <v>1043</v>
      </c>
      <c r="AI1423" s="1" t="s">
        <v>72</v>
      </c>
      <c r="AJ1423" s="1" t="s">
        <v>72</v>
      </c>
      <c r="AK1423" s="1" t="s">
        <v>2726</v>
      </c>
      <c r="AL1423" s="1" t="s">
        <v>72</v>
      </c>
      <c r="AM1423" s="1" t="s">
        <v>72</v>
      </c>
      <c r="AN1423" s="3">
        <v>45811</v>
      </c>
      <c r="AO1423" s="1" t="s">
        <v>7996</v>
      </c>
      <c r="AP1423" s="1" t="s">
        <v>72</v>
      </c>
      <c r="AQ1423" s="1" t="s">
        <v>1794</v>
      </c>
      <c r="AR1423" s="1">
        <v>14</v>
      </c>
      <c r="AS1423" s="1" t="s">
        <v>183</v>
      </c>
      <c r="AT1423" s="1" t="s">
        <v>75</v>
      </c>
      <c r="AU1423" s="1" t="s">
        <v>75</v>
      </c>
      <c r="AV1423" s="1" t="s">
        <v>88</v>
      </c>
      <c r="AW1423" s="1" t="s">
        <v>96</v>
      </c>
      <c r="AX1423" s="1" t="s">
        <v>72</v>
      </c>
      <c r="AY1423" s="1" t="s">
        <v>7458</v>
      </c>
      <c r="AZ1423" s="1" t="s">
        <v>7918</v>
      </c>
      <c r="BA1423" s="1">
        <f>52+7</f>
        <v>59</v>
      </c>
      <c r="BB1423" s="21" t="s">
        <v>100</v>
      </c>
      <c r="BC1423" s="16"/>
    </row>
    <row r="1424" spans="1:55" ht="18.600000000000001" customHeight="1">
      <c r="A1424" s="1" t="s">
        <v>7997</v>
      </c>
      <c r="B1424" s="1">
        <v>250122</v>
      </c>
      <c r="C1424" s="1" t="s">
        <v>71</v>
      </c>
      <c r="D1424" s="3">
        <v>45812</v>
      </c>
      <c r="E1424" s="1" t="s">
        <v>1896</v>
      </c>
      <c r="F1424" s="1" t="s">
        <v>7998</v>
      </c>
      <c r="G1424" s="1" t="s">
        <v>75</v>
      </c>
      <c r="H1424" s="1" t="s">
        <v>3624</v>
      </c>
      <c r="I1424" s="1" t="s">
        <v>77</v>
      </c>
      <c r="J1424" s="1" t="s">
        <v>78</v>
      </c>
      <c r="K1424" s="1" t="s">
        <v>78</v>
      </c>
      <c r="L1424" s="21" t="s">
        <v>1898</v>
      </c>
      <c r="M1424" s="21" t="s">
        <v>99</v>
      </c>
      <c r="N1424" s="34" t="s">
        <v>72</v>
      </c>
      <c r="O1424" s="3" t="s">
        <v>7199</v>
      </c>
      <c r="P1424" s="1" t="s">
        <v>83</v>
      </c>
      <c r="Q1424" s="1" t="s">
        <v>123</v>
      </c>
      <c r="R1424" s="1" t="s">
        <v>9043</v>
      </c>
      <c r="S1424" s="1" t="s">
        <v>152</v>
      </c>
      <c r="T1424" s="1" t="s">
        <v>3832</v>
      </c>
      <c r="U1424" s="1" t="s">
        <v>153</v>
      </c>
      <c r="V1424" s="1" t="s">
        <v>164</v>
      </c>
      <c r="W1424" s="1" t="s">
        <v>126</v>
      </c>
      <c r="X1424" s="1">
        <v>52</v>
      </c>
      <c r="Y1424" s="1" t="s">
        <v>88</v>
      </c>
      <c r="Z1424" s="1">
        <v>5.4</v>
      </c>
      <c r="AA1424" s="1" t="s">
        <v>2344</v>
      </c>
      <c r="AB1424" s="1" t="s">
        <v>90</v>
      </c>
      <c r="AC1424" s="1" t="s">
        <v>91</v>
      </c>
      <c r="AD1424" s="1" t="s">
        <v>92</v>
      </c>
      <c r="AE1424" s="1" t="s">
        <v>72</v>
      </c>
      <c r="AF1424" s="1" t="s">
        <v>72</v>
      </c>
      <c r="AG1424" s="1" t="s">
        <v>72</v>
      </c>
      <c r="AH1424" s="1" t="s">
        <v>72</v>
      </c>
      <c r="AI1424" s="1" t="s">
        <v>72</v>
      </c>
      <c r="AJ1424" s="1" t="s">
        <v>72</v>
      </c>
      <c r="AK1424" s="1" t="s">
        <v>3444</v>
      </c>
      <c r="AL1424" s="1" t="s">
        <v>72</v>
      </c>
      <c r="AM1424" s="1" t="s">
        <v>72</v>
      </c>
      <c r="AN1424" s="3">
        <v>45812</v>
      </c>
      <c r="AO1424" s="1" t="s">
        <v>7999</v>
      </c>
      <c r="AP1424" s="1" t="s">
        <v>8000</v>
      </c>
      <c r="AQ1424" s="1" t="s">
        <v>1794</v>
      </c>
      <c r="AR1424" s="1">
        <v>14</v>
      </c>
      <c r="AS1424" s="1" t="s">
        <v>2694</v>
      </c>
      <c r="AT1424" s="1" t="s">
        <v>75</v>
      </c>
      <c r="AU1424" s="1" t="s">
        <v>75</v>
      </c>
      <c r="AV1424" s="1" t="s">
        <v>88</v>
      </c>
      <c r="AW1424" s="1" t="s">
        <v>96</v>
      </c>
      <c r="AX1424" s="1" t="s">
        <v>72</v>
      </c>
      <c r="AY1424" s="1" t="s">
        <v>7458</v>
      </c>
      <c r="AZ1424" s="1" t="s">
        <v>7926</v>
      </c>
      <c r="BA1424" s="1">
        <f>37+7</f>
        <v>44</v>
      </c>
      <c r="BB1424" s="21" t="s">
        <v>100</v>
      </c>
      <c r="BC1424" s="16"/>
    </row>
    <row r="1425" spans="1:55" ht="18.600000000000001" customHeight="1">
      <c r="A1425" s="1" t="s">
        <v>8001</v>
      </c>
      <c r="B1425" s="1">
        <v>250123</v>
      </c>
      <c r="C1425" s="1" t="s">
        <v>71</v>
      </c>
      <c r="D1425" s="3">
        <v>45812</v>
      </c>
      <c r="E1425" s="1" t="s">
        <v>1896</v>
      </c>
      <c r="F1425" s="1" t="s">
        <v>8002</v>
      </c>
      <c r="G1425" s="1" t="s">
        <v>75</v>
      </c>
      <c r="H1425" s="1" t="s">
        <v>8003</v>
      </c>
      <c r="I1425" s="1" t="s">
        <v>77</v>
      </c>
      <c r="J1425" s="1" t="s">
        <v>78</v>
      </c>
      <c r="K1425" s="1" t="s">
        <v>78</v>
      </c>
      <c r="L1425" s="21" t="s">
        <v>1898</v>
      </c>
      <c r="M1425" s="21" t="s">
        <v>99</v>
      </c>
      <c r="N1425" s="34" t="s">
        <v>72</v>
      </c>
      <c r="O1425" s="21" t="s">
        <v>8004</v>
      </c>
      <c r="P1425" s="1" t="s">
        <v>2143</v>
      </c>
      <c r="Q1425" s="1" t="s">
        <v>1868</v>
      </c>
      <c r="R1425" s="1" t="s">
        <v>9079</v>
      </c>
      <c r="S1425" s="1" t="s">
        <v>291</v>
      </c>
      <c r="T1425" s="1" t="s">
        <v>72</v>
      </c>
      <c r="U1425" s="1" t="s">
        <v>292</v>
      </c>
      <c r="V1425" s="1" t="s">
        <v>3296</v>
      </c>
      <c r="W1425" s="1" t="s">
        <v>126</v>
      </c>
      <c r="X1425" s="1">
        <v>69</v>
      </c>
      <c r="Y1425" s="1" t="s">
        <v>88</v>
      </c>
      <c r="Z1425" s="1">
        <v>5.5</v>
      </c>
      <c r="AA1425" s="1" t="s">
        <v>299</v>
      </c>
      <c r="AB1425" s="1" t="s">
        <v>90</v>
      </c>
      <c r="AC1425" s="1" t="s">
        <v>91</v>
      </c>
      <c r="AD1425" s="1" t="s">
        <v>92</v>
      </c>
      <c r="AE1425" s="1" t="s">
        <v>72</v>
      </c>
      <c r="AF1425" s="1" t="s">
        <v>244</v>
      </c>
      <c r="AG1425" s="1" t="s">
        <v>72</v>
      </c>
      <c r="AH1425" s="1" t="s">
        <v>8005</v>
      </c>
      <c r="AI1425" s="1" t="s">
        <v>72</v>
      </c>
      <c r="AJ1425" s="1" t="s">
        <v>72</v>
      </c>
      <c r="AK1425" s="1" t="s">
        <v>72</v>
      </c>
      <c r="AL1425" s="1" t="s">
        <v>72</v>
      </c>
      <c r="AM1425" s="1" t="s">
        <v>72</v>
      </c>
      <c r="AN1425" s="3">
        <v>45812</v>
      </c>
      <c r="AO1425" s="1" t="s">
        <v>8006</v>
      </c>
      <c r="AP1425" s="1" t="s">
        <v>72</v>
      </c>
      <c r="AQ1425" s="1" t="s">
        <v>1675</v>
      </c>
      <c r="AR1425" s="1">
        <v>14</v>
      </c>
      <c r="AS1425" s="1" t="s">
        <v>3205</v>
      </c>
      <c r="AT1425" s="1" t="s">
        <v>75</v>
      </c>
      <c r="AU1425" s="1" t="s">
        <v>75</v>
      </c>
      <c r="AV1425" s="1" t="s">
        <v>88</v>
      </c>
      <c r="AW1425" s="1" t="s">
        <v>96</v>
      </c>
      <c r="AX1425" s="1" t="s">
        <v>72</v>
      </c>
      <c r="AY1425" s="1" t="s">
        <v>3962</v>
      </c>
      <c r="AZ1425" s="1" t="s">
        <v>8007</v>
      </c>
      <c r="BA1425" s="1">
        <v>56</v>
      </c>
      <c r="BB1425" s="21" t="s">
        <v>100</v>
      </c>
      <c r="BC1425" s="16"/>
    </row>
    <row r="1426" spans="1:55" ht="18.600000000000001" customHeight="1">
      <c r="A1426" s="1" t="s">
        <v>8008</v>
      </c>
      <c r="B1426" s="1">
        <v>250124</v>
      </c>
      <c r="C1426" s="1" t="s">
        <v>71</v>
      </c>
      <c r="D1426" s="3">
        <v>45813</v>
      </c>
      <c r="E1426" s="1" t="s">
        <v>1896</v>
      </c>
      <c r="F1426" s="1" t="s">
        <v>8009</v>
      </c>
      <c r="G1426" s="1" t="s">
        <v>75</v>
      </c>
      <c r="H1426" s="1" t="s">
        <v>6545</v>
      </c>
      <c r="I1426" s="1" t="s">
        <v>77</v>
      </c>
      <c r="J1426" s="1" t="s">
        <v>78</v>
      </c>
      <c r="K1426" s="1" t="s">
        <v>78</v>
      </c>
      <c r="L1426" s="21" t="s">
        <v>1898</v>
      </c>
      <c r="M1426" s="21" t="s">
        <v>99</v>
      </c>
      <c r="N1426" s="34" t="s">
        <v>72</v>
      </c>
      <c r="O1426" s="3" t="s">
        <v>2829</v>
      </c>
      <c r="P1426" s="1" t="s">
        <v>813</v>
      </c>
      <c r="Q1426" s="1" t="s">
        <v>813</v>
      </c>
      <c r="R1426" s="1" t="s">
        <v>9057</v>
      </c>
      <c r="S1426" s="1" t="s">
        <v>84</v>
      </c>
      <c r="T1426" s="1" t="s">
        <v>72</v>
      </c>
      <c r="U1426" s="1" t="s">
        <v>140</v>
      </c>
      <c r="V1426" s="1" t="s">
        <v>141</v>
      </c>
      <c r="W1426" s="1" t="s">
        <v>126</v>
      </c>
      <c r="X1426" s="1">
        <v>77</v>
      </c>
      <c r="Y1426" s="1" t="s">
        <v>88</v>
      </c>
      <c r="Z1426" s="1">
        <v>5.8</v>
      </c>
      <c r="AA1426" s="1" t="s">
        <v>2344</v>
      </c>
      <c r="AB1426" s="1" t="s">
        <v>90</v>
      </c>
      <c r="AC1426" s="1" t="s">
        <v>91</v>
      </c>
      <c r="AD1426" s="1" t="s">
        <v>92</v>
      </c>
      <c r="AE1426" s="1" t="s">
        <v>72</v>
      </c>
      <c r="AF1426" s="1" t="s">
        <v>254</v>
      </c>
      <c r="AG1426" s="1">
        <v>1</v>
      </c>
      <c r="AH1426" s="1" t="s">
        <v>5556</v>
      </c>
      <c r="AI1426" s="1" t="s">
        <v>72</v>
      </c>
      <c r="AJ1426" s="1" t="s">
        <v>72</v>
      </c>
      <c r="AK1426" s="1" t="s">
        <v>3444</v>
      </c>
      <c r="AL1426" s="1" t="s">
        <v>878</v>
      </c>
      <c r="AM1426" s="1" t="s">
        <v>72</v>
      </c>
      <c r="AN1426" s="3">
        <v>45813</v>
      </c>
      <c r="AO1426" s="1" t="s">
        <v>8010</v>
      </c>
      <c r="AP1426" s="1" t="s">
        <v>72</v>
      </c>
      <c r="AQ1426" s="1" t="s">
        <v>1675</v>
      </c>
      <c r="AR1426" s="1">
        <v>14</v>
      </c>
      <c r="AS1426" s="1" t="s">
        <v>2694</v>
      </c>
      <c r="AT1426" s="1" t="s">
        <v>75</v>
      </c>
      <c r="AU1426" s="1" t="s">
        <v>75</v>
      </c>
      <c r="AV1426" s="1" t="s">
        <v>88</v>
      </c>
      <c r="AW1426" s="1" t="s">
        <v>96</v>
      </c>
      <c r="AX1426" s="1" t="s">
        <v>72</v>
      </c>
      <c r="AY1426" s="1" t="s">
        <v>7458</v>
      </c>
      <c r="AZ1426" s="1" t="s">
        <v>8011</v>
      </c>
      <c r="BA1426" s="1">
        <f>21+7</f>
        <v>28</v>
      </c>
      <c r="BB1426" s="21" t="s">
        <v>100</v>
      </c>
      <c r="BC1426" s="16"/>
    </row>
    <row r="1427" spans="1:55" ht="18.600000000000001" customHeight="1">
      <c r="A1427" s="1" t="s">
        <v>8012</v>
      </c>
      <c r="B1427" s="1">
        <v>250125</v>
      </c>
      <c r="C1427" s="1" t="s">
        <v>71</v>
      </c>
      <c r="D1427" s="3">
        <v>45814</v>
      </c>
      <c r="E1427" s="1" t="s">
        <v>1896</v>
      </c>
      <c r="F1427" s="1" t="s">
        <v>8013</v>
      </c>
      <c r="G1427" s="1" t="s">
        <v>75</v>
      </c>
      <c r="H1427" s="1" t="s">
        <v>3624</v>
      </c>
      <c r="I1427" s="1" t="s">
        <v>77</v>
      </c>
      <c r="J1427" s="1" t="s">
        <v>78</v>
      </c>
      <c r="K1427" s="1" t="s">
        <v>78</v>
      </c>
      <c r="L1427" s="21" t="s">
        <v>1898</v>
      </c>
      <c r="M1427" s="8" t="s">
        <v>160</v>
      </c>
      <c r="N1427" s="34" t="s">
        <v>72</v>
      </c>
      <c r="O1427" s="8" t="s">
        <v>4277</v>
      </c>
      <c r="P1427" s="1" t="s">
        <v>2143</v>
      </c>
      <c r="Q1427" s="1" t="s">
        <v>1868</v>
      </c>
      <c r="R1427" s="1" t="s">
        <v>9079</v>
      </c>
      <c r="S1427" s="1" t="s">
        <v>152</v>
      </c>
      <c r="T1427" s="1" t="s">
        <v>1370</v>
      </c>
      <c r="U1427" s="1" t="s">
        <v>153</v>
      </c>
      <c r="V1427" s="1" t="s">
        <v>154</v>
      </c>
      <c r="W1427" s="1" t="s">
        <v>126</v>
      </c>
      <c r="X1427" s="1">
        <v>65</v>
      </c>
      <c r="Y1427" s="1" t="s">
        <v>88</v>
      </c>
      <c r="Z1427" s="1">
        <v>5.5</v>
      </c>
      <c r="AA1427" s="1" t="s">
        <v>954</v>
      </c>
      <c r="AB1427" s="1" t="s">
        <v>90</v>
      </c>
      <c r="AC1427" s="1" t="s">
        <v>91</v>
      </c>
      <c r="AD1427" s="1" t="s">
        <v>92</v>
      </c>
      <c r="AE1427" s="1" t="s">
        <v>72</v>
      </c>
      <c r="AF1427" s="1" t="s">
        <v>72</v>
      </c>
      <c r="AG1427" s="1" t="s">
        <v>72</v>
      </c>
      <c r="AH1427" s="1" t="s">
        <v>72</v>
      </c>
      <c r="AI1427" s="1" t="s">
        <v>72</v>
      </c>
      <c r="AJ1427" s="1" t="s">
        <v>72</v>
      </c>
      <c r="AK1427" s="1" t="s">
        <v>2726</v>
      </c>
      <c r="AL1427" s="1" t="s">
        <v>72</v>
      </c>
      <c r="AM1427" s="1" t="s">
        <v>72</v>
      </c>
      <c r="AN1427" s="3">
        <v>45814</v>
      </c>
      <c r="AO1427" s="4" t="s">
        <v>72</v>
      </c>
      <c r="AP1427" s="1" t="s">
        <v>72</v>
      </c>
      <c r="AQ1427" s="1" t="s">
        <v>1794</v>
      </c>
      <c r="AR1427" s="1">
        <v>14</v>
      </c>
      <c r="AS1427" s="1" t="s">
        <v>183</v>
      </c>
      <c r="AT1427" s="1" t="s">
        <v>88</v>
      </c>
      <c r="AU1427" s="1" t="s">
        <v>88</v>
      </c>
      <c r="AV1427" s="1" t="s">
        <v>88</v>
      </c>
      <c r="AW1427" s="1" t="s">
        <v>79</v>
      </c>
      <c r="AX1427" s="1" t="s">
        <v>8014</v>
      </c>
      <c r="AY1427" s="1" t="s">
        <v>7458</v>
      </c>
      <c r="AZ1427" s="1" t="s">
        <v>72</v>
      </c>
      <c r="BA1427" s="1">
        <v>7</v>
      </c>
      <c r="BB1427" s="1" t="s">
        <v>160</v>
      </c>
      <c r="BC1427" s="16"/>
    </row>
    <row r="1428" spans="1:55" ht="18.600000000000001" customHeight="1">
      <c r="A1428" s="1" t="s">
        <v>8015</v>
      </c>
      <c r="B1428" s="1">
        <v>250126</v>
      </c>
      <c r="C1428" s="1" t="s">
        <v>71</v>
      </c>
      <c r="D1428" s="3">
        <v>45817</v>
      </c>
      <c r="E1428" s="1" t="s">
        <v>1896</v>
      </c>
      <c r="F1428" s="1" t="s">
        <v>8016</v>
      </c>
      <c r="G1428" s="1" t="s">
        <v>75</v>
      </c>
      <c r="H1428" s="1" t="s">
        <v>8003</v>
      </c>
      <c r="I1428" s="1" t="s">
        <v>77</v>
      </c>
      <c r="J1428" s="1" t="s">
        <v>78</v>
      </c>
      <c r="K1428" s="1" t="s">
        <v>78</v>
      </c>
      <c r="L1428" s="21" t="s">
        <v>1898</v>
      </c>
      <c r="M1428" s="21" t="s">
        <v>99</v>
      </c>
      <c r="N1428" s="34" t="s">
        <v>72</v>
      </c>
      <c r="O1428" s="3" t="s">
        <v>8017</v>
      </c>
      <c r="P1428" s="1" t="s">
        <v>813</v>
      </c>
      <c r="Q1428" s="1" t="s">
        <v>813</v>
      </c>
      <c r="R1428" s="1" t="s">
        <v>9057</v>
      </c>
      <c r="S1428" s="1" t="s">
        <v>291</v>
      </c>
      <c r="T1428" s="1" t="s">
        <v>72</v>
      </c>
      <c r="U1428" s="1" t="s">
        <v>292</v>
      </c>
      <c r="V1428" s="1" t="s">
        <v>292</v>
      </c>
      <c r="W1428" s="1" t="s">
        <v>126</v>
      </c>
      <c r="X1428" s="1">
        <v>45</v>
      </c>
      <c r="Y1428" s="1" t="s">
        <v>88</v>
      </c>
      <c r="Z1428" s="1">
        <v>5.7</v>
      </c>
      <c r="AA1428" s="1" t="s">
        <v>954</v>
      </c>
      <c r="AB1428" s="1" t="s">
        <v>90</v>
      </c>
      <c r="AC1428" s="1" t="s">
        <v>91</v>
      </c>
      <c r="AD1428" s="1" t="s">
        <v>216</v>
      </c>
      <c r="AE1428" s="1" t="s">
        <v>72</v>
      </c>
      <c r="AF1428" s="1" t="s">
        <v>217</v>
      </c>
      <c r="AG1428" s="1">
        <v>3</v>
      </c>
      <c r="AH1428" s="1" t="s">
        <v>8018</v>
      </c>
      <c r="AI1428" s="1">
        <v>3</v>
      </c>
      <c r="AJ1428" s="1" t="s">
        <v>8019</v>
      </c>
      <c r="AK1428" s="70" t="s">
        <v>8020</v>
      </c>
      <c r="AL1428" s="1" t="s">
        <v>263</v>
      </c>
      <c r="AM1428" s="1" t="s">
        <v>72</v>
      </c>
      <c r="AN1428" s="3">
        <v>45817</v>
      </c>
      <c r="AO1428" s="1" t="s">
        <v>8021</v>
      </c>
      <c r="AP1428" s="1" t="s">
        <v>8022</v>
      </c>
      <c r="AQ1428" s="1" t="s">
        <v>1675</v>
      </c>
      <c r="AR1428" s="1">
        <v>14</v>
      </c>
      <c r="AS1428" s="1" t="s">
        <v>2694</v>
      </c>
      <c r="AT1428" s="1" t="s">
        <v>75</v>
      </c>
      <c r="AU1428" s="1" t="s">
        <v>75</v>
      </c>
      <c r="AV1428" s="1" t="s">
        <v>88</v>
      </c>
      <c r="AW1428" s="1" t="s">
        <v>96</v>
      </c>
      <c r="AX1428" s="1" t="s">
        <v>72</v>
      </c>
      <c r="AY1428" s="1" t="s">
        <v>8023</v>
      </c>
      <c r="AZ1428" s="1" t="s">
        <v>8024</v>
      </c>
      <c r="BA1428" s="1">
        <v>28</v>
      </c>
      <c r="BB1428" s="21" t="s">
        <v>100</v>
      </c>
      <c r="BC1428" s="16"/>
    </row>
    <row r="1429" spans="1:55" ht="18.600000000000001" customHeight="1">
      <c r="A1429" s="1" t="s">
        <v>8025</v>
      </c>
      <c r="B1429" s="1">
        <v>250127</v>
      </c>
      <c r="C1429" s="1" t="s">
        <v>497</v>
      </c>
      <c r="D1429" s="3">
        <v>45818</v>
      </c>
      <c r="E1429" s="1" t="s">
        <v>1896</v>
      </c>
      <c r="F1429" s="1" t="s">
        <v>8026</v>
      </c>
      <c r="G1429" s="1" t="s">
        <v>75</v>
      </c>
      <c r="H1429" s="1" t="s">
        <v>7814</v>
      </c>
      <c r="I1429" s="1" t="s">
        <v>2215</v>
      </c>
      <c r="J1429" s="1" t="s">
        <v>78</v>
      </c>
      <c r="K1429" s="1" t="s">
        <v>78</v>
      </c>
      <c r="L1429" s="21" t="s">
        <v>1898</v>
      </c>
      <c r="M1429" s="8" t="s">
        <v>160</v>
      </c>
      <c r="N1429" s="34" t="s">
        <v>72</v>
      </c>
      <c r="O1429" s="60" t="s">
        <v>8027</v>
      </c>
      <c r="P1429" s="1" t="s">
        <v>83</v>
      </c>
      <c r="Q1429" s="1" t="s">
        <v>123</v>
      </c>
      <c r="R1429" s="1" t="s">
        <v>9043</v>
      </c>
      <c r="S1429" s="1" t="s">
        <v>443</v>
      </c>
      <c r="T1429" s="1" t="s">
        <v>72</v>
      </c>
      <c r="U1429" s="1" t="s">
        <v>444</v>
      </c>
      <c r="V1429" s="1" t="s">
        <v>444</v>
      </c>
      <c r="W1429" s="1" t="s">
        <v>126</v>
      </c>
      <c r="X1429" s="1">
        <v>60</v>
      </c>
      <c r="Y1429" s="1" t="s">
        <v>88</v>
      </c>
      <c r="Z1429" s="1">
        <v>5.9</v>
      </c>
      <c r="AA1429" s="1" t="s">
        <v>299</v>
      </c>
      <c r="AB1429" s="1" t="s">
        <v>90</v>
      </c>
      <c r="AC1429" s="1" t="s">
        <v>91</v>
      </c>
      <c r="AD1429" s="1" t="s">
        <v>92</v>
      </c>
      <c r="AE1429" s="1" t="s">
        <v>72</v>
      </c>
      <c r="AF1429" s="1" t="s">
        <v>254</v>
      </c>
      <c r="AG1429" s="1">
        <v>2</v>
      </c>
      <c r="AH1429" s="1" t="s">
        <v>1923</v>
      </c>
      <c r="AI1429" s="1" t="s">
        <v>72</v>
      </c>
      <c r="AJ1429" s="1" t="s">
        <v>72</v>
      </c>
      <c r="AK1429" s="1" t="s">
        <v>447</v>
      </c>
      <c r="AL1429" s="1" t="s">
        <v>72</v>
      </c>
      <c r="AM1429" s="1" t="s">
        <v>72</v>
      </c>
      <c r="AN1429" s="3">
        <v>45818</v>
      </c>
      <c r="AO1429" s="1" t="s">
        <v>8028</v>
      </c>
      <c r="AP1429" s="1" t="s">
        <v>72</v>
      </c>
      <c r="AQ1429" s="1" t="s">
        <v>1794</v>
      </c>
      <c r="AR1429" s="1">
        <v>13</v>
      </c>
      <c r="AS1429" s="1" t="s">
        <v>4063</v>
      </c>
      <c r="AT1429" s="1" t="s">
        <v>75</v>
      </c>
      <c r="AU1429" s="1" t="s">
        <v>75</v>
      </c>
      <c r="AV1429" s="1" t="s">
        <v>88</v>
      </c>
      <c r="AW1429" s="1" t="s">
        <v>79</v>
      </c>
      <c r="AX1429" s="1" t="s">
        <v>707</v>
      </c>
      <c r="AY1429" s="1" t="s">
        <v>7458</v>
      </c>
      <c r="AZ1429" s="1" t="s">
        <v>7817</v>
      </c>
      <c r="BA1429" s="1" t="s">
        <v>72</v>
      </c>
      <c r="BB1429" s="1" t="s">
        <v>160</v>
      </c>
      <c r="BC1429" s="1" t="s">
        <v>707</v>
      </c>
    </row>
    <row r="1430" spans="1:55" ht="18.600000000000001" customHeight="1">
      <c r="A1430" s="1" t="s">
        <v>8029</v>
      </c>
      <c r="B1430" s="1">
        <v>250128</v>
      </c>
      <c r="C1430" s="1" t="s">
        <v>497</v>
      </c>
      <c r="D1430" s="3">
        <v>45818</v>
      </c>
      <c r="E1430" s="1" t="s">
        <v>1896</v>
      </c>
      <c r="F1430" s="1" t="s">
        <v>8030</v>
      </c>
      <c r="G1430" s="1" t="s">
        <v>75</v>
      </c>
      <c r="H1430" s="1" t="s">
        <v>7781</v>
      </c>
      <c r="I1430" s="1" t="s">
        <v>2215</v>
      </c>
      <c r="J1430" s="1" t="s">
        <v>78</v>
      </c>
      <c r="K1430" s="1" t="s">
        <v>78</v>
      </c>
      <c r="L1430" s="21" t="s">
        <v>1898</v>
      </c>
      <c r="M1430" s="21" t="s">
        <v>160</v>
      </c>
      <c r="N1430" s="1" t="s">
        <v>7428</v>
      </c>
      <c r="O1430" s="3" t="s">
        <v>8031</v>
      </c>
      <c r="P1430" s="1" t="s">
        <v>778</v>
      </c>
      <c r="Q1430" s="1" t="s">
        <v>779</v>
      </c>
      <c r="R1430" s="1" t="s">
        <v>9036</v>
      </c>
      <c r="S1430" s="1" t="s">
        <v>84</v>
      </c>
      <c r="T1430" s="1" t="s">
        <v>72</v>
      </c>
      <c r="U1430" s="1" t="s">
        <v>104</v>
      </c>
      <c r="V1430" s="1" t="s">
        <v>104</v>
      </c>
      <c r="W1430" s="1" t="s">
        <v>87</v>
      </c>
      <c r="X1430" s="1">
        <v>68</v>
      </c>
      <c r="Y1430" s="1" t="s">
        <v>88</v>
      </c>
      <c r="Z1430" s="1">
        <v>6.8</v>
      </c>
      <c r="AA1430" s="1" t="s">
        <v>2344</v>
      </c>
      <c r="AB1430" s="1" t="s">
        <v>90</v>
      </c>
      <c r="AC1430" s="1" t="s">
        <v>91</v>
      </c>
      <c r="AD1430" s="1" t="s">
        <v>92</v>
      </c>
      <c r="AE1430" s="1" t="s">
        <v>72</v>
      </c>
      <c r="AF1430" s="1" t="s">
        <v>217</v>
      </c>
      <c r="AG1430" s="1" t="s">
        <v>72</v>
      </c>
      <c r="AH1430" s="1" t="s">
        <v>7174</v>
      </c>
      <c r="AI1430" s="1" t="s">
        <v>72</v>
      </c>
      <c r="AJ1430" s="1" t="s">
        <v>72</v>
      </c>
      <c r="AK1430" s="1" t="s">
        <v>220</v>
      </c>
      <c r="AL1430" s="1" t="s">
        <v>72</v>
      </c>
      <c r="AM1430" s="1" t="s">
        <v>72</v>
      </c>
      <c r="AN1430" s="3">
        <v>45818</v>
      </c>
      <c r="AO1430" s="1" t="s">
        <v>8032</v>
      </c>
      <c r="AP1430" s="1" t="s">
        <v>72</v>
      </c>
      <c r="AQ1430" s="1" t="s">
        <v>1675</v>
      </c>
      <c r="AR1430" s="1">
        <v>15</v>
      </c>
      <c r="AS1430" s="1" t="s">
        <v>3446</v>
      </c>
      <c r="AT1430" s="1" t="s">
        <v>75</v>
      </c>
      <c r="AU1430" s="1" t="s">
        <v>75</v>
      </c>
      <c r="AV1430" s="1" t="s">
        <v>88</v>
      </c>
      <c r="AW1430" s="1" t="s">
        <v>79</v>
      </c>
      <c r="AX1430" s="1" t="s">
        <v>8033</v>
      </c>
      <c r="AY1430" s="1" t="s">
        <v>7458</v>
      </c>
      <c r="AZ1430" s="1" t="s">
        <v>7784</v>
      </c>
      <c r="BA1430" s="1">
        <f>7*7</f>
        <v>49</v>
      </c>
      <c r="BB1430" s="1" t="s">
        <v>160</v>
      </c>
      <c r="BC1430" s="1" t="s">
        <v>8034</v>
      </c>
    </row>
    <row r="1431" spans="1:55" ht="18.600000000000001" customHeight="1">
      <c r="A1431" s="1" t="s">
        <v>8035</v>
      </c>
      <c r="B1431" s="1">
        <v>250129</v>
      </c>
      <c r="C1431" s="1" t="s">
        <v>71</v>
      </c>
      <c r="D1431" s="3">
        <v>45819</v>
      </c>
      <c r="E1431" s="1" t="s">
        <v>1896</v>
      </c>
      <c r="F1431" s="1" t="s">
        <v>8036</v>
      </c>
      <c r="G1431" s="1" t="s">
        <v>75</v>
      </c>
      <c r="H1431" s="1" t="s">
        <v>7510</v>
      </c>
      <c r="I1431" s="1" t="s">
        <v>77</v>
      </c>
      <c r="J1431" s="1" t="s">
        <v>78</v>
      </c>
      <c r="K1431" s="1" t="s">
        <v>78</v>
      </c>
      <c r="L1431" s="21" t="s">
        <v>1898</v>
      </c>
      <c r="M1431" s="21" t="s">
        <v>99</v>
      </c>
      <c r="N1431" s="34" t="s">
        <v>72</v>
      </c>
      <c r="O1431" s="3" t="s">
        <v>2041</v>
      </c>
      <c r="P1431" s="1" t="s">
        <v>83</v>
      </c>
      <c r="Q1431" s="1" t="s">
        <v>123</v>
      </c>
      <c r="R1431" s="1" t="s">
        <v>9043</v>
      </c>
      <c r="S1431" s="1" t="s">
        <v>7128</v>
      </c>
      <c r="T1431" s="1" t="s">
        <v>72</v>
      </c>
      <c r="U1431" s="1" t="s">
        <v>7129</v>
      </c>
      <c r="V1431" s="1" t="s">
        <v>7206</v>
      </c>
      <c r="W1431" s="1" t="s">
        <v>87</v>
      </c>
      <c r="X1431" s="1">
        <v>50</v>
      </c>
      <c r="Y1431" s="1" t="s">
        <v>88</v>
      </c>
      <c r="Z1431" s="1">
        <v>5.2</v>
      </c>
      <c r="AA1431" s="1" t="s">
        <v>954</v>
      </c>
      <c r="AB1431" s="1" t="s">
        <v>90</v>
      </c>
      <c r="AC1431" s="1" t="s">
        <v>91</v>
      </c>
      <c r="AD1431" s="1" t="s">
        <v>92</v>
      </c>
      <c r="AE1431" s="1" t="s">
        <v>72</v>
      </c>
      <c r="AF1431" s="1" t="s">
        <v>254</v>
      </c>
      <c r="AG1431" s="1">
        <v>2</v>
      </c>
      <c r="AH1431" s="1" t="s">
        <v>367</v>
      </c>
      <c r="AI1431" s="1" t="s">
        <v>72</v>
      </c>
      <c r="AJ1431" s="1" t="s">
        <v>72</v>
      </c>
      <c r="AK1431" s="1" t="s">
        <v>447</v>
      </c>
      <c r="AL1431" s="1" t="s">
        <v>72</v>
      </c>
      <c r="AM1431" s="1" t="s">
        <v>72</v>
      </c>
      <c r="AN1431" s="3">
        <v>45819</v>
      </c>
      <c r="AO1431" s="4" t="s">
        <v>8037</v>
      </c>
      <c r="AP1431" s="1" t="s">
        <v>72</v>
      </c>
      <c r="AQ1431" s="1" t="s">
        <v>1675</v>
      </c>
      <c r="AR1431" s="1">
        <v>13</v>
      </c>
      <c r="AS1431" s="1" t="s">
        <v>183</v>
      </c>
      <c r="AT1431" s="1" t="s">
        <v>75</v>
      </c>
      <c r="AU1431" s="1" t="s">
        <v>75</v>
      </c>
      <c r="AV1431" s="1" t="s">
        <v>88</v>
      </c>
      <c r="AW1431" s="1" t="s">
        <v>96</v>
      </c>
      <c r="AX1431" s="1" t="s">
        <v>72</v>
      </c>
      <c r="AY1431" s="1" t="s">
        <v>7543</v>
      </c>
      <c r="AZ1431" s="1" t="s">
        <v>72</v>
      </c>
      <c r="BA1431" s="1">
        <f>49+7</f>
        <v>56</v>
      </c>
      <c r="BB1431" s="21" t="s">
        <v>100</v>
      </c>
      <c r="BC1431" s="16"/>
    </row>
    <row r="1432" spans="1:55" ht="18.600000000000001" customHeight="1">
      <c r="A1432" s="1" t="s">
        <v>8038</v>
      </c>
      <c r="B1432" s="1">
        <v>250130</v>
      </c>
      <c r="C1432" s="1" t="s">
        <v>497</v>
      </c>
      <c r="D1432" s="3">
        <v>45819</v>
      </c>
      <c r="E1432" s="1" t="s">
        <v>1896</v>
      </c>
      <c r="F1432" s="1" t="s">
        <v>8039</v>
      </c>
      <c r="G1432" s="1" t="s">
        <v>75</v>
      </c>
      <c r="H1432" s="1" t="s">
        <v>7781</v>
      </c>
      <c r="I1432" s="1" t="s">
        <v>2215</v>
      </c>
      <c r="J1432" s="1" t="s">
        <v>78</v>
      </c>
      <c r="K1432" s="1" t="s">
        <v>78</v>
      </c>
      <c r="L1432" s="21" t="s">
        <v>1898</v>
      </c>
      <c r="M1432" s="21" t="s">
        <v>160</v>
      </c>
      <c r="N1432" s="1" t="s">
        <v>7428</v>
      </c>
      <c r="O1432" s="3" t="s">
        <v>8040</v>
      </c>
      <c r="P1432" s="1" t="s">
        <v>813</v>
      </c>
      <c r="Q1432" s="1" t="s">
        <v>813</v>
      </c>
      <c r="R1432" s="1" t="s">
        <v>9057</v>
      </c>
      <c r="S1432" s="1" t="s">
        <v>84</v>
      </c>
      <c r="T1432" s="1" t="s">
        <v>72</v>
      </c>
      <c r="U1432" s="1" t="s">
        <v>140</v>
      </c>
      <c r="V1432" s="1" t="s">
        <v>141</v>
      </c>
      <c r="W1432" s="1" t="s">
        <v>126</v>
      </c>
      <c r="X1432" s="1">
        <v>45</v>
      </c>
      <c r="Y1432" s="1" t="s">
        <v>88</v>
      </c>
      <c r="Z1432" s="1">
        <v>5.5</v>
      </c>
      <c r="AA1432" s="1" t="s">
        <v>299</v>
      </c>
      <c r="AB1432" s="1" t="s">
        <v>90</v>
      </c>
      <c r="AC1432" s="1" t="s">
        <v>91</v>
      </c>
      <c r="AD1432" s="1" t="s">
        <v>92</v>
      </c>
      <c r="AE1432" s="1" t="s">
        <v>72</v>
      </c>
      <c r="AF1432" s="1" t="s">
        <v>217</v>
      </c>
      <c r="AG1432" s="1">
        <v>1</v>
      </c>
      <c r="AH1432" s="1" t="s">
        <v>4808</v>
      </c>
      <c r="AI1432" s="1" t="s">
        <v>72</v>
      </c>
      <c r="AJ1432" s="1" t="s">
        <v>72</v>
      </c>
      <c r="AK1432" s="1" t="s">
        <v>3444</v>
      </c>
      <c r="AL1432" s="1" t="s">
        <v>263</v>
      </c>
      <c r="AM1432" s="1" t="s">
        <v>72</v>
      </c>
      <c r="AN1432" s="3">
        <v>45819</v>
      </c>
      <c r="AO1432" s="1" t="s">
        <v>8041</v>
      </c>
      <c r="AP1432" s="1" t="s">
        <v>72</v>
      </c>
      <c r="AQ1432" s="1" t="s">
        <v>1675</v>
      </c>
      <c r="AR1432" s="1">
        <v>14</v>
      </c>
      <c r="AS1432" s="1" t="s">
        <v>2694</v>
      </c>
      <c r="AT1432" s="1" t="s">
        <v>75</v>
      </c>
      <c r="AU1432" s="1" t="s">
        <v>75</v>
      </c>
      <c r="AV1432" s="1" t="s">
        <v>88</v>
      </c>
      <c r="AW1432" s="1" t="s">
        <v>79</v>
      </c>
      <c r="AX1432" s="1" t="s">
        <v>437</v>
      </c>
      <c r="AY1432" s="1" t="s">
        <v>7458</v>
      </c>
      <c r="AZ1432" s="1" t="s">
        <v>7784</v>
      </c>
      <c r="BA1432" s="1">
        <f>7*7</f>
        <v>49</v>
      </c>
      <c r="BB1432" s="1" t="s">
        <v>160</v>
      </c>
      <c r="BC1432" s="1" t="s">
        <v>440</v>
      </c>
    </row>
    <row r="1433" spans="1:55" ht="18.600000000000001" customHeight="1">
      <c r="A1433" s="1" t="s">
        <v>8042</v>
      </c>
      <c r="B1433" s="1">
        <v>250131</v>
      </c>
      <c r="C1433" s="1" t="s">
        <v>71</v>
      </c>
      <c r="D1433" s="3">
        <v>45819</v>
      </c>
      <c r="E1433" s="1" t="s">
        <v>1896</v>
      </c>
      <c r="F1433" s="1" t="s">
        <v>8043</v>
      </c>
      <c r="G1433" s="1" t="s">
        <v>75</v>
      </c>
      <c r="H1433" s="1" t="s">
        <v>7510</v>
      </c>
      <c r="I1433" s="1" t="s">
        <v>77</v>
      </c>
      <c r="J1433" s="1" t="s">
        <v>78</v>
      </c>
      <c r="K1433" s="1" t="s">
        <v>78</v>
      </c>
      <c r="L1433" s="21" t="s">
        <v>1898</v>
      </c>
      <c r="M1433" s="21" t="s">
        <v>99</v>
      </c>
      <c r="N1433" s="34" t="s">
        <v>72</v>
      </c>
      <c r="O1433" s="3" t="s">
        <v>7961</v>
      </c>
      <c r="P1433" s="1" t="s">
        <v>83</v>
      </c>
      <c r="Q1433" s="1" t="s">
        <v>123</v>
      </c>
      <c r="R1433" s="1" t="s">
        <v>9043</v>
      </c>
      <c r="S1433" s="1" t="s">
        <v>7128</v>
      </c>
      <c r="T1433" s="1" t="s">
        <v>72</v>
      </c>
      <c r="U1433" s="1" t="s">
        <v>7129</v>
      </c>
      <c r="V1433" s="1" t="s">
        <v>8044</v>
      </c>
      <c r="W1433" s="1" t="s">
        <v>126</v>
      </c>
      <c r="X1433" s="1">
        <v>68</v>
      </c>
      <c r="Y1433" s="1" t="s">
        <v>88</v>
      </c>
      <c r="Z1433" s="1">
        <v>5.8</v>
      </c>
      <c r="AA1433" s="1" t="s">
        <v>954</v>
      </c>
      <c r="AB1433" s="1" t="s">
        <v>90</v>
      </c>
      <c r="AC1433" s="1" t="s">
        <v>91</v>
      </c>
      <c r="AD1433" s="1" t="s">
        <v>92</v>
      </c>
      <c r="AE1433" s="1" t="s">
        <v>72</v>
      </c>
      <c r="AF1433" s="1" t="s">
        <v>229</v>
      </c>
      <c r="AG1433" s="1">
        <v>3</v>
      </c>
      <c r="AH1433" s="1" t="s">
        <v>255</v>
      </c>
      <c r="AI1433" s="1" t="s">
        <v>72</v>
      </c>
      <c r="AJ1433" s="1" t="s">
        <v>72</v>
      </c>
      <c r="AK1433" s="1" t="s">
        <v>447</v>
      </c>
      <c r="AL1433" s="1" t="s">
        <v>72</v>
      </c>
      <c r="AM1433" s="1" t="s">
        <v>72</v>
      </c>
      <c r="AN1433" s="3">
        <v>45819</v>
      </c>
      <c r="AO1433" s="1" t="s">
        <v>8045</v>
      </c>
      <c r="AP1433" s="1" t="s">
        <v>72</v>
      </c>
      <c r="AQ1433" s="1" t="s">
        <v>1675</v>
      </c>
      <c r="AR1433" s="1">
        <v>13</v>
      </c>
      <c r="AS1433" s="1" t="s">
        <v>3446</v>
      </c>
      <c r="AT1433" s="1" t="s">
        <v>75</v>
      </c>
      <c r="AU1433" s="1" t="s">
        <v>75</v>
      </c>
      <c r="AV1433" s="1" t="s">
        <v>88</v>
      </c>
      <c r="AW1433" s="1" t="s">
        <v>96</v>
      </c>
      <c r="AX1433" s="1" t="s">
        <v>72</v>
      </c>
      <c r="AY1433" s="1" t="s">
        <v>7543</v>
      </c>
      <c r="AZ1433" s="1" t="s">
        <v>8046</v>
      </c>
      <c r="BA1433" s="1">
        <v>49</v>
      </c>
      <c r="BB1433" s="21" t="s">
        <v>100</v>
      </c>
      <c r="BC1433" s="16"/>
    </row>
    <row r="1434" spans="1:55" ht="18.600000000000001" customHeight="1">
      <c r="A1434" s="1" t="s">
        <v>8047</v>
      </c>
      <c r="B1434" s="1">
        <v>250132</v>
      </c>
      <c r="C1434" s="1" t="s">
        <v>71</v>
      </c>
      <c r="D1434" s="3">
        <v>45820</v>
      </c>
      <c r="E1434" s="1" t="s">
        <v>1896</v>
      </c>
      <c r="F1434" s="1" t="s">
        <v>8048</v>
      </c>
      <c r="G1434" s="1" t="s">
        <v>75</v>
      </c>
      <c r="H1434" s="1" t="s">
        <v>7510</v>
      </c>
      <c r="I1434" s="1" t="s">
        <v>77</v>
      </c>
      <c r="J1434" s="1" t="s">
        <v>78</v>
      </c>
      <c r="K1434" s="1" t="s">
        <v>78</v>
      </c>
      <c r="L1434" s="21" t="s">
        <v>1898</v>
      </c>
      <c r="M1434" s="21" t="s">
        <v>160</v>
      </c>
      <c r="N1434" s="34" t="s">
        <v>72</v>
      </c>
      <c r="O1434" s="3" t="s">
        <v>6356</v>
      </c>
      <c r="P1434" s="1" t="s">
        <v>813</v>
      </c>
      <c r="Q1434" s="1" t="s">
        <v>813</v>
      </c>
      <c r="R1434" s="1" t="s">
        <v>9057</v>
      </c>
      <c r="S1434" s="1" t="s">
        <v>7128</v>
      </c>
      <c r="T1434" s="1" t="s">
        <v>72</v>
      </c>
      <c r="U1434" s="1" t="s">
        <v>7129</v>
      </c>
      <c r="V1434" s="1" t="s">
        <v>7519</v>
      </c>
      <c r="W1434" s="1" t="s">
        <v>126</v>
      </c>
      <c r="X1434" s="1">
        <v>55</v>
      </c>
      <c r="Y1434" s="1" t="s">
        <v>88</v>
      </c>
      <c r="Z1434" s="1">
        <v>5.4</v>
      </c>
      <c r="AA1434" s="1" t="s">
        <v>299</v>
      </c>
      <c r="AB1434" s="1" t="s">
        <v>90</v>
      </c>
      <c r="AC1434" s="1" t="s">
        <v>91</v>
      </c>
      <c r="AD1434" s="1" t="s">
        <v>92</v>
      </c>
      <c r="AE1434" s="1" t="s">
        <v>72</v>
      </c>
      <c r="AF1434" s="1" t="s">
        <v>229</v>
      </c>
      <c r="AG1434" s="1">
        <v>2</v>
      </c>
      <c r="AH1434" s="1" t="s">
        <v>5092</v>
      </c>
      <c r="AI1434" s="1" t="s">
        <v>72</v>
      </c>
      <c r="AJ1434" s="1" t="s">
        <v>72</v>
      </c>
      <c r="AK1434" s="1" t="s">
        <v>447</v>
      </c>
      <c r="AL1434" s="1" t="s">
        <v>72</v>
      </c>
      <c r="AM1434" s="1" t="s">
        <v>72</v>
      </c>
      <c r="AN1434" s="3">
        <v>45820</v>
      </c>
      <c r="AO1434" s="1" t="s">
        <v>8049</v>
      </c>
      <c r="AP1434" s="1" t="s">
        <v>72</v>
      </c>
      <c r="AQ1434" s="1" t="s">
        <v>1675</v>
      </c>
      <c r="AR1434" s="1">
        <v>13</v>
      </c>
      <c r="AS1434" s="1" t="s">
        <v>183</v>
      </c>
      <c r="AT1434" s="1" t="s">
        <v>75</v>
      </c>
      <c r="AU1434" s="1" t="s">
        <v>75</v>
      </c>
      <c r="AV1434" s="1" t="s">
        <v>88</v>
      </c>
      <c r="AW1434" s="1" t="s">
        <v>79</v>
      </c>
      <c r="AX1434" s="1" t="s">
        <v>437</v>
      </c>
      <c r="AY1434" s="1" t="s">
        <v>8050</v>
      </c>
      <c r="AZ1434" s="1" t="s">
        <v>8051</v>
      </c>
      <c r="BA1434" s="1">
        <v>35</v>
      </c>
      <c r="BB1434" s="1" t="s">
        <v>160</v>
      </c>
      <c r="BC1434" s="1" t="s">
        <v>440</v>
      </c>
    </row>
    <row r="1435" spans="1:55" ht="18.600000000000001" customHeight="1">
      <c r="A1435" s="1" t="s">
        <v>8052</v>
      </c>
      <c r="B1435" s="1">
        <v>250133</v>
      </c>
      <c r="C1435" s="1" t="s">
        <v>71</v>
      </c>
      <c r="D1435" s="3">
        <v>45820</v>
      </c>
      <c r="E1435" s="1" t="s">
        <v>1896</v>
      </c>
      <c r="F1435" s="1" t="s">
        <v>8053</v>
      </c>
      <c r="G1435" s="1" t="s">
        <v>75</v>
      </c>
      <c r="H1435" s="1" t="s">
        <v>1915</v>
      </c>
      <c r="I1435" s="1" t="s">
        <v>77</v>
      </c>
      <c r="J1435" s="1" t="s">
        <v>78</v>
      </c>
      <c r="K1435" s="1" t="s">
        <v>78</v>
      </c>
      <c r="L1435" s="21" t="s">
        <v>1898</v>
      </c>
      <c r="M1435" s="21" t="s">
        <v>99</v>
      </c>
      <c r="N1435" s="34" t="s">
        <v>72</v>
      </c>
      <c r="O1435" s="3" t="s">
        <v>8054</v>
      </c>
      <c r="P1435" s="1" t="s">
        <v>83</v>
      </c>
      <c r="Q1435" s="1" t="s">
        <v>123</v>
      </c>
      <c r="R1435" s="1" t="s">
        <v>9043</v>
      </c>
      <c r="S1435" s="1" t="s">
        <v>84</v>
      </c>
      <c r="T1435" s="1" t="s">
        <v>72</v>
      </c>
      <c r="U1435" s="1" t="s">
        <v>104</v>
      </c>
      <c r="V1435" s="1" t="s">
        <v>104</v>
      </c>
      <c r="W1435" s="1" t="s">
        <v>87</v>
      </c>
      <c r="X1435" s="1">
        <v>28</v>
      </c>
      <c r="Y1435" s="1" t="s">
        <v>88</v>
      </c>
      <c r="Z1435" s="1">
        <v>5.0999999999999996</v>
      </c>
      <c r="AA1435" s="1" t="s">
        <v>954</v>
      </c>
      <c r="AB1435" s="1" t="s">
        <v>90</v>
      </c>
      <c r="AC1435" s="1" t="s">
        <v>91</v>
      </c>
      <c r="AD1435" s="1" t="s">
        <v>92</v>
      </c>
      <c r="AE1435" s="1" t="s">
        <v>72</v>
      </c>
      <c r="AF1435" s="1" t="s">
        <v>217</v>
      </c>
      <c r="AG1435" s="1">
        <v>2</v>
      </c>
      <c r="AH1435" s="1" t="s">
        <v>4259</v>
      </c>
      <c r="AI1435" s="1" t="s">
        <v>72</v>
      </c>
      <c r="AJ1435" s="1" t="s">
        <v>72</v>
      </c>
      <c r="AK1435" s="1" t="s">
        <v>3444</v>
      </c>
      <c r="AL1435" s="1" t="s">
        <v>72</v>
      </c>
      <c r="AM1435" s="1" t="s">
        <v>72</v>
      </c>
      <c r="AN1435" s="3">
        <v>45820</v>
      </c>
      <c r="AO1435" s="1" t="s">
        <v>8055</v>
      </c>
      <c r="AP1435" s="1" t="s">
        <v>72</v>
      </c>
      <c r="AQ1435" s="1" t="s">
        <v>1675</v>
      </c>
      <c r="AR1435" s="1">
        <v>14</v>
      </c>
      <c r="AS1435" s="1" t="s">
        <v>3205</v>
      </c>
      <c r="AT1435" s="1" t="s">
        <v>75</v>
      </c>
      <c r="AU1435" s="1" t="s">
        <v>75</v>
      </c>
      <c r="AV1435" s="1" t="s">
        <v>88</v>
      </c>
      <c r="AW1435" s="1" t="s">
        <v>96</v>
      </c>
      <c r="AX1435" s="1" t="s">
        <v>72</v>
      </c>
      <c r="AY1435" s="1" t="s">
        <v>7458</v>
      </c>
      <c r="AZ1435" s="1" t="s">
        <v>8056</v>
      </c>
      <c r="BA1435" s="1">
        <f>49+7</f>
        <v>56</v>
      </c>
      <c r="BB1435" s="21" t="s">
        <v>100</v>
      </c>
      <c r="BC1435" s="16"/>
    </row>
    <row r="1436" spans="1:55" ht="18.600000000000001" customHeight="1">
      <c r="A1436" s="1" t="s">
        <v>8057</v>
      </c>
      <c r="B1436" s="1">
        <v>250134</v>
      </c>
      <c r="C1436" s="1" t="s">
        <v>497</v>
      </c>
      <c r="D1436" s="3">
        <v>45821</v>
      </c>
      <c r="E1436" s="1" t="s">
        <v>1896</v>
      </c>
      <c r="F1436" s="1" t="s">
        <v>8058</v>
      </c>
      <c r="G1436" s="1" t="s">
        <v>75</v>
      </c>
      <c r="H1436" s="1" t="s">
        <v>7781</v>
      </c>
      <c r="I1436" s="1" t="s">
        <v>2215</v>
      </c>
      <c r="J1436" s="1" t="s">
        <v>78</v>
      </c>
      <c r="K1436" s="1" t="s">
        <v>78</v>
      </c>
      <c r="L1436" s="21" t="s">
        <v>1898</v>
      </c>
      <c r="M1436" s="21" t="s">
        <v>99</v>
      </c>
      <c r="N1436" s="1" t="s">
        <v>7428</v>
      </c>
      <c r="O1436" s="34" t="s">
        <v>8059</v>
      </c>
      <c r="P1436" s="1" t="s">
        <v>83</v>
      </c>
      <c r="Q1436" s="1" t="s">
        <v>123</v>
      </c>
      <c r="R1436" s="1" t="s">
        <v>9043</v>
      </c>
      <c r="S1436" s="1" t="s">
        <v>84</v>
      </c>
      <c r="T1436" s="1" t="s">
        <v>72</v>
      </c>
      <c r="U1436" s="1" t="s">
        <v>140</v>
      </c>
      <c r="V1436" s="1" t="s">
        <v>181</v>
      </c>
      <c r="W1436" s="1" t="s">
        <v>126</v>
      </c>
      <c r="X1436" s="1">
        <v>40</v>
      </c>
      <c r="Y1436" s="1" t="s">
        <v>88</v>
      </c>
      <c r="Z1436" s="1">
        <v>4.8</v>
      </c>
      <c r="AA1436" s="1" t="s">
        <v>2344</v>
      </c>
      <c r="AB1436" s="1" t="s">
        <v>90</v>
      </c>
      <c r="AC1436" s="1" t="s">
        <v>91</v>
      </c>
      <c r="AD1436" s="1" t="s">
        <v>92</v>
      </c>
      <c r="AE1436" s="1" t="s">
        <v>72</v>
      </c>
      <c r="AF1436" s="1" t="s">
        <v>217</v>
      </c>
      <c r="AG1436" s="1">
        <v>2</v>
      </c>
      <c r="AH1436" s="1" t="s">
        <v>7244</v>
      </c>
      <c r="AI1436" s="1" t="s">
        <v>72</v>
      </c>
      <c r="AJ1436" s="1" t="s">
        <v>72</v>
      </c>
      <c r="AK1436" s="1" t="s">
        <v>3444</v>
      </c>
      <c r="AL1436" s="1" t="s">
        <v>72</v>
      </c>
      <c r="AM1436" s="1" t="s">
        <v>72</v>
      </c>
      <c r="AN1436" s="3">
        <v>45821</v>
      </c>
      <c r="AO1436" s="1" t="s">
        <v>8060</v>
      </c>
      <c r="AP1436" s="1" t="s">
        <v>72</v>
      </c>
      <c r="AQ1436" s="1" t="s">
        <v>1675</v>
      </c>
      <c r="AR1436" s="1">
        <v>14</v>
      </c>
      <c r="AS1436" s="1" t="s">
        <v>2694</v>
      </c>
      <c r="AT1436" s="1" t="s">
        <v>75</v>
      </c>
      <c r="AU1436" s="1" t="s">
        <v>75</v>
      </c>
      <c r="AV1436" s="1" t="s">
        <v>88</v>
      </c>
      <c r="AW1436" s="1" t="s">
        <v>96</v>
      </c>
      <c r="AX1436" s="1" t="s">
        <v>72</v>
      </c>
      <c r="AY1436" s="1" t="s">
        <v>7458</v>
      </c>
      <c r="AZ1436" s="1" t="s">
        <v>7784</v>
      </c>
      <c r="BA1436" s="1">
        <f>7*7</f>
        <v>49</v>
      </c>
      <c r="BB1436" s="21" t="s">
        <v>100</v>
      </c>
      <c r="BC1436" s="16"/>
    </row>
    <row r="1437" spans="1:55" ht="18.600000000000001" customHeight="1">
      <c r="A1437" s="1" t="s">
        <v>8061</v>
      </c>
      <c r="B1437" s="1">
        <v>250135</v>
      </c>
      <c r="C1437" s="1" t="s">
        <v>497</v>
      </c>
      <c r="D1437" s="3">
        <v>45821</v>
      </c>
      <c r="E1437" s="1" t="s">
        <v>1896</v>
      </c>
      <c r="F1437" s="1" t="s">
        <v>8062</v>
      </c>
      <c r="G1437" s="1" t="s">
        <v>75</v>
      </c>
      <c r="H1437" s="1" t="s">
        <v>7781</v>
      </c>
      <c r="I1437" s="1" t="s">
        <v>2215</v>
      </c>
      <c r="J1437" s="1" t="s">
        <v>78</v>
      </c>
      <c r="K1437" s="1" t="s">
        <v>78</v>
      </c>
      <c r="L1437" s="21" t="s">
        <v>1898</v>
      </c>
      <c r="M1437" s="21" t="s">
        <v>99</v>
      </c>
      <c r="N1437" s="1" t="s">
        <v>7428</v>
      </c>
      <c r="O1437" s="3" t="s">
        <v>3178</v>
      </c>
      <c r="P1437" s="1" t="s">
        <v>83</v>
      </c>
      <c r="Q1437" s="1" t="s">
        <v>123</v>
      </c>
      <c r="R1437" s="1" t="s">
        <v>9043</v>
      </c>
      <c r="S1437" s="1" t="s">
        <v>84</v>
      </c>
      <c r="T1437" s="1" t="s">
        <v>72</v>
      </c>
      <c r="U1437" s="1" t="s">
        <v>323</v>
      </c>
      <c r="V1437" s="1" t="s">
        <v>576</v>
      </c>
      <c r="W1437" s="1" t="s">
        <v>126</v>
      </c>
      <c r="X1437" s="1">
        <v>50</v>
      </c>
      <c r="Y1437" s="1" t="s">
        <v>88</v>
      </c>
      <c r="Z1437" s="1">
        <v>4.8</v>
      </c>
      <c r="AA1437" s="1" t="s">
        <v>2344</v>
      </c>
      <c r="AB1437" s="1" t="s">
        <v>90</v>
      </c>
      <c r="AC1437" s="1" t="s">
        <v>91</v>
      </c>
      <c r="AD1437" s="1" t="s">
        <v>92</v>
      </c>
      <c r="AE1437" s="1" t="s">
        <v>72</v>
      </c>
      <c r="AF1437" s="1" t="s">
        <v>229</v>
      </c>
      <c r="AG1437" s="1">
        <v>2</v>
      </c>
      <c r="AH1437" s="1" t="s">
        <v>230</v>
      </c>
      <c r="AI1437" s="1" t="s">
        <v>72</v>
      </c>
      <c r="AJ1437" s="1" t="s">
        <v>72</v>
      </c>
      <c r="AK1437" s="1" t="s">
        <v>3444</v>
      </c>
      <c r="AL1437" s="1" t="s">
        <v>72</v>
      </c>
      <c r="AM1437" s="1" t="s">
        <v>72</v>
      </c>
      <c r="AN1437" s="3">
        <v>45821</v>
      </c>
      <c r="AO1437" s="1" t="s">
        <v>8063</v>
      </c>
      <c r="AP1437" s="1" t="s">
        <v>72</v>
      </c>
      <c r="AQ1437" s="1" t="s">
        <v>1675</v>
      </c>
      <c r="AR1437" s="1">
        <v>14</v>
      </c>
      <c r="AS1437" s="1" t="s">
        <v>2294</v>
      </c>
      <c r="AT1437" s="1" t="s">
        <v>75</v>
      </c>
      <c r="AU1437" s="1" t="s">
        <v>75</v>
      </c>
      <c r="AV1437" s="1" t="s">
        <v>88</v>
      </c>
      <c r="AW1437" s="1" t="s">
        <v>96</v>
      </c>
      <c r="AX1437" s="1" t="s">
        <v>72</v>
      </c>
      <c r="AY1437" s="1" t="s">
        <v>7458</v>
      </c>
      <c r="AZ1437" s="1" t="s">
        <v>7784</v>
      </c>
      <c r="BA1437" s="1">
        <f>7*7</f>
        <v>49</v>
      </c>
      <c r="BB1437" s="21" t="s">
        <v>100</v>
      </c>
      <c r="BC1437" s="16"/>
    </row>
    <row r="1438" spans="1:55" ht="18.600000000000001" customHeight="1">
      <c r="A1438" s="1" t="s">
        <v>8064</v>
      </c>
      <c r="B1438" s="1">
        <v>250136</v>
      </c>
      <c r="C1438" s="1" t="s">
        <v>71</v>
      </c>
      <c r="D1438" s="3">
        <v>45821</v>
      </c>
      <c r="E1438" s="1" t="s">
        <v>1896</v>
      </c>
      <c r="F1438" s="1" t="s">
        <v>8065</v>
      </c>
      <c r="G1438" s="1" t="s">
        <v>75</v>
      </c>
      <c r="H1438" s="1" t="s">
        <v>3624</v>
      </c>
      <c r="I1438" s="1" t="s">
        <v>77</v>
      </c>
      <c r="J1438" s="1" t="s">
        <v>78</v>
      </c>
      <c r="K1438" s="1" t="s">
        <v>78</v>
      </c>
      <c r="L1438" s="21" t="s">
        <v>1898</v>
      </c>
      <c r="M1438" s="8" t="s">
        <v>160</v>
      </c>
      <c r="N1438" s="8" t="s">
        <v>707</v>
      </c>
      <c r="O1438" s="60" t="s">
        <v>8066</v>
      </c>
      <c r="P1438" s="1" t="s">
        <v>813</v>
      </c>
      <c r="Q1438" s="1" t="s">
        <v>813</v>
      </c>
      <c r="R1438" s="1" t="s">
        <v>9057</v>
      </c>
      <c r="S1438" s="1" t="s">
        <v>152</v>
      </c>
      <c r="T1438" s="1" t="s">
        <v>72</v>
      </c>
      <c r="U1438" s="1" t="s">
        <v>153</v>
      </c>
      <c r="V1438" s="1" t="s">
        <v>8067</v>
      </c>
      <c r="W1438" s="1" t="s">
        <v>126</v>
      </c>
      <c r="X1438" s="1">
        <v>42</v>
      </c>
      <c r="Y1438" s="1" t="s">
        <v>88</v>
      </c>
      <c r="Z1438" s="1">
        <v>5.0999999999999996</v>
      </c>
      <c r="AA1438" s="1" t="s">
        <v>954</v>
      </c>
      <c r="AB1438" s="1" t="s">
        <v>90</v>
      </c>
      <c r="AC1438" s="1" t="s">
        <v>91</v>
      </c>
      <c r="AD1438" s="1" t="s">
        <v>92</v>
      </c>
      <c r="AE1438" s="1" t="s">
        <v>72</v>
      </c>
      <c r="AF1438" s="1" t="s">
        <v>72</v>
      </c>
      <c r="AG1438" s="1" t="s">
        <v>72</v>
      </c>
      <c r="AH1438" s="1" t="s">
        <v>72</v>
      </c>
      <c r="AI1438" s="1" t="s">
        <v>72</v>
      </c>
      <c r="AJ1438" s="1" t="s">
        <v>72</v>
      </c>
      <c r="AK1438" s="1" t="s">
        <v>2726</v>
      </c>
      <c r="AL1438" s="1" t="s">
        <v>72</v>
      </c>
      <c r="AM1438" s="1" t="s">
        <v>72</v>
      </c>
      <c r="AN1438" s="3">
        <v>45821</v>
      </c>
      <c r="AO1438" s="1" t="s">
        <v>8068</v>
      </c>
      <c r="AP1438" s="1" t="s">
        <v>72</v>
      </c>
      <c r="AQ1438" s="1" t="s">
        <v>1794</v>
      </c>
      <c r="AR1438" s="1">
        <v>14</v>
      </c>
      <c r="AS1438" s="1" t="s">
        <v>183</v>
      </c>
      <c r="AT1438" s="1" t="s">
        <v>75</v>
      </c>
      <c r="AU1438" s="1" t="s">
        <v>75</v>
      </c>
      <c r="AV1438" s="1" t="s">
        <v>88</v>
      </c>
      <c r="AW1438" s="1" t="s">
        <v>79</v>
      </c>
      <c r="AX1438" s="1" t="s">
        <v>707</v>
      </c>
      <c r="AY1438" s="1" t="s">
        <v>7458</v>
      </c>
      <c r="AZ1438" s="38" t="s">
        <v>8069</v>
      </c>
      <c r="BA1438" s="1">
        <v>22</v>
      </c>
      <c r="BB1438" s="1" t="s">
        <v>160</v>
      </c>
      <c r="BC1438" s="1" t="s">
        <v>707</v>
      </c>
    </row>
    <row r="1439" spans="1:55" ht="18.600000000000001" customHeight="1">
      <c r="A1439" s="1" t="s">
        <v>8070</v>
      </c>
      <c r="B1439" s="1">
        <v>250137</v>
      </c>
      <c r="C1439" s="1" t="s">
        <v>71</v>
      </c>
      <c r="D1439" s="3">
        <v>45824</v>
      </c>
      <c r="E1439" s="1" t="s">
        <v>1896</v>
      </c>
      <c r="F1439" s="1" t="s">
        <v>8071</v>
      </c>
      <c r="G1439" s="1" t="s">
        <v>75</v>
      </c>
      <c r="H1439" s="1" t="s">
        <v>1915</v>
      </c>
      <c r="I1439" s="1" t="s">
        <v>77</v>
      </c>
      <c r="J1439" s="1" t="s">
        <v>78</v>
      </c>
      <c r="K1439" s="1" t="s">
        <v>78</v>
      </c>
      <c r="L1439" s="21" t="s">
        <v>1898</v>
      </c>
      <c r="M1439" s="21" t="s">
        <v>99</v>
      </c>
      <c r="N1439" s="34" t="s">
        <v>72</v>
      </c>
      <c r="O1439" s="3" t="s">
        <v>2007</v>
      </c>
      <c r="P1439" s="1" t="s">
        <v>813</v>
      </c>
      <c r="Q1439" s="1" t="s">
        <v>813</v>
      </c>
      <c r="R1439" s="1" t="s">
        <v>9057</v>
      </c>
      <c r="S1439" s="1" t="s">
        <v>84</v>
      </c>
      <c r="T1439" s="1" t="s">
        <v>72</v>
      </c>
      <c r="U1439" s="1" t="s">
        <v>140</v>
      </c>
      <c r="V1439" s="1" t="s">
        <v>141</v>
      </c>
      <c r="W1439" s="1" t="s">
        <v>126</v>
      </c>
      <c r="X1439" s="1">
        <v>52</v>
      </c>
      <c r="Y1439" s="1" t="s">
        <v>88</v>
      </c>
      <c r="Z1439" s="1">
        <v>4.5999999999999996</v>
      </c>
      <c r="AA1439" s="1" t="s">
        <v>954</v>
      </c>
      <c r="AB1439" s="1" t="s">
        <v>90</v>
      </c>
      <c r="AC1439" s="1" t="s">
        <v>91</v>
      </c>
      <c r="AD1439" s="1" t="s">
        <v>92</v>
      </c>
      <c r="AE1439" s="1" t="s">
        <v>72</v>
      </c>
      <c r="AF1439" s="1" t="s">
        <v>217</v>
      </c>
      <c r="AG1439" s="1">
        <v>1</v>
      </c>
      <c r="AH1439" s="1" t="s">
        <v>8072</v>
      </c>
      <c r="AI1439" s="1" t="s">
        <v>72</v>
      </c>
      <c r="AJ1439" s="1" t="s">
        <v>72</v>
      </c>
      <c r="AK1439" s="1" t="s">
        <v>3444</v>
      </c>
      <c r="AL1439" s="1" t="s">
        <v>878</v>
      </c>
      <c r="AM1439" s="1" t="s">
        <v>72</v>
      </c>
      <c r="AN1439" s="3">
        <v>45824</v>
      </c>
      <c r="AO1439" s="1" t="s">
        <v>8073</v>
      </c>
      <c r="AP1439" s="1" t="s">
        <v>72</v>
      </c>
      <c r="AQ1439" s="1" t="s">
        <v>1675</v>
      </c>
      <c r="AR1439" s="1">
        <v>14</v>
      </c>
      <c r="AS1439" s="1" t="s">
        <v>2694</v>
      </c>
      <c r="AT1439" s="1" t="s">
        <v>75</v>
      </c>
      <c r="AU1439" s="1" t="s">
        <v>75</v>
      </c>
      <c r="AV1439" s="1" t="s">
        <v>88</v>
      </c>
      <c r="AW1439" s="1" t="s">
        <v>96</v>
      </c>
      <c r="AX1439" s="1" t="s">
        <v>72</v>
      </c>
      <c r="AY1439" s="1" t="s">
        <v>7458</v>
      </c>
      <c r="AZ1439" s="1" t="s">
        <v>7482</v>
      </c>
      <c r="BA1439" s="1">
        <f>42+7</f>
        <v>49</v>
      </c>
      <c r="BB1439" s="21" t="s">
        <v>100</v>
      </c>
      <c r="BC1439" s="16"/>
    </row>
    <row r="1440" spans="1:55" ht="18.600000000000001" customHeight="1">
      <c r="A1440" s="1" t="s">
        <v>8074</v>
      </c>
      <c r="B1440" s="1">
        <v>250138</v>
      </c>
      <c r="C1440" s="1" t="s">
        <v>71</v>
      </c>
      <c r="D1440" s="3">
        <v>45824</v>
      </c>
      <c r="E1440" s="1" t="s">
        <v>1896</v>
      </c>
      <c r="F1440" s="1" t="s">
        <v>8075</v>
      </c>
      <c r="G1440" s="1" t="s">
        <v>75</v>
      </c>
      <c r="H1440" s="1" t="s">
        <v>3624</v>
      </c>
      <c r="I1440" s="1" t="s">
        <v>77</v>
      </c>
      <c r="J1440" s="1" t="s">
        <v>78</v>
      </c>
      <c r="K1440" s="1" t="s">
        <v>78</v>
      </c>
      <c r="L1440" s="21" t="s">
        <v>1898</v>
      </c>
      <c r="M1440" s="8" t="s">
        <v>160</v>
      </c>
      <c r="N1440" s="34" t="s">
        <v>72</v>
      </c>
      <c r="O1440" s="8" t="s">
        <v>8076</v>
      </c>
      <c r="P1440" s="1" t="s">
        <v>2143</v>
      </c>
      <c r="Q1440" s="1" t="s">
        <v>1868</v>
      </c>
      <c r="R1440" s="1" t="s">
        <v>9079</v>
      </c>
      <c r="S1440" s="1" t="s">
        <v>152</v>
      </c>
      <c r="T1440" s="1" t="s">
        <v>72</v>
      </c>
      <c r="U1440" s="1" t="s">
        <v>153</v>
      </c>
      <c r="V1440" s="1" t="s">
        <v>164</v>
      </c>
      <c r="W1440" s="1" t="s">
        <v>126</v>
      </c>
      <c r="X1440" s="1">
        <v>59</v>
      </c>
      <c r="Y1440" s="1" t="s">
        <v>88</v>
      </c>
      <c r="Z1440" s="1">
        <v>5.5</v>
      </c>
      <c r="AA1440" s="1" t="s">
        <v>299</v>
      </c>
      <c r="AB1440" s="1" t="s">
        <v>90</v>
      </c>
      <c r="AC1440" s="1" t="s">
        <v>91</v>
      </c>
      <c r="AD1440" s="1" t="s">
        <v>92</v>
      </c>
      <c r="AE1440" s="1" t="s">
        <v>72</v>
      </c>
      <c r="AF1440" s="1" t="s">
        <v>72</v>
      </c>
      <c r="AG1440" s="1" t="s">
        <v>72</v>
      </c>
      <c r="AH1440" s="1" t="s">
        <v>72</v>
      </c>
      <c r="AI1440" s="1" t="s">
        <v>72</v>
      </c>
      <c r="AJ1440" s="1" t="s">
        <v>72</v>
      </c>
      <c r="AK1440" s="1" t="s">
        <v>72</v>
      </c>
      <c r="AL1440" s="1" t="s">
        <v>72</v>
      </c>
      <c r="AM1440" s="1" t="s">
        <v>72</v>
      </c>
      <c r="AN1440" s="3">
        <v>45824</v>
      </c>
      <c r="AO1440" s="1" t="s">
        <v>8077</v>
      </c>
      <c r="AP1440" s="1" t="s">
        <v>72</v>
      </c>
      <c r="AQ1440" s="1" t="s">
        <v>1794</v>
      </c>
      <c r="AR1440" s="1">
        <v>14</v>
      </c>
      <c r="AS1440" s="1" t="s">
        <v>3446</v>
      </c>
      <c r="AT1440" s="1" t="s">
        <v>88</v>
      </c>
      <c r="AU1440" s="1" t="s">
        <v>88</v>
      </c>
      <c r="AV1440" s="1" t="s">
        <v>88</v>
      </c>
      <c r="AW1440" s="1" t="s">
        <v>79</v>
      </c>
      <c r="AX1440" s="1" t="s">
        <v>707</v>
      </c>
      <c r="AY1440" s="1" t="s">
        <v>7458</v>
      </c>
      <c r="AZ1440" s="1" t="s">
        <v>8069</v>
      </c>
      <c r="BA1440" s="1">
        <f>22+7</f>
        <v>29</v>
      </c>
      <c r="BB1440" s="1" t="s">
        <v>160</v>
      </c>
      <c r="BC1440" s="1" t="s">
        <v>707</v>
      </c>
    </row>
    <row r="1441" spans="1:55" ht="18.600000000000001" customHeight="1">
      <c r="A1441" s="1" t="s">
        <v>8082</v>
      </c>
      <c r="B1441" s="1">
        <v>250141</v>
      </c>
      <c r="C1441" s="1" t="s">
        <v>71</v>
      </c>
      <c r="D1441" s="3">
        <v>45826</v>
      </c>
      <c r="E1441" s="1" t="s">
        <v>1896</v>
      </c>
      <c r="F1441" s="1" t="s">
        <v>8083</v>
      </c>
      <c r="G1441" s="1" t="s">
        <v>75</v>
      </c>
      <c r="H1441" s="1" t="s">
        <v>6517</v>
      </c>
      <c r="I1441" s="1" t="s">
        <v>77</v>
      </c>
      <c r="J1441" s="1" t="s">
        <v>78</v>
      </c>
      <c r="K1441" s="1" t="s">
        <v>78</v>
      </c>
      <c r="L1441" s="21" t="s">
        <v>1898</v>
      </c>
      <c r="M1441" s="8" t="s">
        <v>160</v>
      </c>
      <c r="N1441" s="34" t="s">
        <v>72</v>
      </c>
      <c r="O1441" s="8" t="s">
        <v>707</v>
      </c>
      <c r="P1441" s="1" t="s">
        <v>7347</v>
      </c>
      <c r="Q1441" s="1" t="s">
        <v>7347</v>
      </c>
      <c r="R1441" s="1" t="s">
        <v>7348</v>
      </c>
      <c r="S1441" s="1" t="s">
        <v>6519</v>
      </c>
      <c r="T1441" s="1" t="s">
        <v>72</v>
      </c>
      <c r="U1441" s="1" t="s">
        <v>6519</v>
      </c>
      <c r="V1441" s="1" t="s">
        <v>6519</v>
      </c>
      <c r="W1441" s="1" t="s">
        <v>87</v>
      </c>
      <c r="X1441" s="1">
        <v>90</v>
      </c>
      <c r="Y1441" s="1" t="s">
        <v>88</v>
      </c>
      <c r="Z1441" s="1">
        <v>4.5999999999999996</v>
      </c>
      <c r="AA1441" s="1" t="s">
        <v>954</v>
      </c>
      <c r="AB1441" s="1" t="s">
        <v>90</v>
      </c>
      <c r="AC1441" s="1" t="s">
        <v>91</v>
      </c>
      <c r="AD1441" s="1" t="s">
        <v>92</v>
      </c>
      <c r="AE1441" s="1" t="s">
        <v>72</v>
      </c>
      <c r="AF1441" s="1" t="s">
        <v>72</v>
      </c>
      <c r="AG1441" s="1" t="s">
        <v>72</v>
      </c>
      <c r="AH1441" s="1" t="s">
        <v>72</v>
      </c>
      <c r="AI1441" s="1" t="s">
        <v>72</v>
      </c>
      <c r="AJ1441" s="1" t="s">
        <v>72</v>
      </c>
      <c r="AK1441" s="1" t="s">
        <v>72</v>
      </c>
      <c r="AL1441" s="1" t="s">
        <v>72</v>
      </c>
      <c r="AM1441" s="1" t="s">
        <v>72</v>
      </c>
      <c r="AN1441" s="3">
        <v>45826</v>
      </c>
      <c r="AO1441" s="1" t="s">
        <v>8084</v>
      </c>
      <c r="AP1441" s="1" t="s">
        <v>72</v>
      </c>
      <c r="AQ1441" s="1" t="s">
        <v>1794</v>
      </c>
      <c r="AR1441" s="1">
        <v>14</v>
      </c>
      <c r="AS1441" s="1" t="s">
        <v>6026</v>
      </c>
      <c r="AT1441" s="1" t="s">
        <v>75</v>
      </c>
      <c r="AU1441" s="1" t="s">
        <v>75</v>
      </c>
      <c r="AV1441" s="1" t="s">
        <v>88</v>
      </c>
      <c r="AW1441" s="1" t="s">
        <v>79</v>
      </c>
      <c r="AX1441" s="1" t="s">
        <v>707</v>
      </c>
      <c r="AY1441" s="1" t="s">
        <v>7629</v>
      </c>
      <c r="AZ1441" s="1" t="s">
        <v>72</v>
      </c>
      <c r="BA1441" s="1">
        <v>73</v>
      </c>
      <c r="BB1441" s="1" t="s">
        <v>160</v>
      </c>
      <c r="BC1441" s="1" t="s">
        <v>707</v>
      </c>
    </row>
    <row r="1442" spans="1:55" ht="18.600000000000001" customHeight="1">
      <c r="A1442" s="1" t="s">
        <v>8085</v>
      </c>
      <c r="B1442" s="1">
        <v>250142</v>
      </c>
      <c r="C1442" s="1" t="s">
        <v>71</v>
      </c>
      <c r="D1442" s="3">
        <v>45828</v>
      </c>
      <c r="E1442" s="1" t="s">
        <v>1896</v>
      </c>
      <c r="F1442" s="1" t="s">
        <v>8086</v>
      </c>
      <c r="G1442" s="1" t="s">
        <v>75</v>
      </c>
      <c r="H1442" s="1" t="s">
        <v>1915</v>
      </c>
      <c r="I1442" s="1" t="s">
        <v>77</v>
      </c>
      <c r="J1442" s="1" t="s">
        <v>78</v>
      </c>
      <c r="K1442" s="1" t="s">
        <v>78</v>
      </c>
      <c r="L1442" s="21" t="s">
        <v>1898</v>
      </c>
      <c r="M1442" s="21" t="s">
        <v>99</v>
      </c>
      <c r="N1442" s="34" t="s">
        <v>72</v>
      </c>
      <c r="O1442" s="3" t="s">
        <v>8087</v>
      </c>
      <c r="P1442" s="1" t="s">
        <v>83</v>
      </c>
      <c r="Q1442" s="1" t="s">
        <v>123</v>
      </c>
      <c r="R1442" s="1" t="s">
        <v>9043</v>
      </c>
      <c r="S1442" s="1" t="s">
        <v>84</v>
      </c>
      <c r="T1442" s="1" t="s">
        <v>72</v>
      </c>
      <c r="U1442" s="1" t="s">
        <v>140</v>
      </c>
      <c r="V1442" s="1" t="s">
        <v>181</v>
      </c>
      <c r="W1442" s="1" t="s">
        <v>87</v>
      </c>
      <c r="X1442" s="1">
        <v>52</v>
      </c>
      <c r="Y1442" s="1" t="s">
        <v>88</v>
      </c>
      <c r="Z1442" s="1">
        <v>5.8</v>
      </c>
      <c r="AA1442" s="1" t="s">
        <v>954</v>
      </c>
      <c r="AB1442" s="1" t="s">
        <v>90</v>
      </c>
      <c r="AC1442" s="1" t="s">
        <v>91</v>
      </c>
      <c r="AD1442" s="1" t="s">
        <v>92</v>
      </c>
      <c r="AE1442" s="1" t="s">
        <v>72</v>
      </c>
      <c r="AF1442" s="1" t="s">
        <v>229</v>
      </c>
      <c r="AG1442" s="1" t="s">
        <v>72</v>
      </c>
      <c r="AH1442" s="1" t="s">
        <v>230</v>
      </c>
      <c r="AI1442" s="1" t="s">
        <v>72</v>
      </c>
      <c r="AJ1442" s="1" t="s">
        <v>72</v>
      </c>
      <c r="AK1442" s="1" t="s">
        <v>3444</v>
      </c>
      <c r="AL1442" s="1" t="s">
        <v>72</v>
      </c>
      <c r="AM1442" s="1" t="s">
        <v>72</v>
      </c>
      <c r="AN1442" s="3">
        <v>45828</v>
      </c>
      <c r="AO1442" s="1" t="s">
        <v>8088</v>
      </c>
      <c r="AP1442" s="1" t="s">
        <v>72</v>
      </c>
      <c r="AQ1442" s="1" t="s">
        <v>1675</v>
      </c>
      <c r="AR1442" s="1">
        <v>14</v>
      </c>
      <c r="AS1442" s="1" t="s">
        <v>183</v>
      </c>
      <c r="AT1442" s="1" t="s">
        <v>75</v>
      </c>
      <c r="AU1442" s="1" t="s">
        <v>75</v>
      </c>
      <c r="AV1442" s="1" t="s">
        <v>88</v>
      </c>
      <c r="AW1442" s="1" t="s">
        <v>96</v>
      </c>
      <c r="AX1442" s="1" t="s">
        <v>72</v>
      </c>
      <c r="AY1442" s="1" t="s">
        <v>7458</v>
      </c>
      <c r="AZ1442" s="1" t="s">
        <v>8056</v>
      </c>
      <c r="BA1442" s="1">
        <f>49</f>
        <v>49</v>
      </c>
      <c r="BB1442" s="21" t="s">
        <v>100</v>
      </c>
      <c r="BC1442" s="16"/>
    </row>
    <row r="1443" spans="1:55" ht="18.600000000000001" customHeight="1">
      <c r="A1443" s="1" t="s">
        <v>8089</v>
      </c>
      <c r="B1443" s="1">
        <v>250143</v>
      </c>
      <c r="C1443" s="1" t="s">
        <v>71</v>
      </c>
      <c r="D1443" s="3">
        <v>45829</v>
      </c>
      <c r="E1443" s="1" t="s">
        <v>1896</v>
      </c>
      <c r="F1443" s="1" t="s">
        <v>8090</v>
      </c>
      <c r="G1443" s="1" t="s">
        <v>75</v>
      </c>
      <c r="H1443" s="1" t="s">
        <v>6517</v>
      </c>
      <c r="I1443" s="1" t="s">
        <v>77</v>
      </c>
      <c r="J1443" s="1" t="s">
        <v>78</v>
      </c>
      <c r="K1443" s="1" t="s">
        <v>78</v>
      </c>
      <c r="L1443" s="21" t="s">
        <v>1898</v>
      </c>
      <c r="M1443" s="8" t="s">
        <v>160</v>
      </c>
      <c r="N1443" s="34" t="s">
        <v>72</v>
      </c>
      <c r="O1443" s="8" t="s">
        <v>847</v>
      </c>
      <c r="P1443" s="1" t="s">
        <v>7347</v>
      </c>
      <c r="Q1443" s="1" t="s">
        <v>7347</v>
      </c>
      <c r="R1443" s="1" t="s">
        <v>7348</v>
      </c>
      <c r="S1443" s="1" t="s">
        <v>6519</v>
      </c>
      <c r="T1443" s="1" t="s">
        <v>72</v>
      </c>
      <c r="U1443" s="1" t="s">
        <v>6519</v>
      </c>
      <c r="V1443" s="1" t="s">
        <v>6519</v>
      </c>
      <c r="W1443" s="1" t="s">
        <v>87</v>
      </c>
      <c r="X1443" s="1">
        <v>82</v>
      </c>
      <c r="Y1443" s="1" t="s">
        <v>88</v>
      </c>
      <c r="Z1443" s="1">
        <v>4.3</v>
      </c>
      <c r="AA1443" s="1" t="s">
        <v>2344</v>
      </c>
      <c r="AB1443" s="1" t="s">
        <v>105</v>
      </c>
      <c r="AC1443" s="1" t="s">
        <v>91</v>
      </c>
      <c r="AD1443" s="1" t="s">
        <v>92</v>
      </c>
      <c r="AE1443" s="1" t="s">
        <v>72</v>
      </c>
      <c r="AF1443" s="1" t="s">
        <v>72</v>
      </c>
      <c r="AG1443" s="1" t="s">
        <v>72</v>
      </c>
      <c r="AH1443" s="1" t="s">
        <v>72</v>
      </c>
      <c r="AI1443" s="1" t="s">
        <v>72</v>
      </c>
      <c r="AJ1443" s="1" t="s">
        <v>72</v>
      </c>
      <c r="AK1443" s="1" t="s">
        <v>72</v>
      </c>
      <c r="AL1443" s="1" t="s">
        <v>72</v>
      </c>
      <c r="AM1443" s="1" t="s">
        <v>72</v>
      </c>
      <c r="AN1443" s="3">
        <v>45829</v>
      </c>
      <c r="AO1443" s="1" t="s">
        <v>8091</v>
      </c>
      <c r="AP1443" s="1" t="s">
        <v>72</v>
      </c>
      <c r="AQ1443" s="1" t="s">
        <v>1794</v>
      </c>
      <c r="AR1443" s="1">
        <v>14</v>
      </c>
      <c r="AS1443" s="1" t="s">
        <v>4063</v>
      </c>
      <c r="AT1443" s="1" t="s">
        <v>75</v>
      </c>
      <c r="AU1443" s="1" t="s">
        <v>75</v>
      </c>
      <c r="AV1443" s="1" t="s">
        <v>88</v>
      </c>
      <c r="AW1443" s="1" t="s">
        <v>79</v>
      </c>
      <c r="AX1443" s="1" t="s">
        <v>707</v>
      </c>
      <c r="AY1443" s="1" t="s">
        <v>8092</v>
      </c>
      <c r="AZ1443" s="1" t="s">
        <v>72</v>
      </c>
      <c r="BA1443" s="1">
        <v>100</v>
      </c>
      <c r="BB1443" s="1" t="s">
        <v>160</v>
      </c>
      <c r="BC1443" s="1" t="s">
        <v>707</v>
      </c>
    </row>
    <row r="1444" spans="1:55" ht="18.600000000000001" customHeight="1">
      <c r="A1444" s="1" t="s">
        <v>8093</v>
      </c>
      <c r="B1444" s="1">
        <v>250144</v>
      </c>
      <c r="C1444" s="1" t="s">
        <v>71</v>
      </c>
      <c r="D1444" s="3">
        <v>45831</v>
      </c>
      <c r="E1444" s="1" t="s">
        <v>1896</v>
      </c>
      <c r="F1444" s="1" t="s">
        <v>8094</v>
      </c>
      <c r="G1444" s="1" t="s">
        <v>75</v>
      </c>
      <c r="H1444" s="1" t="s">
        <v>3624</v>
      </c>
      <c r="I1444" s="1" t="s">
        <v>77</v>
      </c>
      <c r="J1444" s="1" t="s">
        <v>78</v>
      </c>
      <c r="K1444" s="1" t="s">
        <v>78</v>
      </c>
      <c r="L1444" s="21" t="s">
        <v>1898</v>
      </c>
      <c r="M1444" s="21" t="s">
        <v>99</v>
      </c>
      <c r="N1444" s="34" t="s">
        <v>72</v>
      </c>
      <c r="O1444" s="3" t="s">
        <v>1976</v>
      </c>
      <c r="P1444" s="1" t="s">
        <v>813</v>
      </c>
      <c r="Q1444" s="1" t="s">
        <v>813</v>
      </c>
      <c r="R1444" s="1" t="s">
        <v>9057</v>
      </c>
      <c r="S1444" s="1" t="s">
        <v>152</v>
      </c>
      <c r="T1444" s="1" t="s">
        <v>1370</v>
      </c>
      <c r="U1444" s="1" t="s">
        <v>153</v>
      </c>
      <c r="V1444" s="1" t="s">
        <v>154</v>
      </c>
      <c r="W1444" s="1" t="s">
        <v>126</v>
      </c>
      <c r="X1444" s="1">
        <v>49</v>
      </c>
      <c r="Y1444" s="1" t="s">
        <v>88</v>
      </c>
      <c r="Z1444" s="1">
        <v>5.4</v>
      </c>
      <c r="AA1444" s="1" t="s">
        <v>2344</v>
      </c>
      <c r="AB1444" s="1" t="s">
        <v>90</v>
      </c>
      <c r="AC1444" s="1" t="s">
        <v>91</v>
      </c>
      <c r="AD1444" s="1" t="s">
        <v>90</v>
      </c>
      <c r="AE1444" s="1" t="s">
        <v>72</v>
      </c>
      <c r="AF1444" s="1" t="s">
        <v>229</v>
      </c>
      <c r="AG1444" s="1">
        <v>3</v>
      </c>
      <c r="AH1444" s="1" t="s">
        <v>5092</v>
      </c>
      <c r="AI1444" s="1" t="s">
        <v>72</v>
      </c>
      <c r="AJ1444" s="1" t="s">
        <v>72</v>
      </c>
      <c r="AK1444" s="1" t="s">
        <v>2726</v>
      </c>
      <c r="AL1444" s="1" t="s">
        <v>1061</v>
      </c>
      <c r="AM1444" s="1" t="s">
        <v>72</v>
      </c>
      <c r="AN1444" s="3">
        <v>45831</v>
      </c>
      <c r="AO1444" s="1" t="s">
        <v>8095</v>
      </c>
      <c r="AP1444" s="1" t="s">
        <v>72</v>
      </c>
      <c r="AQ1444" s="1" t="s">
        <v>1794</v>
      </c>
      <c r="AR1444" s="1">
        <v>14</v>
      </c>
      <c r="AS1444" s="1" t="s">
        <v>7811</v>
      </c>
      <c r="AT1444" s="1" t="s">
        <v>75</v>
      </c>
      <c r="AU1444" s="1" t="s">
        <v>3718</v>
      </c>
      <c r="AV1444" s="1" t="s">
        <v>88</v>
      </c>
      <c r="AW1444" s="1" t="s">
        <v>96</v>
      </c>
      <c r="AX1444" s="1" t="s">
        <v>72</v>
      </c>
      <c r="AY1444" s="1" t="s">
        <v>7458</v>
      </c>
      <c r="AZ1444" s="38" t="s">
        <v>8096</v>
      </c>
      <c r="BA1444" s="1">
        <f>52+14</f>
        <v>66</v>
      </c>
      <c r="BB1444" s="21" t="s">
        <v>100</v>
      </c>
      <c r="BC1444" s="16"/>
    </row>
    <row r="1445" spans="1:55" ht="18.600000000000001" customHeight="1">
      <c r="A1445" s="1" t="s">
        <v>8097</v>
      </c>
      <c r="B1445" s="1">
        <v>250145</v>
      </c>
      <c r="C1445" s="1" t="s">
        <v>71</v>
      </c>
      <c r="D1445" s="3">
        <v>45832</v>
      </c>
      <c r="E1445" s="1" t="s">
        <v>1896</v>
      </c>
      <c r="F1445" s="1" t="s">
        <v>8098</v>
      </c>
      <c r="G1445" s="1" t="s">
        <v>75</v>
      </c>
      <c r="H1445" s="1" t="s">
        <v>6545</v>
      </c>
      <c r="I1445" s="1" t="s">
        <v>77</v>
      </c>
      <c r="J1445" s="1" t="s">
        <v>78</v>
      </c>
      <c r="K1445" s="1" t="s">
        <v>78</v>
      </c>
      <c r="L1445" s="21" t="s">
        <v>1898</v>
      </c>
      <c r="M1445" s="8" t="s">
        <v>160</v>
      </c>
      <c r="N1445" s="34" t="s">
        <v>72</v>
      </c>
      <c r="O1445" s="60" t="s">
        <v>847</v>
      </c>
      <c r="P1445" s="1" t="s">
        <v>813</v>
      </c>
      <c r="Q1445" s="1" t="s">
        <v>813</v>
      </c>
      <c r="R1445" s="1" t="s">
        <v>9057</v>
      </c>
      <c r="S1445" s="1" t="s">
        <v>84</v>
      </c>
      <c r="T1445" s="1" t="s">
        <v>72</v>
      </c>
      <c r="U1445" s="1" t="s">
        <v>140</v>
      </c>
      <c r="V1445" s="1" t="s">
        <v>181</v>
      </c>
      <c r="W1445" s="1" t="s">
        <v>126</v>
      </c>
      <c r="X1445" s="1">
        <v>42</v>
      </c>
      <c r="Y1445" s="1" t="s">
        <v>88</v>
      </c>
      <c r="Z1445" s="1">
        <v>5.6</v>
      </c>
      <c r="AA1445" s="1" t="s">
        <v>299</v>
      </c>
      <c r="AB1445" s="1" t="s">
        <v>90</v>
      </c>
      <c r="AC1445" s="1" t="s">
        <v>91</v>
      </c>
      <c r="AD1445" s="1" t="s">
        <v>92</v>
      </c>
      <c r="AE1445" s="1" t="s">
        <v>72</v>
      </c>
      <c r="AF1445" s="1" t="s">
        <v>72</v>
      </c>
      <c r="AG1445" s="1" t="s">
        <v>72</v>
      </c>
      <c r="AH1445" s="1" t="s">
        <v>72</v>
      </c>
      <c r="AI1445" s="1" t="s">
        <v>72</v>
      </c>
      <c r="AJ1445" s="1" t="s">
        <v>72</v>
      </c>
      <c r="AK1445" s="1" t="s">
        <v>3444</v>
      </c>
      <c r="AL1445" s="1" t="s">
        <v>72</v>
      </c>
      <c r="AM1445" s="1" t="s">
        <v>72</v>
      </c>
      <c r="AN1445" s="3">
        <v>45832</v>
      </c>
      <c r="AO1445" s="1" t="s">
        <v>6017</v>
      </c>
      <c r="AP1445" s="1" t="s">
        <v>72</v>
      </c>
      <c r="AQ1445" s="1" t="s">
        <v>1675</v>
      </c>
      <c r="AR1445" s="1">
        <v>14</v>
      </c>
      <c r="AS1445" s="1" t="s">
        <v>7811</v>
      </c>
      <c r="AT1445" s="1" t="s">
        <v>75</v>
      </c>
      <c r="AU1445" s="1" t="s">
        <v>75</v>
      </c>
      <c r="AV1445" s="1" t="s">
        <v>88</v>
      </c>
      <c r="AW1445" s="1" t="s">
        <v>79</v>
      </c>
      <c r="AX1445" s="1" t="s">
        <v>707</v>
      </c>
      <c r="AY1445" s="1" t="s">
        <v>7458</v>
      </c>
      <c r="AZ1445" s="1" t="s">
        <v>8011</v>
      </c>
      <c r="BA1445" s="1">
        <v>21</v>
      </c>
      <c r="BB1445" s="1" t="s">
        <v>160</v>
      </c>
      <c r="BC1445" s="1" t="s">
        <v>707</v>
      </c>
    </row>
    <row r="1446" spans="1:55" ht="18.600000000000001" customHeight="1">
      <c r="A1446" s="1">
        <v>250146</v>
      </c>
      <c r="B1446" s="1">
        <v>250146</v>
      </c>
      <c r="C1446" s="1" t="s">
        <v>71</v>
      </c>
      <c r="D1446" s="3">
        <v>45833</v>
      </c>
      <c r="E1446" s="1" t="s">
        <v>1896</v>
      </c>
      <c r="F1446" s="1" t="s">
        <v>8099</v>
      </c>
      <c r="G1446" s="1" t="s">
        <v>75</v>
      </c>
      <c r="H1446" s="1" t="s">
        <v>2215</v>
      </c>
      <c r="I1446" s="1" t="s">
        <v>77</v>
      </c>
      <c r="J1446" s="1" t="s">
        <v>172</v>
      </c>
      <c r="K1446" s="1" t="s">
        <v>172</v>
      </c>
      <c r="L1446" s="21" t="s">
        <v>1927</v>
      </c>
      <c r="M1446" s="8" t="s">
        <v>160</v>
      </c>
      <c r="N1446" s="8" t="s">
        <v>8100</v>
      </c>
      <c r="O1446" s="60" t="s">
        <v>2305</v>
      </c>
      <c r="P1446" s="1" t="s">
        <v>813</v>
      </c>
      <c r="Q1446" s="1" t="s">
        <v>813</v>
      </c>
      <c r="R1446" s="1" t="s">
        <v>9057</v>
      </c>
      <c r="S1446" s="1" t="s">
        <v>291</v>
      </c>
      <c r="T1446" s="1" t="s">
        <v>72</v>
      </c>
      <c r="U1446" s="1" t="s">
        <v>292</v>
      </c>
      <c r="V1446" s="1" t="s">
        <v>292</v>
      </c>
      <c r="W1446" s="1" t="s">
        <v>126</v>
      </c>
      <c r="X1446" s="1">
        <v>67</v>
      </c>
      <c r="Y1446" s="1" t="s">
        <v>88</v>
      </c>
      <c r="Z1446" s="1">
        <v>5.0999999999999996</v>
      </c>
      <c r="AA1446" s="1" t="s">
        <v>954</v>
      </c>
      <c r="AB1446" s="1" t="s">
        <v>90</v>
      </c>
      <c r="AC1446" s="1" t="s">
        <v>91</v>
      </c>
      <c r="AD1446" s="1" t="s">
        <v>216</v>
      </c>
      <c r="AE1446" s="1" t="s">
        <v>72</v>
      </c>
      <c r="AF1446" s="1" t="s">
        <v>72</v>
      </c>
      <c r="AG1446" s="1" t="s">
        <v>72</v>
      </c>
      <c r="AH1446" s="1" t="s">
        <v>72</v>
      </c>
      <c r="AI1446" s="1">
        <v>6</v>
      </c>
      <c r="AJ1446" s="1" t="s">
        <v>8101</v>
      </c>
      <c r="AK1446" s="1" t="s">
        <v>447</v>
      </c>
      <c r="AL1446" s="1" t="s">
        <v>72</v>
      </c>
      <c r="AM1446" s="1" t="s">
        <v>72</v>
      </c>
      <c r="AN1446" s="3">
        <v>45833</v>
      </c>
      <c r="AO1446" s="1" t="s">
        <v>8102</v>
      </c>
      <c r="AP1446" s="1" t="s">
        <v>72</v>
      </c>
      <c r="AQ1446" s="1" t="s">
        <v>1675</v>
      </c>
      <c r="AR1446" s="1">
        <v>14</v>
      </c>
      <c r="AS1446" s="1" t="s">
        <v>2694</v>
      </c>
      <c r="AT1446" s="1" t="s">
        <v>75</v>
      </c>
      <c r="AU1446" s="1" t="s">
        <v>75</v>
      </c>
      <c r="AV1446" s="1" t="s">
        <v>88</v>
      </c>
      <c r="AW1446" s="1" t="s">
        <v>79</v>
      </c>
      <c r="AX1446" s="1" t="s">
        <v>8100</v>
      </c>
      <c r="AY1446" s="1" t="s">
        <v>72</v>
      </c>
      <c r="AZ1446" s="1" t="s">
        <v>72</v>
      </c>
      <c r="BA1446" s="1" t="s">
        <v>72</v>
      </c>
      <c r="BB1446" s="1" t="s">
        <v>160</v>
      </c>
      <c r="BC1446" s="16"/>
    </row>
    <row r="1447" spans="1:55" ht="18.600000000000001" customHeight="1">
      <c r="A1447" s="1" t="s">
        <v>8103</v>
      </c>
      <c r="B1447" s="1">
        <v>250147</v>
      </c>
      <c r="C1447" s="1" t="s">
        <v>71</v>
      </c>
      <c r="D1447" s="3">
        <v>45838</v>
      </c>
      <c r="E1447" s="1" t="s">
        <v>1896</v>
      </c>
      <c r="F1447" s="1" t="s">
        <v>8104</v>
      </c>
      <c r="G1447" s="1" t="s">
        <v>75</v>
      </c>
      <c r="H1447" s="1" t="s">
        <v>6545</v>
      </c>
      <c r="I1447" s="1" t="s">
        <v>77</v>
      </c>
      <c r="J1447" s="1" t="s">
        <v>78</v>
      </c>
      <c r="K1447" s="1" t="s">
        <v>172</v>
      </c>
      <c r="L1447" s="21" t="s">
        <v>1898</v>
      </c>
      <c r="M1447" s="21" t="s">
        <v>99</v>
      </c>
      <c r="N1447" s="34" t="s">
        <v>72</v>
      </c>
      <c r="O1447" s="3" t="s">
        <v>5300</v>
      </c>
      <c r="P1447" s="1" t="s">
        <v>83</v>
      </c>
      <c r="Q1447" s="1" t="s">
        <v>123</v>
      </c>
      <c r="R1447" s="1" t="s">
        <v>9043</v>
      </c>
      <c r="S1447" s="1" t="s">
        <v>84</v>
      </c>
      <c r="T1447" s="1" t="s">
        <v>72</v>
      </c>
      <c r="U1447" s="1" t="s">
        <v>940</v>
      </c>
      <c r="V1447" s="1" t="s">
        <v>940</v>
      </c>
      <c r="W1447" s="1" t="s">
        <v>87</v>
      </c>
      <c r="X1447" s="1">
        <v>40</v>
      </c>
      <c r="Y1447" s="1" t="s">
        <v>88</v>
      </c>
      <c r="Z1447" s="1">
        <v>5.6</v>
      </c>
      <c r="AA1447" s="1" t="s">
        <v>954</v>
      </c>
      <c r="AB1447" s="1" t="s">
        <v>90</v>
      </c>
      <c r="AC1447" s="1" t="s">
        <v>91</v>
      </c>
      <c r="AD1447" s="1" t="s">
        <v>92</v>
      </c>
      <c r="AE1447" s="1" t="s">
        <v>72</v>
      </c>
      <c r="AF1447" s="1" t="s">
        <v>229</v>
      </c>
      <c r="AG1447" s="1" t="s">
        <v>72</v>
      </c>
      <c r="AH1447" s="1" t="s">
        <v>367</v>
      </c>
      <c r="AI1447" s="1" t="s">
        <v>72</v>
      </c>
      <c r="AJ1447" s="1" t="s">
        <v>72</v>
      </c>
      <c r="AK1447" s="1" t="s">
        <v>3444</v>
      </c>
      <c r="AL1447" s="1" t="s">
        <v>72</v>
      </c>
      <c r="AM1447" s="1" t="s">
        <v>72</v>
      </c>
      <c r="AN1447" s="3">
        <v>45838</v>
      </c>
      <c r="AO1447" s="1" t="s">
        <v>8105</v>
      </c>
      <c r="AP1447" s="1" t="s">
        <v>72</v>
      </c>
      <c r="AQ1447" s="1" t="s">
        <v>1675</v>
      </c>
      <c r="AR1447" s="1">
        <v>14</v>
      </c>
      <c r="AS1447" s="1" t="s">
        <v>183</v>
      </c>
      <c r="AT1447" s="1" t="s">
        <v>88</v>
      </c>
      <c r="AU1447" s="1" t="s">
        <v>88</v>
      </c>
      <c r="AV1447" s="1" t="s">
        <v>88</v>
      </c>
      <c r="AW1447" s="1" t="s">
        <v>96</v>
      </c>
      <c r="AX1447" s="1" t="s">
        <v>72</v>
      </c>
      <c r="AY1447" s="1" t="s">
        <v>7458</v>
      </c>
      <c r="AZ1447" s="1" t="s">
        <v>8106</v>
      </c>
      <c r="BA1447" s="1">
        <v>42</v>
      </c>
      <c r="BB1447" s="21" t="s">
        <v>100</v>
      </c>
      <c r="BC1447" s="16"/>
    </row>
    <row r="1448" spans="1:55" ht="18.600000000000001" customHeight="1">
      <c r="A1448" s="1" t="s">
        <v>8107</v>
      </c>
      <c r="B1448" s="1">
        <v>250148</v>
      </c>
      <c r="C1448" s="1" t="s">
        <v>71</v>
      </c>
      <c r="D1448" s="3">
        <v>45839</v>
      </c>
      <c r="E1448" s="1" t="s">
        <v>1896</v>
      </c>
      <c r="F1448" s="1" t="s">
        <v>8108</v>
      </c>
      <c r="G1448" s="1" t="s">
        <v>75</v>
      </c>
      <c r="H1448" s="1" t="s">
        <v>6545</v>
      </c>
      <c r="I1448" s="1" t="s">
        <v>77</v>
      </c>
      <c r="J1448" s="1" t="s">
        <v>78</v>
      </c>
      <c r="K1448" s="1" t="s">
        <v>78</v>
      </c>
      <c r="L1448" s="21" t="s">
        <v>1898</v>
      </c>
      <c r="M1448" s="21" t="s">
        <v>99</v>
      </c>
      <c r="N1448" s="34" t="s">
        <v>72</v>
      </c>
      <c r="O1448" s="3" t="s">
        <v>8109</v>
      </c>
      <c r="P1448" s="1" t="s">
        <v>813</v>
      </c>
      <c r="Q1448" s="1" t="s">
        <v>813</v>
      </c>
      <c r="R1448" s="1" t="s">
        <v>9057</v>
      </c>
      <c r="S1448" s="1" t="s">
        <v>84</v>
      </c>
      <c r="T1448" s="1" t="s">
        <v>72</v>
      </c>
      <c r="U1448" s="1" t="s">
        <v>104</v>
      </c>
      <c r="V1448" s="1" t="s">
        <v>730</v>
      </c>
      <c r="W1448" s="1" t="s">
        <v>87</v>
      </c>
      <c r="X1448" s="1">
        <v>29</v>
      </c>
      <c r="Y1448" s="1" t="s">
        <v>88</v>
      </c>
      <c r="Z1448" s="1">
        <v>4.5999999999999996</v>
      </c>
      <c r="AA1448" s="1" t="s">
        <v>2344</v>
      </c>
      <c r="AB1448" s="1" t="s">
        <v>90</v>
      </c>
      <c r="AC1448" s="1" t="s">
        <v>91</v>
      </c>
      <c r="AD1448" s="1" t="s">
        <v>92</v>
      </c>
      <c r="AE1448" s="1" t="s">
        <v>72</v>
      </c>
      <c r="AF1448" s="1" t="s">
        <v>254</v>
      </c>
      <c r="AG1448" s="1">
        <v>2</v>
      </c>
      <c r="AH1448" s="25" t="s">
        <v>5556</v>
      </c>
      <c r="AI1448" s="1" t="s">
        <v>72</v>
      </c>
      <c r="AJ1448" s="1" t="s">
        <v>72</v>
      </c>
      <c r="AK1448" s="1" t="s">
        <v>3444</v>
      </c>
      <c r="AL1448" s="1" t="s">
        <v>878</v>
      </c>
      <c r="AM1448" s="1" t="s">
        <v>72</v>
      </c>
      <c r="AN1448" s="3">
        <v>45839</v>
      </c>
      <c r="AO1448" s="1" t="s">
        <v>8110</v>
      </c>
      <c r="AP1448" s="1" t="s">
        <v>72</v>
      </c>
      <c r="AQ1448" s="1" t="s">
        <v>1675</v>
      </c>
      <c r="AR1448" s="1">
        <v>14</v>
      </c>
      <c r="AS1448" s="1" t="s">
        <v>183</v>
      </c>
      <c r="AT1448" s="1" t="s">
        <v>75</v>
      </c>
      <c r="AU1448" s="1" t="s">
        <v>75</v>
      </c>
      <c r="AV1448" s="1" t="s">
        <v>88</v>
      </c>
      <c r="AW1448" s="1" t="s">
        <v>96</v>
      </c>
      <c r="AX1448" s="1" t="s">
        <v>72</v>
      </c>
      <c r="AY1448" s="1" t="s">
        <v>7458</v>
      </c>
      <c r="AZ1448" s="1" t="s">
        <v>8106</v>
      </c>
      <c r="BA1448" s="1">
        <f>49+7</f>
        <v>56</v>
      </c>
      <c r="BB1448" s="21" t="s">
        <v>100</v>
      </c>
      <c r="BC1448" s="16"/>
    </row>
    <row r="1449" spans="1:55" ht="18.600000000000001" customHeight="1">
      <c r="A1449" s="1" t="s">
        <v>8111</v>
      </c>
      <c r="B1449" s="1">
        <v>250149</v>
      </c>
      <c r="C1449" s="1" t="s">
        <v>71</v>
      </c>
      <c r="D1449" s="3">
        <v>45839</v>
      </c>
      <c r="E1449" s="1" t="s">
        <v>1896</v>
      </c>
      <c r="F1449" s="1" t="s">
        <v>8112</v>
      </c>
      <c r="G1449" s="1" t="s">
        <v>75</v>
      </c>
      <c r="H1449" s="1" t="s">
        <v>3759</v>
      </c>
      <c r="I1449" s="1" t="s">
        <v>77</v>
      </c>
      <c r="J1449" s="1" t="s">
        <v>78</v>
      </c>
      <c r="K1449" s="1" t="s">
        <v>78</v>
      </c>
      <c r="L1449" s="21" t="s">
        <v>139</v>
      </c>
      <c r="M1449" s="21" t="s">
        <v>99</v>
      </c>
      <c r="N1449" s="34" t="s">
        <v>72</v>
      </c>
      <c r="O1449" s="3" t="s">
        <v>8113</v>
      </c>
      <c r="P1449" s="1" t="s">
        <v>83</v>
      </c>
      <c r="Q1449" s="1" t="s">
        <v>123</v>
      </c>
      <c r="R1449" s="1" t="s">
        <v>9043</v>
      </c>
      <c r="S1449" s="1" t="s">
        <v>443</v>
      </c>
      <c r="T1449" s="1" t="s">
        <v>72</v>
      </c>
      <c r="U1449" s="1" t="s">
        <v>444</v>
      </c>
      <c r="V1449" s="1" t="s">
        <v>444</v>
      </c>
      <c r="W1449" s="1" t="s">
        <v>126</v>
      </c>
      <c r="X1449" s="1">
        <v>55</v>
      </c>
      <c r="Y1449" s="1" t="s">
        <v>88</v>
      </c>
      <c r="Z1449" s="1">
        <v>5.0999999999999996</v>
      </c>
      <c r="AA1449" s="1" t="s">
        <v>299</v>
      </c>
      <c r="AB1449" s="1" t="s">
        <v>90</v>
      </c>
      <c r="AC1449" s="1" t="s">
        <v>91</v>
      </c>
      <c r="AD1449" s="1" t="s">
        <v>92</v>
      </c>
      <c r="AE1449" s="1" t="s">
        <v>72</v>
      </c>
      <c r="AF1449" s="1" t="s">
        <v>254</v>
      </c>
      <c r="AG1449" s="1" t="s">
        <v>72</v>
      </c>
      <c r="AH1449" s="1" t="s">
        <v>367</v>
      </c>
      <c r="AI1449" s="1" t="s">
        <v>72</v>
      </c>
      <c r="AJ1449" s="1" t="s">
        <v>72</v>
      </c>
      <c r="AK1449" s="1" t="s">
        <v>447</v>
      </c>
      <c r="AL1449" s="1" t="s">
        <v>72</v>
      </c>
      <c r="AM1449" s="1" t="s">
        <v>72</v>
      </c>
      <c r="AN1449" s="3">
        <v>45839</v>
      </c>
      <c r="AO1449" s="1" t="s">
        <v>8114</v>
      </c>
      <c r="AP1449" s="1" t="s">
        <v>72</v>
      </c>
      <c r="AQ1449" s="1" t="s">
        <v>1794</v>
      </c>
      <c r="AR1449" s="1">
        <v>13</v>
      </c>
      <c r="AS1449" s="1" t="s">
        <v>4063</v>
      </c>
      <c r="AT1449" s="1" t="s">
        <v>75</v>
      </c>
      <c r="AU1449" s="1" t="s">
        <v>75</v>
      </c>
      <c r="AV1449" s="1" t="s">
        <v>88</v>
      </c>
      <c r="AW1449" s="1" t="s">
        <v>96</v>
      </c>
      <c r="AX1449" s="1" t="s">
        <v>72</v>
      </c>
      <c r="AY1449" s="1" t="s">
        <v>7458</v>
      </c>
      <c r="AZ1449" s="1" t="s">
        <v>8115</v>
      </c>
      <c r="BA1449" s="1">
        <v>21</v>
      </c>
      <c r="BB1449" s="1" t="s">
        <v>918</v>
      </c>
      <c r="BC1449" s="16"/>
    </row>
    <row r="1450" spans="1:55" ht="18.600000000000001" customHeight="1">
      <c r="A1450" s="1" t="s">
        <v>8116</v>
      </c>
      <c r="B1450" s="1">
        <v>250150</v>
      </c>
      <c r="C1450" s="1" t="s">
        <v>71</v>
      </c>
      <c r="D1450" s="3">
        <v>45839</v>
      </c>
      <c r="E1450" s="1" t="s">
        <v>1896</v>
      </c>
      <c r="F1450" s="1" t="s">
        <v>8117</v>
      </c>
      <c r="G1450" s="1" t="s">
        <v>75</v>
      </c>
      <c r="H1450" s="1" t="s">
        <v>3624</v>
      </c>
      <c r="I1450" s="1" t="s">
        <v>77</v>
      </c>
      <c r="J1450" s="1" t="s">
        <v>78</v>
      </c>
      <c r="K1450" s="1" t="s">
        <v>78</v>
      </c>
      <c r="L1450" s="21" t="s">
        <v>1898</v>
      </c>
      <c r="M1450" s="21" t="s">
        <v>99</v>
      </c>
      <c r="N1450" s="34" t="s">
        <v>72</v>
      </c>
      <c r="O1450" s="3" t="s">
        <v>8118</v>
      </c>
      <c r="P1450" s="1" t="s">
        <v>778</v>
      </c>
      <c r="Q1450" s="1" t="s">
        <v>779</v>
      </c>
      <c r="R1450" s="1" t="s">
        <v>9036</v>
      </c>
      <c r="S1450" s="1" t="s">
        <v>152</v>
      </c>
      <c r="T1450" s="1" t="s">
        <v>3803</v>
      </c>
      <c r="U1450" s="1" t="s">
        <v>153</v>
      </c>
      <c r="V1450" s="1" t="s">
        <v>164</v>
      </c>
      <c r="W1450" s="1" t="s">
        <v>126</v>
      </c>
      <c r="X1450" s="1">
        <v>49</v>
      </c>
      <c r="Y1450" s="1" t="s">
        <v>88</v>
      </c>
      <c r="Z1450" s="1">
        <v>5.3</v>
      </c>
      <c r="AA1450" s="1" t="s">
        <v>954</v>
      </c>
      <c r="AB1450" s="1" t="s">
        <v>90</v>
      </c>
      <c r="AC1450" s="1" t="s">
        <v>91</v>
      </c>
      <c r="AD1450" s="1" t="s">
        <v>92</v>
      </c>
      <c r="AE1450" s="1" t="s">
        <v>72</v>
      </c>
      <c r="AF1450" s="1" t="s">
        <v>254</v>
      </c>
      <c r="AG1450" s="1">
        <v>2</v>
      </c>
      <c r="AH1450" s="1" t="s">
        <v>7068</v>
      </c>
      <c r="AI1450" s="1" t="s">
        <v>72</v>
      </c>
      <c r="AJ1450" s="1" t="s">
        <v>72</v>
      </c>
      <c r="AK1450" s="1" t="s">
        <v>7897</v>
      </c>
      <c r="AL1450" s="1" t="s">
        <v>72</v>
      </c>
      <c r="AM1450" s="1" t="s">
        <v>72</v>
      </c>
      <c r="AN1450" s="3">
        <v>45839</v>
      </c>
      <c r="AO1450" s="1" t="s">
        <v>8119</v>
      </c>
      <c r="AP1450" s="1" t="s">
        <v>8120</v>
      </c>
      <c r="AQ1450" s="1" t="s">
        <v>1794</v>
      </c>
      <c r="AR1450" s="1">
        <v>14</v>
      </c>
      <c r="AS1450" s="1" t="s">
        <v>4219</v>
      </c>
      <c r="AT1450" s="1" t="s">
        <v>75</v>
      </c>
      <c r="AU1450" s="1" t="s">
        <v>75</v>
      </c>
      <c r="AV1450" s="1" t="s">
        <v>88</v>
      </c>
      <c r="AW1450" s="1" t="s">
        <v>96</v>
      </c>
      <c r="AX1450" s="1" t="s">
        <v>72</v>
      </c>
      <c r="AY1450" s="1" t="s">
        <v>7458</v>
      </c>
      <c r="AZ1450" s="1" t="s">
        <v>8096</v>
      </c>
      <c r="BA1450" s="1">
        <f>52+14</f>
        <v>66</v>
      </c>
      <c r="BB1450" s="21" t="s">
        <v>100</v>
      </c>
      <c r="BC1450" s="16"/>
    </row>
    <row r="1451" spans="1:55" ht="18.600000000000001" customHeight="1">
      <c r="A1451" s="1" t="s">
        <v>8121</v>
      </c>
      <c r="B1451" s="1">
        <v>250151</v>
      </c>
      <c r="C1451" s="1" t="s">
        <v>71</v>
      </c>
      <c r="D1451" s="3">
        <v>45840</v>
      </c>
      <c r="E1451" s="1" t="s">
        <v>1896</v>
      </c>
      <c r="F1451" s="1" t="s">
        <v>8122</v>
      </c>
      <c r="G1451" s="1" t="s">
        <v>75</v>
      </c>
      <c r="H1451" s="1" t="s">
        <v>3608</v>
      </c>
      <c r="I1451" s="1" t="s">
        <v>77</v>
      </c>
      <c r="J1451" s="1" t="s">
        <v>78</v>
      </c>
      <c r="K1451" s="1" t="s">
        <v>78</v>
      </c>
      <c r="L1451" s="21" t="s">
        <v>1898</v>
      </c>
      <c r="M1451" s="21" t="s">
        <v>99</v>
      </c>
      <c r="N1451" s="34" t="s">
        <v>72</v>
      </c>
      <c r="O1451" s="3" t="s">
        <v>8123</v>
      </c>
      <c r="P1451" s="1" t="s">
        <v>813</v>
      </c>
      <c r="Q1451" s="1" t="s">
        <v>813</v>
      </c>
      <c r="R1451" s="1" t="s">
        <v>9057</v>
      </c>
      <c r="S1451" s="1" t="s">
        <v>152</v>
      </c>
      <c r="T1451" s="1" t="s">
        <v>3507</v>
      </c>
      <c r="U1451" s="1" t="s">
        <v>153</v>
      </c>
      <c r="V1451" s="1" t="s">
        <v>154</v>
      </c>
      <c r="W1451" s="1" t="s">
        <v>126</v>
      </c>
      <c r="X1451" s="1">
        <v>54</v>
      </c>
      <c r="Y1451" s="1" t="s">
        <v>88</v>
      </c>
      <c r="Z1451" s="1">
        <v>4.5999999999999996</v>
      </c>
      <c r="AA1451" s="1" t="s">
        <v>299</v>
      </c>
      <c r="AB1451" s="1" t="s">
        <v>90</v>
      </c>
      <c r="AC1451" s="1" t="s">
        <v>91</v>
      </c>
      <c r="AD1451" s="1" t="s">
        <v>92</v>
      </c>
      <c r="AE1451" s="1" t="s">
        <v>72</v>
      </c>
      <c r="AF1451" s="1" t="s">
        <v>229</v>
      </c>
      <c r="AG1451" s="1">
        <v>2</v>
      </c>
      <c r="AH1451" s="25" t="s">
        <v>8124</v>
      </c>
      <c r="AI1451" s="1" t="s">
        <v>72</v>
      </c>
      <c r="AJ1451" s="1" t="s">
        <v>72</v>
      </c>
      <c r="AK1451" s="1" t="s">
        <v>2726</v>
      </c>
      <c r="AL1451" s="1" t="s">
        <v>5157</v>
      </c>
      <c r="AM1451" s="1" t="s">
        <v>8125</v>
      </c>
      <c r="AN1451" s="3">
        <v>45840</v>
      </c>
      <c r="AO1451" s="1" t="s">
        <v>8126</v>
      </c>
      <c r="AP1451" s="1" t="s">
        <v>72</v>
      </c>
      <c r="AQ1451" s="1" t="s">
        <v>1794</v>
      </c>
      <c r="AR1451" s="1">
        <v>14</v>
      </c>
      <c r="AS1451" s="1" t="s">
        <v>7811</v>
      </c>
      <c r="AT1451" s="1" t="s">
        <v>75</v>
      </c>
      <c r="AU1451" s="1" t="s">
        <v>75</v>
      </c>
      <c r="AV1451" s="1" t="s">
        <v>88</v>
      </c>
      <c r="AW1451" s="1" t="s">
        <v>96</v>
      </c>
      <c r="AX1451" s="1" t="s">
        <v>72</v>
      </c>
      <c r="AY1451" s="1" t="s">
        <v>7458</v>
      </c>
      <c r="AZ1451" s="38" t="s">
        <v>8127</v>
      </c>
      <c r="BA1451" s="1">
        <v>22</v>
      </c>
      <c r="BB1451" s="21" t="s">
        <v>100</v>
      </c>
      <c r="BC1451" s="16"/>
    </row>
    <row r="1452" spans="1:55" ht="18.600000000000001" customHeight="1">
      <c r="A1452" s="1" t="s">
        <v>8128</v>
      </c>
      <c r="B1452" s="1">
        <v>250152</v>
      </c>
      <c r="C1452" s="1" t="s">
        <v>71</v>
      </c>
      <c r="D1452" s="3">
        <v>45840</v>
      </c>
      <c r="E1452" s="1" t="s">
        <v>1896</v>
      </c>
      <c r="F1452" s="1" t="s">
        <v>8129</v>
      </c>
      <c r="G1452" s="1" t="s">
        <v>75</v>
      </c>
      <c r="H1452" s="1" t="s">
        <v>3608</v>
      </c>
      <c r="I1452" s="1" t="s">
        <v>77</v>
      </c>
      <c r="J1452" s="1" t="s">
        <v>78</v>
      </c>
      <c r="K1452" s="1" t="s">
        <v>78</v>
      </c>
      <c r="L1452" s="21" t="s">
        <v>1898</v>
      </c>
      <c r="M1452" s="21" t="s">
        <v>99</v>
      </c>
      <c r="N1452" s="34" t="s">
        <v>72</v>
      </c>
      <c r="O1452" s="3" t="s">
        <v>8130</v>
      </c>
      <c r="P1452" s="1" t="s">
        <v>813</v>
      </c>
      <c r="Q1452" s="1" t="s">
        <v>813</v>
      </c>
      <c r="R1452" s="1" t="s">
        <v>9057</v>
      </c>
      <c r="S1452" s="1" t="s">
        <v>152</v>
      </c>
      <c r="T1452" s="1" t="s">
        <v>3803</v>
      </c>
      <c r="U1452" s="1" t="s">
        <v>153</v>
      </c>
      <c r="V1452" s="1" t="s">
        <v>164</v>
      </c>
      <c r="W1452" s="1" t="s">
        <v>126</v>
      </c>
      <c r="X1452" s="1">
        <v>56</v>
      </c>
      <c r="Y1452" s="1" t="s">
        <v>88</v>
      </c>
      <c r="Z1452" s="1">
        <v>4.5999999999999996</v>
      </c>
      <c r="AA1452" s="1" t="s">
        <v>299</v>
      </c>
      <c r="AB1452" s="1" t="s">
        <v>90</v>
      </c>
      <c r="AC1452" s="1" t="s">
        <v>91</v>
      </c>
      <c r="AD1452" s="1" t="s">
        <v>92</v>
      </c>
      <c r="AE1452" s="1" t="s">
        <v>72</v>
      </c>
      <c r="AF1452" s="1" t="s">
        <v>244</v>
      </c>
      <c r="AG1452" s="1">
        <v>2</v>
      </c>
      <c r="AH1452" s="25" t="s">
        <v>5320</v>
      </c>
      <c r="AI1452" s="1" t="s">
        <v>72</v>
      </c>
      <c r="AJ1452" s="1" t="s">
        <v>72</v>
      </c>
      <c r="AK1452" s="1" t="s">
        <v>2726</v>
      </c>
      <c r="AL1452" s="1" t="s">
        <v>72</v>
      </c>
      <c r="AM1452" s="1" t="s">
        <v>72</v>
      </c>
      <c r="AN1452" s="3">
        <v>45840</v>
      </c>
      <c r="AO1452" s="1" t="s">
        <v>8131</v>
      </c>
      <c r="AP1452" s="1" t="s">
        <v>72</v>
      </c>
      <c r="AQ1452" s="1" t="s">
        <v>1794</v>
      </c>
      <c r="AR1452" s="1">
        <v>14</v>
      </c>
      <c r="AS1452" s="1" t="s">
        <v>3446</v>
      </c>
      <c r="AT1452" s="1" t="s">
        <v>75</v>
      </c>
      <c r="AU1452" s="1" t="s">
        <v>75</v>
      </c>
      <c r="AV1452" s="1" t="s">
        <v>88</v>
      </c>
      <c r="AW1452" s="1" t="s">
        <v>96</v>
      </c>
      <c r="AX1452" s="1" t="s">
        <v>72</v>
      </c>
      <c r="AY1452" s="1" t="s">
        <v>7458</v>
      </c>
      <c r="AZ1452" s="38" t="s">
        <v>8096</v>
      </c>
      <c r="BA1452" s="1">
        <f>52+7</f>
        <v>59</v>
      </c>
      <c r="BB1452" s="21" t="s">
        <v>100</v>
      </c>
      <c r="BC1452" s="16"/>
    </row>
    <row r="1453" spans="1:55" ht="18.600000000000001" customHeight="1">
      <c r="A1453" s="1" t="s">
        <v>8132</v>
      </c>
      <c r="B1453" s="1">
        <v>250153</v>
      </c>
      <c r="C1453" s="1" t="s">
        <v>71</v>
      </c>
      <c r="D1453" s="3">
        <v>45842</v>
      </c>
      <c r="E1453" s="1" t="s">
        <v>1896</v>
      </c>
      <c r="F1453" s="1" t="s">
        <v>8133</v>
      </c>
      <c r="G1453" s="1" t="s">
        <v>75</v>
      </c>
      <c r="H1453" s="1" t="s">
        <v>3608</v>
      </c>
      <c r="I1453" s="1" t="s">
        <v>77</v>
      </c>
      <c r="J1453" s="1" t="s">
        <v>78</v>
      </c>
      <c r="K1453" s="1" t="s">
        <v>78</v>
      </c>
      <c r="L1453" s="21" t="s">
        <v>1898</v>
      </c>
      <c r="M1453" s="21" t="s">
        <v>99</v>
      </c>
      <c r="N1453" s="34" t="s">
        <v>72</v>
      </c>
      <c r="O1453" s="21" t="s">
        <v>8134</v>
      </c>
      <c r="P1453" s="1" t="s">
        <v>2143</v>
      </c>
      <c r="Q1453" s="1" t="s">
        <v>1868</v>
      </c>
      <c r="R1453" s="1" t="s">
        <v>9079</v>
      </c>
      <c r="S1453" s="1" t="s">
        <v>152</v>
      </c>
      <c r="T1453" s="1" t="s">
        <v>3507</v>
      </c>
      <c r="U1453" s="1" t="s">
        <v>153</v>
      </c>
      <c r="V1453" s="1" t="s">
        <v>164</v>
      </c>
      <c r="W1453" s="1" t="s">
        <v>126</v>
      </c>
      <c r="X1453" s="1">
        <v>67</v>
      </c>
      <c r="Y1453" s="1" t="s">
        <v>88</v>
      </c>
      <c r="Z1453" s="1">
        <v>4.8</v>
      </c>
      <c r="AA1453" s="1" t="s">
        <v>954</v>
      </c>
      <c r="AB1453" s="1" t="s">
        <v>90</v>
      </c>
      <c r="AC1453" s="1" t="s">
        <v>91</v>
      </c>
      <c r="AD1453" s="1" t="s">
        <v>216</v>
      </c>
      <c r="AE1453" s="1" t="s">
        <v>72</v>
      </c>
      <c r="AF1453" s="1" t="s">
        <v>72</v>
      </c>
      <c r="AG1453" s="1" t="s">
        <v>72</v>
      </c>
      <c r="AH1453" s="1" t="s">
        <v>72</v>
      </c>
      <c r="AI1453" s="1">
        <v>8</v>
      </c>
      <c r="AJ1453" s="1" t="s">
        <v>8135</v>
      </c>
      <c r="AK1453" s="1" t="s">
        <v>2726</v>
      </c>
      <c r="AL1453" s="1" t="s">
        <v>72</v>
      </c>
      <c r="AM1453" s="1" t="s">
        <v>72</v>
      </c>
      <c r="AN1453" s="3">
        <v>45842</v>
      </c>
      <c r="AO1453" s="1" t="s">
        <v>8136</v>
      </c>
      <c r="AP1453" s="1" t="s">
        <v>72</v>
      </c>
      <c r="AQ1453" s="1" t="s">
        <v>1794</v>
      </c>
      <c r="AR1453" s="1">
        <v>14</v>
      </c>
      <c r="AS1453" s="1" t="s">
        <v>3446</v>
      </c>
      <c r="AT1453" s="1" t="s">
        <v>75</v>
      </c>
      <c r="AU1453" s="1" t="s">
        <v>75</v>
      </c>
      <c r="AV1453" s="1" t="s">
        <v>88</v>
      </c>
      <c r="AW1453" s="1" t="s">
        <v>96</v>
      </c>
      <c r="AX1453" s="1" t="s">
        <v>72</v>
      </c>
      <c r="AY1453" s="1" t="s">
        <v>7458</v>
      </c>
      <c r="AZ1453" s="1" t="s">
        <v>8127</v>
      </c>
      <c r="BA1453" s="1">
        <v>22</v>
      </c>
      <c r="BB1453" s="21" t="s">
        <v>100</v>
      </c>
      <c r="BC1453" s="16"/>
    </row>
    <row r="1454" spans="1:55" ht="18.600000000000001" customHeight="1">
      <c r="A1454" s="1" t="s">
        <v>8137</v>
      </c>
      <c r="B1454" s="1">
        <v>250154</v>
      </c>
      <c r="C1454" s="1" t="s">
        <v>71</v>
      </c>
      <c r="D1454" s="3">
        <v>45842</v>
      </c>
      <c r="E1454" s="1" t="s">
        <v>1896</v>
      </c>
      <c r="F1454" s="1" t="s">
        <v>8138</v>
      </c>
      <c r="G1454" s="1" t="s">
        <v>75</v>
      </c>
      <c r="H1454" s="1" t="s">
        <v>3624</v>
      </c>
      <c r="I1454" s="1" t="s">
        <v>77</v>
      </c>
      <c r="J1454" s="1" t="s">
        <v>78</v>
      </c>
      <c r="K1454" s="1" t="s">
        <v>78</v>
      </c>
      <c r="L1454" s="21" t="s">
        <v>1898</v>
      </c>
      <c r="M1454" s="21" t="s">
        <v>99</v>
      </c>
      <c r="N1454" s="34" t="s">
        <v>72</v>
      </c>
      <c r="O1454" s="21" t="s">
        <v>4127</v>
      </c>
      <c r="P1454" s="1" t="s">
        <v>2143</v>
      </c>
      <c r="Q1454" s="1" t="s">
        <v>1868</v>
      </c>
      <c r="R1454" s="1" t="s">
        <v>9079</v>
      </c>
      <c r="S1454" s="1" t="s">
        <v>152</v>
      </c>
      <c r="T1454" s="1" t="s">
        <v>3507</v>
      </c>
      <c r="U1454" s="1" t="s">
        <v>153</v>
      </c>
      <c r="V1454" s="1" t="s">
        <v>154</v>
      </c>
      <c r="W1454" s="1" t="s">
        <v>126</v>
      </c>
      <c r="X1454" s="1">
        <v>43</v>
      </c>
      <c r="Y1454" s="1" t="s">
        <v>88</v>
      </c>
      <c r="Z1454" s="1">
        <v>4.8</v>
      </c>
      <c r="AA1454" s="1" t="s">
        <v>954</v>
      </c>
      <c r="AB1454" s="1" t="s">
        <v>90</v>
      </c>
      <c r="AC1454" s="1" t="s">
        <v>91</v>
      </c>
      <c r="AD1454" s="1" t="s">
        <v>92</v>
      </c>
      <c r="AE1454" s="1" t="s">
        <v>72</v>
      </c>
      <c r="AF1454" s="1" t="s">
        <v>72</v>
      </c>
      <c r="AG1454" s="1" t="s">
        <v>72</v>
      </c>
      <c r="AH1454" s="1" t="s">
        <v>72</v>
      </c>
      <c r="AI1454" s="1" t="s">
        <v>72</v>
      </c>
      <c r="AJ1454" s="1" t="s">
        <v>72</v>
      </c>
      <c r="AK1454" s="1" t="s">
        <v>2726</v>
      </c>
      <c r="AL1454" s="1" t="s">
        <v>72</v>
      </c>
      <c r="AM1454" s="1" t="s">
        <v>72</v>
      </c>
      <c r="AN1454" s="3">
        <v>45842</v>
      </c>
      <c r="AO1454" s="1" t="s">
        <v>8139</v>
      </c>
      <c r="AP1454" s="1" t="s">
        <v>8140</v>
      </c>
      <c r="AQ1454" s="1" t="s">
        <v>1794</v>
      </c>
      <c r="AR1454" s="1">
        <v>14</v>
      </c>
      <c r="AS1454" s="1" t="s">
        <v>3205</v>
      </c>
      <c r="AT1454" s="1" t="s">
        <v>75</v>
      </c>
      <c r="AU1454" s="1" t="s">
        <v>75</v>
      </c>
      <c r="AV1454" s="1" t="s">
        <v>88</v>
      </c>
      <c r="AW1454" s="1" t="s">
        <v>96</v>
      </c>
      <c r="AX1454" s="1" t="s">
        <v>72</v>
      </c>
      <c r="AY1454" s="1" t="s">
        <v>7458</v>
      </c>
      <c r="AZ1454" s="1" t="s">
        <v>8096</v>
      </c>
      <c r="BA1454" s="1">
        <f>52+7</f>
        <v>59</v>
      </c>
      <c r="BB1454" s="21" t="s">
        <v>100</v>
      </c>
      <c r="BC1454" s="16"/>
    </row>
    <row r="1455" spans="1:55" ht="18.600000000000001" customHeight="1">
      <c r="A1455" s="1">
        <v>250155</v>
      </c>
      <c r="B1455" s="1">
        <v>250155</v>
      </c>
      <c r="C1455" s="1" t="s">
        <v>71</v>
      </c>
      <c r="D1455" s="3">
        <v>45843</v>
      </c>
      <c r="E1455" s="1" t="s">
        <v>1896</v>
      </c>
      <c r="F1455" s="1" t="s">
        <v>8141</v>
      </c>
      <c r="G1455" s="1" t="s">
        <v>75</v>
      </c>
      <c r="H1455" s="1" t="s">
        <v>170</v>
      </c>
      <c r="I1455" s="1" t="s">
        <v>473</v>
      </c>
      <c r="J1455" s="1" t="s">
        <v>172</v>
      </c>
      <c r="K1455" s="1" t="s">
        <v>172</v>
      </c>
      <c r="L1455" s="21" t="s">
        <v>1927</v>
      </c>
      <c r="M1455" s="8" t="s">
        <v>160</v>
      </c>
      <c r="N1455" s="34" t="s">
        <v>72</v>
      </c>
      <c r="O1455" s="60" t="s">
        <v>2305</v>
      </c>
      <c r="P1455" s="1" t="s">
        <v>813</v>
      </c>
      <c r="Q1455" s="1" t="s">
        <v>813</v>
      </c>
      <c r="R1455" s="1" t="s">
        <v>9057</v>
      </c>
      <c r="S1455" s="1" t="s">
        <v>152</v>
      </c>
      <c r="T1455" s="1" t="s">
        <v>1370</v>
      </c>
      <c r="U1455" s="1" t="s">
        <v>153</v>
      </c>
      <c r="V1455" s="1" t="s">
        <v>154</v>
      </c>
      <c r="W1455" s="1" t="s">
        <v>126</v>
      </c>
      <c r="X1455" s="1">
        <v>53</v>
      </c>
      <c r="Y1455" s="1" t="s">
        <v>88</v>
      </c>
      <c r="Z1455" s="1">
        <v>5.0999999999999996</v>
      </c>
      <c r="AA1455" s="1" t="s">
        <v>954</v>
      </c>
      <c r="AB1455" s="1" t="s">
        <v>90</v>
      </c>
      <c r="AC1455" s="1" t="s">
        <v>91</v>
      </c>
      <c r="AD1455" s="1" t="s">
        <v>216</v>
      </c>
      <c r="AE1455" s="1" t="s">
        <v>72</v>
      </c>
      <c r="AF1455" s="1" t="s">
        <v>72</v>
      </c>
      <c r="AG1455" s="1" t="s">
        <v>72</v>
      </c>
      <c r="AH1455" s="1" t="s">
        <v>72</v>
      </c>
      <c r="AI1455" s="1">
        <v>8</v>
      </c>
      <c r="AJ1455" s="1" t="s">
        <v>8142</v>
      </c>
      <c r="AK1455" s="1" t="s">
        <v>2726</v>
      </c>
      <c r="AL1455" s="1" t="s">
        <v>72</v>
      </c>
      <c r="AM1455" s="1" t="s">
        <v>72</v>
      </c>
      <c r="AN1455" s="3">
        <v>45843</v>
      </c>
      <c r="AO1455" s="1" t="s">
        <v>8143</v>
      </c>
      <c r="AP1455" s="1" t="s">
        <v>72</v>
      </c>
      <c r="AQ1455" s="1" t="s">
        <v>1794</v>
      </c>
      <c r="AR1455" s="1">
        <v>14</v>
      </c>
      <c r="AS1455" s="1" t="s">
        <v>7811</v>
      </c>
      <c r="AT1455" s="1" t="s">
        <v>88</v>
      </c>
      <c r="AU1455" s="1" t="s">
        <v>88</v>
      </c>
      <c r="AV1455" s="1" t="s">
        <v>88</v>
      </c>
      <c r="AW1455" s="1" t="s">
        <v>79</v>
      </c>
      <c r="AX1455" s="1" t="s">
        <v>8144</v>
      </c>
      <c r="AY1455" s="1" t="s">
        <v>72</v>
      </c>
      <c r="AZ1455" s="38" t="s">
        <v>72</v>
      </c>
      <c r="BA1455" s="1" t="s">
        <v>72</v>
      </c>
      <c r="BB1455" s="1" t="s">
        <v>160</v>
      </c>
      <c r="BC1455" s="16"/>
    </row>
    <row r="1456" spans="1:55" ht="18.600000000000001" customHeight="1">
      <c r="A1456" s="1" t="s">
        <v>8145</v>
      </c>
      <c r="B1456" s="1">
        <v>250156</v>
      </c>
      <c r="C1456" s="1" t="s">
        <v>71</v>
      </c>
      <c r="D1456" s="3">
        <v>45845</v>
      </c>
      <c r="E1456" s="1" t="s">
        <v>1896</v>
      </c>
      <c r="F1456" s="1" t="s">
        <v>8146</v>
      </c>
      <c r="G1456" s="1" t="s">
        <v>75</v>
      </c>
      <c r="H1456" s="1" t="s">
        <v>3947</v>
      </c>
      <c r="I1456" s="1" t="s">
        <v>77</v>
      </c>
      <c r="J1456" s="1" t="s">
        <v>78</v>
      </c>
      <c r="K1456" s="1" t="s">
        <v>78</v>
      </c>
      <c r="L1456" s="21" t="s">
        <v>1898</v>
      </c>
      <c r="M1456" s="8" t="s">
        <v>160</v>
      </c>
      <c r="N1456" s="34" t="s">
        <v>72</v>
      </c>
      <c r="O1456" s="60" t="s">
        <v>8134</v>
      </c>
      <c r="P1456" s="1" t="s">
        <v>813</v>
      </c>
      <c r="Q1456" s="1" t="s">
        <v>813</v>
      </c>
      <c r="R1456" s="1" t="s">
        <v>9057</v>
      </c>
      <c r="S1456" s="1" t="s">
        <v>84</v>
      </c>
      <c r="T1456" s="1" t="s">
        <v>72</v>
      </c>
      <c r="U1456" s="1" t="s">
        <v>140</v>
      </c>
      <c r="V1456" s="1" t="s">
        <v>141</v>
      </c>
      <c r="W1456" s="1" t="s">
        <v>87</v>
      </c>
      <c r="X1456" s="1">
        <v>51</v>
      </c>
      <c r="Y1456" s="1" t="s">
        <v>88</v>
      </c>
      <c r="Z1456" s="1">
        <v>5.3</v>
      </c>
      <c r="AA1456" s="1" t="s">
        <v>2344</v>
      </c>
      <c r="AB1456" s="1" t="s">
        <v>90</v>
      </c>
      <c r="AC1456" s="1" t="s">
        <v>91</v>
      </c>
      <c r="AD1456" s="1" t="s">
        <v>92</v>
      </c>
      <c r="AE1456" s="1" t="s">
        <v>72</v>
      </c>
      <c r="AF1456" s="1" t="s">
        <v>72</v>
      </c>
      <c r="AG1456" s="1" t="s">
        <v>72</v>
      </c>
      <c r="AH1456" s="1" t="s">
        <v>72</v>
      </c>
      <c r="AI1456" s="1" t="s">
        <v>72</v>
      </c>
      <c r="AJ1456" s="1" t="s">
        <v>72</v>
      </c>
      <c r="AK1456" s="1" t="s">
        <v>3444</v>
      </c>
      <c r="AL1456" s="1" t="s">
        <v>72</v>
      </c>
      <c r="AM1456" s="1" t="s">
        <v>72</v>
      </c>
      <c r="AN1456" s="3">
        <v>45845</v>
      </c>
      <c r="AO1456" s="1" t="s">
        <v>8147</v>
      </c>
      <c r="AP1456" s="1" t="s">
        <v>72</v>
      </c>
      <c r="AQ1456" s="1" t="s">
        <v>1675</v>
      </c>
      <c r="AR1456" s="1">
        <v>15</v>
      </c>
      <c r="AS1456" s="1" t="s">
        <v>6026</v>
      </c>
      <c r="AT1456" s="1" t="s">
        <v>75</v>
      </c>
      <c r="AU1456" s="1" t="s">
        <v>75</v>
      </c>
      <c r="AV1456" s="1" t="s">
        <v>88</v>
      </c>
      <c r="AW1456" s="1" t="s">
        <v>79</v>
      </c>
      <c r="AX1456" s="1" t="s">
        <v>1795</v>
      </c>
      <c r="AY1456" s="1" t="s">
        <v>72</v>
      </c>
      <c r="AZ1456" s="1" t="s">
        <v>7857</v>
      </c>
      <c r="BA1456" s="1">
        <v>30</v>
      </c>
      <c r="BB1456" s="1" t="s">
        <v>160</v>
      </c>
      <c r="BC1456" s="1" t="s">
        <v>768</v>
      </c>
    </row>
    <row r="1457" spans="1:55" ht="18.600000000000001" customHeight="1">
      <c r="A1457" s="1" t="s">
        <v>8148</v>
      </c>
      <c r="B1457" s="1">
        <v>250157</v>
      </c>
      <c r="C1457" s="1" t="s">
        <v>71</v>
      </c>
      <c r="D1457" s="3">
        <v>45845</v>
      </c>
      <c r="E1457" s="1" t="s">
        <v>1896</v>
      </c>
      <c r="F1457" s="1" t="s">
        <v>8149</v>
      </c>
      <c r="G1457" s="1" t="s">
        <v>75</v>
      </c>
      <c r="H1457" s="1" t="s">
        <v>6545</v>
      </c>
      <c r="I1457" s="1" t="s">
        <v>77</v>
      </c>
      <c r="J1457" s="1" t="s">
        <v>78</v>
      </c>
      <c r="K1457" s="1" t="s">
        <v>78</v>
      </c>
      <c r="L1457" s="21" t="s">
        <v>1898</v>
      </c>
      <c r="M1457" s="21" t="s">
        <v>99</v>
      </c>
      <c r="N1457" s="34" t="s">
        <v>72</v>
      </c>
      <c r="O1457" s="3" t="s">
        <v>8150</v>
      </c>
      <c r="P1457" s="1" t="s">
        <v>83</v>
      </c>
      <c r="Q1457" s="1" t="s">
        <v>7663</v>
      </c>
      <c r="R1457" s="1" t="s">
        <v>9043</v>
      </c>
      <c r="S1457" s="1" t="s">
        <v>84</v>
      </c>
      <c r="T1457" s="1" t="s">
        <v>72</v>
      </c>
      <c r="U1457" s="1" t="s">
        <v>196</v>
      </c>
      <c r="V1457" s="1" t="s">
        <v>8151</v>
      </c>
      <c r="W1457" s="1" t="s">
        <v>87</v>
      </c>
      <c r="X1457" s="1">
        <v>50</v>
      </c>
      <c r="Y1457" s="1" t="s">
        <v>88</v>
      </c>
      <c r="Z1457" s="1">
        <v>5.0999999999999996</v>
      </c>
      <c r="AA1457" s="1" t="s">
        <v>954</v>
      </c>
      <c r="AB1457" s="1" t="s">
        <v>90</v>
      </c>
      <c r="AC1457" s="1" t="s">
        <v>91</v>
      </c>
      <c r="AD1457" s="1" t="s">
        <v>92</v>
      </c>
      <c r="AE1457" s="1" t="s">
        <v>72</v>
      </c>
      <c r="AF1457" s="1" t="s">
        <v>217</v>
      </c>
      <c r="AG1457" s="1" t="s">
        <v>72</v>
      </c>
      <c r="AH1457" s="1" t="s">
        <v>7244</v>
      </c>
      <c r="AI1457" s="1" t="s">
        <v>72</v>
      </c>
      <c r="AJ1457" s="1" t="s">
        <v>72</v>
      </c>
      <c r="AK1457" s="1" t="s">
        <v>3444</v>
      </c>
      <c r="AL1457" s="1" t="s">
        <v>72</v>
      </c>
      <c r="AM1457" s="1" t="s">
        <v>72</v>
      </c>
      <c r="AN1457" s="3">
        <v>45845</v>
      </c>
      <c r="AO1457" s="1" t="s">
        <v>8152</v>
      </c>
      <c r="AP1457" s="1" t="s">
        <v>72</v>
      </c>
      <c r="AQ1457" s="1" t="s">
        <v>1675</v>
      </c>
      <c r="AR1457" s="1">
        <v>15</v>
      </c>
      <c r="AS1457" s="1" t="s">
        <v>183</v>
      </c>
      <c r="AT1457" s="1" t="s">
        <v>75</v>
      </c>
      <c r="AU1457" s="1" t="s">
        <v>75</v>
      </c>
      <c r="AV1457" s="1" t="s">
        <v>88</v>
      </c>
      <c r="AW1457" s="1" t="s">
        <v>96</v>
      </c>
      <c r="AX1457" s="1" t="s">
        <v>72</v>
      </c>
      <c r="AY1457" s="1" t="s">
        <v>7458</v>
      </c>
      <c r="AZ1457" s="1" t="s">
        <v>8106</v>
      </c>
      <c r="BA1457" s="1">
        <v>49</v>
      </c>
      <c r="BB1457" s="21" t="s">
        <v>100</v>
      </c>
      <c r="BC1457" s="16"/>
    </row>
    <row r="1458" spans="1:55" ht="18.600000000000001" customHeight="1">
      <c r="A1458" s="1" t="s">
        <v>8153</v>
      </c>
      <c r="B1458" s="1">
        <v>250158</v>
      </c>
      <c r="C1458" s="1" t="s">
        <v>71</v>
      </c>
      <c r="D1458" s="3">
        <v>45846</v>
      </c>
      <c r="E1458" s="1" t="s">
        <v>1896</v>
      </c>
      <c r="F1458" s="1" t="s">
        <v>8154</v>
      </c>
      <c r="G1458" s="1" t="s">
        <v>75</v>
      </c>
      <c r="H1458" s="1" t="s">
        <v>3947</v>
      </c>
      <c r="I1458" s="1" t="s">
        <v>77</v>
      </c>
      <c r="J1458" s="1" t="s">
        <v>78</v>
      </c>
      <c r="K1458" s="1" t="s">
        <v>78</v>
      </c>
      <c r="L1458" s="21" t="s">
        <v>1898</v>
      </c>
      <c r="M1458" s="21" t="s">
        <v>99</v>
      </c>
      <c r="N1458" s="34" t="s">
        <v>72</v>
      </c>
      <c r="O1458" s="3" t="s">
        <v>8155</v>
      </c>
      <c r="P1458" s="1" t="s">
        <v>813</v>
      </c>
      <c r="Q1458" s="1" t="s">
        <v>813</v>
      </c>
      <c r="R1458" s="1" t="s">
        <v>9057</v>
      </c>
      <c r="S1458" s="1" t="s">
        <v>84</v>
      </c>
      <c r="T1458" s="1" t="s">
        <v>72</v>
      </c>
      <c r="U1458" s="1" t="s">
        <v>140</v>
      </c>
      <c r="V1458" s="1" t="s">
        <v>181</v>
      </c>
      <c r="W1458" s="1" t="s">
        <v>87</v>
      </c>
      <c r="X1458" s="1">
        <v>54</v>
      </c>
      <c r="Y1458" s="1" t="s">
        <v>88</v>
      </c>
      <c r="Z1458" s="1">
        <v>5.3</v>
      </c>
      <c r="AA1458" s="1" t="s">
        <v>2344</v>
      </c>
      <c r="AB1458" s="1" t="s">
        <v>90</v>
      </c>
      <c r="AC1458" s="1" t="s">
        <v>91</v>
      </c>
      <c r="AD1458" s="1" t="s">
        <v>92</v>
      </c>
      <c r="AE1458" s="1" t="s">
        <v>72</v>
      </c>
      <c r="AF1458" s="1" t="s">
        <v>217</v>
      </c>
      <c r="AG1458" s="1">
        <v>2</v>
      </c>
      <c r="AH1458" s="25" t="s">
        <v>8156</v>
      </c>
      <c r="AI1458" s="1" t="s">
        <v>72</v>
      </c>
      <c r="AJ1458" s="1" t="s">
        <v>72</v>
      </c>
      <c r="AK1458" s="1" t="s">
        <v>3444</v>
      </c>
      <c r="AL1458" s="1" t="s">
        <v>878</v>
      </c>
      <c r="AM1458" s="1" t="s">
        <v>72</v>
      </c>
      <c r="AN1458" s="3">
        <v>45846</v>
      </c>
      <c r="AO1458" s="1" t="s">
        <v>8157</v>
      </c>
      <c r="AP1458" s="1" t="s">
        <v>72</v>
      </c>
      <c r="AQ1458" s="1" t="s">
        <v>1675</v>
      </c>
      <c r="AR1458" s="1">
        <v>15</v>
      </c>
      <c r="AS1458" s="1" t="s">
        <v>3205</v>
      </c>
      <c r="AT1458" s="1" t="s">
        <v>75</v>
      </c>
      <c r="AU1458" s="1" t="s">
        <v>75</v>
      </c>
      <c r="AV1458" s="1" t="s">
        <v>88</v>
      </c>
      <c r="AW1458" s="1" t="s">
        <v>96</v>
      </c>
      <c r="AX1458" s="1" t="s">
        <v>72</v>
      </c>
      <c r="AY1458" s="1" t="s">
        <v>7526</v>
      </c>
      <c r="AZ1458" s="1" t="s">
        <v>7857</v>
      </c>
      <c r="BA1458" s="1">
        <f>30+7</f>
        <v>37</v>
      </c>
      <c r="BB1458" s="21" t="s">
        <v>100</v>
      </c>
      <c r="BC1458" s="16"/>
    </row>
    <row r="1459" spans="1:55" ht="18.600000000000001" customHeight="1">
      <c r="A1459" s="1" t="s">
        <v>8158</v>
      </c>
      <c r="B1459" s="1">
        <v>250159</v>
      </c>
      <c r="C1459" s="1" t="s">
        <v>71</v>
      </c>
      <c r="D1459" s="3">
        <v>45847</v>
      </c>
      <c r="E1459" s="1" t="s">
        <v>1896</v>
      </c>
      <c r="F1459" s="1" t="s">
        <v>8159</v>
      </c>
      <c r="G1459" s="1" t="s">
        <v>75</v>
      </c>
      <c r="H1459" s="1" t="s">
        <v>3608</v>
      </c>
      <c r="I1459" s="1" t="s">
        <v>77</v>
      </c>
      <c r="J1459" s="1" t="s">
        <v>78</v>
      </c>
      <c r="K1459" s="1" t="s">
        <v>78</v>
      </c>
      <c r="L1459" s="21" t="s">
        <v>1898</v>
      </c>
      <c r="M1459" s="8" t="s">
        <v>160</v>
      </c>
      <c r="N1459" s="34" t="s">
        <v>72</v>
      </c>
      <c r="O1459" s="60" t="s">
        <v>8160</v>
      </c>
      <c r="P1459" s="1" t="s">
        <v>813</v>
      </c>
      <c r="Q1459" s="1" t="s">
        <v>813</v>
      </c>
      <c r="R1459" s="1" t="s">
        <v>9057</v>
      </c>
      <c r="S1459" s="1" t="s">
        <v>152</v>
      </c>
      <c r="T1459" s="1" t="s">
        <v>3507</v>
      </c>
      <c r="U1459" s="1" t="s">
        <v>153</v>
      </c>
      <c r="V1459" s="1" t="s">
        <v>164</v>
      </c>
      <c r="W1459" s="1" t="s">
        <v>126</v>
      </c>
      <c r="X1459" s="1">
        <v>68</v>
      </c>
      <c r="Y1459" s="1" t="s">
        <v>88</v>
      </c>
      <c r="Z1459" s="1">
        <v>5.0999999999999996</v>
      </c>
      <c r="AA1459" s="1" t="s">
        <v>954</v>
      </c>
      <c r="AB1459" s="1" t="s">
        <v>90</v>
      </c>
      <c r="AC1459" s="1" t="s">
        <v>91</v>
      </c>
      <c r="AD1459" s="1" t="s">
        <v>92</v>
      </c>
      <c r="AE1459" s="1" t="s">
        <v>72</v>
      </c>
      <c r="AF1459" s="1" t="s">
        <v>72</v>
      </c>
      <c r="AG1459" s="1" t="s">
        <v>72</v>
      </c>
      <c r="AH1459" s="1" t="s">
        <v>72</v>
      </c>
      <c r="AI1459" s="1" t="s">
        <v>72</v>
      </c>
      <c r="AJ1459" s="1" t="s">
        <v>72</v>
      </c>
      <c r="AK1459" s="1" t="s">
        <v>2726</v>
      </c>
      <c r="AL1459" s="1" t="s">
        <v>72</v>
      </c>
      <c r="AM1459" s="1" t="s">
        <v>72</v>
      </c>
      <c r="AN1459" s="3">
        <v>45847</v>
      </c>
      <c r="AO1459" s="1" t="s">
        <v>8161</v>
      </c>
      <c r="AP1459" s="1" t="s">
        <v>8162</v>
      </c>
      <c r="AQ1459" s="1" t="s">
        <v>1794</v>
      </c>
      <c r="AR1459" s="1">
        <v>15</v>
      </c>
      <c r="AS1459" s="1" t="s">
        <v>6026</v>
      </c>
      <c r="AT1459" s="1" t="s">
        <v>75</v>
      </c>
      <c r="AU1459" s="1" t="s">
        <v>75</v>
      </c>
      <c r="AV1459" s="1" t="s">
        <v>88</v>
      </c>
      <c r="AW1459" s="1" t="s">
        <v>79</v>
      </c>
      <c r="AX1459" s="1" t="s">
        <v>72</v>
      </c>
      <c r="AY1459" s="1" t="s">
        <v>7458</v>
      </c>
      <c r="AZ1459" s="38" t="s">
        <v>8163</v>
      </c>
      <c r="BA1459" s="1">
        <v>20</v>
      </c>
      <c r="BB1459" s="1" t="s">
        <v>160</v>
      </c>
      <c r="BC1459" s="16" t="s">
        <v>768</v>
      </c>
    </row>
    <row r="1460" spans="1:55" ht="18.600000000000001" customHeight="1">
      <c r="A1460" s="1" t="s">
        <v>8164</v>
      </c>
      <c r="B1460" s="1">
        <v>250160</v>
      </c>
      <c r="C1460" s="1" t="s">
        <v>71</v>
      </c>
      <c r="D1460" s="3">
        <v>45852</v>
      </c>
      <c r="E1460" s="1" t="s">
        <v>1896</v>
      </c>
      <c r="F1460" s="1" t="s">
        <v>8165</v>
      </c>
      <c r="G1460" s="1" t="s">
        <v>75</v>
      </c>
      <c r="H1460" s="1" t="s">
        <v>7510</v>
      </c>
      <c r="I1460" s="1" t="s">
        <v>77</v>
      </c>
      <c r="J1460" s="1" t="s">
        <v>78</v>
      </c>
      <c r="K1460" s="1" t="s">
        <v>78</v>
      </c>
      <c r="L1460" s="21" t="s">
        <v>1898</v>
      </c>
      <c r="M1460" s="21" t="s">
        <v>160</v>
      </c>
      <c r="N1460" s="34" t="s">
        <v>72</v>
      </c>
      <c r="O1460" s="3" t="s">
        <v>8166</v>
      </c>
      <c r="P1460" s="1" t="s">
        <v>83</v>
      </c>
      <c r="Q1460" s="1" t="s">
        <v>123</v>
      </c>
      <c r="R1460" s="1" t="s">
        <v>9043</v>
      </c>
      <c r="S1460" s="1" t="s">
        <v>7128</v>
      </c>
      <c r="T1460" s="1" t="s">
        <v>72</v>
      </c>
      <c r="U1460" s="1" t="s">
        <v>7129</v>
      </c>
      <c r="V1460" s="1" t="s">
        <v>8167</v>
      </c>
      <c r="W1460" s="1" t="s">
        <v>87</v>
      </c>
      <c r="X1460" s="1">
        <v>50</v>
      </c>
      <c r="Y1460" s="1" t="s">
        <v>88</v>
      </c>
      <c r="Z1460" s="1">
        <v>5.4</v>
      </c>
      <c r="AA1460" s="1" t="s">
        <v>299</v>
      </c>
      <c r="AB1460" s="1" t="s">
        <v>90</v>
      </c>
      <c r="AC1460" s="1" t="s">
        <v>91</v>
      </c>
      <c r="AD1460" s="1" t="s">
        <v>92</v>
      </c>
      <c r="AE1460" s="1" t="s">
        <v>72</v>
      </c>
      <c r="AF1460" s="1" t="s">
        <v>72</v>
      </c>
      <c r="AG1460" s="1" t="s">
        <v>72</v>
      </c>
      <c r="AH1460" s="1" t="s">
        <v>72</v>
      </c>
      <c r="AI1460" s="1" t="s">
        <v>72</v>
      </c>
      <c r="AJ1460" s="1" t="s">
        <v>72</v>
      </c>
      <c r="AK1460" s="1" t="s">
        <v>72</v>
      </c>
      <c r="AL1460" s="1" t="s">
        <v>72</v>
      </c>
      <c r="AM1460" s="1" t="s">
        <v>72</v>
      </c>
      <c r="AN1460" s="3">
        <v>45852</v>
      </c>
      <c r="AO1460" s="1" t="s">
        <v>8168</v>
      </c>
      <c r="AP1460" s="1" t="s">
        <v>72</v>
      </c>
      <c r="AQ1460" s="1" t="s">
        <v>1675</v>
      </c>
      <c r="AR1460" s="1">
        <v>13</v>
      </c>
      <c r="AS1460" s="1" t="s">
        <v>183</v>
      </c>
      <c r="AT1460" s="1" t="s">
        <v>75</v>
      </c>
      <c r="AU1460" s="1" t="s">
        <v>75</v>
      </c>
      <c r="AV1460" s="1" t="s">
        <v>88</v>
      </c>
      <c r="AW1460" s="1" t="s">
        <v>79</v>
      </c>
      <c r="AX1460" s="1" t="s">
        <v>437</v>
      </c>
      <c r="AY1460" s="1" t="s">
        <v>8169</v>
      </c>
      <c r="AZ1460" s="1" t="s">
        <v>8046</v>
      </c>
      <c r="BA1460" s="1">
        <v>49</v>
      </c>
      <c r="BB1460" s="1" t="s">
        <v>160</v>
      </c>
      <c r="BC1460" s="1" t="s">
        <v>440</v>
      </c>
    </row>
    <row r="1461" spans="1:55" ht="18.600000000000001" customHeight="1">
      <c r="A1461" s="1" t="s">
        <v>8170</v>
      </c>
      <c r="B1461" s="1">
        <v>250161</v>
      </c>
      <c r="C1461" s="1" t="s">
        <v>71</v>
      </c>
      <c r="D1461" s="3">
        <v>45852</v>
      </c>
      <c r="E1461" s="1" t="s">
        <v>1896</v>
      </c>
      <c r="F1461" s="1" t="s">
        <v>8171</v>
      </c>
      <c r="G1461" s="1" t="s">
        <v>75</v>
      </c>
      <c r="H1461" s="1" t="s">
        <v>6545</v>
      </c>
      <c r="I1461" s="1" t="s">
        <v>77</v>
      </c>
      <c r="J1461" s="1" t="s">
        <v>78</v>
      </c>
      <c r="K1461" s="1" t="s">
        <v>78</v>
      </c>
      <c r="L1461" s="21" t="s">
        <v>1898</v>
      </c>
      <c r="M1461" s="21" t="s">
        <v>160</v>
      </c>
      <c r="N1461" s="34" t="s">
        <v>72</v>
      </c>
      <c r="O1461" s="3" t="s">
        <v>1958</v>
      </c>
      <c r="P1461" s="1" t="s">
        <v>813</v>
      </c>
      <c r="Q1461" s="1" t="s">
        <v>813</v>
      </c>
      <c r="R1461" s="1" t="s">
        <v>9057</v>
      </c>
      <c r="S1461" s="1" t="s">
        <v>84</v>
      </c>
      <c r="T1461" s="1" t="s">
        <v>72</v>
      </c>
      <c r="U1461" s="1" t="s">
        <v>124</v>
      </c>
      <c r="V1461" s="1" t="s">
        <v>341</v>
      </c>
      <c r="W1461" s="1" t="s">
        <v>126</v>
      </c>
      <c r="X1461" s="1">
        <v>56</v>
      </c>
      <c r="Y1461" s="1" t="s">
        <v>88</v>
      </c>
      <c r="Z1461" s="1">
        <v>5.8</v>
      </c>
      <c r="AA1461" s="1" t="s">
        <v>2344</v>
      </c>
      <c r="AB1461" s="1" t="s">
        <v>90</v>
      </c>
      <c r="AC1461" s="1" t="s">
        <v>91</v>
      </c>
      <c r="AD1461" s="1" t="s">
        <v>92</v>
      </c>
      <c r="AE1461" s="1" t="s">
        <v>72</v>
      </c>
      <c r="AF1461" s="1" t="s">
        <v>217</v>
      </c>
      <c r="AG1461" s="1">
        <v>2</v>
      </c>
      <c r="AH1461" s="25" t="s">
        <v>4808</v>
      </c>
      <c r="AI1461" s="1" t="s">
        <v>72</v>
      </c>
      <c r="AJ1461" s="1" t="s">
        <v>72</v>
      </c>
      <c r="AK1461" s="1" t="s">
        <v>3444</v>
      </c>
      <c r="AL1461" s="1" t="s">
        <v>878</v>
      </c>
      <c r="AM1461" s="1" t="s">
        <v>72</v>
      </c>
      <c r="AN1461" s="3">
        <v>45852</v>
      </c>
      <c r="AO1461" s="1" t="s">
        <v>8172</v>
      </c>
      <c r="AP1461" s="1" t="s">
        <v>72</v>
      </c>
      <c r="AQ1461" s="1" t="s">
        <v>1675</v>
      </c>
      <c r="AR1461" s="1">
        <v>15</v>
      </c>
      <c r="AS1461" s="1" t="s">
        <v>3205</v>
      </c>
      <c r="AT1461" s="1" t="s">
        <v>75</v>
      </c>
      <c r="AU1461" s="1" t="s">
        <v>75</v>
      </c>
      <c r="AV1461" s="1" t="s">
        <v>88</v>
      </c>
      <c r="AW1461" s="1" t="s">
        <v>79</v>
      </c>
      <c r="AX1461" s="1" t="s">
        <v>437</v>
      </c>
      <c r="AY1461" s="1" t="s">
        <v>7458</v>
      </c>
      <c r="AZ1461" s="1" t="s">
        <v>8106</v>
      </c>
      <c r="BA1461" s="1">
        <v>49</v>
      </c>
      <c r="BB1461" s="1" t="s">
        <v>160</v>
      </c>
      <c r="BC1461" s="1" t="s">
        <v>440</v>
      </c>
    </row>
    <row r="1462" spans="1:55" ht="18.600000000000001" customHeight="1">
      <c r="A1462" s="1" t="s">
        <v>8173</v>
      </c>
      <c r="B1462" s="1">
        <v>250162</v>
      </c>
      <c r="C1462" s="1" t="s">
        <v>71</v>
      </c>
      <c r="D1462" s="3">
        <v>45854</v>
      </c>
      <c r="E1462" s="1" t="s">
        <v>1896</v>
      </c>
      <c r="F1462" s="1" t="s">
        <v>8174</v>
      </c>
      <c r="G1462" s="1" t="s">
        <v>75</v>
      </c>
      <c r="H1462" s="1" t="s">
        <v>3608</v>
      </c>
      <c r="I1462" s="1" t="s">
        <v>77</v>
      </c>
      <c r="J1462" s="1" t="s">
        <v>78</v>
      </c>
      <c r="K1462" s="1" t="s">
        <v>78</v>
      </c>
      <c r="L1462" s="21" t="s">
        <v>1898</v>
      </c>
      <c r="M1462" s="21" t="s">
        <v>99</v>
      </c>
      <c r="N1462" s="34" t="s">
        <v>72</v>
      </c>
      <c r="O1462" s="3" t="s">
        <v>7758</v>
      </c>
      <c r="P1462" s="1" t="s">
        <v>813</v>
      </c>
      <c r="Q1462" s="1" t="s">
        <v>813</v>
      </c>
      <c r="R1462" s="1" t="s">
        <v>9057</v>
      </c>
      <c r="S1462" s="1" t="s">
        <v>152</v>
      </c>
      <c r="T1462" s="1" t="s">
        <v>3507</v>
      </c>
      <c r="U1462" s="1" t="s">
        <v>153</v>
      </c>
      <c r="V1462" s="1" t="s">
        <v>164</v>
      </c>
      <c r="W1462" s="1" t="s">
        <v>126</v>
      </c>
      <c r="X1462" s="1">
        <v>60</v>
      </c>
      <c r="Y1462" s="1" t="s">
        <v>88</v>
      </c>
      <c r="Z1462" s="1">
        <v>6.2</v>
      </c>
      <c r="AA1462" s="1" t="s">
        <v>299</v>
      </c>
      <c r="AB1462" s="1" t="s">
        <v>90</v>
      </c>
      <c r="AC1462" s="1" t="s">
        <v>91</v>
      </c>
      <c r="AD1462" s="1" t="s">
        <v>92</v>
      </c>
      <c r="AE1462" s="1" t="s">
        <v>72</v>
      </c>
      <c r="AF1462" s="25" t="s">
        <v>254</v>
      </c>
      <c r="AG1462" s="1">
        <v>2</v>
      </c>
      <c r="AH1462" s="25" t="s">
        <v>8175</v>
      </c>
      <c r="AI1462" s="1" t="s">
        <v>72</v>
      </c>
      <c r="AJ1462" s="1" t="s">
        <v>72</v>
      </c>
      <c r="AK1462" s="1" t="s">
        <v>2726</v>
      </c>
      <c r="AL1462" s="1" t="s">
        <v>5157</v>
      </c>
      <c r="AM1462" s="1" t="s">
        <v>8125</v>
      </c>
      <c r="AN1462" s="3">
        <v>45854</v>
      </c>
      <c r="AO1462" s="1" t="s">
        <v>7371</v>
      </c>
      <c r="AP1462" s="1" t="s">
        <v>72</v>
      </c>
      <c r="AQ1462" s="1" t="s">
        <v>1794</v>
      </c>
      <c r="AR1462" s="1">
        <v>15</v>
      </c>
      <c r="AS1462" s="1" t="s">
        <v>3205</v>
      </c>
      <c r="AT1462" s="1" t="s">
        <v>75</v>
      </c>
      <c r="AU1462" s="1" t="s">
        <v>75</v>
      </c>
      <c r="AV1462" s="1" t="s">
        <v>88</v>
      </c>
      <c r="AW1462" s="1" t="s">
        <v>96</v>
      </c>
      <c r="AX1462" s="1" t="s">
        <v>72</v>
      </c>
      <c r="AY1462" s="1" t="s">
        <v>8176</v>
      </c>
      <c r="AZ1462" s="38" t="s">
        <v>8177</v>
      </c>
      <c r="BA1462" s="1">
        <v>24</v>
      </c>
      <c r="BB1462" s="21" t="s">
        <v>100</v>
      </c>
      <c r="BC1462" s="16"/>
    </row>
    <row r="1463" spans="1:55" ht="18.600000000000001" customHeight="1">
      <c r="A1463" s="1" t="s">
        <v>8178</v>
      </c>
      <c r="B1463" s="1">
        <v>250163</v>
      </c>
      <c r="C1463" s="1" t="s">
        <v>71</v>
      </c>
      <c r="D1463" s="3">
        <v>45854</v>
      </c>
      <c r="E1463" s="1" t="s">
        <v>1896</v>
      </c>
      <c r="F1463" s="1" t="s">
        <v>8179</v>
      </c>
      <c r="G1463" s="1" t="s">
        <v>75</v>
      </c>
      <c r="H1463" s="1" t="s">
        <v>3608</v>
      </c>
      <c r="I1463" s="1" t="s">
        <v>77</v>
      </c>
      <c r="J1463" s="1" t="s">
        <v>78</v>
      </c>
      <c r="K1463" s="1" t="s">
        <v>78</v>
      </c>
      <c r="L1463" s="21" t="s">
        <v>1898</v>
      </c>
      <c r="M1463" s="21" t="s">
        <v>99</v>
      </c>
      <c r="N1463" s="34" t="s">
        <v>72</v>
      </c>
      <c r="O1463" s="3" t="s">
        <v>8180</v>
      </c>
      <c r="P1463" s="1" t="s">
        <v>813</v>
      </c>
      <c r="Q1463" s="1" t="s">
        <v>813</v>
      </c>
      <c r="R1463" s="1" t="s">
        <v>9057</v>
      </c>
      <c r="S1463" s="1" t="s">
        <v>152</v>
      </c>
      <c r="T1463" s="1" t="s">
        <v>3803</v>
      </c>
      <c r="U1463" s="1" t="s">
        <v>153</v>
      </c>
      <c r="V1463" s="1" t="s">
        <v>154</v>
      </c>
      <c r="W1463" s="1" t="s">
        <v>126</v>
      </c>
      <c r="X1463" s="1">
        <v>72</v>
      </c>
      <c r="Y1463" s="1" t="s">
        <v>88</v>
      </c>
      <c r="Z1463" s="1">
        <v>6.2</v>
      </c>
      <c r="AA1463" s="1" t="s">
        <v>299</v>
      </c>
      <c r="AB1463" s="1" t="s">
        <v>90</v>
      </c>
      <c r="AC1463" s="1" t="s">
        <v>91</v>
      </c>
      <c r="AD1463" s="1" t="s">
        <v>216</v>
      </c>
      <c r="AE1463" s="1" t="s">
        <v>72</v>
      </c>
      <c r="AF1463" s="1" t="s">
        <v>229</v>
      </c>
      <c r="AG1463" s="1">
        <v>3</v>
      </c>
      <c r="AH1463" s="25" t="s">
        <v>7190</v>
      </c>
      <c r="AI1463" s="1">
        <v>1</v>
      </c>
      <c r="AJ1463" s="1" t="s">
        <v>8181</v>
      </c>
      <c r="AK1463" s="1" t="s">
        <v>2726</v>
      </c>
      <c r="AL1463" s="1" t="s">
        <v>263</v>
      </c>
      <c r="AM1463" s="1" t="s">
        <v>72</v>
      </c>
      <c r="AN1463" s="3">
        <v>45854</v>
      </c>
      <c r="AO1463" s="1" t="s">
        <v>1565</v>
      </c>
      <c r="AP1463" s="1" t="s">
        <v>72</v>
      </c>
      <c r="AQ1463" s="1" t="s">
        <v>1794</v>
      </c>
      <c r="AR1463" s="1">
        <v>15</v>
      </c>
      <c r="AS1463" s="1" t="s">
        <v>4219</v>
      </c>
      <c r="AT1463" s="1" t="s">
        <v>75</v>
      </c>
      <c r="AU1463" s="1" t="s">
        <v>75</v>
      </c>
      <c r="AV1463" s="1" t="s">
        <v>88</v>
      </c>
      <c r="AW1463" s="1" t="s">
        <v>96</v>
      </c>
      <c r="AX1463" s="1" t="s">
        <v>72</v>
      </c>
      <c r="AY1463" s="1" t="s">
        <v>6242</v>
      </c>
      <c r="AZ1463" s="38" t="s">
        <v>8182</v>
      </c>
      <c r="BA1463" s="1">
        <f>42+7</f>
        <v>49</v>
      </c>
      <c r="BB1463" s="21" t="s">
        <v>100</v>
      </c>
      <c r="BC1463" s="16"/>
    </row>
    <row r="1464" spans="1:55" ht="18.600000000000001" customHeight="1">
      <c r="A1464" s="1" t="s">
        <v>8183</v>
      </c>
      <c r="B1464" s="1">
        <v>250164</v>
      </c>
      <c r="C1464" s="1" t="s">
        <v>71</v>
      </c>
      <c r="D1464" s="3">
        <v>45856</v>
      </c>
      <c r="E1464" s="1" t="s">
        <v>1896</v>
      </c>
      <c r="F1464" s="1" t="s">
        <v>8184</v>
      </c>
      <c r="G1464" s="1" t="s">
        <v>75</v>
      </c>
      <c r="H1464" s="1" t="s">
        <v>3608</v>
      </c>
      <c r="I1464" s="1" t="s">
        <v>77</v>
      </c>
      <c r="J1464" s="1" t="s">
        <v>78</v>
      </c>
      <c r="K1464" s="1" t="s">
        <v>78</v>
      </c>
      <c r="L1464" s="21" t="s">
        <v>1898</v>
      </c>
      <c r="M1464" s="21" t="s">
        <v>99</v>
      </c>
      <c r="N1464" s="34" t="s">
        <v>72</v>
      </c>
      <c r="O1464" s="3" t="s">
        <v>8185</v>
      </c>
      <c r="P1464" s="1" t="s">
        <v>813</v>
      </c>
      <c r="Q1464" s="1" t="s">
        <v>813</v>
      </c>
      <c r="R1464" s="1" t="s">
        <v>9057</v>
      </c>
      <c r="S1464" s="1" t="s">
        <v>152</v>
      </c>
      <c r="T1464" s="1" t="s">
        <v>3507</v>
      </c>
      <c r="U1464" s="1" t="s">
        <v>153</v>
      </c>
      <c r="V1464" s="1" t="s">
        <v>164</v>
      </c>
      <c r="W1464" s="1" t="s">
        <v>126</v>
      </c>
      <c r="X1464" s="1">
        <v>57</v>
      </c>
      <c r="Y1464" s="1" t="s">
        <v>88</v>
      </c>
      <c r="Z1464" s="1">
        <v>4.4000000000000004</v>
      </c>
      <c r="AA1464" s="1" t="s">
        <v>954</v>
      </c>
      <c r="AB1464" s="1" t="s">
        <v>90</v>
      </c>
      <c r="AC1464" s="1" t="s">
        <v>91</v>
      </c>
      <c r="AD1464" s="1" t="s">
        <v>92</v>
      </c>
      <c r="AE1464" s="1" t="s">
        <v>72</v>
      </c>
      <c r="AF1464" s="1" t="s">
        <v>229</v>
      </c>
      <c r="AG1464" s="1">
        <v>3</v>
      </c>
      <c r="AH1464" s="25" t="s">
        <v>5057</v>
      </c>
      <c r="AI1464" s="1" t="s">
        <v>72</v>
      </c>
      <c r="AJ1464" s="1" t="s">
        <v>72</v>
      </c>
      <c r="AK1464" s="1" t="s">
        <v>2726</v>
      </c>
      <c r="AL1464" s="1" t="s">
        <v>7982</v>
      </c>
      <c r="AM1464" s="1" t="s">
        <v>72</v>
      </c>
      <c r="AN1464" s="3">
        <v>45856</v>
      </c>
      <c r="AO1464" s="1" t="s">
        <v>8186</v>
      </c>
      <c r="AP1464" s="1" t="s">
        <v>8187</v>
      </c>
      <c r="AQ1464" s="1" t="s">
        <v>1794</v>
      </c>
      <c r="AR1464" s="1">
        <v>15</v>
      </c>
      <c r="AS1464" s="1" t="s">
        <v>3446</v>
      </c>
      <c r="AT1464" s="1" t="s">
        <v>75</v>
      </c>
      <c r="AU1464" s="1" t="s">
        <v>75</v>
      </c>
      <c r="AV1464" s="1" t="s">
        <v>88</v>
      </c>
      <c r="AW1464" s="1" t="s">
        <v>96</v>
      </c>
      <c r="AX1464" s="1" t="s">
        <v>72</v>
      </c>
      <c r="AY1464" s="1" t="s">
        <v>7458</v>
      </c>
      <c r="AZ1464" s="38" t="s">
        <v>8188</v>
      </c>
      <c r="BA1464" s="1">
        <f>37+7</f>
        <v>44</v>
      </c>
      <c r="BB1464" s="21" t="s">
        <v>100</v>
      </c>
      <c r="BC1464" s="16"/>
    </row>
    <row r="1465" spans="1:55" ht="18.600000000000001" customHeight="1">
      <c r="A1465" s="1" t="s">
        <v>8189</v>
      </c>
      <c r="B1465" s="1">
        <v>250165</v>
      </c>
      <c r="C1465" s="1" t="s">
        <v>497</v>
      </c>
      <c r="D1465" s="3">
        <v>45857</v>
      </c>
      <c r="E1465" s="1" t="s">
        <v>1896</v>
      </c>
      <c r="F1465" s="1" t="s">
        <v>8190</v>
      </c>
      <c r="G1465" s="1" t="s">
        <v>75</v>
      </c>
      <c r="H1465" s="1" t="s">
        <v>7814</v>
      </c>
      <c r="I1465" s="1" t="s">
        <v>497</v>
      </c>
      <c r="J1465" s="1" t="s">
        <v>78</v>
      </c>
      <c r="K1465" s="1" t="s">
        <v>172</v>
      </c>
      <c r="L1465" s="21" t="s">
        <v>1898</v>
      </c>
      <c r="M1465" s="21" t="s">
        <v>99</v>
      </c>
      <c r="N1465" s="8" t="s">
        <v>6660</v>
      </c>
      <c r="O1465" s="3" t="s">
        <v>3733</v>
      </c>
      <c r="P1465" s="1" t="s">
        <v>83</v>
      </c>
      <c r="Q1465" s="1" t="s">
        <v>123</v>
      </c>
      <c r="R1465" s="1" t="s">
        <v>9043</v>
      </c>
      <c r="S1465" s="1" t="s">
        <v>443</v>
      </c>
      <c r="T1465" s="1" t="s">
        <v>72</v>
      </c>
      <c r="U1465" s="1" t="s">
        <v>444</v>
      </c>
      <c r="V1465" s="1" t="s">
        <v>444</v>
      </c>
      <c r="W1465" s="1" t="s">
        <v>126</v>
      </c>
      <c r="X1465" s="1">
        <v>60</v>
      </c>
      <c r="Y1465" s="1" t="s">
        <v>88</v>
      </c>
      <c r="Z1465" s="1">
        <v>3.3</v>
      </c>
      <c r="AA1465" s="1" t="s">
        <v>954</v>
      </c>
      <c r="AB1465" s="1" t="s">
        <v>90</v>
      </c>
      <c r="AC1465" s="1" t="s">
        <v>91</v>
      </c>
      <c r="AD1465" s="1" t="s">
        <v>92</v>
      </c>
      <c r="AE1465" s="1" t="s">
        <v>72</v>
      </c>
      <c r="AF1465" s="1" t="s">
        <v>217</v>
      </c>
      <c r="AG1465" s="1" t="s">
        <v>72</v>
      </c>
      <c r="AH1465" s="1" t="s">
        <v>372</v>
      </c>
      <c r="AI1465" s="1" t="s">
        <v>72</v>
      </c>
      <c r="AJ1465" s="1" t="s">
        <v>72</v>
      </c>
      <c r="AK1465" s="1" t="s">
        <v>447</v>
      </c>
      <c r="AL1465" s="1" t="s">
        <v>72</v>
      </c>
      <c r="AM1465" s="1" t="s">
        <v>72</v>
      </c>
      <c r="AN1465" s="3" t="s">
        <v>8191</v>
      </c>
      <c r="AO1465" s="1" t="s">
        <v>8192</v>
      </c>
      <c r="AP1465" s="1" t="s">
        <v>72</v>
      </c>
      <c r="AQ1465" s="1" t="s">
        <v>1794</v>
      </c>
      <c r="AR1465" s="1">
        <v>13</v>
      </c>
      <c r="AS1465" s="1" t="s">
        <v>3446</v>
      </c>
      <c r="AT1465" s="1" t="s">
        <v>88</v>
      </c>
      <c r="AU1465" s="1" t="s">
        <v>88</v>
      </c>
      <c r="AV1465" s="1" t="s">
        <v>88</v>
      </c>
      <c r="AW1465" s="1" t="s">
        <v>96</v>
      </c>
      <c r="AX1465" s="1" t="s">
        <v>72</v>
      </c>
      <c r="AY1465" s="1" t="s">
        <v>7458</v>
      </c>
      <c r="AZ1465" s="1" t="s">
        <v>7817</v>
      </c>
      <c r="BA1465" s="1">
        <v>56</v>
      </c>
      <c r="BB1465" s="21" t="s">
        <v>100</v>
      </c>
      <c r="BC1465" s="16"/>
    </row>
    <row r="1466" spans="1:55" ht="18.600000000000001" customHeight="1">
      <c r="A1466" s="1" t="s">
        <v>8193</v>
      </c>
      <c r="B1466" s="1">
        <v>250166</v>
      </c>
      <c r="C1466" s="1" t="s">
        <v>71</v>
      </c>
      <c r="D1466" s="3">
        <v>45859</v>
      </c>
      <c r="E1466" s="1" t="s">
        <v>1896</v>
      </c>
      <c r="F1466" s="1" t="s">
        <v>8194</v>
      </c>
      <c r="G1466" s="1" t="s">
        <v>75</v>
      </c>
      <c r="H1466" s="1" t="s">
        <v>6545</v>
      </c>
      <c r="I1466" s="1" t="s">
        <v>77</v>
      </c>
      <c r="J1466" s="1" t="s">
        <v>78</v>
      </c>
      <c r="K1466" s="1" t="s">
        <v>78</v>
      </c>
      <c r="L1466" s="21" t="s">
        <v>1898</v>
      </c>
      <c r="M1466" s="21" t="s">
        <v>99</v>
      </c>
      <c r="N1466" s="34" t="s">
        <v>72</v>
      </c>
      <c r="O1466" s="3" t="s">
        <v>4288</v>
      </c>
      <c r="P1466" s="1" t="s">
        <v>778</v>
      </c>
      <c r="Q1466" s="1" t="s">
        <v>779</v>
      </c>
      <c r="R1466" s="1" t="s">
        <v>9036</v>
      </c>
      <c r="S1466" s="1" t="s">
        <v>84</v>
      </c>
      <c r="T1466" s="1" t="s">
        <v>72</v>
      </c>
      <c r="U1466" s="1" t="s">
        <v>140</v>
      </c>
      <c r="V1466" s="1" t="s">
        <v>141</v>
      </c>
      <c r="W1466" s="1" t="s">
        <v>126</v>
      </c>
      <c r="X1466" s="1">
        <v>46</v>
      </c>
      <c r="Y1466" s="1" t="s">
        <v>88</v>
      </c>
      <c r="Z1466" s="1">
        <v>6.1</v>
      </c>
      <c r="AA1466" s="1" t="s">
        <v>954</v>
      </c>
      <c r="AB1466" s="1" t="s">
        <v>90</v>
      </c>
      <c r="AC1466" s="1" t="s">
        <v>91</v>
      </c>
      <c r="AD1466" s="1" t="s">
        <v>92</v>
      </c>
      <c r="AE1466" s="1" t="s">
        <v>72</v>
      </c>
      <c r="AF1466" s="1" t="s">
        <v>217</v>
      </c>
      <c r="AG1466" s="1" t="s">
        <v>72</v>
      </c>
      <c r="AH1466" s="1" t="s">
        <v>8195</v>
      </c>
      <c r="AI1466" s="1" t="s">
        <v>72</v>
      </c>
      <c r="AJ1466" s="1" t="s">
        <v>72</v>
      </c>
      <c r="AK1466" s="1" t="s">
        <v>220</v>
      </c>
      <c r="AL1466" s="1" t="s">
        <v>72</v>
      </c>
      <c r="AM1466" s="1" t="s">
        <v>72</v>
      </c>
      <c r="AN1466" s="3">
        <v>45859</v>
      </c>
      <c r="AO1466" s="1" t="s">
        <v>8196</v>
      </c>
      <c r="AP1466" s="1" t="s">
        <v>72</v>
      </c>
      <c r="AQ1466" s="1" t="s">
        <v>1675</v>
      </c>
      <c r="AR1466" s="1">
        <v>15</v>
      </c>
      <c r="AS1466" s="1" t="s">
        <v>4063</v>
      </c>
      <c r="AT1466" s="1" t="s">
        <v>75</v>
      </c>
      <c r="AU1466" s="1" t="s">
        <v>75</v>
      </c>
      <c r="AV1466" s="1" t="s">
        <v>88</v>
      </c>
      <c r="AW1466" s="1" t="s">
        <v>96</v>
      </c>
      <c r="AX1466" s="1" t="s">
        <v>72</v>
      </c>
      <c r="AY1466" s="1" t="s">
        <v>7458</v>
      </c>
      <c r="AZ1466" s="1" t="s">
        <v>8106</v>
      </c>
      <c r="BA1466" s="1">
        <f>49+7</f>
        <v>56</v>
      </c>
      <c r="BB1466" s="21" t="s">
        <v>100</v>
      </c>
      <c r="BC1466" s="16"/>
    </row>
    <row r="1467" spans="1:55" ht="18.600000000000001" customHeight="1">
      <c r="A1467" s="1" t="s">
        <v>8197</v>
      </c>
      <c r="B1467" s="1">
        <v>250167</v>
      </c>
      <c r="C1467" s="1" t="s">
        <v>71</v>
      </c>
      <c r="D1467" s="3">
        <v>45860</v>
      </c>
      <c r="E1467" s="1" t="s">
        <v>1896</v>
      </c>
      <c r="F1467" s="1" t="s">
        <v>8198</v>
      </c>
      <c r="G1467" s="1" t="s">
        <v>75</v>
      </c>
      <c r="H1467" s="1" t="s">
        <v>3624</v>
      </c>
      <c r="I1467" s="1" t="s">
        <v>77</v>
      </c>
      <c r="J1467" s="1" t="s">
        <v>78</v>
      </c>
      <c r="K1467" s="1" t="s">
        <v>78</v>
      </c>
      <c r="L1467" s="21" t="s">
        <v>1898</v>
      </c>
      <c r="M1467" s="21" t="s">
        <v>99</v>
      </c>
      <c r="N1467" s="34" t="s">
        <v>72</v>
      </c>
      <c r="O1467" s="3" t="s">
        <v>8199</v>
      </c>
      <c r="P1467" s="1" t="s">
        <v>83</v>
      </c>
      <c r="Q1467" s="1" t="s">
        <v>7663</v>
      </c>
      <c r="R1467" s="1" t="s">
        <v>9043</v>
      </c>
      <c r="S1467" s="1" t="s">
        <v>152</v>
      </c>
      <c r="T1467" s="1" t="s">
        <v>3507</v>
      </c>
      <c r="U1467" s="1" t="s">
        <v>153</v>
      </c>
      <c r="V1467" s="1" t="s">
        <v>154</v>
      </c>
      <c r="W1467" s="1" t="s">
        <v>126</v>
      </c>
      <c r="X1467" s="1">
        <v>55</v>
      </c>
      <c r="Y1467" s="1" t="s">
        <v>88</v>
      </c>
      <c r="Z1467" s="1">
        <v>6.5</v>
      </c>
      <c r="AA1467" s="1" t="s">
        <v>299</v>
      </c>
      <c r="AB1467" s="1" t="s">
        <v>90</v>
      </c>
      <c r="AC1467" s="1" t="s">
        <v>91</v>
      </c>
      <c r="AD1467" s="1" t="s">
        <v>92</v>
      </c>
      <c r="AE1467" s="1" t="s">
        <v>72</v>
      </c>
      <c r="AF1467" s="1" t="s">
        <v>72</v>
      </c>
      <c r="AG1467" s="1" t="s">
        <v>72</v>
      </c>
      <c r="AH1467" s="1" t="s">
        <v>72</v>
      </c>
      <c r="AI1467" s="1" t="s">
        <v>72</v>
      </c>
      <c r="AJ1467" s="1" t="s">
        <v>72</v>
      </c>
      <c r="AK1467" s="1" t="s">
        <v>72</v>
      </c>
      <c r="AL1467" s="1" t="s">
        <v>72</v>
      </c>
      <c r="AM1467" s="1" t="s">
        <v>72</v>
      </c>
      <c r="AN1467" s="3">
        <v>45860</v>
      </c>
      <c r="AO1467" s="1" t="s">
        <v>8200</v>
      </c>
      <c r="AP1467" s="1" t="s">
        <v>72</v>
      </c>
      <c r="AQ1467" s="1" t="s">
        <v>1794</v>
      </c>
      <c r="AR1467" s="1">
        <v>15</v>
      </c>
      <c r="AS1467" s="1" t="s">
        <v>4219</v>
      </c>
      <c r="AT1467" s="1" t="s">
        <v>75</v>
      </c>
      <c r="AU1467" s="1" t="s">
        <v>75</v>
      </c>
      <c r="AV1467" s="1" t="s">
        <v>88</v>
      </c>
      <c r="AW1467" s="1" t="s">
        <v>96</v>
      </c>
      <c r="AX1467" s="1" t="s">
        <v>72</v>
      </c>
      <c r="AY1467" s="1" t="s">
        <v>8176</v>
      </c>
      <c r="AZ1467" s="1" t="s">
        <v>8201</v>
      </c>
      <c r="BA1467" s="1">
        <f>56+8</f>
        <v>64</v>
      </c>
      <c r="BB1467" s="21" t="s">
        <v>100</v>
      </c>
      <c r="BC1467" s="16"/>
    </row>
    <row r="1468" spans="1:55" ht="18.600000000000001" customHeight="1">
      <c r="A1468" s="1" t="s">
        <v>8202</v>
      </c>
      <c r="B1468" s="1">
        <v>250168</v>
      </c>
      <c r="C1468" s="1" t="s">
        <v>71</v>
      </c>
      <c r="D1468" s="3">
        <v>45860</v>
      </c>
      <c r="E1468" s="1" t="s">
        <v>1896</v>
      </c>
      <c r="F1468" s="1" t="s">
        <v>8203</v>
      </c>
      <c r="G1468" s="1" t="s">
        <v>75</v>
      </c>
      <c r="H1468" s="1" t="s">
        <v>7510</v>
      </c>
      <c r="I1468" s="1" t="s">
        <v>77</v>
      </c>
      <c r="J1468" s="1" t="s">
        <v>78</v>
      </c>
      <c r="K1468" s="1" t="s">
        <v>78</v>
      </c>
      <c r="L1468" s="21" t="s">
        <v>1898</v>
      </c>
      <c r="M1468" s="8" t="s">
        <v>160</v>
      </c>
      <c r="N1468" s="34" t="s">
        <v>72</v>
      </c>
      <c r="O1468" s="60" t="s">
        <v>7941</v>
      </c>
      <c r="P1468" s="1" t="s">
        <v>83</v>
      </c>
      <c r="Q1468" s="1" t="s">
        <v>123</v>
      </c>
      <c r="R1468" s="1" t="s">
        <v>9043</v>
      </c>
      <c r="S1468" s="1" t="s">
        <v>7128</v>
      </c>
      <c r="T1468" s="1" t="s">
        <v>72</v>
      </c>
      <c r="U1468" s="1" t="s">
        <v>8204</v>
      </c>
      <c r="V1468" s="1" t="s">
        <v>8167</v>
      </c>
      <c r="W1468" s="1" t="s">
        <v>126</v>
      </c>
      <c r="X1468" s="1">
        <v>45</v>
      </c>
      <c r="Y1468" s="1" t="s">
        <v>88</v>
      </c>
      <c r="Z1468" s="1">
        <v>3.7</v>
      </c>
      <c r="AA1468" s="1" t="s">
        <v>954</v>
      </c>
      <c r="AB1468" s="1" t="s">
        <v>90</v>
      </c>
      <c r="AC1468" s="1" t="s">
        <v>91</v>
      </c>
      <c r="AD1468" s="1" t="s">
        <v>92</v>
      </c>
      <c r="AE1468" s="1" t="s">
        <v>72</v>
      </c>
      <c r="AF1468" s="1" t="s">
        <v>229</v>
      </c>
      <c r="AG1468" s="1" t="s">
        <v>72</v>
      </c>
      <c r="AH1468" s="1" t="s">
        <v>8205</v>
      </c>
      <c r="AI1468" s="1" t="s">
        <v>72</v>
      </c>
      <c r="AJ1468" s="1" t="s">
        <v>72</v>
      </c>
      <c r="AK1468" s="1" t="s">
        <v>447</v>
      </c>
      <c r="AL1468" s="1" t="s">
        <v>72</v>
      </c>
      <c r="AM1468" s="1" t="s">
        <v>72</v>
      </c>
      <c r="AN1468" s="3">
        <v>45860</v>
      </c>
      <c r="AO1468" s="1" t="s">
        <v>8206</v>
      </c>
      <c r="AP1468" s="1" t="s">
        <v>8207</v>
      </c>
      <c r="AQ1468" s="1" t="s">
        <v>1675</v>
      </c>
      <c r="AR1468" s="1">
        <v>13</v>
      </c>
      <c r="AS1468" s="1" t="s">
        <v>7811</v>
      </c>
      <c r="AT1468" s="1" t="s">
        <v>75</v>
      </c>
      <c r="AU1468" s="1" t="s">
        <v>75</v>
      </c>
      <c r="AV1468" s="1" t="s">
        <v>88</v>
      </c>
      <c r="AW1468" s="1" t="s">
        <v>79</v>
      </c>
      <c r="AX1468" s="1" t="s">
        <v>1795</v>
      </c>
      <c r="AY1468" s="1" t="s">
        <v>8169</v>
      </c>
      <c r="AZ1468" s="1" t="s">
        <v>8046</v>
      </c>
      <c r="BA1468" s="1">
        <f>49+14</f>
        <v>63</v>
      </c>
      <c r="BB1468" s="1" t="s">
        <v>160</v>
      </c>
      <c r="BC1468" s="1" t="s">
        <v>768</v>
      </c>
    </row>
    <row r="1469" spans="1:55" ht="18.600000000000001" customHeight="1">
      <c r="A1469" s="1" t="s">
        <v>8208</v>
      </c>
      <c r="B1469" s="1">
        <v>250169</v>
      </c>
      <c r="C1469" s="1" t="s">
        <v>71</v>
      </c>
      <c r="D1469" s="3">
        <v>45861</v>
      </c>
      <c r="E1469" s="1" t="s">
        <v>1896</v>
      </c>
      <c r="F1469" s="1" t="s">
        <v>8209</v>
      </c>
      <c r="G1469" s="1" t="s">
        <v>75</v>
      </c>
      <c r="H1469" s="1" t="s">
        <v>3608</v>
      </c>
      <c r="I1469" s="1" t="s">
        <v>77</v>
      </c>
      <c r="J1469" s="1" t="s">
        <v>78</v>
      </c>
      <c r="K1469" s="1" t="s">
        <v>172</v>
      </c>
      <c r="L1469" s="21" t="s">
        <v>1898</v>
      </c>
      <c r="M1469" s="8" t="s">
        <v>160</v>
      </c>
      <c r="N1469" s="8" t="s">
        <v>5123</v>
      </c>
      <c r="O1469" s="8" t="s">
        <v>4380</v>
      </c>
      <c r="P1469" s="1" t="s">
        <v>2143</v>
      </c>
      <c r="Q1469" s="1" t="s">
        <v>1868</v>
      </c>
      <c r="R1469" s="1" t="s">
        <v>9079</v>
      </c>
      <c r="S1469" s="1" t="s">
        <v>152</v>
      </c>
      <c r="T1469" s="1" t="s">
        <v>3507</v>
      </c>
      <c r="U1469" s="1" t="s">
        <v>153</v>
      </c>
      <c r="V1469" s="1" t="s">
        <v>154</v>
      </c>
      <c r="W1469" s="1" t="s">
        <v>126</v>
      </c>
      <c r="X1469" s="1">
        <v>76</v>
      </c>
      <c r="Y1469" s="1" t="s">
        <v>88</v>
      </c>
      <c r="Z1469" s="1">
        <v>6.5</v>
      </c>
      <c r="AA1469" s="1" t="s">
        <v>299</v>
      </c>
      <c r="AB1469" s="1" t="s">
        <v>90</v>
      </c>
      <c r="AC1469" s="1" t="s">
        <v>91</v>
      </c>
      <c r="AD1469" s="1" t="s">
        <v>92</v>
      </c>
      <c r="AE1469" s="1" t="s">
        <v>72</v>
      </c>
      <c r="AF1469" s="1" t="s">
        <v>229</v>
      </c>
      <c r="AG1469" s="1">
        <v>2</v>
      </c>
      <c r="AH1469" s="1" t="s">
        <v>8210</v>
      </c>
      <c r="AI1469" s="1" t="s">
        <v>72</v>
      </c>
      <c r="AJ1469" s="1" t="s">
        <v>72</v>
      </c>
      <c r="AK1469" s="1" t="s">
        <v>2726</v>
      </c>
      <c r="AL1469" s="1" t="s">
        <v>72</v>
      </c>
      <c r="AM1469" s="1" t="s">
        <v>72</v>
      </c>
      <c r="AN1469" s="3">
        <v>45861</v>
      </c>
      <c r="AO1469" s="1" t="s">
        <v>8211</v>
      </c>
      <c r="AP1469" s="1" t="s">
        <v>72</v>
      </c>
      <c r="AQ1469" s="1" t="s">
        <v>1794</v>
      </c>
      <c r="AR1469" s="1">
        <v>15</v>
      </c>
      <c r="AS1469" s="1" t="s">
        <v>3446</v>
      </c>
      <c r="AT1469" s="1" t="s">
        <v>88</v>
      </c>
      <c r="AU1469" s="1" t="s">
        <v>88</v>
      </c>
      <c r="AV1469" s="1" t="s">
        <v>88</v>
      </c>
      <c r="AW1469" s="1" t="s">
        <v>79</v>
      </c>
      <c r="AX1469" s="1" t="s">
        <v>2154</v>
      </c>
      <c r="AY1469" s="1" t="s">
        <v>6242</v>
      </c>
      <c r="AZ1469" s="1" t="s">
        <v>72</v>
      </c>
      <c r="BA1469" s="1">
        <v>6</v>
      </c>
      <c r="BB1469" s="1" t="s">
        <v>160</v>
      </c>
      <c r="BC1469" s="16"/>
    </row>
    <row r="1470" spans="1:55" ht="18.600000000000001" customHeight="1">
      <c r="A1470" s="1" t="s">
        <v>8212</v>
      </c>
      <c r="B1470" s="1">
        <v>250170</v>
      </c>
      <c r="C1470" s="1" t="s">
        <v>71</v>
      </c>
      <c r="D1470" s="3">
        <v>45861</v>
      </c>
      <c r="E1470" s="1" t="s">
        <v>1896</v>
      </c>
      <c r="F1470" s="1" t="s">
        <v>8213</v>
      </c>
      <c r="G1470" s="1" t="s">
        <v>75</v>
      </c>
      <c r="H1470" s="1" t="s">
        <v>3624</v>
      </c>
      <c r="I1470" s="1" t="s">
        <v>77</v>
      </c>
      <c r="J1470" s="1" t="s">
        <v>78</v>
      </c>
      <c r="K1470" s="1" t="s">
        <v>78</v>
      </c>
      <c r="L1470" s="21" t="s">
        <v>1898</v>
      </c>
      <c r="M1470" s="21" t="s">
        <v>99</v>
      </c>
      <c r="N1470" s="34" t="s">
        <v>72</v>
      </c>
      <c r="O1470" s="3" t="s">
        <v>4164</v>
      </c>
      <c r="P1470" s="1" t="s">
        <v>2143</v>
      </c>
      <c r="Q1470" s="1" t="s">
        <v>1868</v>
      </c>
      <c r="R1470" s="1" t="s">
        <v>9079</v>
      </c>
      <c r="S1470" s="1" t="s">
        <v>152</v>
      </c>
      <c r="T1470" s="1" t="s">
        <v>3803</v>
      </c>
      <c r="U1470" s="1" t="s">
        <v>153</v>
      </c>
      <c r="V1470" s="1" t="s">
        <v>154</v>
      </c>
      <c r="W1470" s="1" t="s">
        <v>126</v>
      </c>
      <c r="X1470" s="1">
        <v>59</v>
      </c>
      <c r="Y1470" s="1" t="s">
        <v>88</v>
      </c>
      <c r="Z1470" s="1">
        <v>6.5</v>
      </c>
      <c r="AA1470" s="1" t="s">
        <v>299</v>
      </c>
      <c r="AB1470" s="1" t="s">
        <v>90</v>
      </c>
      <c r="AC1470" s="1" t="s">
        <v>91</v>
      </c>
      <c r="AD1470" s="1" t="s">
        <v>92</v>
      </c>
      <c r="AE1470" s="1" t="s">
        <v>72</v>
      </c>
      <c r="AF1470" s="1" t="s">
        <v>229</v>
      </c>
      <c r="AG1470" s="1" t="s">
        <v>72</v>
      </c>
      <c r="AH1470" s="1" t="s">
        <v>230</v>
      </c>
      <c r="AI1470" s="1" t="s">
        <v>72</v>
      </c>
      <c r="AJ1470" s="1" t="s">
        <v>72</v>
      </c>
      <c r="AK1470" s="1" t="s">
        <v>72</v>
      </c>
      <c r="AL1470" s="1" t="s">
        <v>72</v>
      </c>
      <c r="AM1470" s="1" t="s">
        <v>72</v>
      </c>
      <c r="AN1470" s="3">
        <v>45861</v>
      </c>
      <c r="AO1470" s="1" t="s">
        <v>8214</v>
      </c>
      <c r="AP1470" s="1" t="s">
        <v>72</v>
      </c>
      <c r="AQ1470" s="1" t="s">
        <v>1794</v>
      </c>
      <c r="AR1470" s="1">
        <v>15</v>
      </c>
      <c r="AS1470" s="1" t="s">
        <v>3446</v>
      </c>
      <c r="AT1470" s="1" t="s">
        <v>75</v>
      </c>
      <c r="AU1470" s="1" t="s">
        <v>75</v>
      </c>
      <c r="AV1470" s="1" t="s">
        <v>88</v>
      </c>
      <c r="AW1470" s="1" t="s">
        <v>96</v>
      </c>
      <c r="AX1470" s="1" t="s">
        <v>72</v>
      </c>
      <c r="AY1470" s="1" t="s">
        <v>7458</v>
      </c>
      <c r="AZ1470" s="1" t="s">
        <v>8215</v>
      </c>
      <c r="BA1470" s="1">
        <f>35+5</f>
        <v>40</v>
      </c>
      <c r="BB1470" s="21" t="s">
        <v>100</v>
      </c>
      <c r="BC1470" s="16"/>
    </row>
    <row r="1471" spans="1:55" ht="18.600000000000001" customHeight="1">
      <c r="A1471" s="1" t="s">
        <v>8216</v>
      </c>
      <c r="B1471" s="1">
        <v>250171</v>
      </c>
      <c r="C1471" s="1" t="s">
        <v>71</v>
      </c>
      <c r="D1471" s="3">
        <v>45861</v>
      </c>
      <c r="E1471" s="1" t="s">
        <v>1896</v>
      </c>
      <c r="F1471" s="1" t="s">
        <v>8217</v>
      </c>
      <c r="G1471" s="1" t="s">
        <v>75</v>
      </c>
      <c r="H1471" s="1" t="s">
        <v>6545</v>
      </c>
      <c r="I1471" s="1" t="s">
        <v>77</v>
      </c>
      <c r="J1471" s="1" t="s">
        <v>78</v>
      </c>
      <c r="K1471" s="1" t="s">
        <v>78</v>
      </c>
      <c r="L1471" s="21" t="s">
        <v>1898</v>
      </c>
      <c r="M1471" s="21" t="s">
        <v>99</v>
      </c>
      <c r="N1471" s="34" t="s">
        <v>72</v>
      </c>
      <c r="O1471" s="3" t="s">
        <v>4288</v>
      </c>
      <c r="P1471" s="1" t="s">
        <v>778</v>
      </c>
      <c r="Q1471" s="1" t="s">
        <v>779</v>
      </c>
      <c r="R1471" s="1" t="s">
        <v>9036</v>
      </c>
      <c r="S1471" s="1" t="s">
        <v>84</v>
      </c>
      <c r="T1471" s="1" t="s">
        <v>72</v>
      </c>
      <c r="U1471" s="1" t="s">
        <v>104</v>
      </c>
      <c r="V1471" s="1" t="s">
        <v>104</v>
      </c>
      <c r="W1471" s="1" t="s">
        <v>87</v>
      </c>
      <c r="X1471" s="1">
        <v>52</v>
      </c>
      <c r="Y1471" s="1" t="s">
        <v>88</v>
      </c>
      <c r="Z1471" s="1">
        <v>5.6</v>
      </c>
      <c r="AA1471" s="1" t="s">
        <v>954</v>
      </c>
      <c r="AB1471" s="1" t="s">
        <v>90</v>
      </c>
      <c r="AC1471" s="1" t="s">
        <v>91</v>
      </c>
      <c r="AD1471" s="1" t="s">
        <v>92</v>
      </c>
      <c r="AE1471" s="1" t="s">
        <v>72</v>
      </c>
      <c r="AF1471" s="1" t="s">
        <v>229</v>
      </c>
      <c r="AG1471" s="1" t="s">
        <v>72</v>
      </c>
      <c r="AH1471" s="1" t="s">
        <v>4864</v>
      </c>
      <c r="AI1471" s="1" t="s">
        <v>72</v>
      </c>
      <c r="AJ1471" s="1" t="s">
        <v>72</v>
      </c>
      <c r="AK1471" s="1" t="s">
        <v>220</v>
      </c>
      <c r="AL1471" s="1" t="s">
        <v>72</v>
      </c>
      <c r="AM1471" s="1" t="s">
        <v>72</v>
      </c>
      <c r="AN1471" s="3">
        <v>45861</v>
      </c>
      <c r="AO1471" s="1" t="s">
        <v>8218</v>
      </c>
      <c r="AP1471" s="1" t="s">
        <v>72</v>
      </c>
      <c r="AQ1471" s="1" t="s">
        <v>1675</v>
      </c>
      <c r="AR1471" s="1">
        <v>15</v>
      </c>
      <c r="AS1471" s="1" t="s">
        <v>6026</v>
      </c>
      <c r="AT1471" s="1" t="s">
        <v>75</v>
      </c>
      <c r="AU1471" s="1" t="s">
        <v>75</v>
      </c>
      <c r="AV1471" s="1" t="s">
        <v>88</v>
      </c>
      <c r="AW1471" s="1" t="s">
        <v>96</v>
      </c>
      <c r="AX1471" s="1" t="s">
        <v>72</v>
      </c>
      <c r="AY1471" s="1" t="s">
        <v>7458</v>
      </c>
      <c r="AZ1471" s="1" t="s">
        <v>8219</v>
      </c>
      <c r="BA1471" s="1">
        <f>49+7</f>
        <v>56</v>
      </c>
      <c r="BB1471" s="21" t="s">
        <v>100</v>
      </c>
      <c r="BC1471" s="16"/>
    </row>
    <row r="1472" spans="1:55" ht="18.600000000000001" customHeight="1">
      <c r="A1472" s="1" t="s">
        <v>8220</v>
      </c>
      <c r="B1472" s="1">
        <v>250172</v>
      </c>
      <c r="C1472" s="1" t="s">
        <v>71</v>
      </c>
      <c r="D1472" s="3">
        <v>45862</v>
      </c>
      <c r="E1472" s="1" t="s">
        <v>1896</v>
      </c>
      <c r="F1472" s="1" t="s">
        <v>8221</v>
      </c>
      <c r="G1472" s="1" t="s">
        <v>75</v>
      </c>
      <c r="H1472" s="1" t="s">
        <v>6545</v>
      </c>
      <c r="I1472" s="1" t="s">
        <v>77</v>
      </c>
      <c r="J1472" s="1" t="s">
        <v>78</v>
      </c>
      <c r="K1472" s="1" t="s">
        <v>78</v>
      </c>
      <c r="L1472" s="21" t="s">
        <v>1898</v>
      </c>
      <c r="M1472" s="21" t="s">
        <v>99</v>
      </c>
      <c r="N1472" s="34" t="s">
        <v>72</v>
      </c>
      <c r="O1472" s="3" t="s">
        <v>8222</v>
      </c>
      <c r="P1472" s="1" t="s">
        <v>83</v>
      </c>
      <c r="Q1472" s="1" t="s">
        <v>123</v>
      </c>
      <c r="R1472" s="1" t="s">
        <v>9043</v>
      </c>
      <c r="S1472" s="1" t="s">
        <v>84</v>
      </c>
      <c r="T1472" s="1" t="s">
        <v>72</v>
      </c>
      <c r="U1472" s="1" t="s">
        <v>140</v>
      </c>
      <c r="V1472" s="1" t="s">
        <v>141</v>
      </c>
      <c r="W1472" s="1" t="s">
        <v>126</v>
      </c>
      <c r="X1472" s="1">
        <v>50</v>
      </c>
      <c r="Y1472" s="1" t="s">
        <v>88</v>
      </c>
      <c r="Z1472" s="1">
        <v>4.7</v>
      </c>
      <c r="AA1472" s="1" t="s">
        <v>299</v>
      </c>
      <c r="AB1472" s="1" t="s">
        <v>90</v>
      </c>
      <c r="AC1472" s="1" t="s">
        <v>91</v>
      </c>
      <c r="AD1472" s="1" t="s">
        <v>92</v>
      </c>
      <c r="AE1472" s="1" t="s">
        <v>72</v>
      </c>
      <c r="AF1472" s="1" t="s">
        <v>244</v>
      </c>
      <c r="AG1472" s="1" t="s">
        <v>72</v>
      </c>
      <c r="AH1472" s="1" t="s">
        <v>230</v>
      </c>
      <c r="AI1472" s="1" t="s">
        <v>72</v>
      </c>
      <c r="AJ1472" s="1" t="s">
        <v>72</v>
      </c>
      <c r="AK1472" s="1" t="s">
        <v>3444</v>
      </c>
      <c r="AL1472" s="1" t="s">
        <v>72</v>
      </c>
      <c r="AM1472" s="1" t="s">
        <v>72</v>
      </c>
      <c r="AN1472" s="3">
        <v>45862</v>
      </c>
      <c r="AO1472" s="4" t="s">
        <v>8223</v>
      </c>
      <c r="AP1472" s="1" t="s">
        <v>72</v>
      </c>
      <c r="AQ1472" s="1" t="s">
        <v>1675</v>
      </c>
      <c r="AR1472" s="1">
        <v>15</v>
      </c>
      <c r="AS1472" s="1" t="s">
        <v>3205</v>
      </c>
      <c r="AT1472" s="1" t="s">
        <v>75</v>
      </c>
      <c r="AU1472" s="1" t="s">
        <v>75</v>
      </c>
      <c r="AV1472" s="1" t="s">
        <v>88</v>
      </c>
      <c r="AW1472" s="1" t="s">
        <v>96</v>
      </c>
      <c r="AX1472" s="1" t="s">
        <v>72</v>
      </c>
      <c r="AY1472" s="1" t="s">
        <v>7458</v>
      </c>
      <c r="AZ1472" s="1" t="s">
        <v>8106</v>
      </c>
      <c r="BA1472" s="1">
        <v>49</v>
      </c>
      <c r="BB1472" s="21" t="s">
        <v>100</v>
      </c>
      <c r="BC1472" s="16"/>
    </row>
    <row r="1473" spans="1:55" ht="18.600000000000001" customHeight="1">
      <c r="A1473" s="1" t="s">
        <v>8224</v>
      </c>
      <c r="B1473" s="1">
        <v>250173</v>
      </c>
      <c r="C1473" s="1" t="s">
        <v>71</v>
      </c>
      <c r="D1473" s="3">
        <v>45863</v>
      </c>
      <c r="E1473" s="1" t="s">
        <v>1896</v>
      </c>
      <c r="F1473" s="1" t="s">
        <v>8225</v>
      </c>
      <c r="G1473" s="1" t="s">
        <v>75</v>
      </c>
      <c r="H1473" s="1" t="s">
        <v>3608</v>
      </c>
      <c r="I1473" s="1" t="s">
        <v>77</v>
      </c>
      <c r="J1473" s="1" t="s">
        <v>78</v>
      </c>
      <c r="K1473" s="1" t="s">
        <v>78</v>
      </c>
      <c r="L1473" s="21" t="s">
        <v>1898</v>
      </c>
      <c r="M1473" s="21" t="s">
        <v>99</v>
      </c>
      <c r="N1473" s="34" t="s">
        <v>72</v>
      </c>
      <c r="O1473" s="34" t="s">
        <v>8180</v>
      </c>
      <c r="P1473" s="1" t="s">
        <v>813</v>
      </c>
      <c r="Q1473" s="1" t="s">
        <v>813</v>
      </c>
      <c r="R1473" s="1" t="s">
        <v>9057</v>
      </c>
      <c r="S1473" s="1" t="s">
        <v>152</v>
      </c>
      <c r="T1473" s="1" t="s">
        <v>3507</v>
      </c>
      <c r="U1473" s="1" t="s">
        <v>153</v>
      </c>
      <c r="V1473" s="1" t="s">
        <v>154</v>
      </c>
      <c r="W1473" s="1" t="s">
        <v>126</v>
      </c>
      <c r="X1473" s="1">
        <v>46</v>
      </c>
      <c r="Y1473" s="1" t="s">
        <v>88</v>
      </c>
      <c r="Z1473" s="1">
        <v>5.6</v>
      </c>
      <c r="AA1473" s="1" t="s">
        <v>954</v>
      </c>
      <c r="AB1473" s="1" t="s">
        <v>90</v>
      </c>
      <c r="AC1473" s="1" t="s">
        <v>91</v>
      </c>
      <c r="AD1473" s="1" t="s">
        <v>92</v>
      </c>
      <c r="AE1473" s="1" t="s">
        <v>72</v>
      </c>
      <c r="AF1473" s="1" t="s">
        <v>244</v>
      </c>
      <c r="AG1473" s="1">
        <v>2</v>
      </c>
      <c r="AH1473" s="25" t="s">
        <v>8226</v>
      </c>
      <c r="AI1473" s="1" t="s">
        <v>72</v>
      </c>
      <c r="AJ1473" s="1" t="s">
        <v>72</v>
      </c>
      <c r="AK1473" s="1" t="s">
        <v>2726</v>
      </c>
      <c r="AL1473" s="1" t="s">
        <v>7982</v>
      </c>
      <c r="AM1473" s="1" t="s">
        <v>72</v>
      </c>
      <c r="AN1473" s="3">
        <v>45802</v>
      </c>
      <c r="AO1473" s="1" t="s">
        <v>8227</v>
      </c>
      <c r="AP1473" s="1" t="s">
        <v>8228</v>
      </c>
      <c r="AQ1473" s="1" t="s">
        <v>1794</v>
      </c>
      <c r="AR1473" s="1">
        <v>15</v>
      </c>
      <c r="AS1473" s="1" t="s">
        <v>6026</v>
      </c>
      <c r="AT1473" s="1" t="s">
        <v>88</v>
      </c>
      <c r="AU1473" s="1" t="s">
        <v>88</v>
      </c>
      <c r="AV1473" s="1" t="s">
        <v>88</v>
      </c>
      <c r="AW1473" s="1" t="s">
        <v>96</v>
      </c>
      <c r="AX1473" s="1" t="s">
        <v>72</v>
      </c>
      <c r="AY1473" s="1" t="s">
        <v>7629</v>
      </c>
      <c r="AZ1473" s="38" t="s">
        <v>8229</v>
      </c>
      <c r="BA1473" s="1">
        <v>25</v>
      </c>
      <c r="BB1473" s="21" t="s">
        <v>100</v>
      </c>
      <c r="BC1473" s="16"/>
    </row>
    <row r="1474" spans="1:55" ht="18.600000000000001" customHeight="1">
      <c r="A1474" s="1" t="s">
        <v>8230</v>
      </c>
      <c r="B1474" s="1">
        <v>250174</v>
      </c>
      <c r="C1474" s="1" t="s">
        <v>71</v>
      </c>
      <c r="D1474" s="3">
        <v>45864</v>
      </c>
      <c r="E1474" s="1" t="s">
        <v>1896</v>
      </c>
      <c r="F1474" s="1" t="s">
        <v>8231</v>
      </c>
      <c r="G1474" s="1" t="s">
        <v>75</v>
      </c>
      <c r="H1474" s="1" t="s">
        <v>3624</v>
      </c>
      <c r="I1474" s="1" t="s">
        <v>77</v>
      </c>
      <c r="J1474" s="1" t="s">
        <v>78</v>
      </c>
      <c r="K1474" s="1" t="s">
        <v>78</v>
      </c>
      <c r="L1474" s="21" t="s">
        <v>1898</v>
      </c>
      <c r="M1474" s="21" t="s">
        <v>99</v>
      </c>
      <c r="N1474" s="34" t="s">
        <v>72</v>
      </c>
      <c r="O1474" s="3" t="s">
        <v>4368</v>
      </c>
      <c r="P1474" s="1" t="s">
        <v>813</v>
      </c>
      <c r="Q1474" s="1" t="s">
        <v>813</v>
      </c>
      <c r="R1474" s="1" t="s">
        <v>9057</v>
      </c>
      <c r="S1474" s="1" t="s">
        <v>152</v>
      </c>
      <c r="T1474" s="1" t="s">
        <v>3507</v>
      </c>
      <c r="U1474" s="1" t="s">
        <v>153</v>
      </c>
      <c r="V1474" s="1" t="s">
        <v>164</v>
      </c>
      <c r="W1474" s="1" t="s">
        <v>126</v>
      </c>
      <c r="X1474" s="1">
        <v>33</v>
      </c>
      <c r="Y1474" s="1" t="s">
        <v>88</v>
      </c>
      <c r="Z1474" s="1">
        <v>6.2</v>
      </c>
      <c r="AA1474" s="1" t="s">
        <v>2344</v>
      </c>
      <c r="AB1474" s="1" t="s">
        <v>90</v>
      </c>
      <c r="AC1474" s="1" t="s">
        <v>91</v>
      </c>
      <c r="AD1474" s="1" t="s">
        <v>216</v>
      </c>
      <c r="AE1474" s="1" t="s">
        <v>72</v>
      </c>
      <c r="AF1474" s="1" t="s">
        <v>244</v>
      </c>
      <c r="AG1474" s="1">
        <v>2</v>
      </c>
      <c r="AH1474" s="25" t="s">
        <v>5057</v>
      </c>
      <c r="AI1474" s="1">
        <v>11</v>
      </c>
      <c r="AJ1474" s="1" t="s">
        <v>8232</v>
      </c>
      <c r="AK1474" s="1" t="s">
        <v>2726</v>
      </c>
      <c r="AL1474" s="1" t="s">
        <v>5157</v>
      </c>
      <c r="AM1474" s="1" t="s">
        <v>72</v>
      </c>
      <c r="AN1474" s="3">
        <v>45864</v>
      </c>
      <c r="AO1474" s="1" t="s">
        <v>8233</v>
      </c>
      <c r="AP1474" s="1" t="s">
        <v>72</v>
      </c>
      <c r="AQ1474" s="1" t="s">
        <v>1794</v>
      </c>
      <c r="AR1474" s="1">
        <v>15</v>
      </c>
      <c r="AS1474" s="1" t="s">
        <v>4063</v>
      </c>
      <c r="AT1474" s="1" t="s">
        <v>75</v>
      </c>
      <c r="AU1474" s="1" t="s">
        <v>75</v>
      </c>
      <c r="AV1474" s="1" t="s">
        <v>88</v>
      </c>
      <c r="AW1474" s="1" t="s">
        <v>96</v>
      </c>
      <c r="AX1474" s="1" t="s">
        <v>72</v>
      </c>
      <c r="AY1474" s="1" t="s">
        <v>7629</v>
      </c>
      <c r="AZ1474" s="38" t="s">
        <v>8229</v>
      </c>
      <c r="BA1474" s="1">
        <v>25</v>
      </c>
      <c r="BB1474" s="21" t="s">
        <v>100</v>
      </c>
      <c r="BC1474" s="16"/>
    </row>
    <row r="1475" spans="1:55" ht="18.600000000000001" customHeight="1">
      <c r="A1475" s="1" t="s">
        <v>8234</v>
      </c>
      <c r="B1475" s="1">
        <v>250175</v>
      </c>
      <c r="C1475" s="1" t="s">
        <v>71</v>
      </c>
      <c r="D1475" s="3">
        <v>45866</v>
      </c>
      <c r="E1475" s="1" t="s">
        <v>1896</v>
      </c>
      <c r="F1475" s="1" t="s">
        <v>8235</v>
      </c>
      <c r="G1475" s="1" t="s">
        <v>75</v>
      </c>
      <c r="H1475" s="1" t="s">
        <v>3947</v>
      </c>
      <c r="I1475" s="1" t="s">
        <v>77</v>
      </c>
      <c r="J1475" s="1" t="s">
        <v>78</v>
      </c>
      <c r="K1475" s="1" t="s">
        <v>78</v>
      </c>
      <c r="L1475" s="21" t="s">
        <v>1898</v>
      </c>
      <c r="M1475" s="21" t="s">
        <v>99</v>
      </c>
      <c r="N1475" s="34" t="s">
        <v>72</v>
      </c>
      <c r="O1475" s="3" t="s">
        <v>3271</v>
      </c>
      <c r="P1475" s="1" t="s">
        <v>813</v>
      </c>
      <c r="Q1475" s="1" t="s">
        <v>813</v>
      </c>
      <c r="R1475" s="1" t="s">
        <v>9057</v>
      </c>
      <c r="S1475" s="1" t="s">
        <v>84</v>
      </c>
      <c r="T1475" s="1" t="s">
        <v>72</v>
      </c>
      <c r="U1475" s="1" t="s">
        <v>8236</v>
      </c>
      <c r="V1475" s="1" t="s">
        <v>7524</v>
      </c>
      <c r="W1475" s="1" t="s">
        <v>87</v>
      </c>
      <c r="X1475" s="1">
        <v>56</v>
      </c>
      <c r="Y1475" s="1" t="s">
        <v>88</v>
      </c>
      <c r="Z1475" s="1">
        <v>4.8</v>
      </c>
      <c r="AA1475" s="1" t="s">
        <v>954</v>
      </c>
      <c r="AB1475" s="1" t="s">
        <v>90</v>
      </c>
      <c r="AC1475" s="1" t="s">
        <v>91</v>
      </c>
      <c r="AD1475" s="1" t="s">
        <v>92</v>
      </c>
      <c r="AE1475" s="1" t="s">
        <v>72</v>
      </c>
      <c r="AF1475" s="1" t="s">
        <v>217</v>
      </c>
      <c r="AG1475" s="1">
        <v>2</v>
      </c>
      <c r="AH1475" s="25" t="s">
        <v>4808</v>
      </c>
      <c r="AI1475" s="1" t="s">
        <v>72</v>
      </c>
      <c r="AJ1475" s="1" t="s">
        <v>72</v>
      </c>
      <c r="AK1475" s="1" t="s">
        <v>3444</v>
      </c>
      <c r="AL1475" s="1" t="s">
        <v>878</v>
      </c>
      <c r="AM1475" s="1" t="s">
        <v>72</v>
      </c>
      <c r="AN1475" s="3">
        <v>45866</v>
      </c>
      <c r="AO1475" s="1" t="s">
        <v>8237</v>
      </c>
      <c r="AP1475" s="1" t="s">
        <v>72</v>
      </c>
      <c r="AQ1475" s="1" t="s">
        <v>1675</v>
      </c>
      <c r="AR1475" s="1">
        <v>15</v>
      </c>
      <c r="AS1475" s="1" t="s">
        <v>6026</v>
      </c>
      <c r="AT1475" s="1" t="s">
        <v>75</v>
      </c>
      <c r="AU1475" s="1" t="s">
        <v>75</v>
      </c>
      <c r="AV1475" s="1" t="s">
        <v>88</v>
      </c>
      <c r="AW1475" s="1" t="s">
        <v>96</v>
      </c>
      <c r="AX1475" s="1" t="s">
        <v>72</v>
      </c>
      <c r="AY1475" s="1" t="s">
        <v>7526</v>
      </c>
      <c r="AZ1475" s="1" t="s">
        <v>7527</v>
      </c>
      <c r="BA1475" s="1">
        <v>30</v>
      </c>
      <c r="BB1475" s="21" t="s">
        <v>100</v>
      </c>
      <c r="BC1475" s="16"/>
    </row>
    <row r="1476" spans="1:55" ht="18.600000000000001" customHeight="1">
      <c r="A1476" s="1" t="s">
        <v>8238</v>
      </c>
      <c r="B1476" s="1">
        <v>250176</v>
      </c>
      <c r="C1476" s="1" t="s">
        <v>71</v>
      </c>
      <c r="D1476" s="3">
        <v>45868</v>
      </c>
      <c r="E1476" s="1" t="s">
        <v>1896</v>
      </c>
      <c r="F1476" s="1" t="s">
        <v>8239</v>
      </c>
      <c r="G1476" s="1" t="s">
        <v>75</v>
      </c>
      <c r="H1476" s="1" t="s">
        <v>3473</v>
      </c>
      <c r="I1476" s="1" t="s">
        <v>77</v>
      </c>
      <c r="J1476" s="1" t="s">
        <v>78</v>
      </c>
      <c r="K1476" s="1" t="s">
        <v>78</v>
      </c>
      <c r="L1476" s="21" t="s">
        <v>1898</v>
      </c>
      <c r="M1476" s="21" t="s">
        <v>99</v>
      </c>
      <c r="N1476" s="34" t="s">
        <v>72</v>
      </c>
      <c r="O1476" s="34" t="s">
        <v>7677</v>
      </c>
      <c r="P1476" s="1" t="s">
        <v>8240</v>
      </c>
      <c r="Q1476" s="1" t="s">
        <v>8241</v>
      </c>
      <c r="R1476" s="1" t="s">
        <v>8242</v>
      </c>
      <c r="S1476" s="1" t="s">
        <v>152</v>
      </c>
      <c r="T1476" s="1" t="s">
        <v>72</v>
      </c>
      <c r="U1476" s="1" t="s">
        <v>153</v>
      </c>
      <c r="V1476" s="1" t="s">
        <v>164</v>
      </c>
      <c r="W1476" s="1" t="s">
        <v>126</v>
      </c>
      <c r="X1476" s="1">
        <v>33</v>
      </c>
      <c r="Y1476" s="1" t="s">
        <v>88</v>
      </c>
      <c r="Z1476" s="1">
        <v>4.9000000000000004</v>
      </c>
      <c r="AA1476" s="1" t="s">
        <v>954</v>
      </c>
      <c r="AB1476" s="1" t="s">
        <v>105</v>
      </c>
      <c r="AC1476" s="1" t="s">
        <v>91</v>
      </c>
      <c r="AD1476" s="1" t="s">
        <v>92</v>
      </c>
      <c r="AE1476" s="1" t="s">
        <v>72</v>
      </c>
      <c r="AF1476" s="1" t="s">
        <v>72</v>
      </c>
      <c r="AG1476" s="1" t="s">
        <v>72</v>
      </c>
      <c r="AH1476" s="1" t="s">
        <v>72</v>
      </c>
      <c r="AI1476" s="1" t="s">
        <v>72</v>
      </c>
      <c r="AJ1476" s="1" t="s">
        <v>72</v>
      </c>
      <c r="AK1476" s="1" t="s">
        <v>72</v>
      </c>
      <c r="AL1476" s="1" t="s">
        <v>72</v>
      </c>
      <c r="AM1476" s="1" t="s">
        <v>72</v>
      </c>
      <c r="AN1476" s="3">
        <v>45868</v>
      </c>
      <c r="AO1476" s="1" t="s">
        <v>8243</v>
      </c>
      <c r="AP1476" s="1" t="s">
        <v>72</v>
      </c>
      <c r="AQ1476" s="1" t="s">
        <v>1794</v>
      </c>
      <c r="AR1476" s="1">
        <v>15</v>
      </c>
      <c r="AS1476" s="1" t="s">
        <v>7811</v>
      </c>
      <c r="AT1476" s="1" t="s">
        <v>75</v>
      </c>
      <c r="AU1476" s="1" t="s">
        <v>75</v>
      </c>
      <c r="AV1476" s="1" t="s">
        <v>88</v>
      </c>
      <c r="AW1476" s="1" t="s">
        <v>96</v>
      </c>
      <c r="AX1476" s="1" t="s">
        <v>72</v>
      </c>
      <c r="AY1476" s="1" t="s">
        <v>3985</v>
      </c>
      <c r="AZ1476" s="1" t="s">
        <v>8244</v>
      </c>
      <c r="BA1476" s="1">
        <f>30+6</f>
        <v>36</v>
      </c>
      <c r="BB1476" s="21" t="s">
        <v>100</v>
      </c>
      <c r="BC1476" s="16"/>
    </row>
    <row r="1477" spans="1:55" ht="18.600000000000001" customHeight="1">
      <c r="A1477" s="1" t="s">
        <v>8245</v>
      </c>
      <c r="B1477" s="1">
        <v>250177</v>
      </c>
      <c r="C1477" s="1" t="s">
        <v>497</v>
      </c>
      <c r="D1477" s="3">
        <v>45868</v>
      </c>
      <c r="E1477" s="1" t="s">
        <v>1896</v>
      </c>
      <c r="F1477" s="1" t="s">
        <v>8246</v>
      </c>
      <c r="G1477" s="1" t="s">
        <v>75</v>
      </c>
      <c r="H1477" s="1" t="s">
        <v>7781</v>
      </c>
      <c r="I1477" s="1" t="s">
        <v>497</v>
      </c>
      <c r="J1477" s="1" t="s">
        <v>78</v>
      </c>
      <c r="K1477" s="1" t="s">
        <v>78</v>
      </c>
      <c r="L1477" s="21" t="s">
        <v>1898</v>
      </c>
      <c r="M1477" s="21" t="s">
        <v>99</v>
      </c>
      <c r="N1477" s="1" t="s">
        <v>7428</v>
      </c>
      <c r="O1477" s="3" t="s">
        <v>4294</v>
      </c>
      <c r="P1477" s="1" t="s">
        <v>813</v>
      </c>
      <c r="Q1477" s="1" t="s">
        <v>813</v>
      </c>
      <c r="R1477" s="1" t="s">
        <v>9057</v>
      </c>
      <c r="S1477" s="1" t="s">
        <v>84</v>
      </c>
      <c r="T1477" s="1" t="s">
        <v>72</v>
      </c>
      <c r="U1477" s="1" t="s">
        <v>124</v>
      </c>
      <c r="V1477" s="1" t="s">
        <v>341</v>
      </c>
      <c r="W1477" s="1" t="s">
        <v>87</v>
      </c>
      <c r="X1477" s="1">
        <v>65</v>
      </c>
      <c r="Y1477" s="1" t="s">
        <v>88</v>
      </c>
      <c r="Z1477" s="1">
        <v>5.5</v>
      </c>
      <c r="AA1477" s="1" t="s">
        <v>299</v>
      </c>
      <c r="AB1477" s="1" t="s">
        <v>90</v>
      </c>
      <c r="AC1477" s="1" t="s">
        <v>91</v>
      </c>
      <c r="AD1477" s="1" t="s">
        <v>92</v>
      </c>
      <c r="AE1477" s="1" t="s">
        <v>72</v>
      </c>
      <c r="AF1477" s="1" t="s">
        <v>217</v>
      </c>
      <c r="AG1477" s="1">
        <v>1</v>
      </c>
      <c r="AH1477" s="25" t="s">
        <v>4808</v>
      </c>
      <c r="AI1477" s="1" t="s">
        <v>72</v>
      </c>
      <c r="AJ1477" s="1" t="s">
        <v>72</v>
      </c>
      <c r="AK1477" s="1" t="s">
        <v>3444</v>
      </c>
      <c r="AL1477" s="1" t="s">
        <v>878</v>
      </c>
      <c r="AM1477" s="1" t="s">
        <v>72</v>
      </c>
      <c r="AN1477" s="3">
        <v>45868</v>
      </c>
      <c r="AO1477" s="1" t="s">
        <v>8247</v>
      </c>
      <c r="AP1477" s="1" t="s">
        <v>72</v>
      </c>
      <c r="AQ1477" s="1" t="s">
        <v>1675</v>
      </c>
      <c r="AR1477" s="1">
        <v>15</v>
      </c>
      <c r="AS1477" s="1" t="s">
        <v>6026</v>
      </c>
      <c r="AT1477" s="1" t="s">
        <v>75</v>
      </c>
      <c r="AU1477" s="1" t="s">
        <v>75</v>
      </c>
      <c r="AV1477" s="1" t="s">
        <v>88</v>
      </c>
      <c r="AW1477" s="1" t="s">
        <v>96</v>
      </c>
      <c r="AX1477" s="1" t="s">
        <v>72</v>
      </c>
      <c r="AY1477" s="1" t="s">
        <v>7458</v>
      </c>
      <c r="AZ1477" s="1" t="s">
        <v>8248</v>
      </c>
      <c r="BA1477" s="1">
        <f>7*7</f>
        <v>49</v>
      </c>
      <c r="BB1477" s="21" t="s">
        <v>100</v>
      </c>
      <c r="BC1477" s="16"/>
    </row>
    <row r="1478" spans="1:55" ht="18.600000000000001" customHeight="1">
      <c r="A1478" s="1" t="s">
        <v>8249</v>
      </c>
      <c r="B1478" s="1">
        <v>250178</v>
      </c>
      <c r="C1478" s="1" t="s">
        <v>71</v>
      </c>
      <c r="D1478" s="3">
        <v>45868</v>
      </c>
      <c r="E1478" s="1" t="s">
        <v>1896</v>
      </c>
      <c r="F1478" s="1" t="s">
        <v>8250</v>
      </c>
      <c r="G1478" s="1" t="s">
        <v>75</v>
      </c>
      <c r="H1478" s="1" t="s">
        <v>7510</v>
      </c>
      <c r="I1478" s="1" t="s">
        <v>77</v>
      </c>
      <c r="J1478" s="1" t="s">
        <v>78</v>
      </c>
      <c r="K1478" s="1" t="s">
        <v>78</v>
      </c>
      <c r="L1478" s="21" t="s">
        <v>1898</v>
      </c>
      <c r="M1478" s="21" t="s">
        <v>99</v>
      </c>
      <c r="N1478" s="34" t="s">
        <v>72</v>
      </c>
      <c r="O1478" s="3" t="s">
        <v>6832</v>
      </c>
      <c r="P1478" s="1" t="s">
        <v>813</v>
      </c>
      <c r="Q1478" s="1" t="s">
        <v>813</v>
      </c>
      <c r="R1478" s="1" t="s">
        <v>9057</v>
      </c>
      <c r="S1478" s="1" t="s">
        <v>7128</v>
      </c>
      <c r="T1478" s="1" t="s">
        <v>72</v>
      </c>
      <c r="U1478" s="1" t="s">
        <v>7129</v>
      </c>
      <c r="V1478" s="1" t="s">
        <v>8251</v>
      </c>
      <c r="W1478" s="1" t="s">
        <v>126</v>
      </c>
      <c r="X1478" s="1">
        <v>38</v>
      </c>
      <c r="Y1478" s="1" t="s">
        <v>88</v>
      </c>
      <c r="Z1478" s="1">
        <v>5.5</v>
      </c>
      <c r="AA1478" s="1" t="s">
        <v>299</v>
      </c>
      <c r="AB1478" s="1" t="s">
        <v>90</v>
      </c>
      <c r="AC1478" s="1" t="s">
        <v>91</v>
      </c>
      <c r="AD1478" s="1" t="s">
        <v>92</v>
      </c>
      <c r="AE1478" s="1" t="s">
        <v>72</v>
      </c>
      <c r="AF1478" s="1" t="s">
        <v>217</v>
      </c>
      <c r="AG1478" s="1">
        <v>2</v>
      </c>
      <c r="AH1478" s="25" t="s">
        <v>8252</v>
      </c>
      <c r="AI1478" s="1" t="s">
        <v>72</v>
      </c>
      <c r="AJ1478" s="1" t="s">
        <v>72</v>
      </c>
      <c r="AK1478" s="1" t="s">
        <v>447</v>
      </c>
      <c r="AL1478" s="1" t="s">
        <v>263</v>
      </c>
      <c r="AM1478" s="1" t="s">
        <v>5100</v>
      </c>
      <c r="AN1478" s="3">
        <v>45868</v>
      </c>
      <c r="AO1478" s="1" t="s">
        <v>8253</v>
      </c>
      <c r="AP1478" s="1" t="s">
        <v>72</v>
      </c>
      <c r="AQ1478" s="1" t="s">
        <v>1675</v>
      </c>
      <c r="AR1478" s="1">
        <v>13</v>
      </c>
      <c r="AS1478" s="1" t="s">
        <v>4219</v>
      </c>
      <c r="AT1478" s="1" t="s">
        <v>75</v>
      </c>
      <c r="AU1478" s="1" t="s">
        <v>75</v>
      </c>
      <c r="AV1478" s="1" t="s">
        <v>88</v>
      </c>
      <c r="AW1478" s="1" t="s">
        <v>96</v>
      </c>
      <c r="AX1478" s="1" t="s">
        <v>72</v>
      </c>
      <c r="AY1478" s="1" t="s">
        <v>7543</v>
      </c>
      <c r="AZ1478" s="1" t="s">
        <v>8254</v>
      </c>
      <c r="BA1478" s="1">
        <f>42+7</f>
        <v>49</v>
      </c>
      <c r="BB1478" s="21" t="s">
        <v>100</v>
      </c>
      <c r="BC1478" s="16"/>
    </row>
    <row r="1479" spans="1:55" ht="18.600000000000001" customHeight="1">
      <c r="A1479" s="1" t="s">
        <v>8255</v>
      </c>
      <c r="B1479" s="1">
        <v>250179</v>
      </c>
      <c r="C1479" s="1" t="s">
        <v>71</v>
      </c>
      <c r="D1479" s="3">
        <v>45868</v>
      </c>
      <c r="E1479" s="1" t="s">
        <v>1896</v>
      </c>
      <c r="F1479" s="1" t="s">
        <v>8256</v>
      </c>
      <c r="G1479" s="1" t="s">
        <v>75</v>
      </c>
      <c r="H1479" s="1" t="s">
        <v>3624</v>
      </c>
      <c r="I1479" s="1" t="s">
        <v>77</v>
      </c>
      <c r="J1479" s="1" t="s">
        <v>78</v>
      </c>
      <c r="K1479" s="1" t="s">
        <v>78</v>
      </c>
      <c r="L1479" s="21" t="s">
        <v>1898</v>
      </c>
      <c r="M1479" s="21" t="s">
        <v>99</v>
      </c>
      <c r="N1479" s="34" t="s">
        <v>72</v>
      </c>
      <c r="O1479" s="3" t="s">
        <v>8257</v>
      </c>
      <c r="P1479" s="1" t="s">
        <v>813</v>
      </c>
      <c r="Q1479" s="1" t="s">
        <v>813</v>
      </c>
      <c r="R1479" s="1" t="s">
        <v>9057</v>
      </c>
      <c r="S1479" s="1" t="s">
        <v>152</v>
      </c>
      <c r="T1479" s="1" t="s">
        <v>1370</v>
      </c>
      <c r="U1479" s="1" t="s">
        <v>153</v>
      </c>
      <c r="V1479" s="1" t="s">
        <v>164</v>
      </c>
      <c r="W1479" s="1" t="s">
        <v>126</v>
      </c>
      <c r="X1479" s="1">
        <v>49</v>
      </c>
      <c r="Y1479" s="1" t="s">
        <v>88</v>
      </c>
      <c r="Z1479" s="1">
        <v>5.5</v>
      </c>
      <c r="AA1479" s="1" t="s">
        <v>299</v>
      </c>
      <c r="AB1479" s="1" t="s">
        <v>90</v>
      </c>
      <c r="AC1479" s="1" t="s">
        <v>91</v>
      </c>
      <c r="AD1479" s="1" t="s">
        <v>92</v>
      </c>
      <c r="AE1479" s="1" t="s">
        <v>72</v>
      </c>
      <c r="AF1479" s="1" t="s">
        <v>254</v>
      </c>
      <c r="AG1479" s="1">
        <v>3</v>
      </c>
      <c r="AH1479" s="25" t="s">
        <v>2182</v>
      </c>
      <c r="AI1479" s="1" t="s">
        <v>72</v>
      </c>
      <c r="AJ1479" s="1" t="s">
        <v>72</v>
      </c>
      <c r="AK1479" s="1" t="s">
        <v>2726</v>
      </c>
      <c r="AL1479" s="1" t="s">
        <v>1061</v>
      </c>
      <c r="AM1479" s="1" t="s">
        <v>72</v>
      </c>
      <c r="AN1479" s="3">
        <v>45868</v>
      </c>
      <c r="AO1479" s="1" t="s">
        <v>8258</v>
      </c>
      <c r="AP1479" s="1" t="s">
        <v>72</v>
      </c>
      <c r="AQ1479" s="1" t="s">
        <v>1794</v>
      </c>
      <c r="AR1479" s="1">
        <v>15</v>
      </c>
      <c r="AS1479" s="1" t="s">
        <v>4063</v>
      </c>
      <c r="AT1479" s="1" t="s">
        <v>75</v>
      </c>
      <c r="AU1479" s="1" t="s">
        <v>75</v>
      </c>
      <c r="AV1479" s="1" t="s">
        <v>88</v>
      </c>
      <c r="AW1479" s="1" t="s">
        <v>96</v>
      </c>
      <c r="AX1479" s="1" t="s">
        <v>72</v>
      </c>
      <c r="AY1479" s="1" t="s">
        <v>7458</v>
      </c>
      <c r="AZ1479" s="38" t="s">
        <v>8259</v>
      </c>
      <c r="BA1479" s="1">
        <f>63+7</f>
        <v>70</v>
      </c>
      <c r="BB1479" s="21" t="s">
        <v>100</v>
      </c>
      <c r="BC1479" s="16"/>
    </row>
    <row r="1480" spans="1:55" ht="18.600000000000001" customHeight="1">
      <c r="A1480" s="1" t="s">
        <v>8260</v>
      </c>
      <c r="B1480" s="1">
        <v>250180</v>
      </c>
      <c r="C1480" s="1" t="s">
        <v>71</v>
      </c>
      <c r="D1480" s="3">
        <v>45868</v>
      </c>
      <c r="E1480" s="1" t="s">
        <v>1896</v>
      </c>
      <c r="F1480" s="1" t="s">
        <v>8261</v>
      </c>
      <c r="G1480" s="1" t="s">
        <v>75</v>
      </c>
      <c r="H1480" s="1" t="s">
        <v>3624</v>
      </c>
      <c r="I1480" s="1" t="s">
        <v>77</v>
      </c>
      <c r="J1480" s="1" t="s">
        <v>78</v>
      </c>
      <c r="K1480" s="1" t="s">
        <v>78</v>
      </c>
      <c r="L1480" s="21" t="s">
        <v>1898</v>
      </c>
      <c r="M1480" s="21" t="s">
        <v>99</v>
      </c>
      <c r="N1480" s="34" t="s">
        <v>72</v>
      </c>
      <c r="O1480" s="3" t="s">
        <v>4983</v>
      </c>
      <c r="P1480" s="1" t="s">
        <v>778</v>
      </c>
      <c r="Q1480" s="1" t="s">
        <v>779</v>
      </c>
      <c r="R1480" s="1" t="s">
        <v>9036</v>
      </c>
      <c r="S1480" s="1" t="s">
        <v>152</v>
      </c>
      <c r="T1480" s="1" t="s">
        <v>3507</v>
      </c>
      <c r="U1480" s="1" t="s">
        <v>153</v>
      </c>
      <c r="V1480" s="1" t="s">
        <v>154</v>
      </c>
      <c r="W1480" s="1" t="s">
        <v>126</v>
      </c>
      <c r="X1480" s="1">
        <v>61</v>
      </c>
      <c r="Y1480" s="1" t="s">
        <v>88</v>
      </c>
      <c r="Z1480" s="1">
        <v>6.5</v>
      </c>
      <c r="AA1480" s="1" t="s">
        <v>2344</v>
      </c>
      <c r="AB1480" s="1" t="s">
        <v>90</v>
      </c>
      <c r="AC1480" s="1" t="s">
        <v>91</v>
      </c>
      <c r="AD1480" s="1" t="s">
        <v>92</v>
      </c>
      <c r="AE1480" s="1" t="s">
        <v>72</v>
      </c>
      <c r="AF1480" s="1" t="s">
        <v>254</v>
      </c>
      <c r="AG1480" s="1">
        <v>1</v>
      </c>
      <c r="AH1480" s="1" t="s">
        <v>7463</v>
      </c>
      <c r="AI1480" s="1" t="s">
        <v>72</v>
      </c>
      <c r="AJ1480" s="1" t="s">
        <v>72</v>
      </c>
      <c r="AK1480" s="1" t="s">
        <v>7809</v>
      </c>
      <c r="AL1480" s="1" t="s">
        <v>72</v>
      </c>
      <c r="AM1480" s="1" t="s">
        <v>72</v>
      </c>
      <c r="AN1480" s="3">
        <v>45868</v>
      </c>
      <c r="AO1480" s="1" t="s">
        <v>8262</v>
      </c>
      <c r="AP1480" s="1" t="s">
        <v>72</v>
      </c>
      <c r="AQ1480" s="1" t="s">
        <v>1794</v>
      </c>
      <c r="AR1480" s="1">
        <v>15</v>
      </c>
      <c r="AS1480" s="1" t="s">
        <v>3205</v>
      </c>
      <c r="AT1480" s="1" t="s">
        <v>75</v>
      </c>
      <c r="AU1480" s="1" t="s">
        <v>75</v>
      </c>
      <c r="AV1480" s="1" t="s">
        <v>88</v>
      </c>
      <c r="AW1480" s="1" t="s">
        <v>96</v>
      </c>
      <c r="AX1480" s="1" t="s">
        <v>72</v>
      </c>
      <c r="AY1480" s="1" t="s">
        <v>7458</v>
      </c>
      <c r="AZ1480" s="1" t="s">
        <v>8263</v>
      </c>
      <c r="BA1480" s="1">
        <f>49+7</f>
        <v>56</v>
      </c>
      <c r="BB1480" s="21" t="s">
        <v>100</v>
      </c>
      <c r="BC1480" s="16"/>
    </row>
    <row r="1481" spans="1:55" ht="18.600000000000001" customHeight="1">
      <c r="A1481" s="1" t="s">
        <v>8264</v>
      </c>
      <c r="B1481" s="1">
        <v>250181</v>
      </c>
      <c r="C1481" s="1" t="s">
        <v>71</v>
      </c>
      <c r="D1481" s="3">
        <v>45869</v>
      </c>
      <c r="E1481" s="1" t="s">
        <v>1896</v>
      </c>
      <c r="F1481" s="1" t="s">
        <v>8265</v>
      </c>
      <c r="G1481" s="1" t="s">
        <v>75</v>
      </c>
      <c r="H1481" s="1" t="s">
        <v>3624</v>
      </c>
      <c r="I1481" s="1" t="s">
        <v>77</v>
      </c>
      <c r="J1481" s="1" t="s">
        <v>78</v>
      </c>
      <c r="K1481" s="1" t="s">
        <v>78</v>
      </c>
      <c r="L1481" s="21" t="s">
        <v>1898</v>
      </c>
      <c r="M1481" s="21" t="s">
        <v>99</v>
      </c>
      <c r="N1481" s="34" t="s">
        <v>72</v>
      </c>
      <c r="O1481" s="3" t="s">
        <v>8266</v>
      </c>
      <c r="P1481" s="1" t="s">
        <v>813</v>
      </c>
      <c r="Q1481" s="1" t="s">
        <v>813</v>
      </c>
      <c r="R1481" s="1" t="s">
        <v>9057</v>
      </c>
      <c r="S1481" s="1" t="s">
        <v>152</v>
      </c>
      <c r="T1481" s="1" t="s">
        <v>1370</v>
      </c>
      <c r="U1481" s="1" t="s">
        <v>153</v>
      </c>
      <c r="V1481" s="1" t="s">
        <v>154</v>
      </c>
      <c r="W1481" s="1" t="s">
        <v>126</v>
      </c>
      <c r="X1481" s="1">
        <v>75</v>
      </c>
      <c r="Y1481" s="1" t="s">
        <v>88</v>
      </c>
      <c r="Z1481" s="1">
        <v>4.8</v>
      </c>
      <c r="AA1481" s="1" t="s">
        <v>2344</v>
      </c>
      <c r="AB1481" s="1" t="s">
        <v>90</v>
      </c>
      <c r="AC1481" s="1" t="s">
        <v>91</v>
      </c>
      <c r="AD1481" s="1" t="s">
        <v>92</v>
      </c>
      <c r="AE1481" s="1" t="s">
        <v>72</v>
      </c>
      <c r="AF1481" s="1" t="s">
        <v>254</v>
      </c>
      <c r="AG1481" s="1">
        <v>2</v>
      </c>
      <c r="AH1481" s="25" t="s">
        <v>8267</v>
      </c>
      <c r="AI1481" s="1" t="s">
        <v>72</v>
      </c>
      <c r="AJ1481" s="1" t="s">
        <v>72</v>
      </c>
      <c r="AK1481" s="1" t="s">
        <v>2726</v>
      </c>
      <c r="AL1481" s="1" t="s">
        <v>1061</v>
      </c>
      <c r="AM1481" s="1" t="s">
        <v>8268</v>
      </c>
      <c r="AN1481" s="3">
        <v>45869</v>
      </c>
      <c r="AO1481" s="1" t="s">
        <v>8269</v>
      </c>
      <c r="AP1481" s="1" t="s">
        <v>72</v>
      </c>
      <c r="AQ1481" s="1" t="s">
        <v>1794</v>
      </c>
      <c r="AR1481" s="1">
        <v>15</v>
      </c>
      <c r="AS1481" s="1" t="s">
        <v>2694</v>
      </c>
      <c r="AT1481" s="1" t="s">
        <v>75</v>
      </c>
      <c r="AU1481" s="1" t="s">
        <v>75</v>
      </c>
      <c r="AV1481" s="1" t="s">
        <v>88</v>
      </c>
      <c r="AW1481" s="1" t="s">
        <v>96</v>
      </c>
      <c r="AX1481" s="1" t="s">
        <v>72</v>
      </c>
      <c r="AY1481" s="1" t="s">
        <v>7458</v>
      </c>
      <c r="AZ1481" s="38" t="s">
        <v>8263</v>
      </c>
      <c r="BA1481" s="1">
        <f>49+7</f>
        <v>56</v>
      </c>
      <c r="BB1481" s="21" t="s">
        <v>100</v>
      </c>
      <c r="BC1481" s="16"/>
    </row>
    <row r="1482" spans="1:55" ht="18.600000000000001" customHeight="1">
      <c r="A1482" s="1" t="s">
        <v>8270</v>
      </c>
      <c r="B1482" s="1">
        <v>250182</v>
      </c>
      <c r="C1482" s="1" t="s">
        <v>497</v>
      </c>
      <c r="D1482" s="3">
        <v>45869</v>
      </c>
      <c r="E1482" s="1" t="s">
        <v>1896</v>
      </c>
      <c r="F1482" s="1" t="s">
        <v>8271</v>
      </c>
      <c r="G1482" s="1" t="s">
        <v>75</v>
      </c>
      <c r="H1482" s="1" t="s">
        <v>7781</v>
      </c>
      <c r="I1482" s="1" t="s">
        <v>497</v>
      </c>
      <c r="J1482" s="1" t="s">
        <v>78</v>
      </c>
      <c r="K1482" s="1" t="s">
        <v>78</v>
      </c>
      <c r="L1482" s="21" t="s">
        <v>1898</v>
      </c>
      <c r="M1482" s="21" t="s">
        <v>99</v>
      </c>
      <c r="N1482" s="1" t="s">
        <v>7428</v>
      </c>
      <c r="O1482" s="3" t="s">
        <v>8272</v>
      </c>
      <c r="P1482" s="1" t="s">
        <v>778</v>
      </c>
      <c r="Q1482" s="1" t="s">
        <v>779</v>
      </c>
      <c r="R1482" s="1" t="s">
        <v>9036</v>
      </c>
      <c r="S1482" s="1" t="s">
        <v>84</v>
      </c>
      <c r="T1482" s="1" t="s">
        <v>72</v>
      </c>
      <c r="U1482" s="1" t="s">
        <v>140</v>
      </c>
      <c r="V1482" s="1" t="s">
        <v>181</v>
      </c>
      <c r="W1482" s="1" t="s">
        <v>126</v>
      </c>
      <c r="X1482" s="1">
        <v>59</v>
      </c>
      <c r="Y1482" s="1" t="s">
        <v>88</v>
      </c>
      <c r="Z1482" s="1">
        <v>5.7</v>
      </c>
      <c r="AA1482" s="1" t="s">
        <v>954</v>
      </c>
      <c r="AB1482" s="1" t="s">
        <v>90</v>
      </c>
      <c r="AC1482" s="1" t="s">
        <v>91</v>
      </c>
      <c r="AD1482" s="1" t="s">
        <v>92</v>
      </c>
      <c r="AE1482" s="1" t="s">
        <v>72</v>
      </c>
      <c r="AF1482" s="1" t="s">
        <v>217</v>
      </c>
      <c r="AG1482" s="1" t="s">
        <v>72</v>
      </c>
      <c r="AH1482" s="1" t="s">
        <v>7174</v>
      </c>
      <c r="AI1482" s="1" t="s">
        <v>72</v>
      </c>
      <c r="AJ1482" s="1" t="s">
        <v>72</v>
      </c>
      <c r="AK1482" s="1" t="s">
        <v>220</v>
      </c>
      <c r="AL1482" s="1" t="s">
        <v>72</v>
      </c>
      <c r="AM1482" s="1" t="s">
        <v>72</v>
      </c>
      <c r="AN1482" s="3">
        <v>45869</v>
      </c>
      <c r="AO1482" s="1" t="s">
        <v>8273</v>
      </c>
      <c r="AP1482" s="1" t="s">
        <v>72</v>
      </c>
      <c r="AQ1482" s="1" t="s">
        <v>1675</v>
      </c>
      <c r="AR1482" s="1">
        <v>15</v>
      </c>
      <c r="AS1482" s="1" t="s">
        <v>4219</v>
      </c>
      <c r="AT1482" s="1" t="s">
        <v>75</v>
      </c>
      <c r="AU1482" s="1" t="s">
        <v>75</v>
      </c>
      <c r="AV1482" s="1" t="s">
        <v>88</v>
      </c>
      <c r="AW1482" s="1" t="s">
        <v>96</v>
      </c>
      <c r="AX1482" s="1" t="s">
        <v>72</v>
      </c>
      <c r="AY1482" s="1" t="s">
        <v>7458</v>
      </c>
      <c r="AZ1482" s="1" t="s">
        <v>8248</v>
      </c>
      <c r="BA1482" s="1">
        <f>7*7</f>
        <v>49</v>
      </c>
      <c r="BB1482" s="21" t="s">
        <v>100</v>
      </c>
      <c r="BC1482" s="16"/>
    </row>
    <row r="1483" spans="1:55" ht="18.600000000000001" customHeight="1">
      <c r="A1483" s="1">
        <v>250183</v>
      </c>
      <c r="B1483" s="1">
        <v>250183</v>
      </c>
      <c r="C1483" s="1" t="s">
        <v>71</v>
      </c>
      <c r="D1483" s="3">
        <v>45870</v>
      </c>
      <c r="E1483" s="1" t="s">
        <v>1896</v>
      </c>
      <c r="F1483" s="1" t="s">
        <v>8274</v>
      </c>
      <c r="G1483" s="1" t="s">
        <v>75</v>
      </c>
      <c r="H1483" s="1" t="s">
        <v>2215</v>
      </c>
      <c r="I1483" s="1" t="s">
        <v>77</v>
      </c>
      <c r="J1483" s="1" t="s">
        <v>172</v>
      </c>
      <c r="K1483" s="1" t="s">
        <v>172</v>
      </c>
      <c r="L1483" s="21" t="s">
        <v>1927</v>
      </c>
      <c r="M1483" s="8" t="s">
        <v>160</v>
      </c>
      <c r="N1483" s="8" t="s">
        <v>7588</v>
      </c>
      <c r="O1483" s="60" t="s">
        <v>72</v>
      </c>
      <c r="P1483" s="1" t="s">
        <v>813</v>
      </c>
      <c r="Q1483" s="1" t="s">
        <v>813</v>
      </c>
      <c r="R1483" s="1" t="s">
        <v>9057</v>
      </c>
      <c r="S1483" s="1" t="s">
        <v>84</v>
      </c>
      <c r="T1483" s="1" t="s">
        <v>72</v>
      </c>
      <c r="U1483" s="1" t="s">
        <v>140</v>
      </c>
      <c r="V1483" s="1" t="s">
        <v>141</v>
      </c>
      <c r="W1483" s="1" t="s">
        <v>126</v>
      </c>
      <c r="X1483" s="1">
        <v>56</v>
      </c>
      <c r="Y1483" s="1" t="s">
        <v>88</v>
      </c>
      <c r="Z1483" s="1">
        <v>6.1</v>
      </c>
      <c r="AA1483" s="1" t="s">
        <v>299</v>
      </c>
      <c r="AB1483" s="1" t="s">
        <v>90</v>
      </c>
      <c r="AC1483" s="1" t="s">
        <v>91</v>
      </c>
      <c r="AD1483" s="1" t="s">
        <v>92</v>
      </c>
      <c r="AE1483" s="1" t="s">
        <v>72</v>
      </c>
      <c r="AF1483" s="1" t="s">
        <v>72</v>
      </c>
      <c r="AG1483" s="1" t="s">
        <v>72</v>
      </c>
      <c r="AH1483" s="1" t="s">
        <v>72</v>
      </c>
      <c r="AI1483" s="1" t="s">
        <v>72</v>
      </c>
      <c r="AJ1483" s="1" t="s">
        <v>72</v>
      </c>
      <c r="AK1483" s="1" t="s">
        <v>72</v>
      </c>
      <c r="AL1483" s="1" t="s">
        <v>72</v>
      </c>
      <c r="AM1483" s="1" t="s">
        <v>72</v>
      </c>
      <c r="AN1483" s="3">
        <v>45870</v>
      </c>
      <c r="AO1483" s="1" t="s">
        <v>8275</v>
      </c>
      <c r="AP1483" s="1" t="s">
        <v>72</v>
      </c>
      <c r="AQ1483" s="1" t="s">
        <v>1794</v>
      </c>
      <c r="AR1483" s="1">
        <v>15</v>
      </c>
      <c r="AS1483" s="1" t="s">
        <v>2694</v>
      </c>
      <c r="AT1483" s="1" t="s">
        <v>88</v>
      </c>
      <c r="AU1483" s="1" t="s">
        <v>88</v>
      </c>
      <c r="AV1483" s="1" t="s">
        <v>88</v>
      </c>
      <c r="AW1483" s="1" t="s">
        <v>79</v>
      </c>
      <c r="AX1483" s="1" t="s">
        <v>72</v>
      </c>
      <c r="AY1483" s="1" t="s">
        <v>72</v>
      </c>
      <c r="AZ1483" s="1" t="s">
        <v>72</v>
      </c>
      <c r="BA1483" s="1" t="s">
        <v>72</v>
      </c>
      <c r="BB1483" s="1" t="s">
        <v>160</v>
      </c>
      <c r="BC1483" s="16"/>
    </row>
    <row r="1484" spans="1:55" ht="18.600000000000001" customHeight="1">
      <c r="A1484" s="1" t="s">
        <v>8276</v>
      </c>
      <c r="B1484" s="1">
        <v>250184</v>
      </c>
      <c r="C1484" s="1" t="s">
        <v>497</v>
      </c>
      <c r="D1484" s="3">
        <v>45870</v>
      </c>
      <c r="E1484" s="1" t="s">
        <v>1896</v>
      </c>
      <c r="F1484" s="1" t="s">
        <v>8277</v>
      </c>
      <c r="G1484" s="1" t="s">
        <v>75</v>
      </c>
      <c r="H1484" s="1" t="s">
        <v>7814</v>
      </c>
      <c r="I1484" s="1" t="s">
        <v>2215</v>
      </c>
      <c r="J1484" s="1" t="s">
        <v>78</v>
      </c>
      <c r="K1484" s="1" t="s">
        <v>78</v>
      </c>
      <c r="L1484" s="21" t="s">
        <v>1898</v>
      </c>
      <c r="M1484" s="21" t="s">
        <v>99</v>
      </c>
      <c r="N1484" s="34" t="s">
        <v>72</v>
      </c>
      <c r="O1484" s="3" t="s">
        <v>8278</v>
      </c>
      <c r="P1484" s="1" t="s">
        <v>83</v>
      </c>
      <c r="Q1484" s="1" t="s">
        <v>123</v>
      </c>
      <c r="R1484" s="1" t="s">
        <v>9043</v>
      </c>
      <c r="S1484" s="1" t="s">
        <v>443</v>
      </c>
      <c r="T1484" s="1" t="s">
        <v>72</v>
      </c>
      <c r="U1484" s="1" t="s">
        <v>444</v>
      </c>
      <c r="V1484" s="1" t="s">
        <v>444</v>
      </c>
      <c r="W1484" s="1" t="s">
        <v>126</v>
      </c>
      <c r="X1484" s="1">
        <v>60</v>
      </c>
      <c r="Y1484" s="1" t="s">
        <v>88</v>
      </c>
      <c r="Z1484" s="1">
        <v>4.0999999999999996</v>
      </c>
      <c r="AA1484" s="1" t="s">
        <v>954</v>
      </c>
      <c r="AB1484" s="1" t="s">
        <v>90</v>
      </c>
      <c r="AC1484" s="1" t="s">
        <v>91</v>
      </c>
      <c r="AD1484" s="1" t="s">
        <v>92</v>
      </c>
      <c r="AE1484" s="1" t="s">
        <v>72</v>
      </c>
      <c r="AF1484" s="1" t="s">
        <v>229</v>
      </c>
      <c r="AG1484" s="1">
        <v>3</v>
      </c>
      <c r="AH1484" s="1" t="s">
        <v>255</v>
      </c>
      <c r="AI1484" s="1" t="s">
        <v>72</v>
      </c>
      <c r="AJ1484" s="1" t="s">
        <v>72</v>
      </c>
      <c r="AK1484" s="1" t="s">
        <v>447</v>
      </c>
      <c r="AL1484" s="1" t="s">
        <v>72</v>
      </c>
      <c r="AM1484" s="1" t="s">
        <v>72</v>
      </c>
      <c r="AN1484" s="3">
        <v>45870</v>
      </c>
      <c r="AO1484" s="1" t="s">
        <v>8279</v>
      </c>
      <c r="AP1484" s="1" t="s">
        <v>72</v>
      </c>
      <c r="AQ1484" s="1" t="s">
        <v>1794</v>
      </c>
      <c r="AR1484" s="1">
        <v>13</v>
      </c>
      <c r="AS1484" s="1" t="s">
        <v>2694</v>
      </c>
      <c r="AT1484" s="1" t="s">
        <v>75</v>
      </c>
      <c r="AU1484" s="1" t="s">
        <v>75</v>
      </c>
      <c r="AV1484" s="1" t="s">
        <v>88</v>
      </c>
      <c r="AW1484" s="1" t="s">
        <v>96</v>
      </c>
      <c r="AX1484" s="1" t="s">
        <v>72</v>
      </c>
      <c r="AY1484" s="1" t="s">
        <v>7458</v>
      </c>
      <c r="AZ1484" s="1" t="s">
        <v>7817</v>
      </c>
      <c r="BA1484" s="1">
        <v>56</v>
      </c>
      <c r="BB1484" s="21" t="s">
        <v>100</v>
      </c>
      <c r="BC1484" s="16"/>
    </row>
    <row r="1485" spans="1:55" ht="18.600000000000001" customHeight="1">
      <c r="A1485" s="1" t="s">
        <v>8280</v>
      </c>
      <c r="B1485" s="1">
        <v>250185</v>
      </c>
      <c r="C1485" s="1" t="s">
        <v>71</v>
      </c>
      <c r="D1485" s="3">
        <v>45870</v>
      </c>
      <c r="E1485" s="1" t="s">
        <v>1896</v>
      </c>
      <c r="F1485" s="1" t="s">
        <v>8281</v>
      </c>
      <c r="G1485" s="1" t="s">
        <v>75</v>
      </c>
      <c r="H1485" s="1" t="s">
        <v>7510</v>
      </c>
      <c r="I1485" s="1" t="s">
        <v>77</v>
      </c>
      <c r="J1485" s="1" t="s">
        <v>78</v>
      </c>
      <c r="K1485" s="1" t="s">
        <v>78</v>
      </c>
      <c r="L1485" s="21" t="s">
        <v>1898</v>
      </c>
      <c r="M1485" s="21" t="s">
        <v>99</v>
      </c>
      <c r="N1485" s="34" t="s">
        <v>72</v>
      </c>
      <c r="O1485" s="3" t="s">
        <v>8282</v>
      </c>
      <c r="P1485" s="1" t="s">
        <v>83</v>
      </c>
      <c r="Q1485" s="1" t="s">
        <v>123</v>
      </c>
      <c r="R1485" s="1" t="s">
        <v>9043</v>
      </c>
      <c r="S1485" s="1" t="s">
        <v>7128</v>
      </c>
      <c r="T1485" s="1" t="s">
        <v>72</v>
      </c>
      <c r="U1485" s="1" t="s">
        <v>7129</v>
      </c>
      <c r="V1485" s="1" t="s">
        <v>8251</v>
      </c>
      <c r="W1485" s="1" t="s">
        <v>126</v>
      </c>
      <c r="X1485" s="1">
        <v>40</v>
      </c>
      <c r="Y1485" s="1" t="s">
        <v>88</v>
      </c>
      <c r="Z1485" s="1">
        <v>4.0999999999999996</v>
      </c>
      <c r="AA1485" s="1" t="s">
        <v>954</v>
      </c>
      <c r="AB1485" s="1" t="s">
        <v>90</v>
      </c>
      <c r="AC1485" s="1" t="s">
        <v>91</v>
      </c>
      <c r="AD1485" s="1" t="s">
        <v>92</v>
      </c>
      <c r="AE1485" s="1" t="s">
        <v>72</v>
      </c>
      <c r="AF1485" s="1" t="s">
        <v>254</v>
      </c>
      <c r="AG1485" s="1">
        <v>2</v>
      </c>
      <c r="AH1485" s="1" t="s">
        <v>300</v>
      </c>
      <c r="AI1485" s="1" t="s">
        <v>72</v>
      </c>
      <c r="AJ1485" s="1" t="s">
        <v>72</v>
      </c>
      <c r="AK1485" s="1" t="s">
        <v>447</v>
      </c>
      <c r="AL1485" s="1" t="s">
        <v>72</v>
      </c>
      <c r="AM1485" s="1" t="s">
        <v>72</v>
      </c>
      <c r="AN1485" s="3">
        <v>45870</v>
      </c>
      <c r="AO1485" s="1" t="s">
        <v>8283</v>
      </c>
      <c r="AP1485" s="1" t="s">
        <v>72</v>
      </c>
      <c r="AQ1485" s="1" t="s">
        <v>1675</v>
      </c>
      <c r="AR1485" s="1">
        <v>13</v>
      </c>
      <c r="AS1485" s="1" t="s">
        <v>2694</v>
      </c>
      <c r="AT1485" s="1" t="s">
        <v>75</v>
      </c>
      <c r="AU1485" s="1" t="s">
        <v>75</v>
      </c>
      <c r="AV1485" s="1" t="s">
        <v>88</v>
      </c>
      <c r="AW1485" s="1" t="s">
        <v>96</v>
      </c>
      <c r="AX1485" s="1" t="s">
        <v>72</v>
      </c>
      <c r="AY1485" s="1" t="s">
        <v>7543</v>
      </c>
      <c r="AZ1485" s="1" t="s">
        <v>8284</v>
      </c>
      <c r="BA1485" s="1">
        <f>49+7</f>
        <v>56</v>
      </c>
      <c r="BB1485" s="21" t="s">
        <v>100</v>
      </c>
      <c r="BC1485" s="16"/>
    </row>
    <row r="1486" spans="1:55" ht="18.600000000000001" customHeight="1">
      <c r="A1486" s="1" t="s">
        <v>8285</v>
      </c>
      <c r="B1486" s="1">
        <v>250186</v>
      </c>
      <c r="C1486" s="1" t="s">
        <v>497</v>
      </c>
      <c r="D1486" s="3">
        <v>45870</v>
      </c>
      <c r="E1486" s="1" t="s">
        <v>1896</v>
      </c>
      <c r="F1486" s="1" t="s">
        <v>8286</v>
      </c>
      <c r="G1486" s="1" t="s">
        <v>75</v>
      </c>
      <c r="H1486" s="1" t="s">
        <v>7781</v>
      </c>
      <c r="I1486" s="1" t="s">
        <v>2215</v>
      </c>
      <c r="J1486" s="1" t="s">
        <v>78</v>
      </c>
      <c r="K1486" s="1" t="s">
        <v>78</v>
      </c>
      <c r="L1486" s="21" t="s">
        <v>1898</v>
      </c>
      <c r="M1486" s="21" t="s">
        <v>99</v>
      </c>
      <c r="N1486" s="1" t="s">
        <v>7428</v>
      </c>
      <c r="O1486" s="3" t="s">
        <v>8287</v>
      </c>
      <c r="P1486" s="1" t="s">
        <v>778</v>
      </c>
      <c r="Q1486" s="1" t="s">
        <v>779</v>
      </c>
      <c r="R1486" s="1" t="s">
        <v>9036</v>
      </c>
      <c r="S1486" s="1" t="s">
        <v>84</v>
      </c>
      <c r="T1486" s="1" t="s">
        <v>72</v>
      </c>
      <c r="U1486" s="1" t="s">
        <v>140</v>
      </c>
      <c r="V1486" s="1" t="s">
        <v>141</v>
      </c>
      <c r="W1486" s="1" t="s">
        <v>126</v>
      </c>
      <c r="X1486" s="1">
        <v>66</v>
      </c>
      <c r="Y1486" s="1" t="s">
        <v>88</v>
      </c>
      <c r="Z1486" s="1">
        <v>5.9</v>
      </c>
      <c r="AA1486" s="1" t="s">
        <v>299</v>
      </c>
      <c r="AB1486" s="1" t="s">
        <v>90</v>
      </c>
      <c r="AC1486" s="1" t="s">
        <v>91</v>
      </c>
      <c r="AD1486" s="1" t="s">
        <v>92</v>
      </c>
      <c r="AE1486" s="1" t="s">
        <v>72</v>
      </c>
      <c r="AF1486" s="1" t="s">
        <v>229</v>
      </c>
      <c r="AG1486" s="1" t="s">
        <v>72</v>
      </c>
      <c r="AH1486" s="1" t="s">
        <v>4864</v>
      </c>
      <c r="AI1486" s="1" t="s">
        <v>72</v>
      </c>
      <c r="AJ1486" s="1" t="s">
        <v>72</v>
      </c>
      <c r="AK1486" s="1" t="s">
        <v>220</v>
      </c>
      <c r="AL1486" s="1" t="s">
        <v>72</v>
      </c>
      <c r="AM1486" s="1" t="s">
        <v>72</v>
      </c>
      <c r="AN1486" s="3">
        <v>45870</v>
      </c>
      <c r="AO1486" s="1" t="s">
        <v>8288</v>
      </c>
      <c r="AP1486" s="1" t="s">
        <v>72</v>
      </c>
      <c r="AQ1486" s="1" t="s">
        <v>1675</v>
      </c>
      <c r="AR1486" s="1">
        <v>15</v>
      </c>
      <c r="AS1486" s="1" t="s">
        <v>183</v>
      </c>
      <c r="AT1486" s="1" t="s">
        <v>75</v>
      </c>
      <c r="AU1486" s="1" t="s">
        <v>75</v>
      </c>
      <c r="AV1486" s="1" t="s">
        <v>88</v>
      </c>
      <c r="AW1486" s="1" t="s">
        <v>96</v>
      </c>
      <c r="AX1486" s="1" t="s">
        <v>72</v>
      </c>
      <c r="AY1486" s="1" t="s">
        <v>7458</v>
      </c>
      <c r="AZ1486" s="1" t="s">
        <v>8248</v>
      </c>
      <c r="BA1486" s="1">
        <f>7*7</f>
        <v>49</v>
      </c>
      <c r="BB1486" s="21" t="s">
        <v>100</v>
      </c>
      <c r="BC1486" s="16"/>
    </row>
    <row r="1487" spans="1:55" ht="18.600000000000001" customHeight="1">
      <c r="A1487" s="1" t="s">
        <v>8289</v>
      </c>
      <c r="B1487" s="1">
        <v>250187</v>
      </c>
      <c r="C1487" s="1" t="s">
        <v>71</v>
      </c>
      <c r="D1487" s="3">
        <v>45871</v>
      </c>
      <c r="E1487" s="1" t="s">
        <v>1896</v>
      </c>
      <c r="F1487" s="1" t="s">
        <v>8290</v>
      </c>
      <c r="G1487" s="1" t="s">
        <v>75</v>
      </c>
      <c r="H1487" s="1" t="s">
        <v>7510</v>
      </c>
      <c r="I1487" s="1" t="s">
        <v>77</v>
      </c>
      <c r="J1487" s="1" t="s">
        <v>78</v>
      </c>
      <c r="K1487" s="1" t="s">
        <v>78</v>
      </c>
      <c r="L1487" s="21" t="s">
        <v>1898</v>
      </c>
      <c r="M1487" s="21" t="s">
        <v>99</v>
      </c>
      <c r="N1487" s="34" t="s">
        <v>72</v>
      </c>
      <c r="O1487" s="3" t="s">
        <v>8123</v>
      </c>
      <c r="P1487" s="1" t="s">
        <v>83</v>
      </c>
      <c r="Q1487" s="1" t="s">
        <v>123</v>
      </c>
      <c r="R1487" s="1" t="s">
        <v>9043</v>
      </c>
      <c r="S1487" s="1" t="s">
        <v>7128</v>
      </c>
      <c r="T1487" s="1" t="s">
        <v>72</v>
      </c>
      <c r="U1487" s="1" t="s">
        <v>7129</v>
      </c>
      <c r="V1487" s="1" t="s">
        <v>8291</v>
      </c>
      <c r="W1487" s="1" t="s">
        <v>87</v>
      </c>
      <c r="X1487" s="1">
        <v>79</v>
      </c>
      <c r="Y1487" s="1" t="s">
        <v>88</v>
      </c>
      <c r="Z1487" s="1">
        <v>6.8</v>
      </c>
      <c r="AA1487" s="1" t="s">
        <v>2344</v>
      </c>
      <c r="AB1487" s="1" t="s">
        <v>90</v>
      </c>
      <c r="AC1487" s="1" t="s">
        <v>91</v>
      </c>
      <c r="AD1487" s="1" t="s">
        <v>92</v>
      </c>
      <c r="AE1487" s="1" t="s">
        <v>72</v>
      </c>
      <c r="AF1487" s="1" t="s">
        <v>254</v>
      </c>
      <c r="AG1487" s="1">
        <v>2</v>
      </c>
      <c r="AH1487" s="1" t="s">
        <v>300</v>
      </c>
      <c r="AI1487" s="1" t="s">
        <v>72</v>
      </c>
      <c r="AJ1487" s="1" t="s">
        <v>72</v>
      </c>
      <c r="AK1487" s="1" t="s">
        <v>447</v>
      </c>
      <c r="AL1487" s="1" t="s">
        <v>72</v>
      </c>
      <c r="AM1487" s="1" t="s">
        <v>72</v>
      </c>
      <c r="AN1487" s="3">
        <v>45871</v>
      </c>
      <c r="AO1487" s="1" t="s">
        <v>8292</v>
      </c>
      <c r="AP1487" s="1" t="s">
        <v>72</v>
      </c>
      <c r="AQ1487" s="1" t="s">
        <v>1675</v>
      </c>
      <c r="AR1487" s="1">
        <v>13</v>
      </c>
      <c r="AS1487" s="1" t="s">
        <v>7811</v>
      </c>
      <c r="AT1487" s="1" t="s">
        <v>75</v>
      </c>
      <c r="AU1487" s="1" t="s">
        <v>75</v>
      </c>
      <c r="AV1487" s="1" t="s">
        <v>88</v>
      </c>
      <c r="AW1487" s="1" t="s">
        <v>96</v>
      </c>
      <c r="AX1487" s="1" t="s">
        <v>72</v>
      </c>
      <c r="AY1487" s="1" t="s">
        <v>8293</v>
      </c>
      <c r="AZ1487" s="1" t="s">
        <v>8294</v>
      </c>
      <c r="BA1487" s="1">
        <v>35</v>
      </c>
      <c r="BB1487" s="21" t="s">
        <v>100</v>
      </c>
      <c r="BC1487" s="16"/>
    </row>
    <row r="1488" spans="1:55" ht="18.600000000000001" customHeight="1">
      <c r="A1488" s="1" t="s">
        <v>8295</v>
      </c>
      <c r="B1488" s="1">
        <v>250188</v>
      </c>
      <c r="C1488" s="1" t="s">
        <v>71</v>
      </c>
      <c r="D1488" s="3">
        <v>45873</v>
      </c>
      <c r="E1488" s="1" t="s">
        <v>1896</v>
      </c>
      <c r="F1488" s="1" t="s">
        <v>8296</v>
      </c>
      <c r="G1488" s="1" t="s">
        <v>75</v>
      </c>
      <c r="H1488" s="1" t="s">
        <v>3608</v>
      </c>
      <c r="I1488" s="1" t="s">
        <v>77</v>
      </c>
      <c r="J1488" s="1" t="s">
        <v>78</v>
      </c>
      <c r="K1488" s="1" t="s">
        <v>78</v>
      </c>
      <c r="L1488" s="21" t="s">
        <v>1898</v>
      </c>
      <c r="M1488" s="21" t="s">
        <v>99</v>
      </c>
      <c r="N1488" s="34" t="s">
        <v>72</v>
      </c>
      <c r="O1488" s="3" t="s">
        <v>3121</v>
      </c>
      <c r="P1488" s="1" t="s">
        <v>813</v>
      </c>
      <c r="Q1488" s="1" t="s">
        <v>813</v>
      </c>
      <c r="R1488" s="1" t="s">
        <v>9057</v>
      </c>
      <c r="S1488" s="1" t="s">
        <v>152</v>
      </c>
      <c r="T1488" s="1" t="s">
        <v>3803</v>
      </c>
      <c r="U1488" s="1" t="s">
        <v>153</v>
      </c>
      <c r="V1488" s="1" t="s">
        <v>164</v>
      </c>
      <c r="W1488" s="1" t="s">
        <v>126</v>
      </c>
      <c r="X1488" s="1">
        <v>47</v>
      </c>
      <c r="Y1488" s="1" t="s">
        <v>88</v>
      </c>
      <c r="Z1488" s="1">
        <v>5.8</v>
      </c>
      <c r="AA1488" s="1" t="s">
        <v>2344</v>
      </c>
      <c r="AB1488" s="1" t="s">
        <v>90</v>
      </c>
      <c r="AC1488" s="1" t="s">
        <v>91</v>
      </c>
      <c r="AD1488" s="1" t="s">
        <v>216</v>
      </c>
      <c r="AE1488" s="1" t="s">
        <v>72</v>
      </c>
      <c r="AF1488" s="1" t="s">
        <v>254</v>
      </c>
      <c r="AG1488" s="1">
        <v>2</v>
      </c>
      <c r="AH1488" s="25" t="s">
        <v>5198</v>
      </c>
      <c r="AI1488" s="1">
        <v>11</v>
      </c>
      <c r="AJ1488" s="1" t="s">
        <v>8232</v>
      </c>
      <c r="AK1488" s="1" t="s">
        <v>2726</v>
      </c>
      <c r="AL1488" s="1" t="s">
        <v>5157</v>
      </c>
      <c r="AM1488" s="1" t="s">
        <v>72</v>
      </c>
      <c r="AN1488" s="3">
        <v>45873</v>
      </c>
      <c r="AO1488" s="1" t="s">
        <v>8297</v>
      </c>
      <c r="AP1488" s="1" t="s">
        <v>72</v>
      </c>
      <c r="AQ1488" s="1" t="s">
        <v>1794</v>
      </c>
      <c r="AR1488" s="1">
        <v>15</v>
      </c>
      <c r="AS1488" s="1" t="s">
        <v>2694</v>
      </c>
      <c r="AT1488" s="1" t="s">
        <v>75</v>
      </c>
      <c r="AU1488" s="1" t="s">
        <v>75</v>
      </c>
      <c r="AV1488" s="1" t="s">
        <v>88</v>
      </c>
      <c r="AW1488" s="1" t="s">
        <v>96</v>
      </c>
      <c r="AX1488" s="1" t="s">
        <v>72</v>
      </c>
      <c r="AY1488" s="1" t="s">
        <v>7458</v>
      </c>
      <c r="AZ1488" s="38" t="s">
        <v>8298</v>
      </c>
      <c r="BA1488" s="1">
        <f>35+7</f>
        <v>42</v>
      </c>
      <c r="BB1488" s="21" t="s">
        <v>100</v>
      </c>
      <c r="BC1488" s="16"/>
    </row>
    <row r="1489" spans="1:55" ht="18.600000000000001" customHeight="1">
      <c r="A1489" s="1" t="s">
        <v>8299</v>
      </c>
      <c r="B1489" s="1">
        <v>250189</v>
      </c>
      <c r="C1489" s="1" t="s">
        <v>71</v>
      </c>
      <c r="D1489" s="3">
        <v>45873</v>
      </c>
      <c r="E1489" s="1" t="s">
        <v>1896</v>
      </c>
      <c r="F1489" s="1" t="s">
        <v>8300</v>
      </c>
      <c r="G1489" s="1" t="s">
        <v>75</v>
      </c>
      <c r="H1489" s="1" t="s">
        <v>1915</v>
      </c>
      <c r="I1489" s="1" t="s">
        <v>77</v>
      </c>
      <c r="J1489" s="1" t="s">
        <v>78</v>
      </c>
      <c r="K1489" s="1" t="s">
        <v>78</v>
      </c>
      <c r="L1489" s="21" t="s">
        <v>1898</v>
      </c>
      <c r="M1489" s="21" t="s">
        <v>99</v>
      </c>
      <c r="N1489" s="34" t="s">
        <v>72</v>
      </c>
      <c r="O1489" s="3" t="s">
        <v>2007</v>
      </c>
      <c r="P1489" s="1" t="s">
        <v>778</v>
      </c>
      <c r="Q1489" s="1" t="s">
        <v>779</v>
      </c>
      <c r="R1489" s="1" t="s">
        <v>9036</v>
      </c>
      <c r="S1489" s="1" t="s">
        <v>84</v>
      </c>
      <c r="T1489" s="1" t="s">
        <v>72</v>
      </c>
      <c r="U1489" s="1" t="s">
        <v>140</v>
      </c>
      <c r="V1489" s="1" t="s">
        <v>181</v>
      </c>
      <c r="W1489" s="1" t="s">
        <v>87</v>
      </c>
      <c r="X1489" s="1">
        <v>59</v>
      </c>
      <c r="Y1489" s="1" t="s">
        <v>88</v>
      </c>
      <c r="Z1489" s="1">
        <v>5.2</v>
      </c>
      <c r="AA1489" s="1" t="s">
        <v>954</v>
      </c>
      <c r="AB1489" s="1" t="s">
        <v>90</v>
      </c>
      <c r="AC1489" s="1" t="s">
        <v>91</v>
      </c>
      <c r="AD1489" s="1" t="s">
        <v>92</v>
      </c>
      <c r="AE1489" s="1" t="s">
        <v>72</v>
      </c>
      <c r="AF1489" s="1" t="s">
        <v>254</v>
      </c>
      <c r="AG1489" s="1" t="s">
        <v>72</v>
      </c>
      <c r="AH1489" s="1" t="s">
        <v>4842</v>
      </c>
      <c r="AI1489" s="1" t="s">
        <v>72</v>
      </c>
      <c r="AJ1489" s="1" t="s">
        <v>72</v>
      </c>
      <c r="AK1489" s="1" t="s">
        <v>220</v>
      </c>
      <c r="AL1489" s="1" t="s">
        <v>72</v>
      </c>
      <c r="AM1489" s="1" t="s">
        <v>72</v>
      </c>
      <c r="AN1489" s="3">
        <v>45873</v>
      </c>
      <c r="AO1489" s="1" t="s">
        <v>8301</v>
      </c>
      <c r="AP1489" s="1" t="s">
        <v>72</v>
      </c>
      <c r="AQ1489" s="1" t="s">
        <v>1675</v>
      </c>
      <c r="AR1489" s="1">
        <v>15</v>
      </c>
      <c r="AS1489" s="1" t="s">
        <v>2294</v>
      </c>
      <c r="AT1489" s="1" t="s">
        <v>88</v>
      </c>
      <c r="AU1489" s="1" t="s">
        <v>88</v>
      </c>
      <c r="AV1489" s="1" t="s">
        <v>88</v>
      </c>
      <c r="AW1489" s="1" t="s">
        <v>96</v>
      </c>
      <c r="AX1489" s="1" t="s">
        <v>72</v>
      </c>
      <c r="AY1489" s="1" t="s">
        <v>7458</v>
      </c>
      <c r="AZ1489" s="1" t="s">
        <v>7605</v>
      </c>
      <c r="BA1489" s="1">
        <f>35+8</f>
        <v>43</v>
      </c>
      <c r="BB1489" s="21" t="s">
        <v>100</v>
      </c>
      <c r="BC1489" s="16"/>
    </row>
    <row r="1490" spans="1:55" ht="18.600000000000001" customHeight="1">
      <c r="A1490" s="1" t="s">
        <v>8302</v>
      </c>
      <c r="B1490" s="1">
        <v>250190</v>
      </c>
      <c r="C1490" s="1" t="s">
        <v>71</v>
      </c>
      <c r="D1490" s="3">
        <v>45874</v>
      </c>
      <c r="E1490" s="1" t="s">
        <v>1896</v>
      </c>
      <c r="F1490" s="1" t="s">
        <v>8303</v>
      </c>
      <c r="G1490" s="1" t="s">
        <v>75</v>
      </c>
      <c r="H1490" s="1" t="s">
        <v>3624</v>
      </c>
      <c r="I1490" s="1" t="s">
        <v>77</v>
      </c>
      <c r="J1490" s="1" t="s">
        <v>78</v>
      </c>
      <c r="K1490" s="1" t="s">
        <v>78</v>
      </c>
      <c r="L1490" s="21" t="s">
        <v>1898</v>
      </c>
      <c r="M1490" s="21" t="s">
        <v>99</v>
      </c>
      <c r="N1490" s="34" t="s">
        <v>72</v>
      </c>
      <c r="O1490" s="3" t="s">
        <v>7782</v>
      </c>
      <c r="P1490" s="1" t="s">
        <v>813</v>
      </c>
      <c r="Q1490" s="1" t="s">
        <v>813</v>
      </c>
      <c r="R1490" s="1" t="s">
        <v>9057</v>
      </c>
      <c r="S1490" s="1" t="s">
        <v>152</v>
      </c>
      <c r="T1490" s="1" t="s">
        <v>3507</v>
      </c>
      <c r="U1490" s="1" t="s">
        <v>153</v>
      </c>
      <c r="V1490" s="1" t="s">
        <v>164</v>
      </c>
      <c r="W1490" s="1" t="s">
        <v>126</v>
      </c>
      <c r="X1490" s="1">
        <v>50</v>
      </c>
      <c r="Y1490" s="1" t="s">
        <v>88</v>
      </c>
      <c r="Z1490" s="1">
        <v>6.1</v>
      </c>
      <c r="AA1490" s="1" t="s">
        <v>2344</v>
      </c>
      <c r="AB1490" s="1" t="s">
        <v>90</v>
      </c>
      <c r="AC1490" s="1" t="s">
        <v>91</v>
      </c>
      <c r="AD1490" s="1" t="s">
        <v>216</v>
      </c>
      <c r="AE1490" s="1" t="s">
        <v>72</v>
      </c>
      <c r="AF1490" s="1" t="s">
        <v>254</v>
      </c>
      <c r="AG1490" s="1">
        <v>2</v>
      </c>
      <c r="AH1490" s="25" t="s">
        <v>8124</v>
      </c>
      <c r="AI1490" s="1">
        <v>8</v>
      </c>
      <c r="AJ1490" s="1" t="s">
        <v>1411</v>
      </c>
      <c r="AK1490" s="1" t="s">
        <v>2726</v>
      </c>
      <c r="AL1490" s="1" t="s">
        <v>7982</v>
      </c>
      <c r="AM1490" s="1" t="s">
        <v>72</v>
      </c>
      <c r="AN1490" s="3">
        <v>45874</v>
      </c>
      <c r="AO1490" s="1" t="s">
        <v>8304</v>
      </c>
      <c r="AP1490" s="1" t="s">
        <v>8305</v>
      </c>
      <c r="AQ1490" s="1" t="s">
        <v>1794</v>
      </c>
      <c r="AR1490" s="1">
        <v>15</v>
      </c>
      <c r="AS1490" s="1" t="s">
        <v>6026</v>
      </c>
      <c r="AT1490" s="1" t="s">
        <v>75</v>
      </c>
      <c r="AU1490" s="1" t="s">
        <v>75</v>
      </c>
      <c r="AV1490" s="1" t="s">
        <v>88</v>
      </c>
      <c r="AW1490" s="1" t="s">
        <v>96</v>
      </c>
      <c r="AX1490" s="1" t="s">
        <v>72</v>
      </c>
      <c r="AY1490" s="1" t="s">
        <v>7458</v>
      </c>
      <c r="AZ1490" s="38" t="s">
        <v>8306</v>
      </c>
      <c r="BA1490" s="1">
        <f>35+7</f>
        <v>42</v>
      </c>
      <c r="BB1490" s="21" t="s">
        <v>100</v>
      </c>
      <c r="BC1490" s="16"/>
    </row>
    <row r="1491" spans="1:55" ht="18.600000000000001" customHeight="1">
      <c r="A1491" s="1" t="s">
        <v>8307</v>
      </c>
      <c r="B1491" s="1">
        <v>250191</v>
      </c>
      <c r="C1491" s="1" t="s">
        <v>71</v>
      </c>
      <c r="D1491" s="3">
        <v>45875</v>
      </c>
      <c r="E1491" s="1" t="s">
        <v>1896</v>
      </c>
      <c r="F1491" s="1" t="s">
        <v>8308</v>
      </c>
      <c r="G1491" s="1" t="s">
        <v>75</v>
      </c>
      <c r="H1491" s="1" t="s">
        <v>3759</v>
      </c>
      <c r="I1491" s="1" t="s">
        <v>77</v>
      </c>
      <c r="J1491" s="1" t="s">
        <v>78</v>
      </c>
      <c r="K1491" s="1" t="s">
        <v>78</v>
      </c>
      <c r="L1491" s="21" t="s">
        <v>1898</v>
      </c>
      <c r="M1491" s="21" t="s">
        <v>99</v>
      </c>
      <c r="N1491" s="34" t="s">
        <v>72</v>
      </c>
      <c r="O1491" s="34" t="s">
        <v>2979</v>
      </c>
      <c r="P1491" s="1" t="s">
        <v>8240</v>
      </c>
      <c r="Q1491" s="1" t="s">
        <v>8241</v>
      </c>
      <c r="R1491" s="1" t="s">
        <v>8242</v>
      </c>
      <c r="S1491" s="1" t="s">
        <v>443</v>
      </c>
      <c r="T1491" s="1" t="s">
        <v>72</v>
      </c>
      <c r="U1491" s="1" t="s">
        <v>8309</v>
      </c>
      <c r="V1491" s="1" t="s">
        <v>8309</v>
      </c>
      <c r="W1491" s="1" t="s">
        <v>87</v>
      </c>
      <c r="X1491" s="1">
        <v>73</v>
      </c>
      <c r="Y1491" s="1" t="s">
        <v>88</v>
      </c>
      <c r="Z1491" s="1">
        <v>4.5999999999999996</v>
      </c>
      <c r="AA1491" s="1" t="s">
        <v>954</v>
      </c>
      <c r="AB1491" s="1" t="s">
        <v>90</v>
      </c>
      <c r="AC1491" s="1" t="s">
        <v>91</v>
      </c>
      <c r="AD1491" s="1" t="s">
        <v>92</v>
      </c>
      <c r="AE1491" s="1" t="s">
        <v>72</v>
      </c>
      <c r="AF1491" s="1" t="s">
        <v>72</v>
      </c>
      <c r="AG1491" s="1" t="s">
        <v>72</v>
      </c>
      <c r="AH1491" s="1" t="s">
        <v>72</v>
      </c>
      <c r="AI1491" s="1" t="s">
        <v>72</v>
      </c>
      <c r="AJ1491" s="1" t="s">
        <v>72</v>
      </c>
      <c r="AK1491" s="1" t="s">
        <v>72</v>
      </c>
      <c r="AL1491" s="1" t="s">
        <v>72</v>
      </c>
      <c r="AM1491" s="1" t="s">
        <v>72</v>
      </c>
      <c r="AN1491" s="3">
        <v>45875</v>
      </c>
      <c r="AO1491" s="1" t="s">
        <v>8310</v>
      </c>
      <c r="AP1491" s="1" t="s">
        <v>72</v>
      </c>
      <c r="AQ1491" s="1" t="s">
        <v>1794</v>
      </c>
      <c r="AR1491" s="1">
        <v>13</v>
      </c>
      <c r="AS1491" s="1" t="s">
        <v>6026</v>
      </c>
      <c r="AT1491" s="1" t="s">
        <v>88</v>
      </c>
      <c r="AU1491" s="1" t="s">
        <v>88</v>
      </c>
      <c r="AV1491" s="1" t="s">
        <v>88</v>
      </c>
      <c r="AW1491" s="1" t="s">
        <v>96</v>
      </c>
      <c r="AX1491" s="1" t="s">
        <v>72</v>
      </c>
      <c r="AY1491" s="1" t="s">
        <v>6242</v>
      </c>
      <c r="AZ1491" s="1" t="s">
        <v>8311</v>
      </c>
      <c r="BA1491" s="1">
        <v>24</v>
      </c>
      <c r="BB1491" s="1" t="s">
        <v>918</v>
      </c>
      <c r="BC1491" s="16"/>
    </row>
    <row r="1492" spans="1:55" ht="18.600000000000001" customHeight="1">
      <c r="A1492" s="1" t="s">
        <v>8312</v>
      </c>
      <c r="B1492" s="1">
        <v>250192</v>
      </c>
      <c r="C1492" s="1" t="s">
        <v>71</v>
      </c>
      <c r="D1492" s="3">
        <v>45875</v>
      </c>
      <c r="E1492" s="1" t="s">
        <v>1896</v>
      </c>
      <c r="F1492" s="1" t="s">
        <v>8313</v>
      </c>
      <c r="G1492" s="1" t="s">
        <v>75</v>
      </c>
      <c r="H1492" s="1" t="s">
        <v>6917</v>
      </c>
      <c r="I1492" s="1" t="s">
        <v>77</v>
      </c>
      <c r="J1492" s="1" t="s">
        <v>78</v>
      </c>
      <c r="K1492" s="1" t="s">
        <v>78</v>
      </c>
      <c r="L1492" s="21" t="s">
        <v>1898</v>
      </c>
      <c r="M1492" s="8" t="s">
        <v>160</v>
      </c>
      <c r="N1492" s="34" t="s">
        <v>72</v>
      </c>
      <c r="O1492" s="60" t="s">
        <v>847</v>
      </c>
      <c r="P1492" s="1" t="s">
        <v>2143</v>
      </c>
      <c r="Q1492" s="1" t="s">
        <v>1868</v>
      </c>
      <c r="R1492" s="1" t="s">
        <v>9079</v>
      </c>
      <c r="S1492" s="1" t="s">
        <v>291</v>
      </c>
      <c r="T1492" s="1" t="s">
        <v>72</v>
      </c>
      <c r="U1492" s="1" t="s">
        <v>292</v>
      </c>
      <c r="V1492" s="1" t="s">
        <v>3420</v>
      </c>
      <c r="W1492" s="1" t="s">
        <v>126</v>
      </c>
      <c r="X1492" s="1">
        <v>56</v>
      </c>
      <c r="Y1492" s="1" t="s">
        <v>88</v>
      </c>
      <c r="Z1492" s="1">
        <v>7.1</v>
      </c>
      <c r="AA1492" s="1" t="s">
        <v>2344</v>
      </c>
      <c r="AB1492" s="1" t="s">
        <v>90</v>
      </c>
      <c r="AC1492" s="1" t="s">
        <v>91</v>
      </c>
      <c r="AD1492" s="1" t="s">
        <v>216</v>
      </c>
      <c r="AE1492" s="1" t="s">
        <v>72</v>
      </c>
      <c r="AF1492" s="1" t="s">
        <v>254</v>
      </c>
      <c r="AG1492" s="1" t="s">
        <v>72</v>
      </c>
      <c r="AH1492" s="1" t="s">
        <v>72</v>
      </c>
      <c r="AI1492" s="1">
        <v>6</v>
      </c>
      <c r="AJ1492" s="1" t="s">
        <v>4014</v>
      </c>
      <c r="AK1492" s="1" t="s">
        <v>72</v>
      </c>
      <c r="AL1492" s="1" t="s">
        <v>72</v>
      </c>
      <c r="AM1492" s="1" t="s">
        <v>72</v>
      </c>
      <c r="AN1492" s="3">
        <v>45875</v>
      </c>
      <c r="AO1492" s="1" t="s">
        <v>8314</v>
      </c>
      <c r="AP1492" s="1" t="s">
        <v>72</v>
      </c>
      <c r="AQ1492" s="1" t="s">
        <v>1794</v>
      </c>
      <c r="AR1492" s="1">
        <v>14</v>
      </c>
      <c r="AS1492" s="1" t="s">
        <v>3446</v>
      </c>
      <c r="AT1492" s="1" t="s">
        <v>75</v>
      </c>
      <c r="AU1492" s="1" t="s">
        <v>75</v>
      </c>
      <c r="AV1492" s="1" t="s">
        <v>88</v>
      </c>
      <c r="AW1492" s="1" t="s">
        <v>79</v>
      </c>
      <c r="AX1492" s="1" t="s">
        <v>707</v>
      </c>
      <c r="AY1492" s="1" t="s">
        <v>7458</v>
      </c>
      <c r="AZ1492" s="1" t="s">
        <v>8315</v>
      </c>
      <c r="BA1492" s="1">
        <f>35+7</f>
        <v>42</v>
      </c>
      <c r="BB1492" s="1" t="s">
        <v>160</v>
      </c>
      <c r="BC1492" s="1" t="s">
        <v>707</v>
      </c>
    </row>
    <row r="1493" spans="1:55" ht="18.600000000000001" customHeight="1">
      <c r="A1493" s="1" t="s">
        <v>8316</v>
      </c>
      <c r="B1493" s="1">
        <v>250193</v>
      </c>
      <c r="C1493" s="1" t="s">
        <v>497</v>
      </c>
      <c r="D1493" s="3">
        <v>45876</v>
      </c>
      <c r="E1493" s="1" t="s">
        <v>1896</v>
      </c>
      <c r="F1493" s="1" t="s">
        <v>8317</v>
      </c>
      <c r="G1493" s="1" t="s">
        <v>75</v>
      </c>
      <c r="H1493" s="1" t="s">
        <v>7781</v>
      </c>
      <c r="I1493" s="1" t="s">
        <v>497</v>
      </c>
      <c r="J1493" s="1" t="s">
        <v>78</v>
      </c>
      <c r="K1493" s="1" t="s">
        <v>78</v>
      </c>
      <c r="L1493" s="21" t="s">
        <v>1898</v>
      </c>
      <c r="M1493" s="21" t="s">
        <v>99</v>
      </c>
      <c r="N1493" s="1" t="s">
        <v>7428</v>
      </c>
      <c r="O1493" s="3" t="s">
        <v>3398</v>
      </c>
      <c r="P1493" s="1" t="s">
        <v>83</v>
      </c>
      <c r="Q1493" s="1" t="s">
        <v>123</v>
      </c>
      <c r="R1493" s="1" t="s">
        <v>9043</v>
      </c>
      <c r="S1493" s="1" t="s">
        <v>84</v>
      </c>
      <c r="T1493" s="1" t="s">
        <v>72</v>
      </c>
      <c r="U1493" s="1" t="s">
        <v>104</v>
      </c>
      <c r="V1493" s="1" t="s">
        <v>104</v>
      </c>
      <c r="W1493" s="1" t="s">
        <v>87</v>
      </c>
      <c r="X1493" s="1">
        <v>50</v>
      </c>
      <c r="Y1493" s="1" t="s">
        <v>88</v>
      </c>
      <c r="Z1493" s="1">
        <v>4.3</v>
      </c>
      <c r="AA1493" s="1" t="s">
        <v>954</v>
      </c>
      <c r="AB1493" s="1" t="s">
        <v>90</v>
      </c>
      <c r="AC1493" s="1" t="s">
        <v>91</v>
      </c>
      <c r="AD1493" s="1" t="s">
        <v>92</v>
      </c>
      <c r="AE1493" s="1" t="s">
        <v>72</v>
      </c>
      <c r="AF1493" s="1" t="s">
        <v>72</v>
      </c>
      <c r="AG1493" s="1" t="s">
        <v>72</v>
      </c>
      <c r="AH1493" s="1" t="s">
        <v>72</v>
      </c>
      <c r="AI1493" s="1" t="s">
        <v>72</v>
      </c>
      <c r="AJ1493" s="1" t="s">
        <v>72</v>
      </c>
      <c r="AK1493" s="1" t="s">
        <v>3444</v>
      </c>
      <c r="AL1493" s="1" t="s">
        <v>72</v>
      </c>
      <c r="AM1493" s="1" t="s">
        <v>72</v>
      </c>
      <c r="AN1493" s="3">
        <v>45876</v>
      </c>
      <c r="AO1493" s="1" t="s">
        <v>8318</v>
      </c>
      <c r="AP1493" s="1" t="s">
        <v>72</v>
      </c>
      <c r="AQ1493" s="1" t="s">
        <v>1675</v>
      </c>
      <c r="AR1493" s="1">
        <v>14</v>
      </c>
      <c r="AS1493" s="1" t="s">
        <v>2694</v>
      </c>
      <c r="AT1493" s="1" t="s">
        <v>75</v>
      </c>
      <c r="AU1493" s="1" t="s">
        <v>75</v>
      </c>
      <c r="AV1493" s="1" t="s">
        <v>88</v>
      </c>
      <c r="AW1493" s="1" t="s">
        <v>96</v>
      </c>
      <c r="AX1493" s="1" t="s">
        <v>72</v>
      </c>
      <c r="AY1493" s="1" t="s">
        <v>7458</v>
      </c>
      <c r="AZ1493" s="1" t="s">
        <v>8248</v>
      </c>
      <c r="BA1493" s="1">
        <f>7*7</f>
        <v>49</v>
      </c>
      <c r="BB1493" s="21" t="s">
        <v>100</v>
      </c>
      <c r="BC1493" s="16"/>
    </row>
    <row r="1494" spans="1:55" ht="18.600000000000001" customHeight="1">
      <c r="A1494" s="1" t="s">
        <v>8319</v>
      </c>
      <c r="B1494" s="1">
        <v>250194</v>
      </c>
      <c r="C1494" s="1" t="s">
        <v>497</v>
      </c>
      <c r="D1494" s="3">
        <v>45878</v>
      </c>
      <c r="E1494" s="1" t="s">
        <v>1896</v>
      </c>
      <c r="F1494" s="1" t="s">
        <v>8320</v>
      </c>
      <c r="G1494" s="1" t="s">
        <v>75</v>
      </c>
      <c r="H1494" s="1" t="s">
        <v>7814</v>
      </c>
      <c r="I1494" s="1" t="s">
        <v>497</v>
      </c>
      <c r="J1494" s="1" t="s">
        <v>78</v>
      </c>
      <c r="K1494" s="1" t="s">
        <v>78</v>
      </c>
      <c r="L1494" s="21" t="s">
        <v>1898</v>
      </c>
      <c r="M1494" s="21" t="s">
        <v>160</v>
      </c>
      <c r="N1494" s="34" t="s">
        <v>72</v>
      </c>
      <c r="O1494" s="3" t="s">
        <v>8321</v>
      </c>
      <c r="P1494" s="1" t="s">
        <v>83</v>
      </c>
      <c r="Q1494" s="1" t="s">
        <v>123</v>
      </c>
      <c r="R1494" s="1" t="s">
        <v>9043</v>
      </c>
      <c r="S1494" s="1" t="s">
        <v>443</v>
      </c>
      <c r="T1494" s="1" t="s">
        <v>72</v>
      </c>
      <c r="U1494" s="1" t="s">
        <v>444</v>
      </c>
      <c r="V1494" s="1" t="s">
        <v>444</v>
      </c>
      <c r="W1494" s="1" t="s">
        <v>87</v>
      </c>
      <c r="X1494" s="1">
        <v>50</v>
      </c>
      <c r="Y1494" s="1" t="s">
        <v>88</v>
      </c>
      <c r="Z1494" s="1">
        <v>4</v>
      </c>
      <c r="AA1494" s="1" t="s">
        <v>954</v>
      </c>
      <c r="AB1494" s="1" t="s">
        <v>90</v>
      </c>
      <c r="AC1494" s="1" t="s">
        <v>91</v>
      </c>
      <c r="AD1494" s="1" t="s">
        <v>92</v>
      </c>
      <c r="AE1494" s="1" t="s">
        <v>72</v>
      </c>
      <c r="AF1494" s="1" t="s">
        <v>254</v>
      </c>
      <c r="AG1494" s="1" t="s">
        <v>72</v>
      </c>
      <c r="AH1494" s="1" t="s">
        <v>300</v>
      </c>
      <c r="AI1494" s="1" t="s">
        <v>72</v>
      </c>
      <c r="AJ1494" s="1" t="s">
        <v>72</v>
      </c>
      <c r="AK1494" s="1" t="s">
        <v>72</v>
      </c>
      <c r="AL1494" s="1" t="s">
        <v>72</v>
      </c>
      <c r="AM1494" s="1" t="s">
        <v>72</v>
      </c>
      <c r="AN1494" s="3">
        <v>45878</v>
      </c>
      <c r="AO1494" s="1" t="s">
        <v>8322</v>
      </c>
      <c r="AP1494" s="1" t="s">
        <v>72</v>
      </c>
      <c r="AQ1494" s="1" t="s">
        <v>1794</v>
      </c>
      <c r="AR1494" s="1">
        <v>13</v>
      </c>
      <c r="AS1494" s="1" t="s">
        <v>6026</v>
      </c>
      <c r="AT1494" s="1" t="s">
        <v>75</v>
      </c>
      <c r="AU1494" s="1" t="s">
        <v>75</v>
      </c>
      <c r="AV1494" s="1" t="s">
        <v>88</v>
      </c>
      <c r="AW1494" s="1" t="s">
        <v>79</v>
      </c>
      <c r="AX1494" s="1" t="s">
        <v>437</v>
      </c>
      <c r="AY1494" s="1" t="s">
        <v>7458</v>
      </c>
      <c r="AZ1494" s="1" t="s">
        <v>7817</v>
      </c>
      <c r="BA1494" s="1">
        <v>56</v>
      </c>
      <c r="BB1494" s="1" t="s">
        <v>160</v>
      </c>
      <c r="BC1494" s="1" t="s">
        <v>440</v>
      </c>
    </row>
    <row r="1495" spans="1:55" ht="18.600000000000001" customHeight="1">
      <c r="A1495" s="1" t="s">
        <v>8323</v>
      </c>
      <c r="B1495" s="1">
        <v>250195</v>
      </c>
      <c r="C1495" s="1" t="s">
        <v>497</v>
      </c>
      <c r="D1495" s="3">
        <v>45880</v>
      </c>
      <c r="E1495" s="1" t="s">
        <v>1896</v>
      </c>
      <c r="F1495" s="1" t="s">
        <v>8324</v>
      </c>
      <c r="G1495" s="1" t="s">
        <v>75</v>
      </c>
      <c r="H1495" s="1" t="s">
        <v>7814</v>
      </c>
      <c r="I1495" s="1" t="s">
        <v>497</v>
      </c>
      <c r="J1495" s="1" t="s">
        <v>78</v>
      </c>
      <c r="K1495" s="1" t="s">
        <v>78</v>
      </c>
      <c r="L1495" s="21" t="s">
        <v>1898</v>
      </c>
      <c r="M1495" s="21" t="s">
        <v>99</v>
      </c>
      <c r="N1495" s="34" t="s">
        <v>72</v>
      </c>
      <c r="O1495" s="3" t="s">
        <v>8325</v>
      </c>
      <c r="P1495" s="1" t="s">
        <v>83</v>
      </c>
      <c r="Q1495" s="1" t="s">
        <v>123</v>
      </c>
      <c r="R1495" s="1" t="s">
        <v>9043</v>
      </c>
      <c r="S1495" s="1" t="s">
        <v>443</v>
      </c>
      <c r="T1495" s="1" t="s">
        <v>72</v>
      </c>
      <c r="U1495" s="1" t="s">
        <v>444</v>
      </c>
      <c r="V1495" s="1" t="s">
        <v>749</v>
      </c>
      <c r="W1495" s="1" t="s">
        <v>87</v>
      </c>
      <c r="X1495" s="1">
        <v>70</v>
      </c>
      <c r="Y1495" s="1" t="s">
        <v>88</v>
      </c>
      <c r="Z1495" s="1">
        <v>5.6</v>
      </c>
      <c r="AA1495" s="1" t="s">
        <v>954</v>
      </c>
      <c r="AB1495" s="1" t="s">
        <v>90</v>
      </c>
      <c r="AC1495" s="1" t="s">
        <v>91</v>
      </c>
      <c r="AD1495" s="1" t="s">
        <v>92</v>
      </c>
      <c r="AE1495" s="1" t="s">
        <v>72</v>
      </c>
      <c r="AF1495" s="1" t="s">
        <v>254</v>
      </c>
      <c r="AG1495" s="1" t="s">
        <v>72</v>
      </c>
      <c r="AH1495" s="1" t="s">
        <v>300</v>
      </c>
      <c r="AI1495" s="1" t="s">
        <v>72</v>
      </c>
      <c r="AJ1495" s="1" t="s">
        <v>72</v>
      </c>
      <c r="AK1495" s="1" t="s">
        <v>447</v>
      </c>
      <c r="AL1495" s="1" t="s">
        <v>72</v>
      </c>
      <c r="AM1495" s="1" t="s">
        <v>72</v>
      </c>
      <c r="AN1495" s="3">
        <v>45880</v>
      </c>
      <c r="AO1495" s="1" t="s">
        <v>8326</v>
      </c>
      <c r="AP1495" s="1" t="s">
        <v>72</v>
      </c>
      <c r="AQ1495" s="1" t="s">
        <v>1794</v>
      </c>
      <c r="AR1495" s="1">
        <v>13</v>
      </c>
      <c r="AS1495" s="1" t="s">
        <v>6026</v>
      </c>
      <c r="AT1495" s="1" t="s">
        <v>75</v>
      </c>
      <c r="AU1495" s="1" t="s">
        <v>75</v>
      </c>
      <c r="AV1495" s="1" t="s">
        <v>88</v>
      </c>
      <c r="AW1495" s="1" t="s">
        <v>96</v>
      </c>
      <c r="AX1495" s="1" t="s">
        <v>72</v>
      </c>
      <c r="AY1495" s="1" t="s">
        <v>7458</v>
      </c>
      <c r="AZ1495" s="1" t="s">
        <v>7817</v>
      </c>
      <c r="BA1495" s="1">
        <v>56</v>
      </c>
      <c r="BB1495" s="21" t="s">
        <v>100</v>
      </c>
      <c r="BC1495" s="16"/>
    </row>
    <row r="1496" spans="1:55" ht="18.600000000000001" customHeight="1">
      <c r="A1496" s="1" t="s">
        <v>8327</v>
      </c>
      <c r="B1496" s="1">
        <v>250196</v>
      </c>
      <c r="C1496" s="1" t="s">
        <v>71</v>
      </c>
      <c r="D1496" s="3">
        <v>45881</v>
      </c>
      <c r="E1496" s="1" t="s">
        <v>1896</v>
      </c>
      <c r="F1496" s="1" t="s">
        <v>8328</v>
      </c>
      <c r="G1496" s="1" t="s">
        <v>75</v>
      </c>
      <c r="H1496" s="1" t="s">
        <v>7510</v>
      </c>
      <c r="I1496" s="1" t="s">
        <v>77</v>
      </c>
      <c r="J1496" s="1" t="s">
        <v>78</v>
      </c>
      <c r="K1496" s="1" t="s">
        <v>78</v>
      </c>
      <c r="L1496" s="21" t="s">
        <v>1898</v>
      </c>
      <c r="M1496" s="8" t="s">
        <v>160</v>
      </c>
      <c r="N1496" s="34" t="s">
        <v>72</v>
      </c>
      <c r="O1496" s="60" t="s">
        <v>8329</v>
      </c>
      <c r="P1496" s="1" t="s">
        <v>83</v>
      </c>
      <c r="Q1496" s="1" t="s">
        <v>123</v>
      </c>
      <c r="R1496" s="1" t="s">
        <v>9043</v>
      </c>
      <c r="S1496" s="1" t="s">
        <v>7128</v>
      </c>
      <c r="T1496" s="1" t="s">
        <v>72</v>
      </c>
      <c r="U1496" s="1" t="s">
        <v>7129</v>
      </c>
      <c r="V1496" s="1" t="s">
        <v>8330</v>
      </c>
      <c r="W1496" s="1" t="s">
        <v>87</v>
      </c>
      <c r="X1496" s="1">
        <v>59</v>
      </c>
      <c r="Y1496" s="1" t="s">
        <v>88</v>
      </c>
      <c r="Z1496" s="1">
        <v>5.8</v>
      </c>
      <c r="AA1496" s="1" t="s">
        <v>299</v>
      </c>
      <c r="AB1496" s="1" t="s">
        <v>90</v>
      </c>
      <c r="AC1496" s="1" t="s">
        <v>91</v>
      </c>
      <c r="AD1496" s="1" t="s">
        <v>92</v>
      </c>
      <c r="AE1496" s="1" t="s">
        <v>72</v>
      </c>
      <c r="AF1496" s="1" t="s">
        <v>229</v>
      </c>
      <c r="AG1496" s="1" t="s">
        <v>72</v>
      </c>
      <c r="AH1496" s="1" t="s">
        <v>1043</v>
      </c>
      <c r="AI1496" s="1" t="s">
        <v>72</v>
      </c>
      <c r="AJ1496" s="1" t="s">
        <v>72</v>
      </c>
      <c r="AK1496" s="1" t="s">
        <v>447</v>
      </c>
      <c r="AL1496" s="1" t="s">
        <v>72</v>
      </c>
      <c r="AM1496" s="1" t="s">
        <v>72</v>
      </c>
      <c r="AN1496" s="3">
        <v>45881</v>
      </c>
      <c r="AO1496" s="1" t="s">
        <v>8331</v>
      </c>
      <c r="AP1496" s="1" t="s">
        <v>8332</v>
      </c>
      <c r="AQ1496" s="1" t="s">
        <v>1794</v>
      </c>
      <c r="AR1496" s="1">
        <v>13</v>
      </c>
      <c r="AS1496" s="1" t="s">
        <v>4219</v>
      </c>
      <c r="AT1496" s="1" t="s">
        <v>75</v>
      </c>
      <c r="AU1496" s="1" t="s">
        <v>3718</v>
      </c>
      <c r="AV1496" s="1" t="s">
        <v>88</v>
      </c>
      <c r="AW1496" s="1" t="s">
        <v>96</v>
      </c>
      <c r="AX1496" s="1" t="s">
        <v>72</v>
      </c>
      <c r="AY1496" s="1" t="s">
        <v>8169</v>
      </c>
      <c r="AZ1496" s="1" t="s">
        <v>8046</v>
      </c>
      <c r="BA1496" s="1">
        <f>49+7</f>
        <v>56</v>
      </c>
      <c r="BB1496" s="1" t="s">
        <v>160</v>
      </c>
      <c r="BC1496" s="1" t="s">
        <v>440</v>
      </c>
    </row>
    <row r="1497" spans="1:55" ht="18.600000000000001" customHeight="1">
      <c r="A1497" s="1" t="s">
        <v>8333</v>
      </c>
      <c r="B1497" s="1">
        <v>250197</v>
      </c>
      <c r="C1497" s="1" t="s">
        <v>497</v>
      </c>
      <c r="D1497" s="3">
        <v>45881</v>
      </c>
      <c r="E1497" s="1" t="s">
        <v>1896</v>
      </c>
      <c r="F1497" s="1" t="s">
        <v>8334</v>
      </c>
      <c r="G1497" s="1" t="s">
        <v>75</v>
      </c>
      <c r="H1497" s="1" t="s">
        <v>7781</v>
      </c>
      <c r="I1497" s="1" t="s">
        <v>2215</v>
      </c>
      <c r="J1497" s="1" t="s">
        <v>78</v>
      </c>
      <c r="K1497" s="1" t="s">
        <v>78</v>
      </c>
      <c r="L1497" s="21" t="s">
        <v>1898</v>
      </c>
      <c r="M1497" s="21" t="s">
        <v>99</v>
      </c>
      <c r="N1497" s="1" t="s">
        <v>7428</v>
      </c>
      <c r="O1497" s="3" t="s">
        <v>4107</v>
      </c>
      <c r="P1497" s="1" t="s">
        <v>813</v>
      </c>
      <c r="Q1497" s="1" t="s">
        <v>813</v>
      </c>
      <c r="R1497" s="1" t="s">
        <v>9057</v>
      </c>
      <c r="S1497" s="1" t="s">
        <v>84</v>
      </c>
      <c r="T1497" s="1" t="s">
        <v>72</v>
      </c>
      <c r="U1497" s="1" t="s">
        <v>140</v>
      </c>
      <c r="V1497" s="1" t="s">
        <v>141</v>
      </c>
      <c r="W1497" s="1" t="s">
        <v>126</v>
      </c>
      <c r="X1497" s="1">
        <v>61</v>
      </c>
      <c r="Y1497" s="1" t="s">
        <v>88</v>
      </c>
      <c r="Z1497" s="1">
        <v>5.3</v>
      </c>
      <c r="AA1497" s="1" t="s">
        <v>2344</v>
      </c>
      <c r="AB1497" s="1" t="s">
        <v>90</v>
      </c>
      <c r="AC1497" s="1" t="s">
        <v>91</v>
      </c>
      <c r="AD1497" s="1" t="s">
        <v>92</v>
      </c>
      <c r="AE1497" s="1" t="s">
        <v>72</v>
      </c>
      <c r="AF1497" s="1" t="s">
        <v>217</v>
      </c>
      <c r="AG1497" s="1">
        <v>2</v>
      </c>
      <c r="AH1497" s="25" t="s">
        <v>8156</v>
      </c>
      <c r="AI1497" s="1" t="s">
        <v>72</v>
      </c>
      <c r="AJ1497" s="1" t="s">
        <v>72</v>
      </c>
      <c r="AK1497" s="1" t="s">
        <v>3444</v>
      </c>
      <c r="AL1497" s="70" t="s">
        <v>8335</v>
      </c>
      <c r="AM1497" s="1" t="s">
        <v>219</v>
      </c>
      <c r="AN1497" s="3">
        <v>45881</v>
      </c>
      <c r="AO1497" s="1" t="s">
        <v>8336</v>
      </c>
      <c r="AP1497" s="1" t="s">
        <v>72</v>
      </c>
      <c r="AQ1497" s="1" t="s">
        <v>1675</v>
      </c>
      <c r="AR1497" s="1">
        <v>14</v>
      </c>
      <c r="AS1497" s="1" t="s">
        <v>4063</v>
      </c>
      <c r="AT1497" s="1" t="s">
        <v>75</v>
      </c>
      <c r="AU1497" s="1" t="s">
        <v>75</v>
      </c>
      <c r="AV1497" s="1" t="s">
        <v>88</v>
      </c>
      <c r="AW1497" s="1" t="s">
        <v>96</v>
      </c>
      <c r="AX1497" s="1" t="s">
        <v>72</v>
      </c>
      <c r="AY1497" s="1" t="s">
        <v>7458</v>
      </c>
      <c r="AZ1497" s="1" t="s">
        <v>8248</v>
      </c>
      <c r="BA1497" s="1">
        <f>7*7</f>
        <v>49</v>
      </c>
      <c r="BB1497" s="21" t="s">
        <v>100</v>
      </c>
      <c r="BC1497" s="16"/>
    </row>
    <row r="1498" spans="1:55" ht="18.600000000000001" customHeight="1">
      <c r="A1498" s="1" t="s">
        <v>8337</v>
      </c>
      <c r="B1498" s="1">
        <v>250198</v>
      </c>
      <c r="C1498" s="1" t="s">
        <v>497</v>
      </c>
      <c r="D1498" s="3">
        <v>45881</v>
      </c>
      <c r="E1498" s="1" t="s">
        <v>1896</v>
      </c>
      <c r="F1498" s="1" t="s">
        <v>8338</v>
      </c>
      <c r="G1498" s="1" t="s">
        <v>75</v>
      </c>
      <c r="H1498" s="1" t="s">
        <v>7781</v>
      </c>
      <c r="I1498" s="1" t="s">
        <v>2215</v>
      </c>
      <c r="J1498" s="1" t="s">
        <v>78</v>
      </c>
      <c r="K1498" s="1" t="s">
        <v>78</v>
      </c>
      <c r="L1498" s="21" t="s">
        <v>1898</v>
      </c>
      <c r="M1498" s="21" t="s">
        <v>99</v>
      </c>
      <c r="N1498" s="1" t="s">
        <v>7428</v>
      </c>
      <c r="O1498" s="3" t="s">
        <v>4145</v>
      </c>
      <c r="P1498" s="1" t="s">
        <v>778</v>
      </c>
      <c r="Q1498" s="1" t="s">
        <v>779</v>
      </c>
      <c r="R1498" s="1" t="s">
        <v>9036</v>
      </c>
      <c r="S1498" s="1" t="s">
        <v>84</v>
      </c>
      <c r="T1498" s="1" t="s">
        <v>72</v>
      </c>
      <c r="U1498" s="1" t="s">
        <v>140</v>
      </c>
      <c r="V1498" s="1" t="s">
        <v>181</v>
      </c>
      <c r="W1498" s="1" t="s">
        <v>126</v>
      </c>
      <c r="X1498" s="1">
        <v>65</v>
      </c>
      <c r="Y1498" s="1" t="s">
        <v>88</v>
      </c>
      <c r="Z1498" s="1">
        <v>4.9000000000000004</v>
      </c>
      <c r="AA1498" s="1" t="s">
        <v>954</v>
      </c>
      <c r="AB1498" s="1" t="s">
        <v>90</v>
      </c>
      <c r="AC1498" s="1" t="s">
        <v>91</v>
      </c>
      <c r="AD1498" s="1" t="s">
        <v>92</v>
      </c>
      <c r="AE1498" s="1" t="s">
        <v>72</v>
      </c>
      <c r="AF1498" s="1" t="s">
        <v>254</v>
      </c>
      <c r="AG1498" s="1" t="s">
        <v>72</v>
      </c>
      <c r="AH1498" s="1" t="s">
        <v>4842</v>
      </c>
      <c r="AI1498" s="1" t="s">
        <v>72</v>
      </c>
      <c r="AJ1498" s="1" t="s">
        <v>72</v>
      </c>
      <c r="AK1498" s="1" t="s">
        <v>220</v>
      </c>
      <c r="AL1498" s="1" t="s">
        <v>72</v>
      </c>
      <c r="AM1498" s="1" t="s">
        <v>72</v>
      </c>
      <c r="AN1498" s="3">
        <v>45881</v>
      </c>
      <c r="AO1498" s="1" t="s">
        <v>2536</v>
      </c>
      <c r="AP1498" s="1" t="s">
        <v>72</v>
      </c>
      <c r="AQ1498" s="1" t="s">
        <v>1675</v>
      </c>
      <c r="AR1498" s="1">
        <v>14</v>
      </c>
      <c r="AS1498" s="1" t="s">
        <v>6026</v>
      </c>
      <c r="AT1498" s="1" t="s">
        <v>75</v>
      </c>
      <c r="AU1498" s="1" t="s">
        <v>75</v>
      </c>
      <c r="AV1498" s="1" t="s">
        <v>88</v>
      </c>
      <c r="AW1498" s="1" t="s">
        <v>96</v>
      </c>
      <c r="AX1498" s="1" t="s">
        <v>72</v>
      </c>
      <c r="AY1498" s="1" t="s">
        <v>7458</v>
      </c>
      <c r="AZ1498" s="1" t="s">
        <v>8248</v>
      </c>
      <c r="BA1498" s="1">
        <f>7*7</f>
        <v>49</v>
      </c>
      <c r="BB1498" s="21" t="s">
        <v>100</v>
      </c>
      <c r="BC1498" s="16"/>
    </row>
    <row r="1499" spans="1:55" ht="18.600000000000001" customHeight="1">
      <c r="A1499" s="1" t="s">
        <v>8339</v>
      </c>
      <c r="B1499" s="1">
        <v>250199</v>
      </c>
      <c r="C1499" s="1" t="s">
        <v>71</v>
      </c>
      <c r="D1499" s="3">
        <v>45882</v>
      </c>
      <c r="E1499" s="1" t="s">
        <v>1896</v>
      </c>
      <c r="F1499" s="1" t="s">
        <v>8340</v>
      </c>
      <c r="G1499" s="1" t="s">
        <v>75</v>
      </c>
      <c r="H1499" s="1" t="s">
        <v>3624</v>
      </c>
      <c r="I1499" s="1" t="s">
        <v>77</v>
      </c>
      <c r="J1499" s="1" t="s">
        <v>78</v>
      </c>
      <c r="K1499" s="1" t="s">
        <v>78</v>
      </c>
      <c r="L1499" s="21" t="s">
        <v>1898</v>
      </c>
      <c r="M1499" s="8" t="s">
        <v>160</v>
      </c>
      <c r="N1499" s="34" t="s">
        <v>72</v>
      </c>
      <c r="O1499" s="60" t="s">
        <v>8341</v>
      </c>
      <c r="P1499" s="1" t="s">
        <v>2143</v>
      </c>
      <c r="Q1499" s="1" t="s">
        <v>1868</v>
      </c>
      <c r="R1499" s="1" t="s">
        <v>9079</v>
      </c>
      <c r="S1499" s="1" t="s">
        <v>152</v>
      </c>
      <c r="T1499" s="1" t="s">
        <v>72</v>
      </c>
      <c r="U1499" s="1" t="s">
        <v>153</v>
      </c>
      <c r="V1499" s="1" t="s">
        <v>154</v>
      </c>
      <c r="W1499" s="1" t="s">
        <v>126</v>
      </c>
      <c r="X1499" s="1">
        <v>67</v>
      </c>
      <c r="Y1499" s="1" t="s">
        <v>88</v>
      </c>
      <c r="Z1499" s="1">
        <v>6.1</v>
      </c>
      <c r="AA1499" s="1" t="s">
        <v>954</v>
      </c>
      <c r="AB1499" s="1" t="s">
        <v>90</v>
      </c>
      <c r="AC1499" s="1" t="s">
        <v>91</v>
      </c>
      <c r="AD1499" s="1" t="s">
        <v>216</v>
      </c>
      <c r="AE1499" s="1" t="s">
        <v>72</v>
      </c>
      <c r="AF1499" s="1" t="s">
        <v>72</v>
      </c>
      <c r="AG1499" s="1" t="s">
        <v>72</v>
      </c>
      <c r="AH1499" s="1" t="s">
        <v>72</v>
      </c>
      <c r="AI1499" s="1">
        <v>8</v>
      </c>
      <c r="AJ1499" s="1" t="s">
        <v>1033</v>
      </c>
      <c r="AK1499" s="1" t="s">
        <v>72</v>
      </c>
      <c r="AL1499" s="1" t="s">
        <v>72</v>
      </c>
      <c r="AM1499" s="1" t="s">
        <v>72</v>
      </c>
      <c r="AN1499" s="3">
        <v>45882</v>
      </c>
      <c r="AO1499" s="1" t="s">
        <v>8342</v>
      </c>
      <c r="AP1499" s="1" t="s">
        <v>8343</v>
      </c>
      <c r="AQ1499" s="1" t="s">
        <v>1794</v>
      </c>
      <c r="AR1499" s="1">
        <v>14</v>
      </c>
      <c r="AS1499" s="1" t="s">
        <v>4063</v>
      </c>
      <c r="AT1499" s="1" t="s">
        <v>75</v>
      </c>
      <c r="AU1499" s="1" t="s">
        <v>75</v>
      </c>
      <c r="AV1499" s="1" t="s">
        <v>88</v>
      </c>
      <c r="AW1499" s="1" t="s">
        <v>79</v>
      </c>
      <c r="AX1499" s="1" t="s">
        <v>707</v>
      </c>
      <c r="AY1499" s="1" t="s">
        <v>7629</v>
      </c>
      <c r="AZ1499" s="1" t="s">
        <v>8344</v>
      </c>
      <c r="BA1499" s="1">
        <v>17</v>
      </c>
      <c r="BB1499" s="1" t="s">
        <v>160</v>
      </c>
      <c r="BC1499" s="1" t="s">
        <v>707</v>
      </c>
    </row>
    <row r="1500" spans="1:55" ht="18.600000000000001" customHeight="1">
      <c r="A1500" s="1" t="s">
        <v>8345</v>
      </c>
      <c r="B1500" s="1">
        <v>250200</v>
      </c>
      <c r="C1500" s="1" t="s">
        <v>71</v>
      </c>
      <c r="D1500" s="3">
        <v>45882</v>
      </c>
      <c r="E1500" s="1" t="s">
        <v>1896</v>
      </c>
      <c r="F1500" s="1" t="s">
        <v>8346</v>
      </c>
      <c r="G1500" s="1" t="s">
        <v>75</v>
      </c>
      <c r="H1500" s="1" t="s">
        <v>3624</v>
      </c>
      <c r="I1500" s="1" t="s">
        <v>77</v>
      </c>
      <c r="J1500" s="1" t="s">
        <v>78</v>
      </c>
      <c r="K1500" s="1" t="s">
        <v>78</v>
      </c>
      <c r="L1500" s="21" t="s">
        <v>1898</v>
      </c>
      <c r="M1500" s="8" t="s">
        <v>160</v>
      </c>
      <c r="N1500" s="34" t="s">
        <v>72</v>
      </c>
      <c r="O1500" s="60" t="s">
        <v>8347</v>
      </c>
      <c r="P1500" s="1" t="s">
        <v>2143</v>
      </c>
      <c r="Q1500" s="1" t="s">
        <v>1868</v>
      </c>
      <c r="R1500" s="1" t="s">
        <v>9079</v>
      </c>
      <c r="S1500" s="1" t="s">
        <v>152</v>
      </c>
      <c r="T1500" s="1" t="s">
        <v>3507</v>
      </c>
      <c r="U1500" s="1" t="s">
        <v>153</v>
      </c>
      <c r="V1500" s="1" t="s">
        <v>154</v>
      </c>
      <c r="W1500" s="1" t="s">
        <v>126</v>
      </c>
      <c r="X1500" s="1">
        <v>74</v>
      </c>
      <c r="Y1500" s="1" t="s">
        <v>88</v>
      </c>
      <c r="Z1500" s="1">
        <v>6.1</v>
      </c>
      <c r="AA1500" s="1" t="s">
        <v>954</v>
      </c>
      <c r="AB1500" s="1" t="s">
        <v>90</v>
      </c>
      <c r="AC1500" s="1" t="s">
        <v>91</v>
      </c>
      <c r="AD1500" s="1" t="s">
        <v>92</v>
      </c>
      <c r="AE1500" s="1" t="s">
        <v>72</v>
      </c>
      <c r="AF1500" s="1" t="s">
        <v>72</v>
      </c>
      <c r="AG1500" s="1" t="s">
        <v>72</v>
      </c>
      <c r="AH1500" s="1" t="s">
        <v>72</v>
      </c>
      <c r="AI1500" s="1" t="s">
        <v>72</v>
      </c>
      <c r="AJ1500" s="1" t="s">
        <v>72</v>
      </c>
      <c r="AK1500" s="1" t="s">
        <v>72</v>
      </c>
      <c r="AL1500" s="1" t="s">
        <v>72</v>
      </c>
      <c r="AM1500" s="1" t="s">
        <v>72</v>
      </c>
      <c r="AN1500" s="3">
        <v>45882</v>
      </c>
      <c r="AO1500" s="1" t="s">
        <v>8348</v>
      </c>
      <c r="AP1500" s="1" t="s">
        <v>8349</v>
      </c>
      <c r="AQ1500" s="1" t="s">
        <v>1794</v>
      </c>
      <c r="AR1500" s="1">
        <v>14</v>
      </c>
      <c r="AS1500" s="1" t="s">
        <v>4219</v>
      </c>
      <c r="AT1500" s="1" t="s">
        <v>75</v>
      </c>
      <c r="AU1500" s="1" t="s">
        <v>75</v>
      </c>
      <c r="AV1500" s="1" t="s">
        <v>88</v>
      </c>
      <c r="AW1500" s="1" t="s">
        <v>79</v>
      </c>
      <c r="AX1500" s="1" t="s">
        <v>707</v>
      </c>
      <c r="AY1500" s="1" t="s">
        <v>7458</v>
      </c>
      <c r="AZ1500" s="1" t="s">
        <v>8350</v>
      </c>
      <c r="BA1500" s="1">
        <v>21</v>
      </c>
      <c r="BB1500" s="1" t="s">
        <v>160</v>
      </c>
      <c r="BC1500" s="1" t="s">
        <v>707</v>
      </c>
    </row>
    <row r="1501" spans="1:55" ht="18.600000000000001" customHeight="1">
      <c r="A1501" s="1" t="s">
        <v>8351</v>
      </c>
      <c r="B1501" s="1">
        <v>250201</v>
      </c>
      <c r="C1501" s="1" t="s">
        <v>71</v>
      </c>
      <c r="D1501" s="3">
        <v>45883</v>
      </c>
      <c r="E1501" s="1" t="s">
        <v>1896</v>
      </c>
      <c r="F1501" s="1" t="s">
        <v>8352</v>
      </c>
      <c r="G1501" s="1" t="s">
        <v>75</v>
      </c>
      <c r="H1501" s="1" t="s">
        <v>3947</v>
      </c>
      <c r="I1501" s="1" t="s">
        <v>77</v>
      </c>
      <c r="J1501" s="1" t="s">
        <v>78</v>
      </c>
      <c r="K1501" s="1" t="s">
        <v>78</v>
      </c>
      <c r="L1501" s="21" t="s">
        <v>1898</v>
      </c>
      <c r="M1501" s="21" t="s">
        <v>99</v>
      </c>
      <c r="N1501" s="34" t="s">
        <v>72</v>
      </c>
      <c r="O1501" s="3" t="s">
        <v>4263</v>
      </c>
      <c r="P1501" s="1" t="s">
        <v>813</v>
      </c>
      <c r="Q1501" s="1" t="s">
        <v>813</v>
      </c>
      <c r="R1501" s="1" t="s">
        <v>9057</v>
      </c>
      <c r="S1501" s="1" t="s">
        <v>84</v>
      </c>
      <c r="T1501" s="1" t="s">
        <v>72</v>
      </c>
      <c r="U1501" s="1" t="s">
        <v>140</v>
      </c>
      <c r="V1501" s="1" t="s">
        <v>141</v>
      </c>
      <c r="W1501" s="1" t="s">
        <v>87</v>
      </c>
      <c r="X1501" s="1">
        <v>72</v>
      </c>
      <c r="Y1501" s="1" t="s">
        <v>88</v>
      </c>
      <c r="Z1501" s="1">
        <v>5.8</v>
      </c>
      <c r="AA1501" s="1" t="s">
        <v>2344</v>
      </c>
      <c r="AB1501" s="1" t="s">
        <v>90</v>
      </c>
      <c r="AC1501" s="1" t="s">
        <v>91</v>
      </c>
      <c r="AD1501" s="1" t="s">
        <v>92</v>
      </c>
      <c r="AE1501" s="1" t="s">
        <v>72</v>
      </c>
      <c r="AF1501" s="1" t="s">
        <v>244</v>
      </c>
      <c r="AG1501" s="1">
        <v>2</v>
      </c>
      <c r="AH1501" s="25" t="s">
        <v>5057</v>
      </c>
      <c r="AI1501" s="1" t="s">
        <v>72</v>
      </c>
      <c r="AJ1501" s="1" t="s">
        <v>72</v>
      </c>
      <c r="AK1501" s="1" t="s">
        <v>3444</v>
      </c>
      <c r="AL1501" s="1" t="s">
        <v>72</v>
      </c>
      <c r="AM1501" s="1" t="s">
        <v>72</v>
      </c>
      <c r="AN1501" s="3">
        <v>45883</v>
      </c>
      <c r="AO1501" s="1" t="s">
        <v>8353</v>
      </c>
      <c r="AP1501" s="1" t="s">
        <v>72</v>
      </c>
      <c r="AQ1501" s="1" t="s">
        <v>1675</v>
      </c>
      <c r="AR1501" s="1">
        <v>14</v>
      </c>
      <c r="AS1501" s="1" t="s">
        <v>3446</v>
      </c>
      <c r="AT1501" s="1" t="s">
        <v>75</v>
      </c>
      <c r="AU1501" s="1" t="s">
        <v>75</v>
      </c>
      <c r="AV1501" s="1" t="s">
        <v>88</v>
      </c>
      <c r="AW1501" s="1" t="s">
        <v>96</v>
      </c>
      <c r="AX1501" s="1" t="s">
        <v>72</v>
      </c>
      <c r="AY1501" s="1" t="s">
        <v>7879</v>
      </c>
      <c r="AZ1501" s="1" t="s">
        <v>7884</v>
      </c>
      <c r="BA1501" s="1">
        <v>28</v>
      </c>
      <c r="BB1501" s="21" t="s">
        <v>100</v>
      </c>
      <c r="BC1501" s="16"/>
    </row>
    <row r="1502" spans="1:55" ht="18.600000000000001" customHeight="1">
      <c r="A1502" s="1" t="s">
        <v>8354</v>
      </c>
      <c r="B1502" s="1">
        <v>250202</v>
      </c>
      <c r="C1502" s="1" t="s">
        <v>71</v>
      </c>
      <c r="D1502" s="3">
        <v>45883</v>
      </c>
      <c r="E1502" s="1" t="s">
        <v>1896</v>
      </c>
      <c r="F1502" s="1" t="s">
        <v>8355</v>
      </c>
      <c r="G1502" s="1" t="s">
        <v>75</v>
      </c>
      <c r="H1502" s="1" t="s">
        <v>1915</v>
      </c>
      <c r="I1502" s="1" t="s">
        <v>77</v>
      </c>
      <c r="J1502" s="1" t="s">
        <v>78</v>
      </c>
      <c r="K1502" s="8" t="s">
        <v>172</v>
      </c>
      <c r="L1502" s="8" t="s">
        <v>1898</v>
      </c>
      <c r="M1502" s="8" t="s">
        <v>160</v>
      </c>
      <c r="N1502" s="8" t="s">
        <v>8356</v>
      </c>
      <c r="O1502" s="60" t="s">
        <v>8357</v>
      </c>
      <c r="P1502" s="1" t="s">
        <v>83</v>
      </c>
      <c r="Q1502" s="1" t="s">
        <v>123</v>
      </c>
      <c r="R1502" s="1" t="s">
        <v>9043</v>
      </c>
      <c r="S1502" s="1" t="s">
        <v>84</v>
      </c>
      <c r="T1502" s="1" t="s">
        <v>72</v>
      </c>
      <c r="U1502" s="1" t="s">
        <v>104</v>
      </c>
      <c r="V1502" s="1" t="s">
        <v>7283</v>
      </c>
      <c r="W1502" s="1" t="s">
        <v>126</v>
      </c>
      <c r="X1502" s="1">
        <v>50</v>
      </c>
      <c r="Y1502" s="1" t="s">
        <v>88</v>
      </c>
      <c r="Z1502" s="1">
        <v>5.0999999999999996</v>
      </c>
      <c r="AA1502" s="1" t="s">
        <v>299</v>
      </c>
      <c r="AB1502" s="1" t="s">
        <v>90</v>
      </c>
      <c r="AC1502" s="1" t="s">
        <v>91</v>
      </c>
      <c r="AD1502" s="1" t="s">
        <v>92</v>
      </c>
      <c r="AE1502" s="1" t="s">
        <v>72</v>
      </c>
      <c r="AF1502" s="1" t="s">
        <v>229</v>
      </c>
      <c r="AG1502" s="1" t="s">
        <v>72</v>
      </c>
      <c r="AH1502" s="1" t="s">
        <v>1043</v>
      </c>
      <c r="AI1502" s="1" t="s">
        <v>72</v>
      </c>
      <c r="AJ1502" s="1" t="s">
        <v>72</v>
      </c>
      <c r="AK1502" s="1" t="s">
        <v>3444</v>
      </c>
      <c r="AL1502" s="1" t="s">
        <v>72</v>
      </c>
      <c r="AM1502" s="1" t="s">
        <v>72</v>
      </c>
      <c r="AN1502" s="3">
        <v>45883</v>
      </c>
      <c r="AO1502" s="1" t="s">
        <v>8358</v>
      </c>
      <c r="AP1502" s="1" t="s">
        <v>72</v>
      </c>
      <c r="AQ1502" s="1" t="s">
        <v>1675</v>
      </c>
      <c r="AR1502" s="1">
        <v>14</v>
      </c>
      <c r="AS1502" s="1" t="s">
        <v>2694</v>
      </c>
      <c r="AT1502" s="1" t="s">
        <v>88</v>
      </c>
      <c r="AU1502" s="1" t="s">
        <v>88</v>
      </c>
      <c r="AV1502" s="1" t="s">
        <v>88</v>
      </c>
      <c r="AW1502" s="1" t="s">
        <v>79</v>
      </c>
      <c r="AX1502" s="1" t="s">
        <v>8359</v>
      </c>
      <c r="AY1502" s="1" t="s">
        <v>7458</v>
      </c>
      <c r="AZ1502" s="1" t="s">
        <v>72</v>
      </c>
      <c r="BA1502" s="1">
        <f>7+7</f>
        <v>14</v>
      </c>
      <c r="BB1502" s="1" t="s">
        <v>160</v>
      </c>
      <c r="BC1502" s="1" t="s">
        <v>8360</v>
      </c>
    </row>
    <row r="1503" spans="1:55" ht="18.600000000000001" customHeight="1">
      <c r="A1503" s="1" t="s">
        <v>8361</v>
      </c>
      <c r="B1503" s="1">
        <v>250203</v>
      </c>
      <c r="C1503" s="1" t="s">
        <v>71</v>
      </c>
      <c r="D1503" s="3">
        <v>45884</v>
      </c>
      <c r="E1503" s="1" t="s">
        <v>1896</v>
      </c>
      <c r="F1503" s="1" t="s">
        <v>8362</v>
      </c>
      <c r="G1503" s="1" t="s">
        <v>75</v>
      </c>
      <c r="H1503" s="1" t="s">
        <v>5598</v>
      </c>
      <c r="I1503" s="1" t="s">
        <v>77</v>
      </c>
      <c r="J1503" s="1" t="s">
        <v>78</v>
      </c>
      <c r="K1503" s="1" t="s">
        <v>78</v>
      </c>
      <c r="L1503" s="21" t="s">
        <v>1898</v>
      </c>
      <c r="M1503" s="21" t="s">
        <v>99</v>
      </c>
      <c r="N1503" s="34" t="s">
        <v>72</v>
      </c>
      <c r="O1503" s="3" t="s">
        <v>6477</v>
      </c>
      <c r="P1503" s="1" t="s">
        <v>83</v>
      </c>
      <c r="Q1503" s="1" t="s">
        <v>123</v>
      </c>
      <c r="R1503" s="1" t="s">
        <v>9043</v>
      </c>
      <c r="S1503" s="1" t="s">
        <v>5066</v>
      </c>
      <c r="T1503" s="1" t="s">
        <v>72</v>
      </c>
      <c r="U1503" s="1" t="s">
        <v>5066</v>
      </c>
      <c r="V1503" s="1" t="s">
        <v>8363</v>
      </c>
      <c r="W1503" s="1" t="s">
        <v>126</v>
      </c>
      <c r="X1503" s="1">
        <v>25</v>
      </c>
      <c r="Y1503" s="1" t="s">
        <v>88</v>
      </c>
      <c r="Z1503" s="1">
        <v>6.2</v>
      </c>
      <c r="AA1503" s="1" t="s">
        <v>299</v>
      </c>
      <c r="AB1503" s="1" t="s">
        <v>90</v>
      </c>
      <c r="AC1503" s="1" t="s">
        <v>91</v>
      </c>
      <c r="AD1503" s="1" t="s">
        <v>92</v>
      </c>
      <c r="AE1503" s="1" t="s">
        <v>72</v>
      </c>
      <c r="AF1503" s="1" t="s">
        <v>229</v>
      </c>
      <c r="AG1503" s="1" t="s">
        <v>72</v>
      </c>
      <c r="AH1503" s="1" t="s">
        <v>1043</v>
      </c>
      <c r="AI1503" s="1" t="s">
        <v>72</v>
      </c>
      <c r="AJ1503" s="1" t="s">
        <v>72</v>
      </c>
      <c r="AK1503" s="1" t="s">
        <v>3444</v>
      </c>
      <c r="AL1503" s="1" t="s">
        <v>72</v>
      </c>
      <c r="AM1503" s="1" t="s">
        <v>72</v>
      </c>
      <c r="AN1503" s="3">
        <v>45884</v>
      </c>
      <c r="AO1503" s="1" t="s">
        <v>8364</v>
      </c>
      <c r="AP1503" s="1" t="s">
        <v>72</v>
      </c>
      <c r="AQ1503" s="1" t="s">
        <v>1675</v>
      </c>
      <c r="AR1503" s="1">
        <v>14</v>
      </c>
      <c r="AS1503" s="1" t="s">
        <v>6026</v>
      </c>
      <c r="AT1503" s="1" t="s">
        <v>75</v>
      </c>
      <c r="AU1503" s="1" t="s">
        <v>75</v>
      </c>
      <c r="AV1503" s="1" t="s">
        <v>88</v>
      </c>
      <c r="AW1503" s="1" t="s">
        <v>96</v>
      </c>
      <c r="AX1503" s="1" t="s">
        <v>72</v>
      </c>
      <c r="AY1503" s="1" t="s">
        <v>7458</v>
      </c>
      <c r="AZ1503" s="1" t="s">
        <v>8365</v>
      </c>
      <c r="BA1503" s="1">
        <f>49+7</f>
        <v>56</v>
      </c>
      <c r="BB1503" s="21" t="s">
        <v>100</v>
      </c>
      <c r="BC1503" s="16"/>
    </row>
    <row r="1504" spans="1:55" ht="18.600000000000001" customHeight="1">
      <c r="A1504" s="1" t="s">
        <v>8366</v>
      </c>
      <c r="B1504" s="1">
        <v>250204</v>
      </c>
      <c r="C1504" s="1" t="s">
        <v>71</v>
      </c>
      <c r="D1504" s="3">
        <v>45887</v>
      </c>
      <c r="E1504" s="1" t="s">
        <v>1896</v>
      </c>
      <c r="F1504" s="1" t="s">
        <v>8367</v>
      </c>
      <c r="G1504" s="1" t="s">
        <v>75</v>
      </c>
      <c r="H1504" s="1" t="s">
        <v>3947</v>
      </c>
      <c r="I1504" s="1" t="s">
        <v>77</v>
      </c>
      <c r="J1504" s="1" t="s">
        <v>78</v>
      </c>
      <c r="K1504" s="1" t="s">
        <v>78</v>
      </c>
      <c r="L1504" s="21" t="s">
        <v>1898</v>
      </c>
      <c r="M1504" s="21" t="s">
        <v>99</v>
      </c>
      <c r="N1504" s="34" t="s">
        <v>72</v>
      </c>
      <c r="O1504" s="3" t="s">
        <v>2203</v>
      </c>
      <c r="P1504" s="1" t="s">
        <v>813</v>
      </c>
      <c r="Q1504" s="1" t="s">
        <v>813</v>
      </c>
      <c r="R1504" s="1" t="s">
        <v>9057</v>
      </c>
      <c r="S1504" s="1" t="s">
        <v>84</v>
      </c>
      <c r="T1504" s="1" t="s">
        <v>72</v>
      </c>
      <c r="U1504" s="1" t="s">
        <v>124</v>
      </c>
      <c r="V1504" s="1" t="s">
        <v>2067</v>
      </c>
      <c r="W1504" s="1" t="s">
        <v>87</v>
      </c>
      <c r="X1504" s="1">
        <v>49</v>
      </c>
      <c r="Y1504" s="1" t="s">
        <v>88</v>
      </c>
      <c r="Z1504" s="1">
        <v>6.3</v>
      </c>
      <c r="AA1504" s="1" t="s">
        <v>954</v>
      </c>
      <c r="AB1504" s="1" t="s">
        <v>90</v>
      </c>
      <c r="AC1504" s="1" t="s">
        <v>91</v>
      </c>
      <c r="AD1504" s="1" t="s">
        <v>92</v>
      </c>
      <c r="AE1504" s="1" t="s">
        <v>72</v>
      </c>
      <c r="AF1504" s="1" t="s">
        <v>217</v>
      </c>
      <c r="AG1504" s="1">
        <v>1</v>
      </c>
      <c r="AH1504" s="25" t="s">
        <v>5578</v>
      </c>
      <c r="AI1504" s="1" t="s">
        <v>72</v>
      </c>
      <c r="AJ1504" s="1" t="s">
        <v>72</v>
      </c>
      <c r="AK1504" s="1" t="s">
        <v>3444</v>
      </c>
      <c r="AL1504" s="1" t="s">
        <v>263</v>
      </c>
      <c r="AM1504" s="1" t="s">
        <v>8368</v>
      </c>
      <c r="AN1504" s="3">
        <v>45887</v>
      </c>
      <c r="AO1504" s="1" t="s">
        <v>8369</v>
      </c>
      <c r="AP1504" s="1" t="s">
        <v>72</v>
      </c>
      <c r="AQ1504" s="1" t="s">
        <v>1675</v>
      </c>
      <c r="AR1504" s="1">
        <v>14</v>
      </c>
      <c r="AS1504" s="1" t="s">
        <v>183</v>
      </c>
      <c r="AT1504" s="1" t="s">
        <v>75</v>
      </c>
      <c r="AU1504" s="1" t="s">
        <v>75</v>
      </c>
      <c r="AV1504" s="1" t="s">
        <v>88</v>
      </c>
      <c r="AW1504" s="1" t="s">
        <v>96</v>
      </c>
      <c r="AX1504" s="1" t="s">
        <v>72</v>
      </c>
      <c r="AY1504" s="1" t="s">
        <v>7526</v>
      </c>
      <c r="AZ1504" s="1" t="s">
        <v>7857</v>
      </c>
      <c r="BA1504" s="1">
        <v>24</v>
      </c>
      <c r="BB1504" s="21" t="s">
        <v>100</v>
      </c>
      <c r="BC1504" s="16"/>
    </row>
    <row r="1505" spans="1:55" ht="18.600000000000001" customHeight="1">
      <c r="A1505" s="1" t="s">
        <v>8370</v>
      </c>
      <c r="B1505" s="1">
        <v>250205</v>
      </c>
      <c r="C1505" s="1" t="s">
        <v>71</v>
      </c>
      <c r="D1505" s="3">
        <v>45887</v>
      </c>
      <c r="E1505" s="1" t="s">
        <v>1896</v>
      </c>
      <c r="F1505" s="1" t="s">
        <v>8371</v>
      </c>
      <c r="G1505" s="1" t="s">
        <v>75</v>
      </c>
      <c r="H1505" s="1" t="s">
        <v>6917</v>
      </c>
      <c r="I1505" s="1" t="s">
        <v>77</v>
      </c>
      <c r="J1505" s="1" t="s">
        <v>78</v>
      </c>
      <c r="K1505" s="1" t="s">
        <v>78</v>
      </c>
      <c r="L1505" s="21" t="s">
        <v>1898</v>
      </c>
      <c r="M1505" s="21" t="s">
        <v>99</v>
      </c>
      <c r="N1505" s="34" t="s">
        <v>72</v>
      </c>
      <c r="O1505" s="34" t="s">
        <v>8372</v>
      </c>
      <c r="P1505" s="1" t="s">
        <v>2143</v>
      </c>
      <c r="Q1505" s="1" t="s">
        <v>1868</v>
      </c>
      <c r="R1505" s="1" t="s">
        <v>9079</v>
      </c>
      <c r="S1505" s="1" t="s">
        <v>291</v>
      </c>
      <c r="T1505" s="1" t="s">
        <v>72</v>
      </c>
      <c r="U1505" s="1" t="s">
        <v>292</v>
      </c>
      <c r="V1505" s="1" t="s">
        <v>1222</v>
      </c>
      <c r="W1505" s="1" t="s">
        <v>126</v>
      </c>
      <c r="X1505" s="1">
        <v>78</v>
      </c>
      <c r="Y1505" s="1" t="s">
        <v>88</v>
      </c>
      <c r="Z1505" s="1">
        <v>7.1</v>
      </c>
      <c r="AA1505" s="1" t="s">
        <v>2344</v>
      </c>
      <c r="AB1505" s="1" t="s">
        <v>90</v>
      </c>
      <c r="AC1505" s="1" t="s">
        <v>91</v>
      </c>
      <c r="AD1505" s="1" t="s">
        <v>216</v>
      </c>
      <c r="AE1505" s="1" t="s">
        <v>72</v>
      </c>
      <c r="AF1505" s="1" t="s">
        <v>72</v>
      </c>
      <c r="AG1505" s="1" t="s">
        <v>72</v>
      </c>
      <c r="AH1505" s="1" t="s">
        <v>72</v>
      </c>
      <c r="AI1505" s="1">
        <v>3</v>
      </c>
      <c r="AJ1505" s="1" t="s">
        <v>4014</v>
      </c>
      <c r="AK1505" s="1" t="s">
        <v>2726</v>
      </c>
      <c r="AL1505" s="1" t="s">
        <v>72</v>
      </c>
      <c r="AM1505" s="1" t="s">
        <v>72</v>
      </c>
      <c r="AN1505" s="3">
        <v>45887</v>
      </c>
      <c r="AO1505" s="1" t="s">
        <v>8373</v>
      </c>
      <c r="AP1505" s="1" t="s">
        <v>8374</v>
      </c>
      <c r="AQ1505" s="1" t="s">
        <v>1675</v>
      </c>
      <c r="AR1505" s="1">
        <v>14</v>
      </c>
      <c r="AS1505" s="1" t="s">
        <v>183</v>
      </c>
      <c r="AT1505" s="1" t="s">
        <v>75</v>
      </c>
      <c r="AU1505" s="1" t="s">
        <v>75</v>
      </c>
      <c r="AV1505" s="1" t="s">
        <v>88</v>
      </c>
      <c r="AW1505" s="1" t="s">
        <v>96</v>
      </c>
      <c r="AX1505" s="1" t="s">
        <v>72</v>
      </c>
      <c r="AY1505" s="1" t="s">
        <v>7879</v>
      </c>
      <c r="AZ1505" s="1" t="s">
        <v>8315</v>
      </c>
      <c r="BA1505" s="1">
        <v>35</v>
      </c>
      <c r="BB1505" s="21" t="s">
        <v>100</v>
      </c>
      <c r="BC1505" s="16"/>
    </row>
    <row r="1506" spans="1:55" ht="18.600000000000001" customHeight="1">
      <c r="A1506" s="1">
        <v>250206</v>
      </c>
      <c r="B1506" s="1">
        <v>250206</v>
      </c>
      <c r="C1506" s="1" t="s">
        <v>71</v>
      </c>
      <c r="D1506" s="3">
        <v>45888</v>
      </c>
      <c r="E1506" s="1" t="s">
        <v>1896</v>
      </c>
      <c r="F1506" s="1" t="s">
        <v>8375</v>
      </c>
      <c r="G1506" s="1" t="s">
        <v>75</v>
      </c>
      <c r="H1506" s="1" t="s">
        <v>2215</v>
      </c>
      <c r="I1506" s="1" t="s">
        <v>77</v>
      </c>
      <c r="J1506" s="1" t="s">
        <v>172</v>
      </c>
      <c r="K1506" s="1" t="s">
        <v>78</v>
      </c>
      <c r="L1506" s="21" t="s">
        <v>1927</v>
      </c>
      <c r="M1506" s="8" t="s">
        <v>160</v>
      </c>
      <c r="N1506" s="8" t="s">
        <v>8376</v>
      </c>
      <c r="O1506" s="60" t="s">
        <v>72</v>
      </c>
      <c r="P1506" s="1" t="s">
        <v>8240</v>
      </c>
      <c r="Q1506" s="1" t="s">
        <v>8241</v>
      </c>
      <c r="R1506" s="1" t="s">
        <v>8242</v>
      </c>
      <c r="S1506" s="1" t="s">
        <v>152</v>
      </c>
      <c r="T1506" s="1" t="s">
        <v>72</v>
      </c>
      <c r="U1506" s="1" t="s">
        <v>153</v>
      </c>
      <c r="V1506" s="1" t="s">
        <v>164</v>
      </c>
      <c r="W1506" s="1" t="s">
        <v>126</v>
      </c>
      <c r="X1506" s="1">
        <v>56</v>
      </c>
      <c r="Y1506" s="1" t="s">
        <v>88</v>
      </c>
      <c r="Z1506" s="1">
        <v>4.5999999999999996</v>
      </c>
      <c r="AA1506" s="1" t="s">
        <v>954</v>
      </c>
      <c r="AB1506" s="1" t="s">
        <v>90</v>
      </c>
      <c r="AC1506" s="1" t="s">
        <v>91</v>
      </c>
      <c r="AD1506" s="1" t="s">
        <v>92</v>
      </c>
      <c r="AE1506" s="1" t="s">
        <v>72</v>
      </c>
      <c r="AF1506" s="1" t="s">
        <v>72</v>
      </c>
      <c r="AG1506" s="1" t="s">
        <v>72</v>
      </c>
      <c r="AH1506" s="1" t="s">
        <v>72</v>
      </c>
      <c r="AI1506" s="1" t="s">
        <v>72</v>
      </c>
      <c r="AJ1506" s="1" t="s">
        <v>72</v>
      </c>
      <c r="AK1506" s="1" t="s">
        <v>72</v>
      </c>
      <c r="AL1506" s="1" t="s">
        <v>72</v>
      </c>
      <c r="AM1506" s="1" t="s">
        <v>72</v>
      </c>
      <c r="AN1506" s="3">
        <v>45888</v>
      </c>
      <c r="AO1506" s="1" t="s">
        <v>8377</v>
      </c>
      <c r="AP1506" s="1" t="s">
        <v>72</v>
      </c>
      <c r="AQ1506" s="1" t="s">
        <v>1794</v>
      </c>
      <c r="AR1506" s="1">
        <v>14</v>
      </c>
      <c r="AS1506" s="1" t="s">
        <v>7811</v>
      </c>
      <c r="AT1506" s="1" t="s">
        <v>88</v>
      </c>
      <c r="AU1506" s="1" t="s">
        <v>88</v>
      </c>
      <c r="AV1506" s="1" t="s">
        <v>88</v>
      </c>
      <c r="AW1506" s="1" t="s">
        <v>79</v>
      </c>
      <c r="AX1506" s="1" t="s">
        <v>72</v>
      </c>
      <c r="AY1506" s="1" t="s">
        <v>72</v>
      </c>
      <c r="AZ1506" s="1" t="s">
        <v>72</v>
      </c>
      <c r="BA1506" s="1" t="s">
        <v>72</v>
      </c>
      <c r="BB1506" s="1" t="s">
        <v>160</v>
      </c>
      <c r="BC1506" s="16"/>
    </row>
    <row r="1507" spans="1:55" ht="18.600000000000001" customHeight="1">
      <c r="A1507" s="1" t="s">
        <v>8378</v>
      </c>
      <c r="B1507" s="1">
        <v>250207</v>
      </c>
      <c r="C1507" s="1" t="s">
        <v>71</v>
      </c>
      <c r="D1507" s="3">
        <v>45888</v>
      </c>
      <c r="E1507" s="1" t="s">
        <v>1896</v>
      </c>
      <c r="F1507" s="1" t="s">
        <v>8379</v>
      </c>
      <c r="G1507" s="1" t="s">
        <v>75</v>
      </c>
      <c r="H1507" s="1" t="s">
        <v>6545</v>
      </c>
      <c r="I1507" s="1" t="s">
        <v>77</v>
      </c>
      <c r="J1507" s="1" t="s">
        <v>78</v>
      </c>
      <c r="K1507" s="1" t="s">
        <v>172</v>
      </c>
      <c r="L1507" s="21" t="s">
        <v>1898</v>
      </c>
      <c r="M1507" s="21" t="s">
        <v>99</v>
      </c>
      <c r="N1507" s="1" t="s">
        <v>6660</v>
      </c>
      <c r="O1507" s="3" t="s">
        <v>8380</v>
      </c>
      <c r="P1507" s="1" t="s">
        <v>778</v>
      </c>
      <c r="Q1507" s="1" t="s">
        <v>779</v>
      </c>
      <c r="R1507" s="1" t="s">
        <v>9036</v>
      </c>
      <c r="S1507" s="1" t="s">
        <v>84</v>
      </c>
      <c r="T1507" s="1" t="s">
        <v>72</v>
      </c>
      <c r="U1507" s="1" t="s">
        <v>104</v>
      </c>
      <c r="V1507" s="1" t="s">
        <v>104</v>
      </c>
      <c r="W1507" s="1" t="s">
        <v>126</v>
      </c>
      <c r="X1507" s="1">
        <v>69</v>
      </c>
      <c r="Y1507" s="1" t="s">
        <v>88</v>
      </c>
      <c r="Z1507" s="1">
        <v>5.4</v>
      </c>
      <c r="AA1507" s="1" t="s">
        <v>299</v>
      </c>
      <c r="AB1507" s="1" t="s">
        <v>90</v>
      </c>
      <c r="AC1507" s="1" t="s">
        <v>91</v>
      </c>
      <c r="AD1507" s="1" t="s">
        <v>92</v>
      </c>
      <c r="AE1507" s="1" t="s">
        <v>72</v>
      </c>
      <c r="AF1507" s="1" t="s">
        <v>217</v>
      </c>
      <c r="AG1507" s="1" t="s">
        <v>72</v>
      </c>
      <c r="AH1507" s="1" t="s">
        <v>7174</v>
      </c>
      <c r="AI1507" s="1" t="s">
        <v>72</v>
      </c>
      <c r="AJ1507" s="1" t="s">
        <v>72</v>
      </c>
      <c r="AK1507" s="1" t="s">
        <v>220</v>
      </c>
      <c r="AL1507" s="1" t="s">
        <v>72</v>
      </c>
      <c r="AM1507" s="1" t="s">
        <v>72</v>
      </c>
      <c r="AN1507" s="3">
        <v>45889</v>
      </c>
      <c r="AO1507" s="1" t="s">
        <v>8381</v>
      </c>
      <c r="AP1507" s="1" t="s">
        <v>72</v>
      </c>
      <c r="AQ1507" s="1" t="s">
        <v>1675</v>
      </c>
      <c r="AR1507" s="1">
        <v>14</v>
      </c>
      <c r="AS1507" s="1" t="s">
        <v>3205</v>
      </c>
      <c r="AT1507" s="1" t="s">
        <v>88</v>
      </c>
      <c r="AU1507" s="1" t="s">
        <v>88</v>
      </c>
      <c r="AV1507" s="1" t="s">
        <v>88</v>
      </c>
      <c r="AW1507" s="1" t="s">
        <v>96</v>
      </c>
      <c r="AX1507" s="1" t="s">
        <v>72</v>
      </c>
      <c r="AY1507" s="1" t="s">
        <v>7458</v>
      </c>
      <c r="AZ1507" s="1" t="s">
        <v>8382</v>
      </c>
      <c r="BA1507" s="1">
        <v>70</v>
      </c>
      <c r="BB1507" s="21" t="s">
        <v>100</v>
      </c>
      <c r="BC1507" s="16"/>
    </row>
    <row r="1508" spans="1:55" ht="18.600000000000001" customHeight="1">
      <c r="A1508" s="1" t="s">
        <v>8383</v>
      </c>
      <c r="B1508" s="1">
        <v>250208</v>
      </c>
      <c r="C1508" s="1" t="s">
        <v>71</v>
      </c>
      <c r="D1508" s="3">
        <v>45889</v>
      </c>
      <c r="E1508" s="1" t="s">
        <v>1896</v>
      </c>
      <c r="F1508" s="1" t="s">
        <v>8384</v>
      </c>
      <c r="G1508" s="1" t="s">
        <v>75</v>
      </c>
      <c r="H1508" s="1" t="s">
        <v>3947</v>
      </c>
      <c r="I1508" s="1" t="s">
        <v>77</v>
      </c>
      <c r="J1508" s="1" t="s">
        <v>78</v>
      </c>
      <c r="K1508" s="1" t="s">
        <v>78</v>
      </c>
      <c r="L1508" s="21" t="s">
        <v>1898</v>
      </c>
      <c r="M1508" s="21" t="s">
        <v>99</v>
      </c>
      <c r="N1508" s="34" t="s">
        <v>72</v>
      </c>
      <c r="O1508" s="3" t="s">
        <v>6724</v>
      </c>
      <c r="P1508" s="1" t="s">
        <v>813</v>
      </c>
      <c r="Q1508" s="1" t="s">
        <v>813</v>
      </c>
      <c r="R1508" s="1" t="s">
        <v>9057</v>
      </c>
      <c r="S1508" s="1" t="s">
        <v>84</v>
      </c>
      <c r="T1508" s="1" t="s">
        <v>72</v>
      </c>
      <c r="U1508" s="1" t="s">
        <v>104</v>
      </c>
      <c r="V1508" s="1" t="s">
        <v>104</v>
      </c>
      <c r="W1508" s="1" t="s">
        <v>87</v>
      </c>
      <c r="X1508" s="1">
        <v>57</v>
      </c>
      <c r="Y1508" s="1" t="s">
        <v>88</v>
      </c>
      <c r="Z1508" s="1">
        <v>3.8</v>
      </c>
      <c r="AA1508" s="1" t="s">
        <v>954</v>
      </c>
      <c r="AB1508" s="1" t="s">
        <v>90</v>
      </c>
      <c r="AC1508" s="1" t="s">
        <v>91</v>
      </c>
      <c r="AD1508" s="1" t="s">
        <v>92</v>
      </c>
      <c r="AE1508" s="1" t="s">
        <v>72</v>
      </c>
      <c r="AF1508" s="1" t="s">
        <v>217</v>
      </c>
      <c r="AG1508" s="1">
        <v>2</v>
      </c>
      <c r="AH1508" s="25" t="s">
        <v>8385</v>
      </c>
      <c r="AI1508" s="1" t="s">
        <v>72</v>
      </c>
      <c r="AJ1508" s="1" t="s">
        <v>72</v>
      </c>
      <c r="AK1508" s="1" t="s">
        <v>3444</v>
      </c>
      <c r="AL1508" s="70" t="s">
        <v>8335</v>
      </c>
      <c r="AM1508" s="1" t="s">
        <v>219</v>
      </c>
      <c r="AN1508" s="3">
        <v>45889</v>
      </c>
      <c r="AO1508" s="1" t="s">
        <v>8386</v>
      </c>
      <c r="AP1508" s="1" t="s">
        <v>72</v>
      </c>
      <c r="AQ1508" s="1" t="s">
        <v>1675</v>
      </c>
      <c r="AR1508" s="1">
        <v>14</v>
      </c>
      <c r="AS1508" s="1" t="s">
        <v>2694</v>
      </c>
      <c r="AT1508" s="1" t="s">
        <v>75</v>
      </c>
      <c r="AU1508" s="1" t="s">
        <v>75</v>
      </c>
      <c r="AV1508" s="1" t="s">
        <v>88</v>
      </c>
      <c r="AW1508" s="1" t="s">
        <v>96</v>
      </c>
      <c r="AX1508" s="1" t="s">
        <v>72</v>
      </c>
      <c r="AY1508" s="1" t="s">
        <v>7879</v>
      </c>
      <c r="AZ1508" s="1" t="s">
        <v>7857</v>
      </c>
      <c r="BA1508" s="1">
        <v>31</v>
      </c>
      <c r="BB1508" s="21" t="s">
        <v>100</v>
      </c>
      <c r="BC1508" s="16"/>
    </row>
    <row r="1509" spans="1:55" ht="18.600000000000001" customHeight="1">
      <c r="A1509" s="1">
        <v>250209</v>
      </c>
      <c r="B1509" s="1">
        <v>250209</v>
      </c>
      <c r="C1509" s="1" t="s">
        <v>71</v>
      </c>
      <c r="D1509" s="3">
        <v>45890</v>
      </c>
      <c r="E1509" s="1" t="s">
        <v>1896</v>
      </c>
      <c r="F1509" s="1" t="s">
        <v>8387</v>
      </c>
      <c r="G1509" s="1" t="s">
        <v>75</v>
      </c>
      <c r="H1509" s="1" t="s">
        <v>2215</v>
      </c>
      <c r="I1509" s="1" t="s">
        <v>77</v>
      </c>
      <c r="J1509" s="1" t="s">
        <v>172</v>
      </c>
      <c r="K1509" s="1" t="s">
        <v>78</v>
      </c>
      <c r="L1509" s="21" t="s">
        <v>1927</v>
      </c>
      <c r="M1509" s="8" t="s">
        <v>160</v>
      </c>
      <c r="N1509" s="8" t="s">
        <v>8388</v>
      </c>
      <c r="O1509" s="60" t="s">
        <v>72</v>
      </c>
      <c r="P1509" s="1" t="s">
        <v>8240</v>
      </c>
      <c r="Q1509" s="1" t="s">
        <v>8241</v>
      </c>
      <c r="R1509" s="1" t="s">
        <v>8242</v>
      </c>
      <c r="S1509" s="1" t="s">
        <v>84</v>
      </c>
      <c r="T1509" s="1" t="s">
        <v>72</v>
      </c>
      <c r="U1509" s="1" t="s">
        <v>140</v>
      </c>
      <c r="V1509" s="1" t="s">
        <v>8389</v>
      </c>
      <c r="W1509" s="1" t="s">
        <v>87</v>
      </c>
      <c r="X1509" s="1">
        <v>43</v>
      </c>
      <c r="Y1509" s="1" t="s">
        <v>88</v>
      </c>
      <c r="Z1509" s="1">
        <v>5.5</v>
      </c>
      <c r="AA1509" s="1" t="s">
        <v>299</v>
      </c>
      <c r="AB1509" s="1" t="s">
        <v>90</v>
      </c>
      <c r="AC1509" s="1" t="s">
        <v>91</v>
      </c>
      <c r="AD1509" s="1" t="s">
        <v>92</v>
      </c>
      <c r="AE1509" s="1" t="s">
        <v>72</v>
      </c>
      <c r="AF1509" s="1" t="s">
        <v>72</v>
      </c>
      <c r="AG1509" s="1" t="s">
        <v>72</v>
      </c>
      <c r="AH1509" s="1" t="s">
        <v>72</v>
      </c>
      <c r="AI1509" s="1" t="s">
        <v>72</v>
      </c>
      <c r="AJ1509" s="1" t="s">
        <v>72</v>
      </c>
      <c r="AK1509" s="1" t="s">
        <v>72</v>
      </c>
      <c r="AL1509" s="1" t="s">
        <v>72</v>
      </c>
      <c r="AM1509" s="1" t="s">
        <v>72</v>
      </c>
      <c r="AN1509" s="3">
        <v>45890</v>
      </c>
      <c r="AO1509" s="1" t="s">
        <v>8390</v>
      </c>
      <c r="AP1509" s="1" t="s">
        <v>72</v>
      </c>
      <c r="AQ1509" s="1" t="s">
        <v>1794</v>
      </c>
      <c r="AR1509" s="1">
        <v>14</v>
      </c>
      <c r="AS1509" s="1" t="s">
        <v>4219</v>
      </c>
      <c r="AT1509" s="1" t="s">
        <v>75</v>
      </c>
      <c r="AU1509" s="1" t="s">
        <v>75</v>
      </c>
      <c r="AV1509" s="1" t="s">
        <v>88</v>
      </c>
      <c r="AW1509" s="1" t="s">
        <v>79</v>
      </c>
      <c r="AX1509" s="1" t="s">
        <v>72</v>
      </c>
      <c r="AY1509" s="1" t="s">
        <v>72</v>
      </c>
      <c r="AZ1509" s="1" t="s">
        <v>72</v>
      </c>
      <c r="BA1509" s="1" t="s">
        <v>72</v>
      </c>
      <c r="BB1509" s="1" t="s">
        <v>160</v>
      </c>
      <c r="BC1509" s="16"/>
    </row>
    <row r="1510" spans="1:55" ht="18.600000000000001" customHeight="1">
      <c r="A1510" s="1" t="s">
        <v>8391</v>
      </c>
      <c r="B1510" s="1">
        <v>250210</v>
      </c>
      <c r="C1510" s="1" t="s">
        <v>71</v>
      </c>
      <c r="D1510" s="3">
        <v>45891</v>
      </c>
      <c r="E1510" s="1" t="s">
        <v>1896</v>
      </c>
      <c r="F1510" s="1" t="s">
        <v>8392</v>
      </c>
      <c r="G1510" s="1" t="s">
        <v>75</v>
      </c>
      <c r="H1510" s="1" t="s">
        <v>3624</v>
      </c>
      <c r="I1510" s="1" t="s">
        <v>77</v>
      </c>
      <c r="J1510" s="1" t="s">
        <v>78</v>
      </c>
      <c r="K1510" s="1" t="s">
        <v>78</v>
      </c>
      <c r="L1510" s="21" t="s">
        <v>1898</v>
      </c>
      <c r="M1510" s="8" t="s">
        <v>160</v>
      </c>
      <c r="N1510" s="34" t="s">
        <v>72</v>
      </c>
      <c r="O1510" s="60" t="s">
        <v>8393</v>
      </c>
      <c r="P1510" s="1" t="s">
        <v>2143</v>
      </c>
      <c r="Q1510" s="1" t="s">
        <v>1868</v>
      </c>
      <c r="R1510" s="1" t="s">
        <v>9079</v>
      </c>
      <c r="S1510" s="1" t="s">
        <v>152</v>
      </c>
      <c r="T1510" s="1" t="s">
        <v>3803</v>
      </c>
      <c r="U1510" s="1" t="s">
        <v>153</v>
      </c>
      <c r="V1510" s="1" t="s">
        <v>8394</v>
      </c>
      <c r="W1510" s="1" t="s">
        <v>126</v>
      </c>
      <c r="X1510" s="1">
        <v>52</v>
      </c>
      <c r="Y1510" s="1" t="s">
        <v>88</v>
      </c>
      <c r="Z1510" s="1">
        <v>6.5</v>
      </c>
      <c r="AA1510" s="1" t="s">
        <v>2344</v>
      </c>
      <c r="AB1510" s="1" t="s">
        <v>90</v>
      </c>
      <c r="AC1510" s="1" t="s">
        <v>7923</v>
      </c>
      <c r="AD1510" s="1" t="s">
        <v>216</v>
      </c>
      <c r="AE1510" s="1" t="s">
        <v>72</v>
      </c>
      <c r="AF1510" s="1" t="s">
        <v>72</v>
      </c>
      <c r="AG1510" s="1" t="s">
        <v>72</v>
      </c>
      <c r="AH1510" s="1" t="s">
        <v>72</v>
      </c>
      <c r="AI1510" s="1">
        <v>6</v>
      </c>
      <c r="AJ1510" s="1" t="s">
        <v>7106</v>
      </c>
      <c r="AK1510" s="1" t="s">
        <v>72</v>
      </c>
      <c r="AL1510" s="1" t="s">
        <v>72</v>
      </c>
      <c r="AM1510" s="1" t="s">
        <v>72</v>
      </c>
      <c r="AN1510" s="3">
        <v>45891</v>
      </c>
      <c r="AO1510" s="1" t="s">
        <v>8395</v>
      </c>
      <c r="AP1510" s="1" t="s">
        <v>8396</v>
      </c>
      <c r="AQ1510" s="1" t="s">
        <v>1794</v>
      </c>
      <c r="AR1510" s="1">
        <v>14</v>
      </c>
      <c r="AS1510" s="1" t="s">
        <v>3446</v>
      </c>
      <c r="AT1510" s="1" t="s">
        <v>75</v>
      </c>
      <c r="AU1510" s="1" t="s">
        <v>75</v>
      </c>
      <c r="AV1510" s="1" t="s">
        <v>88</v>
      </c>
      <c r="AW1510" s="1" t="s">
        <v>79</v>
      </c>
      <c r="AX1510" s="1" t="s">
        <v>8397</v>
      </c>
      <c r="AY1510" s="1" t="s">
        <v>7458</v>
      </c>
      <c r="AZ1510" s="1" t="s">
        <v>8398</v>
      </c>
      <c r="BA1510" s="1">
        <f>35+7</f>
        <v>42</v>
      </c>
      <c r="BB1510" s="1" t="s">
        <v>160</v>
      </c>
      <c r="BC1510" s="1" t="s">
        <v>8397</v>
      </c>
    </row>
    <row r="1511" spans="1:55" ht="18.600000000000001" customHeight="1">
      <c r="A1511" s="1" t="s">
        <v>8399</v>
      </c>
      <c r="B1511" s="1">
        <v>250211</v>
      </c>
      <c r="C1511" s="1" t="s">
        <v>71</v>
      </c>
      <c r="D1511" s="3">
        <v>45891</v>
      </c>
      <c r="E1511" s="1" t="s">
        <v>1896</v>
      </c>
      <c r="F1511" s="1" t="s">
        <v>8400</v>
      </c>
      <c r="G1511" s="1" t="s">
        <v>75</v>
      </c>
      <c r="H1511" s="1" t="s">
        <v>1915</v>
      </c>
      <c r="I1511" s="1" t="s">
        <v>77</v>
      </c>
      <c r="J1511" s="1" t="s">
        <v>78</v>
      </c>
      <c r="K1511" s="1" t="s">
        <v>78</v>
      </c>
      <c r="L1511" s="21" t="s">
        <v>1898</v>
      </c>
      <c r="M1511" s="21" t="s">
        <v>99</v>
      </c>
      <c r="N1511" s="34" t="s">
        <v>72</v>
      </c>
      <c r="O1511" s="3" t="s">
        <v>3044</v>
      </c>
      <c r="P1511" s="1" t="s">
        <v>778</v>
      </c>
      <c r="Q1511" s="1" t="s">
        <v>779</v>
      </c>
      <c r="R1511" s="1" t="s">
        <v>9036</v>
      </c>
      <c r="S1511" s="1" t="s">
        <v>84</v>
      </c>
      <c r="T1511" s="1" t="s">
        <v>72</v>
      </c>
      <c r="U1511" s="1" t="s">
        <v>140</v>
      </c>
      <c r="V1511" s="1" t="s">
        <v>181</v>
      </c>
      <c r="W1511" s="1" t="s">
        <v>126</v>
      </c>
      <c r="X1511" s="1">
        <v>44</v>
      </c>
      <c r="Y1511" s="1" t="s">
        <v>88</v>
      </c>
      <c r="Z1511" s="1">
        <v>5.4</v>
      </c>
      <c r="AA1511" s="1" t="s">
        <v>299</v>
      </c>
      <c r="AB1511" s="1" t="s">
        <v>90</v>
      </c>
      <c r="AC1511" s="1" t="s">
        <v>91</v>
      </c>
      <c r="AD1511" s="1" t="s">
        <v>216</v>
      </c>
      <c r="AE1511" s="1" t="s">
        <v>72</v>
      </c>
      <c r="AF1511" s="1" t="s">
        <v>72</v>
      </c>
      <c r="AG1511" s="1" t="s">
        <v>72</v>
      </c>
      <c r="AH1511" s="1" t="s">
        <v>72</v>
      </c>
      <c r="AI1511" s="1">
        <v>4</v>
      </c>
      <c r="AJ1511" s="1" t="s">
        <v>8401</v>
      </c>
      <c r="AK1511" s="1" t="s">
        <v>220</v>
      </c>
      <c r="AL1511" s="1" t="s">
        <v>72</v>
      </c>
      <c r="AM1511" s="1" t="s">
        <v>72</v>
      </c>
      <c r="AN1511" s="3">
        <v>45891</v>
      </c>
      <c r="AO1511" s="1" t="s">
        <v>8402</v>
      </c>
      <c r="AP1511" s="1" t="s">
        <v>8403</v>
      </c>
      <c r="AQ1511" s="1" t="s">
        <v>1675</v>
      </c>
      <c r="AR1511" s="1">
        <v>14</v>
      </c>
      <c r="AS1511" s="1" t="s">
        <v>4219</v>
      </c>
      <c r="AT1511" s="1" t="s">
        <v>75</v>
      </c>
      <c r="AU1511" s="1" t="s">
        <v>75</v>
      </c>
      <c r="AV1511" s="1" t="s">
        <v>88</v>
      </c>
      <c r="AW1511" s="1" t="s">
        <v>96</v>
      </c>
      <c r="AX1511" s="1" t="s">
        <v>72</v>
      </c>
      <c r="AY1511" s="1" t="s">
        <v>7458</v>
      </c>
      <c r="AZ1511" s="1" t="s">
        <v>7605</v>
      </c>
      <c r="BA1511" s="1">
        <f>35+7</f>
        <v>42</v>
      </c>
      <c r="BB1511" s="21" t="s">
        <v>100</v>
      </c>
      <c r="BC1511" s="16"/>
    </row>
    <row r="1512" spans="1:55" ht="18.600000000000001" customHeight="1">
      <c r="A1512" s="1" t="s">
        <v>8404</v>
      </c>
      <c r="B1512" s="1">
        <v>250212</v>
      </c>
      <c r="C1512" s="1" t="s">
        <v>71</v>
      </c>
      <c r="D1512" s="3">
        <v>45894</v>
      </c>
      <c r="E1512" s="1" t="s">
        <v>1896</v>
      </c>
      <c r="F1512" s="1" t="s">
        <v>8405</v>
      </c>
      <c r="G1512" s="1" t="s">
        <v>75</v>
      </c>
      <c r="H1512" s="1" t="s">
        <v>3759</v>
      </c>
      <c r="I1512" s="1" t="s">
        <v>77</v>
      </c>
      <c r="J1512" s="1" t="s">
        <v>78</v>
      </c>
      <c r="K1512" s="1" t="s">
        <v>78</v>
      </c>
      <c r="L1512" s="21" t="s">
        <v>1898</v>
      </c>
      <c r="M1512" s="21" t="s">
        <v>99</v>
      </c>
      <c r="N1512" s="34" t="s">
        <v>72</v>
      </c>
      <c r="O1512" s="3" t="s">
        <v>8406</v>
      </c>
      <c r="P1512" s="1" t="s">
        <v>83</v>
      </c>
      <c r="Q1512" s="1" t="s">
        <v>123</v>
      </c>
      <c r="R1512" s="1" t="s">
        <v>9043</v>
      </c>
      <c r="S1512" s="1" t="s">
        <v>443</v>
      </c>
      <c r="T1512" s="1" t="s">
        <v>72</v>
      </c>
      <c r="U1512" s="1" t="s">
        <v>445</v>
      </c>
      <c r="V1512" s="1" t="s">
        <v>749</v>
      </c>
      <c r="W1512" s="1" t="s">
        <v>126</v>
      </c>
      <c r="X1512" s="1">
        <v>55</v>
      </c>
      <c r="Y1512" s="1" t="s">
        <v>88</v>
      </c>
      <c r="Z1512" s="1">
        <v>6.1</v>
      </c>
      <c r="AA1512" s="1" t="s">
        <v>954</v>
      </c>
      <c r="AB1512" s="1" t="s">
        <v>90</v>
      </c>
      <c r="AC1512" s="1" t="s">
        <v>91</v>
      </c>
      <c r="AD1512" s="1" t="s">
        <v>92</v>
      </c>
      <c r="AE1512" s="1" t="s">
        <v>72</v>
      </c>
      <c r="AF1512" s="1" t="s">
        <v>254</v>
      </c>
      <c r="AG1512" s="1" t="s">
        <v>72</v>
      </c>
      <c r="AH1512" s="1" t="s">
        <v>255</v>
      </c>
      <c r="AI1512" s="1" t="s">
        <v>72</v>
      </c>
      <c r="AJ1512" s="1" t="s">
        <v>72</v>
      </c>
      <c r="AK1512" s="1" t="s">
        <v>447</v>
      </c>
      <c r="AL1512" s="1" t="s">
        <v>72</v>
      </c>
      <c r="AM1512" s="1" t="s">
        <v>72</v>
      </c>
      <c r="AN1512" s="3">
        <v>45894</v>
      </c>
      <c r="AO1512" s="1" t="s">
        <v>8407</v>
      </c>
      <c r="AP1512" s="1" t="s">
        <v>72</v>
      </c>
      <c r="AQ1512" s="1" t="s">
        <v>1794</v>
      </c>
      <c r="AR1512" s="1">
        <v>13</v>
      </c>
      <c r="AS1512" s="1" t="s">
        <v>4063</v>
      </c>
      <c r="AT1512" s="1" t="s">
        <v>75</v>
      </c>
      <c r="AU1512" s="1" t="s">
        <v>75</v>
      </c>
      <c r="AV1512" s="1" t="s">
        <v>88</v>
      </c>
      <c r="AW1512" s="1" t="s">
        <v>96</v>
      </c>
      <c r="AX1512" s="1" t="s">
        <v>72</v>
      </c>
      <c r="AY1512" s="1" t="s">
        <v>7458</v>
      </c>
      <c r="AZ1512" s="1" t="s">
        <v>8408</v>
      </c>
      <c r="BA1512" s="1">
        <f>35+7</f>
        <v>42</v>
      </c>
      <c r="BB1512" s="1" t="s">
        <v>918</v>
      </c>
      <c r="BC1512" s="16"/>
    </row>
    <row r="1513" spans="1:55" ht="18.600000000000001" customHeight="1">
      <c r="A1513" s="1" t="s">
        <v>8409</v>
      </c>
      <c r="B1513" s="1">
        <v>250213</v>
      </c>
      <c r="C1513" s="1" t="s">
        <v>71</v>
      </c>
      <c r="D1513" s="3">
        <v>45894</v>
      </c>
      <c r="E1513" s="1" t="s">
        <v>1896</v>
      </c>
      <c r="F1513" s="1" t="s">
        <v>8410</v>
      </c>
      <c r="G1513" s="1" t="s">
        <v>75</v>
      </c>
      <c r="H1513" s="1" t="s">
        <v>5598</v>
      </c>
      <c r="I1513" s="1" t="s">
        <v>77</v>
      </c>
      <c r="J1513" s="1" t="s">
        <v>78</v>
      </c>
      <c r="K1513" s="1" t="s">
        <v>78</v>
      </c>
      <c r="L1513" s="21" t="s">
        <v>1898</v>
      </c>
      <c r="M1513" s="21" t="s">
        <v>99</v>
      </c>
      <c r="N1513" s="34" t="s">
        <v>72</v>
      </c>
      <c r="O1513" s="3" t="s">
        <v>2666</v>
      </c>
      <c r="P1513" s="1" t="s">
        <v>83</v>
      </c>
      <c r="Q1513" s="1" t="s">
        <v>123</v>
      </c>
      <c r="R1513" s="1" t="s">
        <v>9043</v>
      </c>
      <c r="S1513" s="1" t="s">
        <v>5066</v>
      </c>
      <c r="T1513" s="1" t="s">
        <v>72</v>
      </c>
      <c r="U1513" s="1" t="s">
        <v>5066</v>
      </c>
      <c r="V1513" s="1" t="s">
        <v>8363</v>
      </c>
      <c r="W1513" s="1" t="s">
        <v>87</v>
      </c>
      <c r="X1513" s="1">
        <v>40</v>
      </c>
      <c r="Y1513" s="1" t="s">
        <v>88</v>
      </c>
      <c r="Z1513" s="1">
        <v>6.1</v>
      </c>
      <c r="AA1513" s="1" t="s">
        <v>954</v>
      </c>
      <c r="AB1513" s="1" t="s">
        <v>90</v>
      </c>
      <c r="AC1513" s="1" t="s">
        <v>91</v>
      </c>
      <c r="AD1513" s="1" t="s">
        <v>92</v>
      </c>
      <c r="AE1513" s="1" t="s">
        <v>72</v>
      </c>
      <c r="AF1513" s="1" t="s">
        <v>229</v>
      </c>
      <c r="AG1513" s="1" t="s">
        <v>72</v>
      </c>
      <c r="AH1513" s="1" t="s">
        <v>230</v>
      </c>
      <c r="AI1513" s="1" t="s">
        <v>72</v>
      </c>
      <c r="AJ1513" s="1" t="s">
        <v>72</v>
      </c>
      <c r="AK1513" s="1" t="s">
        <v>447</v>
      </c>
      <c r="AL1513" s="1" t="s">
        <v>72</v>
      </c>
      <c r="AM1513" s="1" t="s">
        <v>72</v>
      </c>
      <c r="AN1513" s="3">
        <v>45894</v>
      </c>
      <c r="AO1513" s="1" t="s">
        <v>8411</v>
      </c>
      <c r="AP1513" s="1" t="s">
        <v>72</v>
      </c>
      <c r="AQ1513" s="1" t="s">
        <v>1675</v>
      </c>
      <c r="AR1513" s="1">
        <v>14</v>
      </c>
      <c r="AS1513" s="1" t="s">
        <v>3205</v>
      </c>
      <c r="AT1513" s="1" t="s">
        <v>75</v>
      </c>
      <c r="AU1513" s="1" t="s">
        <v>75</v>
      </c>
      <c r="AV1513" s="1" t="s">
        <v>88</v>
      </c>
      <c r="AW1513" s="1" t="s">
        <v>96</v>
      </c>
      <c r="AX1513" s="1" t="s">
        <v>72</v>
      </c>
      <c r="AY1513" s="1" t="s">
        <v>7458</v>
      </c>
      <c r="AZ1513" s="1" t="s">
        <v>8412</v>
      </c>
      <c r="BA1513" s="1">
        <f>49+7</f>
        <v>56</v>
      </c>
      <c r="BB1513" s="21" t="s">
        <v>100</v>
      </c>
      <c r="BC1513" s="16"/>
    </row>
    <row r="1514" spans="1:55" ht="18.600000000000001" customHeight="1">
      <c r="A1514" s="1" t="s">
        <v>8413</v>
      </c>
      <c r="B1514" s="1">
        <v>250214</v>
      </c>
      <c r="C1514" s="1" t="s">
        <v>71</v>
      </c>
      <c r="D1514" s="3">
        <v>45894</v>
      </c>
      <c r="E1514" s="1" t="s">
        <v>1896</v>
      </c>
      <c r="F1514" s="1" t="s">
        <v>8414</v>
      </c>
      <c r="G1514" s="1" t="s">
        <v>75</v>
      </c>
      <c r="H1514" s="1" t="s">
        <v>3624</v>
      </c>
      <c r="I1514" s="1" t="s">
        <v>77</v>
      </c>
      <c r="J1514" s="1" t="s">
        <v>78</v>
      </c>
      <c r="K1514" s="1" t="s">
        <v>78</v>
      </c>
      <c r="L1514" s="21" t="s">
        <v>1898</v>
      </c>
      <c r="M1514" s="21" t="s">
        <v>99</v>
      </c>
      <c r="N1514" s="34" t="s">
        <v>72</v>
      </c>
      <c r="O1514" s="34" t="s">
        <v>8180</v>
      </c>
      <c r="P1514" s="1" t="s">
        <v>2143</v>
      </c>
      <c r="Q1514" s="1" t="s">
        <v>1868</v>
      </c>
      <c r="R1514" s="1" t="s">
        <v>9079</v>
      </c>
      <c r="S1514" s="1" t="s">
        <v>152</v>
      </c>
      <c r="T1514" s="1" t="s">
        <v>3507</v>
      </c>
      <c r="U1514" s="1" t="s">
        <v>153</v>
      </c>
      <c r="V1514" s="1" t="s">
        <v>164</v>
      </c>
      <c r="W1514" s="1" t="s">
        <v>87</v>
      </c>
      <c r="X1514" s="1">
        <v>87</v>
      </c>
      <c r="Y1514" s="1" t="s">
        <v>88</v>
      </c>
      <c r="Z1514" s="1">
        <v>7.2</v>
      </c>
      <c r="AA1514" s="1" t="s">
        <v>2344</v>
      </c>
      <c r="AB1514" s="1" t="s">
        <v>90</v>
      </c>
      <c r="AC1514" s="1" t="s">
        <v>91</v>
      </c>
      <c r="AD1514" s="1" t="s">
        <v>92</v>
      </c>
      <c r="AE1514" s="1" t="s">
        <v>72</v>
      </c>
      <c r="AF1514" s="1" t="s">
        <v>72</v>
      </c>
      <c r="AG1514" s="1" t="s">
        <v>72</v>
      </c>
      <c r="AH1514" s="1" t="s">
        <v>72</v>
      </c>
      <c r="AI1514" s="1" t="s">
        <v>72</v>
      </c>
      <c r="AJ1514" s="1" t="s">
        <v>72</v>
      </c>
      <c r="AK1514" s="1" t="s">
        <v>72</v>
      </c>
      <c r="AL1514" s="1" t="s">
        <v>72</v>
      </c>
      <c r="AM1514" s="1" t="s">
        <v>72</v>
      </c>
      <c r="AN1514" s="3">
        <v>45894</v>
      </c>
      <c r="AO1514" s="1" t="s">
        <v>8415</v>
      </c>
      <c r="AP1514" s="1" t="s">
        <v>72</v>
      </c>
      <c r="AQ1514" s="1" t="s">
        <v>1794</v>
      </c>
      <c r="AR1514" s="1">
        <v>14</v>
      </c>
      <c r="AS1514" s="1" t="s">
        <v>7811</v>
      </c>
      <c r="AT1514" s="1" t="s">
        <v>75</v>
      </c>
      <c r="AU1514" s="1" t="s">
        <v>75</v>
      </c>
      <c r="AV1514" s="1" t="s">
        <v>88</v>
      </c>
      <c r="AW1514" s="1" t="s">
        <v>96</v>
      </c>
      <c r="AX1514" s="1" t="s">
        <v>72</v>
      </c>
      <c r="AY1514" s="1" t="s">
        <v>7458</v>
      </c>
      <c r="AZ1514" s="1" t="s">
        <v>8350</v>
      </c>
      <c r="BA1514" s="1">
        <v>21</v>
      </c>
      <c r="BB1514" s="21" t="s">
        <v>100</v>
      </c>
      <c r="BC1514" s="16"/>
    </row>
    <row r="1515" spans="1:55" ht="18.600000000000001" customHeight="1">
      <c r="A1515" s="1" t="s">
        <v>8416</v>
      </c>
      <c r="B1515" s="1">
        <v>250215</v>
      </c>
      <c r="C1515" s="1" t="s">
        <v>71</v>
      </c>
      <c r="D1515" s="3">
        <v>45898</v>
      </c>
      <c r="E1515" s="1" t="s">
        <v>1896</v>
      </c>
      <c r="F1515" s="1" t="s">
        <v>8417</v>
      </c>
      <c r="G1515" s="1" t="s">
        <v>75</v>
      </c>
      <c r="H1515" s="1" t="s">
        <v>6517</v>
      </c>
      <c r="I1515" s="1" t="s">
        <v>77</v>
      </c>
      <c r="J1515" s="1" t="s">
        <v>78</v>
      </c>
      <c r="K1515" s="1" t="s">
        <v>78</v>
      </c>
      <c r="L1515" s="21" t="s">
        <v>1898</v>
      </c>
      <c r="M1515" s="8" t="s">
        <v>160</v>
      </c>
      <c r="N1515" s="34" t="s">
        <v>72</v>
      </c>
      <c r="O1515" s="8" t="s">
        <v>8418</v>
      </c>
      <c r="P1515" s="1" t="s">
        <v>7347</v>
      </c>
      <c r="Q1515" s="1" t="s">
        <v>7347</v>
      </c>
      <c r="R1515" s="1" t="s">
        <v>7348</v>
      </c>
      <c r="S1515" s="1" t="s">
        <v>6519</v>
      </c>
      <c r="T1515" s="1" t="s">
        <v>72</v>
      </c>
      <c r="U1515" s="1" t="s">
        <v>6519</v>
      </c>
      <c r="V1515" s="1" t="s">
        <v>6519</v>
      </c>
      <c r="W1515" s="1" t="s">
        <v>87</v>
      </c>
      <c r="X1515" s="1">
        <v>77</v>
      </c>
      <c r="Y1515" s="1" t="s">
        <v>88</v>
      </c>
      <c r="Z1515" s="1">
        <v>2.2999999999999998</v>
      </c>
      <c r="AA1515" s="1" t="s">
        <v>954</v>
      </c>
      <c r="AB1515" s="1" t="s">
        <v>90</v>
      </c>
      <c r="AC1515" s="1" t="s">
        <v>91</v>
      </c>
      <c r="AD1515" s="1" t="s">
        <v>92</v>
      </c>
      <c r="AE1515" s="1" t="s">
        <v>72</v>
      </c>
      <c r="AF1515" s="1" t="s">
        <v>72</v>
      </c>
      <c r="AG1515" s="1" t="s">
        <v>72</v>
      </c>
      <c r="AH1515" s="1" t="s">
        <v>230</v>
      </c>
      <c r="AI1515" s="1" t="s">
        <v>72</v>
      </c>
      <c r="AJ1515" s="1" t="s">
        <v>72</v>
      </c>
      <c r="AK1515" s="1" t="s">
        <v>447</v>
      </c>
      <c r="AL1515" s="1" t="s">
        <v>72</v>
      </c>
      <c r="AM1515" s="1" t="s">
        <v>72</v>
      </c>
      <c r="AN1515" s="3">
        <v>45898</v>
      </c>
      <c r="AO1515" s="1" t="s">
        <v>8419</v>
      </c>
      <c r="AP1515" s="1" t="s">
        <v>72</v>
      </c>
      <c r="AQ1515" s="1" t="s">
        <v>1794</v>
      </c>
      <c r="AR1515" s="1">
        <v>15</v>
      </c>
      <c r="AS1515" s="1" t="s">
        <v>3205</v>
      </c>
      <c r="AT1515" s="1" t="s">
        <v>75</v>
      </c>
      <c r="AU1515" s="1" t="s">
        <v>75</v>
      </c>
      <c r="AV1515" s="1" t="s">
        <v>88</v>
      </c>
      <c r="AW1515" s="1" t="s">
        <v>96</v>
      </c>
      <c r="AX1515" s="1" t="s">
        <v>72</v>
      </c>
      <c r="AY1515" s="1" t="s">
        <v>3962</v>
      </c>
      <c r="AZ1515" s="1" t="s">
        <v>8420</v>
      </c>
      <c r="BA1515" s="1">
        <f>80+7</f>
        <v>87</v>
      </c>
      <c r="BB1515" s="21" t="s">
        <v>100</v>
      </c>
      <c r="BC1515" s="16"/>
    </row>
    <row r="1516" spans="1:55" ht="18.600000000000001" customHeight="1">
      <c r="A1516" s="1" t="s">
        <v>8421</v>
      </c>
      <c r="B1516" s="1">
        <v>250216</v>
      </c>
      <c r="C1516" s="1" t="s">
        <v>71</v>
      </c>
      <c r="D1516" s="3">
        <v>45899</v>
      </c>
      <c r="E1516" s="1" t="s">
        <v>1896</v>
      </c>
      <c r="F1516" s="1" t="s">
        <v>8422</v>
      </c>
      <c r="G1516" s="1" t="s">
        <v>75</v>
      </c>
      <c r="H1516" s="1" t="s">
        <v>6517</v>
      </c>
      <c r="I1516" s="1" t="s">
        <v>77</v>
      </c>
      <c r="J1516" s="1" t="s">
        <v>78</v>
      </c>
      <c r="K1516" s="1" t="s">
        <v>78</v>
      </c>
      <c r="L1516" s="21" t="s">
        <v>1898</v>
      </c>
      <c r="M1516" s="8" t="s">
        <v>160</v>
      </c>
      <c r="N1516" s="34" t="s">
        <v>72</v>
      </c>
      <c r="O1516" s="8" t="s">
        <v>8423</v>
      </c>
      <c r="P1516" s="1" t="s">
        <v>7347</v>
      </c>
      <c r="Q1516" s="1" t="s">
        <v>7347</v>
      </c>
      <c r="R1516" s="1" t="s">
        <v>7348</v>
      </c>
      <c r="S1516" s="1" t="s">
        <v>6519</v>
      </c>
      <c r="T1516" s="1" t="s">
        <v>72</v>
      </c>
      <c r="U1516" s="1" t="s">
        <v>6519</v>
      </c>
      <c r="V1516" s="1" t="s">
        <v>6519</v>
      </c>
      <c r="W1516" s="1" t="s">
        <v>87</v>
      </c>
      <c r="X1516" s="1">
        <v>53</v>
      </c>
      <c r="Y1516" s="1" t="s">
        <v>88</v>
      </c>
      <c r="Z1516" s="1">
        <v>3.2</v>
      </c>
      <c r="AA1516" s="1" t="s">
        <v>954</v>
      </c>
      <c r="AB1516" s="1" t="s">
        <v>90</v>
      </c>
      <c r="AC1516" s="1" t="s">
        <v>91</v>
      </c>
      <c r="AD1516" s="1" t="s">
        <v>92</v>
      </c>
      <c r="AE1516" s="1" t="s">
        <v>72</v>
      </c>
      <c r="AF1516" s="1" t="s">
        <v>72</v>
      </c>
      <c r="AG1516" s="1" t="s">
        <v>72</v>
      </c>
      <c r="AH1516" s="1" t="s">
        <v>230</v>
      </c>
      <c r="AI1516" s="1" t="s">
        <v>72</v>
      </c>
      <c r="AJ1516" s="1" t="s">
        <v>72</v>
      </c>
      <c r="AK1516" s="1" t="s">
        <v>447</v>
      </c>
      <c r="AL1516" s="1" t="s">
        <v>72</v>
      </c>
      <c r="AM1516" s="1" t="s">
        <v>72</v>
      </c>
      <c r="AN1516" s="3">
        <v>45899</v>
      </c>
      <c r="AO1516" s="1" t="s">
        <v>8424</v>
      </c>
      <c r="AP1516" s="1" t="s">
        <v>72</v>
      </c>
      <c r="AQ1516" s="1" t="s">
        <v>1794</v>
      </c>
      <c r="AR1516" s="1">
        <v>14</v>
      </c>
      <c r="AS1516" s="1" t="s">
        <v>3446</v>
      </c>
      <c r="AT1516" s="1" t="s">
        <v>75</v>
      </c>
      <c r="AU1516" s="1" t="s">
        <v>75</v>
      </c>
      <c r="AV1516" s="1" t="s">
        <v>88</v>
      </c>
      <c r="AW1516" s="1" t="s">
        <v>79</v>
      </c>
      <c r="AX1516" s="1" t="s">
        <v>707</v>
      </c>
      <c r="AY1516" s="1" t="s">
        <v>3962</v>
      </c>
      <c r="AZ1516" s="1" t="s">
        <v>8425</v>
      </c>
      <c r="BA1516" s="1">
        <v>28</v>
      </c>
      <c r="BB1516" s="1" t="s">
        <v>160</v>
      </c>
      <c r="BC1516" s="1" t="s">
        <v>707</v>
      </c>
    </row>
    <row r="1517" spans="1:55" ht="18.600000000000001" customHeight="1">
      <c r="A1517" s="1" t="s">
        <v>8426</v>
      </c>
      <c r="B1517" s="1">
        <v>250217</v>
      </c>
      <c r="C1517" s="1" t="s">
        <v>71</v>
      </c>
      <c r="D1517" s="3">
        <v>45901</v>
      </c>
      <c r="E1517" s="1" t="s">
        <v>1896</v>
      </c>
      <c r="F1517" s="1" t="s">
        <v>8427</v>
      </c>
      <c r="G1517" s="1" t="s">
        <v>75</v>
      </c>
      <c r="H1517" s="1" t="s">
        <v>7510</v>
      </c>
      <c r="I1517" s="1" t="s">
        <v>77</v>
      </c>
      <c r="J1517" s="1" t="s">
        <v>78</v>
      </c>
      <c r="K1517" s="1" t="s">
        <v>78</v>
      </c>
      <c r="L1517" s="21" t="s">
        <v>1898</v>
      </c>
      <c r="M1517" s="21" t="s">
        <v>160</v>
      </c>
      <c r="N1517" s="34" t="s">
        <v>72</v>
      </c>
      <c r="O1517" s="3" t="s">
        <v>8428</v>
      </c>
      <c r="P1517" s="1" t="s">
        <v>83</v>
      </c>
      <c r="Q1517" s="1" t="s">
        <v>123</v>
      </c>
      <c r="R1517" s="1" t="s">
        <v>9043</v>
      </c>
      <c r="S1517" s="1" t="s">
        <v>7128</v>
      </c>
      <c r="T1517" s="1" t="s">
        <v>72</v>
      </c>
      <c r="U1517" s="1" t="s">
        <v>7387</v>
      </c>
      <c r="V1517" s="1" t="s">
        <v>7387</v>
      </c>
      <c r="W1517" s="1" t="s">
        <v>87</v>
      </c>
      <c r="X1517" s="1">
        <v>60</v>
      </c>
      <c r="Y1517" s="1" t="s">
        <v>88</v>
      </c>
      <c r="Z1517" s="1">
        <v>6.3</v>
      </c>
      <c r="AA1517" s="1" t="s">
        <v>954</v>
      </c>
      <c r="AB1517" s="1" t="s">
        <v>90</v>
      </c>
      <c r="AC1517" s="1" t="s">
        <v>91</v>
      </c>
      <c r="AD1517" s="1" t="s">
        <v>92</v>
      </c>
      <c r="AE1517" s="1" t="s">
        <v>72</v>
      </c>
      <c r="AF1517" s="1" t="s">
        <v>229</v>
      </c>
      <c r="AG1517" s="1" t="s">
        <v>72</v>
      </c>
      <c r="AH1517" s="1" t="s">
        <v>230</v>
      </c>
      <c r="AI1517" s="1" t="s">
        <v>72</v>
      </c>
      <c r="AJ1517" s="1" t="s">
        <v>72</v>
      </c>
      <c r="AK1517" s="1" t="s">
        <v>447</v>
      </c>
      <c r="AL1517" s="1" t="s">
        <v>72</v>
      </c>
      <c r="AM1517" s="1" t="s">
        <v>72</v>
      </c>
      <c r="AN1517" s="3">
        <v>45901</v>
      </c>
      <c r="AO1517" s="1" t="s">
        <v>8429</v>
      </c>
      <c r="AP1517" s="1" t="s">
        <v>72</v>
      </c>
      <c r="AQ1517" s="1" t="s">
        <v>1794</v>
      </c>
      <c r="AR1517" s="1">
        <v>13</v>
      </c>
      <c r="AS1517" s="1" t="s">
        <v>2694</v>
      </c>
      <c r="AT1517" s="1" t="s">
        <v>75</v>
      </c>
      <c r="AU1517" s="1" t="s">
        <v>3718</v>
      </c>
      <c r="AV1517" s="1" t="s">
        <v>88</v>
      </c>
      <c r="AW1517" s="1" t="s">
        <v>79</v>
      </c>
      <c r="AX1517" s="1" t="s">
        <v>707</v>
      </c>
      <c r="AY1517" s="1" t="s">
        <v>8169</v>
      </c>
      <c r="AZ1517" s="1" t="s">
        <v>8046</v>
      </c>
      <c r="BA1517" s="1">
        <f>49+7</f>
        <v>56</v>
      </c>
      <c r="BB1517" s="1" t="s">
        <v>160</v>
      </c>
      <c r="BC1517" s="1" t="s">
        <v>707</v>
      </c>
    </row>
    <row r="1518" spans="1:55" ht="18.600000000000001" customHeight="1">
      <c r="A1518" s="1" t="s">
        <v>8430</v>
      </c>
      <c r="B1518" s="1">
        <v>250218</v>
      </c>
      <c r="C1518" s="1" t="s">
        <v>71</v>
      </c>
      <c r="D1518" s="3">
        <v>45901</v>
      </c>
      <c r="E1518" s="1" t="s">
        <v>1896</v>
      </c>
      <c r="F1518" s="1" t="s">
        <v>8431</v>
      </c>
      <c r="G1518" s="1" t="s">
        <v>75</v>
      </c>
      <c r="H1518" s="1" t="s">
        <v>6545</v>
      </c>
      <c r="I1518" s="1" t="s">
        <v>77</v>
      </c>
      <c r="J1518" s="1" t="s">
        <v>78</v>
      </c>
      <c r="K1518" s="1" t="s">
        <v>78</v>
      </c>
      <c r="L1518" s="21" t="s">
        <v>1898</v>
      </c>
      <c r="M1518" s="21" t="s">
        <v>99</v>
      </c>
      <c r="N1518" s="34" t="s">
        <v>72</v>
      </c>
      <c r="O1518" s="3" t="s">
        <v>1826</v>
      </c>
      <c r="P1518" s="1" t="s">
        <v>83</v>
      </c>
      <c r="Q1518" s="1" t="s">
        <v>123</v>
      </c>
      <c r="R1518" s="1" t="s">
        <v>9043</v>
      </c>
      <c r="S1518" s="1" t="s">
        <v>84</v>
      </c>
      <c r="T1518" s="1" t="s">
        <v>72</v>
      </c>
      <c r="U1518" s="1" t="s">
        <v>104</v>
      </c>
      <c r="V1518" s="1" t="s">
        <v>7283</v>
      </c>
      <c r="W1518" s="1" t="s">
        <v>87</v>
      </c>
      <c r="X1518" s="1">
        <v>40</v>
      </c>
      <c r="Y1518" s="1" t="s">
        <v>88</v>
      </c>
      <c r="Z1518" s="1">
        <v>6.2</v>
      </c>
      <c r="AA1518" s="1" t="s">
        <v>954</v>
      </c>
      <c r="AB1518" s="1" t="s">
        <v>90</v>
      </c>
      <c r="AC1518" s="1" t="s">
        <v>91</v>
      </c>
      <c r="AD1518" s="1" t="s">
        <v>92</v>
      </c>
      <c r="AE1518" s="1" t="s">
        <v>72</v>
      </c>
      <c r="AF1518" s="1" t="s">
        <v>229</v>
      </c>
      <c r="AG1518" s="1" t="s">
        <v>72</v>
      </c>
      <c r="AH1518" s="1" t="s">
        <v>4259</v>
      </c>
      <c r="AI1518" s="1" t="s">
        <v>72</v>
      </c>
      <c r="AJ1518" s="1" t="s">
        <v>72</v>
      </c>
      <c r="AK1518" s="1" t="s">
        <v>3444</v>
      </c>
      <c r="AL1518" s="1" t="s">
        <v>72</v>
      </c>
      <c r="AM1518" s="1" t="s">
        <v>72</v>
      </c>
      <c r="AN1518" s="3">
        <v>45901</v>
      </c>
      <c r="AO1518" s="1" t="s">
        <v>8432</v>
      </c>
      <c r="AP1518" s="1" t="s">
        <v>72</v>
      </c>
      <c r="AQ1518" s="1" t="s">
        <v>1675</v>
      </c>
      <c r="AR1518" s="1">
        <v>15</v>
      </c>
      <c r="AS1518" s="1" t="s">
        <v>8433</v>
      </c>
      <c r="AT1518" s="1" t="s">
        <v>75</v>
      </c>
      <c r="AU1518" s="1" t="s">
        <v>75</v>
      </c>
      <c r="AV1518" s="1" t="s">
        <v>88</v>
      </c>
      <c r="AW1518" s="1" t="s">
        <v>96</v>
      </c>
      <c r="AX1518" s="1" t="s">
        <v>72</v>
      </c>
      <c r="AY1518" s="1" t="s">
        <v>7458</v>
      </c>
      <c r="AZ1518" s="1" t="s">
        <v>8382</v>
      </c>
      <c r="BA1518" s="1">
        <v>77</v>
      </c>
      <c r="BB1518" s="21" t="s">
        <v>100</v>
      </c>
      <c r="BC1518" s="16"/>
    </row>
    <row r="1519" spans="1:55" ht="18.600000000000001" customHeight="1">
      <c r="A1519" s="1" t="s">
        <v>8434</v>
      </c>
      <c r="B1519" s="1">
        <v>250219</v>
      </c>
      <c r="C1519" s="1" t="s">
        <v>71</v>
      </c>
      <c r="D1519" s="3">
        <v>45901</v>
      </c>
      <c r="E1519" s="1" t="s">
        <v>1896</v>
      </c>
      <c r="F1519" s="1" t="s">
        <v>8435</v>
      </c>
      <c r="G1519" s="1" t="s">
        <v>75</v>
      </c>
      <c r="H1519" s="1" t="s">
        <v>3759</v>
      </c>
      <c r="I1519" s="1" t="s">
        <v>77</v>
      </c>
      <c r="J1519" s="1" t="s">
        <v>78</v>
      </c>
      <c r="K1519" s="1" t="s">
        <v>172</v>
      </c>
      <c r="L1519" s="21" t="s">
        <v>1898</v>
      </c>
      <c r="M1519" s="21" t="s">
        <v>160</v>
      </c>
      <c r="N1519" s="34" t="s">
        <v>72</v>
      </c>
      <c r="O1519" s="3" t="s">
        <v>8436</v>
      </c>
      <c r="P1519" s="1" t="s">
        <v>83</v>
      </c>
      <c r="Q1519" s="1" t="s">
        <v>123</v>
      </c>
      <c r="R1519" s="1" t="s">
        <v>9043</v>
      </c>
      <c r="S1519" s="1" t="s">
        <v>443</v>
      </c>
      <c r="T1519" s="1" t="s">
        <v>72</v>
      </c>
      <c r="U1519" s="1" t="s">
        <v>444</v>
      </c>
      <c r="V1519" s="1" t="s">
        <v>749</v>
      </c>
      <c r="W1519" s="1" t="s">
        <v>126</v>
      </c>
      <c r="X1519" s="1">
        <v>60</v>
      </c>
      <c r="Y1519" s="1" t="s">
        <v>88</v>
      </c>
      <c r="Z1519" s="1">
        <v>6.2</v>
      </c>
      <c r="AA1519" s="1" t="s">
        <v>954</v>
      </c>
      <c r="AB1519" s="1" t="s">
        <v>90</v>
      </c>
      <c r="AC1519" s="1" t="s">
        <v>91</v>
      </c>
      <c r="AD1519" s="1" t="s">
        <v>92</v>
      </c>
      <c r="AE1519" s="1" t="s">
        <v>72</v>
      </c>
      <c r="AF1519" s="1" t="s">
        <v>254</v>
      </c>
      <c r="AG1519" s="1" t="s">
        <v>72</v>
      </c>
      <c r="AH1519" s="1" t="s">
        <v>1923</v>
      </c>
      <c r="AI1519" s="1" t="s">
        <v>72</v>
      </c>
      <c r="AJ1519" s="1" t="s">
        <v>72</v>
      </c>
      <c r="AK1519" s="1" t="s">
        <v>447</v>
      </c>
      <c r="AL1519" s="1" t="s">
        <v>72</v>
      </c>
      <c r="AM1519" s="1" t="s">
        <v>72</v>
      </c>
      <c r="AN1519" s="3">
        <v>45901</v>
      </c>
      <c r="AO1519" s="1" t="s">
        <v>8437</v>
      </c>
      <c r="AP1519" s="1" t="s">
        <v>72</v>
      </c>
      <c r="AQ1519" s="1" t="s">
        <v>1794</v>
      </c>
      <c r="AR1519" s="1">
        <v>13</v>
      </c>
      <c r="AS1519" s="1" t="s">
        <v>7811</v>
      </c>
      <c r="AT1519" s="1" t="s">
        <v>88</v>
      </c>
      <c r="AU1519" s="1" t="s">
        <v>88</v>
      </c>
      <c r="AV1519" s="1" t="s">
        <v>88</v>
      </c>
      <c r="AW1519" s="1" t="s">
        <v>79</v>
      </c>
      <c r="AX1519" s="1" t="s">
        <v>437</v>
      </c>
      <c r="AY1519" s="1" t="s">
        <v>7458</v>
      </c>
      <c r="AZ1519" s="1" t="s">
        <v>8438</v>
      </c>
      <c r="BA1519" s="1">
        <v>35</v>
      </c>
      <c r="BB1519" s="1" t="s">
        <v>160</v>
      </c>
      <c r="BC1519" s="1" t="s">
        <v>440</v>
      </c>
    </row>
    <row r="1520" spans="1:55" ht="18.600000000000001" customHeight="1">
      <c r="A1520" s="1" t="s">
        <v>8439</v>
      </c>
      <c r="B1520" s="1">
        <v>250220</v>
      </c>
      <c r="C1520" s="1" t="s">
        <v>71</v>
      </c>
      <c r="D1520" s="3">
        <v>45901</v>
      </c>
      <c r="E1520" s="1" t="s">
        <v>1896</v>
      </c>
      <c r="F1520" s="1" t="s">
        <v>8440</v>
      </c>
      <c r="G1520" s="1" t="s">
        <v>75</v>
      </c>
      <c r="H1520" s="1" t="s">
        <v>3624</v>
      </c>
      <c r="I1520" s="1" t="s">
        <v>77</v>
      </c>
      <c r="J1520" s="1" t="s">
        <v>78</v>
      </c>
      <c r="K1520" s="1" t="s">
        <v>78</v>
      </c>
      <c r="L1520" s="21" t="s">
        <v>1898</v>
      </c>
      <c r="M1520" s="21" t="s">
        <v>99</v>
      </c>
      <c r="N1520" s="34" t="s">
        <v>72</v>
      </c>
      <c r="O1520" s="34" t="s">
        <v>8123</v>
      </c>
      <c r="P1520" s="1" t="s">
        <v>2143</v>
      </c>
      <c r="Q1520" s="1" t="s">
        <v>1868</v>
      </c>
      <c r="R1520" s="1" t="s">
        <v>9079</v>
      </c>
      <c r="S1520" s="1" t="s">
        <v>152</v>
      </c>
      <c r="T1520" s="1" t="s">
        <v>3803</v>
      </c>
      <c r="U1520" s="1" t="s">
        <v>153</v>
      </c>
      <c r="V1520" s="1" t="s">
        <v>154</v>
      </c>
      <c r="W1520" s="1" t="s">
        <v>126</v>
      </c>
      <c r="X1520" s="1">
        <v>60</v>
      </c>
      <c r="Y1520" s="1" t="s">
        <v>88</v>
      </c>
      <c r="Z1520" s="1">
        <v>6.8</v>
      </c>
      <c r="AA1520" s="1" t="s">
        <v>2344</v>
      </c>
      <c r="AB1520" s="1" t="s">
        <v>90</v>
      </c>
      <c r="AC1520" s="1" t="s">
        <v>91</v>
      </c>
      <c r="AD1520" s="1" t="s">
        <v>92</v>
      </c>
      <c r="AE1520" s="1" t="s">
        <v>72</v>
      </c>
      <c r="AF1520" s="1" t="s">
        <v>72</v>
      </c>
      <c r="AG1520" s="1" t="s">
        <v>72</v>
      </c>
      <c r="AH1520" s="1" t="s">
        <v>72</v>
      </c>
      <c r="AI1520" s="1" t="s">
        <v>72</v>
      </c>
      <c r="AJ1520" s="1" t="s">
        <v>72</v>
      </c>
      <c r="AK1520" s="1" t="s">
        <v>2726</v>
      </c>
      <c r="AL1520" s="1" t="s">
        <v>72</v>
      </c>
      <c r="AM1520" s="1" t="s">
        <v>72</v>
      </c>
      <c r="AN1520" s="3">
        <v>45902</v>
      </c>
      <c r="AO1520" s="1" t="s">
        <v>8441</v>
      </c>
      <c r="AP1520" s="1" t="s">
        <v>72</v>
      </c>
      <c r="AQ1520" s="1" t="s">
        <v>1794</v>
      </c>
      <c r="AR1520" s="1">
        <v>15</v>
      </c>
      <c r="AS1520" s="1" t="s">
        <v>4063</v>
      </c>
      <c r="AT1520" s="1" t="s">
        <v>75</v>
      </c>
      <c r="AU1520" s="1" t="s">
        <v>75</v>
      </c>
      <c r="AV1520" s="1" t="s">
        <v>88</v>
      </c>
      <c r="AW1520" s="1" t="s">
        <v>96</v>
      </c>
      <c r="AX1520" s="1" t="s">
        <v>72</v>
      </c>
      <c r="AY1520" s="1" t="s">
        <v>7458</v>
      </c>
      <c r="AZ1520" s="1" t="s">
        <v>8442</v>
      </c>
      <c r="BA1520" s="1">
        <v>21</v>
      </c>
      <c r="BB1520" s="21" t="s">
        <v>100</v>
      </c>
      <c r="BC1520" s="16"/>
    </row>
    <row r="1521" spans="1:55" ht="18.600000000000001" customHeight="1">
      <c r="A1521" s="1" t="s">
        <v>8446</v>
      </c>
      <c r="B1521" s="1">
        <v>250222</v>
      </c>
      <c r="C1521" s="1" t="s">
        <v>71</v>
      </c>
      <c r="D1521" s="3">
        <v>45902</v>
      </c>
      <c r="E1521" s="1" t="s">
        <v>1896</v>
      </c>
      <c r="F1521" s="1" t="s">
        <v>8447</v>
      </c>
      <c r="G1521" s="1" t="s">
        <v>75</v>
      </c>
      <c r="H1521" s="1" t="s">
        <v>3947</v>
      </c>
      <c r="I1521" s="1" t="s">
        <v>77</v>
      </c>
      <c r="J1521" s="1" t="s">
        <v>78</v>
      </c>
      <c r="K1521" s="1" t="s">
        <v>78</v>
      </c>
      <c r="L1521" s="21" t="s">
        <v>1898</v>
      </c>
      <c r="M1521" s="21" t="s">
        <v>99</v>
      </c>
      <c r="N1521" s="34" t="s">
        <v>72</v>
      </c>
      <c r="O1521" s="3" t="s">
        <v>3398</v>
      </c>
      <c r="P1521" s="1" t="s">
        <v>813</v>
      </c>
      <c r="Q1521" s="1" t="s">
        <v>813</v>
      </c>
      <c r="R1521" s="1" t="s">
        <v>9057</v>
      </c>
      <c r="S1521" s="1" t="s">
        <v>84</v>
      </c>
      <c r="T1521" s="1" t="s">
        <v>72</v>
      </c>
      <c r="U1521" s="1" t="s">
        <v>104</v>
      </c>
      <c r="V1521" s="1" t="s">
        <v>7283</v>
      </c>
      <c r="W1521" s="1" t="s">
        <v>126</v>
      </c>
      <c r="X1521" s="1">
        <v>41</v>
      </c>
      <c r="Y1521" s="1" t="s">
        <v>88</v>
      </c>
      <c r="Z1521" s="1">
        <v>5.6</v>
      </c>
      <c r="AA1521" s="1" t="s">
        <v>954</v>
      </c>
      <c r="AB1521" s="1" t="s">
        <v>90</v>
      </c>
      <c r="AC1521" s="1" t="s">
        <v>91</v>
      </c>
      <c r="AD1521" s="1" t="s">
        <v>92</v>
      </c>
      <c r="AE1521" s="1" t="s">
        <v>72</v>
      </c>
      <c r="AF1521" s="1" t="s">
        <v>217</v>
      </c>
      <c r="AG1521" s="1">
        <v>2</v>
      </c>
      <c r="AH1521" s="25" t="s">
        <v>8385</v>
      </c>
      <c r="AI1521" s="1" t="s">
        <v>72</v>
      </c>
      <c r="AJ1521" s="1" t="s">
        <v>72</v>
      </c>
      <c r="AK1521" s="1" t="s">
        <v>3444</v>
      </c>
      <c r="AL1521" s="1" t="s">
        <v>878</v>
      </c>
      <c r="AM1521" s="1" t="s">
        <v>72</v>
      </c>
      <c r="AN1521" s="3">
        <v>45902</v>
      </c>
      <c r="AO1521" s="1" t="s">
        <v>8448</v>
      </c>
      <c r="AP1521" s="1" t="s">
        <v>72</v>
      </c>
      <c r="AQ1521" s="1" t="s">
        <v>1675</v>
      </c>
      <c r="AR1521" s="1">
        <v>15</v>
      </c>
      <c r="AS1521" s="1" t="s">
        <v>2694</v>
      </c>
      <c r="AT1521" s="1" t="s">
        <v>75</v>
      </c>
      <c r="AU1521" s="1" t="s">
        <v>75</v>
      </c>
      <c r="AV1521" s="1" t="s">
        <v>88</v>
      </c>
      <c r="AW1521" s="1" t="s">
        <v>96</v>
      </c>
      <c r="AX1521" s="1" t="s">
        <v>72</v>
      </c>
      <c r="AY1521" s="1" t="s">
        <v>7879</v>
      </c>
      <c r="AZ1521" s="1" t="s">
        <v>7880</v>
      </c>
      <c r="BA1521" s="1">
        <v>35</v>
      </c>
      <c r="BB1521" s="21" t="s">
        <v>100</v>
      </c>
      <c r="BC1521" s="16"/>
    </row>
    <row r="1522" spans="1:55" ht="18.600000000000001" customHeight="1">
      <c r="A1522" s="1" t="s">
        <v>8449</v>
      </c>
      <c r="B1522" s="1">
        <v>250223</v>
      </c>
      <c r="C1522" s="1" t="s">
        <v>71</v>
      </c>
      <c r="D1522" s="3">
        <v>45903</v>
      </c>
      <c r="E1522" s="1" t="s">
        <v>1896</v>
      </c>
      <c r="F1522" s="1" t="s">
        <v>8450</v>
      </c>
      <c r="G1522" s="1" t="s">
        <v>75</v>
      </c>
      <c r="H1522" s="1" t="s">
        <v>7510</v>
      </c>
      <c r="I1522" s="1" t="s">
        <v>77</v>
      </c>
      <c r="J1522" s="1" t="s">
        <v>78</v>
      </c>
      <c r="K1522" s="1" t="s">
        <v>78</v>
      </c>
      <c r="L1522" s="21" t="s">
        <v>1898</v>
      </c>
      <c r="M1522" s="21" t="s">
        <v>99</v>
      </c>
      <c r="N1522" s="34" t="s">
        <v>72</v>
      </c>
      <c r="O1522" s="3" t="s">
        <v>8451</v>
      </c>
      <c r="P1522" s="1" t="s">
        <v>83</v>
      </c>
      <c r="Q1522" s="1" t="s">
        <v>123</v>
      </c>
      <c r="R1522" s="1" t="s">
        <v>9043</v>
      </c>
      <c r="S1522" s="1" t="s">
        <v>7128</v>
      </c>
      <c r="T1522" s="1" t="s">
        <v>72</v>
      </c>
      <c r="U1522" s="1" t="s">
        <v>7129</v>
      </c>
      <c r="V1522" s="1" t="s">
        <v>7206</v>
      </c>
      <c r="W1522" s="1" t="s">
        <v>126</v>
      </c>
      <c r="X1522" s="1">
        <v>70</v>
      </c>
      <c r="Y1522" s="1" t="s">
        <v>88</v>
      </c>
      <c r="Z1522" s="1">
        <v>6.8</v>
      </c>
      <c r="AA1522" s="1" t="s">
        <v>2344</v>
      </c>
      <c r="AB1522" s="1" t="s">
        <v>90</v>
      </c>
      <c r="AC1522" s="1" t="s">
        <v>91</v>
      </c>
      <c r="AD1522" s="1" t="s">
        <v>92</v>
      </c>
      <c r="AE1522" s="1" t="s">
        <v>72</v>
      </c>
      <c r="AF1522" s="1" t="s">
        <v>229</v>
      </c>
      <c r="AG1522" s="1" t="s">
        <v>72</v>
      </c>
      <c r="AH1522" s="1" t="s">
        <v>1043</v>
      </c>
      <c r="AI1522" s="1" t="s">
        <v>72</v>
      </c>
      <c r="AJ1522" s="1" t="s">
        <v>72</v>
      </c>
      <c r="AK1522" s="1" t="s">
        <v>447</v>
      </c>
      <c r="AL1522" s="1" t="s">
        <v>72</v>
      </c>
      <c r="AM1522" s="1" t="s">
        <v>72</v>
      </c>
      <c r="AN1522" s="3">
        <v>45903</v>
      </c>
      <c r="AO1522" s="1" t="s">
        <v>8452</v>
      </c>
      <c r="AP1522" s="1" t="s">
        <v>8453</v>
      </c>
      <c r="AQ1522" s="1" t="s">
        <v>1675</v>
      </c>
      <c r="AR1522" s="1">
        <v>13</v>
      </c>
      <c r="AS1522" s="1" t="s">
        <v>4219</v>
      </c>
      <c r="AT1522" s="1" t="s">
        <v>75</v>
      </c>
      <c r="AU1522" s="1" t="s">
        <v>75</v>
      </c>
      <c r="AV1522" s="1" t="s">
        <v>88</v>
      </c>
      <c r="AW1522" s="1" t="s">
        <v>96</v>
      </c>
      <c r="AX1522" s="1" t="s">
        <v>72</v>
      </c>
      <c r="AY1522" s="1" t="s">
        <v>8169</v>
      </c>
      <c r="AZ1522" s="1" t="s">
        <v>8454</v>
      </c>
      <c r="BA1522" s="1">
        <v>42</v>
      </c>
      <c r="BB1522" s="21" t="s">
        <v>100</v>
      </c>
      <c r="BC1522" s="16"/>
    </row>
    <row r="1523" spans="1:55" ht="18.600000000000001" customHeight="1">
      <c r="A1523" s="1" t="s">
        <v>8455</v>
      </c>
      <c r="B1523" s="1">
        <v>250224</v>
      </c>
      <c r="C1523" s="1" t="s">
        <v>71</v>
      </c>
      <c r="D1523" s="3">
        <v>45903</v>
      </c>
      <c r="E1523" s="1" t="s">
        <v>1896</v>
      </c>
      <c r="F1523" s="1" t="s">
        <v>8456</v>
      </c>
      <c r="G1523" s="1" t="s">
        <v>75</v>
      </c>
      <c r="H1523" s="1" t="s">
        <v>6917</v>
      </c>
      <c r="I1523" s="1" t="s">
        <v>77</v>
      </c>
      <c r="J1523" s="1" t="s">
        <v>78</v>
      </c>
      <c r="K1523" s="1" t="s">
        <v>78</v>
      </c>
      <c r="L1523" s="21" t="s">
        <v>1898</v>
      </c>
      <c r="M1523" s="21" t="s">
        <v>99</v>
      </c>
      <c r="N1523" s="34" t="s">
        <v>72</v>
      </c>
      <c r="O1523" s="34" t="s">
        <v>8457</v>
      </c>
      <c r="P1523" s="1" t="s">
        <v>8240</v>
      </c>
      <c r="Q1523" s="1" t="s">
        <v>8241</v>
      </c>
      <c r="R1523" s="1" t="s">
        <v>8242</v>
      </c>
      <c r="S1523" s="1" t="s">
        <v>291</v>
      </c>
      <c r="T1523" s="1" t="s">
        <v>72</v>
      </c>
      <c r="U1523" s="1" t="s">
        <v>292</v>
      </c>
      <c r="V1523" s="1" t="s">
        <v>292</v>
      </c>
      <c r="W1523" s="1" t="s">
        <v>126</v>
      </c>
      <c r="X1523" s="1">
        <v>55</v>
      </c>
      <c r="Y1523" s="1" t="s">
        <v>88</v>
      </c>
      <c r="Z1523" s="1">
        <v>6.1</v>
      </c>
      <c r="AA1523" s="1" t="s">
        <v>954</v>
      </c>
      <c r="AB1523" s="1" t="s">
        <v>90</v>
      </c>
      <c r="AC1523" s="1" t="s">
        <v>91</v>
      </c>
      <c r="AD1523" s="1" t="s">
        <v>92</v>
      </c>
      <c r="AE1523" s="1" t="s">
        <v>72</v>
      </c>
      <c r="AF1523" s="1" t="s">
        <v>72</v>
      </c>
      <c r="AG1523" s="1" t="s">
        <v>72</v>
      </c>
      <c r="AH1523" s="1" t="s">
        <v>72</v>
      </c>
      <c r="AI1523" s="1" t="s">
        <v>72</v>
      </c>
      <c r="AJ1523" s="1" t="s">
        <v>72</v>
      </c>
      <c r="AK1523" s="1" t="s">
        <v>72</v>
      </c>
      <c r="AL1523" s="1" t="s">
        <v>72</v>
      </c>
      <c r="AM1523" s="1" t="s">
        <v>72</v>
      </c>
      <c r="AN1523" s="3">
        <v>45903</v>
      </c>
      <c r="AO1523" s="1" t="s">
        <v>8458</v>
      </c>
      <c r="AP1523" s="1" t="s">
        <v>72</v>
      </c>
      <c r="AQ1523" s="1" t="s">
        <v>1794</v>
      </c>
      <c r="AR1523" s="1">
        <v>15</v>
      </c>
      <c r="AS1523" s="1" t="s">
        <v>183</v>
      </c>
      <c r="AT1523" s="1" t="s">
        <v>75</v>
      </c>
      <c r="AU1523" s="1" t="s">
        <v>75</v>
      </c>
      <c r="AV1523" s="1" t="s">
        <v>88</v>
      </c>
      <c r="AW1523" s="1" t="s">
        <v>96</v>
      </c>
      <c r="AX1523" s="1" t="s">
        <v>72</v>
      </c>
      <c r="AY1523" s="1" t="s">
        <v>8459</v>
      </c>
      <c r="AZ1523" s="1" t="s">
        <v>8460</v>
      </c>
      <c r="BA1523" s="1">
        <v>21</v>
      </c>
      <c r="BB1523" s="21" t="s">
        <v>100</v>
      </c>
      <c r="BC1523" s="16"/>
    </row>
    <row r="1524" spans="1:55" ht="18.600000000000001" customHeight="1">
      <c r="A1524" s="1">
        <v>250225</v>
      </c>
      <c r="B1524" s="1">
        <v>250225</v>
      </c>
      <c r="C1524" s="1" t="s">
        <v>71</v>
      </c>
      <c r="D1524" s="3">
        <v>45903</v>
      </c>
      <c r="E1524" s="1" t="s">
        <v>1896</v>
      </c>
      <c r="F1524" s="1" t="s">
        <v>8461</v>
      </c>
      <c r="G1524" s="1" t="s">
        <v>75</v>
      </c>
      <c r="H1524" s="1" t="s">
        <v>2215</v>
      </c>
      <c r="I1524" s="1" t="s">
        <v>77</v>
      </c>
      <c r="J1524" s="1" t="s">
        <v>172</v>
      </c>
      <c r="K1524" s="1" t="s">
        <v>4162</v>
      </c>
      <c r="L1524" s="21" t="s">
        <v>1927</v>
      </c>
      <c r="M1524" s="8" t="s">
        <v>160</v>
      </c>
      <c r="N1524" s="8" t="s">
        <v>8462</v>
      </c>
      <c r="O1524" s="60" t="s">
        <v>72</v>
      </c>
      <c r="P1524" s="1" t="s">
        <v>2143</v>
      </c>
      <c r="Q1524" s="1" t="s">
        <v>1868</v>
      </c>
      <c r="R1524" s="1" t="s">
        <v>9079</v>
      </c>
      <c r="S1524" s="1" t="s">
        <v>152</v>
      </c>
      <c r="T1524" s="1" t="s">
        <v>72</v>
      </c>
      <c r="U1524" s="1" t="s">
        <v>153</v>
      </c>
      <c r="V1524" s="1" t="s">
        <v>154</v>
      </c>
      <c r="W1524" s="1" t="s">
        <v>126</v>
      </c>
      <c r="X1524" s="1">
        <v>47</v>
      </c>
      <c r="Y1524" s="1" t="s">
        <v>88</v>
      </c>
      <c r="Z1524" s="1">
        <v>5.5</v>
      </c>
      <c r="AA1524" s="1" t="s">
        <v>299</v>
      </c>
      <c r="AB1524" s="1" t="s">
        <v>90</v>
      </c>
      <c r="AC1524" s="1" t="s">
        <v>91</v>
      </c>
      <c r="AD1524" s="1" t="s">
        <v>92</v>
      </c>
      <c r="AE1524" s="1" t="s">
        <v>72</v>
      </c>
      <c r="AF1524" s="1" t="s">
        <v>72</v>
      </c>
      <c r="AG1524" s="1" t="s">
        <v>72</v>
      </c>
      <c r="AH1524" s="1" t="s">
        <v>72</v>
      </c>
      <c r="AI1524" s="1" t="s">
        <v>72</v>
      </c>
      <c r="AJ1524" s="1" t="s">
        <v>72</v>
      </c>
      <c r="AK1524" s="1" t="s">
        <v>72</v>
      </c>
      <c r="AL1524" s="1" t="s">
        <v>72</v>
      </c>
      <c r="AM1524" s="1" t="s">
        <v>72</v>
      </c>
      <c r="AN1524" s="3">
        <v>45903</v>
      </c>
      <c r="AO1524" s="1" t="s">
        <v>8463</v>
      </c>
      <c r="AP1524" s="1" t="s">
        <v>72</v>
      </c>
      <c r="AQ1524" s="1" t="s">
        <v>1794</v>
      </c>
      <c r="AR1524" s="1">
        <v>15</v>
      </c>
      <c r="AS1524" s="1" t="s">
        <v>4063</v>
      </c>
      <c r="AT1524" s="1" t="s">
        <v>88</v>
      </c>
      <c r="AU1524" s="1" t="s">
        <v>88</v>
      </c>
      <c r="AV1524" s="1" t="s">
        <v>88</v>
      </c>
      <c r="AW1524" s="1" t="s">
        <v>79</v>
      </c>
      <c r="AX1524" s="1" t="s">
        <v>72</v>
      </c>
      <c r="AY1524" s="1" t="s">
        <v>72</v>
      </c>
      <c r="AZ1524" s="1" t="s">
        <v>72</v>
      </c>
      <c r="BA1524" s="1" t="s">
        <v>72</v>
      </c>
      <c r="BB1524" s="1" t="s">
        <v>160</v>
      </c>
      <c r="BC1524" s="16"/>
    </row>
    <row r="1525" spans="1:55" ht="18.600000000000001" customHeight="1">
      <c r="A1525" s="1">
        <v>220226</v>
      </c>
      <c r="B1525" s="1">
        <v>250226</v>
      </c>
      <c r="C1525" s="1" t="s">
        <v>71</v>
      </c>
      <c r="D1525" s="3">
        <v>45903</v>
      </c>
      <c r="E1525" s="1" t="s">
        <v>1896</v>
      </c>
      <c r="F1525" s="1" t="s">
        <v>8464</v>
      </c>
      <c r="G1525" s="1" t="s">
        <v>75</v>
      </c>
      <c r="H1525" s="1" t="s">
        <v>2215</v>
      </c>
      <c r="I1525" s="1" t="s">
        <v>77</v>
      </c>
      <c r="J1525" s="1" t="s">
        <v>172</v>
      </c>
      <c r="K1525" s="1" t="s">
        <v>78</v>
      </c>
      <c r="L1525" s="21" t="s">
        <v>1927</v>
      </c>
      <c r="M1525" s="8" t="s">
        <v>160</v>
      </c>
      <c r="N1525" s="8" t="s">
        <v>8462</v>
      </c>
      <c r="O1525" s="60" t="s">
        <v>72</v>
      </c>
      <c r="P1525" s="1" t="s">
        <v>2143</v>
      </c>
      <c r="Q1525" s="1" t="s">
        <v>1868</v>
      </c>
      <c r="R1525" s="1" t="s">
        <v>9079</v>
      </c>
      <c r="S1525" s="1" t="s">
        <v>152</v>
      </c>
      <c r="T1525" s="1" t="s">
        <v>72</v>
      </c>
      <c r="U1525" s="1" t="s">
        <v>153</v>
      </c>
      <c r="V1525" s="1" t="s">
        <v>164</v>
      </c>
      <c r="W1525" s="1" t="s">
        <v>126</v>
      </c>
      <c r="X1525" s="1">
        <v>77</v>
      </c>
      <c r="Y1525" s="1" t="s">
        <v>88</v>
      </c>
      <c r="Z1525" s="1">
        <v>5.5</v>
      </c>
      <c r="AA1525" s="1" t="s">
        <v>299</v>
      </c>
      <c r="AB1525" s="1" t="s">
        <v>90</v>
      </c>
      <c r="AC1525" s="1" t="s">
        <v>91</v>
      </c>
      <c r="AD1525" s="1" t="s">
        <v>92</v>
      </c>
      <c r="AE1525" s="1" t="s">
        <v>72</v>
      </c>
      <c r="AF1525" s="1" t="s">
        <v>72</v>
      </c>
      <c r="AG1525" s="1" t="s">
        <v>72</v>
      </c>
      <c r="AH1525" s="1" t="s">
        <v>72</v>
      </c>
      <c r="AI1525" s="1" t="s">
        <v>72</v>
      </c>
      <c r="AJ1525" s="1" t="s">
        <v>72</v>
      </c>
      <c r="AK1525" s="1" t="s">
        <v>2726</v>
      </c>
      <c r="AL1525" s="1" t="s">
        <v>72</v>
      </c>
      <c r="AM1525" s="1" t="s">
        <v>72</v>
      </c>
      <c r="AN1525" s="3">
        <v>45903</v>
      </c>
      <c r="AO1525" s="1" t="s">
        <v>72</v>
      </c>
      <c r="AP1525" s="1" t="s">
        <v>72</v>
      </c>
      <c r="AQ1525" s="1" t="s">
        <v>1794</v>
      </c>
      <c r="AR1525" s="1">
        <v>15</v>
      </c>
      <c r="AS1525" s="1" t="s">
        <v>72</v>
      </c>
      <c r="AT1525" s="1" t="s">
        <v>88</v>
      </c>
      <c r="AU1525" s="1" t="s">
        <v>88</v>
      </c>
      <c r="AV1525" s="1" t="s">
        <v>88</v>
      </c>
      <c r="AW1525" s="1" t="s">
        <v>79</v>
      </c>
      <c r="AX1525" s="1" t="s">
        <v>72</v>
      </c>
      <c r="AY1525" s="1" t="s">
        <v>72</v>
      </c>
      <c r="AZ1525" s="1" t="s">
        <v>72</v>
      </c>
      <c r="BA1525" s="1" t="s">
        <v>72</v>
      </c>
      <c r="BB1525" s="1" t="s">
        <v>160</v>
      </c>
      <c r="BC1525" s="16"/>
    </row>
    <row r="1526" spans="1:55" ht="18.600000000000001" customHeight="1">
      <c r="A1526" s="1" t="s">
        <v>8465</v>
      </c>
      <c r="B1526" s="1">
        <v>250227</v>
      </c>
      <c r="C1526" s="1" t="s">
        <v>71</v>
      </c>
      <c r="D1526" s="3">
        <v>45903</v>
      </c>
      <c r="E1526" s="1" t="s">
        <v>1896</v>
      </c>
      <c r="F1526" s="1" t="s">
        <v>8466</v>
      </c>
      <c r="G1526" s="1" t="s">
        <v>75</v>
      </c>
      <c r="H1526" s="1" t="s">
        <v>3624</v>
      </c>
      <c r="I1526" s="1" t="s">
        <v>77</v>
      </c>
      <c r="J1526" s="1" t="s">
        <v>78</v>
      </c>
      <c r="K1526" s="1" t="s">
        <v>78</v>
      </c>
      <c r="L1526" s="21" t="s">
        <v>1898</v>
      </c>
      <c r="M1526" s="21" t="s">
        <v>99</v>
      </c>
      <c r="N1526" s="34" t="s">
        <v>72</v>
      </c>
      <c r="O1526" s="3" t="s">
        <v>4164</v>
      </c>
      <c r="P1526" s="1" t="s">
        <v>2143</v>
      </c>
      <c r="Q1526" s="1" t="s">
        <v>1868</v>
      </c>
      <c r="R1526" s="1" t="s">
        <v>9079</v>
      </c>
      <c r="S1526" s="1" t="s">
        <v>152</v>
      </c>
      <c r="T1526" s="1" t="s">
        <v>3803</v>
      </c>
      <c r="U1526" s="1" t="s">
        <v>153</v>
      </c>
      <c r="V1526" s="1" t="s">
        <v>154</v>
      </c>
      <c r="W1526" s="1" t="s">
        <v>126</v>
      </c>
      <c r="X1526" s="1">
        <v>37</v>
      </c>
      <c r="Y1526" s="1" t="s">
        <v>88</v>
      </c>
      <c r="Z1526" s="1">
        <v>5.5</v>
      </c>
      <c r="AA1526" s="1" t="s">
        <v>299</v>
      </c>
      <c r="AB1526" s="1" t="s">
        <v>90</v>
      </c>
      <c r="AC1526" s="1" t="s">
        <v>91</v>
      </c>
      <c r="AD1526" s="1" t="s">
        <v>92</v>
      </c>
      <c r="AE1526" s="1" t="s">
        <v>72</v>
      </c>
      <c r="AF1526" s="1" t="s">
        <v>72</v>
      </c>
      <c r="AG1526" s="1" t="s">
        <v>72</v>
      </c>
      <c r="AH1526" s="1" t="s">
        <v>72</v>
      </c>
      <c r="AI1526" s="1" t="s">
        <v>72</v>
      </c>
      <c r="AJ1526" s="1" t="s">
        <v>72</v>
      </c>
      <c r="AK1526" s="1" t="s">
        <v>72</v>
      </c>
      <c r="AL1526" s="1" t="s">
        <v>72</v>
      </c>
      <c r="AM1526" s="1" t="s">
        <v>72</v>
      </c>
      <c r="AN1526" s="3">
        <v>45903</v>
      </c>
      <c r="AO1526" s="1" t="s">
        <v>8467</v>
      </c>
      <c r="AP1526" s="1" t="s">
        <v>72</v>
      </c>
      <c r="AQ1526" s="1" t="s">
        <v>1794</v>
      </c>
      <c r="AR1526" s="1">
        <v>15</v>
      </c>
      <c r="AS1526" s="1" t="s">
        <v>3446</v>
      </c>
      <c r="AT1526" s="1" t="s">
        <v>75</v>
      </c>
      <c r="AU1526" s="1" t="s">
        <v>75</v>
      </c>
      <c r="AV1526" s="1" t="s">
        <v>88</v>
      </c>
      <c r="AW1526" s="1" t="s">
        <v>96</v>
      </c>
      <c r="AX1526" s="1" t="s">
        <v>72</v>
      </c>
      <c r="AY1526" s="1" t="s">
        <v>7909</v>
      </c>
      <c r="AZ1526" s="1" t="s">
        <v>8468</v>
      </c>
      <c r="BA1526" s="1">
        <v>14</v>
      </c>
      <c r="BB1526" s="21" t="s">
        <v>100</v>
      </c>
      <c r="BC1526" s="16"/>
    </row>
    <row r="1527" spans="1:55" ht="18.600000000000001" customHeight="1">
      <c r="A1527" s="1" t="s">
        <v>8469</v>
      </c>
      <c r="B1527" s="1">
        <v>250228</v>
      </c>
      <c r="C1527" s="1" t="s">
        <v>71</v>
      </c>
      <c r="D1527" s="3">
        <v>45903</v>
      </c>
      <c r="E1527" s="1" t="s">
        <v>1896</v>
      </c>
      <c r="F1527" s="1" t="s">
        <v>8470</v>
      </c>
      <c r="G1527" s="1" t="s">
        <v>75</v>
      </c>
      <c r="H1527" s="1" t="s">
        <v>6545</v>
      </c>
      <c r="I1527" s="1" t="s">
        <v>77</v>
      </c>
      <c r="J1527" s="1" t="s">
        <v>78</v>
      </c>
      <c r="K1527" s="1" t="s">
        <v>78</v>
      </c>
      <c r="L1527" s="21" t="s">
        <v>1898</v>
      </c>
      <c r="M1527" s="21" t="s">
        <v>99</v>
      </c>
      <c r="N1527" s="34" t="s">
        <v>72</v>
      </c>
      <c r="O1527" s="3" t="s">
        <v>6477</v>
      </c>
      <c r="P1527" s="1" t="s">
        <v>778</v>
      </c>
      <c r="Q1527" s="1" t="s">
        <v>779</v>
      </c>
      <c r="R1527" s="1" t="s">
        <v>9036</v>
      </c>
      <c r="S1527" s="1" t="s">
        <v>84</v>
      </c>
      <c r="T1527" s="1" t="s">
        <v>72</v>
      </c>
      <c r="U1527" s="1" t="s">
        <v>140</v>
      </c>
      <c r="V1527" s="1" t="s">
        <v>141</v>
      </c>
      <c r="W1527" s="1" t="s">
        <v>126</v>
      </c>
      <c r="X1527" s="1">
        <v>74</v>
      </c>
      <c r="Y1527" s="1" t="s">
        <v>88</v>
      </c>
      <c r="Z1527" s="1">
        <v>6.8</v>
      </c>
      <c r="AA1527" s="1" t="s">
        <v>2344</v>
      </c>
      <c r="AB1527" s="1" t="s">
        <v>90</v>
      </c>
      <c r="AC1527" s="1" t="s">
        <v>91</v>
      </c>
      <c r="AD1527" s="1" t="s">
        <v>1217</v>
      </c>
      <c r="AE1527" s="1" t="s">
        <v>72</v>
      </c>
      <c r="AF1527" s="1" t="s">
        <v>72</v>
      </c>
      <c r="AG1527" s="1" t="s">
        <v>72</v>
      </c>
      <c r="AH1527" s="1" t="s">
        <v>72</v>
      </c>
      <c r="AI1527" s="1" t="s">
        <v>72</v>
      </c>
      <c r="AJ1527" s="1" t="s">
        <v>72</v>
      </c>
      <c r="AK1527" s="1" t="s">
        <v>220</v>
      </c>
      <c r="AL1527" s="1" t="s">
        <v>72</v>
      </c>
      <c r="AM1527" s="1" t="s">
        <v>72</v>
      </c>
      <c r="AN1527" s="3">
        <v>45904</v>
      </c>
      <c r="AO1527" s="1" t="s">
        <v>3252</v>
      </c>
      <c r="AP1527" s="1" t="s">
        <v>72</v>
      </c>
      <c r="AQ1527" s="1" t="s">
        <v>1675</v>
      </c>
      <c r="AR1527" s="1">
        <v>15</v>
      </c>
      <c r="AS1527" s="1" t="s">
        <v>2694</v>
      </c>
      <c r="AT1527" s="1" t="s">
        <v>75</v>
      </c>
      <c r="AU1527" s="1" t="s">
        <v>75</v>
      </c>
      <c r="AV1527" s="1" t="s">
        <v>88</v>
      </c>
      <c r="AW1527" s="1" t="s">
        <v>96</v>
      </c>
      <c r="AX1527" s="1" t="s">
        <v>72</v>
      </c>
      <c r="AY1527" s="1" t="s">
        <v>7458</v>
      </c>
      <c r="AZ1527" s="1" t="s">
        <v>8382</v>
      </c>
      <c r="BA1527" s="1">
        <v>77</v>
      </c>
      <c r="BB1527" s="21" t="s">
        <v>100</v>
      </c>
      <c r="BC1527" s="16"/>
    </row>
    <row r="1528" spans="1:55" ht="18.600000000000001" customHeight="1">
      <c r="A1528" s="1" t="s">
        <v>8471</v>
      </c>
      <c r="B1528" s="1">
        <v>250229</v>
      </c>
      <c r="C1528" s="1" t="s">
        <v>71</v>
      </c>
      <c r="D1528" s="3">
        <v>45904</v>
      </c>
      <c r="E1528" s="1" t="s">
        <v>1896</v>
      </c>
      <c r="F1528" s="1" t="s">
        <v>8472</v>
      </c>
      <c r="G1528" s="1" t="s">
        <v>75</v>
      </c>
      <c r="H1528" s="1" t="s">
        <v>1915</v>
      </c>
      <c r="I1528" s="1" t="s">
        <v>77</v>
      </c>
      <c r="J1528" s="1" t="s">
        <v>78</v>
      </c>
      <c r="K1528" s="1" t="s">
        <v>78</v>
      </c>
      <c r="L1528" s="21" t="s">
        <v>1898</v>
      </c>
      <c r="M1528" s="21" t="s">
        <v>99</v>
      </c>
      <c r="N1528" s="34" t="s">
        <v>72</v>
      </c>
      <c r="O1528" s="3" t="s">
        <v>8473</v>
      </c>
      <c r="P1528" s="1" t="s">
        <v>813</v>
      </c>
      <c r="Q1528" s="1" t="s">
        <v>813</v>
      </c>
      <c r="R1528" s="1" t="s">
        <v>9057</v>
      </c>
      <c r="S1528" s="1" t="s">
        <v>84</v>
      </c>
      <c r="T1528" s="1" t="s">
        <v>72</v>
      </c>
      <c r="U1528" s="1" t="s">
        <v>140</v>
      </c>
      <c r="V1528" s="1" t="s">
        <v>141</v>
      </c>
      <c r="W1528" s="1" t="s">
        <v>87</v>
      </c>
      <c r="X1528" s="1">
        <v>45</v>
      </c>
      <c r="Y1528" s="1" t="s">
        <v>88</v>
      </c>
      <c r="Z1528" s="1">
        <v>6.6</v>
      </c>
      <c r="AA1528" s="1" t="s">
        <v>954</v>
      </c>
      <c r="AB1528" s="1" t="s">
        <v>90</v>
      </c>
      <c r="AC1528" s="1" t="s">
        <v>91</v>
      </c>
      <c r="AD1528" s="1" t="s">
        <v>92</v>
      </c>
      <c r="AE1528" s="1" t="s">
        <v>72</v>
      </c>
      <c r="AF1528" s="1" t="s">
        <v>217</v>
      </c>
      <c r="AG1528" s="1">
        <v>2</v>
      </c>
      <c r="AH1528" s="25" t="s">
        <v>7111</v>
      </c>
      <c r="AI1528" s="1" t="s">
        <v>72</v>
      </c>
      <c r="AJ1528" s="1" t="s">
        <v>72</v>
      </c>
      <c r="AK1528" s="1" t="s">
        <v>3444</v>
      </c>
      <c r="AL1528" s="1" t="s">
        <v>878</v>
      </c>
      <c r="AM1528" s="1" t="s">
        <v>72</v>
      </c>
      <c r="AN1528" s="3">
        <v>45904</v>
      </c>
      <c r="AO1528" s="1" t="s">
        <v>8474</v>
      </c>
      <c r="AP1528" s="1" t="s">
        <v>72</v>
      </c>
      <c r="AQ1528" s="1" t="s">
        <v>1675</v>
      </c>
      <c r="AR1528" s="1">
        <v>15</v>
      </c>
      <c r="AS1528" s="1" t="s">
        <v>4063</v>
      </c>
      <c r="AT1528" s="1" t="s">
        <v>75</v>
      </c>
      <c r="AU1528" s="1" t="s">
        <v>75</v>
      </c>
      <c r="AV1528" s="1" t="s">
        <v>88</v>
      </c>
      <c r="AW1528" s="1" t="s">
        <v>96</v>
      </c>
      <c r="AX1528" s="1" t="s">
        <v>72</v>
      </c>
      <c r="AY1528" s="1" t="s">
        <v>7458</v>
      </c>
      <c r="AZ1528" s="1" t="s">
        <v>7605</v>
      </c>
      <c r="BA1528" s="1">
        <f>35+14</f>
        <v>49</v>
      </c>
      <c r="BB1528" s="21" t="s">
        <v>100</v>
      </c>
      <c r="BC1528" s="16"/>
    </row>
    <row r="1529" spans="1:55" ht="18.600000000000001" customHeight="1">
      <c r="A1529" s="1" t="s">
        <v>8475</v>
      </c>
      <c r="B1529" s="1">
        <v>250230</v>
      </c>
      <c r="C1529" s="1" t="s">
        <v>71</v>
      </c>
      <c r="D1529" s="3">
        <v>45905</v>
      </c>
      <c r="E1529" s="1" t="s">
        <v>1896</v>
      </c>
      <c r="F1529" s="1" t="s">
        <v>8476</v>
      </c>
      <c r="G1529" s="1" t="s">
        <v>75</v>
      </c>
      <c r="H1529" s="1" t="s">
        <v>1915</v>
      </c>
      <c r="I1529" s="1" t="s">
        <v>77</v>
      </c>
      <c r="J1529" s="1" t="s">
        <v>78</v>
      </c>
      <c r="K1529" s="1" t="s">
        <v>78</v>
      </c>
      <c r="L1529" s="21" t="s">
        <v>1898</v>
      </c>
      <c r="M1529" s="21" t="s">
        <v>99</v>
      </c>
      <c r="N1529" s="34" t="s">
        <v>72</v>
      </c>
      <c r="O1529" s="3" t="s">
        <v>8287</v>
      </c>
      <c r="P1529" s="1" t="s">
        <v>778</v>
      </c>
      <c r="Q1529" s="1" t="s">
        <v>779</v>
      </c>
      <c r="R1529" s="1" t="s">
        <v>9036</v>
      </c>
      <c r="S1529" s="1" t="s">
        <v>84</v>
      </c>
      <c r="T1529" s="1" t="s">
        <v>72</v>
      </c>
      <c r="U1529" s="1" t="s">
        <v>140</v>
      </c>
      <c r="V1529" s="1" t="s">
        <v>181</v>
      </c>
      <c r="W1529" s="1" t="s">
        <v>87</v>
      </c>
      <c r="X1529" s="1">
        <v>51</v>
      </c>
      <c r="Y1529" s="1" t="s">
        <v>88</v>
      </c>
      <c r="Z1529" s="1">
        <v>6.2</v>
      </c>
      <c r="AA1529" s="1" t="s">
        <v>954</v>
      </c>
      <c r="AB1529" s="1" t="s">
        <v>90</v>
      </c>
      <c r="AC1529" s="1" t="s">
        <v>91</v>
      </c>
      <c r="AD1529" s="1" t="s">
        <v>92</v>
      </c>
      <c r="AE1529" s="1" t="s">
        <v>72</v>
      </c>
      <c r="AF1529" s="1" t="s">
        <v>217</v>
      </c>
      <c r="AG1529" s="1" t="s">
        <v>72</v>
      </c>
      <c r="AH1529" s="1" t="s">
        <v>8477</v>
      </c>
      <c r="AI1529" s="1" t="s">
        <v>72</v>
      </c>
      <c r="AJ1529" s="1" t="s">
        <v>72</v>
      </c>
      <c r="AK1529" s="1" t="s">
        <v>220</v>
      </c>
      <c r="AL1529" s="1" t="s">
        <v>72</v>
      </c>
      <c r="AM1529" s="1" t="s">
        <v>72</v>
      </c>
      <c r="AN1529" s="3">
        <v>45905</v>
      </c>
      <c r="AO1529" s="1" t="s">
        <v>8478</v>
      </c>
      <c r="AP1529" s="1" t="s">
        <v>72</v>
      </c>
      <c r="AQ1529" s="1" t="s">
        <v>1675</v>
      </c>
      <c r="AR1529" s="1">
        <v>15</v>
      </c>
      <c r="AS1529" s="1" t="s">
        <v>183</v>
      </c>
      <c r="AT1529" s="1" t="s">
        <v>75</v>
      </c>
      <c r="AU1529" s="1" t="s">
        <v>75</v>
      </c>
      <c r="AV1529" s="1" t="s">
        <v>88</v>
      </c>
      <c r="AW1529" s="1" t="s">
        <v>96</v>
      </c>
      <c r="AX1529" s="1" t="s">
        <v>72</v>
      </c>
      <c r="AY1529" s="1" t="s">
        <v>7458</v>
      </c>
      <c r="AZ1529" s="1" t="s">
        <v>7605</v>
      </c>
      <c r="BA1529" s="1">
        <f>35+7</f>
        <v>42</v>
      </c>
      <c r="BB1529" s="21" t="s">
        <v>100</v>
      </c>
      <c r="BC1529" s="16"/>
    </row>
    <row r="1530" spans="1:55" ht="18.600000000000001" customHeight="1">
      <c r="A1530" s="1" t="s">
        <v>8479</v>
      </c>
      <c r="B1530" s="1">
        <v>250231</v>
      </c>
      <c r="C1530" s="1" t="s">
        <v>71</v>
      </c>
      <c r="D1530" s="3">
        <v>45906</v>
      </c>
      <c r="E1530" s="1" t="s">
        <v>1896</v>
      </c>
      <c r="F1530" s="1" t="s">
        <v>8480</v>
      </c>
      <c r="G1530" s="1" t="s">
        <v>75</v>
      </c>
      <c r="H1530" s="1" t="s">
        <v>3759</v>
      </c>
      <c r="I1530" s="1" t="s">
        <v>77</v>
      </c>
      <c r="J1530" s="1" t="s">
        <v>78</v>
      </c>
      <c r="K1530" s="1" t="s">
        <v>78</v>
      </c>
      <c r="L1530" s="21" t="s">
        <v>1898</v>
      </c>
      <c r="M1530" s="21" t="s">
        <v>160</v>
      </c>
      <c r="N1530" s="34" t="s">
        <v>72</v>
      </c>
      <c r="O1530" s="25" t="s">
        <v>8481</v>
      </c>
      <c r="P1530" s="1" t="s">
        <v>83</v>
      </c>
      <c r="Q1530" s="1" t="s">
        <v>123</v>
      </c>
      <c r="R1530" s="1" t="s">
        <v>9043</v>
      </c>
      <c r="S1530" s="1" t="s">
        <v>443</v>
      </c>
      <c r="T1530" s="1" t="s">
        <v>72</v>
      </c>
      <c r="U1530" s="1" t="s">
        <v>444</v>
      </c>
      <c r="V1530" s="1" t="s">
        <v>444</v>
      </c>
      <c r="W1530" s="1" t="s">
        <v>126</v>
      </c>
      <c r="X1530" s="1">
        <v>54</v>
      </c>
      <c r="Y1530" s="1" t="s">
        <v>88</v>
      </c>
      <c r="Z1530" s="1">
        <v>6.4</v>
      </c>
      <c r="AA1530" s="1" t="s">
        <v>2344</v>
      </c>
      <c r="AB1530" s="1" t="s">
        <v>90</v>
      </c>
      <c r="AC1530" s="1" t="s">
        <v>91</v>
      </c>
      <c r="AD1530" s="1" t="s">
        <v>92</v>
      </c>
      <c r="AE1530" s="1" t="s">
        <v>72</v>
      </c>
      <c r="AF1530" s="1" t="s">
        <v>229</v>
      </c>
      <c r="AG1530" s="1" t="s">
        <v>72</v>
      </c>
      <c r="AH1530" s="1" t="s">
        <v>750</v>
      </c>
      <c r="AI1530" s="1" t="s">
        <v>72</v>
      </c>
      <c r="AJ1530" s="1" t="s">
        <v>72</v>
      </c>
      <c r="AK1530" s="1" t="s">
        <v>447</v>
      </c>
      <c r="AL1530" s="1" t="s">
        <v>72</v>
      </c>
      <c r="AM1530" s="1" t="s">
        <v>72</v>
      </c>
      <c r="AN1530" s="3">
        <v>45906</v>
      </c>
      <c r="AO1530" s="1" t="s">
        <v>8482</v>
      </c>
      <c r="AP1530" s="1" t="s">
        <v>72</v>
      </c>
      <c r="AQ1530" s="1" t="s">
        <v>1794</v>
      </c>
      <c r="AR1530" s="1">
        <v>13</v>
      </c>
      <c r="AS1530" s="1" t="s">
        <v>4063</v>
      </c>
      <c r="AT1530" s="1" t="s">
        <v>75</v>
      </c>
      <c r="AU1530" s="1" t="s">
        <v>75</v>
      </c>
      <c r="AV1530" s="1" t="s">
        <v>88</v>
      </c>
      <c r="AW1530" s="1" t="s">
        <v>79</v>
      </c>
      <c r="AX1530" s="1" t="s">
        <v>437</v>
      </c>
      <c r="AY1530" s="1" t="s">
        <v>7458</v>
      </c>
      <c r="AZ1530" s="1" t="s">
        <v>8438</v>
      </c>
      <c r="BA1530" s="1">
        <f>35+14</f>
        <v>49</v>
      </c>
      <c r="BB1530" s="1" t="s">
        <v>160</v>
      </c>
      <c r="BC1530" s="1" t="s">
        <v>440</v>
      </c>
    </row>
    <row r="1531" spans="1:55" ht="18.600000000000001" customHeight="1">
      <c r="A1531" s="1" t="s">
        <v>8483</v>
      </c>
      <c r="B1531" s="1">
        <v>250232</v>
      </c>
      <c r="C1531" s="1" t="s">
        <v>71</v>
      </c>
      <c r="D1531" s="3">
        <v>45906</v>
      </c>
      <c r="E1531" s="1" t="s">
        <v>1896</v>
      </c>
      <c r="F1531" s="1" t="s">
        <v>8484</v>
      </c>
      <c r="G1531" s="1" t="s">
        <v>75</v>
      </c>
      <c r="H1531" s="1" t="s">
        <v>7510</v>
      </c>
      <c r="I1531" s="1" t="s">
        <v>77</v>
      </c>
      <c r="J1531" s="1" t="s">
        <v>78</v>
      </c>
      <c r="K1531" s="1" t="s">
        <v>78</v>
      </c>
      <c r="L1531" s="21" t="s">
        <v>1898</v>
      </c>
      <c r="M1531" s="21" t="s">
        <v>99</v>
      </c>
      <c r="N1531" s="34" t="s">
        <v>72</v>
      </c>
      <c r="O1531" s="3" t="s">
        <v>7081</v>
      </c>
      <c r="P1531" s="1" t="s">
        <v>83</v>
      </c>
      <c r="Q1531" s="1" t="s">
        <v>123</v>
      </c>
      <c r="R1531" s="1" t="s">
        <v>9043</v>
      </c>
      <c r="S1531" s="1" t="s">
        <v>7128</v>
      </c>
      <c r="T1531" s="1" t="s">
        <v>72</v>
      </c>
      <c r="U1531" s="1" t="s">
        <v>7129</v>
      </c>
      <c r="V1531" s="1" t="s">
        <v>8167</v>
      </c>
      <c r="W1531" s="1" t="s">
        <v>126</v>
      </c>
      <c r="X1531" s="1">
        <v>70</v>
      </c>
      <c r="Y1531" s="1" t="s">
        <v>88</v>
      </c>
      <c r="Z1531" s="1">
        <v>6.4</v>
      </c>
      <c r="AA1531" s="1" t="s">
        <v>2344</v>
      </c>
      <c r="AB1531" s="1" t="s">
        <v>90</v>
      </c>
      <c r="AC1531" s="1" t="s">
        <v>91</v>
      </c>
      <c r="AD1531" s="1" t="s">
        <v>92</v>
      </c>
      <c r="AE1531" s="1" t="s">
        <v>72</v>
      </c>
      <c r="AF1531" s="1" t="s">
        <v>229</v>
      </c>
      <c r="AG1531" s="1" t="s">
        <v>72</v>
      </c>
      <c r="AH1531" s="1" t="s">
        <v>1043</v>
      </c>
      <c r="AI1531" s="1" t="s">
        <v>72</v>
      </c>
      <c r="AJ1531" s="1" t="s">
        <v>72</v>
      </c>
      <c r="AK1531" s="1" t="s">
        <v>447</v>
      </c>
      <c r="AL1531" s="1" t="s">
        <v>72</v>
      </c>
      <c r="AM1531" s="1" t="s">
        <v>72</v>
      </c>
      <c r="AN1531" s="3">
        <v>45906</v>
      </c>
      <c r="AO1531" s="1" t="s">
        <v>8485</v>
      </c>
      <c r="AP1531" s="1" t="s">
        <v>72</v>
      </c>
      <c r="AQ1531" s="1" t="s">
        <v>1675</v>
      </c>
      <c r="AR1531" s="1">
        <v>13</v>
      </c>
      <c r="AS1531" s="1" t="s">
        <v>183</v>
      </c>
      <c r="AT1531" s="1" t="s">
        <v>75</v>
      </c>
      <c r="AU1531" s="1" t="s">
        <v>75</v>
      </c>
      <c r="AV1531" s="1" t="s">
        <v>88</v>
      </c>
      <c r="AW1531" s="1" t="s">
        <v>96</v>
      </c>
      <c r="AX1531" s="1" t="s">
        <v>72</v>
      </c>
      <c r="AY1531" s="1" t="s">
        <v>7543</v>
      </c>
      <c r="AZ1531" s="1" t="s">
        <v>8486</v>
      </c>
      <c r="BA1531" s="1">
        <f>35+14</f>
        <v>49</v>
      </c>
      <c r="BB1531" s="21" t="s">
        <v>100</v>
      </c>
      <c r="BC1531" s="16"/>
    </row>
    <row r="1532" spans="1:55" ht="18.600000000000001" customHeight="1">
      <c r="A1532" s="1" t="s">
        <v>8487</v>
      </c>
      <c r="B1532" s="1">
        <v>250233</v>
      </c>
      <c r="C1532" s="1" t="s">
        <v>71</v>
      </c>
      <c r="D1532" s="3">
        <v>45908</v>
      </c>
      <c r="E1532" s="1" t="s">
        <v>1896</v>
      </c>
      <c r="F1532" s="1" t="s">
        <v>8488</v>
      </c>
      <c r="G1532" s="1" t="s">
        <v>75</v>
      </c>
      <c r="H1532" s="1" t="s">
        <v>3624</v>
      </c>
      <c r="I1532" s="1" t="s">
        <v>77</v>
      </c>
      <c r="J1532" s="1" t="s">
        <v>78</v>
      </c>
      <c r="K1532" s="1" t="s">
        <v>172</v>
      </c>
      <c r="L1532" s="21" t="s">
        <v>139</v>
      </c>
      <c r="M1532" s="8" t="s">
        <v>160</v>
      </c>
      <c r="N1532" s="34" t="s">
        <v>72</v>
      </c>
      <c r="O1532" s="60" t="s">
        <v>847</v>
      </c>
      <c r="P1532" s="1" t="s">
        <v>813</v>
      </c>
      <c r="Q1532" s="1" t="s">
        <v>813</v>
      </c>
      <c r="R1532" s="1" t="s">
        <v>9057</v>
      </c>
      <c r="S1532" s="1" t="s">
        <v>152</v>
      </c>
      <c r="T1532" s="1" t="s">
        <v>72</v>
      </c>
      <c r="U1532" s="1" t="s">
        <v>153</v>
      </c>
      <c r="V1532" s="1" t="s">
        <v>154</v>
      </c>
      <c r="W1532" s="1" t="s">
        <v>126</v>
      </c>
      <c r="X1532" s="1">
        <v>64</v>
      </c>
      <c r="Y1532" s="1" t="s">
        <v>88</v>
      </c>
      <c r="Z1532" s="1">
        <v>4.5</v>
      </c>
      <c r="AA1532" s="1" t="s">
        <v>954</v>
      </c>
      <c r="AB1532" s="1" t="s">
        <v>90</v>
      </c>
      <c r="AC1532" s="1" t="s">
        <v>91</v>
      </c>
      <c r="AD1532" s="1" t="s">
        <v>92</v>
      </c>
      <c r="AE1532" s="1" t="s">
        <v>72</v>
      </c>
      <c r="AF1532" s="1" t="s">
        <v>72</v>
      </c>
      <c r="AG1532" s="1" t="s">
        <v>72</v>
      </c>
      <c r="AH1532" s="1" t="s">
        <v>72</v>
      </c>
      <c r="AI1532" s="1" t="s">
        <v>72</v>
      </c>
      <c r="AJ1532" s="1" t="s">
        <v>72</v>
      </c>
      <c r="AK1532" s="1" t="s">
        <v>2726</v>
      </c>
      <c r="AL1532" s="1" t="s">
        <v>72</v>
      </c>
      <c r="AM1532" s="1" t="s">
        <v>72</v>
      </c>
      <c r="AN1532" s="3">
        <v>45908</v>
      </c>
      <c r="AO1532" s="1" t="s">
        <v>8489</v>
      </c>
      <c r="AP1532" s="1" t="s">
        <v>72</v>
      </c>
      <c r="AQ1532" s="1" t="s">
        <v>1794</v>
      </c>
      <c r="AR1532" s="1">
        <v>15</v>
      </c>
      <c r="AS1532" s="1" t="s">
        <v>4219</v>
      </c>
      <c r="AT1532" s="1" t="s">
        <v>88</v>
      </c>
      <c r="AU1532" s="1" t="s">
        <v>88</v>
      </c>
      <c r="AV1532" s="1" t="s">
        <v>88</v>
      </c>
      <c r="AW1532" s="1" t="s">
        <v>96</v>
      </c>
      <c r="AX1532" s="1" t="s">
        <v>72</v>
      </c>
      <c r="AY1532" s="1" t="s">
        <v>6242</v>
      </c>
      <c r="AZ1532" s="38" t="s">
        <v>8490</v>
      </c>
      <c r="BA1532" s="1">
        <f>30+6</f>
        <v>36</v>
      </c>
      <c r="BB1532" s="1" t="s">
        <v>160</v>
      </c>
      <c r="BC1532" s="1" t="s">
        <v>707</v>
      </c>
    </row>
    <row r="1533" spans="1:55" ht="18.600000000000001" customHeight="1">
      <c r="A1533" s="1" t="s">
        <v>8493</v>
      </c>
      <c r="B1533" s="1">
        <v>250234</v>
      </c>
      <c r="C1533" s="1" t="s">
        <v>71</v>
      </c>
      <c r="D1533" s="3">
        <v>45910</v>
      </c>
      <c r="E1533" s="1" t="s">
        <v>1896</v>
      </c>
      <c r="F1533" s="1" t="s">
        <v>8492</v>
      </c>
      <c r="G1533" s="1" t="s">
        <v>75</v>
      </c>
      <c r="H1533" s="1" t="s">
        <v>6917</v>
      </c>
      <c r="I1533" s="1" t="s">
        <v>77</v>
      </c>
      <c r="J1533" s="1" t="s">
        <v>78</v>
      </c>
      <c r="K1533" s="1" t="s">
        <v>78</v>
      </c>
      <c r="L1533" s="21" t="s">
        <v>1898</v>
      </c>
      <c r="M1533" s="21" t="s">
        <v>99</v>
      </c>
      <c r="N1533" s="34" t="s">
        <v>72</v>
      </c>
      <c r="O1533" s="3" t="s">
        <v>6905</v>
      </c>
      <c r="P1533" s="1" t="s">
        <v>2143</v>
      </c>
      <c r="Q1533" s="1" t="s">
        <v>1868</v>
      </c>
      <c r="R1533" s="1" t="s">
        <v>9079</v>
      </c>
      <c r="S1533" s="1" t="s">
        <v>291</v>
      </c>
      <c r="T1533" s="1" t="s">
        <v>72</v>
      </c>
      <c r="U1533" s="1" t="s">
        <v>292</v>
      </c>
      <c r="V1533" s="1" t="s">
        <v>3420</v>
      </c>
      <c r="W1533" s="1" t="s">
        <v>126</v>
      </c>
      <c r="X1533" s="1">
        <v>36</v>
      </c>
      <c r="Y1533" s="1" t="s">
        <v>88</v>
      </c>
      <c r="Z1533" s="1">
        <v>5.6</v>
      </c>
      <c r="AA1533" s="1" t="s">
        <v>954</v>
      </c>
      <c r="AB1533" s="1" t="s">
        <v>90</v>
      </c>
      <c r="AC1533" s="1" t="s">
        <v>91</v>
      </c>
      <c r="AD1533" s="1" t="s">
        <v>216</v>
      </c>
      <c r="AE1533" s="1" t="s">
        <v>72</v>
      </c>
      <c r="AF1533" s="1" t="s">
        <v>254</v>
      </c>
      <c r="AG1533" s="1" t="s">
        <v>72</v>
      </c>
      <c r="AH1533" s="1" t="s">
        <v>72</v>
      </c>
      <c r="AI1533" s="1">
        <v>6</v>
      </c>
      <c r="AJ1533" s="1" t="s">
        <v>4014</v>
      </c>
      <c r="AK1533" s="1" t="s">
        <v>72</v>
      </c>
      <c r="AL1533" s="1" t="s">
        <v>72</v>
      </c>
      <c r="AM1533" s="1" t="s">
        <v>72</v>
      </c>
      <c r="AN1533" s="3">
        <v>45910</v>
      </c>
      <c r="AO1533" s="1" t="s">
        <v>8494</v>
      </c>
      <c r="AP1533" s="1" t="s">
        <v>8495</v>
      </c>
      <c r="AQ1533" s="1" t="s">
        <v>1794</v>
      </c>
      <c r="AR1533" s="1">
        <v>15</v>
      </c>
      <c r="AS1533" s="1" t="s">
        <v>3446</v>
      </c>
      <c r="AT1533" s="1" t="s">
        <v>75</v>
      </c>
      <c r="AU1533" s="1" t="s">
        <v>75</v>
      </c>
      <c r="AV1533" s="1" t="s">
        <v>88</v>
      </c>
      <c r="AW1533" s="1" t="s">
        <v>96</v>
      </c>
      <c r="AX1533" s="1" t="s">
        <v>72</v>
      </c>
      <c r="AY1533" s="1" t="s">
        <v>7458</v>
      </c>
      <c r="AZ1533" s="1" t="s">
        <v>8496</v>
      </c>
      <c r="BA1533" s="1">
        <f>56+7</f>
        <v>63</v>
      </c>
      <c r="BB1533" s="21" t="s">
        <v>100</v>
      </c>
      <c r="BC1533" s="16"/>
    </row>
    <row r="1534" spans="1:55" ht="18.600000000000001" customHeight="1">
      <c r="A1534" s="1" t="s">
        <v>8497</v>
      </c>
      <c r="B1534" s="1">
        <v>250235</v>
      </c>
      <c r="C1534" s="1" t="s">
        <v>71</v>
      </c>
      <c r="D1534" s="3">
        <v>45910</v>
      </c>
      <c r="E1534" s="1" t="s">
        <v>1896</v>
      </c>
      <c r="F1534" s="1" t="s">
        <v>8498</v>
      </c>
      <c r="G1534" s="1" t="s">
        <v>75</v>
      </c>
      <c r="H1534" s="1" t="s">
        <v>6917</v>
      </c>
      <c r="I1534" s="1" t="s">
        <v>77</v>
      </c>
      <c r="J1534" s="1" t="s">
        <v>78</v>
      </c>
      <c r="K1534" s="1" t="s">
        <v>78</v>
      </c>
      <c r="L1534" s="21" t="s">
        <v>1898</v>
      </c>
      <c r="M1534" s="8" t="s">
        <v>160</v>
      </c>
      <c r="N1534" s="34" t="s">
        <v>72</v>
      </c>
      <c r="O1534" s="60" t="s">
        <v>8499</v>
      </c>
      <c r="P1534" s="1" t="s">
        <v>8240</v>
      </c>
      <c r="Q1534" s="1" t="s">
        <v>8241</v>
      </c>
      <c r="R1534" s="1" t="s">
        <v>8242</v>
      </c>
      <c r="S1534" s="1" t="s">
        <v>291</v>
      </c>
      <c r="T1534" s="1" t="s">
        <v>72</v>
      </c>
      <c r="U1534" s="1" t="s">
        <v>292</v>
      </c>
      <c r="V1534" s="1" t="s">
        <v>8500</v>
      </c>
      <c r="W1534" s="1" t="s">
        <v>126</v>
      </c>
      <c r="X1534" s="1">
        <v>33</v>
      </c>
      <c r="Y1534" s="1" t="s">
        <v>88</v>
      </c>
      <c r="Z1534" s="1">
        <v>6.3</v>
      </c>
      <c r="AA1534" s="1" t="s">
        <v>954</v>
      </c>
      <c r="AB1534" s="1" t="s">
        <v>90</v>
      </c>
      <c r="AC1534" s="1" t="s">
        <v>91</v>
      </c>
      <c r="AD1534" s="1" t="s">
        <v>92</v>
      </c>
      <c r="AE1534" s="1" t="s">
        <v>72</v>
      </c>
      <c r="AF1534" s="1" t="s">
        <v>72</v>
      </c>
      <c r="AG1534" s="1" t="s">
        <v>72</v>
      </c>
      <c r="AH1534" s="1" t="s">
        <v>72</v>
      </c>
      <c r="AI1534" s="1" t="s">
        <v>72</v>
      </c>
      <c r="AJ1534" s="1" t="s">
        <v>72</v>
      </c>
      <c r="AK1534" s="1" t="s">
        <v>72</v>
      </c>
      <c r="AL1534" s="1" t="s">
        <v>72</v>
      </c>
      <c r="AM1534" s="1" t="s">
        <v>72</v>
      </c>
      <c r="AN1534" s="3">
        <v>45910</v>
      </c>
      <c r="AO1534" s="1" t="s">
        <v>8501</v>
      </c>
      <c r="AP1534" s="1" t="s">
        <v>72</v>
      </c>
      <c r="AQ1534" s="1" t="s">
        <v>1794</v>
      </c>
      <c r="AR1534" s="1">
        <v>15</v>
      </c>
      <c r="AS1534" s="1" t="s">
        <v>7811</v>
      </c>
      <c r="AT1534" s="1" t="s">
        <v>75</v>
      </c>
      <c r="AU1534" s="1" t="s">
        <v>75</v>
      </c>
      <c r="AV1534" s="1" t="s">
        <v>88</v>
      </c>
      <c r="AW1534" s="1" t="s">
        <v>79</v>
      </c>
      <c r="AX1534" s="1" t="s">
        <v>707</v>
      </c>
      <c r="AY1534" s="1" t="s">
        <v>7879</v>
      </c>
      <c r="AZ1534" s="1" t="s">
        <v>8460</v>
      </c>
      <c r="BA1534" s="1">
        <v>21</v>
      </c>
      <c r="BB1534" s="1" t="s">
        <v>160</v>
      </c>
      <c r="BC1534" s="1" t="s">
        <v>707</v>
      </c>
    </row>
    <row r="1535" spans="1:55" ht="18.600000000000001" customHeight="1">
      <c r="A1535" s="1" t="s">
        <v>8502</v>
      </c>
      <c r="B1535" s="1">
        <v>250236</v>
      </c>
      <c r="C1535" s="1" t="s">
        <v>71</v>
      </c>
      <c r="D1535" s="3">
        <v>45910</v>
      </c>
      <c r="E1535" s="1" t="s">
        <v>1896</v>
      </c>
      <c r="F1535" s="1" t="s">
        <v>8503</v>
      </c>
      <c r="G1535" s="1" t="s">
        <v>75</v>
      </c>
      <c r="H1535" s="1" t="s">
        <v>3624</v>
      </c>
      <c r="I1535" s="1" t="s">
        <v>77</v>
      </c>
      <c r="J1535" s="1" t="s">
        <v>78</v>
      </c>
      <c r="K1535" s="1" t="s">
        <v>78</v>
      </c>
      <c r="L1535" s="21" t="s">
        <v>1927</v>
      </c>
      <c r="M1535" s="21" t="s">
        <v>99</v>
      </c>
      <c r="N1535" s="34" t="s">
        <v>72</v>
      </c>
      <c r="O1535" s="3" t="s">
        <v>4380</v>
      </c>
      <c r="P1535" s="1" t="s">
        <v>83</v>
      </c>
      <c r="Q1535" s="1" t="s">
        <v>123</v>
      </c>
      <c r="R1535" s="1" t="s">
        <v>9043</v>
      </c>
      <c r="S1535" s="1" t="s">
        <v>152</v>
      </c>
      <c r="T1535" s="1" t="s">
        <v>3507</v>
      </c>
      <c r="U1535" s="1" t="s">
        <v>153</v>
      </c>
      <c r="V1535" s="1" t="s">
        <v>164</v>
      </c>
      <c r="W1535" s="1" t="s">
        <v>126</v>
      </c>
      <c r="X1535" s="1">
        <v>38</v>
      </c>
      <c r="Y1535" s="1" t="s">
        <v>88</v>
      </c>
      <c r="Z1535" s="1">
        <v>6.4</v>
      </c>
      <c r="AA1535" s="1" t="s">
        <v>2344</v>
      </c>
      <c r="AB1535" s="1" t="s">
        <v>90</v>
      </c>
      <c r="AC1535" s="1" t="s">
        <v>91</v>
      </c>
      <c r="AD1535" s="1" t="s">
        <v>92</v>
      </c>
      <c r="AE1535" s="1" t="s">
        <v>72</v>
      </c>
      <c r="AF1535" s="1" t="s">
        <v>72</v>
      </c>
      <c r="AG1535" s="1" t="s">
        <v>72</v>
      </c>
      <c r="AH1535" s="1" t="s">
        <v>72</v>
      </c>
      <c r="AI1535" s="1" t="s">
        <v>72</v>
      </c>
      <c r="AJ1535" s="1" t="s">
        <v>72</v>
      </c>
      <c r="AK1535" s="1" t="s">
        <v>72</v>
      </c>
      <c r="AL1535" s="1" t="s">
        <v>72</v>
      </c>
      <c r="AM1535" s="1" t="s">
        <v>72</v>
      </c>
      <c r="AN1535" s="3">
        <v>45910</v>
      </c>
      <c r="AO1535" s="1" t="s">
        <v>8504</v>
      </c>
      <c r="AP1535" s="1" t="s">
        <v>72</v>
      </c>
      <c r="AQ1535" s="1" t="s">
        <v>1794</v>
      </c>
      <c r="AR1535" s="1">
        <v>15</v>
      </c>
      <c r="AS1535" s="1" t="s">
        <v>4063</v>
      </c>
      <c r="AT1535" s="1" t="s">
        <v>88</v>
      </c>
      <c r="AU1535" s="1" t="s">
        <v>88</v>
      </c>
      <c r="AV1535" s="1" t="s">
        <v>88</v>
      </c>
      <c r="AW1535" s="1" t="s">
        <v>96</v>
      </c>
      <c r="AX1535" s="1" t="s">
        <v>72</v>
      </c>
      <c r="AY1535" s="1" t="s">
        <v>7458</v>
      </c>
      <c r="AZ1535" s="1" t="s">
        <v>8505</v>
      </c>
      <c r="BA1535" s="1">
        <f>56+7</f>
        <v>63</v>
      </c>
      <c r="BB1535" s="21" t="s">
        <v>100</v>
      </c>
      <c r="BC1535" s="16"/>
    </row>
    <row r="1536" spans="1:55" ht="18.600000000000001" customHeight="1">
      <c r="A1536" s="1" t="s">
        <v>8506</v>
      </c>
      <c r="B1536" s="1">
        <v>250237</v>
      </c>
      <c r="C1536" s="1" t="s">
        <v>71</v>
      </c>
      <c r="D1536" s="3">
        <v>45911</v>
      </c>
      <c r="E1536" s="1" t="s">
        <v>1896</v>
      </c>
      <c r="F1536" s="1" t="s">
        <v>8507</v>
      </c>
      <c r="G1536" s="1" t="s">
        <v>75</v>
      </c>
      <c r="H1536" s="1" t="s">
        <v>1915</v>
      </c>
      <c r="I1536" s="1" t="s">
        <v>77</v>
      </c>
      <c r="J1536" s="1" t="s">
        <v>78</v>
      </c>
      <c r="K1536" s="1" t="s">
        <v>78</v>
      </c>
      <c r="L1536" s="21" t="s">
        <v>1898</v>
      </c>
      <c r="M1536" s="21" t="s">
        <v>99</v>
      </c>
      <c r="N1536" s="34" t="s">
        <v>72</v>
      </c>
      <c r="O1536" s="34" t="s">
        <v>6356</v>
      </c>
      <c r="P1536" s="1" t="s">
        <v>83</v>
      </c>
      <c r="Q1536" s="1" t="s">
        <v>123</v>
      </c>
      <c r="R1536" s="1" t="s">
        <v>9043</v>
      </c>
      <c r="S1536" s="1" t="s">
        <v>84</v>
      </c>
      <c r="T1536" s="1" t="s">
        <v>72</v>
      </c>
      <c r="U1536" s="1" t="s">
        <v>940</v>
      </c>
      <c r="V1536" s="1" t="s">
        <v>8508</v>
      </c>
      <c r="W1536" s="1" t="s">
        <v>126</v>
      </c>
      <c r="X1536" s="1">
        <v>80</v>
      </c>
      <c r="Y1536" s="1" t="s">
        <v>88</v>
      </c>
      <c r="Z1536" s="1">
        <v>6.5</v>
      </c>
      <c r="AA1536" s="1" t="s">
        <v>954</v>
      </c>
      <c r="AB1536" s="1" t="s">
        <v>90</v>
      </c>
      <c r="AC1536" s="1" t="s">
        <v>91</v>
      </c>
      <c r="AD1536" s="1" t="s">
        <v>92</v>
      </c>
      <c r="AE1536" s="1" t="s">
        <v>72</v>
      </c>
      <c r="AF1536" s="1" t="s">
        <v>254</v>
      </c>
      <c r="AG1536" s="1" t="s">
        <v>72</v>
      </c>
      <c r="AH1536" s="1" t="s">
        <v>750</v>
      </c>
      <c r="AI1536" s="1" t="s">
        <v>72</v>
      </c>
      <c r="AJ1536" s="1" t="s">
        <v>72</v>
      </c>
      <c r="AK1536" s="1" t="s">
        <v>3444</v>
      </c>
      <c r="AL1536" s="1" t="s">
        <v>72</v>
      </c>
      <c r="AM1536" s="1" t="s">
        <v>72</v>
      </c>
      <c r="AN1536" s="3">
        <v>45911</v>
      </c>
      <c r="AO1536" s="1" t="s">
        <v>8509</v>
      </c>
      <c r="AP1536" s="1" t="s">
        <v>72</v>
      </c>
      <c r="AQ1536" s="1" t="s">
        <v>1675</v>
      </c>
      <c r="AR1536" s="1">
        <v>15</v>
      </c>
      <c r="AS1536" s="1" t="s">
        <v>8433</v>
      </c>
      <c r="AT1536" s="1" t="s">
        <v>75</v>
      </c>
      <c r="AU1536" s="1" t="s">
        <v>75</v>
      </c>
      <c r="AV1536" s="1" t="s">
        <v>88</v>
      </c>
      <c r="AW1536" s="1" t="s">
        <v>96</v>
      </c>
      <c r="AX1536" s="1" t="s">
        <v>72</v>
      </c>
      <c r="AY1536" s="1" t="s">
        <v>7458</v>
      </c>
      <c r="AZ1536" s="1" t="s">
        <v>7605</v>
      </c>
      <c r="BA1536" s="1">
        <f>35+7</f>
        <v>42</v>
      </c>
      <c r="BB1536" s="21" t="s">
        <v>100</v>
      </c>
      <c r="BC1536" s="16"/>
    </row>
    <row r="1537" spans="1:55" ht="18.600000000000001" customHeight="1">
      <c r="A1537" s="1" t="s">
        <v>8510</v>
      </c>
      <c r="B1537" s="1">
        <v>250238</v>
      </c>
      <c r="C1537" s="1" t="s">
        <v>71</v>
      </c>
      <c r="D1537" s="3">
        <v>45912</v>
      </c>
      <c r="E1537" s="1" t="s">
        <v>1896</v>
      </c>
      <c r="F1537" s="1" t="s">
        <v>8511</v>
      </c>
      <c r="G1537" s="1" t="s">
        <v>75</v>
      </c>
      <c r="H1537" s="1" t="s">
        <v>1915</v>
      </c>
      <c r="I1537" s="1" t="s">
        <v>77</v>
      </c>
      <c r="J1537" s="1" t="s">
        <v>78</v>
      </c>
      <c r="K1537" s="1" t="s">
        <v>78</v>
      </c>
      <c r="L1537" s="21" t="s">
        <v>1898</v>
      </c>
      <c r="M1537" s="21" t="s">
        <v>99</v>
      </c>
      <c r="N1537" s="34" t="s">
        <v>72</v>
      </c>
      <c r="O1537" s="34" t="s">
        <v>8512</v>
      </c>
      <c r="P1537" s="1" t="s">
        <v>8240</v>
      </c>
      <c r="Q1537" s="1" t="s">
        <v>8241</v>
      </c>
      <c r="R1537" s="1" t="s">
        <v>8242</v>
      </c>
      <c r="S1537" s="1" t="s">
        <v>84</v>
      </c>
      <c r="T1537" s="1" t="s">
        <v>72</v>
      </c>
      <c r="U1537" s="1" t="s">
        <v>124</v>
      </c>
      <c r="V1537" s="1" t="s">
        <v>8513</v>
      </c>
      <c r="W1537" s="1" t="s">
        <v>87</v>
      </c>
      <c r="X1537" s="1">
        <v>80</v>
      </c>
      <c r="Y1537" s="1" t="s">
        <v>88</v>
      </c>
      <c r="Z1537" s="1">
        <v>5.5</v>
      </c>
      <c r="AA1537" s="1" t="s">
        <v>954</v>
      </c>
      <c r="AB1537" s="1" t="s">
        <v>90</v>
      </c>
      <c r="AC1537" s="1" t="s">
        <v>91</v>
      </c>
      <c r="AD1537" s="1" t="s">
        <v>92</v>
      </c>
      <c r="AE1537" s="1" t="s">
        <v>72</v>
      </c>
      <c r="AF1537" s="1" t="s">
        <v>72</v>
      </c>
      <c r="AG1537" s="1" t="s">
        <v>72</v>
      </c>
      <c r="AH1537" s="1" t="s">
        <v>72</v>
      </c>
      <c r="AI1537" s="1" t="s">
        <v>72</v>
      </c>
      <c r="AJ1537" s="1" t="s">
        <v>72</v>
      </c>
      <c r="AK1537" s="1" t="s">
        <v>72</v>
      </c>
      <c r="AL1537" s="1" t="s">
        <v>72</v>
      </c>
      <c r="AM1537" s="1" t="s">
        <v>72</v>
      </c>
      <c r="AN1537" s="3">
        <v>45912</v>
      </c>
      <c r="AO1537" s="1" t="s">
        <v>8514</v>
      </c>
      <c r="AP1537" s="1" t="s">
        <v>72</v>
      </c>
      <c r="AQ1537" s="1" t="s">
        <v>1675</v>
      </c>
      <c r="AR1537" s="1">
        <v>15</v>
      </c>
      <c r="AS1537" s="1" t="s">
        <v>183</v>
      </c>
      <c r="AT1537" s="1" t="s">
        <v>88</v>
      </c>
      <c r="AU1537" s="1" t="s">
        <v>88</v>
      </c>
      <c r="AV1537" s="1" t="s">
        <v>88</v>
      </c>
      <c r="AW1537" s="1" t="s">
        <v>96</v>
      </c>
      <c r="AX1537" s="1" t="s">
        <v>72</v>
      </c>
      <c r="AY1537" s="1" t="s">
        <v>7458</v>
      </c>
      <c r="AZ1537" s="1" t="s">
        <v>7605</v>
      </c>
      <c r="BA1537" s="1">
        <f>35</f>
        <v>35</v>
      </c>
      <c r="BB1537" s="21" t="s">
        <v>100</v>
      </c>
      <c r="BC1537" s="16"/>
    </row>
    <row r="1538" spans="1:55" ht="18.600000000000001" customHeight="1">
      <c r="A1538" s="1" t="s">
        <v>8515</v>
      </c>
      <c r="B1538" s="1">
        <v>250239</v>
      </c>
      <c r="C1538" s="1" t="s">
        <v>71</v>
      </c>
      <c r="D1538" s="3">
        <v>45912</v>
      </c>
      <c r="E1538" s="1" t="s">
        <v>1896</v>
      </c>
      <c r="F1538" s="1" t="s">
        <v>8516</v>
      </c>
      <c r="G1538" s="1" t="s">
        <v>75</v>
      </c>
      <c r="H1538" s="1" t="s">
        <v>1915</v>
      </c>
      <c r="I1538" s="1" t="s">
        <v>77</v>
      </c>
      <c r="J1538" s="1" t="s">
        <v>78</v>
      </c>
      <c r="K1538" s="1" t="s">
        <v>78</v>
      </c>
      <c r="L1538" s="21" t="s">
        <v>1898</v>
      </c>
      <c r="M1538" s="21" t="s">
        <v>99</v>
      </c>
      <c r="N1538" s="34" t="s">
        <v>72</v>
      </c>
      <c r="O1538" s="3" t="s">
        <v>8517</v>
      </c>
      <c r="P1538" s="1" t="s">
        <v>778</v>
      </c>
      <c r="Q1538" s="1" t="s">
        <v>779</v>
      </c>
      <c r="R1538" s="1" t="s">
        <v>9036</v>
      </c>
      <c r="S1538" s="1" t="s">
        <v>84</v>
      </c>
      <c r="T1538" s="1" t="s">
        <v>72</v>
      </c>
      <c r="U1538" s="1" t="s">
        <v>140</v>
      </c>
      <c r="V1538" s="1" t="s">
        <v>141</v>
      </c>
      <c r="W1538" s="1" t="s">
        <v>126</v>
      </c>
      <c r="X1538" s="1">
        <v>49</v>
      </c>
      <c r="Y1538" s="1" t="s">
        <v>88</v>
      </c>
      <c r="Z1538" s="1">
        <v>4.9000000000000004</v>
      </c>
      <c r="AA1538" s="1" t="s">
        <v>299</v>
      </c>
      <c r="AB1538" s="1" t="s">
        <v>90</v>
      </c>
      <c r="AC1538" s="1" t="s">
        <v>91</v>
      </c>
      <c r="AD1538" s="1" t="s">
        <v>92</v>
      </c>
      <c r="AE1538" s="1" t="s">
        <v>72</v>
      </c>
      <c r="AF1538" s="1" t="s">
        <v>217</v>
      </c>
      <c r="AG1538" s="1" t="s">
        <v>72</v>
      </c>
      <c r="AH1538" s="1" t="s">
        <v>7174</v>
      </c>
      <c r="AI1538" s="1" t="s">
        <v>72</v>
      </c>
      <c r="AJ1538" s="1" t="s">
        <v>72</v>
      </c>
      <c r="AK1538" s="1" t="s">
        <v>220</v>
      </c>
      <c r="AL1538" s="1" t="s">
        <v>72</v>
      </c>
      <c r="AM1538" s="1" t="s">
        <v>72</v>
      </c>
      <c r="AN1538" s="3">
        <v>45913</v>
      </c>
      <c r="AO1538" s="1" t="s">
        <v>8518</v>
      </c>
      <c r="AP1538" s="1" t="s">
        <v>72</v>
      </c>
      <c r="AQ1538" s="1" t="s">
        <v>1675</v>
      </c>
      <c r="AR1538" s="1">
        <v>15</v>
      </c>
      <c r="AS1538" s="1" t="s">
        <v>4063</v>
      </c>
      <c r="AT1538" s="1" t="s">
        <v>75</v>
      </c>
      <c r="AU1538" s="1" t="s">
        <v>75</v>
      </c>
      <c r="AV1538" s="1" t="s">
        <v>88</v>
      </c>
      <c r="AW1538" s="1" t="s">
        <v>96</v>
      </c>
      <c r="AX1538" s="1" t="s">
        <v>72</v>
      </c>
      <c r="AY1538" s="1" t="s">
        <v>7458</v>
      </c>
      <c r="AZ1538" s="1" t="s">
        <v>7605</v>
      </c>
      <c r="BA1538" s="1">
        <f>35+14</f>
        <v>49</v>
      </c>
      <c r="BB1538" s="21" t="s">
        <v>100</v>
      </c>
      <c r="BC1538" s="16"/>
    </row>
    <row r="1539" spans="1:55" ht="18.600000000000001" customHeight="1">
      <c r="A1539" s="1" t="s">
        <v>8519</v>
      </c>
      <c r="B1539" s="1">
        <v>250240</v>
      </c>
      <c r="C1539" s="1" t="s">
        <v>71</v>
      </c>
      <c r="D1539" s="3">
        <v>45915</v>
      </c>
      <c r="E1539" s="1" t="s">
        <v>1896</v>
      </c>
      <c r="F1539" s="1" t="s">
        <v>8520</v>
      </c>
      <c r="G1539" s="1" t="s">
        <v>75</v>
      </c>
      <c r="H1539" s="1" t="s">
        <v>3947</v>
      </c>
      <c r="I1539" s="1" t="s">
        <v>77</v>
      </c>
      <c r="J1539" s="1" t="s">
        <v>78</v>
      </c>
      <c r="K1539" s="1" t="s">
        <v>78</v>
      </c>
      <c r="L1539" s="21" t="s">
        <v>1898</v>
      </c>
      <c r="M1539" s="21" t="s">
        <v>99</v>
      </c>
      <c r="N1539" s="34" t="s">
        <v>72</v>
      </c>
      <c r="O1539" s="34" t="s">
        <v>3052</v>
      </c>
      <c r="P1539" s="1" t="s">
        <v>813</v>
      </c>
      <c r="Q1539" s="1" t="s">
        <v>813</v>
      </c>
      <c r="R1539" s="1" t="s">
        <v>9057</v>
      </c>
      <c r="S1539" s="1" t="s">
        <v>84</v>
      </c>
      <c r="T1539" s="1" t="s">
        <v>72</v>
      </c>
      <c r="U1539" s="1" t="s">
        <v>140</v>
      </c>
      <c r="V1539" s="1" t="s">
        <v>181</v>
      </c>
      <c r="W1539" s="1" t="s">
        <v>126</v>
      </c>
      <c r="X1539" s="1">
        <v>77</v>
      </c>
      <c r="Y1539" s="1" t="s">
        <v>88</v>
      </c>
      <c r="Z1539" s="1">
        <v>4.5999999999999996</v>
      </c>
      <c r="AA1539" s="1" t="s">
        <v>954</v>
      </c>
      <c r="AB1539" s="1" t="s">
        <v>90</v>
      </c>
      <c r="AC1539" s="1" t="s">
        <v>91</v>
      </c>
      <c r="AD1539" s="1" t="s">
        <v>92</v>
      </c>
      <c r="AE1539" s="1" t="s">
        <v>72</v>
      </c>
      <c r="AF1539" s="1" t="s">
        <v>244</v>
      </c>
      <c r="AG1539" s="1">
        <v>1</v>
      </c>
      <c r="AH1539" s="25" t="s">
        <v>5057</v>
      </c>
      <c r="AI1539" s="1" t="s">
        <v>72</v>
      </c>
      <c r="AJ1539" s="1" t="s">
        <v>72</v>
      </c>
      <c r="AK1539" s="1" t="s">
        <v>1171</v>
      </c>
      <c r="AL1539" s="1" t="s">
        <v>72</v>
      </c>
      <c r="AM1539" s="1" t="s">
        <v>72</v>
      </c>
      <c r="AN1539" s="3">
        <v>45915</v>
      </c>
      <c r="AO1539" s="1" t="s">
        <v>8521</v>
      </c>
      <c r="AP1539" s="1" t="s">
        <v>72</v>
      </c>
      <c r="AQ1539" s="1" t="s">
        <v>1675</v>
      </c>
      <c r="AR1539" s="1">
        <v>15</v>
      </c>
      <c r="AS1539" s="1" t="s">
        <v>8433</v>
      </c>
      <c r="AT1539" s="1" t="s">
        <v>75</v>
      </c>
      <c r="AU1539" s="1" t="s">
        <v>75</v>
      </c>
      <c r="AV1539" s="1" t="s">
        <v>88</v>
      </c>
      <c r="AW1539" s="1" t="s">
        <v>96</v>
      </c>
      <c r="AX1539" s="1" t="s">
        <v>72</v>
      </c>
      <c r="AY1539" s="1" t="s">
        <v>7526</v>
      </c>
      <c r="AZ1539" s="1" t="s">
        <v>7527</v>
      </c>
      <c r="BA1539" s="1">
        <f>30+6</f>
        <v>36</v>
      </c>
      <c r="BB1539" s="21" t="s">
        <v>100</v>
      </c>
      <c r="BC1539" s="16"/>
    </row>
    <row r="1540" spans="1:55" ht="18.600000000000001" customHeight="1">
      <c r="A1540" s="1" t="s">
        <v>8522</v>
      </c>
      <c r="B1540" s="1">
        <v>250241</v>
      </c>
      <c r="C1540" s="1" t="s">
        <v>71</v>
      </c>
      <c r="D1540" s="3">
        <v>45916</v>
      </c>
      <c r="E1540" s="1" t="s">
        <v>1896</v>
      </c>
      <c r="F1540" s="1" t="s">
        <v>8523</v>
      </c>
      <c r="G1540" s="1" t="s">
        <v>75</v>
      </c>
      <c r="H1540" s="1" t="s">
        <v>1915</v>
      </c>
      <c r="I1540" s="1" t="s">
        <v>77</v>
      </c>
      <c r="J1540" s="1" t="s">
        <v>78</v>
      </c>
      <c r="K1540" s="1" t="s">
        <v>78</v>
      </c>
      <c r="L1540" s="21" t="s">
        <v>1898</v>
      </c>
      <c r="M1540" s="21" t="s">
        <v>99</v>
      </c>
      <c r="N1540" s="34" t="s">
        <v>72</v>
      </c>
      <c r="O1540" s="3" t="s">
        <v>6832</v>
      </c>
      <c r="P1540" s="1" t="s">
        <v>813</v>
      </c>
      <c r="Q1540" s="1" t="s">
        <v>813</v>
      </c>
      <c r="R1540" s="1" t="s">
        <v>9057</v>
      </c>
      <c r="S1540" s="1" t="s">
        <v>84</v>
      </c>
      <c r="T1540" s="1" t="s">
        <v>72</v>
      </c>
      <c r="U1540" s="1" t="s">
        <v>124</v>
      </c>
      <c r="V1540" s="1" t="s">
        <v>2067</v>
      </c>
      <c r="W1540" s="1" t="s">
        <v>126</v>
      </c>
      <c r="X1540" s="1">
        <v>60</v>
      </c>
      <c r="Y1540" s="1" t="s">
        <v>88</v>
      </c>
      <c r="Z1540" s="1">
        <v>5.2</v>
      </c>
      <c r="AA1540" s="1" t="s">
        <v>299</v>
      </c>
      <c r="AB1540" s="1" t="s">
        <v>90</v>
      </c>
      <c r="AC1540" s="1" t="s">
        <v>91</v>
      </c>
      <c r="AD1540" s="1" t="s">
        <v>92</v>
      </c>
      <c r="AE1540" s="1" t="s">
        <v>72</v>
      </c>
      <c r="AF1540" s="1" t="s">
        <v>217</v>
      </c>
      <c r="AG1540" s="1">
        <v>2</v>
      </c>
      <c r="AH1540" s="25" t="s">
        <v>7111</v>
      </c>
      <c r="AI1540" s="1" t="s">
        <v>72</v>
      </c>
      <c r="AJ1540" s="1" t="s">
        <v>72</v>
      </c>
      <c r="AK1540" s="1" t="s">
        <v>3444</v>
      </c>
      <c r="AL1540" s="1" t="s">
        <v>878</v>
      </c>
      <c r="AM1540" s="1" t="s">
        <v>72</v>
      </c>
      <c r="AN1540" s="3">
        <v>45916</v>
      </c>
      <c r="AO1540" s="1" t="s">
        <v>8524</v>
      </c>
      <c r="AP1540" s="1" t="s">
        <v>72</v>
      </c>
      <c r="AQ1540" s="1" t="s">
        <v>1675</v>
      </c>
      <c r="AR1540" s="1">
        <v>15</v>
      </c>
      <c r="AS1540" s="1" t="s">
        <v>7811</v>
      </c>
      <c r="AT1540" s="1" t="s">
        <v>75</v>
      </c>
      <c r="AU1540" s="1" t="s">
        <v>75</v>
      </c>
      <c r="AV1540" s="1" t="s">
        <v>88</v>
      </c>
      <c r="AW1540" s="1" t="s">
        <v>96</v>
      </c>
      <c r="AX1540" s="1" t="s">
        <v>72</v>
      </c>
      <c r="AY1540" s="1" t="s">
        <v>7458</v>
      </c>
      <c r="AZ1540" s="1" t="s">
        <v>7605</v>
      </c>
      <c r="BA1540" s="1">
        <f>35</f>
        <v>35</v>
      </c>
      <c r="BB1540" s="21" t="s">
        <v>100</v>
      </c>
      <c r="BC1540" s="16"/>
    </row>
    <row r="1541" spans="1:55" ht="18.600000000000001" customHeight="1">
      <c r="A1541" s="1" t="s">
        <v>8525</v>
      </c>
      <c r="B1541" s="1">
        <v>250242</v>
      </c>
      <c r="C1541" s="1" t="s">
        <v>71</v>
      </c>
      <c r="D1541" s="3">
        <v>45916</v>
      </c>
      <c r="E1541" s="1" t="s">
        <v>1896</v>
      </c>
      <c r="F1541" s="1" t="s">
        <v>8526</v>
      </c>
      <c r="G1541" s="1" t="s">
        <v>75</v>
      </c>
      <c r="H1541" s="1" t="s">
        <v>1915</v>
      </c>
      <c r="I1541" s="1" t="s">
        <v>77</v>
      </c>
      <c r="J1541" s="1" t="s">
        <v>78</v>
      </c>
      <c r="K1541" s="1" t="s">
        <v>78</v>
      </c>
      <c r="L1541" s="21" t="s">
        <v>1898</v>
      </c>
      <c r="M1541" s="21" t="s">
        <v>160</v>
      </c>
      <c r="N1541" s="34" t="s">
        <v>72</v>
      </c>
      <c r="O1541" s="3" t="s">
        <v>8527</v>
      </c>
      <c r="P1541" s="1" t="s">
        <v>778</v>
      </c>
      <c r="Q1541" s="1" t="s">
        <v>779</v>
      </c>
      <c r="R1541" s="1" t="s">
        <v>9036</v>
      </c>
      <c r="S1541" s="1" t="s">
        <v>84</v>
      </c>
      <c r="T1541" s="1" t="s">
        <v>72</v>
      </c>
      <c r="U1541" s="1" t="s">
        <v>140</v>
      </c>
      <c r="V1541" s="1" t="s">
        <v>141</v>
      </c>
      <c r="W1541" s="1" t="s">
        <v>126</v>
      </c>
      <c r="X1541" s="1">
        <v>49</v>
      </c>
      <c r="Y1541" s="1" t="s">
        <v>88</v>
      </c>
      <c r="Z1541" s="1">
        <v>6.5</v>
      </c>
      <c r="AA1541" s="1" t="s">
        <v>299</v>
      </c>
      <c r="AB1541" s="1" t="s">
        <v>90</v>
      </c>
      <c r="AC1541" s="1" t="s">
        <v>91</v>
      </c>
      <c r="AD1541" s="1" t="s">
        <v>92</v>
      </c>
      <c r="AE1541" s="1" t="s">
        <v>72</v>
      </c>
      <c r="AF1541" s="1" t="s">
        <v>217</v>
      </c>
      <c r="AG1541" s="1" t="s">
        <v>72</v>
      </c>
      <c r="AH1541" s="1" t="s">
        <v>6250</v>
      </c>
      <c r="AI1541" s="1" t="s">
        <v>72</v>
      </c>
      <c r="AJ1541" s="1" t="s">
        <v>72</v>
      </c>
      <c r="AK1541" s="1" t="s">
        <v>220</v>
      </c>
      <c r="AL1541" s="1" t="s">
        <v>72</v>
      </c>
      <c r="AM1541" s="1" t="s">
        <v>72</v>
      </c>
      <c r="AN1541" s="3">
        <v>45917</v>
      </c>
      <c r="AO1541" s="1" t="s">
        <v>8528</v>
      </c>
      <c r="AP1541" s="1" t="s">
        <v>72</v>
      </c>
      <c r="AQ1541" s="1" t="s">
        <v>1675</v>
      </c>
      <c r="AR1541" s="1">
        <v>15</v>
      </c>
      <c r="AS1541" s="1" t="s">
        <v>3205</v>
      </c>
      <c r="AT1541" s="1" t="s">
        <v>75</v>
      </c>
      <c r="AU1541" s="1" t="s">
        <v>75</v>
      </c>
      <c r="AV1541" s="1" t="s">
        <v>88</v>
      </c>
      <c r="AW1541" s="1" t="s">
        <v>96</v>
      </c>
      <c r="AX1541" s="1" t="s">
        <v>72</v>
      </c>
      <c r="AY1541" s="1" t="s">
        <v>7458</v>
      </c>
      <c r="AZ1541" s="1" t="s">
        <v>7605</v>
      </c>
      <c r="BA1541" s="1">
        <f>35</f>
        <v>35</v>
      </c>
      <c r="BB1541" s="1" t="s">
        <v>160</v>
      </c>
      <c r="BC1541" s="1" t="s">
        <v>440</v>
      </c>
    </row>
    <row r="1542" spans="1:55" ht="18.600000000000001" customHeight="1">
      <c r="A1542" s="1" t="s">
        <v>8529</v>
      </c>
      <c r="B1542" s="1">
        <v>250243</v>
      </c>
      <c r="C1542" s="1" t="s">
        <v>71</v>
      </c>
      <c r="D1542" s="3">
        <v>45917</v>
      </c>
      <c r="E1542" s="1" t="s">
        <v>1896</v>
      </c>
      <c r="F1542" s="1" t="s">
        <v>8530</v>
      </c>
      <c r="G1542" s="1" t="s">
        <v>75</v>
      </c>
      <c r="H1542" s="1" t="s">
        <v>3624</v>
      </c>
      <c r="I1542" s="1" t="s">
        <v>77</v>
      </c>
      <c r="J1542" s="1" t="s">
        <v>78</v>
      </c>
      <c r="K1542" s="1" t="s">
        <v>172</v>
      </c>
      <c r="L1542" s="21" t="s">
        <v>139</v>
      </c>
      <c r="M1542" s="8" t="s">
        <v>160</v>
      </c>
      <c r="N1542" s="34" t="s">
        <v>72</v>
      </c>
      <c r="O1542" s="60" t="s">
        <v>847</v>
      </c>
      <c r="P1542" s="1" t="s">
        <v>2143</v>
      </c>
      <c r="Q1542" s="1" t="s">
        <v>1868</v>
      </c>
      <c r="R1542" s="1" t="s">
        <v>9079</v>
      </c>
      <c r="S1542" s="1" t="s">
        <v>152</v>
      </c>
      <c r="T1542" s="1" t="s">
        <v>3803</v>
      </c>
      <c r="U1542" s="1" t="s">
        <v>153</v>
      </c>
      <c r="V1542" s="1" t="s">
        <v>164</v>
      </c>
      <c r="W1542" s="1" t="s">
        <v>126</v>
      </c>
      <c r="X1542" s="1">
        <v>62</v>
      </c>
      <c r="Y1542" s="1" t="s">
        <v>88</v>
      </c>
      <c r="Z1542" s="1">
        <v>6.1</v>
      </c>
      <c r="AA1542" s="1" t="s">
        <v>299</v>
      </c>
      <c r="AB1542" s="1" t="s">
        <v>90</v>
      </c>
      <c r="AC1542" s="1" t="s">
        <v>91</v>
      </c>
      <c r="AD1542" s="1" t="s">
        <v>216</v>
      </c>
      <c r="AE1542" s="1" t="s">
        <v>72</v>
      </c>
      <c r="AF1542" s="1" t="s">
        <v>72</v>
      </c>
      <c r="AG1542" s="1" t="s">
        <v>72</v>
      </c>
      <c r="AH1542" s="1" t="s">
        <v>8210</v>
      </c>
      <c r="AI1542" s="1">
        <v>8</v>
      </c>
      <c r="AJ1542" s="1" t="s">
        <v>8531</v>
      </c>
      <c r="AK1542" s="1" t="s">
        <v>72</v>
      </c>
      <c r="AL1542" s="1" t="s">
        <v>72</v>
      </c>
      <c r="AM1542" s="1" t="s">
        <v>72</v>
      </c>
      <c r="AN1542" s="3">
        <v>45917</v>
      </c>
      <c r="AO1542" s="1" t="s">
        <v>8532</v>
      </c>
      <c r="AP1542" s="1" t="s">
        <v>72</v>
      </c>
      <c r="AQ1542" s="1" t="s">
        <v>1794</v>
      </c>
      <c r="AR1542" s="1">
        <v>15</v>
      </c>
      <c r="AS1542" s="1" t="s">
        <v>4063</v>
      </c>
      <c r="AT1542" s="1" t="s">
        <v>88</v>
      </c>
      <c r="AU1542" s="1" t="s">
        <v>88</v>
      </c>
      <c r="AV1542" s="1" t="s">
        <v>88</v>
      </c>
      <c r="AW1542" s="1" t="s">
        <v>79</v>
      </c>
      <c r="AX1542" s="1" t="s">
        <v>707</v>
      </c>
      <c r="AY1542" s="1" t="s">
        <v>7629</v>
      </c>
      <c r="AZ1542" s="1" t="s">
        <v>8533</v>
      </c>
      <c r="BA1542" s="1">
        <v>17</v>
      </c>
      <c r="BB1542" s="1" t="s">
        <v>160</v>
      </c>
      <c r="BC1542" s="1" t="s">
        <v>707</v>
      </c>
    </row>
    <row r="1543" spans="1:55" ht="18.600000000000001" customHeight="1">
      <c r="A1543" s="1" t="s">
        <v>8534</v>
      </c>
      <c r="B1543" s="1">
        <v>250244</v>
      </c>
      <c r="C1543" s="1" t="s">
        <v>71</v>
      </c>
      <c r="D1543" s="3">
        <v>45918</v>
      </c>
      <c r="E1543" s="1" t="s">
        <v>1896</v>
      </c>
      <c r="F1543" s="1" t="s">
        <v>8535</v>
      </c>
      <c r="G1543" s="1" t="s">
        <v>75</v>
      </c>
      <c r="H1543" s="1" t="s">
        <v>1915</v>
      </c>
      <c r="I1543" s="1" t="s">
        <v>77</v>
      </c>
      <c r="J1543" s="1" t="s">
        <v>78</v>
      </c>
      <c r="K1543" s="1" t="s">
        <v>78</v>
      </c>
      <c r="L1543" s="21" t="s">
        <v>1898</v>
      </c>
      <c r="M1543" s="21" t="s">
        <v>99</v>
      </c>
      <c r="N1543" s="34" t="s">
        <v>72</v>
      </c>
      <c r="O1543" s="3" t="s">
        <v>8536</v>
      </c>
      <c r="P1543" s="1" t="s">
        <v>813</v>
      </c>
      <c r="Q1543" s="1" t="s">
        <v>813</v>
      </c>
      <c r="R1543" s="1" t="s">
        <v>9057</v>
      </c>
      <c r="S1543" s="1" t="s">
        <v>84</v>
      </c>
      <c r="T1543" s="1" t="s">
        <v>72</v>
      </c>
      <c r="U1543" s="1" t="s">
        <v>124</v>
      </c>
      <c r="V1543" s="1" t="s">
        <v>8537</v>
      </c>
      <c r="W1543" s="1" t="s">
        <v>87</v>
      </c>
      <c r="X1543" s="1">
        <v>55</v>
      </c>
      <c r="Y1543" s="1" t="s">
        <v>88</v>
      </c>
      <c r="Z1543" s="1">
        <v>5.8</v>
      </c>
      <c r="AA1543" s="1" t="s">
        <v>2344</v>
      </c>
      <c r="AB1543" s="1" t="s">
        <v>90</v>
      </c>
      <c r="AC1543" s="1" t="s">
        <v>91</v>
      </c>
      <c r="AD1543" s="1" t="s">
        <v>92</v>
      </c>
      <c r="AE1543" s="1" t="s">
        <v>72</v>
      </c>
      <c r="AF1543" s="1" t="s">
        <v>217</v>
      </c>
      <c r="AG1543" s="1">
        <v>2</v>
      </c>
      <c r="AH1543" s="25" t="s">
        <v>5253</v>
      </c>
      <c r="AI1543" s="1" t="s">
        <v>72</v>
      </c>
      <c r="AJ1543" s="1" t="s">
        <v>72</v>
      </c>
      <c r="AK1543" s="1" t="s">
        <v>3444</v>
      </c>
      <c r="AL1543" s="1" t="s">
        <v>72</v>
      </c>
      <c r="AM1543" s="1" t="s">
        <v>72</v>
      </c>
      <c r="AN1543" s="3">
        <v>45918</v>
      </c>
      <c r="AO1543" s="1" t="s">
        <v>8538</v>
      </c>
      <c r="AP1543" s="1" t="s">
        <v>72</v>
      </c>
      <c r="AQ1543" s="1" t="s">
        <v>1675</v>
      </c>
      <c r="AR1543" s="1">
        <v>15</v>
      </c>
      <c r="AS1543" s="1" t="s">
        <v>8433</v>
      </c>
      <c r="AT1543" s="1" t="s">
        <v>75</v>
      </c>
      <c r="AU1543" s="1" t="s">
        <v>75</v>
      </c>
      <c r="AV1543" s="1" t="s">
        <v>88</v>
      </c>
      <c r="AW1543" s="1" t="s">
        <v>96</v>
      </c>
      <c r="AX1543" s="1" t="s">
        <v>72</v>
      </c>
      <c r="AY1543" s="1" t="s">
        <v>7458</v>
      </c>
      <c r="AZ1543" s="1" t="s">
        <v>7605</v>
      </c>
      <c r="BA1543" s="1">
        <f>35+14</f>
        <v>49</v>
      </c>
      <c r="BB1543" s="21" t="s">
        <v>100</v>
      </c>
      <c r="BC1543" s="16"/>
    </row>
    <row r="1544" spans="1:55" ht="18.600000000000001" customHeight="1">
      <c r="A1544" s="1" t="s">
        <v>8539</v>
      </c>
      <c r="B1544" s="1">
        <v>250245</v>
      </c>
      <c r="C1544" s="1" t="s">
        <v>71</v>
      </c>
      <c r="D1544" s="3">
        <v>45918</v>
      </c>
      <c r="E1544" s="1" t="s">
        <v>1896</v>
      </c>
      <c r="F1544" s="1" t="s">
        <v>8540</v>
      </c>
      <c r="G1544" s="1" t="s">
        <v>75</v>
      </c>
      <c r="H1544" s="1" t="s">
        <v>3759</v>
      </c>
      <c r="I1544" s="1" t="s">
        <v>77</v>
      </c>
      <c r="J1544" s="1" t="s">
        <v>78</v>
      </c>
      <c r="K1544" s="1" t="s">
        <v>78</v>
      </c>
      <c r="L1544" s="21" t="s">
        <v>1898</v>
      </c>
      <c r="M1544" s="8" t="s">
        <v>160</v>
      </c>
      <c r="N1544" s="34" t="s">
        <v>72</v>
      </c>
      <c r="O1544" s="60" t="s">
        <v>847</v>
      </c>
      <c r="P1544" s="1" t="s">
        <v>778</v>
      </c>
      <c r="Q1544" s="1" t="s">
        <v>779</v>
      </c>
      <c r="R1544" s="1" t="s">
        <v>9036</v>
      </c>
      <c r="S1544" s="1" t="s">
        <v>443</v>
      </c>
      <c r="T1544" s="1" t="s">
        <v>72</v>
      </c>
      <c r="U1544" s="1" t="s">
        <v>444</v>
      </c>
      <c r="V1544" s="1" t="s">
        <v>444</v>
      </c>
      <c r="W1544" s="1" t="s">
        <v>126</v>
      </c>
      <c r="X1544" s="1">
        <v>42</v>
      </c>
      <c r="Y1544" s="1" t="s">
        <v>88</v>
      </c>
      <c r="Z1544" s="1">
        <v>6.6</v>
      </c>
      <c r="AA1544" s="1" t="s">
        <v>954</v>
      </c>
      <c r="AB1544" s="1" t="s">
        <v>90</v>
      </c>
      <c r="AC1544" s="1" t="s">
        <v>91</v>
      </c>
      <c r="AD1544" s="1" t="s">
        <v>92</v>
      </c>
      <c r="AE1544" s="1" t="s">
        <v>72</v>
      </c>
      <c r="AF1544" s="1" t="s">
        <v>72</v>
      </c>
      <c r="AG1544" s="1" t="s">
        <v>72</v>
      </c>
      <c r="AH1544" s="1" t="s">
        <v>72</v>
      </c>
      <c r="AI1544" s="1" t="s">
        <v>72</v>
      </c>
      <c r="AJ1544" s="1" t="s">
        <v>72</v>
      </c>
      <c r="AK1544" s="1" t="s">
        <v>72</v>
      </c>
      <c r="AL1544" s="1" t="s">
        <v>72</v>
      </c>
      <c r="AM1544" s="1" t="s">
        <v>72</v>
      </c>
      <c r="AN1544" s="3">
        <v>45919</v>
      </c>
      <c r="AO1544" s="1" t="s">
        <v>8541</v>
      </c>
      <c r="AP1544" s="1" t="s">
        <v>72</v>
      </c>
      <c r="AQ1544" s="1" t="s">
        <v>1794</v>
      </c>
      <c r="AR1544" s="1">
        <v>13</v>
      </c>
      <c r="AS1544" s="1" t="s">
        <v>4219</v>
      </c>
      <c r="AT1544" s="1" t="s">
        <v>75</v>
      </c>
      <c r="AU1544" s="1" t="s">
        <v>75</v>
      </c>
      <c r="AV1544" s="1" t="s">
        <v>88</v>
      </c>
      <c r="AW1544" s="1" t="s">
        <v>96</v>
      </c>
      <c r="AX1544" s="1" t="s">
        <v>707</v>
      </c>
      <c r="AY1544" s="1" t="s">
        <v>7458</v>
      </c>
      <c r="AZ1544" s="1" t="s">
        <v>8542</v>
      </c>
      <c r="BA1544" s="1">
        <f>35+14</f>
        <v>49</v>
      </c>
      <c r="BB1544" s="1" t="s">
        <v>160</v>
      </c>
      <c r="BC1544" s="1" t="s">
        <v>707</v>
      </c>
    </row>
    <row r="1545" spans="1:55" ht="18.600000000000001" customHeight="1">
      <c r="A1545" s="1" t="s">
        <v>8551</v>
      </c>
      <c r="B1545" s="1">
        <v>250247</v>
      </c>
      <c r="C1545" s="1" t="s">
        <v>71</v>
      </c>
      <c r="D1545" s="3">
        <v>45922</v>
      </c>
      <c r="E1545" s="1" t="s">
        <v>1896</v>
      </c>
      <c r="F1545" s="1" t="s">
        <v>8548</v>
      </c>
      <c r="G1545" s="1" t="s">
        <v>75</v>
      </c>
      <c r="H1545" s="1" t="s">
        <v>6917</v>
      </c>
      <c r="I1545" s="1" t="s">
        <v>77</v>
      </c>
      <c r="J1545" s="1" t="s">
        <v>78</v>
      </c>
      <c r="K1545" s="1" t="s">
        <v>78</v>
      </c>
      <c r="L1545" s="21" t="s">
        <v>1898</v>
      </c>
      <c r="M1545" s="21" t="s">
        <v>99</v>
      </c>
      <c r="N1545" s="34" t="s">
        <v>72</v>
      </c>
      <c r="O1545" s="34" t="s">
        <v>8549</v>
      </c>
      <c r="P1545" s="1" t="s">
        <v>8240</v>
      </c>
      <c r="Q1545" s="1" t="s">
        <v>8241</v>
      </c>
      <c r="R1545" s="1" t="s">
        <v>8242</v>
      </c>
      <c r="S1545" s="1" t="s">
        <v>291</v>
      </c>
      <c r="T1545" s="1" t="s">
        <v>72</v>
      </c>
      <c r="U1545" s="1" t="s">
        <v>292</v>
      </c>
      <c r="V1545" s="1" t="s">
        <v>8550</v>
      </c>
      <c r="W1545" s="1" t="s">
        <v>126</v>
      </c>
      <c r="X1545" s="1">
        <v>35</v>
      </c>
      <c r="Y1545" s="1" t="s">
        <v>88</v>
      </c>
      <c r="Z1545" s="1">
        <v>5.5</v>
      </c>
      <c r="AA1545" s="1" t="s">
        <v>954</v>
      </c>
      <c r="AB1545" s="1" t="s">
        <v>90</v>
      </c>
      <c r="AC1545" s="1" t="s">
        <v>91</v>
      </c>
      <c r="AD1545" s="1" t="s">
        <v>92</v>
      </c>
      <c r="AE1545" s="1" t="s">
        <v>72</v>
      </c>
      <c r="AF1545" s="1" t="s">
        <v>72</v>
      </c>
      <c r="AG1545" s="1" t="s">
        <v>72</v>
      </c>
      <c r="AH1545" s="1" t="s">
        <v>72</v>
      </c>
      <c r="AI1545" s="1" t="s">
        <v>72</v>
      </c>
      <c r="AJ1545" s="1" t="s">
        <v>72</v>
      </c>
      <c r="AK1545" s="1" t="s">
        <v>72</v>
      </c>
      <c r="AL1545" s="1" t="s">
        <v>72</v>
      </c>
      <c r="AM1545" s="1" t="s">
        <v>72</v>
      </c>
      <c r="AN1545" s="3">
        <v>45922</v>
      </c>
      <c r="AO1545" s="1" t="s">
        <v>8552</v>
      </c>
      <c r="AP1545" s="1" t="s">
        <v>72</v>
      </c>
      <c r="AQ1545" s="1" t="s">
        <v>1675</v>
      </c>
      <c r="AR1545" s="1">
        <v>15</v>
      </c>
      <c r="AS1545" s="1" t="s">
        <v>2694</v>
      </c>
      <c r="AT1545" s="1" t="s">
        <v>75</v>
      </c>
      <c r="AU1545" s="1" t="s">
        <v>75</v>
      </c>
      <c r="AV1545" s="1" t="s">
        <v>88</v>
      </c>
      <c r="AW1545" s="1" t="s">
        <v>96</v>
      </c>
      <c r="AX1545" s="1" t="s">
        <v>72</v>
      </c>
      <c r="AY1545" s="1" t="s">
        <v>7879</v>
      </c>
      <c r="AZ1545" s="1" t="s">
        <v>8460</v>
      </c>
      <c r="BA1545" s="1">
        <v>21</v>
      </c>
      <c r="BB1545" s="21" t="s">
        <v>100</v>
      </c>
      <c r="BC1545" s="16"/>
    </row>
    <row r="1546" spans="1:55" ht="18.600000000000001" customHeight="1">
      <c r="A1546" s="1" t="s">
        <v>8543</v>
      </c>
      <c r="B1546" s="1">
        <v>250246</v>
      </c>
      <c r="C1546" s="1" t="s">
        <v>71</v>
      </c>
      <c r="D1546" s="3">
        <v>45922</v>
      </c>
      <c r="E1546" s="1" t="s">
        <v>1896</v>
      </c>
      <c r="F1546" s="1" t="s">
        <v>8544</v>
      </c>
      <c r="G1546" s="1" t="s">
        <v>75</v>
      </c>
      <c r="H1546" s="1" t="s">
        <v>4111</v>
      </c>
      <c r="I1546" s="1" t="s">
        <v>77</v>
      </c>
      <c r="J1546" s="1" t="s">
        <v>78</v>
      </c>
      <c r="K1546" s="1" t="s">
        <v>78</v>
      </c>
      <c r="L1546" s="21" t="s">
        <v>1898</v>
      </c>
      <c r="M1546" s="21" t="s">
        <v>99</v>
      </c>
      <c r="N1546" s="34" t="s">
        <v>72</v>
      </c>
      <c r="O1546" s="34" t="s">
        <v>4145</v>
      </c>
      <c r="P1546" s="1" t="s">
        <v>8240</v>
      </c>
      <c r="Q1546" s="1" t="s">
        <v>8241</v>
      </c>
      <c r="R1546" s="1" t="s">
        <v>8242</v>
      </c>
      <c r="S1546" s="1" t="s">
        <v>84</v>
      </c>
      <c r="T1546" s="1" t="s">
        <v>72</v>
      </c>
      <c r="U1546" s="1" t="s">
        <v>140</v>
      </c>
      <c r="V1546" s="1" t="s">
        <v>181</v>
      </c>
      <c r="W1546" s="1" t="s">
        <v>87</v>
      </c>
      <c r="X1546" s="1">
        <v>42</v>
      </c>
      <c r="Y1546" s="1" t="s">
        <v>88</v>
      </c>
      <c r="Z1546" s="1">
        <v>5.5</v>
      </c>
      <c r="AA1546" s="1" t="s">
        <v>954</v>
      </c>
      <c r="AB1546" s="1" t="s">
        <v>105</v>
      </c>
      <c r="AC1546" s="1" t="s">
        <v>91</v>
      </c>
      <c r="AD1546" s="1" t="s">
        <v>90</v>
      </c>
      <c r="AE1546" s="1" t="s">
        <v>72</v>
      </c>
      <c r="AF1546" s="1" t="s">
        <v>72</v>
      </c>
      <c r="AG1546" s="1" t="s">
        <v>72</v>
      </c>
      <c r="AH1546" s="1" t="s">
        <v>72</v>
      </c>
      <c r="AI1546" s="1" t="s">
        <v>72</v>
      </c>
      <c r="AJ1546" s="1" t="s">
        <v>72</v>
      </c>
      <c r="AK1546" s="1" t="s">
        <v>72</v>
      </c>
      <c r="AL1546" s="1" t="s">
        <v>72</v>
      </c>
      <c r="AM1546" s="1" t="s">
        <v>72</v>
      </c>
      <c r="AN1546" s="3">
        <v>45922</v>
      </c>
      <c r="AO1546" s="1" t="s">
        <v>8545</v>
      </c>
      <c r="AP1546" s="1" t="s">
        <v>72</v>
      </c>
      <c r="AQ1546" s="1" t="s">
        <v>1794</v>
      </c>
      <c r="AR1546" s="1">
        <v>15</v>
      </c>
      <c r="AS1546" s="1" t="s">
        <v>2694</v>
      </c>
      <c r="AT1546" s="1" t="s">
        <v>75</v>
      </c>
      <c r="AU1546" s="1" t="s">
        <v>75</v>
      </c>
      <c r="AV1546" s="1" t="s">
        <v>88</v>
      </c>
      <c r="AW1546" s="1" t="s">
        <v>96</v>
      </c>
      <c r="AX1546" s="1" t="s">
        <v>72</v>
      </c>
      <c r="AY1546" s="1" t="s">
        <v>6242</v>
      </c>
      <c r="AZ1546" s="1" t="s">
        <v>8546</v>
      </c>
      <c r="BA1546" s="1">
        <v>18</v>
      </c>
      <c r="BB1546" s="21" t="s">
        <v>100</v>
      </c>
      <c r="BC1546" s="16"/>
    </row>
    <row r="1547" spans="1:55" ht="18.600000000000001" customHeight="1">
      <c r="A1547" s="1" t="s">
        <v>8553</v>
      </c>
      <c r="B1547" s="1">
        <v>250248</v>
      </c>
      <c r="C1547" s="1" t="s">
        <v>71</v>
      </c>
      <c r="D1547" s="3">
        <v>45922</v>
      </c>
      <c r="E1547" s="1" t="s">
        <v>1896</v>
      </c>
      <c r="F1547" s="1" t="s">
        <v>8554</v>
      </c>
      <c r="G1547" s="1" t="s">
        <v>75</v>
      </c>
      <c r="H1547" s="1" t="s">
        <v>3624</v>
      </c>
      <c r="I1547" s="1" t="s">
        <v>77</v>
      </c>
      <c r="J1547" s="1" t="s">
        <v>78</v>
      </c>
      <c r="K1547" s="1" t="s">
        <v>78</v>
      </c>
      <c r="L1547" s="21" t="s">
        <v>1898</v>
      </c>
      <c r="M1547" s="8" t="s">
        <v>160</v>
      </c>
      <c r="N1547" s="34" t="s">
        <v>72</v>
      </c>
      <c r="O1547" s="60" t="s">
        <v>8555</v>
      </c>
      <c r="P1547" s="1" t="s">
        <v>2143</v>
      </c>
      <c r="Q1547" s="1" t="s">
        <v>1868</v>
      </c>
      <c r="R1547" s="1" t="s">
        <v>9079</v>
      </c>
      <c r="S1547" s="1" t="s">
        <v>152</v>
      </c>
      <c r="T1547" s="1" t="s">
        <v>3507</v>
      </c>
      <c r="U1547" s="1" t="s">
        <v>153</v>
      </c>
      <c r="V1547" s="1" t="s">
        <v>154</v>
      </c>
      <c r="W1547" s="1" t="s">
        <v>126</v>
      </c>
      <c r="X1547" s="1">
        <v>59</v>
      </c>
      <c r="Y1547" s="1" t="s">
        <v>88</v>
      </c>
      <c r="Z1547" s="1">
        <v>6.1</v>
      </c>
      <c r="AA1547" s="1" t="s">
        <v>954</v>
      </c>
      <c r="AB1547" s="1" t="s">
        <v>90</v>
      </c>
      <c r="AC1547" s="1" t="s">
        <v>91</v>
      </c>
      <c r="AD1547" s="1" t="s">
        <v>216</v>
      </c>
      <c r="AE1547" s="1" t="s">
        <v>72</v>
      </c>
      <c r="AF1547" s="1" t="s">
        <v>229</v>
      </c>
      <c r="AG1547" s="1" t="s">
        <v>72</v>
      </c>
      <c r="AH1547" s="1" t="s">
        <v>1043</v>
      </c>
      <c r="AI1547" s="1">
        <v>8</v>
      </c>
      <c r="AJ1547" s="1" t="s">
        <v>8531</v>
      </c>
      <c r="AK1547" s="1" t="s">
        <v>72</v>
      </c>
      <c r="AL1547" s="1" t="s">
        <v>72</v>
      </c>
      <c r="AM1547" s="1" t="s">
        <v>72</v>
      </c>
      <c r="AN1547" s="3">
        <v>45922</v>
      </c>
      <c r="AO1547" s="1" t="s">
        <v>8556</v>
      </c>
      <c r="AP1547" s="1" t="s">
        <v>72</v>
      </c>
      <c r="AQ1547" s="1" t="s">
        <v>1794</v>
      </c>
      <c r="AR1547" s="1">
        <v>15</v>
      </c>
      <c r="AS1547" s="1" t="s">
        <v>4219</v>
      </c>
      <c r="AT1547" s="1" t="s">
        <v>75</v>
      </c>
      <c r="AU1547" s="1" t="s">
        <v>75</v>
      </c>
      <c r="AV1547" s="1" t="s">
        <v>88</v>
      </c>
      <c r="AW1547" s="1" t="s">
        <v>79</v>
      </c>
      <c r="AX1547" s="1" t="s">
        <v>2154</v>
      </c>
      <c r="AY1547" s="1" t="s">
        <v>72</v>
      </c>
      <c r="AZ1547" s="1" t="s">
        <v>72</v>
      </c>
      <c r="BA1547" s="1" t="s">
        <v>72</v>
      </c>
      <c r="BB1547" s="1" t="s">
        <v>160</v>
      </c>
      <c r="BC1547" s="16"/>
    </row>
    <row r="1548" spans="1:55" ht="18.600000000000001" customHeight="1">
      <c r="A1548" s="1" t="s">
        <v>8557</v>
      </c>
      <c r="B1548" s="1">
        <v>250249</v>
      </c>
      <c r="C1548" s="1" t="s">
        <v>71</v>
      </c>
      <c r="D1548" s="3">
        <v>45922</v>
      </c>
      <c r="E1548" s="1" t="s">
        <v>1896</v>
      </c>
      <c r="F1548" s="1" t="s">
        <v>8558</v>
      </c>
      <c r="G1548" s="1" t="s">
        <v>75</v>
      </c>
      <c r="H1548" s="1" t="s">
        <v>3624</v>
      </c>
      <c r="I1548" s="1" t="s">
        <v>77</v>
      </c>
      <c r="J1548" s="1" t="s">
        <v>78</v>
      </c>
      <c r="K1548" s="1" t="s">
        <v>78</v>
      </c>
      <c r="L1548" s="21" t="s">
        <v>1898</v>
      </c>
      <c r="M1548" s="21" t="s">
        <v>99</v>
      </c>
      <c r="N1548" s="34" t="s">
        <v>72</v>
      </c>
      <c r="O1548" s="3" t="s">
        <v>8321</v>
      </c>
      <c r="P1548" s="1" t="s">
        <v>2143</v>
      </c>
      <c r="Q1548" s="1" t="s">
        <v>1868</v>
      </c>
      <c r="R1548" s="1" t="s">
        <v>9079</v>
      </c>
      <c r="S1548" s="1" t="s">
        <v>152</v>
      </c>
      <c r="T1548" s="1" t="s">
        <v>3507</v>
      </c>
      <c r="U1548" s="1" t="s">
        <v>153</v>
      </c>
      <c r="V1548" s="1" t="s">
        <v>154</v>
      </c>
      <c r="W1548" s="1" t="s">
        <v>126</v>
      </c>
      <c r="X1548" s="1">
        <v>58</v>
      </c>
      <c r="Y1548" s="1" t="s">
        <v>88</v>
      </c>
      <c r="Z1548" s="1">
        <v>6.1</v>
      </c>
      <c r="AA1548" s="1" t="s">
        <v>954</v>
      </c>
      <c r="AB1548" s="1" t="s">
        <v>90</v>
      </c>
      <c r="AC1548" s="1" t="s">
        <v>1527</v>
      </c>
      <c r="AD1548" s="1" t="s">
        <v>92</v>
      </c>
      <c r="AE1548" s="1" t="s">
        <v>72</v>
      </c>
      <c r="AF1548" s="1" t="s">
        <v>229</v>
      </c>
      <c r="AG1548" s="1" t="s">
        <v>72</v>
      </c>
      <c r="AH1548" s="1" t="s">
        <v>255</v>
      </c>
      <c r="AI1548" s="1" t="s">
        <v>72</v>
      </c>
      <c r="AJ1548" s="1" t="s">
        <v>72</v>
      </c>
      <c r="AK1548" s="1" t="s">
        <v>72</v>
      </c>
      <c r="AL1548" s="1" t="s">
        <v>72</v>
      </c>
      <c r="AM1548" s="1" t="s">
        <v>72</v>
      </c>
      <c r="AN1548" s="3">
        <v>45922</v>
      </c>
      <c r="AO1548" s="1" t="s">
        <v>8559</v>
      </c>
      <c r="AP1548" s="1" t="s">
        <v>8560</v>
      </c>
      <c r="AQ1548" s="1" t="s">
        <v>1794</v>
      </c>
      <c r="AR1548" s="1">
        <v>15</v>
      </c>
      <c r="AS1548" s="1" t="s">
        <v>3446</v>
      </c>
      <c r="AT1548" s="1" t="s">
        <v>75</v>
      </c>
      <c r="AU1548" s="1" t="s">
        <v>75</v>
      </c>
      <c r="AV1548" s="1" t="s">
        <v>88</v>
      </c>
      <c r="AW1548" s="1" t="s">
        <v>96</v>
      </c>
      <c r="AX1548" s="1" t="s">
        <v>72</v>
      </c>
      <c r="AY1548" s="1" t="s">
        <v>7458</v>
      </c>
      <c r="AZ1548" s="1" t="s">
        <v>8561</v>
      </c>
      <c r="BA1548" s="1">
        <f>49+7</f>
        <v>56</v>
      </c>
      <c r="BB1548" s="21" t="s">
        <v>100</v>
      </c>
      <c r="BC1548" s="16"/>
    </row>
    <row r="1549" spans="1:55" ht="18.600000000000001" customHeight="1">
      <c r="A1549" s="1" t="s">
        <v>8562</v>
      </c>
      <c r="B1549" s="1">
        <v>250250</v>
      </c>
      <c r="C1549" s="1" t="s">
        <v>71</v>
      </c>
      <c r="D1549" s="3">
        <v>45923</v>
      </c>
      <c r="E1549" s="1" t="s">
        <v>1896</v>
      </c>
      <c r="F1549" s="1" t="s">
        <v>8563</v>
      </c>
      <c r="G1549" s="1" t="s">
        <v>75</v>
      </c>
      <c r="H1549" s="1" t="s">
        <v>1915</v>
      </c>
      <c r="I1549" s="1" t="s">
        <v>77</v>
      </c>
      <c r="J1549" s="1" t="s">
        <v>78</v>
      </c>
      <c r="K1549" s="1" t="s">
        <v>78</v>
      </c>
      <c r="L1549" s="21" t="s">
        <v>1898</v>
      </c>
      <c r="M1549" s="21" t="s">
        <v>99</v>
      </c>
      <c r="N1549" s="34" t="s">
        <v>72</v>
      </c>
      <c r="O1549" s="3" t="s">
        <v>8564</v>
      </c>
      <c r="P1549" s="1" t="s">
        <v>813</v>
      </c>
      <c r="Q1549" s="1" t="s">
        <v>813</v>
      </c>
      <c r="R1549" s="1" t="s">
        <v>9057</v>
      </c>
      <c r="S1549" s="1" t="s">
        <v>84</v>
      </c>
      <c r="T1549" s="1" t="s">
        <v>72</v>
      </c>
      <c r="U1549" s="1" t="s">
        <v>124</v>
      </c>
      <c r="V1549" s="1" t="s">
        <v>3814</v>
      </c>
      <c r="W1549" s="1" t="s">
        <v>126</v>
      </c>
      <c r="X1549" s="1">
        <v>66</v>
      </c>
      <c r="Y1549" s="1" t="s">
        <v>88</v>
      </c>
      <c r="Z1549" s="1">
        <v>6.7</v>
      </c>
      <c r="AA1549" s="1" t="s">
        <v>954</v>
      </c>
      <c r="AB1549" s="1" t="s">
        <v>90</v>
      </c>
      <c r="AC1549" s="1" t="s">
        <v>91</v>
      </c>
      <c r="AD1549" s="1" t="s">
        <v>92</v>
      </c>
      <c r="AE1549" s="1" t="s">
        <v>72</v>
      </c>
      <c r="AF1549" s="1" t="s">
        <v>217</v>
      </c>
      <c r="AG1549" s="1">
        <v>1</v>
      </c>
      <c r="AH1549" s="25" t="s">
        <v>4808</v>
      </c>
      <c r="AI1549" s="1" t="s">
        <v>72</v>
      </c>
      <c r="AJ1549" s="1" t="s">
        <v>72</v>
      </c>
      <c r="AK1549" s="1" t="s">
        <v>3444</v>
      </c>
      <c r="AL1549" s="1" t="s">
        <v>1061</v>
      </c>
      <c r="AM1549" s="1" t="s">
        <v>8368</v>
      </c>
      <c r="AN1549" s="3">
        <v>45923</v>
      </c>
      <c r="AO1549" s="1" t="s">
        <v>8565</v>
      </c>
      <c r="AP1549" s="1" t="s">
        <v>72</v>
      </c>
      <c r="AQ1549" s="1" t="s">
        <v>1675</v>
      </c>
      <c r="AR1549" s="1">
        <v>15</v>
      </c>
      <c r="AS1549" s="1" t="s">
        <v>8433</v>
      </c>
      <c r="AT1549" s="1" t="s">
        <v>75</v>
      </c>
      <c r="AU1549" s="1" t="s">
        <v>75</v>
      </c>
      <c r="AV1549" s="1" t="s">
        <v>88</v>
      </c>
      <c r="AW1549" s="1" t="s">
        <v>96</v>
      </c>
      <c r="AX1549" s="1" t="s">
        <v>72</v>
      </c>
      <c r="AY1549" s="1" t="s">
        <v>6242</v>
      </c>
      <c r="AZ1549" s="1" t="s">
        <v>7954</v>
      </c>
      <c r="BA1549" s="1">
        <v>30</v>
      </c>
      <c r="BB1549" s="21" t="s">
        <v>100</v>
      </c>
      <c r="BC1549" s="16"/>
    </row>
    <row r="1550" spans="1:55" ht="18.600000000000001" customHeight="1">
      <c r="A1550" s="1" t="s">
        <v>8566</v>
      </c>
      <c r="B1550" s="1">
        <v>250251</v>
      </c>
      <c r="C1550" s="1" t="s">
        <v>71</v>
      </c>
      <c r="D1550" s="3">
        <v>45923</v>
      </c>
      <c r="E1550" s="1" t="s">
        <v>1896</v>
      </c>
      <c r="F1550" s="1" t="s">
        <v>8567</v>
      </c>
      <c r="G1550" s="1" t="s">
        <v>75</v>
      </c>
      <c r="H1550" s="1" t="s">
        <v>8003</v>
      </c>
      <c r="I1550" s="1" t="s">
        <v>77</v>
      </c>
      <c r="J1550" s="1" t="s">
        <v>78</v>
      </c>
      <c r="K1550" s="1" t="s">
        <v>172</v>
      </c>
      <c r="L1550" s="21" t="s">
        <v>1898</v>
      </c>
      <c r="M1550" s="21" t="s">
        <v>99</v>
      </c>
      <c r="N1550" s="34" t="s">
        <v>72</v>
      </c>
      <c r="O1550" s="34" t="s">
        <v>7540</v>
      </c>
      <c r="P1550" s="1" t="s">
        <v>83</v>
      </c>
      <c r="Q1550" s="1" t="s">
        <v>123</v>
      </c>
      <c r="R1550" s="1" t="s">
        <v>9043</v>
      </c>
      <c r="S1550" s="1" t="s">
        <v>291</v>
      </c>
      <c r="T1550" s="1" t="s">
        <v>72</v>
      </c>
      <c r="U1550" s="1" t="s">
        <v>292</v>
      </c>
      <c r="V1550" s="1" t="s">
        <v>3420</v>
      </c>
      <c r="W1550" s="1" t="s">
        <v>126</v>
      </c>
      <c r="X1550" s="1">
        <v>43</v>
      </c>
      <c r="Y1550" s="1" t="s">
        <v>88</v>
      </c>
      <c r="Z1550" s="1">
        <v>5.3</v>
      </c>
      <c r="AA1550" s="1" t="s">
        <v>299</v>
      </c>
      <c r="AB1550" s="1" t="s">
        <v>90</v>
      </c>
      <c r="AC1550" s="1" t="s">
        <v>91</v>
      </c>
      <c r="AD1550" s="1" t="s">
        <v>92</v>
      </c>
      <c r="AE1550" s="1" t="s">
        <v>72</v>
      </c>
      <c r="AF1550" s="1" t="s">
        <v>229</v>
      </c>
      <c r="AG1550" s="1" t="s">
        <v>72</v>
      </c>
      <c r="AH1550" s="1" t="s">
        <v>4803</v>
      </c>
      <c r="AI1550" s="1" t="s">
        <v>72</v>
      </c>
      <c r="AJ1550" s="1" t="s">
        <v>72</v>
      </c>
      <c r="AK1550" s="1" t="s">
        <v>8568</v>
      </c>
      <c r="AL1550" s="1" t="s">
        <v>72</v>
      </c>
      <c r="AM1550" s="1" t="s">
        <v>72</v>
      </c>
      <c r="AN1550" s="3">
        <v>45923</v>
      </c>
      <c r="AO1550" s="1" t="s">
        <v>8569</v>
      </c>
      <c r="AP1550" s="1" t="s">
        <v>72</v>
      </c>
      <c r="AQ1550" s="1" t="s">
        <v>1675</v>
      </c>
      <c r="AR1550" s="1">
        <v>15</v>
      </c>
      <c r="AS1550" s="1" t="s">
        <v>183</v>
      </c>
      <c r="AT1550" s="1" t="s">
        <v>88</v>
      </c>
      <c r="AU1550" s="1" t="s">
        <v>88</v>
      </c>
      <c r="AV1550" s="1" t="s">
        <v>88</v>
      </c>
      <c r="AW1550" s="1" t="s">
        <v>96</v>
      </c>
      <c r="AX1550" s="1" t="s">
        <v>72</v>
      </c>
      <c r="AY1550" s="1" t="s">
        <v>3962</v>
      </c>
      <c r="AZ1550" s="1" t="s">
        <v>8570</v>
      </c>
      <c r="BA1550" s="1">
        <f>63+7</f>
        <v>70</v>
      </c>
      <c r="BB1550" s="21" t="s">
        <v>100</v>
      </c>
      <c r="BC1550" s="16"/>
    </row>
    <row r="1551" spans="1:55" ht="18.600000000000001" customHeight="1">
      <c r="A1551" s="1" t="s">
        <v>8571</v>
      </c>
      <c r="B1551" s="1">
        <v>250252</v>
      </c>
      <c r="C1551" s="1" t="s">
        <v>71</v>
      </c>
      <c r="D1551" s="3">
        <v>45924</v>
      </c>
      <c r="E1551" s="1" t="s">
        <v>1896</v>
      </c>
      <c r="F1551" s="1" t="s">
        <v>8572</v>
      </c>
      <c r="G1551" s="1" t="s">
        <v>75</v>
      </c>
      <c r="H1551" s="1" t="s">
        <v>3624</v>
      </c>
      <c r="I1551" s="1" t="s">
        <v>77</v>
      </c>
      <c r="J1551" s="1" t="s">
        <v>78</v>
      </c>
      <c r="K1551" s="1" t="s">
        <v>78</v>
      </c>
      <c r="L1551" s="21" t="s">
        <v>1898</v>
      </c>
      <c r="M1551" s="21" t="s">
        <v>99</v>
      </c>
      <c r="N1551" s="34" t="s">
        <v>72</v>
      </c>
      <c r="O1551" s="3" t="s">
        <v>2186</v>
      </c>
      <c r="P1551" s="1" t="s">
        <v>813</v>
      </c>
      <c r="Q1551" s="1" t="s">
        <v>813</v>
      </c>
      <c r="R1551" s="1" t="s">
        <v>9057</v>
      </c>
      <c r="S1551" s="1" t="s">
        <v>152</v>
      </c>
      <c r="T1551" s="1" t="s">
        <v>3803</v>
      </c>
      <c r="U1551" s="1" t="s">
        <v>153</v>
      </c>
      <c r="V1551" s="1" t="s">
        <v>154</v>
      </c>
      <c r="W1551" s="1" t="s">
        <v>126</v>
      </c>
      <c r="X1551" s="1">
        <v>42</v>
      </c>
      <c r="Y1551" s="1" t="s">
        <v>88</v>
      </c>
      <c r="Z1551" s="1">
        <v>5.3</v>
      </c>
      <c r="AA1551" s="1" t="s">
        <v>954</v>
      </c>
      <c r="AB1551" s="1" t="s">
        <v>90</v>
      </c>
      <c r="AC1551" s="1" t="s">
        <v>91</v>
      </c>
      <c r="AD1551" s="1" t="s">
        <v>216</v>
      </c>
      <c r="AE1551" s="1" t="s">
        <v>72</v>
      </c>
      <c r="AF1551" s="1" t="s">
        <v>254</v>
      </c>
      <c r="AG1551" s="1">
        <v>2</v>
      </c>
      <c r="AH1551" s="25" t="s">
        <v>8267</v>
      </c>
      <c r="AI1551" s="1">
        <v>8</v>
      </c>
      <c r="AJ1551" s="1" t="s">
        <v>8573</v>
      </c>
      <c r="AK1551" s="1" t="s">
        <v>2726</v>
      </c>
      <c r="AL1551" s="1" t="s">
        <v>1061</v>
      </c>
      <c r="AM1551" s="1" t="s">
        <v>72</v>
      </c>
      <c r="AN1551" s="3">
        <v>45924</v>
      </c>
      <c r="AO1551" s="1" t="s">
        <v>8574</v>
      </c>
      <c r="AP1551" s="1" t="s">
        <v>72</v>
      </c>
      <c r="AQ1551" s="1" t="s">
        <v>1794</v>
      </c>
      <c r="AR1551" s="1">
        <v>15</v>
      </c>
      <c r="AS1551" s="1" t="s">
        <v>3446</v>
      </c>
      <c r="AT1551" s="1" t="s">
        <v>75</v>
      </c>
      <c r="AU1551" s="1" t="s">
        <v>75</v>
      </c>
      <c r="AV1551" s="1" t="s">
        <v>88</v>
      </c>
      <c r="AW1551" s="1" t="s">
        <v>96</v>
      </c>
      <c r="AX1551" s="1" t="s">
        <v>72</v>
      </c>
      <c r="AY1551" s="1" t="s">
        <v>7458</v>
      </c>
      <c r="AZ1551" s="38" t="s">
        <v>8575</v>
      </c>
      <c r="BA1551" s="1">
        <f>35+7</f>
        <v>42</v>
      </c>
      <c r="BB1551" s="21" t="s">
        <v>100</v>
      </c>
      <c r="BC1551" s="16"/>
    </row>
    <row r="1552" spans="1:55" ht="18.600000000000001" customHeight="1">
      <c r="A1552" s="1" t="s">
        <v>8576</v>
      </c>
      <c r="B1552" s="1">
        <v>250253</v>
      </c>
      <c r="C1552" s="1" t="s">
        <v>71</v>
      </c>
      <c r="D1552" s="3">
        <v>45925</v>
      </c>
      <c r="E1552" s="1" t="s">
        <v>1896</v>
      </c>
      <c r="F1552" s="1" t="s">
        <v>8577</v>
      </c>
      <c r="G1552" s="1" t="s">
        <v>75</v>
      </c>
      <c r="H1552" s="1" t="s">
        <v>3947</v>
      </c>
      <c r="I1552" s="1" t="s">
        <v>77</v>
      </c>
      <c r="J1552" s="1" t="s">
        <v>78</v>
      </c>
      <c r="K1552" s="1" t="s">
        <v>78</v>
      </c>
      <c r="L1552" s="21" t="s">
        <v>1898</v>
      </c>
      <c r="M1552" s="21" t="s">
        <v>99</v>
      </c>
      <c r="N1552" s="34" t="s">
        <v>72</v>
      </c>
      <c r="O1552" s="3" t="s">
        <v>6477</v>
      </c>
      <c r="P1552" s="1" t="s">
        <v>813</v>
      </c>
      <c r="Q1552" s="1" t="s">
        <v>813</v>
      </c>
      <c r="R1552" s="1" t="s">
        <v>9057</v>
      </c>
      <c r="S1552" s="1" t="s">
        <v>84</v>
      </c>
      <c r="T1552" s="1" t="s">
        <v>72</v>
      </c>
      <c r="U1552" s="1" t="s">
        <v>323</v>
      </c>
      <c r="V1552" s="1" t="s">
        <v>8578</v>
      </c>
      <c r="W1552" s="1" t="s">
        <v>87</v>
      </c>
      <c r="X1552" s="1">
        <v>61</v>
      </c>
      <c r="Y1552" s="1" t="s">
        <v>88</v>
      </c>
      <c r="Z1552" s="1">
        <v>5.3</v>
      </c>
      <c r="AA1552" s="1" t="s">
        <v>954</v>
      </c>
      <c r="AB1552" s="1" t="s">
        <v>90</v>
      </c>
      <c r="AC1552" s="1" t="s">
        <v>91</v>
      </c>
      <c r="AD1552" s="1" t="s">
        <v>92</v>
      </c>
      <c r="AE1552" s="1" t="s">
        <v>72</v>
      </c>
      <c r="AF1552" s="1" t="s">
        <v>229</v>
      </c>
      <c r="AG1552" s="1">
        <v>2</v>
      </c>
      <c r="AH1552" s="25" t="s">
        <v>5057</v>
      </c>
      <c r="AI1552" s="1" t="s">
        <v>72</v>
      </c>
      <c r="AJ1552" s="1" t="s">
        <v>72</v>
      </c>
      <c r="AK1552" s="1" t="s">
        <v>3444</v>
      </c>
      <c r="AL1552" s="1" t="s">
        <v>72</v>
      </c>
      <c r="AM1552" s="1" t="s">
        <v>72</v>
      </c>
      <c r="AN1552" s="3">
        <v>45925</v>
      </c>
      <c r="AO1552" s="1" t="s">
        <v>8579</v>
      </c>
      <c r="AP1552" s="1" t="s">
        <v>72</v>
      </c>
      <c r="AQ1552" s="1" t="s">
        <v>1675</v>
      </c>
      <c r="AR1552" s="1">
        <v>15</v>
      </c>
      <c r="AS1552" s="1" t="s">
        <v>8433</v>
      </c>
      <c r="AT1552" s="1" t="s">
        <v>75</v>
      </c>
      <c r="AU1552" s="1" t="s">
        <v>75</v>
      </c>
      <c r="AV1552" s="1" t="s">
        <v>88</v>
      </c>
      <c r="AW1552" s="1" t="s">
        <v>96</v>
      </c>
      <c r="AX1552" s="1" t="s">
        <v>72</v>
      </c>
      <c r="AY1552" s="1" t="s">
        <v>7879</v>
      </c>
      <c r="AZ1552" s="1" t="s">
        <v>7880</v>
      </c>
      <c r="BA1552" s="1">
        <v>35</v>
      </c>
      <c r="BB1552" s="21" t="s">
        <v>100</v>
      </c>
      <c r="BC1552" s="16"/>
    </row>
    <row r="1553" spans="1:55" ht="18.600000000000001" customHeight="1">
      <c r="A1553" s="1" t="s">
        <v>8580</v>
      </c>
      <c r="B1553" s="1">
        <v>250254</v>
      </c>
      <c r="C1553" s="1" t="s">
        <v>71</v>
      </c>
      <c r="D1553" s="3">
        <v>45926</v>
      </c>
      <c r="E1553" s="1" t="s">
        <v>1896</v>
      </c>
      <c r="F1553" s="1" t="s">
        <v>8581</v>
      </c>
      <c r="G1553" s="1" t="s">
        <v>75</v>
      </c>
      <c r="H1553" s="1" t="s">
        <v>8003</v>
      </c>
      <c r="I1553" s="1" t="s">
        <v>77</v>
      </c>
      <c r="J1553" s="1" t="s">
        <v>78</v>
      </c>
      <c r="K1553" s="1" t="s">
        <v>78</v>
      </c>
      <c r="L1553" s="21" t="s">
        <v>1898</v>
      </c>
      <c r="M1553" s="8" t="s">
        <v>160</v>
      </c>
      <c r="N1553" s="34" t="s">
        <v>72</v>
      </c>
      <c r="O1553" s="60" t="s">
        <v>847</v>
      </c>
      <c r="P1553" s="1" t="s">
        <v>2143</v>
      </c>
      <c r="Q1553" s="1" t="s">
        <v>1868</v>
      </c>
      <c r="R1553" s="1" t="s">
        <v>9079</v>
      </c>
      <c r="S1553" s="1" t="s">
        <v>291</v>
      </c>
      <c r="T1553" s="1" t="s">
        <v>72</v>
      </c>
      <c r="U1553" s="1" t="s">
        <v>292</v>
      </c>
      <c r="V1553" s="1" t="s">
        <v>3296</v>
      </c>
      <c r="W1553" s="1" t="s">
        <v>126</v>
      </c>
      <c r="X1553" s="1">
        <v>46</v>
      </c>
      <c r="Y1553" s="1" t="s">
        <v>88</v>
      </c>
      <c r="Z1553" s="1">
        <v>6.5</v>
      </c>
      <c r="AA1553" s="1" t="s">
        <v>954</v>
      </c>
      <c r="AB1553" s="1" t="s">
        <v>90</v>
      </c>
      <c r="AC1553" s="1" t="s">
        <v>1527</v>
      </c>
      <c r="AD1553" s="1" t="s">
        <v>216</v>
      </c>
      <c r="AE1553" s="1" t="s">
        <v>72</v>
      </c>
      <c r="AF1553" s="1" t="s">
        <v>254</v>
      </c>
      <c r="AG1553" s="1" t="s">
        <v>3184</v>
      </c>
      <c r="AH1553" s="1" t="s">
        <v>72</v>
      </c>
      <c r="AI1553" s="1">
        <v>6</v>
      </c>
      <c r="AJ1553" s="1" t="s">
        <v>4014</v>
      </c>
      <c r="AK1553" s="1" t="s">
        <v>7537</v>
      </c>
      <c r="AL1553" s="1" t="s">
        <v>72</v>
      </c>
      <c r="AM1553" s="1" t="s">
        <v>72</v>
      </c>
      <c r="AN1553" s="3">
        <v>45926</v>
      </c>
      <c r="AO1553" s="1" t="s">
        <v>8582</v>
      </c>
      <c r="AP1553" s="1" t="s">
        <v>72</v>
      </c>
      <c r="AQ1553" s="1" t="s">
        <v>1675</v>
      </c>
      <c r="AR1553" s="1">
        <v>15</v>
      </c>
      <c r="AS1553" s="1" t="s">
        <v>3205</v>
      </c>
      <c r="AT1553" s="1" t="s">
        <v>75</v>
      </c>
      <c r="AU1553" s="1" t="s">
        <v>75</v>
      </c>
      <c r="AV1553" s="1" t="s">
        <v>88</v>
      </c>
      <c r="AW1553" s="1" t="s">
        <v>79</v>
      </c>
      <c r="AX1553" s="1" t="s">
        <v>707</v>
      </c>
      <c r="AY1553" s="1" t="s">
        <v>3962</v>
      </c>
      <c r="AZ1553" s="1" t="s">
        <v>8570</v>
      </c>
      <c r="BA1553" s="1">
        <f>63+14</f>
        <v>77</v>
      </c>
      <c r="BB1553" s="1" t="s">
        <v>160</v>
      </c>
      <c r="BC1553" s="1" t="s">
        <v>707</v>
      </c>
    </row>
    <row r="1554" spans="1:55" ht="18.600000000000001" customHeight="1">
      <c r="A1554" s="1" t="s">
        <v>8583</v>
      </c>
      <c r="B1554" s="1">
        <v>250255</v>
      </c>
      <c r="C1554" s="1" t="s">
        <v>71</v>
      </c>
      <c r="D1554" s="3">
        <v>45927</v>
      </c>
      <c r="E1554" s="1" t="s">
        <v>1896</v>
      </c>
      <c r="F1554" s="1" t="s">
        <v>8584</v>
      </c>
      <c r="G1554" s="1" t="s">
        <v>75</v>
      </c>
      <c r="H1554" s="1" t="s">
        <v>1915</v>
      </c>
      <c r="I1554" s="1" t="s">
        <v>77</v>
      </c>
      <c r="J1554" s="1" t="s">
        <v>78</v>
      </c>
      <c r="K1554" s="1" t="s">
        <v>78</v>
      </c>
      <c r="L1554" s="21" t="s">
        <v>1898</v>
      </c>
      <c r="M1554" s="21" t="s">
        <v>99</v>
      </c>
      <c r="N1554" s="34" t="s">
        <v>72</v>
      </c>
      <c r="O1554" s="3" t="s">
        <v>3647</v>
      </c>
      <c r="P1554" s="1" t="s">
        <v>813</v>
      </c>
      <c r="Q1554" s="1" t="s">
        <v>813</v>
      </c>
      <c r="R1554" s="1" t="s">
        <v>9057</v>
      </c>
      <c r="S1554" s="1" t="s">
        <v>84</v>
      </c>
      <c r="T1554" s="1" t="s">
        <v>72</v>
      </c>
      <c r="U1554" s="1" t="s">
        <v>656</v>
      </c>
      <c r="V1554" s="1" t="s">
        <v>656</v>
      </c>
      <c r="W1554" s="1" t="s">
        <v>126</v>
      </c>
      <c r="X1554" s="1">
        <v>65</v>
      </c>
      <c r="Y1554" s="1" t="s">
        <v>88</v>
      </c>
      <c r="Z1554" s="1">
        <v>4.0999999999999996</v>
      </c>
      <c r="AA1554" s="1" t="s">
        <v>954</v>
      </c>
      <c r="AB1554" s="1" t="s">
        <v>90</v>
      </c>
      <c r="AC1554" s="1" t="s">
        <v>91</v>
      </c>
      <c r="AD1554" s="1" t="s">
        <v>92</v>
      </c>
      <c r="AE1554" s="1" t="s">
        <v>72</v>
      </c>
      <c r="AF1554" s="1" t="s">
        <v>217</v>
      </c>
      <c r="AG1554" s="1">
        <v>2</v>
      </c>
      <c r="AH1554" s="25" t="s">
        <v>5578</v>
      </c>
      <c r="AI1554" s="1" t="s">
        <v>72</v>
      </c>
      <c r="AJ1554" s="1" t="s">
        <v>72</v>
      </c>
      <c r="AK1554" s="1" t="s">
        <v>3444</v>
      </c>
      <c r="AL1554" s="1" t="s">
        <v>878</v>
      </c>
      <c r="AM1554" s="1" t="s">
        <v>72</v>
      </c>
      <c r="AN1554" s="3">
        <v>45927</v>
      </c>
      <c r="AO1554" s="1" t="s">
        <v>8585</v>
      </c>
      <c r="AP1554" s="1" t="s">
        <v>72</v>
      </c>
      <c r="AQ1554" s="1" t="s">
        <v>1675</v>
      </c>
      <c r="AR1554" s="1">
        <v>15</v>
      </c>
      <c r="AS1554" s="1" t="s">
        <v>4063</v>
      </c>
      <c r="AT1554" s="1" t="s">
        <v>75</v>
      </c>
      <c r="AU1554" s="1" t="s">
        <v>75</v>
      </c>
      <c r="AV1554" s="1" t="s">
        <v>88</v>
      </c>
      <c r="AW1554" s="1" t="s">
        <v>96</v>
      </c>
      <c r="AX1554" s="1" t="s">
        <v>72</v>
      </c>
      <c r="AY1554" s="1" t="s">
        <v>7458</v>
      </c>
      <c r="AZ1554" s="1" t="s">
        <v>7605</v>
      </c>
      <c r="BA1554" s="1">
        <v>35</v>
      </c>
      <c r="BB1554" s="21" t="s">
        <v>100</v>
      </c>
      <c r="BC1554" s="16"/>
    </row>
    <row r="1555" spans="1:55" ht="18.600000000000001" customHeight="1">
      <c r="A1555" s="1" t="s">
        <v>8590</v>
      </c>
      <c r="B1555" s="1">
        <v>250256</v>
      </c>
      <c r="C1555" s="1" t="s">
        <v>71</v>
      </c>
      <c r="D1555" s="3">
        <v>45929</v>
      </c>
      <c r="E1555" s="1" t="s">
        <v>1896</v>
      </c>
      <c r="F1555" s="1" t="s">
        <v>8587</v>
      </c>
      <c r="G1555" s="1" t="s">
        <v>75</v>
      </c>
      <c r="H1555" s="1" t="s">
        <v>1915</v>
      </c>
      <c r="I1555" s="1" t="s">
        <v>77</v>
      </c>
      <c r="J1555" s="1" t="s">
        <v>78</v>
      </c>
      <c r="K1555" s="1" t="s">
        <v>78</v>
      </c>
      <c r="L1555" s="21" t="s">
        <v>1898</v>
      </c>
      <c r="M1555" s="21" t="s">
        <v>99</v>
      </c>
      <c r="N1555" s="34" t="s">
        <v>72</v>
      </c>
      <c r="O1555" s="3" t="s">
        <v>8588</v>
      </c>
      <c r="P1555" s="1" t="s">
        <v>813</v>
      </c>
      <c r="Q1555" s="1" t="s">
        <v>813</v>
      </c>
      <c r="R1555" s="1" t="s">
        <v>9057</v>
      </c>
      <c r="S1555" s="1" t="s">
        <v>84</v>
      </c>
      <c r="T1555" s="1" t="s">
        <v>72</v>
      </c>
      <c r="U1555" s="1" t="s">
        <v>140</v>
      </c>
      <c r="V1555" s="1" t="s">
        <v>181</v>
      </c>
      <c r="W1555" s="1" t="s">
        <v>126</v>
      </c>
      <c r="X1555" s="1">
        <v>60</v>
      </c>
      <c r="Y1555" s="1" t="s">
        <v>88</v>
      </c>
      <c r="Z1555" s="1">
        <v>5.2</v>
      </c>
      <c r="AA1555" s="1" t="s">
        <v>954</v>
      </c>
      <c r="AB1555" s="1" t="s">
        <v>90</v>
      </c>
      <c r="AC1555" s="1" t="s">
        <v>91</v>
      </c>
      <c r="AD1555" s="1" t="s">
        <v>92</v>
      </c>
      <c r="AE1555" s="1" t="s">
        <v>72</v>
      </c>
      <c r="AF1555" s="1" t="s">
        <v>217</v>
      </c>
      <c r="AG1555" s="1">
        <v>1</v>
      </c>
      <c r="AH1555" s="25" t="s">
        <v>5523</v>
      </c>
      <c r="AI1555" s="1" t="s">
        <v>72</v>
      </c>
      <c r="AJ1555" s="1" t="s">
        <v>72</v>
      </c>
      <c r="AK1555" s="1" t="s">
        <v>3444</v>
      </c>
      <c r="AL1555" s="1" t="s">
        <v>878</v>
      </c>
      <c r="AM1555" s="1" t="s">
        <v>72</v>
      </c>
      <c r="AN1555" s="3">
        <v>45929</v>
      </c>
      <c r="AO1555" s="1" t="s">
        <v>8589</v>
      </c>
      <c r="AP1555" s="1" t="s">
        <v>72</v>
      </c>
      <c r="AQ1555" s="1" t="s">
        <v>1675</v>
      </c>
      <c r="AR1555" s="1">
        <v>15</v>
      </c>
      <c r="AS1555" s="1" t="s">
        <v>3446</v>
      </c>
      <c r="AT1555" s="1" t="s">
        <v>75</v>
      </c>
      <c r="AU1555" s="1" t="s">
        <v>75</v>
      </c>
      <c r="AV1555" s="1" t="s">
        <v>88</v>
      </c>
      <c r="AW1555" s="1" t="s">
        <v>96</v>
      </c>
      <c r="AX1555" s="1" t="s">
        <v>72</v>
      </c>
      <c r="AY1555" s="1" t="s">
        <v>8591</v>
      </c>
      <c r="AZ1555" s="1" t="s">
        <v>7884</v>
      </c>
      <c r="BA1555" s="1">
        <v>21</v>
      </c>
      <c r="BB1555" s="21" t="s">
        <v>100</v>
      </c>
      <c r="BC1555" s="16"/>
    </row>
    <row r="1556" spans="1:55" ht="18.600000000000001" customHeight="1">
      <c r="A1556" s="1" t="s">
        <v>8592</v>
      </c>
      <c r="B1556" s="1">
        <v>250257</v>
      </c>
      <c r="C1556" s="1" t="s">
        <v>71</v>
      </c>
      <c r="D1556" s="3">
        <v>45930</v>
      </c>
      <c r="E1556" s="1" t="s">
        <v>1896</v>
      </c>
      <c r="F1556" s="1" t="s">
        <v>8593</v>
      </c>
      <c r="G1556" s="1" t="s">
        <v>75</v>
      </c>
      <c r="H1556" s="1" t="s">
        <v>8003</v>
      </c>
      <c r="I1556" s="1" t="s">
        <v>77</v>
      </c>
      <c r="J1556" s="1" t="s">
        <v>78</v>
      </c>
      <c r="K1556" s="1" t="s">
        <v>78</v>
      </c>
      <c r="L1556" s="21" t="s">
        <v>1898</v>
      </c>
      <c r="M1556" s="8" t="s">
        <v>160</v>
      </c>
      <c r="N1556" s="34" t="s">
        <v>72</v>
      </c>
      <c r="O1556" s="60" t="s">
        <v>8594</v>
      </c>
      <c r="P1556" s="1" t="s">
        <v>8240</v>
      </c>
      <c r="Q1556" s="1" t="s">
        <v>8241</v>
      </c>
      <c r="R1556" s="1" t="s">
        <v>8242</v>
      </c>
      <c r="S1556" s="1" t="s">
        <v>291</v>
      </c>
      <c r="T1556" s="1" t="s">
        <v>72</v>
      </c>
      <c r="U1556" s="1" t="s">
        <v>292</v>
      </c>
      <c r="V1556" s="1" t="s">
        <v>292</v>
      </c>
      <c r="W1556" s="1" t="s">
        <v>126</v>
      </c>
      <c r="X1556" s="1">
        <v>50</v>
      </c>
      <c r="Y1556" s="1" t="s">
        <v>88</v>
      </c>
      <c r="Z1556" s="1">
        <v>6.8</v>
      </c>
      <c r="AA1556" s="1" t="s">
        <v>2344</v>
      </c>
      <c r="AB1556" s="1" t="s">
        <v>90</v>
      </c>
      <c r="AC1556" s="1" t="s">
        <v>91</v>
      </c>
      <c r="AD1556" s="1" t="s">
        <v>92</v>
      </c>
      <c r="AE1556" s="1" t="s">
        <v>72</v>
      </c>
      <c r="AF1556" s="1" t="s">
        <v>72</v>
      </c>
      <c r="AG1556" s="1" t="s">
        <v>72</v>
      </c>
      <c r="AH1556" s="1" t="s">
        <v>72</v>
      </c>
      <c r="AI1556" s="1" t="s">
        <v>72</v>
      </c>
      <c r="AJ1556" s="1" t="s">
        <v>72</v>
      </c>
      <c r="AK1556" s="1" t="s">
        <v>72</v>
      </c>
      <c r="AL1556" s="1" t="s">
        <v>72</v>
      </c>
      <c r="AM1556" s="1" t="s">
        <v>72</v>
      </c>
      <c r="AN1556" s="3">
        <v>45931</v>
      </c>
      <c r="AO1556" s="1" t="s">
        <v>8595</v>
      </c>
      <c r="AP1556" s="1" t="s">
        <v>72</v>
      </c>
      <c r="AQ1556" s="1" t="s">
        <v>1675</v>
      </c>
      <c r="AR1556" s="1">
        <v>15</v>
      </c>
      <c r="AS1556" s="1" t="s">
        <v>3205</v>
      </c>
      <c r="AT1556" s="1" t="s">
        <v>75</v>
      </c>
      <c r="AU1556" s="1" t="s">
        <v>75</v>
      </c>
      <c r="AV1556" s="1" t="s">
        <v>88</v>
      </c>
      <c r="AW1556" s="1" t="s">
        <v>79</v>
      </c>
      <c r="AX1556" s="1" t="s">
        <v>707</v>
      </c>
      <c r="AY1556" s="1" t="s">
        <v>3962</v>
      </c>
      <c r="AZ1556" s="1" t="s">
        <v>8596</v>
      </c>
      <c r="BA1556" s="1">
        <v>35</v>
      </c>
      <c r="BB1556" s="1" t="s">
        <v>160</v>
      </c>
      <c r="BC1556" s="1" t="s">
        <v>707</v>
      </c>
    </row>
    <row r="1557" spans="1:55" ht="18.600000000000001" customHeight="1">
      <c r="A1557" s="1" t="s">
        <v>8597</v>
      </c>
      <c r="B1557" s="1">
        <v>250258</v>
      </c>
      <c r="C1557" s="1" t="s">
        <v>71</v>
      </c>
      <c r="D1557" s="3">
        <v>45936</v>
      </c>
      <c r="E1557" s="1" t="s">
        <v>1896</v>
      </c>
      <c r="F1557" s="1" t="s">
        <v>8598</v>
      </c>
      <c r="G1557" s="1" t="s">
        <v>75</v>
      </c>
      <c r="H1557" s="1" t="s">
        <v>3624</v>
      </c>
      <c r="I1557" s="1" t="s">
        <v>77</v>
      </c>
      <c r="J1557" s="1" t="s">
        <v>78</v>
      </c>
      <c r="K1557" s="1" t="s">
        <v>78</v>
      </c>
      <c r="L1557" s="21" t="s">
        <v>1898</v>
      </c>
      <c r="M1557" s="21" t="s">
        <v>99</v>
      </c>
      <c r="N1557" s="34" t="s">
        <v>72</v>
      </c>
      <c r="O1557" s="34" t="s">
        <v>7782</v>
      </c>
      <c r="P1557" s="1" t="s">
        <v>83</v>
      </c>
      <c r="Q1557" s="1" t="s">
        <v>123</v>
      </c>
      <c r="R1557" s="1" t="s">
        <v>9043</v>
      </c>
      <c r="S1557" s="1" t="s">
        <v>152</v>
      </c>
      <c r="T1557" s="1" t="s">
        <v>3832</v>
      </c>
      <c r="U1557" s="1" t="s">
        <v>153</v>
      </c>
      <c r="V1557" s="1" t="s">
        <v>154</v>
      </c>
      <c r="W1557" s="1" t="s">
        <v>126</v>
      </c>
      <c r="X1557" s="1">
        <v>53</v>
      </c>
      <c r="Y1557" s="1" t="s">
        <v>88</v>
      </c>
      <c r="Z1557" s="1">
        <v>5.4</v>
      </c>
      <c r="AA1557" s="1" t="s">
        <v>299</v>
      </c>
      <c r="AB1557" s="1" t="s">
        <v>90</v>
      </c>
      <c r="AC1557" s="1" t="s">
        <v>91</v>
      </c>
      <c r="AD1557" s="1" t="s">
        <v>92</v>
      </c>
      <c r="AE1557" s="1" t="s">
        <v>72</v>
      </c>
      <c r="AF1557" s="1" t="s">
        <v>72</v>
      </c>
      <c r="AG1557" s="1" t="s">
        <v>72</v>
      </c>
      <c r="AH1557" s="1" t="s">
        <v>72</v>
      </c>
      <c r="AI1557" s="1" t="s">
        <v>72</v>
      </c>
      <c r="AJ1557" s="1" t="s">
        <v>72</v>
      </c>
      <c r="AK1557" s="1" t="s">
        <v>72</v>
      </c>
      <c r="AL1557" s="1" t="s">
        <v>72</v>
      </c>
      <c r="AM1557" s="1" t="s">
        <v>72</v>
      </c>
      <c r="AN1557" s="3">
        <v>45936</v>
      </c>
      <c r="AO1557" s="1" t="s">
        <v>8599</v>
      </c>
      <c r="AP1557" s="1" t="s">
        <v>72</v>
      </c>
      <c r="AQ1557" s="1" t="s">
        <v>1794</v>
      </c>
      <c r="AR1557" s="1">
        <v>14</v>
      </c>
      <c r="AS1557" s="1" t="s">
        <v>6026</v>
      </c>
      <c r="AT1557" s="1" t="s">
        <v>75</v>
      </c>
      <c r="AU1557" s="1" t="s">
        <v>75</v>
      </c>
      <c r="AV1557" s="1" t="s">
        <v>88</v>
      </c>
      <c r="AW1557" s="1" t="s">
        <v>96</v>
      </c>
      <c r="AX1557" s="1" t="s">
        <v>72</v>
      </c>
      <c r="AY1557" s="1" t="s">
        <v>7458</v>
      </c>
      <c r="AZ1557" s="1" t="s">
        <v>8600</v>
      </c>
      <c r="BA1557" s="1">
        <f>47+36</f>
        <v>83</v>
      </c>
      <c r="BB1557" s="21" t="s">
        <v>100</v>
      </c>
      <c r="BC1557" s="16"/>
    </row>
    <row r="1558" spans="1:55" ht="18.600000000000001" customHeight="1">
      <c r="A1558" s="1" t="s">
        <v>8601</v>
      </c>
      <c r="B1558" s="1">
        <v>250259</v>
      </c>
      <c r="C1558" s="1" t="s">
        <v>71</v>
      </c>
      <c r="D1558" s="3">
        <v>45936</v>
      </c>
      <c r="E1558" s="1" t="s">
        <v>1896</v>
      </c>
      <c r="F1558" s="1" t="s">
        <v>8602</v>
      </c>
      <c r="G1558" s="1" t="s">
        <v>75</v>
      </c>
      <c r="H1558" s="1" t="s">
        <v>7510</v>
      </c>
      <c r="I1558" s="1" t="s">
        <v>77</v>
      </c>
      <c r="J1558" s="1" t="s">
        <v>78</v>
      </c>
      <c r="K1558" s="1" t="s">
        <v>78</v>
      </c>
      <c r="L1558" s="21" t="s">
        <v>1898</v>
      </c>
      <c r="M1558" s="21" t="s">
        <v>160</v>
      </c>
      <c r="N1558" s="34" t="s">
        <v>72</v>
      </c>
      <c r="O1558" s="34" t="s">
        <v>8603</v>
      </c>
      <c r="P1558" s="1" t="s">
        <v>83</v>
      </c>
      <c r="Q1558" s="1" t="s">
        <v>123</v>
      </c>
      <c r="R1558" s="1" t="s">
        <v>9043</v>
      </c>
      <c r="S1558" s="1" t="s">
        <v>7128</v>
      </c>
      <c r="T1558" s="1" t="s">
        <v>72</v>
      </c>
      <c r="U1558" s="1" t="s">
        <v>8604</v>
      </c>
      <c r="V1558" s="1" t="s">
        <v>7519</v>
      </c>
      <c r="W1558" s="1" t="s">
        <v>126</v>
      </c>
      <c r="X1558" s="1">
        <v>58</v>
      </c>
      <c r="Y1558" s="1" t="s">
        <v>88</v>
      </c>
      <c r="Z1558" s="1">
        <v>5.4</v>
      </c>
      <c r="AA1558" s="1" t="s">
        <v>299</v>
      </c>
      <c r="AB1558" s="1" t="s">
        <v>90</v>
      </c>
      <c r="AC1558" s="1" t="s">
        <v>91</v>
      </c>
      <c r="AD1558" s="1" t="s">
        <v>92</v>
      </c>
      <c r="AE1558" s="1" t="s">
        <v>72</v>
      </c>
      <c r="AF1558" s="1" t="s">
        <v>72</v>
      </c>
      <c r="AG1558" s="1" t="s">
        <v>72</v>
      </c>
      <c r="AH1558" s="1" t="s">
        <v>72</v>
      </c>
      <c r="AI1558" s="1" t="s">
        <v>72</v>
      </c>
      <c r="AJ1558" s="1" t="s">
        <v>72</v>
      </c>
      <c r="AK1558" s="1" t="s">
        <v>72</v>
      </c>
      <c r="AL1558" s="1" t="s">
        <v>72</v>
      </c>
      <c r="AM1558" s="1" t="s">
        <v>72</v>
      </c>
      <c r="AN1558" s="3">
        <v>45936</v>
      </c>
      <c r="AO1558" s="1" t="s">
        <v>8605</v>
      </c>
      <c r="AP1558" s="1" t="s">
        <v>72</v>
      </c>
      <c r="AQ1558" s="1" t="s">
        <v>1675</v>
      </c>
      <c r="AR1558" s="1">
        <v>13</v>
      </c>
      <c r="AS1558" s="1" t="s">
        <v>7811</v>
      </c>
      <c r="AT1558" s="1" t="s">
        <v>75</v>
      </c>
      <c r="AU1558" s="1" t="s">
        <v>75</v>
      </c>
      <c r="AV1558" s="1" t="s">
        <v>88</v>
      </c>
      <c r="AW1558" s="1" t="s">
        <v>79</v>
      </c>
      <c r="AX1558" s="1" t="s">
        <v>437</v>
      </c>
      <c r="AY1558" s="1" t="s">
        <v>7543</v>
      </c>
      <c r="AZ1558" s="1" t="s">
        <v>8606</v>
      </c>
      <c r="BA1558" s="1">
        <f>42+7</f>
        <v>49</v>
      </c>
      <c r="BB1558" s="1" t="s">
        <v>160</v>
      </c>
      <c r="BC1558" s="1" t="s">
        <v>440</v>
      </c>
    </row>
    <row r="1559" spans="1:55" ht="18.600000000000001" customHeight="1">
      <c r="A1559" s="1" t="s">
        <v>8607</v>
      </c>
      <c r="B1559" s="1">
        <v>250260</v>
      </c>
      <c r="C1559" s="1" t="s">
        <v>71</v>
      </c>
      <c r="D1559" s="3">
        <v>45936</v>
      </c>
      <c r="E1559" s="1" t="s">
        <v>1896</v>
      </c>
      <c r="F1559" s="1" t="s">
        <v>8608</v>
      </c>
      <c r="G1559" s="1" t="s">
        <v>75</v>
      </c>
      <c r="H1559" s="1" t="s">
        <v>6917</v>
      </c>
      <c r="I1559" s="1" t="s">
        <v>77</v>
      </c>
      <c r="J1559" s="1" t="s">
        <v>78</v>
      </c>
      <c r="K1559" s="1" t="s">
        <v>78</v>
      </c>
      <c r="L1559" s="21" t="s">
        <v>1898</v>
      </c>
      <c r="M1559" s="8" t="s">
        <v>160</v>
      </c>
      <c r="N1559" s="34" t="s">
        <v>72</v>
      </c>
      <c r="O1559" s="60" t="s">
        <v>847</v>
      </c>
      <c r="P1559" s="1" t="s">
        <v>2143</v>
      </c>
      <c r="Q1559" s="1" t="s">
        <v>1868</v>
      </c>
      <c r="R1559" s="1" t="s">
        <v>9079</v>
      </c>
      <c r="S1559" s="1" t="s">
        <v>291</v>
      </c>
      <c r="T1559" s="1" t="s">
        <v>72</v>
      </c>
      <c r="U1559" s="1" t="s">
        <v>292</v>
      </c>
      <c r="V1559" s="1" t="s">
        <v>3296</v>
      </c>
      <c r="W1559" s="1" t="s">
        <v>126</v>
      </c>
      <c r="X1559" s="1">
        <v>46</v>
      </c>
      <c r="Y1559" s="1" t="s">
        <v>88</v>
      </c>
      <c r="Z1559" s="1">
        <v>6.3</v>
      </c>
      <c r="AA1559" s="1" t="s">
        <v>2344</v>
      </c>
      <c r="AB1559" s="1" t="s">
        <v>90</v>
      </c>
      <c r="AC1559" s="1" t="s">
        <v>91</v>
      </c>
      <c r="AD1559" s="1" t="s">
        <v>216</v>
      </c>
      <c r="AE1559" s="1" t="s">
        <v>72</v>
      </c>
      <c r="AF1559" s="1" t="s">
        <v>72</v>
      </c>
      <c r="AG1559" s="1" t="s">
        <v>72</v>
      </c>
      <c r="AH1559" s="1" t="s">
        <v>72</v>
      </c>
      <c r="AI1559" s="1">
        <v>6</v>
      </c>
      <c r="AJ1559" s="1" t="s">
        <v>4014</v>
      </c>
      <c r="AK1559" s="1" t="s">
        <v>447</v>
      </c>
      <c r="AL1559" s="1" t="s">
        <v>72</v>
      </c>
      <c r="AM1559" s="1" t="s">
        <v>72</v>
      </c>
      <c r="AN1559" s="3">
        <v>45936</v>
      </c>
      <c r="AO1559" s="1" t="s">
        <v>8609</v>
      </c>
      <c r="AP1559" s="1" t="s">
        <v>72</v>
      </c>
      <c r="AQ1559" s="1" t="s">
        <v>1675</v>
      </c>
      <c r="AR1559" s="1">
        <v>14</v>
      </c>
      <c r="AS1559" s="1" t="s">
        <v>4063</v>
      </c>
      <c r="AT1559" s="1" t="s">
        <v>75</v>
      </c>
      <c r="AU1559" s="1" t="s">
        <v>75</v>
      </c>
      <c r="AV1559" s="1" t="s">
        <v>88</v>
      </c>
      <c r="AW1559" s="1" t="s">
        <v>79</v>
      </c>
      <c r="AX1559" s="1" t="s">
        <v>707</v>
      </c>
      <c r="AY1559" s="1" t="s">
        <v>7879</v>
      </c>
      <c r="AZ1559" s="1" t="s">
        <v>8315</v>
      </c>
      <c r="BA1559" s="1">
        <v>35</v>
      </c>
      <c r="BB1559" s="1" t="s">
        <v>160</v>
      </c>
      <c r="BC1559" s="1" t="s">
        <v>707</v>
      </c>
    </row>
    <row r="1560" spans="1:55" ht="18.600000000000001" customHeight="1">
      <c r="A1560" s="1" t="s">
        <v>8610</v>
      </c>
      <c r="B1560" s="1">
        <v>250261</v>
      </c>
      <c r="C1560" s="1" t="s">
        <v>71</v>
      </c>
      <c r="D1560" s="3">
        <v>45937</v>
      </c>
      <c r="E1560" s="1" t="s">
        <v>1896</v>
      </c>
      <c r="F1560" s="1" t="s">
        <v>8611</v>
      </c>
      <c r="G1560" s="1" t="s">
        <v>75</v>
      </c>
      <c r="H1560" s="1" t="s">
        <v>1915</v>
      </c>
      <c r="I1560" s="1" t="s">
        <v>77</v>
      </c>
      <c r="J1560" s="1" t="s">
        <v>78</v>
      </c>
      <c r="K1560" s="1" t="s">
        <v>78</v>
      </c>
      <c r="L1560" s="21" t="s">
        <v>1898</v>
      </c>
      <c r="M1560" s="21" t="s">
        <v>99</v>
      </c>
      <c r="N1560" s="34" t="s">
        <v>72</v>
      </c>
      <c r="O1560" s="34" t="s">
        <v>4145</v>
      </c>
      <c r="P1560" s="1" t="s">
        <v>778</v>
      </c>
      <c r="Q1560" s="1" t="s">
        <v>779</v>
      </c>
      <c r="R1560" s="1" t="s">
        <v>9036</v>
      </c>
      <c r="S1560" s="1" t="s">
        <v>84</v>
      </c>
      <c r="T1560" s="1" t="s">
        <v>72</v>
      </c>
      <c r="U1560" s="1" t="s">
        <v>140</v>
      </c>
      <c r="V1560" s="1" t="s">
        <v>141</v>
      </c>
      <c r="W1560" s="1" t="s">
        <v>87</v>
      </c>
      <c r="X1560" s="1">
        <v>59</v>
      </c>
      <c r="Y1560" s="1" t="s">
        <v>88</v>
      </c>
      <c r="Z1560" s="1">
        <v>4.9000000000000004</v>
      </c>
      <c r="AA1560" s="1" t="s">
        <v>954</v>
      </c>
      <c r="AB1560" s="1" t="s">
        <v>90</v>
      </c>
      <c r="AC1560" s="1" t="s">
        <v>91</v>
      </c>
      <c r="AD1560" s="1" t="s">
        <v>92</v>
      </c>
      <c r="AE1560" s="1" t="s">
        <v>72</v>
      </c>
      <c r="AF1560" s="1" t="s">
        <v>72</v>
      </c>
      <c r="AG1560" s="1" t="s">
        <v>72</v>
      </c>
      <c r="AH1560" s="1" t="s">
        <v>72</v>
      </c>
      <c r="AI1560" s="1" t="s">
        <v>72</v>
      </c>
      <c r="AJ1560" s="1" t="s">
        <v>72</v>
      </c>
      <c r="AK1560" s="1" t="s">
        <v>72</v>
      </c>
      <c r="AL1560" s="1" t="s">
        <v>72</v>
      </c>
      <c r="AM1560" s="1" t="s">
        <v>72</v>
      </c>
      <c r="AN1560" s="3">
        <v>45937</v>
      </c>
      <c r="AO1560" s="1" t="s">
        <v>8612</v>
      </c>
      <c r="AP1560" s="1" t="s">
        <v>72</v>
      </c>
      <c r="AQ1560" s="1" t="s">
        <v>1675</v>
      </c>
      <c r="AR1560" s="1">
        <v>14</v>
      </c>
      <c r="AS1560" s="1" t="s">
        <v>4219</v>
      </c>
      <c r="AT1560" s="1" t="s">
        <v>75</v>
      </c>
      <c r="AU1560" s="1" t="s">
        <v>75</v>
      </c>
      <c r="AV1560" s="1" t="s">
        <v>88</v>
      </c>
      <c r="AW1560" s="1" t="s">
        <v>96</v>
      </c>
      <c r="AX1560" s="1" t="s">
        <v>72</v>
      </c>
      <c r="AY1560" s="1" t="s">
        <v>7458</v>
      </c>
      <c r="AZ1560" s="1" t="s">
        <v>7605</v>
      </c>
      <c r="BA1560" s="1">
        <f>35</f>
        <v>35</v>
      </c>
      <c r="BB1560" s="21" t="s">
        <v>100</v>
      </c>
      <c r="BC1560" s="16"/>
    </row>
    <row r="1561" spans="1:55" ht="18.600000000000001" customHeight="1">
      <c r="A1561" s="1" t="s">
        <v>8613</v>
      </c>
      <c r="B1561" s="1">
        <v>250262</v>
      </c>
      <c r="C1561" s="1" t="s">
        <v>497</v>
      </c>
      <c r="D1561" s="3">
        <v>45938</v>
      </c>
      <c r="E1561" s="1" t="s">
        <v>1896</v>
      </c>
      <c r="F1561" s="1" t="s">
        <v>8614</v>
      </c>
      <c r="G1561" s="1" t="s">
        <v>75</v>
      </c>
      <c r="H1561" s="1" t="s">
        <v>8615</v>
      </c>
      <c r="I1561" s="1" t="s">
        <v>497</v>
      </c>
      <c r="J1561" s="1" t="s">
        <v>78</v>
      </c>
      <c r="K1561" s="1" t="s">
        <v>78</v>
      </c>
      <c r="L1561" s="21" t="s">
        <v>1898</v>
      </c>
      <c r="M1561" s="21" t="s">
        <v>99</v>
      </c>
      <c r="N1561" s="34" t="s">
        <v>72</v>
      </c>
      <c r="O1561" s="34" t="s">
        <v>5642</v>
      </c>
      <c r="P1561" s="1" t="s">
        <v>813</v>
      </c>
      <c r="Q1561" s="1" t="s">
        <v>813</v>
      </c>
      <c r="R1561" s="1" t="s">
        <v>9057</v>
      </c>
      <c r="S1561" s="1" t="s">
        <v>84</v>
      </c>
      <c r="T1561" s="1" t="s">
        <v>72</v>
      </c>
      <c r="U1561" s="1" t="s">
        <v>140</v>
      </c>
      <c r="V1561" s="1" t="s">
        <v>141</v>
      </c>
      <c r="W1561" s="1" t="s">
        <v>87</v>
      </c>
      <c r="X1561" s="1">
        <v>40</v>
      </c>
      <c r="Y1561" s="1" t="s">
        <v>88</v>
      </c>
      <c r="Z1561" s="1">
        <v>4</v>
      </c>
      <c r="AA1561" s="1" t="s">
        <v>954</v>
      </c>
      <c r="AB1561" s="1" t="s">
        <v>90</v>
      </c>
      <c r="AC1561" s="1" t="s">
        <v>91</v>
      </c>
      <c r="AD1561" s="1" t="s">
        <v>92</v>
      </c>
      <c r="AE1561" s="1" t="s">
        <v>72</v>
      </c>
      <c r="AF1561" s="1" t="s">
        <v>217</v>
      </c>
      <c r="AG1561" s="1">
        <v>1</v>
      </c>
      <c r="AH1561" s="25" t="s">
        <v>4808</v>
      </c>
      <c r="AI1561" s="1" t="s">
        <v>72</v>
      </c>
      <c r="AJ1561" s="1" t="s">
        <v>72</v>
      </c>
      <c r="AK1561" s="1" t="s">
        <v>3444</v>
      </c>
      <c r="AL1561" s="1" t="s">
        <v>878</v>
      </c>
      <c r="AM1561" s="1" t="s">
        <v>72</v>
      </c>
      <c r="AN1561" s="3">
        <v>45938</v>
      </c>
      <c r="AO1561" s="1" t="s">
        <v>8616</v>
      </c>
      <c r="AP1561" s="1" t="s">
        <v>72</v>
      </c>
      <c r="AQ1561" s="1" t="s">
        <v>1675</v>
      </c>
      <c r="AR1561" s="1">
        <v>14</v>
      </c>
      <c r="AS1561" s="1" t="s">
        <v>6026</v>
      </c>
      <c r="AT1561" s="1" t="s">
        <v>75</v>
      </c>
      <c r="AU1561" s="1" t="s">
        <v>75</v>
      </c>
      <c r="AV1561" s="1" t="s">
        <v>88</v>
      </c>
      <c r="AW1561" s="1" t="s">
        <v>96</v>
      </c>
      <c r="AX1561" s="1" t="s">
        <v>72</v>
      </c>
      <c r="AY1561" s="1" t="s">
        <v>7458</v>
      </c>
      <c r="AZ1561" s="1" t="s">
        <v>8617</v>
      </c>
      <c r="BA1561" s="1">
        <f>7*7</f>
        <v>49</v>
      </c>
      <c r="BB1561" s="21" t="s">
        <v>100</v>
      </c>
      <c r="BC1561" s="16"/>
    </row>
    <row r="1562" spans="1:55" ht="18.600000000000001" customHeight="1">
      <c r="A1562" s="1" t="s">
        <v>8618</v>
      </c>
      <c r="B1562" s="1">
        <v>250263</v>
      </c>
      <c r="C1562" s="1" t="s">
        <v>71</v>
      </c>
      <c r="D1562" s="3">
        <v>45938</v>
      </c>
      <c r="E1562" s="1" t="s">
        <v>1896</v>
      </c>
      <c r="F1562" s="1" t="s">
        <v>8619</v>
      </c>
      <c r="G1562" s="1" t="s">
        <v>75</v>
      </c>
      <c r="H1562" s="1" t="s">
        <v>3624</v>
      </c>
      <c r="I1562" s="1" t="s">
        <v>77</v>
      </c>
      <c r="J1562" s="1" t="s">
        <v>78</v>
      </c>
      <c r="K1562" s="1" t="s">
        <v>78</v>
      </c>
      <c r="L1562" s="21" t="s">
        <v>1898</v>
      </c>
      <c r="M1562" s="21" t="s">
        <v>160</v>
      </c>
      <c r="N1562" s="34" t="s">
        <v>72</v>
      </c>
      <c r="O1562" s="34" t="s">
        <v>4983</v>
      </c>
      <c r="P1562" s="1" t="s">
        <v>2143</v>
      </c>
      <c r="Q1562" s="1" t="s">
        <v>1868</v>
      </c>
      <c r="R1562" s="1" t="s">
        <v>9079</v>
      </c>
      <c r="S1562" s="1" t="s">
        <v>152</v>
      </c>
      <c r="T1562" s="1" t="s">
        <v>3507</v>
      </c>
      <c r="U1562" s="1" t="s">
        <v>153</v>
      </c>
      <c r="V1562" s="1" t="s">
        <v>164</v>
      </c>
      <c r="W1562" s="1" t="s">
        <v>126</v>
      </c>
      <c r="X1562" s="1">
        <v>77</v>
      </c>
      <c r="Y1562" s="1" t="s">
        <v>88</v>
      </c>
      <c r="Z1562" s="1">
        <v>5.5</v>
      </c>
      <c r="AA1562" s="1" t="s">
        <v>2344</v>
      </c>
      <c r="AB1562" s="1" t="s">
        <v>90</v>
      </c>
      <c r="AC1562" s="1" t="s">
        <v>91</v>
      </c>
      <c r="AD1562" s="1" t="s">
        <v>90</v>
      </c>
      <c r="AE1562" s="1" t="s">
        <v>72</v>
      </c>
      <c r="AF1562" s="1" t="s">
        <v>72</v>
      </c>
      <c r="AG1562" s="1" t="s">
        <v>72</v>
      </c>
      <c r="AH1562" s="1" t="s">
        <v>72</v>
      </c>
      <c r="AI1562" s="1" t="s">
        <v>72</v>
      </c>
      <c r="AJ1562" s="1" t="s">
        <v>72</v>
      </c>
      <c r="AK1562" s="1" t="s">
        <v>72</v>
      </c>
      <c r="AL1562" s="1" t="s">
        <v>72</v>
      </c>
      <c r="AM1562" s="1" t="s">
        <v>72</v>
      </c>
      <c r="AN1562" s="3">
        <v>45938</v>
      </c>
      <c r="AO1562" s="1" t="s">
        <v>8620</v>
      </c>
      <c r="AP1562" s="1" t="s">
        <v>72</v>
      </c>
      <c r="AQ1562" s="1" t="s">
        <v>1794</v>
      </c>
      <c r="AR1562" s="1">
        <v>14</v>
      </c>
      <c r="AS1562" s="1" t="s">
        <v>6026</v>
      </c>
      <c r="AT1562" s="1" t="s">
        <v>75</v>
      </c>
      <c r="AU1562" s="1" t="s">
        <v>75</v>
      </c>
      <c r="AV1562" s="1" t="s">
        <v>88</v>
      </c>
      <c r="AW1562" s="1" t="s">
        <v>79</v>
      </c>
      <c r="AX1562" s="1" t="s">
        <v>437</v>
      </c>
      <c r="AY1562" s="1" t="s">
        <v>7458</v>
      </c>
      <c r="AZ1562" s="1" t="s">
        <v>8621</v>
      </c>
      <c r="BA1562" s="1">
        <f>35+7</f>
        <v>42</v>
      </c>
      <c r="BB1562" s="1" t="s">
        <v>160</v>
      </c>
      <c r="BC1562" s="1" t="s">
        <v>440</v>
      </c>
    </row>
    <row r="1563" spans="1:55" ht="18.600000000000001" customHeight="1">
      <c r="A1563" s="1" t="s">
        <v>8622</v>
      </c>
      <c r="B1563" s="1">
        <v>250264</v>
      </c>
      <c r="C1563" s="1" t="s">
        <v>497</v>
      </c>
      <c r="D1563" s="3">
        <v>45940</v>
      </c>
      <c r="E1563" s="1" t="s">
        <v>1896</v>
      </c>
      <c r="F1563" s="1" t="s">
        <v>8623</v>
      </c>
      <c r="G1563" s="1" t="s">
        <v>75</v>
      </c>
      <c r="H1563" s="1" t="s">
        <v>8615</v>
      </c>
      <c r="I1563" s="1" t="s">
        <v>497</v>
      </c>
      <c r="J1563" s="1" t="s">
        <v>78</v>
      </c>
      <c r="K1563" s="1" t="s">
        <v>78</v>
      </c>
      <c r="L1563" s="21" t="s">
        <v>1898</v>
      </c>
      <c r="M1563" s="21" t="s">
        <v>99</v>
      </c>
      <c r="N1563" s="34" t="s">
        <v>72</v>
      </c>
      <c r="O1563" s="3" t="s">
        <v>8549</v>
      </c>
      <c r="P1563" s="1" t="s">
        <v>813</v>
      </c>
      <c r="Q1563" s="1" t="s">
        <v>813</v>
      </c>
      <c r="R1563" s="1" t="s">
        <v>9057</v>
      </c>
      <c r="S1563" s="1" t="s">
        <v>84</v>
      </c>
      <c r="T1563" s="1" t="s">
        <v>72</v>
      </c>
      <c r="U1563" s="1" t="s">
        <v>124</v>
      </c>
      <c r="V1563" s="1" t="s">
        <v>341</v>
      </c>
      <c r="W1563" s="1" t="s">
        <v>87</v>
      </c>
      <c r="X1563" s="1">
        <v>60</v>
      </c>
      <c r="Y1563" s="1" t="s">
        <v>88</v>
      </c>
      <c r="Z1563" s="1">
        <v>5</v>
      </c>
      <c r="AA1563" s="1" t="s">
        <v>954</v>
      </c>
      <c r="AB1563" s="1" t="s">
        <v>90</v>
      </c>
      <c r="AC1563" s="1" t="s">
        <v>91</v>
      </c>
      <c r="AD1563" s="1" t="s">
        <v>92</v>
      </c>
      <c r="AE1563" s="1" t="s">
        <v>72</v>
      </c>
      <c r="AF1563" s="1" t="s">
        <v>217</v>
      </c>
      <c r="AG1563" s="1">
        <v>1</v>
      </c>
      <c r="AH1563" s="25" t="s">
        <v>5253</v>
      </c>
      <c r="AI1563" s="1" t="s">
        <v>72</v>
      </c>
      <c r="AJ1563" s="1" t="s">
        <v>72</v>
      </c>
      <c r="AK1563" s="1" t="s">
        <v>3444</v>
      </c>
      <c r="AL1563" s="1" t="s">
        <v>878</v>
      </c>
      <c r="AM1563" s="1" t="s">
        <v>72</v>
      </c>
      <c r="AN1563" s="3">
        <v>45940</v>
      </c>
      <c r="AO1563" s="1" t="s">
        <v>8624</v>
      </c>
      <c r="AP1563" s="1" t="s">
        <v>72</v>
      </c>
      <c r="AQ1563" s="1" t="s">
        <v>1675</v>
      </c>
      <c r="AR1563" s="1">
        <v>14</v>
      </c>
      <c r="AS1563" s="1" t="s">
        <v>2694</v>
      </c>
      <c r="AT1563" s="1" t="s">
        <v>75</v>
      </c>
      <c r="AU1563" s="1" t="s">
        <v>75</v>
      </c>
      <c r="AV1563" s="1" t="s">
        <v>88</v>
      </c>
      <c r="AW1563" s="1" t="s">
        <v>96</v>
      </c>
      <c r="AX1563" s="1" t="s">
        <v>72</v>
      </c>
      <c r="AY1563" s="1" t="s">
        <v>7458</v>
      </c>
      <c r="AZ1563" s="1" t="s">
        <v>8617</v>
      </c>
      <c r="BA1563" s="1">
        <f>7*7</f>
        <v>49</v>
      </c>
      <c r="BB1563" s="21" t="s">
        <v>100</v>
      </c>
      <c r="BC1563" s="16"/>
    </row>
    <row r="1564" spans="1:55" ht="18.600000000000001" customHeight="1">
      <c r="A1564" s="1" t="s">
        <v>8625</v>
      </c>
      <c r="B1564" s="1">
        <v>250265</v>
      </c>
      <c r="C1564" s="1" t="s">
        <v>71</v>
      </c>
      <c r="D1564" s="3">
        <v>45940</v>
      </c>
      <c r="E1564" s="1" t="s">
        <v>1896</v>
      </c>
      <c r="F1564" s="1" t="s">
        <v>8626</v>
      </c>
      <c r="G1564" s="1" t="s">
        <v>75</v>
      </c>
      <c r="H1564" s="1" t="s">
        <v>3624</v>
      </c>
      <c r="I1564" s="1" t="s">
        <v>77</v>
      </c>
      <c r="J1564" s="1" t="s">
        <v>78</v>
      </c>
      <c r="K1564" s="1" t="s">
        <v>78</v>
      </c>
      <c r="L1564" s="21" t="s">
        <v>1898</v>
      </c>
      <c r="M1564" s="8" t="s">
        <v>160</v>
      </c>
      <c r="N1564" s="8" t="s">
        <v>8356</v>
      </c>
      <c r="O1564" s="34" t="s">
        <v>6121</v>
      </c>
      <c r="P1564" s="1" t="s">
        <v>813</v>
      </c>
      <c r="Q1564" s="1" t="s">
        <v>813</v>
      </c>
      <c r="R1564" s="1" t="s">
        <v>9057</v>
      </c>
      <c r="S1564" s="1" t="s">
        <v>152</v>
      </c>
      <c r="T1564" s="1" t="s">
        <v>4344</v>
      </c>
      <c r="U1564" s="1" t="s">
        <v>153</v>
      </c>
      <c r="V1564" s="1" t="s">
        <v>154</v>
      </c>
      <c r="W1564" s="1" t="s">
        <v>126</v>
      </c>
      <c r="X1564" s="1">
        <v>76</v>
      </c>
      <c r="Y1564" s="1" t="s">
        <v>88</v>
      </c>
      <c r="Z1564" s="1">
        <v>4.8</v>
      </c>
      <c r="AA1564" s="1" t="s">
        <v>2344</v>
      </c>
      <c r="AB1564" s="1" t="s">
        <v>90</v>
      </c>
      <c r="AC1564" s="1" t="s">
        <v>91</v>
      </c>
      <c r="AD1564" s="1" t="s">
        <v>216</v>
      </c>
      <c r="AE1564" s="1" t="s">
        <v>72</v>
      </c>
      <c r="AF1564" s="1" t="s">
        <v>72</v>
      </c>
      <c r="AG1564" s="1" t="s">
        <v>72</v>
      </c>
      <c r="AH1564" s="1" t="s">
        <v>72</v>
      </c>
      <c r="AI1564" s="1">
        <v>6</v>
      </c>
      <c r="AJ1564" s="1" t="s">
        <v>8627</v>
      </c>
      <c r="AK1564" s="1" t="s">
        <v>2726</v>
      </c>
      <c r="AL1564" s="1" t="s">
        <v>72</v>
      </c>
      <c r="AM1564" s="1" t="s">
        <v>72</v>
      </c>
      <c r="AN1564" s="3">
        <v>45940</v>
      </c>
      <c r="AO1564" s="1" t="s">
        <v>8628</v>
      </c>
      <c r="AP1564" s="1" t="s">
        <v>72</v>
      </c>
      <c r="AQ1564" s="1" t="s">
        <v>1794</v>
      </c>
      <c r="AR1564" s="1">
        <v>14</v>
      </c>
      <c r="AS1564" s="1" t="s">
        <v>6026</v>
      </c>
      <c r="AT1564" s="1" t="s">
        <v>75</v>
      </c>
      <c r="AU1564" s="1" t="s">
        <v>75</v>
      </c>
      <c r="AV1564" s="1" t="s">
        <v>88</v>
      </c>
      <c r="AW1564" s="1" t="s">
        <v>79</v>
      </c>
      <c r="AX1564" s="1" t="s">
        <v>2154</v>
      </c>
      <c r="AY1564" s="38" t="s">
        <v>72</v>
      </c>
      <c r="AZ1564" s="38" t="s">
        <v>72</v>
      </c>
      <c r="BA1564" s="1" t="s">
        <v>72</v>
      </c>
      <c r="BB1564" s="1" t="s">
        <v>160</v>
      </c>
      <c r="BC1564" s="16"/>
    </row>
    <row r="1565" spans="1:55" ht="18.600000000000001" customHeight="1">
      <c r="A1565" s="1" t="s">
        <v>8629</v>
      </c>
      <c r="B1565" s="1">
        <v>250266</v>
      </c>
      <c r="C1565" s="1" t="s">
        <v>71</v>
      </c>
      <c r="D1565" s="3">
        <v>45941</v>
      </c>
      <c r="E1565" s="1" t="s">
        <v>1896</v>
      </c>
      <c r="F1565" s="1" t="s">
        <v>8630</v>
      </c>
      <c r="G1565" s="1" t="s">
        <v>75</v>
      </c>
      <c r="H1565" s="1" t="s">
        <v>1915</v>
      </c>
      <c r="I1565" s="1" t="s">
        <v>77</v>
      </c>
      <c r="J1565" s="1" t="s">
        <v>78</v>
      </c>
      <c r="K1565" s="1" t="s">
        <v>78</v>
      </c>
      <c r="L1565" s="21" t="s">
        <v>1898</v>
      </c>
      <c r="M1565" s="21" t="s">
        <v>99</v>
      </c>
      <c r="N1565" s="34" t="s">
        <v>72</v>
      </c>
      <c r="O1565" s="34" t="s">
        <v>8631</v>
      </c>
      <c r="P1565" s="1" t="s">
        <v>778</v>
      </c>
      <c r="Q1565" s="1" t="s">
        <v>779</v>
      </c>
      <c r="R1565" s="1" t="s">
        <v>9036</v>
      </c>
      <c r="S1565" s="1" t="s">
        <v>84</v>
      </c>
      <c r="T1565" s="1" t="s">
        <v>72</v>
      </c>
      <c r="U1565" s="1" t="s">
        <v>104</v>
      </c>
      <c r="V1565" s="1" t="s">
        <v>104</v>
      </c>
      <c r="W1565" s="1" t="s">
        <v>87</v>
      </c>
      <c r="X1565" s="1">
        <v>46</v>
      </c>
      <c r="Y1565" s="1" t="s">
        <v>88</v>
      </c>
      <c r="Z1565" s="1">
        <v>6.1</v>
      </c>
      <c r="AA1565" s="1" t="s">
        <v>2344</v>
      </c>
      <c r="AB1565" s="1" t="s">
        <v>90</v>
      </c>
      <c r="AC1565" s="1" t="s">
        <v>91</v>
      </c>
      <c r="AD1565" s="1" t="s">
        <v>92</v>
      </c>
      <c r="AE1565" s="1" t="s">
        <v>72</v>
      </c>
      <c r="AF1565" s="1" t="s">
        <v>72</v>
      </c>
      <c r="AG1565" s="1" t="s">
        <v>72</v>
      </c>
      <c r="AH1565" s="1" t="s">
        <v>72</v>
      </c>
      <c r="AI1565" s="1" t="s">
        <v>72</v>
      </c>
      <c r="AJ1565" s="1" t="s">
        <v>72</v>
      </c>
      <c r="AK1565" s="1" t="s">
        <v>72</v>
      </c>
      <c r="AL1565" s="1" t="s">
        <v>72</v>
      </c>
      <c r="AM1565" s="1" t="s">
        <v>72</v>
      </c>
      <c r="AN1565" s="3">
        <v>45942</v>
      </c>
      <c r="AO1565" s="1" t="s">
        <v>1940</v>
      </c>
      <c r="AP1565" s="1" t="s">
        <v>72</v>
      </c>
      <c r="AQ1565" s="1" t="s">
        <v>1675</v>
      </c>
      <c r="AR1565" s="1">
        <v>14</v>
      </c>
      <c r="AS1565" s="1" t="s">
        <v>3446</v>
      </c>
      <c r="AT1565" s="1" t="s">
        <v>75</v>
      </c>
      <c r="AU1565" s="1" t="s">
        <v>75</v>
      </c>
      <c r="AV1565" s="1" t="s">
        <v>88</v>
      </c>
      <c r="AW1565" s="1" t="s">
        <v>96</v>
      </c>
      <c r="AX1565" s="1" t="s">
        <v>72</v>
      </c>
      <c r="AY1565" s="1" t="s">
        <v>7458</v>
      </c>
      <c r="AZ1565" s="1" t="s">
        <v>7605</v>
      </c>
      <c r="BA1565" s="1">
        <f>35+7</f>
        <v>42</v>
      </c>
      <c r="BB1565" s="21" t="s">
        <v>100</v>
      </c>
      <c r="BC1565" s="16"/>
    </row>
    <row r="1566" spans="1:55" ht="18.600000000000001" customHeight="1">
      <c r="A1566" s="1" t="s">
        <v>8632</v>
      </c>
      <c r="B1566" s="1">
        <v>250267</v>
      </c>
      <c r="C1566" s="1" t="s">
        <v>71</v>
      </c>
      <c r="D1566" s="3">
        <v>45943</v>
      </c>
      <c r="E1566" s="1" t="s">
        <v>1896</v>
      </c>
      <c r="F1566" s="1" t="s">
        <v>8633</v>
      </c>
      <c r="G1566" s="1" t="s">
        <v>75</v>
      </c>
      <c r="H1566" s="1" t="s">
        <v>3947</v>
      </c>
      <c r="I1566" s="1" t="s">
        <v>77</v>
      </c>
      <c r="J1566" s="1" t="s">
        <v>78</v>
      </c>
      <c r="K1566" s="1" t="s">
        <v>78</v>
      </c>
      <c r="L1566" s="21" t="s">
        <v>1898</v>
      </c>
      <c r="M1566" s="8" t="s">
        <v>160</v>
      </c>
      <c r="N1566" s="8" t="s">
        <v>7588</v>
      </c>
      <c r="O1566" s="3" t="s">
        <v>2979</v>
      </c>
      <c r="P1566" s="1" t="s">
        <v>813</v>
      </c>
      <c r="Q1566" s="1" t="s">
        <v>813</v>
      </c>
      <c r="R1566" s="1" t="s">
        <v>9057</v>
      </c>
      <c r="S1566" s="1" t="s">
        <v>84</v>
      </c>
      <c r="T1566" s="1" t="s">
        <v>72</v>
      </c>
      <c r="U1566" s="1" t="s">
        <v>140</v>
      </c>
      <c r="V1566" s="1" t="s">
        <v>141</v>
      </c>
      <c r="W1566" s="1" t="s">
        <v>126</v>
      </c>
      <c r="X1566" s="1">
        <v>60</v>
      </c>
      <c r="Y1566" s="1" t="s">
        <v>88</v>
      </c>
      <c r="Z1566" s="1">
        <v>5.0999999999999996</v>
      </c>
      <c r="AA1566" s="1" t="s">
        <v>954</v>
      </c>
      <c r="AB1566" s="1" t="s">
        <v>90</v>
      </c>
      <c r="AC1566" s="1" t="s">
        <v>91</v>
      </c>
      <c r="AD1566" s="1" t="s">
        <v>92</v>
      </c>
      <c r="AE1566" s="1" t="s">
        <v>72</v>
      </c>
      <c r="AF1566" s="1" t="s">
        <v>72</v>
      </c>
      <c r="AG1566" s="1" t="s">
        <v>72</v>
      </c>
      <c r="AH1566" s="1" t="s">
        <v>72</v>
      </c>
      <c r="AI1566" s="1" t="s">
        <v>72</v>
      </c>
      <c r="AJ1566" s="1" t="s">
        <v>72</v>
      </c>
      <c r="AK1566" s="1" t="s">
        <v>3444</v>
      </c>
      <c r="AL1566" s="1" t="s">
        <v>72</v>
      </c>
      <c r="AM1566" s="1" t="s">
        <v>72</v>
      </c>
      <c r="AN1566" s="3">
        <v>45943</v>
      </c>
      <c r="AO1566" s="1" t="s">
        <v>8634</v>
      </c>
      <c r="AP1566" s="1" t="s">
        <v>72</v>
      </c>
      <c r="AQ1566" s="1" t="s">
        <v>1794</v>
      </c>
      <c r="AR1566" s="1">
        <v>14</v>
      </c>
      <c r="AS1566" s="1" t="s">
        <v>4219</v>
      </c>
      <c r="AT1566" s="1" t="s">
        <v>75</v>
      </c>
      <c r="AU1566" s="1" t="s">
        <v>75</v>
      </c>
      <c r="AV1566" s="1" t="s">
        <v>88</v>
      </c>
      <c r="AW1566" s="1" t="s">
        <v>79</v>
      </c>
      <c r="AX1566" s="1" t="s">
        <v>2135</v>
      </c>
      <c r="AY1566" s="1" t="s">
        <v>7440</v>
      </c>
      <c r="AZ1566" s="1" t="s">
        <v>72</v>
      </c>
      <c r="BA1566" s="1">
        <f>7+(7*4)</f>
        <v>35</v>
      </c>
      <c r="BB1566" s="1" t="s">
        <v>160</v>
      </c>
      <c r="BC1566" s="16"/>
    </row>
    <row r="1567" spans="1:55" ht="18.600000000000001" customHeight="1">
      <c r="A1567" s="1" t="s">
        <v>8635</v>
      </c>
      <c r="B1567" s="1">
        <v>250268</v>
      </c>
      <c r="C1567" s="1" t="s">
        <v>71</v>
      </c>
      <c r="D1567" s="3">
        <v>45943</v>
      </c>
      <c r="E1567" s="1" t="s">
        <v>1896</v>
      </c>
      <c r="F1567" s="1" t="s">
        <v>8636</v>
      </c>
      <c r="G1567" s="1" t="s">
        <v>75</v>
      </c>
      <c r="H1567" s="1" t="s">
        <v>4111</v>
      </c>
      <c r="I1567" s="1" t="s">
        <v>77</v>
      </c>
      <c r="J1567" s="1" t="s">
        <v>78</v>
      </c>
      <c r="K1567" s="1" t="s">
        <v>78</v>
      </c>
      <c r="L1567" s="21" t="s">
        <v>139</v>
      </c>
      <c r="M1567" s="8" t="s">
        <v>160</v>
      </c>
      <c r="N1567" s="8" t="s">
        <v>8356</v>
      </c>
      <c r="O1567" s="34" t="s">
        <v>4897</v>
      </c>
      <c r="P1567" s="1" t="s">
        <v>8240</v>
      </c>
      <c r="Q1567" s="1" t="s">
        <v>8241</v>
      </c>
      <c r="R1567" s="1" t="s">
        <v>8242</v>
      </c>
      <c r="S1567" s="1" t="s">
        <v>84</v>
      </c>
      <c r="T1567" s="1" t="s">
        <v>72</v>
      </c>
      <c r="U1567" s="1" t="s">
        <v>8637</v>
      </c>
      <c r="V1567" s="1" t="s">
        <v>8637</v>
      </c>
      <c r="W1567" s="1" t="s">
        <v>87</v>
      </c>
      <c r="X1567" s="1">
        <v>50</v>
      </c>
      <c r="Y1567" s="1" t="s">
        <v>88</v>
      </c>
      <c r="Z1567" s="1">
        <v>6.3</v>
      </c>
      <c r="AA1567" s="1" t="s">
        <v>2344</v>
      </c>
      <c r="AB1567" s="1" t="s">
        <v>105</v>
      </c>
      <c r="AC1567" s="1" t="s">
        <v>91</v>
      </c>
      <c r="AD1567" s="1" t="s">
        <v>92</v>
      </c>
      <c r="AE1567" s="1" t="s">
        <v>72</v>
      </c>
      <c r="AF1567" s="1" t="s">
        <v>72</v>
      </c>
      <c r="AG1567" s="1" t="s">
        <v>72</v>
      </c>
      <c r="AH1567" s="1" t="s">
        <v>72</v>
      </c>
      <c r="AI1567" s="1" t="s">
        <v>72</v>
      </c>
      <c r="AJ1567" s="1" t="s">
        <v>72</v>
      </c>
      <c r="AK1567" s="1" t="s">
        <v>72</v>
      </c>
      <c r="AL1567" s="1" t="s">
        <v>72</v>
      </c>
      <c r="AM1567" s="1" t="s">
        <v>72</v>
      </c>
      <c r="AN1567" s="3">
        <v>45943</v>
      </c>
      <c r="AO1567" s="1" t="s">
        <v>5901</v>
      </c>
      <c r="AP1567" s="1" t="s">
        <v>72</v>
      </c>
      <c r="AQ1567" s="1" t="s">
        <v>1794</v>
      </c>
      <c r="AR1567" s="1">
        <v>14</v>
      </c>
      <c r="AS1567" s="1" t="s">
        <v>6026</v>
      </c>
      <c r="AT1567" s="1" t="s">
        <v>75</v>
      </c>
      <c r="AU1567" s="1" t="s">
        <v>75</v>
      </c>
      <c r="AV1567" s="1" t="s">
        <v>88</v>
      </c>
      <c r="AW1567" s="1" t="s">
        <v>79</v>
      </c>
      <c r="AX1567" s="1" t="s">
        <v>8638</v>
      </c>
      <c r="AY1567" s="1" t="s">
        <v>8639</v>
      </c>
      <c r="AZ1567" s="1" t="s">
        <v>72</v>
      </c>
      <c r="BA1567" s="1">
        <v>3</v>
      </c>
      <c r="BB1567" s="1" t="s">
        <v>160</v>
      </c>
      <c r="BC1567" s="16"/>
    </row>
    <row r="1568" spans="1:55" ht="18.600000000000001" customHeight="1">
      <c r="A1568" s="1" t="s">
        <v>8640</v>
      </c>
      <c r="B1568" s="1">
        <v>250269</v>
      </c>
      <c r="C1568" s="1" t="s">
        <v>71</v>
      </c>
      <c r="D1568" s="3">
        <v>45944</v>
      </c>
      <c r="E1568" s="1" t="s">
        <v>1896</v>
      </c>
      <c r="F1568" s="1" t="s">
        <v>8641</v>
      </c>
      <c r="G1568" s="1" t="s">
        <v>75</v>
      </c>
      <c r="H1568" s="1" t="s">
        <v>3947</v>
      </c>
      <c r="I1568" s="1" t="s">
        <v>77</v>
      </c>
      <c r="J1568" s="1" t="s">
        <v>78</v>
      </c>
      <c r="K1568" s="1" t="s">
        <v>78</v>
      </c>
      <c r="L1568" s="21" t="s">
        <v>139</v>
      </c>
      <c r="M1568" s="21" t="s">
        <v>99</v>
      </c>
      <c r="N1568" s="1" t="s">
        <v>8642</v>
      </c>
      <c r="O1568" s="34" t="s">
        <v>8643</v>
      </c>
      <c r="P1568" s="1" t="s">
        <v>813</v>
      </c>
      <c r="Q1568" s="1" t="s">
        <v>813</v>
      </c>
      <c r="R1568" s="1" t="s">
        <v>9057</v>
      </c>
      <c r="S1568" s="1" t="s">
        <v>84</v>
      </c>
      <c r="T1568" s="1" t="s">
        <v>72</v>
      </c>
      <c r="U1568" s="1" t="s">
        <v>104</v>
      </c>
      <c r="V1568" s="1" t="s">
        <v>7283</v>
      </c>
      <c r="W1568" s="1" t="s">
        <v>126</v>
      </c>
      <c r="X1568" s="1">
        <v>55</v>
      </c>
      <c r="Y1568" s="1" t="s">
        <v>88</v>
      </c>
      <c r="Z1568" s="1">
        <v>5.5</v>
      </c>
      <c r="AA1568" s="1" t="s">
        <v>299</v>
      </c>
      <c r="AB1568" s="1" t="s">
        <v>90</v>
      </c>
      <c r="AC1568" s="1" t="s">
        <v>91</v>
      </c>
      <c r="AD1568" s="1" t="s">
        <v>92</v>
      </c>
      <c r="AE1568" s="1" t="s">
        <v>72</v>
      </c>
      <c r="AF1568" s="1" t="s">
        <v>254</v>
      </c>
      <c r="AG1568" s="1">
        <v>2</v>
      </c>
      <c r="AH1568" s="25" t="s">
        <v>5495</v>
      </c>
      <c r="AI1568" s="1" t="s">
        <v>72</v>
      </c>
      <c r="AJ1568" s="1" t="s">
        <v>72</v>
      </c>
      <c r="AK1568" s="1" t="s">
        <v>3444</v>
      </c>
      <c r="AL1568" s="1" t="s">
        <v>878</v>
      </c>
      <c r="AM1568" s="1" t="s">
        <v>72</v>
      </c>
      <c r="AN1568" s="3">
        <v>45944</v>
      </c>
      <c r="AO1568" s="1" t="s">
        <v>8644</v>
      </c>
      <c r="AP1568" s="1" t="s">
        <v>72</v>
      </c>
      <c r="AQ1568" s="1" t="s">
        <v>1675</v>
      </c>
      <c r="AR1568" s="1">
        <v>14</v>
      </c>
      <c r="AS1568" s="1" t="s">
        <v>4063</v>
      </c>
      <c r="AT1568" s="1" t="s">
        <v>75</v>
      </c>
      <c r="AU1568" s="1" t="s">
        <v>75</v>
      </c>
      <c r="AV1568" s="1" t="s">
        <v>88</v>
      </c>
      <c r="AW1568" s="1" t="s">
        <v>96</v>
      </c>
      <c r="AX1568" s="1" t="s">
        <v>72</v>
      </c>
      <c r="AY1568" s="1" t="s">
        <v>7526</v>
      </c>
      <c r="AZ1568" s="1" t="s">
        <v>7857</v>
      </c>
      <c r="BA1568" s="1">
        <f>30+(6*6)</f>
        <v>66</v>
      </c>
      <c r="BB1568" s="21" t="s">
        <v>100</v>
      </c>
      <c r="BC1568" s="16"/>
    </row>
    <row r="1569" spans="1:55" ht="18.600000000000001" customHeight="1">
      <c r="A1569" s="1" t="s">
        <v>8645</v>
      </c>
      <c r="B1569" s="1">
        <v>250270</v>
      </c>
      <c r="C1569" s="1" t="s">
        <v>71</v>
      </c>
      <c r="D1569" s="3">
        <v>45944</v>
      </c>
      <c r="E1569" s="1" t="s">
        <v>1896</v>
      </c>
      <c r="F1569" s="1" t="s">
        <v>8646</v>
      </c>
      <c r="G1569" s="1" t="s">
        <v>75</v>
      </c>
      <c r="H1569" s="1" t="s">
        <v>7510</v>
      </c>
      <c r="I1569" s="1" t="s">
        <v>77</v>
      </c>
      <c r="J1569" s="1" t="s">
        <v>78</v>
      </c>
      <c r="K1569" s="1" t="s">
        <v>172</v>
      </c>
      <c r="L1569" s="21" t="s">
        <v>139</v>
      </c>
      <c r="M1569" s="21" t="s">
        <v>160</v>
      </c>
      <c r="N1569" s="8" t="s">
        <v>7511</v>
      </c>
      <c r="O1569" s="34" t="s">
        <v>8647</v>
      </c>
      <c r="P1569" s="1" t="s">
        <v>83</v>
      </c>
      <c r="Q1569" s="1" t="s">
        <v>123</v>
      </c>
      <c r="R1569" s="1" t="s">
        <v>9043</v>
      </c>
      <c r="S1569" s="1" t="s">
        <v>7128</v>
      </c>
      <c r="T1569" s="1" t="s">
        <v>72</v>
      </c>
      <c r="U1569" s="1" t="s">
        <v>8604</v>
      </c>
      <c r="V1569" s="1" t="s">
        <v>7206</v>
      </c>
      <c r="W1569" s="1" t="s">
        <v>87</v>
      </c>
      <c r="X1569" s="1">
        <v>65</v>
      </c>
      <c r="Y1569" s="1" t="s">
        <v>88</v>
      </c>
      <c r="Z1569" s="1">
        <v>6.4</v>
      </c>
      <c r="AA1569" s="1" t="s">
        <v>954</v>
      </c>
      <c r="AB1569" s="1" t="s">
        <v>90</v>
      </c>
      <c r="AC1569" s="1" t="s">
        <v>91</v>
      </c>
      <c r="AD1569" s="1" t="s">
        <v>92</v>
      </c>
      <c r="AE1569" s="1" t="s">
        <v>72</v>
      </c>
      <c r="AF1569" s="1" t="s">
        <v>229</v>
      </c>
      <c r="AG1569" s="1" t="s">
        <v>72</v>
      </c>
      <c r="AH1569" s="1" t="s">
        <v>367</v>
      </c>
      <c r="AI1569" s="1" t="s">
        <v>72</v>
      </c>
      <c r="AJ1569" s="1" t="s">
        <v>72</v>
      </c>
      <c r="AK1569" s="1" t="s">
        <v>447</v>
      </c>
      <c r="AL1569" s="1" t="s">
        <v>72</v>
      </c>
      <c r="AM1569" s="1" t="s">
        <v>72</v>
      </c>
      <c r="AN1569" s="3">
        <v>45944</v>
      </c>
      <c r="AO1569" s="1" t="s">
        <v>8648</v>
      </c>
      <c r="AP1569" s="1" t="s">
        <v>72</v>
      </c>
      <c r="AQ1569" s="1" t="s">
        <v>1794</v>
      </c>
      <c r="AR1569" s="1">
        <v>13</v>
      </c>
      <c r="AS1569" s="1" t="s">
        <v>3446</v>
      </c>
      <c r="AT1569" s="1" t="s">
        <v>88</v>
      </c>
      <c r="AU1569" s="1" t="s">
        <v>88</v>
      </c>
      <c r="AV1569" s="1" t="s">
        <v>88</v>
      </c>
      <c r="AW1569" s="1" t="s">
        <v>79</v>
      </c>
      <c r="AX1569" s="1" t="s">
        <v>437</v>
      </c>
      <c r="AY1569" s="1" t="s">
        <v>8169</v>
      </c>
      <c r="AZ1569" s="1" t="s">
        <v>8649</v>
      </c>
      <c r="BA1569" s="1">
        <f>49+7</f>
        <v>56</v>
      </c>
      <c r="BB1569" s="1" t="s">
        <v>160</v>
      </c>
      <c r="BC1569" s="1" t="s">
        <v>440</v>
      </c>
    </row>
    <row r="1570" spans="1:55" ht="18.600000000000001" customHeight="1">
      <c r="A1570" s="1" t="s">
        <v>8650</v>
      </c>
      <c r="B1570" s="1">
        <v>250271</v>
      </c>
      <c r="C1570" s="1" t="s">
        <v>71</v>
      </c>
      <c r="D1570" s="3">
        <v>45944</v>
      </c>
      <c r="E1570" s="1" t="s">
        <v>1896</v>
      </c>
      <c r="F1570" s="1" t="s">
        <v>8651</v>
      </c>
      <c r="G1570" s="1" t="s">
        <v>75</v>
      </c>
      <c r="H1570" s="1" t="s">
        <v>3624</v>
      </c>
      <c r="I1570" s="1" t="s">
        <v>77</v>
      </c>
      <c r="J1570" s="1" t="s">
        <v>78</v>
      </c>
      <c r="K1570" s="1" t="s">
        <v>172</v>
      </c>
      <c r="L1570" s="21" t="s">
        <v>139</v>
      </c>
      <c r="M1570" s="8" t="s">
        <v>160</v>
      </c>
      <c r="N1570" s="34" t="s">
        <v>72</v>
      </c>
      <c r="O1570" s="34" t="s">
        <v>8652</v>
      </c>
      <c r="P1570" s="1" t="s">
        <v>8240</v>
      </c>
      <c r="Q1570" s="1" t="s">
        <v>8241</v>
      </c>
      <c r="R1570" s="1" t="s">
        <v>8242</v>
      </c>
      <c r="S1570" s="1" t="s">
        <v>152</v>
      </c>
      <c r="T1570" s="1" t="s">
        <v>72</v>
      </c>
      <c r="U1570" s="1" t="s">
        <v>153</v>
      </c>
      <c r="V1570" s="1" t="s">
        <v>164</v>
      </c>
      <c r="W1570" s="1" t="s">
        <v>126</v>
      </c>
      <c r="X1570" s="1">
        <v>53</v>
      </c>
      <c r="Y1570" s="1" t="s">
        <v>88</v>
      </c>
      <c r="Z1570" s="1">
        <v>3.5</v>
      </c>
      <c r="AA1570" s="1" t="s">
        <v>954</v>
      </c>
      <c r="AB1570" s="1" t="s">
        <v>90</v>
      </c>
      <c r="AC1570" s="1" t="s">
        <v>91</v>
      </c>
      <c r="AD1570" s="1" t="s">
        <v>216</v>
      </c>
      <c r="AE1570" s="1" t="s">
        <v>72</v>
      </c>
      <c r="AF1570" s="1" t="s">
        <v>72</v>
      </c>
      <c r="AG1570" s="1" t="s">
        <v>72</v>
      </c>
      <c r="AH1570" s="1" t="s">
        <v>72</v>
      </c>
      <c r="AI1570" s="1">
        <v>13</v>
      </c>
      <c r="AJ1570" s="1" t="s">
        <v>8653</v>
      </c>
      <c r="AK1570" s="1" t="s">
        <v>8654</v>
      </c>
      <c r="AL1570" s="1" t="s">
        <v>72</v>
      </c>
      <c r="AM1570" s="1" t="s">
        <v>72</v>
      </c>
      <c r="AN1570" s="3">
        <v>45944</v>
      </c>
      <c r="AO1570" s="1" t="s">
        <v>8655</v>
      </c>
      <c r="AP1570" s="1" t="s">
        <v>72</v>
      </c>
      <c r="AQ1570" s="1" t="s">
        <v>1794</v>
      </c>
      <c r="AR1570" s="1">
        <v>14</v>
      </c>
      <c r="AS1570" s="1" t="s">
        <v>7811</v>
      </c>
      <c r="AT1570" s="1" t="s">
        <v>88</v>
      </c>
      <c r="AU1570" s="1" t="s">
        <v>88</v>
      </c>
      <c r="AV1570" s="1" t="s">
        <v>88</v>
      </c>
      <c r="AW1570" s="1" t="s">
        <v>96</v>
      </c>
      <c r="AX1570" s="1" t="s">
        <v>437</v>
      </c>
      <c r="AY1570" s="1" t="s">
        <v>7458</v>
      </c>
      <c r="AZ1570" s="1" t="s">
        <v>8656</v>
      </c>
      <c r="BA1570" s="1">
        <f>42+7</f>
        <v>49</v>
      </c>
      <c r="BB1570" s="1" t="s">
        <v>160</v>
      </c>
      <c r="BC1570" s="1" t="s">
        <v>440</v>
      </c>
    </row>
    <row r="1571" spans="1:55" ht="18.600000000000001" customHeight="1">
      <c r="A1571" s="1" t="s">
        <v>8661</v>
      </c>
      <c r="B1571" s="1">
        <v>250272</v>
      </c>
      <c r="C1571" s="1" t="s">
        <v>71</v>
      </c>
      <c r="D1571" s="3">
        <v>45945</v>
      </c>
      <c r="E1571" s="1" t="s">
        <v>1896</v>
      </c>
      <c r="F1571" s="1" t="s">
        <v>8658</v>
      </c>
      <c r="G1571" s="1" t="s">
        <v>75</v>
      </c>
      <c r="H1571" s="1" t="s">
        <v>3947</v>
      </c>
      <c r="I1571" s="1" t="s">
        <v>77</v>
      </c>
      <c r="J1571" s="1" t="s">
        <v>78</v>
      </c>
      <c r="K1571" s="1" t="s">
        <v>78</v>
      </c>
      <c r="L1571" s="21" t="s">
        <v>1898</v>
      </c>
      <c r="M1571" s="21" t="s">
        <v>99</v>
      </c>
      <c r="N1571" s="34" t="s">
        <v>72</v>
      </c>
      <c r="O1571" s="3" t="s">
        <v>72</v>
      </c>
      <c r="P1571" s="1" t="s">
        <v>813</v>
      </c>
      <c r="Q1571" s="1" t="s">
        <v>813</v>
      </c>
      <c r="R1571" s="1" t="s">
        <v>9057</v>
      </c>
      <c r="S1571" s="1" t="s">
        <v>84</v>
      </c>
      <c r="T1571" s="1" t="s">
        <v>72</v>
      </c>
      <c r="U1571" s="1" t="s">
        <v>214</v>
      </c>
      <c r="V1571" s="1" t="s">
        <v>583</v>
      </c>
      <c r="W1571" s="1" t="s">
        <v>126</v>
      </c>
      <c r="X1571" s="1">
        <v>65</v>
      </c>
      <c r="Y1571" s="1" t="s">
        <v>88</v>
      </c>
      <c r="Z1571" s="1">
        <v>5.3</v>
      </c>
      <c r="AA1571" s="1" t="s">
        <v>2344</v>
      </c>
      <c r="AB1571" s="1" t="s">
        <v>90</v>
      </c>
      <c r="AC1571" s="1" t="s">
        <v>91</v>
      </c>
      <c r="AD1571" s="1" t="s">
        <v>90</v>
      </c>
      <c r="AE1571" s="1" t="s">
        <v>72</v>
      </c>
      <c r="AF1571" s="1" t="s">
        <v>229</v>
      </c>
      <c r="AG1571" s="1">
        <v>2</v>
      </c>
      <c r="AH1571" s="25" t="s">
        <v>5057</v>
      </c>
      <c r="AI1571" s="1" t="s">
        <v>72</v>
      </c>
      <c r="AJ1571" s="1" t="s">
        <v>72</v>
      </c>
      <c r="AK1571" s="1" t="s">
        <v>3444</v>
      </c>
      <c r="AL1571" s="1" t="s">
        <v>72</v>
      </c>
      <c r="AM1571" s="1" t="s">
        <v>72</v>
      </c>
      <c r="AN1571" s="3">
        <v>45945</v>
      </c>
      <c r="AO1571" s="1" t="s">
        <v>3343</v>
      </c>
      <c r="AP1571" s="1" t="s">
        <v>72</v>
      </c>
      <c r="AQ1571" s="1" t="s">
        <v>1675</v>
      </c>
      <c r="AR1571" s="1">
        <v>15</v>
      </c>
      <c r="AS1571" s="1" t="s">
        <v>3446</v>
      </c>
      <c r="AT1571" s="1" t="s">
        <v>75</v>
      </c>
      <c r="AU1571" s="1" t="s">
        <v>75</v>
      </c>
      <c r="AV1571" s="1" t="s">
        <v>88</v>
      </c>
      <c r="AW1571" s="1" t="s">
        <v>96</v>
      </c>
      <c r="AX1571" s="1" t="s">
        <v>72</v>
      </c>
      <c r="AY1571" s="1" t="s">
        <v>7879</v>
      </c>
      <c r="AZ1571" s="1" t="s">
        <v>7884</v>
      </c>
      <c r="BA1571" s="1">
        <f>28+14</f>
        <v>42</v>
      </c>
      <c r="BB1571" s="21" t="s">
        <v>100</v>
      </c>
      <c r="BC1571" s="16"/>
    </row>
    <row r="1572" spans="1:55" ht="18.600000000000001" customHeight="1">
      <c r="A1572" s="1" t="s">
        <v>8662</v>
      </c>
      <c r="B1572" s="1">
        <v>250273</v>
      </c>
      <c r="C1572" s="1" t="s">
        <v>71</v>
      </c>
      <c r="D1572" s="3">
        <v>45945</v>
      </c>
      <c r="E1572" s="1" t="s">
        <v>1896</v>
      </c>
      <c r="F1572" s="1" t="s">
        <v>8663</v>
      </c>
      <c r="G1572" s="1" t="s">
        <v>75</v>
      </c>
      <c r="H1572" s="1" t="s">
        <v>3608</v>
      </c>
      <c r="I1572" s="1" t="s">
        <v>77</v>
      </c>
      <c r="J1572" s="1" t="s">
        <v>78</v>
      </c>
      <c r="K1572" s="1" t="s">
        <v>172</v>
      </c>
      <c r="L1572" s="21" t="s">
        <v>139</v>
      </c>
      <c r="M1572" s="21" t="s">
        <v>160</v>
      </c>
      <c r="N1572" s="1" t="s">
        <v>8664</v>
      </c>
      <c r="O1572" s="34" t="s">
        <v>847</v>
      </c>
      <c r="P1572" s="1" t="s">
        <v>2143</v>
      </c>
      <c r="Q1572" s="1" t="s">
        <v>1868</v>
      </c>
      <c r="R1572" s="1" t="s">
        <v>9079</v>
      </c>
      <c r="S1572" s="1" t="s">
        <v>152</v>
      </c>
      <c r="T1572" s="1" t="s">
        <v>3803</v>
      </c>
      <c r="U1572" s="1" t="s">
        <v>153</v>
      </c>
      <c r="V1572" s="1" t="s">
        <v>164</v>
      </c>
      <c r="W1572" s="1" t="s">
        <v>126</v>
      </c>
      <c r="X1572" s="1">
        <v>48</v>
      </c>
      <c r="Y1572" s="1" t="s">
        <v>88</v>
      </c>
      <c r="Z1572" s="1">
        <v>5.6</v>
      </c>
      <c r="AA1572" s="1" t="s">
        <v>299</v>
      </c>
      <c r="AB1572" s="1" t="s">
        <v>90</v>
      </c>
      <c r="AC1572" s="1" t="s">
        <v>1527</v>
      </c>
      <c r="AD1572" s="1" t="s">
        <v>216</v>
      </c>
      <c r="AE1572" s="1" t="s">
        <v>72</v>
      </c>
      <c r="AF1572" s="1" t="s">
        <v>229</v>
      </c>
      <c r="AG1572" s="1" t="s">
        <v>72</v>
      </c>
      <c r="AH1572" s="1" t="s">
        <v>367</v>
      </c>
      <c r="AI1572" s="1">
        <v>6</v>
      </c>
      <c r="AJ1572" s="1" t="s">
        <v>7106</v>
      </c>
      <c r="AK1572" s="1" t="s">
        <v>2726</v>
      </c>
      <c r="AL1572" s="1" t="s">
        <v>72</v>
      </c>
      <c r="AM1572" s="1" t="s">
        <v>72</v>
      </c>
      <c r="AN1572" s="3">
        <v>45945</v>
      </c>
      <c r="AO1572" s="1" t="s">
        <v>8665</v>
      </c>
      <c r="AP1572" s="1" t="s">
        <v>8666</v>
      </c>
      <c r="AQ1572" s="1" t="s">
        <v>1675</v>
      </c>
      <c r="AR1572" s="1">
        <v>14</v>
      </c>
      <c r="AS1572" s="1" t="s">
        <v>4063</v>
      </c>
      <c r="AT1572" s="1" t="s">
        <v>88</v>
      </c>
      <c r="AU1572" s="1" t="s">
        <v>88</v>
      </c>
      <c r="AV1572" s="1" t="s">
        <v>88</v>
      </c>
      <c r="AW1572" s="1" t="s">
        <v>79</v>
      </c>
      <c r="AX1572" s="1" t="s">
        <v>707</v>
      </c>
      <c r="AY1572" s="1" t="s">
        <v>6242</v>
      </c>
      <c r="AZ1572" s="1" t="s">
        <v>8667</v>
      </c>
      <c r="BA1572" s="1">
        <f>24+6</f>
        <v>30</v>
      </c>
      <c r="BB1572" s="1" t="s">
        <v>160</v>
      </c>
      <c r="BC1572" s="1" t="s">
        <v>707</v>
      </c>
    </row>
    <row r="1573" spans="1:55" ht="18.600000000000001" customHeight="1">
      <c r="A1573" s="1" t="s">
        <v>8668</v>
      </c>
      <c r="B1573" s="1">
        <v>250274</v>
      </c>
      <c r="C1573" s="1" t="s">
        <v>71</v>
      </c>
      <c r="D1573" s="3">
        <v>45946</v>
      </c>
      <c r="E1573" s="1" t="s">
        <v>1896</v>
      </c>
      <c r="F1573" s="1" t="s">
        <v>8669</v>
      </c>
      <c r="G1573" s="1" t="s">
        <v>75</v>
      </c>
      <c r="H1573" s="1" t="s">
        <v>3608</v>
      </c>
      <c r="I1573" s="1" t="s">
        <v>77</v>
      </c>
      <c r="J1573" s="1" t="s">
        <v>78</v>
      </c>
      <c r="K1573" s="1" t="s">
        <v>78</v>
      </c>
      <c r="L1573" s="21" t="s">
        <v>1898</v>
      </c>
      <c r="M1573" s="21" t="s">
        <v>99</v>
      </c>
      <c r="N1573" s="34" t="s">
        <v>72</v>
      </c>
      <c r="O1573" s="3" t="s">
        <v>4487</v>
      </c>
      <c r="P1573" s="1" t="s">
        <v>813</v>
      </c>
      <c r="Q1573" s="1" t="s">
        <v>813</v>
      </c>
      <c r="R1573" s="1" t="s">
        <v>9057</v>
      </c>
      <c r="S1573" s="1" t="s">
        <v>152</v>
      </c>
      <c r="T1573" s="1" t="s">
        <v>3507</v>
      </c>
      <c r="U1573" s="1" t="s">
        <v>153</v>
      </c>
      <c r="V1573" s="1" t="s">
        <v>154</v>
      </c>
      <c r="W1573" s="1" t="s">
        <v>126</v>
      </c>
      <c r="X1573" s="1">
        <v>43</v>
      </c>
      <c r="Y1573" s="1" t="s">
        <v>88</v>
      </c>
      <c r="Z1573" s="1">
        <v>4.9000000000000004</v>
      </c>
      <c r="AA1573" s="1" t="s">
        <v>299</v>
      </c>
      <c r="AB1573" s="1" t="s">
        <v>90</v>
      </c>
      <c r="AC1573" s="1" t="s">
        <v>91</v>
      </c>
      <c r="AD1573" s="1" t="s">
        <v>92</v>
      </c>
      <c r="AE1573" s="1" t="s">
        <v>72</v>
      </c>
      <c r="AF1573" s="1" t="s">
        <v>244</v>
      </c>
      <c r="AG1573" s="1">
        <v>2</v>
      </c>
      <c r="AH1573" s="25" t="s">
        <v>8226</v>
      </c>
      <c r="AI1573" s="1" t="s">
        <v>72</v>
      </c>
      <c r="AJ1573" s="1" t="s">
        <v>72</v>
      </c>
      <c r="AK1573" s="1" t="s">
        <v>2726</v>
      </c>
      <c r="AL1573" s="1" t="s">
        <v>5157</v>
      </c>
      <c r="AM1573" s="1" t="s">
        <v>8670</v>
      </c>
      <c r="AN1573" s="3">
        <v>45946</v>
      </c>
      <c r="AO1573" s="1" t="s">
        <v>8671</v>
      </c>
      <c r="AP1573" s="1" t="s">
        <v>8672</v>
      </c>
      <c r="AQ1573" s="1" t="s">
        <v>1794</v>
      </c>
      <c r="AR1573" s="1">
        <v>14</v>
      </c>
      <c r="AS1573" s="1" t="s">
        <v>4063</v>
      </c>
      <c r="AT1573" s="1" t="s">
        <v>88</v>
      </c>
      <c r="AU1573" s="1" t="s">
        <v>88</v>
      </c>
      <c r="AV1573" s="1" t="s">
        <v>88</v>
      </c>
      <c r="AW1573" s="1" t="s">
        <v>96</v>
      </c>
      <c r="AX1573" s="1" t="s">
        <v>72</v>
      </c>
      <c r="AY1573" s="1" t="s">
        <v>7458</v>
      </c>
      <c r="AZ1573" s="38" t="s">
        <v>8673</v>
      </c>
      <c r="BA1573" s="1">
        <f>28+7</f>
        <v>35</v>
      </c>
      <c r="BB1573" s="21" t="s">
        <v>100</v>
      </c>
      <c r="BC1573" s="16"/>
    </row>
    <row r="1574" spans="1:55" ht="18.600000000000001" customHeight="1">
      <c r="A1574" s="1" t="s">
        <v>8674</v>
      </c>
      <c r="B1574" s="1">
        <v>250275</v>
      </c>
      <c r="C1574" s="1" t="s">
        <v>71</v>
      </c>
      <c r="D1574" s="3">
        <v>45946</v>
      </c>
      <c r="E1574" s="1" t="s">
        <v>1896</v>
      </c>
      <c r="F1574" s="1" t="s">
        <v>8675</v>
      </c>
      <c r="G1574" s="1" t="s">
        <v>75</v>
      </c>
      <c r="H1574" s="1" t="s">
        <v>7510</v>
      </c>
      <c r="I1574" s="1" t="s">
        <v>77</v>
      </c>
      <c r="J1574" s="1" t="s">
        <v>78</v>
      </c>
      <c r="K1574" s="1" t="s">
        <v>78</v>
      </c>
      <c r="L1574" s="21" t="s">
        <v>1898</v>
      </c>
      <c r="M1574" s="21" t="s">
        <v>99</v>
      </c>
      <c r="N1574" s="34" t="s">
        <v>72</v>
      </c>
      <c r="O1574" s="3" t="s">
        <v>8676</v>
      </c>
      <c r="P1574" s="1" t="s">
        <v>778</v>
      </c>
      <c r="Q1574" s="1" t="s">
        <v>779</v>
      </c>
      <c r="R1574" s="1" t="s">
        <v>9036</v>
      </c>
      <c r="S1574" s="1" t="s">
        <v>7128</v>
      </c>
      <c r="T1574" s="1" t="s">
        <v>72</v>
      </c>
      <c r="U1574" s="1" t="s">
        <v>7129</v>
      </c>
      <c r="V1574" s="1" t="s">
        <v>7129</v>
      </c>
      <c r="W1574" s="1" t="s">
        <v>87</v>
      </c>
      <c r="X1574" s="1">
        <v>60</v>
      </c>
      <c r="Y1574" s="1" t="s">
        <v>88</v>
      </c>
      <c r="Z1574" s="1">
        <v>4.8</v>
      </c>
      <c r="AA1574" s="1" t="s">
        <v>954</v>
      </c>
      <c r="AB1574" s="1" t="s">
        <v>90</v>
      </c>
      <c r="AC1574" s="1" t="s">
        <v>91</v>
      </c>
      <c r="AD1574" s="1" t="s">
        <v>92</v>
      </c>
      <c r="AE1574" s="1" t="s">
        <v>72</v>
      </c>
      <c r="AF1574" s="1" t="s">
        <v>72</v>
      </c>
      <c r="AG1574" s="1" t="s">
        <v>72</v>
      </c>
      <c r="AH1574" s="1" t="s">
        <v>72</v>
      </c>
      <c r="AI1574" s="1" t="s">
        <v>72</v>
      </c>
      <c r="AJ1574" s="1" t="s">
        <v>72</v>
      </c>
      <c r="AK1574" s="1" t="s">
        <v>72</v>
      </c>
      <c r="AL1574" s="1" t="s">
        <v>72</v>
      </c>
      <c r="AM1574" s="1" t="s">
        <v>72</v>
      </c>
      <c r="AN1574" s="3">
        <v>45947</v>
      </c>
      <c r="AO1574" s="1" t="s">
        <v>700</v>
      </c>
      <c r="AP1574" s="1" t="s">
        <v>72</v>
      </c>
      <c r="AQ1574" s="1" t="s">
        <v>1675</v>
      </c>
      <c r="AR1574" s="1">
        <v>13</v>
      </c>
      <c r="AS1574" s="1" t="s">
        <v>3446</v>
      </c>
      <c r="AT1574" s="1" t="s">
        <v>75</v>
      </c>
      <c r="AU1574" s="1" t="s">
        <v>75</v>
      </c>
      <c r="AV1574" s="1" t="s">
        <v>88</v>
      </c>
      <c r="AW1574" s="1" t="s">
        <v>96</v>
      </c>
      <c r="AX1574" s="1" t="s">
        <v>72</v>
      </c>
      <c r="AY1574" s="1" t="s">
        <v>7543</v>
      </c>
      <c r="AZ1574" s="1" t="s">
        <v>8677</v>
      </c>
      <c r="BA1574" s="1">
        <f>49+14</f>
        <v>63</v>
      </c>
      <c r="BB1574" s="21" t="s">
        <v>100</v>
      </c>
      <c r="BC1574" s="16"/>
    </row>
    <row r="1575" spans="1:55" ht="18.600000000000001" customHeight="1">
      <c r="A1575" s="1" t="s">
        <v>8683</v>
      </c>
      <c r="B1575" s="1">
        <v>250276</v>
      </c>
      <c r="C1575" s="1" t="s">
        <v>71</v>
      </c>
      <c r="D1575" s="3">
        <v>45947</v>
      </c>
      <c r="E1575" s="1" t="s">
        <v>1896</v>
      </c>
      <c r="F1575" s="1" t="s">
        <v>8679</v>
      </c>
      <c r="G1575" s="1" t="s">
        <v>75</v>
      </c>
      <c r="H1575" s="1" t="s">
        <v>3947</v>
      </c>
      <c r="I1575" s="1" t="s">
        <v>77</v>
      </c>
      <c r="J1575" s="1" t="s">
        <v>78</v>
      </c>
      <c r="K1575" s="1" t="s">
        <v>78</v>
      </c>
      <c r="L1575" s="21" t="s">
        <v>1898</v>
      </c>
      <c r="M1575" s="21" t="s">
        <v>99</v>
      </c>
      <c r="N1575" s="34" t="s">
        <v>72</v>
      </c>
      <c r="O1575" s="3" t="s">
        <v>72</v>
      </c>
      <c r="P1575" s="1" t="s">
        <v>813</v>
      </c>
      <c r="Q1575" s="1" t="s">
        <v>813</v>
      </c>
      <c r="R1575" s="1" t="s">
        <v>9057</v>
      </c>
      <c r="S1575" s="1" t="s">
        <v>84</v>
      </c>
      <c r="T1575" s="1" t="s">
        <v>72</v>
      </c>
      <c r="U1575" s="1" t="s">
        <v>104</v>
      </c>
      <c r="V1575" s="1" t="s">
        <v>8681</v>
      </c>
      <c r="W1575" s="1" t="s">
        <v>87</v>
      </c>
      <c r="X1575" s="1">
        <v>50</v>
      </c>
      <c r="Y1575" s="1" t="s">
        <v>88</v>
      </c>
      <c r="Z1575" s="1">
        <v>4.5</v>
      </c>
      <c r="AA1575" s="1" t="s">
        <v>2344</v>
      </c>
      <c r="AB1575" s="1" t="s">
        <v>90</v>
      </c>
      <c r="AC1575" s="1" t="s">
        <v>91</v>
      </c>
      <c r="AD1575" s="1" t="s">
        <v>92</v>
      </c>
      <c r="AE1575" s="1" t="s">
        <v>72</v>
      </c>
      <c r="AF1575" s="1" t="s">
        <v>217</v>
      </c>
      <c r="AG1575" s="1">
        <v>3</v>
      </c>
      <c r="AH1575" s="25" t="s">
        <v>4808</v>
      </c>
      <c r="AI1575" s="1" t="s">
        <v>72</v>
      </c>
      <c r="AJ1575" s="1" t="s">
        <v>72</v>
      </c>
      <c r="AK1575" s="1" t="s">
        <v>3444</v>
      </c>
      <c r="AL1575" s="1" t="s">
        <v>878</v>
      </c>
      <c r="AM1575" s="1" t="s">
        <v>72</v>
      </c>
      <c r="AN1575" s="3">
        <v>45947</v>
      </c>
      <c r="AO1575" s="1" t="s">
        <v>8682</v>
      </c>
      <c r="AP1575" s="1" t="s">
        <v>72</v>
      </c>
      <c r="AQ1575" s="1" t="s">
        <v>1675</v>
      </c>
      <c r="AR1575" s="1">
        <v>14</v>
      </c>
      <c r="AS1575" s="1" t="s">
        <v>183</v>
      </c>
      <c r="AT1575" s="1" t="s">
        <v>75</v>
      </c>
      <c r="AU1575" s="1" t="s">
        <v>75</v>
      </c>
      <c r="AV1575" s="1" t="s">
        <v>88</v>
      </c>
      <c r="AW1575" s="1" t="s">
        <v>96</v>
      </c>
      <c r="AX1575" s="1" t="s">
        <v>72</v>
      </c>
      <c r="AY1575" s="1" t="s">
        <v>8684</v>
      </c>
      <c r="AZ1575" s="1" t="s">
        <v>7884</v>
      </c>
      <c r="BA1575" s="1">
        <v>21</v>
      </c>
      <c r="BB1575" s="21" t="s">
        <v>100</v>
      </c>
      <c r="BC1575" s="16"/>
    </row>
    <row r="1576" spans="1:55" ht="18.600000000000001" customHeight="1">
      <c r="A1576" s="1" t="s">
        <v>8691</v>
      </c>
      <c r="B1576" s="1">
        <v>250277</v>
      </c>
      <c r="C1576" s="1" t="s">
        <v>71</v>
      </c>
      <c r="D1576" s="3">
        <v>45947</v>
      </c>
      <c r="E1576" s="1" t="s">
        <v>1896</v>
      </c>
      <c r="F1576" s="1" t="s">
        <v>8686</v>
      </c>
      <c r="G1576" s="1" t="s">
        <v>75</v>
      </c>
      <c r="H1576" s="1" t="s">
        <v>3947</v>
      </c>
      <c r="I1576" s="1" t="s">
        <v>77</v>
      </c>
      <c r="J1576" s="1" t="s">
        <v>78</v>
      </c>
      <c r="K1576" s="1" t="s">
        <v>78</v>
      </c>
      <c r="L1576" s="21" t="s">
        <v>1898</v>
      </c>
      <c r="M1576" s="21" t="s">
        <v>99</v>
      </c>
      <c r="N1576" s="34" t="s">
        <v>72</v>
      </c>
      <c r="O1576" s="3" t="s">
        <v>72</v>
      </c>
      <c r="P1576" s="1" t="s">
        <v>8240</v>
      </c>
      <c r="Q1576" s="1" t="s">
        <v>8241</v>
      </c>
      <c r="R1576" s="1" t="s">
        <v>8242</v>
      </c>
      <c r="S1576" s="1" t="s">
        <v>84</v>
      </c>
      <c r="T1576" s="1" t="s">
        <v>72</v>
      </c>
      <c r="U1576" s="1" t="s">
        <v>104</v>
      </c>
      <c r="V1576" s="1" t="s">
        <v>8688</v>
      </c>
      <c r="W1576" s="1" t="s">
        <v>87</v>
      </c>
      <c r="X1576" s="1">
        <v>50</v>
      </c>
      <c r="Y1576" s="1" t="s">
        <v>88</v>
      </c>
      <c r="Z1576" s="1">
        <v>4.8</v>
      </c>
      <c r="AA1576" s="1" t="s">
        <v>2344</v>
      </c>
      <c r="AB1576" s="1" t="s">
        <v>90</v>
      </c>
      <c r="AC1576" s="1" t="s">
        <v>91</v>
      </c>
      <c r="AD1576" s="1" t="s">
        <v>92</v>
      </c>
      <c r="AE1576" s="1" t="s">
        <v>72</v>
      </c>
      <c r="AF1576" s="1" t="s">
        <v>72</v>
      </c>
      <c r="AG1576" s="1" t="s">
        <v>72</v>
      </c>
      <c r="AH1576" s="1" t="s">
        <v>72</v>
      </c>
      <c r="AI1576" s="1" t="s">
        <v>72</v>
      </c>
      <c r="AJ1576" s="1" t="s">
        <v>72</v>
      </c>
      <c r="AK1576" s="1" t="s">
        <v>72</v>
      </c>
      <c r="AL1576" s="1" t="s">
        <v>72</v>
      </c>
      <c r="AM1576" s="1" t="s">
        <v>72</v>
      </c>
      <c r="AN1576" s="3">
        <v>45947</v>
      </c>
      <c r="AO1576" s="1" t="s">
        <v>8689</v>
      </c>
      <c r="AP1576" s="1" t="s">
        <v>8690</v>
      </c>
      <c r="AQ1576" s="1" t="s">
        <v>1675</v>
      </c>
      <c r="AR1576" s="1">
        <v>14</v>
      </c>
      <c r="AS1576" s="1" t="s">
        <v>4063</v>
      </c>
      <c r="AT1576" s="1" t="s">
        <v>75</v>
      </c>
      <c r="AU1576" s="1" t="s">
        <v>75</v>
      </c>
      <c r="AV1576" s="1" t="s">
        <v>88</v>
      </c>
      <c r="AW1576" s="1" t="s">
        <v>96</v>
      </c>
      <c r="AX1576" s="1" t="s">
        <v>72</v>
      </c>
      <c r="AY1576" s="1" t="s">
        <v>7879</v>
      </c>
      <c r="AZ1576" s="1" t="s">
        <v>8692</v>
      </c>
      <c r="BA1576" s="1">
        <f>35+21</f>
        <v>56</v>
      </c>
      <c r="BB1576" s="21" t="s">
        <v>100</v>
      </c>
      <c r="BC1576" s="16"/>
    </row>
    <row r="1577" spans="1:55" ht="18.600000000000001" customHeight="1">
      <c r="A1577" s="1" t="s">
        <v>8693</v>
      </c>
      <c r="B1577" s="1">
        <v>250278</v>
      </c>
      <c r="C1577" s="1" t="s">
        <v>71</v>
      </c>
      <c r="D1577" s="3">
        <v>45947</v>
      </c>
      <c r="E1577" s="1" t="s">
        <v>1896</v>
      </c>
      <c r="F1577" s="1" t="s">
        <v>8694</v>
      </c>
      <c r="G1577" s="1" t="s">
        <v>75</v>
      </c>
      <c r="H1577" s="1" t="s">
        <v>3624</v>
      </c>
      <c r="I1577" s="1" t="s">
        <v>77</v>
      </c>
      <c r="J1577" s="1" t="s">
        <v>78</v>
      </c>
      <c r="K1577" s="1" t="s">
        <v>78</v>
      </c>
      <c r="L1577" s="21" t="s">
        <v>1898</v>
      </c>
      <c r="M1577" s="21" t="s">
        <v>99</v>
      </c>
      <c r="N1577" s="34" t="s">
        <v>72</v>
      </c>
      <c r="O1577" s="34" t="s">
        <v>4145</v>
      </c>
      <c r="P1577" s="1" t="s">
        <v>2143</v>
      </c>
      <c r="Q1577" s="1" t="s">
        <v>1868</v>
      </c>
      <c r="R1577" s="1" t="s">
        <v>9079</v>
      </c>
      <c r="S1577" s="1" t="s">
        <v>152</v>
      </c>
      <c r="T1577" s="1" t="s">
        <v>1370</v>
      </c>
      <c r="U1577" s="1" t="s">
        <v>153</v>
      </c>
      <c r="V1577" s="1" t="s">
        <v>154</v>
      </c>
      <c r="W1577" s="1" t="s">
        <v>126</v>
      </c>
      <c r="X1577" s="1">
        <v>48</v>
      </c>
      <c r="Y1577" s="1" t="s">
        <v>88</v>
      </c>
      <c r="Z1577" s="1">
        <v>4.9000000000000004</v>
      </c>
      <c r="AA1577" s="1" t="s">
        <v>299</v>
      </c>
      <c r="AB1577" s="1" t="s">
        <v>90</v>
      </c>
      <c r="AC1577" s="1" t="s">
        <v>91</v>
      </c>
      <c r="AD1577" s="1" t="s">
        <v>92</v>
      </c>
      <c r="AE1577" s="1" t="s">
        <v>72</v>
      </c>
      <c r="AF1577" s="1" t="s">
        <v>244</v>
      </c>
      <c r="AG1577" s="1" t="s">
        <v>72</v>
      </c>
      <c r="AH1577" s="1" t="s">
        <v>933</v>
      </c>
      <c r="AI1577" s="1" t="s">
        <v>72</v>
      </c>
      <c r="AJ1577" s="1" t="s">
        <v>72</v>
      </c>
      <c r="AK1577" s="1" t="s">
        <v>2726</v>
      </c>
      <c r="AL1577" s="1" t="s">
        <v>72</v>
      </c>
      <c r="AM1577" s="1" t="s">
        <v>72</v>
      </c>
      <c r="AN1577" s="3">
        <v>45947</v>
      </c>
      <c r="AO1577" s="1" t="s">
        <v>8695</v>
      </c>
      <c r="AP1577" s="1" t="s">
        <v>72</v>
      </c>
      <c r="AQ1577" s="1" t="s">
        <v>1794</v>
      </c>
      <c r="AR1577" s="1">
        <v>14</v>
      </c>
      <c r="AS1577" s="1" t="s">
        <v>3446</v>
      </c>
      <c r="AT1577" s="1" t="s">
        <v>75</v>
      </c>
      <c r="AU1577" s="1" t="s">
        <v>75</v>
      </c>
      <c r="AV1577" s="1" t="s">
        <v>88</v>
      </c>
      <c r="AW1577" s="1" t="s">
        <v>96</v>
      </c>
      <c r="AX1577" s="1" t="s">
        <v>72</v>
      </c>
      <c r="AY1577" s="1" t="s">
        <v>7458</v>
      </c>
      <c r="AZ1577" s="1" t="s">
        <v>8696</v>
      </c>
      <c r="BA1577" s="1">
        <f>56+14</f>
        <v>70</v>
      </c>
      <c r="BB1577" s="21" t="s">
        <v>100</v>
      </c>
      <c r="BC1577" s="16"/>
    </row>
    <row r="1578" spans="1:55" ht="18.600000000000001" customHeight="1">
      <c r="A1578" s="1" t="s">
        <v>8699</v>
      </c>
      <c r="B1578" s="1">
        <v>250280</v>
      </c>
      <c r="C1578" s="1" t="s">
        <v>71</v>
      </c>
      <c r="D1578" s="3">
        <v>45953</v>
      </c>
      <c r="E1578" s="1" t="s">
        <v>1896</v>
      </c>
      <c r="F1578" s="1" t="s">
        <v>8700</v>
      </c>
      <c r="G1578" s="1" t="s">
        <v>75</v>
      </c>
      <c r="H1578" s="1" t="s">
        <v>1915</v>
      </c>
      <c r="I1578" s="1" t="s">
        <v>77</v>
      </c>
      <c r="J1578" s="1" t="s">
        <v>78</v>
      </c>
      <c r="K1578" s="1" t="s">
        <v>4162</v>
      </c>
      <c r="L1578" s="21" t="s">
        <v>139</v>
      </c>
      <c r="M1578" s="21" t="s">
        <v>99</v>
      </c>
      <c r="N1578" s="34" t="s">
        <v>72</v>
      </c>
      <c r="O1578" s="34" t="s">
        <v>1826</v>
      </c>
      <c r="P1578" s="1" t="s">
        <v>83</v>
      </c>
      <c r="Q1578" s="1" t="s">
        <v>123</v>
      </c>
      <c r="R1578" s="1" t="s">
        <v>9043</v>
      </c>
      <c r="S1578" s="1" t="s">
        <v>84</v>
      </c>
      <c r="T1578" s="1" t="s">
        <v>72</v>
      </c>
      <c r="U1578" s="1" t="s">
        <v>140</v>
      </c>
      <c r="V1578" s="1" t="s">
        <v>181</v>
      </c>
      <c r="W1578" s="1" t="s">
        <v>126</v>
      </c>
      <c r="X1578" s="1">
        <v>55</v>
      </c>
      <c r="Y1578" s="1" t="s">
        <v>88</v>
      </c>
      <c r="Z1578" s="1">
        <v>4.3</v>
      </c>
      <c r="AA1578" s="1" t="s">
        <v>954</v>
      </c>
      <c r="AB1578" s="1" t="s">
        <v>90</v>
      </c>
      <c r="AC1578" s="1" t="s">
        <v>91</v>
      </c>
      <c r="AD1578" s="1" t="s">
        <v>92</v>
      </c>
      <c r="AE1578" s="1" t="s">
        <v>72</v>
      </c>
      <c r="AF1578" s="1" t="s">
        <v>229</v>
      </c>
      <c r="AG1578" s="1" t="s">
        <v>72</v>
      </c>
      <c r="AH1578" s="1" t="s">
        <v>367</v>
      </c>
      <c r="AI1578" s="1" t="s">
        <v>72</v>
      </c>
      <c r="AJ1578" s="1" t="s">
        <v>72</v>
      </c>
      <c r="AK1578" s="1" t="s">
        <v>3444</v>
      </c>
      <c r="AL1578" s="1" t="s">
        <v>72</v>
      </c>
      <c r="AM1578" s="1" t="s">
        <v>72</v>
      </c>
      <c r="AN1578" s="3">
        <v>45953</v>
      </c>
      <c r="AO1578" s="1" t="s">
        <v>8701</v>
      </c>
      <c r="AP1578" s="1" t="s">
        <v>72</v>
      </c>
      <c r="AQ1578" s="1" t="s">
        <v>1675</v>
      </c>
      <c r="AR1578" s="1">
        <v>14</v>
      </c>
      <c r="AS1578" s="1" t="s">
        <v>8433</v>
      </c>
      <c r="AT1578" s="1" t="s">
        <v>88</v>
      </c>
      <c r="AU1578" s="1" t="s">
        <v>88</v>
      </c>
      <c r="AV1578" s="1" t="s">
        <v>88</v>
      </c>
      <c r="AW1578" s="1" t="s">
        <v>96</v>
      </c>
      <c r="AX1578" s="1" t="s">
        <v>72</v>
      </c>
      <c r="AY1578" s="1" t="s">
        <v>7458</v>
      </c>
      <c r="AZ1578" s="1" t="s">
        <v>8702</v>
      </c>
      <c r="BA1578" s="1">
        <v>63</v>
      </c>
      <c r="BB1578" s="21" t="s">
        <v>100</v>
      </c>
      <c r="BC1578" s="16"/>
    </row>
    <row r="1579" spans="1:55" ht="18.600000000000001" customHeight="1">
      <c r="A1579" s="1" t="s">
        <v>8703</v>
      </c>
      <c r="B1579" s="1">
        <v>250281</v>
      </c>
      <c r="C1579" s="1" t="s">
        <v>71</v>
      </c>
      <c r="D1579" s="3">
        <v>45954</v>
      </c>
      <c r="E1579" s="1" t="s">
        <v>1896</v>
      </c>
      <c r="F1579" s="1" t="s">
        <v>8704</v>
      </c>
      <c r="G1579" s="1" t="s">
        <v>75</v>
      </c>
      <c r="H1579" s="1" t="s">
        <v>3947</v>
      </c>
      <c r="I1579" s="1" t="s">
        <v>77</v>
      </c>
      <c r="J1579" s="1" t="s">
        <v>78</v>
      </c>
      <c r="K1579" s="1" t="s">
        <v>78</v>
      </c>
      <c r="L1579" s="21" t="s">
        <v>1898</v>
      </c>
      <c r="M1579" s="21" t="s">
        <v>160</v>
      </c>
      <c r="N1579" s="34" t="s">
        <v>72</v>
      </c>
      <c r="O1579" s="3" t="s">
        <v>8017</v>
      </c>
      <c r="P1579" s="1" t="s">
        <v>813</v>
      </c>
      <c r="Q1579" s="1" t="s">
        <v>813</v>
      </c>
      <c r="R1579" s="1" t="s">
        <v>9057</v>
      </c>
      <c r="S1579" s="1" t="s">
        <v>84</v>
      </c>
      <c r="T1579" s="1" t="s">
        <v>72</v>
      </c>
      <c r="U1579" s="1" t="s">
        <v>104</v>
      </c>
      <c r="V1579" s="1" t="s">
        <v>104</v>
      </c>
      <c r="W1579" s="1" t="s">
        <v>87</v>
      </c>
      <c r="X1579" s="1">
        <v>71</v>
      </c>
      <c r="Y1579" s="1" t="s">
        <v>88</v>
      </c>
      <c r="Z1579" s="1">
        <v>4.5</v>
      </c>
      <c r="AA1579" s="1" t="s">
        <v>954</v>
      </c>
      <c r="AB1579" s="1" t="s">
        <v>90</v>
      </c>
      <c r="AC1579" s="1" t="s">
        <v>91</v>
      </c>
      <c r="AD1579" s="1" t="s">
        <v>92</v>
      </c>
      <c r="AE1579" s="1" t="s">
        <v>72</v>
      </c>
      <c r="AF1579" s="1" t="s">
        <v>217</v>
      </c>
      <c r="AG1579" s="1">
        <v>2</v>
      </c>
      <c r="AH1579" s="25" t="s">
        <v>8705</v>
      </c>
      <c r="AI1579" s="1" t="s">
        <v>72</v>
      </c>
      <c r="AJ1579" s="1" t="s">
        <v>72</v>
      </c>
      <c r="AK1579" s="1" t="s">
        <v>3444</v>
      </c>
      <c r="AL1579" s="1" t="s">
        <v>878</v>
      </c>
      <c r="AM1579" s="1" t="s">
        <v>72</v>
      </c>
      <c r="AN1579" s="3">
        <v>45954</v>
      </c>
      <c r="AO1579" s="1" t="s">
        <v>8706</v>
      </c>
      <c r="AP1579" s="1" t="s">
        <v>72</v>
      </c>
      <c r="AQ1579" s="1" t="s">
        <v>1794</v>
      </c>
      <c r="AR1579" s="1">
        <v>14</v>
      </c>
      <c r="AS1579" s="1" t="s">
        <v>183</v>
      </c>
      <c r="AT1579" s="1" t="s">
        <v>75</v>
      </c>
      <c r="AU1579" s="1" t="s">
        <v>75</v>
      </c>
      <c r="AV1579" s="1" t="s">
        <v>88</v>
      </c>
      <c r="AW1579" s="1" t="s">
        <v>79</v>
      </c>
      <c r="AX1579" s="1" t="s">
        <v>2154</v>
      </c>
      <c r="AY1579" s="1" t="s">
        <v>8707</v>
      </c>
      <c r="AZ1579" s="4" t="s">
        <v>72</v>
      </c>
      <c r="BA1579" s="1">
        <f>4+28</f>
        <v>32</v>
      </c>
      <c r="BB1579" s="1" t="s">
        <v>160</v>
      </c>
      <c r="BC1579" s="16"/>
    </row>
    <row r="1580" spans="1:55" ht="18.600000000000001" customHeight="1">
      <c r="A1580" s="1">
        <v>250282</v>
      </c>
      <c r="B1580" s="1">
        <v>250282</v>
      </c>
      <c r="C1580" s="1" t="s">
        <v>71</v>
      </c>
      <c r="D1580" s="3">
        <v>45954</v>
      </c>
      <c r="E1580" s="1" t="s">
        <v>1896</v>
      </c>
      <c r="F1580" s="1" t="s">
        <v>8708</v>
      </c>
      <c r="G1580" s="1" t="s">
        <v>75</v>
      </c>
      <c r="H1580" s="1" t="s">
        <v>170</v>
      </c>
      <c r="I1580" s="1" t="s">
        <v>77</v>
      </c>
      <c r="J1580" s="1" t="s">
        <v>172</v>
      </c>
      <c r="K1580" s="1" t="s">
        <v>4162</v>
      </c>
      <c r="L1580" s="21" t="s">
        <v>139</v>
      </c>
      <c r="M1580" s="8" t="s">
        <v>160</v>
      </c>
      <c r="N1580" s="8" t="s">
        <v>8709</v>
      </c>
      <c r="O1580" s="60" t="s">
        <v>2305</v>
      </c>
      <c r="P1580" s="1" t="s">
        <v>8240</v>
      </c>
      <c r="Q1580" s="1" t="s">
        <v>8241</v>
      </c>
      <c r="R1580" s="1" t="s">
        <v>8242</v>
      </c>
      <c r="S1580" s="1" t="s">
        <v>291</v>
      </c>
      <c r="T1580" s="1" t="s">
        <v>72</v>
      </c>
      <c r="U1580" s="1" t="s">
        <v>292</v>
      </c>
      <c r="V1580" s="1" t="s">
        <v>292</v>
      </c>
      <c r="W1580" s="1" t="s">
        <v>126</v>
      </c>
      <c r="X1580" s="1">
        <v>68</v>
      </c>
      <c r="Y1580" s="1" t="s">
        <v>88</v>
      </c>
      <c r="Z1580" s="1">
        <v>4.5</v>
      </c>
      <c r="AA1580" s="1" t="s">
        <v>954</v>
      </c>
      <c r="AB1580" s="1" t="s">
        <v>90</v>
      </c>
      <c r="AC1580" s="1" t="s">
        <v>91</v>
      </c>
      <c r="AD1580" s="1" t="s">
        <v>216</v>
      </c>
      <c r="AE1580" s="1" t="s">
        <v>72</v>
      </c>
      <c r="AF1580" s="1" t="s">
        <v>72</v>
      </c>
      <c r="AG1580" s="1" t="s">
        <v>72</v>
      </c>
      <c r="AH1580" s="1" t="s">
        <v>72</v>
      </c>
      <c r="AI1580" s="1">
        <v>6</v>
      </c>
      <c r="AJ1580" s="1" t="s">
        <v>5637</v>
      </c>
      <c r="AK1580" s="1" t="s">
        <v>72</v>
      </c>
      <c r="AL1580" s="1" t="s">
        <v>72</v>
      </c>
      <c r="AM1580" s="1" t="s">
        <v>72</v>
      </c>
      <c r="AN1580" s="3">
        <v>45954</v>
      </c>
      <c r="AO1580" s="4" t="s">
        <v>72</v>
      </c>
      <c r="AP1580" s="1" t="s">
        <v>72</v>
      </c>
      <c r="AQ1580" s="4" t="s">
        <v>72</v>
      </c>
      <c r="AR1580" s="4" t="s">
        <v>72</v>
      </c>
      <c r="AS1580" s="4" t="s">
        <v>72</v>
      </c>
      <c r="AT1580" s="4" t="s">
        <v>72</v>
      </c>
      <c r="AU1580" s="4" t="s">
        <v>72</v>
      </c>
      <c r="AV1580" s="1" t="s">
        <v>88</v>
      </c>
      <c r="AW1580" s="1" t="s">
        <v>79</v>
      </c>
      <c r="AX1580" s="1" t="s">
        <v>6550</v>
      </c>
      <c r="AY1580" s="4" t="s">
        <v>72</v>
      </c>
      <c r="AZ1580" s="4" t="s">
        <v>72</v>
      </c>
      <c r="BA1580" s="4" t="s">
        <v>72</v>
      </c>
      <c r="BB1580" s="1" t="s">
        <v>160</v>
      </c>
      <c r="BC1580" s="16"/>
    </row>
    <row r="1581" spans="1:55" ht="18.600000000000001" customHeight="1">
      <c r="A1581" s="1" t="s">
        <v>8710</v>
      </c>
      <c r="B1581" s="1">
        <v>250283</v>
      </c>
      <c r="C1581" s="1" t="s">
        <v>71</v>
      </c>
      <c r="D1581" s="3">
        <v>45954</v>
      </c>
      <c r="E1581" s="1" t="s">
        <v>1896</v>
      </c>
      <c r="F1581" s="1" t="s">
        <v>8711</v>
      </c>
      <c r="G1581" s="1" t="s">
        <v>75</v>
      </c>
      <c r="H1581" s="1" t="s">
        <v>3608</v>
      </c>
      <c r="I1581" s="1" t="s">
        <v>77</v>
      </c>
      <c r="J1581" s="1" t="s">
        <v>78</v>
      </c>
      <c r="K1581" s="1" t="s">
        <v>78</v>
      </c>
      <c r="L1581" s="21" t="s">
        <v>1898</v>
      </c>
      <c r="M1581" s="21" t="s">
        <v>99</v>
      </c>
      <c r="N1581" s="34" t="s">
        <v>72</v>
      </c>
      <c r="O1581" s="25" t="s">
        <v>4266</v>
      </c>
      <c r="P1581" s="1" t="s">
        <v>8712</v>
      </c>
      <c r="Q1581" s="1" t="s">
        <v>8712</v>
      </c>
      <c r="R1581" s="1" t="s">
        <v>8713</v>
      </c>
      <c r="S1581" s="1" t="s">
        <v>152</v>
      </c>
      <c r="T1581" s="1" t="s">
        <v>1370</v>
      </c>
      <c r="U1581" s="1" t="s">
        <v>153</v>
      </c>
      <c r="V1581" s="1" t="s">
        <v>164</v>
      </c>
      <c r="W1581" s="1" t="s">
        <v>126</v>
      </c>
      <c r="X1581" s="1">
        <v>60</v>
      </c>
      <c r="Y1581" s="1" t="s">
        <v>88</v>
      </c>
      <c r="Z1581" s="1">
        <v>6.1</v>
      </c>
      <c r="AA1581" s="1" t="s">
        <v>2344</v>
      </c>
      <c r="AB1581" s="1" t="s">
        <v>90</v>
      </c>
      <c r="AC1581" s="1" t="s">
        <v>91</v>
      </c>
      <c r="AD1581" s="1" t="s">
        <v>216</v>
      </c>
      <c r="AE1581" s="1" t="s">
        <v>72</v>
      </c>
      <c r="AF1581" s="1" t="s">
        <v>72</v>
      </c>
      <c r="AG1581" s="1" t="s">
        <v>72</v>
      </c>
      <c r="AH1581" s="1" t="s">
        <v>72</v>
      </c>
      <c r="AI1581" s="1">
        <v>2</v>
      </c>
      <c r="AJ1581" s="1" t="s">
        <v>5637</v>
      </c>
      <c r="AK1581" s="1" t="s">
        <v>72</v>
      </c>
      <c r="AL1581" s="1" t="s">
        <v>72</v>
      </c>
      <c r="AM1581" s="1" t="s">
        <v>72</v>
      </c>
      <c r="AN1581" s="3">
        <v>45955</v>
      </c>
      <c r="AO1581" s="1" t="s">
        <v>8714</v>
      </c>
      <c r="AP1581" s="1" t="s">
        <v>72</v>
      </c>
      <c r="AQ1581" s="1" t="s">
        <v>1794</v>
      </c>
      <c r="AR1581" s="1">
        <v>14</v>
      </c>
      <c r="AS1581" s="1" t="s">
        <v>4063</v>
      </c>
      <c r="AT1581" s="1" t="s">
        <v>75</v>
      </c>
      <c r="AU1581" s="1" t="s">
        <v>75</v>
      </c>
      <c r="AV1581" s="1" t="s">
        <v>88</v>
      </c>
      <c r="AW1581" s="1" t="s">
        <v>96</v>
      </c>
      <c r="AX1581" s="1" t="s">
        <v>72</v>
      </c>
      <c r="AY1581" s="1" t="s">
        <v>7458</v>
      </c>
      <c r="AZ1581" s="1" t="s">
        <v>8715</v>
      </c>
      <c r="BA1581" s="1">
        <f>56+14</f>
        <v>70</v>
      </c>
      <c r="BB1581" s="21" t="s">
        <v>100</v>
      </c>
      <c r="BC1581" s="16"/>
    </row>
    <row r="1582" spans="1:55" ht="18.600000000000001" customHeight="1">
      <c r="A1582" s="1" t="s">
        <v>8716</v>
      </c>
      <c r="B1582" s="1">
        <v>250284</v>
      </c>
      <c r="C1582" s="1" t="s">
        <v>71</v>
      </c>
      <c r="D1582" s="3">
        <v>45957</v>
      </c>
      <c r="E1582" s="1" t="s">
        <v>1896</v>
      </c>
      <c r="F1582" s="1" t="s">
        <v>8717</v>
      </c>
      <c r="G1582" s="1" t="s">
        <v>75</v>
      </c>
      <c r="H1582" s="1" t="s">
        <v>1915</v>
      </c>
      <c r="I1582" s="1" t="s">
        <v>77</v>
      </c>
      <c r="J1582" s="1" t="s">
        <v>78</v>
      </c>
      <c r="K1582" s="1" t="s">
        <v>78</v>
      </c>
      <c r="L1582" s="21" t="s">
        <v>1898</v>
      </c>
      <c r="M1582" s="21" t="s">
        <v>99</v>
      </c>
      <c r="N1582" s="34" t="s">
        <v>72</v>
      </c>
      <c r="O1582" s="3" t="s">
        <v>1907</v>
      </c>
      <c r="P1582" s="1" t="s">
        <v>813</v>
      </c>
      <c r="Q1582" s="1" t="s">
        <v>813</v>
      </c>
      <c r="R1582" s="1" t="s">
        <v>9057</v>
      </c>
      <c r="S1582" s="1" t="s">
        <v>84</v>
      </c>
      <c r="T1582" s="1" t="s">
        <v>72</v>
      </c>
      <c r="U1582" s="1" t="s">
        <v>140</v>
      </c>
      <c r="V1582" s="1" t="s">
        <v>181</v>
      </c>
      <c r="W1582" s="1" t="s">
        <v>126</v>
      </c>
      <c r="X1582" s="1">
        <v>42</v>
      </c>
      <c r="Y1582" s="1" t="s">
        <v>88</v>
      </c>
      <c r="Z1582" s="1">
        <v>4.7</v>
      </c>
      <c r="AA1582" s="1" t="s">
        <v>954</v>
      </c>
      <c r="AB1582" s="1" t="s">
        <v>90</v>
      </c>
      <c r="AC1582" s="1" t="s">
        <v>91</v>
      </c>
      <c r="AD1582" s="1" t="s">
        <v>92</v>
      </c>
      <c r="AE1582" s="1" t="s">
        <v>72</v>
      </c>
      <c r="AF1582" s="1" t="s">
        <v>217</v>
      </c>
      <c r="AG1582" s="1">
        <v>2</v>
      </c>
      <c r="AH1582" s="25" t="s">
        <v>4808</v>
      </c>
      <c r="AI1582" s="1" t="s">
        <v>72</v>
      </c>
      <c r="AJ1582" s="1" t="s">
        <v>72</v>
      </c>
      <c r="AK1582" s="1" t="s">
        <v>3444</v>
      </c>
      <c r="AL1582" s="1" t="s">
        <v>878</v>
      </c>
      <c r="AM1582" s="1" t="s">
        <v>72</v>
      </c>
      <c r="AN1582" s="3">
        <v>45957</v>
      </c>
      <c r="AO1582" s="1" t="s">
        <v>8718</v>
      </c>
      <c r="AP1582" s="1" t="s">
        <v>8719</v>
      </c>
      <c r="AQ1582" s="1" t="s">
        <v>1675</v>
      </c>
      <c r="AR1582" s="1">
        <v>14</v>
      </c>
      <c r="AS1582" s="1" t="s">
        <v>183</v>
      </c>
      <c r="AT1582" s="1" t="s">
        <v>75</v>
      </c>
      <c r="AU1582" s="1" t="s">
        <v>75</v>
      </c>
      <c r="AV1582" s="1" t="s">
        <v>88</v>
      </c>
      <c r="AW1582" s="1" t="s">
        <v>96</v>
      </c>
      <c r="AX1582" s="1" t="s">
        <v>72</v>
      </c>
      <c r="AY1582" s="1" t="s">
        <v>6242</v>
      </c>
      <c r="AZ1582" s="1" t="s">
        <v>7954</v>
      </c>
      <c r="BA1582" s="1">
        <f>30+6</f>
        <v>36</v>
      </c>
      <c r="BB1582" s="21" t="s">
        <v>100</v>
      </c>
      <c r="BC1582" s="16"/>
    </row>
    <row r="1583" spans="1:55" ht="18.600000000000001" customHeight="1">
      <c r="A1583" s="1" t="s">
        <v>8720</v>
      </c>
      <c r="B1583" s="1">
        <v>250285</v>
      </c>
      <c r="C1583" s="1" t="s">
        <v>71</v>
      </c>
      <c r="D1583" s="3">
        <v>45959</v>
      </c>
      <c r="E1583" s="1" t="s">
        <v>1896</v>
      </c>
      <c r="F1583" s="1" t="s">
        <v>8721</v>
      </c>
      <c r="G1583" s="1" t="s">
        <v>75</v>
      </c>
      <c r="H1583" s="1" t="s">
        <v>1915</v>
      </c>
      <c r="I1583" s="1" t="s">
        <v>77</v>
      </c>
      <c r="J1583" s="1" t="s">
        <v>78</v>
      </c>
      <c r="K1583" s="1" t="s">
        <v>78</v>
      </c>
      <c r="L1583" s="21" t="s">
        <v>1898</v>
      </c>
      <c r="M1583" s="21" t="s">
        <v>99</v>
      </c>
      <c r="N1583" s="34" t="s">
        <v>72</v>
      </c>
      <c r="O1583" s="34" t="s">
        <v>6956</v>
      </c>
      <c r="P1583" s="1" t="s">
        <v>83</v>
      </c>
      <c r="Q1583" s="1" t="s">
        <v>123</v>
      </c>
      <c r="R1583" s="1" t="s">
        <v>9043</v>
      </c>
      <c r="S1583" s="1" t="s">
        <v>84</v>
      </c>
      <c r="T1583" s="1" t="s">
        <v>72</v>
      </c>
      <c r="U1583" s="1" t="s">
        <v>656</v>
      </c>
      <c r="V1583" s="1" t="s">
        <v>656</v>
      </c>
      <c r="W1583" s="1" t="s">
        <v>87</v>
      </c>
      <c r="X1583" s="1">
        <v>66</v>
      </c>
      <c r="Y1583" s="1" t="s">
        <v>88</v>
      </c>
      <c r="Z1583" s="1">
        <v>5.0999999999999996</v>
      </c>
      <c r="AA1583" s="1" t="s">
        <v>954</v>
      </c>
      <c r="AB1583" s="1" t="s">
        <v>90</v>
      </c>
      <c r="AC1583" s="1" t="s">
        <v>91</v>
      </c>
      <c r="AD1583" s="1" t="s">
        <v>92</v>
      </c>
      <c r="AE1583" s="1" t="s">
        <v>72</v>
      </c>
      <c r="AF1583" s="1" t="s">
        <v>229</v>
      </c>
      <c r="AG1583" s="1" t="s">
        <v>72</v>
      </c>
      <c r="AH1583" s="1" t="s">
        <v>255</v>
      </c>
      <c r="AI1583" s="1" t="s">
        <v>72</v>
      </c>
      <c r="AJ1583" s="1" t="s">
        <v>72</v>
      </c>
      <c r="AK1583" s="1" t="s">
        <v>3444</v>
      </c>
      <c r="AL1583" s="1" t="s">
        <v>72</v>
      </c>
      <c r="AM1583" s="1" t="s">
        <v>72</v>
      </c>
      <c r="AN1583" s="3">
        <v>45959</v>
      </c>
      <c r="AO1583" s="1" t="s">
        <v>8722</v>
      </c>
      <c r="AP1583" s="1" t="s">
        <v>72</v>
      </c>
      <c r="AQ1583" s="1" t="s">
        <v>1675</v>
      </c>
      <c r="AR1583" s="1">
        <v>15</v>
      </c>
      <c r="AS1583" s="1" t="s">
        <v>3446</v>
      </c>
      <c r="AT1583" s="1" t="s">
        <v>75</v>
      </c>
      <c r="AU1583" s="1" t="s">
        <v>75</v>
      </c>
      <c r="AV1583" s="1" t="s">
        <v>88</v>
      </c>
      <c r="AW1583" s="1" t="s">
        <v>96</v>
      </c>
      <c r="AX1583" s="1" t="s">
        <v>72</v>
      </c>
      <c r="AY1583" s="1" t="s">
        <v>7458</v>
      </c>
      <c r="AZ1583" s="1" t="s">
        <v>7605</v>
      </c>
      <c r="BA1583" s="1">
        <v>35</v>
      </c>
      <c r="BB1583" s="21" t="s">
        <v>100</v>
      </c>
      <c r="BC1583" s="16"/>
    </row>
    <row r="1584" spans="1:55" ht="18.600000000000001" customHeight="1">
      <c r="A1584" s="1" t="s">
        <v>8725</v>
      </c>
      <c r="B1584" s="1">
        <v>250286</v>
      </c>
      <c r="C1584" s="1" t="s">
        <v>71</v>
      </c>
      <c r="D1584" s="3">
        <v>45960</v>
      </c>
      <c r="E1584" s="1" t="s">
        <v>1896</v>
      </c>
      <c r="F1584" s="1" t="s">
        <v>8724</v>
      </c>
      <c r="G1584" s="1" t="s">
        <v>75</v>
      </c>
      <c r="H1584" s="1" t="s">
        <v>3947</v>
      </c>
      <c r="I1584" s="1" t="s">
        <v>77</v>
      </c>
      <c r="J1584" s="1" t="s">
        <v>78</v>
      </c>
      <c r="K1584" s="1" t="s">
        <v>78</v>
      </c>
      <c r="L1584" s="21" t="s">
        <v>1898</v>
      </c>
      <c r="M1584" s="21" t="s">
        <v>99</v>
      </c>
      <c r="N1584" s="34" t="s">
        <v>72</v>
      </c>
      <c r="O1584" s="34" t="s">
        <v>8726</v>
      </c>
      <c r="P1584" s="1" t="s">
        <v>813</v>
      </c>
      <c r="Q1584" s="1" t="s">
        <v>813</v>
      </c>
      <c r="R1584" s="1" t="s">
        <v>9057</v>
      </c>
      <c r="S1584" s="1" t="s">
        <v>84</v>
      </c>
      <c r="T1584" s="1" t="s">
        <v>72</v>
      </c>
      <c r="U1584" s="1" t="s">
        <v>140</v>
      </c>
      <c r="V1584" s="1" t="s">
        <v>141</v>
      </c>
      <c r="W1584" s="1" t="s">
        <v>87</v>
      </c>
      <c r="X1584" s="1">
        <v>78</v>
      </c>
      <c r="Y1584" s="1" t="s">
        <v>88</v>
      </c>
      <c r="Z1584" s="1">
        <v>5.5</v>
      </c>
      <c r="AA1584" s="1" t="s">
        <v>299</v>
      </c>
      <c r="AB1584" s="1" t="s">
        <v>90</v>
      </c>
      <c r="AC1584" s="1" t="s">
        <v>91</v>
      </c>
      <c r="AD1584" s="1" t="s">
        <v>92</v>
      </c>
      <c r="AE1584" s="1" t="s">
        <v>72</v>
      </c>
      <c r="AF1584" s="1" t="s">
        <v>254</v>
      </c>
      <c r="AG1584" s="1">
        <v>2</v>
      </c>
      <c r="AH1584" s="25" t="s">
        <v>5092</v>
      </c>
      <c r="AI1584" s="1" t="s">
        <v>72</v>
      </c>
      <c r="AJ1584" s="1" t="s">
        <v>72</v>
      </c>
      <c r="AK1584" s="1" t="s">
        <v>3444</v>
      </c>
      <c r="AL1584" s="1" t="s">
        <v>878</v>
      </c>
      <c r="AM1584" s="1" t="s">
        <v>72</v>
      </c>
      <c r="AN1584" s="3">
        <v>45960</v>
      </c>
      <c r="AO1584" s="1" t="s">
        <v>5280</v>
      </c>
      <c r="AP1584" s="1" t="s">
        <v>72</v>
      </c>
      <c r="AQ1584" s="1" t="s">
        <v>1675</v>
      </c>
      <c r="AR1584" s="1">
        <v>15</v>
      </c>
      <c r="AS1584" s="1" t="s">
        <v>7811</v>
      </c>
      <c r="AT1584" s="1" t="s">
        <v>75</v>
      </c>
      <c r="AU1584" s="1" t="s">
        <v>75</v>
      </c>
      <c r="AV1584" s="1" t="s">
        <v>88</v>
      </c>
      <c r="AW1584" s="1" t="s">
        <v>96</v>
      </c>
      <c r="AX1584" s="1" t="s">
        <v>72</v>
      </c>
      <c r="AY1584" s="1" t="s">
        <v>7879</v>
      </c>
      <c r="AZ1584" s="1" t="s">
        <v>8727</v>
      </c>
      <c r="BA1584" s="1">
        <f>35+21</f>
        <v>56</v>
      </c>
      <c r="BB1584" s="21" t="s">
        <v>100</v>
      </c>
      <c r="BC1584" s="16"/>
    </row>
    <row r="1585" spans="1:55" ht="18.600000000000001" customHeight="1">
      <c r="A1585" s="1" t="s">
        <v>8735</v>
      </c>
      <c r="B1585" s="1">
        <v>250288</v>
      </c>
      <c r="C1585" s="1" t="s">
        <v>71</v>
      </c>
      <c r="D1585" s="3">
        <v>45960</v>
      </c>
      <c r="E1585" s="1" t="s">
        <v>1896</v>
      </c>
      <c r="F1585" s="1" t="s">
        <v>8733</v>
      </c>
      <c r="G1585" s="1" t="s">
        <v>75</v>
      </c>
      <c r="H1585" s="1" t="s">
        <v>3947</v>
      </c>
      <c r="I1585" s="1" t="s">
        <v>77</v>
      </c>
      <c r="J1585" s="1" t="s">
        <v>78</v>
      </c>
      <c r="K1585" s="1" t="s">
        <v>4162</v>
      </c>
      <c r="L1585" s="21" t="s">
        <v>139</v>
      </c>
      <c r="M1585" s="21" t="s">
        <v>99</v>
      </c>
      <c r="N1585" s="34" t="s">
        <v>72</v>
      </c>
      <c r="O1585" s="34" t="s">
        <v>2003</v>
      </c>
      <c r="P1585" s="1" t="s">
        <v>8240</v>
      </c>
      <c r="Q1585" s="1" t="s">
        <v>8241</v>
      </c>
      <c r="R1585" s="1" t="s">
        <v>8242</v>
      </c>
      <c r="S1585" s="1" t="s">
        <v>84</v>
      </c>
      <c r="T1585" s="1" t="s">
        <v>72</v>
      </c>
      <c r="U1585" s="1" t="s">
        <v>196</v>
      </c>
      <c r="V1585" s="1" t="s">
        <v>228</v>
      </c>
      <c r="W1585" s="1" t="s">
        <v>126</v>
      </c>
      <c r="X1585" s="1">
        <v>82</v>
      </c>
      <c r="Y1585" s="1" t="s">
        <v>88</v>
      </c>
      <c r="Z1585" s="1">
        <v>4.5999999999999996</v>
      </c>
      <c r="AA1585" s="1" t="s">
        <v>954</v>
      </c>
      <c r="AB1585" s="1" t="s">
        <v>90</v>
      </c>
      <c r="AC1585" s="1" t="s">
        <v>91</v>
      </c>
      <c r="AD1585" s="1" t="s">
        <v>92</v>
      </c>
      <c r="AE1585" s="1" t="s">
        <v>72</v>
      </c>
      <c r="AF1585" s="1" t="s">
        <v>72</v>
      </c>
      <c r="AG1585" s="1" t="s">
        <v>72</v>
      </c>
      <c r="AH1585" s="1" t="s">
        <v>72</v>
      </c>
      <c r="AI1585" s="1" t="s">
        <v>72</v>
      </c>
      <c r="AJ1585" s="1" t="s">
        <v>72</v>
      </c>
      <c r="AK1585" s="1" t="s">
        <v>72</v>
      </c>
      <c r="AL1585" s="1" t="s">
        <v>72</v>
      </c>
      <c r="AM1585" s="1" t="s">
        <v>72</v>
      </c>
      <c r="AN1585" s="3">
        <v>45960</v>
      </c>
      <c r="AO1585" s="1" t="s">
        <v>8734</v>
      </c>
      <c r="AP1585" s="1" t="s">
        <v>72</v>
      </c>
      <c r="AQ1585" s="1" t="s">
        <v>1675</v>
      </c>
      <c r="AR1585" s="1">
        <v>15</v>
      </c>
      <c r="AS1585" s="1" t="s">
        <v>4063</v>
      </c>
      <c r="AT1585" s="1" t="s">
        <v>88</v>
      </c>
      <c r="AU1585" s="1" t="s">
        <v>88</v>
      </c>
      <c r="AV1585" s="1" t="s">
        <v>88</v>
      </c>
      <c r="AW1585" s="1" t="s">
        <v>96</v>
      </c>
      <c r="AX1585" s="1" t="s">
        <v>72</v>
      </c>
      <c r="AY1585" s="1" t="s">
        <v>7879</v>
      </c>
      <c r="AZ1585" s="1" t="s">
        <v>8692</v>
      </c>
      <c r="BA1585" s="1">
        <f>35+42</f>
        <v>77</v>
      </c>
      <c r="BB1585" s="21" t="s">
        <v>100</v>
      </c>
      <c r="BC1585" s="16"/>
    </row>
    <row r="1586" spans="1:55" ht="18.600000000000001" customHeight="1">
      <c r="A1586" s="1" t="s">
        <v>8728</v>
      </c>
      <c r="B1586" s="1">
        <v>250287</v>
      </c>
      <c r="C1586" s="1" t="s">
        <v>71</v>
      </c>
      <c r="D1586" s="3">
        <v>45960</v>
      </c>
      <c r="E1586" s="1" t="s">
        <v>1896</v>
      </c>
      <c r="F1586" s="1" t="s">
        <v>8729</v>
      </c>
      <c r="G1586" s="1" t="s">
        <v>75</v>
      </c>
      <c r="H1586" s="1" t="s">
        <v>1915</v>
      </c>
      <c r="I1586" s="1" t="s">
        <v>77</v>
      </c>
      <c r="J1586" s="1" t="s">
        <v>78</v>
      </c>
      <c r="K1586" s="1" t="s">
        <v>78</v>
      </c>
      <c r="L1586" s="21" t="s">
        <v>1898</v>
      </c>
      <c r="M1586" s="21" t="s">
        <v>99</v>
      </c>
      <c r="N1586" s="34" t="s">
        <v>72</v>
      </c>
      <c r="O1586" s="34" t="s">
        <v>8730</v>
      </c>
      <c r="P1586" s="1" t="s">
        <v>83</v>
      </c>
      <c r="Q1586" s="1" t="s">
        <v>123</v>
      </c>
      <c r="R1586" s="1" t="s">
        <v>9043</v>
      </c>
      <c r="S1586" s="1" t="s">
        <v>84</v>
      </c>
      <c r="T1586" s="1" t="s">
        <v>72</v>
      </c>
      <c r="U1586" s="1" t="s">
        <v>140</v>
      </c>
      <c r="V1586" s="1" t="s">
        <v>181</v>
      </c>
      <c r="W1586" s="1" t="s">
        <v>87</v>
      </c>
      <c r="X1586" s="1">
        <v>37</v>
      </c>
      <c r="Y1586" s="1" t="s">
        <v>88</v>
      </c>
      <c r="Z1586" s="1">
        <v>4.9000000000000004</v>
      </c>
      <c r="AA1586" s="1" t="s">
        <v>954</v>
      </c>
      <c r="AB1586" s="1" t="s">
        <v>90</v>
      </c>
      <c r="AC1586" s="1" t="s">
        <v>91</v>
      </c>
      <c r="AD1586" s="1" t="s">
        <v>92</v>
      </c>
      <c r="AE1586" s="1" t="s">
        <v>72</v>
      </c>
      <c r="AF1586" s="1" t="s">
        <v>244</v>
      </c>
      <c r="AG1586" s="1" t="s">
        <v>72</v>
      </c>
      <c r="AH1586" s="1" t="s">
        <v>245</v>
      </c>
      <c r="AI1586" s="1" t="s">
        <v>72</v>
      </c>
      <c r="AJ1586" s="1" t="s">
        <v>72</v>
      </c>
      <c r="AK1586" s="1" t="s">
        <v>3444</v>
      </c>
      <c r="AL1586" s="1" t="s">
        <v>72</v>
      </c>
      <c r="AM1586" s="1" t="s">
        <v>72</v>
      </c>
      <c r="AN1586" s="3">
        <v>45960</v>
      </c>
      <c r="AO1586" s="1" t="s">
        <v>8731</v>
      </c>
      <c r="AP1586" s="1" t="s">
        <v>1173</v>
      </c>
      <c r="AQ1586" s="1" t="s">
        <v>1675</v>
      </c>
      <c r="AR1586" s="1">
        <v>15</v>
      </c>
      <c r="AS1586" s="1" t="s">
        <v>183</v>
      </c>
      <c r="AT1586" s="1" t="s">
        <v>75</v>
      </c>
      <c r="AU1586" s="1" t="s">
        <v>75</v>
      </c>
      <c r="AV1586" s="1" t="s">
        <v>88</v>
      </c>
      <c r="AW1586" s="1" t="s">
        <v>96</v>
      </c>
      <c r="AX1586" s="1" t="s">
        <v>72</v>
      </c>
      <c r="AY1586" s="1" t="s">
        <v>7458</v>
      </c>
      <c r="AZ1586" s="1" t="s">
        <v>7605</v>
      </c>
      <c r="BA1586" s="1">
        <v>35</v>
      </c>
      <c r="BB1586" s="21" t="s">
        <v>100</v>
      </c>
      <c r="BC1586" s="16"/>
    </row>
    <row r="1587" spans="1:55" ht="18.600000000000001" customHeight="1">
      <c r="A1587" s="1" t="s">
        <v>8736</v>
      </c>
      <c r="B1587" s="1">
        <v>250289</v>
      </c>
      <c r="C1587" s="1" t="s">
        <v>71</v>
      </c>
      <c r="D1587" s="3">
        <v>45961</v>
      </c>
      <c r="E1587" s="1" t="s">
        <v>1896</v>
      </c>
      <c r="F1587" s="1" t="s">
        <v>8737</v>
      </c>
      <c r="G1587" s="1" t="s">
        <v>75</v>
      </c>
      <c r="H1587" s="1" t="s">
        <v>1915</v>
      </c>
      <c r="I1587" s="1" t="s">
        <v>77</v>
      </c>
      <c r="J1587" s="1" t="s">
        <v>78</v>
      </c>
      <c r="K1587" s="1" t="s">
        <v>78</v>
      </c>
      <c r="L1587" s="21" t="s">
        <v>1898</v>
      </c>
      <c r="M1587" s="21" t="s">
        <v>99</v>
      </c>
      <c r="N1587" s="34" t="s">
        <v>72</v>
      </c>
      <c r="O1587" s="34" t="s">
        <v>7000</v>
      </c>
      <c r="P1587" s="1" t="s">
        <v>83</v>
      </c>
      <c r="Q1587" s="1" t="s">
        <v>123</v>
      </c>
      <c r="R1587" s="1" t="s">
        <v>9043</v>
      </c>
      <c r="S1587" s="1" t="s">
        <v>84</v>
      </c>
      <c r="T1587" s="1" t="s">
        <v>72</v>
      </c>
      <c r="U1587" s="1" t="s">
        <v>140</v>
      </c>
      <c r="V1587" s="1" t="s">
        <v>141</v>
      </c>
      <c r="W1587" s="1" t="s">
        <v>87</v>
      </c>
      <c r="X1587" s="1">
        <v>65</v>
      </c>
      <c r="Y1587" s="1" t="s">
        <v>88</v>
      </c>
      <c r="Z1587" s="1">
        <v>5.3</v>
      </c>
      <c r="AA1587" s="1" t="s">
        <v>954</v>
      </c>
      <c r="AB1587" s="1" t="s">
        <v>90</v>
      </c>
      <c r="AC1587" s="1" t="s">
        <v>91</v>
      </c>
      <c r="AD1587" s="1" t="s">
        <v>92</v>
      </c>
      <c r="AE1587" s="1" t="s">
        <v>72</v>
      </c>
      <c r="AF1587" s="1" t="s">
        <v>72</v>
      </c>
      <c r="AG1587" s="1" t="s">
        <v>72</v>
      </c>
      <c r="AH1587" s="1" t="s">
        <v>72</v>
      </c>
      <c r="AI1587" s="1" t="s">
        <v>72</v>
      </c>
      <c r="AJ1587" s="1" t="s">
        <v>72</v>
      </c>
      <c r="AK1587" s="1" t="s">
        <v>72</v>
      </c>
      <c r="AL1587" s="1" t="s">
        <v>72</v>
      </c>
      <c r="AM1587" s="1" t="s">
        <v>72</v>
      </c>
      <c r="AN1587" s="3">
        <v>45961</v>
      </c>
      <c r="AO1587" s="1" t="s">
        <v>8738</v>
      </c>
      <c r="AP1587" s="1" t="s">
        <v>72</v>
      </c>
      <c r="AQ1587" s="1" t="s">
        <v>1675</v>
      </c>
      <c r="AR1587" s="1">
        <v>15</v>
      </c>
      <c r="AS1587" s="1" t="s">
        <v>7811</v>
      </c>
      <c r="AT1587" s="1" t="s">
        <v>75</v>
      </c>
      <c r="AU1587" s="1" t="s">
        <v>75</v>
      </c>
      <c r="AV1587" s="1" t="s">
        <v>88</v>
      </c>
      <c r="AW1587" s="1" t="s">
        <v>96</v>
      </c>
      <c r="AX1587" s="1" t="s">
        <v>72</v>
      </c>
      <c r="AY1587" s="1" t="s">
        <v>7458</v>
      </c>
      <c r="AZ1587" s="1" t="s">
        <v>7605</v>
      </c>
      <c r="BA1587" s="1">
        <f>35+(4*4+3*4)</f>
        <v>63</v>
      </c>
      <c r="BB1587" s="21" t="s">
        <v>100</v>
      </c>
      <c r="BC1587" s="16"/>
    </row>
    <row r="1588" spans="1:55" ht="18.600000000000001" customHeight="1">
      <c r="A1588" s="1" t="s">
        <v>8739</v>
      </c>
      <c r="B1588" s="1">
        <v>250290</v>
      </c>
      <c r="C1588" s="1" t="s">
        <v>71</v>
      </c>
      <c r="D1588" s="3">
        <v>45961</v>
      </c>
      <c r="E1588" s="1" t="s">
        <v>1896</v>
      </c>
      <c r="F1588" s="1" t="s">
        <v>8740</v>
      </c>
      <c r="G1588" s="1" t="s">
        <v>75</v>
      </c>
      <c r="H1588" s="1" t="s">
        <v>7510</v>
      </c>
      <c r="I1588" s="1" t="s">
        <v>77</v>
      </c>
      <c r="J1588" s="1" t="s">
        <v>78</v>
      </c>
      <c r="K1588" s="1" t="s">
        <v>78</v>
      </c>
      <c r="L1588" s="21" t="s">
        <v>1898</v>
      </c>
      <c r="M1588" s="8" t="s">
        <v>160</v>
      </c>
      <c r="N1588" s="34" t="s">
        <v>72</v>
      </c>
      <c r="O1588" s="60" t="s">
        <v>8741</v>
      </c>
      <c r="P1588" s="1" t="s">
        <v>2143</v>
      </c>
      <c r="Q1588" s="1" t="s">
        <v>1868</v>
      </c>
      <c r="R1588" s="1" t="s">
        <v>9079</v>
      </c>
      <c r="S1588" s="1" t="s">
        <v>7128</v>
      </c>
      <c r="T1588" s="1" t="s">
        <v>72</v>
      </c>
      <c r="U1588" s="1" t="s">
        <v>7129</v>
      </c>
      <c r="V1588" s="1" t="s">
        <v>7200</v>
      </c>
      <c r="W1588" s="1" t="s">
        <v>87</v>
      </c>
      <c r="X1588" s="1">
        <v>65</v>
      </c>
      <c r="Y1588" s="1" t="s">
        <v>88</v>
      </c>
      <c r="Z1588" s="1">
        <v>4.9000000000000004</v>
      </c>
      <c r="AA1588" s="1" t="s">
        <v>299</v>
      </c>
      <c r="AB1588" s="1" t="s">
        <v>90</v>
      </c>
      <c r="AC1588" s="1" t="s">
        <v>91</v>
      </c>
      <c r="AD1588" s="1" t="s">
        <v>92</v>
      </c>
      <c r="AE1588" s="1" t="s">
        <v>72</v>
      </c>
      <c r="AF1588" s="1" t="s">
        <v>72</v>
      </c>
      <c r="AG1588" s="1" t="s">
        <v>72</v>
      </c>
      <c r="AH1588" s="1" t="s">
        <v>72</v>
      </c>
      <c r="AI1588" s="1" t="s">
        <v>72</v>
      </c>
      <c r="AJ1588" s="1" t="s">
        <v>72</v>
      </c>
      <c r="AK1588" s="1" t="s">
        <v>72</v>
      </c>
      <c r="AL1588" s="1" t="s">
        <v>72</v>
      </c>
      <c r="AM1588" s="1" t="s">
        <v>72</v>
      </c>
      <c r="AN1588" s="3">
        <v>45961</v>
      </c>
      <c r="AO1588" s="1" t="s">
        <v>8742</v>
      </c>
      <c r="AP1588" s="1" t="s">
        <v>72</v>
      </c>
      <c r="AQ1588" s="1" t="s">
        <v>1675</v>
      </c>
      <c r="AR1588" s="1">
        <v>13</v>
      </c>
      <c r="AS1588" s="1" t="s">
        <v>3446</v>
      </c>
      <c r="AT1588" s="1" t="s">
        <v>75</v>
      </c>
      <c r="AU1588" s="1" t="s">
        <v>75</v>
      </c>
      <c r="AV1588" s="1" t="s">
        <v>88</v>
      </c>
      <c r="AW1588" s="1" t="s">
        <v>79</v>
      </c>
      <c r="AX1588" s="1" t="s">
        <v>707</v>
      </c>
      <c r="AY1588" s="1" t="s">
        <v>7543</v>
      </c>
      <c r="AZ1588" s="1" t="s">
        <v>8743</v>
      </c>
      <c r="BA1588" s="1">
        <f>49+28</f>
        <v>77</v>
      </c>
      <c r="BB1588" s="1" t="s">
        <v>160</v>
      </c>
      <c r="BC1588" s="1" t="s">
        <v>707</v>
      </c>
    </row>
    <row r="1589" spans="1:55" ht="18.600000000000001" customHeight="1">
      <c r="A1589" s="1" t="s">
        <v>8747</v>
      </c>
      <c r="B1589" s="1">
        <v>250291</v>
      </c>
      <c r="C1589" s="1" t="s">
        <v>71</v>
      </c>
      <c r="D1589" s="3">
        <v>45965</v>
      </c>
      <c r="E1589" s="1" t="s">
        <v>1896</v>
      </c>
      <c r="F1589" s="1" t="s">
        <v>8745</v>
      </c>
      <c r="G1589" s="1" t="s">
        <v>75</v>
      </c>
      <c r="H1589" s="1" t="s">
        <v>3947</v>
      </c>
      <c r="I1589" s="1" t="s">
        <v>77</v>
      </c>
      <c r="J1589" s="1" t="s">
        <v>78</v>
      </c>
      <c r="K1589" s="1" t="s">
        <v>78</v>
      </c>
      <c r="L1589" s="21" t="s">
        <v>1898</v>
      </c>
      <c r="M1589" s="21" t="s">
        <v>99</v>
      </c>
      <c r="N1589" s="34" t="s">
        <v>72</v>
      </c>
      <c r="O1589" s="34" t="s">
        <v>3044</v>
      </c>
      <c r="P1589" s="1" t="s">
        <v>813</v>
      </c>
      <c r="Q1589" s="1" t="s">
        <v>813</v>
      </c>
      <c r="R1589" s="1" t="s">
        <v>9057</v>
      </c>
      <c r="S1589" s="1" t="s">
        <v>84</v>
      </c>
      <c r="T1589" s="1" t="s">
        <v>72</v>
      </c>
      <c r="U1589" s="1" t="s">
        <v>140</v>
      </c>
      <c r="V1589" s="1" t="s">
        <v>141</v>
      </c>
      <c r="W1589" s="1" t="s">
        <v>126</v>
      </c>
      <c r="X1589" s="1">
        <v>55</v>
      </c>
      <c r="Y1589" s="1" t="s">
        <v>88</v>
      </c>
      <c r="Z1589" s="1">
        <v>5.3</v>
      </c>
      <c r="AA1589" s="1" t="s">
        <v>299</v>
      </c>
      <c r="AB1589" s="1" t="s">
        <v>90</v>
      </c>
      <c r="AC1589" s="1" t="s">
        <v>91</v>
      </c>
      <c r="AD1589" s="1" t="s">
        <v>92</v>
      </c>
      <c r="AE1589" s="1" t="s">
        <v>72</v>
      </c>
      <c r="AF1589" s="1" t="s">
        <v>217</v>
      </c>
      <c r="AG1589" s="1">
        <v>1</v>
      </c>
      <c r="AH1589" s="25" t="s">
        <v>7111</v>
      </c>
      <c r="AI1589" s="1" t="s">
        <v>72</v>
      </c>
      <c r="AJ1589" s="1" t="s">
        <v>72</v>
      </c>
      <c r="AK1589" s="1" t="s">
        <v>3444</v>
      </c>
      <c r="AL1589" s="1" t="s">
        <v>878</v>
      </c>
      <c r="AM1589" s="1" t="s">
        <v>72</v>
      </c>
      <c r="AN1589" s="3">
        <v>45965</v>
      </c>
      <c r="AO1589" s="1" t="s">
        <v>8746</v>
      </c>
      <c r="AP1589" s="1" t="s">
        <v>72</v>
      </c>
      <c r="AQ1589" s="1" t="s">
        <v>1675</v>
      </c>
      <c r="AR1589" s="1">
        <v>15</v>
      </c>
      <c r="AS1589" s="1" t="s">
        <v>183</v>
      </c>
      <c r="AT1589" s="1" t="s">
        <v>75</v>
      </c>
      <c r="AU1589" s="1" t="s">
        <v>75</v>
      </c>
      <c r="AV1589" s="1" t="s">
        <v>88</v>
      </c>
      <c r="AW1589" s="1" t="s">
        <v>96</v>
      </c>
      <c r="AX1589" s="1" t="s">
        <v>72</v>
      </c>
      <c r="AY1589" s="1" t="s">
        <v>7879</v>
      </c>
      <c r="AZ1589" s="1" t="s">
        <v>8727</v>
      </c>
      <c r="BA1589" s="1">
        <f>35</f>
        <v>35</v>
      </c>
      <c r="BB1589" s="21" t="s">
        <v>100</v>
      </c>
      <c r="BC1589" s="16"/>
    </row>
    <row r="1590" spans="1:55" ht="18.600000000000001" customHeight="1">
      <c r="A1590" s="1" t="s">
        <v>8748</v>
      </c>
      <c r="B1590" s="1">
        <v>250292</v>
      </c>
      <c r="C1590" s="1" t="s">
        <v>71</v>
      </c>
      <c r="D1590" s="3">
        <v>45965</v>
      </c>
      <c r="E1590" s="1" t="s">
        <v>1896</v>
      </c>
      <c r="F1590" s="1" t="s">
        <v>8749</v>
      </c>
      <c r="G1590" s="1" t="s">
        <v>75</v>
      </c>
      <c r="H1590" s="1" t="s">
        <v>1915</v>
      </c>
      <c r="I1590" s="1" t="s">
        <v>77</v>
      </c>
      <c r="J1590" s="1" t="s">
        <v>78</v>
      </c>
      <c r="K1590" s="1" t="s">
        <v>78</v>
      </c>
      <c r="L1590" s="21" t="s">
        <v>1898</v>
      </c>
      <c r="M1590" s="21" t="s">
        <v>99</v>
      </c>
      <c r="N1590" s="34" t="s">
        <v>72</v>
      </c>
      <c r="O1590" s="3" t="s">
        <v>4917</v>
      </c>
      <c r="P1590" s="1" t="s">
        <v>778</v>
      </c>
      <c r="Q1590" s="1" t="s">
        <v>779</v>
      </c>
      <c r="R1590" s="1" t="s">
        <v>9036</v>
      </c>
      <c r="S1590" s="1" t="s">
        <v>84</v>
      </c>
      <c r="T1590" s="1" t="s">
        <v>72</v>
      </c>
      <c r="U1590" s="1" t="s">
        <v>140</v>
      </c>
      <c r="V1590" s="1" t="s">
        <v>141</v>
      </c>
      <c r="W1590" s="1" t="s">
        <v>126</v>
      </c>
      <c r="X1590" s="1">
        <v>42</v>
      </c>
      <c r="Y1590" s="1" t="s">
        <v>88</v>
      </c>
      <c r="Z1590" s="1">
        <v>5.5</v>
      </c>
      <c r="AA1590" s="1" t="s">
        <v>954</v>
      </c>
      <c r="AB1590" s="1" t="s">
        <v>90</v>
      </c>
      <c r="AC1590" s="1" t="s">
        <v>91</v>
      </c>
      <c r="AD1590" s="1" t="s">
        <v>92</v>
      </c>
      <c r="AE1590" s="1" t="s">
        <v>72</v>
      </c>
      <c r="AF1590" s="1" t="s">
        <v>72</v>
      </c>
      <c r="AG1590" s="1" t="s">
        <v>72</v>
      </c>
      <c r="AH1590" s="1" t="s">
        <v>72</v>
      </c>
      <c r="AI1590" s="1" t="s">
        <v>72</v>
      </c>
      <c r="AJ1590" s="1" t="s">
        <v>72</v>
      </c>
      <c r="AK1590" s="1" t="s">
        <v>72</v>
      </c>
      <c r="AL1590" s="1" t="s">
        <v>72</v>
      </c>
      <c r="AM1590" s="1" t="s">
        <v>72</v>
      </c>
      <c r="AN1590" s="3">
        <v>45966</v>
      </c>
      <c r="AO1590" s="1" t="s">
        <v>8750</v>
      </c>
      <c r="AP1590" s="1" t="s">
        <v>72</v>
      </c>
      <c r="AQ1590" s="1" t="s">
        <v>1675</v>
      </c>
      <c r="AR1590" s="1">
        <v>15</v>
      </c>
      <c r="AS1590" s="1" t="s">
        <v>3446</v>
      </c>
      <c r="AT1590" s="1" t="s">
        <v>75</v>
      </c>
      <c r="AU1590" s="1" t="s">
        <v>3718</v>
      </c>
      <c r="AV1590" s="1" t="s">
        <v>88</v>
      </c>
      <c r="AW1590" s="1" t="s">
        <v>96</v>
      </c>
      <c r="AX1590" s="1" t="s">
        <v>72</v>
      </c>
      <c r="AY1590" s="1" t="s">
        <v>7458</v>
      </c>
      <c r="AZ1590" s="1" t="s">
        <v>8751</v>
      </c>
      <c r="BA1590" s="1">
        <f>35+7</f>
        <v>42</v>
      </c>
      <c r="BB1590" s="21" t="s">
        <v>100</v>
      </c>
      <c r="BC1590" s="16"/>
    </row>
    <row r="1591" spans="1:55" ht="18.600000000000001" customHeight="1">
      <c r="A1591" s="1" t="s">
        <v>8752</v>
      </c>
      <c r="B1591" s="1">
        <v>250293</v>
      </c>
      <c r="C1591" s="1" t="s">
        <v>71</v>
      </c>
      <c r="D1591" s="3">
        <v>45966</v>
      </c>
      <c r="E1591" s="1" t="s">
        <v>1896</v>
      </c>
      <c r="F1591" s="1" t="s">
        <v>8753</v>
      </c>
      <c r="G1591" s="1" t="s">
        <v>75</v>
      </c>
      <c r="H1591" s="1" t="s">
        <v>3608</v>
      </c>
      <c r="I1591" s="1" t="s">
        <v>77</v>
      </c>
      <c r="J1591" s="1" t="s">
        <v>78</v>
      </c>
      <c r="K1591" s="1" t="s">
        <v>78</v>
      </c>
      <c r="L1591" s="21" t="s">
        <v>1898</v>
      </c>
      <c r="M1591" s="21" t="s">
        <v>99</v>
      </c>
      <c r="N1591" s="34" t="s">
        <v>72</v>
      </c>
      <c r="O1591" s="34" t="s">
        <v>7518</v>
      </c>
      <c r="P1591" s="1" t="s">
        <v>813</v>
      </c>
      <c r="Q1591" s="1" t="s">
        <v>813</v>
      </c>
      <c r="R1591" s="1" t="s">
        <v>9057</v>
      </c>
      <c r="S1591" s="1" t="s">
        <v>152</v>
      </c>
      <c r="T1591" s="1" t="s">
        <v>1370</v>
      </c>
      <c r="U1591" s="1" t="s">
        <v>153</v>
      </c>
      <c r="V1591" s="1" t="s">
        <v>164</v>
      </c>
      <c r="W1591" s="1" t="s">
        <v>126</v>
      </c>
      <c r="X1591" s="1">
        <v>26</v>
      </c>
      <c r="Y1591" s="1" t="s">
        <v>88</v>
      </c>
      <c r="Z1591" s="1">
        <v>6.2</v>
      </c>
      <c r="AA1591" s="1" t="s">
        <v>2344</v>
      </c>
      <c r="AB1591" s="1" t="s">
        <v>90</v>
      </c>
      <c r="AC1591" s="1" t="s">
        <v>91</v>
      </c>
      <c r="AD1591" s="1" t="s">
        <v>216</v>
      </c>
      <c r="AE1591" s="1" t="s">
        <v>72</v>
      </c>
      <c r="AF1591" s="1" t="s">
        <v>229</v>
      </c>
      <c r="AG1591" s="1">
        <v>2</v>
      </c>
      <c r="AH1591" s="25" t="s">
        <v>5092</v>
      </c>
      <c r="AI1591" s="1">
        <v>8</v>
      </c>
      <c r="AJ1591" s="1" t="s">
        <v>8754</v>
      </c>
      <c r="AK1591" s="1" t="s">
        <v>2726</v>
      </c>
      <c r="AL1591" s="1" t="s">
        <v>8755</v>
      </c>
      <c r="AM1591" s="1" t="s">
        <v>8756</v>
      </c>
      <c r="AN1591" s="3">
        <v>45966</v>
      </c>
      <c r="AO1591" s="1" t="s">
        <v>8757</v>
      </c>
      <c r="AP1591" s="1" t="s">
        <v>72</v>
      </c>
      <c r="AQ1591" s="1" t="s">
        <v>1794</v>
      </c>
      <c r="AR1591" s="1">
        <v>15</v>
      </c>
      <c r="AS1591" s="1" t="s">
        <v>4219</v>
      </c>
      <c r="AT1591" s="1" t="s">
        <v>75</v>
      </c>
      <c r="AU1591" s="1" t="s">
        <v>75</v>
      </c>
      <c r="AV1591" s="1" t="s">
        <v>88</v>
      </c>
      <c r="AW1591" s="1" t="s">
        <v>96</v>
      </c>
      <c r="AX1591" s="1" t="s">
        <v>72</v>
      </c>
      <c r="AY1591" s="1" t="s">
        <v>7458</v>
      </c>
      <c r="AZ1591" s="38" t="s">
        <v>8758</v>
      </c>
      <c r="BA1591" s="1">
        <v>35</v>
      </c>
      <c r="BB1591" s="21" t="s">
        <v>100</v>
      </c>
      <c r="BC1591" s="16"/>
    </row>
    <row r="1592" spans="1:55" ht="18.600000000000001" customHeight="1">
      <c r="A1592" s="1" t="s">
        <v>8759</v>
      </c>
      <c r="B1592" s="1">
        <v>250294</v>
      </c>
      <c r="C1592" s="1" t="s">
        <v>71</v>
      </c>
      <c r="D1592" s="3">
        <v>45967</v>
      </c>
      <c r="E1592" s="1" t="s">
        <v>1896</v>
      </c>
      <c r="F1592" s="1" t="s">
        <v>8760</v>
      </c>
      <c r="G1592" s="1" t="s">
        <v>75</v>
      </c>
      <c r="H1592" s="1" t="s">
        <v>1915</v>
      </c>
      <c r="I1592" s="1" t="s">
        <v>77</v>
      </c>
      <c r="J1592" s="1" t="s">
        <v>78</v>
      </c>
      <c r="K1592" s="1" t="s">
        <v>78</v>
      </c>
      <c r="L1592" s="21" t="s">
        <v>1898</v>
      </c>
      <c r="M1592" s="21" t="s">
        <v>99</v>
      </c>
      <c r="N1592" s="34" t="s">
        <v>72</v>
      </c>
      <c r="O1592" s="3" t="s">
        <v>8761</v>
      </c>
      <c r="P1592" s="1" t="s">
        <v>778</v>
      </c>
      <c r="Q1592" s="1" t="s">
        <v>779</v>
      </c>
      <c r="R1592" s="1" t="s">
        <v>9036</v>
      </c>
      <c r="S1592" s="1" t="s">
        <v>84</v>
      </c>
      <c r="T1592" s="1" t="s">
        <v>72</v>
      </c>
      <c r="U1592" s="1" t="s">
        <v>140</v>
      </c>
      <c r="V1592" s="1" t="s">
        <v>141</v>
      </c>
      <c r="W1592" s="1" t="s">
        <v>126</v>
      </c>
      <c r="X1592" s="1">
        <v>64</v>
      </c>
      <c r="Y1592" s="1" t="s">
        <v>88</v>
      </c>
      <c r="Z1592" s="1">
        <v>5.7</v>
      </c>
      <c r="AA1592" s="1" t="s">
        <v>954</v>
      </c>
      <c r="AB1592" s="1" t="s">
        <v>90</v>
      </c>
      <c r="AC1592" s="1" t="s">
        <v>91</v>
      </c>
      <c r="AD1592" s="1" t="s">
        <v>92</v>
      </c>
      <c r="AE1592" s="1" t="s">
        <v>72</v>
      </c>
      <c r="AF1592" s="1" t="s">
        <v>72</v>
      </c>
      <c r="AG1592" s="1" t="s">
        <v>72</v>
      </c>
      <c r="AH1592" s="1" t="s">
        <v>72</v>
      </c>
      <c r="AI1592" s="1" t="s">
        <v>72</v>
      </c>
      <c r="AJ1592" s="1" t="s">
        <v>72</v>
      </c>
      <c r="AK1592" s="1" t="s">
        <v>72</v>
      </c>
      <c r="AL1592" s="1" t="s">
        <v>72</v>
      </c>
      <c r="AM1592" s="1" t="s">
        <v>72</v>
      </c>
      <c r="AN1592" s="3">
        <v>45967</v>
      </c>
      <c r="AO1592" s="1" t="s">
        <v>8762</v>
      </c>
      <c r="AP1592" s="1" t="s">
        <v>8763</v>
      </c>
      <c r="AQ1592" s="1" t="s">
        <v>1675</v>
      </c>
      <c r="AR1592" s="1">
        <v>15</v>
      </c>
      <c r="AS1592" s="1" t="s">
        <v>183</v>
      </c>
      <c r="AT1592" s="1" t="s">
        <v>75</v>
      </c>
      <c r="AU1592" s="1" t="s">
        <v>75</v>
      </c>
      <c r="AV1592" s="1" t="s">
        <v>88</v>
      </c>
      <c r="AW1592" s="1" t="s">
        <v>96</v>
      </c>
      <c r="AX1592" s="1" t="s">
        <v>72</v>
      </c>
      <c r="AY1592" s="1" t="s">
        <v>7458</v>
      </c>
      <c r="AZ1592" s="1" t="s">
        <v>8751</v>
      </c>
      <c r="BA1592" s="1">
        <f>35+42</f>
        <v>77</v>
      </c>
      <c r="BB1592" s="21" t="s">
        <v>100</v>
      </c>
      <c r="BC1592" s="16"/>
    </row>
    <row r="1593" spans="1:55" ht="18.600000000000001" customHeight="1">
      <c r="A1593" s="1" t="s">
        <v>8764</v>
      </c>
      <c r="B1593" s="1">
        <v>250295</v>
      </c>
      <c r="C1593" s="1" t="s">
        <v>71</v>
      </c>
      <c r="D1593" s="3">
        <v>45968</v>
      </c>
      <c r="E1593" s="1" t="s">
        <v>1896</v>
      </c>
      <c r="F1593" s="1" t="s">
        <v>8765</v>
      </c>
      <c r="G1593" s="1" t="s">
        <v>75</v>
      </c>
      <c r="H1593" s="1" t="s">
        <v>3759</v>
      </c>
      <c r="I1593" s="1" t="s">
        <v>77</v>
      </c>
      <c r="J1593" s="1" t="s">
        <v>78</v>
      </c>
      <c r="K1593" s="1" t="s">
        <v>172</v>
      </c>
      <c r="L1593" s="21" t="s">
        <v>139</v>
      </c>
      <c r="M1593" s="21" t="s">
        <v>160</v>
      </c>
      <c r="N1593" s="8" t="s">
        <v>8766</v>
      </c>
      <c r="O1593" s="34" t="s">
        <v>8767</v>
      </c>
      <c r="P1593" s="1" t="s">
        <v>8240</v>
      </c>
      <c r="Q1593" s="1" t="s">
        <v>8241</v>
      </c>
      <c r="R1593" s="1" t="s">
        <v>8242</v>
      </c>
      <c r="S1593" s="1" t="s">
        <v>443</v>
      </c>
      <c r="T1593" s="1" t="s">
        <v>72</v>
      </c>
      <c r="U1593" s="1" t="s">
        <v>8768</v>
      </c>
      <c r="V1593" s="1" t="s">
        <v>8768</v>
      </c>
      <c r="W1593" s="1" t="s">
        <v>126</v>
      </c>
      <c r="X1593" s="1">
        <v>62</v>
      </c>
      <c r="Y1593" s="1" t="s">
        <v>88</v>
      </c>
      <c r="Z1593" s="1">
        <v>6.5</v>
      </c>
      <c r="AA1593" s="1" t="s">
        <v>2344</v>
      </c>
      <c r="AB1593" s="1" t="s">
        <v>90</v>
      </c>
      <c r="AC1593" s="1" t="s">
        <v>91</v>
      </c>
      <c r="AD1593" s="1" t="s">
        <v>92</v>
      </c>
      <c r="AE1593" s="1" t="s">
        <v>72</v>
      </c>
      <c r="AF1593" s="1" t="s">
        <v>72</v>
      </c>
      <c r="AG1593" s="1" t="s">
        <v>72</v>
      </c>
      <c r="AH1593" s="1" t="s">
        <v>72</v>
      </c>
      <c r="AI1593" s="1" t="s">
        <v>72</v>
      </c>
      <c r="AJ1593" s="1" t="s">
        <v>72</v>
      </c>
      <c r="AK1593" s="1" t="s">
        <v>72</v>
      </c>
      <c r="AL1593" s="1" t="s">
        <v>72</v>
      </c>
      <c r="AM1593" s="1" t="s">
        <v>72</v>
      </c>
      <c r="AN1593" s="3">
        <v>45968</v>
      </c>
      <c r="AO1593" s="1" t="s">
        <v>8769</v>
      </c>
      <c r="AP1593" s="1" t="s">
        <v>72</v>
      </c>
      <c r="AQ1593" s="1" t="s">
        <v>1794</v>
      </c>
      <c r="AR1593" s="1">
        <v>13</v>
      </c>
      <c r="AS1593" s="1" t="s">
        <v>4063</v>
      </c>
      <c r="AT1593" s="1" t="s">
        <v>88</v>
      </c>
      <c r="AU1593" s="1" t="s">
        <v>88</v>
      </c>
      <c r="AV1593" s="1" t="s">
        <v>88</v>
      </c>
      <c r="AW1593" s="1" t="s">
        <v>79</v>
      </c>
      <c r="AX1593" s="1" t="s">
        <v>707</v>
      </c>
      <c r="AY1593" s="1" t="s">
        <v>7458</v>
      </c>
      <c r="AZ1593" s="1" t="s">
        <v>8770</v>
      </c>
      <c r="BA1593" s="1">
        <f>49+26</f>
        <v>75</v>
      </c>
      <c r="BB1593" s="1" t="s">
        <v>160</v>
      </c>
      <c r="BC1593" s="1" t="s">
        <v>707</v>
      </c>
    </row>
    <row r="1594" spans="1:55" ht="18.600000000000001" customHeight="1">
      <c r="A1594" s="1" t="s">
        <v>8771</v>
      </c>
      <c r="B1594" s="1">
        <v>250296</v>
      </c>
      <c r="C1594" s="1" t="s">
        <v>71</v>
      </c>
      <c r="D1594" s="3">
        <v>45969</v>
      </c>
      <c r="E1594" s="1" t="s">
        <v>1896</v>
      </c>
      <c r="F1594" s="1" t="s">
        <v>8772</v>
      </c>
      <c r="G1594" s="1" t="s">
        <v>75</v>
      </c>
      <c r="H1594" s="1" t="s">
        <v>6034</v>
      </c>
      <c r="I1594" s="1" t="s">
        <v>77</v>
      </c>
      <c r="J1594" s="1" t="s">
        <v>78</v>
      </c>
      <c r="K1594" s="1" t="s">
        <v>78</v>
      </c>
      <c r="L1594" s="21" t="s">
        <v>1898</v>
      </c>
      <c r="M1594" s="21" t="s">
        <v>99</v>
      </c>
      <c r="N1594" s="34" t="s">
        <v>72</v>
      </c>
      <c r="O1594" s="25" t="s">
        <v>8773</v>
      </c>
      <c r="P1594" s="1" t="s">
        <v>8240</v>
      </c>
      <c r="Q1594" s="1" t="s">
        <v>8241</v>
      </c>
      <c r="R1594" s="1" t="s">
        <v>8242</v>
      </c>
      <c r="S1594" s="1" t="s">
        <v>84</v>
      </c>
      <c r="T1594" s="1" t="s">
        <v>72</v>
      </c>
      <c r="U1594" s="1" t="s">
        <v>6036</v>
      </c>
      <c r="V1594" s="1" t="s">
        <v>8774</v>
      </c>
      <c r="W1594" s="1" t="s">
        <v>87</v>
      </c>
      <c r="X1594" s="1">
        <v>53</v>
      </c>
      <c r="Y1594" s="1" t="s">
        <v>88</v>
      </c>
      <c r="Z1594" s="1">
        <v>6.7</v>
      </c>
      <c r="AA1594" s="1" t="s">
        <v>2344</v>
      </c>
      <c r="AB1594" s="1" t="s">
        <v>90</v>
      </c>
      <c r="AC1594" s="1" t="s">
        <v>91</v>
      </c>
      <c r="AD1594" s="1" t="s">
        <v>92</v>
      </c>
      <c r="AE1594" s="1" t="s">
        <v>72</v>
      </c>
      <c r="AF1594" s="1" t="s">
        <v>72</v>
      </c>
      <c r="AG1594" s="1" t="s">
        <v>72</v>
      </c>
      <c r="AH1594" s="1" t="s">
        <v>72</v>
      </c>
      <c r="AI1594" s="1" t="s">
        <v>72</v>
      </c>
      <c r="AJ1594" s="1" t="s">
        <v>72</v>
      </c>
      <c r="AK1594" s="1" t="s">
        <v>72</v>
      </c>
      <c r="AL1594" s="1" t="s">
        <v>72</v>
      </c>
      <c r="AM1594" s="1" t="s">
        <v>72</v>
      </c>
      <c r="AN1594" s="3">
        <v>45969</v>
      </c>
      <c r="AO1594" s="1" t="s">
        <v>8775</v>
      </c>
      <c r="AP1594" s="1" t="s">
        <v>8776</v>
      </c>
      <c r="AQ1594" s="1" t="s">
        <v>1794</v>
      </c>
      <c r="AR1594" s="1">
        <v>15</v>
      </c>
      <c r="AS1594" s="1" t="s">
        <v>4219</v>
      </c>
      <c r="AT1594" s="1" t="s">
        <v>75</v>
      </c>
      <c r="AU1594" s="1" t="s">
        <v>75</v>
      </c>
      <c r="AV1594" s="1" t="s">
        <v>88</v>
      </c>
      <c r="AW1594" s="1" t="s">
        <v>96</v>
      </c>
      <c r="AX1594" s="1" t="s">
        <v>72</v>
      </c>
      <c r="AY1594" s="1" t="s">
        <v>8777</v>
      </c>
      <c r="AZ1594" s="1" t="s">
        <v>8778</v>
      </c>
      <c r="BA1594" s="1">
        <f>54+16</f>
        <v>70</v>
      </c>
      <c r="BB1594" s="21" t="s">
        <v>100</v>
      </c>
      <c r="BC1594" s="16"/>
    </row>
    <row r="1595" spans="1:55" ht="18.600000000000001" customHeight="1">
      <c r="A1595" s="1" t="s">
        <v>8779</v>
      </c>
      <c r="B1595" s="1">
        <v>250297</v>
      </c>
      <c r="C1595" s="1" t="s">
        <v>71</v>
      </c>
      <c r="D1595" s="3">
        <v>45971</v>
      </c>
      <c r="E1595" s="1" t="s">
        <v>1896</v>
      </c>
      <c r="F1595" s="1" t="s">
        <v>8780</v>
      </c>
      <c r="G1595" s="1" t="s">
        <v>75</v>
      </c>
      <c r="H1595" s="1" t="s">
        <v>1915</v>
      </c>
      <c r="I1595" s="1" t="s">
        <v>77</v>
      </c>
      <c r="J1595" s="1" t="s">
        <v>78</v>
      </c>
      <c r="K1595" s="1" t="s">
        <v>78</v>
      </c>
      <c r="L1595" s="21" t="s">
        <v>1898</v>
      </c>
      <c r="M1595" s="21" t="s">
        <v>99</v>
      </c>
      <c r="N1595" s="34" t="s">
        <v>72</v>
      </c>
      <c r="O1595" s="34" t="s">
        <v>8781</v>
      </c>
      <c r="P1595" s="1" t="s">
        <v>83</v>
      </c>
      <c r="Q1595" s="1" t="s">
        <v>123</v>
      </c>
      <c r="R1595" s="1" t="s">
        <v>9043</v>
      </c>
      <c r="S1595" s="1" t="s">
        <v>84</v>
      </c>
      <c r="T1595" s="1" t="s">
        <v>72</v>
      </c>
      <c r="U1595" s="1" t="s">
        <v>323</v>
      </c>
      <c r="V1595" s="1" t="s">
        <v>324</v>
      </c>
      <c r="W1595" s="1" t="s">
        <v>87</v>
      </c>
      <c r="X1595" s="1">
        <v>39</v>
      </c>
      <c r="Y1595" s="1" t="s">
        <v>88</v>
      </c>
      <c r="Z1595" s="1">
        <v>5.5</v>
      </c>
      <c r="AA1595" s="1" t="s">
        <v>954</v>
      </c>
      <c r="AB1595" s="1" t="s">
        <v>90</v>
      </c>
      <c r="AC1595" s="1" t="s">
        <v>91</v>
      </c>
      <c r="AD1595" s="1" t="s">
        <v>92</v>
      </c>
      <c r="AE1595" s="1" t="s">
        <v>72</v>
      </c>
      <c r="AF1595" s="1" t="s">
        <v>244</v>
      </c>
      <c r="AG1595" s="1" t="s">
        <v>72</v>
      </c>
      <c r="AH1595" s="1" t="s">
        <v>245</v>
      </c>
      <c r="AI1595" s="1" t="s">
        <v>72</v>
      </c>
      <c r="AJ1595" s="1" t="s">
        <v>72</v>
      </c>
      <c r="AK1595" s="1" t="s">
        <v>3444</v>
      </c>
      <c r="AL1595" s="1" t="s">
        <v>72</v>
      </c>
      <c r="AM1595" s="1" t="s">
        <v>72</v>
      </c>
      <c r="AN1595" s="3">
        <v>45971</v>
      </c>
      <c r="AO1595" s="1" t="s">
        <v>8782</v>
      </c>
      <c r="AP1595" s="1" t="s">
        <v>72</v>
      </c>
      <c r="AQ1595" s="1" t="s">
        <v>1675</v>
      </c>
      <c r="AR1595" s="1">
        <v>15</v>
      </c>
      <c r="AS1595" s="1" t="s">
        <v>3446</v>
      </c>
      <c r="AT1595" s="1" t="s">
        <v>75</v>
      </c>
      <c r="AU1595" s="1" t="s">
        <v>75</v>
      </c>
      <c r="AV1595" s="1" t="s">
        <v>88</v>
      </c>
      <c r="AW1595" s="1" t="s">
        <v>96</v>
      </c>
      <c r="AX1595" s="1" t="s">
        <v>72</v>
      </c>
      <c r="AY1595" s="1" t="s">
        <v>7458</v>
      </c>
      <c r="AZ1595" s="1" t="s">
        <v>8751</v>
      </c>
      <c r="BA1595" s="1">
        <f>35</f>
        <v>35</v>
      </c>
      <c r="BB1595" s="21" t="s">
        <v>100</v>
      </c>
      <c r="BC1595" s="16"/>
    </row>
    <row r="1596" spans="1:55" ht="18.600000000000001" customHeight="1">
      <c r="A1596" s="1" t="s">
        <v>8783</v>
      </c>
      <c r="B1596" s="1">
        <v>250298</v>
      </c>
      <c r="C1596" s="1" t="s">
        <v>71</v>
      </c>
      <c r="D1596" s="3">
        <v>45971</v>
      </c>
      <c r="E1596" s="1" t="s">
        <v>1896</v>
      </c>
      <c r="F1596" s="1" t="s">
        <v>8784</v>
      </c>
      <c r="G1596" s="1" t="s">
        <v>75</v>
      </c>
      <c r="H1596" s="1" t="s">
        <v>3624</v>
      </c>
      <c r="I1596" s="1" t="s">
        <v>77</v>
      </c>
      <c r="J1596" s="1" t="s">
        <v>78</v>
      </c>
      <c r="K1596" s="1" t="s">
        <v>172</v>
      </c>
      <c r="L1596" s="21" t="s">
        <v>1927</v>
      </c>
      <c r="M1596" s="8" t="s">
        <v>160</v>
      </c>
      <c r="N1596" s="1" t="s">
        <v>6660</v>
      </c>
      <c r="O1596" s="60" t="s">
        <v>7896</v>
      </c>
      <c r="P1596" s="1" t="s">
        <v>2143</v>
      </c>
      <c r="Q1596" s="1" t="s">
        <v>1868</v>
      </c>
      <c r="R1596" s="1" t="s">
        <v>9079</v>
      </c>
      <c r="S1596" s="1" t="s">
        <v>152</v>
      </c>
      <c r="T1596" s="1" t="s">
        <v>3507</v>
      </c>
      <c r="U1596" s="1" t="s">
        <v>153</v>
      </c>
      <c r="V1596" s="1" t="s">
        <v>154</v>
      </c>
      <c r="W1596" s="1" t="s">
        <v>126</v>
      </c>
      <c r="X1596" s="1">
        <v>55</v>
      </c>
      <c r="Y1596" s="1" t="s">
        <v>88</v>
      </c>
      <c r="Z1596" s="1">
        <v>6.8</v>
      </c>
      <c r="AA1596" s="1" t="s">
        <v>2344</v>
      </c>
      <c r="AB1596" s="1" t="s">
        <v>90</v>
      </c>
      <c r="AC1596" s="1" t="s">
        <v>91</v>
      </c>
      <c r="AD1596" s="1" t="s">
        <v>92</v>
      </c>
      <c r="AE1596" s="1" t="s">
        <v>72</v>
      </c>
      <c r="AF1596" s="1" t="s">
        <v>72</v>
      </c>
      <c r="AG1596" s="1" t="s">
        <v>72</v>
      </c>
      <c r="AH1596" s="1" t="s">
        <v>72</v>
      </c>
      <c r="AI1596" s="1" t="s">
        <v>72</v>
      </c>
      <c r="AJ1596" s="1" t="s">
        <v>72</v>
      </c>
      <c r="AK1596" s="1" t="s">
        <v>72</v>
      </c>
      <c r="AL1596" s="1" t="s">
        <v>72</v>
      </c>
      <c r="AM1596" s="1" t="s">
        <v>72</v>
      </c>
      <c r="AN1596" s="3">
        <v>45971</v>
      </c>
      <c r="AO1596" s="1" t="s">
        <v>8785</v>
      </c>
      <c r="AP1596" s="1" t="s">
        <v>72</v>
      </c>
      <c r="AQ1596" s="1" t="s">
        <v>1794</v>
      </c>
      <c r="AR1596" s="1">
        <v>15</v>
      </c>
      <c r="AS1596" s="1" t="s">
        <v>7811</v>
      </c>
      <c r="AT1596" s="1" t="s">
        <v>75</v>
      </c>
      <c r="AU1596" s="1" t="s">
        <v>75</v>
      </c>
      <c r="AV1596" s="1" t="s">
        <v>88</v>
      </c>
      <c r="AW1596" s="1" t="s">
        <v>79</v>
      </c>
      <c r="AX1596" s="1" t="s">
        <v>2154</v>
      </c>
      <c r="AY1596" s="1" t="s">
        <v>7458</v>
      </c>
      <c r="AZ1596" s="1" t="s">
        <v>72</v>
      </c>
      <c r="BA1596" s="1">
        <v>7</v>
      </c>
      <c r="BB1596" s="1" t="s">
        <v>160</v>
      </c>
      <c r="BC1596" s="16"/>
    </row>
    <row r="1597" spans="1:55" ht="18.600000000000001" customHeight="1">
      <c r="A1597" s="1" t="s">
        <v>8786</v>
      </c>
      <c r="B1597" s="1">
        <v>250299</v>
      </c>
      <c r="C1597" s="1" t="s">
        <v>71</v>
      </c>
      <c r="D1597" s="3">
        <v>45972</v>
      </c>
      <c r="E1597" s="1" t="s">
        <v>1896</v>
      </c>
      <c r="F1597" s="1" t="s">
        <v>8787</v>
      </c>
      <c r="G1597" s="1" t="s">
        <v>75</v>
      </c>
      <c r="H1597" s="1" t="s">
        <v>3608</v>
      </c>
      <c r="I1597" s="1" t="s">
        <v>77</v>
      </c>
      <c r="J1597" s="1" t="s">
        <v>78</v>
      </c>
      <c r="K1597" s="1" t="s">
        <v>78</v>
      </c>
      <c r="L1597" s="21" t="s">
        <v>1898</v>
      </c>
      <c r="M1597" s="21" t="s">
        <v>99</v>
      </c>
      <c r="N1597" s="34" t="s">
        <v>72</v>
      </c>
      <c r="O1597" s="3" t="s">
        <v>72</v>
      </c>
      <c r="P1597" s="1" t="s">
        <v>813</v>
      </c>
      <c r="Q1597" s="1" t="s">
        <v>813</v>
      </c>
      <c r="R1597" s="1" t="s">
        <v>9057</v>
      </c>
      <c r="S1597" s="1" t="s">
        <v>152</v>
      </c>
      <c r="T1597" s="1" t="s">
        <v>1370</v>
      </c>
      <c r="U1597" s="1" t="s">
        <v>153</v>
      </c>
      <c r="V1597" s="1" t="s">
        <v>164</v>
      </c>
      <c r="W1597" s="1" t="s">
        <v>126</v>
      </c>
      <c r="X1597" s="1">
        <v>63</v>
      </c>
      <c r="Y1597" s="1" t="s">
        <v>88</v>
      </c>
      <c r="Z1597" s="1">
        <v>6.3</v>
      </c>
      <c r="AA1597" s="1" t="s">
        <v>2344</v>
      </c>
      <c r="AB1597" s="1" t="s">
        <v>90</v>
      </c>
      <c r="AC1597" s="1" t="s">
        <v>91</v>
      </c>
      <c r="AD1597" s="1" t="s">
        <v>216</v>
      </c>
      <c r="AE1597" s="1" t="s">
        <v>72</v>
      </c>
      <c r="AF1597" s="1" t="s">
        <v>229</v>
      </c>
      <c r="AG1597" s="1">
        <v>2</v>
      </c>
      <c r="AH1597" s="25" t="s">
        <v>5057</v>
      </c>
      <c r="AI1597" s="1">
        <v>8</v>
      </c>
      <c r="AJ1597" s="1" t="s">
        <v>1411</v>
      </c>
      <c r="AK1597" s="1" t="s">
        <v>2726</v>
      </c>
      <c r="AL1597" s="1" t="s">
        <v>1061</v>
      </c>
      <c r="AM1597" s="1" t="s">
        <v>5100</v>
      </c>
      <c r="AN1597" s="3">
        <v>45972</v>
      </c>
      <c r="AO1597" s="1" t="s">
        <v>8788</v>
      </c>
      <c r="AP1597" s="1" t="s">
        <v>72</v>
      </c>
      <c r="AQ1597" s="1" t="s">
        <v>1794</v>
      </c>
      <c r="AR1597" s="1">
        <v>15</v>
      </c>
      <c r="AS1597" s="1" t="s">
        <v>7811</v>
      </c>
      <c r="AT1597" s="1" t="s">
        <v>75</v>
      </c>
      <c r="AU1597" s="1" t="s">
        <v>75</v>
      </c>
      <c r="AV1597" s="1" t="s">
        <v>88</v>
      </c>
      <c r="AW1597" s="1" t="s">
        <v>96</v>
      </c>
      <c r="AX1597" s="1" t="s">
        <v>72</v>
      </c>
      <c r="AY1597" s="1" t="s">
        <v>7458</v>
      </c>
      <c r="AZ1597" s="38" t="s">
        <v>8789</v>
      </c>
      <c r="BA1597" s="1">
        <f>42+21</f>
        <v>63</v>
      </c>
      <c r="BB1597" s="21" t="s">
        <v>100</v>
      </c>
      <c r="BC1597" s="16"/>
    </row>
    <row r="1598" spans="1:55" ht="18.600000000000001" customHeight="1">
      <c r="A1598" s="1" t="s">
        <v>8790</v>
      </c>
      <c r="B1598" s="1">
        <v>250300</v>
      </c>
      <c r="C1598" s="1" t="s">
        <v>71</v>
      </c>
      <c r="D1598" s="3">
        <v>45973</v>
      </c>
      <c r="E1598" s="1" t="s">
        <v>1896</v>
      </c>
      <c r="F1598" s="1" t="s">
        <v>8791</v>
      </c>
      <c r="G1598" s="1" t="s">
        <v>75</v>
      </c>
      <c r="H1598" s="1" t="s">
        <v>3759</v>
      </c>
      <c r="I1598" s="1" t="s">
        <v>77</v>
      </c>
      <c r="J1598" s="1" t="s">
        <v>172</v>
      </c>
      <c r="K1598" s="1" t="s">
        <v>78</v>
      </c>
      <c r="L1598" s="21" t="s">
        <v>1898</v>
      </c>
      <c r="M1598" s="8" t="s">
        <v>160</v>
      </c>
      <c r="N1598" s="8" t="s">
        <v>8792</v>
      </c>
      <c r="O1598" s="60" t="s">
        <v>8793</v>
      </c>
      <c r="P1598" s="1" t="s">
        <v>2143</v>
      </c>
      <c r="Q1598" s="1" t="s">
        <v>1868</v>
      </c>
      <c r="R1598" s="1" t="s">
        <v>9079</v>
      </c>
      <c r="S1598" s="1" t="s">
        <v>443</v>
      </c>
      <c r="T1598" s="1" t="s">
        <v>72</v>
      </c>
      <c r="U1598" s="1" t="s">
        <v>444</v>
      </c>
      <c r="V1598" s="1" t="s">
        <v>444</v>
      </c>
      <c r="W1598" s="1" t="s">
        <v>126</v>
      </c>
      <c r="X1598" s="1">
        <v>75</v>
      </c>
      <c r="Y1598" s="1" t="s">
        <v>88</v>
      </c>
      <c r="Z1598" s="1">
        <v>5.4</v>
      </c>
      <c r="AA1598" s="1" t="s">
        <v>954</v>
      </c>
      <c r="AB1598" s="1" t="s">
        <v>90</v>
      </c>
      <c r="AC1598" s="1" t="s">
        <v>91</v>
      </c>
      <c r="AD1598" s="1" t="s">
        <v>92</v>
      </c>
      <c r="AE1598" s="1" t="s">
        <v>72</v>
      </c>
      <c r="AF1598" s="1" t="s">
        <v>72</v>
      </c>
      <c r="AG1598" s="1" t="s">
        <v>72</v>
      </c>
      <c r="AH1598" s="1" t="s">
        <v>72</v>
      </c>
      <c r="AI1598" s="1" t="s">
        <v>72</v>
      </c>
      <c r="AJ1598" s="1" t="s">
        <v>72</v>
      </c>
      <c r="AK1598" s="1" t="s">
        <v>72</v>
      </c>
      <c r="AL1598" s="1" t="s">
        <v>72</v>
      </c>
      <c r="AM1598" s="1" t="s">
        <v>72</v>
      </c>
      <c r="AN1598" s="3">
        <v>45973</v>
      </c>
      <c r="AO1598" s="1" t="s">
        <v>8794</v>
      </c>
      <c r="AP1598" s="1" t="s">
        <v>72</v>
      </c>
      <c r="AQ1598" s="1" t="s">
        <v>1794</v>
      </c>
      <c r="AR1598" s="1">
        <v>13</v>
      </c>
      <c r="AS1598" s="1" t="s">
        <v>7811</v>
      </c>
      <c r="AT1598" s="1" t="s">
        <v>75</v>
      </c>
      <c r="AU1598" s="1" t="s">
        <v>75</v>
      </c>
      <c r="AV1598" s="1" t="s">
        <v>88</v>
      </c>
      <c r="AW1598" s="1" t="s">
        <v>79</v>
      </c>
      <c r="AX1598" s="1" t="s">
        <v>2154</v>
      </c>
      <c r="AY1598" s="1" t="s">
        <v>72</v>
      </c>
      <c r="AZ1598" s="1" t="s">
        <v>72</v>
      </c>
      <c r="BA1598" s="1" t="s">
        <v>72</v>
      </c>
      <c r="BB1598" s="1" t="s">
        <v>160</v>
      </c>
      <c r="BC1598" s="1" t="s">
        <v>8795</v>
      </c>
    </row>
    <row r="1599" spans="1:55" ht="18.600000000000001" customHeight="1">
      <c r="A1599" s="1" t="s">
        <v>8796</v>
      </c>
      <c r="B1599" s="1">
        <v>250301</v>
      </c>
      <c r="C1599" s="1" t="s">
        <v>71</v>
      </c>
      <c r="D1599" s="3">
        <v>45973</v>
      </c>
      <c r="E1599" s="1" t="s">
        <v>1896</v>
      </c>
      <c r="F1599" s="1" t="s">
        <v>8797</v>
      </c>
      <c r="G1599" s="1" t="s">
        <v>75</v>
      </c>
      <c r="H1599" s="1" t="s">
        <v>7510</v>
      </c>
      <c r="I1599" s="1" t="s">
        <v>77</v>
      </c>
      <c r="J1599" s="1" t="s">
        <v>78</v>
      </c>
      <c r="K1599" s="1" t="s">
        <v>78</v>
      </c>
      <c r="L1599" s="21" t="s">
        <v>1898</v>
      </c>
      <c r="M1599" s="8" t="s">
        <v>160</v>
      </c>
      <c r="N1599" s="1" t="s">
        <v>7511</v>
      </c>
      <c r="O1599" s="25" t="s">
        <v>7173</v>
      </c>
      <c r="P1599" s="1" t="s">
        <v>2143</v>
      </c>
      <c r="Q1599" s="1" t="s">
        <v>1868</v>
      </c>
      <c r="R1599" s="1" t="s">
        <v>9079</v>
      </c>
      <c r="S1599" s="1" t="s">
        <v>7128</v>
      </c>
      <c r="T1599" s="1" t="s">
        <v>72</v>
      </c>
      <c r="U1599" s="1" t="s">
        <v>8604</v>
      </c>
      <c r="V1599" s="1" t="s">
        <v>8798</v>
      </c>
      <c r="W1599" s="1" t="s">
        <v>126</v>
      </c>
      <c r="X1599" s="1">
        <v>65</v>
      </c>
      <c r="Y1599" s="1" t="s">
        <v>88</v>
      </c>
      <c r="Z1599" s="1">
        <v>5.4</v>
      </c>
      <c r="AA1599" s="1" t="s">
        <v>954</v>
      </c>
      <c r="AB1599" s="1" t="s">
        <v>90</v>
      </c>
      <c r="AC1599" s="1" t="s">
        <v>91</v>
      </c>
      <c r="AD1599" s="1" t="s">
        <v>92</v>
      </c>
      <c r="AE1599" s="1" t="s">
        <v>72</v>
      </c>
      <c r="AF1599" s="1" t="s">
        <v>72</v>
      </c>
      <c r="AG1599" s="1" t="s">
        <v>72</v>
      </c>
      <c r="AH1599" s="1" t="s">
        <v>72</v>
      </c>
      <c r="AI1599" s="1" t="s">
        <v>72</v>
      </c>
      <c r="AJ1599" s="1" t="s">
        <v>72</v>
      </c>
      <c r="AK1599" s="1" t="s">
        <v>72</v>
      </c>
      <c r="AL1599" s="1" t="s">
        <v>72</v>
      </c>
      <c r="AM1599" s="1" t="s">
        <v>72</v>
      </c>
      <c r="AN1599" s="3">
        <v>45973</v>
      </c>
      <c r="AO1599" s="1" t="s">
        <v>8799</v>
      </c>
      <c r="AP1599" s="1" t="s">
        <v>72</v>
      </c>
      <c r="AQ1599" s="1" t="s">
        <v>1675</v>
      </c>
      <c r="AR1599" s="1">
        <v>13</v>
      </c>
      <c r="AS1599" s="1" t="s">
        <v>3446</v>
      </c>
      <c r="AT1599" s="1" t="s">
        <v>75</v>
      </c>
      <c r="AU1599" s="1" t="s">
        <v>75</v>
      </c>
      <c r="AV1599" s="1" t="s">
        <v>88</v>
      </c>
      <c r="AW1599" s="1" t="s">
        <v>79</v>
      </c>
      <c r="AX1599" s="1" t="s">
        <v>437</v>
      </c>
      <c r="AY1599" s="1" t="s">
        <v>7543</v>
      </c>
      <c r="AZ1599" s="1" t="s">
        <v>8800</v>
      </c>
      <c r="BA1599" s="1">
        <f>56+7</f>
        <v>63</v>
      </c>
      <c r="BB1599" s="1" t="s">
        <v>160</v>
      </c>
      <c r="BC1599" s="1" t="s">
        <v>440</v>
      </c>
    </row>
    <row r="1600" spans="1:55" ht="18.600000000000001" customHeight="1">
      <c r="A1600" s="1" t="s">
        <v>8801</v>
      </c>
      <c r="B1600" s="1">
        <v>250302</v>
      </c>
      <c r="C1600" s="1" t="s">
        <v>71</v>
      </c>
      <c r="D1600" s="3">
        <v>45973</v>
      </c>
      <c r="E1600" s="1" t="s">
        <v>1896</v>
      </c>
      <c r="F1600" s="1" t="s">
        <v>8802</v>
      </c>
      <c r="G1600" s="1" t="s">
        <v>75</v>
      </c>
      <c r="H1600" s="1" t="s">
        <v>3624</v>
      </c>
      <c r="I1600" s="1" t="s">
        <v>77</v>
      </c>
      <c r="J1600" s="1" t="s">
        <v>78</v>
      </c>
      <c r="K1600" s="1" t="s">
        <v>78</v>
      </c>
      <c r="L1600" s="21" t="s">
        <v>1898</v>
      </c>
      <c r="M1600" s="21" t="s">
        <v>99</v>
      </c>
      <c r="N1600" s="34" t="s">
        <v>72</v>
      </c>
      <c r="O1600" s="25" t="s">
        <v>8803</v>
      </c>
      <c r="P1600" s="1" t="s">
        <v>2143</v>
      </c>
      <c r="Q1600" s="1" t="s">
        <v>1868</v>
      </c>
      <c r="R1600" s="1" t="s">
        <v>9079</v>
      </c>
      <c r="S1600" s="1" t="s">
        <v>152</v>
      </c>
      <c r="T1600" s="1" t="s">
        <v>3507</v>
      </c>
      <c r="U1600" s="1" t="s">
        <v>153</v>
      </c>
      <c r="V1600" s="1" t="s">
        <v>154</v>
      </c>
      <c r="W1600" s="1" t="s">
        <v>126</v>
      </c>
      <c r="X1600" s="1">
        <v>49</v>
      </c>
      <c r="Y1600" s="1" t="s">
        <v>88</v>
      </c>
      <c r="Z1600" s="1">
        <v>6.5</v>
      </c>
      <c r="AA1600" s="1" t="s">
        <v>954</v>
      </c>
      <c r="AB1600" s="1" t="s">
        <v>90</v>
      </c>
      <c r="AC1600" s="1" t="s">
        <v>91</v>
      </c>
      <c r="AD1600" s="1" t="s">
        <v>92</v>
      </c>
      <c r="AE1600" s="1" t="s">
        <v>72</v>
      </c>
      <c r="AF1600" s="1" t="s">
        <v>72</v>
      </c>
      <c r="AG1600" s="1" t="s">
        <v>72</v>
      </c>
      <c r="AH1600" s="1" t="s">
        <v>72</v>
      </c>
      <c r="AI1600" s="1" t="s">
        <v>72</v>
      </c>
      <c r="AJ1600" s="1" t="s">
        <v>72</v>
      </c>
      <c r="AK1600" s="1" t="s">
        <v>2726</v>
      </c>
      <c r="AL1600" s="1" t="s">
        <v>72</v>
      </c>
      <c r="AM1600" s="1" t="s">
        <v>72</v>
      </c>
      <c r="AN1600" s="3">
        <v>45973</v>
      </c>
      <c r="AO1600" s="1" t="s">
        <v>8804</v>
      </c>
      <c r="AP1600" s="1" t="s">
        <v>72</v>
      </c>
      <c r="AQ1600" s="1" t="s">
        <v>1794</v>
      </c>
      <c r="AR1600" s="1">
        <v>15</v>
      </c>
      <c r="AS1600" s="1" t="s">
        <v>183</v>
      </c>
      <c r="AT1600" s="1" t="s">
        <v>75</v>
      </c>
      <c r="AU1600" s="1" t="s">
        <v>75</v>
      </c>
      <c r="AV1600" s="1" t="s">
        <v>88</v>
      </c>
      <c r="AW1600" s="1" t="s">
        <v>96</v>
      </c>
      <c r="AX1600" s="1" t="s">
        <v>72</v>
      </c>
      <c r="AY1600" s="1" t="s">
        <v>7458</v>
      </c>
      <c r="AZ1600" s="1" t="s">
        <v>8805</v>
      </c>
      <c r="BA1600" s="1">
        <f>49+42</f>
        <v>91</v>
      </c>
      <c r="BB1600" s="21" t="s">
        <v>100</v>
      </c>
      <c r="BC1600" s="16"/>
    </row>
    <row r="1601" spans="1:55" ht="18.600000000000001" customHeight="1">
      <c r="A1601" s="1" t="s">
        <v>8806</v>
      </c>
      <c r="B1601" s="1">
        <v>250303</v>
      </c>
      <c r="C1601" s="1" t="s">
        <v>71</v>
      </c>
      <c r="D1601" s="3">
        <v>45975</v>
      </c>
      <c r="E1601" s="1" t="s">
        <v>1896</v>
      </c>
      <c r="F1601" s="1" t="s">
        <v>8807</v>
      </c>
      <c r="G1601" s="1" t="s">
        <v>75</v>
      </c>
      <c r="H1601" s="1" t="s">
        <v>1915</v>
      </c>
      <c r="I1601" s="1" t="s">
        <v>77</v>
      </c>
      <c r="J1601" s="1" t="s">
        <v>78</v>
      </c>
      <c r="K1601" s="1" t="s">
        <v>78</v>
      </c>
      <c r="L1601" s="21" t="s">
        <v>1927</v>
      </c>
      <c r="M1601" s="21" t="s">
        <v>160</v>
      </c>
      <c r="N1601" s="34" t="s">
        <v>72</v>
      </c>
      <c r="O1601" s="34" t="s">
        <v>2437</v>
      </c>
      <c r="P1601" s="1" t="s">
        <v>83</v>
      </c>
      <c r="Q1601" s="1" t="s">
        <v>123</v>
      </c>
      <c r="R1601" s="1" t="s">
        <v>9043</v>
      </c>
      <c r="S1601" s="1" t="s">
        <v>84</v>
      </c>
      <c r="T1601" s="1" t="s">
        <v>72</v>
      </c>
      <c r="U1601" s="1" t="s">
        <v>140</v>
      </c>
      <c r="V1601" s="1" t="s">
        <v>141</v>
      </c>
      <c r="W1601" s="1" t="s">
        <v>126</v>
      </c>
      <c r="X1601" s="1">
        <v>50</v>
      </c>
      <c r="Y1601" s="1" t="s">
        <v>88</v>
      </c>
      <c r="Z1601" s="1">
        <v>5.9</v>
      </c>
      <c r="AA1601" s="1" t="s">
        <v>954</v>
      </c>
      <c r="AB1601" s="1" t="s">
        <v>90</v>
      </c>
      <c r="AC1601" s="1" t="s">
        <v>91</v>
      </c>
      <c r="AD1601" s="1" t="s">
        <v>92</v>
      </c>
      <c r="AE1601" s="1" t="s">
        <v>72</v>
      </c>
      <c r="AF1601" s="1" t="s">
        <v>229</v>
      </c>
      <c r="AG1601" s="1" t="s">
        <v>72</v>
      </c>
      <c r="AH1601" s="1" t="s">
        <v>230</v>
      </c>
      <c r="AI1601" s="1" t="s">
        <v>72</v>
      </c>
      <c r="AJ1601" s="1" t="s">
        <v>72</v>
      </c>
      <c r="AK1601" s="1" t="s">
        <v>3444</v>
      </c>
      <c r="AL1601" s="1" t="s">
        <v>72</v>
      </c>
      <c r="AM1601" s="1" t="s">
        <v>72</v>
      </c>
      <c r="AN1601" s="3">
        <v>45975</v>
      </c>
      <c r="AO1601" s="1" t="s">
        <v>8808</v>
      </c>
      <c r="AP1601" s="1" t="s">
        <v>72</v>
      </c>
      <c r="AQ1601" s="1" t="s">
        <v>1794</v>
      </c>
      <c r="AR1601" s="1">
        <v>15</v>
      </c>
      <c r="AS1601" s="1" t="s">
        <v>7811</v>
      </c>
      <c r="AT1601" s="1" t="s">
        <v>75</v>
      </c>
      <c r="AU1601" s="1" t="s">
        <v>75</v>
      </c>
      <c r="AV1601" s="1" t="s">
        <v>88</v>
      </c>
      <c r="AW1601" s="1" t="s">
        <v>79</v>
      </c>
      <c r="AX1601" s="1" t="s">
        <v>2154</v>
      </c>
      <c r="AY1601" s="1" t="s">
        <v>7458</v>
      </c>
      <c r="AZ1601" s="1" t="s">
        <v>72</v>
      </c>
      <c r="BA1601" s="1">
        <f>7+70</f>
        <v>77</v>
      </c>
      <c r="BB1601" s="1" t="s">
        <v>160</v>
      </c>
      <c r="BC1601" s="16"/>
    </row>
    <row r="1602" spans="1:55" ht="18.600000000000001" customHeight="1">
      <c r="A1602" s="1" t="s">
        <v>8809</v>
      </c>
      <c r="B1602" s="1">
        <v>250304</v>
      </c>
      <c r="C1602" s="1" t="s">
        <v>71</v>
      </c>
      <c r="D1602" s="3">
        <v>45975</v>
      </c>
      <c r="E1602" s="1" t="s">
        <v>1896</v>
      </c>
      <c r="F1602" s="1" t="s">
        <v>8810</v>
      </c>
      <c r="G1602" s="1" t="s">
        <v>75</v>
      </c>
      <c r="H1602" s="1" t="s">
        <v>6517</v>
      </c>
      <c r="I1602" s="1" t="s">
        <v>77</v>
      </c>
      <c r="J1602" s="21" t="s">
        <v>78</v>
      </c>
      <c r="K1602" s="1" t="s">
        <v>78</v>
      </c>
      <c r="L1602" s="21" t="s">
        <v>1898</v>
      </c>
      <c r="M1602" s="21" t="s">
        <v>99</v>
      </c>
      <c r="N1602" s="34" t="s">
        <v>72</v>
      </c>
      <c r="O1602" s="25" t="s">
        <v>8811</v>
      </c>
      <c r="P1602" s="1" t="s">
        <v>7347</v>
      </c>
      <c r="Q1602" s="1" t="s">
        <v>7347</v>
      </c>
      <c r="R1602" s="1" t="s">
        <v>7348</v>
      </c>
      <c r="S1602" s="1" t="s">
        <v>6519</v>
      </c>
      <c r="T1602" s="1" t="s">
        <v>72</v>
      </c>
      <c r="U1602" s="1" t="s">
        <v>6519</v>
      </c>
      <c r="V1602" s="1" t="s">
        <v>8812</v>
      </c>
      <c r="W1602" s="1" t="s">
        <v>87</v>
      </c>
      <c r="X1602" s="1">
        <v>66</v>
      </c>
      <c r="Y1602" s="1" t="s">
        <v>88</v>
      </c>
      <c r="Z1602" s="1">
        <v>3.8</v>
      </c>
      <c r="AA1602" s="1" t="s">
        <v>2344</v>
      </c>
      <c r="AB1602" s="1" t="s">
        <v>90</v>
      </c>
      <c r="AC1602" s="1" t="s">
        <v>91</v>
      </c>
      <c r="AD1602" s="1" t="s">
        <v>92</v>
      </c>
      <c r="AE1602" s="1" t="s">
        <v>72</v>
      </c>
      <c r="AF1602" s="1" t="s">
        <v>72</v>
      </c>
      <c r="AG1602" s="1" t="s">
        <v>72</v>
      </c>
      <c r="AH1602" s="1" t="s">
        <v>72</v>
      </c>
      <c r="AI1602" s="1" t="s">
        <v>72</v>
      </c>
      <c r="AJ1602" s="1" t="s">
        <v>72</v>
      </c>
      <c r="AK1602" s="1" t="s">
        <v>72</v>
      </c>
      <c r="AL1602" s="1" t="s">
        <v>72</v>
      </c>
      <c r="AM1602" s="1" t="s">
        <v>72</v>
      </c>
      <c r="AN1602" s="3">
        <v>45975</v>
      </c>
      <c r="AO1602" s="1" t="s">
        <v>8813</v>
      </c>
      <c r="AP1602" s="1" t="s">
        <v>72</v>
      </c>
      <c r="AQ1602" s="1" t="s">
        <v>1794</v>
      </c>
      <c r="AR1602" s="1">
        <v>15</v>
      </c>
      <c r="AS1602" s="1" t="s">
        <v>6026</v>
      </c>
      <c r="AT1602" s="1" t="s">
        <v>75</v>
      </c>
      <c r="AU1602" s="1" t="s">
        <v>75</v>
      </c>
      <c r="AV1602" s="1" t="s">
        <v>88</v>
      </c>
      <c r="AW1602" s="1" t="s">
        <v>96</v>
      </c>
      <c r="AX1602" s="1" t="s">
        <v>72</v>
      </c>
      <c r="AY1602" s="1" t="s">
        <v>8814</v>
      </c>
      <c r="AZ1602" s="1" t="s">
        <v>8815</v>
      </c>
      <c r="BA1602" s="1">
        <v>35</v>
      </c>
      <c r="BB1602" s="21" t="s">
        <v>100</v>
      </c>
      <c r="BC1602" s="16"/>
    </row>
    <row r="1603" spans="1:55" ht="18.600000000000001" customHeight="1">
      <c r="A1603" s="1" t="s">
        <v>8816</v>
      </c>
      <c r="B1603" s="1">
        <v>250305</v>
      </c>
      <c r="C1603" s="1" t="s">
        <v>71</v>
      </c>
      <c r="D1603" s="3">
        <v>45975</v>
      </c>
      <c r="E1603" s="1" t="s">
        <v>1896</v>
      </c>
      <c r="F1603" s="1" t="s">
        <v>8817</v>
      </c>
      <c r="G1603" s="1" t="s">
        <v>75</v>
      </c>
      <c r="H1603" s="1" t="s">
        <v>3608</v>
      </c>
      <c r="I1603" s="1" t="s">
        <v>77</v>
      </c>
      <c r="J1603" s="1" t="s">
        <v>172</v>
      </c>
      <c r="K1603" s="1" t="s">
        <v>78</v>
      </c>
      <c r="L1603" s="21" t="s">
        <v>1898</v>
      </c>
      <c r="M1603" s="21" t="s">
        <v>160</v>
      </c>
      <c r="N1603" s="8" t="s">
        <v>8792</v>
      </c>
      <c r="O1603" s="25" t="s">
        <v>8818</v>
      </c>
      <c r="P1603" s="1" t="s">
        <v>2143</v>
      </c>
      <c r="Q1603" s="1" t="s">
        <v>1868</v>
      </c>
      <c r="R1603" s="1" t="s">
        <v>9079</v>
      </c>
      <c r="S1603" s="1" t="s">
        <v>152</v>
      </c>
      <c r="T1603" s="1" t="s">
        <v>3507</v>
      </c>
      <c r="U1603" s="1" t="s">
        <v>153</v>
      </c>
      <c r="V1603" s="1" t="s">
        <v>9971</v>
      </c>
      <c r="W1603" s="1" t="s">
        <v>126</v>
      </c>
      <c r="X1603" s="1">
        <v>45</v>
      </c>
      <c r="Y1603" s="1" t="s">
        <v>88</v>
      </c>
      <c r="Z1603" s="1">
        <v>6.4</v>
      </c>
      <c r="AA1603" s="1" t="s">
        <v>2344</v>
      </c>
      <c r="AB1603" s="1" t="s">
        <v>90</v>
      </c>
      <c r="AC1603" s="1" t="s">
        <v>1527</v>
      </c>
      <c r="AD1603" s="1" t="s">
        <v>216</v>
      </c>
      <c r="AE1603" s="1" t="s">
        <v>72</v>
      </c>
      <c r="AF1603" s="1" t="s">
        <v>229</v>
      </c>
      <c r="AG1603" s="1" t="s">
        <v>72</v>
      </c>
      <c r="AH1603" s="1" t="s">
        <v>8819</v>
      </c>
      <c r="AI1603" s="1">
        <v>8</v>
      </c>
      <c r="AJ1603" s="1" t="s">
        <v>8820</v>
      </c>
      <c r="AK1603" s="1" t="s">
        <v>2726</v>
      </c>
      <c r="AL1603" s="1" t="s">
        <v>72</v>
      </c>
      <c r="AM1603" s="1" t="s">
        <v>72</v>
      </c>
      <c r="AN1603" s="3">
        <v>45975</v>
      </c>
      <c r="AO1603" s="1" t="s">
        <v>8821</v>
      </c>
      <c r="AP1603" s="1" t="s">
        <v>72</v>
      </c>
      <c r="AQ1603" s="1" t="s">
        <v>1794</v>
      </c>
      <c r="AR1603" s="1">
        <v>15</v>
      </c>
      <c r="AS1603" s="1" t="s">
        <v>8433</v>
      </c>
      <c r="AT1603" s="1" t="s">
        <v>75</v>
      </c>
      <c r="AU1603" s="1" t="s">
        <v>75</v>
      </c>
      <c r="AV1603" s="1" t="s">
        <v>88</v>
      </c>
      <c r="AW1603" s="1" t="s">
        <v>79</v>
      </c>
      <c r="AX1603" s="1" t="s">
        <v>72</v>
      </c>
      <c r="AY1603" s="1" t="s">
        <v>7909</v>
      </c>
      <c r="AZ1603" s="1" t="s">
        <v>72</v>
      </c>
      <c r="BA1603" s="1">
        <v>4</v>
      </c>
      <c r="BB1603" s="1" t="s">
        <v>160</v>
      </c>
      <c r="BC1603" s="16"/>
    </row>
    <row r="1604" spans="1:55" ht="18.600000000000001" customHeight="1">
      <c r="A1604" s="1" t="s">
        <v>8822</v>
      </c>
      <c r="B1604" s="1">
        <v>250306</v>
      </c>
      <c r="C1604" s="1" t="s">
        <v>71</v>
      </c>
      <c r="D1604" s="3">
        <v>45975</v>
      </c>
      <c r="E1604" s="1" t="s">
        <v>1896</v>
      </c>
      <c r="F1604" s="1" t="s">
        <v>8823</v>
      </c>
      <c r="G1604" s="1" t="s">
        <v>75</v>
      </c>
      <c r="H1604" s="1" t="s">
        <v>3608</v>
      </c>
      <c r="I1604" s="1" t="s">
        <v>77</v>
      </c>
      <c r="J1604" s="1" t="s">
        <v>172</v>
      </c>
      <c r="K1604" s="1" t="s">
        <v>78</v>
      </c>
      <c r="L1604" s="21" t="s">
        <v>1898</v>
      </c>
      <c r="M1604" s="1" t="s">
        <v>8824</v>
      </c>
      <c r="N1604" s="8" t="s">
        <v>8792</v>
      </c>
      <c r="O1604" s="25" t="s">
        <v>7941</v>
      </c>
      <c r="P1604" s="1" t="s">
        <v>2143</v>
      </c>
      <c r="Q1604" s="1" t="s">
        <v>1868</v>
      </c>
      <c r="R1604" s="1" t="s">
        <v>9079</v>
      </c>
      <c r="S1604" s="1" t="s">
        <v>152</v>
      </c>
      <c r="T1604" s="1" t="s">
        <v>3832</v>
      </c>
      <c r="U1604" s="1" t="s">
        <v>153</v>
      </c>
      <c r="V1604" s="1" t="s">
        <v>154</v>
      </c>
      <c r="W1604" s="1" t="s">
        <v>126</v>
      </c>
      <c r="X1604" s="1">
        <v>41</v>
      </c>
      <c r="Y1604" s="1" t="s">
        <v>88</v>
      </c>
      <c r="Z1604" s="1">
        <v>6.4</v>
      </c>
      <c r="AA1604" s="1" t="s">
        <v>2344</v>
      </c>
      <c r="AB1604" s="1" t="s">
        <v>90</v>
      </c>
      <c r="AC1604" s="1" t="s">
        <v>91</v>
      </c>
      <c r="AD1604" s="1" t="s">
        <v>92</v>
      </c>
      <c r="AE1604" s="1" t="s">
        <v>72</v>
      </c>
      <c r="AF1604" s="1" t="s">
        <v>72</v>
      </c>
      <c r="AG1604" s="1" t="s">
        <v>72</v>
      </c>
      <c r="AH1604" s="1" t="s">
        <v>72</v>
      </c>
      <c r="AI1604" s="1" t="s">
        <v>72</v>
      </c>
      <c r="AJ1604" s="1" t="s">
        <v>72</v>
      </c>
      <c r="AK1604" s="1" t="s">
        <v>72</v>
      </c>
      <c r="AL1604" s="1" t="s">
        <v>72</v>
      </c>
      <c r="AM1604" s="1" t="s">
        <v>72</v>
      </c>
      <c r="AN1604" s="3">
        <v>45975</v>
      </c>
      <c r="AO1604" s="1" t="s">
        <v>8825</v>
      </c>
      <c r="AP1604" s="1" t="s">
        <v>72</v>
      </c>
      <c r="AQ1604" s="1" t="s">
        <v>1794</v>
      </c>
      <c r="AR1604" s="1">
        <v>15</v>
      </c>
      <c r="AS1604" s="1" t="s">
        <v>183</v>
      </c>
      <c r="AT1604" s="1" t="s">
        <v>75</v>
      </c>
      <c r="AU1604" s="1" t="s">
        <v>75</v>
      </c>
      <c r="AV1604" s="1" t="s">
        <v>88</v>
      </c>
      <c r="AW1604" s="1" t="s">
        <v>79</v>
      </c>
      <c r="AX1604" s="1" t="s">
        <v>2154</v>
      </c>
      <c r="AY1604" s="1" t="s">
        <v>7458</v>
      </c>
      <c r="AZ1604" s="1" t="s">
        <v>72</v>
      </c>
      <c r="BA1604" s="1">
        <v>7</v>
      </c>
      <c r="BB1604" s="1" t="s">
        <v>160</v>
      </c>
      <c r="BC1604" s="1" t="s">
        <v>8826</v>
      </c>
    </row>
    <row r="1605" spans="1:55" ht="18.600000000000001" customHeight="1">
      <c r="A1605" s="1" t="s">
        <v>8827</v>
      </c>
      <c r="B1605" s="1">
        <v>250307</v>
      </c>
      <c r="C1605" s="1" t="s">
        <v>71</v>
      </c>
      <c r="D1605" s="3">
        <v>45978</v>
      </c>
      <c r="E1605" s="1" t="s">
        <v>1896</v>
      </c>
      <c r="F1605" s="1" t="s">
        <v>8828</v>
      </c>
      <c r="G1605" s="1" t="s">
        <v>75</v>
      </c>
      <c r="H1605" s="1" t="s">
        <v>3947</v>
      </c>
      <c r="I1605" s="1" t="s">
        <v>77</v>
      </c>
      <c r="J1605" s="1" t="s">
        <v>78</v>
      </c>
      <c r="K1605" s="1" t="s">
        <v>4162</v>
      </c>
      <c r="L1605" s="21" t="s">
        <v>1898</v>
      </c>
      <c r="M1605" s="21" t="s">
        <v>99</v>
      </c>
      <c r="N1605" s="34" t="s">
        <v>72</v>
      </c>
      <c r="O1605" s="34" t="s">
        <v>1958</v>
      </c>
      <c r="P1605" s="1" t="s">
        <v>83</v>
      </c>
      <c r="Q1605" s="1" t="s">
        <v>123</v>
      </c>
      <c r="R1605" s="1" t="s">
        <v>9043</v>
      </c>
      <c r="S1605" s="1" t="s">
        <v>84</v>
      </c>
      <c r="T1605" s="1" t="s">
        <v>72</v>
      </c>
      <c r="U1605" s="1" t="s">
        <v>140</v>
      </c>
      <c r="V1605" s="1" t="s">
        <v>141</v>
      </c>
      <c r="W1605" s="1" t="s">
        <v>126</v>
      </c>
      <c r="X1605" s="1">
        <v>55</v>
      </c>
      <c r="Y1605" s="1" t="s">
        <v>88</v>
      </c>
      <c r="Z1605" s="1">
        <v>5</v>
      </c>
      <c r="AA1605" s="1" t="s">
        <v>954</v>
      </c>
      <c r="AB1605" s="1" t="s">
        <v>90</v>
      </c>
      <c r="AC1605" s="1" t="s">
        <v>91</v>
      </c>
      <c r="AD1605" s="1" t="s">
        <v>92</v>
      </c>
      <c r="AE1605" s="1" t="s">
        <v>72</v>
      </c>
      <c r="AF1605" s="1" t="s">
        <v>229</v>
      </c>
      <c r="AG1605" s="1" t="s">
        <v>72</v>
      </c>
      <c r="AH1605" s="1" t="s">
        <v>230</v>
      </c>
      <c r="AI1605" s="1" t="s">
        <v>72</v>
      </c>
      <c r="AJ1605" s="1" t="s">
        <v>72</v>
      </c>
      <c r="AK1605" s="1" t="s">
        <v>3444</v>
      </c>
      <c r="AL1605" s="1" t="s">
        <v>72</v>
      </c>
      <c r="AM1605" s="1" t="s">
        <v>72</v>
      </c>
      <c r="AN1605" s="3">
        <v>45978</v>
      </c>
      <c r="AO1605" s="1" t="s">
        <v>8829</v>
      </c>
      <c r="AP1605" s="1" t="s">
        <v>72</v>
      </c>
      <c r="AQ1605" s="1" t="s">
        <v>1675</v>
      </c>
      <c r="AR1605" s="1">
        <v>15</v>
      </c>
      <c r="AS1605" s="1" t="s">
        <v>4219</v>
      </c>
      <c r="AT1605" s="1" t="s">
        <v>88</v>
      </c>
      <c r="AU1605" s="1" t="s">
        <v>88</v>
      </c>
      <c r="AV1605" s="1" t="s">
        <v>88</v>
      </c>
      <c r="AW1605" s="1" t="s">
        <v>96</v>
      </c>
      <c r="AX1605" s="1" t="s">
        <v>72</v>
      </c>
      <c r="AY1605" s="1" t="s">
        <v>7879</v>
      </c>
      <c r="AZ1605" s="1" t="s">
        <v>8830</v>
      </c>
      <c r="BA1605" s="1">
        <v>28</v>
      </c>
      <c r="BB1605" s="21" t="s">
        <v>100</v>
      </c>
      <c r="BC1605" s="16"/>
    </row>
    <row r="1606" spans="1:55" ht="18.600000000000001" customHeight="1">
      <c r="A1606" s="1" t="s">
        <v>8831</v>
      </c>
      <c r="B1606" s="1">
        <v>250308</v>
      </c>
      <c r="C1606" s="1" t="s">
        <v>71</v>
      </c>
      <c r="D1606" s="3">
        <v>45978</v>
      </c>
      <c r="E1606" s="1" t="s">
        <v>1896</v>
      </c>
      <c r="F1606" s="1" t="s">
        <v>8832</v>
      </c>
      <c r="G1606" s="1" t="s">
        <v>75</v>
      </c>
      <c r="H1606" s="1" t="s">
        <v>3947</v>
      </c>
      <c r="I1606" s="1" t="s">
        <v>77</v>
      </c>
      <c r="J1606" s="1" t="s">
        <v>78</v>
      </c>
      <c r="K1606" s="1" t="s">
        <v>78</v>
      </c>
      <c r="L1606" s="21" t="s">
        <v>1898</v>
      </c>
      <c r="M1606" s="21" t="s">
        <v>99</v>
      </c>
      <c r="N1606" s="34" t="s">
        <v>72</v>
      </c>
      <c r="O1606" s="25" t="s">
        <v>8833</v>
      </c>
      <c r="P1606" s="1" t="s">
        <v>8240</v>
      </c>
      <c r="Q1606" s="1" t="s">
        <v>8241</v>
      </c>
      <c r="R1606" s="1" t="s">
        <v>8242</v>
      </c>
      <c r="S1606" s="1" t="s">
        <v>84</v>
      </c>
      <c r="T1606" s="1" t="s">
        <v>72</v>
      </c>
      <c r="U1606" s="1" t="s">
        <v>104</v>
      </c>
      <c r="V1606" s="1" t="s">
        <v>7283</v>
      </c>
      <c r="W1606" s="1" t="s">
        <v>87</v>
      </c>
      <c r="X1606" s="1">
        <v>49</v>
      </c>
      <c r="Y1606" s="1" t="s">
        <v>88</v>
      </c>
      <c r="Z1606" s="1">
        <v>4.0999999999999996</v>
      </c>
      <c r="AA1606" s="1" t="s">
        <v>954</v>
      </c>
      <c r="AB1606" s="1" t="s">
        <v>90</v>
      </c>
      <c r="AC1606" s="1" t="s">
        <v>91</v>
      </c>
      <c r="AD1606" s="1" t="s">
        <v>92</v>
      </c>
      <c r="AE1606" s="1" t="s">
        <v>72</v>
      </c>
      <c r="AF1606" s="1" t="s">
        <v>72</v>
      </c>
      <c r="AG1606" s="1" t="s">
        <v>72</v>
      </c>
      <c r="AH1606" s="1" t="s">
        <v>72</v>
      </c>
      <c r="AI1606" s="1" t="s">
        <v>72</v>
      </c>
      <c r="AJ1606" s="1" t="s">
        <v>72</v>
      </c>
      <c r="AK1606" s="1" t="s">
        <v>72</v>
      </c>
      <c r="AL1606" s="1" t="s">
        <v>263</v>
      </c>
      <c r="AM1606" s="1" t="s">
        <v>8834</v>
      </c>
      <c r="AN1606" s="3">
        <v>45978</v>
      </c>
      <c r="AO1606" s="1" t="s">
        <v>8835</v>
      </c>
      <c r="AP1606" s="1" t="s">
        <v>72</v>
      </c>
      <c r="AQ1606" s="1" t="s">
        <v>1675</v>
      </c>
      <c r="AR1606" s="1">
        <v>15</v>
      </c>
      <c r="AS1606" s="1" t="s">
        <v>8433</v>
      </c>
      <c r="AT1606" s="1" t="s">
        <v>75</v>
      </c>
      <c r="AU1606" s="1" t="s">
        <v>75</v>
      </c>
      <c r="AV1606" s="1" t="s">
        <v>88</v>
      </c>
      <c r="AW1606" s="1" t="s">
        <v>96</v>
      </c>
      <c r="AX1606" s="1" t="s">
        <v>72</v>
      </c>
      <c r="AY1606" s="1" t="s">
        <v>7879</v>
      </c>
      <c r="AZ1606" s="1" t="s">
        <v>8836</v>
      </c>
      <c r="BA1606" s="1">
        <f>35+35</f>
        <v>70</v>
      </c>
      <c r="BB1606" s="21" t="s">
        <v>100</v>
      </c>
      <c r="BC1606" s="16"/>
    </row>
    <row r="1607" spans="1:55" ht="18.600000000000001" customHeight="1">
      <c r="A1607" s="1" t="s">
        <v>8837</v>
      </c>
      <c r="B1607" s="1">
        <v>250309</v>
      </c>
      <c r="C1607" s="1" t="s">
        <v>71</v>
      </c>
      <c r="D1607" s="3">
        <v>45978</v>
      </c>
      <c r="E1607" s="1" t="s">
        <v>1896</v>
      </c>
      <c r="F1607" s="1" t="s">
        <v>8838</v>
      </c>
      <c r="G1607" s="1" t="s">
        <v>75</v>
      </c>
      <c r="H1607" s="1" t="s">
        <v>5598</v>
      </c>
      <c r="I1607" s="1" t="s">
        <v>77</v>
      </c>
      <c r="J1607" s="1" t="s">
        <v>78</v>
      </c>
      <c r="K1607" s="1" t="s">
        <v>78</v>
      </c>
      <c r="L1607" s="21" t="s">
        <v>1898</v>
      </c>
      <c r="M1607" s="21" t="s">
        <v>99</v>
      </c>
      <c r="N1607" s="34" t="s">
        <v>72</v>
      </c>
      <c r="O1607" s="25" t="s">
        <v>8839</v>
      </c>
      <c r="P1607" s="1" t="s">
        <v>2143</v>
      </c>
      <c r="Q1607" s="1" t="s">
        <v>1868</v>
      </c>
      <c r="R1607" s="1" t="s">
        <v>9079</v>
      </c>
      <c r="S1607" s="1" t="s">
        <v>5066</v>
      </c>
      <c r="T1607" s="1" t="s">
        <v>72</v>
      </c>
      <c r="U1607" s="1" t="s">
        <v>5821</v>
      </c>
      <c r="V1607" s="1" t="s">
        <v>8840</v>
      </c>
      <c r="W1607" s="1" t="s">
        <v>87</v>
      </c>
      <c r="X1607" s="1">
        <v>59</v>
      </c>
      <c r="Y1607" s="1" t="s">
        <v>88</v>
      </c>
      <c r="Z1607" s="1">
        <v>5.5</v>
      </c>
      <c r="AA1607" s="1" t="s">
        <v>299</v>
      </c>
      <c r="AB1607" s="1" t="s">
        <v>90</v>
      </c>
      <c r="AC1607" s="1" t="s">
        <v>91</v>
      </c>
      <c r="AD1607" s="1" t="s">
        <v>92</v>
      </c>
      <c r="AE1607" s="1" t="s">
        <v>72</v>
      </c>
      <c r="AF1607" s="1" t="s">
        <v>72</v>
      </c>
      <c r="AG1607" s="1" t="s">
        <v>72</v>
      </c>
      <c r="AH1607" s="1" t="s">
        <v>72</v>
      </c>
      <c r="AI1607" s="1" t="s">
        <v>72</v>
      </c>
      <c r="AJ1607" s="1" t="s">
        <v>72</v>
      </c>
      <c r="AK1607" s="1" t="s">
        <v>72</v>
      </c>
      <c r="AL1607" s="1" t="s">
        <v>72</v>
      </c>
      <c r="AM1607" s="1" t="s">
        <v>72</v>
      </c>
      <c r="AN1607" s="3">
        <v>45978</v>
      </c>
      <c r="AO1607" s="1" t="s">
        <v>8841</v>
      </c>
      <c r="AP1607" s="1" t="s">
        <v>8842</v>
      </c>
      <c r="AQ1607" s="1" t="s">
        <v>1794</v>
      </c>
      <c r="AR1607" s="1">
        <v>15</v>
      </c>
      <c r="AS1607" s="1" t="s">
        <v>2694</v>
      </c>
      <c r="AT1607" s="1" t="s">
        <v>75</v>
      </c>
      <c r="AU1607" s="1" t="s">
        <v>75</v>
      </c>
      <c r="AV1607" s="1" t="s">
        <v>88</v>
      </c>
      <c r="AW1607" s="1" t="s">
        <v>96</v>
      </c>
      <c r="AX1607" s="1" t="s">
        <v>72</v>
      </c>
      <c r="AY1607" s="1" t="s">
        <v>6242</v>
      </c>
      <c r="AZ1607" s="1" t="s">
        <v>8843</v>
      </c>
      <c r="BA1607" s="1">
        <v>16</v>
      </c>
      <c r="BB1607" s="21" t="s">
        <v>100</v>
      </c>
      <c r="BC1607" s="16"/>
    </row>
    <row r="1608" spans="1:55" ht="18.600000000000001" customHeight="1">
      <c r="A1608" s="1" t="s">
        <v>8844</v>
      </c>
      <c r="B1608" s="1">
        <v>250310</v>
      </c>
      <c r="C1608" s="1" t="s">
        <v>71</v>
      </c>
      <c r="D1608" s="3">
        <v>45979</v>
      </c>
      <c r="E1608" s="1" t="s">
        <v>1896</v>
      </c>
      <c r="F1608" s="1" t="s">
        <v>8845</v>
      </c>
      <c r="G1608" s="1" t="s">
        <v>75</v>
      </c>
      <c r="H1608" s="1" t="s">
        <v>3624</v>
      </c>
      <c r="I1608" s="1" t="s">
        <v>77</v>
      </c>
      <c r="J1608" s="1" t="s">
        <v>78</v>
      </c>
      <c r="K1608" s="1" t="s">
        <v>78</v>
      </c>
      <c r="L1608" s="21" t="s">
        <v>1898</v>
      </c>
      <c r="M1608" s="21" t="s">
        <v>99</v>
      </c>
      <c r="N1608" s="34" t="s">
        <v>72</v>
      </c>
      <c r="O1608" s="25" t="s">
        <v>4348</v>
      </c>
      <c r="P1608" s="1" t="s">
        <v>8240</v>
      </c>
      <c r="Q1608" s="1" t="s">
        <v>8241</v>
      </c>
      <c r="R1608" s="1" t="s">
        <v>8242</v>
      </c>
      <c r="S1608" s="1" t="s">
        <v>152</v>
      </c>
      <c r="T1608" s="1" t="s">
        <v>3507</v>
      </c>
      <c r="U1608" s="1" t="s">
        <v>153</v>
      </c>
      <c r="V1608" s="1" t="s">
        <v>164</v>
      </c>
      <c r="W1608" s="1" t="s">
        <v>126</v>
      </c>
      <c r="X1608" s="1">
        <v>47</v>
      </c>
      <c r="Y1608" s="1" t="s">
        <v>88</v>
      </c>
      <c r="Z1608" s="1">
        <v>5.4</v>
      </c>
      <c r="AA1608" s="1" t="s">
        <v>954</v>
      </c>
      <c r="AB1608" s="1" t="s">
        <v>90</v>
      </c>
      <c r="AC1608" s="1" t="s">
        <v>91</v>
      </c>
      <c r="AD1608" s="1" t="s">
        <v>92</v>
      </c>
      <c r="AE1608" s="1" t="s">
        <v>72</v>
      </c>
      <c r="AF1608" s="1" t="s">
        <v>72</v>
      </c>
      <c r="AG1608" s="1" t="s">
        <v>72</v>
      </c>
      <c r="AH1608" s="1" t="s">
        <v>72</v>
      </c>
      <c r="AI1608" s="1" t="s">
        <v>72</v>
      </c>
      <c r="AJ1608" s="1" t="s">
        <v>72</v>
      </c>
      <c r="AK1608" s="1" t="s">
        <v>72</v>
      </c>
      <c r="AL1608" s="1" t="s">
        <v>263</v>
      </c>
      <c r="AM1608" s="1" t="s">
        <v>8846</v>
      </c>
      <c r="AN1608" s="3">
        <v>45979</v>
      </c>
      <c r="AO1608" s="1" t="s">
        <v>8847</v>
      </c>
      <c r="AP1608" s="1" t="s">
        <v>72</v>
      </c>
      <c r="AQ1608" s="1" t="s">
        <v>1794</v>
      </c>
      <c r="AR1608" s="1">
        <v>15</v>
      </c>
      <c r="AS1608" s="1" t="s">
        <v>8433</v>
      </c>
      <c r="AT1608" s="1" t="s">
        <v>75</v>
      </c>
      <c r="AU1608" s="1" t="s">
        <v>75</v>
      </c>
      <c r="AV1608" s="1" t="s">
        <v>88</v>
      </c>
      <c r="AW1608" s="1" t="s">
        <v>96</v>
      </c>
      <c r="AX1608" s="1" t="s">
        <v>72</v>
      </c>
      <c r="AY1608" s="1" t="s">
        <v>7458</v>
      </c>
      <c r="AZ1608" s="1" t="s">
        <v>8848</v>
      </c>
      <c r="BA1608" s="1">
        <f>35+49</f>
        <v>84</v>
      </c>
      <c r="BB1608" s="21" t="s">
        <v>100</v>
      </c>
      <c r="BC1608" s="16"/>
    </row>
    <row r="1609" spans="1:55" ht="18.600000000000001" customHeight="1">
      <c r="A1609" s="1" t="s">
        <v>8854</v>
      </c>
      <c r="B1609" s="1">
        <v>250312</v>
      </c>
      <c r="C1609" s="1" t="s">
        <v>71</v>
      </c>
      <c r="D1609" s="3">
        <v>45980</v>
      </c>
      <c r="E1609" s="1" t="s">
        <v>1896</v>
      </c>
      <c r="F1609" s="1" t="s">
        <v>8853</v>
      </c>
      <c r="G1609" s="1" t="s">
        <v>75</v>
      </c>
      <c r="H1609" s="1" t="s">
        <v>3947</v>
      </c>
      <c r="I1609" s="1" t="s">
        <v>77</v>
      </c>
      <c r="J1609" s="1" t="s">
        <v>78</v>
      </c>
      <c r="K1609" s="1" t="s">
        <v>78</v>
      </c>
      <c r="L1609" s="21" t="s">
        <v>1898</v>
      </c>
      <c r="M1609" s="1" t="s">
        <v>99</v>
      </c>
      <c r="N1609" s="34" t="s">
        <v>72</v>
      </c>
      <c r="O1609" s="34" t="s">
        <v>2488</v>
      </c>
      <c r="P1609" s="1" t="s">
        <v>813</v>
      </c>
      <c r="Q1609" s="1" t="s">
        <v>813</v>
      </c>
      <c r="R1609" s="1" t="s">
        <v>9057</v>
      </c>
      <c r="S1609" s="1" t="s">
        <v>84</v>
      </c>
      <c r="T1609" s="1" t="s">
        <v>72</v>
      </c>
      <c r="U1609" s="1" t="s">
        <v>140</v>
      </c>
      <c r="V1609" s="1" t="s">
        <v>181</v>
      </c>
      <c r="W1609" s="1" t="s">
        <v>126</v>
      </c>
      <c r="X1609" s="1">
        <v>54</v>
      </c>
      <c r="Y1609" s="1" t="s">
        <v>88</v>
      </c>
      <c r="Z1609" s="1">
        <v>5.4</v>
      </c>
      <c r="AA1609" s="1" t="s">
        <v>954</v>
      </c>
      <c r="AB1609" s="1" t="s">
        <v>90</v>
      </c>
      <c r="AC1609" s="1" t="s">
        <v>91</v>
      </c>
      <c r="AD1609" s="1" t="s">
        <v>92</v>
      </c>
      <c r="AE1609" s="1" t="s">
        <v>72</v>
      </c>
      <c r="AF1609" s="1" t="s">
        <v>254</v>
      </c>
      <c r="AG1609" s="1">
        <v>2</v>
      </c>
      <c r="AH1609" s="25" t="s">
        <v>5556</v>
      </c>
      <c r="AI1609" s="1" t="s">
        <v>72</v>
      </c>
      <c r="AJ1609" s="1" t="s">
        <v>72</v>
      </c>
      <c r="AK1609" s="1" t="s">
        <v>3444</v>
      </c>
      <c r="AL1609" s="1" t="s">
        <v>878</v>
      </c>
      <c r="AM1609" s="1" t="s">
        <v>72</v>
      </c>
      <c r="AN1609" s="3">
        <v>45980</v>
      </c>
      <c r="AO1609" s="1" t="s">
        <v>8855</v>
      </c>
      <c r="AP1609" s="1" t="s">
        <v>72</v>
      </c>
      <c r="AQ1609" s="1" t="s">
        <v>1675</v>
      </c>
      <c r="AR1609" s="1">
        <v>15</v>
      </c>
      <c r="AS1609" s="1" t="s">
        <v>6026</v>
      </c>
      <c r="AT1609" s="1" t="s">
        <v>75</v>
      </c>
      <c r="AU1609" s="1" t="s">
        <v>75</v>
      </c>
      <c r="AV1609" s="1" t="s">
        <v>88</v>
      </c>
      <c r="AW1609" s="1" t="s">
        <v>96</v>
      </c>
      <c r="AX1609" s="1" t="s">
        <v>72</v>
      </c>
      <c r="AY1609" s="1" t="s">
        <v>7879</v>
      </c>
      <c r="AZ1609" s="1" t="s">
        <v>8856</v>
      </c>
      <c r="BA1609" s="1">
        <v>35</v>
      </c>
      <c r="BB1609" s="21" t="s">
        <v>100</v>
      </c>
      <c r="BC1609" s="16"/>
    </row>
    <row r="1610" spans="1:55" ht="18.600000000000001" customHeight="1">
      <c r="A1610" s="1" t="s">
        <v>8849</v>
      </c>
      <c r="B1610" s="1">
        <v>250311</v>
      </c>
      <c r="C1610" s="1" t="s">
        <v>71</v>
      </c>
      <c r="D1610" s="3">
        <v>45980</v>
      </c>
      <c r="E1610" s="1" t="s">
        <v>1896</v>
      </c>
      <c r="F1610" s="1" t="s">
        <v>8850</v>
      </c>
      <c r="G1610" s="1" t="s">
        <v>75</v>
      </c>
      <c r="H1610" s="1" t="s">
        <v>170</v>
      </c>
      <c r="I1610" s="1" t="s">
        <v>77</v>
      </c>
      <c r="J1610" s="1" t="s">
        <v>78</v>
      </c>
      <c r="K1610" s="1" t="s">
        <v>78</v>
      </c>
      <c r="L1610" s="21" t="s">
        <v>1927</v>
      </c>
      <c r="M1610" s="1" t="s">
        <v>160</v>
      </c>
      <c r="N1610" s="8" t="s">
        <v>8792</v>
      </c>
      <c r="O1610" s="25" t="s">
        <v>3877</v>
      </c>
      <c r="P1610" s="1" t="s">
        <v>2143</v>
      </c>
      <c r="Q1610" s="1" t="s">
        <v>1868</v>
      </c>
      <c r="R1610" s="1" t="s">
        <v>9079</v>
      </c>
      <c r="S1610" s="1" t="s">
        <v>152</v>
      </c>
      <c r="T1610" s="1" t="s">
        <v>3507</v>
      </c>
      <c r="U1610" s="1" t="s">
        <v>153</v>
      </c>
      <c r="V1610" s="1" t="s">
        <v>164</v>
      </c>
      <c r="W1610" s="1" t="s">
        <v>126</v>
      </c>
      <c r="X1610" s="1">
        <v>28</v>
      </c>
      <c r="Y1610" s="1" t="s">
        <v>88</v>
      </c>
      <c r="Z1610" s="1">
        <v>7.8</v>
      </c>
      <c r="AA1610" s="1" t="s">
        <v>954</v>
      </c>
      <c r="AB1610" s="1" t="s">
        <v>90</v>
      </c>
      <c r="AC1610" s="1" t="s">
        <v>91</v>
      </c>
      <c r="AD1610" s="1" t="s">
        <v>92</v>
      </c>
      <c r="AE1610" s="1" t="s">
        <v>72</v>
      </c>
      <c r="AF1610" s="1" t="s">
        <v>72</v>
      </c>
      <c r="AG1610" s="1" t="s">
        <v>72</v>
      </c>
      <c r="AH1610" s="1" t="s">
        <v>72</v>
      </c>
      <c r="AI1610" s="1" t="s">
        <v>72</v>
      </c>
      <c r="AJ1610" s="1" t="s">
        <v>72</v>
      </c>
      <c r="AK1610" s="1" t="s">
        <v>2726</v>
      </c>
      <c r="AL1610" s="1" t="s">
        <v>72</v>
      </c>
      <c r="AM1610" s="1" t="s">
        <v>72</v>
      </c>
      <c r="AN1610" s="3">
        <v>45980</v>
      </c>
      <c r="AO1610" s="1" t="s">
        <v>8851</v>
      </c>
      <c r="AP1610" s="1" t="s">
        <v>72</v>
      </c>
      <c r="AQ1610" s="1" t="s">
        <v>1794</v>
      </c>
      <c r="AR1610" s="1">
        <v>15</v>
      </c>
      <c r="AS1610" s="1" t="s">
        <v>183</v>
      </c>
      <c r="AT1610" s="1" t="s">
        <v>75</v>
      </c>
      <c r="AU1610" s="1" t="s">
        <v>75</v>
      </c>
      <c r="AV1610" s="1" t="s">
        <v>88</v>
      </c>
      <c r="AW1610" s="1" t="s">
        <v>79</v>
      </c>
      <c r="AX1610" s="1" t="s">
        <v>2154</v>
      </c>
      <c r="AY1610" s="1" t="s">
        <v>8639</v>
      </c>
      <c r="AZ1610" s="1" t="s">
        <v>72</v>
      </c>
      <c r="BA1610" s="1">
        <v>3</v>
      </c>
      <c r="BB1610" s="1" t="s">
        <v>160</v>
      </c>
      <c r="BC1610" s="1" t="s">
        <v>8826</v>
      </c>
    </row>
    <row r="1611" spans="1:55" ht="18.600000000000001" customHeight="1">
      <c r="A1611" s="1" t="s">
        <v>8857</v>
      </c>
      <c r="B1611" s="1">
        <v>250313</v>
      </c>
      <c r="C1611" s="1" t="s">
        <v>71</v>
      </c>
      <c r="D1611" s="3">
        <v>45981</v>
      </c>
      <c r="E1611" s="1" t="s">
        <v>1896</v>
      </c>
      <c r="F1611" s="1" t="s">
        <v>8858</v>
      </c>
      <c r="G1611" s="1" t="s">
        <v>75</v>
      </c>
      <c r="H1611" s="1" t="s">
        <v>7510</v>
      </c>
      <c r="I1611" s="1" t="s">
        <v>77</v>
      </c>
      <c r="J1611" s="1" t="s">
        <v>78</v>
      </c>
      <c r="K1611" s="1" t="s">
        <v>78</v>
      </c>
      <c r="L1611" s="21" t="s">
        <v>1898</v>
      </c>
      <c r="M1611" s="1" t="s">
        <v>99</v>
      </c>
      <c r="N1611" s="34" t="s">
        <v>72</v>
      </c>
      <c r="O1611" s="34" t="s">
        <v>6832</v>
      </c>
      <c r="P1611" s="1" t="s">
        <v>83</v>
      </c>
      <c r="Q1611" s="1" t="s">
        <v>123</v>
      </c>
      <c r="R1611" s="1" t="s">
        <v>9043</v>
      </c>
      <c r="S1611" s="1" t="s">
        <v>7128</v>
      </c>
      <c r="T1611" s="1" t="s">
        <v>72</v>
      </c>
      <c r="U1611" s="1" t="s">
        <v>8604</v>
      </c>
      <c r="V1611" s="1" t="s">
        <v>7206</v>
      </c>
      <c r="W1611" s="1" t="s">
        <v>126</v>
      </c>
      <c r="X1611" s="1">
        <v>65</v>
      </c>
      <c r="Y1611" s="1" t="s">
        <v>88</v>
      </c>
      <c r="Z1611" s="1">
        <v>5</v>
      </c>
      <c r="AA1611" s="1" t="s">
        <v>954</v>
      </c>
      <c r="AB1611" s="1" t="s">
        <v>90</v>
      </c>
      <c r="AC1611" s="1" t="s">
        <v>91</v>
      </c>
      <c r="AD1611" s="1" t="s">
        <v>92</v>
      </c>
      <c r="AE1611" s="1" t="s">
        <v>72</v>
      </c>
      <c r="AF1611" s="1" t="s">
        <v>244</v>
      </c>
      <c r="AG1611" s="1" t="s">
        <v>72</v>
      </c>
      <c r="AH1611" s="1" t="s">
        <v>230</v>
      </c>
      <c r="AI1611" s="1" t="s">
        <v>72</v>
      </c>
      <c r="AJ1611" s="1" t="s">
        <v>72</v>
      </c>
      <c r="AK1611" s="1" t="s">
        <v>447</v>
      </c>
      <c r="AL1611" s="1" t="s">
        <v>72</v>
      </c>
      <c r="AM1611" s="1" t="s">
        <v>72</v>
      </c>
      <c r="AN1611" s="3">
        <v>45981</v>
      </c>
      <c r="AO1611" s="1" t="s">
        <v>8859</v>
      </c>
      <c r="AP1611" s="1" t="s">
        <v>72</v>
      </c>
      <c r="AQ1611" s="1" t="s">
        <v>1675</v>
      </c>
      <c r="AR1611" s="1">
        <v>13</v>
      </c>
      <c r="AS1611" s="1" t="s">
        <v>183</v>
      </c>
      <c r="AT1611" s="1" t="s">
        <v>75</v>
      </c>
      <c r="AU1611" s="1" t="s">
        <v>75</v>
      </c>
      <c r="AV1611" s="1" t="s">
        <v>88</v>
      </c>
      <c r="AW1611" s="1" t="s">
        <v>96</v>
      </c>
      <c r="AX1611" s="1" t="s">
        <v>72</v>
      </c>
      <c r="AY1611" s="1" t="s">
        <v>7543</v>
      </c>
      <c r="AZ1611" s="1" t="s">
        <v>8860</v>
      </c>
      <c r="BA1611" s="1">
        <f>46+70</f>
        <v>116</v>
      </c>
      <c r="BB1611" s="21" t="s">
        <v>100</v>
      </c>
      <c r="BC1611" s="16"/>
    </row>
    <row r="1612" spans="1:55" ht="18.600000000000001" customHeight="1">
      <c r="A1612" s="1" t="s">
        <v>8861</v>
      </c>
      <c r="B1612" s="1">
        <v>250314</v>
      </c>
      <c r="C1612" s="1" t="s">
        <v>71</v>
      </c>
      <c r="D1612" s="3">
        <v>45982</v>
      </c>
      <c r="E1612" s="1" t="s">
        <v>1896</v>
      </c>
      <c r="F1612" s="1" t="s">
        <v>8862</v>
      </c>
      <c r="G1612" s="1" t="s">
        <v>75</v>
      </c>
      <c r="H1612" s="1" t="s">
        <v>3624</v>
      </c>
      <c r="I1612" s="1" t="s">
        <v>77</v>
      </c>
      <c r="J1612" s="1" t="s">
        <v>78</v>
      </c>
      <c r="K1612" s="1" t="s">
        <v>172</v>
      </c>
      <c r="L1612" s="21" t="s">
        <v>1898</v>
      </c>
      <c r="M1612" s="1" t="s">
        <v>99</v>
      </c>
      <c r="N1612" s="1" t="s">
        <v>8863</v>
      </c>
      <c r="O1612" s="34" t="s">
        <v>8864</v>
      </c>
      <c r="P1612" s="1" t="s">
        <v>813</v>
      </c>
      <c r="Q1612" s="1" t="s">
        <v>813</v>
      </c>
      <c r="R1612" s="1" t="s">
        <v>9057</v>
      </c>
      <c r="S1612" s="1" t="s">
        <v>152</v>
      </c>
      <c r="T1612" s="1" t="s">
        <v>3507</v>
      </c>
      <c r="U1612" s="1" t="s">
        <v>153</v>
      </c>
      <c r="V1612" s="1" t="s">
        <v>164</v>
      </c>
      <c r="W1612" s="1" t="s">
        <v>126</v>
      </c>
      <c r="X1612" s="1">
        <v>36</v>
      </c>
      <c r="Y1612" s="1" t="s">
        <v>88</v>
      </c>
      <c r="Z1612" s="1">
        <v>5.6</v>
      </c>
      <c r="AA1612" s="1" t="s">
        <v>954</v>
      </c>
      <c r="AB1612" s="1" t="s">
        <v>90</v>
      </c>
      <c r="AC1612" s="1" t="s">
        <v>91</v>
      </c>
      <c r="AD1612" s="1" t="s">
        <v>92</v>
      </c>
      <c r="AE1612" s="1" t="s">
        <v>72</v>
      </c>
      <c r="AF1612" s="1" t="s">
        <v>244</v>
      </c>
      <c r="AG1612" s="1">
        <v>2</v>
      </c>
      <c r="AH1612" s="25" t="s">
        <v>5057</v>
      </c>
      <c r="AI1612" s="1" t="s">
        <v>72</v>
      </c>
      <c r="AJ1612" s="1" t="s">
        <v>72</v>
      </c>
      <c r="AK1612" s="1" t="s">
        <v>2726</v>
      </c>
      <c r="AL1612" s="1" t="s">
        <v>5157</v>
      </c>
      <c r="AM1612" s="1" t="s">
        <v>8865</v>
      </c>
      <c r="AN1612" s="3">
        <v>45982</v>
      </c>
      <c r="AO1612" s="1" t="s">
        <v>8866</v>
      </c>
      <c r="AP1612" s="1" t="s">
        <v>72</v>
      </c>
      <c r="AQ1612" s="1" t="s">
        <v>1794</v>
      </c>
      <c r="AR1612" s="1">
        <v>15</v>
      </c>
      <c r="AS1612" s="1" t="s">
        <v>7811</v>
      </c>
      <c r="AT1612" s="1" t="s">
        <v>88</v>
      </c>
      <c r="AU1612" s="1" t="s">
        <v>88</v>
      </c>
      <c r="AV1612" s="1" t="s">
        <v>88</v>
      </c>
      <c r="AW1612" s="1" t="s">
        <v>96</v>
      </c>
      <c r="AX1612" s="1" t="s">
        <v>72</v>
      </c>
      <c r="AY1612" s="1" t="s">
        <v>7458</v>
      </c>
      <c r="AZ1612" s="38" t="s">
        <v>8867</v>
      </c>
      <c r="BA1612" s="1">
        <f>42+7</f>
        <v>49</v>
      </c>
      <c r="BB1612" s="21" t="s">
        <v>100</v>
      </c>
      <c r="BC1612" s="16"/>
    </row>
    <row r="1613" spans="1:55" ht="18.600000000000001" customHeight="1">
      <c r="A1613" s="1" t="s">
        <v>8868</v>
      </c>
      <c r="B1613" s="1">
        <v>250315</v>
      </c>
      <c r="C1613" s="1" t="s">
        <v>71</v>
      </c>
      <c r="D1613" s="3">
        <v>45982</v>
      </c>
      <c r="E1613" s="1" t="s">
        <v>1896</v>
      </c>
      <c r="F1613" s="1" t="s">
        <v>8869</v>
      </c>
      <c r="G1613" s="1" t="s">
        <v>75</v>
      </c>
      <c r="H1613" s="1" t="s">
        <v>7510</v>
      </c>
      <c r="I1613" s="1" t="s">
        <v>77</v>
      </c>
      <c r="J1613" s="1" t="s">
        <v>172</v>
      </c>
      <c r="K1613" s="1" t="s">
        <v>78</v>
      </c>
      <c r="L1613" s="21" t="s">
        <v>1898</v>
      </c>
      <c r="M1613" s="1" t="s">
        <v>8824</v>
      </c>
      <c r="N1613" s="8" t="s">
        <v>8870</v>
      </c>
      <c r="O1613" s="25" t="s">
        <v>5369</v>
      </c>
      <c r="P1613" s="1" t="s">
        <v>2143</v>
      </c>
      <c r="Q1613" s="1" t="s">
        <v>1868</v>
      </c>
      <c r="R1613" s="1" t="s">
        <v>9079</v>
      </c>
      <c r="S1613" s="1" t="s">
        <v>7128</v>
      </c>
      <c r="T1613" s="1" t="s">
        <v>72</v>
      </c>
      <c r="U1613" s="1" t="s">
        <v>8604</v>
      </c>
      <c r="V1613" s="1" t="s">
        <v>7206</v>
      </c>
      <c r="W1613" s="1" t="s">
        <v>126</v>
      </c>
      <c r="X1613" s="1">
        <v>63</v>
      </c>
      <c r="Y1613" s="1" t="s">
        <v>88</v>
      </c>
      <c r="Z1613" s="1">
        <v>7.1</v>
      </c>
      <c r="AA1613" s="1" t="s">
        <v>954</v>
      </c>
      <c r="AB1613" s="1" t="s">
        <v>90</v>
      </c>
      <c r="AC1613" s="1" t="s">
        <v>91</v>
      </c>
      <c r="AD1613" s="1" t="s">
        <v>92</v>
      </c>
      <c r="AE1613" s="1" t="s">
        <v>72</v>
      </c>
      <c r="AF1613" s="1" t="s">
        <v>72</v>
      </c>
      <c r="AG1613" s="1" t="s">
        <v>72</v>
      </c>
      <c r="AH1613" s="1" t="s">
        <v>72</v>
      </c>
      <c r="AI1613" s="1" t="s">
        <v>72</v>
      </c>
      <c r="AJ1613" s="1" t="s">
        <v>72</v>
      </c>
      <c r="AK1613" s="1" t="s">
        <v>72</v>
      </c>
      <c r="AL1613" s="1" t="s">
        <v>72</v>
      </c>
      <c r="AM1613" s="1" t="s">
        <v>72</v>
      </c>
      <c r="AN1613" s="3">
        <v>45982</v>
      </c>
      <c r="AO1613" s="1" t="s">
        <v>8871</v>
      </c>
      <c r="AP1613" s="1" t="s">
        <v>72</v>
      </c>
      <c r="AQ1613" s="1" t="s">
        <v>1794</v>
      </c>
      <c r="AR1613" s="1">
        <v>13</v>
      </c>
      <c r="AS1613" s="1" t="s">
        <v>6026</v>
      </c>
      <c r="AT1613" s="1" t="s">
        <v>75</v>
      </c>
      <c r="AU1613" s="1" t="s">
        <v>75</v>
      </c>
      <c r="AV1613" s="1" t="s">
        <v>88</v>
      </c>
      <c r="AW1613" s="1" t="s">
        <v>79</v>
      </c>
      <c r="AX1613" s="1" t="s">
        <v>2154</v>
      </c>
      <c r="AY1613" s="1" t="s">
        <v>72</v>
      </c>
      <c r="AZ1613" s="1" t="s">
        <v>72</v>
      </c>
      <c r="BA1613" s="1" t="s">
        <v>72</v>
      </c>
      <c r="BB1613" s="1" t="s">
        <v>160</v>
      </c>
      <c r="BC1613" s="1" t="s">
        <v>8824</v>
      </c>
    </row>
    <row r="1614" spans="1:55" ht="18.600000000000001" customHeight="1">
      <c r="A1614" s="1" t="s">
        <v>8872</v>
      </c>
      <c r="B1614" s="1">
        <v>250316</v>
      </c>
      <c r="C1614" s="1" t="s">
        <v>71</v>
      </c>
      <c r="D1614" s="3">
        <v>45982</v>
      </c>
      <c r="E1614" s="1" t="s">
        <v>1896</v>
      </c>
      <c r="F1614" s="1" t="s">
        <v>8873</v>
      </c>
      <c r="G1614" s="1" t="s">
        <v>75</v>
      </c>
      <c r="H1614" s="1" t="s">
        <v>3608</v>
      </c>
      <c r="I1614" s="1" t="s">
        <v>77</v>
      </c>
      <c r="J1614" s="1" t="s">
        <v>78</v>
      </c>
      <c r="K1614" s="1" t="s">
        <v>78</v>
      </c>
      <c r="L1614" s="21" t="s">
        <v>1898</v>
      </c>
      <c r="M1614" s="21" t="s">
        <v>99</v>
      </c>
      <c r="N1614" s="34" t="s">
        <v>72</v>
      </c>
      <c r="O1614" s="34" t="s">
        <v>6499</v>
      </c>
      <c r="P1614" s="1" t="s">
        <v>813</v>
      </c>
      <c r="Q1614" s="1" t="s">
        <v>813</v>
      </c>
      <c r="R1614" s="1" t="s">
        <v>9057</v>
      </c>
      <c r="S1614" s="1" t="s">
        <v>152</v>
      </c>
      <c r="T1614" s="1" t="s">
        <v>4094</v>
      </c>
      <c r="U1614" s="1" t="s">
        <v>153</v>
      </c>
      <c r="V1614" s="1" t="s">
        <v>164</v>
      </c>
      <c r="W1614" s="1" t="s">
        <v>126</v>
      </c>
      <c r="X1614" s="1">
        <v>64</v>
      </c>
      <c r="Y1614" s="1" t="s">
        <v>88</v>
      </c>
      <c r="Z1614" s="1">
        <v>5.8</v>
      </c>
      <c r="AA1614" s="1" t="s">
        <v>954</v>
      </c>
      <c r="AB1614" s="1" t="s">
        <v>90</v>
      </c>
      <c r="AC1614" s="1" t="s">
        <v>91</v>
      </c>
      <c r="AD1614" s="1" t="s">
        <v>90</v>
      </c>
      <c r="AE1614" s="1" t="s">
        <v>72</v>
      </c>
      <c r="AF1614" s="1" t="s">
        <v>244</v>
      </c>
      <c r="AG1614" s="1">
        <v>2</v>
      </c>
      <c r="AH1614" s="25" t="s">
        <v>5057</v>
      </c>
      <c r="AI1614" s="1" t="s">
        <v>72</v>
      </c>
      <c r="AJ1614" s="1" t="s">
        <v>72</v>
      </c>
      <c r="AK1614" s="25" t="s">
        <v>8874</v>
      </c>
      <c r="AL1614" s="1" t="s">
        <v>263</v>
      </c>
      <c r="AM1614" s="1" t="s">
        <v>5327</v>
      </c>
      <c r="AN1614" s="3">
        <v>45982</v>
      </c>
      <c r="AO1614" s="1" t="s">
        <v>8875</v>
      </c>
      <c r="AP1614" s="1" t="s">
        <v>8876</v>
      </c>
      <c r="AQ1614" s="1" t="s">
        <v>1794</v>
      </c>
      <c r="AR1614" s="1">
        <v>15</v>
      </c>
      <c r="AS1614" s="1" t="s">
        <v>6026</v>
      </c>
      <c r="AT1614" s="1" t="s">
        <v>75</v>
      </c>
      <c r="AU1614" s="1" t="s">
        <v>75</v>
      </c>
      <c r="AV1614" s="1" t="s">
        <v>88</v>
      </c>
      <c r="AW1614" s="1" t="s">
        <v>96</v>
      </c>
      <c r="AX1614" s="1" t="s">
        <v>72</v>
      </c>
      <c r="AY1614" s="1" t="s">
        <v>7458</v>
      </c>
      <c r="AZ1614" s="38" t="s">
        <v>8867</v>
      </c>
      <c r="BA1614" s="1">
        <f>42+14</f>
        <v>56</v>
      </c>
      <c r="BB1614" s="21" t="s">
        <v>100</v>
      </c>
      <c r="BC1614" s="16"/>
    </row>
    <row r="1615" spans="1:55" ht="18.600000000000001" customHeight="1">
      <c r="A1615" s="1" t="s">
        <v>8877</v>
      </c>
      <c r="B1615" s="1">
        <v>250317</v>
      </c>
      <c r="C1615" s="1" t="s">
        <v>71</v>
      </c>
      <c r="D1615" s="3">
        <v>45985</v>
      </c>
      <c r="E1615" s="1" t="s">
        <v>1896</v>
      </c>
      <c r="F1615" s="1" t="s">
        <v>8878</v>
      </c>
      <c r="G1615" s="1" t="s">
        <v>75</v>
      </c>
      <c r="H1615" s="1" t="s">
        <v>3947</v>
      </c>
      <c r="I1615" s="1" t="s">
        <v>77</v>
      </c>
      <c r="J1615" s="1" t="s">
        <v>78</v>
      </c>
      <c r="K1615" s="1" t="s">
        <v>78</v>
      </c>
      <c r="L1615" s="21" t="s">
        <v>1898</v>
      </c>
      <c r="M1615" s="21" t="s">
        <v>99</v>
      </c>
      <c r="N1615" s="34" t="s">
        <v>72</v>
      </c>
      <c r="O1615" s="25" t="s">
        <v>8123</v>
      </c>
      <c r="P1615" s="1" t="s">
        <v>813</v>
      </c>
      <c r="Q1615" s="1" t="s">
        <v>813</v>
      </c>
      <c r="R1615" s="1" t="s">
        <v>9057</v>
      </c>
      <c r="S1615" s="1" t="s">
        <v>84</v>
      </c>
      <c r="T1615" s="1" t="s">
        <v>72</v>
      </c>
      <c r="U1615" s="1" t="s">
        <v>140</v>
      </c>
      <c r="V1615" s="1" t="s">
        <v>141</v>
      </c>
      <c r="W1615" s="1" t="s">
        <v>87</v>
      </c>
      <c r="X1615" s="1">
        <v>58</v>
      </c>
      <c r="Y1615" s="1" t="s">
        <v>88</v>
      </c>
      <c r="Z1615" s="1">
        <v>5.0999999999999996</v>
      </c>
      <c r="AA1615" s="1" t="s">
        <v>954</v>
      </c>
      <c r="AB1615" s="1" t="s">
        <v>90</v>
      </c>
      <c r="AC1615" s="1" t="s">
        <v>91</v>
      </c>
      <c r="AD1615" s="1" t="s">
        <v>92</v>
      </c>
      <c r="AE1615" s="1" t="s">
        <v>72</v>
      </c>
      <c r="AF1615" s="1" t="s">
        <v>229</v>
      </c>
      <c r="AG1615" s="1">
        <v>2</v>
      </c>
      <c r="AH1615" s="25" t="s">
        <v>5057</v>
      </c>
      <c r="AI1615" s="1" t="s">
        <v>72</v>
      </c>
      <c r="AJ1615" s="1" t="s">
        <v>72</v>
      </c>
      <c r="AK1615" s="1" t="s">
        <v>3444</v>
      </c>
      <c r="AL1615" s="1" t="s">
        <v>878</v>
      </c>
      <c r="AM1615" s="1" t="s">
        <v>72</v>
      </c>
      <c r="AN1615" s="3">
        <v>45985</v>
      </c>
      <c r="AO1615" s="1" t="s">
        <v>8879</v>
      </c>
      <c r="AP1615" s="1" t="s">
        <v>72</v>
      </c>
      <c r="AQ1615" s="1" t="s">
        <v>1675</v>
      </c>
      <c r="AR1615" s="1">
        <v>15</v>
      </c>
      <c r="AS1615" s="1" t="s">
        <v>8433</v>
      </c>
      <c r="AT1615" s="1" t="s">
        <v>75</v>
      </c>
      <c r="AU1615" s="1" t="s">
        <v>75</v>
      </c>
      <c r="AV1615" s="1" t="s">
        <v>88</v>
      </c>
      <c r="AW1615" s="1" t="s">
        <v>96</v>
      </c>
      <c r="AX1615" s="1" t="s">
        <v>72</v>
      </c>
      <c r="AY1615" s="1" t="s">
        <v>7879</v>
      </c>
      <c r="AZ1615" s="1" t="s">
        <v>8856</v>
      </c>
      <c r="BA1615" s="1">
        <f>35+70</f>
        <v>105</v>
      </c>
      <c r="BB1615" s="21" t="s">
        <v>100</v>
      </c>
      <c r="BC1615" s="16"/>
    </row>
    <row r="1616" spans="1:55" ht="18.600000000000001" customHeight="1">
      <c r="A1616" s="1" t="s">
        <v>8880</v>
      </c>
      <c r="B1616" s="1">
        <v>250318</v>
      </c>
      <c r="C1616" s="1" t="s">
        <v>71</v>
      </c>
      <c r="D1616" s="3">
        <v>45986</v>
      </c>
      <c r="E1616" s="1" t="s">
        <v>1896</v>
      </c>
      <c r="F1616" s="1" t="s">
        <v>8881</v>
      </c>
      <c r="G1616" s="1" t="s">
        <v>75</v>
      </c>
      <c r="H1616" s="1" t="s">
        <v>3947</v>
      </c>
      <c r="I1616" s="1" t="s">
        <v>77</v>
      </c>
      <c r="J1616" s="1" t="s">
        <v>78</v>
      </c>
      <c r="K1616" s="1" t="s">
        <v>78</v>
      </c>
      <c r="L1616" s="21" t="s">
        <v>1898</v>
      </c>
      <c r="M1616" s="21" t="s">
        <v>99</v>
      </c>
      <c r="N1616" s="34" t="s">
        <v>72</v>
      </c>
      <c r="O1616" s="25" t="s">
        <v>4897</v>
      </c>
      <c r="P1616" s="1" t="s">
        <v>813</v>
      </c>
      <c r="Q1616" s="1" t="s">
        <v>813</v>
      </c>
      <c r="R1616" s="1" t="s">
        <v>9057</v>
      </c>
      <c r="S1616" s="1" t="s">
        <v>84</v>
      </c>
      <c r="T1616" s="1" t="s">
        <v>72</v>
      </c>
      <c r="U1616" s="1" t="s">
        <v>140</v>
      </c>
      <c r="V1616" s="1" t="s">
        <v>141</v>
      </c>
      <c r="W1616" s="1" t="s">
        <v>87</v>
      </c>
      <c r="X1616" s="1">
        <v>64</v>
      </c>
      <c r="Y1616" s="1" t="s">
        <v>88</v>
      </c>
      <c r="Z1616" s="1">
        <v>4.9000000000000004</v>
      </c>
      <c r="AA1616" s="1" t="s">
        <v>299</v>
      </c>
      <c r="AB1616" s="1" t="s">
        <v>90</v>
      </c>
      <c r="AC1616" s="1" t="s">
        <v>91</v>
      </c>
      <c r="AD1616" s="1" t="s">
        <v>92</v>
      </c>
      <c r="AE1616" s="1" t="s">
        <v>72</v>
      </c>
      <c r="AF1616" s="1" t="s">
        <v>229</v>
      </c>
      <c r="AG1616" s="1">
        <v>2</v>
      </c>
      <c r="AH1616" s="25" t="s">
        <v>5057</v>
      </c>
      <c r="AI1616" s="1" t="s">
        <v>72</v>
      </c>
      <c r="AJ1616" s="1" t="s">
        <v>72</v>
      </c>
      <c r="AK1616" s="1" t="s">
        <v>3444</v>
      </c>
      <c r="AL1616" s="1" t="s">
        <v>878</v>
      </c>
      <c r="AM1616" s="1" t="s">
        <v>72</v>
      </c>
      <c r="AN1616" s="3">
        <v>45986</v>
      </c>
      <c r="AO1616" s="1" t="s">
        <v>8882</v>
      </c>
      <c r="AP1616" s="1" t="s">
        <v>72</v>
      </c>
      <c r="AQ1616" s="1" t="s">
        <v>1675</v>
      </c>
      <c r="AR1616" s="1">
        <v>15</v>
      </c>
      <c r="AS1616" s="1" t="s">
        <v>8433</v>
      </c>
      <c r="AT1616" s="1" t="s">
        <v>88</v>
      </c>
      <c r="AU1616" s="1" t="s">
        <v>88</v>
      </c>
      <c r="AV1616" s="1" t="s">
        <v>88</v>
      </c>
      <c r="AW1616" s="1" t="s">
        <v>96</v>
      </c>
      <c r="AX1616" s="1" t="s">
        <v>72</v>
      </c>
      <c r="AY1616" s="1" t="s">
        <v>8883</v>
      </c>
      <c r="AZ1616" s="1" t="s">
        <v>8884</v>
      </c>
      <c r="BA1616" s="1">
        <v>18</v>
      </c>
      <c r="BB1616" s="21" t="s">
        <v>100</v>
      </c>
      <c r="BC1616" s="16"/>
    </row>
    <row r="1617" spans="1:55" ht="18.600000000000001" customHeight="1">
      <c r="A1617" s="1" t="s">
        <v>8885</v>
      </c>
      <c r="B1617" s="1">
        <v>250319</v>
      </c>
      <c r="C1617" s="1" t="s">
        <v>71</v>
      </c>
      <c r="D1617" s="3">
        <v>45987</v>
      </c>
      <c r="E1617" s="1" t="s">
        <v>1896</v>
      </c>
      <c r="F1617" s="1" t="s">
        <v>8886</v>
      </c>
      <c r="G1617" s="1" t="s">
        <v>75</v>
      </c>
      <c r="H1617" s="1" t="s">
        <v>3759</v>
      </c>
      <c r="I1617" s="1" t="s">
        <v>77</v>
      </c>
      <c r="J1617" s="1" t="s">
        <v>78</v>
      </c>
      <c r="K1617" s="1" t="s">
        <v>78</v>
      </c>
      <c r="L1617" s="21" t="s">
        <v>1898</v>
      </c>
      <c r="M1617" s="21" t="s">
        <v>99</v>
      </c>
      <c r="N1617" s="34" t="s">
        <v>72</v>
      </c>
      <c r="O1617" s="25" t="s">
        <v>2390</v>
      </c>
      <c r="P1617" s="1" t="s">
        <v>813</v>
      </c>
      <c r="Q1617" s="1" t="s">
        <v>813</v>
      </c>
      <c r="R1617" s="1" t="s">
        <v>9057</v>
      </c>
      <c r="S1617" s="1" t="s">
        <v>443</v>
      </c>
      <c r="T1617" s="1" t="s">
        <v>72</v>
      </c>
      <c r="U1617" s="1" t="s">
        <v>444</v>
      </c>
      <c r="V1617" s="1" t="s">
        <v>444</v>
      </c>
      <c r="W1617" s="1" t="s">
        <v>126</v>
      </c>
      <c r="X1617" s="1">
        <v>47</v>
      </c>
      <c r="Y1617" s="1" t="s">
        <v>88</v>
      </c>
      <c r="Z1617" s="1">
        <v>6.7</v>
      </c>
      <c r="AA1617" s="1" t="s">
        <v>2344</v>
      </c>
      <c r="AB1617" s="1" t="s">
        <v>90</v>
      </c>
      <c r="AC1617" s="1" t="s">
        <v>91</v>
      </c>
      <c r="AD1617" s="1" t="s">
        <v>216</v>
      </c>
      <c r="AE1617" s="1" t="s">
        <v>72</v>
      </c>
      <c r="AF1617" s="1" t="s">
        <v>217</v>
      </c>
      <c r="AG1617" s="1">
        <v>3</v>
      </c>
      <c r="AH1617" s="25" t="s">
        <v>8887</v>
      </c>
      <c r="AI1617" s="1">
        <v>4</v>
      </c>
      <c r="AJ1617" s="1" t="s">
        <v>7705</v>
      </c>
      <c r="AK1617" s="1" t="s">
        <v>447</v>
      </c>
      <c r="AL1617" s="1" t="s">
        <v>263</v>
      </c>
      <c r="AM1617" s="1" t="s">
        <v>8888</v>
      </c>
      <c r="AN1617" s="3">
        <v>45987</v>
      </c>
      <c r="AO1617" s="1" t="s">
        <v>8889</v>
      </c>
      <c r="AP1617" s="1" t="s">
        <v>72</v>
      </c>
      <c r="AQ1617" s="1" t="s">
        <v>1794</v>
      </c>
      <c r="AR1617" s="1">
        <v>13</v>
      </c>
      <c r="AS1617" s="1" t="s">
        <v>183</v>
      </c>
      <c r="AT1617" s="1" t="s">
        <v>75</v>
      </c>
      <c r="AU1617" s="1" t="s">
        <v>75</v>
      </c>
      <c r="AV1617" s="1" t="s">
        <v>88</v>
      </c>
      <c r="AW1617" s="1" t="s">
        <v>96</v>
      </c>
      <c r="AX1617" s="1" t="s">
        <v>72</v>
      </c>
      <c r="AY1617" s="1" t="s">
        <v>7458</v>
      </c>
      <c r="AZ1617" s="1" t="s">
        <v>8890</v>
      </c>
      <c r="BA1617" s="1">
        <f>35+14</f>
        <v>49</v>
      </c>
      <c r="BB1617" s="1" t="s">
        <v>918</v>
      </c>
      <c r="BC1617" s="16"/>
    </row>
    <row r="1618" spans="1:55" ht="18.600000000000001" customHeight="1">
      <c r="A1618" s="1" t="s">
        <v>8891</v>
      </c>
      <c r="B1618" s="1">
        <v>250320</v>
      </c>
      <c r="C1618" s="1" t="s">
        <v>71</v>
      </c>
      <c r="D1618" s="3">
        <v>45988</v>
      </c>
      <c r="E1618" s="1" t="s">
        <v>1896</v>
      </c>
      <c r="F1618" s="1" t="s">
        <v>8892</v>
      </c>
      <c r="G1618" s="1" t="s">
        <v>75</v>
      </c>
      <c r="H1618" s="1" t="s">
        <v>3947</v>
      </c>
      <c r="I1618" s="1" t="s">
        <v>77</v>
      </c>
      <c r="J1618" s="1" t="s">
        <v>78</v>
      </c>
      <c r="K1618" s="1" t="s">
        <v>78</v>
      </c>
      <c r="L1618" s="21" t="s">
        <v>1898</v>
      </c>
      <c r="M1618" s="21" t="s">
        <v>99</v>
      </c>
      <c r="N1618" s="34" t="s">
        <v>72</v>
      </c>
      <c r="O1618" s="25" t="s">
        <v>6905</v>
      </c>
      <c r="P1618" s="1" t="s">
        <v>813</v>
      </c>
      <c r="Q1618" s="1" t="s">
        <v>813</v>
      </c>
      <c r="R1618" s="1" t="s">
        <v>9057</v>
      </c>
      <c r="S1618" s="1" t="s">
        <v>84</v>
      </c>
      <c r="T1618" s="1" t="s">
        <v>72</v>
      </c>
      <c r="U1618" s="1" t="s">
        <v>104</v>
      </c>
      <c r="V1618" s="1" t="s">
        <v>7283</v>
      </c>
      <c r="W1618" s="1" t="s">
        <v>87</v>
      </c>
      <c r="X1618" s="1">
        <v>57</v>
      </c>
      <c r="Y1618" s="1" t="s">
        <v>88</v>
      </c>
      <c r="Z1618" s="1">
        <v>4.7</v>
      </c>
      <c r="AA1618" s="1" t="s">
        <v>954</v>
      </c>
      <c r="AB1618" s="1" t="s">
        <v>90</v>
      </c>
      <c r="AC1618" s="1" t="s">
        <v>91</v>
      </c>
      <c r="AD1618" s="1" t="s">
        <v>92</v>
      </c>
      <c r="AE1618" s="1" t="s">
        <v>72</v>
      </c>
      <c r="AF1618" s="1" t="s">
        <v>229</v>
      </c>
      <c r="AG1618" s="1">
        <v>1</v>
      </c>
      <c r="AH1618" s="25" t="s">
        <v>5057</v>
      </c>
      <c r="AI1618" s="1" t="s">
        <v>72</v>
      </c>
      <c r="AJ1618" s="1" t="s">
        <v>72</v>
      </c>
      <c r="AK1618" s="1" t="s">
        <v>3444</v>
      </c>
      <c r="AL1618" s="1" t="s">
        <v>72</v>
      </c>
      <c r="AM1618" s="1" t="s">
        <v>72</v>
      </c>
      <c r="AN1618" s="3">
        <v>45988</v>
      </c>
      <c r="AO1618" s="1" t="s">
        <v>8893</v>
      </c>
      <c r="AP1618" s="1" t="s">
        <v>72</v>
      </c>
      <c r="AQ1618" s="1" t="s">
        <v>1675</v>
      </c>
      <c r="AR1618" s="1">
        <v>15</v>
      </c>
      <c r="AS1618" s="1" t="s">
        <v>6026</v>
      </c>
      <c r="AT1618" s="1" t="s">
        <v>75</v>
      </c>
      <c r="AU1618" s="1" t="s">
        <v>75</v>
      </c>
      <c r="AV1618" s="1" t="s">
        <v>88</v>
      </c>
      <c r="AW1618" s="1" t="s">
        <v>96</v>
      </c>
      <c r="AX1618" s="1" t="s">
        <v>72</v>
      </c>
      <c r="AY1618" s="1" t="s">
        <v>7879</v>
      </c>
      <c r="AZ1618" s="1" t="s">
        <v>8894</v>
      </c>
      <c r="BA1618" s="1">
        <v>28</v>
      </c>
      <c r="BB1618" s="21" t="s">
        <v>100</v>
      </c>
      <c r="BC1618" s="16"/>
    </row>
    <row r="1619" spans="1:55" ht="18.600000000000001" customHeight="1">
      <c r="A1619" s="1" t="s">
        <v>8895</v>
      </c>
      <c r="B1619" s="1">
        <v>250321</v>
      </c>
      <c r="C1619" s="1" t="s">
        <v>71</v>
      </c>
      <c r="D1619" s="3">
        <v>45988</v>
      </c>
      <c r="E1619" s="1" t="s">
        <v>1896</v>
      </c>
      <c r="F1619" s="1" t="s">
        <v>8896</v>
      </c>
      <c r="G1619" s="1" t="s">
        <v>75</v>
      </c>
      <c r="H1619" s="1" t="s">
        <v>3947</v>
      </c>
      <c r="I1619" s="1" t="s">
        <v>77</v>
      </c>
      <c r="J1619" s="1" t="s">
        <v>78</v>
      </c>
      <c r="K1619" s="1" t="s">
        <v>78</v>
      </c>
      <c r="L1619" s="21" t="s">
        <v>1898</v>
      </c>
      <c r="M1619" s="21" t="s">
        <v>99</v>
      </c>
      <c r="N1619" s="34" t="s">
        <v>72</v>
      </c>
      <c r="O1619" s="25" t="s">
        <v>8839</v>
      </c>
      <c r="P1619" s="1" t="s">
        <v>8240</v>
      </c>
      <c r="Q1619" s="1" t="s">
        <v>8241</v>
      </c>
      <c r="R1619" s="1" t="s">
        <v>8242</v>
      </c>
      <c r="S1619" s="1" t="s">
        <v>84</v>
      </c>
      <c r="T1619" s="1" t="s">
        <v>72</v>
      </c>
      <c r="U1619" s="1" t="s">
        <v>104</v>
      </c>
      <c r="V1619" s="1" t="s">
        <v>7283</v>
      </c>
      <c r="W1619" s="1" t="s">
        <v>87</v>
      </c>
      <c r="X1619" s="1">
        <v>64</v>
      </c>
      <c r="Y1619" s="1" t="s">
        <v>88</v>
      </c>
      <c r="Z1619" s="1">
        <v>5.3</v>
      </c>
      <c r="AA1619" s="1" t="s">
        <v>299</v>
      </c>
      <c r="AB1619" s="1" t="s">
        <v>90</v>
      </c>
      <c r="AC1619" s="1" t="s">
        <v>91</v>
      </c>
      <c r="AD1619" s="1" t="s">
        <v>92</v>
      </c>
      <c r="AE1619" s="1" t="s">
        <v>72</v>
      </c>
      <c r="AF1619" s="1" t="s">
        <v>72</v>
      </c>
      <c r="AG1619" s="1" t="s">
        <v>72</v>
      </c>
      <c r="AH1619" s="1" t="s">
        <v>72</v>
      </c>
      <c r="AI1619" s="1" t="s">
        <v>72</v>
      </c>
      <c r="AJ1619" s="1" t="s">
        <v>72</v>
      </c>
      <c r="AK1619" s="1" t="s">
        <v>72</v>
      </c>
      <c r="AL1619" s="1" t="s">
        <v>263</v>
      </c>
      <c r="AM1619" s="1" t="s">
        <v>8897</v>
      </c>
      <c r="AN1619" s="3">
        <v>45988</v>
      </c>
      <c r="AO1619" s="1" t="s">
        <v>8898</v>
      </c>
      <c r="AP1619" s="1" t="s">
        <v>72</v>
      </c>
      <c r="AQ1619" s="1" t="s">
        <v>1675</v>
      </c>
      <c r="AR1619" s="1">
        <v>15</v>
      </c>
      <c r="AS1619" s="1" t="s">
        <v>7811</v>
      </c>
      <c r="AT1619" s="1" t="s">
        <v>75</v>
      </c>
      <c r="AU1619" s="1" t="s">
        <v>75</v>
      </c>
      <c r="AV1619" s="1" t="s">
        <v>88</v>
      </c>
      <c r="AW1619" s="1" t="s">
        <v>96</v>
      </c>
      <c r="AX1619" s="1" t="s">
        <v>72</v>
      </c>
      <c r="AY1619" s="1" t="s">
        <v>8899</v>
      </c>
      <c r="AZ1619" s="1" t="s">
        <v>8900</v>
      </c>
      <c r="BA1619" s="1">
        <f>35+7</f>
        <v>42</v>
      </c>
      <c r="BB1619" s="21" t="s">
        <v>100</v>
      </c>
      <c r="BC1619" s="16"/>
    </row>
    <row r="1620" spans="1:55" ht="18.600000000000001" customHeight="1">
      <c r="A1620" s="1" t="s">
        <v>8901</v>
      </c>
      <c r="B1620" s="1">
        <v>250322</v>
      </c>
      <c r="C1620" s="1" t="s">
        <v>71</v>
      </c>
      <c r="D1620" s="3">
        <v>45988</v>
      </c>
      <c r="E1620" s="1" t="s">
        <v>1896</v>
      </c>
      <c r="F1620" s="1" t="s">
        <v>8902</v>
      </c>
      <c r="G1620" s="1" t="s">
        <v>75</v>
      </c>
      <c r="H1620" s="1" t="s">
        <v>8903</v>
      </c>
      <c r="I1620" s="1" t="s">
        <v>77</v>
      </c>
      <c r="J1620" s="1" t="s">
        <v>78</v>
      </c>
      <c r="K1620" s="1" t="s">
        <v>172</v>
      </c>
      <c r="L1620" s="21" t="s">
        <v>1898</v>
      </c>
      <c r="M1620" s="21" t="s">
        <v>99</v>
      </c>
      <c r="N1620" s="1" t="s">
        <v>5123</v>
      </c>
      <c r="O1620" s="25" t="s">
        <v>6546</v>
      </c>
      <c r="P1620" s="1" t="s">
        <v>778</v>
      </c>
      <c r="Q1620" s="1" t="s">
        <v>779</v>
      </c>
      <c r="R1620" s="1" t="s">
        <v>9036</v>
      </c>
      <c r="S1620" s="1" t="s">
        <v>84</v>
      </c>
      <c r="T1620" s="1" t="s">
        <v>72</v>
      </c>
      <c r="U1620" s="1" t="s">
        <v>140</v>
      </c>
      <c r="V1620" s="1" t="s">
        <v>181</v>
      </c>
      <c r="W1620" s="1" t="s">
        <v>87</v>
      </c>
      <c r="X1620" s="1">
        <v>47</v>
      </c>
      <c r="Y1620" s="1" t="s">
        <v>88</v>
      </c>
      <c r="Z1620" s="1">
        <v>6.5</v>
      </c>
      <c r="AA1620" s="1" t="s">
        <v>2344</v>
      </c>
      <c r="AB1620" s="1" t="s">
        <v>90</v>
      </c>
      <c r="AC1620" s="1" t="s">
        <v>91</v>
      </c>
      <c r="AD1620" s="1" t="s">
        <v>92</v>
      </c>
      <c r="AE1620" s="1" t="s">
        <v>72</v>
      </c>
      <c r="AF1620" s="1" t="s">
        <v>72</v>
      </c>
      <c r="AG1620" s="1" t="s">
        <v>72</v>
      </c>
      <c r="AH1620" s="1" t="s">
        <v>72</v>
      </c>
      <c r="AI1620" s="1" t="s">
        <v>72</v>
      </c>
      <c r="AJ1620" s="1" t="s">
        <v>72</v>
      </c>
      <c r="AK1620" s="1" t="s">
        <v>72</v>
      </c>
      <c r="AL1620" s="1" t="s">
        <v>72</v>
      </c>
      <c r="AM1620" s="1" t="s">
        <v>72</v>
      </c>
      <c r="AN1620" s="3">
        <v>45988</v>
      </c>
      <c r="AO1620" s="1" t="s">
        <v>8904</v>
      </c>
      <c r="AP1620" s="1" t="s">
        <v>72</v>
      </c>
      <c r="AQ1620" s="1" t="s">
        <v>1675</v>
      </c>
      <c r="AR1620" s="1">
        <v>15</v>
      </c>
      <c r="AS1620" s="1" t="s">
        <v>4063</v>
      </c>
      <c r="AT1620" s="1" t="s">
        <v>88</v>
      </c>
      <c r="AU1620" s="1" t="s">
        <v>88</v>
      </c>
      <c r="AV1620" s="1" t="s">
        <v>88</v>
      </c>
      <c r="AW1620" s="1" t="s">
        <v>96</v>
      </c>
      <c r="AX1620" s="1" t="s">
        <v>72</v>
      </c>
      <c r="AY1620" s="1" t="s">
        <v>7458</v>
      </c>
      <c r="AZ1620" s="1" t="s">
        <v>8905</v>
      </c>
      <c r="BA1620" s="1">
        <f>49+14</f>
        <v>63</v>
      </c>
      <c r="BB1620" s="21" t="s">
        <v>100</v>
      </c>
      <c r="BC1620" s="16"/>
    </row>
    <row r="1621" spans="1:55" ht="18.600000000000001" customHeight="1">
      <c r="A1621" s="1" t="s">
        <v>8906</v>
      </c>
      <c r="B1621" s="1">
        <v>250323</v>
      </c>
      <c r="C1621" s="1" t="s">
        <v>71</v>
      </c>
      <c r="D1621" s="3">
        <v>45989</v>
      </c>
      <c r="E1621" s="1" t="s">
        <v>1896</v>
      </c>
      <c r="F1621" s="1" t="s">
        <v>8907</v>
      </c>
      <c r="G1621" s="1" t="s">
        <v>75</v>
      </c>
      <c r="H1621" s="1" t="s">
        <v>1915</v>
      </c>
      <c r="I1621" s="1" t="s">
        <v>77</v>
      </c>
      <c r="J1621" s="1" t="s">
        <v>78</v>
      </c>
      <c r="K1621" s="1" t="s">
        <v>78</v>
      </c>
      <c r="L1621" s="21" t="s">
        <v>1898</v>
      </c>
      <c r="M1621" s="21" t="s">
        <v>99</v>
      </c>
      <c r="N1621" s="34" t="s">
        <v>72</v>
      </c>
      <c r="O1621" s="25" t="s">
        <v>6499</v>
      </c>
      <c r="P1621" s="1" t="s">
        <v>813</v>
      </c>
      <c r="Q1621" s="1" t="s">
        <v>813</v>
      </c>
      <c r="R1621" s="1" t="s">
        <v>9057</v>
      </c>
      <c r="S1621" s="1" t="s">
        <v>84</v>
      </c>
      <c r="T1621" s="1" t="s">
        <v>72</v>
      </c>
      <c r="U1621" s="1" t="s">
        <v>104</v>
      </c>
      <c r="V1621" s="1" t="s">
        <v>181</v>
      </c>
      <c r="W1621" s="1" t="s">
        <v>87</v>
      </c>
      <c r="X1621" s="1">
        <v>55</v>
      </c>
      <c r="Y1621" s="1" t="s">
        <v>88</v>
      </c>
      <c r="Z1621" s="1">
        <v>4.2</v>
      </c>
      <c r="AA1621" s="1" t="s">
        <v>954</v>
      </c>
      <c r="AB1621" s="1" t="s">
        <v>90</v>
      </c>
      <c r="AC1621" s="1" t="s">
        <v>91</v>
      </c>
      <c r="AD1621" s="1" t="s">
        <v>92</v>
      </c>
      <c r="AE1621" s="1" t="s">
        <v>72</v>
      </c>
      <c r="AF1621" s="1" t="s">
        <v>229</v>
      </c>
      <c r="AG1621" s="1">
        <v>2</v>
      </c>
      <c r="AH1621" s="25" t="s">
        <v>5057</v>
      </c>
      <c r="AI1621" s="1" t="s">
        <v>72</v>
      </c>
      <c r="AJ1621" s="1" t="s">
        <v>72</v>
      </c>
      <c r="AK1621" s="1" t="s">
        <v>72</v>
      </c>
      <c r="AL1621" s="1" t="s">
        <v>72</v>
      </c>
      <c r="AM1621" s="1" t="s">
        <v>72</v>
      </c>
      <c r="AN1621" s="3">
        <v>45989</v>
      </c>
      <c r="AO1621" s="1" t="s">
        <v>8908</v>
      </c>
      <c r="AP1621" s="1" t="s">
        <v>72</v>
      </c>
      <c r="AQ1621" s="1" t="s">
        <v>1675</v>
      </c>
      <c r="AR1621" s="1">
        <v>15</v>
      </c>
      <c r="AS1621" s="1" t="s">
        <v>4063</v>
      </c>
      <c r="AT1621" s="1" t="s">
        <v>75</v>
      </c>
      <c r="AU1621" s="1" t="s">
        <v>75</v>
      </c>
      <c r="AV1621" s="1" t="s">
        <v>88</v>
      </c>
      <c r="AW1621" s="1" t="s">
        <v>96</v>
      </c>
      <c r="AX1621" s="1" t="s">
        <v>72</v>
      </c>
      <c r="AY1621" s="1" t="s">
        <v>7458</v>
      </c>
      <c r="AZ1621" s="1" t="s">
        <v>8751</v>
      </c>
      <c r="BA1621" s="1">
        <f>35+14</f>
        <v>49</v>
      </c>
      <c r="BB1621" s="21" t="s">
        <v>100</v>
      </c>
      <c r="BC1621" s="16"/>
    </row>
    <row r="1622" spans="1:55" ht="18.600000000000001" customHeight="1">
      <c r="A1622" s="1" t="s">
        <v>8909</v>
      </c>
      <c r="B1622" s="1">
        <v>250324</v>
      </c>
      <c r="C1622" s="1" t="s">
        <v>71</v>
      </c>
      <c r="D1622" s="3">
        <v>45992</v>
      </c>
      <c r="E1622" s="1" t="s">
        <v>1896</v>
      </c>
      <c r="F1622" s="1" t="s">
        <v>8910</v>
      </c>
      <c r="G1622" s="1" t="s">
        <v>75</v>
      </c>
      <c r="H1622" s="1" t="s">
        <v>6917</v>
      </c>
      <c r="I1622" s="1" t="s">
        <v>77</v>
      </c>
      <c r="J1622" s="1" t="s">
        <v>78</v>
      </c>
      <c r="K1622" s="1" t="s">
        <v>78</v>
      </c>
      <c r="L1622" s="8" t="s">
        <v>1898</v>
      </c>
      <c r="M1622" s="8" t="s">
        <v>160</v>
      </c>
      <c r="N1622" s="1" t="s">
        <v>707</v>
      </c>
      <c r="O1622" s="25" t="s">
        <v>8911</v>
      </c>
      <c r="P1622" s="1" t="s">
        <v>813</v>
      </c>
      <c r="Q1622" s="1" t="s">
        <v>813</v>
      </c>
      <c r="R1622" s="1" t="s">
        <v>9057</v>
      </c>
      <c r="S1622" s="1" t="s">
        <v>291</v>
      </c>
      <c r="T1622" s="1" t="s">
        <v>72</v>
      </c>
      <c r="U1622" s="1" t="s">
        <v>3202</v>
      </c>
      <c r="V1622" s="1" t="s">
        <v>3202</v>
      </c>
      <c r="W1622" s="1" t="s">
        <v>126</v>
      </c>
      <c r="X1622" s="1">
        <v>52</v>
      </c>
      <c r="Y1622" s="1" t="s">
        <v>88</v>
      </c>
      <c r="Z1622" s="1">
        <v>5.8</v>
      </c>
      <c r="AA1622" s="1" t="s">
        <v>2344</v>
      </c>
      <c r="AB1622" s="1" t="s">
        <v>90</v>
      </c>
      <c r="AC1622" s="1" t="s">
        <v>91</v>
      </c>
      <c r="AD1622" s="1" t="s">
        <v>216</v>
      </c>
      <c r="AE1622" s="1" t="s">
        <v>72</v>
      </c>
      <c r="AF1622" s="1" t="s">
        <v>72</v>
      </c>
      <c r="AG1622" s="1" t="s">
        <v>72</v>
      </c>
      <c r="AH1622" s="1" t="s">
        <v>72</v>
      </c>
      <c r="AI1622" s="1">
        <v>3</v>
      </c>
      <c r="AJ1622" s="1" t="s">
        <v>8019</v>
      </c>
      <c r="AK1622" s="1" t="s">
        <v>8912</v>
      </c>
      <c r="AL1622" s="1" t="s">
        <v>72</v>
      </c>
      <c r="AM1622" s="1" t="s">
        <v>72</v>
      </c>
      <c r="AN1622" s="3">
        <v>45992</v>
      </c>
      <c r="AO1622" s="1" t="s">
        <v>8913</v>
      </c>
      <c r="AP1622" s="1" t="s">
        <v>8914</v>
      </c>
      <c r="AQ1622" s="1" t="s">
        <v>1675</v>
      </c>
      <c r="AR1622" s="1">
        <v>14</v>
      </c>
      <c r="AS1622" s="1" t="s">
        <v>7811</v>
      </c>
      <c r="AT1622" s="1" t="s">
        <v>75</v>
      </c>
      <c r="AU1622" s="1" t="s">
        <v>75</v>
      </c>
      <c r="AV1622" s="1" t="s">
        <v>88</v>
      </c>
      <c r="AW1622" s="1" t="s">
        <v>79</v>
      </c>
      <c r="AX1622" s="1" t="s">
        <v>707</v>
      </c>
      <c r="AY1622" s="1" t="s">
        <v>8915</v>
      </c>
      <c r="AZ1622" s="1" t="s">
        <v>8916</v>
      </c>
      <c r="BA1622" s="1">
        <f>42+42</f>
        <v>84</v>
      </c>
      <c r="BB1622" s="1" t="s">
        <v>160</v>
      </c>
      <c r="BC1622" s="1" t="s">
        <v>707</v>
      </c>
    </row>
    <row r="1623" spans="1:55" ht="18.600000000000001" customHeight="1">
      <c r="A1623" s="1" t="s">
        <v>8917</v>
      </c>
      <c r="B1623" s="1">
        <v>250325</v>
      </c>
      <c r="C1623" s="1" t="s">
        <v>71</v>
      </c>
      <c r="D1623" s="3">
        <v>45992</v>
      </c>
      <c r="E1623" s="1" t="s">
        <v>1896</v>
      </c>
      <c r="F1623" s="1" t="s">
        <v>8918</v>
      </c>
      <c r="G1623" s="1" t="s">
        <v>75</v>
      </c>
      <c r="H1623" s="1" t="s">
        <v>6917</v>
      </c>
      <c r="I1623" s="1" t="s">
        <v>77</v>
      </c>
      <c r="J1623" s="1" t="s">
        <v>78</v>
      </c>
      <c r="K1623" s="1" t="s">
        <v>78</v>
      </c>
      <c r="L1623" s="21" t="s">
        <v>1898</v>
      </c>
      <c r="M1623" s="21" t="s">
        <v>99</v>
      </c>
      <c r="N1623" s="34" t="s">
        <v>72</v>
      </c>
      <c r="O1623" s="25" t="s">
        <v>8919</v>
      </c>
      <c r="P1623" s="1" t="s">
        <v>2143</v>
      </c>
      <c r="Q1623" s="1" t="s">
        <v>1868</v>
      </c>
      <c r="R1623" s="1" t="s">
        <v>9079</v>
      </c>
      <c r="S1623" s="1" t="s">
        <v>291</v>
      </c>
      <c r="T1623" s="1" t="s">
        <v>72</v>
      </c>
      <c r="U1623" s="1" t="s">
        <v>292</v>
      </c>
      <c r="V1623" s="1" t="s">
        <v>3296</v>
      </c>
      <c r="W1623" s="1" t="s">
        <v>126</v>
      </c>
      <c r="X1623" s="1">
        <v>56</v>
      </c>
      <c r="Y1623" s="1" t="s">
        <v>88</v>
      </c>
      <c r="Z1623" s="1">
        <v>5.3</v>
      </c>
      <c r="AA1623" s="1" t="s">
        <v>299</v>
      </c>
      <c r="AB1623" s="1" t="s">
        <v>90</v>
      </c>
      <c r="AC1623" s="1" t="s">
        <v>91</v>
      </c>
      <c r="AD1623" s="1" t="s">
        <v>92</v>
      </c>
      <c r="AE1623" s="1" t="s">
        <v>72</v>
      </c>
      <c r="AF1623" s="1" t="s">
        <v>72</v>
      </c>
      <c r="AG1623" s="1" t="s">
        <v>3184</v>
      </c>
      <c r="AH1623" s="1" t="s">
        <v>72</v>
      </c>
      <c r="AI1623" s="1" t="s">
        <v>72</v>
      </c>
      <c r="AJ1623" s="1" t="s">
        <v>72</v>
      </c>
      <c r="AK1623" s="1" t="s">
        <v>72</v>
      </c>
      <c r="AL1623" s="1" t="s">
        <v>72</v>
      </c>
      <c r="AM1623" s="1" t="s">
        <v>72</v>
      </c>
      <c r="AN1623" s="3">
        <v>45992</v>
      </c>
      <c r="AO1623" s="1" t="s">
        <v>8920</v>
      </c>
      <c r="AP1623" s="1" t="s">
        <v>72</v>
      </c>
      <c r="AQ1623" s="1" t="s">
        <v>1675</v>
      </c>
      <c r="AR1623" s="1">
        <v>14</v>
      </c>
      <c r="AS1623" s="1" t="s">
        <v>183</v>
      </c>
      <c r="AT1623" s="1" t="s">
        <v>75</v>
      </c>
      <c r="AU1623" s="1" t="s">
        <v>75</v>
      </c>
      <c r="AV1623" s="1" t="s">
        <v>88</v>
      </c>
      <c r="AW1623" s="1" t="s">
        <v>96</v>
      </c>
      <c r="AX1623" s="1" t="s">
        <v>72</v>
      </c>
      <c r="AY1623" s="1" t="s">
        <v>8915</v>
      </c>
      <c r="AZ1623" s="1" t="s">
        <v>8315</v>
      </c>
      <c r="BA1623" s="1">
        <f>42+42</f>
        <v>84</v>
      </c>
      <c r="BB1623" s="21" t="s">
        <v>100</v>
      </c>
      <c r="BC1623" s="16"/>
    </row>
    <row r="1624" spans="1:55" ht="18.600000000000001" customHeight="1">
      <c r="A1624" s="1" t="s">
        <v>8921</v>
      </c>
      <c r="B1624" s="1">
        <v>250326</v>
      </c>
      <c r="C1624" s="1" t="s">
        <v>71</v>
      </c>
      <c r="D1624" s="3">
        <v>45993</v>
      </c>
      <c r="E1624" s="1" t="s">
        <v>1896</v>
      </c>
      <c r="F1624" s="1" t="s">
        <v>8922</v>
      </c>
      <c r="G1624" s="1" t="s">
        <v>75</v>
      </c>
      <c r="H1624" s="1" t="s">
        <v>8923</v>
      </c>
      <c r="I1624" s="1" t="s">
        <v>77</v>
      </c>
      <c r="J1624" s="1" t="s">
        <v>78</v>
      </c>
      <c r="K1624" s="1" t="s">
        <v>78</v>
      </c>
      <c r="L1624" s="21" t="s">
        <v>1898</v>
      </c>
      <c r="M1624" s="21" t="s">
        <v>160</v>
      </c>
      <c r="N1624" s="1" t="s">
        <v>440</v>
      </c>
      <c r="O1624" s="8" t="s">
        <v>847</v>
      </c>
      <c r="P1624" s="1" t="s">
        <v>8240</v>
      </c>
      <c r="Q1624" s="1" t="s">
        <v>8241</v>
      </c>
      <c r="R1624" s="1" t="s">
        <v>8242</v>
      </c>
      <c r="S1624" s="1" t="s">
        <v>8924</v>
      </c>
      <c r="T1624" s="1" t="s">
        <v>72</v>
      </c>
      <c r="U1624" s="1" t="s">
        <v>8924</v>
      </c>
      <c r="V1624" s="1" t="s">
        <v>8924</v>
      </c>
      <c r="W1624" s="1" t="s">
        <v>126</v>
      </c>
      <c r="X1624" s="1">
        <v>46</v>
      </c>
      <c r="Y1624" s="1" t="s">
        <v>88</v>
      </c>
      <c r="Z1624" s="1">
        <v>5.8</v>
      </c>
      <c r="AA1624" s="1" t="s">
        <v>954</v>
      </c>
      <c r="AB1624" s="1" t="s">
        <v>90</v>
      </c>
      <c r="AC1624" s="1" t="s">
        <v>91</v>
      </c>
      <c r="AD1624" s="1" t="s">
        <v>92</v>
      </c>
      <c r="AE1624" s="1" t="s">
        <v>72</v>
      </c>
      <c r="AF1624" s="1" t="s">
        <v>72</v>
      </c>
      <c r="AG1624" s="1" t="s">
        <v>72</v>
      </c>
      <c r="AH1624" s="1" t="s">
        <v>72</v>
      </c>
      <c r="AI1624" s="1" t="s">
        <v>72</v>
      </c>
      <c r="AJ1624" s="1" t="s">
        <v>72</v>
      </c>
      <c r="AK1624" s="1" t="s">
        <v>72</v>
      </c>
      <c r="AL1624" s="1" t="s">
        <v>72</v>
      </c>
      <c r="AM1624" s="1" t="s">
        <v>72</v>
      </c>
      <c r="AN1624" s="3">
        <v>45993</v>
      </c>
      <c r="AO1624" s="1" t="s">
        <v>8925</v>
      </c>
      <c r="AP1624" s="1" t="s">
        <v>72</v>
      </c>
      <c r="AQ1624" s="1" t="s">
        <v>1794</v>
      </c>
      <c r="AR1624" s="1">
        <v>14</v>
      </c>
      <c r="AS1624" s="1" t="s">
        <v>3446</v>
      </c>
      <c r="AT1624" s="1" t="s">
        <v>75</v>
      </c>
      <c r="AU1624" s="1" t="s">
        <v>75</v>
      </c>
      <c r="AV1624" s="1" t="s">
        <v>88</v>
      </c>
      <c r="AW1624" s="1" t="s">
        <v>96</v>
      </c>
      <c r="AX1624" s="1" t="s">
        <v>72</v>
      </c>
      <c r="AY1624" s="1" t="s">
        <v>8915</v>
      </c>
      <c r="AZ1624" s="1" t="s">
        <v>8926</v>
      </c>
      <c r="BA1624" s="1">
        <f>21+77</f>
        <v>98</v>
      </c>
      <c r="BB1624" s="1" t="s">
        <v>160</v>
      </c>
      <c r="BC1624" s="1" t="s">
        <v>440</v>
      </c>
    </row>
    <row r="1625" spans="1:55" ht="18.600000000000001" customHeight="1">
      <c r="A1625" s="1" t="s">
        <v>8927</v>
      </c>
      <c r="B1625" s="1">
        <v>250327</v>
      </c>
      <c r="C1625" s="1" t="s">
        <v>71</v>
      </c>
      <c r="D1625" s="3">
        <v>45994</v>
      </c>
      <c r="E1625" s="1" t="s">
        <v>1896</v>
      </c>
      <c r="F1625" s="1" t="s">
        <v>8928</v>
      </c>
      <c r="G1625" s="1" t="s">
        <v>75</v>
      </c>
      <c r="H1625" s="1" t="s">
        <v>8903</v>
      </c>
      <c r="I1625" s="1" t="s">
        <v>77</v>
      </c>
      <c r="J1625" s="1" t="s">
        <v>78</v>
      </c>
      <c r="K1625" s="1" t="s">
        <v>78</v>
      </c>
      <c r="L1625" s="21" t="s">
        <v>1898</v>
      </c>
      <c r="M1625" s="21" t="s">
        <v>160</v>
      </c>
      <c r="N1625" s="1" t="s">
        <v>440</v>
      </c>
      <c r="O1625" s="25" t="s">
        <v>1958</v>
      </c>
      <c r="P1625" s="1" t="s">
        <v>778</v>
      </c>
      <c r="Q1625" s="1" t="s">
        <v>779</v>
      </c>
      <c r="R1625" s="1" t="s">
        <v>9036</v>
      </c>
      <c r="S1625" s="1" t="s">
        <v>84</v>
      </c>
      <c r="T1625" s="1" t="s">
        <v>72</v>
      </c>
      <c r="U1625" s="1" t="s">
        <v>140</v>
      </c>
      <c r="V1625" s="1" t="s">
        <v>181</v>
      </c>
      <c r="W1625" s="1" t="s">
        <v>126</v>
      </c>
      <c r="X1625" s="1">
        <v>74</v>
      </c>
      <c r="Y1625" s="1" t="s">
        <v>88</v>
      </c>
      <c r="Z1625" s="1">
        <v>5.5</v>
      </c>
      <c r="AA1625" s="1" t="s">
        <v>954</v>
      </c>
      <c r="AB1625" s="1" t="s">
        <v>90</v>
      </c>
      <c r="AC1625" s="1" t="s">
        <v>91</v>
      </c>
      <c r="AD1625" s="1" t="s">
        <v>92</v>
      </c>
      <c r="AE1625" s="1" t="s">
        <v>72</v>
      </c>
      <c r="AF1625" s="1" t="s">
        <v>72</v>
      </c>
      <c r="AG1625" s="1" t="s">
        <v>72</v>
      </c>
      <c r="AH1625" s="1" t="s">
        <v>72</v>
      </c>
      <c r="AI1625" s="1" t="s">
        <v>72</v>
      </c>
      <c r="AJ1625" s="1" t="s">
        <v>72</v>
      </c>
      <c r="AK1625" s="1" t="s">
        <v>72</v>
      </c>
      <c r="AL1625" s="1" t="s">
        <v>72</v>
      </c>
      <c r="AM1625" s="1" t="s">
        <v>72</v>
      </c>
      <c r="AN1625" s="3">
        <v>45994</v>
      </c>
      <c r="AO1625" s="1" t="s">
        <v>8929</v>
      </c>
      <c r="AP1625" s="1" t="s">
        <v>72</v>
      </c>
      <c r="AQ1625" s="1" t="s">
        <v>1675</v>
      </c>
      <c r="AR1625" s="1">
        <v>14</v>
      </c>
      <c r="AS1625" s="1" t="s">
        <v>7811</v>
      </c>
      <c r="AT1625" s="1" t="s">
        <v>88</v>
      </c>
      <c r="AU1625" s="1" t="s">
        <v>88</v>
      </c>
      <c r="AV1625" s="1" t="s">
        <v>88</v>
      </c>
      <c r="AW1625" s="1" t="s">
        <v>79</v>
      </c>
      <c r="AX1625" s="1" t="s">
        <v>437</v>
      </c>
      <c r="AY1625" s="1" t="s">
        <v>7458</v>
      </c>
      <c r="AZ1625" s="1" t="s">
        <v>8905</v>
      </c>
      <c r="BA1625" s="1">
        <f>49+(4*4+3*3)</f>
        <v>74</v>
      </c>
      <c r="BB1625" s="1" t="s">
        <v>160</v>
      </c>
      <c r="BC1625" s="1" t="s">
        <v>440</v>
      </c>
    </row>
    <row r="1626" spans="1:55" ht="18.600000000000001" customHeight="1">
      <c r="A1626" s="1" t="s">
        <v>8932</v>
      </c>
      <c r="B1626" s="1">
        <v>250328</v>
      </c>
      <c r="C1626" s="1" t="s">
        <v>71</v>
      </c>
      <c r="D1626" s="3">
        <v>45995</v>
      </c>
      <c r="E1626" s="1" t="s">
        <v>1896</v>
      </c>
      <c r="F1626" s="1" t="s">
        <v>8933</v>
      </c>
      <c r="G1626" s="1" t="s">
        <v>75</v>
      </c>
      <c r="H1626" s="1" t="s">
        <v>7510</v>
      </c>
      <c r="I1626" s="1" t="s">
        <v>77</v>
      </c>
      <c r="J1626" s="1" t="s">
        <v>78</v>
      </c>
      <c r="K1626" s="1" t="s">
        <v>78</v>
      </c>
      <c r="L1626" s="21" t="s">
        <v>1898</v>
      </c>
      <c r="M1626" s="21" t="s">
        <v>99</v>
      </c>
      <c r="N1626" s="34" t="s">
        <v>72</v>
      </c>
      <c r="O1626" s="34" t="s">
        <v>8934</v>
      </c>
      <c r="P1626" s="1" t="s">
        <v>83</v>
      </c>
      <c r="Q1626" s="1" t="s">
        <v>123</v>
      </c>
      <c r="R1626" s="1" t="s">
        <v>9043</v>
      </c>
      <c r="S1626" s="1" t="s">
        <v>7128</v>
      </c>
      <c r="T1626" s="1" t="s">
        <v>72</v>
      </c>
      <c r="U1626" s="1" t="s">
        <v>8604</v>
      </c>
      <c r="V1626" s="1" t="s">
        <v>7206</v>
      </c>
      <c r="W1626" s="1" t="s">
        <v>87</v>
      </c>
      <c r="X1626" s="1">
        <v>48</v>
      </c>
      <c r="Y1626" s="1" t="s">
        <v>88</v>
      </c>
      <c r="Z1626" s="1">
        <v>5.0999999999999996</v>
      </c>
      <c r="AA1626" s="1" t="s">
        <v>954</v>
      </c>
      <c r="AB1626" s="1" t="s">
        <v>90</v>
      </c>
      <c r="AC1626" s="1" t="s">
        <v>91</v>
      </c>
      <c r="AD1626" s="1" t="s">
        <v>92</v>
      </c>
      <c r="AE1626" s="1" t="s">
        <v>72</v>
      </c>
      <c r="AF1626" s="1" t="s">
        <v>244</v>
      </c>
      <c r="AG1626" s="1" t="s">
        <v>72</v>
      </c>
      <c r="AH1626" s="1" t="s">
        <v>230</v>
      </c>
      <c r="AI1626" s="1" t="s">
        <v>72</v>
      </c>
      <c r="AJ1626" s="1" t="s">
        <v>72</v>
      </c>
      <c r="AK1626" s="1" t="s">
        <v>447</v>
      </c>
      <c r="AL1626" s="1" t="s">
        <v>72</v>
      </c>
      <c r="AM1626" s="1" t="s">
        <v>72</v>
      </c>
      <c r="AN1626" s="3">
        <v>45995</v>
      </c>
      <c r="AO1626" s="1" t="s">
        <v>8935</v>
      </c>
      <c r="AP1626" s="1" t="s">
        <v>8935</v>
      </c>
      <c r="AQ1626" s="1" t="s">
        <v>1794</v>
      </c>
      <c r="AR1626" s="1">
        <v>13</v>
      </c>
      <c r="AS1626" s="1" t="s">
        <v>8433</v>
      </c>
      <c r="AT1626" s="1" t="s">
        <v>75</v>
      </c>
      <c r="AU1626" s="1" t="s">
        <v>75</v>
      </c>
      <c r="AV1626" s="1" t="s">
        <v>88</v>
      </c>
      <c r="AW1626" s="1" t="s">
        <v>96</v>
      </c>
      <c r="AX1626" s="1" t="s">
        <v>72</v>
      </c>
      <c r="AY1626" s="1" t="s">
        <v>8293</v>
      </c>
      <c r="AZ1626" s="1" t="s">
        <v>8936</v>
      </c>
      <c r="BA1626" s="1">
        <f>56+35</f>
        <v>91</v>
      </c>
      <c r="BB1626" s="21" t="s">
        <v>100</v>
      </c>
      <c r="BC1626" s="16"/>
    </row>
    <row r="1627" spans="1:55" ht="18.600000000000001" customHeight="1">
      <c r="A1627" s="1" t="s">
        <v>8937</v>
      </c>
      <c r="B1627" s="1">
        <v>250329</v>
      </c>
      <c r="C1627" s="1" t="s">
        <v>71</v>
      </c>
      <c r="D1627" s="3">
        <v>45996</v>
      </c>
      <c r="E1627" s="1" t="s">
        <v>1896</v>
      </c>
      <c r="F1627" s="1" t="s">
        <v>8938</v>
      </c>
      <c r="G1627" s="1" t="s">
        <v>75</v>
      </c>
      <c r="H1627" s="1" t="s">
        <v>7510</v>
      </c>
      <c r="I1627" s="1" t="s">
        <v>77</v>
      </c>
      <c r="J1627" s="1" t="s">
        <v>78</v>
      </c>
      <c r="K1627" s="1" t="s">
        <v>78</v>
      </c>
      <c r="L1627" s="21" t="s">
        <v>1898</v>
      </c>
      <c r="M1627" s="21" t="s">
        <v>160</v>
      </c>
      <c r="N1627" s="34" t="s">
        <v>72</v>
      </c>
      <c r="O1627" s="25" t="s">
        <v>8939</v>
      </c>
      <c r="P1627" s="1" t="s">
        <v>83</v>
      </c>
      <c r="Q1627" s="1" t="s">
        <v>123</v>
      </c>
      <c r="R1627" s="1" t="s">
        <v>9043</v>
      </c>
      <c r="S1627" s="1" t="s">
        <v>7128</v>
      </c>
      <c r="T1627" s="1" t="s">
        <v>72</v>
      </c>
      <c r="U1627" s="1" t="s">
        <v>8604</v>
      </c>
      <c r="V1627" s="1" t="s">
        <v>7206</v>
      </c>
      <c r="W1627" s="1" t="s">
        <v>87</v>
      </c>
      <c r="X1627" s="1">
        <v>50</v>
      </c>
      <c r="Y1627" s="1" t="s">
        <v>88</v>
      </c>
      <c r="Z1627" s="1">
        <v>5.6</v>
      </c>
      <c r="AA1627" s="1" t="s">
        <v>954</v>
      </c>
      <c r="AB1627" s="1" t="s">
        <v>90</v>
      </c>
      <c r="AC1627" s="1" t="s">
        <v>91</v>
      </c>
      <c r="AD1627" s="1" t="s">
        <v>92</v>
      </c>
      <c r="AE1627" s="1" t="s">
        <v>72</v>
      </c>
      <c r="AF1627" s="1" t="s">
        <v>229</v>
      </c>
      <c r="AG1627" s="1" t="s">
        <v>72</v>
      </c>
      <c r="AH1627" s="1" t="s">
        <v>7244</v>
      </c>
      <c r="AI1627" s="1" t="s">
        <v>72</v>
      </c>
      <c r="AJ1627" s="1" t="s">
        <v>72</v>
      </c>
      <c r="AK1627" s="1" t="s">
        <v>447</v>
      </c>
      <c r="AL1627" s="1" t="s">
        <v>72</v>
      </c>
      <c r="AM1627" s="1" t="s">
        <v>72</v>
      </c>
      <c r="AN1627" s="3">
        <v>45996</v>
      </c>
      <c r="AO1627" s="1" t="s">
        <v>8940</v>
      </c>
      <c r="AP1627" s="1" t="s">
        <v>72</v>
      </c>
      <c r="AQ1627" s="1" t="s">
        <v>1675</v>
      </c>
      <c r="AR1627" s="1">
        <v>13</v>
      </c>
      <c r="AS1627" s="1" t="s">
        <v>4219</v>
      </c>
      <c r="AT1627" s="1" t="s">
        <v>75</v>
      </c>
      <c r="AU1627" s="1" t="s">
        <v>75</v>
      </c>
      <c r="AV1627" s="1" t="s">
        <v>88</v>
      </c>
      <c r="AW1627" s="1" t="s">
        <v>79</v>
      </c>
      <c r="AX1627" s="1" t="s">
        <v>1795</v>
      </c>
      <c r="AY1627" s="1" t="s">
        <v>7543</v>
      </c>
      <c r="AZ1627" s="1" t="s">
        <v>8941</v>
      </c>
      <c r="BA1627" s="1">
        <f>42+7</f>
        <v>49</v>
      </c>
      <c r="BB1627" s="1" t="s">
        <v>160</v>
      </c>
      <c r="BC1627" s="1" t="s">
        <v>768</v>
      </c>
    </row>
    <row r="1628" spans="1:55" ht="18.600000000000001" customHeight="1">
      <c r="A1628" s="1" t="s">
        <v>8942</v>
      </c>
      <c r="B1628" s="1">
        <v>250330</v>
      </c>
      <c r="C1628" s="1" t="s">
        <v>71</v>
      </c>
      <c r="D1628" s="3">
        <v>45996</v>
      </c>
      <c r="E1628" s="1" t="s">
        <v>1896</v>
      </c>
      <c r="F1628" s="1" t="s">
        <v>8943</v>
      </c>
      <c r="G1628" s="1" t="s">
        <v>75</v>
      </c>
      <c r="H1628" s="1" t="s">
        <v>3608</v>
      </c>
      <c r="I1628" s="1" t="s">
        <v>77</v>
      </c>
      <c r="J1628" s="1" t="s">
        <v>78</v>
      </c>
      <c r="K1628" s="1" t="s">
        <v>172</v>
      </c>
      <c r="L1628" s="21" t="s">
        <v>1898</v>
      </c>
      <c r="M1628" s="21" t="s">
        <v>99</v>
      </c>
      <c r="N1628" s="8" t="s">
        <v>8944</v>
      </c>
      <c r="O1628" s="25" t="s">
        <v>8945</v>
      </c>
      <c r="P1628" s="1" t="s">
        <v>2143</v>
      </c>
      <c r="Q1628" s="1" t="s">
        <v>1868</v>
      </c>
      <c r="R1628" s="1" t="s">
        <v>9079</v>
      </c>
      <c r="S1628" s="1" t="s">
        <v>152</v>
      </c>
      <c r="T1628" s="1" t="s">
        <v>3507</v>
      </c>
      <c r="U1628" s="1" t="s">
        <v>153</v>
      </c>
      <c r="V1628" s="1" t="s">
        <v>154</v>
      </c>
      <c r="W1628" s="1" t="s">
        <v>126</v>
      </c>
      <c r="X1628" s="1">
        <v>63</v>
      </c>
      <c r="Y1628" s="1" t="s">
        <v>88</v>
      </c>
      <c r="Z1628" s="1">
        <v>5.3</v>
      </c>
      <c r="AA1628" s="1" t="s">
        <v>299</v>
      </c>
      <c r="AB1628" s="1" t="s">
        <v>90</v>
      </c>
      <c r="AC1628" s="1" t="s">
        <v>91</v>
      </c>
      <c r="AD1628" s="1" t="s">
        <v>216</v>
      </c>
      <c r="AE1628" s="1" t="s">
        <v>72</v>
      </c>
      <c r="AF1628" s="1" t="s">
        <v>229</v>
      </c>
      <c r="AG1628" s="1" t="s">
        <v>72</v>
      </c>
      <c r="AH1628" s="1" t="s">
        <v>519</v>
      </c>
      <c r="AI1628" s="1">
        <v>8</v>
      </c>
      <c r="AJ1628" s="1" t="s">
        <v>1411</v>
      </c>
      <c r="AK1628" s="1" t="s">
        <v>72</v>
      </c>
      <c r="AL1628" s="1" t="s">
        <v>72</v>
      </c>
      <c r="AM1628" s="1" t="s">
        <v>72</v>
      </c>
      <c r="AN1628" s="3">
        <v>45996</v>
      </c>
      <c r="AO1628" s="1" t="s">
        <v>8946</v>
      </c>
      <c r="AP1628" s="1" t="s">
        <v>8947</v>
      </c>
      <c r="AQ1628" s="1" t="s">
        <v>1794</v>
      </c>
      <c r="AR1628" s="1">
        <v>14</v>
      </c>
      <c r="AS1628" s="1" t="s">
        <v>7811</v>
      </c>
      <c r="AT1628" s="1" t="s">
        <v>88</v>
      </c>
      <c r="AU1628" s="1" t="s">
        <v>88</v>
      </c>
      <c r="AV1628" s="1" t="s">
        <v>88</v>
      </c>
      <c r="AW1628" s="1" t="s">
        <v>96</v>
      </c>
      <c r="AX1628" s="1" t="s">
        <v>72</v>
      </c>
      <c r="AY1628" s="1" t="s">
        <v>7458</v>
      </c>
      <c r="AZ1628" s="1" t="s">
        <v>8948</v>
      </c>
      <c r="BA1628" s="1">
        <v>28</v>
      </c>
      <c r="BB1628" s="21" t="s">
        <v>100</v>
      </c>
      <c r="BC1628" s="16"/>
    </row>
    <row r="1629" spans="1:55" ht="18.600000000000001" customHeight="1">
      <c r="A1629" s="1" t="s">
        <v>8949</v>
      </c>
      <c r="B1629" s="1">
        <v>250331</v>
      </c>
      <c r="C1629" s="1" t="s">
        <v>71</v>
      </c>
      <c r="D1629" s="3">
        <v>45999</v>
      </c>
      <c r="E1629" s="1" t="s">
        <v>1896</v>
      </c>
      <c r="F1629" s="1" t="s">
        <v>8950</v>
      </c>
      <c r="G1629" s="1" t="s">
        <v>75</v>
      </c>
      <c r="H1629" s="1" t="s">
        <v>6917</v>
      </c>
      <c r="I1629" s="1" t="s">
        <v>77</v>
      </c>
      <c r="J1629" s="1" t="s">
        <v>78</v>
      </c>
      <c r="K1629" s="1" t="s">
        <v>4162</v>
      </c>
      <c r="L1629" s="21" t="s">
        <v>1927</v>
      </c>
      <c r="M1629" s="21" t="s">
        <v>160</v>
      </c>
      <c r="N1629" s="34" t="s">
        <v>72</v>
      </c>
      <c r="O1629" s="8" t="s">
        <v>8951</v>
      </c>
      <c r="P1629" s="1" t="s">
        <v>2143</v>
      </c>
      <c r="Q1629" s="1" t="s">
        <v>1868</v>
      </c>
      <c r="R1629" s="1" t="s">
        <v>9079</v>
      </c>
      <c r="S1629" s="1" t="s">
        <v>291</v>
      </c>
      <c r="T1629" s="1" t="s">
        <v>72</v>
      </c>
      <c r="U1629" s="1" t="s">
        <v>4455</v>
      </c>
      <c r="V1629" s="1" t="s">
        <v>4455</v>
      </c>
      <c r="W1629" s="1" t="s">
        <v>126</v>
      </c>
      <c r="X1629" s="1">
        <v>50</v>
      </c>
      <c r="Y1629" s="1" t="s">
        <v>88</v>
      </c>
      <c r="Z1629" s="1">
        <v>3.5</v>
      </c>
      <c r="AA1629" s="1" t="s">
        <v>954</v>
      </c>
      <c r="AB1629" s="1" t="s">
        <v>90</v>
      </c>
      <c r="AC1629" s="1" t="s">
        <v>3203</v>
      </c>
      <c r="AD1629" s="1" t="s">
        <v>92</v>
      </c>
      <c r="AE1629" s="1" t="s">
        <v>72</v>
      </c>
      <c r="AF1629" s="1" t="s">
        <v>72</v>
      </c>
      <c r="AG1629" s="1" t="s">
        <v>3184</v>
      </c>
      <c r="AH1629" s="1" t="s">
        <v>72</v>
      </c>
      <c r="AI1629" s="1" t="s">
        <v>72</v>
      </c>
      <c r="AJ1629" s="1" t="s">
        <v>72</v>
      </c>
      <c r="AK1629" s="1" t="s">
        <v>447</v>
      </c>
      <c r="AL1629" s="1" t="s">
        <v>72</v>
      </c>
      <c r="AM1629" s="1" t="s">
        <v>72</v>
      </c>
      <c r="AN1629" s="3">
        <v>45999</v>
      </c>
      <c r="AO1629" s="1" t="s">
        <v>8952</v>
      </c>
      <c r="AP1629" s="1" t="s">
        <v>8953</v>
      </c>
      <c r="AQ1629" s="1" t="s">
        <v>1794</v>
      </c>
      <c r="AR1629" s="1">
        <v>14</v>
      </c>
      <c r="AS1629" s="1" t="s">
        <v>183</v>
      </c>
      <c r="AT1629" s="1" t="s">
        <v>88</v>
      </c>
      <c r="AU1629" s="1" t="s">
        <v>88</v>
      </c>
      <c r="AV1629" s="1" t="s">
        <v>88</v>
      </c>
      <c r="AW1629" s="1" t="s">
        <v>79</v>
      </c>
      <c r="AX1629" s="1" t="s">
        <v>1795</v>
      </c>
      <c r="AY1629" s="1" t="s">
        <v>8954</v>
      </c>
      <c r="AZ1629" s="1" t="s">
        <v>8955</v>
      </c>
      <c r="BA1629" s="1">
        <v>15</v>
      </c>
      <c r="BB1629" s="1" t="s">
        <v>160</v>
      </c>
      <c r="BC1629" s="1" t="s">
        <v>768</v>
      </c>
    </row>
    <row r="1630" spans="1:55" ht="18.600000000000001" customHeight="1">
      <c r="A1630" s="1" t="s">
        <v>8956</v>
      </c>
      <c r="B1630" s="1">
        <v>250332</v>
      </c>
      <c r="C1630" s="1" t="s">
        <v>71</v>
      </c>
      <c r="D1630" s="3">
        <v>45999</v>
      </c>
      <c r="E1630" s="1" t="s">
        <v>1896</v>
      </c>
      <c r="F1630" s="1" t="s">
        <v>8957</v>
      </c>
      <c r="G1630" s="1" t="s">
        <v>75</v>
      </c>
      <c r="H1630" s="1" t="s">
        <v>3624</v>
      </c>
      <c r="I1630" s="1" t="s">
        <v>77</v>
      </c>
      <c r="J1630" s="1" t="s">
        <v>78</v>
      </c>
      <c r="K1630" s="1" t="s">
        <v>78</v>
      </c>
      <c r="L1630" s="21" t="s">
        <v>1898</v>
      </c>
      <c r="M1630" s="21" t="s">
        <v>99</v>
      </c>
      <c r="N1630" s="34" t="s">
        <v>72</v>
      </c>
      <c r="O1630" s="25" t="s">
        <v>8958</v>
      </c>
      <c r="P1630" s="1" t="s">
        <v>778</v>
      </c>
      <c r="Q1630" s="1" t="s">
        <v>779</v>
      </c>
      <c r="R1630" s="1" t="s">
        <v>9036</v>
      </c>
      <c r="S1630" s="1" t="s">
        <v>152</v>
      </c>
      <c r="T1630" s="1" t="s">
        <v>1370</v>
      </c>
      <c r="U1630" s="1" t="s">
        <v>153</v>
      </c>
      <c r="V1630" s="1" t="s">
        <v>164</v>
      </c>
      <c r="W1630" s="1" t="s">
        <v>126</v>
      </c>
      <c r="X1630" s="1">
        <v>50</v>
      </c>
      <c r="Y1630" s="1" t="s">
        <v>88</v>
      </c>
      <c r="Z1630" s="1">
        <v>5.5</v>
      </c>
      <c r="AA1630" s="1" t="s">
        <v>299</v>
      </c>
      <c r="AB1630" s="1" t="s">
        <v>90</v>
      </c>
      <c r="AC1630" s="1" t="s">
        <v>91</v>
      </c>
      <c r="AD1630" s="1" t="s">
        <v>92</v>
      </c>
      <c r="AE1630" s="1" t="s">
        <v>72</v>
      </c>
      <c r="AF1630" s="1" t="s">
        <v>72</v>
      </c>
      <c r="AG1630" s="1" t="s">
        <v>72</v>
      </c>
      <c r="AH1630" s="1" t="s">
        <v>72</v>
      </c>
      <c r="AI1630" s="1" t="s">
        <v>72</v>
      </c>
      <c r="AJ1630" s="1" t="s">
        <v>72</v>
      </c>
      <c r="AK1630" s="1" t="s">
        <v>72</v>
      </c>
      <c r="AL1630" s="1" t="s">
        <v>72</v>
      </c>
      <c r="AM1630" s="1" t="s">
        <v>72</v>
      </c>
      <c r="AN1630" s="3">
        <v>45999</v>
      </c>
      <c r="AO1630" s="1" t="s">
        <v>8959</v>
      </c>
      <c r="AP1630" s="1" t="s">
        <v>8960</v>
      </c>
      <c r="AQ1630" s="1" t="s">
        <v>1794</v>
      </c>
      <c r="AR1630" s="1">
        <v>14</v>
      </c>
      <c r="AS1630" s="1" t="s">
        <v>4063</v>
      </c>
      <c r="AT1630" s="1" t="s">
        <v>75</v>
      </c>
      <c r="AU1630" s="1" t="s">
        <v>75</v>
      </c>
      <c r="AV1630" s="1" t="s">
        <v>88</v>
      </c>
      <c r="AW1630" s="1" t="s">
        <v>96</v>
      </c>
      <c r="AX1630" s="1" t="s">
        <v>72</v>
      </c>
      <c r="AY1630" s="1" t="s">
        <v>7458</v>
      </c>
      <c r="AZ1630" s="1" t="s">
        <v>8961</v>
      </c>
      <c r="BA1630" s="1">
        <f>42+14</f>
        <v>56</v>
      </c>
      <c r="BB1630" s="21" t="s">
        <v>100</v>
      </c>
      <c r="BC1630" s="16"/>
    </row>
    <row r="1631" spans="1:55" ht="18.600000000000001" customHeight="1">
      <c r="A1631" s="1" t="s">
        <v>8962</v>
      </c>
      <c r="B1631" s="1">
        <v>250333</v>
      </c>
      <c r="C1631" s="1" t="s">
        <v>71</v>
      </c>
      <c r="D1631" s="3">
        <v>46000</v>
      </c>
      <c r="E1631" s="1" t="s">
        <v>1896</v>
      </c>
      <c r="F1631" s="1" t="s">
        <v>8963</v>
      </c>
      <c r="G1631" s="1" t="s">
        <v>75</v>
      </c>
      <c r="H1631" s="1" t="s">
        <v>7510</v>
      </c>
      <c r="I1631" s="1" t="s">
        <v>77</v>
      </c>
      <c r="J1631" s="1" t="s">
        <v>78</v>
      </c>
      <c r="K1631" s="1" t="s">
        <v>78</v>
      </c>
      <c r="L1631" s="21" t="s">
        <v>1898</v>
      </c>
      <c r="M1631" s="8" t="s">
        <v>160</v>
      </c>
      <c r="N1631" s="34" t="s">
        <v>72</v>
      </c>
      <c r="O1631" s="8" t="s">
        <v>8594</v>
      </c>
      <c r="P1631" s="1" t="s">
        <v>83</v>
      </c>
      <c r="Q1631" s="1" t="s">
        <v>123</v>
      </c>
      <c r="R1631" s="1" t="s">
        <v>9043</v>
      </c>
      <c r="S1631" s="1" t="s">
        <v>7128</v>
      </c>
      <c r="T1631" s="1" t="s">
        <v>72</v>
      </c>
      <c r="U1631" s="1" t="s">
        <v>8604</v>
      </c>
      <c r="V1631" s="1" t="s">
        <v>7206</v>
      </c>
      <c r="W1631" s="1" t="s">
        <v>87</v>
      </c>
      <c r="X1631" s="1">
        <v>55</v>
      </c>
      <c r="Y1631" s="1" t="s">
        <v>88</v>
      </c>
      <c r="Z1631" s="1">
        <v>4.9000000000000004</v>
      </c>
      <c r="AA1631" s="1" t="s">
        <v>954</v>
      </c>
      <c r="AB1631" s="1" t="s">
        <v>90</v>
      </c>
      <c r="AC1631" s="1" t="s">
        <v>91</v>
      </c>
      <c r="AD1631" s="1" t="s">
        <v>92</v>
      </c>
      <c r="AE1631" s="1" t="s">
        <v>72</v>
      </c>
      <c r="AF1631" s="1" t="s">
        <v>229</v>
      </c>
      <c r="AG1631" s="1" t="s">
        <v>72</v>
      </c>
      <c r="AH1631" s="1" t="s">
        <v>367</v>
      </c>
      <c r="AI1631" s="1" t="s">
        <v>72</v>
      </c>
      <c r="AJ1631" s="1" t="s">
        <v>72</v>
      </c>
      <c r="AK1631" s="1" t="s">
        <v>447</v>
      </c>
      <c r="AL1631" s="1" t="s">
        <v>72</v>
      </c>
      <c r="AM1631" s="1" t="s">
        <v>72</v>
      </c>
      <c r="AN1631" s="3">
        <v>46000</v>
      </c>
      <c r="AO1631" s="1" t="s">
        <v>8964</v>
      </c>
      <c r="AP1631" s="1" t="s">
        <v>72</v>
      </c>
      <c r="AQ1631" s="1" t="s">
        <v>1675</v>
      </c>
      <c r="AR1631" s="1">
        <v>13</v>
      </c>
      <c r="AS1631" s="1" t="s">
        <v>4219</v>
      </c>
      <c r="AT1631" s="1" t="s">
        <v>75</v>
      </c>
      <c r="AU1631" s="1" t="s">
        <v>8965</v>
      </c>
      <c r="AV1631" s="1" t="s">
        <v>88</v>
      </c>
      <c r="AW1631" s="1" t="s">
        <v>79</v>
      </c>
      <c r="AX1631" s="1" t="s">
        <v>707</v>
      </c>
      <c r="AY1631" s="1" t="s">
        <v>7543</v>
      </c>
      <c r="AZ1631" s="1" t="s">
        <v>8966</v>
      </c>
      <c r="BA1631" s="1">
        <f>56+7</f>
        <v>63</v>
      </c>
      <c r="BB1631" s="1" t="s">
        <v>160</v>
      </c>
      <c r="BC1631" s="1" t="s">
        <v>707</v>
      </c>
    </row>
    <row r="1632" spans="1:55" ht="18.600000000000001" customHeight="1">
      <c r="A1632" s="1" t="s">
        <v>8967</v>
      </c>
      <c r="B1632" s="1">
        <v>250334</v>
      </c>
      <c r="C1632" s="1" t="s">
        <v>71</v>
      </c>
      <c r="D1632" s="3">
        <v>46000</v>
      </c>
      <c r="E1632" s="1" t="s">
        <v>1896</v>
      </c>
      <c r="F1632" s="1" t="s">
        <v>8968</v>
      </c>
      <c r="G1632" s="1" t="s">
        <v>75</v>
      </c>
      <c r="H1632" s="1" t="s">
        <v>3947</v>
      </c>
      <c r="I1632" s="1" t="s">
        <v>77</v>
      </c>
      <c r="J1632" s="1" t="s">
        <v>78</v>
      </c>
      <c r="K1632" s="1" t="s">
        <v>78</v>
      </c>
      <c r="L1632" s="21" t="s">
        <v>1898</v>
      </c>
      <c r="M1632" s="21" t="s">
        <v>99</v>
      </c>
      <c r="N1632" s="34" t="s">
        <v>72</v>
      </c>
      <c r="O1632" s="8" t="s">
        <v>8969</v>
      </c>
      <c r="P1632" s="1" t="s">
        <v>8240</v>
      </c>
      <c r="Q1632" s="1" t="s">
        <v>8241</v>
      </c>
      <c r="R1632" s="1" t="s">
        <v>8242</v>
      </c>
      <c r="S1632" s="1" t="s">
        <v>84</v>
      </c>
      <c r="T1632" s="1" t="s">
        <v>72</v>
      </c>
      <c r="U1632" s="1" t="s">
        <v>140</v>
      </c>
      <c r="V1632" s="1" t="s">
        <v>141</v>
      </c>
      <c r="W1632" s="1" t="s">
        <v>87</v>
      </c>
      <c r="X1632" s="1">
        <v>48</v>
      </c>
      <c r="Y1632" s="1" t="s">
        <v>88</v>
      </c>
      <c r="Z1632" s="1">
        <v>5.8</v>
      </c>
      <c r="AA1632" s="1" t="s">
        <v>954</v>
      </c>
      <c r="AB1632" s="1" t="s">
        <v>90</v>
      </c>
      <c r="AC1632" s="1" t="s">
        <v>91</v>
      </c>
      <c r="AD1632" s="1" t="s">
        <v>92</v>
      </c>
      <c r="AE1632" s="1" t="s">
        <v>72</v>
      </c>
      <c r="AF1632" s="1" t="s">
        <v>72</v>
      </c>
      <c r="AG1632" s="1" t="s">
        <v>72</v>
      </c>
      <c r="AH1632" s="1" t="s">
        <v>72</v>
      </c>
      <c r="AI1632" s="1" t="s">
        <v>72</v>
      </c>
      <c r="AJ1632" s="1" t="s">
        <v>72</v>
      </c>
      <c r="AK1632" s="1" t="s">
        <v>72</v>
      </c>
      <c r="AL1632" s="1" t="s">
        <v>72</v>
      </c>
      <c r="AM1632" s="1" t="s">
        <v>72</v>
      </c>
      <c r="AN1632" s="3">
        <v>46000</v>
      </c>
      <c r="AO1632" s="1" t="s">
        <v>8970</v>
      </c>
      <c r="AP1632" s="1" t="s">
        <v>72</v>
      </c>
      <c r="AQ1632" s="1" t="s">
        <v>1794</v>
      </c>
      <c r="AR1632" s="1">
        <v>14</v>
      </c>
      <c r="AS1632" s="1" t="s">
        <v>183</v>
      </c>
      <c r="AT1632" s="1" t="s">
        <v>75</v>
      </c>
      <c r="AU1632" s="1" t="s">
        <v>75</v>
      </c>
      <c r="AV1632" s="1" t="s">
        <v>88</v>
      </c>
      <c r="AW1632" s="1" t="s">
        <v>96</v>
      </c>
      <c r="AX1632" s="1" t="s">
        <v>72</v>
      </c>
      <c r="AY1632" s="1" t="s">
        <v>8971</v>
      </c>
      <c r="AZ1632" s="1" t="s">
        <v>8972</v>
      </c>
      <c r="BA1632" s="1">
        <f>24</f>
        <v>24</v>
      </c>
      <c r="BB1632" s="21" t="s">
        <v>100</v>
      </c>
      <c r="BC1632" s="16"/>
    </row>
    <row r="1633" spans="1:55" ht="18.600000000000001" customHeight="1">
      <c r="A1633" s="1" t="s">
        <v>8973</v>
      </c>
      <c r="B1633" s="1">
        <v>250335</v>
      </c>
      <c r="C1633" s="1" t="s">
        <v>71</v>
      </c>
      <c r="D1633" s="3">
        <v>46000</v>
      </c>
      <c r="E1633" s="1" t="s">
        <v>1896</v>
      </c>
      <c r="F1633" s="1" t="s">
        <v>8974</v>
      </c>
      <c r="G1633" s="1" t="s">
        <v>75</v>
      </c>
      <c r="H1633" s="1" t="s">
        <v>3624</v>
      </c>
      <c r="I1633" s="1" t="s">
        <v>77</v>
      </c>
      <c r="J1633" s="1" t="s">
        <v>78</v>
      </c>
      <c r="K1633" s="1" t="s">
        <v>78</v>
      </c>
      <c r="L1633" s="21" t="s">
        <v>1898</v>
      </c>
      <c r="M1633" s="21" t="s">
        <v>99</v>
      </c>
      <c r="N1633" s="34" t="s">
        <v>72</v>
      </c>
      <c r="O1633" s="25" t="s">
        <v>2123</v>
      </c>
      <c r="P1633" s="1" t="s">
        <v>778</v>
      </c>
      <c r="Q1633" s="1" t="s">
        <v>779</v>
      </c>
      <c r="R1633" s="1" t="s">
        <v>9036</v>
      </c>
      <c r="S1633" s="1" t="s">
        <v>152</v>
      </c>
      <c r="T1633" s="1" t="s">
        <v>3803</v>
      </c>
      <c r="U1633" s="1" t="s">
        <v>153</v>
      </c>
      <c r="V1633" s="1" t="s">
        <v>154</v>
      </c>
      <c r="W1633" s="1" t="s">
        <v>126</v>
      </c>
      <c r="X1633" s="1">
        <v>42</v>
      </c>
      <c r="Y1633" s="1" t="s">
        <v>88</v>
      </c>
      <c r="Z1633" s="1">
        <v>6.4</v>
      </c>
      <c r="AA1633" s="1" t="s">
        <v>2344</v>
      </c>
      <c r="AB1633" s="1" t="s">
        <v>90</v>
      </c>
      <c r="AC1633" s="1" t="s">
        <v>91</v>
      </c>
      <c r="AD1633" s="1" t="s">
        <v>92</v>
      </c>
      <c r="AE1633" s="1" t="s">
        <v>72</v>
      </c>
      <c r="AF1633" s="1" t="s">
        <v>72</v>
      </c>
      <c r="AG1633" s="1" t="s">
        <v>72</v>
      </c>
      <c r="AH1633" s="1" t="s">
        <v>72</v>
      </c>
      <c r="AI1633" s="1" t="s">
        <v>72</v>
      </c>
      <c r="AJ1633" s="1" t="s">
        <v>72</v>
      </c>
      <c r="AK1633" s="1" t="s">
        <v>72</v>
      </c>
      <c r="AL1633" s="1" t="s">
        <v>72</v>
      </c>
      <c r="AM1633" s="1" t="s">
        <v>72</v>
      </c>
      <c r="AN1633" s="3">
        <v>46001</v>
      </c>
      <c r="AO1633" s="1" t="s">
        <v>8975</v>
      </c>
      <c r="AP1633" s="1" t="s">
        <v>72</v>
      </c>
      <c r="AQ1633" s="1" t="s">
        <v>1794</v>
      </c>
      <c r="AR1633" s="1">
        <v>14</v>
      </c>
      <c r="AS1633" s="1" t="s">
        <v>3205</v>
      </c>
      <c r="AT1633" s="1" t="s">
        <v>75</v>
      </c>
      <c r="AU1633" s="1" t="s">
        <v>75</v>
      </c>
      <c r="AV1633" s="1" t="s">
        <v>88</v>
      </c>
      <c r="AW1633" s="1" t="s">
        <v>96</v>
      </c>
      <c r="AX1633" s="1" t="s">
        <v>72</v>
      </c>
      <c r="AY1633" s="1" t="s">
        <v>7458</v>
      </c>
      <c r="AZ1633" s="1" t="s">
        <v>8976</v>
      </c>
      <c r="BA1633" s="1">
        <f>28</f>
        <v>28</v>
      </c>
      <c r="BB1633" s="21" t="s">
        <v>100</v>
      </c>
      <c r="BC1633" s="16"/>
    </row>
    <row r="1634" spans="1:55" ht="18.600000000000001" customHeight="1">
      <c r="A1634" s="1" t="s">
        <v>8977</v>
      </c>
      <c r="B1634" s="1">
        <v>250336</v>
      </c>
      <c r="C1634" s="1" t="s">
        <v>71</v>
      </c>
      <c r="D1634" s="3">
        <v>46002</v>
      </c>
      <c r="E1634" s="1" t="s">
        <v>1896</v>
      </c>
      <c r="F1634" s="1" t="s">
        <v>8978</v>
      </c>
      <c r="G1634" s="1" t="s">
        <v>75</v>
      </c>
      <c r="H1634" s="1" t="s">
        <v>7510</v>
      </c>
      <c r="I1634" s="1" t="s">
        <v>77</v>
      </c>
      <c r="J1634" s="1" t="s">
        <v>78</v>
      </c>
      <c r="K1634" s="1" t="s">
        <v>78</v>
      </c>
      <c r="L1634" s="21" t="s">
        <v>1898</v>
      </c>
      <c r="M1634" s="8" t="s">
        <v>160</v>
      </c>
      <c r="N1634" s="34" t="s">
        <v>72</v>
      </c>
      <c r="O1634" s="8" t="s">
        <v>8979</v>
      </c>
      <c r="P1634" s="1" t="s">
        <v>83</v>
      </c>
      <c r="Q1634" s="1" t="s">
        <v>123</v>
      </c>
      <c r="R1634" s="1" t="s">
        <v>9043</v>
      </c>
      <c r="S1634" s="1" t="s">
        <v>7128</v>
      </c>
      <c r="T1634" s="1" t="s">
        <v>72</v>
      </c>
      <c r="U1634" s="1" t="s">
        <v>8604</v>
      </c>
      <c r="V1634" s="1" t="s">
        <v>7206</v>
      </c>
      <c r="W1634" s="1" t="s">
        <v>126</v>
      </c>
      <c r="X1634" s="1">
        <v>45</v>
      </c>
      <c r="Y1634" s="1" t="s">
        <v>88</v>
      </c>
      <c r="Z1634" s="1">
        <v>4.8</v>
      </c>
      <c r="AA1634" s="1" t="s">
        <v>954</v>
      </c>
      <c r="AB1634" s="1" t="s">
        <v>90</v>
      </c>
      <c r="AC1634" s="1" t="s">
        <v>91</v>
      </c>
      <c r="AD1634" s="1" t="s">
        <v>92</v>
      </c>
      <c r="AE1634" s="1" t="s">
        <v>72</v>
      </c>
      <c r="AF1634" s="1" t="s">
        <v>229</v>
      </c>
      <c r="AG1634" s="1" t="s">
        <v>72</v>
      </c>
      <c r="AH1634" s="1" t="s">
        <v>255</v>
      </c>
      <c r="AI1634" s="1" t="s">
        <v>72</v>
      </c>
      <c r="AJ1634" s="1" t="s">
        <v>72</v>
      </c>
      <c r="AK1634" s="1" t="s">
        <v>447</v>
      </c>
      <c r="AL1634" s="1" t="s">
        <v>72</v>
      </c>
      <c r="AM1634" s="1" t="s">
        <v>72</v>
      </c>
      <c r="AN1634" s="3">
        <v>46002</v>
      </c>
      <c r="AO1634" s="1" t="s">
        <v>8980</v>
      </c>
      <c r="AP1634" s="1" t="s">
        <v>72</v>
      </c>
      <c r="AQ1634" s="1" t="s">
        <v>1794</v>
      </c>
      <c r="AR1634" s="1">
        <v>13</v>
      </c>
      <c r="AS1634" s="1" t="s">
        <v>4219</v>
      </c>
      <c r="AT1634" s="1" t="s">
        <v>75</v>
      </c>
      <c r="AU1634" s="1" t="s">
        <v>75</v>
      </c>
      <c r="AV1634" s="1" t="s">
        <v>88</v>
      </c>
      <c r="AW1634" s="1" t="s">
        <v>96</v>
      </c>
      <c r="AX1634" s="1" t="s">
        <v>72</v>
      </c>
      <c r="AY1634" s="1" t="s">
        <v>8981</v>
      </c>
      <c r="AZ1634" s="1" t="s">
        <v>8982</v>
      </c>
      <c r="BA1634" s="1">
        <f>63+7</f>
        <v>70</v>
      </c>
      <c r="BB1634" s="1" t="s">
        <v>160</v>
      </c>
      <c r="BC1634" s="1" t="s">
        <v>707</v>
      </c>
    </row>
    <row r="1635" spans="1:55" ht="18.600000000000001" customHeight="1">
      <c r="A1635" s="1">
        <v>250337</v>
      </c>
      <c r="B1635" s="1">
        <v>250337</v>
      </c>
      <c r="C1635" s="1" t="s">
        <v>71</v>
      </c>
      <c r="D1635" s="3">
        <v>46002</v>
      </c>
      <c r="E1635" s="1" t="s">
        <v>1896</v>
      </c>
      <c r="F1635" s="1" t="s">
        <v>8983</v>
      </c>
      <c r="G1635" s="1" t="s">
        <v>75</v>
      </c>
      <c r="H1635" s="1" t="s">
        <v>2215</v>
      </c>
      <c r="I1635" s="1" t="s">
        <v>77</v>
      </c>
      <c r="J1635" s="1" t="s">
        <v>4162</v>
      </c>
      <c r="K1635" s="1" t="s">
        <v>78</v>
      </c>
      <c r="L1635" s="21" t="s">
        <v>1898</v>
      </c>
      <c r="M1635" s="21" t="s">
        <v>99</v>
      </c>
      <c r="N1635" s="34" t="s">
        <v>72</v>
      </c>
      <c r="O1635" s="34" t="s">
        <v>72</v>
      </c>
      <c r="P1635" s="1" t="s">
        <v>8240</v>
      </c>
      <c r="Q1635" s="1" t="s">
        <v>8241</v>
      </c>
      <c r="R1635" s="1" t="s">
        <v>8242</v>
      </c>
      <c r="S1635" s="1" t="s">
        <v>291</v>
      </c>
      <c r="T1635" s="1" t="s">
        <v>72</v>
      </c>
      <c r="U1635" s="1" t="s">
        <v>292</v>
      </c>
      <c r="V1635" s="1" t="s">
        <v>8550</v>
      </c>
      <c r="W1635" s="1" t="s">
        <v>126</v>
      </c>
      <c r="X1635" s="1">
        <v>35</v>
      </c>
      <c r="Y1635" s="1" t="s">
        <v>88</v>
      </c>
      <c r="Z1635" s="1">
        <v>4.8</v>
      </c>
      <c r="AA1635" s="1" t="s">
        <v>954</v>
      </c>
      <c r="AB1635" s="1" t="s">
        <v>90</v>
      </c>
      <c r="AC1635" s="1" t="s">
        <v>91</v>
      </c>
      <c r="AD1635" s="1" t="s">
        <v>216</v>
      </c>
      <c r="AE1635" s="1" t="s">
        <v>72</v>
      </c>
      <c r="AF1635" s="1" t="s">
        <v>72</v>
      </c>
      <c r="AG1635" s="1" t="s">
        <v>72</v>
      </c>
      <c r="AH1635" s="1" t="s">
        <v>72</v>
      </c>
      <c r="AI1635" s="1" t="s">
        <v>72</v>
      </c>
      <c r="AJ1635" s="1" t="s">
        <v>72</v>
      </c>
      <c r="AK1635" s="1" t="s">
        <v>72</v>
      </c>
      <c r="AL1635" s="1" t="s">
        <v>263</v>
      </c>
      <c r="AM1635" s="1" t="s">
        <v>219</v>
      </c>
      <c r="AN1635" s="3">
        <v>46002</v>
      </c>
      <c r="AO1635" s="1" t="s">
        <v>72</v>
      </c>
      <c r="AP1635" s="1" t="s">
        <v>72</v>
      </c>
      <c r="AQ1635" s="1" t="s">
        <v>72</v>
      </c>
      <c r="AR1635" s="1">
        <v>14</v>
      </c>
      <c r="AS1635" s="1" t="s">
        <v>72</v>
      </c>
      <c r="AT1635" s="1" t="s">
        <v>75</v>
      </c>
      <c r="AU1635" s="1" t="s">
        <v>75</v>
      </c>
      <c r="AV1635" s="1" t="s">
        <v>88</v>
      </c>
      <c r="AW1635" s="1" t="s">
        <v>96</v>
      </c>
      <c r="AX1635" s="1" t="s">
        <v>72</v>
      </c>
      <c r="AY1635" s="1" t="s">
        <v>72</v>
      </c>
      <c r="AZ1635" s="1" t="s">
        <v>72</v>
      </c>
      <c r="BA1635" s="1" t="s">
        <v>72</v>
      </c>
      <c r="BB1635" s="1" t="s">
        <v>8984</v>
      </c>
      <c r="BC1635" s="16"/>
    </row>
    <row r="1636" spans="1:55" ht="18.600000000000001" customHeight="1">
      <c r="A1636" s="1" t="s">
        <v>8985</v>
      </c>
      <c r="B1636" s="1">
        <v>250338</v>
      </c>
      <c r="C1636" s="1" t="s">
        <v>71</v>
      </c>
      <c r="D1636" s="3">
        <v>46003</v>
      </c>
      <c r="E1636" s="1" t="s">
        <v>1896</v>
      </c>
      <c r="F1636" s="1" t="s">
        <v>8987</v>
      </c>
      <c r="G1636" s="1" t="s">
        <v>75</v>
      </c>
      <c r="H1636" s="1" t="s">
        <v>6917</v>
      </c>
      <c r="I1636" s="1" t="s">
        <v>77</v>
      </c>
      <c r="J1636" s="1" t="s">
        <v>78</v>
      </c>
      <c r="K1636" s="1" t="s">
        <v>78</v>
      </c>
      <c r="L1636" s="21" t="s">
        <v>1927</v>
      </c>
      <c r="M1636" s="8" t="s">
        <v>160</v>
      </c>
      <c r="N1636" s="34" t="s">
        <v>72</v>
      </c>
      <c r="O1636" s="8" t="s">
        <v>847</v>
      </c>
      <c r="P1636" s="1" t="s">
        <v>2143</v>
      </c>
      <c r="Q1636" s="1" t="s">
        <v>1868</v>
      </c>
      <c r="R1636" s="1" t="s">
        <v>9079</v>
      </c>
      <c r="S1636" s="1" t="s">
        <v>291</v>
      </c>
      <c r="T1636" s="1" t="s">
        <v>72</v>
      </c>
      <c r="U1636" s="1" t="s">
        <v>292</v>
      </c>
      <c r="V1636" s="1" t="s">
        <v>292</v>
      </c>
      <c r="W1636" s="1" t="s">
        <v>126</v>
      </c>
      <c r="X1636" s="1">
        <v>54</v>
      </c>
      <c r="Y1636" s="1" t="s">
        <v>88</v>
      </c>
      <c r="Z1636" s="1">
        <v>6.9</v>
      </c>
      <c r="AA1636" s="1" t="s">
        <v>954</v>
      </c>
      <c r="AB1636" s="1" t="s">
        <v>90</v>
      </c>
      <c r="AC1636" s="1" t="s">
        <v>3203</v>
      </c>
      <c r="AD1636" s="1" t="s">
        <v>216</v>
      </c>
      <c r="AE1636" s="1" t="s">
        <v>72</v>
      </c>
      <c r="AF1636" s="1" t="s">
        <v>254</v>
      </c>
      <c r="AG1636" s="1">
        <v>2</v>
      </c>
      <c r="AH1636" s="1" t="s">
        <v>72</v>
      </c>
      <c r="AI1636" s="1">
        <v>6</v>
      </c>
      <c r="AJ1636" s="1" t="s">
        <v>5052</v>
      </c>
      <c r="AK1636" s="1" t="s">
        <v>447</v>
      </c>
      <c r="AL1636" s="1" t="s">
        <v>72</v>
      </c>
      <c r="AM1636" s="1" t="s">
        <v>72</v>
      </c>
      <c r="AN1636" s="3">
        <v>46003</v>
      </c>
      <c r="AO1636" s="1" t="s">
        <v>8988</v>
      </c>
      <c r="AP1636" s="1" t="s">
        <v>8989</v>
      </c>
      <c r="AQ1636" s="1" t="s">
        <v>1794</v>
      </c>
      <c r="AR1636" s="1">
        <v>14</v>
      </c>
      <c r="AS1636" s="1" t="s">
        <v>7811</v>
      </c>
      <c r="AT1636" s="1" t="s">
        <v>75</v>
      </c>
      <c r="AU1636" s="1" t="s">
        <v>75</v>
      </c>
      <c r="AV1636" s="1" t="s">
        <v>88</v>
      </c>
      <c r="AW1636" s="1" t="s">
        <v>79</v>
      </c>
      <c r="AX1636" s="1" t="s">
        <v>707</v>
      </c>
      <c r="AY1636" s="1" t="s">
        <v>8915</v>
      </c>
      <c r="AZ1636" s="1" t="s">
        <v>8990</v>
      </c>
      <c r="BA1636" s="1">
        <f>42+21</f>
        <v>63</v>
      </c>
      <c r="BB1636" s="1" t="s">
        <v>160</v>
      </c>
      <c r="BC1636" s="1" t="s">
        <v>707</v>
      </c>
    </row>
    <row r="1637" spans="1:55" ht="18.600000000000001" customHeight="1">
      <c r="A1637" s="1" t="s">
        <v>8995</v>
      </c>
      <c r="B1637" s="1">
        <v>250341</v>
      </c>
      <c r="C1637" s="1" t="s">
        <v>71</v>
      </c>
      <c r="D1637" s="3">
        <v>46013</v>
      </c>
      <c r="E1637" s="1" t="s">
        <v>1896</v>
      </c>
      <c r="F1637" s="1" t="s">
        <v>8996</v>
      </c>
      <c r="G1637" s="1" t="s">
        <v>75</v>
      </c>
      <c r="H1637" s="1" t="s">
        <v>7510</v>
      </c>
      <c r="I1637" s="1" t="s">
        <v>77</v>
      </c>
      <c r="J1637" s="1" t="s">
        <v>78</v>
      </c>
      <c r="K1637" s="1" t="s">
        <v>4162</v>
      </c>
      <c r="L1637" s="21" t="s">
        <v>1898</v>
      </c>
      <c r="M1637" s="8" t="s">
        <v>160</v>
      </c>
      <c r="N1637" s="34" t="s">
        <v>7511</v>
      </c>
      <c r="O1637" s="8" t="s">
        <v>1907</v>
      </c>
      <c r="P1637" s="1" t="s">
        <v>83</v>
      </c>
      <c r="Q1637" s="1" t="s">
        <v>123</v>
      </c>
      <c r="R1637" s="1" t="s">
        <v>9043</v>
      </c>
      <c r="S1637" s="1" t="s">
        <v>7128</v>
      </c>
      <c r="T1637" s="1" t="s">
        <v>72</v>
      </c>
      <c r="U1637" s="1" t="s">
        <v>8604</v>
      </c>
      <c r="V1637" s="1" t="s">
        <v>7206</v>
      </c>
      <c r="W1637" s="1" t="s">
        <v>126</v>
      </c>
      <c r="X1637" s="1">
        <v>48</v>
      </c>
      <c r="Y1637" s="1" t="s">
        <v>88</v>
      </c>
      <c r="Z1637" s="1">
        <v>5.9</v>
      </c>
      <c r="AA1637" s="1" t="s">
        <v>954</v>
      </c>
      <c r="AB1637" s="1" t="s">
        <v>90</v>
      </c>
      <c r="AC1637" s="1" t="s">
        <v>91</v>
      </c>
      <c r="AD1637" s="1" t="s">
        <v>92</v>
      </c>
      <c r="AE1637" s="1" t="s">
        <v>72</v>
      </c>
      <c r="AF1637" s="1" t="s">
        <v>229</v>
      </c>
      <c r="AG1637" s="1" t="s">
        <v>72</v>
      </c>
      <c r="AH1637" s="1" t="s">
        <v>255</v>
      </c>
      <c r="AI1637" s="1" t="s">
        <v>72</v>
      </c>
      <c r="AJ1637" s="1" t="s">
        <v>72</v>
      </c>
      <c r="AK1637" s="1" t="s">
        <v>447</v>
      </c>
      <c r="AL1637" s="1" t="s">
        <v>72</v>
      </c>
      <c r="AM1637" s="1" t="s">
        <v>72</v>
      </c>
      <c r="AN1637" s="3">
        <v>46013</v>
      </c>
      <c r="AO1637" s="1" t="s">
        <v>8997</v>
      </c>
      <c r="AP1637" s="1" t="s">
        <v>72</v>
      </c>
      <c r="AQ1637" s="1" t="s">
        <v>1675</v>
      </c>
      <c r="AR1637" s="1">
        <v>13</v>
      </c>
      <c r="AS1637" s="1" t="s">
        <v>183</v>
      </c>
      <c r="AT1637" s="1" t="s">
        <v>88</v>
      </c>
      <c r="AU1637" s="1" t="s">
        <v>88</v>
      </c>
      <c r="AV1637" s="1" t="s">
        <v>88</v>
      </c>
      <c r="AW1637" s="1" t="s">
        <v>79</v>
      </c>
      <c r="AX1637" s="1" t="s">
        <v>707</v>
      </c>
      <c r="AY1637" s="1" t="s">
        <v>8998</v>
      </c>
      <c r="AZ1637" s="1" t="s">
        <v>8999</v>
      </c>
      <c r="BA1637" s="1">
        <v>49</v>
      </c>
      <c r="BB1637" s="1" t="s">
        <v>160</v>
      </c>
      <c r="BC1637" s="1" t="s">
        <v>707</v>
      </c>
    </row>
    <row r="1638" spans="1:55" ht="18.600000000000001" customHeight="1">
      <c r="A1638" s="1" t="s">
        <v>9000</v>
      </c>
      <c r="B1638" s="1">
        <v>250342</v>
      </c>
      <c r="C1638" s="1" t="s">
        <v>71</v>
      </c>
      <c r="D1638" s="3">
        <v>46013</v>
      </c>
      <c r="E1638" s="1" t="s">
        <v>1896</v>
      </c>
      <c r="F1638" s="1" t="s">
        <v>9001</v>
      </c>
      <c r="G1638" s="1" t="s">
        <v>75</v>
      </c>
      <c r="H1638" s="1" t="s">
        <v>8903</v>
      </c>
      <c r="I1638" s="1" t="s">
        <v>77</v>
      </c>
      <c r="J1638" s="1" t="s">
        <v>78</v>
      </c>
      <c r="K1638" s="1" t="s">
        <v>4162</v>
      </c>
      <c r="L1638" s="21" t="s">
        <v>1898</v>
      </c>
      <c r="M1638" s="21" t="s">
        <v>99</v>
      </c>
      <c r="N1638" s="34" t="s">
        <v>72</v>
      </c>
      <c r="O1638" s="25" t="s">
        <v>4538</v>
      </c>
      <c r="P1638" s="1" t="s">
        <v>83</v>
      </c>
      <c r="Q1638" s="1" t="s">
        <v>123</v>
      </c>
      <c r="R1638" s="1" t="s">
        <v>9043</v>
      </c>
      <c r="S1638" s="1" t="s">
        <v>84</v>
      </c>
      <c r="T1638" s="1" t="s">
        <v>72</v>
      </c>
      <c r="U1638" s="1" t="s">
        <v>140</v>
      </c>
      <c r="V1638" s="1" t="s">
        <v>181</v>
      </c>
      <c r="W1638" s="1" t="s">
        <v>87</v>
      </c>
      <c r="X1638" s="1">
        <v>55</v>
      </c>
      <c r="Y1638" s="1" t="s">
        <v>88</v>
      </c>
      <c r="Z1638" s="1">
        <v>6.5</v>
      </c>
      <c r="AA1638" s="1" t="s">
        <v>954</v>
      </c>
      <c r="AB1638" s="1" t="s">
        <v>90</v>
      </c>
      <c r="AC1638" s="1" t="s">
        <v>91</v>
      </c>
      <c r="AD1638" s="1" t="s">
        <v>92</v>
      </c>
      <c r="AE1638" s="1" t="s">
        <v>72</v>
      </c>
      <c r="AF1638" s="1" t="s">
        <v>229</v>
      </c>
      <c r="AG1638" s="1" t="s">
        <v>72</v>
      </c>
      <c r="AH1638" s="1" t="s">
        <v>9002</v>
      </c>
      <c r="AI1638" s="1" t="s">
        <v>72</v>
      </c>
      <c r="AJ1638" s="1" t="s">
        <v>72</v>
      </c>
      <c r="AK1638" s="1" t="s">
        <v>3444</v>
      </c>
      <c r="AL1638" s="1" t="s">
        <v>72</v>
      </c>
      <c r="AM1638" s="1" t="s">
        <v>72</v>
      </c>
      <c r="AN1638" s="3">
        <v>46013</v>
      </c>
      <c r="AO1638" s="1" t="s">
        <v>9003</v>
      </c>
      <c r="AP1638" s="1" t="s">
        <v>9004</v>
      </c>
      <c r="AQ1638" s="1" t="s">
        <v>1675</v>
      </c>
      <c r="AR1638" s="1">
        <v>14</v>
      </c>
      <c r="AS1638" s="1" t="s">
        <v>4063</v>
      </c>
      <c r="AT1638" s="1" t="s">
        <v>88</v>
      </c>
      <c r="AU1638" s="1" t="s">
        <v>88</v>
      </c>
      <c r="AV1638" s="1" t="s">
        <v>88</v>
      </c>
      <c r="AW1638" s="1" t="s">
        <v>96</v>
      </c>
      <c r="AX1638" s="1" t="s">
        <v>72</v>
      </c>
      <c r="AY1638" s="1" t="s">
        <v>8915</v>
      </c>
      <c r="AZ1638" s="1" t="s">
        <v>9005</v>
      </c>
      <c r="BA1638" s="1">
        <f>49+21</f>
        <v>70</v>
      </c>
      <c r="BB1638" s="21" t="s">
        <v>100</v>
      </c>
      <c r="BC1638" s="16"/>
    </row>
    <row r="1639" spans="1:55" ht="18.600000000000001" customHeight="1">
      <c r="A1639" s="1" t="s">
        <v>9006</v>
      </c>
      <c r="B1639" s="1">
        <v>250343</v>
      </c>
      <c r="C1639" s="1" t="s">
        <v>71</v>
      </c>
      <c r="D1639" s="3">
        <v>46013</v>
      </c>
      <c r="E1639" s="1" t="s">
        <v>1896</v>
      </c>
      <c r="F1639" s="1" t="s">
        <v>9007</v>
      </c>
      <c r="G1639" s="1" t="s">
        <v>75</v>
      </c>
      <c r="H1639" s="1" t="s">
        <v>3759</v>
      </c>
      <c r="I1639" s="1" t="s">
        <v>77</v>
      </c>
      <c r="J1639" s="1" t="s">
        <v>78</v>
      </c>
      <c r="K1639" s="1" t="s">
        <v>78</v>
      </c>
      <c r="L1639" s="21" t="s">
        <v>1898</v>
      </c>
      <c r="M1639" s="8" t="s">
        <v>160</v>
      </c>
      <c r="N1639" s="34" t="s">
        <v>707</v>
      </c>
      <c r="O1639" s="8" t="s">
        <v>847</v>
      </c>
      <c r="P1639" s="1" t="s">
        <v>2143</v>
      </c>
      <c r="Q1639" s="1" t="s">
        <v>1868</v>
      </c>
      <c r="R1639" s="1" t="s">
        <v>9079</v>
      </c>
      <c r="S1639" s="1" t="s">
        <v>291</v>
      </c>
      <c r="T1639" s="1" t="s">
        <v>72</v>
      </c>
      <c r="U1639" s="1" t="s">
        <v>292</v>
      </c>
      <c r="V1639" s="1" t="s">
        <v>292</v>
      </c>
      <c r="W1639" s="1" t="s">
        <v>126</v>
      </c>
      <c r="X1639" s="1">
        <v>54</v>
      </c>
      <c r="Y1639" s="1" t="s">
        <v>88</v>
      </c>
      <c r="Z1639" s="1">
        <v>6.9</v>
      </c>
      <c r="AA1639" s="1" t="s">
        <v>299</v>
      </c>
      <c r="AB1639" s="1" t="s">
        <v>90</v>
      </c>
      <c r="AC1639" s="1" t="s">
        <v>91</v>
      </c>
      <c r="AD1639" s="1" t="s">
        <v>92</v>
      </c>
      <c r="AE1639" s="1" t="s">
        <v>72</v>
      </c>
      <c r="AF1639" s="1" t="s">
        <v>229</v>
      </c>
      <c r="AG1639" s="1" t="s">
        <v>72</v>
      </c>
      <c r="AH1639" s="1" t="s">
        <v>4612</v>
      </c>
      <c r="AI1639" s="1">
        <v>4</v>
      </c>
      <c r="AJ1639" s="1" t="s">
        <v>7705</v>
      </c>
      <c r="AK1639" s="1" t="s">
        <v>447</v>
      </c>
      <c r="AL1639" s="1" t="s">
        <v>72</v>
      </c>
      <c r="AM1639" s="1" t="s">
        <v>72</v>
      </c>
      <c r="AN1639" s="3">
        <v>46013</v>
      </c>
      <c r="AO1639" s="1" t="s">
        <v>9008</v>
      </c>
      <c r="AP1639" s="1" t="s">
        <v>72</v>
      </c>
      <c r="AQ1639" s="1" t="s">
        <v>1794</v>
      </c>
      <c r="AR1639" s="1">
        <v>13</v>
      </c>
      <c r="AS1639" s="1" t="s">
        <v>3205</v>
      </c>
      <c r="AT1639" s="1" t="s">
        <v>75</v>
      </c>
      <c r="AU1639" s="1" t="s">
        <v>75</v>
      </c>
      <c r="AV1639" s="1" t="s">
        <v>88</v>
      </c>
      <c r="AW1639" s="1" t="s">
        <v>79</v>
      </c>
      <c r="AX1639" s="1" t="s">
        <v>72</v>
      </c>
      <c r="AY1639" s="1" t="s">
        <v>8915</v>
      </c>
      <c r="AZ1639" s="1" t="s">
        <v>9009</v>
      </c>
      <c r="BA1639" s="1">
        <v>28</v>
      </c>
      <c r="BB1639" s="1" t="s">
        <v>160</v>
      </c>
      <c r="BC1639" s="1" t="s">
        <v>707</v>
      </c>
    </row>
    <row r="1640" spans="1:55" ht="18.600000000000001" customHeight="1">
      <c r="A1640" s="1" t="s">
        <v>9010</v>
      </c>
      <c r="B1640" s="1">
        <v>250344</v>
      </c>
      <c r="C1640" s="1" t="s">
        <v>71</v>
      </c>
      <c r="D1640" s="3">
        <v>46013</v>
      </c>
      <c r="E1640" s="1" t="s">
        <v>1896</v>
      </c>
      <c r="F1640" s="1" t="s">
        <v>9011</v>
      </c>
      <c r="G1640" s="1" t="s">
        <v>75</v>
      </c>
      <c r="H1640" s="1" t="s">
        <v>3947</v>
      </c>
      <c r="I1640" s="1" t="s">
        <v>77</v>
      </c>
      <c r="J1640" s="1" t="s">
        <v>78</v>
      </c>
      <c r="K1640" s="1" t="s">
        <v>78</v>
      </c>
      <c r="L1640" s="21" t="s">
        <v>1898</v>
      </c>
      <c r="M1640" s="21" t="s">
        <v>99</v>
      </c>
      <c r="N1640" s="34" t="s">
        <v>72</v>
      </c>
      <c r="O1640" s="8" t="s">
        <v>9012</v>
      </c>
      <c r="P1640" s="1" t="s">
        <v>8240</v>
      </c>
      <c r="Q1640" s="1" t="s">
        <v>8241</v>
      </c>
      <c r="R1640" s="1" t="s">
        <v>8242</v>
      </c>
      <c r="S1640" s="1" t="s">
        <v>84</v>
      </c>
      <c r="T1640" s="1" t="s">
        <v>72</v>
      </c>
      <c r="U1640" s="1" t="s">
        <v>140</v>
      </c>
      <c r="V1640" s="1" t="s">
        <v>141</v>
      </c>
      <c r="W1640" s="1" t="s">
        <v>126</v>
      </c>
      <c r="X1640" s="1">
        <v>72</v>
      </c>
      <c r="Y1640" s="1" t="s">
        <v>88</v>
      </c>
      <c r="Z1640" s="1">
        <v>6.5</v>
      </c>
      <c r="AA1640" s="1" t="s">
        <v>954</v>
      </c>
      <c r="AB1640" s="1" t="s">
        <v>90</v>
      </c>
      <c r="AC1640" s="1" t="s">
        <v>91</v>
      </c>
      <c r="AD1640" s="1" t="s">
        <v>92</v>
      </c>
      <c r="AE1640" s="1" t="s">
        <v>72</v>
      </c>
      <c r="AF1640" s="1" t="s">
        <v>72</v>
      </c>
      <c r="AG1640" s="1" t="s">
        <v>72</v>
      </c>
      <c r="AH1640" s="1" t="s">
        <v>72</v>
      </c>
      <c r="AI1640" s="1" t="s">
        <v>72</v>
      </c>
      <c r="AJ1640" s="1" t="s">
        <v>72</v>
      </c>
      <c r="AK1640" s="1" t="s">
        <v>72</v>
      </c>
      <c r="AL1640" s="1" t="s">
        <v>72</v>
      </c>
      <c r="AM1640" s="1" t="s">
        <v>72</v>
      </c>
      <c r="AN1640" s="3">
        <v>46013</v>
      </c>
      <c r="AO1640" s="1" t="s">
        <v>9013</v>
      </c>
      <c r="AP1640" s="1" t="s">
        <v>72</v>
      </c>
      <c r="AQ1640" s="1" t="s">
        <v>1794</v>
      </c>
      <c r="AR1640" s="1">
        <v>14</v>
      </c>
      <c r="AS1640" s="1" t="s">
        <v>8433</v>
      </c>
      <c r="AT1640" s="1" t="s">
        <v>75</v>
      </c>
      <c r="AU1640" s="1" t="s">
        <v>75</v>
      </c>
      <c r="AV1640" s="1" t="s">
        <v>88</v>
      </c>
      <c r="AW1640" s="1" t="s">
        <v>96</v>
      </c>
      <c r="AX1640" s="1" t="s">
        <v>72</v>
      </c>
      <c r="AY1640" s="1" t="s">
        <v>6965</v>
      </c>
      <c r="AZ1640" s="1" t="s">
        <v>9014</v>
      </c>
      <c r="BA1640" s="1">
        <f>25+7</f>
        <v>32</v>
      </c>
      <c r="BB1640" s="21" t="s">
        <v>100</v>
      </c>
      <c r="BC1640" s="16"/>
    </row>
    <row r="1641" spans="1:55" ht="18.600000000000001" customHeight="1">
      <c r="A1641" s="1" t="s">
        <v>9015</v>
      </c>
      <c r="B1641" s="1">
        <v>250345</v>
      </c>
      <c r="C1641" s="1" t="s">
        <v>71</v>
      </c>
      <c r="D1641" s="3">
        <v>46014</v>
      </c>
      <c r="E1641" s="1" t="s">
        <v>1896</v>
      </c>
      <c r="F1641" s="1" t="s">
        <v>9016</v>
      </c>
      <c r="G1641" s="1" t="s">
        <v>75</v>
      </c>
      <c r="H1641" s="1" t="s">
        <v>7510</v>
      </c>
      <c r="I1641" s="1" t="s">
        <v>77</v>
      </c>
      <c r="J1641" s="1" t="s">
        <v>78</v>
      </c>
      <c r="K1641" s="1" t="s">
        <v>4162</v>
      </c>
      <c r="L1641" s="21" t="s">
        <v>1927</v>
      </c>
      <c r="M1641" s="21" t="s">
        <v>160</v>
      </c>
      <c r="N1641" s="1" t="s">
        <v>9017</v>
      </c>
      <c r="O1641" s="25" t="s">
        <v>847</v>
      </c>
      <c r="P1641" s="1" t="s">
        <v>8240</v>
      </c>
      <c r="Q1641" s="1" t="s">
        <v>8241</v>
      </c>
      <c r="R1641" s="1" t="s">
        <v>8242</v>
      </c>
      <c r="S1641" s="1" t="s">
        <v>443</v>
      </c>
      <c r="T1641" s="1" t="s">
        <v>72</v>
      </c>
      <c r="U1641" s="1" t="s">
        <v>7387</v>
      </c>
      <c r="V1641" s="1" t="s">
        <v>7387</v>
      </c>
      <c r="W1641" s="1" t="s">
        <v>87</v>
      </c>
      <c r="X1641" s="1">
        <v>63</v>
      </c>
      <c r="Y1641" s="1" t="s">
        <v>88</v>
      </c>
      <c r="Z1641" s="1">
        <v>5.3</v>
      </c>
      <c r="AA1641" s="1" t="s">
        <v>299</v>
      </c>
      <c r="AB1641" s="1" t="s">
        <v>90</v>
      </c>
      <c r="AC1641" s="1" t="s">
        <v>91</v>
      </c>
      <c r="AD1641" s="1" t="s">
        <v>92</v>
      </c>
      <c r="AE1641" s="1" t="s">
        <v>72</v>
      </c>
      <c r="AF1641" s="1" t="s">
        <v>72</v>
      </c>
      <c r="AG1641" s="1" t="s">
        <v>72</v>
      </c>
      <c r="AH1641" s="1" t="s">
        <v>72</v>
      </c>
      <c r="AI1641" s="1" t="s">
        <v>72</v>
      </c>
      <c r="AJ1641" s="1" t="s">
        <v>72</v>
      </c>
      <c r="AK1641" s="1" t="s">
        <v>72</v>
      </c>
      <c r="AL1641" s="1" t="s">
        <v>72</v>
      </c>
      <c r="AM1641" s="1" t="s">
        <v>72</v>
      </c>
      <c r="AN1641" s="3">
        <v>46014</v>
      </c>
      <c r="AO1641" s="1" t="s">
        <v>9018</v>
      </c>
      <c r="AP1641" s="1" t="s">
        <v>72</v>
      </c>
      <c r="AQ1641" s="1" t="s">
        <v>1794</v>
      </c>
      <c r="AR1641" s="1">
        <v>13</v>
      </c>
      <c r="AS1641" s="1" t="s">
        <v>183</v>
      </c>
      <c r="AT1641" s="1" t="s">
        <v>88</v>
      </c>
      <c r="AU1641" s="1" t="s">
        <v>88</v>
      </c>
      <c r="AV1641" s="1" t="s">
        <v>88</v>
      </c>
      <c r="AW1641" s="1" t="s">
        <v>79</v>
      </c>
      <c r="AX1641" s="1" t="s">
        <v>2154</v>
      </c>
      <c r="AY1641" s="1" t="s">
        <v>8293</v>
      </c>
      <c r="AZ1641" s="1" t="s">
        <v>72</v>
      </c>
      <c r="BA1641" s="1">
        <v>5</v>
      </c>
      <c r="BB1641" s="1" t="s">
        <v>160</v>
      </c>
      <c r="BC1641" s="16"/>
    </row>
    <row r="1642" spans="1:55" ht="18.600000000000001" customHeight="1">
      <c r="A1642" s="1" t="s">
        <v>9019</v>
      </c>
      <c r="B1642" s="1">
        <v>250346</v>
      </c>
      <c r="C1642" s="1" t="s">
        <v>71</v>
      </c>
      <c r="D1642" s="3">
        <v>46015</v>
      </c>
      <c r="E1642" s="1" t="s">
        <v>1896</v>
      </c>
      <c r="F1642" s="1" t="s">
        <v>9020</v>
      </c>
      <c r="G1642" s="1" t="s">
        <v>75</v>
      </c>
      <c r="H1642" s="1" t="s">
        <v>7510</v>
      </c>
      <c r="I1642" s="1" t="s">
        <v>77</v>
      </c>
      <c r="J1642" s="1" t="s">
        <v>78</v>
      </c>
      <c r="K1642" s="1" t="s">
        <v>78</v>
      </c>
      <c r="L1642" s="21" t="s">
        <v>1898</v>
      </c>
      <c r="M1642" s="8" t="s">
        <v>160</v>
      </c>
      <c r="N1642" s="34" t="s">
        <v>7511</v>
      </c>
      <c r="O1642" s="8" t="s">
        <v>6356</v>
      </c>
      <c r="P1642" s="1" t="s">
        <v>2143</v>
      </c>
      <c r="Q1642" s="1" t="s">
        <v>1868</v>
      </c>
      <c r="R1642" s="1" t="s">
        <v>9079</v>
      </c>
      <c r="S1642" s="1" t="s">
        <v>7128</v>
      </c>
      <c r="T1642" s="1" t="s">
        <v>72</v>
      </c>
      <c r="U1642" s="1" t="s">
        <v>7636</v>
      </c>
      <c r="V1642" s="1" t="s">
        <v>7636</v>
      </c>
      <c r="W1642" s="1" t="s">
        <v>87</v>
      </c>
      <c r="X1642" s="1">
        <v>64</v>
      </c>
      <c r="Y1642" s="1" t="s">
        <v>88</v>
      </c>
      <c r="Z1642" s="1">
        <v>6.5</v>
      </c>
      <c r="AA1642" s="1" t="s">
        <v>2344</v>
      </c>
      <c r="AB1642" s="1" t="s">
        <v>90</v>
      </c>
      <c r="AC1642" s="1" t="s">
        <v>91</v>
      </c>
      <c r="AD1642" s="1" t="s">
        <v>92</v>
      </c>
      <c r="AE1642" s="1" t="s">
        <v>72</v>
      </c>
      <c r="AF1642" s="1" t="s">
        <v>72</v>
      </c>
      <c r="AG1642" s="1" t="s">
        <v>72</v>
      </c>
      <c r="AH1642" s="1" t="s">
        <v>72</v>
      </c>
      <c r="AI1642" s="1" t="s">
        <v>72</v>
      </c>
      <c r="AJ1642" s="1" t="s">
        <v>72</v>
      </c>
      <c r="AK1642" s="1" t="s">
        <v>72</v>
      </c>
      <c r="AL1642" s="1" t="s">
        <v>72</v>
      </c>
      <c r="AM1642" s="1" t="s">
        <v>72</v>
      </c>
      <c r="AN1642" s="3">
        <v>46015</v>
      </c>
      <c r="AO1642" s="1" t="s">
        <v>9021</v>
      </c>
      <c r="AP1642" s="1" t="s">
        <v>72</v>
      </c>
      <c r="AQ1642" s="1" t="s">
        <v>1675</v>
      </c>
      <c r="AR1642" s="1">
        <v>13</v>
      </c>
      <c r="AS1642" s="1" t="s">
        <v>4219</v>
      </c>
      <c r="AT1642" s="1" t="s">
        <v>75</v>
      </c>
      <c r="AU1642" s="1" t="s">
        <v>75</v>
      </c>
      <c r="AV1642" s="1" t="s">
        <v>88</v>
      </c>
      <c r="AW1642" s="1" t="s">
        <v>79</v>
      </c>
      <c r="AX1642" s="1" t="s">
        <v>437</v>
      </c>
      <c r="AY1642" s="1" t="s">
        <v>7543</v>
      </c>
      <c r="AZ1642" s="1" t="s">
        <v>9022</v>
      </c>
      <c r="BA1642" s="1">
        <f>42+7</f>
        <v>49</v>
      </c>
      <c r="BB1642" s="1" t="s">
        <v>160</v>
      </c>
      <c r="BC1642" s="1" t="s">
        <v>440</v>
      </c>
    </row>
    <row r="1643" spans="1:55" ht="18.600000000000001" customHeight="1">
      <c r="A1643" s="1" t="s">
        <v>9023</v>
      </c>
      <c r="B1643" s="1">
        <v>250347</v>
      </c>
      <c r="C1643" s="1" t="s">
        <v>71</v>
      </c>
      <c r="D1643" s="3">
        <v>46017</v>
      </c>
      <c r="E1643" s="1" t="s">
        <v>1896</v>
      </c>
      <c r="F1643" s="1" t="s">
        <v>9024</v>
      </c>
      <c r="G1643" s="1" t="s">
        <v>75</v>
      </c>
      <c r="H1643" s="1" t="s">
        <v>7510</v>
      </c>
      <c r="I1643" s="1" t="s">
        <v>77</v>
      </c>
      <c r="J1643" s="1" t="s">
        <v>78</v>
      </c>
      <c r="K1643" s="1" t="s">
        <v>78</v>
      </c>
      <c r="L1643" s="21" t="s">
        <v>1898</v>
      </c>
      <c r="M1643" s="8" t="s">
        <v>160</v>
      </c>
      <c r="N1643" s="34" t="s">
        <v>7511</v>
      </c>
      <c r="O1643" s="8" t="s">
        <v>9025</v>
      </c>
      <c r="P1643" s="1" t="s">
        <v>83</v>
      </c>
      <c r="Q1643" s="1" t="s">
        <v>123</v>
      </c>
      <c r="R1643" s="1" t="s">
        <v>9043</v>
      </c>
      <c r="S1643" s="1" t="s">
        <v>7128</v>
      </c>
      <c r="T1643" s="1" t="s">
        <v>72</v>
      </c>
      <c r="U1643" s="1" t="s">
        <v>8604</v>
      </c>
      <c r="V1643" s="1" t="s">
        <v>7206</v>
      </c>
      <c r="W1643" s="1" t="s">
        <v>126</v>
      </c>
      <c r="X1643" s="1">
        <v>45</v>
      </c>
      <c r="Y1643" s="1" t="s">
        <v>88</v>
      </c>
      <c r="Z1643" s="1">
        <v>4.5999999999999996</v>
      </c>
      <c r="AA1643" s="1" t="s">
        <v>954</v>
      </c>
      <c r="AB1643" s="1" t="s">
        <v>90</v>
      </c>
      <c r="AC1643" s="1" t="s">
        <v>91</v>
      </c>
      <c r="AD1643" s="1" t="s">
        <v>92</v>
      </c>
      <c r="AE1643" s="1" t="s">
        <v>72</v>
      </c>
      <c r="AF1643" s="1" t="s">
        <v>229</v>
      </c>
      <c r="AG1643" s="1" t="s">
        <v>72</v>
      </c>
      <c r="AH1643" s="1" t="s">
        <v>367</v>
      </c>
      <c r="AI1643" s="1" t="s">
        <v>72</v>
      </c>
      <c r="AJ1643" s="1" t="s">
        <v>72</v>
      </c>
      <c r="AK1643" s="1" t="s">
        <v>447</v>
      </c>
      <c r="AL1643" s="1" t="s">
        <v>72</v>
      </c>
      <c r="AM1643" s="1" t="s">
        <v>72</v>
      </c>
      <c r="AN1643" s="3">
        <v>46017</v>
      </c>
      <c r="AO1643" s="1" t="s">
        <v>9026</v>
      </c>
      <c r="AP1643" s="1" t="s">
        <v>9027</v>
      </c>
      <c r="AQ1643" s="1" t="s">
        <v>1675</v>
      </c>
      <c r="AR1643" s="1">
        <v>13</v>
      </c>
      <c r="AS1643" s="1" t="s">
        <v>4063</v>
      </c>
      <c r="AT1643" s="1" t="s">
        <v>75</v>
      </c>
      <c r="AU1643" s="1" t="s">
        <v>75</v>
      </c>
      <c r="AV1643" s="1" t="s">
        <v>88</v>
      </c>
      <c r="AW1643" s="1" t="s">
        <v>79</v>
      </c>
      <c r="AX1643" s="1" t="s">
        <v>437</v>
      </c>
      <c r="AY1643" s="1" t="s">
        <v>8169</v>
      </c>
      <c r="AZ1643" s="1" t="s">
        <v>9028</v>
      </c>
      <c r="BA1643" s="1">
        <f>56+7</f>
        <v>63</v>
      </c>
      <c r="BB1643" s="1" t="s">
        <v>160</v>
      </c>
      <c r="BC1643" s="1" t="s">
        <v>440</v>
      </c>
    </row>
    <row r="1644" spans="1:55" ht="18.600000000000001" customHeight="1">
      <c r="A1644" s="1" t="s">
        <v>9029</v>
      </c>
      <c r="B1644" s="1">
        <v>250348</v>
      </c>
      <c r="C1644" s="1" t="s">
        <v>71</v>
      </c>
      <c r="D1644" s="3">
        <v>46022</v>
      </c>
      <c r="E1644" s="1" t="s">
        <v>1896</v>
      </c>
      <c r="F1644" s="1" t="s">
        <v>9030</v>
      </c>
      <c r="G1644" s="1" t="s">
        <v>75</v>
      </c>
      <c r="H1644" s="1" t="s">
        <v>6917</v>
      </c>
      <c r="I1644" s="1" t="s">
        <v>77</v>
      </c>
      <c r="J1644" s="1" t="s">
        <v>78</v>
      </c>
      <c r="K1644" s="1" t="s">
        <v>4162</v>
      </c>
      <c r="L1644" s="21" t="s">
        <v>1898</v>
      </c>
      <c r="M1644" s="21" t="s">
        <v>160</v>
      </c>
      <c r="N1644" s="34" t="s">
        <v>72</v>
      </c>
      <c r="O1644" s="25" t="s">
        <v>847</v>
      </c>
      <c r="P1644" s="1" t="s">
        <v>8240</v>
      </c>
      <c r="Q1644" s="1" t="s">
        <v>8241</v>
      </c>
      <c r="R1644" s="1" t="s">
        <v>8242</v>
      </c>
      <c r="S1644" s="1" t="s">
        <v>291</v>
      </c>
      <c r="T1644" s="1" t="s">
        <v>72</v>
      </c>
      <c r="U1644" s="1" t="s">
        <v>292</v>
      </c>
      <c r="V1644" s="1" t="s">
        <v>9031</v>
      </c>
      <c r="W1644" s="1" t="s">
        <v>126</v>
      </c>
      <c r="X1644" s="1">
        <v>68</v>
      </c>
      <c r="Y1644" s="1" t="s">
        <v>88</v>
      </c>
      <c r="Z1644" s="1">
        <v>5.2</v>
      </c>
      <c r="AA1644" s="1" t="s">
        <v>954</v>
      </c>
      <c r="AB1644" s="1" t="s">
        <v>90</v>
      </c>
      <c r="AC1644" s="1" t="s">
        <v>91</v>
      </c>
      <c r="AD1644" s="1" t="s">
        <v>92</v>
      </c>
      <c r="AE1644" s="1" t="s">
        <v>72</v>
      </c>
      <c r="AF1644" s="1" t="s">
        <v>72</v>
      </c>
      <c r="AG1644" s="1" t="s">
        <v>72</v>
      </c>
      <c r="AH1644" s="1" t="s">
        <v>72</v>
      </c>
      <c r="AI1644" s="1" t="s">
        <v>72</v>
      </c>
      <c r="AJ1644" s="1" t="s">
        <v>72</v>
      </c>
      <c r="AK1644" s="1" t="s">
        <v>72</v>
      </c>
      <c r="AL1644" s="1" t="s">
        <v>72</v>
      </c>
      <c r="AM1644" s="1" t="s">
        <v>72</v>
      </c>
      <c r="AN1644" s="3">
        <v>46022</v>
      </c>
      <c r="AO1644" s="1" t="s">
        <v>9032</v>
      </c>
      <c r="AP1644" s="1" t="s">
        <v>72</v>
      </c>
      <c r="AQ1644" s="1" t="s">
        <v>1794</v>
      </c>
      <c r="AR1644" s="1">
        <v>14</v>
      </c>
      <c r="AS1644" s="1" t="s">
        <v>4219</v>
      </c>
      <c r="AT1644" s="1" t="s">
        <v>88</v>
      </c>
      <c r="AU1644" s="1" t="s">
        <v>88</v>
      </c>
      <c r="AV1644" s="1" t="s">
        <v>88</v>
      </c>
      <c r="AW1644" s="1" t="s">
        <v>96</v>
      </c>
      <c r="AX1644" s="1" t="s">
        <v>72</v>
      </c>
      <c r="AY1644" s="1" t="s">
        <v>8915</v>
      </c>
      <c r="AZ1644" s="1" t="s">
        <v>9033</v>
      </c>
      <c r="BA1644" s="1">
        <f>28+21</f>
        <v>49</v>
      </c>
      <c r="BB1644" s="1" t="s">
        <v>160</v>
      </c>
      <c r="BC1644" s="1" t="s">
        <v>707</v>
      </c>
    </row>
    <row r="1645" spans="1:55" ht="18.600000000000001" customHeight="1">
      <c r="A1645" s="1" t="s">
        <v>9034</v>
      </c>
      <c r="B1645" s="1">
        <v>260001</v>
      </c>
      <c r="C1645" s="1" t="s">
        <v>71</v>
      </c>
      <c r="D1645" s="3">
        <v>46027</v>
      </c>
      <c r="E1645" s="1" t="s">
        <v>1896</v>
      </c>
      <c r="F1645" s="1" t="s">
        <v>9035</v>
      </c>
      <c r="G1645" s="1" t="s">
        <v>75</v>
      </c>
      <c r="H1645" s="1" t="s">
        <v>8903</v>
      </c>
      <c r="I1645" s="1" t="s">
        <v>77</v>
      </c>
      <c r="J1645" s="1" t="s">
        <v>78</v>
      </c>
      <c r="K1645" s="1" t="s">
        <v>78</v>
      </c>
      <c r="L1645" s="21" t="s">
        <v>1898</v>
      </c>
      <c r="M1645" s="21" t="s">
        <v>99</v>
      </c>
      <c r="N1645" s="34" t="s">
        <v>72</v>
      </c>
      <c r="O1645" s="34" t="s">
        <v>2437</v>
      </c>
      <c r="P1645" s="1" t="s">
        <v>778</v>
      </c>
      <c r="Q1645" s="1" t="s">
        <v>779</v>
      </c>
      <c r="R1645" s="1" t="s">
        <v>9036</v>
      </c>
      <c r="S1645" s="1" t="s">
        <v>84</v>
      </c>
      <c r="T1645" s="1" t="s">
        <v>72</v>
      </c>
      <c r="U1645" s="1" t="s">
        <v>140</v>
      </c>
      <c r="V1645" s="1" t="s">
        <v>181</v>
      </c>
      <c r="W1645" s="1" t="s">
        <v>126</v>
      </c>
      <c r="X1645" s="1">
        <v>42</v>
      </c>
      <c r="Y1645" s="1" t="s">
        <v>88</v>
      </c>
      <c r="Z1645" s="1">
        <v>5.3</v>
      </c>
      <c r="AA1645" s="1" t="s">
        <v>299</v>
      </c>
      <c r="AB1645" s="1" t="s">
        <v>90</v>
      </c>
      <c r="AC1645" s="1" t="s">
        <v>91</v>
      </c>
      <c r="AD1645" s="1" t="s">
        <v>92</v>
      </c>
      <c r="AE1645" s="1" t="s">
        <v>72</v>
      </c>
      <c r="AF1645" s="1" t="s">
        <v>254</v>
      </c>
      <c r="AG1645" s="1" t="s">
        <v>72</v>
      </c>
      <c r="AH1645" s="1" t="s">
        <v>9037</v>
      </c>
      <c r="AI1645" s="1" t="s">
        <v>72</v>
      </c>
      <c r="AJ1645" s="1" t="s">
        <v>72</v>
      </c>
      <c r="AK1645" s="1" t="s">
        <v>220</v>
      </c>
      <c r="AL1645" s="1" t="s">
        <v>72</v>
      </c>
      <c r="AM1645" s="1" t="s">
        <v>72</v>
      </c>
      <c r="AN1645" s="3">
        <v>46027</v>
      </c>
      <c r="AO1645" s="1" t="s">
        <v>9038</v>
      </c>
      <c r="AP1645" s="1" t="s">
        <v>72</v>
      </c>
      <c r="AQ1645" s="1" t="s">
        <v>1675</v>
      </c>
      <c r="AR1645" s="1">
        <v>15</v>
      </c>
      <c r="AS1645" s="1" t="s">
        <v>6026</v>
      </c>
      <c r="AT1645" s="1" t="s">
        <v>75</v>
      </c>
      <c r="AU1645" s="1" t="s">
        <v>75</v>
      </c>
      <c r="AV1645" s="1" t="s">
        <v>88</v>
      </c>
      <c r="AW1645" s="1" t="s">
        <v>96</v>
      </c>
      <c r="AX1645" s="1" t="s">
        <v>72</v>
      </c>
      <c r="AY1645" s="1" t="s">
        <v>9039</v>
      </c>
      <c r="AZ1645" s="1" t="s">
        <v>9040</v>
      </c>
      <c r="BA1645" s="1">
        <f>49+28</f>
        <v>77</v>
      </c>
      <c r="BB1645" s="21" t="s">
        <v>100</v>
      </c>
      <c r="BC1645" s="16"/>
    </row>
    <row r="1646" spans="1:55" ht="18.600000000000001" customHeight="1">
      <c r="A1646" s="1" t="s">
        <v>9041</v>
      </c>
      <c r="B1646" s="1">
        <v>260002</v>
      </c>
      <c r="C1646" s="1" t="s">
        <v>71</v>
      </c>
      <c r="D1646" s="3">
        <v>46028</v>
      </c>
      <c r="E1646" s="1" t="s">
        <v>1896</v>
      </c>
      <c r="F1646" s="1" t="s">
        <v>9042</v>
      </c>
      <c r="G1646" s="1" t="s">
        <v>75</v>
      </c>
      <c r="H1646" s="1" t="s">
        <v>8903</v>
      </c>
      <c r="I1646" s="1" t="s">
        <v>77</v>
      </c>
      <c r="J1646" s="1" t="s">
        <v>78</v>
      </c>
      <c r="K1646" s="1" t="s">
        <v>78</v>
      </c>
      <c r="L1646" s="21" t="s">
        <v>1898</v>
      </c>
      <c r="M1646" s="21" t="s">
        <v>99</v>
      </c>
      <c r="N1646" s="34" t="s">
        <v>72</v>
      </c>
      <c r="O1646" s="21" t="s">
        <v>2502</v>
      </c>
      <c r="P1646" s="1" t="s">
        <v>83</v>
      </c>
      <c r="Q1646" s="1" t="s">
        <v>123</v>
      </c>
      <c r="R1646" s="1" t="s">
        <v>9043</v>
      </c>
      <c r="S1646" s="1" t="s">
        <v>84</v>
      </c>
      <c r="T1646" s="1" t="s">
        <v>72</v>
      </c>
      <c r="U1646" s="1" t="s">
        <v>140</v>
      </c>
      <c r="V1646" s="1" t="s">
        <v>181</v>
      </c>
      <c r="W1646" s="1" t="s">
        <v>126</v>
      </c>
      <c r="X1646" s="1">
        <v>50</v>
      </c>
      <c r="Y1646" s="1" t="s">
        <v>88</v>
      </c>
      <c r="Z1646" s="1">
        <v>4.8</v>
      </c>
      <c r="AA1646" s="1" t="s">
        <v>954</v>
      </c>
      <c r="AB1646" s="1" t="s">
        <v>90</v>
      </c>
      <c r="AC1646" s="1" t="s">
        <v>91</v>
      </c>
      <c r="AD1646" s="1" t="s">
        <v>92</v>
      </c>
      <c r="AE1646" s="1" t="s">
        <v>72</v>
      </c>
      <c r="AF1646" s="1" t="s">
        <v>72</v>
      </c>
      <c r="AG1646" s="1" t="s">
        <v>72</v>
      </c>
      <c r="AH1646" s="1" t="s">
        <v>72</v>
      </c>
      <c r="AI1646" s="1" t="s">
        <v>72</v>
      </c>
      <c r="AJ1646" s="1" t="s">
        <v>72</v>
      </c>
      <c r="AK1646" s="1" t="s">
        <v>72</v>
      </c>
      <c r="AL1646" s="1" t="s">
        <v>72</v>
      </c>
      <c r="AM1646" s="1" t="s">
        <v>72</v>
      </c>
      <c r="AN1646" s="3">
        <v>46028</v>
      </c>
      <c r="AO1646" s="1" t="s">
        <v>9044</v>
      </c>
      <c r="AP1646" s="1" t="s">
        <v>9045</v>
      </c>
      <c r="AQ1646" s="1" t="s">
        <v>1675</v>
      </c>
      <c r="AR1646" s="1">
        <v>15</v>
      </c>
      <c r="AS1646" s="1" t="s">
        <v>8433</v>
      </c>
      <c r="AT1646" s="1" t="s">
        <v>75</v>
      </c>
      <c r="AU1646" s="1" t="s">
        <v>75</v>
      </c>
      <c r="AV1646" s="1" t="s">
        <v>88</v>
      </c>
      <c r="AW1646" s="1" t="s">
        <v>96</v>
      </c>
      <c r="AX1646" s="1" t="s">
        <v>72</v>
      </c>
      <c r="AY1646" s="1" t="s">
        <v>9046</v>
      </c>
      <c r="AZ1646" s="1" t="s">
        <v>9047</v>
      </c>
      <c r="BA1646" s="1">
        <v>42</v>
      </c>
      <c r="BB1646" s="21" t="s">
        <v>100</v>
      </c>
      <c r="BC1646" s="16"/>
    </row>
    <row r="1647" spans="1:55" ht="18.600000000000001" customHeight="1">
      <c r="A1647" s="1" t="s">
        <v>9049</v>
      </c>
      <c r="B1647" s="1">
        <v>260003</v>
      </c>
      <c r="C1647" s="1" t="s">
        <v>71</v>
      </c>
      <c r="D1647" s="3">
        <v>46030</v>
      </c>
      <c r="E1647" s="1" t="s">
        <v>1896</v>
      </c>
      <c r="F1647" s="1" t="s">
        <v>9050</v>
      </c>
      <c r="G1647" s="1" t="s">
        <v>75</v>
      </c>
      <c r="H1647" s="1" t="s">
        <v>7510</v>
      </c>
      <c r="I1647" s="1" t="s">
        <v>77</v>
      </c>
      <c r="J1647" s="1" t="s">
        <v>78</v>
      </c>
      <c r="K1647" s="1" t="s">
        <v>172</v>
      </c>
      <c r="L1647" s="21" t="s">
        <v>1898</v>
      </c>
      <c r="M1647" s="21" t="s">
        <v>160</v>
      </c>
      <c r="N1647" s="21" t="s">
        <v>7511</v>
      </c>
      <c r="O1647" s="34" t="s">
        <v>7005</v>
      </c>
      <c r="P1647" s="1" t="s">
        <v>83</v>
      </c>
      <c r="Q1647" s="1" t="s">
        <v>123</v>
      </c>
      <c r="R1647" s="1" t="s">
        <v>9043</v>
      </c>
      <c r="S1647" s="1" t="s">
        <v>7128</v>
      </c>
      <c r="T1647" s="1" t="s">
        <v>72</v>
      </c>
      <c r="U1647" s="1" t="s">
        <v>7129</v>
      </c>
      <c r="V1647" s="1" t="s">
        <v>7206</v>
      </c>
      <c r="W1647" s="1" t="s">
        <v>126</v>
      </c>
      <c r="X1647" s="1">
        <v>57</v>
      </c>
      <c r="Y1647" s="1" t="s">
        <v>88</v>
      </c>
      <c r="Z1647" s="1">
        <v>5.3</v>
      </c>
      <c r="AA1647" s="1" t="s">
        <v>2344</v>
      </c>
      <c r="AB1647" s="1" t="s">
        <v>90</v>
      </c>
      <c r="AC1647" s="1" t="s">
        <v>91</v>
      </c>
      <c r="AD1647" s="1" t="s">
        <v>92</v>
      </c>
      <c r="AE1647" s="1" t="s">
        <v>72</v>
      </c>
      <c r="AF1647" s="1" t="s">
        <v>72</v>
      </c>
      <c r="AG1647" s="1" t="s">
        <v>72</v>
      </c>
      <c r="AH1647" s="1" t="s">
        <v>72</v>
      </c>
      <c r="AI1647" s="1" t="s">
        <v>72</v>
      </c>
      <c r="AJ1647" s="1" t="s">
        <v>72</v>
      </c>
      <c r="AK1647" s="1" t="s">
        <v>72</v>
      </c>
      <c r="AL1647" s="1" t="s">
        <v>72</v>
      </c>
      <c r="AM1647" s="1" t="s">
        <v>72</v>
      </c>
      <c r="AN1647" s="3">
        <v>46030</v>
      </c>
      <c r="AO1647" s="1" t="s">
        <v>9051</v>
      </c>
      <c r="AP1647" s="1" t="s">
        <v>72</v>
      </c>
      <c r="AQ1647" s="1" t="s">
        <v>1675</v>
      </c>
      <c r="AR1647" s="1">
        <v>13</v>
      </c>
      <c r="AS1647" s="1" t="s">
        <v>183</v>
      </c>
      <c r="AT1647" s="1" t="s">
        <v>88</v>
      </c>
      <c r="AU1647" s="1" t="s">
        <v>88</v>
      </c>
      <c r="AV1647" s="1" t="s">
        <v>88</v>
      </c>
      <c r="AW1647" s="1" t="s">
        <v>96</v>
      </c>
      <c r="AX1647" s="1" t="s">
        <v>72</v>
      </c>
      <c r="AY1647" s="1" t="s">
        <v>9052</v>
      </c>
      <c r="AZ1647" s="1" t="s">
        <v>9053</v>
      </c>
      <c r="BA1647" s="1">
        <f>28+7</f>
        <v>35</v>
      </c>
      <c r="BB1647" s="1" t="s">
        <v>160</v>
      </c>
      <c r="BC1647" s="1" t="s">
        <v>440</v>
      </c>
    </row>
    <row r="1648" spans="1:55" ht="18.600000000000001" customHeight="1">
      <c r="A1648" s="1" t="s">
        <v>9054</v>
      </c>
      <c r="B1648" s="1">
        <v>260004</v>
      </c>
      <c r="C1648" s="1" t="s">
        <v>71</v>
      </c>
      <c r="D1648" s="3">
        <v>46031</v>
      </c>
      <c r="E1648" s="1" t="s">
        <v>1896</v>
      </c>
      <c r="F1648" s="1" t="s">
        <v>9055</v>
      </c>
      <c r="G1648" s="1" t="s">
        <v>75</v>
      </c>
      <c r="H1648" s="1" t="s">
        <v>1915</v>
      </c>
      <c r="I1648" s="1" t="s">
        <v>77</v>
      </c>
      <c r="J1648" s="1" t="s">
        <v>78</v>
      </c>
      <c r="K1648" s="1" t="s">
        <v>4162</v>
      </c>
      <c r="L1648" s="21" t="s">
        <v>1898</v>
      </c>
      <c r="M1648" s="21" t="s">
        <v>99</v>
      </c>
      <c r="N1648" s="34" t="s">
        <v>72</v>
      </c>
      <c r="O1648" s="34" t="s">
        <v>9056</v>
      </c>
      <c r="P1648" s="1" t="s">
        <v>813</v>
      </c>
      <c r="Q1648" s="1" t="s">
        <v>813</v>
      </c>
      <c r="R1648" s="1" t="s">
        <v>9057</v>
      </c>
      <c r="S1648" s="1" t="s">
        <v>84</v>
      </c>
      <c r="T1648" s="1" t="s">
        <v>72</v>
      </c>
      <c r="U1648" s="1" t="s">
        <v>140</v>
      </c>
      <c r="V1648" s="1" t="s">
        <v>181</v>
      </c>
      <c r="W1648" s="1" t="s">
        <v>126</v>
      </c>
      <c r="X1648" s="1">
        <v>49</v>
      </c>
      <c r="Y1648" s="1" t="s">
        <v>88</v>
      </c>
      <c r="Z1648" s="1">
        <v>5.0999999999999996</v>
      </c>
      <c r="AA1648" s="1" t="s">
        <v>299</v>
      </c>
      <c r="AB1648" s="1" t="s">
        <v>90</v>
      </c>
      <c r="AC1648" s="1" t="s">
        <v>91</v>
      </c>
      <c r="AD1648" s="1" t="s">
        <v>92</v>
      </c>
      <c r="AE1648" s="1" t="s">
        <v>72</v>
      </c>
      <c r="AF1648" s="1" t="s">
        <v>217</v>
      </c>
      <c r="AG1648" s="1">
        <v>1</v>
      </c>
      <c r="AH1648" s="1" t="s">
        <v>4808</v>
      </c>
      <c r="AI1648" s="1" t="s">
        <v>72</v>
      </c>
      <c r="AJ1648" s="1" t="s">
        <v>72</v>
      </c>
      <c r="AK1648" s="1" t="s">
        <v>3444</v>
      </c>
      <c r="AL1648" s="1" t="s">
        <v>878</v>
      </c>
      <c r="AM1648" s="1" t="s">
        <v>72</v>
      </c>
      <c r="AN1648" s="3">
        <v>46031</v>
      </c>
      <c r="AO1648" s="1" t="s">
        <v>9058</v>
      </c>
      <c r="AP1648" s="1" t="s">
        <v>72</v>
      </c>
      <c r="AQ1648" s="1" t="s">
        <v>1675</v>
      </c>
      <c r="AR1648" s="1">
        <v>15</v>
      </c>
      <c r="AS1648" s="1" t="s">
        <v>7811</v>
      </c>
      <c r="AT1648" s="1" t="s">
        <v>88</v>
      </c>
      <c r="AU1648" s="1" t="s">
        <v>88</v>
      </c>
      <c r="AV1648" s="1" t="s">
        <v>88</v>
      </c>
      <c r="AW1648" s="1" t="s">
        <v>96</v>
      </c>
      <c r="AX1648" s="1" t="s">
        <v>72</v>
      </c>
      <c r="AY1648" s="1" t="s">
        <v>3985</v>
      </c>
      <c r="AZ1648" s="1" t="s">
        <v>9059</v>
      </c>
      <c r="BA1648" s="1">
        <v>30</v>
      </c>
      <c r="BB1648" s="21" t="s">
        <v>100</v>
      </c>
      <c r="BC1648" s="16"/>
    </row>
    <row r="1649" spans="1:55" ht="18.600000000000001" customHeight="1">
      <c r="A1649" s="1" t="s">
        <v>9060</v>
      </c>
      <c r="B1649" s="1">
        <v>260005</v>
      </c>
      <c r="C1649" s="1" t="s">
        <v>71</v>
      </c>
      <c r="D1649" s="3">
        <v>46031</v>
      </c>
      <c r="E1649" s="1" t="s">
        <v>1896</v>
      </c>
      <c r="F1649" s="1" t="s">
        <v>9061</v>
      </c>
      <c r="G1649" s="1" t="s">
        <v>75</v>
      </c>
      <c r="H1649" s="1" t="s">
        <v>8903</v>
      </c>
      <c r="I1649" s="1" t="s">
        <v>77</v>
      </c>
      <c r="J1649" s="1" t="s">
        <v>78</v>
      </c>
      <c r="K1649" s="1" t="s">
        <v>78</v>
      </c>
      <c r="L1649" s="21" t="s">
        <v>1898</v>
      </c>
      <c r="M1649" s="21" t="s">
        <v>99</v>
      </c>
      <c r="N1649" s="34" t="s">
        <v>72</v>
      </c>
      <c r="O1649" s="34" t="s">
        <v>2437</v>
      </c>
      <c r="P1649" s="1" t="s">
        <v>778</v>
      </c>
      <c r="Q1649" s="1" t="s">
        <v>779</v>
      </c>
      <c r="R1649" s="1" t="s">
        <v>9036</v>
      </c>
      <c r="S1649" s="1" t="s">
        <v>84</v>
      </c>
      <c r="T1649" s="1" t="s">
        <v>72</v>
      </c>
      <c r="U1649" s="1" t="s">
        <v>140</v>
      </c>
      <c r="V1649" s="1" t="s">
        <v>141</v>
      </c>
      <c r="W1649" s="1" t="s">
        <v>87</v>
      </c>
      <c r="X1649" s="1">
        <v>64</v>
      </c>
      <c r="Y1649" s="1" t="s">
        <v>88</v>
      </c>
      <c r="Z1649" s="1">
        <v>6.8</v>
      </c>
      <c r="AA1649" s="1" t="s">
        <v>2344</v>
      </c>
      <c r="AB1649" s="1" t="s">
        <v>90</v>
      </c>
      <c r="AC1649" s="1" t="s">
        <v>91</v>
      </c>
      <c r="AD1649" s="1" t="s">
        <v>92</v>
      </c>
      <c r="AE1649" s="1" t="s">
        <v>72</v>
      </c>
      <c r="AF1649" s="1" t="s">
        <v>229</v>
      </c>
      <c r="AG1649" s="1" t="s">
        <v>72</v>
      </c>
      <c r="AH1649" s="21" t="s">
        <v>9062</v>
      </c>
      <c r="AI1649" s="1" t="s">
        <v>72</v>
      </c>
      <c r="AJ1649" s="1" t="s">
        <v>72</v>
      </c>
      <c r="AK1649" s="1" t="s">
        <v>220</v>
      </c>
      <c r="AL1649" s="1" t="s">
        <v>72</v>
      </c>
      <c r="AM1649" s="1" t="s">
        <v>72</v>
      </c>
      <c r="AN1649" s="3">
        <v>46031</v>
      </c>
      <c r="AO1649" s="1" t="s">
        <v>9063</v>
      </c>
      <c r="AP1649" s="1" t="s">
        <v>72</v>
      </c>
      <c r="AQ1649" s="1" t="s">
        <v>1675</v>
      </c>
      <c r="AR1649" s="1">
        <v>15</v>
      </c>
      <c r="AS1649" s="1" t="s">
        <v>183</v>
      </c>
      <c r="AT1649" s="1" t="s">
        <v>75</v>
      </c>
      <c r="AU1649" s="1" t="s">
        <v>3718</v>
      </c>
      <c r="AV1649" s="1" t="s">
        <v>88</v>
      </c>
      <c r="AW1649" s="1" t="s">
        <v>96</v>
      </c>
      <c r="AX1649" s="1" t="s">
        <v>72</v>
      </c>
      <c r="AY1649" s="1" t="s">
        <v>9039</v>
      </c>
      <c r="AZ1649" s="1" t="s">
        <v>9040</v>
      </c>
      <c r="BA1649" s="1">
        <f>49</f>
        <v>49</v>
      </c>
      <c r="BB1649" s="21" t="s">
        <v>100</v>
      </c>
      <c r="BC1649" s="16"/>
    </row>
    <row r="1650" spans="1:55" ht="18.600000000000001" customHeight="1">
      <c r="A1650" s="1" t="s">
        <v>9064</v>
      </c>
      <c r="B1650" s="1">
        <v>260006</v>
      </c>
      <c r="C1650" s="1" t="s">
        <v>71</v>
      </c>
      <c r="D1650" s="3">
        <v>46034</v>
      </c>
      <c r="E1650" s="1" t="s">
        <v>1896</v>
      </c>
      <c r="F1650" s="1" t="s">
        <v>9065</v>
      </c>
      <c r="G1650" s="1" t="s">
        <v>75</v>
      </c>
      <c r="H1650" s="1" t="s">
        <v>7510</v>
      </c>
      <c r="I1650" s="1" t="s">
        <v>77</v>
      </c>
      <c r="J1650" s="1" t="s">
        <v>78</v>
      </c>
      <c r="K1650" s="1" t="s">
        <v>78</v>
      </c>
      <c r="L1650" s="21" t="s">
        <v>1898</v>
      </c>
      <c r="M1650" s="21" t="s">
        <v>160</v>
      </c>
      <c r="N1650" s="34" t="s">
        <v>72</v>
      </c>
      <c r="O1650" s="34" t="s">
        <v>9066</v>
      </c>
      <c r="P1650" s="1" t="s">
        <v>83</v>
      </c>
      <c r="Q1650" s="1" t="s">
        <v>123</v>
      </c>
      <c r="R1650" s="1" t="s">
        <v>9043</v>
      </c>
      <c r="S1650" s="1" t="s">
        <v>7128</v>
      </c>
      <c r="T1650" s="1" t="s">
        <v>72</v>
      </c>
      <c r="U1650" s="1" t="s">
        <v>7129</v>
      </c>
      <c r="V1650" s="1" t="s">
        <v>8251</v>
      </c>
      <c r="W1650" s="1" t="s">
        <v>87</v>
      </c>
      <c r="X1650" s="1">
        <v>68</v>
      </c>
      <c r="Y1650" s="1" t="s">
        <v>88</v>
      </c>
      <c r="Z1650" s="1">
        <v>4.9000000000000004</v>
      </c>
      <c r="AA1650" s="1" t="s">
        <v>299</v>
      </c>
      <c r="AB1650" s="1" t="s">
        <v>90</v>
      </c>
      <c r="AC1650" s="1" t="s">
        <v>91</v>
      </c>
      <c r="AD1650" s="1" t="s">
        <v>92</v>
      </c>
      <c r="AE1650" s="1" t="s">
        <v>72</v>
      </c>
      <c r="AF1650" s="1" t="s">
        <v>229</v>
      </c>
      <c r="AG1650" s="1" t="s">
        <v>72</v>
      </c>
      <c r="AH1650" s="1" t="s">
        <v>372</v>
      </c>
      <c r="AI1650" s="1" t="s">
        <v>72</v>
      </c>
      <c r="AJ1650" s="1" t="s">
        <v>72</v>
      </c>
      <c r="AK1650" s="1" t="s">
        <v>447</v>
      </c>
      <c r="AL1650" s="1" t="s">
        <v>72</v>
      </c>
      <c r="AM1650" s="1" t="s">
        <v>72</v>
      </c>
      <c r="AN1650" s="3">
        <v>46034</v>
      </c>
      <c r="AO1650" s="1" t="s">
        <v>9067</v>
      </c>
      <c r="AP1650" s="1" t="s">
        <v>72</v>
      </c>
      <c r="AQ1650" s="1" t="s">
        <v>1675</v>
      </c>
      <c r="AR1650" s="1">
        <v>13</v>
      </c>
      <c r="AS1650" s="1" t="s">
        <v>6026</v>
      </c>
      <c r="AT1650" s="1" t="s">
        <v>75</v>
      </c>
      <c r="AU1650" s="1" t="s">
        <v>75</v>
      </c>
      <c r="AV1650" s="1" t="s">
        <v>88</v>
      </c>
      <c r="AW1650" s="1" t="s">
        <v>96</v>
      </c>
      <c r="AX1650" s="1" t="s">
        <v>72</v>
      </c>
      <c r="AY1650" s="1" t="s">
        <v>6757</v>
      </c>
      <c r="AZ1650" s="1" t="s">
        <v>9068</v>
      </c>
      <c r="BA1650" s="1">
        <v>56</v>
      </c>
      <c r="BB1650" s="1" t="s">
        <v>160</v>
      </c>
      <c r="BC1650" s="1" t="s">
        <v>9069</v>
      </c>
    </row>
    <row r="1651" spans="1:55" ht="18.600000000000001" customHeight="1">
      <c r="A1651" s="1" t="s">
        <v>9972</v>
      </c>
      <c r="B1651" s="1">
        <v>260007</v>
      </c>
      <c r="C1651" s="1" t="s">
        <v>71</v>
      </c>
      <c r="D1651" s="3">
        <v>46035</v>
      </c>
      <c r="E1651" s="1" t="s">
        <v>1896</v>
      </c>
      <c r="F1651" s="1" t="s">
        <v>9071</v>
      </c>
      <c r="G1651" s="1" t="s">
        <v>75</v>
      </c>
      <c r="H1651" s="1" t="s">
        <v>8903</v>
      </c>
      <c r="I1651" s="1" t="s">
        <v>77</v>
      </c>
      <c r="J1651" s="1" t="s">
        <v>78</v>
      </c>
      <c r="K1651" s="1" t="s">
        <v>78</v>
      </c>
      <c r="L1651" s="21" t="s">
        <v>1898</v>
      </c>
      <c r="M1651" s="21" t="s">
        <v>99</v>
      </c>
      <c r="N1651" s="34" t="s">
        <v>72</v>
      </c>
      <c r="O1651" s="34" t="s">
        <v>9072</v>
      </c>
      <c r="P1651" s="1" t="s">
        <v>813</v>
      </c>
      <c r="Q1651" s="1" t="s">
        <v>813</v>
      </c>
      <c r="R1651" s="1" t="s">
        <v>9057</v>
      </c>
      <c r="S1651" s="1" t="s">
        <v>84</v>
      </c>
      <c r="T1651" s="1" t="s">
        <v>72</v>
      </c>
      <c r="U1651" s="1" t="s">
        <v>104</v>
      </c>
      <c r="V1651" s="1" t="s">
        <v>9073</v>
      </c>
      <c r="W1651" s="1" t="s">
        <v>87</v>
      </c>
      <c r="X1651" s="1">
        <v>48</v>
      </c>
      <c r="Y1651" s="1" t="s">
        <v>88</v>
      </c>
      <c r="Z1651" s="1">
        <v>5.0999999999999996</v>
      </c>
      <c r="AA1651" s="1" t="s">
        <v>954</v>
      </c>
      <c r="AB1651" s="1" t="s">
        <v>90</v>
      </c>
      <c r="AC1651" s="1" t="s">
        <v>91</v>
      </c>
      <c r="AD1651" s="1" t="s">
        <v>92</v>
      </c>
      <c r="AE1651" s="1" t="s">
        <v>72</v>
      </c>
      <c r="AF1651" s="1" t="s">
        <v>254</v>
      </c>
      <c r="AG1651" s="1">
        <v>2</v>
      </c>
      <c r="AH1651" s="1" t="s">
        <v>5092</v>
      </c>
      <c r="AI1651" s="1" t="s">
        <v>72</v>
      </c>
      <c r="AJ1651" s="1" t="s">
        <v>72</v>
      </c>
      <c r="AK1651" s="1" t="s">
        <v>3444</v>
      </c>
      <c r="AL1651" s="1" t="s">
        <v>878</v>
      </c>
      <c r="AM1651" s="1" t="s">
        <v>72</v>
      </c>
      <c r="AN1651" s="3">
        <v>46035</v>
      </c>
      <c r="AO1651" s="1" t="s">
        <v>9074</v>
      </c>
      <c r="AP1651" s="1" t="s">
        <v>72</v>
      </c>
      <c r="AQ1651" s="1" t="s">
        <v>1675</v>
      </c>
      <c r="AR1651" s="1">
        <v>15</v>
      </c>
      <c r="AS1651" s="1" t="s">
        <v>183</v>
      </c>
      <c r="AT1651" s="1" t="s">
        <v>75</v>
      </c>
      <c r="AU1651" s="1" t="s">
        <v>75</v>
      </c>
      <c r="AV1651" s="1" t="s">
        <v>88</v>
      </c>
      <c r="AW1651" s="1" t="s">
        <v>96</v>
      </c>
      <c r="AX1651" s="1" t="s">
        <v>72</v>
      </c>
      <c r="AY1651" s="1" t="s">
        <v>9039</v>
      </c>
      <c r="AZ1651" s="1" t="s">
        <v>9040</v>
      </c>
      <c r="BA1651" s="1">
        <f>49</f>
        <v>49</v>
      </c>
      <c r="BB1651" s="21" t="s">
        <v>100</v>
      </c>
      <c r="BC1651" s="16"/>
    </row>
    <row r="1652" spans="1:55" ht="18.600000000000001" customHeight="1">
      <c r="A1652" s="1" t="s">
        <v>9077</v>
      </c>
      <c r="B1652" s="1">
        <v>260009</v>
      </c>
      <c r="C1652" s="1" t="s">
        <v>71</v>
      </c>
      <c r="D1652" s="3">
        <v>46036</v>
      </c>
      <c r="E1652" s="1" t="s">
        <v>1896</v>
      </c>
      <c r="F1652" s="1" t="s">
        <v>9078</v>
      </c>
      <c r="G1652" s="1" t="s">
        <v>75</v>
      </c>
      <c r="H1652" s="1" t="s">
        <v>7510</v>
      </c>
      <c r="I1652" s="1" t="s">
        <v>77</v>
      </c>
      <c r="J1652" s="1" t="s">
        <v>78</v>
      </c>
      <c r="K1652" s="1" t="s">
        <v>78</v>
      </c>
      <c r="L1652" s="21" t="s">
        <v>1898</v>
      </c>
      <c r="M1652" s="21" t="s">
        <v>99</v>
      </c>
      <c r="N1652" s="34" t="s">
        <v>72</v>
      </c>
      <c r="O1652" s="34" t="s">
        <v>7199</v>
      </c>
      <c r="P1652" s="1" t="s">
        <v>2143</v>
      </c>
      <c r="Q1652" s="1" t="s">
        <v>1868</v>
      </c>
      <c r="R1652" s="1" t="s">
        <v>9079</v>
      </c>
      <c r="S1652" s="1" t="s">
        <v>7128</v>
      </c>
      <c r="T1652" s="1" t="s">
        <v>72</v>
      </c>
      <c r="U1652" s="1" t="s">
        <v>7129</v>
      </c>
      <c r="V1652" s="1" t="s">
        <v>7206</v>
      </c>
      <c r="W1652" s="1" t="s">
        <v>87</v>
      </c>
      <c r="X1652" s="1">
        <v>80</v>
      </c>
      <c r="Y1652" s="1" t="s">
        <v>88</v>
      </c>
      <c r="Z1652" s="1">
        <v>6.8</v>
      </c>
      <c r="AA1652" s="1" t="s">
        <v>2344</v>
      </c>
      <c r="AB1652" s="1" t="s">
        <v>90</v>
      </c>
      <c r="AC1652" s="1" t="s">
        <v>91</v>
      </c>
      <c r="AD1652" s="1" t="s">
        <v>92</v>
      </c>
      <c r="AE1652" s="1" t="s">
        <v>72</v>
      </c>
      <c r="AF1652" s="1" t="s">
        <v>72</v>
      </c>
      <c r="AG1652" s="1" t="s">
        <v>72</v>
      </c>
      <c r="AH1652" s="1" t="s">
        <v>72</v>
      </c>
      <c r="AI1652" s="1" t="s">
        <v>72</v>
      </c>
      <c r="AJ1652" s="1" t="s">
        <v>72</v>
      </c>
      <c r="AK1652" s="1" t="s">
        <v>72</v>
      </c>
      <c r="AL1652" s="1" t="s">
        <v>72</v>
      </c>
      <c r="AM1652" s="1" t="s">
        <v>72</v>
      </c>
      <c r="AN1652" s="3">
        <v>46036</v>
      </c>
      <c r="AO1652" s="1" t="s">
        <v>9080</v>
      </c>
      <c r="AP1652" s="1" t="s">
        <v>72</v>
      </c>
      <c r="AQ1652" s="1" t="s">
        <v>1675</v>
      </c>
      <c r="AR1652" s="1">
        <v>13</v>
      </c>
      <c r="AS1652" s="1" t="s">
        <v>4219</v>
      </c>
      <c r="AT1652" s="1" t="s">
        <v>75</v>
      </c>
      <c r="AU1652" s="1" t="s">
        <v>75</v>
      </c>
      <c r="AV1652" s="1" t="s">
        <v>88</v>
      </c>
      <c r="AW1652" s="1" t="s">
        <v>96</v>
      </c>
      <c r="AX1652" s="1" t="s">
        <v>72</v>
      </c>
      <c r="AY1652" s="1" t="s">
        <v>6757</v>
      </c>
      <c r="AZ1652" s="1" t="s">
        <v>9081</v>
      </c>
      <c r="BA1652" s="1">
        <f>49+7</f>
        <v>56</v>
      </c>
      <c r="BB1652" s="21" t="s">
        <v>100</v>
      </c>
      <c r="BC1652" s="16"/>
    </row>
    <row r="1653" spans="1:55" ht="18.600000000000001" customHeight="1">
      <c r="A1653" s="1" t="s">
        <v>9082</v>
      </c>
      <c r="B1653" s="1">
        <v>260010</v>
      </c>
      <c r="C1653" s="1" t="s">
        <v>71</v>
      </c>
      <c r="D1653" s="3">
        <v>46038</v>
      </c>
      <c r="E1653" s="1" t="s">
        <v>1896</v>
      </c>
      <c r="F1653" s="1" t="s">
        <v>9083</v>
      </c>
      <c r="G1653" s="1" t="s">
        <v>75</v>
      </c>
      <c r="H1653" s="1" t="s">
        <v>3947</v>
      </c>
      <c r="I1653" s="1" t="s">
        <v>77</v>
      </c>
      <c r="J1653" s="1" t="s">
        <v>78</v>
      </c>
      <c r="K1653" s="1" t="s">
        <v>78</v>
      </c>
      <c r="L1653" s="21" t="s">
        <v>1898</v>
      </c>
      <c r="M1653" s="21" t="s">
        <v>99</v>
      </c>
      <c r="N1653" s="34" t="s">
        <v>72</v>
      </c>
      <c r="O1653" s="34" t="s">
        <v>9084</v>
      </c>
      <c r="P1653" s="1" t="s">
        <v>2143</v>
      </c>
      <c r="Q1653" s="1" t="s">
        <v>1868</v>
      </c>
      <c r="R1653" s="1" t="s">
        <v>9079</v>
      </c>
      <c r="S1653" s="1" t="s">
        <v>84</v>
      </c>
      <c r="T1653" s="1" t="s">
        <v>72</v>
      </c>
      <c r="U1653" s="1" t="s">
        <v>140</v>
      </c>
      <c r="V1653" s="1" t="s">
        <v>141</v>
      </c>
      <c r="W1653" s="1" t="s">
        <v>126</v>
      </c>
      <c r="X1653" s="1">
        <v>65</v>
      </c>
      <c r="Y1653" s="1" t="s">
        <v>88</v>
      </c>
      <c r="Z1653" s="1">
        <v>5.3</v>
      </c>
      <c r="AA1653" s="1" t="s">
        <v>299</v>
      </c>
      <c r="AB1653" s="1" t="s">
        <v>90</v>
      </c>
      <c r="AC1653" s="1" t="s">
        <v>91</v>
      </c>
      <c r="AD1653" s="1" t="s">
        <v>92</v>
      </c>
      <c r="AE1653" s="1" t="s">
        <v>72</v>
      </c>
      <c r="AF1653" s="1" t="s">
        <v>72</v>
      </c>
      <c r="AG1653" s="1" t="s">
        <v>72</v>
      </c>
      <c r="AH1653" s="1" t="s">
        <v>72</v>
      </c>
      <c r="AI1653" s="1" t="s">
        <v>72</v>
      </c>
      <c r="AJ1653" s="1" t="s">
        <v>72</v>
      </c>
      <c r="AK1653" s="1" t="s">
        <v>72</v>
      </c>
      <c r="AL1653" s="1" t="s">
        <v>72</v>
      </c>
      <c r="AM1653" s="1" t="s">
        <v>72</v>
      </c>
      <c r="AN1653" s="3">
        <v>46038</v>
      </c>
      <c r="AO1653" s="1" t="s">
        <v>9085</v>
      </c>
      <c r="AP1653" s="1" t="s">
        <v>72</v>
      </c>
      <c r="AQ1653" s="1" t="s">
        <v>1794</v>
      </c>
      <c r="AR1653" s="1">
        <v>15</v>
      </c>
      <c r="AS1653" s="1" t="s">
        <v>7811</v>
      </c>
      <c r="AT1653" s="1" t="s">
        <v>75</v>
      </c>
      <c r="AU1653" s="1" t="s">
        <v>75</v>
      </c>
      <c r="AV1653" s="1" t="s">
        <v>88</v>
      </c>
      <c r="AW1653" s="1" t="s">
        <v>96</v>
      </c>
      <c r="AX1653" s="1" t="s">
        <v>72</v>
      </c>
      <c r="AY1653" s="1" t="s">
        <v>6787</v>
      </c>
      <c r="AZ1653" s="1" t="s">
        <v>9086</v>
      </c>
      <c r="BA1653" s="1">
        <f>18+18</f>
        <v>36</v>
      </c>
      <c r="BB1653" s="21" t="s">
        <v>100</v>
      </c>
      <c r="BC1653" s="16"/>
    </row>
    <row r="1654" spans="1:55" ht="18.600000000000001" customHeight="1">
      <c r="A1654" s="1" t="s">
        <v>9087</v>
      </c>
      <c r="B1654" s="1">
        <v>260011</v>
      </c>
      <c r="C1654" s="1" t="s">
        <v>71</v>
      </c>
      <c r="D1654" s="3">
        <v>46039</v>
      </c>
      <c r="E1654" s="1" t="s">
        <v>1896</v>
      </c>
      <c r="F1654" s="1" t="s">
        <v>9088</v>
      </c>
      <c r="G1654" s="1" t="s">
        <v>75</v>
      </c>
      <c r="H1654" s="1" t="s">
        <v>3608</v>
      </c>
      <c r="I1654" s="1" t="s">
        <v>77</v>
      </c>
      <c r="J1654" s="1" t="s">
        <v>78</v>
      </c>
      <c r="K1654" s="1" t="s">
        <v>78</v>
      </c>
      <c r="L1654" s="21" t="s">
        <v>1898</v>
      </c>
      <c r="M1654" s="21" t="s">
        <v>99</v>
      </c>
      <c r="N1654" s="34" t="s">
        <v>72</v>
      </c>
      <c r="O1654" s="34" t="s">
        <v>5347</v>
      </c>
      <c r="P1654" s="1" t="s">
        <v>813</v>
      </c>
      <c r="Q1654" s="1" t="s">
        <v>813</v>
      </c>
      <c r="R1654" s="1" t="s">
        <v>9057</v>
      </c>
      <c r="S1654" s="1" t="s">
        <v>152</v>
      </c>
      <c r="T1654" s="1" t="s">
        <v>1370</v>
      </c>
      <c r="U1654" s="1" t="s">
        <v>153</v>
      </c>
      <c r="V1654" s="1" t="s">
        <v>9089</v>
      </c>
      <c r="W1654" s="1" t="s">
        <v>126</v>
      </c>
      <c r="X1654" s="1">
        <v>42</v>
      </c>
      <c r="Y1654" s="1" t="s">
        <v>88</v>
      </c>
      <c r="Z1654" s="1">
        <v>5.2</v>
      </c>
      <c r="AA1654" s="1" t="s">
        <v>954</v>
      </c>
      <c r="AB1654" s="1" t="s">
        <v>90</v>
      </c>
      <c r="AC1654" s="1" t="s">
        <v>91</v>
      </c>
      <c r="AD1654" s="1" t="s">
        <v>216</v>
      </c>
      <c r="AE1654" s="1" t="s">
        <v>72</v>
      </c>
      <c r="AF1654" s="1" t="s">
        <v>254</v>
      </c>
      <c r="AG1654" s="1">
        <v>2</v>
      </c>
      <c r="AH1654" s="1" t="s">
        <v>2804</v>
      </c>
      <c r="AI1654" s="1">
        <v>8</v>
      </c>
      <c r="AJ1654" s="1" t="s">
        <v>1411</v>
      </c>
      <c r="AK1654" s="1" t="s">
        <v>9090</v>
      </c>
      <c r="AL1654" s="1" t="s">
        <v>1061</v>
      </c>
      <c r="AM1654" s="1" t="s">
        <v>5100</v>
      </c>
      <c r="AN1654" s="3">
        <v>46039</v>
      </c>
      <c r="AO1654" s="1" t="s">
        <v>9091</v>
      </c>
      <c r="AP1654" s="1" t="s">
        <v>72</v>
      </c>
      <c r="AQ1654" s="1" t="s">
        <v>1794</v>
      </c>
      <c r="AR1654" s="1">
        <v>15</v>
      </c>
      <c r="AS1654" s="1" t="s">
        <v>6026</v>
      </c>
      <c r="AT1654" s="1" t="s">
        <v>75</v>
      </c>
      <c r="AU1654" s="1" t="s">
        <v>75</v>
      </c>
      <c r="AV1654" s="1" t="s">
        <v>88</v>
      </c>
      <c r="AW1654" s="1" t="s">
        <v>96</v>
      </c>
      <c r="AX1654" s="1" t="s">
        <v>72</v>
      </c>
      <c r="AY1654" s="1" t="s">
        <v>9092</v>
      </c>
      <c r="AZ1654" s="38" t="s">
        <v>9093</v>
      </c>
      <c r="BA1654" s="1">
        <f>35+7</f>
        <v>42</v>
      </c>
      <c r="BB1654" s="21" t="s">
        <v>100</v>
      </c>
      <c r="BC1654" s="16"/>
    </row>
    <row r="1655" spans="1:55" ht="18.600000000000001" customHeight="1">
      <c r="A1655" s="1" t="s">
        <v>9094</v>
      </c>
      <c r="B1655" s="1">
        <v>260012</v>
      </c>
      <c r="C1655" s="1" t="s">
        <v>71</v>
      </c>
      <c r="D1655" s="3">
        <v>46041</v>
      </c>
      <c r="E1655" s="1" t="s">
        <v>1896</v>
      </c>
      <c r="F1655" s="1" t="s">
        <v>9095</v>
      </c>
      <c r="G1655" s="1" t="s">
        <v>75</v>
      </c>
      <c r="H1655" s="1" t="s">
        <v>1915</v>
      </c>
      <c r="I1655" s="1" t="s">
        <v>77</v>
      </c>
      <c r="J1655" s="1" t="s">
        <v>78</v>
      </c>
      <c r="K1655" s="1" t="s">
        <v>78</v>
      </c>
      <c r="L1655" s="21" t="s">
        <v>1898</v>
      </c>
      <c r="M1655" s="21" t="s">
        <v>99</v>
      </c>
      <c r="N1655" s="34" t="s">
        <v>72</v>
      </c>
      <c r="O1655" s="34" t="s">
        <v>2203</v>
      </c>
      <c r="P1655" s="1" t="s">
        <v>813</v>
      </c>
      <c r="Q1655" s="1" t="s">
        <v>813</v>
      </c>
      <c r="R1655" s="1" t="s">
        <v>9057</v>
      </c>
      <c r="S1655" s="1" t="s">
        <v>84</v>
      </c>
      <c r="T1655" s="1" t="s">
        <v>72</v>
      </c>
      <c r="U1655" s="1" t="s">
        <v>140</v>
      </c>
      <c r="V1655" s="1" t="s">
        <v>181</v>
      </c>
      <c r="W1655" s="1" t="s">
        <v>126</v>
      </c>
      <c r="X1655" s="1">
        <v>48</v>
      </c>
      <c r="Y1655" s="1" t="s">
        <v>88</v>
      </c>
      <c r="Z1655" s="1">
        <v>4.3</v>
      </c>
      <c r="AA1655" s="1" t="s">
        <v>954</v>
      </c>
      <c r="AB1655" s="1" t="s">
        <v>90</v>
      </c>
      <c r="AC1655" s="1" t="s">
        <v>91</v>
      </c>
      <c r="AD1655" s="1" t="s">
        <v>92</v>
      </c>
      <c r="AE1655" s="1" t="s">
        <v>72</v>
      </c>
      <c r="AF1655" s="1" t="s">
        <v>217</v>
      </c>
      <c r="AG1655" s="1">
        <v>2</v>
      </c>
      <c r="AH1655" s="1" t="s">
        <v>4808</v>
      </c>
      <c r="AI1655" s="1" t="s">
        <v>72</v>
      </c>
      <c r="AJ1655" s="1" t="s">
        <v>72</v>
      </c>
      <c r="AK1655" s="1" t="s">
        <v>3444</v>
      </c>
      <c r="AL1655" s="1" t="s">
        <v>878</v>
      </c>
      <c r="AM1655" s="1" t="s">
        <v>72</v>
      </c>
      <c r="AN1655" s="3">
        <v>46041</v>
      </c>
      <c r="AO1655" s="1" t="s">
        <v>9096</v>
      </c>
      <c r="AP1655" s="1" t="s">
        <v>9097</v>
      </c>
      <c r="AQ1655" s="1" t="s">
        <v>1675</v>
      </c>
      <c r="AR1655" s="1">
        <v>15</v>
      </c>
      <c r="AS1655" s="1" t="s">
        <v>183</v>
      </c>
      <c r="AT1655" s="1" t="s">
        <v>75</v>
      </c>
      <c r="AU1655" s="1" t="s">
        <v>75</v>
      </c>
      <c r="AV1655" s="1" t="s">
        <v>88</v>
      </c>
      <c r="AW1655" s="1" t="s">
        <v>96</v>
      </c>
      <c r="AX1655" s="1" t="s">
        <v>72</v>
      </c>
      <c r="AY1655" s="1" t="s">
        <v>3962</v>
      </c>
      <c r="AZ1655" s="1" t="s">
        <v>9098</v>
      </c>
      <c r="BA1655" s="1">
        <f>49+14</f>
        <v>63</v>
      </c>
      <c r="BB1655" s="21" t="s">
        <v>100</v>
      </c>
      <c r="BC1655" s="16"/>
    </row>
    <row r="1656" spans="1:55" ht="18.600000000000001" customHeight="1">
      <c r="A1656" s="1" t="s">
        <v>9099</v>
      </c>
      <c r="B1656" s="1">
        <v>260013</v>
      </c>
      <c r="C1656" s="1" t="s">
        <v>71</v>
      </c>
      <c r="D1656" s="3">
        <v>46041</v>
      </c>
      <c r="E1656" s="1" t="s">
        <v>1896</v>
      </c>
      <c r="F1656" s="1" t="s">
        <v>9100</v>
      </c>
      <c r="G1656" s="1" t="s">
        <v>75</v>
      </c>
      <c r="H1656" s="1" t="s">
        <v>7510</v>
      </c>
      <c r="I1656" s="1" t="s">
        <v>77</v>
      </c>
      <c r="J1656" s="1" t="s">
        <v>78</v>
      </c>
      <c r="K1656" s="1" t="s">
        <v>78</v>
      </c>
      <c r="L1656" s="21" t="s">
        <v>1898</v>
      </c>
      <c r="M1656" s="21" t="s">
        <v>99</v>
      </c>
      <c r="N1656" s="34" t="s">
        <v>72</v>
      </c>
      <c r="O1656" s="21" t="s">
        <v>1907</v>
      </c>
      <c r="P1656" s="1" t="s">
        <v>2143</v>
      </c>
      <c r="Q1656" s="1" t="s">
        <v>1868</v>
      </c>
      <c r="R1656" s="1" t="s">
        <v>9079</v>
      </c>
      <c r="S1656" s="1" t="s">
        <v>7128</v>
      </c>
      <c r="T1656" s="1" t="s">
        <v>72</v>
      </c>
      <c r="U1656" s="1" t="s">
        <v>7129</v>
      </c>
      <c r="V1656" s="1" t="s">
        <v>7206</v>
      </c>
      <c r="W1656" s="1" t="s">
        <v>126</v>
      </c>
      <c r="X1656" s="1">
        <v>32</v>
      </c>
      <c r="Y1656" s="1" t="s">
        <v>88</v>
      </c>
      <c r="Z1656" s="1">
        <v>5.0999999999999996</v>
      </c>
      <c r="AA1656" s="1" t="s">
        <v>954</v>
      </c>
      <c r="AB1656" s="1" t="s">
        <v>90</v>
      </c>
      <c r="AC1656" s="1" t="s">
        <v>91</v>
      </c>
      <c r="AD1656" s="1" t="s">
        <v>92</v>
      </c>
      <c r="AE1656" s="1" t="s">
        <v>72</v>
      </c>
      <c r="AF1656" s="1" t="s">
        <v>72</v>
      </c>
      <c r="AG1656" s="1">
        <v>2</v>
      </c>
      <c r="AH1656" s="1" t="s">
        <v>1923</v>
      </c>
      <c r="AI1656" s="1" t="s">
        <v>72</v>
      </c>
      <c r="AJ1656" s="1" t="s">
        <v>72</v>
      </c>
      <c r="AK1656" s="1" t="s">
        <v>447</v>
      </c>
      <c r="AL1656" s="1" t="s">
        <v>72</v>
      </c>
      <c r="AM1656" s="1" t="s">
        <v>72</v>
      </c>
      <c r="AN1656" s="3">
        <v>46041</v>
      </c>
      <c r="AO1656" s="1" t="s">
        <v>9101</v>
      </c>
      <c r="AP1656" s="1" t="s">
        <v>72</v>
      </c>
      <c r="AQ1656" s="1" t="s">
        <v>1794</v>
      </c>
      <c r="AR1656" s="1">
        <v>13</v>
      </c>
      <c r="AS1656" s="1" t="s">
        <v>4063</v>
      </c>
      <c r="AT1656" s="1" t="s">
        <v>75</v>
      </c>
      <c r="AU1656" s="1" t="s">
        <v>75</v>
      </c>
      <c r="AV1656" s="1" t="s">
        <v>88</v>
      </c>
      <c r="AW1656" s="1" t="s">
        <v>96</v>
      </c>
      <c r="AX1656" s="1" t="s">
        <v>72</v>
      </c>
      <c r="AY1656" s="1" t="s">
        <v>9052</v>
      </c>
      <c r="AZ1656" s="1" t="s">
        <v>9102</v>
      </c>
      <c r="BA1656" s="1">
        <v>21</v>
      </c>
      <c r="BB1656" s="21" t="s">
        <v>100</v>
      </c>
      <c r="BC1656" s="16"/>
    </row>
    <row r="1657" spans="1:55" ht="18.600000000000001" customHeight="1">
      <c r="A1657" s="1" t="s">
        <v>9103</v>
      </c>
      <c r="B1657" s="1">
        <v>260014</v>
      </c>
      <c r="C1657" s="1" t="s">
        <v>71</v>
      </c>
      <c r="D1657" s="3">
        <v>46041</v>
      </c>
      <c r="E1657" s="1" t="s">
        <v>1896</v>
      </c>
      <c r="F1657" s="1" t="s">
        <v>9104</v>
      </c>
      <c r="G1657" s="1" t="s">
        <v>75</v>
      </c>
      <c r="H1657" s="1" t="s">
        <v>3624</v>
      </c>
      <c r="I1657" s="1" t="s">
        <v>77</v>
      </c>
      <c r="J1657" s="1" t="s">
        <v>78</v>
      </c>
      <c r="K1657" s="1" t="s">
        <v>172</v>
      </c>
      <c r="L1657" s="21" t="s">
        <v>139</v>
      </c>
      <c r="M1657" s="21" t="s">
        <v>99</v>
      </c>
      <c r="N1657" s="34" t="s">
        <v>72</v>
      </c>
      <c r="O1657" s="34" t="s">
        <v>4145</v>
      </c>
      <c r="P1657" s="1" t="s">
        <v>813</v>
      </c>
      <c r="Q1657" s="1" t="s">
        <v>813</v>
      </c>
      <c r="R1657" s="1" t="s">
        <v>9057</v>
      </c>
      <c r="S1657" s="1" t="s">
        <v>7128</v>
      </c>
      <c r="T1657" s="1" t="s">
        <v>72</v>
      </c>
      <c r="U1657" s="1" t="s">
        <v>7387</v>
      </c>
      <c r="V1657" s="1" t="s">
        <v>7686</v>
      </c>
      <c r="W1657" s="1" t="s">
        <v>87</v>
      </c>
      <c r="X1657" s="1">
        <v>31</v>
      </c>
      <c r="Y1657" s="1" t="s">
        <v>88</v>
      </c>
      <c r="Z1657" s="1">
        <v>6.3</v>
      </c>
      <c r="AA1657" s="1" t="s">
        <v>954</v>
      </c>
      <c r="AB1657" s="1" t="s">
        <v>90</v>
      </c>
      <c r="AC1657" s="1" t="s">
        <v>91</v>
      </c>
      <c r="AD1657" s="1" t="s">
        <v>92</v>
      </c>
      <c r="AE1657" s="1" t="s">
        <v>72</v>
      </c>
      <c r="AF1657" s="1" t="s">
        <v>254</v>
      </c>
      <c r="AG1657" s="1">
        <v>1</v>
      </c>
      <c r="AH1657" s="1" t="s">
        <v>5320</v>
      </c>
      <c r="AI1657" s="1" t="s">
        <v>72</v>
      </c>
      <c r="AJ1657" s="1" t="s">
        <v>72</v>
      </c>
      <c r="AK1657" s="1" t="s">
        <v>447</v>
      </c>
      <c r="AL1657" s="1" t="s">
        <v>1061</v>
      </c>
      <c r="AM1657" s="1" t="s">
        <v>9105</v>
      </c>
      <c r="AN1657" s="3">
        <v>46041</v>
      </c>
      <c r="AO1657" s="1" t="s">
        <v>9106</v>
      </c>
      <c r="AP1657" s="1" t="s">
        <v>72</v>
      </c>
      <c r="AQ1657" s="1" t="s">
        <v>1794</v>
      </c>
      <c r="AR1657" s="1">
        <v>13</v>
      </c>
      <c r="AS1657" s="1" t="s">
        <v>183</v>
      </c>
      <c r="AT1657" s="1" t="s">
        <v>88</v>
      </c>
      <c r="AU1657" s="1" t="s">
        <v>88</v>
      </c>
      <c r="AV1657" s="1" t="s">
        <v>88</v>
      </c>
      <c r="AW1657" s="1" t="s">
        <v>96</v>
      </c>
      <c r="AX1657" s="1" t="s">
        <v>72</v>
      </c>
      <c r="AY1657" s="1" t="s">
        <v>6757</v>
      </c>
      <c r="AZ1657" s="1" t="s">
        <v>9107</v>
      </c>
      <c r="BA1657" s="1">
        <f>49+7</f>
        <v>56</v>
      </c>
      <c r="BB1657" s="21" t="s">
        <v>100</v>
      </c>
      <c r="BC1657" s="16"/>
    </row>
    <row r="1658" spans="1:55" ht="18.600000000000001" customHeight="1">
      <c r="A1658" s="1" t="s">
        <v>9108</v>
      </c>
      <c r="B1658" s="1">
        <v>260015</v>
      </c>
      <c r="C1658" s="1" t="s">
        <v>71</v>
      </c>
      <c r="D1658" s="3">
        <v>46042</v>
      </c>
      <c r="E1658" s="1" t="s">
        <v>1896</v>
      </c>
      <c r="F1658" s="1" t="s">
        <v>9109</v>
      </c>
      <c r="G1658" s="1" t="s">
        <v>75</v>
      </c>
      <c r="H1658" s="1" t="s">
        <v>3624</v>
      </c>
      <c r="I1658" s="1" t="s">
        <v>77</v>
      </c>
      <c r="J1658" s="1" t="s">
        <v>78</v>
      </c>
      <c r="K1658" s="1" t="s">
        <v>78</v>
      </c>
      <c r="L1658" s="21" t="s">
        <v>1898</v>
      </c>
      <c r="M1658" s="21" t="s">
        <v>99</v>
      </c>
      <c r="N1658" s="34" t="s">
        <v>72</v>
      </c>
      <c r="O1658" s="34" t="s">
        <v>9110</v>
      </c>
      <c r="P1658" s="1" t="s">
        <v>778</v>
      </c>
      <c r="Q1658" s="1" t="s">
        <v>779</v>
      </c>
      <c r="R1658" s="1" t="s">
        <v>9036</v>
      </c>
      <c r="S1658" s="1" t="s">
        <v>152</v>
      </c>
      <c r="T1658" s="1" t="s">
        <v>1370</v>
      </c>
      <c r="U1658" s="1" t="s">
        <v>153</v>
      </c>
      <c r="V1658" s="1" t="s">
        <v>154</v>
      </c>
      <c r="W1658" s="1" t="s">
        <v>126</v>
      </c>
      <c r="X1658" s="1">
        <v>65</v>
      </c>
      <c r="Y1658" s="1" t="s">
        <v>88</v>
      </c>
      <c r="Z1658" s="1">
        <v>4.9000000000000004</v>
      </c>
      <c r="AA1658" s="1" t="s">
        <v>954</v>
      </c>
      <c r="AB1658" s="1" t="s">
        <v>90</v>
      </c>
      <c r="AC1658" s="1" t="s">
        <v>91</v>
      </c>
      <c r="AD1658" s="1" t="s">
        <v>92</v>
      </c>
      <c r="AE1658" s="1" t="s">
        <v>72</v>
      </c>
      <c r="AF1658" s="1" t="s">
        <v>254</v>
      </c>
      <c r="AG1658" s="1" t="s">
        <v>72</v>
      </c>
      <c r="AH1658" s="21" t="s">
        <v>9111</v>
      </c>
      <c r="AI1658" s="1" t="s">
        <v>72</v>
      </c>
      <c r="AJ1658" s="1" t="s">
        <v>72</v>
      </c>
      <c r="AK1658" s="21" t="s">
        <v>7809</v>
      </c>
      <c r="AL1658" s="1" t="s">
        <v>72</v>
      </c>
      <c r="AM1658" s="1" t="s">
        <v>72</v>
      </c>
      <c r="AN1658" s="3">
        <v>46042</v>
      </c>
      <c r="AO1658" s="1" t="s">
        <v>9112</v>
      </c>
      <c r="AP1658" s="1" t="s">
        <v>9113</v>
      </c>
      <c r="AQ1658" s="1" t="s">
        <v>1794</v>
      </c>
      <c r="AR1658" s="1">
        <v>15</v>
      </c>
      <c r="AS1658" s="1" t="s">
        <v>183</v>
      </c>
      <c r="AT1658" s="1" t="s">
        <v>75</v>
      </c>
      <c r="AU1658" s="1" t="s">
        <v>75</v>
      </c>
      <c r="AV1658" s="1" t="s">
        <v>88</v>
      </c>
      <c r="AW1658" s="1" t="s">
        <v>96</v>
      </c>
      <c r="AX1658" s="1" t="s">
        <v>72</v>
      </c>
      <c r="AY1658" s="1" t="s">
        <v>9092</v>
      </c>
      <c r="AZ1658" s="1" t="s">
        <v>9114</v>
      </c>
      <c r="BA1658" s="1">
        <f>42+7</f>
        <v>49</v>
      </c>
      <c r="BB1658" s="21" t="s">
        <v>100</v>
      </c>
      <c r="BC1658" s="16"/>
    </row>
    <row r="1659" spans="1:55" ht="18.600000000000001" customHeight="1">
      <c r="A1659" s="1" t="s">
        <v>9115</v>
      </c>
      <c r="B1659" s="1">
        <v>260016</v>
      </c>
      <c r="C1659" s="1" t="s">
        <v>71</v>
      </c>
      <c r="D1659" s="3">
        <v>46043</v>
      </c>
      <c r="E1659" s="1" t="s">
        <v>1896</v>
      </c>
      <c r="F1659" s="1" t="s">
        <v>9116</v>
      </c>
      <c r="G1659" s="1" t="s">
        <v>75</v>
      </c>
      <c r="H1659" s="1" t="s">
        <v>1915</v>
      </c>
      <c r="I1659" s="1" t="s">
        <v>77</v>
      </c>
      <c r="J1659" s="1" t="s">
        <v>78</v>
      </c>
      <c r="K1659" s="1" t="s">
        <v>78</v>
      </c>
      <c r="L1659" s="21" t="s">
        <v>1898</v>
      </c>
      <c r="M1659" s="21" t="s">
        <v>99</v>
      </c>
      <c r="N1659" s="34" t="s">
        <v>72</v>
      </c>
      <c r="O1659" s="34" t="s">
        <v>3044</v>
      </c>
      <c r="P1659" s="1" t="s">
        <v>83</v>
      </c>
      <c r="Q1659" s="1" t="s">
        <v>123</v>
      </c>
      <c r="R1659" s="1" t="s">
        <v>9043</v>
      </c>
      <c r="S1659" s="1" t="s">
        <v>84</v>
      </c>
      <c r="T1659" s="1" t="s">
        <v>72</v>
      </c>
      <c r="U1659" s="1" t="s">
        <v>140</v>
      </c>
      <c r="V1659" s="1" t="s">
        <v>181</v>
      </c>
      <c r="W1659" s="1" t="s">
        <v>126</v>
      </c>
      <c r="X1659" s="1">
        <v>45</v>
      </c>
      <c r="Y1659" s="1" t="s">
        <v>88</v>
      </c>
      <c r="Z1659" s="1">
        <v>4.8</v>
      </c>
      <c r="AA1659" s="1" t="s">
        <v>954</v>
      </c>
      <c r="AB1659" s="1" t="s">
        <v>90</v>
      </c>
      <c r="AC1659" s="1" t="s">
        <v>91</v>
      </c>
      <c r="AD1659" s="1" t="s">
        <v>92</v>
      </c>
      <c r="AE1659" s="1" t="s">
        <v>72</v>
      </c>
      <c r="AF1659" s="1" t="s">
        <v>229</v>
      </c>
      <c r="AG1659" s="1" t="s">
        <v>72</v>
      </c>
      <c r="AH1659" s="1" t="s">
        <v>230</v>
      </c>
      <c r="AI1659" s="1" t="s">
        <v>72</v>
      </c>
      <c r="AJ1659" s="1" t="s">
        <v>72</v>
      </c>
      <c r="AK1659" s="1" t="s">
        <v>3444</v>
      </c>
      <c r="AL1659" s="1" t="s">
        <v>72</v>
      </c>
      <c r="AM1659" s="1" t="s">
        <v>72</v>
      </c>
      <c r="AN1659" s="3">
        <v>46043</v>
      </c>
      <c r="AO1659" s="1" t="s">
        <v>9117</v>
      </c>
      <c r="AP1659" s="1" t="s">
        <v>72</v>
      </c>
      <c r="AQ1659" s="1" t="s">
        <v>1675</v>
      </c>
      <c r="AR1659" s="1">
        <v>15</v>
      </c>
      <c r="AS1659" s="1" t="s">
        <v>6026</v>
      </c>
      <c r="AT1659" s="1" t="s">
        <v>75</v>
      </c>
      <c r="AU1659" s="1" t="s">
        <v>75</v>
      </c>
      <c r="AV1659" s="1" t="s">
        <v>88</v>
      </c>
      <c r="AW1659" s="1" t="s">
        <v>96</v>
      </c>
      <c r="AX1659" s="1" t="s">
        <v>72</v>
      </c>
      <c r="AY1659" s="1" t="s">
        <v>3985</v>
      </c>
      <c r="AZ1659" s="1" t="s">
        <v>9118</v>
      </c>
      <c r="BA1659" s="1">
        <f>30+12</f>
        <v>42</v>
      </c>
      <c r="BB1659" s="21" t="s">
        <v>100</v>
      </c>
      <c r="BC1659" s="16"/>
    </row>
    <row r="1660" spans="1:55" ht="18.600000000000001" customHeight="1">
      <c r="A1660" s="1" t="s">
        <v>9119</v>
      </c>
      <c r="B1660" s="1">
        <v>260017</v>
      </c>
      <c r="C1660" s="1" t="s">
        <v>71</v>
      </c>
      <c r="D1660" s="3">
        <v>46044</v>
      </c>
      <c r="E1660" s="1" t="s">
        <v>1896</v>
      </c>
      <c r="F1660" s="1" t="s">
        <v>9120</v>
      </c>
      <c r="G1660" s="1" t="s">
        <v>75</v>
      </c>
      <c r="H1660" s="1" t="s">
        <v>3759</v>
      </c>
      <c r="I1660" s="1" t="s">
        <v>77</v>
      </c>
      <c r="J1660" s="1" t="s">
        <v>78</v>
      </c>
      <c r="K1660" s="1" t="s">
        <v>78</v>
      </c>
      <c r="L1660" s="8" t="s">
        <v>1898</v>
      </c>
      <c r="M1660" s="21" t="s">
        <v>99</v>
      </c>
      <c r="N1660" s="34" t="s">
        <v>72</v>
      </c>
      <c r="O1660" s="21" t="s">
        <v>7005</v>
      </c>
      <c r="P1660" s="1" t="s">
        <v>83</v>
      </c>
      <c r="Q1660" s="1" t="s">
        <v>123</v>
      </c>
      <c r="R1660" s="1" t="s">
        <v>9043</v>
      </c>
      <c r="S1660" s="1" t="s">
        <v>443</v>
      </c>
      <c r="T1660" s="1" t="s">
        <v>72</v>
      </c>
      <c r="U1660" s="1" t="s">
        <v>9121</v>
      </c>
      <c r="V1660" s="1" t="s">
        <v>9121</v>
      </c>
      <c r="W1660" s="1" t="s">
        <v>87</v>
      </c>
      <c r="X1660" s="1">
        <v>45</v>
      </c>
      <c r="Y1660" s="1" t="s">
        <v>88</v>
      </c>
      <c r="Z1660" s="1">
        <v>5.0999999999999996</v>
      </c>
      <c r="AA1660" s="1" t="s">
        <v>954</v>
      </c>
      <c r="AB1660" s="1" t="s">
        <v>90</v>
      </c>
      <c r="AC1660" s="1" t="s">
        <v>91</v>
      </c>
      <c r="AD1660" s="1" t="s">
        <v>92</v>
      </c>
      <c r="AE1660" s="1" t="s">
        <v>72</v>
      </c>
      <c r="AF1660" s="1" t="s">
        <v>229</v>
      </c>
      <c r="AG1660" s="1" t="s">
        <v>72</v>
      </c>
      <c r="AH1660" s="1" t="s">
        <v>750</v>
      </c>
      <c r="AI1660" s="1" t="s">
        <v>72</v>
      </c>
      <c r="AJ1660" s="1" t="s">
        <v>72</v>
      </c>
      <c r="AK1660" s="1" t="s">
        <v>447</v>
      </c>
      <c r="AL1660" s="1" t="s">
        <v>72</v>
      </c>
      <c r="AM1660" s="1" t="s">
        <v>72</v>
      </c>
      <c r="AN1660" s="3">
        <v>46044</v>
      </c>
      <c r="AO1660" s="1" t="s">
        <v>9122</v>
      </c>
      <c r="AP1660" s="1" t="s">
        <v>72</v>
      </c>
      <c r="AQ1660" s="1" t="s">
        <v>1794</v>
      </c>
      <c r="AR1660" s="1">
        <v>13</v>
      </c>
      <c r="AS1660" s="1" t="s">
        <v>4219</v>
      </c>
      <c r="AT1660" s="1" t="s">
        <v>75</v>
      </c>
      <c r="AU1660" s="1" t="s">
        <v>75</v>
      </c>
      <c r="AV1660" s="1" t="s">
        <v>88</v>
      </c>
      <c r="AW1660" s="1" t="s">
        <v>96</v>
      </c>
      <c r="AX1660" s="1" t="s">
        <v>72</v>
      </c>
      <c r="AY1660" s="1" t="s">
        <v>3962</v>
      </c>
      <c r="AZ1660" s="1" t="s">
        <v>9123</v>
      </c>
      <c r="BA1660" s="1">
        <f>42+14</f>
        <v>56</v>
      </c>
      <c r="BB1660" s="21" t="s">
        <v>100</v>
      </c>
      <c r="BC1660" s="16"/>
    </row>
    <row r="1661" spans="1:55" ht="18.600000000000001" customHeight="1">
      <c r="A1661" s="1" t="s">
        <v>9124</v>
      </c>
      <c r="B1661" s="1">
        <v>260018</v>
      </c>
      <c r="C1661" s="1" t="s">
        <v>71</v>
      </c>
      <c r="D1661" s="3">
        <v>46044</v>
      </c>
      <c r="E1661" s="1" t="s">
        <v>1896</v>
      </c>
      <c r="F1661" s="1" t="s">
        <v>9125</v>
      </c>
      <c r="G1661" s="1" t="s">
        <v>75</v>
      </c>
      <c r="H1661" s="1" t="s">
        <v>8903</v>
      </c>
      <c r="I1661" s="1" t="s">
        <v>77</v>
      </c>
      <c r="J1661" s="1" t="s">
        <v>78</v>
      </c>
      <c r="K1661" s="1" t="s">
        <v>78</v>
      </c>
      <c r="L1661" s="21" t="s">
        <v>1898</v>
      </c>
      <c r="M1661" s="21" t="s">
        <v>99</v>
      </c>
      <c r="N1661" s="34" t="s">
        <v>72</v>
      </c>
      <c r="O1661" s="34" t="s">
        <v>9126</v>
      </c>
      <c r="P1661" s="1" t="s">
        <v>778</v>
      </c>
      <c r="Q1661" s="1" t="s">
        <v>779</v>
      </c>
      <c r="R1661" s="1" t="s">
        <v>9036</v>
      </c>
      <c r="S1661" s="1" t="s">
        <v>84</v>
      </c>
      <c r="T1661" s="1" t="s">
        <v>72</v>
      </c>
      <c r="U1661" s="1" t="s">
        <v>140</v>
      </c>
      <c r="V1661" s="1" t="s">
        <v>141</v>
      </c>
      <c r="W1661" s="1" t="s">
        <v>126</v>
      </c>
      <c r="X1661" s="1">
        <v>66</v>
      </c>
      <c r="Y1661" s="1" t="s">
        <v>88</v>
      </c>
      <c r="Z1661" s="1">
        <v>4.8</v>
      </c>
      <c r="AA1661" s="1" t="s">
        <v>299</v>
      </c>
      <c r="AB1661" s="1" t="s">
        <v>90</v>
      </c>
      <c r="AC1661" s="1" t="s">
        <v>91</v>
      </c>
      <c r="AD1661" s="1" t="s">
        <v>92</v>
      </c>
      <c r="AE1661" s="1" t="s">
        <v>72</v>
      </c>
      <c r="AF1661" s="1" t="s">
        <v>217</v>
      </c>
      <c r="AG1661" s="1" t="s">
        <v>72</v>
      </c>
      <c r="AH1661" s="21" t="s">
        <v>9127</v>
      </c>
      <c r="AI1661" s="1" t="s">
        <v>72</v>
      </c>
      <c r="AJ1661" s="1" t="s">
        <v>72</v>
      </c>
      <c r="AK1661" s="1" t="s">
        <v>220</v>
      </c>
      <c r="AL1661" s="1" t="s">
        <v>72</v>
      </c>
      <c r="AM1661" s="1" t="s">
        <v>72</v>
      </c>
      <c r="AN1661" s="3">
        <v>46045</v>
      </c>
      <c r="AO1661" s="1" t="s">
        <v>9128</v>
      </c>
      <c r="AP1661" s="1" t="s">
        <v>72</v>
      </c>
      <c r="AQ1661" s="1" t="s">
        <v>1675</v>
      </c>
      <c r="AR1661" s="1">
        <v>15</v>
      </c>
      <c r="AS1661" s="1" t="s">
        <v>3205</v>
      </c>
      <c r="AT1661" s="1" t="s">
        <v>75</v>
      </c>
      <c r="AU1661" s="1" t="s">
        <v>75</v>
      </c>
      <c r="AV1661" s="1" t="s">
        <v>88</v>
      </c>
      <c r="AW1661" s="1" t="s">
        <v>96</v>
      </c>
      <c r="AX1661" s="1" t="s">
        <v>72</v>
      </c>
      <c r="AY1661" s="1" t="s">
        <v>9039</v>
      </c>
      <c r="AZ1661" s="1" t="s">
        <v>9040</v>
      </c>
      <c r="BA1661" s="1">
        <f>49</f>
        <v>49</v>
      </c>
      <c r="BB1661" s="21" t="s">
        <v>100</v>
      </c>
      <c r="BC1661" s="16"/>
    </row>
    <row r="1662" spans="1:55" ht="18.600000000000001" customHeight="1">
      <c r="A1662" s="1" t="s">
        <v>9129</v>
      </c>
      <c r="B1662" s="1">
        <v>260019</v>
      </c>
      <c r="C1662" s="1" t="s">
        <v>71</v>
      </c>
      <c r="D1662" s="3">
        <v>46049</v>
      </c>
      <c r="E1662" s="1" t="s">
        <v>1896</v>
      </c>
      <c r="F1662" s="1" t="s">
        <v>9130</v>
      </c>
      <c r="G1662" s="1" t="s">
        <v>75</v>
      </c>
      <c r="H1662" s="1" t="s">
        <v>3759</v>
      </c>
      <c r="I1662" s="1" t="s">
        <v>77</v>
      </c>
      <c r="J1662" s="1" t="s">
        <v>78</v>
      </c>
      <c r="K1662" s="1" t="s">
        <v>78</v>
      </c>
      <c r="L1662" s="21" t="s">
        <v>1898</v>
      </c>
      <c r="M1662" s="21" t="s">
        <v>99</v>
      </c>
      <c r="N1662" s="34" t="s">
        <v>72</v>
      </c>
      <c r="O1662" s="34" t="s">
        <v>9131</v>
      </c>
      <c r="P1662" s="1" t="s">
        <v>813</v>
      </c>
      <c r="Q1662" s="1" t="s">
        <v>813</v>
      </c>
      <c r="R1662" s="1" t="s">
        <v>9057</v>
      </c>
      <c r="S1662" s="1" t="s">
        <v>443</v>
      </c>
      <c r="T1662" s="1" t="s">
        <v>72</v>
      </c>
      <c r="U1662" s="1" t="s">
        <v>444</v>
      </c>
      <c r="V1662" s="1" t="s">
        <v>444</v>
      </c>
      <c r="W1662" s="1" t="s">
        <v>87</v>
      </c>
      <c r="X1662" s="1">
        <v>60</v>
      </c>
      <c r="Y1662" s="1" t="s">
        <v>88</v>
      </c>
      <c r="Z1662" s="1">
        <v>4.0999999999999996</v>
      </c>
      <c r="AA1662" s="1" t="s">
        <v>954</v>
      </c>
      <c r="AB1662" s="1" t="s">
        <v>90</v>
      </c>
      <c r="AC1662" s="1" t="s">
        <v>91</v>
      </c>
      <c r="AD1662" s="1" t="s">
        <v>92</v>
      </c>
      <c r="AE1662" s="1" t="s">
        <v>72</v>
      </c>
      <c r="AF1662" s="1" t="s">
        <v>217</v>
      </c>
      <c r="AG1662" s="1">
        <v>3</v>
      </c>
      <c r="AH1662" s="1" t="s">
        <v>9132</v>
      </c>
      <c r="AI1662" s="1" t="s">
        <v>72</v>
      </c>
      <c r="AJ1662" s="1" t="s">
        <v>72</v>
      </c>
      <c r="AK1662" s="1" t="s">
        <v>9133</v>
      </c>
      <c r="AL1662" s="1" t="s">
        <v>9134</v>
      </c>
      <c r="AM1662" s="1" t="s">
        <v>72</v>
      </c>
      <c r="AN1662" s="3">
        <v>46049</v>
      </c>
      <c r="AO1662" s="1" t="s">
        <v>9135</v>
      </c>
      <c r="AP1662" s="1" t="s">
        <v>72</v>
      </c>
      <c r="AQ1662" s="1" t="s">
        <v>1794</v>
      </c>
      <c r="AR1662" s="1">
        <v>13</v>
      </c>
      <c r="AS1662" s="1" t="s">
        <v>183</v>
      </c>
      <c r="AT1662" s="1" t="s">
        <v>75</v>
      </c>
      <c r="AU1662" s="1" t="s">
        <v>75</v>
      </c>
      <c r="AV1662" s="1" t="s">
        <v>88</v>
      </c>
      <c r="AW1662" s="1" t="s">
        <v>96</v>
      </c>
      <c r="AX1662" s="1" t="s">
        <v>72</v>
      </c>
      <c r="AY1662" s="1" t="s">
        <v>3962</v>
      </c>
      <c r="AZ1662" s="1" t="s">
        <v>9123</v>
      </c>
      <c r="BA1662" s="1">
        <f>42+7</f>
        <v>49</v>
      </c>
      <c r="BB1662" s="1" t="s">
        <v>918</v>
      </c>
      <c r="BC1662" s="16"/>
    </row>
    <row r="1663" spans="1:55" ht="18.600000000000001" customHeight="1">
      <c r="A1663" s="1" t="s">
        <v>9136</v>
      </c>
      <c r="B1663" s="1">
        <v>260020</v>
      </c>
      <c r="C1663" s="1" t="s">
        <v>71</v>
      </c>
      <c r="D1663" s="3">
        <v>46052</v>
      </c>
      <c r="E1663" s="1" t="s">
        <v>1896</v>
      </c>
      <c r="F1663" s="1" t="s">
        <v>9137</v>
      </c>
      <c r="G1663" s="1" t="s">
        <v>75</v>
      </c>
      <c r="H1663" s="1" t="s">
        <v>3759</v>
      </c>
      <c r="I1663" s="1" t="s">
        <v>77</v>
      </c>
      <c r="J1663" s="1" t="s">
        <v>78</v>
      </c>
      <c r="K1663" s="1" t="s">
        <v>172</v>
      </c>
      <c r="L1663" s="21" t="s">
        <v>1898</v>
      </c>
      <c r="M1663" s="21" t="s">
        <v>160</v>
      </c>
      <c r="N1663" s="21" t="s">
        <v>9138</v>
      </c>
      <c r="O1663" s="21" t="s">
        <v>707</v>
      </c>
      <c r="P1663" s="1" t="s">
        <v>2143</v>
      </c>
      <c r="Q1663" s="1" t="s">
        <v>1868</v>
      </c>
      <c r="R1663" s="1" t="s">
        <v>9079</v>
      </c>
      <c r="S1663" s="1" t="s">
        <v>443</v>
      </c>
      <c r="T1663" s="1" t="s">
        <v>72</v>
      </c>
      <c r="U1663" s="1" t="s">
        <v>444</v>
      </c>
      <c r="V1663" s="1" t="s">
        <v>444</v>
      </c>
      <c r="W1663" s="1" t="s">
        <v>87</v>
      </c>
      <c r="X1663" s="1">
        <v>56</v>
      </c>
      <c r="Y1663" s="1" t="s">
        <v>88</v>
      </c>
      <c r="Z1663" s="1">
        <v>6.8</v>
      </c>
      <c r="AA1663" s="1" t="s">
        <v>2344</v>
      </c>
      <c r="AB1663" s="1" t="s">
        <v>90</v>
      </c>
      <c r="AC1663" s="1" t="s">
        <v>91</v>
      </c>
      <c r="AD1663" s="1" t="s">
        <v>216</v>
      </c>
      <c r="AE1663" s="1" t="s">
        <v>72</v>
      </c>
      <c r="AF1663" s="1" t="s">
        <v>229</v>
      </c>
      <c r="AG1663" s="1" t="s">
        <v>72</v>
      </c>
      <c r="AH1663" s="1" t="s">
        <v>3175</v>
      </c>
      <c r="AI1663" s="1" t="s">
        <v>72</v>
      </c>
      <c r="AJ1663" s="1" t="s">
        <v>72</v>
      </c>
      <c r="AK1663" s="1" t="s">
        <v>447</v>
      </c>
      <c r="AL1663" s="1" t="s">
        <v>72</v>
      </c>
      <c r="AM1663" s="1" t="s">
        <v>72</v>
      </c>
      <c r="AN1663" s="3">
        <v>46052</v>
      </c>
      <c r="AO1663" s="1" t="s">
        <v>9139</v>
      </c>
      <c r="AP1663" s="1" t="s">
        <v>72</v>
      </c>
      <c r="AQ1663" s="1" t="s">
        <v>1794</v>
      </c>
      <c r="AR1663" s="1">
        <v>13</v>
      </c>
      <c r="AS1663" s="1" t="s">
        <v>9140</v>
      </c>
      <c r="AT1663" s="1" t="s">
        <v>88</v>
      </c>
      <c r="AU1663" s="1" t="s">
        <v>88</v>
      </c>
      <c r="AV1663" s="1" t="s">
        <v>88</v>
      </c>
      <c r="AW1663" s="1" t="s">
        <v>79</v>
      </c>
      <c r="AX1663" s="1" t="s">
        <v>707</v>
      </c>
      <c r="AY1663" s="1" t="s">
        <v>3985</v>
      </c>
      <c r="AZ1663" s="1" t="s">
        <v>9141</v>
      </c>
      <c r="BA1663" s="1">
        <f>20+6</f>
        <v>26</v>
      </c>
      <c r="BB1663" s="1" t="s">
        <v>160</v>
      </c>
      <c r="BC1663" s="1" t="s">
        <v>707</v>
      </c>
    </row>
    <row r="1664" spans="1:55" ht="18.600000000000001" customHeight="1">
      <c r="A1664" s="1" t="s">
        <v>9142</v>
      </c>
      <c r="B1664" s="1">
        <v>260021</v>
      </c>
      <c r="C1664" s="1" t="s">
        <v>71</v>
      </c>
      <c r="D1664" s="3">
        <v>46055</v>
      </c>
      <c r="E1664" s="1" t="s">
        <v>1896</v>
      </c>
      <c r="F1664" s="1" t="s">
        <v>9143</v>
      </c>
      <c r="G1664" s="1" t="s">
        <v>75</v>
      </c>
      <c r="H1664" s="1" t="s">
        <v>3759</v>
      </c>
      <c r="I1664" s="1" t="s">
        <v>77</v>
      </c>
      <c r="J1664" s="1" t="s">
        <v>78</v>
      </c>
      <c r="K1664" s="1" t="s">
        <v>78</v>
      </c>
      <c r="L1664" s="8" t="s">
        <v>1898</v>
      </c>
      <c r="M1664" s="21" t="s">
        <v>99</v>
      </c>
      <c r="N1664" s="34" t="s">
        <v>72</v>
      </c>
      <c r="O1664" s="21" t="s">
        <v>9144</v>
      </c>
      <c r="P1664" s="1" t="s">
        <v>83</v>
      </c>
      <c r="Q1664" s="1" t="s">
        <v>123</v>
      </c>
      <c r="R1664" s="1" t="s">
        <v>9043</v>
      </c>
      <c r="S1664" s="1" t="s">
        <v>7128</v>
      </c>
      <c r="T1664" s="1" t="s">
        <v>72</v>
      </c>
      <c r="U1664" s="1" t="s">
        <v>7129</v>
      </c>
      <c r="V1664" s="1" t="s">
        <v>7206</v>
      </c>
      <c r="W1664" s="1" t="s">
        <v>87</v>
      </c>
      <c r="X1664" s="1">
        <v>60</v>
      </c>
      <c r="Y1664" s="1" t="s">
        <v>88</v>
      </c>
      <c r="Z1664" s="1">
        <v>4.3</v>
      </c>
      <c r="AA1664" s="1" t="s">
        <v>954</v>
      </c>
      <c r="AB1664" s="1" t="s">
        <v>90</v>
      </c>
      <c r="AC1664" s="1" t="s">
        <v>91</v>
      </c>
      <c r="AD1664" s="1" t="s">
        <v>92</v>
      </c>
      <c r="AE1664" s="1" t="s">
        <v>72</v>
      </c>
      <c r="AF1664" s="1" t="s">
        <v>229</v>
      </c>
      <c r="AG1664" s="1" t="s">
        <v>72</v>
      </c>
      <c r="AH1664" s="1" t="s">
        <v>372</v>
      </c>
      <c r="AI1664" s="1" t="s">
        <v>72</v>
      </c>
      <c r="AJ1664" s="1" t="s">
        <v>72</v>
      </c>
      <c r="AK1664" s="1" t="s">
        <v>447</v>
      </c>
      <c r="AL1664" s="1" t="s">
        <v>72</v>
      </c>
      <c r="AM1664" s="1" t="s">
        <v>72</v>
      </c>
      <c r="AN1664" s="3">
        <v>46055</v>
      </c>
      <c r="AO1664" s="1" t="s">
        <v>9145</v>
      </c>
      <c r="AP1664" s="1" t="s">
        <v>72</v>
      </c>
      <c r="AQ1664" s="1" t="s">
        <v>1794</v>
      </c>
      <c r="AR1664" s="1">
        <v>13</v>
      </c>
      <c r="AS1664" s="1" t="s">
        <v>6026</v>
      </c>
      <c r="AT1664" s="1" t="s">
        <v>75</v>
      </c>
      <c r="AU1664" s="1" t="s">
        <v>75</v>
      </c>
      <c r="AV1664" s="1" t="s">
        <v>88</v>
      </c>
      <c r="AW1664" s="1" t="s">
        <v>96</v>
      </c>
      <c r="AX1664" s="1" t="s">
        <v>72</v>
      </c>
      <c r="AY1664" s="1" t="s">
        <v>9052</v>
      </c>
      <c r="AZ1664" s="1" t="s">
        <v>9146</v>
      </c>
      <c r="BA1664" s="1">
        <f>28+42</f>
        <v>70</v>
      </c>
      <c r="BB1664" s="21" t="s">
        <v>100</v>
      </c>
      <c r="BC1664" s="16"/>
    </row>
    <row r="1665" spans="1:55" ht="18.600000000000001" customHeight="1">
      <c r="A1665" s="1" t="s">
        <v>9147</v>
      </c>
      <c r="B1665" s="1">
        <v>260022</v>
      </c>
      <c r="C1665" s="1" t="s">
        <v>71</v>
      </c>
      <c r="D1665" s="3">
        <v>46056</v>
      </c>
      <c r="E1665" s="1" t="s">
        <v>1896</v>
      </c>
      <c r="F1665" s="1" t="s">
        <v>9148</v>
      </c>
      <c r="G1665" s="1" t="s">
        <v>75</v>
      </c>
      <c r="H1665" s="1" t="s">
        <v>3624</v>
      </c>
      <c r="I1665" s="1" t="s">
        <v>77</v>
      </c>
      <c r="J1665" s="1" t="s">
        <v>78</v>
      </c>
      <c r="K1665" s="1" t="s">
        <v>4162</v>
      </c>
      <c r="L1665" s="21" t="s">
        <v>1898</v>
      </c>
      <c r="M1665" s="21" t="s">
        <v>99</v>
      </c>
      <c r="N1665" s="34" t="s">
        <v>72</v>
      </c>
      <c r="O1665" s="21" t="s">
        <v>4487</v>
      </c>
      <c r="P1665" s="1" t="s">
        <v>83</v>
      </c>
      <c r="Q1665" s="1" t="s">
        <v>123</v>
      </c>
      <c r="R1665" s="1" t="s">
        <v>9043</v>
      </c>
      <c r="S1665" s="1" t="s">
        <v>152</v>
      </c>
      <c r="T1665" s="1" t="s">
        <v>3507</v>
      </c>
      <c r="U1665" s="1" t="s">
        <v>153</v>
      </c>
      <c r="V1665" s="1" t="s">
        <v>164</v>
      </c>
      <c r="W1665" s="1" t="s">
        <v>126</v>
      </c>
      <c r="X1665" s="1">
        <v>55</v>
      </c>
      <c r="Y1665" s="1" t="s">
        <v>88</v>
      </c>
      <c r="Z1665" s="1">
        <v>5.4</v>
      </c>
      <c r="AA1665" s="1" t="s">
        <v>299</v>
      </c>
      <c r="AB1665" s="1" t="s">
        <v>90</v>
      </c>
      <c r="AC1665" s="1" t="s">
        <v>91</v>
      </c>
      <c r="AD1665" s="1" t="s">
        <v>92</v>
      </c>
      <c r="AE1665" s="1" t="s">
        <v>72</v>
      </c>
      <c r="AF1665" s="1" t="s">
        <v>229</v>
      </c>
      <c r="AG1665" s="1" t="s">
        <v>72</v>
      </c>
      <c r="AH1665" s="1" t="s">
        <v>750</v>
      </c>
      <c r="AI1665" s="1" t="s">
        <v>72</v>
      </c>
      <c r="AJ1665" s="1" t="s">
        <v>72</v>
      </c>
      <c r="AK1665" s="1" t="s">
        <v>9149</v>
      </c>
      <c r="AL1665" s="1" t="s">
        <v>72</v>
      </c>
      <c r="AM1665" s="1" t="s">
        <v>72</v>
      </c>
      <c r="AN1665" s="3">
        <v>46056</v>
      </c>
      <c r="AO1665" s="1" t="s">
        <v>9150</v>
      </c>
      <c r="AP1665" s="1" t="s">
        <v>9151</v>
      </c>
      <c r="AQ1665" s="1" t="s">
        <v>1794</v>
      </c>
      <c r="AR1665" s="1">
        <v>14</v>
      </c>
      <c r="AS1665" s="1" t="s">
        <v>7811</v>
      </c>
      <c r="AT1665" s="1" t="s">
        <v>88</v>
      </c>
      <c r="AU1665" s="1" t="s">
        <v>88</v>
      </c>
      <c r="AV1665" s="1" t="s">
        <v>88</v>
      </c>
      <c r="AW1665" s="1" t="s">
        <v>96</v>
      </c>
      <c r="AX1665" s="1" t="s">
        <v>72</v>
      </c>
      <c r="AY1665" s="1" t="s">
        <v>9152</v>
      </c>
      <c r="AZ1665" s="1" t="s">
        <v>9153</v>
      </c>
      <c r="BA1665" s="1">
        <f>24+12</f>
        <v>36</v>
      </c>
      <c r="BB1665" s="21" t="s">
        <v>100</v>
      </c>
      <c r="BC1665" s="16"/>
    </row>
    <row r="1666" spans="1:55" ht="18.600000000000001" customHeight="1">
      <c r="A1666" s="21" t="s">
        <v>9154</v>
      </c>
      <c r="B1666" s="1">
        <v>260023</v>
      </c>
      <c r="C1666" s="1" t="s">
        <v>71</v>
      </c>
      <c r="D1666" s="3">
        <v>46056</v>
      </c>
      <c r="E1666" s="1" t="s">
        <v>1896</v>
      </c>
      <c r="F1666" s="1" t="s">
        <v>9155</v>
      </c>
      <c r="G1666" s="1" t="s">
        <v>75</v>
      </c>
      <c r="H1666" s="1" t="s">
        <v>3624</v>
      </c>
      <c r="I1666" s="1" t="s">
        <v>77</v>
      </c>
      <c r="J1666" s="1" t="s">
        <v>78</v>
      </c>
      <c r="K1666" s="1" t="s">
        <v>78</v>
      </c>
      <c r="L1666" s="21" t="s">
        <v>1898</v>
      </c>
      <c r="M1666" s="21" t="s">
        <v>99</v>
      </c>
      <c r="N1666" s="34" t="s">
        <v>72</v>
      </c>
      <c r="O1666" s="34" t="s">
        <v>2157</v>
      </c>
      <c r="P1666" s="1" t="s">
        <v>778</v>
      </c>
      <c r="Q1666" s="1" t="s">
        <v>779</v>
      </c>
      <c r="R1666" s="1" t="s">
        <v>9036</v>
      </c>
      <c r="S1666" s="1" t="s">
        <v>152</v>
      </c>
      <c r="T1666" s="1" t="s">
        <v>1370</v>
      </c>
      <c r="U1666" s="1" t="s">
        <v>153</v>
      </c>
      <c r="V1666" s="1" t="s">
        <v>164</v>
      </c>
      <c r="W1666" s="1" t="s">
        <v>126</v>
      </c>
      <c r="X1666" s="1">
        <v>64</v>
      </c>
      <c r="Y1666" s="1" t="s">
        <v>88</v>
      </c>
      <c r="Z1666" s="1">
        <v>5.3</v>
      </c>
      <c r="AA1666" s="1" t="s">
        <v>954</v>
      </c>
      <c r="AB1666" s="1" t="s">
        <v>90</v>
      </c>
      <c r="AC1666" s="1" t="s">
        <v>91</v>
      </c>
      <c r="AD1666" s="1" t="s">
        <v>92</v>
      </c>
      <c r="AE1666" s="1" t="s">
        <v>72</v>
      </c>
      <c r="AF1666" s="1" t="s">
        <v>229</v>
      </c>
      <c r="AG1666" s="1" t="s">
        <v>72</v>
      </c>
      <c r="AH1666" s="21" t="s">
        <v>9062</v>
      </c>
      <c r="AI1666" s="1" t="s">
        <v>72</v>
      </c>
      <c r="AJ1666" s="1" t="s">
        <v>72</v>
      </c>
      <c r="AK1666" s="21" t="s">
        <v>7897</v>
      </c>
      <c r="AL1666" s="1" t="s">
        <v>72</v>
      </c>
      <c r="AM1666" s="1" t="s">
        <v>72</v>
      </c>
      <c r="AN1666" s="3">
        <v>46056</v>
      </c>
      <c r="AO1666" s="1" t="s">
        <v>9156</v>
      </c>
      <c r="AP1666" s="1" t="s">
        <v>72</v>
      </c>
      <c r="AQ1666" s="1" t="s">
        <v>1794</v>
      </c>
      <c r="AR1666" s="1">
        <v>14</v>
      </c>
      <c r="AS1666" s="1" t="s">
        <v>8433</v>
      </c>
      <c r="AT1666" s="1" t="s">
        <v>75</v>
      </c>
      <c r="AU1666" s="1" t="s">
        <v>75</v>
      </c>
      <c r="AV1666" s="1" t="s">
        <v>88</v>
      </c>
      <c r="AW1666" s="1" t="s">
        <v>96</v>
      </c>
      <c r="AX1666" s="1" t="s">
        <v>72</v>
      </c>
      <c r="AY1666" s="1" t="s">
        <v>9092</v>
      </c>
      <c r="AZ1666" s="1" t="s">
        <v>9157</v>
      </c>
      <c r="BA1666" s="1">
        <f>28+28</f>
        <v>56</v>
      </c>
      <c r="BB1666" s="21" t="s">
        <v>100</v>
      </c>
      <c r="BC1666" s="16"/>
    </row>
    <row r="1667" spans="1:55" ht="18.600000000000001" customHeight="1">
      <c r="A1667" s="21" t="s">
        <v>9158</v>
      </c>
      <c r="B1667" s="1">
        <v>260024</v>
      </c>
      <c r="C1667" s="1" t="s">
        <v>71</v>
      </c>
      <c r="D1667" s="3">
        <v>46057</v>
      </c>
      <c r="E1667" s="1" t="s">
        <v>1896</v>
      </c>
      <c r="F1667" s="1" t="s">
        <v>9159</v>
      </c>
      <c r="G1667" s="1" t="s">
        <v>75</v>
      </c>
      <c r="H1667" s="1" t="s">
        <v>7510</v>
      </c>
      <c r="I1667" s="1" t="s">
        <v>77</v>
      </c>
      <c r="J1667" s="1" t="s">
        <v>78</v>
      </c>
      <c r="K1667" s="1" t="s">
        <v>172</v>
      </c>
      <c r="L1667" s="21" t="s">
        <v>1898</v>
      </c>
      <c r="M1667" s="21" t="s">
        <v>7511</v>
      </c>
      <c r="N1667" s="34" t="s">
        <v>72</v>
      </c>
      <c r="O1667" s="21" t="s">
        <v>9160</v>
      </c>
      <c r="P1667" s="1" t="s">
        <v>2143</v>
      </c>
      <c r="Q1667" s="1" t="s">
        <v>1868</v>
      </c>
      <c r="R1667" s="1" t="s">
        <v>9079</v>
      </c>
      <c r="S1667" s="1" t="s">
        <v>7128</v>
      </c>
      <c r="T1667" s="1" t="s">
        <v>72</v>
      </c>
      <c r="U1667" s="1" t="s">
        <v>7129</v>
      </c>
      <c r="V1667" s="1" t="s">
        <v>7206</v>
      </c>
      <c r="W1667" s="1" t="s">
        <v>126</v>
      </c>
      <c r="X1667" s="1">
        <v>78</v>
      </c>
      <c r="Y1667" s="1" t="s">
        <v>88</v>
      </c>
      <c r="Z1667" s="1">
        <v>5.5</v>
      </c>
      <c r="AA1667" s="1" t="s">
        <v>954</v>
      </c>
      <c r="AB1667" s="1" t="s">
        <v>90</v>
      </c>
      <c r="AC1667" s="1" t="s">
        <v>91</v>
      </c>
      <c r="AD1667" s="1" t="s">
        <v>92</v>
      </c>
      <c r="AE1667" s="1" t="s">
        <v>72</v>
      </c>
      <c r="AF1667" s="1" t="s">
        <v>229</v>
      </c>
      <c r="AG1667" s="1" t="s">
        <v>72</v>
      </c>
      <c r="AH1667" s="1" t="s">
        <v>7244</v>
      </c>
      <c r="AI1667" s="1" t="s">
        <v>72</v>
      </c>
      <c r="AJ1667" s="1" t="s">
        <v>72</v>
      </c>
      <c r="AK1667" s="1" t="s">
        <v>447</v>
      </c>
      <c r="AL1667" s="1" t="s">
        <v>72</v>
      </c>
      <c r="AM1667" s="1" t="s">
        <v>72</v>
      </c>
      <c r="AN1667" s="3">
        <v>46057</v>
      </c>
      <c r="AO1667" s="1" t="s">
        <v>9161</v>
      </c>
      <c r="AP1667" s="1" t="s">
        <v>72</v>
      </c>
      <c r="AQ1667" s="1" t="s">
        <v>1794</v>
      </c>
      <c r="AR1667" s="1">
        <v>13</v>
      </c>
      <c r="AS1667" s="1" t="s">
        <v>4219</v>
      </c>
      <c r="AT1667" s="1" t="s">
        <v>75</v>
      </c>
      <c r="AU1667" s="1" t="s">
        <v>75</v>
      </c>
      <c r="AV1667" s="1" t="s">
        <v>88</v>
      </c>
      <c r="AW1667" s="1" t="s">
        <v>79</v>
      </c>
      <c r="AX1667" s="1" t="s">
        <v>437</v>
      </c>
      <c r="AY1667" s="1" t="s">
        <v>9052</v>
      </c>
      <c r="AZ1667" s="1" t="s">
        <v>9162</v>
      </c>
      <c r="BA1667" s="1">
        <f>35+7</f>
        <v>42</v>
      </c>
      <c r="BB1667" s="1" t="s">
        <v>160</v>
      </c>
      <c r="BC1667" s="1" t="s">
        <v>440</v>
      </c>
    </row>
    <row r="1668" spans="1:55" ht="18.600000000000001" customHeight="1">
      <c r="A1668" s="1" t="s">
        <v>9163</v>
      </c>
      <c r="B1668" s="1">
        <v>260025</v>
      </c>
      <c r="C1668" s="1" t="s">
        <v>71</v>
      </c>
      <c r="D1668" s="3">
        <v>46058</v>
      </c>
      <c r="E1668" s="1" t="s">
        <v>1896</v>
      </c>
      <c r="F1668" s="1" t="s">
        <v>9164</v>
      </c>
      <c r="G1668" s="1" t="s">
        <v>75</v>
      </c>
      <c r="H1668" s="1" t="s">
        <v>6710</v>
      </c>
      <c r="I1668" s="1" t="s">
        <v>77</v>
      </c>
      <c r="J1668" s="1" t="s">
        <v>78</v>
      </c>
      <c r="K1668" s="1" t="s">
        <v>172</v>
      </c>
      <c r="L1668" s="21" t="s">
        <v>1898</v>
      </c>
      <c r="M1668" s="21" t="s">
        <v>99</v>
      </c>
      <c r="N1668" s="34" t="s">
        <v>72</v>
      </c>
      <c r="O1668" s="34" t="s">
        <v>9165</v>
      </c>
      <c r="P1668" s="1" t="s">
        <v>813</v>
      </c>
      <c r="Q1668" s="1" t="s">
        <v>813</v>
      </c>
      <c r="R1668" s="1" t="s">
        <v>9057</v>
      </c>
      <c r="S1668" s="1" t="s">
        <v>84</v>
      </c>
      <c r="T1668" s="1" t="s">
        <v>72</v>
      </c>
      <c r="U1668" s="1" t="s">
        <v>104</v>
      </c>
      <c r="V1668" s="1" t="s">
        <v>3313</v>
      </c>
      <c r="W1668" s="1" t="s">
        <v>126</v>
      </c>
      <c r="X1668" s="1">
        <v>37</v>
      </c>
      <c r="Y1668" s="1" t="s">
        <v>88</v>
      </c>
      <c r="Z1668" s="1">
        <v>5.6</v>
      </c>
      <c r="AA1668" s="1" t="s">
        <v>954</v>
      </c>
      <c r="AB1668" s="1" t="s">
        <v>90</v>
      </c>
      <c r="AC1668" s="1" t="s">
        <v>91</v>
      </c>
      <c r="AD1668" s="1" t="s">
        <v>92</v>
      </c>
      <c r="AE1668" s="1" t="s">
        <v>72</v>
      </c>
      <c r="AF1668" s="1" t="s">
        <v>254</v>
      </c>
      <c r="AG1668" s="1">
        <v>1</v>
      </c>
      <c r="AH1668" s="1" t="s">
        <v>5495</v>
      </c>
      <c r="AI1668" s="1" t="s">
        <v>72</v>
      </c>
      <c r="AJ1668" s="1" t="s">
        <v>72</v>
      </c>
      <c r="AK1668" s="1" t="s">
        <v>72</v>
      </c>
      <c r="AL1668" s="1" t="s">
        <v>878</v>
      </c>
      <c r="AM1668" s="1" t="s">
        <v>72</v>
      </c>
      <c r="AN1668" s="3">
        <v>46058</v>
      </c>
      <c r="AO1668" s="1" t="s">
        <v>9166</v>
      </c>
      <c r="AP1668" s="1" t="s">
        <v>72</v>
      </c>
      <c r="AQ1668" s="1" t="s">
        <v>1675</v>
      </c>
      <c r="AR1668" s="1">
        <v>14</v>
      </c>
      <c r="AS1668" s="1" t="s">
        <v>9140</v>
      </c>
      <c r="AT1668" s="1" t="s">
        <v>75</v>
      </c>
      <c r="AU1668" s="1" t="s">
        <v>75</v>
      </c>
      <c r="AV1668" s="1" t="s">
        <v>88</v>
      </c>
      <c r="AW1668" s="1" t="s">
        <v>96</v>
      </c>
      <c r="AX1668" s="1" t="s">
        <v>72</v>
      </c>
      <c r="AY1668" s="1" t="s">
        <v>1768</v>
      </c>
      <c r="AZ1668" s="1" t="s">
        <v>9167</v>
      </c>
      <c r="BA1668" s="1">
        <v>56</v>
      </c>
      <c r="BB1668" s="21" t="s">
        <v>100</v>
      </c>
      <c r="BC1668" s="16"/>
    </row>
    <row r="1669" spans="1:55" ht="18.600000000000001" customHeight="1">
      <c r="A1669" s="21" t="s">
        <v>9168</v>
      </c>
      <c r="B1669" s="1">
        <v>260026</v>
      </c>
      <c r="C1669" s="1" t="s">
        <v>71</v>
      </c>
      <c r="D1669" s="3">
        <v>46059</v>
      </c>
      <c r="E1669" s="1" t="s">
        <v>1896</v>
      </c>
      <c r="F1669" s="1" t="s">
        <v>9169</v>
      </c>
      <c r="G1669" s="1" t="s">
        <v>75</v>
      </c>
      <c r="H1669" s="1" t="s">
        <v>8903</v>
      </c>
      <c r="I1669" s="1" t="s">
        <v>77</v>
      </c>
      <c r="J1669" s="1" t="s">
        <v>78</v>
      </c>
      <c r="K1669" s="1" t="s">
        <v>78</v>
      </c>
      <c r="L1669" s="21" t="s">
        <v>1898</v>
      </c>
      <c r="M1669" s="21" t="s">
        <v>99</v>
      </c>
      <c r="N1669" s="34" t="s">
        <v>72</v>
      </c>
      <c r="O1669" s="34" t="s">
        <v>9170</v>
      </c>
      <c r="P1669" s="1" t="s">
        <v>778</v>
      </c>
      <c r="Q1669" s="1" t="s">
        <v>779</v>
      </c>
      <c r="R1669" s="1" t="s">
        <v>9036</v>
      </c>
      <c r="S1669" s="1" t="s">
        <v>84</v>
      </c>
      <c r="T1669" s="1" t="s">
        <v>72</v>
      </c>
      <c r="U1669" s="1" t="s">
        <v>140</v>
      </c>
      <c r="V1669" s="1" t="s">
        <v>141</v>
      </c>
      <c r="W1669" s="1" t="s">
        <v>126</v>
      </c>
      <c r="X1669" s="1">
        <v>68</v>
      </c>
      <c r="Y1669" s="1" t="s">
        <v>88</v>
      </c>
      <c r="Z1669" s="1">
        <v>6.8</v>
      </c>
      <c r="AA1669" s="1" t="s">
        <v>2344</v>
      </c>
      <c r="AB1669" s="1" t="s">
        <v>90</v>
      </c>
      <c r="AC1669" s="1" t="s">
        <v>91</v>
      </c>
      <c r="AD1669" s="1" t="s">
        <v>92</v>
      </c>
      <c r="AE1669" s="1" t="s">
        <v>72</v>
      </c>
      <c r="AF1669" s="1" t="s">
        <v>217</v>
      </c>
      <c r="AG1669" s="1" t="s">
        <v>72</v>
      </c>
      <c r="AH1669" s="21" t="s">
        <v>7401</v>
      </c>
      <c r="AI1669" s="1" t="s">
        <v>72</v>
      </c>
      <c r="AJ1669" s="1" t="s">
        <v>72</v>
      </c>
      <c r="AK1669" s="21" t="s">
        <v>9171</v>
      </c>
      <c r="AL1669" s="1" t="s">
        <v>72</v>
      </c>
      <c r="AM1669" s="1" t="s">
        <v>72</v>
      </c>
      <c r="AN1669" s="3">
        <v>46059</v>
      </c>
      <c r="AO1669" s="1" t="s">
        <v>9172</v>
      </c>
      <c r="AP1669" s="1" t="s">
        <v>72</v>
      </c>
      <c r="AQ1669" s="1" t="s">
        <v>1675</v>
      </c>
      <c r="AR1669" s="1">
        <v>14</v>
      </c>
      <c r="AS1669" s="1" t="s">
        <v>183</v>
      </c>
      <c r="AT1669" s="1" t="s">
        <v>75</v>
      </c>
      <c r="AU1669" s="1" t="s">
        <v>75</v>
      </c>
      <c r="AV1669" s="1" t="s">
        <v>88</v>
      </c>
      <c r="AW1669" s="1" t="s">
        <v>96</v>
      </c>
      <c r="AX1669" s="1" t="s">
        <v>72</v>
      </c>
      <c r="AY1669" s="1" t="s">
        <v>9039</v>
      </c>
      <c r="AZ1669" s="1" t="s">
        <v>9040</v>
      </c>
      <c r="BA1669" s="1">
        <f>49</f>
        <v>49</v>
      </c>
      <c r="BB1669" s="21" t="s">
        <v>100</v>
      </c>
      <c r="BC1669" s="16"/>
    </row>
    <row r="1670" spans="1:55" ht="18.600000000000001" customHeight="1">
      <c r="A1670" s="21" t="s">
        <v>9173</v>
      </c>
      <c r="B1670" s="1">
        <v>260027</v>
      </c>
      <c r="C1670" s="1" t="s">
        <v>71</v>
      </c>
      <c r="D1670" s="3">
        <v>46062</v>
      </c>
      <c r="E1670" s="1" t="s">
        <v>1896</v>
      </c>
      <c r="F1670" s="1" t="s">
        <v>9174</v>
      </c>
      <c r="G1670" s="1" t="s">
        <v>75</v>
      </c>
      <c r="H1670" s="1" t="s">
        <v>3624</v>
      </c>
      <c r="I1670" s="1" t="s">
        <v>77</v>
      </c>
      <c r="J1670" s="1" t="s">
        <v>78</v>
      </c>
      <c r="K1670" s="1" t="s">
        <v>78</v>
      </c>
      <c r="L1670" s="21" t="s">
        <v>1898</v>
      </c>
      <c r="M1670" s="21" t="s">
        <v>99</v>
      </c>
      <c r="N1670" s="34" t="s">
        <v>72</v>
      </c>
      <c r="O1670" s="21" t="s">
        <v>2989</v>
      </c>
      <c r="P1670" s="1" t="s">
        <v>83</v>
      </c>
      <c r="Q1670" s="1" t="s">
        <v>123</v>
      </c>
      <c r="R1670" s="1" t="s">
        <v>9043</v>
      </c>
      <c r="S1670" s="1" t="s">
        <v>152</v>
      </c>
      <c r="T1670" s="1" t="s">
        <v>3803</v>
      </c>
      <c r="U1670" s="1" t="s">
        <v>153</v>
      </c>
      <c r="V1670" s="1" t="s">
        <v>164</v>
      </c>
      <c r="W1670" s="1" t="s">
        <v>126</v>
      </c>
      <c r="X1670" s="1">
        <v>35</v>
      </c>
      <c r="Y1670" s="1" t="s">
        <v>88</v>
      </c>
      <c r="Z1670" s="1">
        <v>4.8</v>
      </c>
      <c r="AA1670" s="1" t="s">
        <v>954</v>
      </c>
      <c r="AB1670" s="1" t="s">
        <v>90</v>
      </c>
      <c r="AC1670" s="1" t="s">
        <v>91</v>
      </c>
      <c r="AD1670" s="1" t="s">
        <v>92</v>
      </c>
      <c r="AE1670" s="1" t="s">
        <v>72</v>
      </c>
      <c r="AF1670" s="1" t="s">
        <v>229</v>
      </c>
      <c r="AG1670" s="1" t="s">
        <v>72</v>
      </c>
      <c r="AH1670" s="1" t="s">
        <v>255</v>
      </c>
      <c r="AI1670" s="1" t="s">
        <v>72</v>
      </c>
      <c r="AJ1670" s="1" t="s">
        <v>72</v>
      </c>
      <c r="AK1670" s="1" t="s">
        <v>9149</v>
      </c>
      <c r="AL1670" s="1" t="s">
        <v>72</v>
      </c>
      <c r="AM1670" s="1" t="s">
        <v>72</v>
      </c>
      <c r="AN1670" s="3">
        <v>46062</v>
      </c>
      <c r="AO1670" s="1" t="s">
        <v>9175</v>
      </c>
      <c r="AP1670" s="1" t="s">
        <v>9176</v>
      </c>
      <c r="AQ1670" s="1" t="s">
        <v>1794</v>
      </c>
      <c r="AR1670" s="8">
        <v>14</v>
      </c>
      <c r="AS1670" s="1" t="s">
        <v>9140</v>
      </c>
      <c r="AT1670" s="1" t="s">
        <v>75</v>
      </c>
      <c r="AU1670" s="1" t="s">
        <v>75</v>
      </c>
      <c r="AV1670" s="1" t="s">
        <v>88</v>
      </c>
      <c r="AW1670" s="1" t="s">
        <v>96</v>
      </c>
      <c r="AX1670" s="1" t="s">
        <v>72</v>
      </c>
      <c r="AY1670" s="1" t="s">
        <v>3962</v>
      </c>
      <c r="AZ1670" s="1" t="s">
        <v>9177</v>
      </c>
      <c r="BA1670" s="1">
        <f>28+14</f>
        <v>42</v>
      </c>
      <c r="BB1670" s="21" t="s">
        <v>100</v>
      </c>
      <c r="BC1670" s="16"/>
    </row>
    <row r="1671" spans="1:55" ht="18.600000000000001" customHeight="1">
      <c r="A1671" s="21" t="s">
        <v>9178</v>
      </c>
      <c r="B1671" s="1">
        <v>260028</v>
      </c>
      <c r="C1671" s="1" t="s">
        <v>71</v>
      </c>
      <c r="D1671" s="3">
        <v>46062</v>
      </c>
      <c r="E1671" s="1" t="s">
        <v>1896</v>
      </c>
      <c r="F1671" s="1" t="s">
        <v>9179</v>
      </c>
      <c r="G1671" s="1" t="s">
        <v>75</v>
      </c>
      <c r="H1671" s="1" t="s">
        <v>3624</v>
      </c>
      <c r="I1671" s="1" t="s">
        <v>77</v>
      </c>
      <c r="J1671" s="1" t="s">
        <v>78</v>
      </c>
      <c r="K1671" s="1" t="s">
        <v>78</v>
      </c>
      <c r="L1671" s="21" t="s">
        <v>1898</v>
      </c>
      <c r="M1671" s="21" t="s">
        <v>99</v>
      </c>
      <c r="N1671" s="34" t="s">
        <v>72</v>
      </c>
      <c r="O1671" s="34" t="s">
        <v>9180</v>
      </c>
      <c r="P1671" s="1" t="s">
        <v>813</v>
      </c>
      <c r="Q1671" s="1" t="s">
        <v>813</v>
      </c>
      <c r="R1671" s="1" t="s">
        <v>9057</v>
      </c>
      <c r="S1671" s="1" t="s">
        <v>152</v>
      </c>
      <c r="T1671" s="1" t="s">
        <v>3507</v>
      </c>
      <c r="U1671" s="1" t="s">
        <v>153</v>
      </c>
      <c r="V1671" s="1" t="s">
        <v>164</v>
      </c>
      <c r="W1671" s="1" t="s">
        <v>126</v>
      </c>
      <c r="X1671" s="1">
        <v>57</v>
      </c>
      <c r="Y1671" s="1" t="s">
        <v>88</v>
      </c>
      <c r="Z1671" s="1">
        <v>5.6</v>
      </c>
      <c r="AA1671" s="1" t="s">
        <v>2344</v>
      </c>
      <c r="AB1671" s="1" t="s">
        <v>90</v>
      </c>
      <c r="AC1671" s="1" t="s">
        <v>91</v>
      </c>
      <c r="AD1671" s="1" t="s">
        <v>92</v>
      </c>
      <c r="AE1671" s="1" t="s">
        <v>72</v>
      </c>
      <c r="AF1671" s="1" t="s">
        <v>244</v>
      </c>
      <c r="AG1671" s="1">
        <v>2</v>
      </c>
      <c r="AH1671" s="1" t="s">
        <v>5057</v>
      </c>
      <c r="AI1671" s="1" t="s">
        <v>72</v>
      </c>
      <c r="AJ1671" s="1" t="s">
        <v>72</v>
      </c>
      <c r="AK1671" s="1" t="s">
        <v>2726</v>
      </c>
      <c r="AL1671" s="1" t="s">
        <v>5157</v>
      </c>
      <c r="AM1671" s="1" t="s">
        <v>72</v>
      </c>
      <c r="AN1671" s="3">
        <v>46062</v>
      </c>
      <c r="AO1671" s="1" t="s">
        <v>9181</v>
      </c>
      <c r="AP1671" s="1" t="s">
        <v>9182</v>
      </c>
      <c r="AQ1671" s="1" t="s">
        <v>1794</v>
      </c>
      <c r="AR1671" s="1">
        <v>14</v>
      </c>
      <c r="AS1671" s="1" t="s">
        <v>7811</v>
      </c>
      <c r="AT1671" s="1" t="s">
        <v>75</v>
      </c>
      <c r="AU1671" s="1" t="s">
        <v>75</v>
      </c>
      <c r="AV1671" s="1" t="s">
        <v>88</v>
      </c>
      <c r="AW1671" s="1" t="s">
        <v>96</v>
      </c>
      <c r="AX1671" s="1" t="s">
        <v>72</v>
      </c>
      <c r="AY1671" s="1" t="s">
        <v>9092</v>
      </c>
      <c r="AZ1671" s="38" t="s">
        <v>9183</v>
      </c>
      <c r="BA1671" s="1">
        <v>28</v>
      </c>
      <c r="BB1671" s="21" t="s">
        <v>100</v>
      </c>
      <c r="BC1671" s="16"/>
    </row>
    <row r="1672" spans="1:55" ht="18.600000000000001" customHeight="1">
      <c r="A1672" s="21" t="s">
        <v>9184</v>
      </c>
      <c r="B1672" s="1">
        <v>260029</v>
      </c>
      <c r="C1672" s="1" t="s">
        <v>71</v>
      </c>
      <c r="D1672" s="3">
        <v>46062</v>
      </c>
      <c r="E1672" s="1" t="s">
        <v>1896</v>
      </c>
      <c r="F1672" s="1" t="s">
        <v>9185</v>
      </c>
      <c r="G1672" s="1" t="s">
        <v>75</v>
      </c>
      <c r="H1672" s="1" t="s">
        <v>8903</v>
      </c>
      <c r="I1672" s="1" t="s">
        <v>77</v>
      </c>
      <c r="J1672" s="1" t="s">
        <v>78</v>
      </c>
      <c r="K1672" s="1" t="s">
        <v>78</v>
      </c>
      <c r="L1672" s="21" t="s">
        <v>1898</v>
      </c>
      <c r="M1672" s="21" t="s">
        <v>99</v>
      </c>
      <c r="N1672" s="34" t="s">
        <v>72</v>
      </c>
      <c r="O1672" s="21" t="s">
        <v>4266</v>
      </c>
      <c r="P1672" s="1" t="s">
        <v>778</v>
      </c>
      <c r="Q1672" s="1" t="s">
        <v>779</v>
      </c>
      <c r="R1672" s="1" t="s">
        <v>9036</v>
      </c>
      <c r="S1672" s="1" t="s">
        <v>84</v>
      </c>
      <c r="T1672" s="1" t="s">
        <v>72</v>
      </c>
      <c r="U1672" s="1" t="s">
        <v>104</v>
      </c>
      <c r="V1672" s="1" t="s">
        <v>3144</v>
      </c>
      <c r="W1672" s="1" t="s">
        <v>126</v>
      </c>
      <c r="X1672" s="1">
        <v>59</v>
      </c>
      <c r="Y1672" s="1" t="s">
        <v>88</v>
      </c>
      <c r="Z1672" s="1">
        <v>5.0999999999999996</v>
      </c>
      <c r="AA1672" s="1" t="s">
        <v>299</v>
      </c>
      <c r="AB1672" s="1" t="s">
        <v>90</v>
      </c>
      <c r="AC1672" s="1" t="s">
        <v>91</v>
      </c>
      <c r="AD1672" s="1" t="s">
        <v>92</v>
      </c>
      <c r="AE1672" s="1" t="s">
        <v>72</v>
      </c>
      <c r="AF1672" s="1" t="s">
        <v>229</v>
      </c>
      <c r="AG1672" s="1" t="s">
        <v>72</v>
      </c>
      <c r="AH1672" s="21" t="s">
        <v>9062</v>
      </c>
      <c r="AI1672" s="1" t="s">
        <v>72</v>
      </c>
      <c r="AJ1672" s="1" t="s">
        <v>72</v>
      </c>
      <c r="AK1672" s="1" t="s">
        <v>220</v>
      </c>
      <c r="AL1672" s="1" t="s">
        <v>72</v>
      </c>
      <c r="AM1672" s="1" t="s">
        <v>72</v>
      </c>
      <c r="AN1672" s="3">
        <v>46063</v>
      </c>
      <c r="AO1672" s="1" t="s">
        <v>9186</v>
      </c>
      <c r="AP1672" s="1" t="s">
        <v>72</v>
      </c>
      <c r="AQ1672" s="1" t="s">
        <v>1675</v>
      </c>
      <c r="AR1672" s="1">
        <v>14</v>
      </c>
      <c r="AS1672" s="1" t="s">
        <v>6026</v>
      </c>
      <c r="AT1672" s="1" t="s">
        <v>88</v>
      </c>
      <c r="AU1672" s="1" t="s">
        <v>88</v>
      </c>
      <c r="AV1672" s="1" t="s">
        <v>88</v>
      </c>
      <c r="AW1672" s="1" t="s">
        <v>96</v>
      </c>
      <c r="AX1672" s="1" t="s">
        <v>72</v>
      </c>
      <c r="AY1672" s="1" t="s">
        <v>9039</v>
      </c>
      <c r="AZ1672" s="1" t="s">
        <v>9040</v>
      </c>
      <c r="BA1672" s="1">
        <f>49</f>
        <v>49</v>
      </c>
      <c r="BB1672" s="21" t="s">
        <v>100</v>
      </c>
      <c r="BC1672" s="16"/>
    </row>
    <row r="1673" spans="1:55" ht="18.600000000000001" customHeight="1">
      <c r="A1673" s="21" t="s">
        <v>9187</v>
      </c>
      <c r="B1673" s="1">
        <v>260030</v>
      </c>
      <c r="C1673" s="1" t="s">
        <v>71</v>
      </c>
      <c r="D1673" s="3">
        <v>46063</v>
      </c>
      <c r="E1673" s="1" t="s">
        <v>1896</v>
      </c>
      <c r="F1673" s="1" t="s">
        <v>9188</v>
      </c>
      <c r="G1673" s="1" t="s">
        <v>88</v>
      </c>
      <c r="H1673" s="1" t="s">
        <v>2215</v>
      </c>
      <c r="I1673" s="1" t="s">
        <v>77</v>
      </c>
      <c r="J1673" s="1" t="s">
        <v>4162</v>
      </c>
      <c r="K1673" s="1" t="s">
        <v>78</v>
      </c>
      <c r="L1673" s="21" t="s">
        <v>1898</v>
      </c>
      <c r="M1673" s="21" t="s">
        <v>99</v>
      </c>
      <c r="N1673" s="34" t="s">
        <v>72</v>
      </c>
      <c r="O1673" s="21" t="s">
        <v>72</v>
      </c>
      <c r="P1673" s="1" t="s">
        <v>8240</v>
      </c>
      <c r="Q1673" s="1" t="s">
        <v>8241</v>
      </c>
      <c r="R1673" s="1" t="s">
        <v>8242</v>
      </c>
      <c r="S1673" s="1" t="s">
        <v>152</v>
      </c>
      <c r="T1673" s="1" t="s">
        <v>72</v>
      </c>
      <c r="U1673" s="1" t="s">
        <v>153</v>
      </c>
      <c r="V1673" s="1" t="s">
        <v>153</v>
      </c>
      <c r="W1673" s="1" t="s">
        <v>126</v>
      </c>
      <c r="X1673" s="1">
        <v>47</v>
      </c>
      <c r="Y1673" s="1" t="s">
        <v>88</v>
      </c>
      <c r="Z1673" s="1" t="s">
        <v>72</v>
      </c>
      <c r="AA1673" s="1" t="s">
        <v>954</v>
      </c>
      <c r="AB1673" s="1" t="s">
        <v>90</v>
      </c>
      <c r="AC1673" s="1" t="s">
        <v>91</v>
      </c>
      <c r="AD1673" s="1" t="s">
        <v>92</v>
      </c>
      <c r="AE1673" s="1" t="s">
        <v>72</v>
      </c>
      <c r="AF1673" s="1" t="s">
        <v>72</v>
      </c>
      <c r="AG1673" s="1" t="s">
        <v>72</v>
      </c>
      <c r="AH1673" s="1" t="s">
        <v>72</v>
      </c>
      <c r="AI1673" s="1" t="s">
        <v>72</v>
      </c>
      <c r="AJ1673" s="1" t="s">
        <v>72</v>
      </c>
      <c r="AK1673" s="1" t="s">
        <v>72</v>
      </c>
      <c r="AL1673" s="1" t="s">
        <v>72</v>
      </c>
      <c r="AM1673" s="1" t="s">
        <v>72</v>
      </c>
      <c r="AN1673" s="3">
        <v>46063</v>
      </c>
      <c r="AO1673" s="4" t="s">
        <v>72</v>
      </c>
      <c r="AP1673" s="4" t="s">
        <v>72</v>
      </c>
      <c r="AQ1673" s="4" t="s">
        <v>72</v>
      </c>
      <c r="AR1673" s="1">
        <v>14</v>
      </c>
      <c r="AS1673" s="4" t="s">
        <v>72</v>
      </c>
      <c r="AT1673" s="4" t="s">
        <v>72</v>
      </c>
      <c r="AU1673" s="4" t="s">
        <v>72</v>
      </c>
      <c r="AV1673" s="1" t="s">
        <v>88</v>
      </c>
      <c r="AW1673" s="4" t="s">
        <v>72</v>
      </c>
      <c r="AX1673" s="4" t="s">
        <v>72</v>
      </c>
      <c r="AY1673" s="4" t="s">
        <v>72</v>
      </c>
      <c r="AZ1673" s="1" t="s">
        <v>72</v>
      </c>
      <c r="BA1673" s="4" t="s">
        <v>72</v>
      </c>
      <c r="BB1673" s="1" t="s">
        <v>8984</v>
      </c>
      <c r="BC1673" s="16"/>
    </row>
    <row r="1674" spans="1:55" ht="18.600000000000001" customHeight="1">
      <c r="A1674" s="1" t="s">
        <v>9189</v>
      </c>
      <c r="B1674" s="1">
        <v>260031</v>
      </c>
      <c r="C1674" s="1" t="s">
        <v>71</v>
      </c>
      <c r="D1674" s="3">
        <v>46064</v>
      </c>
      <c r="E1674" s="1" t="s">
        <v>1896</v>
      </c>
      <c r="F1674" s="1" t="s">
        <v>9190</v>
      </c>
      <c r="G1674" s="1" t="s">
        <v>75</v>
      </c>
      <c r="H1674" s="1" t="s">
        <v>6917</v>
      </c>
      <c r="I1674" s="1" t="s">
        <v>77</v>
      </c>
      <c r="J1674" s="1" t="s">
        <v>78</v>
      </c>
      <c r="K1674" s="1" t="s">
        <v>172</v>
      </c>
      <c r="L1674" s="21" t="s">
        <v>1927</v>
      </c>
      <c r="M1674" s="21" t="s">
        <v>160</v>
      </c>
      <c r="N1674" s="21" t="s">
        <v>9191</v>
      </c>
      <c r="O1674" s="21" t="s">
        <v>847</v>
      </c>
      <c r="P1674" s="1" t="s">
        <v>2143</v>
      </c>
      <c r="Q1674" s="1" t="s">
        <v>1868</v>
      </c>
      <c r="R1674" s="1" t="s">
        <v>9079</v>
      </c>
      <c r="S1674" s="1" t="s">
        <v>291</v>
      </c>
      <c r="T1674" s="1" t="s">
        <v>72</v>
      </c>
      <c r="U1674" s="1" t="s">
        <v>292</v>
      </c>
      <c r="V1674" s="1" t="s">
        <v>5051</v>
      </c>
      <c r="W1674" s="1" t="s">
        <v>126</v>
      </c>
      <c r="X1674" s="1">
        <v>65</v>
      </c>
      <c r="Y1674" s="1" t="s">
        <v>88</v>
      </c>
      <c r="Z1674" s="1">
        <v>6.8</v>
      </c>
      <c r="AA1674" s="1" t="s">
        <v>954</v>
      </c>
      <c r="AB1674" s="1" t="s">
        <v>90</v>
      </c>
      <c r="AC1674" s="1" t="s">
        <v>91</v>
      </c>
      <c r="AD1674" s="1" t="s">
        <v>216</v>
      </c>
      <c r="AE1674" s="1" t="s">
        <v>72</v>
      </c>
      <c r="AF1674" s="1" t="s">
        <v>229</v>
      </c>
      <c r="AG1674" s="1" t="s">
        <v>72</v>
      </c>
      <c r="AH1674" s="1" t="s">
        <v>72</v>
      </c>
      <c r="AI1674" s="1">
        <v>6</v>
      </c>
      <c r="AJ1674" s="1" t="s">
        <v>9192</v>
      </c>
      <c r="AK1674" s="1" t="s">
        <v>447</v>
      </c>
      <c r="AL1674" s="1" t="s">
        <v>72</v>
      </c>
      <c r="AM1674" s="1" t="s">
        <v>72</v>
      </c>
      <c r="AN1674" s="3">
        <v>46064</v>
      </c>
      <c r="AO1674" s="1" t="s">
        <v>9193</v>
      </c>
      <c r="AP1674" s="1" t="s">
        <v>9194</v>
      </c>
      <c r="AQ1674" s="1" t="s">
        <v>1675</v>
      </c>
      <c r="AR1674" s="1">
        <v>14</v>
      </c>
      <c r="AS1674" s="1" t="s">
        <v>183</v>
      </c>
      <c r="AT1674" s="1" t="s">
        <v>88</v>
      </c>
      <c r="AU1674" s="1" t="s">
        <v>88</v>
      </c>
      <c r="AV1674" s="1" t="s">
        <v>88</v>
      </c>
      <c r="AW1674" s="1" t="s">
        <v>79</v>
      </c>
      <c r="AX1674" s="1" t="s">
        <v>707</v>
      </c>
      <c r="AY1674" s="1" t="s">
        <v>3962</v>
      </c>
      <c r="AZ1674" s="1" t="s">
        <v>9195</v>
      </c>
      <c r="BA1674" s="1">
        <v>28</v>
      </c>
      <c r="BB1674" s="1" t="s">
        <v>160</v>
      </c>
      <c r="BC1674" s="1" t="s">
        <v>707</v>
      </c>
    </row>
    <row r="1675" spans="1:55" ht="18.600000000000001" customHeight="1">
      <c r="A1675" s="1" t="s">
        <v>9196</v>
      </c>
      <c r="B1675" s="1">
        <v>260032</v>
      </c>
      <c r="C1675" s="1" t="s">
        <v>71</v>
      </c>
      <c r="D1675" s="3">
        <v>46065</v>
      </c>
      <c r="E1675" s="1" t="s">
        <v>1896</v>
      </c>
      <c r="F1675" s="1" t="s">
        <v>9197</v>
      </c>
      <c r="G1675" s="1" t="s">
        <v>75</v>
      </c>
      <c r="H1675" s="1" t="s">
        <v>3947</v>
      </c>
      <c r="I1675" s="1" t="s">
        <v>77</v>
      </c>
      <c r="J1675" s="1" t="s">
        <v>78</v>
      </c>
      <c r="K1675" s="1" t="s">
        <v>172</v>
      </c>
      <c r="L1675" s="21" t="s">
        <v>1898</v>
      </c>
      <c r="M1675" s="21" t="s">
        <v>99</v>
      </c>
      <c r="N1675" s="21" t="s">
        <v>5044</v>
      </c>
      <c r="O1675" s="34" t="s">
        <v>9198</v>
      </c>
      <c r="P1675" s="1" t="s">
        <v>813</v>
      </c>
      <c r="Q1675" s="1" t="s">
        <v>813</v>
      </c>
      <c r="R1675" s="1" t="s">
        <v>9057</v>
      </c>
      <c r="S1675" s="1" t="s">
        <v>84</v>
      </c>
      <c r="T1675" s="1" t="s">
        <v>72</v>
      </c>
      <c r="U1675" s="1" t="s">
        <v>140</v>
      </c>
      <c r="V1675" s="1" t="s">
        <v>141</v>
      </c>
      <c r="W1675" s="1" t="s">
        <v>126</v>
      </c>
      <c r="X1675" s="1">
        <v>42</v>
      </c>
      <c r="Y1675" s="1" t="s">
        <v>88</v>
      </c>
      <c r="Z1675" s="1">
        <v>6.2</v>
      </c>
      <c r="AA1675" s="1" t="s">
        <v>954</v>
      </c>
      <c r="AB1675" s="1" t="s">
        <v>90</v>
      </c>
      <c r="AC1675" s="1" t="s">
        <v>91</v>
      </c>
      <c r="AD1675" s="1" t="s">
        <v>90</v>
      </c>
      <c r="AE1675" s="1" t="s">
        <v>72</v>
      </c>
      <c r="AF1675" s="1" t="s">
        <v>254</v>
      </c>
      <c r="AG1675" s="1">
        <v>2</v>
      </c>
      <c r="AH1675" s="1" t="s">
        <v>5092</v>
      </c>
      <c r="AI1675" s="1" t="s">
        <v>72</v>
      </c>
      <c r="AJ1675" s="1" t="s">
        <v>72</v>
      </c>
      <c r="AK1675" s="1" t="s">
        <v>3444</v>
      </c>
      <c r="AL1675" s="1" t="s">
        <v>878</v>
      </c>
      <c r="AM1675" s="1" t="s">
        <v>72</v>
      </c>
      <c r="AN1675" s="3">
        <v>46065</v>
      </c>
      <c r="AO1675" s="1" t="s">
        <v>9199</v>
      </c>
      <c r="AP1675" s="1" t="s">
        <v>72</v>
      </c>
      <c r="AQ1675" s="1" t="s">
        <v>1675</v>
      </c>
      <c r="AR1675" s="1">
        <v>14</v>
      </c>
      <c r="AS1675" s="1" t="s">
        <v>9200</v>
      </c>
      <c r="AT1675" s="1" t="s">
        <v>88</v>
      </c>
      <c r="AU1675" s="1" t="s">
        <v>88</v>
      </c>
      <c r="AV1675" s="1" t="s">
        <v>88</v>
      </c>
      <c r="AW1675" s="1" t="s">
        <v>96</v>
      </c>
      <c r="AX1675" s="1" t="s">
        <v>72</v>
      </c>
      <c r="AY1675" s="1" t="s">
        <v>3962</v>
      </c>
      <c r="AZ1675" s="1" t="s">
        <v>9201</v>
      </c>
      <c r="BA1675" s="1">
        <f>35+14</f>
        <v>49</v>
      </c>
      <c r="BB1675" s="21" t="s">
        <v>100</v>
      </c>
      <c r="BC1675" s="16"/>
    </row>
    <row r="1676" spans="1:55" ht="18.600000000000001" customHeight="1">
      <c r="A1676" s="1" t="s">
        <v>9202</v>
      </c>
      <c r="B1676" s="1">
        <v>260033</v>
      </c>
      <c r="C1676" s="1" t="s">
        <v>71</v>
      </c>
      <c r="D1676" s="3">
        <v>46070</v>
      </c>
      <c r="E1676" s="1" t="s">
        <v>1896</v>
      </c>
      <c r="F1676" s="1" t="s">
        <v>9203</v>
      </c>
      <c r="G1676" s="1" t="s">
        <v>75</v>
      </c>
      <c r="H1676" s="1" t="s">
        <v>3624</v>
      </c>
      <c r="I1676" s="1" t="s">
        <v>77</v>
      </c>
      <c r="J1676" s="1" t="s">
        <v>78</v>
      </c>
      <c r="K1676" s="1" t="s">
        <v>78</v>
      </c>
      <c r="L1676" s="21" t="s">
        <v>1898</v>
      </c>
      <c r="M1676" s="21" t="s">
        <v>160</v>
      </c>
      <c r="N1676" s="34" t="s">
        <v>72</v>
      </c>
      <c r="O1676" s="21" t="s">
        <v>847</v>
      </c>
      <c r="P1676" s="1" t="s">
        <v>83</v>
      </c>
      <c r="Q1676" s="1" t="s">
        <v>123</v>
      </c>
      <c r="R1676" s="1" t="s">
        <v>9043</v>
      </c>
      <c r="S1676" s="1" t="s">
        <v>152</v>
      </c>
      <c r="T1676" s="1" t="s">
        <v>72</v>
      </c>
      <c r="U1676" s="1" t="s">
        <v>153</v>
      </c>
      <c r="V1676" s="1" t="s">
        <v>164</v>
      </c>
      <c r="W1676" s="1" t="s">
        <v>126</v>
      </c>
      <c r="X1676" s="1">
        <v>56</v>
      </c>
      <c r="Y1676" s="1" t="s">
        <v>88</v>
      </c>
      <c r="Z1676" s="1">
        <v>5.9</v>
      </c>
      <c r="AA1676" s="1" t="s">
        <v>299</v>
      </c>
      <c r="AB1676" s="1" t="s">
        <v>90</v>
      </c>
      <c r="AC1676" s="1" t="s">
        <v>91</v>
      </c>
      <c r="AD1676" s="1" t="s">
        <v>92</v>
      </c>
      <c r="AE1676" s="1" t="s">
        <v>72</v>
      </c>
      <c r="AF1676" s="1" t="s">
        <v>229</v>
      </c>
      <c r="AG1676" s="1" t="s">
        <v>72</v>
      </c>
      <c r="AH1676" s="1" t="s">
        <v>367</v>
      </c>
      <c r="AI1676" s="1" t="s">
        <v>72</v>
      </c>
      <c r="AJ1676" s="1" t="s">
        <v>72</v>
      </c>
      <c r="AK1676" s="1" t="s">
        <v>72</v>
      </c>
      <c r="AL1676" s="1" t="s">
        <v>72</v>
      </c>
      <c r="AM1676" s="1" t="s">
        <v>72</v>
      </c>
      <c r="AN1676" s="3">
        <v>46070</v>
      </c>
      <c r="AO1676" s="1" t="s">
        <v>9204</v>
      </c>
      <c r="AP1676" s="1" t="s">
        <v>9205</v>
      </c>
      <c r="AQ1676" s="1" t="s">
        <v>1794</v>
      </c>
      <c r="AR1676" s="1">
        <v>14</v>
      </c>
      <c r="AS1676" s="1" t="s">
        <v>9140</v>
      </c>
      <c r="AT1676" s="1" t="s">
        <v>75</v>
      </c>
      <c r="AU1676" s="1" t="s">
        <v>75</v>
      </c>
      <c r="AV1676" s="1" t="s">
        <v>88</v>
      </c>
      <c r="AW1676" s="1" t="s">
        <v>79</v>
      </c>
      <c r="AX1676" s="1" t="s">
        <v>707</v>
      </c>
      <c r="AY1676" s="1" t="s">
        <v>9092</v>
      </c>
      <c r="AZ1676" s="1" t="s">
        <v>9206</v>
      </c>
      <c r="BA1676" s="1">
        <f>21+14</f>
        <v>35</v>
      </c>
      <c r="BB1676" s="1" t="s">
        <v>160</v>
      </c>
      <c r="BC1676" s="1" t="s">
        <v>707</v>
      </c>
    </row>
    <row r="1677" spans="1:55" ht="18.600000000000001" customHeight="1">
      <c r="A1677" s="1" t="s">
        <v>9207</v>
      </c>
      <c r="B1677" s="1">
        <v>260034</v>
      </c>
      <c r="C1677" s="1" t="s">
        <v>71</v>
      </c>
      <c r="D1677" s="3">
        <v>46070</v>
      </c>
      <c r="E1677" s="1" t="s">
        <v>1896</v>
      </c>
      <c r="F1677" s="1" t="s">
        <v>9208</v>
      </c>
      <c r="G1677" s="1" t="s">
        <v>75</v>
      </c>
      <c r="H1677" s="1" t="s">
        <v>7510</v>
      </c>
      <c r="I1677" s="1" t="s">
        <v>77</v>
      </c>
      <c r="J1677" s="1" t="s">
        <v>78</v>
      </c>
      <c r="K1677" s="1" t="s">
        <v>78</v>
      </c>
      <c r="L1677" s="21" t="s">
        <v>1898</v>
      </c>
      <c r="M1677" s="21" t="s">
        <v>99</v>
      </c>
      <c r="N1677" s="34" t="s">
        <v>72</v>
      </c>
      <c r="O1677" s="21" t="s">
        <v>9209</v>
      </c>
      <c r="P1677" s="1" t="s">
        <v>83</v>
      </c>
      <c r="Q1677" s="1" t="s">
        <v>123</v>
      </c>
      <c r="R1677" s="1" t="s">
        <v>9043</v>
      </c>
      <c r="S1677" s="1" t="s">
        <v>7128</v>
      </c>
      <c r="T1677" s="1" t="s">
        <v>72</v>
      </c>
      <c r="U1677" s="1" t="s">
        <v>7129</v>
      </c>
      <c r="V1677" s="1" t="s">
        <v>7206</v>
      </c>
      <c r="W1677" s="1" t="s">
        <v>87</v>
      </c>
      <c r="X1677" s="1">
        <v>48</v>
      </c>
      <c r="Y1677" s="1" t="s">
        <v>88</v>
      </c>
      <c r="Z1677" s="1">
        <v>4.7</v>
      </c>
      <c r="AA1677" s="1" t="s">
        <v>954</v>
      </c>
      <c r="AB1677" s="1" t="s">
        <v>90</v>
      </c>
      <c r="AC1677" s="1" t="s">
        <v>91</v>
      </c>
      <c r="AD1677" s="1" t="s">
        <v>92</v>
      </c>
      <c r="AE1677" s="1" t="s">
        <v>72</v>
      </c>
      <c r="AF1677" s="1" t="s">
        <v>229</v>
      </c>
      <c r="AG1677" s="1" t="s">
        <v>72</v>
      </c>
      <c r="AH1677" s="1" t="s">
        <v>230</v>
      </c>
      <c r="AI1677" s="1" t="s">
        <v>72</v>
      </c>
      <c r="AJ1677" s="1" t="s">
        <v>72</v>
      </c>
      <c r="AK1677" s="1" t="s">
        <v>447</v>
      </c>
      <c r="AL1677" s="1" t="s">
        <v>72</v>
      </c>
      <c r="AM1677" s="1" t="s">
        <v>72</v>
      </c>
      <c r="AN1677" s="3">
        <v>46070</v>
      </c>
      <c r="AO1677" s="1" t="s">
        <v>9210</v>
      </c>
      <c r="AP1677" s="1" t="s">
        <v>72</v>
      </c>
      <c r="AQ1677" s="1" t="s">
        <v>1675</v>
      </c>
      <c r="AR1677" s="1">
        <v>13</v>
      </c>
      <c r="AS1677" s="1" t="s">
        <v>9200</v>
      </c>
      <c r="AT1677" s="1" t="s">
        <v>75</v>
      </c>
      <c r="AU1677" s="1" t="s">
        <v>75</v>
      </c>
      <c r="AV1677" s="1" t="s">
        <v>88</v>
      </c>
      <c r="AW1677" s="1" t="s">
        <v>96</v>
      </c>
      <c r="AX1677" s="1" t="s">
        <v>72</v>
      </c>
      <c r="AY1677" s="1" t="s">
        <v>6757</v>
      </c>
      <c r="AZ1677" s="1" t="s">
        <v>9211</v>
      </c>
      <c r="BA1677" s="1">
        <f>28+14</f>
        <v>42</v>
      </c>
      <c r="BB1677" s="21" t="s">
        <v>100</v>
      </c>
      <c r="BC1677" s="16"/>
    </row>
    <row r="1678" spans="1:55" ht="18.600000000000001" customHeight="1">
      <c r="A1678" s="1" t="s">
        <v>9212</v>
      </c>
      <c r="B1678" s="1">
        <v>260035</v>
      </c>
      <c r="C1678" s="1" t="s">
        <v>71</v>
      </c>
      <c r="D1678" s="3">
        <v>46071</v>
      </c>
      <c r="E1678" s="1" t="s">
        <v>1896</v>
      </c>
      <c r="F1678" s="1" t="s">
        <v>9213</v>
      </c>
      <c r="G1678" s="1" t="s">
        <v>75</v>
      </c>
      <c r="H1678" s="1" t="s">
        <v>8903</v>
      </c>
      <c r="I1678" s="1" t="s">
        <v>77</v>
      </c>
      <c r="J1678" s="1" t="s">
        <v>78</v>
      </c>
      <c r="K1678" s="1" t="s">
        <v>78</v>
      </c>
      <c r="L1678" s="21" t="s">
        <v>1898</v>
      </c>
      <c r="M1678" s="21" t="s">
        <v>99</v>
      </c>
      <c r="N1678" s="34" t="s">
        <v>72</v>
      </c>
      <c r="O1678" s="34" t="s">
        <v>8087</v>
      </c>
      <c r="P1678" s="1" t="s">
        <v>813</v>
      </c>
      <c r="Q1678" s="1" t="s">
        <v>813</v>
      </c>
      <c r="R1678" s="1" t="s">
        <v>9057</v>
      </c>
      <c r="S1678" s="1" t="s">
        <v>84</v>
      </c>
      <c r="T1678" s="1" t="s">
        <v>72</v>
      </c>
      <c r="U1678" s="1" t="s">
        <v>140</v>
      </c>
      <c r="V1678" s="1" t="s">
        <v>141</v>
      </c>
      <c r="W1678" s="1" t="s">
        <v>87</v>
      </c>
      <c r="X1678" s="1">
        <v>47</v>
      </c>
      <c r="Y1678" s="1" t="s">
        <v>88</v>
      </c>
      <c r="Z1678" s="1">
        <v>5.0999999999999996</v>
      </c>
      <c r="AA1678" s="1" t="s">
        <v>954</v>
      </c>
      <c r="AB1678" s="1" t="s">
        <v>90</v>
      </c>
      <c r="AC1678" s="1" t="s">
        <v>91</v>
      </c>
      <c r="AD1678" s="1" t="s">
        <v>92</v>
      </c>
      <c r="AE1678" s="1" t="s">
        <v>72</v>
      </c>
      <c r="AF1678" s="1" t="s">
        <v>217</v>
      </c>
      <c r="AG1678" s="1">
        <v>2</v>
      </c>
      <c r="AH1678" s="1" t="s">
        <v>4808</v>
      </c>
      <c r="AI1678" s="1" t="s">
        <v>72</v>
      </c>
      <c r="AJ1678" s="1" t="s">
        <v>72</v>
      </c>
      <c r="AK1678" s="1" t="s">
        <v>3444</v>
      </c>
      <c r="AL1678" s="1" t="s">
        <v>878</v>
      </c>
      <c r="AM1678" s="1" t="s">
        <v>72</v>
      </c>
      <c r="AN1678" s="3">
        <v>46071</v>
      </c>
      <c r="AO1678" s="1" t="s">
        <v>9214</v>
      </c>
      <c r="AP1678" s="1" t="s">
        <v>72</v>
      </c>
      <c r="AQ1678" s="1" t="s">
        <v>1675</v>
      </c>
      <c r="AR1678" s="1">
        <v>14</v>
      </c>
      <c r="AS1678" s="1" t="s">
        <v>183</v>
      </c>
      <c r="AT1678" s="1" t="s">
        <v>75</v>
      </c>
      <c r="AU1678" s="1" t="s">
        <v>75</v>
      </c>
      <c r="AV1678" s="1" t="s">
        <v>88</v>
      </c>
      <c r="AW1678" s="1" t="s">
        <v>96</v>
      </c>
      <c r="AX1678" s="1" t="s">
        <v>72</v>
      </c>
      <c r="AY1678" s="1" t="s">
        <v>9039</v>
      </c>
      <c r="AZ1678" s="1" t="s">
        <v>9040</v>
      </c>
      <c r="BA1678" s="1">
        <f>49</f>
        <v>49</v>
      </c>
      <c r="BB1678" s="21" t="s">
        <v>100</v>
      </c>
      <c r="BC1678" s="16"/>
    </row>
    <row r="1679" spans="1:55" ht="18.600000000000001" customHeight="1">
      <c r="A1679" s="1">
        <v>260036</v>
      </c>
      <c r="B1679" s="1">
        <v>260036</v>
      </c>
      <c r="C1679" s="1" t="s">
        <v>71</v>
      </c>
      <c r="D1679" s="3">
        <v>46071</v>
      </c>
      <c r="E1679" s="1" t="s">
        <v>1896</v>
      </c>
      <c r="F1679" s="1" t="s">
        <v>9215</v>
      </c>
      <c r="G1679" s="1" t="s">
        <v>75</v>
      </c>
      <c r="H1679" s="1" t="s">
        <v>2215</v>
      </c>
      <c r="I1679" s="1" t="s">
        <v>77</v>
      </c>
      <c r="J1679" s="1" t="s">
        <v>172</v>
      </c>
      <c r="K1679" s="1" t="s">
        <v>172</v>
      </c>
      <c r="L1679" s="21" t="s">
        <v>1927</v>
      </c>
      <c r="M1679" s="21" t="s">
        <v>160</v>
      </c>
      <c r="N1679" s="21" t="s">
        <v>9216</v>
      </c>
      <c r="O1679" s="34" t="s">
        <v>72</v>
      </c>
      <c r="P1679" s="1" t="s">
        <v>8240</v>
      </c>
      <c r="Q1679" s="1" t="s">
        <v>8241</v>
      </c>
      <c r="R1679" s="1" t="s">
        <v>8242</v>
      </c>
      <c r="S1679" s="1" t="s">
        <v>7128</v>
      </c>
      <c r="T1679" s="1" t="s">
        <v>72</v>
      </c>
      <c r="U1679" s="1" t="s">
        <v>8251</v>
      </c>
      <c r="V1679" s="1" t="s">
        <v>8251</v>
      </c>
      <c r="W1679" s="1" t="s">
        <v>126</v>
      </c>
      <c r="X1679" s="1">
        <v>70</v>
      </c>
      <c r="Y1679" s="1" t="s">
        <v>88</v>
      </c>
      <c r="Z1679" s="1">
        <v>4.2</v>
      </c>
      <c r="AA1679" s="1" t="s">
        <v>954</v>
      </c>
      <c r="AB1679" s="1" t="s">
        <v>90</v>
      </c>
      <c r="AC1679" s="1" t="s">
        <v>91</v>
      </c>
      <c r="AD1679" s="1" t="s">
        <v>92</v>
      </c>
      <c r="AE1679" s="1" t="s">
        <v>72</v>
      </c>
      <c r="AF1679" s="1" t="s">
        <v>72</v>
      </c>
      <c r="AG1679" s="1" t="s">
        <v>72</v>
      </c>
      <c r="AH1679" s="1" t="s">
        <v>72</v>
      </c>
      <c r="AI1679" s="1" t="s">
        <v>72</v>
      </c>
      <c r="AJ1679" s="1" t="s">
        <v>72</v>
      </c>
      <c r="AK1679" s="1" t="s">
        <v>72</v>
      </c>
      <c r="AL1679" s="1" t="s">
        <v>72</v>
      </c>
      <c r="AM1679" s="1" t="s">
        <v>72</v>
      </c>
      <c r="AN1679" s="3">
        <v>46071</v>
      </c>
      <c r="AO1679" s="1" t="s">
        <v>9217</v>
      </c>
      <c r="AP1679" s="1" t="s">
        <v>72</v>
      </c>
      <c r="AQ1679" s="1" t="s">
        <v>1794</v>
      </c>
      <c r="AR1679" s="1">
        <v>13</v>
      </c>
      <c r="AS1679" s="1" t="s">
        <v>9218</v>
      </c>
      <c r="AT1679" s="1" t="s">
        <v>88</v>
      </c>
      <c r="AU1679" s="1" t="s">
        <v>88</v>
      </c>
      <c r="AV1679" s="1" t="s">
        <v>88</v>
      </c>
      <c r="AW1679" s="1" t="s">
        <v>79</v>
      </c>
      <c r="AX1679" s="1" t="s">
        <v>72</v>
      </c>
      <c r="AY1679" s="1" t="s">
        <v>72</v>
      </c>
      <c r="AZ1679" s="1" t="s">
        <v>72</v>
      </c>
      <c r="BA1679" s="1" t="s">
        <v>72</v>
      </c>
      <c r="BB1679" s="1" t="s">
        <v>160</v>
      </c>
      <c r="BC1679" s="1" t="s">
        <v>9219</v>
      </c>
    </row>
    <row r="1680" spans="1:55" ht="18.600000000000001" customHeight="1">
      <c r="A1680" s="1" t="s">
        <v>9220</v>
      </c>
      <c r="B1680" s="1">
        <v>260037</v>
      </c>
      <c r="C1680" s="1" t="s">
        <v>71</v>
      </c>
      <c r="D1680" s="3">
        <v>46073</v>
      </c>
      <c r="E1680" s="1" t="s">
        <v>1896</v>
      </c>
      <c r="F1680" s="1" t="s">
        <v>9221</v>
      </c>
      <c r="G1680" s="1" t="s">
        <v>75</v>
      </c>
      <c r="H1680" s="1" t="s">
        <v>8903</v>
      </c>
      <c r="I1680" s="1" t="s">
        <v>77</v>
      </c>
      <c r="J1680" s="1" t="s">
        <v>78</v>
      </c>
      <c r="K1680" s="1" t="s">
        <v>78</v>
      </c>
      <c r="L1680" s="21" t="s">
        <v>1898</v>
      </c>
      <c r="M1680" s="21" t="s">
        <v>99</v>
      </c>
      <c r="N1680" s="34" t="s">
        <v>72</v>
      </c>
      <c r="O1680" s="34" t="s">
        <v>7173</v>
      </c>
      <c r="P1680" s="1" t="s">
        <v>813</v>
      </c>
      <c r="Q1680" s="1" t="s">
        <v>813</v>
      </c>
      <c r="R1680" s="1" t="s">
        <v>9057</v>
      </c>
      <c r="S1680" s="1" t="s">
        <v>84</v>
      </c>
      <c r="T1680" s="1" t="s">
        <v>72</v>
      </c>
      <c r="U1680" s="1" t="s">
        <v>140</v>
      </c>
      <c r="V1680" s="1" t="s">
        <v>141</v>
      </c>
      <c r="W1680" s="1" t="s">
        <v>126</v>
      </c>
      <c r="X1680" s="1">
        <v>56</v>
      </c>
      <c r="Y1680" s="1" t="s">
        <v>88</v>
      </c>
      <c r="Z1680" s="1">
        <v>5.6</v>
      </c>
      <c r="AA1680" s="1" t="s">
        <v>954</v>
      </c>
      <c r="AB1680" s="1" t="s">
        <v>90</v>
      </c>
      <c r="AC1680" s="1" t="s">
        <v>91</v>
      </c>
      <c r="AD1680" s="1" t="s">
        <v>92</v>
      </c>
      <c r="AE1680" s="1" t="s">
        <v>72</v>
      </c>
      <c r="AF1680" s="1" t="s">
        <v>229</v>
      </c>
      <c r="AG1680" s="1">
        <v>1</v>
      </c>
      <c r="AH1680" s="1" t="s">
        <v>5057</v>
      </c>
      <c r="AI1680" s="1" t="s">
        <v>72</v>
      </c>
      <c r="AJ1680" s="1" t="s">
        <v>72</v>
      </c>
      <c r="AK1680" s="1" t="s">
        <v>3444</v>
      </c>
      <c r="AL1680" s="1" t="s">
        <v>72</v>
      </c>
      <c r="AM1680" s="1" t="s">
        <v>72</v>
      </c>
      <c r="AN1680" s="3">
        <v>46073</v>
      </c>
      <c r="AO1680" s="1" t="s">
        <v>9222</v>
      </c>
      <c r="AP1680" s="1" t="s">
        <v>72</v>
      </c>
      <c r="AQ1680" s="1" t="s">
        <v>1675</v>
      </c>
      <c r="AR1680" s="1">
        <v>14</v>
      </c>
      <c r="AS1680" s="1" t="s">
        <v>183</v>
      </c>
      <c r="AT1680" s="1" t="s">
        <v>75</v>
      </c>
      <c r="AU1680" s="1" t="s">
        <v>75</v>
      </c>
      <c r="AV1680" s="1" t="s">
        <v>88</v>
      </c>
      <c r="AW1680" s="1" t="s">
        <v>96</v>
      </c>
      <c r="AX1680" s="1" t="s">
        <v>72</v>
      </c>
      <c r="AY1680" s="1" t="s">
        <v>9039</v>
      </c>
      <c r="AZ1680" s="1" t="s">
        <v>9040</v>
      </c>
      <c r="BA1680" s="1">
        <f>49</f>
        <v>49</v>
      </c>
      <c r="BB1680" s="21" t="s">
        <v>100</v>
      </c>
      <c r="BC1680" s="16"/>
    </row>
    <row r="1681" spans="1:55" ht="18.600000000000001" customHeight="1">
      <c r="A1681" s="1">
        <v>260038</v>
      </c>
      <c r="B1681" s="1">
        <v>260038</v>
      </c>
      <c r="C1681" s="1" t="s">
        <v>71</v>
      </c>
      <c r="D1681" s="3">
        <v>46073</v>
      </c>
      <c r="E1681" s="1" t="s">
        <v>1896</v>
      </c>
      <c r="F1681" s="1" t="s">
        <v>9223</v>
      </c>
      <c r="G1681" s="1" t="s">
        <v>75</v>
      </c>
      <c r="H1681" s="1" t="s">
        <v>2215</v>
      </c>
      <c r="I1681" s="1" t="s">
        <v>77</v>
      </c>
      <c r="J1681" s="1" t="s">
        <v>172</v>
      </c>
      <c r="K1681" s="1" t="s">
        <v>78</v>
      </c>
      <c r="L1681" s="21" t="s">
        <v>1927</v>
      </c>
      <c r="M1681" s="21" t="s">
        <v>160</v>
      </c>
      <c r="N1681" s="21" t="s">
        <v>9224</v>
      </c>
      <c r="O1681" s="21" t="s">
        <v>72</v>
      </c>
      <c r="P1681" s="1" t="s">
        <v>778</v>
      </c>
      <c r="Q1681" s="1" t="s">
        <v>779</v>
      </c>
      <c r="R1681" s="1" t="s">
        <v>9036</v>
      </c>
      <c r="S1681" s="1" t="s">
        <v>84</v>
      </c>
      <c r="T1681" s="1" t="s">
        <v>72</v>
      </c>
      <c r="U1681" s="1" t="s">
        <v>140</v>
      </c>
      <c r="V1681" s="1" t="s">
        <v>181</v>
      </c>
      <c r="W1681" s="1" t="s">
        <v>126</v>
      </c>
      <c r="X1681" s="1">
        <v>73</v>
      </c>
      <c r="Y1681" s="1" t="s">
        <v>88</v>
      </c>
      <c r="Z1681" s="1">
        <v>5.3</v>
      </c>
      <c r="AA1681" s="1" t="s">
        <v>299</v>
      </c>
      <c r="AB1681" s="1" t="s">
        <v>90</v>
      </c>
      <c r="AC1681" s="1" t="s">
        <v>91</v>
      </c>
      <c r="AD1681" s="1" t="s">
        <v>92</v>
      </c>
      <c r="AE1681" s="1" t="s">
        <v>72</v>
      </c>
      <c r="AF1681" s="1" t="s">
        <v>72</v>
      </c>
      <c r="AG1681" s="1" t="s">
        <v>72</v>
      </c>
      <c r="AH1681" s="1" t="s">
        <v>72</v>
      </c>
      <c r="AI1681" s="1" t="s">
        <v>72</v>
      </c>
      <c r="AJ1681" s="1" t="s">
        <v>72</v>
      </c>
      <c r="AK1681" s="1" t="s">
        <v>72</v>
      </c>
      <c r="AL1681" s="1" t="s">
        <v>72</v>
      </c>
      <c r="AM1681" s="1" t="s">
        <v>72</v>
      </c>
      <c r="AN1681" s="3">
        <v>46073</v>
      </c>
      <c r="AO1681" s="4" t="s">
        <v>72</v>
      </c>
      <c r="AP1681" s="4" t="s">
        <v>72</v>
      </c>
      <c r="AQ1681" s="1" t="s">
        <v>72</v>
      </c>
      <c r="AR1681" s="1" t="s">
        <v>72</v>
      </c>
      <c r="AS1681" s="1" t="s">
        <v>72</v>
      </c>
      <c r="AT1681" s="1" t="s">
        <v>72</v>
      </c>
      <c r="AU1681" s="1" t="s">
        <v>72</v>
      </c>
      <c r="AV1681" s="1" t="s">
        <v>88</v>
      </c>
      <c r="AW1681" s="1" t="s">
        <v>72</v>
      </c>
      <c r="AX1681" s="1" t="s">
        <v>72</v>
      </c>
      <c r="AY1681" s="1" t="s">
        <v>72</v>
      </c>
      <c r="AZ1681" s="1" t="s">
        <v>72</v>
      </c>
      <c r="BA1681" s="1" t="s">
        <v>72</v>
      </c>
      <c r="BB1681" s="1" t="s">
        <v>160</v>
      </c>
      <c r="BC1681" s="1" t="s">
        <v>9225</v>
      </c>
    </row>
    <row r="1682" spans="1:55" ht="18.600000000000001" customHeight="1">
      <c r="A1682" s="1" t="s">
        <v>9226</v>
      </c>
      <c r="B1682" s="1">
        <v>260039</v>
      </c>
      <c r="C1682" s="1" t="s">
        <v>71</v>
      </c>
      <c r="D1682" s="3">
        <v>46076</v>
      </c>
      <c r="E1682" s="1" t="s">
        <v>1896</v>
      </c>
      <c r="F1682" s="1" t="s">
        <v>9227</v>
      </c>
      <c r="G1682" s="1" t="s">
        <v>75</v>
      </c>
      <c r="H1682" s="1" t="s">
        <v>8903</v>
      </c>
      <c r="I1682" s="1" t="s">
        <v>77</v>
      </c>
      <c r="J1682" s="1" t="s">
        <v>78</v>
      </c>
      <c r="K1682" s="1" t="s">
        <v>4162</v>
      </c>
      <c r="L1682" s="21" t="s">
        <v>1898</v>
      </c>
      <c r="M1682" s="21" t="s">
        <v>160</v>
      </c>
      <c r="N1682" s="34" t="s">
        <v>72</v>
      </c>
      <c r="O1682" s="21" t="s">
        <v>6307</v>
      </c>
      <c r="P1682" s="1" t="s">
        <v>83</v>
      </c>
      <c r="Q1682" s="1" t="s">
        <v>123</v>
      </c>
      <c r="R1682" s="1" t="s">
        <v>9043</v>
      </c>
      <c r="S1682" s="1" t="s">
        <v>84</v>
      </c>
      <c r="T1682" s="1" t="s">
        <v>72</v>
      </c>
      <c r="U1682" s="1" t="s">
        <v>140</v>
      </c>
      <c r="V1682" s="1" t="s">
        <v>141</v>
      </c>
      <c r="W1682" s="1" t="s">
        <v>87</v>
      </c>
      <c r="X1682" s="1">
        <v>40</v>
      </c>
      <c r="Y1682" s="1" t="s">
        <v>88</v>
      </c>
      <c r="Z1682" s="1">
        <v>6</v>
      </c>
      <c r="AA1682" s="1" t="s">
        <v>299</v>
      </c>
      <c r="AB1682" s="1" t="s">
        <v>90</v>
      </c>
      <c r="AC1682" s="1" t="s">
        <v>91</v>
      </c>
      <c r="AD1682" s="1" t="s">
        <v>92</v>
      </c>
      <c r="AE1682" s="1" t="s">
        <v>72</v>
      </c>
      <c r="AF1682" s="1" t="s">
        <v>254</v>
      </c>
      <c r="AG1682" s="1" t="s">
        <v>72</v>
      </c>
      <c r="AH1682" s="1" t="s">
        <v>7244</v>
      </c>
      <c r="AI1682" s="1" t="s">
        <v>72</v>
      </c>
      <c r="AJ1682" s="1" t="s">
        <v>72</v>
      </c>
      <c r="AK1682" s="1" t="s">
        <v>3444</v>
      </c>
      <c r="AL1682" s="1" t="s">
        <v>72</v>
      </c>
      <c r="AM1682" s="1" t="s">
        <v>72</v>
      </c>
      <c r="AN1682" s="3">
        <v>46076</v>
      </c>
      <c r="AO1682" s="1" t="s">
        <v>9228</v>
      </c>
      <c r="AP1682" s="1" t="s">
        <v>72</v>
      </c>
      <c r="AQ1682" s="1" t="s">
        <v>1675</v>
      </c>
      <c r="AR1682" s="1">
        <v>14</v>
      </c>
      <c r="AS1682" s="1" t="s">
        <v>3446</v>
      </c>
      <c r="AT1682" s="1" t="s">
        <v>88</v>
      </c>
      <c r="AU1682" s="1" t="s">
        <v>88</v>
      </c>
      <c r="AV1682" s="1" t="s">
        <v>88</v>
      </c>
      <c r="AW1682" s="1" t="s">
        <v>79</v>
      </c>
      <c r="AX1682" s="1" t="s">
        <v>437</v>
      </c>
      <c r="AY1682" s="1" t="s">
        <v>72</v>
      </c>
      <c r="AZ1682" s="1" t="s">
        <v>72</v>
      </c>
      <c r="BA1682" s="1" t="s">
        <v>72</v>
      </c>
      <c r="BB1682" s="1" t="s">
        <v>160</v>
      </c>
      <c r="BC1682" s="1" t="s">
        <v>440</v>
      </c>
    </row>
    <row r="1683" spans="1:55" ht="18.600000000000001" customHeight="1">
      <c r="A1683" s="1" t="s">
        <v>9229</v>
      </c>
      <c r="B1683" s="1">
        <v>260040</v>
      </c>
      <c r="C1683" s="1" t="s">
        <v>71</v>
      </c>
      <c r="D1683" s="3">
        <v>46076</v>
      </c>
      <c r="E1683" s="1" t="s">
        <v>1896</v>
      </c>
      <c r="F1683" s="1" t="s">
        <v>9230</v>
      </c>
      <c r="G1683" s="1" t="s">
        <v>75</v>
      </c>
      <c r="H1683" s="1" t="s">
        <v>3947</v>
      </c>
      <c r="I1683" s="1" t="s">
        <v>77</v>
      </c>
      <c r="J1683" s="1" t="s">
        <v>78</v>
      </c>
      <c r="K1683" s="1" t="s">
        <v>78</v>
      </c>
      <c r="L1683" s="21" t="s">
        <v>1898</v>
      </c>
      <c r="M1683" s="21" t="s">
        <v>99</v>
      </c>
      <c r="N1683" s="34" t="s">
        <v>72</v>
      </c>
      <c r="O1683" s="34" t="s">
        <v>2488</v>
      </c>
      <c r="P1683" s="1" t="s">
        <v>813</v>
      </c>
      <c r="Q1683" s="1" t="s">
        <v>813</v>
      </c>
      <c r="R1683" s="1" t="s">
        <v>9057</v>
      </c>
      <c r="S1683" s="1" t="s">
        <v>84</v>
      </c>
      <c r="T1683" s="1" t="s">
        <v>72</v>
      </c>
      <c r="U1683" s="1" t="s">
        <v>104</v>
      </c>
      <c r="V1683" s="1" t="s">
        <v>1060</v>
      </c>
      <c r="W1683" s="1" t="s">
        <v>87</v>
      </c>
      <c r="X1683" s="1">
        <v>61</v>
      </c>
      <c r="Y1683" s="1" t="s">
        <v>88</v>
      </c>
      <c r="Z1683" s="1">
        <v>6.3</v>
      </c>
      <c r="AA1683" s="1" t="s">
        <v>2344</v>
      </c>
      <c r="AB1683" s="1" t="s">
        <v>90</v>
      </c>
      <c r="AC1683" s="1" t="s">
        <v>91</v>
      </c>
      <c r="AD1683" s="1" t="s">
        <v>92</v>
      </c>
      <c r="AE1683" s="1" t="s">
        <v>72</v>
      </c>
      <c r="AF1683" s="1" t="s">
        <v>229</v>
      </c>
      <c r="AG1683" s="1">
        <v>1</v>
      </c>
      <c r="AH1683" s="1" t="s">
        <v>5057</v>
      </c>
      <c r="AI1683" s="1" t="s">
        <v>72</v>
      </c>
      <c r="AJ1683" s="1" t="s">
        <v>72</v>
      </c>
      <c r="AK1683" s="1" t="s">
        <v>3444</v>
      </c>
      <c r="AL1683" s="1" t="s">
        <v>878</v>
      </c>
      <c r="AM1683" s="1" t="s">
        <v>72</v>
      </c>
      <c r="AN1683" s="3">
        <v>46076</v>
      </c>
      <c r="AO1683" s="1" t="s">
        <v>1403</v>
      </c>
      <c r="AP1683" s="1" t="s">
        <v>72</v>
      </c>
      <c r="AQ1683" s="1" t="s">
        <v>1675</v>
      </c>
      <c r="AR1683" s="1">
        <v>14</v>
      </c>
      <c r="AS1683" s="1" t="s">
        <v>2694</v>
      </c>
      <c r="AT1683" s="1" t="s">
        <v>75</v>
      </c>
      <c r="AU1683" s="1" t="s">
        <v>75</v>
      </c>
      <c r="AV1683" s="1" t="s">
        <v>88</v>
      </c>
      <c r="AW1683" s="1" t="s">
        <v>96</v>
      </c>
      <c r="AX1683" s="1" t="s">
        <v>72</v>
      </c>
      <c r="AY1683" s="1" t="s">
        <v>3962</v>
      </c>
      <c r="AZ1683" s="1" t="s">
        <v>9231</v>
      </c>
      <c r="BA1683" s="1">
        <v>28</v>
      </c>
      <c r="BB1683" s="21" t="s">
        <v>100</v>
      </c>
      <c r="BC1683" s="16"/>
    </row>
    <row r="1684" spans="1:55" ht="18.600000000000001" customHeight="1">
      <c r="A1684" s="1">
        <v>260041</v>
      </c>
      <c r="B1684" s="1">
        <v>260041</v>
      </c>
      <c r="C1684" s="1" t="s">
        <v>71</v>
      </c>
      <c r="D1684" s="3">
        <v>46076</v>
      </c>
      <c r="E1684" s="1" t="s">
        <v>1896</v>
      </c>
      <c r="F1684" s="1" t="s">
        <v>9232</v>
      </c>
      <c r="G1684" s="1" t="s">
        <v>75</v>
      </c>
      <c r="H1684" s="1" t="s">
        <v>2215</v>
      </c>
      <c r="I1684" s="1" t="s">
        <v>77</v>
      </c>
      <c r="J1684" s="1" t="s">
        <v>172</v>
      </c>
      <c r="K1684" s="1" t="s">
        <v>172</v>
      </c>
      <c r="L1684" s="21" t="s">
        <v>1927</v>
      </c>
      <c r="M1684" s="21" t="s">
        <v>160</v>
      </c>
      <c r="N1684" s="21" t="s">
        <v>6550</v>
      </c>
      <c r="O1684" s="21" t="s">
        <v>2305</v>
      </c>
      <c r="P1684" s="1" t="s">
        <v>778</v>
      </c>
      <c r="Q1684" s="1" t="s">
        <v>779</v>
      </c>
      <c r="R1684" s="1" t="s">
        <v>9036</v>
      </c>
      <c r="S1684" s="1" t="s">
        <v>84</v>
      </c>
      <c r="T1684" s="1" t="s">
        <v>72</v>
      </c>
      <c r="U1684" s="1" t="s">
        <v>140</v>
      </c>
      <c r="V1684" s="1" t="s">
        <v>181</v>
      </c>
      <c r="W1684" s="1" t="s">
        <v>126</v>
      </c>
      <c r="X1684" s="1">
        <v>60</v>
      </c>
      <c r="Y1684" s="1" t="s">
        <v>88</v>
      </c>
      <c r="Z1684" s="1">
        <v>5.6</v>
      </c>
      <c r="AA1684" s="1" t="s">
        <v>954</v>
      </c>
      <c r="AB1684" s="1" t="s">
        <v>90</v>
      </c>
      <c r="AC1684" s="1" t="s">
        <v>91</v>
      </c>
      <c r="AD1684" s="1" t="s">
        <v>92</v>
      </c>
      <c r="AE1684" s="1" t="s">
        <v>72</v>
      </c>
      <c r="AF1684" s="1" t="s">
        <v>72</v>
      </c>
      <c r="AG1684" s="1" t="s">
        <v>72</v>
      </c>
      <c r="AH1684" s="1" t="s">
        <v>72</v>
      </c>
      <c r="AI1684" s="1" t="s">
        <v>72</v>
      </c>
      <c r="AJ1684" s="1" t="s">
        <v>72</v>
      </c>
      <c r="AK1684" s="1" t="s">
        <v>72</v>
      </c>
      <c r="AL1684" s="1" t="s">
        <v>72</v>
      </c>
      <c r="AM1684" s="1" t="s">
        <v>72</v>
      </c>
      <c r="AN1684" s="3">
        <v>46076</v>
      </c>
      <c r="AO1684" s="1" t="s">
        <v>9233</v>
      </c>
      <c r="AP1684" s="1" t="s">
        <v>72</v>
      </c>
      <c r="AQ1684" s="1" t="s">
        <v>1794</v>
      </c>
      <c r="AR1684" s="1">
        <v>14</v>
      </c>
      <c r="AS1684" s="1" t="s">
        <v>3446</v>
      </c>
      <c r="AT1684" s="1" t="s">
        <v>75</v>
      </c>
      <c r="AU1684" s="1" t="s">
        <v>88</v>
      </c>
      <c r="AV1684" s="1" t="s">
        <v>88</v>
      </c>
      <c r="AW1684" s="1" t="s">
        <v>79</v>
      </c>
      <c r="AX1684" s="1" t="s">
        <v>72</v>
      </c>
      <c r="AY1684" s="1" t="s">
        <v>72</v>
      </c>
      <c r="AZ1684" s="1" t="s">
        <v>72</v>
      </c>
      <c r="BA1684" s="1" t="s">
        <v>72</v>
      </c>
      <c r="BB1684" s="1" t="s">
        <v>160</v>
      </c>
      <c r="BC1684" s="1" t="s">
        <v>9234</v>
      </c>
    </row>
    <row r="1685" spans="1:55" ht="18.600000000000001" customHeight="1">
      <c r="A1685" s="1" t="s">
        <v>9239</v>
      </c>
      <c r="B1685" s="1">
        <v>260043</v>
      </c>
      <c r="C1685" s="1" t="s">
        <v>497</v>
      </c>
      <c r="D1685" s="3">
        <v>46077</v>
      </c>
      <c r="E1685" s="1" t="s">
        <v>1896</v>
      </c>
      <c r="F1685" s="1" t="s">
        <v>9240</v>
      </c>
      <c r="G1685" s="1" t="s">
        <v>75</v>
      </c>
      <c r="H1685" s="1" t="s">
        <v>9241</v>
      </c>
      <c r="I1685" s="1" t="s">
        <v>497</v>
      </c>
      <c r="J1685" s="1" t="s">
        <v>78</v>
      </c>
      <c r="K1685" s="1" t="s">
        <v>78</v>
      </c>
      <c r="L1685" s="21" t="s">
        <v>1898</v>
      </c>
      <c r="M1685" s="21" t="s">
        <v>99</v>
      </c>
      <c r="N1685" s="34" t="s">
        <v>72</v>
      </c>
      <c r="O1685" s="34" t="s">
        <v>9242</v>
      </c>
      <c r="P1685" s="1" t="s">
        <v>83</v>
      </c>
      <c r="Q1685" s="1" t="s">
        <v>123</v>
      </c>
      <c r="R1685" s="1" t="s">
        <v>9043</v>
      </c>
      <c r="S1685" s="1" t="s">
        <v>84</v>
      </c>
      <c r="T1685" s="1" t="s">
        <v>72</v>
      </c>
      <c r="U1685" s="1" t="s">
        <v>214</v>
      </c>
      <c r="V1685" s="1" t="s">
        <v>253</v>
      </c>
      <c r="W1685" s="1" t="s">
        <v>126</v>
      </c>
      <c r="X1685" s="1">
        <v>68</v>
      </c>
      <c r="Y1685" s="1" t="s">
        <v>88</v>
      </c>
      <c r="Z1685" s="1">
        <v>6.2</v>
      </c>
      <c r="AA1685" s="1" t="s">
        <v>954</v>
      </c>
      <c r="AB1685" s="1" t="s">
        <v>90</v>
      </c>
      <c r="AC1685" s="1" t="s">
        <v>91</v>
      </c>
      <c r="AD1685" s="1" t="s">
        <v>92</v>
      </c>
      <c r="AE1685" s="1" t="s">
        <v>72</v>
      </c>
      <c r="AF1685" s="1" t="s">
        <v>254</v>
      </c>
      <c r="AG1685" s="1" t="s">
        <v>72</v>
      </c>
      <c r="AH1685" s="1" t="s">
        <v>367</v>
      </c>
      <c r="AI1685" s="1" t="s">
        <v>72</v>
      </c>
      <c r="AJ1685" s="1" t="s">
        <v>72</v>
      </c>
      <c r="AK1685" s="1" t="s">
        <v>3444</v>
      </c>
      <c r="AL1685" s="1" t="s">
        <v>72</v>
      </c>
      <c r="AM1685" s="1" t="s">
        <v>72</v>
      </c>
      <c r="AN1685" s="3">
        <v>46077</v>
      </c>
      <c r="AO1685" s="1" t="s">
        <v>9243</v>
      </c>
      <c r="AP1685" s="1" t="s">
        <v>72</v>
      </c>
      <c r="AQ1685" s="1" t="s">
        <v>1675</v>
      </c>
      <c r="AR1685" s="1">
        <v>14</v>
      </c>
      <c r="AS1685" s="1" t="s">
        <v>183</v>
      </c>
      <c r="AT1685" s="1" t="s">
        <v>75</v>
      </c>
      <c r="AU1685" s="1" t="s">
        <v>75</v>
      </c>
      <c r="AV1685" s="1" t="s">
        <v>88</v>
      </c>
      <c r="AW1685" s="1" t="s">
        <v>96</v>
      </c>
      <c r="AX1685" s="1" t="s">
        <v>72</v>
      </c>
      <c r="AY1685" s="1" t="s">
        <v>3962</v>
      </c>
      <c r="AZ1685" s="1" t="s">
        <v>9244</v>
      </c>
      <c r="BA1685" s="1">
        <f>35+7</f>
        <v>42</v>
      </c>
      <c r="BB1685" s="21" t="s">
        <v>100</v>
      </c>
      <c r="BC1685" s="16"/>
    </row>
    <row r="1686" spans="1:55" ht="18.600000000000001" customHeight="1">
      <c r="A1686" s="1" t="s">
        <v>9235</v>
      </c>
      <c r="B1686" s="1">
        <v>260042</v>
      </c>
      <c r="C1686" s="1" t="s">
        <v>71</v>
      </c>
      <c r="D1686" s="3">
        <v>46077</v>
      </c>
      <c r="E1686" s="1" t="s">
        <v>1896</v>
      </c>
      <c r="F1686" s="1" t="s">
        <v>9236</v>
      </c>
      <c r="G1686" s="1" t="s">
        <v>75</v>
      </c>
      <c r="H1686" s="1" t="s">
        <v>3947</v>
      </c>
      <c r="I1686" s="1" t="s">
        <v>77</v>
      </c>
      <c r="J1686" s="1" t="s">
        <v>78</v>
      </c>
      <c r="K1686" s="1" t="s">
        <v>78</v>
      </c>
      <c r="L1686" s="21" t="s">
        <v>1898</v>
      </c>
      <c r="M1686" s="21" t="s">
        <v>99</v>
      </c>
      <c r="N1686" s="34" t="s">
        <v>72</v>
      </c>
      <c r="O1686" s="34" t="s">
        <v>2651</v>
      </c>
      <c r="P1686" s="1" t="s">
        <v>813</v>
      </c>
      <c r="Q1686" s="1" t="s">
        <v>813</v>
      </c>
      <c r="R1686" s="1" t="s">
        <v>9057</v>
      </c>
      <c r="S1686" s="1" t="s">
        <v>84</v>
      </c>
      <c r="T1686" s="1" t="s">
        <v>72</v>
      </c>
      <c r="U1686" s="1" t="s">
        <v>140</v>
      </c>
      <c r="V1686" s="1" t="s">
        <v>141</v>
      </c>
      <c r="W1686" s="1" t="s">
        <v>87</v>
      </c>
      <c r="X1686" s="1">
        <v>43</v>
      </c>
      <c r="Y1686" s="1" t="s">
        <v>88</v>
      </c>
      <c r="Z1686" s="1">
        <v>6.1</v>
      </c>
      <c r="AA1686" s="1" t="s">
        <v>2344</v>
      </c>
      <c r="AB1686" s="1" t="s">
        <v>90</v>
      </c>
      <c r="AC1686" s="1" t="s">
        <v>91</v>
      </c>
      <c r="AD1686" s="1" t="s">
        <v>92</v>
      </c>
      <c r="AE1686" s="1" t="s">
        <v>72</v>
      </c>
      <c r="AF1686" s="1" t="s">
        <v>217</v>
      </c>
      <c r="AG1686" s="1">
        <v>1</v>
      </c>
      <c r="AH1686" s="1" t="s">
        <v>5523</v>
      </c>
      <c r="AI1686" s="1" t="s">
        <v>72</v>
      </c>
      <c r="AJ1686" s="1" t="s">
        <v>72</v>
      </c>
      <c r="AK1686" s="1" t="s">
        <v>3444</v>
      </c>
      <c r="AL1686" s="1" t="s">
        <v>878</v>
      </c>
      <c r="AM1686" s="1" t="s">
        <v>72</v>
      </c>
      <c r="AN1686" s="3">
        <v>46077</v>
      </c>
      <c r="AO1686" s="1" t="s">
        <v>9237</v>
      </c>
      <c r="AP1686" s="1" t="s">
        <v>72</v>
      </c>
      <c r="AQ1686" s="1" t="s">
        <v>1675</v>
      </c>
      <c r="AR1686" s="1">
        <v>14</v>
      </c>
      <c r="AS1686" s="1" t="s">
        <v>2694</v>
      </c>
      <c r="AT1686" s="1" t="s">
        <v>75</v>
      </c>
      <c r="AU1686" s="1" t="s">
        <v>75</v>
      </c>
      <c r="AV1686" s="1" t="s">
        <v>88</v>
      </c>
      <c r="AW1686" s="1" t="s">
        <v>96</v>
      </c>
      <c r="AX1686" s="1" t="s">
        <v>72</v>
      </c>
      <c r="AY1686" s="1" t="s">
        <v>4154</v>
      </c>
      <c r="AZ1686" s="1" t="s">
        <v>9238</v>
      </c>
      <c r="BA1686" s="1">
        <v>15</v>
      </c>
      <c r="BB1686" s="21" t="s">
        <v>100</v>
      </c>
      <c r="BC1686" s="16"/>
    </row>
    <row r="1687" spans="1:55" ht="18.600000000000001" customHeight="1">
      <c r="A1687" s="1" t="s">
        <v>9247</v>
      </c>
      <c r="B1687" s="1">
        <v>260044</v>
      </c>
      <c r="C1687" s="1" t="s">
        <v>71</v>
      </c>
      <c r="D1687" s="3">
        <v>46077</v>
      </c>
      <c r="E1687" s="1" t="s">
        <v>1896</v>
      </c>
      <c r="F1687" s="1" t="s">
        <v>9248</v>
      </c>
      <c r="G1687" s="1" t="s">
        <v>75</v>
      </c>
      <c r="H1687" s="1" t="s">
        <v>3759</v>
      </c>
      <c r="I1687" s="1" t="s">
        <v>77</v>
      </c>
      <c r="J1687" s="1" t="s">
        <v>78</v>
      </c>
      <c r="K1687" s="1" t="s">
        <v>78</v>
      </c>
      <c r="L1687" s="21" t="s">
        <v>1898</v>
      </c>
      <c r="M1687" s="21" t="s">
        <v>99</v>
      </c>
      <c r="N1687" s="34" t="s">
        <v>72</v>
      </c>
      <c r="O1687" s="21" t="s">
        <v>8536</v>
      </c>
      <c r="P1687" s="1" t="s">
        <v>778</v>
      </c>
      <c r="Q1687" s="1" t="s">
        <v>779</v>
      </c>
      <c r="R1687" s="1" t="s">
        <v>9036</v>
      </c>
      <c r="S1687" s="1" t="s">
        <v>443</v>
      </c>
      <c r="T1687" s="1" t="s">
        <v>72</v>
      </c>
      <c r="U1687" s="1" t="s">
        <v>444</v>
      </c>
      <c r="V1687" s="1" t="s">
        <v>444</v>
      </c>
      <c r="W1687" s="1" t="s">
        <v>87</v>
      </c>
      <c r="X1687" s="1">
        <v>52</v>
      </c>
      <c r="Y1687" s="1" t="s">
        <v>88</v>
      </c>
      <c r="Z1687" s="1">
        <v>5.5</v>
      </c>
      <c r="AA1687" s="1" t="s">
        <v>299</v>
      </c>
      <c r="AB1687" s="1" t="s">
        <v>90</v>
      </c>
      <c r="AC1687" s="1" t="s">
        <v>91</v>
      </c>
      <c r="AD1687" s="1" t="s">
        <v>216</v>
      </c>
      <c r="AE1687" s="1" t="s">
        <v>72</v>
      </c>
      <c r="AF1687" s="1" t="s">
        <v>244</v>
      </c>
      <c r="AG1687" s="1" t="s">
        <v>72</v>
      </c>
      <c r="AH1687" s="21" t="s">
        <v>9249</v>
      </c>
      <c r="AI1687" s="1">
        <v>3</v>
      </c>
      <c r="AJ1687" s="1" t="s">
        <v>9250</v>
      </c>
      <c r="AK1687" s="1" t="s">
        <v>220</v>
      </c>
      <c r="AL1687" s="1" t="s">
        <v>72</v>
      </c>
      <c r="AM1687" s="1" t="s">
        <v>72</v>
      </c>
      <c r="AN1687" s="3">
        <v>46077</v>
      </c>
      <c r="AO1687" s="1" t="s">
        <v>9251</v>
      </c>
      <c r="AP1687" s="1" t="s">
        <v>72</v>
      </c>
      <c r="AQ1687" s="1" t="s">
        <v>1794</v>
      </c>
      <c r="AR1687" s="1">
        <v>13</v>
      </c>
      <c r="AS1687" s="1" t="s">
        <v>3446</v>
      </c>
      <c r="AT1687" s="1" t="s">
        <v>75</v>
      </c>
      <c r="AU1687" s="1" t="s">
        <v>75</v>
      </c>
      <c r="AV1687" s="1" t="s">
        <v>88</v>
      </c>
      <c r="AW1687" s="1" t="s">
        <v>96</v>
      </c>
      <c r="AX1687" s="1" t="s">
        <v>72</v>
      </c>
      <c r="AY1687" s="1" t="s">
        <v>3962</v>
      </c>
      <c r="AZ1687" s="1" t="s">
        <v>9123</v>
      </c>
      <c r="BA1687" s="1">
        <f>42+14</f>
        <v>56</v>
      </c>
      <c r="BB1687" s="1" t="s">
        <v>918</v>
      </c>
      <c r="BC1687" s="16"/>
    </row>
    <row r="1688" spans="1:55" ht="18.600000000000001" customHeight="1">
      <c r="A1688" s="1" t="s">
        <v>9252</v>
      </c>
      <c r="B1688" s="1">
        <v>260045</v>
      </c>
      <c r="C1688" s="1" t="s">
        <v>71</v>
      </c>
      <c r="D1688" s="3">
        <v>46079</v>
      </c>
      <c r="E1688" s="1" t="s">
        <v>1896</v>
      </c>
      <c r="F1688" s="1" t="s">
        <v>9253</v>
      </c>
      <c r="G1688" s="1" t="s">
        <v>75</v>
      </c>
      <c r="H1688" s="1" t="s">
        <v>3608</v>
      </c>
      <c r="I1688" s="1" t="s">
        <v>77</v>
      </c>
      <c r="J1688" s="1" t="s">
        <v>78</v>
      </c>
      <c r="K1688" s="1" t="s">
        <v>78</v>
      </c>
      <c r="L1688" s="21" t="s">
        <v>1898</v>
      </c>
      <c r="M1688" s="21" t="s">
        <v>99</v>
      </c>
      <c r="N1688" s="34" t="s">
        <v>72</v>
      </c>
      <c r="O1688" s="34" t="s">
        <v>9254</v>
      </c>
      <c r="P1688" s="1" t="s">
        <v>813</v>
      </c>
      <c r="Q1688" s="1" t="s">
        <v>813</v>
      </c>
      <c r="R1688" s="1" t="s">
        <v>9057</v>
      </c>
      <c r="S1688" s="1" t="s">
        <v>152</v>
      </c>
      <c r="T1688" s="1" t="s">
        <v>3803</v>
      </c>
      <c r="U1688" s="1" t="s">
        <v>153</v>
      </c>
      <c r="V1688" s="1" t="s">
        <v>154</v>
      </c>
      <c r="W1688" s="1" t="s">
        <v>126</v>
      </c>
      <c r="X1688" s="1">
        <v>49</v>
      </c>
      <c r="Y1688" s="1" t="s">
        <v>88</v>
      </c>
      <c r="Z1688" s="1">
        <v>4.9000000000000004</v>
      </c>
      <c r="AA1688" s="1" t="s">
        <v>954</v>
      </c>
      <c r="AB1688" s="1" t="s">
        <v>90</v>
      </c>
      <c r="AC1688" s="1" t="s">
        <v>91</v>
      </c>
      <c r="AD1688" s="1" t="s">
        <v>92</v>
      </c>
      <c r="AE1688" s="1" t="s">
        <v>72</v>
      </c>
      <c r="AF1688" s="1" t="s">
        <v>244</v>
      </c>
      <c r="AG1688" s="1">
        <v>3</v>
      </c>
      <c r="AH1688" s="1" t="s">
        <v>5320</v>
      </c>
      <c r="AI1688" s="1" t="s">
        <v>72</v>
      </c>
      <c r="AJ1688" s="1" t="s">
        <v>72</v>
      </c>
      <c r="AK1688" s="1" t="s">
        <v>72</v>
      </c>
      <c r="AL1688" s="1" t="s">
        <v>5157</v>
      </c>
      <c r="AM1688" s="1" t="s">
        <v>72</v>
      </c>
      <c r="AN1688" s="3">
        <v>46079</v>
      </c>
      <c r="AO1688" s="1" t="s">
        <v>9255</v>
      </c>
      <c r="AP1688" s="1" t="s">
        <v>72</v>
      </c>
      <c r="AQ1688" s="1" t="s">
        <v>1794</v>
      </c>
      <c r="AR1688" s="1">
        <v>14</v>
      </c>
      <c r="AS1688" s="1" t="s">
        <v>9256</v>
      </c>
      <c r="AT1688" s="1" t="s">
        <v>75</v>
      </c>
      <c r="AU1688" s="1" t="s">
        <v>75</v>
      </c>
      <c r="AV1688" s="1" t="s">
        <v>88</v>
      </c>
      <c r="AW1688" s="1" t="s">
        <v>96</v>
      </c>
      <c r="AX1688" s="1" t="s">
        <v>72</v>
      </c>
      <c r="AY1688" s="1" t="s">
        <v>9092</v>
      </c>
      <c r="AZ1688" s="38" t="s">
        <v>9093</v>
      </c>
      <c r="BA1688" s="1">
        <f>35+14</f>
        <v>49</v>
      </c>
      <c r="BB1688" s="21" t="s">
        <v>100</v>
      </c>
      <c r="BC1688" s="16"/>
    </row>
    <row r="1689" spans="1:55" ht="18.600000000000001" customHeight="1">
      <c r="A1689" s="1" t="s">
        <v>9257</v>
      </c>
      <c r="B1689" s="1">
        <v>260046</v>
      </c>
      <c r="C1689" s="1" t="s">
        <v>71</v>
      </c>
      <c r="D1689" s="3">
        <v>46079</v>
      </c>
      <c r="E1689" s="1" t="s">
        <v>1896</v>
      </c>
      <c r="F1689" s="1" t="s">
        <v>9258</v>
      </c>
      <c r="G1689" s="1" t="s">
        <v>75</v>
      </c>
      <c r="H1689" s="1" t="s">
        <v>7510</v>
      </c>
      <c r="I1689" s="1" t="s">
        <v>77</v>
      </c>
      <c r="J1689" s="1" t="s">
        <v>172</v>
      </c>
      <c r="K1689" s="1" t="s">
        <v>172</v>
      </c>
      <c r="L1689" s="21" t="s">
        <v>1927</v>
      </c>
      <c r="M1689" s="21" t="s">
        <v>99</v>
      </c>
      <c r="N1689" s="21" t="s">
        <v>9259</v>
      </c>
      <c r="O1689" s="34" t="s">
        <v>2305</v>
      </c>
      <c r="P1689" s="1" t="s">
        <v>8240</v>
      </c>
      <c r="Q1689" s="1" t="s">
        <v>8241</v>
      </c>
      <c r="R1689" s="1" t="s">
        <v>8242</v>
      </c>
      <c r="S1689" s="1" t="s">
        <v>7128</v>
      </c>
      <c r="T1689" s="1" t="s">
        <v>72</v>
      </c>
      <c r="U1689" s="1" t="s">
        <v>7129</v>
      </c>
      <c r="V1689" s="1" t="s">
        <v>7519</v>
      </c>
      <c r="W1689" s="1" t="s">
        <v>87</v>
      </c>
      <c r="X1689" s="1">
        <v>47</v>
      </c>
      <c r="Y1689" s="1" t="s">
        <v>88</v>
      </c>
      <c r="Z1689" s="1">
        <v>6.2</v>
      </c>
      <c r="AA1689" s="1" t="s">
        <v>2344</v>
      </c>
      <c r="AB1689" s="1" t="s">
        <v>90</v>
      </c>
      <c r="AC1689" s="1" t="s">
        <v>91</v>
      </c>
      <c r="AD1689" s="1" t="s">
        <v>92</v>
      </c>
      <c r="AE1689" s="1" t="s">
        <v>72</v>
      </c>
      <c r="AF1689" s="1" t="s">
        <v>72</v>
      </c>
      <c r="AG1689" s="1" t="s">
        <v>72</v>
      </c>
      <c r="AH1689" s="1" t="s">
        <v>72</v>
      </c>
      <c r="AI1689" s="1" t="s">
        <v>72</v>
      </c>
      <c r="AJ1689" s="1" t="s">
        <v>72</v>
      </c>
      <c r="AK1689" s="1" t="s">
        <v>72</v>
      </c>
      <c r="AL1689" s="1" t="s">
        <v>72</v>
      </c>
      <c r="AM1689" s="1" t="s">
        <v>72</v>
      </c>
      <c r="AN1689" s="3">
        <v>46080</v>
      </c>
      <c r="AO1689" s="1" t="s">
        <v>9260</v>
      </c>
      <c r="AP1689" s="1" t="s">
        <v>72</v>
      </c>
      <c r="AQ1689" s="1" t="s">
        <v>1794</v>
      </c>
      <c r="AR1689" s="1">
        <v>14</v>
      </c>
      <c r="AS1689" s="1" t="s">
        <v>3205</v>
      </c>
      <c r="AT1689" s="1" t="s">
        <v>88</v>
      </c>
      <c r="AU1689" s="1" t="s">
        <v>88</v>
      </c>
      <c r="AV1689" s="1" t="s">
        <v>88</v>
      </c>
      <c r="AW1689" s="1" t="s">
        <v>79</v>
      </c>
      <c r="AX1689" s="1" t="s">
        <v>2154</v>
      </c>
      <c r="AY1689" s="1" t="s">
        <v>72</v>
      </c>
      <c r="AZ1689" s="1" t="s">
        <v>72</v>
      </c>
      <c r="BA1689" s="1" t="s">
        <v>72</v>
      </c>
      <c r="BB1689" s="1" t="s">
        <v>160</v>
      </c>
      <c r="BC1689" s="1" t="s">
        <v>9261</v>
      </c>
    </row>
    <row r="1690" spans="1:55" ht="18.600000000000001" customHeight="1">
      <c r="A1690" s="1" t="s">
        <v>9262</v>
      </c>
      <c r="B1690" s="1">
        <v>260047</v>
      </c>
      <c r="C1690" s="1" t="s">
        <v>71</v>
      </c>
      <c r="D1690" s="3">
        <v>46079</v>
      </c>
      <c r="E1690" s="1" t="s">
        <v>1896</v>
      </c>
      <c r="F1690" s="1" t="s">
        <v>9263</v>
      </c>
      <c r="G1690" s="1" t="s">
        <v>75</v>
      </c>
      <c r="H1690" s="1" t="s">
        <v>3624</v>
      </c>
      <c r="I1690" s="1" t="s">
        <v>77</v>
      </c>
      <c r="J1690" s="1" t="s">
        <v>78</v>
      </c>
      <c r="K1690" s="1" t="s">
        <v>78</v>
      </c>
      <c r="L1690" s="21" t="s">
        <v>1898</v>
      </c>
      <c r="M1690" s="21" t="s">
        <v>99</v>
      </c>
      <c r="N1690" s="34" t="s">
        <v>72</v>
      </c>
      <c r="O1690" s="21" t="s">
        <v>9264</v>
      </c>
      <c r="P1690" s="1" t="s">
        <v>778</v>
      </c>
      <c r="Q1690" s="1" t="s">
        <v>779</v>
      </c>
      <c r="R1690" s="1" t="s">
        <v>9036</v>
      </c>
      <c r="S1690" s="1" t="s">
        <v>152</v>
      </c>
      <c r="T1690" s="1" t="s">
        <v>3507</v>
      </c>
      <c r="U1690" s="1" t="s">
        <v>153</v>
      </c>
      <c r="V1690" s="1" t="s">
        <v>154</v>
      </c>
      <c r="W1690" s="1" t="s">
        <v>126</v>
      </c>
      <c r="X1690" s="1">
        <v>61</v>
      </c>
      <c r="Y1690" s="1" t="s">
        <v>88</v>
      </c>
      <c r="Z1690" s="1">
        <v>6.8</v>
      </c>
      <c r="AA1690" s="1" t="s">
        <v>2344</v>
      </c>
      <c r="AB1690" s="1" t="s">
        <v>90</v>
      </c>
      <c r="AC1690" s="1" t="s">
        <v>91</v>
      </c>
      <c r="AD1690" s="1" t="s">
        <v>92</v>
      </c>
      <c r="AE1690" s="1" t="s">
        <v>72</v>
      </c>
      <c r="AF1690" s="1" t="s">
        <v>229</v>
      </c>
      <c r="AG1690" s="1" t="s">
        <v>72</v>
      </c>
      <c r="AH1690" s="21" t="s">
        <v>9062</v>
      </c>
      <c r="AI1690" s="1" t="s">
        <v>72</v>
      </c>
      <c r="AJ1690" s="1" t="s">
        <v>72</v>
      </c>
      <c r="AK1690" s="21" t="s">
        <v>7897</v>
      </c>
      <c r="AL1690" s="1" t="s">
        <v>72</v>
      </c>
      <c r="AM1690" s="1" t="s">
        <v>72</v>
      </c>
      <c r="AN1690" s="3">
        <v>46080</v>
      </c>
      <c r="AO1690" s="1" t="s">
        <v>9265</v>
      </c>
      <c r="AP1690" s="1" t="s">
        <v>72</v>
      </c>
      <c r="AQ1690" s="1" t="s">
        <v>1794</v>
      </c>
      <c r="AR1690" s="1">
        <v>14</v>
      </c>
      <c r="AS1690" s="1" t="s">
        <v>3205</v>
      </c>
      <c r="AT1690" s="1" t="s">
        <v>75</v>
      </c>
      <c r="AU1690" s="1" t="s">
        <v>75</v>
      </c>
      <c r="AV1690" s="1" t="s">
        <v>88</v>
      </c>
      <c r="AW1690" s="1" t="s">
        <v>96</v>
      </c>
      <c r="AX1690" s="1" t="s">
        <v>72</v>
      </c>
      <c r="AY1690" s="1" t="s">
        <v>9092</v>
      </c>
      <c r="AZ1690" s="1" t="s">
        <v>9157</v>
      </c>
      <c r="BA1690" s="1">
        <f>28+28</f>
        <v>56</v>
      </c>
      <c r="BB1690" s="21" t="s">
        <v>100</v>
      </c>
      <c r="BC1690" s="16"/>
    </row>
    <row r="1691" spans="1:55" ht="18.600000000000001" customHeight="1">
      <c r="A1691" s="1" t="s">
        <v>9266</v>
      </c>
      <c r="B1691" s="1">
        <v>260048</v>
      </c>
      <c r="C1691" s="1" t="s">
        <v>497</v>
      </c>
      <c r="D1691" s="3">
        <v>46079</v>
      </c>
      <c r="E1691" s="1" t="s">
        <v>1896</v>
      </c>
      <c r="F1691" s="1" t="s">
        <v>9267</v>
      </c>
      <c r="G1691" s="1" t="s">
        <v>75</v>
      </c>
      <c r="H1691" s="1" t="s">
        <v>9241</v>
      </c>
      <c r="I1691" s="1" t="s">
        <v>497</v>
      </c>
      <c r="J1691" s="1" t="s">
        <v>78</v>
      </c>
      <c r="K1691" s="1" t="s">
        <v>78</v>
      </c>
      <c r="L1691" s="21" t="s">
        <v>1898</v>
      </c>
      <c r="M1691" s="21" t="s">
        <v>99</v>
      </c>
      <c r="N1691" s="34" t="s">
        <v>72</v>
      </c>
      <c r="O1691" s="21" t="s">
        <v>9268</v>
      </c>
      <c r="P1691" s="1" t="s">
        <v>778</v>
      </c>
      <c r="Q1691" s="1" t="s">
        <v>779</v>
      </c>
      <c r="R1691" s="1" t="s">
        <v>9036</v>
      </c>
      <c r="S1691" s="1" t="s">
        <v>84</v>
      </c>
      <c r="T1691" s="1" t="s">
        <v>72</v>
      </c>
      <c r="U1691" s="1" t="s">
        <v>140</v>
      </c>
      <c r="V1691" s="1" t="s">
        <v>141</v>
      </c>
      <c r="W1691" s="1" t="s">
        <v>87</v>
      </c>
      <c r="X1691" s="1">
        <v>43</v>
      </c>
      <c r="Y1691" s="1" t="s">
        <v>88</v>
      </c>
      <c r="Z1691" s="1">
        <v>6.8</v>
      </c>
      <c r="AA1691" s="1" t="s">
        <v>2344</v>
      </c>
      <c r="AB1691" s="1" t="s">
        <v>90</v>
      </c>
      <c r="AC1691" s="1" t="s">
        <v>91</v>
      </c>
      <c r="AD1691" s="1" t="s">
        <v>92</v>
      </c>
      <c r="AE1691" s="1" t="s">
        <v>72</v>
      </c>
      <c r="AF1691" s="1" t="s">
        <v>217</v>
      </c>
      <c r="AG1691" s="1" t="s">
        <v>72</v>
      </c>
      <c r="AH1691" s="1" t="s">
        <v>9269</v>
      </c>
      <c r="AI1691" s="1">
        <v>3</v>
      </c>
      <c r="AJ1691" s="1" t="s">
        <v>9250</v>
      </c>
      <c r="AK1691" s="21" t="s">
        <v>7613</v>
      </c>
      <c r="AL1691" s="1" t="s">
        <v>72</v>
      </c>
      <c r="AM1691" s="1" t="s">
        <v>72</v>
      </c>
      <c r="AN1691" s="3">
        <v>46079</v>
      </c>
      <c r="AO1691" s="1" t="s">
        <v>9270</v>
      </c>
      <c r="AP1691" s="1" t="s">
        <v>72</v>
      </c>
      <c r="AQ1691" s="1" t="s">
        <v>1675</v>
      </c>
      <c r="AR1691" s="1">
        <v>14</v>
      </c>
      <c r="AS1691" s="1" t="s">
        <v>7811</v>
      </c>
      <c r="AT1691" s="1" t="s">
        <v>75</v>
      </c>
      <c r="AU1691" s="1" t="s">
        <v>75</v>
      </c>
      <c r="AV1691" s="1" t="s">
        <v>88</v>
      </c>
      <c r="AW1691" s="1" t="s">
        <v>96</v>
      </c>
      <c r="AX1691" s="1" t="s">
        <v>72</v>
      </c>
      <c r="AY1691" s="1" t="s">
        <v>3962</v>
      </c>
      <c r="AZ1691" s="1" t="s">
        <v>9244</v>
      </c>
      <c r="BA1691" s="1">
        <f>35+14</f>
        <v>49</v>
      </c>
      <c r="BB1691" s="21" t="s">
        <v>100</v>
      </c>
      <c r="BC1691" s="16"/>
    </row>
    <row r="1692" spans="1:55" ht="18.600000000000001" customHeight="1">
      <c r="A1692" s="1" t="s">
        <v>9271</v>
      </c>
      <c r="B1692" s="1">
        <v>260049</v>
      </c>
      <c r="C1692" s="1" t="s">
        <v>497</v>
      </c>
      <c r="D1692" s="3">
        <v>46080</v>
      </c>
      <c r="E1692" s="1" t="s">
        <v>1896</v>
      </c>
      <c r="F1692" s="1" t="s">
        <v>9272</v>
      </c>
      <c r="G1692" s="1" t="s">
        <v>75</v>
      </c>
      <c r="H1692" s="1" t="s">
        <v>9241</v>
      </c>
      <c r="I1692" s="1" t="s">
        <v>497</v>
      </c>
      <c r="J1692" s="1" t="s">
        <v>78</v>
      </c>
      <c r="K1692" s="1" t="s">
        <v>78</v>
      </c>
      <c r="L1692" s="21" t="s">
        <v>1898</v>
      </c>
      <c r="M1692" s="21" t="s">
        <v>160</v>
      </c>
      <c r="N1692" s="34" t="s">
        <v>72</v>
      </c>
      <c r="O1692" s="34" t="s">
        <v>9273</v>
      </c>
      <c r="P1692" s="1" t="s">
        <v>83</v>
      </c>
      <c r="Q1692" s="1" t="s">
        <v>123</v>
      </c>
      <c r="R1692" s="1" t="s">
        <v>9043</v>
      </c>
      <c r="S1692" s="1" t="s">
        <v>84</v>
      </c>
      <c r="T1692" s="1" t="s">
        <v>72</v>
      </c>
      <c r="U1692" s="1" t="s">
        <v>189</v>
      </c>
      <c r="V1692" s="1" t="s">
        <v>3174</v>
      </c>
      <c r="W1692" s="1" t="s">
        <v>87</v>
      </c>
      <c r="X1692" s="1">
        <v>65</v>
      </c>
      <c r="Y1692" s="1" t="s">
        <v>88</v>
      </c>
      <c r="Z1692" s="1">
        <v>4.7</v>
      </c>
      <c r="AA1692" s="1" t="s">
        <v>954</v>
      </c>
      <c r="AB1692" s="1" t="s">
        <v>90</v>
      </c>
      <c r="AC1692" s="1" t="s">
        <v>91</v>
      </c>
      <c r="AD1692" s="1" t="s">
        <v>92</v>
      </c>
      <c r="AE1692" s="1" t="s">
        <v>72</v>
      </c>
      <c r="AF1692" s="1" t="s">
        <v>72</v>
      </c>
      <c r="AG1692" s="1" t="s">
        <v>72</v>
      </c>
      <c r="AH1692" s="1" t="s">
        <v>1688</v>
      </c>
      <c r="AI1692" s="1" t="s">
        <v>72</v>
      </c>
      <c r="AJ1692" s="1" t="s">
        <v>72</v>
      </c>
      <c r="AK1692" s="1" t="s">
        <v>3444</v>
      </c>
      <c r="AL1692" s="1" t="s">
        <v>72</v>
      </c>
      <c r="AM1692" s="1" t="s">
        <v>72</v>
      </c>
      <c r="AN1692" s="3">
        <v>46080</v>
      </c>
      <c r="AO1692" s="1" t="s">
        <v>9274</v>
      </c>
      <c r="AP1692" s="1" t="s">
        <v>72</v>
      </c>
      <c r="AQ1692" s="1" t="s">
        <v>1675</v>
      </c>
      <c r="AR1692" s="1">
        <v>14</v>
      </c>
      <c r="AS1692" s="1" t="s">
        <v>2694</v>
      </c>
      <c r="AT1692" s="1" t="s">
        <v>75</v>
      </c>
      <c r="AU1692" s="1" t="s">
        <v>75</v>
      </c>
      <c r="AV1692" s="1" t="s">
        <v>88</v>
      </c>
      <c r="AW1692" s="1" t="s">
        <v>96</v>
      </c>
      <c r="AX1692" s="1" t="s">
        <v>72</v>
      </c>
      <c r="AY1692" s="1" t="s">
        <v>3962</v>
      </c>
      <c r="AZ1692" s="1" t="s">
        <v>9244</v>
      </c>
      <c r="BA1692" s="1">
        <f>35+7</f>
        <v>42</v>
      </c>
      <c r="BB1692" s="21" t="s">
        <v>100</v>
      </c>
      <c r="BC1692" s="16"/>
    </row>
    <row r="1693" spans="1:55" ht="18.600000000000001" customHeight="1">
      <c r="A1693" s="1">
        <v>260050</v>
      </c>
      <c r="B1693" s="1">
        <v>260050</v>
      </c>
      <c r="C1693" s="1" t="s">
        <v>71</v>
      </c>
      <c r="D1693" s="3">
        <v>46081</v>
      </c>
      <c r="E1693" s="1" t="s">
        <v>1896</v>
      </c>
      <c r="F1693" s="1" t="s">
        <v>9275</v>
      </c>
      <c r="G1693" s="1" t="s">
        <v>75</v>
      </c>
      <c r="H1693" s="1" t="s">
        <v>2215</v>
      </c>
      <c r="I1693" s="1" t="s">
        <v>77</v>
      </c>
      <c r="J1693" s="1" t="s">
        <v>172</v>
      </c>
      <c r="K1693" s="1" t="s">
        <v>172</v>
      </c>
      <c r="L1693" s="21" t="s">
        <v>1927</v>
      </c>
      <c r="M1693" s="21" t="s">
        <v>160</v>
      </c>
      <c r="N1693" s="21" t="s">
        <v>8356</v>
      </c>
      <c r="O1693" s="34" t="s">
        <v>2305</v>
      </c>
      <c r="P1693" s="1" t="s">
        <v>813</v>
      </c>
      <c r="Q1693" s="1" t="s">
        <v>813</v>
      </c>
      <c r="R1693" s="1" t="s">
        <v>9057</v>
      </c>
      <c r="S1693" s="1" t="s">
        <v>84</v>
      </c>
      <c r="T1693" s="1" t="s">
        <v>72</v>
      </c>
      <c r="U1693" s="1" t="s">
        <v>140</v>
      </c>
      <c r="V1693" s="1" t="s">
        <v>181</v>
      </c>
      <c r="W1693" s="1" t="s">
        <v>87</v>
      </c>
      <c r="X1693" s="1">
        <v>49</v>
      </c>
      <c r="Y1693" s="1" t="s">
        <v>88</v>
      </c>
      <c r="Z1693" s="1">
        <v>5.0999999999999996</v>
      </c>
      <c r="AA1693" s="1" t="s">
        <v>954</v>
      </c>
      <c r="AB1693" s="1" t="s">
        <v>90</v>
      </c>
      <c r="AC1693" s="1" t="s">
        <v>91</v>
      </c>
      <c r="AD1693" s="1" t="s">
        <v>92</v>
      </c>
      <c r="AE1693" s="1" t="s">
        <v>72</v>
      </c>
      <c r="AF1693" s="1" t="s">
        <v>72</v>
      </c>
      <c r="AG1693" s="1" t="s">
        <v>72</v>
      </c>
      <c r="AH1693" s="1" t="s">
        <v>72</v>
      </c>
      <c r="AI1693" s="1" t="s">
        <v>72</v>
      </c>
      <c r="AJ1693" s="1" t="s">
        <v>72</v>
      </c>
      <c r="AK1693" s="1" t="s">
        <v>3444</v>
      </c>
      <c r="AL1693" s="1" t="s">
        <v>72</v>
      </c>
      <c r="AM1693" s="1" t="s">
        <v>72</v>
      </c>
      <c r="AN1693" s="3">
        <v>46081</v>
      </c>
      <c r="AO1693" s="1" t="s">
        <v>9276</v>
      </c>
      <c r="AP1693" s="1" t="s">
        <v>72</v>
      </c>
      <c r="AQ1693" s="1" t="s">
        <v>1794</v>
      </c>
      <c r="AR1693" s="1">
        <v>14</v>
      </c>
      <c r="AS1693" s="1" t="s">
        <v>8433</v>
      </c>
      <c r="AT1693" s="1" t="s">
        <v>88</v>
      </c>
      <c r="AU1693" s="1" t="s">
        <v>88</v>
      </c>
      <c r="AV1693" s="1" t="s">
        <v>88</v>
      </c>
      <c r="AW1693" s="1" t="s">
        <v>79</v>
      </c>
      <c r="AX1693" s="1" t="s">
        <v>72</v>
      </c>
      <c r="AY1693" s="1" t="s">
        <v>72</v>
      </c>
      <c r="AZ1693" s="1" t="s">
        <v>72</v>
      </c>
      <c r="BA1693" s="1" t="s">
        <v>72</v>
      </c>
      <c r="BB1693" s="1" t="s">
        <v>160</v>
      </c>
      <c r="BC1693" s="1" t="s">
        <v>9277</v>
      </c>
    </row>
    <row r="1694" spans="1:55" ht="18.600000000000001" customHeight="1">
      <c r="A1694" s="1" t="s">
        <v>9278</v>
      </c>
      <c r="B1694" s="1">
        <v>260051</v>
      </c>
      <c r="C1694" s="1" t="s">
        <v>497</v>
      </c>
      <c r="D1694" s="3">
        <v>46083</v>
      </c>
      <c r="E1694" s="1" t="s">
        <v>1896</v>
      </c>
      <c r="F1694" s="1" t="s">
        <v>9279</v>
      </c>
      <c r="G1694" s="1" t="s">
        <v>75</v>
      </c>
      <c r="H1694" s="1" t="s">
        <v>9241</v>
      </c>
      <c r="I1694" s="1" t="s">
        <v>497</v>
      </c>
      <c r="J1694" s="1" t="s">
        <v>78</v>
      </c>
      <c r="K1694" s="1" t="s">
        <v>78</v>
      </c>
      <c r="L1694" s="21" t="s">
        <v>1898</v>
      </c>
      <c r="M1694" s="21" t="s">
        <v>99</v>
      </c>
      <c r="N1694" s="34" t="s">
        <v>72</v>
      </c>
      <c r="O1694" s="34" t="s">
        <v>7793</v>
      </c>
      <c r="P1694" s="1" t="s">
        <v>813</v>
      </c>
      <c r="Q1694" s="1" t="s">
        <v>813</v>
      </c>
      <c r="R1694" s="1" t="s">
        <v>9057</v>
      </c>
      <c r="S1694" s="1" t="s">
        <v>84</v>
      </c>
      <c r="T1694" s="1" t="s">
        <v>72</v>
      </c>
      <c r="U1694" s="1" t="s">
        <v>140</v>
      </c>
      <c r="V1694" s="1" t="s">
        <v>141</v>
      </c>
      <c r="W1694" s="1" t="s">
        <v>126</v>
      </c>
      <c r="X1694" s="1">
        <v>51</v>
      </c>
      <c r="Y1694" s="1" t="s">
        <v>88</v>
      </c>
      <c r="Z1694" s="1">
        <v>5.0999999999999996</v>
      </c>
      <c r="AA1694" s="1" t="s">
        <v>954</v>
      </c>
      <c r="AB1694" s="1" t="s">
        <v>90</v>
      </c>
      <c r="AC1694" s="1" t="s">
        <v>91</v>
      </c>
      <c r="AD1694" s="1" t="s">
        <v>92</v>
      </c>
      <c r="AE1694" s="1" t="s">
        <v>72</v>
      </c>
      <c r="AF1694" s="1" t="s">
        <v>217</v>
      </c>
      <c r="AG1694" s="1">
        <v>1</v>
      </c>
      <c r="AH1694" s="1" t="s">
        <v>5253</v>
      </c>
      <c r="AI1694" s="1" t="s">
        <v>72</v>
      </c>
      <c r="AJ1694" s="1" t="s">
        <v>72</v>
      </c>
      <c r="AK1694" s="1" t="s">
        <v>3444</v>
      </c>
      <c r="AL1694" s="1" t="s">
        <v>72</v>
      </c>
      <c r="AM1694" s="1" t="s">
        <v>72</v>
      </c>
      <c r="AN1694" s="3">
        <v>46083</v>
      </c>
      <c r="AO1694" s="1" t="s">
        <v>9280</v>
      </c>
      <c r="AP1694" s="1" t="s">
        <v>72</v>
      </c>
      <c r="AQ1694" s="1" t="s">
        <v>1675</v>
      </c>
      <c r="AR1694" s="1">
        <v>14</v>
      </c>
      <c r="AS1694" s="1" t="s">
        <v>2294</v>
      </c>
      <c r="AT1694" s="1" t="s">
        <v>75</v>
      </c>
      <c r="AU1694" s="1" t="s">
        <v>75</v>
      </c>
      <c r="AV1694" s="1" t="s">
        <v>88</v>
      </c>
      <c r="AW1694" s="1" t="s">
        <v>96</v>
      </c>
      <c r="AX1694" s="1" t="s">
        <v>72</v>
      </c>
      <c r="AY1694" s="1" t="s">
        <v>3962</v>
      </c>
      <c r="AZ1694" s="1" t="s">
        <v>9244</v>
      </c>
      <c r="BA1694" s="1">
        <f>35</f>
        <v>35</v>
      </c>
      <c r="BB1694" s="1" t="s">
        <v>160</v>
      </c>
      <c r="BC1694" s="1" t="s">
        <v>9281</v>
      </c>
    </row>
    <row r="1695" spans="1:55" ht="18.600000000000001" customHeight="1">
      <c r="A1695" s="1" t="s">
        <v>9285</v>
      </c>
      <c r="B1695" s="1">
        <v>260052</v>
      </c>
      <c r="C1695" s="1" t="s">
        <v>71</v>
      </c>
      <c r="D1695" s="3">
        <v>46083</v>
      </c>
      <c r="E1695" s="1" t="s">
        <v>1896</v>
      </c>
      <c r="F1695" s="1" t="s">
        <v>9286</v>
      </c>
      <c r="G1695" s="1" t="s">
        <v>75</v>
      </c>
      <c r="H1695" s="1" t="s">
        <v>8903</v>
      </c>
      <c r="I1695" s="1" t="s">
        <v>77</v>
      </c>
      <c r="J1695" s="1" t="s">
        <v>78</v>
      </c>
      <c r="K1695" s="1" t="s">
        <v>4162</v>
      </c>
      <c r="L1695" s="21" t="s">
        <v>139</v>
      </c>
      <c r="M1695" s="21" t="s">
        <v>7511</v>
      </c>
      <c r="N1695" s="34" t="s">
        <v>72</v>
      </c>
      <c r="O1695" s="34" t="s">
        <v>9287</v>
      </c>
      <c r="P1695" s="1" t="s">
        <v>83</v>
      </c>
      <c r="Q1695" s="1" t="s">
        <v>123</v>
      </c>
      <c r="R1695" s="1" t="s">
        <v>9043</v>
      </c>
      <c r="S1695" s="1" t="s">
        <v>84</v>
      </c>
      <c r="T1695" s="1" t="s">
        <v>72</v>
      </c>
      <c r="U1695" s="1" t="s">
        <v>196</v>
      </c>
      <c r="V1695" s="1" t="s">
        <v>196</v>
      </c>
      <c r="W1695" s="1" t="s">
        <v>87</v>
      </c>
      <c r="X1695" s="1">
        <v>62</v>
      </c>
      <c r="Y1695" s="1" t="s">
        <v>88</v>
      </c>
      <c r="Z1695" s="1">
        <v>4.7</v>
      </c>
      <c r="AA1695" s="1" t="s">
        <v>954</v>
      </c>
      <c r="AB1695" s="1" t="s">
        <v>90</v>
      </c>
      <c r="AC1695" s="1" t="s">
        <v>91</v>
      </c>
      <c r="AD1695" s="1" t="s">
        <v>92</v>
      </c>
      <c r="AE1695" s="1" t="s">
        <v>72</v>
      </c>
      <c r="AF1695" s="1" t="s">
        <v>72</v>
      </c>
      <c r="AG1695" s="1" t="s">
        <v>72</v>
      </c>
      <c r="AH1695" s="1" t="s">
        <v>7244</v>
      </c>
      <c r="AI1695" s="1" t="s">
        <v>72</v>
      </c>
      <c r="AJ1695" s="1" t="s">
        <v>72</v>
      </c>
      <c r="AK1695" s="1" t="s">
        <v>3444</v>
      </c>
      <c r="AL1695" s="1" t="s">
        <v>72</v>
      </c>
      <c r="AM1695" s="1" t="s">
        <v>72</v>
      </c>
      <c r="AN1695" s="3">
        <v>46083</v>
      </c>
      <c r="AO1695" s="1" t="s">
        <v>9288</v>
      </c>
      <c r="AP1695" s="1" t="s">
        <v>72</v>
      </c>
      <c r="AQ1695" s="1" t="s">
        <v>1675</v>
      </c>
      <c r="AR1695" s="1">
        <v>14</v>
      </c>
      <c r="AS1695" s="1" t="s">
        <v>7811</v>
      </c>
      <c r="AT1695" s="1" t="s">
        <v>88</v>
      </c>
      <c r="AU1695" s="1" t="s">
        <v>88</v>
      </c>
      <c r="AV1695" s="1" t="s">
        <v>88</v>
      </c>
      <c r="AW1695" s="1" t="s">
        <v>79</v>
      </c>
      <c r="AX1695" s="1" t="s">
        <v>437</v>
      </c>
      <c r="AY1695" s="1" t="s">
        <v>9039</v>
      </c>
      <c r="AZ1695" s="1" t="s">
        <v>9040</v>
      </c>
      <c r="BA1695" s="1">
        <f>49</f>
        <v>49</v>
      </c>
      <c r="BB1695" s="1" t="s">
        <v>160</v>
      </c>
      <c r="BC1695" s="1" t="s">
        <v>440</v>
      </c>
    </row>
    <row r="1696" spans="1:55" ht="18.600000000000001" customHeight="1">
      <c r="A1696" s="1" t="s">
        <v>9289</v>
      </c>
      <c r="B1696" s="1">
        <v>260053</v>
      </c>
      <c r="C1696" s="1" t="s">
        <v>71</v>
      </c>
      <c r="D1696" s="3">
        <v>46083</v>
      </c>
      <c r="E1696" s="1" t="s">
        <v>1896</v>
      </c>
      <c r="F1696" s="1" t="s">
        <v>9290</v>
      </c>
      <c r="G1696" s="1" t="s">
        <v>75</v>
      </c>
      <c r="H1696" s="1" t="s">
        <v>3624</v>
      </c>
      <c r="I1696" s="1" t="s">
        <v>77</v>
      </c>
      <c r="J1696" s="1" t="s">
        <v>78</v>
      </c>
      <c r="K1696" s="1" t="s">
        <v>4162</v>
      </c>
      <c r="L1696" s="21" t="s">
        <v>1898</v>
      </c>
      <c r="M1696" s="21" t="s">
        <v>99</v>
      </c>
      <c r="N1696" s="21" t="s">
        <v>9291</v>
      </c>
      <c r="O1696" s="21" t="s">
        <v>4164</v>
      </c>
      <c r="P1696" s="1" t="s">
        <v>2143</v>
      </c>
      <c r="Q1696" s="1" t="s">
        <v>1868</v>
      </c>
      <c r="R1696" s="1" t="s">
        <v>9079</v>
      </c>
      <c r="S1696" s="1" t="s">
        <v>152</v>
      </c>
      <c r="T1696" s="1" t="s">
        <v>3507</v>
      </c>
      <c r="U1696" s="1" t="s">
        <v>153</v>
      </c>
      <c r="V1696" s="1" t="s">
        <v>164</v>
      </c>
      <c r="W1696" s="1" t="s">
        <v>126</v>
      </c>
      <c r="X1696" s="1">
        <v>61</v>
      </c>
      <c r="Y1696" s="1" t="s">
        <v>88</v>
      </c>
      <c r="Z1696" s="1">
        <v>5.6</v>
      </c>
      <c r="AA1696" s="1" t="s">
        <v>2344</v>
      </c>
      <c r="AB1696" s="1" t="s">
        <v>90</v>
      </c>
      <c r="AC1696" s="1" t="s">
        <v>91</v>
      </c>
      <c r="AD1696" s="1" t="s">
        <v>92</v>
      </c>
      <c r="AE1696" s="1" t="s">
        <v>72</v>
      </c>
      <c r="AF1696" s="1" t="s">
        <v>229</v>
      </c>
      <c r="AG1696" s="1" t="s">
        <v>72</v>
      </c>
      <c r="AH1696" s="1" t="s">
        <v>245</v>
      </c>
      <c r="AI1696" s="1" t="s">
        <v>72</v>
      </c>
      <c r="AJ1696" s="1" t="s">
        <v>72</v>
      </c>
      <c r="AK1696" s="1" t="s">
        <v>2726</v>
      </c>
      <c r="AL1696" s="1" t="s">
        <v>72</v>
      </c>
      <c r="AM1696" s="1" t="s">
        <v>72</v>
      </c>
      <c r="AN1696" s="3">
        <v>46083</v>
      </c>
      <c r="AO1696" s="1" t="s">
        <v>9292</v>
      </c>
      <c r="AP1696" s="1" t="s">
        <v>72</v>
      </c>
      <c r="AQ1696" s="1" t="s">
        <v>1794</v>
      </c>
      <c r="AR1696" s="1">
        <v>15</v>
      </c>
      <c r="AS1696" s="1" t="s">
        <v>4219</v>
      </c>
      <c r="AT1696" s="1" t="s">
        <v>88</v>
      </c>
      <c r="AU1696" s="1" t="s">
        <v>88</v>
      </c>
      <c r="AV1696" s="1" t="s">
        <v>88</v>
      </c>
      <c r="AW1696" s="1" t="s">
        <v>79</v>
      </c>
      <c r="AX1696" s="1" t="s">
        <v>9293</v>
      </c>
      <c r="AY1696" s="1" t="s">
        <v>9294</v>
      </c>
      <c r="AZ1696" s="1" t="s">
        <v>72</v>
      </c>
      <c r="BA1696" s="1" t="s">
        <v>72</v>
      </c>
      <c r="BB1696" s="1" t="s">
        <v>160</v>
      </c>
      <c r="BC1696" s="1" t="s">
        <v>9261</v>
      </c>
    </row>
    <row r="1697" spans="1:55" ht="18.600000000000001" customHeight="1">
      <c r="A1697" s="1" t="s">
        <v>9295</v>
      </c>
      <c r="B1697" s="1">
        <v>260054</v>
      </c>
      <c r="C1697" s="1" t="s">
        <v>71</v>
      </c>
      <c r="D1697" s="3">
        <v>46083</v>
      </c>
      <c r="E1697" s="1" t="s">
        <v>1896</v>
      </c>
      <c r="F1697" s="1" t="s">
        <v>9296</v>
      </c>
      <c r="G1697" s="1" t="s">
        <v>75</v>
      </c>
      <c r="H1697" s="1" t="s">
        <v>3759</v>
      </c>
      <c r="I1697" s="1" t="s">
        <v>77</v>
      </c>
      <c r="J1697" s="1" t="s">
        <v>78</v>
      </c>
      <c r="K1697" s="1" t="s">
        <v>78</v>
      </c>
      <c r="L1697" s="21" t="s">
        <v>139</v>
      </c>
      <c r="M1697" s="21" t="s">
        <v>99</v>
      </c>
      <c r="N1697" s="21" t="s">
        <v>9291</v>
      </c>
      <c r="O1697" s="34" t="s">
        <v>9297</v>
      </c>
      <c r="P1697" s="1" t="s">
        <v>813</v>
      </c>
      <c r="Q1697" s="1" t="s">
        <v>813</v>
      </c>
      <c r="R1697" s="1" t="s">
        <v>9057</v>
      </c>
      <c r="S1697" s="1" t="s">
        <v>443</v>
      </c>
      <c r="T1697" s="1" t="s">
        <v>72</v>
      </c>
      <c r="U1697" s="1" t="s">
        <v>9298</v>
      </c>
      <c r="V1697" s="1" t="s">
        <v>9298</v>
      </c>
      <c r="W1697" s="1" t="s">
        <v>87</v>
      </c>
      <c r="X1697" s="1">
        <v>55</v>
      </c>
      <c r="Y1697" s="1" t="s">
        <v>88</v>
      </c>
      <c r="Z1697" s="1">
        <v>7.1</v>
      </c>
      <c r="AA1697" s="1" t="s">
        <v>299</v>
      </c>
      <c r="AB1697" s="1" t="s">
        <v>90</v>
      </c>
      <c r="AC1697" s="1" t="s">
        <v>91</v>
      </c>
      <c r="AD1697" s="1" t="s">
        <v>92</v>
      </c>
      <c r="AE1697" s="1" t="s">
        <v>72</v>
      </c>
      <c r="AF1697" s="1" t="s">
        <v>72</v>
      </c>
      <c r="AG1697" s="1" t="s">
        <v>72</v>
      </c>
      <c r="AH1697" s="1" t="s">
        <v>72</v>
      </c>
      <c r="AI1697" s="1" t="s">
        <v>72</v>
      </c>
      <c r="AJ1697" s="1" t="s">
        <v>72</v>
      </c>
      <c r="AK1697" s="1" t="s">
        <v>447</v>
      </c>
      <c r="AL1697" s="1" t="s">
        <v>878</v>
      </c>
      <c r="AM1697" s="1" t="s">
        <v>72</v>
      </c>
      <c r="AN1697" s="3">
        <v>46083</v>
      </c>
      <c r="AO1697" s="1" t="s">
        <v>9299</v>
      </c>
      <c r="AP1697" s="1" t="s">
        <v>72</v>
      </c>
      <c r="AQ1697" s="1" t="s">
        <v>1794</v>
      </c>
      <c r="AR1697" s="1">
        <v>13</v>
      </c>
      <c r="AS1697" s="1" t="s">
        <v>7811</v>
      </c>
      <c r="AT1697" s="1" t="s">
        <v>75</v>
      </c>
      <c r="AU1697" s="1" t="s">
        <v>75</v>
      </c>
      <c r="AV1697" s="1" t="s">
        <v>88</v>
      </c>
      <c r="AW1697" s="1" t="s">
        <v>96</v>
      </c>
      <c r="AX1697" s="1" t="s">
        <v>72</v>
      </c>
      <c r="AY1697" s="1" t="s">
        <v>4154</v>
      </c>
      <c r="AZ1697" s="1" t="s">
        <v>72</v>
      </c>
      <c r="BA1697" s="1">
        <v>5</v>
      </c>
      <c r="BB1697" s="1" t="s">
        <v>160</v>
      </c>
      <c r="BC1697" s="1" t="s">
        <v>9261</v>
      </c>
    </row>
    <row r="1698" spans="1:55" ht="18.600000000000001" customHeight="1">
      <c r="A1698" s="1" t="s">
        <v>9300</v>
      </c>
      <c r="B1698" s="1">
        <v>260055</v>
      </c>
      <c r="C1698" s="1" t="s">
        <v>497</v>
      </c>
      <c r="D1698" s="3">
        <v>46084</v>
      </c>
      <c r="E1698" s="1" t="s">
        <v>1896</v>
      </c>
      <c r="F1698" s="1" t="s">
        <v>9301</v>
      </c>
      <c r="G1698" s="1" t="s">
        <v>75</v>
      </c>
      <c r="H1698" s="1" t="s">
        <v>9283</v>
      </c>
      <c r="I1698" s="1" t="s">
        <v>497</v>
      </c>
      <c r="J1698" s="1" t="s">
        <v>78</v>
      </c>
      <c r="K1698" s="1" t="s">
        <v>78</v>
      </c>
      <c r="L1698" s="21" t="s">
        <v>1898</v>
      </c>
      <c r="M1698" s="21" t="s">
        <v>160</v>
      </c>
      <c r="N1698" s="21" t="s">
        <v>9302</v>
      </c>
      <c r="O1698" s="34" t="s">
        <v>2994</v>
      </c>
      <c r="P1698" s="1" t="s">
        <v>83</v>
      </c>
      <c r="Q1698" s="1" t="s">
        <v>123</v>
      </c>
      <c r="R1698" s="1" t="s">
        <v>9043</v>
      </c>
      <c r="S1698" s="1" t="s">
        <v>84</v>
      </c>
      <c r="T1698" s="1" t="s">
        <v>72</v>
      </c>
      <c r="U1698" s="1" t="s">
        <v>140</v>
      </c>
      <c r="V1698" s="1" t="s">
        <v>181</v>
      </c>
      <c r="W1698" s="1" t="s">
        <v>126</v>
      </c>
      <c r="X1698" s="1">
        <v>40</v>
      </c>
      <c r="Y1698" s="1" t="s">
        <v>88</v>
      </c>
      <c r="Z1698" s="1">
        <v>5.9</v>
      </c>
      <c r="AA1698" s="1" t="s">
        <v>299</v>
      </c>
      <c r="AB1698" s="1" t="s">
        <v>90</v>
      </c>
      <c r="AC1698" s="1" t="s">
        <v>91</v>
      </c>
      <c r="AD1698" s="1" t="s">
        <v>92</v>
      </c>
      <c r="AE1698" s="1" t="s">
        <v>72</v>
      </c>
      <c r="AF1698" s="1" t="s">
        <v>217</v>
      </c>
      <c r="AG1698" s="1" t="s">
        <v>72</v>
      </c>
      <c r="AH1698" s="1" t="s">
        <v>4259</v>
      </c>
      <c r="AI1698" s="1" t="s">
        <v>72</v>
      </c>
      <c r="AJ1698" s="1" t="s">
        <v>72</v>
      </c>
      <c r="AK1698" s="1" t="s">
        <v>3444</v>
      </c>
      <c r="AL1698" s="1" t="s">
        <v>72</v>
      </c>
      <c r="AM1698" s="1" t="s">
        <v>72</v>
      </c>
      <c r="AN1698" s="3">
        <v>46084</v>
      </c>
      <c r="AO1698" s="1" t="s">
        <v>9303</v>
      </c>
      <c r="AP1698" s="1" t="s">
        <v>72</v>
      </c>
      <c r="AQ1698" s="1" t="s">
        <v>1675</v>
      </c>
      <c r="AR1698" s="1">
        <v>15</v>
      </c>
      <c r="AS1698" s="1" t="s">
        <v>4063</v>
      </c>
      <c r="AT1698" s="1" t="s">
        <v>75</v>
      </c>
      <c r="AU1698" s="1" t="s">
        <v>75</v>
      </c>
      <c r="AV1698" s="1" t="s">
        <v>88</v>
      </c>
      <c r="AW1698" s="1" t="s">
        <v>96</v>
      </c>
      <c r="AX1698" s="1" t="s">
        <v>72</v>
      </c>
      <c r="AY1698" s="1" t="s">
        <v>3962</v>
      </c>
      <c r="AZ1698" s="1" t="s">
        <v>9284</v>
      </c>
      <c r="BA1698" s="1">
        <f>49+14</f>
        <v>63</v>
      </c>
      <c r="BB1698" s="21" t="s">
        <v>100</v>
      </c>
      <c r="BC1698" s="16"/>
    </row>
    <row r="1699" spans="1:55" ht="18.600000000000001" customHeight="1">
      <c r="A1699" s="1" t="s">
        <v>9304</v>
      </c>
      <c r="B1699" s="1">
        <v>260056</v>
      </c>
      <c r="C1699" s="1" t="s">
        <v>497</v>
      </c>
      <c r="D1699" s="3">
        <v>46084</v>
      </c>
      <c r="E1699" s="1" t="s">
        <v>1896</v>
      </c>
      <c r="F1699" s="1" t="s">
        <v>9305</v>
      </c>
      <c r="G1699" s="1" t="s">
        <v>75</v>
      </c>
      <c r="H1699" s="1" t="s">
        <v>9241</v>
      </c>
      <c r="I1699" s="1" t="s">
        <v>497</v>
      </c>
      <c r="J1699" s="1" t="s">
        <v>78</v>
      </c>
      <c r="K1699" s="1" t="s">
        <v>78</v>
      </c>
      <c r="L1699" s="21" t="s">
        <v>1898</v>
      </c>
      <c r="M1699" s="21" t="s">
        <v>99</v>
      </c>
      <c r="N1699" s="34" t="s">
        <v>72</v>
      </c>
      <c r="O1699" s="34" t="s">
        <v>2989</v>
      </c>
      <c r="P1699" s="1" t="s">
        <v>778</v>
      </c>
      <c r="Q1699" s="1" t="s">
        <v>779</v>
      </c>
      <c r="R1699" s="1" t="s">
        <v>9036</v>
      </c>
      <c r="S1699" s="1" t="s">
        <v>84</v>
      </c>
      <c r="T1699" s="1" t="s">
        <v>72</v>
      </c>
      <c r="U1699" s="1" t="s">
        <v>140</v>
      </c>
      <c r="V1699" s="1" t="s">
        <v>181</v>
      </c>
      <c r="W1699" s="1" t="s">
        <v>126</v>
      </c>
      <c r="X1699" s="1">
        <v>85</v>
      </c>
      <c r="Y1699" s="1" t="s">
        <v>88</v>
      </c>
      <c r="Z1699" s="1">
        <v>5.9</v>
      </c>
      <c r="AA1699" s="1" t="s">
        <v>954</v>
      </c>
      <c r="AB1699" s="1" t="s">
        <v>90</v>
      </c>
      <c r="AC1699" s="1" t="s">
        <v>91</v>
      </c>
      <c r="AD1699" s="1" t="s">
        <v>92</v>
      </c>
      <c r="AE1699" s="1" t="s">
        <v>72</v>
      </c>
      <c r="AF1699" s="1" t="s">
        <v>217</v>
      </c>
      <c r="AG1699" s="1" t="s">
        <v>72</v>
      </c>
      <c r="AH1699" s="1" t="s">
        <v>72</v>
      </c>
      <c r="AI1699" s="1" t="s">
        <v>72</v>
      </c>
      <c r="AJ1699" s="1" t="s">
        <v>72</v>
      </c>
      <c r="AK1699" s="1" t="s">
        <v>72</v>
      </c>
      <c r="AL1699" s="1" t="s">
        <v>72</v>
      </c>
      <c r="AM1699" s="1" t="s">
        <v>72</v>
      </c>
      <c r="AN1699" s="3">
        <v>46084</v>
      </c>
      <c r="AO1699" s="1" t="s">
        <v>9306</v>
      </c>
      <c r="AP1699" s="1" t="s">
        <v>72</v>
      </c>
      <c r="AQ1699" s="1" t="s">
        <v>1675</v>
      </c>
      <c r="AR1699" s="1">
        <v>15</v>
      </c>
      <c r="AS1699" s="1" t="s">
        <v>3205</v>
      </c>
      <c r="AT1699" s="1" t="s">
        <v>75</v>
      </c>
      <c r="AU1699" s="1" t="s">
        <v>75</v>
      </c>
      <c r="AV1699" s="1" t="s">
        <v>88</v>
      </c>
      <c r="AW1699" s="1" t="s">
        <v>96</v>
      </c>
      <c r="AX1699" s="1" t="s">
        <v>72</v>
      </c>
      <c r="AY1699" s="1" t="s">
        <v>3962</v>
      </c>
      <c r="AZ1699" s="1" t="s">
        <v>9244</v>
      </c>
      <c r="BA1699" s="1">
        <f>35</f>
        <v>35</v>
      </c>
      <c r="BB1699" s="21" t="s">
        <v>100</v>
      </c>
      <c r="BC1699" s="16"/>
    </row>
    <row r="1700" spans="1:55" ht="18.600000000000001" customHeight="1">
      <c r="A1700" s="1" t="s">
        <v>9307</v>
      </c>
      <c r="B1700" s="1">
        <v>260057</v>
      </c>
      <c r="C1700" s="1" t="s">
        <v>71</v>
      </c>
      <c r="D1700" s="3">
        <v>46085</v>
      </c>
      <c r="E1700" s="1" t="s">
        <v>1896</v>
      </c>
      <c r="F1700" s="1" t="s">
        <v>9308</v>
      </c>
      <c r="G1700" s="1" t="s">
        <v>75</v>
      </c>
      <c r="H1700" s="1" t="s">
        <v>3947</v>
      </c>
      <c r="I1700" s="1" t="s">
        <v>77</v>
      </c>
      <c r="J1700" s="1" t="s">
        <v>78</v>
      </c>
      <c r="K1700" s="1" t="s">
        <v>78</v>
      </c>
      <c r="L1700" s="21" t="s">
        <v>139</v>
      </c>
      <c r="M1700" s="21" t="s">
        <v>160</v>
      </c>
      <c r="N1700" s="21" t="s">
        <v>9309</v>
      </c>
      <c r="O1700" s="34" t="s">
        <v>3809</v>
      </c>
      <c r="P1700" s="1" t="s">
        <v>83</v>
      </c>
      <c r="Q1700" s="1" t="s">
        <v>123</v>
      </c>
      <c r="R1700" s="1" t="s">
        <v>9043</v>
      </c>
      <c r="S1700" s="1" t="s">
        <v>84</v>
      </c>
      <c r="T1700" s="1" t="s">
        <v>72</v>
      </c>
      <c r="U1700" s="1" t="s">
        <v>140</v>
      </c>
      <c r="V1700" s="1" t="s">
        <v>141</v>
      </c>
      <c r="W1700" s="1" t="s">
        <v>126</v>
      </c>
      <c r="X1700" s="1">
        <v>50</v>
      </c>
      <c r="Y1700" s="1" t="s">
        <v>88</v>
      </c>
      <c r="Z1700" s="1">
        <v>6.6</v>
      </c>
      <c r="AA1700" s="1" t="s">
        <v>954</v>
      </c>
      <c r="AB1700" s="1" t="s">
        <v>90</v>
      </c>
      <c r="AC1700" s="1" t="s">
        <v>91</v>
      </c>
      <c r="AD1700" s="1" t="s">
        <v>92</v>
      </c>
      <c r="AE1700" s="1" t="s">
        <v>72</v>
      </c>
      <c r="AF1700" s="1" t="s">
        <v>72</v>
      </c>
      <c r="AG1700" s="1" t="s">
        <v>72</v>
      </c>
      <c r="AH1700" s="1" t="s">
        <v>367</v>
      </c>
      <c r="AI1700" s="1" t="s">
        <v>72</v>
      </c>
      <c r="AJ1700" s="1" t="s">
        <v>72</v>
      </c>
      <c r="AK1700" s="1" t="s">
        <v>3444</v>
      </c>
      <c r="AL1700" s="1" t="s">
        <v>72</v>
      </c>
      <c r="AM1700" s="1" t="s">
        <v>72</v>
      </c>
      <c r="AN1700" s="3">
        <v>46085</v>
      </c>
      <c r="AO1700" s="4" t="s">
        <v>9310</v>
      </c>
      <c r="AP1700" s="1" t="s">
        <v>72</v>
      </c>
      <c r="AQ1700" s="1" t="s">
        <v>1675</v>
      </c>
      <c r="AR1700" s="1">
        <v>15</v>
      </c>
      <c r="AS1700" s="1" t="s">
        <v>4063</v>
      </c>
      <c r="AT1700" s="1" t="s">
        <v>75</v>
      </c>
      <c r="AU1700" s="1" t="s">
        <v>75</v>
      </c>
      <c r="AV1700" s="1" t="s">
        <v>88</v>
      </c>
      <c r="AW1700" s="1" t="s">
        <v>96</v>
      </c>
      <c r="AX1700" s="1" t="s">
        <v>72</v>
      </c>
      <c r="AY1700" s="1" t="s">
        <v>3962</v>
      </c>
      <c r="AZ1700" s="1" t="s">
        <v>72</v>
      </c>
      <c r="BA1700" s="1">
        <v>7</v>
      </c>
      <c r="BB1700" s="1" t="s">
        <v>160</v>
      </c>
      <c r="BC1700" s="1" t="s">
        <v>6462</v>
      </c>
    </row>
    <row r="1701" spans="1:55" ht="18.600000000000001" customHeight="1">
      <c r="A1701" s="1" t="s">
        <v>9311</v>
      </c>
      <c r="B1701" s="1">
        <v>260058</v>
      </c>
      <c r="C1701" s="1" t="s">
        <v>497</v>
      </c>
      <c r="D1701" s="3">
        <v>46086</v>
      </c>
      <c r="E1701" s="1" t="s">
        <v>1896</v>
      </c>
      <c r="F1701" s="1" t="s">
        <v>9312</v>
      </c>
      <c r="G1701" s="1" t="s">
        <v>75</v>
      </c>
      <c r="H1701" s="1" t="s">
        <v>9241</v>
      </c>
      <c r="I1701" s="1" t="s">
        <v>497</v>
      </c>
      <c r="J1701" s="1" t="s">
        <v>78</v>
      </c>
      <c r="K1701" s="1" t="s">
        <v>78</v>
      </c>
      <c r="L1701" s="21" t="s">
        <v>1898</v>
      </c>
      <c r="M1701" s="21" t="s">
        <v>99</v>
      </c>
      <c r="N1701" s="34" t="s">
        <v>72</v>
      </c>
      <c r="O1701" s="34" t="s">
        <v>9313</v>
      </c>
      <c r="P1701" s="1" t="s">
        <v>83</v>
      </c>
      <c r="Q1701" s="1" t="s">
        <v>7673</v>
      </c>
      <c r="R1701" s="1" t="s">
        <v>9043</v>
      </c>
      <c r="S1701" s="1" t="s">
        <v>84</v>
      </c>
      <c r="T1701" s="1" t="s">
        <v>72</v>
      </c>
      <c r="U1701" s="1" t="s">
        <v>140</v>
      </c>
      <c r="V1701" s="1" t="s">
        <v>141</v>
      </c>
      <c r="W1701" s="1" t="s">
        <v>87</v>
      </c>
      <c r="X1701" s="1">
        <v>68</v>
      </c>
      <c r="Y1701" s="1" t="s">
        <v>88</v>
      </c>
      <c r="Z1701" s="1">
        <v>3.6</v>
      </c>
      <c r="AA1701" s="1" t="s">
        <v>954</v>
      </c>
      <c r="AB1701" s="1" t="s">
        <v>90</v>
      </c>
      <c r="AC1701" s="1" t="s">
        <v>91</v>
      </c>
      <c r="AD1701" s="1" t="s">
        <v>92</v>
      </c>
      <c r="AE1701" s="1" t="s">
        <v>72</v>
      </c>
      <c r="AF1701" s="1" t="s">
        <v>254</v>
      </c>
      <c r="AG1701" s="1" t="s">
        <v>72</v>
      </c>
      <c r="AH1701" s="1" t="s">
        <v>367</v>
      </c>
      <c r="AI1701" s="1" t="s">
        <v>72</v>
      </c>
      <c r="AJ1701" s="1" t="s">
        <v>72</v>
      </c>
      <c r="AK1701" s="1" t="s">
        <v>3444</v>
      </c>
      <c r="AL1701" s="1" t="s">
        <v>72</v>
      </c>
      <c r="AM1701" s="1" t="s">
        <v>72</v>
      </c>
      <c r="AN1701" s="3">
        <v>46086</v>
      </c>
      <c r="AO1701" s="1" t="s">
        <v>9314</v>
      </c>
      <c r="AP1701" s="1" t="s">
        <v>72</v>
      </c>
      <c r="AQ1701" s="1" t="s">
        <v>1675</v>
      </c>
      <c r="AR1701" s="1">
        <v>15</v>
      </c>
      <c r="AS1701" s="1" t="s">
        <v>3446</v>
      </c>
      <c r="AT1701" s="1" t="s">
        <v>75</v>
      </c>
      <c r="AU1701" s="1" t="s">
        <v>75</v>
      </c>
      <c r="AV1701" s="1" t="s">
        <v>88</v>
      </c>
      <c r="AW1701" s="1" t="s">
        <v>79</v>
      </c>
      <c r="AX1701" s="1" t="s">
        <v>72</v>
      </c>
      <c r="AY1701" s="1" t="s">
        <v>3962</v>
      </c>
      <c r="AZ1701" s="1" t="s">
        <v>9244</v>
      </c>
      <c r="BA1701" s="1">
        <f>35</f>
        <v>35</v>
      </c>
      <c r="BB1701" s="1" t="s">
        <v>160</v>
      </c>
      <c r="BC1701" s="1" t="s">
        <v>768</v>
      </c>
    </row>
    <row r="1702" spans="1:55" ht="18.600000000000001" customHeight="1">
      <c r="A1702" s="1" t="s">
        <v>9315</v>
      </c>
      <c r="B1702" s="1">
        <v>260059</v>
      </c>
      <c r="C1702" s="1" t="s">
        <v>71</v>
      </c>
      <c r="D1702" s="3">
        <v>46087</v>
      </c>
      <c r="E1702" s="1" t="s">
        <v>1896</v>
      </c>
      <c r="F1702" s="1" t="s">
        <v>9316</v>
      </c>
      <c r="G1702" s="1" t="s">
        <v>75</v>
      </c>
      <c r="H1702" s="1" t="s">
        <v>1915</v>
      </c>
      <c r="I1702" s="1" t="s">
        <v>77</v>
      </c>
      <c r="J1702" s="1" t="s">
        <v>78</v>
      </c>
      <c r="K1702" s="1" t="s">
        <v>4162</v>
      </c>
      <c r="L1702" s="21" t="s">
        <v>139</v>
      </c>
      <c r="M1702" s="21" t="s">
        <v>99</v>
      </c>
      <c r="N1702" s="34" t="s">
        <v>72</v>
      </c>
      <c r="O1702" s="34" t="s">
        <v>9317</v>
      </c>
      <c r="P1702" s="1" t="s">
        <v>83</v>
      </c>
      <c r="Q1702" s="1" t="s">
        <v>7673</v>
      </c>
      <c r="R1702" s="1" t="s">
        <v>9043</v>
      </c>
      <c r="S1702" s="1" t="s">
        <v>84</v>
      </c>
      <c r="T1702" s="1" t="s">
        <v>72</v>
      </c>
      <c r="U1702" s="1" t="s">
        <v>140</v>
      </c>
      <c r="V1702" s="1" t="s">
        <v>141</v>
      </c>
      <c r="W1702" s="1" t="s">
        <v>126</v>
      </c>
      <c r="X1702" s="1">
        <v>40</v>
      </c>
      <c r="Y1702" s="1" t="s">
        <v>88</v>
      </c>
      <c r="Z1702" s="1">
        <v>5.5</v>
      </c>
      <c r="AA1702" s="1" t="s">
        <v>299</v>
      </c>
      <c r="AB1702" s="1" t="s">
        <v>90</v>
      </c>
      <c r="AC1702" s="1" t="s">
        <v>91</v>
      </c>
      <c r="AD1702" s="1" t="s">
        <v>92</v>
      </c>
      <c r="AE1702" s="1" t="s">
        <v>72</v>
      </c>
      <c r="AF1702" s="1" t="s">
        <v>72</v>
      </c>
      <c r="AG1702" s="1" t="s">
        <v>72</v>
      </c>
      <c r="AH1702" s="1" t="s">
        <v>372</v>
      </c>
      <c r="AI1702" s="1" t="s">
        <v>72</v>
      </c>
      <c r="AJ1702" s="1" t="s">
        <v>72</v>
      </c>
      <c r="AK1702" s="1" t="s">
        <v>3444</v>
      </c>
      <c r="AL1702" s="1" t="s">
        <v>72</v>
      </c>
      <c r="AM1702" s="1" t="s">
        <v>72</v>
      </c>
      <c r="AN1702" s="3">
        <v>46087</v>
      </c>
      <c r="AO1702" s="1" t="s">
        <v>9318</v>
      </c>
      <c r="AP1702" s="1" t="s">
        <v>72</v>
      </c>
      <c r="AQ1702" s="1" t="s">
        <v>1675</v>
      </c>
      <c r="AR1702" s="1">
        <v>15</v>
      </c>
      <c r="AS1702" s="1" t="s">
        <v>7811</v>
      </c>
      <c r="AT1702" s="1" t="s">
        <v>88</v>
      </c>
      <c r="AU1702" s="1" t="s">
        <v>88</v>
      </c>
      <c r="AV1702" s="1" t="s">
        <v>88</v>
      </c>
      <c r="AW1702" s="1" t="s">
        <v>96</v>
      </c>
      <c r="AX1702" s="1" t="s">
        <v>72</v>
      </c>
      <c r="AY1702" s="1" t="s">
        <v>3962</v>
      </c>
      <c r="AZ1702" s="1" t="s">
        <v>9059</v>
      </c>
      <c r="BA1702" s="1">
        <v>35</v>
      </c>
      <c r="BB1702" s="21" t="s">
        <v>100</v>
      </c>
      <c r="BC1702" s="16"/>
    </row>
    <row r="1703" spans="1:55" ht="18.600000000000001" customHeight="1">
      <c r="A1703" s="1" t="s">
        <v>9319</v>
      </c>
      <c r="B1703" s="1">
        <v>260060</v>
      </c>
      <c r="C1703" s="1" t="s">
        <v>497</v>
      </c>
      <c r="D1703" s="3">
        <v>46088</v>
      </c>
      <c r="E1703" s="1" t="s">
        <v>1896</v>
      </c>
      <c r="F1703" s="1" t="s">
        <v>9320</v>
      </c>
      <c r="G1703" s="1" t="s">
        <v>75</v>
      </c>
      <c r="H1703" s="1" t="s">
        <v>9283</v>
      </c>
      <c r="I1703" s="1" t="s">
        <v>497</v>
      </c>
      <c r="J1703" s="1" t="s">
        <v>78</v>
      </c>
      <c r="K1703" s="1" t="s">
        <v>78</v>
      </c>
      <c r="L1703" s="21" t="s">
        <v>1898</v>
      </c>
      <c r="M1703" s="21" t="s">
        <v>160</v>
      </c>
      <c r="N1703" s="21" t="s">
        <v>1795</v>
      </c>
      <c r="O1703" s="34" t="s">
        <v>8436</v>
      </c>
      <c r="P1703" s="1" t="s">
        <v>83</v>
      </c>
      <c r="Q1703" s="1" t="s">
        <v>123</v>
      </c>
      <c r="R1703" s="1" t="s">
        <v>9043</v>
      </c>
      <c r="S1703" s="1" t="s">
        <v>84</v>
      </c>
      <c r="T1703" s="1" t="s">
        <v>72</v>
      </c>
      <c r="U1703" s="1" t="s">
        <v>140</v>
      </c>
      <c r="V1703" s="1" t="s">
        <v>141</v>
      </c>
      <c r="W1703" s="1" t="s">
        <v>126</v>
      </c>
      <c r="X1703" s="1">
        <v>50</v>
      </c>
      <c r="Y1703" s="1" t="s">
        <v>88</v>
      </c>
      <c r="Z1703" s="1">
        <v>5.3</v>
      </c>
      <c r="AA1703" s="1" t="s">
        <v>299</v>
      </c>
      <c r="AB1703" s="1" t="s">
        <v>90</v>
      </c>
      <c r="AC1703" s="1" t="s">
        <v>91</v>
      </c>
      <c r="AD1703" s="1" t="s">
        <v>92</v>
      </c>
      <c r="AE1703" s="1" t="s">
        <v>72</v>
      </c>
      <c r="AF1703" s="1" t="s">
        <v>72</v>
      </c>
      <c r="AG1703" s="1" t="s">
        <v>72</v>
      </c>
      <c r="AH1703" s="1" t="s">
        <v>372</v>
      </c>
      <c r="AI1703" s="1" t="s">
        <v>72</v>
      </c>
      <c r="AJ1703" s="1" t="s">
        <v>72</v>
      </c>
      <c r="AK1703" s="1" t="s">
        <v>3444</v>
      </c>
      <c r="AL1703" s="1" t="s">
        <v>72</v>
      </c>
      <c r="AM1703" s="1" t="s">
        <v>72</v>
      </c>
      <c r="AN1703" s="3">
        <v>46088</v>
      </c>
      <c r="AO1703" s="1" t="s">
        <v>9321</v>
      </c>
      <c r="AP1703" s="1" t="s">
        <v>9322</v>
      </c>
      <c r="AQ1703" s="1" t="s">
        <v>1675</v>
      </c>
      <c r="AR1703" s="1">
        <v>15</v>
      </c>
      <c r="AS1703" s="1" t="s">
        <v>7811</v>
      </c>
      <c r="AT1703" s="1" t="s">
        <v>75</v>
      </c>
      <c r="AU1703" s="1" t="s">
        <v>3718</v>
      </c>
      <c r="AV1703" s="1" t="s">
        <v>88</v>
      </c>
      <c r="AW1703" s="1" t="s">
        <v>79</v>
      </c>
      <c r="AX1703" s="1" t="s">
        <v>1795</v>
      </c>
      <c r="AY1703" s="1" t="s">
        <v>3962</v>
      </c>
      <c r="AZ1703" s="1" t="s">
        <v>9284</v>
      </c>
      <c r="BA1703" s="1">
        <f>49+14</f>
        <v>63</v>
      </c>
      <c r="BB1703" s="1" t="s">
        <v>160</v>
      </c>
      <c r="BC1703" s="1" t="s">
        <v>768</v>
      </c>
    </row>
    <row r="1704" spans="1:55" ht="18.600000000000001" customHeight="1">
      <c r="A1704" s="1" t="s">
        <v>9327</v>
      </c>
      <c r="B1704" s="1">
        <v>260062</v>
      </c>
      <c r="C1704" s="1" t="s">
        <v>497</v>
      </c>
      <c r="D1704" s="3">
        <v>46092</v>
      </c>
      <c r="E1704" s="1" t="s">
        <v>1896</v>
      </c>
      <c r="F1704" s="1" t="s">
        <v>9328</v>
      </c>
      <c r="G1704" s="1" t="s">
        <v>75</v>
      </c>
      <c r="H1704" s="1" t="s">
        <v>9283</v>
      </c>
      <c r="I1704" s="1" t="s">
        <v>497</v>
      </c>
      <c r="J1704" s="1" t="s">
        <v>78</v>
      </c>
      <c r="K1704" s="1" t="s">
        <v>78</v>
      </c>
      <c r="L1704" s="21" t="s">
        <v>1898</v>
      </c>
      <c r="M1704" s="21" t="s">
        <v>99</v>
      </c>
      <c r="N1704" s="34" t="s">
        <v>72</v>
      </c>
      <c r="O1704" s="34" t="s">
        <v>9329</v>
      </c>
      <c r="P1704" s="1" t="s">
        <v>83</v>
      </c>
      <c r="Q1704" s="1" t="s">
        <v>123</v>
      </c>
      <c r="R1704" s="1" t="s">
        <v>9043</v>
      </c>
      <c r="S1704" s="1" t="s">
        <v>84</v>
      </c>
      <c r="T1704" s="1" t="s">
        <v>72</v>
      </c>
      <c r="U1704" s="1" t="s">
        <v>104</v>
      </c>
      <c r="V1704" s="1" t="s">
        <v>1060</v>
      </c>
      <c r="W1704" s="1" t="s">
        <v>87</v>
      </c>
      <c r="X1704" s="1">
        <v>52</v>
      </c>
      <c r="Y1704" s="1" t="s">
        <v>88</v>
      </c>
      <c r="Z1704" s="1">
        <v>6.9</v>
      </c>
      <c r="AA1704" s="1" t="s">
        <v>954</v>
      </c>
      <c r="AB1704" s="1" t="s">
        <v>90</v>
      </c>
      <c r="AC1704" s="1" t="s">
        <v>91</v>
      </c>
      <c r="AD1704" s="1" t="s">
        <v>92</v>
      </c>
      <c r="AE1704" s="1" t="s">
        <v>72</v>
      </c>
      <c r="AF1704" s="1" t="s">
        <v>72</v>
      </c>
      <c r="AG1704" s="1" t="s">
        <v>72</v>
      </c>
      <c r="AH1704" s="1" t="s">
        <v>372</v>
      </c>
      <c r="AI1704" s="1" t="s">
        <v>72</v>
      </c>
      <c r="AJ1704" s="1" t="s">
        <v>72</v>
      </c>
      <c r="AK1704" s="1" t="s">
        <v>3444</v>
      </c>
      <c r="AL1704" s="1" t="s">
        <v>72</v>
      </c>
      <c r="AM1704" s="1" t="s">
        <v>72</v>
      </c>
      <c r="AN1704" s="3">
        <v>46092</v>
      </c>
      <c r="AO1704" s="1" t="s">
        <v>9330</v>
      </c>
      <c r="AP1704" s="1" t="s">
        <v>72</v>
      </c>
      <c r="AQ1704" s="1" t="s">
        <v>1675</v>
      </c>
      <c r="AR1704" s="1">
        <v>15</v>
      </c>
      <c r="AS1704" s="1" t="s">
        <v>7811</v>
      </c>
      <c r="AT1704" s="1" t="s">
        <v>75</v>
      </c>
      <c r="AU1704" s="1" t="s">
        <v>75</v>
      </c>
      <c r="AV1704" s="1" t="s">
        <v>88</v>
      </c>
      <c r="AW1704" s="1" t="s">
        <v>96</v>
      </c>
      <c r="AX1704" s="1" t="s">
        <v>72</v>
      </c>
      <c r="AY1704" s="1" t="s">
        <v>3962</v>
      </c>
      <c r="AZ1704" s="1" t="s">
        <v>9284</v>
      </c>
      <c r="BA1704" s="1">
        <f>49+14</f>
        <v>63</v>
      </c>
      <c r="BB1704" s="21" t="s">
        <v>100</v>
      </c>
      <c r="BC1704" s="16"/>
    </row>
    <row r="1705" spans="1:55" ht="18.600000000000001" customHeight="1">
      <c r="A1705" s="1" t="s">
        <v>9323</v>
      </c>
      <c r="B1705" s="1">
        <v>260061</v>
      </c>
      <c r="C1705" s="1" t="s">
        <v>497</v>
      </c>
      <c r="D1705" s="3">
        <v>46092</v>
      </c>
      <c r="E1705" s="1" t="s">
        <v>1896</v>
      </c>
      <c r="F1705" s="1" t="s">
        <v>9324</v>
      </c>
      <c r="G1705" s="1" t="s">
        <v>75</v>
      </c>
      <c r="H1705" s="1" t="s">
        <v>9241</v>
      </c>
      <c r="I1705" s="1" t="s">
        <v>497</v>
      </c>
      <c r="J1705" s="1" t="s">
        <v>78</v>
      </c>
      <c r="K1705" s="1" t="s">
        <v>78</v>
      </c>
      <c r="L1705" s="21" t="s">
        <v>1898</v>
      </c>
      <c r="M1705" s="21" t="s">
        <v>160</v>
      </c>
      <c r="N1705" s="21" t="s">
        <v>1795</v>
      </c>
      <c r="O1705" s="34" t="s">
        <v>9325</v>
      </c>
      <c r="P1705" s="1" t="s">
        <v>813</v>
      </c>
      <c r="Q1705" s="1" t="s">
        <v>813</v>
      </c>
      <c r="R1705" s="1" t="s">
        <v>9057</v>
      </c>
      <c r="S1705" s="1" t="s">
        <v>84</v>
      </c>
      <c r="T1705" s="1" t="s">
        <v>72</v>
      </c>
      <c r="U1705" s="1" t="s">
        <v>140</v>
      </c>
      <c r="V1705" s="1" t="s">
        <v>141</v>
      </c>
      <c r="W1705" s="1" t="s">
        <v>126</v>
      </c>
      <c r="X1705" s="1">
        <v>67</v>
      </c>
      <c r="Y1705" s="1" t="s">
        <v>88</v>
      </c>
      <c r="Z1705" s="1">
        <v>6.3</v>
      </c>
      <c r="AA1705" s="1" t="s">
        <v>954</v>
      </c>
      <c r="AB1705" s="1" t="s">
        <v>90</v>
      </c>
      <c r="AC1705" s="1" t="s">
        <v>91</v>
      </c>
      <c r="AD1705" s="1" t="s">
        <v>92</v>
      </c>
      <c r="AE1705" s="1" t="s">
        <v>72</v>
      </c>
      <c r="AF1705" s="1" t="s">
        <v>244</v>
      </c>
      <c r="AG1705" s="1">
        <v>1</v>
      </c>
      <c r="AH1705" s="1" t="s">
        <v>5370</v>
      </c>
      <c r="AI1705" s="1" t="s">
        <v>72</v>
      </c>
      <c r="AJ1705" s="1" t="s">
        <v>72</v>
      </c>
      <c r="AK1705" s="1" t="s">
        <v>9326</v>
      </c>
      <c r="AL1705" s="1" t="s">
        <v>72</v>
      </c>
      <c r="AM1705" s="1" t="s">
        <v>72</v>
      </c>
      <c r="AN1705" s="3">
        <v>46092</v>
      </c>
      <c r="AO1705" s="1" t="s">
        <v>1819</v>
      </c>
      <c r="AP1705" s="1" t="s">
        <v>72</v>
      </c>
      <c r="AQ1705" s="1" t="s">
        <v>1675</v>
      </c>
      <c r="AR1705" s="1">
        <v>15</v>
      </c>
      <c r="AS1705" s="1" t="s">
        <v>2694</v>
      </c>
      <c r="AT1705" s="1" t="s">
        <v>75</v>
      </c>
      <c r="AU1705" s="1" t="s">
        <v>75</v>
      </c>
      <c r="AV1705" s="1" t="s">
        <v>88</v>
      </c>
      <c r="AW1705" s="1" t="s">
        <v>79</v>
      </c>
      <c r="AX1705" s="1" t="s">
        <v>72</v>
      </c>
      <c r="AY1705" s="1" t="s">
        <v>3962</v>
      </c>
      <c r="AZ1705" s="1" t="s">
        <v>9244</v>
      </c>
      <c r="BA1705" s="1">
        <f>35</f>
        <v>35</v>
      </c>
      <c r="BB1705" s="1" t="s">
        <v>160</v>
      </c>
      <c r="BC1705" s="1" t="s">
        <v>768</v>
      </c>
    </row>
    <row r="1706" spans="1:55" ht="18.600000000000001" customHeight="1">
      <c r="A1706" s="1" t="s">
        <v>9333</v>
      </c>
      <c r="B1706" s="1">
        <v>260063</v>
      </c>
      <c r="C1706" s="1" t="s">
        <v>71</v>
      </c>
      <c r="D1706" s="3">
        <v>46092</v>
      </c>
      <c r="E1706" s="1" t="s">
        <v>1896</v>
      </c>
      <c r="F1706" s="1" t="s">
        <v>9334</v>
      </c>
      <c r="G1706" s="1" t="s">
        <v>75</v>
      </c>
      <c r="H1706" s="1" t="s">
        <v>6917</v>
      </c>
      <c r="I1706" s="1" t="s">
        <v>77</v>
      </c>
      <c r="J1706" s="1" t="s">
        <v>78</v>
      </c>
      <c r="K1706" s="1" t="s">
        <v>4162</v>
      </c>
      <c r="L1706" s="21" t="s">
        <v>1898</v>
      </c>
      <c r="M1706" s="21" t="s">
        <v>160</v>
      </c>
      <c r="N1706" s="21" t="s">
        <v>707</v>
      </c>
      <c r="O1706" s="21" t="s">
        <v>847</v>
      </c>
      <c r="P1706" s="1" t="s">
        <v>2143</v>
      </c>
      <c r="Q1706" s="1" t="s">
        <v>1868</v>
      </c>
      <c r="R1706" s="1" t="s">
        <v>9079</v>
      </c>
      <c r="S1706" s="1" t="s">
        <v>291</v>
      </c>
      <c r="T1706" s="1" t="s">
        <v>72</v>
      </c>
      <c r="U1706" s="1" t="s">
        <v>292</v>
      </c>
      <c r="V1706" s="1" t="s">
        <v>3296</v>
      </c>
      <c r="W1706" s="1" t="s">
        <v>126</v>
      </c>
      <c r="X1706" s="1">
        <v>62</v>
      </c>
      <c r="Y1706" s="1" t="s">
        <v>88</v>
      </c>
      <c r="Z1706" s="1">
        <v>5.9</v>
      </c>
      <c r="AA1706" s="1" t="s">
        <v>954</v>
      </c>
      <c r="AB1706" s="1" t="s">
        <v>90</v>
      </c>
      <c r="AC1706" s="1" t="s">
        <v>91</v>
      </c>
      <c r="AD1706" s="1" t="s">
        <v>216</v>
      </c>
      <c r="AE1706" s="1" t="s">
        <v>72</v>
      </c>
      <c r="AF1706" s="1" t="s">
        <v>254</v>
      </c>
      <c r="AG1706" s="1" t="s">
        <v>72</v>
      </c>
      <c r="AH1706" s="1" t="s">
        <v>72</v>
      </c>
      <c r="AI1706" s="1">
        <v>6</v>
      </c>
      <c r="AJ1706" s="1" t="s">
        <v>4014</v>
      </c>
      <c r="AK1706" s="1" t="s">
        <v>447</v>
      </c>
      <c r="AL1706" s="1" t="s">
        <v>72</v>
      </c>
      <c r="AM1706" s="1" t="s">
        <v>72</v>
      </c>
      <c r="AN1706" s="3">
        <v>46092</v>
      </c>
      <c r="AO1706" s="1" t="s">
        <v>9335</v>
      </c>
      <c r="AP1706" s="1" t="s">
        <v>72</v>
      </c>
      <c r="AQ1706" s="1" t="s">
        <v>1675</v>
      </c>
      <c r="AR1706" s="1">
        <v>15</v>
      </c>
      <c r="AS1706" s="1" t="s">
        <v>9218</v>
      </c>
      <c r="AT1706" s="1" t="s">
        <v>75</v>
      </c>
      <c r="AU1706" s="1" t="s">
        <v>75</v>
      </c>
      <c r="AV1706" s="1" t="s">
        <v>88</v>
      </c>
      <c r="AW1706" s="1" t="s">
        <v>79</v>
      </c>
      <c r="AX1706" s="1" t="s">
        <v>707</v>
      </c>
      <c r="AY1706" s="1" t="s">
        <v>3962</v>
      </c>
      <c r="AZ1706" s="1" t="s">
        <v>9336</v>
      </c>
      <c r="BA1706" s="1">
        <v>28</v>
      </c>
      <c r="BB1706" s="1" t="s">
        <v>160</v>
      </c>
      <c r="BC1706" s="1" t="s">
        <v>707</v>
      </c>
    </row>
    <row r="1707" spans="1:55" ht="18.600000000000001" customHeight="1">
      <c r="A1707" s="1" t="s">
        <v>9337</v>
      </c>
      <c r="B1707" s="1">
        <v>260064</v>
      </c>
      <c r="C1707" s="1" t="s">
        <v>497</v>
      </c>
      <c r="D1707" s="3">
        <v>46092</v>
      </c>
      <c r="E1707" s="1" t="s">
        <v>1896</v>
      </c>
      <c r="F1707" s="1" t="s">
        <v>9338</v>
      </c>
      <c r="G1707" s="1" t="s">
        <v>75</v>
      </c>
      <c r="H1707" s="1" t="s">
        <v>9283</v>
      </c>
      <c r="I1707" s="1" t="s">
        <v>497</v>
      </c>
      <c r="J1707" s="1" t="s">
        <v>78</v>
      </c>
      <c r="K1707" s="1" t="s">
        <v>78</v>
      </c>
      <c r="L1707" s="21" t="s">
        <v>1898</v>
      </c>
      <c r="M1707" s="21" t="s">
        <v>99</v>
      </c>
      <c r="N1707" s="34" t="s">
        <v>72</v>
      </c>
      <c r="O1707" s="34" t="s">
        <v>5494</v>
      </c>
      <c r="P1707" s="1" t="s">
        <v>778</v>
      </c>
      <c r="Q1707" s="1" t="s">
        <v>779</v>
      </c>
      <c r="R1707" s="1" t="s">
        <v>9036</v>
      </c>
      <c r="S1707" s="1" t="s">
        <v>84</v>
      </c>
      <c r="T1707" s="1" t="s">
        <v>72</v>
      </c>
      <c r="U1707" s="1" t="s">
        <v>104</v>
      </c>
      <c r="V1707" s="1" t="s">
        <v>3144</v>
      </c>
      <c r="W1707" s="1" t="s">
        <v>87</v>
      </c>
      <c r="X1707" s="1">
        <v>50</v>
      </c>
      <c r="Y1707" s="1" t="s">
        <v>88</v>
      </c>
      <c r="Z1707" s="1">
        <v>7.6</v>
      </c>
      <c r="AA1707" s="1" t="s">
        <v>954</v>
      </c>
      <c r="AB1707" s="1" t="s">
        <v>90</v>
      </c>
      <c r="AC1707" s="1" t="s">
        <v>91</v>
      </c>
      <c r="AD1707" s="1" t="s">
        <v>92</v>
      </c>
      <c r="AE1707" s="1" t="s">
        <v>72</v>
      </c>
      <c r="AF1707" s="1" t="s">
        <v>254</v>
      </c>
      <c r="AG1707" s="1" t="s">
        <v>72</v>
      </c>
      <c r="AH1707" s="1" t="s">
        <v>72</v>
      </c>
      <c r="AI1707" s="1" t="s">
        <v>72</v>
      </c>
      <c r="AJ1707" s="1" t="s">
        <v>72</v>
      </c>
      <c r="AK1707" s="1" t="s">
        <v>72</v>
      </c>
      <c r="AL1707" s="1" t="s">
        <v>72</v>
      </c>
      <c r="AM1707" s="1" t="s">
        <v>72</v>
      </c>
      <c r="AN1707" s="3">
        <v>46092</v>
      </c>
      <c r="AO1707" s="1" t="s">
        <v>9339</v>
      </c>
      <c r="AP1707" s="1" t="s">
        <v>72</v>
      </c>
      <c r="AQ1707" s="1" t="s">
        <v>1675</v>
      </c>
      <c r="AR1707" s="1">
        <v>15</v>
      </c>
      <c r="AS1707" s="1" t="s">
        <v>183</v>
      </c>
      <c r="AT1707" s="1" t="s">
        <v>75</v>
      </c>
      <c r="AU1707" s="1" t="s">
        <v>75</v>
      </c>
      <c r="AV1707" s="1" t="s">
        <v>88</v>
      </c>
      <c r="AW1707" s="1" t="s">
        <v>96</v>
      </c>
      <c r="AX1707" s="1" t="s">
        <v>72</v>
      </c>
      <c r="AY1707" s="1" t="s">
        <v>3962</v>
      </c>
      <c r="AZ1707" s="1" t="s">
        <v>9284</v>
      </c>
      <c r="BA1707" s="1">
        <f>49</f>
        <v>49</v>
      </c>
      <c r="BB1707" s="21" t="s">
        <v>100</v>
      </c>
      <c r="BC1707" s="16"/>
    </row>
    <row r="1708" spans="1:55" ht="18.600000000000001" customHeight="1">
      <c r="A1708" s="1" t="s">
        <v>9340</v>
      </c>
      <c r="B1708" s="1">
        <v>260065</v>
      </c>
      <c r="C1708" s="1" t="s">
        <v>71</v>
      </c>
      <c r="D1708" s="3">
        <v>46093</v>
      </c>
      <c r="E1708" s="1" t="s">
        <v>1896</v>
      </c>
      <c r="F1708" s="1" t="s">
        <v>9341</v>
      </c>
      <c r="G1708" s="1" t="s">
        <v>75</v>
      </c>
      <c r="H1708" s="1" t="s">
        <v>3624</v>
      </c>
      <c r="I1708" s="1" t="s">
        <v>77</v>
      </c>
      <c r="J1708" s="1" t="s">
        <v>78</v>
      </c>
      <c r="K1708" s="1" t="s">
        <v>78</v>
      </c>
      <c r="L1708" s="21" t="s">
        <v>1898</v>
      </c>
      <c r="M1708" s="21" t="s">
        <v>99</v>
      </c>
      <c r="N1708" s="21" t="s">
        <v>9342</v>
      </c>
      <c r="O1708" s="34" t="s">
        <v>4380</v>
      </c>
      <c r="P1708" s="1" t="s">
        <v>83</v>
      </c>
      <c r="Q1708" s="1" t="s">
        <v>123</v>
      </c>
      <c r="R1708" s="1" t="s">
        <v>9043</v>
      </c>
      <c r="S1708" s="1" t="s">
        <v>152</v>
      </c>
      <c r="T1708" s="1" t="s">
        <v>3507</v>
      </c>
      <c r="U1708" s="1" t="s">
        <v>153</v>
      </c>
      <c r="V1708" s="1" t="s">
        <v>164</v>
      </c>
      <c r="W1708" s="1" t="s">
        <v>126</v>
      </c>
      <c r="X1708" s="1">
        <v>52</v>
      </c>
      <c r="Y1708" s="1" t="s">
        <v>88</v>
      </c>
      <c r="Z1708" s="1">
        <v>5.6</v>
      </c>
      <c r="AA1708" s="1" t="s">
        <v>954</v>
      </c>
      <c r="AB1708" s="1" t="s">
        <v>90</v>
      </c>
      <c r="AC1708" s="1" t="s">
        <v>91</v>
      </c>
      <c r="AD1708" s="1" t="s">
        <v>92</v>
      </c>
      <c r="AE1708" s="1" t="s">
        <v>72</v>
      </c>
      <c r="AF1708" s="1" t="s">
        <v>72</v>
      </c>
      <c r="AG1708" s="1" t="s">
        <v>72</v>
      </c>
      <c r="AH1708" s="1" t="s">
        <v>255</v>
      </c>
      <c r="AI1708" s="1" t="s">
        <v>72</v>
      </c>
      <c r="AJ1708" s="1" t="s">
        <v>72</v>
      </c>
      <c r="AK1708" s="1" t="s">
        <v>72</v>
      </c>
      <c r="AL1708" s="1" t="s">
        <v>72</v>
      </c>
      <c r="AM1708" s="1" t="s">
        <v>72</v>
      </c>
      <c r="AN1708" s="3">
        <v>46093</v>
      </c>
      <c r="AO1708" s="1" t="s">
        <v>9343</v>
      </c>
      <c r="AP1708" s="1" t="s">
        <v>9344</v>
      </c>
      <c r="AQ1708" s="1" t="s">
        <v>1794</v>
      </c>
      <c r="AR1708" s="1">
        <v>15</v>
      </c>
      <c r="AS1708" s="1" t="s">
        <v>9256</v>
      </c>
      <c r="AT1708" s="1" t="s">
        <v>88</v>
      </c>
      <c r="AU1708" s="1" t="s">
        <v>88</v>
      </c>
      <c r="AV1708" s="1" t="s">
        <v>88</v>
      </c>
      <c r="AW1708" s="1" t="s">
        <v>79</v>
      </c>
      <c r="AX1708" s="1" t="s">
        <v>9293</v>
      </c>
      <c r="AY1708" s="1" t="s">
        <v>9092</v>
      </c>
      <c r="AZ1708" s="1" t="s">
        <v>72</v>
      </c>
      <c r="BA1708" s="1" t="s">
        <v>72</v>
      </c>
      <c r="BB1708" s="1" t="s">
        <v>160</v>
      </c>
      <c r="BC1708" s="1" t="s">
        <v>9261</v>
      </c>
    </row>
    <row r="1709" spans="1:55" ht="18.600000000000001" customHeight="1">
      <c r="A1709" s="1" t="s">
        <v>9345</v>
      </c>
      <c r="B1709" s="1">
        <v>260066</v>
      </c>
      <c r="C1709" s="1" t="s">
        <v>71</v>
      </c>
      <c r="D1709" s="3">
        <v>46097</v>
      </c>
      <c r="E1709" s="1" t="s">
        <v>1896</v>
      </c>
      <c r="F1709" s="1" t="s">
        <v>9346</v>
      </c>
      <c r="G1709" s="1" t="s">
        <v>75</v>
      </c>
      <c r="H1709" s="1" t="s">
        <v>3608</v>
      </c>
      <c r="I1709" s="1" t="s">
        <v>77</v>
      </c>
      <c r="J1709" s="1" t="s">
        <v>78</v>
      </c>
      <c r="K1709" s="1" t="s">
        <v>78</v>
      </c>
      <c r="L1709" s="21" t="s">
        <v>1898</v>
      </c>
      <c r="M1709" s="21" t="s">
        <v>99</v>
      </c>
      <c r="N1709" s="34" t="s">
        <v>72</v>
      </c>
      <c r="O1709" s="34" t="s">
        <v>5369</v>
      </c>
      <c r="P1709" s="1" t="s">
        <v>813</v>
      </c>
      <c r="Q1709" s="1" t="s">
        <v>813</v>
      </c>
      <c r="R1709" s="1" t="s">
        <v>9057</v>
      </c>
      <c r="S1709" s="1" t="s">
        <v>152</v>
      </c>
      <c r="T1709" s="1" t="s">
        <v>3507</v>
      </c>
      <c r="U1709" s="1" t="s">
        <v>153</v>
      </c>
      <c r="V1709" s="1" t="s">
        <v>154</v>
      </c>
      <c r="W1709" s="1" t="s">
        <v>126</v>
      </c>
      <c r="X1709" s="1">
        <v>67</v>
      </c>
      <c r="Y1709" s="1" t="s">
        <v>88</v>
      </c>
      <c r="Z1709" s="1">
        <v>5.5</v>
      </c>
      <c r="AA1709" s="1" t="s">
        <v>954</v>
      </c>
      <c r="AB1709" s="1" t="s">
        <v>90</v>
      </c>
      <c r="AC1709" s="1" t="s">
        <v>91</v>
      </c>
      <c r="AD1709" s="1" t="s">
        <v>92</v>
      </c>
      <c r="AE1709" s="1" t="s">
        <v>72</v>
      </c>
      <c r="AF1709" s="1" t="s">
        <v>244</v>
      </c>
      <c r="AG1709" s="1">
        <v>2</v>
      </c>
      <c r="AH1709" s="1" t="s">
        <v>5057</v>
      </c>
      <c r="AI1709" s="1" t="s">
        <v>72</v>
      </c>
      <c r="AJ1709" s="1" t="s">
        <v>72</v>
      </c>
      <c r="AK1709" s="1" t="s">
        <v>2726</v>
      </c>
      <c r="AL1709" s="1" t="s">
        <v>72</v>
      </c>
      <c r="AM1709" s="1" t="s">
        <v>72</v>
      </c>
      <c r="AN1709" s="3">
        <v>46097</v>
      </c>
      <c r="AO1709" s="1" t="s">
        <v>9347</v>
      </c>
      <c r="AP1709" s="1" t="s">
        <v>9348</v>
      </c>
      <c r="AQ1709" s="1" t="s">
        <v>1794</v>
      </c>
      <c r="AR1709" s="1">
        <v>15</v>
      </c>
      <c r="AS1709" s="1" t="s">
        <v>9256</v>
      </c>
      <c r="AT1709" s="1" t="s">
        <v>75</v>
      </c>
      <c r="AU1709" s="1" t="s">
        <v>75</v>
      </c>
      <c r="AV1709" s="1" t="s">
        <v>88</v>
      </c>
      <c r="AW1709" s="1" t="s">
        <v>96</v>
      </c>
      <c r="AX1709" s="1" t="s">
        <v>72</v>
      </c>
      <c r="AY1709" s="1" t="s">
        <v>9092</v>
      </c>
      <c r="AZ1709" s="38" t="s">
        <v>9157</v>
      </c>
      <c r="BA1709" s="1">
        <f>24+21</f>
        <v>45</v>
      </c>
      <c r="BB1709" s="21" t="s">
        <v>100</v>
      </c>
      <c r="BC1709" s="16"/>
    </row>
    <row r="1710" spans="1:55" ht="18.600000000000001" customHeight="1">
      <c r="A1710" s="1" t="s">
        <v>9349</v>
      </c>
      <c r="B1710" s="1">
        <v>260067</v>
      </c>
      <c r="C1710" s="1" t="s">
        <v>71</v>
      </c>
      <c r="D1710" s="3">
        <v>46097</v>
      </c>
      <c r="E1710" s="1" t="s">
        <v>1896</v>
      </c>
      <c r="F1710" s="1" t="s">
        <v>9350</v>
      </c>
      <c r="G1710" s="1" t="s">
        <v>75</v>
      </c>
      <c r="H1710" s="1" t="s">
        <v>7510</v>
      </c>
      <c r="I1710" s="1" t="s">
        <v>77</v>
      </c>
      <c r="J1710" s="1" t="s">
        <v>78</v>
      </c>
      <c r="K1710" s="1" t="s">
        <v>78</v>
      </c>
      <c r="L1710" s="21" t="s">
        <v>1898</v>
      </c>
      <c r="M1710" s="21" t="s">
        <v>99</v>
      </c>
      <c r="N1710" s="21" t="s">
        <v>9342</v>
      </c>
      <c r="O1710" s="21" t="s">
        <v>7808</v>
      </c>
      <c r="P1710" s="1" t="s">
        <v>2143</v>
      </c>
      <c r="Q1710" s="1" t="s">
        <v>1868</v>
      </c>
      <c r="R1710" s="1" t="s">
        <v>9079</v>
      </c>
      <c r="S1710" s="1" t="s">
        <v>7128</v>
      </c>
      <c r="T1710" s="1" t="s">
        <v>72</v>
      </c>
      <c r="U1710" s="1" t="s">
        <v>7129</v>
      </c>
      <c r="V1710" s="1" t="s">
        <v>8167</v>
      </c>
      <c r="W1710" s="1" t="s">
        <v>87</v>
      </c>
      <c r="X1710" s="1">
        <v>40</v>
      </c>
      <c r="Y1710" s="1" t="s">
        <v>88</v>
      </c>
      <c r="Z1710" s="1">
        <v>6.3</v>
      </c>
      <c r="AA1710" s="1" t="s">
        <v>2344</v>
      </c>
      <c r="AB1710" s="1" t="s">
        <v>90</v>
      </c>
      <c r="AC1710" s="1" t="s">
        <v>91</v>
      </c>
      <c r="AD1710" s="1" t="s">
        <v>92</v>
      </c>
      <c r="AE1710" s="1" t="s">
        <v>72</v>
      </c>
      <c r="AF1710" s="1" t="s">
        <v>72</v>
      </c>
      <c r="AG1710" s="1" t="s">
        <v>72</v>
      </c>
      <c r="AH1710" s="1" t="s">
        <v>372</v>
      </c>
      <c r="AI1710" s="1" t="s">
        <v>72</v>
      </c>
      <c r="AJ1710" s="1" t="s">
        <v>72</v>
      </c>
      <c r="AK1710" s="1" t="s">
        <v>447</v>
      </c>
      <c r="AL1710" s="1" t="s">
        <v>72</v>
      </c>
      <c r="AM1710" s="1" t="s">
        <v>72</v>
      </c>
      <c r="AN1710" s="3">
        <v>46097</v>
      </c>
      <c r="AO1710" s="1" t="s">
        <v>9351</v>
      </c>
      <c r="AP1710" s="1" t="s">
        <v>72</v>
      </c>
      <c r="AQ1710" s="1" t="s">
        <v>1794</v>
      </c>
      <c r="AR1710" s="1">
        <v>13</v>
      </c>
      <c r="AS1710" s="1" t="s">
        <v>9200</v>
      </c>
      <c r="AT1710" s="1" t="s">
        <v>88</v>
      </c>
      <c r="AU1710" s="1" t="s">
        <v>88</v>
      </c>
      <c r="AV1710" s="1" t="s">
        <v>88</v>
      </c>
      <c r="AW1710" s="1" t="s">
        <v>79</v>
      </c>
      <c r="AX1710" s="1" t="s">
        <v>72</v>
      </c>
      <c r="AY1710" s="1" t="s">
        <v>72</v>
      </c>
      <c r="AZ1710" s="1" t="s">
        <v>72</v>
      </c>
      <c r="BA1710" s="1" t="s">
        <v>72</v>
      </c>
      <c r="BB1710" s="1" t="s">
        <v>99</v>
      </c>
      <c r="BC1710" s="1" t="s">
        <v>9352</v>
      </c>
    </row>
    <row r="1711" spans="1:55" ht="18.600000000000001" customHeight="1">
      <c r="A1711" s="1" t="s">
        <v>9353</v>
      </c>
      <c r="B1711" s="1">
        <v>260068</v>
      </c>
      <c r="C1711" s="1" t="s">
        <v>71</v>
      </c>
      <c r="D1711" s="3">
        <v>46097</v>
      </c>
      <c r="E1711" s="1" t="s">
        <v>1896</v>
      </c>
      <c r="F1711" s="1" t="s">
        <v>9354</v>
      </c>
      <c r="G1711" s="1" t="s">
        <v>75</v>
      </c>
      <c r="H1711" s="1" t="s">
        <v>3608</v>
      </c>
      <c r="I1711" s="1" t="s">
        <v>77</v>
      </c>
      <c r="J1711" s="1" t="s">
        <v>78</v>
      </c>
      <c r="K1711" s="1" t="s">
        <v>78</v>
      </c>
      <c r="L1711" s="21" t="s">
        <v>139</v>
      </c>
      <c r="M1711" s="21" t="s">
        <v>99</v>
      </c>
      <c r="N1711" s="21" t="s">
        <v>9342</v>
      </c>
      <c r="O1711" s="34" t="s">
        <v>9355</v>
      </c>
      <c r="P1711" s="1" t="s">
        <v>2143</v>
      </c>
      <c r="Q1711" s="1" t="s">
        <v>1868</v>
      </c>
      <c r="R1711" s="1" t="s">
        <v>9079</v>
      </c>
      <c r="S1711" s="1" t="s">
        <v>152</v>
      </c>
      <c r="T1711" s="1" t="s">
        <v>3507</v>
      </c>
      <c r="U1711" s="1" t="s">
        <v>153</v>
      </c>
      <c r="V1711" s="1" t="s">
        <v>164</v>
      </c>
      <c r="W1711" s="1" t="s">
        <v>126</v>
      </c>
      <c r="X1711" s="1">
        <v>48</v>
      </c>
      <c r="Y1711" s="1" t="s">
        <v>88</v>
      </c>
      <c r="Z1711" s="1">
        <v>6.3</v>
      </c>
      <c r="AA1711" s="1" t="s">
        <v>2344</v>
      </c>
      <c r="AB1711" s="1" t="s">
        <v>90</v>
      </c>
      <c r="AC1711" s="1" t="s">
        <v>91</v>
      </c>
      <c r="AD1711" s="1" t="s">
        <v>92</v>
      </c>
      <c r="AE1711" s="1" t="s">
        <v>72</v>
      </c>
      <c r="AF1711" s="1" t="s">
        <v>72</v>
      </c>
      <c r="AG1711" s="1" t="s">
        <v>72</v>
      </c>
      <c r="AH1711" s="1" t="s">
        <v>4803</v>
      </c>
      <c r="AI1711" s="1" t="s">
        <v>72</v>
      </c>
      <c r="AJ1711" s="1" t="s">
        <v>72</v>
      </c>
      <c r="AK1711" s="1" t="s">
        <v>72</v>
      </c>
      <c r="AL1711" s="1" t="s">
        <v>72</v>
      </c>
      <c r="AM1711" s="1" t="s">
        <v>72</v>
      </c>
      <c r="AN1711" s="3">
        <v>46097</v>
      </c>
      <c r="AO1711" s="1" t="s">
        <v>9356</v>
      </c>
      <c r="AP1711" s="1" t="s">
        <v>72</v>
      </c>
      <c r="AQ1711" s="1" t="s">
        <v>1794</v>
      </c>
      <c r="AR1711" s="1">
        <v>15</v>
      </c>
      <c r="AS1711" s="1" t="s">
        <v>8433</v>
      </c>
      <c r="AT1711" s="1" t="s">
        <v>88</v>
      </c>
      <c r="AU1711" s="1" t="s">
        <v>88</v>
      </c>
      <c r="AV1711" s="1" t="s">
        <v>88</v>
      </c>
      <c r="AW1711" s="1" t="s">
        <v>96</v>
      </c>
      <c r="AX1711" s="1" t="s">
        <v>72</v>
      </c>
      <c r="AY1711" s="1" t="s">
        <v>9092</v>
      </c>
      <c r="AZ1711" s="1" t="s">
        <v>72</v>
      </c>
      <c r="BA1711" s="1" t="s">
        <v>72</v>
      </c>
      <c r="BB1711" s="1" t="s">
        <v>160</v>
      </c>
      <c r="BC1711" s="1" t="s">
        <v>9261</v>
      </c>
    </row>
    <row r="1712" spans="1:55" ht="18.600000000000001" customHeight="1">
      <c r="A1712" s="1" t="s">
        <v>9357</v>
      </c>
      <c r="B1712" s="1">
        <v>260069</v>
      </c>
      <c r="C1712" s="1" t="s">
        <v>497</v>
      </c>
      <c r="D1712" s="3">
        <v>46097</v>
      </c>
      <c r="E1712" s="1" t="s">
        <v>1896</v>
      </c>
      <c r="F1712" s="1" t="s">
        <v>9358</v>
      </c>
      <c r="G1712" s="1" t="s">
        <v>75</v>
      </c>
      <c r="H1712" s="1" t="s">
        <v>9283</v>
      </c>
      <c r="I1712" s="1" t="s">
        <v>497</v>
      </c>
      <c r="J1712" s="1" t="s">
        <v>78</v>
      </c>
      <c r="K1712" s="1" t="s">
        <v>78</v>
      </c>
      <c r="L1712" s="21" t="s">
        <v>1898</v>
      </c>
      <c r="M1712" s="21" t="s">
        <v>99</v>
      </c>
      <c r="N1712" s="34" t="s">
        <v>72</v>
      </c>
      <c r="O1712" s="34" t="s">
        <v>9359</v>
      </c>
      <c r="P1712" s="1" t="s">
        <v>8240</v>
      </c>
      <c r="Q1712" s="1" t="s">
        <v>8241</v>
      </c>
      <c r="R1712" s="1" t="s">
        <v>8242</v>
      </c>
      <c r="S1712" s="1" t="s">
        <v>84</v>
      </c>
      <c r="T1712" s="1" t="s">
        <v>72</v>
      </c>
      <c r="U1712" s="1" t="s">
        <v>104</v>
      </c>
      <c r="V1712" s="1" t="s">
        <v>3313</v>
      </c>
      <c r="W1712" s="1" t="s">
        <v>126</v>
      </c>
      <c r="X1712" s="1">
        <v>63</v>
      </c>
      <c r="Y1712" s="1" t="s">
        <v>88</v>
      </c>
      <c r="Z1712" s="1">
        <v>7.8</v>
      </c>
      <c r="AA1712" s="1" t="s">
        <v>954</v>
      </c>
      <c r="AB1712" s="1" t="s">
        <v>90</v>
      </c>
      <c r="AC1712" s="1" t="s">
        <v>91</v>
      </c>
      <c r="AD1712" s="1" t="s">
        <v>92</v>
      </c>
      <c r="AE1712" s="1" t="s">
        <v>72</v>
      </c>
      <c r="AF1712" s="1" t="s">
        <v>72</v>
      </c>
      <c r="AG1712" s="1" t="s">
        <v>72</v>
      </c>
      <c r="AH1712" s="1" t="s">
        <v>72</v>
      </c>
      <c r="AI1712" s="1" t="s">
        <v>72</v>
      </c>
      <c r="AJ1712" s="1" t="s">
        <v>72</v>
      </c>
      <c r="AK1712" s="1" t="s">
        <v>72</v>
      </c>
      <c r="AL1712" s="1" t="s">
        <v>72</v>
      </c>
      <c r="AM1712" s="1" t="s">
        <v>72</v>
      </c>
      <c r="AN1712" s="3">
        <v>46097</v>
      </c>
      <c r="AO1712" s="1" t="s">
        <v>9360</v>
      </c>
      <c r="AP1712" s="1" t="s">
        <v>72</v>
      </c>
      <c r="AQ1712" s="1" t="s">
        <v>1675</v>
      </c>
      <c r="AR1712" s="1">
        <v>15</v>
      </c>
      <c r="AS1712" s="1" t="s">
        <v>183</v>
      </c>
      <c r="AT1712" s="1" t="s">
        <v>75</v>
      </c>
      <c r="AU1712" s="1" t="s">
        <v>75</v>
      </c>
      <c r="AV1712" s="1" t="s">
        <v>88</v>
      </c>
      <c r="AW1712" s="1" t="s">
        <v>96</v>
      </c>
      <c r="AX1712" s="1" t="s">
        <v>72</v>
      </c>
      <c r="AY1712" s="1" t="s">
        <v>3962</v>
      </c>
      <c r="AZ1712" s="1" t="s">
        <v>9284</v>
      </c>
      <c r="BA1712" s="1">
        <f>49+14</f>
        <v>63</v>
      </c>
      <c r="BB1712" s="21" t="s">
        <v>100</v>
      </c>
      <c r="BC1712" s="16"/>
    </row>
    <row r="1713" spans="1:55" ht="18.600000000000001" customHeight="1">
      <c r="A1713" s="1" t="s">
        <v>9361</v>
      </c>
      <c r="B1713" s="1">
        <v>260070</v>
      </c>
      <c r="C1713" s="1" t="s">
        <v>71</v>
      </c>
      <c r="D1713" s="3">
        <v>46098</v>
      </c>
      <c r="E1713" s="1" t="s">
        <v>1896</v>
      </c>
      <c r="F1713" s="1" t="s">
        <v>9362</v>
      </c>
      <c r="G1713" s="1" t="s">
        <v>75</v>
      </c>
      <c r="H1713" s="1" t="s">
        <v>3947</v>
      </c>
      <c r="I1713" s="1" t="s">
        <v>77</v>
      </c>
      <c r="J1713" s="1" t="s">
        <v>78</v>
      </c>
      <c r="K1713" s="1" t="s">
        <v>78</v>
      </c>
      <c r="L1713" s="21" t="s">
        <v>139</v>
      </c>
      <c r="M1713" s="21" t="s">
        <v>99</v>
      </c>
      <c r="N1713" s="34" t="s">
        <v>72</v>
      </c>
      <c r="O1713" s="34" t="s">
        <v>7662</v>
      </c>
      <c r="P1713" s="1" t="s">
        <v>813</v>
      </c>
      <c r="Q1713" s="1" t="s">
        <v>813</v>
      </c>
      <c r="R1713" s="1" t="s">
        <v>9057</v>
      </c>
      <c r="S1713" s="1" t="s">
        <v>84</v>
      </c>
      <c r="T1713" s="1" t="s">
        <v>72</v>
      </c>
      <c r="U1713" s="1" t="s">
        <v>140</v>
      </c>
      <c r="V1713" s="1" t="s">
        <v>181</v>
      </c>
      <c r="W1713" s="1" t="s">
        <v>126</v>
      </c>
      <c r="X1713" s="1">
        <v>50</v>
      </c>
      <c r="Y1713" s="1" t="s">
        <v>88</v>
      </c>
      <c r="Z1713" s="1">
        <v>4.4000000000000004</v>
      </c>
      <c r="AA1713" s="1" t="s">
        <v>954</v>
      </c>
      <c r="AB1713" s="1" t="s">
        <v>90</v>
      </c>
      <c r="AC1713" s="1" t="s">
        <v>91</v>
      </c>
      <c r="AD1713" s="1" t="s">
        <v>92</v>
      </c>
      <c r="AE1713" s="1" t="s">
        <v>72</v>
      </c>
      <c r="AF1713" s="1" t="s">
        <v>229</v>
      </c>
      <c r="AG1713" s="1">
        <v>2</v>
      </c>
      <c r="AH1713" s="1" t="s">
        <v>5057</v>
      </c>
      <c r="AI1713" s="1" t="s">
        <v>72</v>
      </c>
      <c r="AJ1713" s="1" t="s">
        <v>72</v>
      </c>
      <c r="AK1713" s="1" t="s">
        <v>5884</v>
      </c>
      <c r="AL1713" s="1" t="s">
        <v>9363</v>
      </c>
      <c r="AM1713" s="1" t="s">
        <v>72</v>
      </c>
      <c r="AN1713" s="3">
        <v>46098</v>
      </c>
      <c r="AO1713" s="1" t="s">
        <v>9364</v>
      </c>
      <c r="AP1713" s="1" t="s">
        <v>72</v>
      </c>
      <c r="AQ1713" s="1" t="s">
        <v>1675</v>
      </c>
      <c r="AR1713" s="1">
        <v>15</v>
      </c>
      <c r="AS1713" s="1" t="s">
        <v>183</v>
      </c>
      <c r="AT1713" s="1" t="s">
        <v>75</v>
      </c>
      <c r="AU1713" s="1" t="s">
        <v>75</v>
      </c>
      <c r="AV1713" s="1" t="s">
        <v>88</v>
      </c>
      <c r="AW1713" s="1" t="s">
        <v>96</v>
      </c>
      <c r="AX1713" s="1" t="s">
        <v>72</v>
      </c>
      <c r="AY1713" s="1" t="s">
        <v>4154</v>
      </c>
      <c r="AZ1713" s="1" t="s">
        <v>9365</v>
      </c>
      <c r="BA1713" s="1">
        <v>15</v>
      </c>
      <c r="BB1713" s="21" t="s">
        <v>100</v>
      </c>
      <c r="BC1713" s="16"/>
    </row>
    <row r="1714" spans="1:55" ht="18.600000000000001" customHeight="1">
      <c r="A1714" s="1" t="s">
        <v>9366</v>
      </c>
      <c r="B1714" s="1">
        <v>260071</v>
      </c>
      <c r="C1714" s="1" t="s">
        <v>71</v>
      </c>
      <c r="D1714" s="3">
        <v>46101</v>
      </c>
      <c r="E1714" s="1" t="s">
        <v>1896</v>
      </c>
      <c r="F1714" s="1" t="s">
        <v>9367</v>
      </c>
      <c r="G1714" s="1" t="s">
        <v>75</v>
      </c>
      <c r="H1714" s="1" t="s">
        <v>3608</v>
      </c>
      <c r="I1714" s="1" t="s">
        <v>77</v>
      </c>
      <c r="J1714" s="1" t="s">
        <v>78</v>
      </c>
      <c r="K1714" s="1" t="s">
        <v>78</v>
      </c>
      <c r="L1714" s="21" t="s">
        <v>1898</v>
      </c>
      <c r="M1714" s="21" t="s">
        <v>99</v>
      </c>
      <c r="N1714" s="34" t="s">
        <v>72</v>
      </c>
      <c r="O1714" s="21" t="s">
        <v>2910</v>
      </c>
      <c r="P1714" s="1" t="s">
        <v>813</v>
      </c>
      <c r="Q1714" s="1" t="s">
        <v>813</v>
      </c>
      <c r="R1714" s="1" t="s">
        <v>9057</v>
      </c>
      <c r="S1714" s="1" t="s">
        <v>152</v>
      </c>
      <c r="T1714" s="1" t="s">
        <v>3803</v>
      </c>
      <c r="U1714" s="1" t="s">
        <v>153</v>
      </c>
      <c r="V1714" s="1" t="s">
        <v>154</v>
      </c>
      <c r="W1714" s="1" t="s">
        <v>126</v>
      </c>
      <c r="X1714" s="1">
        <v>57</v>
      </c>
      <c r="Y1714" s="1" t="s">
        <v>88</v>
      </c>
      <c r="Z1714" s="1">
        <v>5.3</v>
      </c>
      <c r="AA1714" s="1" t="s">
        <v>2344</v>
      </c>
      <c r="AB1714" s="1" t="s">
        <v>90</v>
      </c>
      <c r="AC1714" s="1" t="s">
        <v>91</v>
      </c>
      <c r="AD1714" s="1" t="s">
        <v>216</v>
      </c>
      <c r="AE1714" s="1" t="s">
        <v>72</v>
      </c>
      <c r="AF1714" s="1" t="s">
        <v>244</v>
      </c>
      <c r="AG1714" s="1">
        <v>2</v>
      </c>
      <c r="AH1714" s="1" t="s">
        <v>7190</v>
      </c>
      <c r="AI1714" s="1">
        <v>8</v>
      </c>
      <c r="AJ1714" s="1" t="s">
        <v>9368</v>
      </c>
      <c r="AK1714" s="1" t="s">
        <v>2726</v>
      </c>
      <c r="AL1714" s="1" t="s">
        <v>72</v>
      </c>
      <c r="AM1714" s="1" t="s">
        <v>72</v>
      </c>
      <c r="AN1714" s="3">
        <v>46101</v>
      </c>
      <c r="AO1714" s="1" t="s">
        <v>9369</v>
      </c>
      <c r="AP1714" s="1" t="s">
        <v>9370</v>
      </c>
      <c r="AQ1714" s="1" t="s">
        <v>1794</v>
      </c>
      <c r="AR1714" s="1">
        <v>15</v>
      </c>
      <c r="AS1714" s="1" t="s">
        <v>2694</v>
      </c>
      <c r="AT1714" s="1" t="s">
        <v>75</v>
      </c>
      <c r="AU1714" s="1" t="s">
        <v>75</v>
      </c>
      <c r="AV1714" s="1" t="s">
        <v>88</v>
      </c>
      <c r="AW1714" s="1" t="s">
        <v>96</v>
      </c>
      <c r="AX1714" s="1" t="s">
        <v>72</v>
      </c>
      <c r="AY1714" s="1" t="s">
        <v>9092</v>
      </c>
      <c r="AZ1714" s="38" t="s">
        <v>9183</v>
      </c>
      <c r="BA1714" s="1">
        <f>28+14</f>
        <v>42</v>
      </c>
      <c r="BB1714" s="21" t="s">
        <v>100</v>
      </c>
      <c r="BC1714" s="16"/>
    </row>
    <row r="1715" spans="1:55" ht="18.600000000000001" customHeight="1">
      <c r="A1715" s="1" t="s">
        <v>9371</v>
      </c>
      <c r="B1715" s="1">
        <v>260072</v>
      </c>
      <c r="C1715" s="1" t="s">
        <v>71</v>
      </c>
      <c r="D1715" s="3">
        <v>46101</v>
      </c>
      <c r="E1715" s="1" t="s">
        <v>1896</v>
      </c>
      <c r="F1715" s="1" t="s">
        <v>9372</v>
      </c>
      <c r="G1715" s="1" t="s">
        <v>75</v>
      </c>
      <c r="H1715" s="1" t="s">
        <v>8903</v>
      </c>
      <c r="I1715" s="1" t="s">
        <v>77</v>
      </c>
      <c r="J1715" s="1" t="s">
        <v>78</v>
      </c>
      <c r="K1715" s="1" t="s">
        <v>172</v>
      </c>
      <c r="L1715" s="21" t="s">
        <v>139</v>
      </c>
      <c r="M1715" s="21" t="s">
        <v>99</v>
      </c>
      <c r="N1715" s="34" t="s">
        <v>72</v>
      </c>
      <c r="O1715" s="34" t="s">
        <v>9373</v>
      </c>
      <c r="P1715" s="1" t="s">
        <v>778</v>
      </c>
      <c r="Q1715" s="1" t="s">
        <v>779</v>
      </c>
      <c r="R1715" s="1" t="s">
        <v>9036</v>
      </c>
      <c r="S1715" s="1" t="s">
        <v>84</v>
      </c>
      <c r="T1715" s="1" t="s">
        <v>72</v>
      </c>
      <c r="U1715" s="1" t="s">
        <v>104</v>
      </c>
      <c r="V1715" s="1" t="s">
        <v>3554</v>
      </c>
      <c r="W1715" s="1" t="s">
        <v>87</v>
      </c>
      <c r="X1715" s="1">
        <v>60</v>
      </c>
      <c r="Y1715" s="1" t="s">
        <v>88</v>
      </c>
      <c r="Z1715" s="1">
        <v>4.5</v>
      </c>
      <c r="AA1715" s="1" t="s">
        <v>299</v>
      </c>
      <c r="AB1715" s="1" t="s">
        <v>90</v>
      </c>
      <c r="AC1715" s="1" t="s">
        <v>91</v>
      </c>
      <c r="AD1715" s="1" t="s">
        <v>92</v>
      </c>
      <c r="AE1715" s="1" t="s">
        <v>72</v>
      </c>
      <c r="AF1715" s="1" t="s">
        <v>72</v>
      </c>
      <c r="AG1715" s="1" t="s">
        <v>72</v>
      </c>
      <c r="AH1715" s="1" t="s">
        <v>72</v>
      </c>
      <c r="AI1715" s="1" t="s">
        <v>72</v>
      </c>
      <c r="AJ1715" s="1" t="s">
        <v>72</v>
      </c>
      <c r="AK1715" s="1" t="s">
        <v>72</v>
      </c>
      <c r="AL1715" s="1" t="s">
        <v>72</v>
      </c>
      <c r="AM1715" s="1" t="s">
        <v>72</v>
      </c>
      <c r="AN1715" s="3">
        <v>46101</v>
      </c>
      <c r="AO1715" s="1" t="s">
        <v>9374</v>
      </c>
      <c r="AP1715" s="1" t="s">
        <v>72</v>
      </c>
      <c r="AQ1715" s="1" t="s">
        <v>1675</v>
      </c>
      <c r="AR1715" s="1">
        <v>15</v>
      </c>
      <c r="AS1715" s="1" t="s">
        <v>3446</v>
      </c>
      <c r="AT1715" s="1" t="s">
        <v>88</v>
      </c>
      <c r="AU1715" s="1" t="s">
        <v>88</v>
      </c>
      <c r="AV1715" s="1" t="s">
        <v>88</v>
      </c>
      <c r="AW1715" s="1" t="s">
        <v>96</v>
      </c>
      <c r="AX1715" s="1" t="s">
        <v>72</v>
      </c>
      <c r="AY1715" s="1" t="s">
        <v>9039</v>
      </c>
      <c r="AZ1715" s="1" t="s">
        <v>9040</v>
      </c>
      <c r="BA1715" s="1">
        <f>49</f>
        <v>49</v>
      </c>
      <c r="BB1715" s="21" t="s">
        <v>100</v>
      </c>
      <c r="BC1715" s="16"/>
    </row>
    <row r="1716" spans="1:55" ht="18.600000000000001" customHeight="1">
      <c r="A1716" s="1" t="s">
        <v>9375</v>
      </c>
      <c r="B1716" s="1">
        <v>260073</v>
      </c>
      <c r="C1716" s="1" t="s">
        <v>71</v>
      </c>
      <c r="D1716" s="3">
        <v>46104</v>
      </c>
      <c r="E1716" s="1" t="s">
        <v>1896</v>
      </c>
      <c r="F1716" s="1" t="s">
        <v>9376</v>
      </c>
      <c r="G1716" s="1" t="s">
        <v>75</v>
      </c>
      <c r="H1716" s="1" t="s">
        <v>1915</v>
      </c>
      <c r="I1716" s="1" t="s">
        <v>77</v>
      </c>
      <c r="J1716" s="1" t="s">
        <v>78</v>
      </c>
      <c r="K1716" s="1" t="s">
        <v>172</v>
      </c>
      <c r="L1716" s="21" t="s">
        <v>139</v>
      </c>
      <c r="M1716" s="21" t="s">
        <v>99</v>
      </c>
      <c r="N1716" s="34" t="s">
        <v>72</v>
      </c>
      <c r="O1716" s="34" t="s">
        <v>3738</v>
      </c>
      <c r="P1716" s="1" t="s">
        <v>83</v>
      </c>
      <c r="Q1716" s="1" t="s">
        <v>123</v>
      </c>
      <c r="R1716" s="1" t="s">
        <v>9043</v>
      </c>
      <c r="S1716" s="1" t="s">
        <v>84</v>
      </c>
      <c r="T1716" s="1" t="s">
        <v>72</v>
      </c>
      <c r="U1716" s="1" t="s">
        <v>104</v>
      </c>
      <c r="V1716" s="1" t="s">
        <v>104</v>
      </c>
      <c r="W1716" s="1" t="s">
        <v>87</v>
      </c>
      <c r="X1716" s="1">
        <v>61</v>
      </c>
      <c r="Y1716" s="1" t="s">
        <v>88</v>
      </c>
      <c r="Z1716" s="1">
        <v>5.6</v>
      </c>
      <c r="AA1716" s="1" t="s">
        <v>954</v>
      </c>
      <c r="AB1716" s="1" t="s">
        <v>90</v>
      </c>
      <c r="AC1716" s="1" t="s">
        <v>91</v>
      </c>
      <c r="AD1716" s="1" t="s">
        <v>92</v>
      </c>
      <c r="AE1716" s="1" t="s">
        <v>72</v>
      </c>
      <c r="AF1716" s="1" t="s">
        <v>254</v>
      </c>
      <c r="AG1716" s="1" t="s">
        <v>72</v>
      </c>
      <c r="AH1716" s="1" t="s">
        <v>367</v>
      </c>
      <c r="AI1716" s="1" t="s">
        <v>72</v>
      </c>
      <c r="AJ1716" s="1" t="s">
        <v>72</v>
      </c>
      <c r="AK1716" s="1" t="s">
        <v>3444</v>
      </c>
      <c r="AL1716" s="1" t="s">
        <v>72</v>
      </c>
      <c r="AM1716" s="1" t="s">
        <v>72</v>
      </c>
      <c r="AN1716" s="3">
        <v>46104</v>
      </c>
      <c r="AO1716" s="1" t="s">
        <v>9377</v>
      </c>
      <c r="AP1716" s="1" t="s">
        <v>72</v>
      </c>
      <c r="AQ1716" s="1" t="s">
        <v>1675</v>
      </c>
      <c r="AR1716" s="1">
        <v>15</v>
      </c>
      <c r="AS1716" s="1" t="s">
        <v>2694</v>
      </c>
      <c r="AT1716" s="1" t="s">
        <v>88</v>
      </c>
      <c r="AU1716" s="1" t="s">
        <v>88</v>
      </c>
      <c r="AV1716" s="1" t="s">
        <v>88</v>
      </c>
      <c r="AW1716" s="1" t="s">
        <v>96</v>
      </c>
      <c r="AX1716" s="1" t="s">
        <v>72</v>
      </c>
      <c r="AY1716" s="1" t="s">
        <v>3962</v>
      </c>
      <c r="AZ1716" s="1" t="s">
        <v>9059</v>
      </c>
      <c r="BA1716" s="1">
        <v>35</v>
      </c>
      <c r="BB1716" s="21" t="s">
        <v>100</v>
      </c>
      <c r="BC1716" s="16"/>
    </row>
    <row r="1717" spans="1:55" ht="18.600000000000001" customHeight="1">
      <c r="A1717" s="1" t="s">
        <v>9378</v>
      </c>
      <c r="B1717" s="1">
        <v>260074</v>
      </c>
      <c r="C1717" s="1" t="s">
        <v>497</v>
      </c>
      <c r="D1717" s="3">
        <v>46104</v>
      </c>
      <c r="E1717" s="1" t="s">
        <v>1896</v>
      </c>
      <c r="F1717" s="1" t="s">
        <v>9379</v>
      </c>
      <c r="G1717" s="1" t="s">
        <v>75</v>
      </c>
      <c r="H1717" s="1" t="s">
        <v>9241</v>
      </c>
      <c r="I1717" s="1" t="s">
        <v>497</v>
      </c>
      <c r="J1717" s="1" t="s">
        <v>78</v>
      </c>
      <c r="K1717" s="1" t="s">
        <v>78</v>
      </c>
      <c r="L1717" s="21" t="s">
        <v>1898</v>
      </c>
      <c r="M1717" s="21" t="s">
        <v>99</v>
      </c>
      <c r="N1717" s="34" t="s">
        <v>72</v>
      </c>
      <c r="O1717" s="34" t="s">
        <v>4127</v>
      </c>
      <c r="P1717" s="1" t="s">
        <v>813</v>
      </c>
      <c r="Q1717" s="1" t="s">
        <v>813</v>
      </c>
      <c r="R1717" s="1" t="s">
        <v>9057</v>
      </c>
      <c r="S1717" s="1" t="s">
        <v>84</v>
      </c>
      <c r="T1717" s="1" t="s">
        <v>72</v>
      </c>
      <c r="U1717" s="1" t="s">
        <v>140</v>
      </c>
      <c r="V1717" s="1" t="s">
        <v>141</v>
      </c>
      <c r="W1717" s="1" t="s">
        <v>87</v>
      </c>
      <c r="X1717" s="1">
        <v>61</v>
      </c>
      <c r="Y1717" s="1" t="s">
        <v>88</v>
      </c>
      <c r="Z1717" s="1">
        <v>5</v>
      </c>
      <c r="AA1717" s="1" t="s">
        <v>299</v>
      </c>
      <c r="AB1717" s="1" t="s">
        <v>90</v>
      </c>
      <c r="AC1717" s="1" t="s">
        <v>91</v>
      </c>
      <c r="AD1717" s="1" t="s">
        <v>92</v>
      </c>
      <c r="AE1717" s="1" t="s">
        <v>72</v>
      </c>
      <c r="AF1717" s="1" t="s">
        <v>217</v>
      </c>
      <c r="AG1717" s="1">
        <v>3</v>
      </c>
      <c r="AH1717" s="1" t="s">
        <v>5523</v>
      </c>
      <c r="AI1717" s="1" t="s">
        <v>72</v>
      </c>
      <c r="AJ1717" s="1" t="s">
        <v>72</v>
      </c>
      <c r="AK1717" s="1" t="s">
        <v>3444</v>
      </c>
      <c r="AL1717" s="1" t="s">
        <v>9380</v>
      </c>
      <c r="AM1717" s="1" t="s">
        <v>72</v>
      </c>
      <c r="AN1717" s="3">
        <v>46104</v>
      </c>
      <c r="AO1717" s="4" t="s">
        <v>9381</v>
      </c>
      <c r="AP1717" s="1" t="s">
        <v>72</v>
      </c>
      <c r="AQ1717" s="1" t="s">
        <v>1675</v>
      </c>
      <c r="AR1717" s="1">
        <v>15</v>
      </c>
      <c r="AS1717" s="4" t="s">
        <v>4063</v>
      </c>
      <c r="AT1717" s="1" t="s">
        <v>75</v>
      </c>
      <c r="AU1717" s="1" t="s">
        <v>75</v>
      </c>
      <c r="AV1717" s="1" t="s">
        <v>88</v>
      </c>
      <c r="AW1717" s="1" t="s">
        <v>96</v>
      </c>
      <c r="AX1717" s="1" t="s">
        <v>72</v>
      </c>
      <c r="AY1717" s="1" t="s">
        <v>3962</v>
      </c>
      <c r="AZ1717" s="1" t="s">
        <v>9244</v>
      </c>
      <c r="BA1717" s="1">
        <f>35+14</f>
        <v>49</v>
      </c>
      <c r="BB1717" s="21" t="s">
        <v>100</v>
      </c>
      <c r="BC1717" s="16"/>
    </row>
    <row r="1718" spans="1:55" ht="18.600000000000001" customHeight="1">
      <c r="A1718" s="1" t="s">
        <v>9382</v>
      </c>
      <c r="B1718" s="1">
        <v>260075</v>
      </c>
      <c r="C1718" s="1" t="s">
        <v>71</v>
      </c>
      <c r="D1718" s="3">
        <v>46104</v>
      </c>
      <c r="E1718" s="1" t="s">
        <v>1896</v>
      </c>
      <c r="F1718" s="1" t="s">
        <v>9383</v>
      </c>
      <c r="G1718" s="1" t="s">
        <v>75</v>
      </c>
      <c r="H1718" s="1" t="s">
        <v>3608</v>
      </c>
      <c r="I1718" s="1" t="s">
        <v>77</v>
      </c>
      <c r="J1718" s="1" t="s">
        <v>78</v>
      </c>
      <c r="K1718" s="1" t="s">
        <v>4162</v>
      </c>
      <c r="L1718" s="21" t="s">
        <v>139</v>
      </c>
      <c r="M1718" s="21" t="s">
        <v>99</v>
      </c>
      <c r="N1718" s="21" t="s">
        <v>9342</v>
      </c>
      <c r="O1718" s="21" t="s">
        <v>3675</v>
      </c>
      <c r="P1718" s="1" t="s">
        <v>2143</v>
      </c>
      <c r="Q1718" s="1" t="s">
        <v>1868</v>
      </c>
      <c r="R1718" s="1" t="s">
        <v>9079</v>
      </c>
      <c r="S1718" s="1" t="s">
        <v>152</v>
      </c>
      <c r="T1718" s="1" t="s">
        <v>1370</v>
      </c>
      <c r="U1718" s="1" t="s">
        <v>153</v>
      </c>
      <c r="V1718" s="1" t="s">
        <v>164</v>
      </c>
      <c r="W1718" s="1" t="s">
        <v>126</v>
      </c>
      <c r="X1718" s="1">
        <v>41</v>
      </c>
      <c r="Y1718" s="1" t="s">
        <v>88</v>
      </c>
      <c r="Z1718" s="1">
        <v>6.1</v>
      </c>
      <c r="AA1718" s="1" t="s">
        <v>2344</v>
      </c>
      <c r="AB1718" s="1" t="s">
        <v>90</v>
      </c>
      <c r="AC1718" s="1" t="s">
        <v>91</v>
      </c>
      <c r="AD1718" s="1" t="s">
        <v>92</v>
      </c>
      <c r="AE1718" s="1" t="s">
        <v>72</v>
      </c>
      <c r="AF1718" s="1" t="s">
        <v>72</v>
      </c>
      <c r="AG1718" s="1" t="s">
        <v>72</v>
      </c>
      <c r="AH1718" s="1" t="s">
        <v>245</v>
      </c>
      <c r="AI1718" s="1" t="s">
        <v>72</v>
      </c>
      <c r="AJ1718" s="1" t="s">
        <v>72</v>
      </c>
      <c r="AK1718" s="1" t="s">
        <v>72</v>
      </c>
      <c r="AL1718" s="1" t="s">
        <v>72</v>
      </c>
      <c r="AM1718" s="1" t="s">
        <v>72</v>
      </c>
      <c r="AN1718" s="3">
        <v>46104</v>
      </c>
      <c r="AO1718" s="4" t="s">
        <v>9384</v>
      </c>
      <c r="AP1718" s="1" t="s">
        <v>72</v>
      </c>
      <c r="AQ1718" s="1" t="s">
        <v>1794</v>
      </c>
      <c r="AR1718" s="1">
        <v>15</v>
      </c>
      <c r="AS1718" s="1" t="s">
        <v>9200</v>
      </c>
      <c r="AT1718" s="1" t="s">
        <v>88</v>
      </c>
      <c r="AU1718" s="1" t="s">
        <v>88</v>
      </c>
      <c r="AV1718" s="1" t="s">
        <v>88</v>
      </c>
      <c r="AW1718" s="1" t="s">
        <v>79</v>
      </c>
      <c r="AX1718" s="1" t="s">
        <v>9293</v>
      </c>
      <c r="AY1718" s="1" t="s">
        <v>9092</v>
      </c>
      <c r="AZ1718" s="1" t="s">
        <v>72</v>
      </c>
      <c r="BA1718" s="1" t="s">
        <v>72</v>
      </c>
      <c r="BB1718" s="1" t="s">
        <v>160</v>
      </c>
      <c r="BC1718" s="1" t="s">
        <v>9261</v>
      </c>
    </row>
    <row r="1719" spans="1:55" ht="18.600000000000001" customHeight="1">
      <c r="A1719" s="1" t="s">
        <v>9385</v>
      </c>
      <c r="B1719" s="1">
        <v>260076</v>
      </c>
      <c r="C1719" s="1" t="s">
        <v>71</v>
      </c>
      <c r="D1719" s="3">
        <v>46104</v>
      </c>
      <c r="E1719" s="1" t="s">
        <v>1896</v>
      </c>
      <c r="F1719" s="1" t="s">
        <v>9386</v>
      </c>
      <c r="G1719" s="1" t="s">
        <v>75</v>
      </c>
      <c r="H1719" s="1" t="s">
        <v>6917</v>
      </c>
      <c r="I1719" s="1" t="s">
        <v>77</v>
      </c>
      <c r="J1719" s="1" t="s">
        <v>78</v>
      </c>
      <c r="K1719" s="1" t="s">
        <v>78</v>
      </c>
      <c r="L1719" s="21" t="s">
        <v>139</v>
      </c>
      <c r="M1719" s="21" t="s">
        <v>160</v>
      </c>
      <c r="N1719" s="21" t="s">
        <v>9387</v>
      </c>
      <c r="O1719" s="21" t="s">
        <v>9388</v>
      </c>
      <c r="P1719" s="1" t="s">
        <v>2143</v>
      </c>
      <c r="Q1719" s="1" t="s">
        <v>1868</v>
      </c>
      <c r="R1719" s="1" t="s">
        <v>9079</v>
      </c>
      <c r="S1719" s="1" t="s">
        <v>291</v>
      </c>
      <c r="T1719" s="1" t="s">
        <v>72</v>
      </c>
      <c r="U1719" s="1" t="s">
        <v>4455</v>
      </c>
      <c r="V1719" s="1" t="s">
        <v>4455</v>
      </c>
      <c r="W1719" s="1" t="s">
        <v>126</v>
      </c>
      <c r="X1719" s="1">
        <v>50</v>
      </c>
      <c r="Y1719" s="1" t="s">
        <v>88</v>
      </c>
      <c r="Z1719" s="1">
        <v>6.1</v>
      </c>
      <c r="AA1719" s="1" t="s">
        <v>2344</v>
      </c>
      <c r="AB1719" s="1" t="s">
        <v>90</v>
      </c>
      <c r="AC1719" s="1" t="s">
        <v>91</v>
      </c>
      <c r="AD1719" s="1" t="s">
        <v>216</v>
      </c>
      <c r="AE1719" s="1" t="s">
        <v>72</v>
      </c>
      <c r="AF1719" s="1" t="s">
        <v>72</v>
      </c>
      <c r="AG1719" s="1" t="s">
        <v>72</v>
      </c>
      <c r="AH1719" s="1" t="s">
        <v>72</v>
      </c>
      <c r="AI1719" s="1">
        <v>6</v>
      </c>
      <c r="AJ1719" s="1" t="s">
        <v>4014</v>
      </c>
      <c r="AK1719" s="1" t="s">
        <v>447</v>
      </c>
      <c r="AL1719" s="1" t="s">
        <v>72</v>
      </c>
      <c r="AM1719" s="1" t="s">
        <v>72</v>
      </c>
      <c r="AN1719" s="3">
        <v>46104</v>
      </c>
      <c r="AO1719" s="1" t="s">
        <v>9389</v>
      </c>
      <c r="AP1719" s="1" t="s">
        <v>72</v>
      </c>
      <c r="AQ1719" s="1" t="s">
        <v>1675</v>
      </c>
      <c r="AR1719" s="1">
        <v>15</v>
      </c>
      <c r="AS1719" s="1" t="s">
        <v>9218</v>
      </c>
      <c r="AT1719" s="1" t="s">
        <v>75</v>
      </c>
      <c r="AU1719" s="1" t="s">
        <v>75</v>
      </c>
      <c r="AV1719" s="1" t="s">
        <v>88</v>
      </c>
      <c r="AW1719" s="1" t="s">
        <v>96</v>
      </c>
      <c r="AX1719" s="1" t="s">
        <v>72</v>
      </c>
      <c r="AY1719" s="1" t="s">
        <v>3962</v>
      </c>
      <c r="AZ1719" s="1" t="s">
        <v>9390</v>
      </c>
      <c r="BA1719" s="1">
        <f>14+64</f>
        <v>78</v>
      </c>
      <c r="BB1719" s="21" t="s">
        <v>100</v>
      </c>
      <c r="BC1719" s="16"/>
    </row>
    <row r="1720" spans="1:55" ht="18.600000000000001" customHeight="1">
      <c r="A1720" s="1" t="s">
        <v>9391</v>
      </c>
      <c r="B1720" s="1">
        <v>260077</v>
      </c>
      <c r="C1720" s="1" t="s">
        <v>71</v>
      </c>
      <c r="D1720" s="3">
        <v>46104</v>
      </c>
      <c r="E1720" s="1" t="s">
        <v>1896</v>
      </c>
      <c r="F1720" s="1" t="s">
        <v>9392</v>
      </c>
      <c r="G1720" s="1" t="s">
        <v>75</v>
      </c>
      <c r="H1720" s="1" t="s">
        <v>1915</v>
      </c>
      <c r="I1720" s="1" t="s">
        <v>77</v>
      </c>
      <c r="J1720" s="1" t="s">
        <v>78</v>
      </c>
      <c r="K1720" s="1" t="s">
        <v>172</v>
      </c>
      <c r="L1720" s="21" t="s">
        <v>139</v>
      </c>
      <c r="M1720" s="21" t="s">
        <v>99</v>
      </c>
      <c r="N1720" s="34" t="s">
        <v>72</v>
      </c>
      <c r="O1720" s="34" t="s">
        <v>4127</v>
      </c>
      <c r="P1720" s="1" t="s">
        <v>778</v>
      </c>
      <c r="Q1720" s="1" t="s">
        <v>779</v>
      </c>
      <c r="R1720" s="1" t="s">
        <v>9036</v>
      </c>
      <c r="S1720" s="1" t="s">
        <v>84</v>
      </c>
      <c r="T1720" s="1" t="s">
        <v>72</v>
      </c>
      <c r="U1720" s="1" t="s">
        <v>140</v>
      </c>
      <c r="V1720" s="1" t="s">
        <v>181</v>
      </c>
      <c r="W1720" s="1" t="s">
        <v>126</v>
      </c>
      <c r="X1720" s="1">
        <v>59</v>
      </c>
      <c r="Y1720" s="1" t="s">
        <v>88</v>
      </c>
      <c r="Z1720" s="1">
        <v>5.8</v>
      </c>
      <c r="AA1720" s="1" t="s">
        <v>954</v>
      </c>
      <c r="AB1720" s="1" t="s">
        <v>90</v>
      </c>
      <c r="AC1720" s="1" t="s">
        <v>91</v>
      </c>
      <c r="AD1720" s="1" t="s">
        <v>92</v>
      </c>
      <c r="AE1720" s="1" t="s">
        <v>72</v>
      </c>
      <c r="AF1720" s="1" t="s">
        <v>72</v>
      </c>
      <c r="AG1720" s="1" t="s">
        <v>72</v>
      </c>
      <c r="AH1720" s="1" t="s">
        <v>72</v>
      </c>
      <c r="AI1720" s="1" t="s">
        <v>72</v>
      </c>
      <c r="AJ1720" s="1" t="s">
        <v>72</v>
      </c>
      <c r="AK1720" s="1" t="s">
        <v>72</v>
      </c>
      <c r="AL1720" s="1" t="s">
        <v>72</v>
      </c>
      <c r="AM1720" s="1" t="s">
        <v>72</v>
      </c>
      <c r="AN1720" s="3">
        <v>46104</v>
      </c>
      <c r="AO1720" s="1" t="s">
        <v>9393</v>
      </c>
      <c r="AP1720" s="1" t="s">
        <v>72</v>
      </c>
      <c r="AQ1720" s="1" t="s">
        <v>1675</v>
      </c>
      <c r="AR1720" s="1">
        <v>15</v>
      </c>
      <c r="AS1720" s="1" t="s">
        <v>7811</v>
      </c>
      <c r="AT1720" s="1" t="s">
        <v>88</v>
      </c>
      <c r="AU1720" s="1" t="s">
        <v>88</v>
      </c>
      <c r="AV1720" s="1" t="s">
        <v>88</v>
      </c>
      <c r="AW1720" s="1" t="s">
        <v>96</v>
      </c>
      <c r="AX1720" s="1" t="s">
        <v>72</v>
      </c>
      <c r="AY1720" s="1" t="s">
        <v>3962</v>
      </c>
      <c r="AZ1720" s="1" t="s">
        <v>9059</v>
      </c>
      <c r="BA1720" s="1">
        <f>35+7</f>
        <v>42</v>
      </c>
      <c r="BB1720" s="21" t="s">
        <v>100</v>
      </c>
      <c r="BC1720" s="16"/>
    </row>
    <row r="1721" spans="1:55" ht="18.600000000000001" customHeight="1">
      <c r="A1721" s="1" t="s">
        <v>9394</v>
      </c>
      <c r="B1721" s="1">
        <v>260078</v>
      </c>
      <c r="C1721" s="1" t="s">
        <v>497</v>
      </c>
      <c r="D1721" s="3">
        <v>46105</v>
      </c>
      <c r="E1721" s="1" t="s">
        <v>1896</v>
      </c>
      <c r="F1721" s="1" t="s">
        <v>9395</v>
      </c>
      <c r="G1721" s="1" t="s">
        <v>75</v>
      </c>
      <c r="H1721" s="1" t="s">
        <v>9283</v>
      </c>
      <c r="I1721" s="1" t="s">
        <v>497</v>
      </c>
      <c r="J1721" s="1" t="s">
        <v>78</v>
      </c>
      <c r="K1721" s="1" t="s">
        <v>78</v>
      </c>
      <c r="L1721" s="21" t="s">
        <v>1898</v>
      </c>
      <c r="M1721" s="21" t="s">
        <v>99</v>
      </c>
      <c r="N1721" s="34" t="s">
        <v>72</v>
      </c>
      <c r="O1721" s="34" t="s">
        <v>2502</v>
      </c>
      <c r="P1721" s="1" t="s">
        <v>83</v>
      </c>
      <c r="Q1721" s="1" t="s">
        <v>123</v>
      </c>
      <c r="R1721" s="1" t="s">
        <v>9043</v>
      </c>
      <c r="S1721" s="1" t="s">
        <v>84</v>
      </c>
      <c r="T1721" s="1" t="s">
        <v>72</v>
      </c>
      <c r="U1721" s="1" t="s">
        <v>140</v>
      </c>
      <c r="V1721" s="1" t="s">
        <v>141</v>
      </c>
      <c r="W1721" s="1" t="s">
        <v>126</v>
      </c>
      <c r="X1721" s="1">
        <v>82</v>
      </c>
      <c r="Y1721" s="1" t="s">
        <v>88</v>
      </c>
      <c r="Z1721" s="1">
        <v>5.0999999999999996</v>
      </c>
      <c r="AA1721" s="1" t="s">
        <v>954</v>
      </c>
      <c r="AB1721" s="1" t="s">
        <v>90</v>
      </c>
      <c r="AC1721" s="1" t="s">
        <v>91</v>
      </c>
      <c r="AD1721" s="1" t="s">
        <v>92</v>
      </c>
      <c r="AE1721" s="1" t="s">
        <v>72</v>
      </c>
      <c r="AF1721" s="1" t="s">
        <v>229</v>
      </c>
      <c r="AG1721" s="1" t="s">
        <v>72</v>
      </c>
      <c r="AH1721" s="1" t="s">
        <v>230</v>
      </c>
      <c r="AI1721" s="1" t="s">
        <v>72</v>
      </c>
      <c r="AJ1721" s="1" t="s">
        <v>72</v>
      </c>
      <c r="AK1721" s="1" t="s">
        <v>3444</v>
      </c>
      <c r="AL1721" s="1" t="s">
        <v>72</v>
      </c>
      <c r="AM1721" s="1" t="s">
        <v>72</v>
      </c>
      <c r="AN1721" s="3">
        <v>46105</v>
      </c>
      <c r="AO1721" s="1" t="s">
        <v>9396</v>
      </c>
      <c r="AP1721" s="1" t="s">
        <v>72</v>
      </c>
      <c r="AQ1721" s="1" t="s">
        <v>1675</v>
      </c>
      <c r="AR1721" s="1">
        <v>15</v>
      </c>
      <c r="AS1721" s="1" t="s">
        <v>7811</v>
      </c>
      <c r="AT1721" s="1" t="s">
        <v>75</v>
      </c>
      <c r="AU1721" s="1" t="s">
        <v>75</v>
      </c>
      <c r="AV1721" s="1" t="s">
        <v>88</v>
      </c>
      <c r="AW1721" s="1" t="s">
        <v>96</v>
      </c>
      <c r="AX1721" s="1" t="s">
        <v>72</v>
      </c>
      <c r="AY1721" s="1" t="s">
        <v>3962</v>
      </c>
      <c r="AZ1721" s="1" t="s">
        <v>9284</v>
      </c>
      <c r="BA1721" s="1">
        <f>49+7</f>
        <v>56</v>
      </c>
      <c r="BB1721" s="21" t="s">
        <v>100</v>
      </c>
      <c r="BC1721" s="16"/>
    </row>
    <row r="1722" spans="1:55" ht="18.600000000000001" customHeight="1">
      <c r="A1722" s="1" t="s">
        <v>9397</v>
      </c>
      <c r="B1722" s="1">
        <v>260079</v>
      </c>
      <c r="C1722" s="1" t="s">
        <v>71</v>
      </c>
      <c r="D1722" s="3">
        <v>46106</v>
      </c>
      <c r="E1722" s="1" t="s">
        <v>1896</v>
      </c>
      <c r="F1722" s="1" t="s">
        <v>9398</v>
      </c>
      <c r="G1722" s="1" t="s">
        <v>75</v>
      </c>
      <c r="H1722" s="1" t="s">
        <v>1915</v>
      </c>
      <c r="I1722" s="1" t="s">
        <v>77</v>
      </c>
      <c r="J1722" s="1" t="s">
        <v>78</v>
      </c>
      <c r="K1722" s="1" t="s">
        <v>78</v>
      </c>
      <c r="L1722" s="21" t="s">
        <v>139</v>
      </c>
      <c r="M1722" s="21" t="s">
        <v>99</v>
      </c>
      <c r="N1722" s="34" t="s">
        <v>72</v>
      </c>
      <c r="O1722" s="34" t="s">
        <v>9399</v>
      </c>
      <c r="P1722" s="1" t="s">
        <v>83</v>
      </c>
      <c r="Q1722" s="1" t="s">
        <v>123</v>
      </c>
      <c r="R1722" s="1" t="s">
        <v>9043</v>
      </c>
      <c r="S1722" s="1" t="s">
        <v>84</v>
      </c>
      <c r="T1722" s="1" t="s">
        <v>72</v>
      </c>
      <c r="U1722" s="1" t="s">
        <v>140</v>
      </c>
      <c r="V1722" s="1" t="s">
        <v>181</v>
      </c>
      <c r="W1722" s="1" t="s">
        <v>126</v>
      </c>
      <c r="X1722" s="1">
        <v>47</v>
      </c>
      <c r="Y1722" s="1" t="s">
        <v>88</v>
      </c>
      <c r="Z1722" s="1">
        <v>3.7</v>
      </c>
      <c r="AA1722" s="1" t="s">
        <v>954</v>
      </c>
      <c r="AB1722" s="1" t="s">
        <v>90</v>
      </c>
      <c r="AC1722" s="1" t="s">
        <v>91</v>
      </c>
      <c r="AD1722" s="1" t="s">
        <v>92</v>
      </c>
      <c r="AE1722" s="1" t="s">
        <v>72</v>
      </c>
      <c r="AF1722" s="1" t="s">
        <v>254</v>
      </c>
      <c r="AG1722" s="1" t="s">
        <v>72</v>
      </c>
      <c r="AH1722" s="1" t="s">
        <v>367</v>
      </c>
      <c r="AI1722" s="1" t="s">
        <v>72</v>
      </c>
      <c r="AJ1722" s="1" t="s">
        <v>72</v>
      </c>
      <c r="AK1722" s="1" t="s">
        <v>3444</v>
      </c>
      <c r="AL1722" s="1" t="s">
        <v>72</v>
      </c>
      <c r="AM1722" s="1" t="s">
        <v>72</v>
      </c>
      <c r="AN1722" s="3">
        <v>46106</v>
      </c>
      <c r="AO1722" s="1" t="s">
        <v>9400</v>
      </c>
      <c r="AP1722" s="1" t="s">
        <v>72</v>
      </c>
      <c r="AQ1722" s="1" t="s">
        <v>1675</v>
      </c>
      <c r="AR1722" s="1">
        <v>15</v>
      </c>
      <c r="AS1722" s="1" t="s">
        <v>4219</v>
      </c>
      <c r="AT1722" s="1" t="s">
        <v>75</v>
      </c>
      <c r="AU1722" s="1" t="s">
        <v>75</v>
      </c>
      <c r="AV1722" s="1" t="s">
        <v>88</v>
      </c>
      <c r="AW1722" s="1" t="s">
        <v>79</v>
      </c>
      <c r="AX1722" s="1" t="s">
        <v>9401</v>
      </c>
      <c r="AY1722" s="1" t="s">
        <v>3962</v>
      </c>
      <c r="AZ1722" s="1" t="s">
        <v>72</v>
      </c>
      <c r="BA1722" s="1">
        <f>7+7</f>
        <v>14</v>
      </c>
      <c r="BB1722" s="1" t="s">
        <v>160</v>
      </c>
      <c r="BC1722" s="1" t="s">
        <v>6462</v>
      </c>
    </row>
    <row r="1723" spans="1:55" ht="18.600000000000001" customHeight="1">
      <c r="A1723" s="1" t="s">
        <v>9402</v>
      </c>
      <c r="B1723" s="1">
        <v>260080</v>
      </c>
      <c r="C1723" s="1" t="s">
        <v>71</v>
      </c>
      <c r="D1723" s="3">
        <v>46106</v>
      </c>
      <c r="E1723" s="1" t="s">
        <v>1896</v>
      </c>
      <c r="F1723" s="1" t="s">
        <v>9403</v>
      </c>
      <c r="G1723" s="1" t="s">
        <v>75</v>
      </c>
      <c r="H1723" s="1" t="s">
        <v>6917</v>
      </c>
      <c r="I1723" s="1" t="s">
        <v>77</v>
      </c>
      <c r="J1723" s="1" t="s">
        <v>78</v>
      </c>
      <c r="K1723" s="1" t="s">
        <v>78</v>
      </c>
      <c r="L1723" s="21" t="s">
        <v>1898</v>
      </c>
      <c r="M1723" s="21" t="s">
        <v>99</v>
      </c>
      <c r="N1723" s="34" t="s">
        <v>72</v>
      </c>
      <c r="O1723" s="21" t="s">
        <v>5286</v>
      </c>
      <c r="P1723" s="1" t="s">
        <v>2143</v>
      </c>
      <c r="Q1723" s="1" t="s">
        <v>1868</v>
      </c>
      <c r="R1723" s="1" t="s">
        <v>9079</v>
      </c>
      <c r="S1723" s="1" t="s">
        <v>291</v>
      </c>
      <c r="T1723" s="1" t="s">
        <v>72</v>
      </c>
      <c r="U1723" s="1" t="s">
        <v>292</v>
      </c>
      <c r="V1723" s="1" t="s">
        <v>3420</v>
      </c>
      <c r="W1723" s="1" t="s">
        <v>126</v>
      </c>
      <c r="X1723" s="1">
        <v>48</v>
      </c>
      <c r="Y1723" s="1" t="s">
        <v>88</v>
      </c>
      <c r="Z1723" s="1">
        <v>5.5</v>
      </c>
      <c r="AA1723" s="1" t="s">
        <v>299</v>
      </c>
      <c r="AB1723" s="1" t="s">
        <v>90</v>
      </c>
      <c r="AC1723" s="1" t="s">
        <v>91</v>
      </c>
      <c r="AD1723" s="1" t="s">
        <v>216</v>
      </c>
      <c r="AE1723" s="1" t="s">
        <v>72</v>
      </c>
      <c r="AF1723" s="1" t="s">
        <v>254</v>
      </c>
      <c r="AG1723" s="1" t="s">
        <v>72</v>
      </c>
      <c r="AH1723" s="1" t="s">
        <v>72</v>
      </c>
      <c r="AI1723" s="1">
        <v>6</v>
      </c>
      <c r="AJ1723" s="1" t="s">
        <v>4014</v>
      </c>
      <c r="AK1723" s="1" t="s">
        <v>447</v>
      </c>
      <c r="AL1723" s="1" t="s">
        <v>72</v>
      </c>
      <c r="AM1723" s="1" t="s">
        <v>72</v>
      </c>
      <c r="AN1723" s="3">
        <v>46106</v>
      </c>
      <c r="AO1723" s="1" t="s">
        <v>9404</v>
      </c>
      <c r="AP1723" s="1" t="s">
        <v>72</v>
      </c>
      <c r="AQ1723" s="1" t="s">
        <v>1794</v>
      </c>
      <c r="AR1723" s="1">
        <v>15</v>
      </c>
      <c r="AS1723" s="1" t="s">
        <v>8433</v>
      </c>
      <c r="AT1723" s="1" t="s">
        <v>75</v>
      </c>
      <c r="AU1723" s="1" t="s">
        <v>75</v>
      </c>
      <c r="AV1723" s="1" t="s">
        <v>88</v>
      </c>
      <c r="AW1723" s="1" t="s">
        <v>96</v>
      </c>
      <c r="AX1723" s="1" t="s">
        <v>72</v>
      </c>
      <c r="AY1723" s="1" t="s">
        <v>3962</v>
      </c>
      <c r="AZ1723" s="1" t="s">
        <v>9390</v>
      </c>
      <c r="BA1723" s="1">
        <f>28+14</f>
        <v>42</v>
      </c>
      <c r="BB1723" s="21" t="s">
        <v>100</v>
      </c>
      <c r="BC1723" s="16"/>
    </row>
    <row r="1724" spans="1:55" ht="18.600000000000001" customHeight="1">
      <c r="A1724" s="1">
        <v>260081</v>
      </c>
      <c r="B1724" s="1">
        <v>260081</v>
      </c>
      <c r="C1724" s="1" t="s">
        <v>71</v>
      </c>
      <c r="D1724" s="3">
        <v>46106</v>
      </c>
      <c r="E1724" s="1" t="s">
        <v>1896</v>
      </c>
      <c r="F1724" s="1" t="s">
        <v>9405</v>
      </c>
      <c r="G1724" s="1" t="s">
        <v>75</v>
      </c>
      <c r="H1724" s="3" t="s">
        <v>2215</v>
      </c>
      <c r="I1724" s="1" t="s">
        <v>77</v>
      </c>
      <c r="J1724" s="1" t="s">
        <v>78</v>
      </c>
      <c r="K1724" s="1" t="s">
        <v>78</v>
      </c>
      <c r="L1724" s="21" t="s">
        <v>139</v>
      </c>
      <c r="M1724" s="21" t="s">
        <v>99</v>
      </c>
      <c r="N1724" s="21" t="s">
        <v>9387</v>
      </c>
      <c r="O1724" s="34" t="s">
        <v>72</v>
      </c>
      <c r="P1724" s="1" t="s">
        <v>2143</v>
      </c>
      <c r="Q1724" s="1" t="s">
        <v>1868</v>
      </c>
      <c r="R1724" s="1" t="s">
        <v>9079</v>
      </c>
      <c r="S1724" s="1" t="s">
        <v>152</v>
      </c>
      <c r="T1724" s="1" t="s">
        <v>3507</v>
      </c>
      <c r="U1724" s="1" t="s">
        <v>153</v>
      </c>
      <c r="V1724" s="1" t="s">
        <v>164</v>
      </c>
      <c r="W1724" s="1" t="s">
        <v>126</v>
      </c>
      <c r="X1724" s="1">
        <v>57</v>
      </c>
      <c r="Y1724" s="1" t="s">
        <v>88</v>
      </c>
      <c r="Z1724" s="1">
        <v>5.5</v>
      </c>
      <c r="AA1724" s="1" t="s">
        <v>299</v>
      </c>
      <c r="AB1724" s="1" t="s">
        <v>90</v>
      </c>
      <c r="AC1724" s="1" t="s">
        <v>91</v>
      </c>
      <c r="AD1724" s="1" t="s">
        <v>92</v>
      </c>
      <c r="AE1724" s="1" t="s">
        <v>72</v>
      </c>
      <c r="AF1724" s="1" t="s">
        <v>72</v>
      </c>
      <c r="AG1724" s="1" t="s">
        <v>72</v>
      </c>
      <c r="AH1724" s="1" t="s">
        <v>230</v>
      </c>
      <c r="AI1724" s="1" t="s">
        <v>72</v>
      </c>
      <c r="AJ1724" s="1" t="s">
        <v>72</v>
      </c>
      <c r="AK1724" s="1" t="s">
        <v>72</v>
      </c>
      <c r="AL1724" s="1" t="s">
        <v>72</v>
      </c>
      <c r="AM1724" s="1" t="s">
        <v>72</v>
      </c>
      <c r="AN1724" s="3">
        <v>46106</v>
      </c>
      <c r="AO1724" s="4" t="s">
        <v>72</v>
      </c>
      <c r="AP1724" s="4" t="s">
        <v>72</v>
      </c>
      <c r="AQ1724" s="1" t="s">
        <v>72</v>
      </c>
      <c r="AR1724" s="1" t="s">
        <v>72</v>
      </c>
      <c r="AS1724" s="1" t="s">
        <v>72</v>
      </c>
      <c r="AT1724" s="1" t="s">
        <v>72</v>
      </c>
      <c r="AU1724" s="1" t="s">
        <v>72</v>
      </c>
      <c r="AV1724" s="1" t="s">
        <v>88</v>
      </c>
      <c r="AW1724" s="1" t="s">
        <v>72</v>
      </c>
      <c r="AX1724" s="1" t="s">
        <v>72</v>
      </c>
      <c r="AY1724" s="1" t="s">
        <v>72</v>
      </c>
      <c r="AZ1724" s="1" t="s">
        <v>72</v>
      </c>
      <c r="BA1724" s="1" t="s">
        <v>72</v>
      </c>
      <c r="BB1724" s="1" t="s">
        <v>160</v>
      </c>
      <c r="BC1724" s="16"/>
    </row>
    <row r="1725" spans="1:55" ht="18.600000000000001" customHeight="1">
      <c r="A1725" s="1" t="s">
        <v>9406</v>
      </c>
      <c r="B1725" s="1">
        <v>260082</v>
      </c>
      <c r="C1725" s="1" t="s">
        <v>71</v>
      </c>
      <c r="D1725" s="3">
        <v>46108</v>
      </c>
      <c r="E1725" s="1" t="s">
        <v>1896</v>
      </c>
      <c r="F1725" s="1" t="s">
        <v>9407</v>
      </c>
      <c r="G1725" s="1" t="s">
        <v>75</v>
      </c>
      <c r="H1725" s="3" t="s">
        <v>6917</v>
      </c>
      <c r="I1725" s="1" t="s">
        <v>77</v>
      </c>
      <c r="J1725" s="1" t="s">
        <v>78</v>
      </c>
      <c r="K1725" s="1" t="s">
        <v>78</v>
      </c>
      <c r="L1725" s="8" t="s">
        <v>1898</v>
      </c>
      <c r="M1725" s="21" t="s">
        <v>160</v>
      </c>
      <c r="N1725" s="34" t="s">
        <v>72</v>
      </c>
      <c r="O1725" s="34" t="s">
        <v>9408</v>
      </c>
      <c r="P1725" s="1" t="s">
        <v>2143</v>
      </c>
      <c r="Q1725" s="1" t="s">
        <v>1868</v>
      </c>
      <c r="R1725" s="1" t="s">
        <v>9079</v>
      </c>
      <c r="S1725" s="1" t="s">
        <v>291</v>
      </c>
      <c r="T1725" s="1" t="s">
        <v>72</v>
      </c>
      <c r="U1725" s="1" t="s">
        <v>3202</v>
      </c>
      <c r="V1725" s="1" t="s">
        <v>3202</v>
      </c>
      <c r="W1725" s="1" t="s">
        <v>126</v>
      </c>
      <c r="X1725" s="1">
        <v>55</v>
      </c>
      <c r="Y1725" s="1" t="s">
        <v>88</v>
      </c>
      <c r="Z1725" s="1">
        <v>5.8</v>
      </c>
      <c r="AA1725" s="1" t="s">
        <v>954</v>
      </c>
      <c r="AB1725" s="1" t="s">
        <v>90</v>
      </c>
      <c r="AC1725" s="1" t="s">
        <v>3203</v>
      </c>
      <c r="AD1725" s="1" t="s">
        <v>216</v>
      </c>
      <c r="AE1725" s="1" t="s">
        <v>72</v>
      </c>
      <c r="AF1725" s="1" t="s">
        <v>72</v>
      </c>
      <c r="AG1725" s="1" t="s">
        <v>72</v>
      </c>
      <c r="AH1725" s="1" t="s">
        <v>72</v>
      </c>
      <c r="AI1725" s="1">
        <v>6</v>
      </c>
      <c r="AJ1725" s="1" t="s">
        <v>4014</v>
      </c>
      <c r="AK1725" s="1" t="s">
        <v>447</v>
      </c>
      <c r="AL1725" s="1" t="s">
        <v>72</v>
      </c>
      <c r="AM1725" s="1" t="s">
        <v>72</v>
      </c>
      <c r="AN1725" s="3">
        <v>46108</v>
      </c>
      <c r="AO1725" s="4" t="s">
        <v>9409</v>
      </c>
      <c r="AP1725" s="1" t="s">
        <v>9410</v>
      </c>
      <c r="AQ1725" s="1" t="s">
        <v>1675</v>
      </c>
      <c r="AR1725" s="1">
        <v>15</v>
      </c>
      <c r="AS1725" s="1" t="s">
        <v>9218</v>
      </c>
      <c r="AT1725" s="1" t="s">
        <v>75</v>
      </c>
      <c r="AU1725" s="1" t="s">
        <v>75</v>
      </c>
      <c r="AV1725" s="1" t="s">
        <v>88</v>
      </c>
      <c r="AW1725" s="1" t="s">
        <v>96</v>
      </c>
      <c r="AX1725" s="1" t="s">
        <v>72</v>
      </c>
      <c r="AY1725" s="1" t="s">
        <v>3962</v>
      </c>
      <c r="AZ1725" s="4" t="s">
        <v>72</v>
      </c>
      <c r="BA1725" s="74">
        <f>7+46</f>
        <v>53</v>
      </c>
      <c r="BB1725" s="1" t="s">
        <v>160</v>
      </c>
      <c r="BC1725" s="1" t="s">
        <v>6462</v>
      </c>
    </row>
    <row r="1726" spans="1:55" ht="18.600000000000001" customHeight="1">
      <c r="A1726" s="1" t="s">
        <v>9411</v>
      </c>
      <c r="B1726" s="1">
        <v>260083</v>
      </c>
      <c r="C1726" s="1" t="s">
        <v>497</v>
      </c>
      <c r="D1726" s="3">
        <v>46111</v>
      </c>
      <c r="E1726" s="1" t="s">
        <v>1896</v>
      </c>
      <c r="F1726" s="1" t="s">
        <v>9412</v>
      </c>
      <c r="G1726" s="1" t="s">
        <v>75</v>
      </c>
      <c r="H1726" s="1" t="s">
        <v>9283</v>
      </c>
      <c r="I1726" s="1" t="s">
        <v>497</v>
      </c>
      <c r="J1726" s="1" t="s">
        <v>78</v>
      </c>
      <c r="K1726" s="1" t="s">
        <v>78</v>
      </c>
      <c r="L1726" s="21" t="s">
        <v>1898</v>
      </c>
      <c r="M1726" s="21" t="s">
        <v>160</v>
      </c>
      <c r="N1726" s="34" t="s">
        <v>72</v>
      </c>
      <c r="O1726" s="34" t="s">
        <v>9413</v>
      </c>
      <c r="P1726" s="1" t="s">
        <v>813</v>
      </c>
      <c r="Q1726" s="1" t="s">
        <v>813</v>
      </c>
      <c r="R1726" s="1" t="s">
        <v>9057</v>
      </c>
      <c r="S1726" s="1" t="s">
        <v>84</v>
      </c>
      <c r="T1726" s="1" t="s">
        <v>72</v>
      </c>
      <c r="U1726" s="1" t="s">
        <v>140</v>
      </c>
      <c r="V1726" s="1" t="s">
        <v>181</v>
      </c>
      <c r="W1726" s="1" t="s">
        <v>87</v>
      </c>
      <c r="X1726" s="1">
        <v>61</v>
      </c>
      <c r="Y1726" s="1" t="s">
        <v>88</v>
      </c>
      <c r="Z1726" s="1">
        <v>5.4</v>
      </c>
      <c r="AA1726" s="1" t="s">
        <v>299</v>
      </c>
      <c r="AB1726" s="1" t="s">
        <v>90</v>
      </c>
      <c r="AC1726" s="1" t="s">
        <v>91</v>
      </c>
      <c r="AD1726" s="1" t="s">
        <v>92</v>
      </c>
      <c r="AE1726" s="1" t="s">
        <v>72</v>
      </c>
      <c r="AF1726" s="1" t="s">
        <v>217</v>
      </c>
      <c r="AG1726" s="1">
        <v>2</v>
      </c>
      <c r="AH1726" s="1" t="s">
        <v>5605</v>
      </c>
      <c r="AI1726" s="1" t="s">
        <v>72</v>
      </c>
      <c r="AJ1726" s="1" t="s">
        <v>72</v>
      </c>
      <c r="AK1726" s="1" t="s">
        <v>3444</v>
      </c>
      <c r="AL1726" s="1" t="s">
        <v>878</v>
      </c>
      <c r="AM1726" s="1" t="s">
        <v>72</v>
      </c>
      <c r="AN1726" s="3">
        <v>46111</v>
      </c>
      <c r="AO1726" s="1" t="s">
        <v>1173</v>
      </c>
      <c r="AP1726" s="1" t="s">
        <v>72</v>
      </c>
      <c r="AQ1726" s="1" t="s">
        <v>1675</v>
      </c>
      <c r="AR1726" s="1">
        <v>15</v>
      </c>
      <c r="AS1726" s="1" t="s">
        <v>2694</v>
      </c>
      <c r="AT1726" s="1" t="s">
        <v>75</v>
      </c>
      <c r="AU1726" s="1" t="s">
        <v>75</v>
      </c>
      <c r="AV1726" s="1" t="s">
        <v>88</v>
      </c>
      <c r="AW1726" s="1" t="s">
        <v>79</v>
      </c>
      <c r="AX1726" s="1" t="s">
        <v>1795</v>
      </c>
      <c r="AY1726" s="1" t="s">
        <v>3962</v>
      </c>
      <c r="AZ1726" s="1" t="s">
        <v>9284</v>
      </c>
      <c r="BA1726" s="1">
        <f>49+7</f>
        <v>56</v>
      </c>
      <c r="BB1726" s="1" t="s">
        <v>160</v>
      </c>
      <c r="BC1726" s="1" t="s">
        <v>768</v>
      </c>
    </row>
    <row r="1727" spans="1:55" ht="18.600000000000001" customHeight="1">
      <c r="A1727" s="1" t="s">
        <v>9416</v>
      </c>
      <c r="B1727" s="1">
        <v>260084</v>
      </c>
      <c r="C1727" s="1" t="s">
        <v>497</v>
      </c>
      <c r="D1727" s="3">
        <v>46111</v>
      </c>
      <c r="E1727" s="1" t="s">
        <v>1896</v>
      </c>
      <c r="F1727" s="1" t="s">
        <v>9417</v>
      </c>
      <c r="G1727" s="1" t="s">
        <v>75</v>
      </c>
      <c r="H1727" s="1" t="s">
        <v>9241</v>
      </c>
      <c r="I1727" s="1" t="s">
        <v>497</v>
      </c>
      <c r="J1727" s="1" t="s">
        <v>78</v>
      </c>
      <c r="K1727" s="1" t="s">
        <v>78</v>
      </c>
      <c r="L1727" s="21" t="s">
        <v>1898</v>
      </c>
      <c r="M1727" s="21" t="s">
        <v>160</v>
      </c>
      <c r="N1727" s="34" t="s">
        <v>72</v>
      </c>
      <c r="O1727" s="34" t="s">
        <v>9418</v>
      </c>
      <c r="P1727" s="1" t="s">
        <v>778</v>
      </c>
      <c r="Q1727" s="1" t="s">
        <v>779</v>
      </c>
      <c r="R1727" s="1" t="s">
        <v>9036</v>
      </c>
      <c r="S1727" s="1" t="s">
        <v>84</v>
      </c>
      <c r="T1727" s="1" t="s">
        <v>72</v>
      </c>
      <c r="U1727" s="1" t="s">
        <v>140</v>
      </c>
      <c r="V1727" s="1" t="s">
        <v>141</v>
      </c>
      <c r="W1727" s="1" t="s">
        <v>126</v>
      </c>
      <c r="X1727" s="1">
        <v>48</v>
      </c>
      <c r="Y1727" s="1" t="s">
        <v>88</v>
      </c>
      <c r="Z1727" s="1">
        <v>5.5</v>
      </c>
      <c r="AA1727" s="1" t="s">
        <v>954</v>
      </c>
      <c r="AB1727" s="1" t="s">
        <v>90</v>
      </c>
      <c r="AC1727" s="1" t="s">
        <v>91</v>
      </c>
      <c r="AD1727" s="1" t="s">
        <v>92</v>
      </c>
      <c r="AE1727" s="1" t="s">
        <v>72</v>
      </c>
      <c r="AF1727" s="1" t="s">
        <v>217</v>
      </c>
      <c r="AG1727" s="1" t="s">
        <v>72</v>
      </c>
      <c r="AH1727" s="1" t="s">
        <v>72</v>
      </c>
      <c r="AI1727" s="1" t="s">
        <v>72</v>
      </c>
      <c r="AJ1727" s="1" t="s">
        <v>72</v>
      </c>
      <c r="AK1727" s="1" t="s">
        <v>72</v>
      </c>
      <c r="AL1727" s="1" t="s">
        <v>72</v>
      </c>
      <c r="AM1727" s="1" t="s">
        <v>72</v>
      </c>
      <c r="AN1727" s="3">
        <v>46111</v>
      </c>
      <c r="AO1727" s="1" t="s">
        <v>9419</v>
      </c>
      <c r="AP1727" s="1" t="s">
        <v>9420</v>
      </c>
      <c r="AQ1727" s="1" t="s">
        <v>1675</v>
      </c>
      <c r="AR1727" s="1">
        <v>15</v>
      </c>
      <c r="AS1727" s="1" t="s">
        <v>4063</v>
      </c>
      <c r="AT1727" s="1" t="s">
        <v>75</v>
      </c>
      <c r="AU1727" s="1" t="s">
        <v>75</v>
      </c>
      <c r="AV1727" s="1" t="s">
        <v>88</v>
      </c>
      <c r="AW1727" s="1" t="s">
        <v>96</v>
      </c>
      <c r="AX1727" s="1" t="s">
        <v>72</v>
      </c>
      <c r="AY1727" s="1" t="s">
        <v>3962</v>
      </c>
      <c r="AZ1727" s="1" t="s">
        <v>9244</v>
      </c>
      <c r="BA1727" s="1">
        <f>35+14</f>
        <v>49</v>
      </c>
      <c r="BB1727" s="21" t="s">
        <v>100</v>
      </c>
      <c r="BC1727" s="16"/>
    </row>
    <row r="1728" spans="1:55" ht="18.600000000000001" customHeight="1">
      <c r="A1728" s="1" t="s">
        <v>9421</v>
      </c>
      <c r="B1728" s="1">
        <v>260085</v>
      </c>
      <c r="C1728" s="1" t="s">
        <v>497</v>
      </c>
      <c r="D1728" s="3">
        <v>46112</v>
      </c>
      <c r="E1728" s="1" t="s">
        <v>1896</v>
      </c>
      <c r="F1728" s="1" t="s">
        <v>9422</v>
      </c>
      <c r="G1728" s="1" t="s">
        <v>75</v>
      </c>
      <c r="H1728" s="1" t="s">
        <v>9283</v>
      </c>
      <c r="I1728" s="1" t="s">
        <v>497</v>
      </c>
      <c r="J1728" s="1" t="s">
        <v>78</v>
      </c>
      <c r="K1728" s="1" t="s">
        <v>78</v>
      </c>
      <c r="L1728" s="21" t="s">
        <v>1898</v>
      </c>
      <c r="M1728" s="21" t="s">
        <v>160</v>
      </c>
      <c r="N1728" s="21" t="s">
        <v>1795</v>
      </c>
      <c r="O1728" s="34" t="s">
        <v>9423</v>
      </c>
      <c r="P1728" s="1" t="s">
        <v>83</v>
      </c>
      <c r="Q1728" s="1" t="s">
        <v>123</v>
      </c>
      <c r="R1728" s="1" t="s">
        <v>9043</v>
      </c>
      <c r="S1728" s="1" t="s">
        <v>84</v>
      </c>
      <c r="T1728" s="1" t="s">
        <v>72</v>
      </c>
      <c r="U1728" s="1" t="s">
        <v>104</v>
      </c>
      <c r="V1728" s="1" t="s">
        <v>3313</v>
      </c>
      <c r="W1728" s="1" t="s">
        <v>126</v>
      </c>
      <c r="X1728" s="1">
        <v>77</v>
      </c>
      <c r="Y1728" s="1" t="s">
        <v>88</v>
      </c>
      <c r="Z1728" s="1">
        <v>4.8</v>
      </c>
      <c r="AA1728" s="1" t="s">
        <v>954</v>
      </c>
      <c r="AB1728" s="1" t="s">
        <v>90</v>
      </c>
      <c r="AC1728" s="1" t="s">
        <v>91</v>
      </c>
      <c r="AD1728" s="1" t="s">
        <v>92</v>
      </c>
      <c r="AE1728" s="1" t="s">
        <v>72</v>
      </c>
      <c r="AF1728" s="1" t="s">
        <v>217</v>
      </c>
      <c r="AG1728" s="1" t="s">
        <v>72</v>
      </c>
      <c r="AH1728" s="1" t="s">
        <v>372</v>
      </c>
      <c r="AI1728" s="1" t="s">
        <v>72</v>
      </c>
      <c r="AJ1728" s="1" t="s">
        <v>72</v>
      </c>
      <c r="AK1728" s="1" t="s">
        <v>3444</v>
      </c>
      <c r="AL1728" s="1" t="s">
        <v>72</v>
      </c>
      <c r="AM1728" s="1" t="s">
        <v>72</v>
      </c>
      <c r="AN1728" s="3">
        <v>46112</v>
      </c>
      <c r="AO1728" s="1" t="s">
        <v>5280</v>
      </c>
      <c r="AP1728" s="1" t="s">
        <v>72</v>
      </c>
      <c r="AQ1728" s="1" t="s">
        <v>1675</v>
      </c>
      <c r="AR1728" s="1">
        <v>15</v>
      </c>
      <c r="AS1728" s="1" t="s">
        <v>2694</v>
      </c>
      <c r="AT1728" s="1" t="s">
        <v>75</v>
      </c>
      <c r="AU1728" s="1" t="s">
        <v>75</v>
      </c>
      <c r="AV1728" s="1" t="s">
        <v>88</v>
      </c>
      <c r="AW1728" s="1" t="s">
        <v>79</v>
      </c>
      <c r="AX1728" s="1" t="s">
        <v>1795</v>
      </c>
      <c r="AY1728" s="1" t="s">
        <v>3962</v>
      </c>
      <c r="AZ1728" s="1" t="s">
        <v>9284</v>
      </c>
      <c r="BA1728" s="1">
        <f>49+7</f>
        <v>56</v>
      </c>
      <c r="BB1728" s="1" t="s">
        <v>160</v>
      </c>
      <c r="BC1728" s="1" t="s">
        <v>768</v>
      </c>
    </row>
    <row r="1729" spans="1:55" ht="18.600000000000001" customHeight="1">
      <c r="A1729" s="1" t="s">
        <v>9424</v>
      </c>
      <c r="B1729" s="1">
        <v>260086</v>
      </c>
      <c r="C1729" s="1" t="s">
        <v>71</v>
      </c>
      <c r="D1729" s="3">
        <v>46112</v>
      </c>
      <c r="E1729" s="1" t="s">
        <v>1896</v>
      </c>
      <c r="F1729" s="1" t="s">
        <v>9425</v>
      </c>
      <c r="G1729" s="1" t="s">
        <v>75</v>
      </c>
      <c r="H1729" s="1" t="s">
        <v>7510</v>
      </c>
      <c r="I1729" s="1" t="s">
        <v>77</v>
      </c>
      <c r="J1729" s="1" t="s">
        <v>78</v>
      </c>
      <c r="K1729" s="1" t="s">
        <v>78</v>
      </c>
      <c r="L1729" s="21" t="s">
        <v>1898</v>
      </c>
      <c r="M1729" s="21" t="s">
        <v>160</v>
      </c>
      <c r="N1729" s="21" t="s">
        <v>1795</v>
      </c>
      <c r="O1729" s="34" t="s">
        <v>9426</v>
      </c>
      <c r="P1729" s="1" t="s">
        <v>813</v>
      </c>
      <c r="Q1729" s="1" t="s">
        <v>813</v>
      </c>
      <c r="R1729" s="1" t="s">
        <v>9057</v>
      </c>
      <c r="S1729" s="1" t="s">
        <v>7128</v>
      </c>
      <c r="T1729" s="1" t="s">
        <v>72</v>
      </c>
      <c r="U1729" s="1" t="s">
        <v>7129</v>
      </c>
      <c r="V1729" s="1" t="s">
        <v>7206</v>
      </c>
      <c r="W1729" s="1" t="s">
        <v>126</v>
      </c>
      <c r="X1729" s="1">
        <v>55</v>
      </c>
      <c r="Y1729" s="1" t="s">
        <v>88</v>
      </c>
      <c r="Z1729" s="1">
        <v>5.6</v>
      </c>
      <c r="AA1729" s="1" t="s">
        <v>299</v>
      </c>
      <c r="AB1729" s="1" t="s">
        <v>90</v>
      </c>
      <c r="AC1729" s="1" t="s">
        <v>91</v>
      </c>
      <c r="AD1729" s="1" t="s">
        <v>92</v>
      </c>
      <c r="AE1729" s="1" t="s">
        <v>72</v>
      </c>
      <c r="AF1729" s="1" t="s">
        <v>72</v>
      </c>
      <c r="AG1729" s="1" t="s">
        <v>72</v>
      </c>
      <c r="AH1729" s="1" t="s">
        <v>72</v>
      </c>
      <c r="AI1729" s="1" t="s">
        <v>72</v>
      </c>
      <c r="AJ1729" s="1" t="s">
        <v>72</v>
      </c>
      <c r="AK1729" s="1" t="s">
        <v>447</v>
      </c>
      <c r="AL1729" s="1" t="s">
        <v>72</v>
      </c>
      <c r="AM1729" s="1" t="s">
        <v>72</v>
      </c>
      <c r="AN1729" s="3">
        <v>46112</v>
      </c>
      <c r="AO1729" s="1" t="s">
        <v>9427</v>
      </c>
      <c r="AP1729" s="1" t="s">
        <v>72</v>
      </c>
      <c r="AQ1729" s="1" t="s">
        <v>1675</v>
      </c>
      <c r="AR1729" s="1">
        <v>13</v>
      </c>
      <c r="AS1729" s="1" t="s">
        <v>9200</v>
      </c>
      <c r="AT1729" s="1" t="s">
        <v>75</v>
      </c>
      <c r="AU1729" s="1" t="s">
        <v>75</v>
      </c>
      <c r="AV1729" s="1" t="s">
        <v>88</v>
      </c>
      <c r="AW1729" s="1" t="s">
        <v>96</v>
      </c>
      <c r="AX1729" s="1" t="s">
        <v>72</v>
      </c>
      <c r="AY1729" s="1" t="s">
        <v>6757</v>
      </c>
      <c r="AZ1729" s="1" t="s">
        <v>9428</v>
      </c>
      <c r="BA1729" s="1">
        <f>25+14</f>
        <v>39</v>
      </c>
      <c r="BB1729" s="21" t="s">
        <v>100</v>
      </c>
      <c r="BC1729" s="16"/>
    </row>
    <row r="1730" spans="1:55" ht="18.600000000000001" customHeight="1">
      <c r="A1730" s="1" t="s">
        <v>9429</v>
      </c>
      <c r="B1730" s="1">
        <v>260087</v>
      </c>
      <c r="C1730" s="1" t="s">
        <v>497</v>
      </c>
      <c r="D1730" s="3">
        <v>46113</v>
      </c>
      <c r="E1730" s="1" t="s">
        <v>1896</v>
      </c>
      <c r="F1730" s="1" t="s">
        <v>9430</v>
      </c>
      <c r="G1730" s="1" t="s">
        <v>75</v>
      </c>
      <c r="H1730" s="1" t="s">
        <v>9283</v>
      </c>
      <c r="I1730" s="1" t="s">
        <v>497</v>
      </c>
      <c r="J1730" s="1" t="s">
        <v>78</v>
      </c>
      <c r="K1730" s="1" t="s">
        <v>78</v>
      </c>
      <c r="L1730" s="21" t="s">
        <v>1898</v>
      </c>
      <c r="M1730" s="21" t="s">
        <v>160</v>
      </c>
      <c r="N1730" s="21" t="s">
        <v>1795</v>
      </c>
      <c r="O1730" s="34" t="s">
        <v>9431</v>
      </c>
      <c r="P1730" s="1" t="s">
        <v>83</v>
      </c>
      <c r="Q1730" s="1" t="s">
        <v>123</v>
      </c>
      <c r="R1730" s="1" t="s">
        <v>9043</v>
      </c>
      <c r="S1730" s="1" t="s">
        <v>84</v>
      </c>
      <c r="T1730" s="1" t="s">
        <v>72</v>
      </c>
      <c r="U1730" s="1" t="s">
        <v>85</v>
      </c>
      <c r="V1730" s="1" t="s">
        <v>86</v>
      </c>
      <c r="W1730" s="1" t="s">
        <v>126</v>
      </c>
      <c r="X1730" s="1">
        <v>65</v>
      </c>
      <c r="Y1730" s="1" t="s">
        <v>88</v>
      </c>
      <c r="Z1730" s="1">
        <v>3.6</v>
      </c>
      <c r="AA1730" s="1" t="s">
        <v>954</v>
      </c>
      <c r="AB1730" s="1" t="s">
        <v>90</v>
      </c>
      <c r="AC1730" s="1" t="s">
        <v>91</v>
      </c>
      <c r="AD1730" s="1" t="s">
        <v>92</v>
      </c>
      <c r="AE1730" s="1" t="s">
        <v>72</v>
      </c>
      <c r="AF1730" s="1" t="s">
        <v>254</v>
      </c>
      <c r="AG1730" s="1" t="s">
        <v>72</v>
      </c>
      <c r="AH1730" s="1" t="s">
        <v>367</v>
      </c>
      <c r="AI1730" s="1" t="s">
        <v>72</v>
      </c>
      <c r="AJ1730" s="1" t="s">
        <v>72</v>
      </c>
      <c r="AK1730" s="1" t="s">
        <v>3444</v>
      </c>
      <c r="AL1730" s="1" t="s">
        <v>72</v>
      </c>
      <c r="AM1730" s="1" t="s">
        <v>72</v>
      </c>
      <c r="AN1730" s="3">
        <v>46113</v>
      </c>
      <c r="AO1730" s="1" t="s">
        <v>9432</v>
      </c>
      <c r="AP1730" s="1" t="s">
        <v>72</v>
      </c>
      <c r="AQ1730" s="1" t="s">
        <v>1675</v>
      </c>
      <c r="AR1730" s="1">
        <v>15</v>
      </c>
      <c r="AS1730" s="1" t="s">
        <v>8433</v>
      </c>
      <c r="AT1730" s="1" t="s">
        <v>75</v>
      </c>
      <c r="AU1730" s="1" t="s">
        <v>75</v>
      </c>
      <c r="AV1730" s="1" t="s">
        <v>88</v>
      </c>
      <c r="AW1730" s="1" t="s">
        <v>79</v>
      </c>
      <c r="AX1730" s="1" t="s">
        <v>1795</v>
      </c>
      <c r="AY1730" s="1" t="s">
        <v>3962</v>
      </c>
      <c r="AZ1730" s="1" t="s">
        <v>9284</v>
      </c>
      <c r="BA1730" s="1">
        <f>49+7</f>
        <v>56</v>
      </c>
      <c r="BB1730" s="1" t="s">
        <v>160</v>
      </c>
      <c r="BC1730" s="1" t="s">
        <v>768</v>
      </c>
    </row>
    <row r="1731" spans="1:55" ht="18.600000000000001" customHeight="1">
      <c r="A1731" s="1" t="s">
        <v>9436</v>
      </c>
      <c r="B1731" s="1">
        <v>260088</v>
      </c>
      <c r="C1731" s="1" t="s">
        <v>71</v>
      </c>
      <c r="D1731" s="3">
        <v>46114</v>
      </c>
      <c r="E1731" s="1" t="s">
        <v>1896</v>
      </c>
      <c r="F1731" s="1" t="s">
        <v>9437</v>
      </c>
      <c r="G1731" s="1" t="s">
        <v>75</v>
      </c>
      <c r="H1731" s="1" t="s">
        <v>3947</v>
      </c>
      <c r="I1731" s="1" t="s">
        <v>77</v>
      </c>
      <c r="J1731" s="1" t="s">
        <v>78</v>
      </c>
      <c r="K1731" s="1" t="s">
        <v>78</v>
      </c>
      <c r="L1731" s="21" t="s">
        <v>1898</v>
      </c>
      <c r="M1731" s="21" t="s">
        <v>99</v>
      </c>
      <c r="N1731" s="34" t="s">
        <v>72</v>
      </c>
      <c r="O1731" s="34" t="s">
        <v>9438</v>
      </c>
      <c r="P1731" s="1" t="s">
        <v>813</v>
      </c>
      <c r="Q1731" s="1" t="s">
        <v>813</v>
      </c>
      <c r="R1731" s="1" t="s">
        <v>9057</v>
      </c>
      <c r="S1731" s="1" t="s">
        <v>84</v>
      </c>
      <c r="T1731" s="1" t="s">
        <v>72</v>
      </c>
      <c r="U1731" s="1" t="s">
        <v>124</v>
      </c>
      <c r="V1731" s="1" t="s">
        <v>125</v>
      </c>
      <c r="W1731" s="1" t="s">
        <v>126</v>
      </c>
      <c r="X1731" s="1">
        <v>75</v>
      </c>
      <c r="Y1731" s="1" t="s">
        <v>88</v>
      </c>
      <c r="Z1731" s="1">
        <v>3.7</v>
      </c>
      <c r="AA1731" s="1" t="s">
        <v>2344</v>
      </c>
      <c r="AB1731" s="1" t="s">
        <v>90</v>
      </c>
      <c r="AC1731" s="1" t="s">
        <v>91</v>
      </c>
      <c r="AD1731" s="1" t="s">
        <v>92</v>
      </c>
      <c r="AE1731" s="1" t="s">
        <v>72</v>
      </c>
      <c r="AF1731" s="1" t="s">
        <v>217</v>
      </c>
      <c r="AG1731" s="1">
        <v>2</v>
      </c>
      <c r="AH1731" s="1" t="s">
        <v>5578</v>
      </c>
      <c r="AI1731" s="1" t="s">
        <v>72</v>
      </c>
      <c r="AJ1731" s="1" t="s">
        <v>72</v>
      </c>
      <c r="AK1731" s="1" t="s">
        <v>3444</v>
      </c>
      <c r="AL1731" s="1" t="s">
        <v>878</v>
      </c>
      <c r="AM1731" s="1" t="s">
        <v>72</v>
      </c>
      <c r="AN1731" s="3">
        <v>46114</v>
      </c>
      <c r="AO1731" s="1" t="s">
        <v>9439</v>
      </c>
      <c r="AP1731" s="1" t="s">
        <v>9440</v>
      </c>
      <c r="AQ1731" s="1" t="s">
        <v>1675</v>
      </c>
      <c r="AR1731" s="1">
        <v>15</v>
      </c>
      <c r="AS1731" s="1" t="s">
        <v>9256</v>
      </c>
      <c r="AT1731" s="1" t="s">
        <v>75</v>
      </c>
      <c r="AU1731" s="1" t="s">
        <v>75</v>
      </c>
      <c r="AV1731" s="1" t="s">
        <v>88</v>
      </c>
      <c r="AW1731" s="1" t="s">
        <v>96</v>
      </c>
      <c r="AX1731" s="1" t="s">
        <v>72</v>
      </c>
      <c r="AY1731" s="1" t="s">
        <v>4154</v>
      </c>
      <c r="AZ1731" s="1" t="s">
        <v>9365</v>
      </c>
      <c r="BA1731" s="1">
        <v>15</v>
      </c>
      <c r="BB1731" s="21" t="s">
        <v>100</v>
      </c>
      <c r="BC1731" s="16"/>
    </row>
    <row r="1732" spans="1:55" ht="18.600000000000001" customHeight="1">
      <c r="A1732" s="1" t="s">
        <v>9441</v>
      </c>
      <c r="B1732" s="1">
        <v>260089</v>
      </c>
      <c r="C1732" s="1" t="s">
        <v>497</v>
      </c>
      <c r="D1732" s="3">
        <v>46114</v>
      </c>
      <c r="E1732" s="1" t="s">
        <v>1896</v>
      </c>
      <c r="F1732" s="1" t="s">
        <v>9442</v>
      </c>
      <c r="G1732" s="1" t="s">
        <v>75</v>
      </c>
      <c r="H1732" s="1" t="s">
        <v>9283</v>
      </c>
      <c r="I1732" s="1" t="s">
        <v>497</v>
      </c>
      <c r="J1732" s="1" t="s">
        <v>78</v>
      </c>
      <c r="K1732" s="1" t="s">
        <v>78</v>
      </c>
      <c r="L1732" s="21" t="s">
        <v>1898</v>
      </c>
      <c r="M1732" s="21" t="s">
        <v>160</v>
      </c>
      <c r="N1732" s="21" t="s">
        <v>1795</v>
      </c>
      <c r="O1732" s="34" t="s">
        <v>9443</v>
      </c>
      <c r="P1732" s="1" t="s">
        <v>83</v>
      </c>
      <c r="Q1732" s="1" t="s">
        <v>123</v>
      </c>
      <c r="R1732" s="1" t="s">
        <v>9043</v>
      </c>
      <c r="S1732" s="1" t="s">
        <v>84</v>
      </c>
      <c r="T1732" s="1" t="s">
        <v>72</v>
      </c>
      <c r="U1732" s="1" t="s">
        <v>104</v>
      </c>
      <c r="V1732" s="1" t="s">
        <v>104</v>
      </c>
      <c r="W1732" s="1" t="s">
        <v>126</v>
      </c>
      <c r="X1732" s="1">
        <v>82</v>
      </c>
      <c r="Y1732" s="1" t="s">
        <v>88</v>
      </c>
      <c r="Z1732" s="1">
        <v>5.5</v>
      </c>
      <c r="AA1732" s="1" t="s">
        <v>299</v>
      </c>
      <c r="AB1732" s="1" t="s">
        <v>90</v>
      </c>
      <c r="AC1732" s="1" t="s">
        <v>91</v>
      </c>
      <c r="AD1732" s="1" t="s">
        <v>92</v>
      </c>
      <c r="AE1732" s="1" t="s">
        <v>72</v>
      </c>
      <c r="AF1732" s="1" t="s">
        <v>229</v>
      </c>
      <c r="AG1732" s="1" t="s">
        <v>72</v>
      </c>
      <c r="AH1732" s="1" t="s">
        <v>230</v>
      </c>
      <c r="AI1732" s="1" t="s">
        <v>72</v>
      </c>
      <c r="AJ1732" s="1" t="s">
        <v>72</v>
      </c>
      <c r="AK1732" s="1" t="s">
        <v>3444</v>
      </c>
      <c r="AL1732" s="1" t="s">
        <v>72</v>
      </c>
      <c r="AM1732" s="1" t="s">
        <v>72</v>
      </c>
      <c r="AN1732" s="3">
        <v>46114</v>
      </c>
      <c r="AO1732" s="4" t="s">
        <v>1587</v>
      </c>
      <c r="AP1732" s="1" t="s">
        <v>72</v>
      </c>
      <c r="AQ1732" s="1" t="s">
        <v>1675</v>
      </c>
      <c r="AR1732" s="1">
        <v>15</v>
      </c>
      <c r="AS1732" s="1" t="s">
        <v>2694</v>
      </c>
      <c r="AT1732" s="1" t="s">
        <v>75</v>
      </c>
      <c r="AU1732" s="1" t="s">
        <v>75</v>
      </c>
      <c r="AV1732" s="1" t="s">
        <v>88</v>
      </c>
      <c r="AW1732" s="1" t="s">
        <v>79</v>
      </c>
      <c r="AX1732" s="1" t="s">
        <v>1795</v>
      </c>
      <c r="AY1732" s="1" t="s">
        <v>3962</v>
      </c>
      <c r="AZ1732" s="1" t="s">
        <v>9284</v>
      </c>
      <c r="BA1732" s="1">
        <f>49+7</f>
        <v>56</v>
      </c>
      <c r="BB1732" s="1" t="s">
        <v>160</v>
      </c>
      <c r="BC1732" s="1" t="s">
        <v>768</v>
      </c>
    </row>
    <row r="1733" spans="1:55" ht="18.600000000000001" customHeight="1">
      <c r="A1733" s="1">
        <v>260090</v>
      </c>
      <c r="B1733" s="1">
        <v>260090</v>
      </c>
      <c r="C1733" s="1" t="s">
        <v>71</v>
      </c>
      <c r="D1733" s="3">
        <v>46114</v>
      </c>
      <c r="E1733" s="1" t="s">
        <v>1896</v>
      </c>
      <c r="F1733" s="1" t="s">
        <v>9444</v>
      </c>
      <c r="G1733" s="1" t="s">
        <v>75</v>
      </c>
      <c r="H1733" s="1" t="s">
        <v>2215</v>
      </c>
      <c r="I1733" s="1" t="s">
        <v>77</v>
      </c>
      <c r="J1733" s="1" t="s">
        <v>172</v>
      </c>
      <c r="K1733" s="1" t="s">
        <v>78</v>
      </c>
      <c r="L1733" s="21" t="s">
        <v>1927</v>
      </c>
      <c r="M1733" s="21" t="s">
        <v>160</v>
      </c>
      <c r="N1733" s="21" t="s">
        <v>9445</v>
      </c>
      <c r="O1733" s="34" t="s">
        <v>72</v>
      </c>
      <c r="P1733" s="1" t="s">
        <v>778</v>
      </c>
      <c r="Q1733" s="1" t="s">
        <v>779</v>
      </c>
      <c r="R1733" s="1" t="s">
        <v>9036</v>
      </c>
      <c r="S1733" s="1" t="s">
        <v>84</v>
      </c>
      <c r="T1733" s="1" t="s">
        <v>72</v>
      </c>
      <c r="U1733" s="1" t="s">
        <v>140</v>
      </c>
      <c r="V1733" s="1" t="s">
        <v>181</v>
      </c>
      <c r="W1733" s="1" t="s">
        <v>87</v>
      </c>
      <c r="X1733" s="1">
        <v>75</v>
      </c>
      <c r="Y1733" s="1" t="s">
        <v>88</v>
      </c>
      <c r="Z1733" s="1">
        <v>6.8</v>
      </c>
      <c r="AA1733" s="1" t="s">
        <v>2344</v>
      </c>
      <c r="AB1733" s="1" t="s">
        <v>90</v>
      </c>
      <c r="AC1733" s="1" t="s">
        <v>91</v>
      </c>
      <c r="AD1733" s="1" t="s">
        <v>92</v>
      </c>
      <c r="AE1733" s="1" t="s">
        <v>72</v>
      </c>
      <c r="AF1733" s="1" t="s">
        <v>72</v>
      </c>
      <c r="AG1733" s="1" t="s">
        <v>72</v>
      </c>
      <c r="AH1733" s="1" t="s">
        <v>72</v>
      </c>
      <c r="AI1733" s="1" t="s">
        <v>72</v>
      </c>
      <c r="AJ1733" s="1" t="s">
        <v>72</v>
      </c>
      <c r="AK1733" s="1" t="s">
        <v>72</v>
      </c>
      <c r="AL1733" s="1" t="s">
        <v>72</v>
      </c>
      <c r="AM1733" s="1" t="s">
        <v>72</v>
      </c>
      <c r="AN1733" s="3">
        <v>46114</v>
      </c>
      <c r="AO1733" s="4" t="s">
        <v>72</v>
      </c>
      <c r="AP1733" s="4" t="s">
        <v>72</v>
      </c>
      <c r="AQ1733" s="1" t="s">
        <v>72</v>
      </c>
      <c r="AR1733" s="1" t="s">
        <v>72</v>
      </c>
      <c r="AS1733" s="1" t="s">
        <v>72</v>
      </c>
      <c r="AT1733" s="1" t="s">
        <v>72</v>
      </c>
      <c r="AU1733" s="1" t="s">
        <v>72</v>
      </c>
      <c r="AV1733" s="1" t="s">
        <v>88</v>
      </c>
      <c r="AW1733" s="1" t="s">
        <v>72</v>
      </c>
      <c r="AX1733" s="1" t="s">
        <v>72</v>
      </c>
      <c r="AY1733" s="1" t="s">
        <v>72</v>
      </c>
      <c r="AZ1733" s="1" t="s">
        <v>72</v>
      </c>
      <c r="BA1733" s="1" t="s">
        <v>72</v>
      </c>
      <c r="BB1733" s="1" t="s">
        <v>160</v>
      </c>
      <c r="BC1733" s="16"/>
    </row>
    <row r="1734" spans="1:55" ht="18.600000000000001" customHeight="1">
      <c r="A1734" s="1" t="s">
        <v>9446</v>
      </c>
      <c r="B1734" s="1">
        <v>260091</v>
      </c>
      <c r="C1734" s="1" t="s">
        <v>71</v>
      </c>
      <c r="D1734" s="3">
        <v>46116</v>
      </c>
      <c r="E1734" s="1" t="s">
        <v>1896</v>
      </c>
      <c r="F1734" s="1" t="s">
        <v>9447</v>
      </c>
      <c r="G1734" s="1" t="s">
        <v>75</v>
      </c>
      <c r="H1734" s="1" t="s">
        <v>6710</v>
      </c>
      <c r="I1734" s="1" t="s">
        <v>77</v>
      </c>
      <c r="J1734" s="1" t="s">
        <v>78</v>
      </c>
      <c r="K1734" s="1" t="s">
        <v>78</v>
      </c>
      <c r="L1734" s="21" t="s">
        <v>139</v>
      </c>
      <c r="M1734" s="21" t="s">
        <v>99</v>
      </c>
      <c r="N1734" s="34" t="s">
        <v>72</v>
      </c>
      <c r="O1734" s="34" t="s">
        <v>9448</v>
      </c>
      <c r="P1734" s="1" t="s">
        <v>813</v>
      </c>
      <c r="Q1734" s="1" t="s">
        <v>813</v>
      </c>
      <c r="R1734" s="1" t="s">
        <v>9057</v>
      </c>
      <c r="S1734" s="1" t="s">
        <v>84</v>
      </c>
      <c r="T1734" s="1" t="s">
        <v>72</v>
      </c>
      <c r="U1734" s="1" t="s">
        <v>104</v>
      </c>
      <c r="V1734" s="1" t="s">
        <v>1060</v>
      </c>
      <c r="W1734" s="1" t="s">
        <v>87</v>
      </c>
      <c r="X1734" s="1">
        <v>50</v>
      </c>
      <c r="Y1734" s="1" t="s">
        <v>88</v>
      </c>
      <c r="Z1734" s="1">
        <v>5.6</v>
      </c>
      <c r="AA1734" s="1" t="s">
        <v>299</v>
      </c>
      <c r="AB1734" s="1" t="s">
        <v>90</v>
      </c>
      <c r="AC1734" s="1" t="s">
        <v>91</v>
      </c>
      <c r="AD1734" s="1" t="s">
        <v>92</v>
      </c>
      <c r="AE1734" s="1" t="s">
        <v>72</v>
      </c>
      <c r="AF1734" s="1" t="s">
        <v>229</v>
      </c>
      <c r="AG1734" s="1">
        <v>1</v>
      </c>
      <c r="AH1734" s="1" t="s">
        <v>5057</v>
      </c>
      <c r="AI1734" s="1" t="s">
        <v>72</v>
      </c>
      <c r="AJ1734" s="1" t="s">
        <v>72</v>
      </c>
      <c r="AK1734" s="1" t="s">
        <v>3444</v>
      </c>
      <c r="AL1734" s="1" t="s">
        <v>878</v>
      </c>
      <c r="AM1734" s="1" t="s">
        <v>72</v>
      </c>
      <c r="AN1734" s="3">
        <v>46116</v>
      </c>
      <c r="AO1734" s="1" t="s">
        <v>9449</v>
      </c>
      <c r="AP1734" s="1" t="s">
        <v>72</v>
      </c>
      <c r="AQ1734" s="1" t="s">
        <v>1675</v>
      </c>
      <c r="AR1734" s="1">
        <v>15</v>
      </c>
      <c r="AS1734" s="1" t="s">
        <v>4063</v>
      </c>
      <c r="AT1734" s="1" t="s">
        <v>88</v>
      </c>
      <c r="AU1734" s="1" t="s">
        <v>88</v>
      </c>
      <c r="AV1734" s="1" t="s">
        <v>88</v>
      </c>
      <c r="AW1734" s="1" t="s">
        <v>96</v>
      </c>
      <c r="AX1734" s="1" t="s">
        <v>72</v>
      </c>
      <c r="AY1734" s="1" t="s">
        <v>9450</v>
      </c>
      <c r="AZ1734" s="1" t="s">
        <v>9451</v>
      </c>
      <c r="BA1734" s="1">
        <f>56+7</f>
        <v>63</v>
      </c>
      <c r="BB1734" s="21" t="s">
        <v>100</v>
      </c>
      <c r="BC1734" s="16"/>
    </row>
    <row r="1735" spans="1:55" ht="18.600000000000001" customHeight="1">
      <c r="A1735" s="1" t="s">
        <v>9452</v>
      </c>
      <c r="B1735" s="1">
        <v>260092</v>
      </c>
      <c r="C1735" s="1" t="s">
        <v>497</v>
      </c>
      <c r="D1735" s="3">
        <v>46118</v>
      </c>
      <c r="E1735" s="1" t="s">
        <v>1896</v>
      </c>
      <c r="F1735" s="1" t="s">
        <v>9453</v>
      </c>
      <c r="G1735" s="1" t="s">
        <v>75</v>
      </c>
      <c r="H1735" s="1" t="s">
        <v>9283</v>
      </c>
      <c r="I1735" s="1" t="s">
        <v>497</v>
      </c>
      <c r="J1735" s="1" t="s">
        <v>78</v>
      </c>
      <c r="K1735" s="1" t="s">
        <v>78</v>
      </c>
      <c r="L1735" s="21" t="s">
        <v>1898</v>
      </c>
      <c r="M1735" s="21" t="s">
        <v>99</v>
      </c>
      <c r="N1735" s="34" t="s">
        <v>72</v>
      </c>
      <c r="O1735" s="34" t="s">
        <v>9454</v>
      </c>
      <c r="P1735" s="1" t="s">
        <v>83</v>
      </c>
      <c r="Q1735" s="1" t="s">
        <v>123</v>
      </c>
      <c r="R1735" s="1" t="s">
        <v>9043</v>
      </c>
      <c r="S1735" s="1" t="s">
        <v>84</v>
      </c>
      <c r="T1735" s="1" t="s">
        <v>72</v>
      </c>
      <c r="U1735" s="1" t="s">
        <v>214</v>
      </c>
      <c r="V1735" s="1" t="s">
        <v>253</v>
      </c>
      <c r="W1735" s="1" t="s">
        <v>87</v>
      </c>
      <c r="X1735" s="1">
        <v>41</v>
      </c>
      <c r="Y1735" s="1" t="s">
        <v>88</v>
      </c>
      <c r="Z1735" s="1">
        <v>5.3</v>
      </c>
      <c r="AA1735" s="1" t="s">
        <v>954</v>
      </c>
      <c r="AB1735" s="1" t="s">
        <v>90</v>
      </c>
      <c r="AC1735" s="1" t="s">
        <v>91</v>
      </c>
      <c r="AD1735" s="1" t="s">
        <v>92</v>
      </c>
      <c r="AE1735" s="1" t="s">
        <v>72</v>
      </c>
      <c r="AF1735" s="1" t="s">
        <v>217</v>
      </c>
      <c r="AG1735" s="1" t="s">
        <v>72</v>
      </c>
      <c r="AH1735" s="1" t="s">
        <v>519</v>
      </c>
      <c r="AI1735" s="1" t="s">
        <v>72</v>
      </c>
      <c r="AJ1735" s="1" t="s">
        <v>72</v>
      </c>
      <c r="AK1735" s="1" t="s">
        <v>3444</v>
      </c>
      <c r="AL1735" s="1" t="s">
        <v>72</v>
      </c>
      <c r="AM1735" s="1" t="s">
        <v>72</v>
      </c>
      <c r="AN1735" s="3">
        <v>46118</v>
      </c>
      <c r="AO1735" s="1" t="s">
        <v>9455</v>
      </c>
      <c r="AP1735" s="1" t="s">
        <v>72</v>
      </c>
      <c r="AQ1735" s="1" t="s">
        <v>1675</v>
      </c>
      <c r="AR1735" s="1">
        <v>14</v>
      </c>
      <c r="AS1735" s="1" t="s">
        <v>7811</v>
      </c>
      <c r="AT1735" s="1" t="s">
        <v>75</v>
      </c>
      <c r="AU1735" s="1" t="s">
        <v>75</v>
      </c>
      <c r="AV1735" s="1" t="s">
        <v>88</v>
      </c>
      <c r="AW1735" s="1" t="s">
        <v>96</v>
      </c>
      <c r="AX1735" s="1" t="s">
        <v>72</v>
      </c>
      <c r="AY1735" s="1" t="s">
        <v>3962</v>
      </c>
      <c r="AZ1735" s="1" t="s">
        <v>9284</v>
      </c>
      <c r="BA1735" s="1">
        <f>49+7</f>
        <v>56</v>
      </c>
      <c r="BB1735" s="21" t="s">
        <v>100</v>
      </c>
      <c r="BC1735" s="16"/>
    </row>
    <row r="1736" spans="1:55" ht="18.600000000000001" customHeight="1">
      <c r="A1736" s="1" t="s">
        <v>9456</v>
      </c>
      <c r="B1736" s="1">
        <v>260093</v>
      </c>
      <c r="C1736" s="1" t="s">
        <v>71</v>
      </c>
      <c r="D1736" s="3">
        <v>46119</v>
      </c>
      <c r="E1736" s="1" t="s">
        <v>1896</v>
      </c>
      <c r="F1736" s="1" t="s">
        <v>9457</v>
      </c>
      <c r="G1736" s="1" t="s">
        <v>75</v>
      </c>
      <c r="H1736" s="1" t="s">
        <v>6710</v>
      </c>
      <c r="I1736" s="1" t="s">
        <v>77</v>
      </c>
      <c r="J1736" s="1" t="s">
        <v>78</v>
      </c>
      <c r="K1736" s="1" t="s">
        <v>78</v>
      </c>
      <c r="L1736" s="21" t="s">
        <v>1898</v>
      </c>
      <c r="M1736" s="21" t="s">
        <v>160</v>
      </c>
      <c r="N1736" s="34" t="s">
        <v>768</v>
      </c>
      <c r="O1736" s="34" t="s">
        <v>9458</v>
      </c>
      <c r="P1736" s="1" t="s">
        <v>83</v>
      </c>
      <c r="Q1736" s="1" t="s">
        <v>123</v>
      </c>
      <c r="R1736" s="1" t="s">
        <v>9043</v>
      </c>
      <c r="S1736" s="1" t="s">
        <v>84</v>
      </c>
      <c r="T1736" s="1" t="s">
        <v>72</v>
      </c>
      <c r="U1736" s="1" t="s">
        <v>104</v>
      </c>
      <c r="V1736" s="1" t="s">
        <v>317</v>
      </c>
      <c r="W1736" s="1" t="s">
        <v>87</v>
      </c>
      <c r="X1736" s="1">
        <v>53</v>
      </c>
      <c r="Y1736" s="1" t="s">
        <v>88</v>
      </c>
      <c r="Z1736" s="1">
        <v>5.4</v>
      </c>
      <c r="AA1736" s="1" t="s">
        <v>299</v>
      </c>
      <c r="AB1736" s="1" t="s">
        <v>90</v>
      </c>
      <c r="AC1736" s="1" t="s">
        <v>91</v>
      </c>
      <c r="AD1736" s="1" t="s">
        <v>92</v>
      </c>
      <c r="AE1736" s="1" t="s">
        <v>72</v>
      </c>
      <c r="AF1736" s="1" t="s">
        <v>217</v>
      </c>
      <c r="AG1736" s="1" t="s">
        <v>72</v>
      </c>
      <c r="AH1736" s="1" t="s">
        <v>2356</v>
      </c>
      <c r="AI1736" s="1" t="s">
        <v>72</v>
      </c>
      <c r="AJ1736" s="1" t="s">
        <v>72</v>
      </c>
      <c r="AK1736" s="1" t="s">
        <v>3444</v>
      </c>
      <c r="AL1736" s="1" t="s">
        <v>72</v>
      </c>
      <c r="AM1736" s="1" t="s">
        <v>72</v>
      </c>
      <c r="AN1736" s="3">
        <v>46119</v>
      </c>
      <c r="AO1736" s="1" t="s">
        <v>9459</v>
      </c>
      <c r="AP1736" s="1" t="s">
        <v>72</v>
      </c>
      <c r="AQ1736" s="1" t="s">
        <v>1675</v>
      </c>
      <c r="AR1736" s="1">
        <v>14</v>
      </c>
      <c r="AS1736" s="1" t="s">
        <v>183</v>
      </c>
      <c r="AT1736" s="1" t="s">
        <v>75</v>
      </c>
      <c r="AU1736" s="1" t="s">
        <v>75</v>
      </c>
      <c r="AV1736" s="1" t="s">
        <v>88</v>
      </c>
      <c r="AW1736" s="1" t="s">
        <v>79</v>
      </c>
      <c r="AX1736" s="1" t="s">
        <v>707</v>
      </c>
      <c r="AY1736" s="1" t="s">
        <v>9434</v>
      </c>
      <c r="AZ1736" s="1" t="s">
        <v>9460</v>
      </c>
      <c r="BA1736" s="1">
        <v>35</v>
      </c>
      <c r="BB1736" s="1" t="s">
        <v>160</v>
      </c>
      <c r="BC1736" s="1" t="s">
        <v>768</v>
      </c>
    </row>
    <row r="1737" spans="1:55" ht="18.600000000000001" customHeight="1">
      <c r="A1737" s="1" t="s">
        <v>9461</v>
      </c>
      <c r="B1737" s="1">
        <v>260094</v>
      </c>
      <c r="C1737" s="1" t="s">
        <v>497</v>
      </c>
      <c r="D1737" s="3">
        <v>46120</v>
      </c>
      <c r="E1737" s="1" t="s">
        <v>1896</v>
      </c>
      <c r="F1737" s="1" t="s">
        <v>9462</v>
      </c>
      <c r="G1737" s="1" t="s">
        <v>75</v>
      </c>
      <c r="H1737" s="1" t="s">
        <v>9283</v>
      </c>
      <c r="I1737" s="1" t="s">
        <v>497</v>
      </c>
      <c r="J1737" s="1" t="s">
        <v>78</v>
      </c>
      <c r="K1737" s="1" t="s">
        <v>78</v>
      </c>
      <c r="L1737" s="21" t="s">
        <v>1898</v>
      </c>
      <c r="M1737" s="21" t="s">
        <v>160</v>
      </c>
      <c r="N1737" s="34" t="s">
        <v>768</v>
      </c>
      <c r="O1737" s="34" t="s">
        <v>9463</v>
      </c>
      <c r="P1737" s="1" t="s">
        <v>83</v>
      </c>
      <c r="Q1737" s="1" t="s">
        <v>123</v>
      </c>
      <c r="R1737" s="1" t="s">
        <v>9043</v>
      </c>
      <c r="S1737" s="1" t="s">
        <v>84</v>
      </c>
      <c r="T1737" s="1" t="s">
        <v>72</v>
      </c>
      <c r="U1737" s="1" t="s">
        <v>9464</v>
      </c>
      <c r="V1737" s="1" t="s">
        <v>9464</v>
      </c>
      <c r="W1737" s="1" t="s">
        <v>87</v>
      </c>
      <c r="X1737" s="1">
        <v>55</v>
      </c>
      <c r="Y1737" s="1" t="s">
        <v>88</v>
      </c>
      <c r="Z1737" s="1">
        <v>5.0999999999999996</v>
      </c>
      <c r="AA1737" s="1" t="s">
        <v>954</v>
      </c>
      <c r="AB1737" s="1" t="s">
        <v>90</v>
      </c>
      <c r="AC1737" s="1" t="s">
        <v>91</v>
      </c>
      <c r="AD1737" s="1" t="s">
        <v>92</v>
      </c>
      <c r="AE1737" s="1" t="s">
        <v>72</v>
      </c>
      <c r="AF1737" s="1" t="s">
        <v>217</v>
      </c>
      <c r="AG1737" s="1" t="s">
        <v>72</v>
      </c>
      <c r="AH1737" s="1" t="s">
        <v>218</v>
      </c>
      <c r="AI1737" s="1" t="s">
        <v>72</v>
      </c>
      <c r="AJ1737" s="1" t="s">
        <v>72</v>
      </c>
      <c r="AK1737" s="1" t="s">
        <v>3444</v>
      </c>
      <c r="AL1737" s="1" t="s">
        <v>72</v>
      </c>
      <c r="AM1737" s="1" t="s">
        <v>72</v>
      </c>
      <c r="AN1737" s="3">
        <v>46120</v>
      </c>
      <c r="AO1737" s="1" t="s">
        <v>9465</v>
      </c>
      <c r="AP1737" s="1" t="s">
        <v>72</v>
      </c>
      <c r="AQ1737" s="1" t="s">
        <v>1675</v>
      </c>
      <c r="AR1737" s="1">
        <v>14</v>
      </c>
      <c r="AS1737" s="1" t="s">
        <v>3446</v>
      </c>
      <c r="AT1737" s="1" t="s">
        <v>75</v>
      </c>
      <c r="AU1737" s="1" t="s">
        <v>75</v>
      </c>
      <c r="AV1737" s="1" t="s">
        <v>88</v>
      </c>
      <c r="AW1737" s="1" t="s">
        <v>79</v>
      </c>
      <c r="AX1737" s="1" t="s">
        <v>1795</v>
      </c>
      <c r="AY1737" s="1" t="s">
        <v>3962</v>
      </c>
      <c r="AZ1737" s="1" t="s">
        <v>9284</v>
      </c>
      <c r="BA1737" s="1">
        <f>49+14</f>
        <v>63</v>
      </c>
      <c r="BB1737" s="1" t="s">
        <v>160</v>
      </c>
      <c r="BC1737" s="1" t="s">
        <v>768</v>
      </c>
    </row>
    <row r="1738" spans="1:55" ht="18.600000000000001" customHeight="1">
      <c r="A1738" s="1" t="s">
        <v>9466</v>
      </c>
      <c r="B1738" s="1">
        <v>260095</v>
      </c>
      <c r="C1738" s="1" t="s">
        <v>71</v>
      </c>
      <c r="D1738" s="3">
        <v>46120</v>
      </c>
      <c r="E1738" s="1" t="s">
        <v>1896</v>
      </c>
      <c r="F1738" s="1" t="s">
        <v>9467</v>
      </c>
      <c r="G1738" s="1" t="s">
        <v>75</v>
      </c>
      <c r="H1738" s="1" t="s">
        <v>6710</v>
      </c>
      <c r="I1738" s="1" t="s">
        <v>77</v>
      </c>
      <c r="J1738" s="1" t="s">
        <v>78</v>
      </c>
      <c r="K1738" s="1" t="s">
        <v>78</v>
      </c>
      <c r="L1738" s="21" t="s">
        <v>1898</v>
      </c>
      <c r="M1738" s="21" t="s">
        <v>99</v>
      </c>
      <c r="N1738" s="34" t="s">
        <v>72</v>
      </c>
      <c r="O1738" s="34" t="s">
        <v>9468</v>
      </c>
      <c r="P1738" s="1" t="s">
        <v>813</v>
      </c>
      <c r="Q1738" s="1" t="s">
        <v>813</v>
      </c>
      <c r="R1738" s="1" t="s">
        <v>9057</v>
      </c>
      <c r="S1738" s="1" t="s">
        <v>84</v>
      </c>
      <c r="T1738" s="1" t="s">
        <v>72</v>
      </c>
      <c r="U1738" s="1" t="s">
        <v>140</v>
      </c>
      <c r="V1738" s="1" t="s">
        <v>141</v>
      </c>
      <c r="W1738" s="1" t="s">
        <v>87</v>
      </c>
      <c r="X1738" s="1">
        <v>52</v>
      </c>
      <c r="Y1738" s="1" t="s">
        <v>88</v>
      </c>
      <c r="Z1738" s="1">
        <v>4.3</v>
      </c>
      <c r="AA1738" s="1" t="s">
        <v>2344</v>
      </c>
      <c r="AB1738" s="1" t="s">
        <v>90</v>
      </c>
      <c r="AC1738" s="1" t="s">
        <v>91</v>
      </c>
      <c r="AD1738" s="1" t="s">
        <v>92</v>
      </c>
      <c r="AE1738" s="1" t="s">
        <v>72</v>
      </c>
      <c r="AF1738" s="1" t="s">
        <v>254</v>
      </c>
      <c r="AG1738" s="1">
        <v>1</v>
      </c>
      <c r="AH1738" s="1" t="s">
        <v>5092</v>
      </c>
      <c r="AI1738" s="1" t="s">
        <v>72</v>
      </c>
      <c r="AJ1738" s="1" t="s">
        <v>72</v>
      </c>
      <c r="AK1738" s="1" t="s">
        <v>3444</v>
      </c>
      <c r="AL1738" s="1" t="s">
        <v>878</v>
      </c>
      <c r="AM1738" s="1" t="s">
        <v>72</v>
      </c>
      <c r="AN1738" s="3">
        <v>46120</v>
      </c>
      <c r="AO1738" s="1" t="s">
        <v>9469</v>
      </c>
      <c r="AP1738" s="4" t="s">
        <v>72</v>
      </c>
      <c r="AQ1738" s="1" t="s">
        <v>1675</v>
      </c>
      <c r="AR1738" s="1">
        <v>14</v>
      </c>
      <c r="AS1738" s="1" t="s">
        <v>9218</v>
      </c>
      <c r="AT1738" s="1" t="s">
        <v>75</v>
      </c>
      <c r="AU1738" s="1" t="s">
        <v>75</v>
      </c>
      <c r="AV1738" s="1" t="s">
        <v>88</v>
      </c>
      <c r="AW1738" s="1" t="s">
        <v>96</v>
      </c>
      <c r="AX1738" s="1" t="s">
        <v>72</v>
      </c>
      <c r="AY1738" s="1" t="s">
        <v>9470</v>
      </c>
      <c r="AZ1738" s="1" t="s">
        <v>9471</v>
      </c>
      <c r="BA1738" s="1">
        <f>56+7</f>
        <v>63</v>
      </c>
      <c r="BB1738" s="21" t="s">
        <v>100</v>
      </c>
      <c r="BC1738" s="16"/>
    </row>
    <row r="1739" spans="1:55" ht="18.600000000000001" customHeight="1">
      <c r="A1739" s="1" t="s">
        <v>9472</v>
      </c>
      <c r="B1739" s="1">
        <v>260096</v>
      </c>
      <c r="C1739" s="1" t="s">
        <v>71</v>
      </c>
      <c r="D1739" s="3">
        <v>46121</v>
      </c>
      <c r="E1739" s="1" t="s">
        <v>1896</v>
      </c>
      <c r="F1739" s="1" t="s">
        <v>9473</v>
      </c>
      <c r="G1739" s="1" t="s">
        <v>75</v>
      </c>
      <c r="H1739" s="1" t="s">
        <v>6710</v>
      </c>
      <c r="I1739" s="1" t="s">
        <v>77</v>
      </c>
      <c r="J1739" s="1" t="s">
        <v>78</v>
      </c>
      <c r="K1739" s="1" t="s">
        <v>78</v>
      </c>
      <c r="L1739" s="21" t="s">
        <v>1898</v>
      </c>
      <c r="M1739" s="21" t="s">
        <v>99</v>
      </c>
      <c r="N1739" s="34" t="s">
        <v>72</v>
      </c>
      <c r="O1739" s="34" t="s">
        <v>9474</v>
      </c>
      <c r="P1739" s="1" t="s">
        <v>83</v>
      </c>
      <c r="Q1739" s="1" t="s">
        <v>123</v>
      </c>
      <c r="R1739" s="1" t="s">
        <v>9043</v>
      </c>
      <c r="S1739" s="1" t="s">
        <v>84</v>
      </c>
      <c r="T1739" s="1" t="s">
        <v>72</v>
      </c>
      <c r="U1739" s="1" t="s">
        <v>140</v>
      </c>
      <c r="V1739" s="1" t="s">
        <v>141</v>
      </c>
      <c r="W1739" s="1" t="s">
        <v>126</v>
      </c>
      <c r="X1739" s="1">
        <v>47</v>
      </c>
      <c r="Y1739" s="1" t="s">
        <v>88</v>
      </c>
      <c r="Z1739" s="1">
        <v>5.9</v>
      </c>
      <c r="AA1739" s="1" t="s">
        <v>954</v>
      </c>
      <c r="AB1739" s="1" t="s">
        <v>90</v>
      </c>
      <c r="AC1739" s="1" t="s">
        <v>91</v>
      </c>
      <c r="AD1739" s="1" t="s">
        <v>92</v>
      </c>
      <c r="AE1739" s="1" t="s">
        <v>72</v>
      </c>
      <c r="AF1739" s="1" t="s">
        <v>254</v>
      </c>
      <c r="AG1739" s="1" t="s">
        <v>72</v>
      </c>
      <c r="AH1739" s="1" t="s">
        <v>367</v>
      </c>
      <c r="AI1739" s="1" t="s">
        <v>72</v>
      </c>
      <c r="AJ1739" s="1" t="s">
        <v>72</v>
      </c>
      <c r="AK1739" s="1" t="s">
        <v>3444</v>
      </c>
      <c r="AL1739" s="1" t="s">
        <v>72</v>
      </c>
      <c r="AM1739" s="1" t="s">
        <v>72</v>
      </c>
      <c r="AN1739" s="3">
        <v>46121</v>
      </c>
      <c r="AO1739" s="1" t="s">
        <v>9475</v>
      </c>
      <c r="AP1739" s="1" t="s">
        <v>9476</v>
      </c>
      <c r="AQ1739" s="1" t="s">
        <v>1675</v>
      </c>
      <c r="AR1739" s="1">
        <v>14</v>
      </c>
      <c r="AS1739" s="1" t="s">
        <v>9218</v>
      </c>
      <c r="AT1739" s="1" t="s">
        <v>75</v>
      </c>
      <c r="AU1739" s="1" t="s">
        <v>75</v>
      </c>
      <c r="AV1739" s="1" t="s">
        <v>88</v>
      </c>
      <c r="AW1739" s="1" t="s">
        <v>96</v>
      </c>
      <c r="AX1739" s="1" t="s">
        <v>72</v>
      </c>
      <c r="AY1739" s="1" t="s">
        <v>9470</v>
      </c>
      <c r="AZ1739" s="1" t="s">
        <v>9460</v>
      </c>
      <c r="BA1739" s="1">
        <f>49+14</f>
        <v>63</v>
      </c>
      <c r="BB1739" s="21" t="s">
        <v>100</v>
      </c>
      <c r="BC1739" s="16"/>
    </row>
    <row r="1740" spans="1:55" ht="18.600000000000001" customHeight="1">
      <c r="A1740" s="1" t="s">
        <v>9477</v>
      </c>
      <c r="B1740" s="1">
        <v>260097</v>
      </c>
      <c r="C1740" s="1" t="s">
        <v>71</v>
      </c>
      <c r="D1740" s="3">
        <v>46122</v>
      </c>
      <c r="E1740" s="1" t="s">
        <v>1896</v>
      </c>
      <c r="F1740" s="1" t="s">
        <v>9478</v>
      </c>
      <c r="G1740" s="1" t="s">
        <v>75</v>
      </c>
      <c r="H1740" s="1" t="s">
        <v>6710</v>
      </c>
      <c r="I1740" s="1" t="s">
        <v>77</v>
      </c>
      <c r="J1740" s="1" t="s">
        <v>78</v>
      </c>
      <c r="K1740" s="1" t="s">
        <v>78</v>
      </c>
      <c r="L1740" s="21" t="s">
        <v>1898</v>
      </c>
      <c r="M1740" s="21" t="s">
        <v>99</v>
      </c>
      <c r="N1740" s="34" t="s">
        <v>72</v>
      </c>
      <c r="O1740" s="34" t="s">
        <v>3733</v>
      </c>
      <c r="P1740" s="1" t="s">
        <v>83</v>
      </c>
      <c r="Q1740" s="1" t="s">
        <v>123</v>
      </c>
      <c r="R1740" s="1" t="s">
        <v>9043</v>
      </c>
      <c r="S1740" s="1" t="s">
        <v>84</v>
      </c>
      <c r="T1740" s="1" t="s">
        <v>72</v>
      </c>
      <c r="U1740" s="1" t="s">
        <v>140</v>
      </c>
      <c r="V1740" s="1" t="s">
        <v>181</v>
      </c>
      <c r="W1740" s="1" t="s">
        <v>126</v>
      </c>
      <c r="X1740" s="1">
        <v>55</v>
      </c>
      <c r="Y1740" s="1" t="s">
        <v>88</v>
      </c>
      <c r="Z1740" s="1">
        <v>5.3</v>
      </c>
      <c r="AA1740" s="1" t="s">
        <v>954</v>
      </c>
      <c r="AB1740" s="1" t="s">
        <v>90</v>
      </c>
      <c r="AC1740" s="1" t="s">
        <v>91</v>
      </c>
      <c r="AD1740" s="1" t="s">
        <v>92</v>
      </c>
      <c r="AE1740" s="1" t="s">
        <v>72</v>
      </c>
      <c r="AF1740" s="1" t="s">
        <v>229</v>
      </c>
      <c r="AG1740" s="1" t="s">
        <v>72</v>
      </c>
      <c r="AH1740" s="1" t="s">
        <v>367</v>
      </c>
      <c r="AI1740" s="1" t="s">
        <v>72</v>
      </c>
      <c r="AJ1740" s="1" t="s">
        <v>72</v>
      </c>
      <c r="AK1740" s="1" t="s">
        <v>3444</v>
      </c>
      <c r="AL1740" s="1" t="s">
        <v>72</v>
      </c>
      <c r="AM1740" s="1" t="s">
        <v>72</v>
      </c>
      <c r="AN1740" s="3">
        <v>46122</v>
      </c>
      <c r="AO1740" s="1" t="s">
        <v>9479</v>
      </c>
      <c r="AP1740" s="1" t="s">
        <v>9480</v>
      </c>
      <c r="AQ1740" s="1" t="s">
        <v>1675</v>
      </c>
      <c r="AR1740" s="1">
        <v>14</v>
      </c>
      <c r="AS1740" s="1" t="s">
        <v>9218</v>
      </c>
      <c r="AT1740" s="1" t="s">
        <v>75</v>
      </c>
      <c r="AU1740" s="1" t="s">
        <v>75</v>
      </c>
      <c r="AV1740" s="1" t="s">
        <v>88</v>
      </c>
      <c r="AW1740" s="1" t="s">
        <v>96</v>
      </c>
      <c r="AX1740" s="1" t="s">
        <v>72</v>
      </c>
      <c r="AY1740" s="1" t="s">
        <v>9470</v>
      </c>
      <c r="AZ1740" s="1" t="s">
        <v>9460</v>
      </c>
      <c r="BA1740" s="1">
        <f>49+7</f>
        <v>56</v>
      </c>
      <c r="BB1740" s="21" t="s">
        <v>100</v>
      </c>
      <c r="BC1740" s="16"/>
    </row>
    <row r="1741" spans="1:55" ht="18.600000000000001" customHeight="1">
      <c r="A1741" s="1" t="s">
        <v>9481</v>
      </c>
      <c r="B1741" s="1">
        <v>260098</v>
      </c>
      <c r="C1741" s="1" t="s">
        <v>71</v>
      </c>
      <c r="D1741" s="3">
        <v>46122</v>
      </c>
      <c r="E1741" s="1" t="s">
        <v>1896</v>
      </c>
      <c r="F1741" s="1" t="s">
        <v>9482</v>
      </c>
      <c r="G1741" s="1" t="s">
        <v>75</v>
      </c>
      <c r="H1741" s="3" t="s">
        <v>6917</v>
      </c>
      <c r="I1741" s="1" t="s">
        <v>77</v>
      </c>
      <c r="J1741" s="1" t="s">
        <v>172</v>
      </c>
      <c r="K1741" s="1" t="s">
        <v>78</v>
      </c>
      <c r="L1741" s="8" t="s">
        <v>1927</v>
      </c>
      <c r="M1741" s="21" t="s">
        <v>160</v>
      </c>
      <c r="N1741" s="34" t="s">
        <v>72</v>
      </c>
      <c r="O1741" s="34" t="s">
        <v>2148</v>
      </c>
      <c r="P1741" s="1" t="s">
        <v>2143</v>
      </c>
      <c r="Q1741" s="1" t="s">
        <v>1868</v>
      </c>
      <c r="R1741" s="1" t="s">
        <v>9079</v>
      </c>
      <c r="S1741" s="1" t="s">
        <v>291</v>
      </c>
      <c r="T1741" s="1" t="s">
        <v>72</v>
      </c>
      <c r="U1741" s="1" t="s">
        <v>292</v>
      </c>
      <c r="V1741" s="1" t="s">
        <v>3296</v>
      </c>
      <c r="W1741" s="1" t="s">
        <v>126</v>
      </c>
      <c r="X1741" s="1">
        <v>49</v>
      </c>
      <c r="Y1741" s="1" t="s">
        <v>88</v>
      </c>
      <c r="Z1741" s="1">
        <v>6.7</v>
      </c>
      <c r="AA1741" s="1" t="s">
        <v>2344</v>
      </c>
      <c r="AB1741" s="1" t="s">
        <v>90</v>
      </c>
      <c r="AC1741" s="1" t="s">
        <v>91</v>
      </c>
      <c r="AD1741" s="1" t="s">
        <v>216</v>
      </c>
      <c r="AE1741" s="1" t="s">
        <v>72</v>
      </c>
      <c r="AF1741" s="1" t="s">
        <v>72</v>
      </c>
      <c r="AG1741" s="1" t="s">
        <v>72</v>
      </c>
      <c r="AH1741" s="1" t="s">
        <v>72</v>
      </c>
      <c r="AI1741" s="1">
        <v>6</v>
      </c>
      <c r="AJ1741" s="1" t="s">
        <v>4014</v>
      </c>
      <c r="AK1741" s="1" t="s">
        <v>447</v>
      </c>
      <c r="AL1741" s="1" t="s">
        <v>72</v>
      </c>
      <c r="AM1741" s="1" t="s">
        <v>72</v>
      </c>
      <c r="AN1741" s="3">
        <v>46122</v>
      </c>
      <c r="AO1741" s="1" t="s">
        <v>9483</v>
      </c>
      <c r="AP1741" s="1" t="s">
        <v>72</v>
      </c>
      <c r="AQ1741" s="1" t="s">
        <v>1675</v>
      </c>
      <c r="AR1741" s="1">
        <v>15</v>
      </c>
      <c r="AS1741" s="1" t="s">
        <v>9218</v>
      </c>
      <c r="AT1741" s="1" t="s">
        <v>75</v>
      </c>
      <c r="AU1741" s="1" t="s">
        <v>75</v>
      </c>
      <c r="AV1741" s="1" t="s">
        <v>88</v>
      </c>
      <c r="AW1741" s="1" t="s">
        <v>96</v>
      </c>
      <c r="AX1741" s="1" t="s">
        <v>72</v>
      </c>
      <c r="AY1741" s="1" t="s">
        <v>3985</v>
      </c>
      <c r="AZ1741" s="1" t="s">
        <v>72</v>
      </c>
      <c r="BA1741" s="1">
        <f>6+19</f>
        <v>25</v>
      </c>
      <c r="BB1741" s="1" t="s">
        <v>160</v>
      </c>
      <c r="BC1741" s="1" t="s">
        <v>6462</v>
      </c>
    </row>
    <row r="1742" spans="1:55" ht="18.600000000000001" customHeight="1">
      <c r="A1742" s="1" t="s">
        <v>9484</v>
      </c>
      <c r="B1742" s="1">
        <v>260099</v>
      </c>
      <c r="C1742" s="1" t="s">
        <v>71</v>
      </c>
      <c r="D1742" s="3">
        <v>46127</v>
      </c>
      <c r="E1742" s="1" t="s">
        <v>1896</v>
      </c>
      <c r="F1742" s="1" t="s">
        <v>9485</v>
      </c>
      <c r="G1742" s="1" t="s">
        <v>75</v>
      </c>
      <c r="H1742" s="1" t="s">
        <v>3759</v>
      </c>
      <c r="I1742" s="1" t="s">
        <v>77</v>
      </c>
      <c r="J1742" s="1" t="s">
        <v>78</v>
      </c>
      <c r="K1742" s="1" t="s">
        <v>78</v>
      </c>
      <c r="L1742" s="21" t="s">
        <v>1898</v>
      </c>
      <c r="M1742" s="21" t="s">
        <v>160</v>
      </c>
      <c r="N1742" s="34" t="s">
        <v>72</v>
      </c>
      <c r="O1742" s="34" t="s">
        <v>847</v>
      </c>
      <c r="P1742" s="1" t="s">
        <v>2143</v>
      </c>
      <c r="Q1742" s="1" t="s">
        <v>1868</v>
      </c>
      <c r="R1742" s="1" t="s">
        <v>9079</v>
      </c>
      <c r="S1742" s="1" t="s">
        <v>443</v>
      </c>
      <c r="T1742" s="1" t="s">
        <v>72</v>
      </c>
      <c r="U1742" s="1" t="s">
        <v>444</v>
      </c>
      <c r="V1742" s="1" t="s">
        <v>445</v>
      </c>
      <c r="W1742" s="1" t="s">
        <v>87</v>
      </c>
      <c r="X1742" s="1">
        <v>43</v>
      </c>
      <c r="Y1742" s="1" t="s">
        <v>88</v>
      </c>
      <c r="Z1742" s="1">
        <v>5.8</v>
      </c>
      <c r="AA1742" s="1" t="s">
        <v>954</v>
      </c>
      <c r="AB1742" s="1" t="s">
        <v>90</v>
      </c>
      <c r="AC1742" s="1" t="s">
        <v>91</v>
      </c>
      <c r="AD1742" s="1" t="s">
        <v>216</v>
      </c>
      <c r="AE1742" s="1" t="s">
        <v>72</v>
      </c>
      <c r="AF1742" s="1" t="s">
        <v>72</v>
      </c>
      <c r="AG1742" s="1" t="s">
        <v>72</v>
      </c>
      <c r="AH1742" s="1" t="s">
        <v>72</v>
      </c>
      <c r="AI1742" s="1">
        <v>4</v>
      </c>
      <c r="AJ1742" s="1" t="s">
        <v>7705</v>
      </c>
      <c r="AK1742" s="1" t="s">
        <v>447</v>
      </c>
      <c r="AL1742" s="1" t="s">
        <v>72</v>
      </c>
      <c r="AM1742" s="1" t="s">
        <v>72</v>
      </c>
      <c r="AN1742" s="3">
        <v>46127</v>
      </c>
      <c r="AO1742" s="1" t="s">
        <v>9486</v>
      </c>
      <c r="AP1742" s="1" t="s">
        <v>72</v>
      </c>
      <c r="AQ1742" s="1" t="s">
        <v>1794</v>
      </c>
      <c r="AR1742" s="1">
        <v>13</v>
      </c>
      <c r="AS1742" s="1" t="s">
        <v>8433</v>
      </c>
      <c r="AT1742" s="1" t="s">
        <v>75</v>
      </c>
      <c r="AU1742" s="1" t="s">
        <v>75</v>
      </c>
      <c r="AV1742" s="1" t="s">
        <v>88</v>
      </c>
      <c r="AW1742" s="1" t="s">
        <v>79</v>
      </c>
      <c r="AX1742" s="1" t="s">
        <v>707</v>
      </c>
      <c r="AY1742" s="1" t="s">
        <v>3962</v>
      </c>
      <c r="AZ1742" s="1" t="s">
        <v>9487</v>
      </c>
      <c r="BA1742" s="1">
        <v>28</v>
      </c>
      <c r="BB1742" s="1" t="s">
        <v>160</v>
      </c>
      <c r="BC1742" s="1" t="s">
        <v>707</v>
      </c>
    </row>
    <row r="1743" spans="1:55" ht="18.600000000000001" customHeight="1">
      <c r="A1743" s="1" t="s">
        <v>9490</v>
      </c>
      <c r="B1743" s="1">
        <v>260101</v>
      </c>
      <c r="C1743" s="1" t="s">
        <v>71</v>
      </c>
      <c r="D1743" s="3">
        <v>46129</v>
      </c>
      <c r="E1743" s="1" t="s">
        <v>1896</v>
      </c>
      <c r="F1743" s="1" t="s">
        <v>9491</v>
      </c>
      <c r="G1743" s="1" t="s">
        <v>75</v>
      </c>
      <c r="H1743" s="1" t="s">
        <v>8903</v>
      </c>
      <c r="I1743" s="1" t="s">
        <v>77</v>
      </c>
      <c r="J1743" s="1" t="s">
        <v>78</v>
      </c>
      <c r="K1743" s="1" t="s">
        <v>78</v>
      </c>
      <c r="L1743" s="21" t="s">
        <v>1898</v>
      </c>
      <c r="M1743" s="21" t="s">
        <v>99</v>
      </c>
      <c r="N1743" s="34" t="s">
        <v>72</v>
      </c>
      <c r="O1743" s="34" t="s">
        <v>4538</v>
      </c>
      <c r="P1743" s="1" t="s">
        <v>778</v>
      </c>
      <c r="Q1743" s="1" t="s">
        <v>779</v>
      </c>
      <c r="R1743" s="1" t="s">
        <v>9036</v>
      </c>
      <c r="S1743" s="1" t="s">
        <v>84</v>
      </c>
      <c r="T1743" s="1" t="s">
        <v>72</v>
      </c>
      <c r="U1743" s="1" t="s">
        <v>140</v>
      </c>
      <c r="V1743" s="1" t="s">
        <v>141</v>
      </c>
      <c r="W1743" s="1" t="s">
        <v>126</v>
      </c>
      <c r="X1743" s="1">
        <v>55</v>
      </c>
      <c r="Y1743" s="1" t="s">
        <v>88</v>
      </c>
      <c r="Z1743" s="1">
        <v>5.9</v>
      </c>
      <c r="AA1743" s="1" t="s">
        <v>954</v>
      </c>
      <c r="AB1743" s="1" t="s">
        <v>90</v>
      </c>
      <c r="AC1743" s="1" t="s">
        <v>91</v>
      </c>
      <c r="AD1743" s="1" t="s">
        <v>92</v>
      </c>
      <c r="AE1743" s="1" t="s">
        <v>72</v>
      </c>
      <c r="AF1743" s="1" t="s">
        <v>72</v>
      </c>
      <c r="AG1743" s="1" t="s">
        <v>72</v>
      </c>
      <c r="AH1743" s="1" t="s">
        <v>72</v>
      </c>
      <c r="AI1743" s="1" t="s">
        <v>72</v>
      </c>
      <c r="AJ1743" s="1" t="s">
        <v>72</v>
      </c>
      <c r="AK1743" s="1" t="s">
        <v>72</v>
      </c>
      <c r="AL1743" s="1" t="s">
        <v>72</v>
      </c>
      <c r="AM1743" s="1" t="s">
        <v>72</v>
      </c>
      <c r="AN1743" s="3">
        <v>46129</v>
      </c>
      <c r="AO1743" s="1" t="s">
        <v>9492</v>
      </c>
      <c r="AP1743" s="1" t="s">
        <v>72</v>
      </c>
      <c r="AQ1743" s="1" t="s">
        <v>1675</v>
      </c>
      <c r="AR1743" s="1">
        <v>14</v>
      </c>
      <c r="AS1743" s="1" t="s">
        <v>9200</v>
      </c>
      <c r="AT1743" s="1" t="s">
        <v>75</v>
      </c>
      <c r="AU1743" s="1" t="s">
        <v>75</v>
      </c>
      <c r="AV1743" s="1" t="s">
        <v>88</v>
      </c>
      <c r="AW1743" s="1" t="s">
        <v>96</v>
      </c>
      <c r="AX1743" s="1" t="s">
        <v>72</v>
      </c>
      <c r="AY1743" s="1" t="s">
        <v>9039</v>
      </c>
      <c r="AZ1743" s="1" t="s">
        <v>9040</v>
      </c>
      <c r="BA1743" s="1">
        <f>49+14</f>
        <v>63</v>
      </c>
      <c r="BB1743" s="21" t="s">
        <v>100</v>
      </c>
      <c r="BC1743" s="16"/>
    </row>
    <row r="1744" spans="1:55" ht="18.600000000000001" customHeight="1">
      <c r="A1744" s="1" t="s">
        <v>9493</v>
      </c>
      <c r="B1744" s="1">
        <v>260102</v>
      </c>
      <c r="C1744" s="1" t="s">
        <v>71</v>
      </c>
      <c r="D1744" s="3">
        <v>46132</v>
      </c>
      <c r="E1744" s="1" t="s">
        <v>1896</v>
      </c>
      <c r="F1744" s="1" t="s">
        <v>9494</v>
      </c>
      <c r="G1744" s="1" t="s">
        <v>75</v>
      </c>
      <c r="H1744" s="1" t="s">
        <v>8903</v>
      </c>
      <c r="I1744" s="1" t="s">
        <v>77</v>
      </c>
      <c r="J1744" s="1" t="s">
        <v>78</v>
      </c>
      <c r="K1744" s="1" t="s">
        <v>78</v>
      </c>
      <c r="L1744" s="21" t="s">
        <v>1898</v>
      </c>
      <c r="M1744" s="21" t="s">
        <v>99</v>
      </c>
      <c r="N1744" s="34" t="s">
        <v>72</v>
      </c>
      <c r="O1744" s="34" t="s">
        <v>4288</v>
      </c>
      <c r="P1744" s="1" t="s">
        <v>813</v>
      </c>
      <c r="Q1744" s="1" t="s">
        <v>813</v>
      </c>
      <c r="R1744" s="1" t="s">
        <v>9057</v>
      </c>
      <c r="S1744" s="1" t="s">
        <v>84</v>
      </c>
      <c r="T1744" s="1" t="s">
        <v>72</v>
      </c>
      <c r="U1744" s="1" t="s">
        <v>140</v>
      </c>
      <c r="V1744" s="1" t="s">
        <v>181</v>
      </c>
      <c r="W1744" s="1" t="s">
        <v>126</v>
      </c>
      <c r="X1744" s="1">
        <v>43</v>
      </c>
      <c r="Y1744" s="1" t="s">
        <v>88</v>
      </c>
      <c r="Z1744" s="1">
        <v>3.9</v>
      </c>
      <c r="AA1744" s="1" t="s">
        <v>954</v>
      </c>
      <c r="AB1744" s="1" t="s">
        <v>90</v>
      </c>
      <c r="AC1744" s="1" t="s">
        <v>91</v>
      </c>
      <c r="AD1744" s="1" t="s">
        <v>92</v>
      </c>
      <c r="AE1744" s="1" t="s">
        <v>72</v>
      </c>
      <c r="AF1744" s="1" t="s">
        <v>217</v>
      </c>
      <c r="AG1744" s="1">
        <v>2</v>
      </c>
      <c r="AH1744" s="1" t="s">
        <v>9495</v>
      </c>
      <c r="AI1744" s="1" t="s">
        <v>72</v>
      </c>
      <c r="AJ1744" s="1" t="s">
        <v>72</v>
      </c>
      <c r="AK1744" s="1" t="s">
        <v>3444</v>
      </c>
      <c r="AL1744" s="1" t="s">
        <v>263</v>
      </c>
      <c r="AM1744" s="1" t="s">
        <v>72</v>
      </c>
      <c r="AN1744" s="3">
        <v>46132</v>
      </c>
      <c r="AO1744" s="1" t="s">
        <v>9496</v>
      </c>
      <c r="AP1744" s="1" t="s">
        <v>72</v>
      </c>
      <c r="AQ1744" s="1" t="s">
        <v>1675</v>
      </c>
      <c r="AR1744" s="1">
        <v>14</v>
      </c>
      <c r="AS1744" s="1" t="s">
        <v>9256</v>
      </c>
      <c r="AT1744" s="1" t="s">
        <v>75</v>
      </c>
      <c r="AU1744" s="1" t="s">
        <v>75</v>
      </c>
      <c r="AV1744" s="1" t="s">
        <v>88</v>
      </c>
      <c r="AW1744" s="1" t="s">
        <v>96</v>
      </c>
      <c r="AX1744" s="1" t="s">
        <v>72</v>
      </c>
      <c r="AY1744" s="1" t="s">
        <v>9039</v>
      </c>
      <c r="AZ1744" s="1" t="s">
        <v>9040</v>
      </c>
      <c r="BA1744" s="1">
        <f>49</f>
        <v>49</v>
      </c>
      <c r="BB1744" s="21" t="s">
        <v>100</v>
      </c>
      <c r="BC1744" s="16"/>
    </row>
    <row r="1745" spans="1:55" ht="18.600000000000001" customHeight="1">
      <c r="A1745" s="1" t="s">
        <v>9497</v>
      </c>
      <c r="B1745" s="1">
        <v>260103</v>
      </c>
      <c r="C1745" s="1" t="s">
        <v>71</v>
      </c>
      <c r="D1745" s="3">
        <v>46133</v>
      </c>
      <c r="E1745" s="1" t="s">
        <v>1896</v>
      </c>
      <c r="F1745" s="1" t="s">
        <v>9498</v>
      </c>
      <c r="G1745" s="1" t="s">
        <v>75</v>
      </c>
      <c r="H1745" s="1" t="s">
        <v>3947</v>
      </c>
      <c r="I1745" s="1" t="s">
        <v>77</v>
      </c>
      <c r="J1745" s="1" t="s">
        <v>78</v>
      </c>
      <c r="K1745" s="1" t="s">
        <v>78</v>
      </c>
      <c r="L1745" s="21" t="s">
        <v>1898</v>
      </c>
      <c r="M1745" s="21" t="s">
        <v>99</v>
      </c>
      <c r="N1745" s="34" t="s">
        <v>72</v>
      </c>
      <c r="O1745" s="21" t="s">
        <v>4107</v>
      </c>
      <c r="P1745" s="1" t="s">
        <v>813</v>
      </c>
      <c r="Q1745" s="1" t="s">
        <v>813</v>
      </c>
      <c r="R1745" s="1" t="s">
        <v>9057</v>
      </c>
      <c r="S1745" s="1" t="s">
        <v>84</v>
      </c>
      <c r="T1745" s="1" t="s">
        <v>72</v>
      </c>
      <c r="U1745" s="1" t="s">
        <v>7524</v>
      </c>
      <c r="V1745" s="1" t="s">
        <v>7524</v>
      </c>
      <c r="W1745" s="1" t="s">
        <v>126</v>
      </c>
      <c r="X1745" s="1">
        <v>51</v>
      </c>
      <c r="Y1745" s="1" t="s">
        <v>88</v>
      </c>
      <c r="Z1745" s="1">
        <v>4.8</v>
      </c>
      <c r="AA1745" s="1" t="s">
        <v>2344</v>
      </c>
      <c r="AB1745" s="1" t="s">
        <v>90</v>
      </c>
      <c r="AC1745" s="1" t="s">
        <v>91</v>
      </c>
      <c r="AD1745" s="1" t="s">
        <v>92</v>
      </c>
      <c r="AE1745" s="1" t="s">
        <v>72</v>
      </c>
      <c r="AF1745" s="1" t="s">
        <v>254</v>
      </c>
      <c r="AG1745" s="1">
        <v>2</v>
      </c>
      <c r="AH1745" s="1" t="s">
        <v>5556</v>
      </c>
      <c r="AI1745" s="1" t="s">
        <v>72</v>
      </c>
      <c r="AJ1745" s="1" t="s">
        <v>72</v>
      </c>
      <c r="AK1745" s="1" t="s">
        <v>3444</v>
      </c>
      <c r="AL1745" s="1" t="s">
        <v>878</v>
      </c>
      <c r="AM1745" s="1" t="s">
        <v>72</v>
      </c>
      <c r="AN1745" s="3">
        <v>46133</v>
      </c>
      <c r="AO1745" s="1" t="s">
        <v>9499</v>
      </c>
      <c r="AP1745" s="1" t="s">
        <v>72</v>
      </c>
      <c r="AQ1745" s="1" t="s">
        <v>1675</v>
      </c>
      <c r="AR1745" s="1">
        <v>14</v>
      </c>
      <c r="AS1745" s="1" t="s">
        <v>8433</v>
      </c>
      <c r="AT1745" s="1" t="s">
        <v>75</v>
      </c>
      <c r="AU1745" s="1" t="s">
        <v>75</v>
      </c>
      <c r="AV1745" s="1" t="s">
        <v>88</v>
      </c>
      <c r="AW1745" s="1" t="s">
        <v>96</v>
      </c>
      <c r="AX1745" s="1" t="s">
        <v>72</v>
      </c>
      <c r="AY1745" s="1" t="s">
        <v>3962</v>
      </c>
      <c r="AZ1745" s="1" t="s">
        <v>9201</v>
      </c>
      <c r="BA1745" s="1">
        <f>35+7</f>
        <v>42</v>
      </c>
      <c r="BB1745" s="21" t="s">
        <v>100</v>
      </c>
      <c r="BC1745" s="16"/>
    </row>
    <row r="1746" spans="1:55" ht="18.600000000000001" customHeight="1">
      <c r="A1746" s="1" t="s">
        <v>9500</v>
      </c>
      <c r="B1746" s="1">
        <v>260104</v>
      </c>
      <c r="C1746" s="1" t="s">
        <v>71</v>
      </c>
      <c r="D1746" s="3">
        <v>46133</v>
      </c>
      <c r="E1746" s="1" t="s">
        <v>1896</v>
      </c>
      <c r="F1746" s="1" t="s">
        <v>9501</v>
      </c>
      <c r="G1746" s="1" t="s">
        <v>75</v>
      </c>
      <c r="H1746" s="1" t="s">
        <v>8923</v>
      </c>
      <c r="I1746" s="1" t="s">
        <v>77</v>
      </c>
      <c r="J1746" s="1" t="s">
        <v>78</v>
      </c>
      <c r="K1746" s="1" t="s">
        <v>78</v>
      </c>
      <c r="L1746" s="21" t="s">
        <v>1898</v>
      </c>
      <c r="M1746" s="21" t="s">
        <v>99</v>
      </c>
      <c r="N1746" s="34" t="s">
        <v>72</v>
      </c>
      <c r="O1746" s="34" t="s">
        <v>9502</v>
      </c>
      <c r="P1746" s="1" t="s">
        <v>778</v>
      </c>
      <c r="Q1746" s="1" t="s">
        <v>779</v>
      </c>
      <c r="R1746" s="1" t="s">
        <v>9036</v>
      </c>
      <c r="S1746" s="1" t="s">
        <v>8924</v>
      </c>
      <c r="T1746" s="1" t="s">
        <v>72</v>
      </c>
      <c r="U1746" s="1" t="s">
        <v>9503</v>
      </c>
      <c r="V1746" s="1" t="s">
        <v>9503</v>
      </c>
      <c r="W1746" s="1" t="s">
        <v>126</v>
      </c>
      <c r="X1746" s="1">
        <v>50</v>
      </c>
      <c r="Y1746" s="1" t="s">
        <v>88</v>
      </c>
      <c r="Z1746" s="1">
        <v>5.0999999999999996</v>
      </c>
      <c r="AA1746" s="1" t="s">
        <v>954</v>
      </c>
      <c r="AB1746" s="1" t="s">
        <v>90</v>
      </c>
      <c r="AC1746" s="1" t="s">
        <v>91</v>
      </c>
      <c r="AD1746" s="1" t="s">
        <v>92</v>
      </c>
      <c r="AE1746" s="1" t="s">
        <v>72</v>
      </c>
      <c r="AF1746" s="1" t="s">
        <v>72</v>
      </c>
      <c r="AG1746" s="1" t="s">
        <v>72</v>
      </c>
      <c r="AH1746" s="1" t="s">
        <v>72</v>
      </c>
      <c r="AI1746" s="1" t="s">
        <v>72</v>
      </c>
      <c r="AJ1746" s="1" t="s">
        <v>72</v>
      </c>
      <c r="AK1746" s="1" t="s">
        <v>72</v>
      </c>
      <c r="AL1746" s="1" t="s">
        <v>72</v>
      </c>
      <c r="AM1746" s="1" t="s">
        <v>72</v>
      </c>
      <c r="AN1746" s="3">
        <v>46134</v>
      </c>
      <c r="AO1746" s="1" t="s">
        <v>7847</v>
      </c>
      <c r="AP1746" s="1" t="s">
        <v>72</v>
      </c>
      <c r="AQ1746" s="1" t="s">
        <v>1675</v>
      </c>
      <c r="AR1746" s="1">
        <v>14</v>
      </c>
      <c r="AS1746" s="1" t="s">
        <v>6026</v>
      </c>
      <c r="AT1746" s="1" t="s">
        <v>75</v>
      </c>
      <c r="AU1746" s="1" t="s">
        <v>75</v>
      </c>
      <c r="AV1746" s="1" t="s">
        <v>88</v>
      </c>
      <c r="AW1746" s="1" t="s">
        <v>96</v>
      </c>
      <c r="AX1746" s="1" t="s">
        <v>72</v>
      </c>
      <c r="AY1746" s="1" t="s">
        <v>6757</v>
      </c>
      <c r="AZ1746" s="1" t="s">
        <v>9504</v>
      </c>
      <c r="BA1746" s="1">
        <f>28+7</f>
        <v>35</v>
      </c>
      <c r="BB1746" s="21" t="s">
        <v>100</v>
      </c>
      <c r="BC1746" s="16"/>
    </row>
    <row r="1747" spans="1:55" ht="18.600000000000001" customHeight="1">
      <c r="A1747" s="1" t="s">
        <v>9505</v>
      </c>
      <c r="B1747" s="1">
        <v>260105</v>
      </c>
      <c r="C1747" s="1" t="s">
        <v>71</v>
      </c>
      <c r="D1747" s="3">
        <v>46134</v>
      </c>
      <c r="E1747" s="1" t="s">
        <v>1896</v>
      </c>
      <c r="F1747" s="1" t="s">
        <v>9506</v>
      </c>
      <c r="G1747" s="1" t="s">
        <v>75</v>
      </c>
      <c r="H1747" s="1" t="s">
        <v>3624</v>
      </c>
      <c r="I1747" s="1" t="s">
        <v>77</v>
      </c>
      <c r="J1747" s="1" t="s">
        <v>78</v>
      </c>
      <c r="K1747" s="1" t="s">
        <v>78</v>
      </c>
      <c r="L1747" s="21" t="s">
        <v>1898</v>
      </c>
      <c r="M1747" s="21" t="s">
        <v>99</v>
      </c>
      <c r="N1747" s="34" t="s">
        <v>9507</v>
      </c>
      <c r="O1747" s="34" t="s">
        <v>7173</v>
      </c>
      <c r="P1747" s="1" t="s">
        <v>2143</v>
      </c>
      <c r="Q1747" s="1" t="s">
        <v>1868</v>
      </c>
      <c r="R1747" s="1" t="s">
        <v>9079</v>
      </c>
      <c r="S1747" s="1" t="s">
        <v>152</v>
      </c>
      <c r="T1747" s="1" t="s">
        <v>3507</v>
      </c>
      <c r="U1747" s="1" t="s">
        <v>153</v>
      </c>
      <c r="V1747" s="1" t="s">
        <v>154</v>
      </c>
      <c r="W1747" s="1" t="s">
        <v>126</v>
      </c>
      <c r="X1747" s="1">
        <v>47</v>
      </c>
      <c r="Y1747" s="1" t="s">
        <v>88</v>
      </c>
      <c r="Z1747" s="1">
        <v>6.4</v>
      </c>
      <c r="AA1747" s="1" t="s">
        <v>2344</v>
      </c>
      <c r="AB1747" s="1" t="s">
        <v>90</v>
      </c>
      <c r="AC1747" s="1" t="s">
        <v>91</v>
      </c>
      <c r="AD1747" s="1" t="s">
        <v>92</v>
      </c>
      <c r="AE1747" s="1" t="s">
        <v>72</v>
      </c>
      <c r="AF1747" s="1" t="s">
        <v>72</v>
      </c>
      <c r="AG1747" s="1" t="s">
        <v>72</v>
      </c>
      <c r="AH1747" s="1" t="s">
        <v>230</v>
      </c>
      <c r="AI1747" s="1" t="s">
        <v>72</v>
      </c>
      <c r="AJ1747" s="1" t="s">
        <v>72</v>
      </c>
      <c r="AK1747" s="1" t="s">
        <v>72</v>
      </c>
      <c r="AL1747" s="1" t="s">
        <v>72</v>
      </c>
      <c r="AM1747" s="1" t="s">
        <v>72</v>
      </c>
      <c r="AN1747" s="3">
        <v>46134</v>
      </c>
      <c r="AO1747" s="1" t="s">
        <v>9508</v>
      </c>
      <c r="AP1747" s="1" t="s">
        <v>72</v>
      </c>
      <c r="AQ1747" s="1" t="s">
        <v>1794</v>
      </c>
      <c r="AR1747" s="1">
        <v>15</v>
      </c>
      <c r="AS1747" s="1" t="s">
        <v>9218</v>
      </c>
      <c r="AT1747" s="1" t="s">
        <v>75</v>
      </c>
      <c r="AU1747" s="1" t="s">
        <v>75</v>
      </c>
      <c r="AV1747" s="1" t="s">
        <v>88</v>
      </c>
      <c r="AW1747" s="1" t="s">
        <v>96</v>
      </c>
      <c r="AX1747" s="1" t="s">
        <v>9509</v>
      </c>
      <c r="AY1747" s="1" t="s">
        <v>9092</v>
      </c>
      <c r="AZ1747" s="1" t="s">
        <v>72</v>
      </c>
      <c r="BA1747" s="1" t="s">
        <v>72</v>
      </c>
      <c r="BB1747" s="1" t="s">
        <v>160</v>
      </c>
      <c r="BC1747" s="1" t="s">
        <v>9510</v>
      </c>
    </row>
    <row r="1748" spans="1:55" ht="18.600000000000001" customHeight="1">
      <c r="A1748" s="1" t="s">
        <v>9511</v>
      </c>
      <c r="B1748" s="1">
        <v>260106</v>
      </c>
      <c r="C1748" s="1" t="s">
        <v>71</v>
      </c>
      <c r="D1748" s="3">
        <v>46134</v>
      </c>
      <c r="E1748" s="1" t="s">
        <v>1896</v>
      </c>
      <c r="F1748" s="1" t="s">
        <v>9512</v>
      </c>
      <c r="G1748" s="1" t="s">
        <v>75</v>
      </c>
      <c r="H1748" s="1" t="s">
        <v>7510</v>
      </c>
      <c r="I1748" s="1" t="s">
        <v>77</v>
      </c>
      <c r="J1748" s="1" t="s">
        <v>78</v>
      </c>
      <c r="K1748" s="1" t="s">
        <v>172</v>
      </c>
      <c r="L1748" s="21" t="s">
        <v>1898</v>
      </c>
      <c r="M1748" s="21" t="s">
        <v>99</v>
      </c>
      <c r="N1748" s="34" t="s">
        <v>8863</v>
      </c>
      <c r="O1748" s="34" t="s">
        <v>4288</v>
      </c>
      <c r="P1748" s="1" t="s">
        <v>2143</v>
      </c>
      <c r="Q1748" s="1" t="s">
        <v>1868</v>
      </c>
      <c r="R1748" s="1" t="s">
        <v>9079</v>
      </c>
      <c r="S1748" s="1" t="s">
        <v>7128</v>
      </c>
      <c r="T1748" s="1" t="s">
        <v>72</v>
      </c>
      <c r="U1748" s="1" t="s">
        <v>8204</v>
      </c>
      <c r="V1748" s="1" t="s">
        <v>7519</v>
      </c>
      <c r="W1748" s="1" t="s">
        <v>87</v>
      </c>
      <c r="X1748" s="1">
        <v>76</v>
      </c>
      <c r="Y1748" s="1" t="s">
        <v>88</v>
      </c>
      <c r="Z1748" s="1">
        <v>6.4</v>
      </c>
      <c r="AA1748" s="1" t="s">
        <v>2344</v>
      </c>
      <c r="AB1748" s="1" t="s">
        <v>90</v>
      </c>
      <c r="AC1748" s="1" t="s">
        <v>91</v>
      </c>
      <c r="AD1748" s="1" t="s">
        <v>92</v>
      </c>
      <c r="AE1748" s="1" t="s">
        <v>9513</v>
      </c>
      <c r="AF1748" s="1" t="s">
        <v>72</v>
      </c>
      <c r="AG1748" s="1" t="s">
        <v>72</v>
      </c>
      <c r="AH1748" s="1" t="s">
        <v>72</v>
      </c>
      <c r="AI1748" s="1" t="s">
        <v>72</v>
      </c>
      <c r="AJ1748" s="1" t="s">
        <v>72</v>
      </c>
      <c r="AK1748" s="1" t="s">
        <v>447</v>
      </c>
      <c r="AL1748" s="1" t="s">
        <v>72</v>
      </c>
      <c r="AM1748" s="1" t="s">
        <v>72</v>
      </c>
      <c r="AN1748" s="3">
        <v>46134</v>
      </c>
      <c r="AO1748" s="1" t="s">
        <v>9514</v>
      </c>
      <c r="AP1748" s="1" t="s">
        <v>72</v>
      </c>
      <c r="AQ1748" s="1" t="s">
        <v>1675</v>
      </c>
      <c r="AR1748" s="1">
        <v>13</v>
      </c>
      <c r="AS1748" s="1" t="s">
        <v>7811</v>
      </c>
      <c r="AT1748" s="1" t="s">
        <v>88</v>
      </c>
      <c r="AU1748" s="1" t="s">
        <v>88</v>
      </c>
      <c r="AV1748" s="1" t="s">
        <v>88</v>
      </c>
      <c r="AW1748" s="1" t="s">
        <v>96</v>
      </c>
      <c r="AX1748" s="1" t="s">
        <v>72</v>
      </c>
      <c r="AY1748" s="1" t="s">
        <v>6757</v>
      </c>
      <c r="AZ1748" s="1" t="s">
        <v>9515</v>
      </c>
      <c r="BA1748" s="1">
        <f>21+21+42</f>
        <v>84</v>
      </c>
      <c r="BB1748" s="21" t="s">
        <v>100</v>
      </c>
      <c r="BC1748" s="16"/>
    </row>
    <row r="1749" spans="1:55" ht="18.600000000000001" customHeight="1">
      <c r="A1749" s="1">
        <v>260107</v>
      </c>
      <c r="B1749" s="1">
        <v>260107</v>
      </c>
      <c r="C1749" s="1" t="s">
        <v>71</v>
      </c>
      <c r="D1749" s="3">
        <v>46135</v>
      </c>
      <c r="E1749" s="1" t="s">
        <v>1896</v>
      </c>
      <c r="F1749" s="1" t="s">
        <v>9516</v>
      </c>
      <c r="G1749" s="1" t="s">
        <v>75</v>
      </c>
      <c r="H1749" s="1" t="s">
        <v>2215</v>
      </c>
      <c r="I1749" s="1" t="s">
        <v>77</v>
      </c>
      <c r="J1749" s="1" t="s">
        <v>172</v>
      </c>
      <c r="K1749" s="1" t="s">
        <v>78</v>
      </c>
      <c r="L1749" s="21" t="s">
        <v>1927</v>
      </c>
      <c r="M1749" s="21" t="s">
        <v>160</v>
      </c>
      <c r="N1749" s="21" t="s">
        <v>9517</v>
      </c>
      <c r="O1749" s="21" t="s">
        <v>72</v>
      </c>
      <c r="P1749" s="1" t="s">
        <v>813</v>
      </c>
      <c r="Q1749" s="1" t="s">
        <v>813</v>
      </c>
      <c r="R1749" s="1" t="s">
        <v>9057</v>
      </c>
      <c r="S1749" s="1" t="s">
        <v>84</v>
      </c>
      <c r="T1749" s="1" t="s">
        <v>72</v>
      </c>
      <c r="U1749" s="1" t="s">
        <v>140</v>
      </c>
      <c r="V1749" s="1" t="s">
        <v>141</v>
      </c>
      <c r="W1749" s="1" t="s">
        <v>87</v>
      </c>
      <c r="X1749" s="1">
        <v>52</v>
      </c>
      <c r="Y1749" s="1" t="s">
        <v>88</v>
      </c>
      <c r="Z1749" s="1">
        <v>5.3</v>
      </c>
      <c r="AA1749" s="1" t="s">
        <v>2344</v>
      </c>
      <c r="AB1749" s="1" t="s">
        <v>90</v>
      </c>
      <c r="AC1749" s="1" t="s">
        <v>91</v>
      </c>
      <c r="AD1749" s="1" t="s">
        <v>92</v>
      </c>
      <c r="AE1749" s="1" t="s">
        <v>72</v>
      </c>
      <c r="AF1749" s="1" t="s">
        <v>72</v>
      </c>
      <c r="AG1749" s="1" t="s">
        <v>72</v>
      </c>
      <c r="AH1749" s="1" t="s">
        <v>72</v>
      </c>
      <c r="AI1749" s="1" t="s">
        <v>72</v>
      </c>
      <c r="AJ1749" s="1" t="s">
        <v>72</v>
      </c>
      <c r="AK1749" s="1" t="s">
        <v>3444</v>
      </c>
      <c r="AL1749" s="1" t="s">
        <v>72</v>
      </c>
      <c r="AM1749" s="1" t="s">
        <v>72</v>
      </c>
      <c r="AN1749" s="3">
        <v>46135</v>
      </c>
      <c r="AO1749" s="1" t="s">
        <v>9518</v>
      </c>
      <c r="AP1749" s="1" t="s">
        <v>72</v>
      </c>
      <c r="AQ1749" s="1" t="s">
        <v>1794</v>
      </c>
      <c r="AR1749" s="1">
        <v>14</v>
      </c>
      <c r="AS1749" s="1" t="s">
        <v>2694</v>
      </c>
      <c r="AT1749" s="1" t="s">
        <v>88</v>
      </c>
      <c r="AU1749" s="1" t="s">
        <v>88</v>
      </c>
      <c r="AV1749" s="1" t="s">
        <v>88</v>
      </c>
      <c r="AW1749" s="1" t="s">
        <v>79</v>
      </c>
      <c r="AX1749" s="1" t="s">
        <v>2154</v>
      </c>
      <c r="AY1749" s="1" t="s">
        <v>72</v>
      </c>
      <c r="AZ1749" s="1" t="s">
        <v>72</v>
      </c>
      <c r="BA1749" s="1" t="s">
        <v>72</v>
      </c>
      <c r="BB1749" s="1" t="s">
        <v>160</v>
      </c>
      <c r="BC1749" s="1" t="s">
        <v>9510</v>
      </c>
    </row>
    <row r="1750" spans="1:55" ht="18.600000000000001" customHeight="1">
      <c r="A1750" s="1" t="s">
        <v>9519</v>
      </c>
      <c r="B1750" s="1">
        <v>260108</v>
      </c>
      <c r="C1750" s="1" t="s">
        <v>71</v>
      </c>
      <c r="D1750" s="3">
        <v>46136</v>
      </c>
      <c r="E1750" s="1" t="s">
        <v>1896</v>
      </c>
      <c r="F1750" s="1" t="s">
        <v>9520</v>
      </c>
      <c r="G1750" s="1" t="s">
        <v>75</v>
      </c>
      <c r="H1750" s="1" t="s">
        <v>3947</v>
      </c>
      <c r="I1750" s="1" t="s">
        <v>77</v>
      </c>
      <c r="J1750" s="1" t="s">
        <v>78</v>
      </c>
      <c r="K1750" s="1" t="s">
        <v>78</v>
      </c>
      <c r="L1750" s="21" t="s">
        <v>1898</v>
      </c>
      <c r="M1750" s="21" t="s">
        <v>99</v>
      </c>
      <c r="N1750" s="34" t="s">
        <v>72</v>
      </c>
      <c r="O1750" s="34" t="s">
        <v>9521</v>
      </c>
      <c r="P1750" s="1" t="s">
        <v>813</v>
      </c>
      <c r="Q1750" s="1" t="s">
        <v>813</v>
      </c>
      <c r="R1750" s="1" t="s">
        <v>9057</v>
      </c>
      <c r="S1750" s="1" t="s">
        <v>84</v>
      </c>
      <c r="T1750" s="1" t="s">
        <v>72</v>
      </c>
      <c r="U1750" s="1" t="s">
        <v>124</v>
      </c>
      <c r="V1750" s="1" t="s">
        <v>9522</v>
      </c>
      <c r="W1750" s="1" t="s">
        <v>126</v>
      </c>
      <c r="X1750" s="1">
        <v>89</v>
      </c>
      <c r="Y1750" s="1" t="s">
        <v>88</v>
      </c>
      <c r="Z1750" s="1">
        <v>4.9000000000000004</v>
      </c>
      <c r="AA1750" s="1" t="s">
        <v>954</v>
      </c>
      <c r="AB1750" s="1" t="s">
        <v>90</v>
      </c>
      <c r="AC1750" s="1" t="s">
        <v>91</v>
      </c>
      <c r="AD1750" s="1" t="s">
        <v>92</v>
      </c>
      <c r="AE1750" s="1" t="s">
        <v>72</v>
      </c>
      <c r="AF1750" s="1" t="s">
        <v>229</v>
      </c>
      <c r="AG1750" s="1">
        <v>2</v>
      </c>
      <c r="AH1750" s="1" t="s">
        <v>5057</v>
      </c>
      <c r="AI1750" s="1" t="s">
        <v>72</v>
      </c>
      <c r="AJ1750" s="1" t="s">
        <v>72</v>
      </c>
      <c r="AK1750" s="1" t="s">
        <v>72</v>
      </c>
      <c r="AL1750" s="1" t="s">
        <v>72</v>
      </c>
      <c r="AM1750" s="1" t="s">
        <v>72</v>
      </c>
      <c r="AN1750" s="3">
        <v>46136</v>
      </c>
      <c r="AO1750" s="1" t="s">
        <v>9523</v>
      </c>
      <c r="AP1750" s="1" t="s">
        <v>72</v>
      </c>
      <c r="AQ1750" s="1" t="s">
        <v>1675</v>
      </c>
      <c r="AR1750" s="1">
        <v>14</v>
      </c>
      <c r="AS1750" s="1" t="s">
        <v>4219</v>
      </c>
      <c r="AT1750" s="1" t="s">
        <v>75</v>
      </c>
      <c r="AU1750" s="1" t="s">
        <v>75</v>
      </c>
      <c r="AV1750" s="1" t="s">
        <v>88</v>
      </c>
      <c r="AW1750" s="1" t="s">
        <v>96</v>
      </c>
      <c r="AX1750" s="1" t="s">
        <v>72</v>
      </c>
      <c r="AY1750" s="1" t="s">
        <v>3509</v>
      </c>
      <c r="AZ1750" s="1" t="s">
        <v>9524</v>
      </c>
      <c r="BA1750" s="1">
        <v>15</v>
      </c>
      <c r="BB1750" s="21" t="s">
        <v>100</v>
      </c>
      <c r="BC1750" s="16"/>
    </row>
    <row r="1751" spans="1:55" ht="18.600000000000001" customHeight="1">
      <c r="A1751" s="1" t="s">
        <v>9525</v>
      </c>
      <c r="B1751" s="1">
        <v>260109</v>
      </c>
      <c r="C1751" s="1" t="s">
        <v>71</v>
      </c>
      <c r="D1751" s="3">
        <v>46136</v>
      </c>
      <c r="E1751" s="1" t="s">
        <v>1896</v>
      </c>
      <c r="F1751" s="1" t="s">
        <v>9526</v>
      </c>
      <c r="G1751" s="1" t="s">
        <v>75</v>
      </c>
      <c r="H1751" s="1" t="s">
        <v>3624</v>
      </c>
      <c r="I1751" s="1" t="s">
        <v>77</v>
      </c>
      <c r="J1751" s="1" t="s">
        <v>172</v>
      </c>
      <c r="K1751" s="1" t="s">
        <v>172</v>
      </c>
      <c r="L1751" s="21" t="s">
        <v>1927</v>
      </c>
      <c r="M1751" s="21" t="s">
        <v>160</v>
      </c>
      <c r="N1751" s="34" t="s">
        <v>9527</v>
      </c>
      <c r="O1751" s="34" t="s">
        <v>9528</v>
      </c>
      <c r="P1751" s="1" t="s">
        <v>2143</v>
      </c>
      <c r="Q1751" s="1" t="s">
        <v>1868</v>
      </c>
      <c r="R1751" s="1" t="s">
        <v>9079</v>
      </c>
      <c r="S1751" s="1" t="s">
        <v>152</v>
      </c>
      <c r="T1751" s="1" t="s">
        <v>3507</v>
      </c>
      <c r="U1751" s="1" t="s">
        <v>153</v>
      </c>
      <c r="V1751" s="1" t="s">
        <v>154</v>
      </c>
      <c r="W1751" s="1" t="s">
        <v>126</v>
      </c>
      <c r="X1751" s="1">
        <v>68</v>
      </c>
      <c r="Y1751" s="1" t="s">
        <v>88</v>
      </c>
      <c r="Z1751" s="1">
        <v>5.0999999999999996</v>
      </c>
      <c r="AA1751" s="1" t="s">
        <v>299</v>
      </c>
      <c r="AB1751" s="1" t="s">
        <v>90</v>
      </c>
      <c r="AC1751" s="1" t="s">
        <v>91</v>
      </c>
      <c r="AD1751" s="1" t="s">
        <v>92</v>
      </c>
      <c r="AE1751" s="1" t="s">
        <v>72</v>
      </c>
      <c r="AF1751" s="1" t="s">
        <v>244</v>
      </c>
      <c r="AG1751" s="1" t="s">
        <v>72</v>
      </c>
      <c r="AH1751" s="1" t="s">
        <v>2216</v>
      </c>
      <c r="AI1751" s="1" t="s">
        <v>72</v>
      </c>
      <c r="AJ1751" s="1" t="s">
        <v>72</v>
      </c>
      <c r="AK1751" s="1" t="s">
        <v>2726</v>
      </c>
      <c r="AL1751" s="1" t="s">
        <v>72</v>
      </c>
      <c r="AM1751" s="1" t="s">
        <v>72</v>
      </c>
      <c r="AN1751" s="3">
        <v>46136</v>
      </c>
      <c r="AO1751" s="1" t="s">
        <v>9529</v>
      </c>
      <c r="AP1751" s="1" t="s">
        <v>72</v>
      </c>
      <c r="AQ1751" s="1" t="s">
        <v>1794</v>
      </c>
      <c r="AR1751" s="1">
        <v>14</v>
      </c>
      <c r="AS1751" s="1" t="s">
        <v>3205</v>
      </c>
      <c r="AT1751" s="1" t="s">
        <v>75</v>
      </c>
      <c r="AU1751" s="1" t="s">
        <v>75</v>
      </c>
      <c r="AV1751" s="1" t="s">
        <v>88</v>
      </c>
      <c r="AW1751" s="1" t="s">
        <v>96</v>
      </c>
      <c r="AX1751" s="1" t="s">
        <v>9509</v>
      </c>
      <c r="AY1751" s="1" t="s">
        <v>9092</v>
      </c>
      <c r="AZ1751" s="1" t="s">
        <v>72</v>
      </c>
      <c r="BA1751" s="1" t="s">
        <v>72</v>
      </c>
      <c r="BB1751" s="1" t="s">
        <v>160</v>
      </c>
      <c r="BC1751" s="1" t="s">
        <v>9510</v>
      </c>
    </row>
    <row r="1752" spans="1:55" ht="18.600000000000001" customHeight="1">
      <c r="A1752" s="1" t="s">
        <v>9530</v>
      </c>
      <c r="B1752" s="1">
        <v>260110</v>
      </c>
      <c r="C1752" s="1" t="s">
        <v>71</v>
      </c>
      <c r="D1752" s="3">
        <v>46139</v>
      </c>
      <c r="E1752" s="1" t="s">
        <v>1896</v>
      </c>
      <c r="F1752" s="1" t="s">
        <v>9531</v>
      </c>
      <c r="G1752" s="1" t="s">
        <v>75</v>
      </c>
      <c r="H1752" s="1" t="s">
        <v>3947</v>
      </c>
      <c r="I1752" s="1" t="s">
        <v>77</v>
      </c>
      <c r="J1752" s="1" t="s">
        <v>78</v>
      </c>
      <c r="K1752" s="1" t="s">
        <v>78</v>
      </c>
      <c r="L1752" s="21" t="s">
        <v>1898</v>
      </c>
      <c r="M1752" s="21" t="s">
        <v>99</v>
      </c>
      <c r="N1752" s="34" t="s">
        <v>72</v>
      </c>
      <c r="O1752" s="34" t="s">
        <v>9532</v>
      </c>
      <c r="P1752" s="1" t="s">
        <v>813</v>
      </c>
      <c r="Q1752" s="1" t="s">
        <v>813</v>
      </c>
      <c r="R1752" s="1" t="s">
        <v>9057</v>
      </c>
      <c r="S1752" s="1" t="s">
        <v>84</v>
      </c>
      <c r="T1752" s="1" t="s">
        <v>72</v>
      </c>
      <c r="U1752" s="1" t="s">
        <v>140</v>
      </c>
      <c r="V1752" s="1" t="s">
        <v>141</v>
      </c>
      <c r="W1752" s="1" t="s">
        <v>87</v>
      </c>
      <c r="X1752" s="1">
        <v>51</v>
      </c>
      <c r="Y1752" s="1" t="s">
        <v>88</v>
      </c>
      <c r="Z1752" s="1">
        <v>6.6</v>
      </c>
      <c r="AA1752" s="1" t="s">
        <v>954</v>
      </c>
      <c r="AB1752" s="1" t="s">
        <v>90</v>
      </c>
      <c r="AC1752" s="1" t="s">
        <v>91</v>
      </c>
      <c r="AD1752" s="1" t="s">
        <v>92</v>
      </c>
      <c r="AE1752" s="1" t="s">
        <v>72</v>
      </c>
      <c r="AF1752" s="1" t="s">
        <v>229</v>
      </c>
      <c r="AG1752" s="1">
        <v>2</v>
      </c>
      <c r="AH1752" s="1" t="s">
        <v>5057</v>
      </c>
      <c r="AI1752" s="1" t="s">
        <v>72</v>
      </c>
      <c r="AJ1752" s="1" t="s">
        <v>72</v>
      </c>
      <c r="AK1752" s="1" t="s">
        <v>3444</v>
      </c>
      <c r="AL1752" s="1" t="s">
        <v>72</v>
      </c>
      <c r="AM1752" s="1" t="s">
        <v>72</v>
      </c>
      <c r="AN1752" s="3">
        <v>46139</v>
      </c>
      <c r="AO1752" s="1" t="s">
        <v>9533</v>
      </c>
      <c r="AP1752" s="1" t="s">
        <v>72</v>
      </c>
      <c r="AQ1752" s="1" t="s">
        <v>1675</v>
      </c>
      <c r="AR1752" s="1">
        <v>14</v>
      </c>
      <c r="AS1752" s="1" t="s">
        <v>9256</v>
      </c>
      <c r="AT1752" s="1" t="s">
        <v>75</v>
      </c>
      <c r="AU1752" s="1" t="s">
        <v>75</v>
      </c>
      <c r="AV1752" s="1" t="s">
        <v>88</v>
      </c>
      <c r="AW1752" s="1" t="s">
        <v>96</v>
      </c>
      <c r="AX1752" s="1" t="s">
        <v>72</v>
      </c>
      <c r="AY1752" s="1" t="s">
        <v>3962</v>
      </c>
      <c r="AZ1752" s="1" t="s">
        <v>9415</v>
      </c>
      <c r="BA1752" s="1">
        <f>21+7</f>
        <v>28</v>
      </c>
      <c r="BB1752" s="21" t="s">
        <v>100</v>
      </c>
      <c r="BC1752" s="16"/>
    </row>
    <row r="1753" spans="1:55" ht="18.600000000000001" customHeight="1">
      <c r="A1753" s="1" t="s">
        <v>9534</v>
      </c>
      <c r="B1753" s="1">
        <v>260111</v>
      </c>
      <c r="C1753" s="1" t="s">
        <v>71</v>
      </c>
      <c r="D1753" s="3">
        <v>46140</v>
      </c>
      <c r="E1753" s="1" t="s">
        <v>1896</v>
      </c>
      <c r="F1753" s="1" t="s">
        <v>9535</v>
      </c>
      <c r="G1753" s="1" t="s">
        <v>75</v>
      </c>
      <c r="H1753" s="1" t="s">
        <v>8903</v>
      </c>
      <c r="I1753" s="1" t="s">
        <v>77</v>
      </c>
      <c r="J1753" s="1" t="s">
        <v>78</v>
      </c>
      <c r="K1753" s="1" t="s">
        <v>78</v>
      </c>
      <c r="L1753" s="21" t="s">
        <v>1898</v>
      </c>
      <c r="M1753" s="21" t="s">
        <v>99</v>
      </c>
      <c r="N1753" s="34" t="s">
        <v>72</v>
      </c>
      <c r="O1753" s="34" t="s">
        <v>3738</v>
      </c>
      <c r="P1753" s="1" t="s">
        <v>83</v>
      </c>
      <c r="Q1753" s="1" t="s">
        <v>123</v>
      </c>
      <c r="R1753" s="1" t="s">
        <v>9043</v>
      </c>
      <c r="S1753" s="1" t="s">
        <v>84</v>
      </c>
      <c r="T1753" s="1" t="s">
        <v>72</v>
      </c>
      <c r="U1753" s="1" t="s">
        <v>140</v>
      </c>
      <c r="V1753" s="1" t="s">
        <v>181</v>
      </c>
      <c r="W1753" s="1" t="s">
        <v>87</v>
      </c>
      <c r="X1753" s="1">
        <v>41</v>
      </c>
      <c r="Y1753" s="1" t="s">
        <v>88</v>
      </c>
      <c r="Z1753" s="1">
        <v>5.0999999999999996</v>
      </c>
      <c r="AA1753" s="1" t="s">
        <v>954</v>
      </c>
      <c r="AB1753" s="1" t="s">
        <v>90</v>
      </c>
      <c r="AC1753" s="1" t="s">
        <v>91</v>
      </c>
      <c r="AD1753" s="1" t="s">
        <v>92</v>
      </c>
      <c r="AE1753" s="1" t="s">
        <v>72</v>
      </c>
      <c r="AF1753" s="1" t="s">
        <v>217</v>
      </c>
      <c r="AG1753" s="1" t="s">
        <v>72</v>
      </c>
      <c r="AH1753" s="1" t="s">
        <v>372</v>
      </c>
      <c r="AI1753" s="1" t="s">
        <v>72</v>
      </c>
      <c r="AJ1753" s="1" t="s">
        <v>72</v>
      </c>
      <c r="AK1753" s="1" t="s">
        <v>3444</v>
      </c>
      <c r="AL1753" s="1" t="s">
        <v>72</v>
      </c>
      <c r="AM1753" s="1" t="s">
        <v>72</v>
      </c>
      <c r="AN1753" s="3">
        <v>46140</v>
      </c>
      <c r="AO1753" s="1" t="s">
        <v>9536</v>
      </c>
      <c r="AP1753" s="1" t="s">
        <v>72</v>
      </c>
      <c r="AQ1753" s="1" t="s">
        <v>1675</v>
      </c>
      <c r="AR1753" s="1">
        <v>14</v>
      </c>
      <c r="AS1753" s="1" t="s">
        <v>2694</v>
      </c>
      <c r="AT1753" s="1" t="s">
        <v>75</v>
      </c>
      <c r="AU1753" s="1" t="s">
        <v>75</v>
      </c>
      <c r="AV1753" s="1" t="s">
        <v>88</v>
      </c>
      <c r="AW1753" s="1" t="s">
        <v>96</v>
      </c>
      <c r="AX1753" s="1" t="s">
        <v>72</v>
      </c>
      <c r="AY1753" s="1" t="s">
        <v>9039</v>
      </c>
      <c r="AZ1753" s="1" t="s">
        <v>9040</v>
      </c>
      <c r="BA1753" s="1">
        <f>49+7</f>
        <v>56</v>
      </c>
      <c r="BB1753" s="21" t="s">
        <v>100</v>
      </c>
      <c r="BC1753" s="16"/>
    </row>
    <row r="1754" spans="1:55" ht="18.600000000000001" customHeight="1">
      <c r="A1754" s="1" t="s">
        <v>9537</v>
      </c>
      <c r="B1754" s="1">
        <v>260112</v>
      </c>
      <c r="C1754" s="1" t="s">
        <v>71</v>
      </c>
      <c r="D1754" s="3">
        <v>46140</v>
      </c>
      <c r="E1754" s="1" t="s">
        <v>1896</v>
      </c>
      <c r="F1754" s="1" t="s">
        <v>9538</v>
      </c>
      <c r="G1754" s="1" t="s">
        <v>75</v>
      </c>
      <c r="H1754" s="1" t="s">
        <v>3624</v>
      </c>
      <c r="I1754" s="1" t="s">
        <v>77</v>
      </c>
      <c r="J1754" s="1" t="s">
        <v>78</v>
      </c>
      <c r="K1754" s="1" t="s">
        <v>78</v>
      </c>
      <c r="L1754" s="21" t="s">
        <v>1898</v>
      </c>
      <c r="M1754" s="21" t="s">
        <v>99</v>
      </c>
      <c r="N1754" s="34" t="s">
        <v>72</v>
      </c>
      <c r="O1754" s="34" t="s">
        <v>9539</v>
      </c>
      <c r="P1754" s="1" t="s">
        <v>813</v>
      </c>
      <c r="Q1754" s="1" t="s">
        <v>813</v>
      </c>
      <c r="R1754" s="1" t="s">
        <v>9057</v>
      </c>
      <c r="S1754" s="1" t="s">
        <v>152</v>
      </c>
      <c r="T1754" s="1" t="s">
        <v>3507</v>
      </c>
      <c r="U1754" s="1" t="s">
        <v>153</v>
      </c>
      <c r="V1754" s="1" t="s">
        <v>164</v>
      </c>
      <c r="W1754" s="1" t="s">
        <v>126</v>
      </c>
      <c r="X1754" s="1">
        <v>47</v>
      </c>
      <c r="Y1754" s="1" t="s">
        <v>88</v>
      </c>
      <c r="Z1754" s="1">
        <v>5.3</v>
      </c>
      <c r="AA1754" s="1" t="s">
        <v>299</v>
      </c>
      <c r="AB1754" s="1" t="s">
        <v>90</v>
      </c>
      <c r="AC1754" s="1" t="s">
        <v>91</v>
      </c>
      <c r="AD1754" s="1" t="s">
        <v>216</v>
      </c>
      <c r="AE1754" s="1" t="s">
        <v>72</v>
      </c>
      <c r="AF1754" s="1" t="s">
        <v>72</v>
      </c>
      <c r="AG1754" s="1">
        <v>3</v>
      </c>
      <c r="AH1754" s="1" t="s">
        <v>9540</v>
      </c>
      <c r="AI1754" s="1">
        <v>8</v>
      </c>
      <c r="AJ1754" s="1" t="s">
        <v>1411</v>
      </c>
      <c r="AK1754" s="1" t="s">
        <v>2726</v>
      </c>
      <c r="AL1754" s="1" t="s">
        <v>878</v>
      </c>
      <c r="AM1754" s="1" t="s">
        <v>72</v>
      </c>
      <c r="AN1754" s="3">
        <v>46140</v>
      </c>
      <c r="AO1754" s="1" t="s">
        <v>9541</v>
      </c>
      <c r="AP1754" s="1" t="s">
        <v>9542</v>
      </c>
      <c r="AQ1754" s="1" t="s">
        <v>1794</v>
      </c>
      <c r="AR1754" s="1">
        <v>14</v>
      </c>
      <c r="AS1754" s="1" t="s">
        <v>4219</v>
      </c>
      <c r="AT1754" s="1" t="s">
        <v>75</v>
      </c>
      <c r="AU1754" s="1" t="s">
        <v>75</v>
      </c>
      <c r="AV1754" s="1" t="s">
        <v>88</v>
      </c>
      <c r="AW1754" s="1" t="s">
        <v>96</v>
      </c>
      <c r="AX1754" s="1" t="s">
        <v>72</v>
      </c>
      <c r="AY1754" s="1" t="s">
        <v>9294</v>
      </c>
      <c r="AZ1754" s="38" t="s">
        <v>9543</v>
      </c>
      <c r="BA1754" s="1">
        <v>15</v>
      </c>
      <c r="BB1754" s="21" t="s">
        <v>100</v>
      </c>
      <c r="BC1754" s="16"/>
    </row>
    <row r="1755" spans="1:55" ht="18.600000000000001" customHeight="1">
      <c r="A1755" s="1" t="s">
        <v>9544</v>
      </c>
      <c r="B1755" s="1">
        <v>260113</v>
      </c>
      <c r="C1755" s="1" t="s">
        <v>71</v>
      </c>
      <c r="D1755" s="3">
        <v>46140</v>
      </c>
      <c r="E1755" s="1" t="s">
        <v>1896</v>
      </c>
      <c r="F1755" s="1" t="s">
        <v>9545</v>
      </c>
      <c r="G1755" s="1" t="s">
        <v>75</v>
      </c>
      <c r="H1755" s="1" t="s">
        <v>3624</v>
      </c>
      <c r="I1755" s="1" t="s">
        <v>77</v>
      </c>
      <c r="J1755" s="1" t="s">
        <v>78</v>
      </c>
      <c r="K1755" s="1" t="s">
        <v>78</v>
      </c>
      <c r="L1755" s="21" t="s">
        <v>1898</v>
      </c>
      <c r="M1755" s="21" t="s">
        <v>99</v>
      </c>
      <c r="N1755" s="21" t="s">
        <v>9546</v>
      </c>
      <c r="O1755" s="34" t="s">
        <v>1932</v>
      </c>
      <c r="P1755" s="1" t="s">
        <v>778</v>
      </c>
      <c r="Q1755" s="1" t="s">
        <v>779</v>
      </c>
      <c r="R1755" s="1" t="s">
        <v>9036</v>
      </c>
      <c r="S1755" s="1" t="s">
        <v>152</v>
      </c>
      <c r="T1755" s="1" t="s">
        <v>1370</v>
      </c>
      <c r="U1755" s="1" t="s">
        <v>153</v>
      </c>
      <c r="V1755" s="1" t="s">
        <v>164</v>
      </c>
      <c r="W1755" s="1" t="s">
        <v>126</v>
      </c>
      <c r="X1755" s="1">
        <v>81</v>
      </c>
      <c r="Y1755" s="1" t="s">
        <v>88</v>
      </c>
      <c r="Z1755" s="1">
        <v>6.1</v>
      </c>
      <c r="AA1755" s="1" t="s">
        <v>954</v>
      </c>
      <c r="AB1755" s="1" t="s">
        <v>90</v>
      </c>
      <c r="AC1755" s="1" t="s">
        <v>91</v>
      </c>
      <c r="AD1755" s="1" t="s">
        <v>92</v>
      </c>
      <c r="AE1755" s="1" t="s">
        <v>72</v>
      </c>
      <c r="AF1755" s="1" t="s">
        <v>72</v>
      </c>
      <c r="AG1755" s="1" t="s">
        <v>72</v>
      </c>
      <c r="AH1755" s="1" t="s">
        <v>72</v>
      </c>
      <c r="AI1755" s="1" t="s">
        <v>72</v>
      </c>
      <c r="AJ1755" s="1" t="s">
        <v>72</v>
      </c>
      <c r="AK1755" s="1" t="s">
        <v>72</v>
      </c>
      <c r="AL1755" s="1" t="s">
        <v>72</v>
      </c>
      <c r="AM1755" s="1" t="s">
        <v>72</v>
      </c>
      <c r="AN1755" s="3">
        <v>46140</v>
      </c>
      <c r="AO1755" s="1" t="s">
        <v>9547</v>
      </c>
      <c r="AP1755" s="1" t="s">
        <v>72</v>
      </c>
      <c r="AQ1755" s="1" t="s">
        <v>1794</v>
      </c>
      <c r="AR1755" s="1">
        <v>14</v>
      </c>
      <c r="AS1755" s="1" t="s">
        <v>8433</v>
      </c>
      <c r="AT1755" s="1" t="s">
        <v>75</v>
      </c>
      <c r="AU1755" s="1" t="s">
        <v>75</v>
      </c>
      <c r="AV1755" s="1" t="s">
        <v>88</v>
      </c>
      <c r="AW1755" s="1" t="s">
        <v>96</v>
      </c>
      <c r="AX1755" s="1" t="s">
        <v>9509</v>
      </c>
      <c r="AY1755" s="1" t="s">
        <v>9092</v>
      </c>
      <c r="AZ1755" s="1" t="s">
        <v>72</v>
      </c>
      <c r="BA1755" s="1" t="s">
        <v>72</v>
      </c>
      <c r="BB1755" s="1" t="s">
        <v>160</v>
      </c>
      <c r="BC1755" s="1" t="s">
        <v>9510</v>
      </c>
    </row>
    <row r="1756" spans="1:55" ht="18.600000000000001" customHeight="1">
      <c r="A1756" s="1" t="s">
        <v>9548</v>
      </c>
      <c r="B1756" s="1">
        <v>260114</v>
      </c>
      <c r="C1756" s="1" t="s">
        <v>71</v>
      </c>
      <c r="D1756" s="3">
        <v>46141</v>
      </c>
      <c r="E1756" s="1" t="s">
        <v>1896</v>
      </c>
      <c r="F1756" s="1" t="s">
        <v>9549</v>
      </c>
      <c r="G1756" s="1" t="s">
        <v>75</v>
      </c>
      <c r="H1756" s="1" t="s">
        <v>6917</v>
      </c>
      <c r="I1756" s="1" t="s">
        <v>77</v>
      </c>
      <c r="J1756" s="1" t="s">
        <v>78</v>
      </c>
      <c r="K1756" s="1" t="s">
        <v>78</v>
      </c>
      <c r="L1756" s="21" t="s">
        <v>1898</v>
      </c>
      <c r="M1756" s="21" t="s">
        <v>160</v>
      </c>
      <c r="N1756" s="34" t="s">
        <v>72</v>
      </c>
      <c r="O1756" s="34" t="s">
        <v>847</v>
      </c>
      <c r="P1756" s="1" t="s">
        <v>2143</v>
      </c>
      <c r="Q1756" s="1" t="s">
        <v>1868</v>
      </c>
      <c r="R1756" s="1" t="s">
        <v>9079</v>
      </c>
      <c r="S1756" s="1" t="s">
        <v>291</v>
      </c>
      <c r="T1756" s="1" t="s">
        <v>72</v>
      </c>
      <c r="U1756" s="1" t="s">
        <v>292</v>
      </c>
      <c r="V1756" s="1" t="s">
        <v>3420</v>
      </c>
      <c r="W1756" s="1" t="s">
        <v>126</v>
      </c>
      <c r="X1756" s="1">
        <v>60</v>
      </c>
      <c r="Y1756" s="1" t="s">
        <v>88</v>
      </c>
      <c r="Z1756" s="1">
        <v>4.8</v>
      </c>
      <c r="AA1756" s="1" t="s">
        <v>954</v>
      </c>
      <c r="AB1756" s="1" t="s">
        <v>90</v>
      </c>
      <c r="AC1756" s="1" t="s">
        <v>91</v>
      </c>
      <c r="AD1756" s="1" t="s">
        <v>216</v>
      </c>
      <c r="AE1756" s="1" t="s">
        <v>72</v>
      </c>
      <c r="AF1756" s="1" t="s">
        <v>72</v>
      </c>
      <c r="AG1756" s="1" t="s">
        <v>72</v>
      </c>
      <c r="AH1756" s="1" t="s">
        <v>72</v>
      </c>
      <c r="AI1756" s="1">
        <v>6</v>
      </c>
      <c r="AJ1756" s="1" t="s">
        <v>5052</v>
      </c>
      <c r="AK1756" s="1" t="s">
        <v>447</v>
      </c>
      <c r="AL1756" s="1" t="s">
        <v>72</v>
      </c>
      <c r="AM1756" s="1" t="s">
        <v>72</v>
      </c>
      <c r="AN1756" s="3">
        <v>46141</v>
      </c>
      <c r="AO1756" s="1" t="s">
        <v>9550</v>
      </c>
      <c r="AP1756" s="1" t="s">
        <v>72</v>
      </c>
      <c r="AQ1756" s="1" t="s">
        <v>1675</v>
      </c>
      <c r="AR1756" s="1">
        <v>14</v>
      </c>
      <c r="AS1756" s="1" t="s">
        <v>9200</v>
      </c>
      <c r="AT1756" s="1" t="s">
        <v>75</v>
      </c>
      <c r="AU1756" s="1" t="s">
        <v>75</v>
      </c>
      <c r="AV1756" s="1" t="s">
        <v>88</v>
      </c>
      <c r="AW1756" s="1" t="s">
        <v>96</v>
      </c>
      <c r="AX1756" s="1" t="s">
        <v>72</v>
      </c>
      <c r="AY1756" s="1" t="s">
        <v>4154</v>
      </c>
      <c r="AZ1756" s="1" t="s">
        <v>72</v>
      </c>
      <c r="BA1756" s="1">
        <f>5+21</f>
        <v>26</v>
      </c>
      <c r="BB1756" s="1" t="s">
        <v>160</v>
      </c>
      <c r="BC1756" s="1" t="s">
        <v>6462</v>
      </c>
    </row>
    <row r="1757" spans="1:55" ht="18.600000000000001" customHeight="1">
      <c r="A1757" s="1" t="s">
        <v>9551</v>
      </c>
      <c r="B1757" s="1">
        <v>260115</v>
      </c>
      <c r="C1757" s="1" t="s">
        <v>71</v>
      </c>
      <c r="D1757" s="3">
        <v>46142</v>
      </c>
      <c r="E1757" s="1" t="s">
        <v>1896</v>
      </c>
      <c r="F1757" s="1" t="s">
        <v>9552</v>
      </c>
      <c r="G1757" s="1" t="s">
        <v>75</v>
      </c>
      <c r="H1757" s="1" t="s">
        <v>8903</v>
      </c>
      <c r="I1757" s="1" t="s">
        <v>77</v>
      </c>
      <c r="J1757" s="1" t="s">
        <v>78</v>
      </c>
      <c r="K1757" s="1" t="s">
        <v>78</v>
      </c>
      <c r="L1757" s="21" t="s">
        <v>1898</v>
      </c>
      <c r="M1757" s="21" t="s">
        <v>99</v>
      </c>
      <c r="N1757" s="34" t="s">
        <v>72</v>
      </c>
      <c r="O1757" s="34" t="s">
        <v>8287</v>
      </c>
      <c r="P1757" s="1" t="s">
        <v>83</v>
      </c>
      <c r="Q1757" s="1" t="s">
        <v>123</v>
      </c>
      <c r="R1757" s="1" t="s">
        <v>9043</v>
      </c>
      <c r="S1757" s="1" t="s">
        <v>84</v>
      </c>
      <c r="T1757" s="1" t="s">
        <v>72</v>
      </c>
      <c r="U1757" s="1" t="s">
        <v>140</v>
      </c>
      <c r="V1757" s="1" t="s">
        <v>141</v>
      </c>
      <c r="W1757" s="1" t="s">
        <v>126</v>
      </c>
      <c r="X1757" s="1">
        <v>68</v>
      </c>
      <c r="Y1757" s="1" t="s">
        <v>88</v>
      </c>
      <c r="Z1757" s="1">
        <v>5.6</v>
      </c>
      <c r="AA1757" s="1" t="s">
        <v>954</v>
      </c>
      <c r="AB1757" s="1" t="s">
        <v>90</v>
      </c>
      <c r="AC1757" s="1" t="s">
        <v>91</v>
      </c>
      <c r="AD1757" s="1" t="s">
        <v>92</v>
      </c>
      <c r="AE1757" s="1" t="s">
        <v>72</v>
      </c>
      <c r="AF1757" s="1" t="s">
        <v>217</v>
      </c>
      <c r="AG1757" s="1" t="s">
        <v>72</v>
      </c>
      <c r="AH1757" s="1" t="s">
        <v>2356</v>
      </c>
      <c r="AI1757" s="1" t="s">
        <v>72</v>
      </c>
      <c r="AJ1757" s="1" t="s">
        <v>72</v>
      </c>
      <c r="AK1757" s="1" t="s">
        <v>3444</v>
      </c>
      <c r="AL1757" s="1" t="s">
        <v>72</v>
      </c>
      <c r="AM1757" s="1" t="s">
        <v>72</v>
      </c>
      <c r="AN1757" s="3">
        <v>46142</v>
      </c>
      <c r="AO1757" s="1" t="s">
        <v>9553</v>
      </c>
      <c r="AP1757" s="1" t="s">
        <v>9554</v>
      </c>
      <c r="AQ1757" s="1" t="s">
        <v>1675</v>
      </c>
      <c r="AR1757" s="1">
        <v>14</v>
      </c>
      <c r="AS1757" s="1" t="s">
        <v>9218</v>
      </c>
      <c r="AT1757" s="1" t="s">
        <v>75</v>
      </c>
      <c r="AU1757" s="1" t="s">
        <v>75</v>
      </c>
      <c r="AV1757" s="1" t="s">
        <v>88</v>
      </c>
      <c r="AW1757" s="1" t="s">
        <v>96</v>
      </c>
      <c r="AX1757" s="1" t="s">
        <v>72</v>
      </c>
      <c r="AY1757" s="1" t="s">
        <v>9039</v>
      </c>
      <c r="AZ1757" s="1" t="s">
        <v>9040</v>
      </c>
      <c r="BA1757" s="1">
        <f>49+21</f>
        <v>70</v>
      </c>
      <c r="BB1757" s="21" t="s">
        <v>100</v>
      </c>
      <c r="BC1757" s="16"/>
    </row>
    <row r="1758" spans="1:55" ht="18.600000000000001" customHeight="1">
      <c r="A1758" s="1" t="s">
        <v>9555</v>
      </c>
      <c r="B1758" s="1">
        <v>260116</v>
      </c>
      <c r="C1758" s="1" t="s">
        <v>71</v>
      </c>
      <c r="D1758" s="3">
        <v>46146</v>
      </c>
      <c r="E1758" s="1" t="s">
        <v>1896</v>
      </c>
      <c r="F1758" s="1" t="s">
        <v>9556</v>
      </c>
      <c r="G1758" s="1" t="s">
        <v>75</v>
      </c>
      <c r="H1758" s="1" t="s">
        <v>1915</v>
      </c>
      <c r="I1758" s="1" t="s">
        <v>77</v>
      </c>
      <c r="J1758" s="1" t="s">
        <v>78</v>
      </c>
      <c r="K1758" s="1" t="s">
        <v>4162</v>
      </c>
      <c r="L1758" s="21" t="s">
        <v>1898</v>
      </c>
      <c r="M1758" s="21" t="s">
        <v>99</v>
      </c>
      <c r="N1758" s="34" t="s">
        <v>72</v>
      </c>
      <c r="O1758" s="34" t="s">
        <v>3052</v>
      </c>
      <c r="P1758" s="1" t="s">
        <v>83</v>
      </c>
      <c r="Q1758" s="1" t="s">
        <v>123</v>
      </c>
      <c r="R1758" s="1" t="s">
        <v>9043</v>
      </c>
      <c r="S1758" s="1" t="s">
        <v>84</v>
      </c>
      <c r="T1758" s="1" t="s">
        <v>72</v>
      </c>
      <c r="U1758" s="1" t="s">
        <v>140</v>
      </c>
      <c r="V1758" s="1" t="s">
        <v>141</v>
      </c>
      <c r="W1758" s="1" t="s">
        <v>126</v>
      </c>
      <c r="X1758" s="1">
        <v>55</v>
      </c>
      <c r="Y1758" s="1" t="s">
        <v>88</v>
      </c>
      <c r="Z1758" s="1">
        <v>4.8</v>
      </c>
      <c r="AA1758" s="1" t="s">
        <v>954</v>
      </c>
      <c r="AB1758" s="1" t="s">
        <v>90</v>
      </c>
      <c r="AC1758" s="1" t="s">
        <v>91</v>
      </c>
      <c r="AD1758" s="1" t="s">
        <v>92</v>
      </c>
      <c r="AE1758" s="1" t="s">
        <v>72</v>
      </c>
      <c r="AF1758" s="1" t="s">
        <v>229</v>
      </c>
      <c r="AG1758" s="1" t="s">
        <v>72</v>
      </c>
      <c r="AH1758" s="1" t="s">
        <v>230</v>
      </c>
      <c r="AI1758" s="1" t="s">
        <v>72</v>
      </c>
      <c r="AJ1758" s="1" t="s">
        <v>72</v>
      </c>
      <c r="AK1758" s="1" t="s">
        <v>3444</v>
      </c>
      <c r="AL1758" s="1" t="s">
        <v>72</v>
      </c>
      <c r="AM1758" s="1" t="s">
        <v>72</v>
      </c>
      <c r="AN1758" s="3">
        <v>46146</v>
      </c>
      <c r="AO1758" s="1" t="s">
        <v>9557</v>
      </c>
      <c r="AP1758" s="1" t="s">
        <v>72</v>
      </c>
      <c r="AQ1758" s="1" t="s">
        <v>1675</v>
      </c>
      <c r="AR1758" s="1">
        <v>15</v>
      </c>
      <c r="AS1758" s="1" t="s">
        <v>4219</v>
      </c>
      <c r="AT1758" s="1" t="s">
        <v>88</v>
      </c>
      <c r="AU1758" s="1" t="s">
        <v>88</v>
      </c>
      <c r="AV1758" s="1" t="s">
        <v>88</v>
      </c>
      <c r="AW1758" s="1" t="s">
        <v>96</v>
      </c>
      <c r="AX1758" s="1" t="s">
        <v>72</v>
      </c>
      <c r="AY1758" s="1" t="s">
        <v>3962</v>
      </c>
      <c r="AZ1758" s="1" t="s">
        <v>9059</v>
      </c>
      <c r="BA1758" s="1">
        <v>35</v>
      </c>
      <c r="BB1758" s="21" t="s">
        <v>100</v>
      </c>
      <c r="BC1758" s="16"/>
    </row>
    <row r="1759" spans="1:55" ht="18.600000000000001" customHeight="1">
      <c r="A1759" s="1" t="s">
        <v>9558</v>
      </c>
      <c r="B1759" s="1">
        <v>260117</v>
      </c>
      <c r="C1759" s="1" t="s">
        <v>71</v>
      </c>
      <c r="D1759" s="3">
        <v>46146</v>
      </c>
      <c r="E1759" s="1" t="s">
        <v>1896</v>
      </c>
      <c r="F1759" s="1" t="s">
        <v>9559</v>
      </c>
      <c r="G1759" s="1" t="s">
        <v>75</v>
      </c>
      <c r="H1759" s="1" t="s">
        <v>7510</v>
      </c>
      <c r="I1759" s="1" t="s">
        <v>77</v>
      </c>
      <c r="J1759" s="1" t="s">
        <v>78</v>
      </c>
      <c r="K1759" s="1" t="s">
        <v>78</v>
      </c>
      <c r="L1759" s="21" t="s">
        <v>1898</v>
      </c>
      <c r="M1759" s="21" t="s">
        <v>99</v>
      </c>
      <c r="N1759" s="34" t="s">
        <v>72</v>
      </c>
      <c r="O1759" s="34" t="s">
        <v>8347</v>
      </c>
      <c r="P1759" s="1" t="s">
        <v>2143</v>
      </c>
      <c r="Q1759" s="1" t="s">
        <v>1868</v>
      </c>
      <c r="R1759" s="1" t="s">
        <v>9079</v>
      </c>
      <c r="S1759" s="1" t="s">
        <v>7128</v>
      </c>
      <c r="T1759" s="1" t="s">
        <v>72</v>
      </c>
      <c r="U1759" s="1" t="s">
        <v>7129</v>
      </c>
      <c r="V1759" s="1" t="s">
        <v>8167</v>
      </c>
      <c r="W1759" s="1" t="s">
        <v>126</v>
      </c>
      <c r="X1759" s="1">
        <v>49</v>
      </c>
      <c r="Y1759" s="1" t="s">
        <v>88</v>
      </c>
      <c r="Z1759" s="1">
        <v>6.4</v>
      </c>
      <c r="AA1759" s="1" t="s">
        <v>2344</v>
      </c>
      <c r="AB1759" s="1" t="s">
        <v>90</v>
      </c>
      <c r="AC1759" s="1" t="s">
        <v>91</v>
      </c>
      <c r="AD1759" s="1" t="s">
        <v>92</v>
      </c>
      <c r="AE1759" s="1" t="s">
        <v>72</v>
      </c>
      <c r="AF1759" s="1" t="s">
        <v>72</v>
      </c>
      <c r="AG1759" s="1" t="s">
        <v>72</v>
      </c>
      <c r="AH1759" s="1" t="s">
        <v>72</v>
      </c>
      <c r="AI1759" s="1" t="s">
        <v>72</v>
      </c>
      <c r="AJ1759" s="1" t="s">
        <v>72</v>
      </c>
      <c r="AK1759" s="1" t="s">
        <v>447</v>
      </c>
      <c r="AL1759" s="1" t="s">
        <v>72</v>
      </c>
      <c r="AM1759" s="1" t="s">
        <v>72</v>
      </c>
      <c r="AN1759" s="3">
        <v>46146</v>
      </c>
      <c r="AO1759" s="1" t="s">
        <v>8975</v>
      </c>
      <c r="AP1759" s="1" t="s">
        <v>72</v>
      </c>
      <c r="AQ1759" s="1" t="s">
        <v>1675</v>
      </c>
      <c r="AR1759" s="1">
        <v>13</v>
      </c>
      <c r="AS1759" s="1" t="s">
        <v>7811</v>
      </c>
      <c r="AT1759" s="1" t="s">
        <v>75</v>
      </c>
      <c r="AU1759" s="1" t="s">
        <v>75</v>
      </c>
      <c r="AV1759" s="1" t="s">
        <v>88</v>
      </c>
      <c r="AW1759" s="1" t="s">
        <v>96</v>
      </c>
      <c r="AX1759" s="1" t="s">
        <v>9546</v>
      </c>
      <c r="AY1759" s="1" t="s">
        <v>6757</v>
      </c>
      <c r="AZ1759" s="1" t="s">
        <v>72</v>
      </c>
      <c r="BA1759" s="1">
        <f>7+21</f>
        <v>28</v>
      </c>
      <c r="BB1759" s="1" t="s">
        <v>160</v>
      </c>
      <c r="BC1759" s="1" t="s">
        <v>6462</v>
      </c>
    </row>
    <row r="1760" spans="1:55" ht="18.600000000000001" customHeight="1">
      <c r="A1760" s="1" t="s">
        <v>9560</v>
      </c>
      <c r="B1760" s="1">
        <v>260118</v>
      </c>
      <c r="C1760" s="1" t="s">
        <v>71</v>
      </c>
      <c r="D1760" s="3">
        <v>46147</v>
      </c>
      <c r="E1760" s="1" t="s">
        <v>1896</v>
      </c>
      <c r="F1760" s="1" t="s">
        <v>9561</v>
      </c>
      <c r="G1760" s="1" t="s">
        <v>75</v>
      </c>
      <c r="H1760" s="1" t="s">
        <v>1915</v>
      </c>
      <c r="I1760" s="1" t="s">
        <v>77</v>
      </c>
      <c r="J1760" s="1" t="s">
        <v>172</v>
      </c>
      <c r="K1760" s="1" t="s">
        <v>78</v>
      </c>
      <c r="L1760" s="21" t="s">
        <v>1927</v>
      </c>
      <c r="M1760" s="21" t="s">
        <v>160</v>
      </c>
      <c r="N1760" s="21" t="s">
        <v>9309</v>
      </c>
      <c r="O1760" s="34" t="s">
        <v>3052</v>
      </c>
      <c r="P1760" s="1" t="s">
        <v>83</v>
      </c>
      <c r="Q1760" s="1" t="s">
        <v>123</v>
      </c>
      <c r="R1760" s="1" t="s">
        <v>9043</v>
      </c>
      <c r="S1760" s="1" t="s">
        <v>84</v>
      </c>
      <c r="T1760" s="1" t="s">
        <v>72</v>
      </c>
      <c r="U1760" s="1" t="s">
        <v>140</v>
      </c>
      <c r="V1760" s="1" t="s">
        <v>141</v>
      </c>
      <c r="W1760" s="1" t="s">
        <v>87</v>
      </c>
      <c r="X1760" s="1">
        <v>50</v>
      </c>
      <c r="Y1760" s="1" t="s">
        <v>88</v>
      </c>
      <c r="Z1760" s="1">
        <v>5.6</v>
      </c>
      <c r="AA1760" s="1" t="s">
        <v>299</v>
      </c>
      <c r="AB1760" s="1" t="s">
        <v>90</v>
      </c>
      <c r="AC1760" s="1" t="s">
        <v>91</v>
      </c>
      <c r="AD1760" s="1" t="s">
        <v>92</v>
      </c>
      <c r="AE1760" s="1" t="s">
        <v>72</v>
      </c>
      <c r="AF1760" s="1" t="s">
        <v>72</v>
      </c>
      <c r="AG1760" s="1" t="s">
        <v>72</v>
      </c>
      <c r="AH1760" s="1" t="s">
        <v>230</v>
      </c>
      <c r="AI1760" s="1" t="s">
        <v>72</v>
      </c>
      <c r="AJ1760" s="1" t="s">
        <v>72</v>
      </c>
      <c r="AK1760" s="1" t="s">
        <v>3444</v>
      </c>
      <c r="AL1760" s="1" t="s">
        <v>72</v>
      </c>
      <c r="AM1760" s="1" t="s">
        <v>72</v>
      </c>
      <c r="AN1760" s="3">
        <v>46147</v>
      </c>
      <c r="AO1760" s="1" t="s">
        <v>9562</v>
      </c>
      <c r="AP1760" s="1" t="s">
        <v>72</v>
      </c>
      <c r="AQ1760" s="1" t="s">
        <v>1675</v>
      </c>
      <c r="AR1760" s="1">
        <v>15</v>
      </c>
      <c r="AS1760" s="1" t="s">
        <v>4219</v>
      </c>
      <c r="AT1760" s="1" t="s">
        <v>88</v>
      </c>
      <c r="AU1760" s="1" t="s">
        <v>88</v>
      </c>
      <c r="AV1760" s="1" t="s">
        <v>88</v>
      </c>
      <c r="AW1760" s="1" t="s">
        <v>79</v>
      </c>
      <c r="AX1760" s="1" t="s">
        <v>9401</v>
      </c>
      <c r="AY1760" s="1" t="s">
        <v>4154</v>
      </c>
      <c r="AZ1760" s="1" t="s">
        <v>72</v>
      </c>
      <c r="BA1760" s="1">
        <v>5</v>
      </c>
      <c r="BB1760" s="1" t="s">
        <v>160</v>
      </c>
      <c r="BC1760" s="1" t="s">
        <v>6462</v>
      </c>
    </row>
    <row r="1761" spans="1:55" ht="18.600000000000001" customHeight="1">
      <c r="A1761" s="1" t="s">
        <v>9563</v>
      </c>
      <c r="B1761" s="1">
        <v>260119</v>
      </c>
      <c r="C1761" s="1" t="s">
        <v>71</v>
      </c>
      <c r="D1761" s="3">
        <v>46148</v>
      </c>
      <c r="E1761" s="1" t="s">
        <v>1896</v>
      </c>
      <c r="F1761" s="1" t="s">
        <v>9564</v>
      </c>
      <c r="G1761" s="1" t="s">
        <v>75</v>
      </c>
      <c r="H1761" s="1" t="s">
        <v>3624</v>
      </c>
      <c r="I1761" s="1" t="s">
        <v>77</v>
      </c>
      <c r="J1761" s="1" t="s">
        <v>78</v>
      </c>
      <c r="K1761" s="1" t="s">
        <v>78</v>
      </c>
      <c r="L1761" s="21" t="s">
        <v>1898</v>
      </c>
      <c r="M1761" s="21" t="s">
        <v>99</v>
      </c>
      <c r="N1761" s="34" t="s">
        <v>72</v>
      </c>
      <c r="O1761" s="34" t="s">
        <v>8087</v>
      </c>
      <c r="P1761" s="1" t="s">
        <v>813</v>
      </c>
      <c r="Q1761" s="1" t="s">
        <v>813</v>
      </c>
      <c r="R1761" s="1" t="s">
        <v>9057</v>
      </c>
      <c r="S1761" s="1" t="s">
        <v>152</v>
      </c>
      <c r="T1761" s="1" t="s">
        <v>3507</v>
      </c>
      <c r="U1761" s="1" t="s">
        <v>153</v>
      </c>
      <c r="V1761" s="1" t="s">
        <v>164</v>
      </c>
      <c r="W1761" s="1" t="s">
        <v>126</v>
      </c>
      <c r="X1761" s="1">
        <v>61</v>
      </c>
      <c r="Y1761" s="1" t="s">
        <v>88</v>
      </c>
      <c r="Z1761" s="1">
        <v>6.3</v>
      </c>
      <c r="AA1761" s="1" t="s">
        <v>2344</v>
      </c>
      <c r="AB1761" s="1" t="s">
        <v>90</v>
      </c>
      <c r="AC1761" s="1" t="s">
        <v>91</v>
      </c>
      <c r="AD1761" s="1" t="s">
        <v>92</v>
      </c>
      <c r="AE1761" s="1" t="s">
        <v>72</v>
      </c>
      <c r="AF1761" s="1" t="s">
        <v>244</v>
      </c>
      <c r="AG1761" s="1">
        <v>3</v>
      </c>
      <c r="AH1761" s="1" t="s">
        <v>9565</v>
      </c>
      <c r="AI1761" s="1" t="s">
        <v>72</v>
      </c>
      <c r="AJ1761" s="1" t="s">
        <v>72</v>
      </c>
      <c r="AK1761" s="1" t="s">
        <v>72</v>
      </c>
      <c r="AL1761" s="1" t="s">
        <v>5157</v>
      </c>
      <c r="AM1761" s="1" t="s">
        <v>72</v>
      </c>
      <c r="AN1761" s="3">
        <v>46148</v>
      </c>
      <c r="AO1761" s="1" t="s">
        <v>9566</v>
      </c>
      <c r="AP1761" s="1" t="s">
        <v>9567</v>
      </c>
      <c r="AQ1761" s="1" t="s">
        <v>1794</v>
      </c>
      <c r="AR1761" s="1">
        <v>15</v>
      </c>
      <c r="AS1761" s="1" t="s">
        <v>8433</v>
      </c>
      <c r="AT1761" s="1" t="s">
        <v>75</v>
      </c>
      <c r="AU1761" s="1" t="s">
        <v>75</v>
      </c>
      <c r="AV1761" s="1" t="s">
        <v>88</v>
      </c>
      <c r="AW1761" s="1" t="s">
        <v>96</v>
      </c>
      <c r="AX1761" s="1" t="s">
        <v>72</v>
      </c>
      <c r="AY1761" s="1" t="s">
        <v>9092</v>
      </c>
      <c r="AZ1761" s="38" t="s">
        <v>9157</v>
      </c>
      <c r="BA1761" s="1">
        <f>28+7</f>
        <v>35</v>
      </c>
      <c r="BB1761" s="21" t="s">
        <v>100</v>
      </c>
      <c r="BC1761" s="16"/>
    </row>
    <row r="1762" spans="1:55" ht="18.600000000000001" customHeight="1">
      <c r="A1762" s="1" t="s">
        <v>9568</v>
      </c>
      <c r="B1762" s="1">
        <v>260120</v>
      </c>
      <c r="C1762" s="1" t="s">
        <v>71</v>
      </c>
      <c r="D1762" s="3">
        <v>46148</v>
      </c>
      <c r="E1762" s="1" t="s">
        <v>1896</v>
      </c>
      <c r="F1762" s="1" t="s">
        <v>9569</v>
      </c>
      <c r="G1762" s="1" t="s">
        <v>75</v>
      </c>
      <c r="H1762" s="1" t="s">
        <v>7510</v>
      </c>
      <c r="I1762" s="1" t="s">
        <v>77</v>
      </c>
      <c r="J1762" s="1" t="s">
        <v>78</v>
      </c>
      <c r="K1762" s="1" t="s">
        <v>78</v>
      </c>
      <c r="L1762" s="21" t="s">
        <v>1898</v>
      </c>
      <c r="M1762" s="21" t="s">
        <v>99</v>
      </c>
      <c r="N1762" s="21" t="s">
        <v>9546</v>
      </c>
      <c r="O1762" s="34" t="s">
        <v>9570</v>
      </c>
      <c r="P1762" s="1" t="s">
        <v>2143</v>
      </c>
      <c r="Q1762" s="1" t="s">
        <v>1868</v>
      </c>
      <c r="R1762" s="1" t="s">
        <v>9079</v>
      </c>
      <c r="S1762" s="1" t="s">
        <v>7128</v>
      </c>
      <c r="T1762" s="1" t="s">
        <v>72</v>
      </c>
      <c r="U1762" s="1" t="s">
        <v>7129</v>
      </c>
      <c r="V1762" s="1" t="s">
        <v>7519</v>
      </c>
      <c r="W1762" s="1" t="s">
        <v>126</v>
      </c>
      <c r="X1762" s="1">
        <v>75</v>
      </c>
      <c r="Y1762" s="1" t="s">
        <v>88</v>
      </c>
      <c r="Z1762" s="1">
        <v>5.9</v>
      </c>
      <c r="AA1762" s="1" t="s">
        <v>299</v>
      </c>
      <c r="AB1762" s="1" t="s">
        <v>90</v>
      </c>
      <c r="AC1762" s="1" t="s">
        <v>91</v>
      </c>
      <c r="AD1762" s="1" t="s">
        <v>92</v>
      </c>
      <c r="AE1762" s="1" t="s">
        <v>72</v>
      </c>
      <c r="AF1762" s="1" t="s">
        <v>72</v>
      </c>
      <c r="AG1762" s="1" t="s">
        <v>72</v>
      </c>
      <c r="AH1762" s="1" t="s">
        <v>72</v>
      </c>
      <c r="AI1762" s="1" t="s">
        <v>72</v>
      </c>
      <c r="AJ1762" s="1" t="s">
        <v>72</v>
      </c>
      <c r="AK1762" s="1" t="s">
        <v>447</v>
      </c>
      <c r="AL1762" s="1" t="s">
        <v>72</v>
      </c>
      <c r="AM1762" s="1" t="s">
        <v>72</v>
      </c>
      <c r="AN1762" s="3">
        <v>46148</v>
      </c>
      <c r="AO1762" s="1" t="s">
        <v>9571</v>
      </c>
      <c r="AP1762" s="1" t="s">
        <v>72</v>
      </c>
      <c r="AQ1762" s="1" t="s">
        <v>1675</v>
      </c>
      <c r="AR1762" s="1">
        <v>13</v>
      </c>
      <c r="AS1762" s="1" t="s">
        <v>9200</v>
      </c>
      <c r="AT1762" s="1" t="s">
        <v>75</v>
      </c>
      <c r="AU1762" s="1" t="s">
        <v>75</v>
      </c>
      <c r="AV1762" s="1" t="s">
        <v>88</v>
      </c>
      <c r="AW1762" s="1" t="s">
        <v>96</v>
      </c>
      <c r="AX1762" s="1" t="s">
        <v>9546</v>
      </c>
      <c r="AY1762" s="1" t="s">
        <v>6757</v>
      </c>
      <c r="AZ1762" s="1" t="s">
        <v>72</v>
      </c>
      <c r="BA1762" s="1">
        <f>7+35</f>
        <v>42</v>
      </c>
      <c r="BB1762" s="1" t="s">
        <v>160</v>
      </c>
      <c r="BC1762" s="1" t="s">
        <v>6462</v>
      </c>
    </row>
    <row r="1763" spans="1:55" ht="18.600000000000001" customHeight="1">
      <c r="A1763" s="1" t="s">
        <v>9572</v>
      </c>
      <c r="B1763" s="1">
        <v>260121</v>
      </c>
      <c r="C1763" s="1" t="s">
        <v>71</v>
      </c>
      <c r="D1763" s="3">
        <v>46149</v>
      </c>
      <c r="E1763" s="1" t="s">
        <v>1896</v>
      </c>
      <c r="F1763" s="1" t="s">
        <v>9573</v>
      </c>
      <c r="G1763" s="1" t="s">
        <v>75</v>
      </c>
      <c r="H1763" s="1" t="s">
        <v>3624</v>
      </c>
      <c r="I1763" s="1" t="s">
        <v>77</v>
      </c>
      <c r="J1763" s="1" t="s">
        <v>78</v>
      </c>
      <c r="K1763" s="1" t="s">
        <v>172</v>
      </c>
      <c r="L1763" s="21" t="s">
        <v>139</v>
      </c>
      <c r="M1763" s="21" t="s">
        <v>99</v>
      </c>
      <c r="N1763" s="34" t="s">
        <v>5044</v>
      </c>
      <c r="O1763" s="34" t="s">
        <v>5769</v>
      </c>
      <c r="P1763" s="1" t="s">
        <v>813</v>
      </c>
      <c r="Q1763" s="1" t="s">
        <v>813</v>
      </c>
      <c r="R1763" s="1" t="s">
        <v>9057</v>
      </c>
      <c r="S1763" s="1" t="s">
        <v>152</v>
      </c>
      <c r="T1763" s="1" t="s">
        <v>3507</v>
      </c>
      <c r="U1763" s="1" t="s">
        <v>153</v>
      </c>
      <c r="V1763" s="1" t="s">
        <v>164</v>
      </c>
      <c r="W1763" s="1" t="s">
        <v>126</v>
      </c>
      <c r="X1763" s="1">
        <v>46</v>
      </c>
      <c r="Y1763" s="1" t="s">
        <v>88</v>
      </c>
      <c r="Z1763" s="1">
        <v>5.5</v>
      </c>
      <c r="AA1763" s="1" t="s">
        <v>299</v>
      </c>
      <c r="AB1763" s="1" t="s">
        <v>90</v>
      </c>
      <c r="AC1763" s="1" t="s">
        <v>91</v>
      </c>
      <c r="AD1763" s="1" t="s">
        <v>92</v>
      </c>
      <c r="AE1763" s="1" t="s">
        <v>72</v>
      </c>
      <c r="AF1763" s="1" t="s">
        <v>244</v>
      </c>
      <c r="AG1763" s="1">
        <v>2</v>
      </c>
      <c r="AH1763" s="1" t="s">
        <v>5057</v>
      </c>
      <c r="AI1763" s="1" t="s">
        <v>72</v>
      </c>
      <c r="AJ1763" s="1" t="s">
        <v>72</v>
      </c>
      <c r="AK1763" s="1" t="s">
        <v>2726</v>
      </c>
      <c r="AL1763" s="1" t="s">
        <v>5157</v>
      </c>
      <c r="AM1763" s="1" t="s">
        <v>72</v>
      </c>
      <c r="AN1763" s="3">
        <v>46149</v>
      </c>
      <c r="AO1763" s="1" t="s">
        <v>9574</v>
      </c>
      <c r="AP1763" s="1" t="s">
        <v>9575</v>
      </c>
      <c r="AQ1763" s="1" t="s">
        <v>1794</v>
      </c>
      <c r="AR1763" s="1">
        <v>15</v>
      </c>
      <c r="AS1763" s="1" t="s">
        <v>8433</v>
      </c>
      <c r="AT1763" s="1" t="s">
        <v>88</v>
      </c>
      <c r="AU1763" s="1" t="s">
        <v>88</v>
      </c>
      <c r="AV1763" s="1" t="s">
        <v>88</v>
      </c>
      <c r="AW1763" s="1" t="s">
        <v>96</v>
      </c>
      <c r="AX1763" s="1" t="s">
        <v>72</v>
      </c>
      <c r="AY1763" s="1" t="s">
        <v>9092</v>
      </c>
      <c r="AZ1763" s="38" t="s">
        <v>9576</v>
      </c>
      <c r="BA1763" s="1">
        <v>28</v>
      </c>
      <c r="BB1763" s="21" t="s">
        <v>100</v>
      </c>
      <c r="BC1763" s="16"/>
    </row>
    <row r="1764" spans="1:55" ht="18.600000000000001" customHeight="1">
      <c r="A1764" s="1" t="s">
        <v>9577</v>
      </c>
      <c r="B1764" s="1">
        <v>260122</v>
      </c>
      <c r="C1764" s="1" t="s">
        <v>71</v>
      </c>
      <c r="D1764" s="3">
        <v>46150</v>
      </c>
      <c r="E1764" s="1" t="s">
        <v>1896</v>
      </c>
      <c r="F1764" s="1" t="s">
        <v>9578</v>
      </c>
      <c r="G1764" s="1" t="s">
        <v>75</v>
      </c>
      <c r="H1764" s="1" t="s">
        <v>3947</v>
      </c>
      <c r="I1764" s="1" t="s">
        <v>77</v>
      </c>
      <c r="J1764" s="1" t="s">
        <v>78</v>
      </c>
      <c r="K1764" s="1" t="s">
        <v>78</v>
      </c>
      <c r="L1764" s="21" t="s">
        <v>1898</v>
      </c>
      <c r="M1764" s="21" t="s">
        <v>99</v>
      </c>
      <c r="N1764" s="34" t="s">
        <v>72</v>
      </c>
      <c r="O1764" s="34" t="s">
        <v>9579</v>
      </c>
      <c r="P1764" s="1" t="s">
        <v>813</v>
      </c>
      <c r="Q1764" s="1" t="s">
        <v>813</v>
      </c>
      <c r="R1764" s="1" t="s">
        <v>9057</v>
      </c>
      <c r="S1764" s="1" t="s">
        <v>84</v>
      </c>
      <c r="T1764" s="1" t="s">
        <v>72</v>
      </c>
      <c r="U1764" s="1" t="s">
        <v>140</v>
      </c>
      <c r="V1764" s="1" t="s">
        <v>181</v>
      </c>
      <c r="W1764" s="1" t="s">
        <v>126</v>
      </c>
      <c r="X1764" s="1">
        <v>65</v>
      </c>
      <c r="Y1764" s="1" t="s">
        <v>88</v>
      </c>
      <c r="Z1764" s="1">
        <v>6.1</v>
      </c>
      <c r="AA1764" s="1" t="s">
        <v>299</v>
      </c>
      <c r="AB1764" s="1" t="s">
        <v>90</v>
      </c>
      <c r="AC1764" s="1" t="s">
        <v>91</v>
      </c>
      <c r="AD1764" s="1" t="s">
        <v>92</v>
      </c>
      <c r="AE1764" s="1" t="s">
        <v>72</v>
      </c>
      <c r="AF1764" s="1" t="s">
        <v>217</v>
      </c>
      <c r="AG1764" s="1">
        <v>1</v>
      </c>
      <c r="AH1764" s="1" t="s">
        <v>5253</v>
      </c>
      <c r="AI1764" s="1" t="s">
        <v>72</v>
      </c>
      <c r="AJ1764" s="1" t="s">
        <v>72</v>
      </c>
      <c r="AK1764" s="1" t="s">
        <v>3444</v>
      </c>
      <c r="AL1764" s="1" t="s">
        <v>878</v>
      </c>
      <c r="AM1764" s="1" t="s">
        <v>72</v>
      </c>
      <c r="AN1764" s="3">
        <v>46150</v>
      </c>
      <c r="AO1764" s="1" t="s">
        <v>9580</v>
      </c>
      <c r="AP1764" s="1" t="s">
        <v>72</v>
      </c>
      <c r="AQ1764" s="1" t="s">
        <v>1675</v>
      </c>
      <c r="AR1764" s="1">
        <v>15</v>
      </c>
      <c r="AS1764" s="1" t="s">
        <v>8433</v>
      </c>
      <c r="AT1764" s="1" t="s">
        <v>75</v>
      </c>
      <c r="AU1764" s="1" t="s">
        <v>75</v>
      </c>
      <c r="AV1764" s="1" t="s">
        <v>88</v>
      </c>
      <c r="AW1764" s="1" t="s">
        <v>96</v>
      </c>
      <c r="AX1764" s="1" t="s">
        <v>72</v>
      </c>
      <c r="AY1764" s="1" t="s">
        <v>9092</v>
      </c>
      <c r="AZ1764" s="1" t="s">
        <v>9581</v>
      </c>
      <c r="BA1764" s="1">
        <f>35+14</f>
        <v>49</v>
      </c>
      <c r="BB1764" s="21" t="s">
        <v>100</v>
      </c>
      <c r="BC1764" s="16"/>
    </row>
    <row r="1765" spans="1:55" ht="18.600000000000001" customHeight="1">
      <c r="A1765" s="1" t="s">
        <v>9582</v>
      </c>
      <c r="B1765" s="1">
        <v>260123</v>
      </c>
      <c r="C1765" s="1" t="s">
        <v>71</v>
      </c>
      <c r="D1765" s="3">
        <v>46150</v>
      </c>
      <c r="E1765" s="1" t="s">
        <v>1896</v>
      </c>
      <c r="F1765" s="1" t="s">
        <v>9583</v>
      </c>
      <c r="G1765" s="1" t="s">
        <v>75</v>
      </c>
      <c r="H1765" s="1" t="s">
        <v>3624</v>
      </c>
      <c r="I1765" s="1" t="s">
        <v>77</v>
      </c>
      <c r="J1765" s="1" t="s">
        <v>78</v>
      </c>
      <c r="K1765" s="1" t="s">
        <v>78</v>
      </c>
      <c r="L1765" s="21" t="s">
        <v>1898</v>
      </c>
      <c r="M1765" s="21" t="s">
        <v>99</v>
      </c>
      <c r="N1765" s="34" t="s">
        <v>72</v>
      </c>
      <c r="O1765" s="34" t="s">
        <v>4244</v>
      </c>
      <c r="P1765" s="1" t="s">
        <v>813</v>
      </c>
      <c r="Q1765" s="1" t="s">
        <v>813</v>
      </c>
      <c r="R1765" s="1" t="s">
        <v>9057</v>
      </c>
      <c r="S1765" s="1" t="s">
        <v>152</v>
      </c>
      <c r="T1765" s="1" t="s">
        <v>3507</v>
      </c>
      <c r="U1765" s="1" t="s">
        <v>153</v>
      </c>
      <c r="V1765" s="1" t="s">
        <v>154</v>
      </c>
      <c r="W1765" s="1" t="s">
        <v>126</v>
      </c>
      <c r="X1765" s="1">
        <v>51</v>
      </c>
      <c r="Y1765" s="1" t="s">
        <v>88</v>
      </c>
      <c r="Z1765" s="1">
        <v>5.8</v>
      </c>
      <c r="AA1765" s="1" t="s">
        <v>2344</v>
      </c>
      <c r="AB1765" s="1" t="s">
        <v>90</v>
      </c>
      <c r="AC1765" s="1" t="s">
        <v>91</v>
      </c>
      <c r="AD1765" s="1" t="s">
        <v>216</v>
      </c>
      <c r="AE1765" s="1" t="s">
        <v>72</v>
      </c>
      <c r="AF1765" s="1" t="s">
        <v>244</v>
      </c>
      <c r="AG1765" s="1">
        <v>1</v>
      </c>
      <c r="AH1765" s="1" t="s">
        <v>5092</v>
      </c>
      <c r="AI1765" s="1">
        <v>8</v>
      </c>
      <c r="AJ1765" s="1" t="s">
        <v>1411</v>
      </c>
      <c r="AK1765" s="1" t="s">
        <v>2726</v>
      </c>
      <c r="AL1765" s="1" t="s">
        <v>878</v>
      </c>
      <c r="AM1765" s="1" t="s">
        <v>72</v>
      </c>
      <c r="AN1765" s="3">
        <v>46150</v>
      </c>
      <c r="AO1765" s="1" t="s">
        <v>9584</v>
      </c>
      <c r="AP1765" s="1" t="s">
        <v>72</v>
      </c>
      <c r="AQ1765" s="1" t="s">
        <v>1794</v>
      </c>
      <c r="AR1765" s="1">
        <v>15</v>
      </c>
      <c r="AS1765" s="1" t="s">
        <v>9218</v>
      </c>
      <c r="AT1765" s="1" t="s">
        <v>75</v>
      </c>
      <c r="AU1765" s="1" t="s">
        <v>75</v>
      </c>
      <c r="AV1765" s="1" t="s">
        <v>88</v>
      </c>
      <c r="AW1765" s="1" t="s">
        <v>96</v>
      </c>
      <c r="AX1765" s="1" t="s">
        <v>72</v>
      </c>
      <c r="AY1765" s="1" t="s">
        <v>9092</v>
      </c>
      <c r="AZ1765" s="38" t="s">
        <v>9576</v>
      </c>
      <c r="BA1765" s="1">
        <f>28+13</f>
        <v>41</v>
      </c>
      <c r="BB1765" s="21" t="s">
        <v>100</v>
      </c>
      <c r="BC1765" s="16"/>
    </row>
    <row r="1766" spans="1:55" ht="18.600000000000001" customHeight="1">
      <c r="A1766" s="1" t="s">
        <v>9585</v>
      </c>
      <c r="B1766" s="1">
        <v>260124</v>
      </c>
      <c r="C1766" s="1" t="s">
        <v>71</v>
      </c>
      <c r="D1766" s="3">
        <v>46153</v>
      </c>
      <c r="E1766" s="1" t="s">
        <v>1896</v>
      </c>
      <c r="F1766" s="1" t="s">
        <v>9586</v>
      </c>
      <c r="G1766" s="1" t="s">
        <v>75</v>
      </c>
      <c r="H1766" s="1" t="s">
        <v>6545</v>
      </c>
      <c r="I1766" s="1" t="s">
        <v>77</v>
      </c>
      <c r="J1766" s="1" t="s">
        <v>78</v>
      </c>
      <c r="K1766" s="1" t="s">
        <v>78</v>
      </c>
      <c r="L1766" s="21" t="s">
        <v>1898</v>
      </c>
      <c r="M1766" s="21" t="s">
        <v>99</v>
      </c>
      <c r="N1766" s="34" t="s">
        <v>72</v>
      </c>
      <c r="O1766" s="34" t="s">
        <v>9587</v>
      </c>
      <c r="P1766" s="1" t="s">
        <v>83</v>
      </c>
      <c r="Q1766" s="1" t="s">
        <v>123</v>
      </c>
      <c r="R1766" s="1" t="s">
        <v>9043</v>
      </c>
      <c r="S1766" s="1" t="s">
        <v>84</v>
      </c>
      <c r="T1766" s="1" t="s">
        <v>72</v>
      </c>
      <c r="U1766" s="1" t="s">
        <v>140</v>
      </c>
      <c r="V1766" s="1" t="s">
        <v>141</v>
      </c>
      <c r="W1766" s="1" t="s">
        <v>126</v>
      </c>
      <c r="X1766" s="1">
        <v>65</v>
      </c>
      <c r="Y1766" s="1" t="s">
        <v>88</v>
      </c>
      <c r="Z1766" s="1">
        <v>4.8</v>
      </c>
      <c r="AA1766" s="1" t="s">
        <v>954</v>
      </c>
      <c r="AB1766" s="1" t="s">
        <v>90</v>
      </c>
      <c r="AC1766" s="1" t="s">
        <v>91</v>
      </c>
      <c r="AD1766" s="1" t="s">
        <v>92</v>
      </c>
      <c r="AE1766" s="1" t="s">
        <v>72</v>
      </c>
      <c r="AF1766" s="1" t="s">
        <v>72</v>
      </c>
      <c r="AG1766" s="1" t="s">
        <v>72</v>
      </c>
      <c r="AH1766" s="1" t="s">
        <v>72</v>
      </c>
      <c r="AI1766" s="1" t="s">
        <v>72</v>
      </c>
      <c r="AJ1766" s="1" t="s">
        <v>72</v>
      </c>
      <c r="AK1766" s="1" t="s">
        <v>3444</v>
      </c>
      <c r="AL1766" s="1" t="s">
        <v>72</v>
      </c>
      <c r="AM1766" s="1" t="s">
        <v>72</v>
      </c>
      <c r="AN1766" s="3">
        <v>46153</v>
      </c>
      <c r="AO1766" s="1" t="s">
        <v>9588</v>
      </c>
      <c r="AP1766" s="1" t="s">
        <v>9588</v>
      </c>
      <c r="AQ1766" s="1" t="s">
        <v>1675</v>
      </c>
      <c r="AR1766" s="1">
        <v>15</v>
      </c>
      <c r="AS1766" s="1" t="s">
        <v>9256</v>
      </c>
      <c r="AT1766" s="1" t="s">
        <v>75</v>
      </c>
      <c r="AU1766" s="1" t="s">
        <v>75</v>
      </c>
      <c r="AV1766" s="1" t="s">
        <v>88</v>
      </c>
      <c r="AW1766" s="1" t="s">
        <v>96</v>
      </c>
      <c r="AX1766" s="1" t="s">
        <v>72</v>
      </c>
      <c r="AY1766" s="1" t="s">
        <v>9092</v>
      </c>
      <c r="AZ1766" s="1" t="s">
        <v>9589</v>
      </c>
      <c r="BA1766" s="1">
        <v>63</v>
      </c>
      <c r="BB1766" s="21" t="s">
        <v>100</v>
      </c>
      <c r="BC1766" s="16"/>
    </row>
    <row r="1767" spans="1:55" ht="18.600000000000001" customHeight="1">
      <c r="A1767" s="1" t="s">
        <v>9590</v>
      </c>
      <c r="B1767" s="1">
        <v>260125</v>
      </c>
      <c r="C1767" s="1" t="s">
        <v>71</v>
      </c>
      <c r="D1767" s="3">
        <v>46153</v>
      </c>
      <c r="E1767" s="1" t="s">
        <v>1896</v>
      </c>
      <c r="F1767" s="1" t="s">
        <v>9591</v>
      </c>
      <c r="G1767" s="1" t="s">
        <v>75</v>
      </c>
      <c r="H1767" s="1" t="s">
        <v>3947</v>
      </c>
      <c r="I1767" s="1" t="s">
        <v>77</v>
      </c>
      <c r="J1767" s="1" t="s">
        <v>78</v>
      </c>
      <c r="K1767" s="1" t="s">
        <v>78</v>
      </c>
      <c r="L1767" s="21" t="s">
        <v>1898</v>
      </c>
      <c r="M1767" s="21" t="s">
        <v>99</v>
      </c>
      <c r="N1767" s="34" t="s">
        <v>72</v>
      </c>
      <c r="O1767" s="34" t="s">
        <v>9056</v>
      </c>
      <c r="P1767" s="1" t="s">
        <v>813</v>
      </c>
      <c r="Q1767" s="1" t="s">
        <v>813</v>
      </c>
      <c r="R1767" s="1" t="s">
        <v>9057</v>
      </c>
      <c r="S1767" s="1" t="s">
        <v>84</v>
      </c>
      <c r="T1767" s="1" t="s">
        <v>72</v>
      </c>
      <c r="U1767" s="1" t="s">
        <v>104</v>
      </c>
      <c r="V1767" s="1" t="s">
        <v>3313</v>
      </c>
      <c r="W1767" s="1" t="s">
        <v>126</v>
      </c>
      <c r="X1767" s="1">
        <v>51</v>
      </c>
      <c r="Y1767" s="1" t="s">
        <v>88</v>
      </c>
      <c r="Z1767" s="1">
        <v>5.3</v>
      </c>
      <c r="AA1767" s="1" t="s">
        <v>299</v>
      </c>
      <c r="AB1767" s="1" t="s">
        <v>90</v>
      </c>
      <c r="AC1767" s="1" t="s">
        <v>91</v>
      </c>
      <c r="AD1767" s="1" t="s">
        <v>92</v>
      </c>
      <c r="AE1767" s="1" t="s">
        <v>72</v>
      </c>
      <c r="AF1767" s="1" t="s">
        <v>229</v>
      </c>
      <c r="AG1767" s="1">
        <v>1</v>
      </c>
      <c r="AH1767" s="1" t="s">
        <v>5057</v>
      </c>
      <c r="AI1767" s="1" t="s">
        <v>72</v>
      </c>
      <c r="AJ1767" s="1" t="s">
        <v>72</v>
      </c>
      <c r="AK1767" s="1" t="s">
        <v>3444</v>
      </c>
      <c r="AL1767" s="1" t="s">
        <v>72</v>
      </c>
      <c r="AM1767" s="1" t="s">
        <v>72</v>
      </c>
      <c r="AN1767" s="3">
        <v>46153</v>
      </c>
      <c r="AO1767" s="1" t="s">
        <v>7151</v>
      </c>
      <c r="AP1767" s="1" t="s">
        <v>72</v>
      </c>
      <c r="AQ1767" s="1" t="s">
        <v>1794</v>
      </c>
      <c r="AR1767" s="1">
        <v>15</v>
      </c>
      <c r="AS1767" s="1" t="s">
        <v>4219</v>
      </c>
      <c r="AT1767" s="1" t="s">
        <v>75</v>
      </c>
      <c r="AU1767" s="1" t="s">
        <v>75</v>
      </c>
      <c r="AV1767" s="1" t="s">
        <v>88</v>
      </c>
      <c r="AW1767" s="1" t="s">
        <v>96</v>
      </c>
      <c r="AX1767" s="1" t="s">
        <v>72</v>
      </c>
      <c r="AY1767" s="1" t="s">
        <v>9092</v>
      </c>
      <c r="AZ1767" s="1" t="s">
        <v>9592</v>
      </c>
      <c r="BA1767" s="1">
        <v>28</v>
      </c>
      <c r="BB1767" s="21" t="s">
        <v>100</v>
      </c>
      <c r="BC1767" s="16"/>
    </row>
    <row r="1768" spans="1:55" ht="18.600000000000001" customHeight="1">
      <c r="A1768" s="1" t="s">
        <v>9593</v>
      </c>
      <c r="B1768" s="1">
        <v>260126</v>
      </c>
      <c r="C1768" s="1" t="s">
        <v>71</v>
      </c>
      <c r="D1768" s="3">
        <v>46153</v>
      </c>
      <c r="E1768" s="1" t="s">
        <v>1896</v>
      </c>
      <c r="F1768" s="1" t="s">
        <v>9594</v>
      </c>
      <c r="G1768" s="1" t="s">
        <v>75</v>
      </c>
      <c r="H1768" s="1" t="s">
        <v>9595</v>
      </c>
      <c r="I1768" s="1" t="s">
        <v>77</v>
      </c>
      <c r="J1768" s="1" t="s">
        <v>78</v>
      </c>
      <c r="K1768" s="1" t="s">
        <v>172</v>
      </c>
      <c r="L1768" s="21" t="s">
        <v>139</v>
      </c>
      <c r="M1768" s="21" t="s">
        <v>99</v>
      </c>
      <c r="N1768" s="34" t="s">
        <v>9596</v>
      </c>
      <c r="O1768" s="34" t="s">
        <v>9597</v>
      </c>
      <c r="P1768" s="1" t="s">
        <v>813</v>
      </c>
      <c r="Q1768" s="1" t="s">
        <v>813</v>
      </c>
      <c r="R1768" s="1" t="s">
        <v>9057</v>
      </c>
      <c r="S1768" s="1" t="s">
        <v>7128</v>
      </c>
      <c r="T1768" s="1" t="s">
        <v>72</v>
      </c>
      <c r="U1768" s="1" t="s">
        <v>7129</v>
      </c>
      <c r="V1768" s="1" t="s">
        <v>7206</v>
      </c>
      <c r="W1768" s="1" t="s">
        <v>126</v>
      </c>
      <c r="X1768" s="1">
        <v>66</v>
      </c>
      <c r="Y1768" s="1" t="s">
        <v>88</v>
      </c>
      <c r="Z1768" s="1">
        <v>5.3</v>
      </c>
      <c r="AA1768" s="1" t="s">
        <v>299</v>
      </c>
      <c r="AB1768" s="1" t="s">
        <v>90</v>
      </c>
      <c r="AC1768" s="1" t="s">
        <v>91</v>
      </c>
      <c r="AD1768" s="1" t="s">
        <v>92</v>
      </c>
      <c r="AE1768" s="1" t="s">
        <v>72</v>
      </c>
      <c r="AF1768" s="1" t="s">
        <v>254</v>
      </c>
      <c r="AG1768" s="1">
        <v>1</v>
      </c>
      <c r="AH1768" s="1" t="s">
        <v>5495</v>
      </c>
      <c r="AI1768" s="1" t="s">
        <v>72</v>
      </c>
      <c r="AJ1768" s="1" t="s">
        <v>72</v>
      </c>
      <c r="AK1768" s="1" t="s">
        <v>447</v>
      </c>
      <c r="AL1768" s="1" t="s">
        <v>263</v>
      </c>
      <c r="AM1768" s="1" t="s">
        <v>72</v>
      </c>
      <c r="AN1768" s="3">
        <v>46153</v>
      </c>
      <c r="AO1768" s="1" t="s">
        <v>9598</v>
      </c>
      <c r="AP1768" s="1" t="s">
        <v>72</v>
      </c>
      <c r="AQ1768" s="1" t="s">
        <v>1675</v>
      </c>
      <c r="AR1768" s="1">
        <v>13</v>
      </c>
      <c r="AS1768" s="1" t="s">
        <v>9200</v>
      </c>
      <c r="AT1768" s="1" t="s">
        <v>88</v>
      </c>
      <c r="AU1768" s="1" t="s">
        <v>88</v>
      </c>
      <c r="AV1768" s="1" t="s">
        <v>88</v>
      </c>
      <c r="AW1768" s="1" t="s">
        <v>96</v>
      </c>
      <c r="AX1768" s="1" t="s">
        <v>72</v>
      </c>
      <c r="AY1768" s="1" t="s">
        <v>9092</v>
      </c>
      <c r="AZ1768" s="1" t="s">
        <v>9599</v>
      </c>
      <c r="BA1768" s="1">
        <f>28+14</f>
        <v>42</v>
      </c>
      <c r="BB1768" s="21" t="s">
        <v>100</v>
      </c>
      <c r="BC1768" s="16"/>
    </row>
    <row r="1769" spans="1:55" ht="18.600000000000001" customHeight="1">
      <c r="A1769" s="1" t="s">
        <v>9600</v>
      </c>
      <c r="B1769" s="1">
        <v>260127</v>
      </c>
      <c r="C1769" s="1" t="s">
        <v>71</v>
      </c>
      <c r="D1769" s="3">
        <v>46153</v>
      </c>
      <c r="E1769" s="1" t="s">
        <v>1896</v>
      </c>
      <c r="F1769" s="1" t="s">
        <v>9601</v>
      </c>
      <c r="G1769" s="1" t="s">
        <v>75</v>
      </c>
      <c r="H1769" s="1" t="s">
        <v>9602</v>
      </c>
      <c r="I1769" s="1" t="s">
        <v>77</v>
      </c>
      <c r="J1769" s="1" t="s">
        <v>78</v>
      </c>
      <c r="K1769" s="1" t="s">
        <v>78</v>
      </c>
      <c r="L1769" s="21" t="s">
        <v>1898</v>
      </c>
      <c r="M1769" s="21" t="s">
        <v>99</v>
      </c>
      <c r="N1769" s="34" t="s">
        <v>72</v>
      </c>
      <c r="O1769" s="34" t="s">
        <v>9423</v>
      </c>
      <c r="P1769" s="1" t="s">
        <v>2143</v>
      </c>
      <c r="Q1769" s="1" t="s">
        <v>1868</v>
      </c>
      <c r="R1769" s="1" t="s">
        <v>9079</v>
      </c>
      <c r="S1769" s="1" t="s">
        <v>291</v>
      </c>
      <c r="T1769" s="1" t="s">
        <v>72</v>
      </c>
      <c r="U1769" s="1" t="s">
        <v>292</v>
      </c>
      <c r="V1769" s="1" t="s">
        <v>292</v>
      </c>
      <c r="W1769" s="1" t="s">
        <v>126</v>
      </c>
      <c r="X1769" s="1">
        <v>60</v>
      </c>
      <c r="Y1769" s="1" t="s">
        <v>88</v>
      </c>
      <c r="Z1769" s="1">
        <v>6.8</v>
      </c>
      <c r="AA1769" s="1" t="s">
        <v>2344</v>
      </c>
      <c r="AB1769" s="1" t="s">
        <v>90</v>
      </c>
      <c r="AC1769" s="1" t="s">
        <v>91</v>
      </c>
      <c r="AD1769" s="1" t="s">
        <v>216</v>
      </c>
      <c r="AE1769" s="1" t="s">
        <v>72</v>
      </c>
      <c r="AF1769" s="1" t="s">
        <v>72</v>
      </c>
      <c r="AG1769" s="1" t="s">
        <v>72</v>
      </c>
      <c r="AH1769" s="1" t="s">
        <v>72</v>
      </c>
      <c r="AI1769" s="1">
        <v>6</v>
      </c>
      <c r="AJ1769" s="1" t="s">
        <v>9603</v>
      </c>
      <c r="AK1769" s="1" t="s">
        <v>72</v>
      </c>
      <c r="AL1769" s="1" t="s">
        <v>72</v>
      </c>
      <c r="AM1769" s="1" t="s">
        <v>72</v>
      </c>
      <c r="AN1769" s="3">
        <v>46153</v>
      </c>
      <c r="AO1769" s="1" t="s">
        <v>9604</v>
      </c>
      <c r="AP1769" s="1" t="s">
        <v>9605</v>
      </c>
      <c r="AQ1769" s="1" t="s">
        <v>1794</v>
      </c>
      <c r="AR1769" s="1">
        <v>15</v>
      </c>
      <c r="AS1769" s="1" t="s">
        <v>7811</v>
      </c>
      <c r="AT1769" s="1" t="s">
        <v>75</v>
      </c>
      <c r="AU1769" s="1" t="s">
        <v>75</v>
      </c>
      <c r="AV1769" s="1" t="s">
        <v>88</v>
      </c>
      <c r="AW1769" s="1" t="s">
        <v>96</v>
      </c>
      <c r="AX1769" s="1" t="s">
        <v>72</v>
      </c>
      <c r="AY1769" s="1" t="s">
        <v>9092</v>
      </c>
      <c r="AZ1769" s="1" t="s">
        <v>9606</v>
      </c>
      <c r="BA1769" s="1">
        <v>28</v>
      </c>
      <c r="BB1769" s="21" t="s">
        <v>100</v>
      </c>
      <c r="BC1769" s="16"/>
    </row>
    <row r="1770" spans="1:55" ht="18.600000000000001" customHeight="1">
      <c r="A1770" s="1" t="s">
        <v>9607</v>
      </c>
      <c r="B1770" s="1">
        <v>260128</v>
      </c>
      <c r="C1770" s="1" t="s">
        <v>71</v>
      </c>
      <c r="D1770" s="3">
        <v>46154</v>
      </c>
      <c r="E1770" s="1" t="s">
        <v>1896</v>
      </c>
      <c r="F1770" s="1" t="s">
        <v>9608</v>
      </c>
      <c r="G1770" s="1" t="s">
        <v>75</v>
      </c>
      <c r="H1770" s="1" t="s">
        <v>3624</v>
      </c>
      <c r="I1770" s="1" t="s">
        <v>77</v>
      </c>
      <c r="J1770" s="1" t="s">
        <v>78</v>
      </c>
      <c r="K1770" s="1" t="s">
        <v>78</v>
      </c>
      <c r="L1770" s="21" t="s">
        <v>1898</v>
      </c>
      <c r="M1770" s="21" t="s">
        <v>99</v>
      </c>
      <c r="N1770" s="34" t="s">
        <v>72</v>
      </c>
      <c r="O1770" s="34" t="s">
        <v>9609</v>
      </c>
      <c r="P1770" s="1" t="s">
        <v>813</v>
      </c>
      <c r="Q1770" s="1" t="s">
        <v>813</v>
      </c>
      <c r="R1770" s="1" t="s">
        <v>9057</v>
      </c>
      <c r="S1770" s="1" t="s">
        <v>152</v>
      </c>
      <c r="T1770" s="1" t="s">
        <v>3507</v>
      </c>
      <c r="U1770" s="1" t="s">
        <v>153</v>
      </c>
      <c r="V1770" s="1" t="s">
        <v>154</v>
      </c>
      <c r="W1770" s="1" t="s">
        <v>126</v>
      </c>
      <c r="X1770" s="1">
        <v>58</v>
      </c>
      <c r="Y1770" s="1" t="s">
        <v>88</v>
      </c>
      <c r="Z1770" s="1">
        <v>5.7</v>
      </c>
      <c r="AA1770" s="1" t="s">
        <v>2344</v>
      </c>
      <c r="AB1770" s="1" t="s">
        <v>90</v>
      </c>
      <c r="AC1770" s="1" t="s">
        <v>91</v>
      </c>
      <c r="AD1770" s="1" t="s">
        <v>216</v>
      </c>
      <c r="AE1770" s="1" t="s">
        <v>72</v>
      </c>
      <c r="AF1770" s="1" t="s">
        <v>244</v>
      </c>
      <c r="AG1770" s="1">
        <v>2</v>
      </c>
      <c r="AH1770" s="1" t="s">
        <v>5057</v>
      </c>
      <c r="AI1770" s="1">
        <v>6</v>
      </c>
      <c r="AJ1770" s="1" t="s">
        <v>9610</v>
      </c>
      <c r="AK1770" s="1" t="s">
        <v>2726</v>
      </c>
      <c r="AL1770" s="1" t="s">
        <v>878</v>
      </c>
      <c r="AM1770" s="1" t="s">
        <v>72</v>
      </c>
      <c r="AN1770" s="3">
        <v>46154</v>
      </c>
      <c r="AO1770" s="1" t="s">
        <v>9611</v>
      </c>
      <c r="AP1770" s="1" t="s">
        <v>72</v>
      </c>
      <c r="AQ1770" s="1" t="s">
        <v>1794</v>
      </c>
      <c r="AR1770" s="1">
        <v>15</v>
      </c>
      <c r="AS1770" s="1" t="s">
        <v>8433</v>
      </c>
      <c r="AT1770" s="1" t="s">
        <v>75</v>
      </c>
      <c r="AU1770" s="1" t="s">
        <v>75</v>
      </c>
      <c r="AV1770" s="1" t="s">
        <v>88</v>
      </c>
      <c r="AW1770" s="1" t="s">
        <v>96</v>
      </c>
      <c r="AX1770" s="1" t="s">
        <v>72</v>
      </c>
      <c r="AY1770" s="1" t="s">
        <v>9294</v>
      </c>
      <c r="AZ1770" s="38" t="s">
        <v>9612</v>
      </c>
      <c r="BA1770" s="1">
        <v>20</v>
      </c>
      <c r="BB1770" s="21" t="s">
        <v>100</v>
      </c>
      <c r="BC1770" s="16"/>
    </row>
    <row r="1771" spans="1:55" ht="18.600000000000001" customHeight="1">
      <c r="A1771" s="1" t="s">
        <v>9613</v>
      </c>
      <c r="B1771" s="1">
        <v>260129</v>
      </c>
      <c r="C1771" s="1" t="s">
        <v>71</v>
      </c>
      <c r="D1771" s="3">
        <v>46154</v>
      </c>
      <c r="E1771" s="1" t="s">
        <v>1896</v>
      </c>
      <c r="F1771" s="1" t="s">
        <v>9614</v>
      </c>
      <c r="G1771" s="1" t="s">
        <v>75</v>
      </c>
      <c r="H1771" s="1" t="s">
        <v>9595</v>
      </c>
      <c r="I1771" s="1" t="s">
        <v>77</v>
      </c>
      <c r="J1771" s="1" t="s">
        <v>78</v>
      </c>
      <c r="K1771" s="1" t="s">
        <v>78</v>
      </c>
      <c r="L1771" s="21" t="s">
        <v>1898</v>
      </c>
      <c r="M1771" s="21" t="s">
        <v>7511</v>
      </c>
      <c r="N1771" s="34" t="s">
        <v>72</v>
      </c>
      <c r="O1771" s="34" t="s">
        <v>3818</v>
      </c>
      <c r="P1771" s="1" t="s">
        <v>83</v>
      </c>
      <c r="Q1771" s="1" t="s">
        <v>123</v>
      </c>
      <c r="R1771" s="1" t="s">
        <v>9043</v>
      </c>
      <c r="S1771" s="1" t="s">
        <v>7128</v>
      </c>
      <c r="T1771" s="1" t="s">
        <v>72</v>
      </c>
      <c r="U1771" s="1" t="s">
        <v>7129</v>
      </c>
      <c r="V1771" s="1" t="s">
        <v>7206</v>
      </c>
      <c r="W1771" s="1" t="s">
        <v>87</v>
      </c>
      <c r="X1771" s="1">
        <v>71</v>
      </c>
      <c r="Y1771" s="1" t="s">
        <v>88</v>
      </c>
      <c r="Z1771" s="1">
        <v>5.0999999999999996</v>
      </c>
      <c r="AA1771" s="1" t="s">
        <v>954</v>
      </c>
      <c r="AB1771" s="1" t="s">
        <v>90</v>
      </c>
      <c r="AC1771" s="1" t="s">
        <v>91</v>
      </c>
      <c r="AD1771" s="1" t="s">
        <v>92</v>
      </c>
      <c r="AE1771" s="1" t="s">
        <v>72</v>
      </c>
      <c r="AF1771" s="1" t="s">
        <v>254</v>
      </c>
      <c r="AG1771" s="1">
        <v>2</v>
      </c>
      <c r="AH1771" s="1" t="s">
        <v>367</v>
      </c>
      <c r="AI1771" s="1" t="s">
        <v>72</v>
      </c>
      <c r="AJ1771" s="1" t="s">
        <v>72</v>
      </c>
      <c r="AK1771" s="1" t="s">
        <v>447</v>
      </c>
      <c r="AL1771" s="1" t="s">
        <v>72</v>
      </c>
      <c r="AM1771" s="1" t="s">
        <v>72</v>
      </c>
      <c r="AN1771" s="3">
        <v>46154</v>
      </c>
      <c r="AO1771" s="4" t="s">
        <v>9615</v>
      </c>
      <c r="AP1771" s="1" t="s">
        <v>72</v>
      </c>
      <c r="AQ1771" s="1" t="s">
        <v>1794</v>
      </c>
      <c r="AR1771" s="1">
        <v>13</v>
      </c>
      <c r="AS1771" s="1" t="s">
        <v>9218</v>
      </c>
      <c r="AT1771" s="1" t="s">
        <v>75</v>
      </c>
      <c r="AU1771" s="1" t="s">
        <v>75</v>
      </c>
      <c r="AV1771" s="1" t="s">
        <v>88</v>
      </c>
      <c r="AW1771" s="1" t="s">
        <v>79</v>
      </c>
      <c r="AX1771" s="1" t="s">
        <v>437</v>
      </c>
      <c r="AY1771" s="1" t="s">
        <v>9616</v>
      </c>
      <c r="AZ1771" s="1" t="s">
        <v>9617</v>
      </c>
      <c r="BA1771" s="1">
        <f>42+11</f>
        <v>53</v>
      </c>
      <c r="BB1771" s="1" t="s">
        <v>160</v>
      </c>
      <c r="BC1771" s="1" t="s">
        <v>440</v>
      </c>
    </row>
    <row r="1772" spans="1:55" ht="18.600000000000001" customHeight="1">
      <c r="A1772" s="1" t="s">
        <v>9618</v>
      </c>
      <c r="B1772" s="1">
        <v>260130</v>
      </c>
      <c r="C1772" s="1" t="s">
        <v>71</v>
      </c>
      <c r="D1772" s="3">
        <v>46155</v>
      </c>
      <c r="E1772" s="1" t="s">
        <v>1896</v>
      </c>
      <c r="F1772" s="1" t="s">
        <v>9619</v>
      </c>
      <c r="G1772" s="1" t="s">
        <v>75</v>
      </c>
      <c r="H1772" s="1" t="s">
        <v>3624</v>
      </c>
      <c r="I1772" s="1" t="s">
        <v>77</v>
      </c>
      <c r="J1772" s="1" t="s">
        <v>78</v>
      </c>
      <c r="K1772" s="1" t="s">
        <v>78</v>
      </c>
      <c r="L1772" s="21" t="s">
        <v>1898</v>
      </c>
      <c r="M1772" s="21" t="s">
        <v>99</v>
      </c>
      <c r="N1772" s="34" t="s">
        <v>72</v>
      </c>
      <c r="O1772" s="34" t="s">
        <v>8321</v>
      </c>
      <c r="P1772" s="1" t="s">
        <v>813</v>
      </c>
      <c r="Q1772" s="1" t="s">
        <v>813</v>
      </c>
      <c r="R1772" s="1" t="s">
        <v>9057</v>
      </c>
      <c r="S1772" s="1" t="s">
        <v>152</v>
      </c>
      <c r="T1772" s="1" t="s">
        <v>3832</v>
      </c>
      <c r="U1772" s="1" t="s">
        <v>153</v>
      </c>
      <c r="V1772" s="1" t="s">
        <v>164</v>
      </c>
      <c r="W1772" s="1" t="s">
        <v>126</v>
      </c>
      <c r="X1772" s="1">
        <v>51</v>
      </c>
      <c r="Y1772" s="1" t="s">
        <v>88</v>
      </c>
      <c r="Z1772" s="1">
        <v>3.7</v>
      </c>
      <c r="AA1772" s="1" t="s">
        <v>954</v>
      </c>
      <c r="AB1772" s="1" t="s">
        <v>90</v>
      </c>
      <c r="AC1772" s="1" t="s">
        <v>91</v>
      </c>
      <c r="AD1772" s="1" t="s">
        <v>216</v>
      </c>
      <c r="AE1772" s="1" t="s">
        <v>72</v>
      </c>
      <c r="AF1772" s="1" t="s">
        <v>229</v>
      </c>
      <c r="AG1772" s="1">
        <v>2</v>
      </c>
      <c r="AH1772" s="1" t="s">
        <v>5556</v>
      </c>
      <c r="AI1772" s="1">
        <v>6</v>
      </c>
      <c r="AJ1772" s="1" t="s">
        <v>9620</v>
      </c>
      <c r="AK1772" s="1" t="s">
        <v>2726</v>
      </c>
      <c r="AL1772" s="1" t="s">
        <v>72</v>
      </c>
      <c r="AM1772" s="1" t="s">
        <v>72</v>
      </c>
      <c r="AN1772" s="3">
        <v>46155</v>
      </c>
      <c r="AO1772" s="1" t="s">
        <v>9621</v>
      </c>
      <c r="AP1772" s="1" t="s">
        <v>9622</v>
      </c>
      <c r="AQ1772" s="1" t="s">
        <v>1794</v>
      </c>
      <c r="AR1772" s="1">
        <v>15</v>
      </c>
      <c r="AS1772" s="1" t="s">
        <v>9200</v>
      </c>
      <c r="AT1772" s="1" t="s">
        <v>75</v>
      </c>
      <c r="AU1772" s="1" t="s">
        <v>75</v>
      </c>
      <c r="AV1772" s="1" t="s">
        <v>88</v>
      </c>
      <c r="AW1772" s="1" t="s">
        <v>96</v>
      </c>
      <c r="AX1772" s="1" t="s">
        <v>72</v>
      </c>
      <c r="AY1772" s="1" t="s">
        <v>9092</v>
      </c>
      <c r="AZ1772" s="38" t="s">
        <v>9623</v>
      </c>
      <c r="BA1772" s="1">
        <f>35+28</f>
        <v>63</v>
      </c>
      <c r="BB1772" s="21" t="s">
        <v>100</v>
      </c>
      <c r="BC1772" s="16"/>
    </row>
    <row r="1773" spans="1:55" ht="18.600000000000001" customHeight="1">
      <c r="A1773" s="1" t="s">
        <v>9624</v>
      </c>
      <c r="B1773" s="1">
        <v>260131</v>
      </c>
      <c r="C1773" s="1" t="s">
        <v>497</v>
      </c>
      <c r="D1773" s="3">
        <v>46161</v>
      </c>
      <c r="E1773" s="1" t="s">
        <v>1896</v>
      </c>
      <c r="F1773" s="1" t="s">
        <v>9625</v>
      </c>
      <c r="G1773" s="1" t="s">
        <v>75</v>
      </c>
      <c r="H1773" s="1" t="s">
        <v>9626</v>
      </c>
      <c r="I1773" s="1" t="s">
        <v>497</v>
      </c>
      <c r="J1773" s="1" t="s">
        <v>78</v>
      </c>
      <c r="K1773" s="1" t="s">
        <v>78</v>
      </c>
      <c r="L1773" s="21" t="s">
        <v>1898</v>
      </c>
      <c r="M1773" s="21" t="s">
        <v>99</v>
      </c>
      <c r="N1773" s="34" t="s">
        <v>72</v>
      </c>
      <c r="O1773" s="34" t="s">
        <v>3052</v>
      </c>
      <c r="P1773" s="1" t="s">
        <v>778</v>
      </c>
      <c r="Q1773" s="1" t="s">
        <v>779</v>
      </c>
      <c r="R1773" s="1" t="s">
        <v>9036</v>
      </c>
      <c r="S1773" s="1" t="s">
        <v>84</v>
      </c>
      <c r="T1773" s="1" t="s">
        <v>72</v>
      </c>
      <c r="U1773" s="1" t="s">
        <v>140</v>
      </c>
      <c r="V1773" s="1" t="s">
        <v>181</v>
      </c>
      <c r="W1773" s="1" t="s">
        <v>126</v>
      </c>
      <c r="X1773" s="1">
        <v>63</v>
      </c>
      <c r="Y1773" s="1" t="s">
        <v>88</v>
      </c>
      <c r="Z1773" s="1">
        <v>6.3</v>
      </c>
      <c r="AA1773" s="1" t="s">
        <v>2344</v>
      </c>
      <c r="AB1773" s="1" t="s">
        <v>90</v>
      </c>
      <c r="AC1773" s="1" t="s">
        <v>91</v>
      </c>
      <c r="AD1773" s="1" t="s">
        <v>92</v>
      </c>
      <c r="AE1773" s="1" t="s">
        <v>72</v>
      </c>
      <c r="AF1773" s="1" t="s">
        <v>229</v>
      </c>
      <c r="AG1773" s="1" t="s">
        <v>72</v>
      </c>
      <c r="AH1773" s="1" t="s">
        <v>72</v>
      </c>
      <c r="AI1773" s="1" t="s">
        <v>72</v>
      </c>
      <c r="AJ1773" s="1" t="s">
        <v>72</v>
      </c>
      <c r="AK1773" s="1" t="s">
        <v>72</v>
      </c>
      <c r="AL1773" s="1" t="s">
        <v>72</v>
      </c>
      <c r="AM1773" s="1" t="s">
        <v>72</v>
      </c>
      <c r="AN1773" s="3">
        <v>46161</v>
      </c>
      <c r="AO1773" s="1" t="s">
        <v>72</v>
      </c>
      <c r="AP1773" s="1" t="s">
        <v>72</v>
      </c>
      <c r="AQ1773" s="1" t="s">
        <v>72</v>
      </c>
      <c r="AR1773" s="1" t="s">
        <v>72</v>
      </c>
      <c r="AS1773" s="1" t="s">
        <v>72</v>
      </c>
      <c r="AT1773" s="1" t="s">
        <v>72</v>
      </c>
      <c r="AU1773" s="1" t="s">
        <v>72</v>
      </c>
      <c r="AV1773" s="1" t="s">
        <v>88</v>
      </c>
      <c r="AW1773" s="1" t="s">
        <v>72</v>
      </c>
      <c r="AX1773" s="1" t="s">
        <v>72</v>
      </c>
      <c r="AY1773" s="1" t="s">
        <v>72</v>
      </c>
      <c r="AZ1773" s="1" t="s">
        <v>72</v>
      </c>
      <c r="BA1773" s="1" t="s">
        <v>72</v>
      </c>
      <c r="BB1773" s="21" t="s">
        <v>100</v>
      </c>
      <c r="BC1773" s="16"/>
    </row>
    <row r="1774" spans="1:55" ht="18.600000000000001" customHeight="1">
      <c r="A1774" s="1" t="s">
        <v>9629</v>
      </c>
      <c r="B1774" s="1">
        <v>260132</v>
      </c>
      <c r="C1774" s="1" t="s">
        <v>71</v>
      </c>
      <c r="D1774" s="3">
        <v>46162</v>
      </c>
      <c r="E1774" s="1" t="s">
        <v>1896</v>
      </c>
      <c r="F1774" s="1" t="s">
        <v>9630</v>
      </c>
      <c r="G1774" s="1" t="s">
        <v>75</v>
      </c>
      <c r="H1774" s="1" t="s">
        <v>9631</v>
      </c>
      <c r="I1774" s="1" t="s">
        <v>77</v>
      </c>
      <c r="J1774" s="1" t="s">
        <v>78</v>
      </c>
      <c r="K1774" s="1" t="s">
        <v>78</v>
      </c>
      <c r="L1774" s="21" t="s">
        <v>1898</v>
      </c>
      <c r="M1774" s="21" t="s">
        <v>99</v>
      </c>
      <c r="N1774" s="34" t="s">
        <v>72</v>
      </c>
      <c r="O1774" s="34" t="s">
        <v>8123</v>
      </c>
      <c r="P1774" s="1" t="s">
        <v>83</v>
      </c>
      <c r="Q1774" s="1" t="s">
        <v>123</v>
      </c>
      <c r="R1774" s="1" t="s">
        <v>9043</v>
      </c>
      <c r="S1774" s="1" t="s">
        <v>152</v>
      </c>
      <c r="T1774" s="1" t="s">
        <v>72</v>
      </c>
      <c r="U1774" s="1" t="s">
        <v>153</v>
      </c>
      <c r="V1774" s="1" t="s">
        <v>154</v>
      </c>
      <c r="W1774" s="1" t="s">
        <v>126</v>
      </c>
      <c r="X1774" s="1">
        <v>47</v>
      </c>
      <c r="Y1774" s="1" t="s">
        <v>88</v>
      </c>
      <c r="Z1774" s="1">
        <v>4.7</v>
      </c>
      <c r="AA1774" s="1" t="s">
        <v>954</v>
      </c>
      <c r="AB1774" s="1" t="s">
        <v>90</v>
      </c>
      <c r="AC1774" s="1" t="s">
        <v>91</v>
      </c>
      <c r="AD1774" s="1" t="s">
        <v>92</v>
      </c>
      <c r="AE1774" s="1" t="s">
        <v>72</v>
      </c>
      <c r="AF1774" s="1" t="s">
        <v>254</v>
      </c>
      <c r="AG1774" s="1">
        <v>2</v>
      </c>
      <c r="AH1774" s="1" t="s">
        <v>367</v>
      </c>
      <c r="AI1774" s="1" t="s">
        <v>72</v>
      </c>
      <c r="AJ1774" s="1" t="s">
        <v>72</v>
      </c>
      <c r="AK1774" s="1" t="s">
        <v>2726</v>
      </c>
      <c r="AL1774" s="1" t="s">
        <v>72</v>
      </c>
      <c r="AM1774" s="1" t="s">
        <v>72</v>
      </c>
      <c r="AN1774" s="3">
        <v>46162</v>
      </c>
      <c r="AO1774" s="1" t="s">
        <v>72</v>
      </c>
      <c r="AP1774" s="1" t="s">
        <v>72</v>
      </c>
      <c r="AQ1774" s="1" t="s">
        <v>72</v>
      </c>
      <c r="AR1774" s="1" t="s">
        <v>72</v>
      </c>
      <c r="AS1774" s="1" t="s">
        <v>72</v>
      </c>
      <c r="AT1774" s="1" t="s">
        <v>72</v>
      </c>
      <c r="AU1774" s="1" t="s">
        <v>72</v>
      </c>
      <c r="AV1774" s="1" t="s">
        <v>88</v>
      </c>
      <c r="AW1774" s="1" t="s">
        <v>72</v>
      </c>
      <c r="AX1774" s="1" t="s">
        <v>72</v>
      </c>
      <c r="AY1774" s="1" t="s">
        <v>72</v>
      </c>
      <c r="AZ1774" s="1" t="s">
        <v>72</v>
      </c>
      <c r="BA1774" s="1" t="s">
        <v>72</v>
      </c>
      <c r="BB1774" s="21" t="s">
        <v>100</v>
      </c>
      <c r="BC1774" s="16"/>
    </row>
    <row r="1775" spans="1:55" ht="18.600000000000001" customHeight="1">
      <c r="A1775" s="1" t="s">
        <v>9635</v>
      </c>
      <c r="B1775" s="1">
        <v>260133</v>
      </c>
      <c r="C1775" s="1" t="s">
        <v>71</v>
      </c>
      <c r="D1775" s="3">
        <v>46163</v>
      </c>
      <c r="E1775" s="1" t="s">
        <v>1896</v>
      </c>
      <c r="F1775" s="1" t="s">
        <v>9636</v>
      </c>
      <c r="G1775" s="1" t="s">
        <v>75</v>
      </c>
      <c r="H1775" s="1" t="s">
        <v>1915</v>
      </c>
      <c r="I1775" s="1" t="s">
        <v>77</v>
      </c>
      <c r="J1775" s="1" t="s">
        <v>78</v>
      </c>
      <c r="K1775" s="1" t="s">
        <v>172</v>
      </c>
      <c r="L1775" s="21" t="s">
        <v>139</v>
      </c>
      <c r="M1775" s="21" t="s">
        <v>99</v>
      </c>
      <c r="N1775" s="34" t="s">
        <v>72</v>
      </c>
      <c r="O1775" s="34" t="s">
        <v>9637</v>
      </c>
      <c r="P1775" s="1" t="s">
        <v>83</v>
      </c>
      <c r="Q1775" s="1" t="s">
        <v>123</v>
      </c>
      <c r="R1775" s="1" t="s">
        <v>9043</v>
      </c>
      <c r="S1775" s="1" t="s">
        <v>7128</v>
      </c>
      <c r="T1775" s="1" t="s">
        <v>72</v>
      </c>
      <c r="U1775" s="1" t="s">
        <v>7387</v>
      </c>
      <c r="V1775" s="1" t="s">
        <v>7387</v>
      </c>
      <c r="W1775" s="1" t="s">
        <v>87</v>
      </c>
      <c r="X1775" s="1">
        <v>71</v>
      </c>
      <c r="Y1775" s="1" t="s">
        <v>88</v>
      </c>
      <c r="Z1775" s="1">
        <v>4.8</v>
      </c>
      <c r="AA1775" s="1" t="s">
        <v>299</v>
      </c>
      <c r="AB1775" s="1" t="s">
        <v>90</v>
      </c>
      <c r="AC1775" s="1" t="s">
        <v>91</v>
      </c>
      <c r="AD1775" s="1" t="s">
        <v>92</v>
      </c>
      <c r="AE1775" s="1" t="s">
        <v>72</v>
      </c>
      <c r="AF1775" s="1" t="s">
        <v>244</v>
      </c>
      <c r="AG1775" s="1">
        <v>1</v>
      </c>
      <c r="AH1775" s="1" t="s">
        <v>230</v>
      </c>
      <c r="AI1775" s="1" t="s">
        <v>72</v>
      </c>
      <c r="AJ1775" s="1" t="s">
        <v>72</v>
      </c>
      <c r="AK1775" s="1" t="s">
        <v>447</v>
      </c>
      <c r="AL1775" s="1" t="s">
        <v>72</v>
      </c>
      <c r="AM1775" s="1" t="s">
        <v>72</v>
      </c>
      <c r="AN1775" s="3">
        <v>46163</v>
      </c>
      <c r="AO1775" s="1" t="s">
        <v>72</v>
      </c>
      <c r="AP1775" s="1" t="s">
        <v>72</v>
      </c>
      <c r="AQ1775" s="1" t="s">
        <v>72</v>
      </c>
      <c r="AR1775" s="1" t="s">
        <v>72</v>
      </c>
      <c r="AS1775" s="1" t="s">
        <v>72</v>
      </c>
      <c r="AT1775" s="1" t="s">
        <v>72</v>
      </c>
      <c r="AU1775" s="1" t="s">
        <v>72</v>
      </c>
      <c r="AV1775" s="1" t="s">
        <v>88</v>
      </c>
      <c r="AW1775" s="1" t="s">
        <v>72</v>
      </c>
      <c r="AX1775" s="1" t="s">
        <v>72</v>
      </c>
      <c r="AY1775" s="1" t="s">
        <v>72</v>
      </c>
      <c r="AZ1775" s="1" t="s">
        <v>72</v>
      </c>
      <c r="BA1775" s="1" t="s">
        <v>72</v>
      </c>
      <c r="BB1775" s="21" t="s">
        <v>100</v>
      </c>
      <c r="BC1775" s="16"/>
    </row>
    <row r="1776" spans="1:55" ht="18.600000000000001" customHeight="1">
      <c r="A1776" s="1" t="s">
        <v>9640</v>
      </c>
      <c r="B1776" s="1">
        <v>260134</v>
      </c>
      <c r="C1776" s="1" t="s">
        <v>71</v>
      </c>
      <c r="D1776" s="3">
        <v>46164</v>
      </c>
      <c r="E1776" s="1" t="s">
        <v>1896</v>
      </c>
      <c r="F1776" s="1" t="s">
        <v>9641</v>
      </c>
      <c r="G1776" s="1" t="s">
        <v>75</v>
      </c>
      <c r="H1776" s="1" t="s">
        <v>1915</v>
      </c>
      <c r="I1776" s="1" t="s">
        <v>77</v>
      </c>
      <c r="J1776" s="1" t="s">
        <v>78</v>
      </c>
      <c r="K1776" s="1" t="s">
        <v>78</v>
      </c>
      <c r="L1776" s="21" t="s">
        <v>139</v>
      </c>
      <c r="M1776" s="21" t="s">
        <v>99</v>
      </c>
      <c r="N1776" s="34" t="s">
        <v>72</v>
      </c>
      <c r="O1776" s="34" t="s">
        <v>2186</v>
      </c>
      <c r="P1776" s="1" t="s">
        <v>83</v>
      </c>
      <c r="Q1776" s="1" t="s">
        <v>123</v>
      </c>
      <c r="R1776" s="1" t="s">
        <v>9043</v>
      </c>
      <c r="S1776" s="1" t="s">
        <v>84</v>
      </c>
      <c r="T1776" s="1" t="s">
        <v>72</v>
      </c>
      <c r="U1776" s="1" t="s">
        <v>140</v>
      </c>
      <c r="V1776" s="1" t="s">
        <v>181</v>
      </c>
      <c r="W1776" s="1" t="s">
        <v>87</v>
      </c>
      <c r="X1776" s="1">
        <v>56</v>
      </c>
      <c r="Y1776" s="1" t="s">
        <v>88</v>
      </c>
      <c r="Z1776" s="1">
        <v>6.2</v>
      </c>
      <c r="AA1776" s="1" t="s">
        <v>2344</v>
      </c>
      <c r="AB1776" s="1" t="s">
        <v>90</v>
      </c>
      <c r="AC1776" s="1" t="s">
        <v>91</v>
      </c>
      <c r="AD1776" s="1" t="s">
        <v>92</v>
      </c>
      <c r="AE1776" s="1" t="s">
        <v>72</v>
      </c>
      <c r="AF1776" s="1" t="s">
        <v>229</v>
      </c>
      <c r="AG1776" s="1">
        <v>2</v>
      </c>
      <c r="AH1776" s="1" t="s">
        <v>255</v>
      </c>
      <c r="AI1776" s="1" t="s">
        <v>72</v>
      </c>
      <c r="AJ1776" s="1" t="s">
        <v>72</v>
      </c>
      <c r="AK1776" s="1" t="s">
        <v>3444</v>
      </c>
      <c r="AL1776" s="1" t="s">
        <v>72</v>
      </c>
      <c r="AM1776" s="1" t="s">
        <v>72</v>
      </c>
      <c r="AN1776" s="3">
        <v>46164</v>
      </c>
      <c r="AO1776" s="1" t="s">
        <v>9642</v>
      </c>
      <c r="AP1776" s="1" t="s">
        <v>72</v>
      </c>
      <c r="AQ1776" s="1" t="s">
        <v>1675</v>
      </c>
      <c r="AR1776" s="1">
        <v>15</v>
      </c>
      <c r="AS1776" s="1" t="s">
        <v>4063</v>
      </c>
      <c r="AT1776" s="1" t="s">
        <v>75</v>
      </c>
      <c r="AU1776" s="1" t="s">
        <v>75</v>
      </c>
      <c r="AV1776" s="1" t="s">
        <v>88</v>
      </c>
      <c r="AW1776" s="1" t="s">
        <v>96</v>
      </c>
      <c r="AX1776" s="1" t="s">
        <v>72</v>
      </c>
      <c r="AY1776" s="1" t="s">
        <v>4154</v>
      </c>
      <c r="AZ1776" s="1" t="s">
        <v>9643</v>
      </c>
      <c r="BA1776" s="1">
        <v>25</v>
      </c>
      <c r="BB1776" s="21" t="s">
        <v>100</v>
      </c>
      <c r="BC1776" s="16"/>
    </row>
    <row r="1777" spans="1:55" ht="18.600000000000001" customHeight="1">
      <c r="A1777" s="1" t="s">
        <v>9644</v>
      </c>
      <c r="B1777" s="1">
        <v>260135</v>
      </c>
      <c r="C1777" s="1" t="s">
        <v>71</v>
      </c>
      <c r="D1777" s="3">
        <v>46165</v>
      </c>
      <c r="E1777" s="1" t="s">
        <v>1896</v>
      </c>
      <c r="F1777" s="1" t="s">
        <v>9645</v>
      </c>
      <c r="G1777" s="1" t="s">
        <v>75</v>
      </c>
      <c r="H1777" s="1" t="s">
        <v>1915</v>
      </c>
      <c r="I1777" s="1" t="s">
        <v>77</v>
      </c>
      <c r="J1777" s="1" t="s">
        <v>78</v>
      </c>
      <c r="K1777" s="1" t="s">
        <v>78</v>
      </c>
      <c r="L1777" s="21" t="s">
        <v>139</v>
      </c>
      <c r="M1777" s="21" t="s">
        <v>99</v>
      </c>
      <c r="N1777" s="34" t="s">
        <v>72</v>
      </c>
      <c r="O1777" s="34" t="s">
        <v>9646</v>
      </c>
      <c r="P1777" s="1" t="s">
        <v>83</v>
      </c>
      <c r="Q1777" s="1" t="s">
        <v>123</v>
      </c>
      <c r="R1777" s="1" t="s">
        <v>9043</v>
      </c>
      <c r="S1777" s="1" t="s">
        <v>84</v>
      </c>
      <c r="T1777" s="1" t="s">
        <v>72</v>
      </c>
      <c r="U1777" s="1" t="s">
        <v>140</v>
      </c>
      <c r="V1777" s="1" t="s">
        <v>140</v>
      </c>
      <c r="W1777" s="1" t="s">
        <v>87</v>
      </c>
      <c r="X1777" s="1">
        <v>56</v>
      </c>
      <c r="Y1777" s="1" t="s">
        <v>88</v>
      </c>
      <c r="Z1777" s="1">
        <v>4.5</v>
      </c>
      <c r="AA1777" s="1" t="s">
        <v>299</v>
      </c>
      <c r="AB1777" s="1" t="s">
        <v>90</v>
      </c>
      <c r="AC1777" s="1" t="s">
        <v>91</v>
      </c>
      <c r="AD1777" s="1" t="s">
        <v>92</v>
      </c>
      <c r="AE1777" s="1" t="s">
        <v>72</v>
      </c>
      <c r="AF1777" s="1" t="s">
        <v>244</v>
      </c>
      <c r="AG1777" s="1">
        <v>2</v>
      </c>
      <c r="AH1777" s="1" t="s">
        <v>9647</v>
      </c>
      <c r="AI1777" s="1" t="s">
        <v>72</v>
      </c>
      <c r="AJ1777" s="1" t="s">
        <v>72</v>
      </c>
      <c r="AK1777" s="1" t="s">
        <v>3444</v>
      </c>
      <c r="AL1777" s="1" t="s">
        <v>72</v>
      </c>
      <c r="AM1777" s="1" t="s">
        <v>72</v>
      </c>
      <c r="AN1777" s="3">
        <v>46165</v>
      </c>
      <c r="AO1777" s="1" t="s">
        <v>9648</v>
      </c>
      <c r="AP1777" s="1" t="s">
        <v>72</v>
      </c>
      <c r="AQ1777" s="1" t="s">
        <v>1675</v>
      </c>
      <c r="AR1777" s="1">
        <v>15</v>
      </c>
      <c r="AS1777" s="1" t="s">
        <v>183</v>
      </c>
      <c r="AT1777" s="1" t="s">
        <v>75</v>
      </c>
      <c r="AU1777" s="1" t="s">
        <v>75</v>
      </c>
      <c r="AV1777" s="1" t="s">
        <v>88</v>
      </c>
      <c r="AW1777" s="1" t="s">
        <v>96</v>
      </c>
      <c r="AX1777" s="1" t="s">
        <v>72</v>
      </c>
      <c r="AY1777" s="1" t="s">
        <v>4154</v>
      </c>
      <c r="AZ1777" s="1" t="s">
        <v>9643</v>
      </c>
      <c r="BA1777" s="1">
        <v>25</v>
      </c>
      <c r="BB1777" s="21" t="s">
        <v>100</v>
      </c>
      <c r="BC1777" s="16"/>
    </row>
    <row r="1778" spans="1:55" ht="18.600000000000001" customHeight="1">
      <c r="A1778" s="1" t="s">
        <v>9649</v>
      </c>
      <c r="B1778" s="1">
        <v>260136</v>
      </c>
      <c r="C1778" s="1" t="s">
        <v>71</v>
      </c>
      <c r="D1778" s="3">
        <v>46169</v>
      </c>
      <c r="E1778" s="1" t="s">
        <v>1896</v>
      </c>
      <c r="F1778" s="1" t="s">
        <v>9650</v>
      </c>
      <c r="G1778" s="1" t="s">
        <v>75</v>
      </c>
      <c r="H1778" s="1" t="s">
        <v>1915</v>
      </c>
      <c r="I1778" s="1" t="s">
        <v>77</v>
      </c>
      <c r="J1778" s="1" t="s">
        <v>78</v>
      </c>
      <c r="K1778" s="1" t="s">
        <v>78</v>
      </c>
      <c r="L1778" s="21" t="s">
        <v>139</v>
      </c>
      <c r="M1778" s="21" t="s">
        <v>99</v>
      </c>
      <c r="N1778" s="34" t="s">
        <v>72</v>
      </c>
      <c r="O1778" s="34" t="s">
        <v>4897</v>
      </c>
      <c r="P1778" s="1" t="s">
        <v>83</v>
      </c>
      <c r="Q1778" s="1" t="s">
        <v>123</v>
      </c>
      <c r="R1778" s="1" t="s">
        <v>9043</v>
      </c>
      <c r="S1778" s="1" t="s">
        <v>84</v>
      </c>
      <c r="T1778" s="1" t="s">
        <v>72</v>
      </c>
      <c r="U1778" s="1" t="s">
        <v>140</v>
      </c>
      <c r="V1778" s="1" t="s">
        <v>9651</v>
      </c>
      <c r="W1778" s="1" t="s">
        <v>87</v>
      </c>
      <c r="X1778" s="1">
        <v>44</v>
      </c>
      <c r="Y1778" s="1" t="s">
        <v>88</v>
      </c>
      <c r="Z1778" s="1">
        <v>5.3</v>
      </c>
      <c r="AA1778" s="1" t="s">
        <v>299</v>
      </c>
      <c r="AB1778" s="1" t="s">
        <v>90</v>
      </c>
      <c r="AC1778" s="1" t="s">
        <v>91</v>
      </c>
      <c r="AD1778" s="1" t="s">
        <v>92</v>
      </c>
      <c r="AE1778" s="1" t="s">
        <v>72</v>
      </c>
      <c r="AF1778" s="1" t="s">
        <v>254</v>
      </c>
      <c r="AG1778" s="1" t="s">
        <v>72</v>
      </c>
      <c r="AH1778" s="1" t="s">
        <v>367</v>
      </c>
      <c r="AI1778" s="1" t="s">
        <v>72</v>
      </c>
      <c r="AJ1778" s="1" t="s">
        <v>72</v>
      </c>
      <c r="AK1778" s="1" t="s">
        <v>3444</v>
      </c>
      <c r="AL1778" s="1" t="s">
        <v>72</v>
      </c>
      <c r="AM1778" s="1" t="s">
        <v>72</v>
      </c>
      <c r="AN1778" s="3">
        <v>46169</v>
      </c>
      <c r="AO1778" s="1" t="s">
        <v>9652</v>
      </c>
      <c r="AP1778" s="1" t="s">
        <v>72</v>
      </c>
      <c r="AQ1778" s="1" t="s">
        <v>1675</v>
      </c>
      <c r="AR1778" s="1">
        <v>15</v>
      </c>
      <c r="AS1778" s="1" t="s">
        <v>2694</v>
      </c>
      <c r="AT1778" s="1" t="s">
        <v>75</v>
      </c>
      <c r="AU1778" s="1" t="s">
        <v>75</v>
      </c>
      <c r="AV1778" s="1" t="s">
        <v>88</v>
      </c>
      <c r="AW1778" s="1" t="s">
        <v>79</v>
      </c>
      <c r="AX1778" s="1" t="s">
        <v>9401</v>
      </c>
      <c r="AY1778" s="1" t="s">
        <v>4745</v>
      </c>
      <c r="AZ1778" s="1" t="s">
        <v>72</v>
      </c>
      <c r="BA1778" s="1">
        <f>4+14</f>
        <v>18</v>
      </c>
      <c r="BB1778" s="1" t="s">
        <v>160</v>
      </c>
      <c r="BC1778" s="1" t="s">
        <v>6462</v>
      </c>
    </row>
    <row r="1779" spans="1:55" ht="18.600000000000001" customHeight="1">
      <c r="A1779" s="1" t="s">
        <v>9653</v>
      </c>
      <c r="B1779" s="1">
        <v>260137</v>
      </c>
      <c r="C1779" s="1" t="s">
        <v>497</v>
      </c>
      <c r="D1779" s="3">
        <v>46170</v>
      </c>
      <c r="E1779" s="1" t="s">
        <v>1896</v>
      </c>
      <c r="F1779" s="1" t="s">
        <v>9654</v>
      </c>
      <c r="G1779" s="1" t="s">
        <v>75</v>
      </c>
      <c r="H1779" s="1" t="s">
        <v>2539</v>
      </c>
      <c r="I1779" s="1" t="s">
        <v>77</v>
      </c>
      <c r="J1779" s="1" t="s">
        <v>78</v>
      </c>
      <c r="K1779" s="1" t="s">
        <v>78</v>
      </c>
      <c r="L1779" s="21" t="s">
        <v>1898</v>
      </c>
      <c r="M1779" s="21" t="s">
        <v>7511</v>
      </c>
      <c r="N1779" s="34" t="s">
        <v>72</v>
      </c>
      <c r="O1779" s="75" t="s">
        <v>72</v>
      </c>
      <c r="P1779" s="1" t="s">
        <v>83</v>
      </c>
      <c r="Q1779" s="1" t="s">
        <v>123</v>
      </c>
      <c r="R1779" s="1" t="s">
        <v>9043</v>
      </c>
      <c r="S1779" s="1" t="s">
        <v>84</v>
      </c>
      <c r="T1779" s="1" t="s">
        <v>72</v>
      </c>
      <c r="U1779" s="1" t="s">
        <v>9655</v>
      </c>
      <c r="V1779" s="1" t="s">
        <v>9655</v>
      </c>
      <c r="W1779" s="1" t="s">
        <v>87</v>
      </c>
      <c r="X1779" s="1">
        <v>60</v>
      </c>
      <c r="Y1779" s="1" t="s">
        <v>88</v>
      </c>
      <c r="Z1779" s="1">
        <v>5.3</v>
      </c>
      <c r="AA1779" s="1" t="s">
        <v>299</v>
      </c>
      <c r="AB1779" s="1" t="s">
        <v>90</v>
      </c>
      <c r="AC1779" s="1" t="s">
        <v>91</v>
      </c>
      <c r="AD1779" s="1" t="s">
        <v>92</v>
      </c>
      <c r="AE1779" s="1" t="s">
        <v>72</v>
      </c>
      <c r="AF1779" s="1" t="s">
        <v>244</v>
      </c>
      <c r="AG1779" s="1">
        <v>3</v>
      </c>
      <c r="AH1779" s="1" t="s">
        <v>1709</v>
      </c>
      <c r="AI1779" s="1" t="s">
        <v>72</v>
      </c>
      <c r="AJ1779" s="1" t="s">
        <v>72</v>
      </c>
      <c r="AK1779" s="1" t="s">
        <v>3444</v>
      </c>
      <c r="AL1779" s="1" t="s">
        <v>72</v>
      </c>
      <c r="AM1779" s="1" t="s">
        <v>72</v>
      </c>
      <c r="AN1779" s="3">
        <v>46170</v>
      </c>
      <c r="AO1779" s="1" t="s">
        <v>72</v>
      </c>
      <c r="AP1779" s="1" t="s">
        <v>72</v>
      </c>
      <c r="AQ1779" s="1" t="s">
        <v>72</v>
      </c>
      <c r="AR1779" s="1" t="s">
        <v>72</v>
      </c>
      <c r="AS1779" s="1" t="s">
        <v>72</v>
      </c>
      <c r="AT1779" s="1" t="s">
        <v>72</v>
      </c>
      <c r="AU1779" s="1" t="s">
        <v>72</v>
      </c>
      <c r="AV1779" s="1" t="s">
        <v>88</v>
      </c>
      <c r="AW1779" s="1" t="s">
        <v>72</v>
      </c>
      <c r="AX1779" s="1" t="s">
        <v>72</v>
      </c>
      <c r="AY1779" s="1" t="s">
        <v>72</v>
      </c>
      <c r="AZ1779" s="1" t="s">
        <v>72</v>
      </c>
      <c r="BA1779" s="1" t="s">
        <v>72</v>
      </c>
      <c r="BB1779" s="1" t="s">
        <v>160</v>
      </c>
      <c r="BC1779" s="1" t="s">
        <v>440</v>
      </c>
    </row>
    <row r="1780" spans="1:55" ht="18.600000000000001" customHeight="1">
      <c r="A1780" s="1" t="s">
        <v>9658</v>
      </c>
      <c r="B1780" s="1">
        <v>260138</v>
      </c>
      <c r="C1780" s="1" t="s">
        <v>71</v>
      </c>
      <c r="D1780" s="3">
        <v>46171</v>
      </c>
      <c r="E1780" s="1" t="s">
        <v>1896</v>
      </c>
      <c r="F1780" s="1" t="s">
        <v>9659</v>
      </c>
      <c r="G1780" s="1" t="s">
        <v>75</v>
      </c>
      <c r="H1780" s="1" t="s">
        <v>3947</v>
      </c>
      <c r="I1780" s="1" t="s">
        <v>77</v>
      </c>
      <c r="J1780" s="1" t="s">
        <v>78</v>
      </c>
      <c r="K1780" s="1" t="s">
        <v>78</v>
      </c>
      <c r="L1780" s="21" t="s">
        <v>139</v>
      </c>
      <c r="M1780" s="21" t="s">
        <v>99</v>
      </c>
      <c r="N1780" s="34" t="s">
        <v>9546</v>
      </c>
      <c r="O1780" s="34" t="s">
        <v>3691</v>
      </c>
      <c r="P1780" s="1" t="s">
        <v>813</v>
      </c>
      <c r="Q1780" s="1" t="s">
        <v>813</v>
      </c>
      <c r="R1780" s="1" t="s">
        <v>9057</v>
      </c>
      <c r="S1780" s="1" t="s">
        <v>84</v>
      </c>
      <c r="T1780" s="1" t="s">
        <v>72</v>
      </c>
      <c r="U1780" s="1" t="s">
        <v>140</v>
      </c>
      <c r="V1780" s="1" t="s">
        <v>181</v>
      </c>
      <c r="W1780" s="1" t="s">
        <v>126</v>
      </c>
      <c r="X1780" s="1">
        <v>59</v>
      </c>
      <c r="Y1780" s="1" t="s">
        <v>88</v>
      </c>
      <c r="Z1780" s="1">
        <v>5.9</v>
      </c>
      <c r="AA1780" s="1" t="s">
        <v>954</v>
      </c>
      <c r="AB1780" s="1" t="s">
        <v>90</v>
      </c>
      <c r="AC1780" s="1" t="s">
        <v>91</v>
      </c>
      <c r="AD1780" s="1" t="s">
        <v>92</v>
      </c>
      <c r="AE1780" s="1" t="s">
        <v>72</v>
      </c>
      <c r="AF1780" s="1" t="s">
        <v>254</v>
      </c>
      <c r="AG1780" s="1">
        <v>2</v>
      </c>
      <c r="AH1780" s="1" t="s">
        <v>5092</v>
      </c>
      <c r="AI1780" s="1" t="s">
        <v>72</v>
      </c>
      <c r="AJ1780" s="1" t="s">
        <v>72</v>
      </c>
      <c r="AK1780" s="1" t="s">
        <v>3444</v>
      </c>
      <c r="AL1780" s="1" t="s">
        <v>878</v>
      </c>
      <c r="AM1780" s="1" t="s">
        <v>72</v>
      </c>
      <c r="AN1780" s="3">
        <v>46171</v>
      </c>
      <c r="AO1780" s="1" t="s">
        <v>9660</v>
      </c>
      <c r="AP1780" s="1" t="s">
        <v>72</v>
      </c>
      <c r="AQ1780" s="1" t="s">
        <v>2260</v>
      </c>
      <c r="AR1780" s="1">
        <v>15</v>
      </c>
      <c r="AS1780" s="1" t="s">
        <v>9218</v>
      </c>
      <c r="AT1780" s="1" t="s">
        <v>75</v>
      </c>
      <c r="AU1780" s="1" t="s">
        <v>75</v>
      </c>
      <c r="AV1780" s="1" t="s">
        <v>88</v>
      </c>
      <c r="AW1780" s="1" t="s">
        <v>79</v>
      </c>
      <c r="AX1780" s="1" t="s">
        <v>9661</v>
      </c>
      <c r="AY1780" s="1" t="s">
        <v>9662</v>
      </c>
      <c r="AZ1780" s="1" t="s">
        <v>72</v>
      </c>
      <c r="BA1780" s="1">
        <v>4</v>
      </c>
      <c r="BB1780" s="1" t="s">
        <v>160</v>
      </c>
      <c r="BC1780" s="1" t="s">
        <v>6462</v>
      </c>
    </row>
    <row r="1781" spans="1:55" ht="18.600000000000001" customHeight="1">
      <c r="A1781" s="1" t="s">
        <v>9663</v>
      </c>
      <c r="B1781" s="1">
        <v>260139</v>
      </c>
      <c r="C1781" s="1" t="s">
        <v>71</v>
      </c>
      <c r="D1781" s="3">
        <v>46171</v>
      </c>
      <c r="E1781" s="1" t="s">
        <v>1896</v>
      </c>
      <c r="F1781" s="1" t="s">
        <v>9664</v>
      </c>
      <c r="G1781" s="1" t="s">
        <v>75</v>
      </c>
      <c r="H1781" s="1" t="s">
        <v>3624</v>
      </c>
      <c r="I1781" s="1" t="s">
        <v>77</v>
      </c>
      <c r="J1781" s="1" t="s">
        <v>78</v>
      </c>
      <c r="K1781" s="1" t="s">
        <v>78</v>
      </c>
      <c r="L1781" s="21" t="s">
        <v>139</v>
      </c>
      <c r="M1781" s="21" t="s">
        <v>99</v>
      </c>
      <c r="N1781" s="34" t="s">
        <v>9546</v>
      </c>
      <c r="O1781" s="34" t="s">
        <v>4164</v>
      </c>
      <c r="P1781" s="1" t="s">
        <v>813</v>
      </c>
      <c r="Q1781" s="1" t="s">
        <v>813</v>
      </c>
      <c r="R1781" s="1" t="s">
        <v>9057</v>
      </c>
      <c r="S1781" s="1" t="s">
        <v>152</v>
      </c>
      <c r="T1781" s="1" t="s">
        <v>3507</v>
      </c>
      <c r="U1781" s="1" t="s">
        <v>153</v>
      </c>
      <c r="V1781" s="1" t="s">
        <v>164</v>
      </c>
      <c r="W1781" s="1" t="s">
        <v>126</v>
      </c>
      <c r="X1781" s="1">
        <v>79</v>
      </c>
      <c r="Y1781" s="1" t="s">
        <v>88</v>
      </c>
      <c r="Z1781" s="1">
        <v>5.9</v>
      </c>
      <c r="AA1781" s="1" t="s">
        <v>954</v>
      </c>
      <c r="AB1781" s="1" t="s">
        <v>90</v>
      </c>
      <c r="AC1781" s="1" t="s">
        <v>91</v>
      </c>
      <c r="AD1781" s="1" t="s">
        <v>92</v>
      </c>
      <c r="AE1781" s="1" t="s">
        <v>72</v>
      </c>
      <c r="AF1781" s="1" t="s">
        <v>244</v>
      </c>
      <c r="AG1781" s="1">
        <v>2</v>
      </c>
      <c r="AH1781" s="1" t="s">
        <v>5320</v>
      </c>
      <c r="AI1781" s="1" t="s">
        <v>72</v>
      </c>
      <c r="AJ1781" s="1" t="s">
        <v>72</v>
      </c>
      <c r="AK1781" s="1" t="s">
        <v>2726</v>
      </c>
      <c r="AL1781" s="1" t="s">
        <v>7982</v>
      </c>
      <c r="AM1781" s="1" t="s">
        <v>72</v>
      </c>
      <c r="AN1781" s="3">
        <v>46171</v>
      </c>
      <c r="AO1781" s="1" t="s">
        <v>72</v>
      </c>
      <c r="AP1781" s="1" t="s">
        <v>72</v>
      </c>
      <c r="AQ1781" s="1" t="s">
        <v>72</v>
      </c>
      <c r="AR1781" s="1" t="s">
        <v>72</v>
      </c>
      <c r="AS1781" s="1" t="s">
        <v>72</v>
      </c>
      <c r="AT1781" s="1" t="s">
        <v>72</v>
      </c>
      <c r="AU1781" s="1" t="s">
        <v>72</v>
      </c>
      <c r="AV1781" s="1" t="s">
        <v>88</v>
      </c>
      <c r="AW1781" s="1" t="s">
        <v>72</v>
      </c>
      <c r="AX1781" s="1" t="s">
        <v>72</v>
      </c>
      <c r="AY1781" s="1" t="s">
        <v>72</v>
      </c>
      <c r="AZ1781" s="38" t="s">
        <v>72</v>
      </c>
      <c r="BA1781" s="1" t="s">
        <v>72</v>
      </c>
      <c r="BB1781" s="1" t="s">
        <v>160</v>
      </c>
      <c r="BC1781" s="1" t="s">
        <v>6462</v>
      </c>
    </row>
    <row r="1782" spans="1:55" ht="18.600000000000001" customHeight="1">
      <c r="A1782" s="1" t="s">
        <v>9667</v>
      </c>
      <c r="B1782" s="1">
        <v>260140</v>
      </c>
      <c r="C1782" s="1" t="s">
        <v>497</v>
      </c>
      <c r="D1782" s="3">
        <v>46171</v>
      </c>
      <c r="E1782" s="1" t="s">
        <v>1896</v>
      </c>
      <c r="F1782" s="1" t="s">
        <v>9668</v>
      </c>
      <c r="G1782" s="1" t="s">
        <v>75</v>
      </c>
      <c r="H1782" s="1" t="s">
        <v>9626</v>
      </c>
      <c r="I1782" s="1" t="s">
        <v>497</v>
      </c>
      <c r="J1782" s="1" t="s">
        <v>78</v>
      </c>
      <c r="K1782" s="1" t="s">
        <v>78</v>
      </c>
      <c r="L1782" s="21" t="s">
        <v>1898</v>
      </c>
      <c r="M1782" s="21" t="s">
        <v>99</v>
      </c>
      <c r="N1782" s="34" t="s">
        <v>72</v>
      </c>
      <c r="O1782" s="34" t="s">
        <v>9669</v>
      </c>
      <c r="P1782" s="1" t="s">
        <v>778</v>
      </c>
      <c r="Q1782" s="1" t="s">
        <v>779</v>
      </c>
      <c r="R1782" s="1" t="s">
        <v>9036</v>
      </c>
      <c r="S1782" s="1" t="s">
        <v>84</v>
      </c>
      <c r="T1782" s="1" t="s">
        <v>72</v>
      </c>
      <c r="U1782" s="1" t="s">
        <v>140</v>
      </c>
      <c r="V1782" s="1" t="s">
        <v>181</v>
      </c>
      <c r="W1782" s="1" t="s">
        <v>126</v>
      </c>
      <c r="X1782" s="1">
        <v>50</v>
      </c>
      <c r="Y1782" s="1" t="s">
        <v>88</v>
      </c>
      <c r="Z1782" s="1">
        <v>5.4</v>
      </c>
      <c r="AA1782" s="1" t="s">
        <v>299</v>
      </c>
      <c r="AB1782" s="1" t="s">
        <v>90</v>
      </c>
      <c r="AC1782" s="1" t="s">
        <v>91</v>
      </c>
      <c r="AD1782" s="1" t="s">
        <v>92</v>
      </c>
      <c r="AE1782" s="1" t="s">
        <v>72</v>
      </c>
      <c r="AF1782" s="1" t="s">
        <v>72</v>
      </c>
      <c r="AG1782" s="1" t="s">
        <v>72</v>
      </c>
      <c r="AH1782" s="1" t="s">
        <v>72</v>
      </c>
      <c r="AI1782" s="1" t="s">
        <v>72</v>
      </c>
      <c r="AJ1782" s="1" t="s">
        <v>72</v>
      </c>
      <c r="AK1782" s="1" t="s">
        <v>72</v>
      </c>
      <c r="AL1782" s="1" t="s">
        <v>72</v>
      </c>
      <c r="AM1782" s="1" t="s">
        <v>72</v>
      </c>
      <c r="AN1782" s="3">
        <v>46171</v>
      </c>
      <c r="AO1782" s="1" t="s">
        <v>72</v>
      </c>
      <c r="AP1782" s="1" t="s">
        <v>72</v>
      </c>
      <c r="AQ1782" s="1" t="s">
        <v>72</v>
      </c>
      <c r="AR1782" s="1" t="s">
        <v>72</v>
      </c>
      <c r="AS1782" s="1" t="s">
        <v>72</v>
      </c>
      <c r="AT1782" s="1" t="s">
        <v>72</v>
      </c>
      <c r="AU1782" s="1" t="s">
        <v>72</v>
      </c>
      <c r="AV1782" s="1" t="s">
        <v>88</v>
      </c>
      <c r="AW1782" s="1" t="s">
        <v>72</v>
      </c>
      <c r="AX1782" s="1" t="s">
        <v>72</v>
      </c>
      <c r="AY1782" s="1" t="s">
        <v>72</v>
      </c>
      <c r="AZ1782" s="1" t="s">
        <v>72</v>
      </c>
      <c r="BA1782" s="1" t="s">
        <v>72</v>
      </c>
      <c r="BB1782" s="21" t="s">
        <v>100</v>
      </c>
      <c r="BC1782" s="16"/>
    </row>
    <row r="1783" spans="1:55" ht="18.600000000000001" customHeight="1">
      <c r="A1783" s="1" t="s">
        <v>9671</v>
      </c>
      <c r="B1783" s="1">
        <v>260141</v>
      </c>
      <c r="C1783" s="1" t="s">
        <v>497</v>
      </c>
      <c r="D1783" s="3">
        <v>46174</v>
      </c>
      <c r="E1783" s="1" t="s">
        <v>1896</v>
      </c>
      <c r="F1783" s="1" t="s">
        <v>9672</v>
      </c>
      <c r="G1783" s="1" t="s">
        <v>75</v>
      </c>
      <c r="H1783" s="1" t="s">
        <v>9626</v>
      </c>
      <c r="I1783" s="1" t="s">
        <v>497</v>
      </c>
      <c r="J1783" s="1" t="s">
        <v>78</v>
      </c>
      <c r="K1783" s="1" t="s">
        <v>78</v>
      </c>
      <c r="L1783" s="21" t="s">
        <v>1898</v>
      </c>
      <c r="M1783" s="21" t="s">
        <v>160</v>
      </c>
      <c r="N1783" s="34" t="s">
        <v>9673</v>
      </c>
      <c r="O1783" s="34" t="s">
        <v>2745</v>
      </c>
      <c r="P1783" s="1" t="s">
        <v>83</v>
      </c>
      <c r="Q1783" s="1" t="s">
        <v>123</v>
      </c>
      <c r="R1783" s="1" t="s">
        <v>9043</v>
      </c>
      <c r="S1783" s="1" t="s">
        <v>84</v>
      </c>
      <c r="T1783" s="1" t="s">
        <v>72</v>
      </c>
      <c r="U1783" s="1" t="s">
        <v>140</v>
      </c>
      <c r="V1783" s="1" t="s">
        <v>181</v>
      </c>
      <c r="W1783" s="1" t="s">
        <v>87</v>
      </c>
      <c r="X1783" s="1">
        <v>46</v>
      </c>
      <c r="Y1783" s="1" t="s">
        <v>88</v>
      </c>
      <c r="Z1783" s="1">
        <v>4.8</v>
      </c>
      <c r="AA1783" s="1" t="s">
        <v>954</v>
      </c>
      <c r="AB1783" s="1" t="s">
        <v>90</v>
      </c>
      <c r="AC1783" s="1" t="s">
        <v>91</v>
      </c>
      <c r="AD1783" s="1" t="s">
        <v>92</v>
      </c>
      <c r="AE1783" s="1" t="s">
        <v>72</v>
      </c>
      <c r="AF1783" s="1" t="s">
        <v>244</v>
      </c>
      <c r="AG1783" s="1">
        <v>2</v>
      </c>
      <c r="AH1783" s="1" t="s">
        <v>372</v>
      </c>
      <c r="AI1783" s="1" t="s">
        <v>72</v>
      </c>
      <c r="AJ1783" s="1" t="s">
        <v>72</v>
      </c>
      <c r="AK1783" s="1" t="s">
        <v>3444</v>
      </c>
      <c r="AL1783" s="1" t="s">
        <v>72</v>
      </c>
      <c r="AM1783" s="1" t="s">
        <v>72</v>
      </c>
      <c r="AN1783" s="3">
        <v>46174</v>
      </c>
      <c r="AO1783" s="1" t="s">
        <v>72</v>
      </c>
      <c r="AP1783" s="1" t="s">
        <v>72</v>
      </c>
      <c r="AQ1783" s="1" t="s">
        <v>72</v>
      </c>
      <c r="AR1783" s="1" t="s">
        <v>72</v>
      </c>
      <c r="AS1783" s="1" t="s">
        <v>72</v>
      </c>
      <c r="AT1783" s="1" t="s">
        <v>72</v>
      </c>
      <c r="AU1783" s="1" t="s">
        <v>72</v>
      </c>
      <c r="AV1783" s="1" t="s">
        <v>88</v>
      </c>
      <c r="AW1783" s="1" t="s">
        <v>72</v>
      </c>
      <c r="AX1783" s="1" t="s">
        <v>72</v>
      </c>
      <c r="AY1783" s="1" t="s">
        <v>72</v>
      </c>
      <c r="AZ1783" s="1" t="s">
        <v>72</v>
      </c>
      <c r="BA1783" s="1" t="s">
        <v>72</v>
      </c>
      <c r="BB1783" s="21" t="s">
        <v>100</v>
      </c>
      <c r="BC1783" s="16"/>
    </row>
    <row r="1784" spans="1:55" ht="18.600000000000001" customHeight="1">
      <c r="A1784" s="1" t="s">
        <v>9675</v>
      </c>
      <c r="B1784" s="1">
        <v>260142</v>
      </c>
      <c r="C1784" s="1" t="s">
        <v>71</v>
      </c>
      <c r="D1784" s="3">
        <v>46175</v>
      </c>
      <c r="E1784" s="1" t="s">
        <v>1896</v>
      </c>
      <c r="F1784" s="1" t="s">
        <v>9676</v>
      </c>
      <c r="G1784" s="1" t="s">
        <v>75</v>
      </c>
      <c r="H1784" s="1" t="s">
        <v>3947</v>
      </c>
      <c r="I1784" s="1" t="s">
        <v>77</v>
      </c>
      <c r="J1784" s="1" t="s">
        <v>78</v>
      </c>
      <c r="K1784" s="1" t="s">
        <v>172</v>
      </c>
      <c r="L1784" s="21" t="s">
        <v>139</v>
      </c>
      <c r="M1784" s="21" t="s">
        <v>99</v>
      </c>
      <c r="N1784" s="34" t="s">
        <v>72</v>
      </c>
      <c r="O1784" s="34" t="s">
        <v>9677</v>
      </c>
      <c r="P1784" s="1" t="s">
        <v>813</v>
      </c>
      <c r="Q1784" s="1" t="s">
        <v>813</v>
      </c>
      <c r="R1784" s="1" t="s">
        <v>9057</v>
      </c>
      <c r="S1784" s="1" t="s">
        <v>84</v>
      </c>
      <c r="T1784" s="1" t="s">
        <v>72</v>
      </c>
      <c r="U1784" s="1" t="s">
        <v>140</v>
      </c>
      <c r="V1784" s="1" t="s">
        <v>181</v>
      </c>
      <c r="W1784" s="1" t="s">
        <v>87</v>
      </c>
      <c r="X1784" s="1">
        <v>57</v>
      </c>
      <c r="Y1784" s="1" t="s">
        <v>88</v>
      </c>
      <c r="Z1784" s="1">
        <v>4.9000000000000004</v>
      </c>
      <c r="AA1784" s="1" t="s">
        <v>954</v>
      </c>
      <c r="AB1784" s="1" t="s">
        <v>90</v>
      </c>
      <c r="AC1784" s="1" t="s">
        <v>91</v>
      </c>
      <c r="AD1784" s="1" t="s">
        <v>92</v>
      </c>
      <c r="AE1784" s="1" t="s">
        <v>72</v>
      </c>
      <c r="AF1784" s="1" t="s">
        <v>72</v>
      </c>
      <c r="AG1784" s="1" t="s">
        <v>72</v>
      </c>
      <c r="AH1784" s="1" t="s">
        <v>72</v>
      </c>
      <c r="AI1784" s="1" t="s">
        <v>72</v>
      </c>
      <c r="AJ1784" s="1" t="s">
        <v>72</v>
      </c>
      <c r="AK1784" s="1" t="s">
        <v>3444</v>
      </c>
      <c r="AL1784" s="1" t="s">
        <v>72</v>
      </c>
      <c r="AM1784" s="1" t="s">
        <v>72</v>
      </c>
      <c r="AN1784" s="3">
        <v>46175</v>
      </c>
      <c r="AO1784" s="1" t="s">
        <v>9678</v>
      </c>
      <c r="AP1784" s="1" t="s">
        <v>72</v>
      </c>
      <c r="AQ1784" s="1" t="s">
        <v>2260</v>
      </c>
      <c r="AR1784" s="1">
        <v>14</v>
      </c>
      <c r="AS1784" s="1" t="s">
        <v>9200</v>
      </c>
      <c r="AT1784" s="1" t="s">
        <v>88</v>
      </c>
      <c r="AU1784" s="1" t="s">
        <v>88</v>
      </c>
      <c r="AV1784" s="1" t="s">
        <v>88</v>
      </c>
      <c r="AW1784" s="1" t="s">
        <v>96</v>
      </c>
      <c r="AX1784" s="1" t="s">
        <v>72</v>
      </c>
      <c r="AY1784" s="1" t="s">
        <v>9092</v>
      </c>
      <c r="AZ1784" s="1" t="s">
        <v>9679</v>
      </c>
      <c r="BA1784" s="1">
        <f>42+21</f>
        <v>63</v>
      </c>
      <c r="BB1784" s="21" t="s">
        <v>100</v>
      </c>
      <c r="BC1784" s="16"/>
    </row>
    <row r="1785" spans="1:55" ht="18.600000000000001" customHeight="1">
      <c r="A1785" s="1" t="s">
        <v>9683</v>
      </c>
      <c r="B1785" s="1">
        <v>260144</v>
      </c>
      <c r="C1785" s="1" t="s">
        <v>71</v>
      </c>
      <c r="D1785" s="3">
        <v>46176</v>
      </c>
      <c r="E1785" s="1" t="s">
        <v>1896</v>
      </c>
      <c r="F1785" s="1" t="s">
        <v>9684</v>
      </c>
      <c r="G1785" s="1" t="s">
        <v>75</v>
      </c>
      <c r="H1785" s="1" t="s">
        <v>9631</v>
      </c>
      <c r="I1785" s="1" t="s">
        <v>77</v>
      </c>
      <c r="J1785" s="1" t="s">
        <v>172</v>
      </c>
      <c r="K1785" s="1" t="s">
        <v>4162</v>
      </c>
      <c r="L1785" s="21" t="s">
        <v>1927</v>
      </c>
      <c r="M1785" s="21" t="s">
        <v>160</v>
      </c>
      <c r="N1785" s="34" t="s">
        <v>72</v>
      </c>
      <c r="O1785" s="34" t="s">
        <v>8839</v>
      </c>
      <c r="P1785" s="1" t="s">
        <v>2143</v>
      </c>
      <c r="Q1785" s="1" t="s">
        <v>1868</v>
      </c>
      <c r="R1785" s="1" t="s">
        <v>9079</v>
      </c>
      <c r="S1785" s="1" t="s">
        <v>152</v>
      </c>
      <c r="T1785" s="1" t="s">
        <v>3507</v>
      </c>
      <c r="U1785" s="1" t="s">
        <v>153</v>
      </c>
      <c r="V1785" s="1" t="s">
        <v>164</v>
      </c>
      <c r="W1785" s="1" t="s">
        <v>126</v>
      </c>
      <c r="X1785" s="1">
        <v>55</v>
      </c>
      <c r="Y1785" s="1" t="s">
        <v>88</v>
      </c>
      <c r="Z1785" s="1">
        <v>5.8</v>
      </c>
      <c r="AA1785" s="1" t="s">
        <v>954</v>
      </c>
      <c r="AB1785" s="1" t="s">
        <v>90</v>
      </c>
      <c r="AC1785" s="1" t="s">
        <v>91</v>
      </c>
      <c r="AD1785" s="1" t="s">
        <v>92</v>
      </c>
      <c r="AE1785" s="1" t="s">
        <v>72</v>
      </c>
      <c r="AF1785" s="1" t="s">
        <v>72</v>
      </c>
      <c r="AG1785" s="1" t="s">
        <v>72</v>
      </c>
      <c r="AH1785" s="1" t="s">
        <v>72</v>
      </c>
      <c r="AI1785" s="1" t="s">
        <v>72</v>
      </c>
      <c r="AJ1785" s="1" t="s">
        <v>72</v>
      </c>
      <c r="AK1785" s="1" t="s">
        <v>2726</v>
      </c>
      <c r="AL1785" s="1" t="s">
        <v>72</v>
      </c>
      <c r="AM1785" s="1" t="s">
        <v>72</v>
      </c>
      <c r="AN1785" s="3">
        <v>46176</v>
      </c>
      <c r="AO1785" s="1" t="s">
        <v>72</v>
      </c>
      <c r="AP1785" s="1" t="s">
        <v>72</v>
      </c>
      <c r="AQ1785" s="1" t="s">
        <v>72</v>
      </c>
      <c r="AR1785" s="1" t="s">
        <v>72</v>
      </c>
      <c r="AS1785" s="1" t="s">
        <v>72</v>
      </c>
      <c r="AT1785" s="1" t="s">
        <v>72</v>
      </c>
      <c r="AU1785" s="1" t="s">
        <v>72</v>
      </c>
      <c r="AV1785" s="1" t="s">
        <v>88</v>
      </c>
      <c r="AW1785" s="1" t="s">
        <v>72</v>
      </c>
      <c r="AX1785" s="1" t="s">
        <v>72</v>
      </c>
      <c r="AY1785" s="1" t="s">
        <v>72</v>
      </c>
      <c r="AZ1785" s="1" t="s">
        <v>72</v>
      </c>
      <c r="BA1785" s="1" t="s">
        <v>72</v>
      </c>
      <c r="BB1785" s="1" t="s">
        <v>160</v>
      </c>
      <c r="BC1785" s="1" t="s">
        <v>6462</v>
      </c>
    </row>
    <row r="1786" spans="1:55" ht="18.600000000000001" customHeight="1">
      <c r="A1786" s="1" t="s">
        <v>9688</v>
      </c>
      <c r="B1786" s="1">
        <v>260145</v>
      </c>
      <c r="C1786" s="1" t="s">
        <v>71</v>
      </c>
      <c r="D1786" s="3">
        <v>46177</v>
      </c>
      <c r="E1786" s="1" t="s">
        <v>1896</v>
      </c>
      <c r="F1786" s="1" t="s">
        <v>9689</v>
      </c>
      <c r="G1786" s="1" t="s">
        <v>75</v>
      </c>
      <c r="H1786" s="1" t="s">
        <v>9595</v>
      </c>
      <c r="I1786" s="1" t="s">
        <v>77</v>
      </c>
      <c r="J1786" s="1" t="s">
        <v>78</v>
      </c>
      <c r="K1786" s="1" t="s">
        <v>172</v>
      </c>
      <c r="L1786" s="21" t="s">
        <v>139</v>
      </c>
      <c r="M1786" s="21" t="s">
        <v>160</v>
      </c>
      <c r="N1786" s="34" t="s">
        <v>72</v>
      </c>
      <c r="O1786" s="34" t="s">
        <v>9690</v>
      </c>
      <c r="P1786" s="1" t="s">
        <v>813</v>
      </c>
      <c r="Q1786" s="1" t="s">
        <v>813</v>
      </c>
      <c r="R1786" s="1" t="s">
        <v>9057</v>
      </c>
      <c r="S1786" s="1" t="s">
        <v>7128</v>
      </c>
      <c r="T1786" s="1" t="s">
        <v>72</v>
      </c>
      <c r="U1786" s="1" t="s">
        <v>7129</v>
      </c>
      <c r="V1786" s="1" t="s">
        <v>7206</v>
      </c>
      <c r="W1786" s="1" t="s">
        <v>87</v>
      </c>
      <c r="X1786" s="1">
        <v>79</v>
      </c>
      <c r="Y1786" s="1" t="s">
        <v>88</v>
      </c>
      <c r="Z1786" s="1">
        <v>5.4</v>
      </c>
      <c r="AA1786" s="1" t="s">
        <v>2344</v>
      </c>
      <c r="AB1786" s="1" t="s">
        <v>90</v>
      </c>
      <c r="AC1786" s="1" t="s">
        <v>91</v>
      </c>
      <c r="AD1786" s="1" t="s">
        <v>92</v>
      </c>
      <c r="AE1786" s="1" t="s">
        <v>72</v>
      </c>
      <c r="AF1786" s="1" t="s">
        <v>72</v>
      </c>
      <c r="AG1786" s="1" t="s">
        <v>72</v>
      </c>
      <c r="AH1786" s="1" t="s">
        <v>72</v>
      </c>
      <c r="AI1786" s="1" t="s">
        <v>72</v>
      </c>
      <c r="AJ1786" s="1" t="s">
        <v>72</v>
      </c>
      <c r="AK1786" s="1" t="s">
        <v>447</v>
      </c>
      <c r="AL1786" s="1" t="s">
        <v>72</v>
      </c>
      <c r="AM1786" s="1" t="s">
        <v>72</v>
      </c>
      <c r="AN1786" s="3">
        <v>46177</v>
      </c>
      <c r="AO1786" s="1" t="s">
        <v>72</v>
      </c>
      <c r="AP1786" s="1" t="s">
        <v>72</v>
      </c>
      <c r="AQ1786" s="1" t="s">
        <v>72</v>
      </c>
      <c r="AR1786" s="1" t="s">
        <v>72</v>
      </c>
      <c r="AS1786" s="1" t="s">
        <v>72</v>
      </c>
      <c r="AT1786" s="1" t="s">
        <v>72</v>
      </c>
      <c r="AU1786" s="1" t="s">
        <v>72</v>
      </c>
      <c r="AV1786" s="1" t="s">
        <v>88</v>
      </c>
      <c r="AW1786" s="1" t="s">
        <v>72</v>
      </c>
      <c r="AX1786" s="1" t="s">
        <v>72</v>
      </c>
      <c r="AY1786" s="1" t="s">
        <v>72</v>
      </c>
      <c r="AZ1786" s="1" t="s">
        <v>72</v>
      </c>
      <c r="BA1786" s="1" t="s">
        <v>72</v>
      </c>
      <c r="BB1786" s="1" t="s">
        <v>160</v>
      </c>
      <c r="BC1786" s="1" t="s">
        <v>768</v>
      </c>
    </row>
    <row r="1787" spans="1:55" ht="18.600000000000001" customHeight="1">
      <c r="A1787" s="1" t="s">
        <v>9694</v>
      </c>
      <c r="B1787" s="1">
        <v>260146</v>
      </c>
      <c r="C1787" s="1" t="s">
        <v>71</v>
      </c>
      <c r="D1787" s="3">
        <v>46177</v>
      </c>
      <c r="E1787" s="1" t="s">
        <v>1896</v>
      </c>
      <c r="F1787" s="1" t="s">
        <v>9695</v>
      </c>
      <c r="G1787" s="1" t="s">
        <v>75</v>
      </c>
      <c r="H1787" s="1" t="s">
        <v>1915</v>
      </c>
      <c r="I1787" s="1" t="s">
        <v>77</v>
      </c>
      <c r="J1787" s="1" t="s">
        <v>78</v>
      </c>
      <c r="K1787" s="1" t="s">
        <v>172</v>
      </c>
      <c r="L1787" s="21" t="s">
        <v>139</v>
      </c>
      <c r="M1787" s="21" t="s">
        <v>99</v>
      </c>
      <c r="N1787" s="21" t="s">
        <v>6660</v>
      </c>
      <c r="O1787" s="75" t="s">
        <v>72</v>
      </c>
      <c r="P1787" s="1" t="s">
        <v>778</v>
      </c>
      <c r="Q1787" s="1" t="s">
        <v>779</v>
      </c>
      <c r="R1787" s="1" t="s">
        <v>9036</v>
      </c>
      <c r="S1787" s="1" t="s">
        <v>84</v>
      </c>
      <c r="T1787" s="1" t="s">
        <v>72</v>
      </c>
      <c r="U1787" s="1" t="s">
        <v>140</v>
      </c>
      <c r="V1787" s="1" t="s">
        <v>141</v>
      </c>
      <c r="W1787" s="1" t="s">
        <v>126</v>
      </c>
      <c r="X1787" s="1">
        <v>55</v>
      </c>
      <c r="Y1787" s="1" t="s">
        <v>88</v>
      </c>
      <c r="Z1787" s="1">
        <v>5.8</v>
      </c>
      <c r="AA1787" s="1" t="s">
        <v>954</v>
      </c>
      <c r="AB1787" s="1" t="s">
        <v>90</v>
      </c>
      <c r="AC1787" s="1" t="s">
        <v>91</v>
      </c>
      <c r="AD1787" s="1" t="s">
        <v>92</v>
      </c>
      <c r="AE1787" s="1" t="s">
        <v>72</v>
      </c>
      <c r="AF1787" s="1" t="s">
        <v>254</v>
      </c>
      <c r="AG1787" s="1" t="s">
        <v>72</v>
      </c>
      <c r="AH1787" s="1" t="s">
        <v>72</v>
      </c>
      <c r="AI1787" s="1" t="s">
        <v>72</v>
      </c>
      <c r="AJ1787" s="1" t="s">
        <v>72</v>
      </c>
      <c r="AK1787" s="1" t="s">
        <v>72</v>
      </c>
      <c r="AL1787" s="1" t="s">
        <v>72</v>
      </c>
      <c r="AM1787" s="1" t="s">
        <v>72</v>
      </c>
      <c r="AN1787" s="3">
        <v>46178</v>
      </c>
      <c r="AO1787" s="1" t="s">
        <v>9696</v>
      </c>
      <c r="AP1787" s="1" t="s">
        <v>72</v>
      </c>
      <c r="AQ1787" s="1" t="s">
        <v>1675</v>
      </c>
      <c r="AR1787" s="1">
        <v>15</v>
      </c>
      <c r="AS1787" s="1" t="s">
        <v>4063</v>
      </c>
      <c r="AT1787" s="1" t="s">
        <v>88</v>
      </c>
      <c r="AU1787" s="1" t="s">
        <v>7219</v>
      </c>
      <c r="AV1787" s="1" t="s">
        <v>88</v>
      </c>
      <c r="AW1787" s="1" t="s">
        <v>96</v>
      </c>
      <c r="AX1787" s="1" t="s">
        <v>72</v>
      </c>
      <c r="AY1787" s="1" t="s">
        <v>3985</v>
      </c>
      <c r="AZ1787" s="1" t="s">
        <v>9697</v>
      </c>
      <c r="BA1787" s="1">
        <v>30</v>
      </c>
      <c r="BB1787" s="21" t="s">
        <v>100</v>
      </c>
      <c r="BC1787" s="16"/>
    </row>
    <row r="1788" spans="1:55" ht="18.600000000000001" customHeight="1">
      <c r="A1788" s="1" t="s">
        <v>9698</v>
      </c>
      <c r="B1788" s="1">
        <v>260147</v>
      </c>
      <c r="C1788" s="1" t="s">
        <v>71</v>
      </c>
      <c r="D1788" s="3">
        <v>46181</v>
      </c>
      <c r="E1788" s="1" t="s">
        <v>1896</v>
      </c>
      <c r="F1788" s="1" t="s">
        <v>9699</v>
      </c>
      <c r="G1788" s="1" t="s">
        <v>75</v>
      </c>
      <c r="H1788" s="1" t="s">
        <v>3947</v>
      </c>
      <c r="I1788" s="1" t="s">
        <v>77</v>
      </c>
      <c r="J1788" s="1" t="s">
        <v>172</v>
      </c>
      <c r="K1788" s="1" t="s">
        <v>172</v>
      </c>
      <c r="L1788" s="21" t="s">
        <v>1927</v>
      </c>
      <c r="M1788" s="21" t="s">
        <v>160</v>
      </c>
      <c r="N1788" s="34" t="s">
        <v>9700</v>
      </c>
      <c r="O1788" s="60" t="s">
        <v>847</v>
      </c>
      <c r="P1788" s="1" t="s">
        <v>813</v>
      </c>
      <c r="Q1788" s="1" t="s">
        <v>813</v>
      </c>
      <c r="R1788" s="1" t="s">
        <v>9057</v>
      </c>
      <c r="S1788" s="1" t="s">
        <v>84</v>
      </c>
      <c r="T1788" s="1" t="s">
        <v>72</v>
      </c>
      <c r="U1788" s="1" t="s">
        <v>140</v>
      </c>
      <c r="V1788" s="1" t="s">
        <v>141</v>
      </c>
      <c r="W1788" s="1" t="s">
        <v>87</v>
      </c>
      <c r="X1788" s="1">
        <v>50</v>
      </c>
      <c r="Y1788" s="1" t="s">
        <v>88</v>
      </c>
      <c r="Z1788" s="1">
        <v>5.0999999999999996</v>
      </c>
      <c r="AA1788" s="1" t="s">
        <v>954</v>
      </c>
      <c r="AB1788" s="1" t="s">
        <v>90</v>
      </c>
      <c r="AC1788" s="1" t="s">
        <v>970</v>
      </c>
      <c r="AD1788" s="1" t="s">
        <v>90</v>
      </c>
      <c r="AE1788" s="1" t="s">
        <v>72</v>
      </c>
      <c r="AF1788" s="1" t="s">
        <v>72</v>
      </c>
      <c r="AG1788" s="1" t="s">
        <v>72</v>
      </c>
      <c r="AH1788" s="1" t="s">
        <v>72</v>
      </c>
      <c r="AI1788" s="1" t="s">
        <v>72</v>
      </c>
      <c r="AJ1788" s="1" t="s">
        <v>72</v>
      </c>
      <c r="AK1788" s="1" t="s">
        <v>3444</v>
      </c>
      <c r="AL1788" s="1" t="s">
        <v>72</v>
      </c>
      <c r="AM1788" s="1" t="s">
        <v>72</v>
      </c>
      <c r="AN1788" s="3">
        <v>46181</v>
      </c>
      <c r="AO1788" s="1" t="s">
        <v>9701</v>
      </c>
      <c r="AP1788" s="1" t="s">
        <v>72</v>
      </c>
      <c r="AQ1788" s="1" t="s">
        <v>2260</v>
      </c>
      <c r="AR1788" s="1">
        <v>14</v>
      </c>
      <c r="AS1788" s="1" t="s">
        <v>6026</v>
      </c>
      <c r="AT1788" s="1" t="s">
        <v>88</v>
      </c>
      <c r="AU1788" s="1" t="s">
        <v>88</v>
      </c>
      <c r="AV1788" s="1" t="s">
        <v>88</v>
      </c>
      <c r="AW1788" s="1" t="s">
        <v>79</v>
      </c>
      <c r="AX1788" s="1" t="s">
        <v>9661</v>
      </c>
      <c r="AY1788" s="1" t="s">
        <v>9294</v>
      </c>
      <c r="AZ1788" s="1" t="s">
        <v>72</v>
      </c>
      <c r="BA1788" s="1">
        <v>5</v>
      </c>
      <c r="BB1788" s="1" t="s">
        <v>160</v>
      </c>
      <c r="BC1788" s="1" t="s">
        <v>6462</v>
      </c>
    </row>
    <row r="1789" spans="1:55" ht="18.600000000000001" customHeight="1">
      <c r="A1789" s="1" t="s">
        <v>9702</v>
      </c>
      <c r="B1789" s="1">
        <v>260148</v>
      </c>
      <c r="C1789" s="1" t="s">
        <v>71</v>
      </c>
      <c r="D1789" s="3">
        <v>46181</v>
      </c>
      <c r="E1789" s="1" t="s">
        <v>1896</v>
      </c>
      <c r="F1789" s="1" t="s">
        <v>9703</v>
      </c>
      <c r="G1789" s="1" t="s">
        <v>75</v>
      </c>
      <c r="H1789" s="1" t="s">
        <v>9595</v>
      </c>
      <c r="I1789" s="1" t="s">
        <v>77</v>
      </c>
      <c r="J1789" s="1" t="s">
        <v>78</v>
      </c>
      <c r="K1789" s="1" t="s">
        <v>78</v>
      </c>
      <c r="L1789" s="21" t="s">
        <v>1898</v>
      </c>
      <c r="M1789" s="21" t="s">
        <v>99</v>
      </c>
      <c r="N1789" s="34" t="s">
        <v>72</v>
      </c>
      <c r="O1789" s="34" t="s">
        <v>4807</v>
      </c>
      <c r="P1789" s="1" t="s">
        <v>83</v>
      </c>
      <c r="Q1789" s="1" t="s">
        <v>123</v>
      </c>
      <c r="R1789" s="1" t="s">
        <v>9043</v>
      </c>
      <c r="S1789" s="1" t="s">
        <v>7128</v>
      </c>
      <c r="T1789" s="1" t="s">
        <v>72</v>
      </c>
      <c r="U1789" s="1" t="s">
        <v>7129</v>
      </c>
      <c r="V1789" s="1" t="s">
        <v>8251</v>
      </c>
      <c r="W1789" s="1" t="s">
        <v>87</v>
      </c>
      <c r="X1789" s="1">
        <v>46</v>
      </c>
      <c r="Y1789" s="1" t="s">
        <v>88</v>
      </c>
      <c r="Z1789" s="1">
        <v>5.5</v>
      </c>
      <c r="AA1789" s="1" t="s">
        <v>299</v>
      </c>
      <c r="AB1789" s="1" t="s">
        <v>90</v>
      </c>
      <c r="AC1789" s="1" t="s">
        <v>91</v>
      </c>
      <c r="AD1789" s="1" t="s">
        <v>92</v>
      </c>
      <c r="AE1789" s="1" t="s">
        <v>72</v>
      </c>
      <c r="AF1789" s="1" t="s">
        <v>254</v>
      </c>
      <c r="AG1789" s="1">
        <v>2</v>
      </c>
      <c r="AH1789" s="1" t="s">
        <v>367</v>
      </c>
      <c r="AI1789" s="1" t="s">
        <v>72</v>
      </c>
      <c r="AJ1789" s="1" t="s">
        <v>72</v>
      </c>
      <c r="AK1789" s="1" t="s">
        <v>447</v>
      </c>
      <c r="AL1789" s="1" t="s">
        <v>72</v>
      </c>
      <c r="AM1789" s="1" t="s">
        <v>72</v>
      </c>
      <c r="AN1789" s="3">
        <v>46181</v>
      </c>
      <c r="AO1789" s="1" t="s">
        <v>72</v>
      </c>
      <c r="AP1789" s="1" t="s">
        <v>72</v>
      </c>
      <c r="AQ1789" s="1" t="s">
        <v>72</v>
      </c>
      <c r="AR1789" s="1" t="s">
        <v>72</v>
      </c>
      <c r="AS1789" s="1" t="s">
        <v>72</v>
      </c>
      <c r="AT1789" s="1" t="s">
        <v>72</v>
      </c>
      <c r="AU1789" s="1" t="s">
        <v>72</v>
      </c>
      <c r="AV1789" s="1" t="s">
        <v>88</v>
      </c>
      <c r="AW1789" s="1" t="s">
        <v>72</v>
      </c>
      <c r="AX1789" s="1" t="s">
        <v>72</v>
      </c>
      <c r="AY1789" s="1" t="s">
        <v>72</v>
      </c>
      <c r="AZ1789" s="1" t="s">
        <v>72</v>
      </c>
      <c r="BA1789" s="1" t="s">
        <v>72</v>
      </c>
      <c r="BB1789" s="21" t="s">
        <v>100</v>
      </c>
      <c r="BC1789" s="16"/>
    </row>
    <row r="1790" spans="1:55" ht="18.600000000000001" customHeight="1">
      <c r="A1790" s="1" t="s">
        <v>9706</v>
      </c>
      <c r="B1790" s="1">
        <v>260149</v>
      </c>
      <c r="C1790" s="1" t="s">
        <v>71</v>
      </c>
      <c r="D1790" s="3">
        <v>46182</v>
      </c>
      <c r="E1790" s="1" t="s">
        <v>1896</v>
      </c>
      <c r="F1790" s="1" t="s">
        <v>9707</v>
      </c>
      <c r="G1790" s="1" t="s">
        <v>75</v>
      </c>
      <c r="H1790" s="1" t="s">
        <v>3624</v>
      </c>
      <c r="I1790" s="1" t="s">
        <v>77</v>
      </c>
      <c r="J1790" s="1" t="s">
        <v>78</v>
      </c>
      <c r="K1790" s="1" t="s">
        <v>78</v>
      </c>
      <c r="L1790" s="21" t="s">
        <v>1898</v>
      </c>
      <c r="M1790" s="21" t="s">
        <v>99</v>
      </c>
      <c r="N1790" s="34" t="s">
        <v>72</v>
      </c>
      <c r="O1790" s="34" t="s">
        <v>9332</v>
      </c>
      <c r="P1790" s="1" t="s">
        <v>813</v>
      </c>
      <c r="Q1790" s="1" t="s">
        <v>813</v>
      </c>
      <c r="R1790" s="1" t="s">
        <v>9057</v>
      </c>
      <c r="S1790" s="1" t="s">
        <v>152</v>
      </c>
      <c r="T1790" s="1" t="s">
        <v>3507</v>
      </c>
      <c r="U1790" s="1" t="s">
        <v>153</v>
      </c>
      <c r="V1790" s="1" t="s">
        <v>154</v>
      </c>
      <c r="W1790" s="1" t="s">
        <v>126</v>
      </c>
      <c r="X1790" s="1">
        <v>34</v>
      </c>
      <c r="Y1790" s="1" t="s">
        <v>88</v>
      </c>
      <c r="Z1790" s="1">
        <v>5.6</v>
      </c>
      <c r="AA1790" s="1" t="s">
        <v>954</v>
      </c>
      <c r="AB1790" s="1" t="s">
        <v>90</v>
      </c>
      <c r="AC1790" s="1" t="s">
        <v>91</v>
      </c>
      <c r="AD1790" s="1" t="s">
        <v>92</v>
      </c>
      <c r="AE1790" s="1" t="s">
        <v>72</v>
      </c>
      <c r="AF1790" s="1" t="s">
        <v>72</v>
      </c>
      <c r="AG1790" s="1" t="s">
        <v>72</v>
      </c>
      <c r="AH1790" s="1" t="s">
        <v>72</v>
      </c>
      <c r="AI1790" s="1" t="s">
        <v>72</v>
      </c>
      <c r="AJ1790" s="1" t="s">
        <v>72</v>
      </c>
      <c r="AK1790" s="1" t="s">
        <v>2726</v>
      </c>
      <c r="AL1790" s="1" t="s">
        <v>72</v>
      </c>
      <c r="AM1790" s="1" t="s">
        <v>72</v>
      </c>
      <c r="AN1790" s="3">
        <v>46182</v>
      </c>
      <c r="AO1790" s="1" t="s">
        <v>72</v>
      </c>
      <c r="AP1790" s="1" t="s">
        <v>72</v>
      </c>
      <c r="AQ1790" s="1" t="s">
        <v>72</v>
      </c>
      <c r="AR1790" s="1" t="s">
        <v>72</v>
      </c>
      <c r="AS1790" s="1" t="s">
        <v>72</v>
      </c>
      <c r="AT1790" s="1" t="s">
        <v>72</v>
      </c>
      <c r="AU1790" s="1" t="s">
        <v>72</v>
      </c>
      <c r="AV1790" s="1" t="s">
        <v>88</v>
      </c>
      <c r="AW1790" s="1" t="s">
        <v>72</v>
      </c>
      <c r="AX1790" s="1" t="s">
        <v>72</v>
      </c>
      <c r="AY1790" s="1" t="s">
        <v>72</v>
      </c>
      <c r="AZ1790" s="38" t="s">
        <v>72</v>
      </c>
      <c r="BA1790" s="1" t="s">
        <v>72</v>
      </c>
      <c r="BB1790" s="21" t="s">
        <v>100</v>
      </c>
      <c r="BC1790" s="16"/>
    </row>
    <row r="1791" spans="1:55" ht="18.600000000000001" customHeight="1">
      <c r="A1791" s="1" t="s">
        <v>9711</v>
      </c>
      <c r="B1791" s="1">
        <v>260151</v>
      </c>
      <c r="C1791" s="1" t="s">
        <v>71</v>
      </c>
      <c r="D1791" s="3">
        <v>46183</v>
      </c>
      <c r="E1791" s="1" t="s">
        <v>1896</v>
      </c>
      <c r="F1791" s="1" t="s">
        <v>9712</v>
      </c>
      <c r="G1791" s="1" t="s">
        <v>75</v>
      </c>
      <c r="H1791" s="1" t="s">
        <v>3947</v>
      </c>
      <c r="I1791" s="1" t="s">
        <v>77</v>
      </c>
      <c r="J1791" s="1" t="s">
        <v>78</v>
      </c>
      <c r="K1791" s="1" t="s">
        <v>78</v>
      </c>
      <c r="L1791" s="21" t="s">
        <v>139</v>
      </c>
      <c r="M1791" s="21" t="s">
        <v>99</v>
      </c>
      <c r="N1791" s="34" t="s">
        <v>72</v>
      </c>
      <c r="O1791" s="34" t="s">
        <v>8730</v>
      </c>
      <c r="P1791" s="1" t="s">
        <v>813</v>
      </c>
      <c r="Q1791" s="1" t="s">
        <v>813</v>
      </c>
      <c r="R1791" s="1" t="s">
        <v>9057</v>
      </c>
      <c r="S1791" s="1" t="s">
        <v>84</v>
      </c>
      <c r="T1791" s="1" t="s">
        <v>72</v>
      </c>
      <c r="U1791" s="1" t="s">
        <v>104</v>
      </c>
      <c r="V1791" s="1" t="s">
        <v>3313</v>
      </c>
      <c r="W1791" s="1" t="s">
        <v>87</v>
      </c>
      <c r="X1791" s="1">
        <v>43</v>
      </c>
      <c r="Y1791" s="1" t="s">
        <v>88</v>
      </c>
      <c r="Z1791" s="1">
        <v>4.5999999999999996</v>
      </c>
      <c r="AA1791" s="1" t="s">
        <v>954</v>
      </c>
      <c r="AB1791" s="1" t="s">
        <v>90</v>
      </c>
      <c r="AC1791" s="1" t="s">
        <v>91</v>
      </c>
      <c r="AD1791" s="1" t="s">
        <v>92</v>
      </c>
      <c r="AE1791" s="1" t="s">
        <v>72</v>
      </c>
      <c r="AF1791" s="1" t="s">
        <v>72</v>
      </c>
      <c r="AG1791" s="1" t="s">
        <v>72</v>
      </c>
      <c r="AH1791" s="1" t="s">
        <v>72</v>
      </c>
      <c r="AI1791" s="1" t="s">
        <v>72</v>
      </c>
      <c r="AJ1791" s="1" t="s">
        <v>72</v>
      </c>
      <c r="AK1791" s="1" t="s">
        <v>3444</v>
      </c>
      <c r="AL1791" s="1" t="s">
        <v>72</v>
      </c>
      <c r="AM1791" s="1" t="s">
        <v>72</v>
      </c>
      <c r="AN1791" s="3">
        <v>46183</v>
      </c>
      <c r="AO1791" s="1" t="s">
        <v>9713</v>
      </c>
      <c r="AP1791" s="1" t="s">
        <v>72</v>
      </c>
      <c r="AQ1791" s="1" t="s">
        <v>2260</v>
      </c>
      <c r="AR1791" s="1">
        <v>14</v>
      </c>
      <c r="AS1791" s="1" t="s">
        <v>6026</v>
      </c>
      <c r="AT1791" s="1" t="s">
        <v>75</v>
      </c>
      <c r="AU1791" s="1" t="s">
        <v>75</v>
      </c>
      <c r="AV1791" s="1" t="s">
        <v>88</v>
      </c>
      <c r="AW1791" s="1" t="s">
        <v>96</v>
      </c>
      <c r="AX1791" s="1" t="s">
        <v>9714</v>
      </c>
      <c r="AY1791" s="1" t="s">
        <v>9152</v>
      </c>
      <c r="AZ1791" s="1" t="s">
        <v>9715</v>
      </c>
      <c r="BA1791" s="1">
        <v>27</v>
      </c>
      <c r="BB1791" s="1" t="s">
        <v>99</v>
      </c>
      <c r="BC1791" s="1" t="s">
        <v>9714</v>
      </c>
    </row>
    <row r="1792" spans="1:55" ht="18.600000000000001" customHeight="1">
      <c r="A1792" s="1" t="s">
        <v>9716</v>
      </c>
      <c r="B1792" s="1">
        <v>260152</v>
      </c>
      <c r="C1792" s="1" t="s">
        <v>71</v>
      </c>
      <c r="D1792" s="3">
        <v>46183</v>
      </c>
      <c r="E1792" s="1" t="s">
        <v>1896</v>
      </c>
      <c r="F1792" s="1" t="s">
        <v>9717</v>
      </c>
      <c r="G1792" s="1" t="s">
        <v>75</v>
      </c>
      <c r="H1792" s="1" t="s">
        <v>9595</v>
      </c>
      <c r="I1792" s="1" t="s">
        <v>77</v>
      </c>
      <c r="J1792" s="1" t="s">
        <v>78</v>
      </c>
      <c r="K1792" s="1" t="s">
        <v>78</v>
      </c>
      <c r="L1792" s="21" t="s">
        <v>1898</v>
      </c>
      <c r="M1792" s="21" t="s">
        <v>99</v>
      </c>
      <c r="N1792" s="34" t="s">
        <v>72</v>
      </c>
      <c r="O1792" s="34" t="s">
        <v>4781</v>
      </c>
      <c r="P1792" s="1" t="s">
        <v>813</v>
      </c>
      <c r="Q1792" s="1" t="s">
        <v>813</v>
      </c>
      <c r="R1792" s="1" t="s">
        <v>9057</v>
      </c>
      <c r="S1792" s="1" t="s">
        <v>7128</v>
      </c>
      <c r="T1792" s="1" t="s">
        <v>72</v>
      </c>
      <c r="U1792" s="1" t="s">
        <v>7129</v>
      </c>
      <c r="V1792" s="1" t="s">
        <v>7206</v>
      </c>
      <c r="W1792" s="1" t="s">
        <v>87</v>
      </c>
      <c r="X1792" s="1">
        <v>51</v>
      </c>
      <c r="Y1792" s="1" t="s">
        <v>88</v>
      </c>
      <c r="Z1792" s="1">
        <v>6.3</v>
      </c>
      <c r="AA1792" s="1" t="s">
        <v>954</v>
      </c>
      <c r="AB1792" s="1" t="s">
        <v>90</v>
      </c>
      <c r="AC1792" s="1" t="s">
        <v>91</v>
      </c>
      <c r="AD1792" s="1" t="s">
        <v>92</v>
      </c>
      <c r="AE1792" s="1" t="s">
        <v>72</v>
      </c>
      <c r="AF1792" s="1" t="s">
        <v>72</v>
      </c>
      <c r="AG1792" s="1" t="s">
        <v>72</v>
      </c>
      <c r="AH1792" s="1" t="s">
        <v>72</v>
      </c>
      <c r="AI1792" s="1" t="s">
        <v>72</v>
      </c>
      <c r="AJ1792" s="1" t="s">
        <v>72</v>
      </c>
      <c r="AK1792" s="1" t="s">
        <v>447</v>
      </c>
      <c r="AL1792" s="1" t="s">
        <v>72</v>
      </c>
      <c r="AM1792" s="1" t="s">
        <v>72</v>
      </c>
      <c r="AN1792" s="3">
        <v>46183</v>
      </c>
      <c r="AO1792" s="1" t="s">
        <v>72</v>
      </c>
      <c r="AP1792" s="1" t="s">
        <v>72</v>
      </c>
      <c r="AQ1792" s="1" t="s">
        <v>72</v>
      </c>
      <c r="AR1792" s="1" t="s">
        <v>72</v>
      </c>
      <c r="AS1792" s="1" t="s">
        <v>72</v>
      </c>
      <c r="AT1792" s="1" t="s">
        <v>72</v>
      </c>
      <c r="AU1792" s="1" t="s">
        <v>72</v>
      </c>
      <c r="AV1792" s="1" t="s">
        <v>88</v>
      </c>
      <c r="AW1792" s="1" t="s">
        <v>72</v>
      </c>
      <c r="AX1792" s="1" t="s">
        <v>72</v>
      </c>
      <c r="AY1792" s="1" t="s">
        <v>72</v>
      </c>
      <c r="AZ1792" s="1" t="s">
        <v>72</v>
      </c>
      <c r="BA1792" s="1" t="s">
        <v>72</v>
      </c>
      <c r="BB1792" s="21" t="s">
        <v>100</v>
      </c>
      <c r="BC1792" s="16"/>
    </row>
    <row r="1793" spans="1:58" ht="18.600000000000001" customHeight="1">
      <c r="A1793" s="1" t="s">
        <v>9720</v>
      </c>
      <c r="B1793" s="1">
        <v>260153</v>
      </c>
      <c r="C1793" s="1" t="s">
        <v>497</v>
      </c>
      <c r="D1793" s="3">
        <v>46188</v>
      </c>
      <c r="E1793" s="1" t="s">
        <v>1896</v>
      </c>
      <c r="F1793" s="1" t="s">
        <v>9721</v>
      </c>
      <c r="G1793" s="1" t="s">
        <v>75</v>
      </c>
      <c r="H1793" s="1" t="s">
        <v>9626</v>
      </c>
      <c r="I1793" s="1" t="s">
        <v>497</v>
      </c>
      <c r="J1793" s="1" t="s">
        <v>78</v>
      </c>
      <c r="K1793" s="1" t="s">
        <v>172</v>
      </c>
      <c r="L1793" s="21" t="s">
        <v>139</v>
      </c>
      <c r="M1793" s="21" t="s">
        <v>99</v>
      </c>
      <c r="N1793" s="34" t="s">
        <v>72</v>
      </c>
      <c r="O1793" s="34" t="s">
        <v>4897</v>
      </c>
      <c r="P1793" s="1" t="s">
        <v>83</v>
      </c>
      <c r="Q1793" s="1" t="s">
        <v>123</v>
      </c>
      <c r="R1793" s="1" t="s">
        <v>9043</v>
      </c>
      <c r="S1793" s="1" t="s">
        <v>84</v>
      </c>
      <c r="T1793" s="1" t="s">
        <v>72</v>
      </c>
      <c r="U1793" s="1" t="s">
        <v>140</v>
      </c>
      <c r="V1793" s="1" t="s">
        <v>141</v>
      </c>
      <c r="W1793" s="1" t="s">
        <v>87</v>
      </c>
      <c r="X1793" s="1">
        <v>52</v>
      </c>
      <c r="Y1793" s="1" t="s">
        <v>88</v>
      </c>
      <c r="Z1793" s="1">
        <v>5.7</v>
      </c>
      <c r="AA1793" s="1" t="s">
        <v>954</v>
      </c>
      <c r="AB1793" s="1" t="s">
        <v>90</v>
      </c>
      <c r="AC1793" s="1" t="s">
        <v>91</v>
      </c>
      <c r="AD1793" s="1" t="s">
        <v>92</v>
      </c>
      <c r="AE1793" s="1" t="s">
        <v>72</v>
      </c>
      <c r="AF1793" s="1" t="s">
        <v>217</v>
      </c>
      <c r="AG1793" s="1">
        <v>3</v>
      </c>
      <c r="AH1793" s="1" t="s">
        <v>7244</v>
      </c>
      <c r="AI1793" s="1" t="s">
        <v>72</v>
      </c>
      <c r="AJ1793" s="1" t="s">
        <v>72</v>
      </c>
      <c r="AK1793" s="1" t="s">
        <v>3444</v>
      </c>
      <c r="AL1793" s="1" t="s">
        <v>72</v>
      </c>
      <c r="AM1793" s="1" t="s">
        <v>72</v>
      </c>
      <c r="AN1793" s="3">
        <v>46188</v>
      </c>
      <c r="AO1793" s="1" t="s">
        <v>72</v>
      </c>
      <c r="AP1793" s="1" t="s">
        <v>72</v>
      </c>
      <c r="AQ1793" s="1" t="s">
        <v>72</v>
      </c>
      <c r="AR1793" s="1" t="s">
        <v>72</v>
      </c>
      <c r="AS1793" s="1" t="s">
        <v>72</v>
      </c>
      <c r="AT1793" s="1" t="s">
        <v>72</v>
      </c>
      <c r="AU1793" s="1" t="s">
        <v>72</v>
      </c>
      <c r="AV1793" s="1" t="s">
        <v>88</v>
      </c>
      <c r="AW1793" s="1" t="s">
        <v>72</v>
      </c>
      <c r="AX1793" s="1" t="s">
        <v>72</v>
      </c>
      <c r="AY1793" s="1" t="s">
        <v>72</v>
      </c>
      <c r="AZ1793" s="1" t="s">
        <v>72</v>
      </c>
      <c r="BA1793" s="1" t="s">
        <v>72</v>
      </c>
      <c r="BB1793" s="21" t="s">
        <v>100</v>
      </c>
      <c r="BC1793" s="16"/>
    </row>
    <row r="1794" spans="1:58" ht="18.600000000000001" customHeight="1">
      <c r="A1794" s="1" t="s">
        <v>9724</v>
      </c>
      <c r="B1794" s="1">
        <v>260154</v>
      </c>
      <c r="C1794" s="1" t="s">
        <v>71</v>
      </c>
      <c r="D1794" s="3">
        <v>46189</v>
      </c>
      <c r="E1794" s="1" t="s">
        <v>1896</v>
      </c>
      <c r="F1794" s="1" t="s">
        <v>9725</v>
      </c>
      <c r="G1794" s="1" t="s">
        <v>75</v>
      </c>
      <c r="H1794" s="1" t="s">
        <v>8903</v>
      </c>
      <c r="I1794" s="1" t="s">
        <v>77</v>
      </c>
      <c r="J1794" s="1" t="s">
        <v>78</v>
      </c>
      <c r="K1794" s="1" t="s">
        <v>78</v>
      </c>
      <c r="L1794" s="21" t="s">
        <v>1898</v>
      </c>
      <c r="M1794" s="21" t="s">
        <v>99</v>
      </c>
      <c r="N1794" s="34" t="s">
        <v>72</v>
      </c>
      <c r="O1794" s="34" t="s">
        <v>7540</v>
      </c>
      <c r="P1794" s="1" t="s">
        <v>83</v>
      </c>
      <c r="Q1794" s="1" t="s">
        <v>123</v>
      </c>
      <c r="R1794" s="1" t="s">
        <v>9043</v>
      </c>
      <c r="S1794" s="1" t="s">
        <v>84</v>
      </c>
      <c r="T1794" s="1" t="s">
        <v>72</v>
      </c>
      <c r="U1794" s="1" t="s">
        <v>140</v>
      </c>
      <c r="V1794" s="1" t="s">
        <v>181</v>
      </c>
      <c r="W1794" s="1" t="s">
        <v>87</v>
      </c>
      <c r="X1794" s="1">
        <v>38</v>
      </c>
      <c r="Y1794" s="1" t="s">
        <v>88</v>
      </c>
      <c r="Z1794" s="1">
        <v>4.9000000000000004</v>
      </c>
      <c r="AA1794" s="1" t="s">
        <v>954</v>
      </c>
      <c r="AB1794" s="1" t="s">
        <v>90</v>
      </c>
      <c r="AC1794" s="1" t="s">
        <v>91</v>
      </c>
      <c r="AD1794" s="1" t="s">
        <v>92</v>
      </c>
      <c r="AE1794" s="1" t="s">
        <v>72</v>
      </c>
      <c r="AF1794" s="1" t="s">
        <v>254</v>
      </c>
      <c r="AG1794" s="1">
        <v>3</v>
      </c>
      <c r="AH1794" s="1" t="s">
        <v>7244</v>
      </c>
      <c r="AI1794" s="1" t="s">
        <v>72</v>
      </c>
      <c r="AJ1794" s="1" t="s">
        <v>72</v>
      </c>
      <c r="AK1794" s="1" t="s">
        <v>3444</v>
      </c>
      <c r="AL1794" s="1" t="s">
        <v>72</v>
      </c>
      <c r="AM1794" s="1" t="s">
        <v>72</v>
      </c>
      <c r="AN1794" s="3">
        <v>46189</v>
      </c>
      <c r="AO1794" s="1" t="s">
        <v>72</v>
      </c>
      <c r="AP1794" s="1" t="s">
        <v>72</v>
      </c>
      <c r="AQ1794" s="1" t="s">
        <v>72</v>
      </c>
      <c r="AR1794" s="1" t="s">
        <v>72</v>
      </c>
      <c r="AS1794" s="1" t="s">
        <v>72</v>
      </c>
      <c r="AT1794" s="1" t="s">
        <v>72</v>
      </c>
      <c r="AU1794" s="1" t="s">
        <v>72</v>
      </c>
      <c r="AV1794" s="1" t="s">
        <v>88</v>
      </c>
      <c r="AW1794" s="1" t="s">
        <v>72</v>
      </c>
      <c r="AX1794" s="1" t="s">
        <v>72</v>
      </c>
      <c r="AY1794" s="1" t="s">
        <v>72</v>
      </c>
      <c r="AZ1794" s="1" t="s">
        <v>72</v>
      </c>
      <c r="BA1794" s="1" t="s">
        <v>72</v>
      </c>
      <c r="BB1794" s="21" t="s">
        <v>100</v>
      </c>
      <c r="BC1794" s="16"/>
    </row>
    <row r="1795" spans="1:58" ht="18.600000000000001" customHeight="1">
      <c r="A1795" s="1" t="s">
        <v>9728</v>
      </c>
      <c r="B1795" s="1">
        <v>260155</v>
      </c>
      <c r="C1795" s="1" t="s">
        <v>497</v>
      </c>
      <c r="D1795" s="3">
        <v>46189</v>
      </c>
      <c r="E1795" s="1" t="s">
        <v>1896</v>
      </c>
      <c r="F1795" s="1" t="s">
        <v>9729</v>
      </c>
      <c r="G1795" s="1" t="s">
        <v>75</v>
      </c>
      <c r="H1795" s="1" t="s">
        <v>9730</v>
      </c>
      <c r="I1795" s="1" t="s">
        <v>497</v>
      </c>
      <c r="J1795" s="1" t="s">
        <v>78</v>
      </c>
      <c r="K1795" s="1" t="s">
        <v>78</v>
      </c>
      <c r="L1795" s="21" t="s">
        <v>1898</v>
      </c>
      <c r="M1795" s="21" t="s">
        <v>99</v>
      </c>
      <c r="N1795" s="34" t="s">
        <v>72</v>
      </c>
      <c r="O1795" s="34" t="s">
        <v>7793</v>
      </c>
      <c r="P1795" s="1" t="s">
        <v>778</v>
      </c>
      <c r="Q1795" s="1" t="s">
        <v>779</v>
      </c>
      <c r="R1795" s="1" t="s">
        <v>9036</v>
      </c>
      <c r="S1795" s="1" t="s">
        <v>84</v>
      </c>
      <c r="T1795" s="1" t="s">
        <v>72</v>
      </c>
      <c r="U1795" s="1" t="s">
        <v>140</v>
      </c>
      <c r="V1795" s="1" t="s">
        <v>181</v>
      </c>
      <c r="W1795" s="1" t="s">
        <v>126</v>
      </c>
      <c r="X1795" s="1">
        <v>57</v>
      </c>
      <c r="Y1795" s="1" t="s">
        <v>88</v>
      </c>
      <c r="Z1795" s="1">
        <v>6.8</v>
      </c>
      <c r="AA1795" s="1" t="s">
        <v>2344</v>
      </c>
      <c r="AB1795" s="1" t="s">
        <v>90</v>
      </c>
      <c r="AC1795" s="1" t="s">
        <v>91</v>
      </c>
      <c r="AD1795" s="1" t="s">
        <v>92</v>
      </c>
      <c r="AE1795" s="1" t="s">
        <v>72</v>
      </c>
      <c r="AF1795" s="1" t="s">
        <v>217</v>
      </c>
      <c r="AG1795" s="1" t="s">
        <v>72</v>
      </c>
      <c r="AH1795" s="1" t="s">
        <v>72</v>
      </c>
      <c r="AI1795" s="1" t="s">
        <v>72</v>
      </c>
      <c r="AJ1795" s="1" t="s">
        <v>72</v>
      </c>
      <c r="AK1795" s="1" t="s">
        <v>72</v>
      </c>
      <c r="AL1795" s="1" t="s">
        <v>72</v>
      </c>
      <c r="AM1795" s="1" t="s">
        <v>72</v>
      </c>
      <c r="AN1795" s="3">
        <v>46189</v>
      </c>
      <c r="AO1795" s="1" t="s">
        <v>72</v>
      </c>
      <c r="AP1795" s="1" t="s">
        <v>72</v>
      </c>
      <c r="AQ1795" s="1" t="s">
        <v>72</v>
      </c>
      <c r="AR1795" s="1" t="s">
        <v>72</v>
      </c>
      <c r="AS1795" s="1" t="s">
        <v>72</v>
      </c>
      <c r="AT1795" s="1" t="s">
        <v>72</v>
      </c>
      <c r="AU1795" s="1" t="s">
        <v>72</v>
      </c>
      <c r="AV1795" s="1" t="s">
        <v>88</v>
      </c>
      <c r="AW1795" s="1" t="s">
        <v>72</v>
      </c>
      <c r="AX1795" s="1" t="s">
        <v>72</v>
      </c>
      <c r="AY1795" s="1" t="s">
        <v>72</v>
      </c>
      <c r="AZ1795" s="1" t="s">
        <v>72</v>
      </c>
      <c r="BA1795" s="1" t="s">
        <v>72</v>
      </c>
      <c r="BB1795" s="21" t="s">
        <v>100</v>
      </c>
      <c r="BC1795" s="16"/>
    </row>
    <row r="1796" spans="1:58" ht="18.600000000000001" customHeight="1">
      <c r="A1796" s="1" t="s">
        <v>9733</v>
      </c>
      <c r="B1796" s="1">
        <v>260156</v>
      </c>
      <c r="C1796" s="1" t="s">
        <v>71</v>
      </c>
      <c r="D1796" s="3">
        <v>46190</v>
      </c>
      <c r="E1796" s="1" t="s">
        <v>1896</v>
      </c>
      <c r="F1796" s="1" t="s">
        <v>9734</v>
      </c>
      <c r="G1796" s="1" t="s">
        <v>75</v>
      </c>
      <c r="H1796" s="1" t="s">
        <v>8903</v>
      </c>
      <c r="I1796" s="1" t="s">
        <v>77</v>
      </c>
      <c r="J1796" s="1" t="s">
        <v>78</v>
      </c>
      <c r="K1796" s="1" t="s">
        <v>78</v>
      </c>
      <c r="L1796" s="21" t="s">
        <v>139</v>
      </c>
      <c r="M1796" s="21" t="s">
        <v>99</v>
      </c>
      <c r="N1796" s="34" t="s">
        <v>72</v>
      </c>
      <c r="O1796" s="34" t="s">
        <v>3691</v>
      </c>
      <c r="P1796" s="1" t="s">
        <v>83</v>
      </c>
      <c r="Q1796" s="1" t="s">
        <v>7673</v>
      </c>
      <c r="R1796" s="1" t="s">
        <v>9043</v>
      </c>
      <c r="S1796" s="1" t="s">
        <v>84</v>
      </c>
      <c r="T1796" s="1" t="s">
        <v>72</v>
      </c>
      <c r="U1796" s="1" t="s">
        <v>140</v>
      </c>
      <c r="V1796" s="1" t="s">
        <v>181</v>
      </c>
      <c r="W1796" s="1" t="s">
        <v>87</v>
      </c>
      <c r="X1796" s="1">
        <v>45</v>
      </c>
      <c r="Y1796" s="1" t="s">
        <v>88</v>
      </c>
      <c r="Z1796" s="1">
        <v>5.0999999999999996</v>
      </c>
      <c r="AA1796" s="1" t="s">
        <v>954</v>
      </c>
      <c r="AB1796" s="1" t="s">
        <v>90</v>
      </c>
      <c r="AC1796" s="1" t="s">
        <v>91</v>
      </c>
      <c r="AD1796" s="1" t="s">
        <v>92</v>
      </c>
      <c r="AE1796" s="1" t="s">
        <v>72</v>
      </c>
      <c r="AF1796" s="1" t="s">
        <v>244</v>
      </c>
      <c r="AG1796" s="1">
        <v>2</v>
      </c>
      <c r="AH1796" s="1" t="s">
        <v>245</v>
      </c>
      <c r="AI1796" s="1" t="s">
        <v>72</v>
      </c>
      <c r="AJ1796" s="1" t="s">
        <v>72</v>
      </c>
      <c r="AK1796" s="1" t="s">
        <v>3444</v>
      </c>
      <c r="AL1796" s="1" t="s">
        <v>72</v>
      </c>
      <c r="AM1796" s="1" t="s">
        <v>72</v>
      </c>
      <c r="AN1796" s="3">
        <v>46190</v>
      </c>
      <c r="AO1796" s="1" t="s">
        <v>72</v>
      </c>
      <c r="AP1796" s="1" t="s">
        <v>72</v>
      </c>
      <c r="AQ1796" s="1" t="s">
        <v>72</v>
      </c>
      <c r="AR1796" s="1" t="s">
        <v>72</v>
      </c>
      <c r="AS1796" s="1" t="s">
        <v>72</v>
      </c>
      <c r="AT1796" s="1" t="s">
        <v>72</v>
      </c>
      <c r="AU1796" s="1" t="s">
        <v>72</v>
      </c>
      <c r="AV1796" s="1" t="s">
        <v>88</v>
      </c>
      <c r="AW1796" s="1" t="s">
        <v>72</v>
      </c>
      <c r="AX1796" s="1" t="s">
        <v>72</v>
      </c>
      <c r="AY1796" s="1" t="s">
        <v>72</v>
      </c>
      <c r="AZ1796" s="1" t="s">
        <v>72</v>
      </c>
      <c r="BA1796" s="1" t="s">
        <v>72</v>
      </c>
      <c r="BB1796" s="1" t="s">
        <v>160</v>
      </c>
      <c r="BC1796" s="1" t="s">
        <v>440</v>
      </c>
    </row>
    <row r="1797" spans="1:58" ht="18.600000000000001" customHeight="1">
      <c r="A1797" s="1" t="s">
        <v>9736</v>
      </c>
      <c r="B1797" s="1">
        <v>260157</v>
      </c>
      <c r="C1797" s="1" t="s">
        <v>71</v>
      </c>
      <c r="D1797" s="3">
        <v>46192</v>
      </c>
      <c r="E1797" s="1" t="s">
        <v>1896</v>
      </c>
      <c r="F1797" s="1" t="s">
        <v>9737</v>
      </c>
      <c r="G1797" s="1" t="s">
        <v>75</v>
      </c>
      <c r="H1797" s="1" t="s">
        <v>3947</v>
      </c>
      <c r="I1797" s="1" t="s">
        <v>77</v>
      </c>
      <c r="J1797" s="1" t="s">
        <v>78</v>
      </c>
      <c r="K1797" s="1" t="s">
        <v>78</v>
      </c>
      <c r="L1797" s="21" t="s">
        <v>139</v>
      </c>
      <c r="M1797" s="21" t="s">
        <v>99</v>
      </c>
      <c r="N1797" s="34" t="s">
        <v>72</v>
      </c>
      <c r="O1797" s="34" t="s">
        <v>5286</v>
      </c>
      <c r="P1797" s="1" t="s">
        <v>813</v>
      </c>
      <c r="Q1797" s="1" t="s">
        <v>813</v>
      </c>
      <c r="R1797" s="1" t="s">
        <v>9057</v>
      </c>
      <c r="S1797" s="1" t="s">
        <v>84</v>
      </c>
      <c r="T1797" s="1" t="s">
        <v>72</v>
      </c>
      <c r="U1797" s="1" t="s">
        <v>323</v>
      </c>
      <c r="V1797" s="1" t="s">
        <v>324</v>
      </c>
      <c r="W1797" s="1" t="s">
        <v>126</v>
      </c>
      <c r="X1797" s="1">
        <v>47</v>
      </c>
      <c r="Y1797" s="1" t="s">
        <v>88</v>
      </c>
      <c r="Z1797" s="1">
        <v>4.4000000000000004</v>
      </c>
      <c r="AA1797" s="1" t="s">
        <v>954</v>
      </c>
      <c r="AB1797" s="1" t="s">
        <v>90</v>
      </c>
      <c r="AC1797" s="1" t="s">
        <v>91</v>
      </c>
      <c r="AD1797" s="1" t="s">
        <v>92</v>
      </c>
      <c r="AE1797" s="1" t="s">
        <v>72</v>
      </c>
      <c r="AF1797" s="1" t="s">
        <v>72</v>
      </c>
      <c r="AG1797" s="1" t="s">
        <v>72</v>
      </c>
      <c r="AH1797" s="1" t="s">
        <v>72</v>
      </c>
      <c r="AI1797" s="1" t="s">
        <v>72</v>
      </c>
      <c r="AJ1797" s="1" t="s">
        <v>72</v>
      </c>
      <c r="AK1797" s="1" t="s">
        <v>72</v>
      </c>
      <c r="AL1797" s="1" t="s">
        <v>72</v>
      </c>
      <c r="AM1797" s="1" t="s">
        <v>72</v>
      </c>
      <c r="AN1797" s="3">
        <v>46192</v>
      </c>
      <c r="AO1797" s="1" t="s">
        <v>9738</v>
      </c>
      <c r="AP1797" s="1" t="s">
        <v>72</v>
      </c>
      <c r="AQ1797" s="1" t="s">
        <v>2260</v>
      </c>
      <c r="AR1797" s="1">
        <v>14</v>
      </c>
      <c r="AS1797" s="1" t="s">
        <v>8433</v>
      </c>
      <c r="AT1797" s="1" t="s">
        <v>75</v>
      </c>
      <c r="AU1797" s="1" t="s">
        <v>75</v>
      </c>
      <c r="AV1797" s="1" t="s">
        <v>88</v>
      </c>
      <c r="AW1797" s="1" t="s">
        <v>96</v>
      </c>
      <c r="AX1797" s="1" t="s">
        <v>72</v>
      </c>
      <c r="AY1797" s="1" t="s">
        <v>9152</v>
      </c>
      <c r="AZ1797" s="1" t="s">
        <v>9739</v>
      </c>
      <c r="BA1797" s="1">
        <v>30</v>
      </c>
      <c r="BB1797" s="21" t="s">
        <v>100</v>
      </c>
      <c r="BC1797" s="16"/>
    </row>
    <row r="1798" spans="1:58" ht="18.600000000000001" customHeight="1">
      <c r="A1798" s="1" t="s">
        <v>9740</v>
      </c>
      <c r="B1798" s="1">
        <v>260158</v>
      </c>
      <c r="C1798" s="1" t="s">
        <v>497</v>
      </c>
      <c r="D1798" s="3">
        <v>46195</v>
      </c>
      <c r="E1798" s="1" t="s">
        <v>1896</v>
      </c>
      <c r="F1798" s="1" t="s">
        <v>9741</v>
      </c>
      <c r="G1798" s="1" t="s">
        <v>75</v>
      </c>
      <c r="H1798" s="1" t="s">
        <v>3243</v>
      </c>
      <c r="I1798" s="1" t="s">
        <v>497</v>
      </c>
      <c r="J1798" s="1" t="s">
        <v>78</v>
      </c>
      <c r="K1798" s="1" t="s">
        <v>78</v>
      </c>
      <c r="L1798" s="21" t="s">
        <v>1898</v>
      </c>
      <c r="M1798" s="21" t="s">
        <v>99</v>
      </c>
      <c r="N1798" s="34" t="s">
        <v>72</v>
      </c>
      <c r="O1798" s="21" t="s">
        <v>2666</v>
      </c>
      <c r="P1798" s="1" t="s">
        <v>813</v>
      </c>
      <c r="Q1798" s="1" t="s">
        <v>813</v>
      </c>
      <c r="R1798" s="1" t="s">
        <v>9057</v>
      </c>
      <c r="S1798" s="1" t="s">
        <v>84</v>
      </c>
      <c r="T1798" s="1" t="s">
        <v>72</v>
      </c>
      <c r="U1798" s="1" t="s">
        <v>140</v>
      </c>
      <c r="V1798" s="1" t="s">
        <v>141</v>
      </c>
      <c r="W1798" s="1" t="s">
        <v>126</v>
      </c>
      <c r="X1798" s="1">
        <v>56</v>
      </c>
      <c r="Y1798" s="1" t="s">
        <v>88</v>
      </c>
      <c r="Z1798" s="1">
        <v>4.5</v>
      </c>
      <c r="AA1798" s="1" t="s">
        <v>954</v>
      </c>
      <c r="AB1798" s="1" t="s">
        <v>90</v>
      </c>
      <c r="AC1798" s="1" t="s">
        <v>91</v>
      </c>
      <c r="AD1798" s="1" t="s">
        <v>92</v>
      </c>
      <c r="AE1798" s="1" t="s">
        <v>72</v>
      </c>
      <c r="AF1798" s="1" t="s">
        <v>72</v>
      </c>
      <c r="AG1798" s="1" t="s">
        <v>72</v>
      </c>
      <c r="AH1798" s="1" t="s">
        <v>72</v>
      </c>
      <c r="AI1798" s="1" t="s">
        <v>72</v>
      </c>
      <c r="AJ1798" s="1" t="s">
        <v>72</v>
      </c>
      <c r="AK1798" s="1" t="s">
        <v>3444</v>
      </c>
      <c r="AL1798" s="1" t="s">
        <v>72</v>
      </c>
      <c r="AM1798" s="1" t="s">
        <v>72</v>
      </c>
      <c r="AN1798" s="3">
        <v>46195</v>
      </c>
      <c r="AO1798" s="1" t="s">
        <v>72</v>
      </c>
      <c r="AP1798" s="1" t="s">
        <v>72</v>
      </c>
      <c r="AQ1798" s="1" t="s">
        <v>72</v>
      </c>
      <c r="AR1798" s="1" t="s">
        <v>72</v>
      </c>
      <c r="AS1798" s="1" t="s">
        <v>72</v>
      </c>
      <c r="AT1798" s="1" t="s">
        <v>72</v>
      </c>
      <c r="AU1798" s="1" t="s">
        <v>72</v>
      </c>
      <c r="AV1798" s="1" t="s">
        <v>88</v>
      </c>
      <c r="AW1798" s="1" t="s">
        <v>72</v>
      </c>
      <c r="AX1798" s="1" t="s">
        <v>72</v>
      </c>
      <c r="AY1798" s="1" t="s">
        <v>72</v>
      </c>
      <c r="AZ1798" s="1" t="s">
        <v>72</v>
      </c>
      <c r="BA1798" s="1" t="s">
        <v>72</v>
      </c>
      <c r="BB1798" s="21" t="s">
        <v>100</v>
      </c>
      <c r="BC1798" s="16"/>
    </row>
    <row r="1799" spans="1:58" ht="18.600000000000001" customHeight="1">
      <c r="A1799" s="1" t="s">
        <v>9745</v>
      </c>
      <c r="B1799" s="1">
        <v>260160</v>
      </c>
      <c r="C1799" s="1" t="s">
        <v>71</v>
      </c>
      <c r="D1799" s="3">
        <v>46197</v>
      </c>
      <c r="E1799" s="1" t="s">
        <v>1896</v>
      </c>
      <c r="F1799" s="1" t="s">
        <v>9746</v>
      </c>
      <c r="G1799" s="1" t="s">
        <v>75</v>
      </c>
      <c r="H1799" s="1" t="s">
        <v>3624</v>
      </c>
      <c r="I1799" s="1" t="s">
        <v>77</v>
      </c>
      <c r="J1799" s="1" t="s">
        <v>78</v>
      </c>
      <c r="K1799" s="1" t="s">
        <v>78</v>
      </c>
      <c r="L1799" s="21" t="s">
        <v>1898</v>
      </c>
      <c r="M1799" s="21" t="s">
        <v>99</v>
      </c>
      <c r="N1799" s="34" t="s">
        <v>72</v>
      </c>
      <c r="O1799" s="21" t="s">
        <v>8643</v>
      </c>
      <c r="P1799" s="1" t="s">
        <v>813</v>
      </c>
      <c r="Q1799" s="1" t="s">
        <v>813</v>
      </c>
      <c r="R1799" s="1" t="s">
        <v>9057</v>
      </c>
      <c r="S1799" s="1" t="s">
        <v>152</v>
      </c>
      <c r="T1799" s="1" t="s">
        <v>1370</v>
      </c>
      <c r="U1799" s="1" t="s">
        <v>153</v>
      </c>
      <c r="V1799" s="1" t="s">
        <v>154</v>
      </c>
      <c r="W1799" s="1" t="s">
        <v>126</v>
      </c>
      <c r="X1799" s="1">
        <v>64</v>
      </c>
      <c r="Y1799" s="1" t="s">
        <v>88</v>
      </c>
      <c r="Z1799" s="1">
        <v>5.3</v>
      </c>
      <c r="AA1799" s="1" t="s">
        <v>2344</v>
      </c>
      <c r="AB1799" s="1" t="s">
        <v>90</v>
      </c>
      <c r="AC1799" s="1" t="s">
        <v>91</v>
      </c>
      <c r="AD1799" s="1" t="s">
        <v>92</v>
      </c>
      <c r="AE1799" s="1" t="s">
        <v>72</v>
      </c>
      <c r="AF1799" s="1" t="s">
        <v>72</v>
      </c>
      <c r="AG1799" s="1" t="s">
        <v>72</v>
      </c>
      <c r="AH1799" s="1" t="s">
        <v>72</v>
      </c>
      <c r="AI1799" s="1" t="s">
        <v>72</v>
      </c>
      <c r="AJ1799" s="1" t="s">
        <v>72</v>
      </c>
      <c r="AK1799" s="1" t="s">
        <v>2726</v>
      </c>
      <c r="AL1799" s="1" t="s">
        <v>72</v>
      </c>
      <c r="AM1799" s="1" t="s">
        <v>72</v>
      </c>
      <c r="AN1799" s="3">
        <v>46197</v>
      </c>
      <c r="AO1799" s="1" t="s">
        <v>72</v>
      </c>
      <c r="AP1799" s="1" t="s">
        <v>72</v>
      </c>
      <c r="AQ1799" s="1" t="s">
        <v>72</v>
      </c>
      <c r="AR1799" s="1" t="s">
        <v>72</v>
      </c>
      <c r="AS1799" s="1" t="s">
        <v>72</v>
      </c>
      <c r="AT1799" s="1" t="s">
        <v>72</v>
      </c>
      <c r="AU1799" s="1" t="s">
        <v>72</v>
      </c>
      <c r="AV1799" s="1" t="s">
        <v>88</v>
      </c>
      <c r="AW1799" s="1" t="s">
        <v>72</v>
      </c>
      <c r="AX1799" s="1" t="s">
        <v>72</v>
      </c>
      <c r="AY1799" s="1" t="s">
        <v>72</v>
      </c>
      <c r="AZ1799" s="38" t="s">
        <v>72</v>
      </c>
      <c r="BA1799" s="1" t="s">
        <v>72</v>
      </c>
      <c r="BB1799" s="21" t="s">
        <v>100</v>
      </c>
      <c r="BC1799" s="16"/>
    </row>
    <row r="1800" spans="1:58" ht="18.600000000000001" customHeight="1">
      <c r="A1800" s="1" t="s">
        <v>9748</v>
      </c>
      <c r="B1800" s="1">
        <v>260161</v>
      </c>
      <c r="C1800" s="1" t="s">
        <v>71</v>
      </c>
      <c r="D1800" s="3">
        <v>46198</v>
      </c>
      <c r="E1800" s="1" t="s">
        <v>1896</v>
      </c>
      <c r="F1800" s="1" t="s">
        <v>9749</v>
      </c>
      <c r="G1800" s="1" t="s">
        <v>75</v>
      </c>
      <c r="H1800" s="1" t="s">
        <v>3947</v>
      </c>
      <c r="I1800" s="1" t="s">
        <v>77</v>
      </c>
      <c r="J1800" s="1" t="s">
        <v>78</v>
      </c>
      <c r="K1800" s="1" t="s">
        <v>78</v>
      </c>
      <c r="L1800" s="21" t="s">
        <v>139</v>
      </c>
      <c r="M1800" s="21" t="s">
        <v>99</v>
      </c>
      <c r="N1800" s="34" t="s">
        <v>9750</v>
      </c>
      <c r="O1800" s="34" t="s">
        <v>3052</v>
      </c>
      <c r="P1800" s="1" t="s">
        <v>813</v>
      </c>
      <c r="Q1800" s="1" t="s">
        <v>813</v>
      </c>
      <c r="R1800" s="1" t="s">
        <v>9057</v>
      </c>
      <c r="S1800" s="1" t="s">
        <v>84</v>
      </c>
      <c r="T1800" s="1" t="s">
        <v>72</v>
      </c>
      <c r="U1800" s="1" t="s">
        <v>104</v>
      </c>
      <c r="V1800" s="1" t="s">
        <v>9751</v>
      </c>
      <c r="W1800" s="1" t="s">
        <v>87</v>
      </c>
      <c r="X1800" s="1">
        <v>63</v>
      </c>
      <c r="Y1800" s="1" t="s">
        <v>88</v>
      </c>
      <c r="Z1800" s="1">
        <v>5.0999999999999996</v>
      </c>
      <c r="AA1800" s="1" t="s">
        <v>954</v>
      </c>
      <c r="AB1800" s="1" t="s">
        <v>90</v>
      </c>
      <c r="AC1800" s="1" t="s">
        <v>91</v>
      </c>
      <c r="AD1800" s="1" t="s">
        <v>92</v>
      </c>
      <c r="AE1800" s="1" t="s">
        <v>72</v>
      </c>
      <c r="AF1800" s="1" t="s">
        <v>72</v>
      </c>
      <c r="AG1800" s="1" t="s">
        <v>72</v>
      </c>
      <c r="AH1800" s="1" t="s">
        <v>72</v>
      </c>
      <c r="AI1800" s="1" t="s">
        <v>72</v>
      </c>
      <c r="AJ1800" s="1" t="s">
        <v>72</v>
      </c>
      <c r="AK1800" s="1" t="s">
        <v>3444</v>
      </c>
      <c r="AL1800" s="1" t="s">
        <v>72</v>
      </c>
      <c r="AM1800" s="1" t="s">
        <v>72</v>
      </c>
      <c r="AN1800" s="3">
        <v>46198</v>
      </c>
      <c r="AO1800" s="1" t="s">
        <v>9752</v>
      </c>
      <c r="AP1800" s="1" t="s">
        <v>72</v>
      </c>
      <c r="AQ1800" s="1" t="s">
        <v>1675</v>
      </c>
      <c r="AR1800" s="1">
        <v>14</v>
      </c>
      <c r="AS1800" s="1" t="s">
        <v>7811</v>
      </c>
      <c r="AT1800" s="1" t="s">
        <v>75</v>
      </c>
      <c r="AU1800" s="1" t="s">
        <v>75</v>
      </c>
      <c r="AV1800" s="1" t="s">
        <v>88</v>
      </c>
      <c r="AW1800" s="1" t="s">
        <v>96</v>
      </c>
      <c r="AX1800" s="1" t="s">
        <v>72</v>
      </c>
      <c r="AY1800" s="1" t="s">
        <v>9294</v>
      </c>
      <c r="AZ1800" s="1" t="s">
        <v>9365</v>
      </c>
      <c r="BA1800" s="1">
        <v>15</v>
      </c>
      <c r="BB1800" s="21" t="s">
        <v>100</v>
      </c>
      <c r="BC1800" s="16"/>
    </row>
    <row r="1801" spans="1:58" ht="18.600000000000001" customHeight="1">
      <c r="A1801" s="1" t="s">
        <v>9753</v>
      </c>
      <c r="B1801" s="1">
        <v>260162</v>
      </c>
      <c r="C1801" s="1" t="s">
        <v>497</v>
      </c>
      <c r="D1801" s="3">
        <v>46199</v>
      </c>
      <c r="E1801" s="1" t="s">
        <v>1896</v>
      </c>
      <c r="F1801" s="1" t="s">
        <v>9754</v>
      </c>
      <c r="G1801" s="1" t="s">
        <v>75</v>
      </c>
      <c r="H1801" s="1" t="s">
        <v>9730</v>
      </c>
      <c r="I1801" s="1" t="s">
        <v>497</v>
      </c>
      <c r="J1801" s="1" t="s">
        <v>78</v>
      </c>
      <c r="K1801" s="1" t="s">
        <v>78</v>
      </c>
      <c r="L1801" s="21" t="s">
        <v>1898</v>
      </c>
      <c r="M1801" s="21" t="s">
        <v>99</v>
      </c>
      <c r="N1801" s="34" t="s">
        <v>72</v>
      </c>
      <c r="O1801" s="34" t="s">
        <v>2829</v>
      </c>
      <c r="P1801" s="1" t="s">
        <v>778</v>
      </c>
      <c r="Q1801" s="1" t="s">
        <v>779</v>
      </c>
      <c r="R1801" s="1" t="s">
        <v>9036</v>
      </c>
      <c r="S1801" s="1" t="s">
        <v>84</v>
      </c>
      <c r="T1801" s="1" t="s">
        <v>72</v>
      </c>
      <c r="U1801" s="1" t="s">
        <v>140</v>
      </c>
      <c r="V1801" s="1" t="s">
        <v>141</v>
      </c>
      <c r="W1801" s="1" t="s">
        <v>126</v>
      </c>
      <c r="X1801" s="1">
        <v>63</v>
      </c>
      <c r="Y1801" s="1" t="s">
        <v>88</v>
      </c>
      <c r="Z1801" s="1">
        <v>5.5</v>
      </c>
      <c r="AA1801" s="1" t="s">
        <v>954</v>
      </c>
      <c r="AB1801" s="1" t="s">
        <v>90</v>
      </c>
      <c r="AC1801" s="1" t="s">
        <v>91</v>
      </c>
      <c r="AD1801" s="1" t="s">
        <v>92</v>
      </c>
      <c r="AE1801" s="1" t="s">
        <v>72</v>
      </c>
      <c r="AF1801" s="1" t="s">
        <v>217</v>
      </c>
      <c r="AG1801" s="1" t="s">
        <v>72</v>
      </c>
      <c r="AH1801" s="1" t="s">
        <v>72</v>
      </c>
      <c r="AI1801" s="1" t="s">
        <v>72</v>
      </c>
      <c r="AJ1801" s="1" t="s">
        <v>72</v>
      </c>
      <c r="AK1801" s="1" t="s">
        <v>3444</v>
      </c>
      <c r="AL1801" s="1" t="s">
        <v>72</v>
      </c>
      <c r="AM1801" s="1" t="s">
        <v>72</v>
      </c>
      <c r="AN1801" s="3">
        <v>46199</v>
      </c>
      <c r="AO1801" s="1" t="s">
        <v>72</v>
      </c>
      <c r="AP1801" s="1" t="s">
        <v>72</v>
      </c>
      <c r="AQ1801" s="1" t="s">
        <v>72</v>
      </c>
      <c r="AR1801" s="1" t="s">
        <v>72</v>
      </c>
      <c r="AS1801" s="1" t="s">
        <v>72</v>
      </c>
      <c r="AT1801" s="1" t="s">
        <v>72</v>
      </c>
      <c r="AU1801" s="1" t="s">
        <v>72</v>
      </c>
      <c r="AV1801" s="1" t="s">
        <v>88</v>
      </c>
      <c r="AW1801" s="1" t="s">
        <v>72</v>
      </c>
      <c r="AX1801" s="1" t="s">
        <v>72</v>
      </c>
      <c r="AY1801" s="1" t="s">
        <v>72</v>
      </c>
      <c r="AZ1801" s="1" t="s">
        <v>72</v>
      </c>
      <c r="BA1801" s="1" t="s">
        <v>72</v>
      </c>
      <c r="BB1801" s="21" t="s">
        <v>100</v>
      </c>
      <c r="BC1801" s="16"/>
    </row>
    <row r="1802" spans="1:58" ht="18.600000000000001" customHeight="1">
      <c r="A1802" s="1" t="s">
        <v>9756</v>
      </c>
      <c r="B1802" s="1">
        <v>260163</v>
      </c>
      <c r="C1802" s="1" t="s">
        <v>497</v>
      </c>
      <c r="D1802" s="3">
        <v>46200</v>
      </c>
      <c r="E1802" s="1" t="s">
        <v>1896</v>
      </c>
      <c r="F1802" s="1" t="s">
        <v>9757</v>
      </c>
      <c r="G1802" s="1" t="s">
        <v>75</v>
      </c>
      <c r="H1802" s="1" t="s">
        <v>9730</v>
      </c>
      <c r="I1802" s="1" t="s">
        <v>497</v>
      </c>
      <c r="J1802" s="1" t="s">
        <v>78</v>
      </c>
      <c r="K1802" s="1" t="s">
        <v>78</v>
      </c>
      <c r="L1802" s="21" t="s">
        <v>1898</v>
      </c>
      <c r="M1802" s="21" t="s">
        <v>160</v>
      </c>
      <c r="N1802" s="34" t="s">
        <v>9673</v>
      </c>
      <c r="O1802" s="34" t="s">
        <v>4983</v>
      </c>
      <c r="P1802" s="1" t="s">
        <v>83</v>
      </c>
      <c r="Q1802" s="1" t="s">
        <v>123</v>
      </c>
      <c r="R1802" s="1" t="s">
        <v>9043</v>
      </c>
      <c r="S1802" s="1" t="s">
        <v>84</v>
      </c>
      <c r="T1802" s="1" t="s">
        <v>72</v>
      </c>
      <c r="U1802" s="1" t="s">
        <v>214</v>
      </c>
      <c r="V1802" s="1" t="s">
        <v>583</v>
      </c>
      <c r="W1802" s="1" t="s">
        <v>126</v>
      </c>
      <c r="X1802" s="1">
        <v>45</v>
      </c>
      <c r="Y1802" s="1" t="s">
        <v>88</v>
      </c>
      <c r="Z1802" s="1">
        <v>4.8</v>
      </c>
      <c r="AA1802" s="1" t="s">
        <v>954</v>
      </c>
      <c r="AB1802" s="1" t="s">
        <v>90</v>
      </c>
      <c r="AC1802" s="1" t="s">
        <v>91</v>
      </c>
      <c r="AD1802" s="1" t="s">
        <v>92</v>
      </c>
      <c r="AE1802" s="1" t="s">
        <v>72</v>
      </c>
      <c r="AF1802" s="1" t="s">
        <v>217</v>
      </c>
      <c r="AG1802" s="1">
        <v>2</v>
      </c>
      <c r="AH1802" s="1" t="s">
        <v>1709</v>
      </c>
      <c r="AI1802" s="1" t="s">
        <v>72</v>
      </c>
      <c r="AJ1802" s="1" t="s">
        <v>72</v>
      </c>
      <c r="AK1802" s="1" t="s">
        <v>3444</v>
      </c>
      <c r="AL1802" s="1" t="s">
        <v>72</v>
      </c>
      <c r="AM1802" s="1" t="s">
        <v>72</v>
      </c>
      <c r="AN1802" s="3">
        <v>46200</v>
      </c>
      <c r="AO1802" s="1" t="s">
        <v>72</v>
      </c>
      <c r="AP1802" s="1" t="s">
        <v>72</v>
      </c>
      <c r="AQ1802" s="1" t="s">
        <v>72</v>
      </c>
      <c r="AR1802" s="1" t="s">
        <v>72</v>
      </c>
      <c r="AS1802" s="1" t="s">
        <v>72</v>
      </c>
      <c r="AT1802" s="1" t="s">
        <v>72</v>
      </c>
      <c r="AU1802" s="1" t="s">
        <v>72</v>
      </c>
      <c r="AV1802" s="1" t="s">
        <v>88</v>
      </c>
      <c r="AW1802" s="1" t="s">
        <v>72</v>
      </c>
      <c r="AX1802" s="1" t="s">
        <v>72</v>
      </c>
      <c r="AY1802" s="1" t="s">
        <v>72</v>
      </c>
      <c r="AZ1802" s="1" t="s">
        <v>72</v>
      </c>
      <c r="BA1802" s="1" t="s">
        <v>72</v>
      </c>
      <c r="BB1802" s="21" t="s">
        <v>100</v>
      </c>
      <c r="BC1802" s="16"/>
    </row>
    <row r="1803" spans="1:58" ht="18.600000000000001" customHeight="1">
      <c r="A1803" s="1" t="s">
        <v>9760</v>
      </c>
      <c r="B1803" s="1">
        <v>260164</v>
      </c>
      <c r="C1803" s="1" t="s">
        <v>497</v>
      </c>
      <c r="D1803" s="3">
        <v>46200</v>
      </c>
      <c r="E1803" s="1" t="s">
        <v>1896</v>
      </c>
      <c r="F1803" s="1" t="s">
        <v>9761</v>
      </c>
      <c r="G1803" s="1" t="s">
        <v>75</v>
      </c>
      <c r="H1803" s="1" t="s">
        <v>9730</v>
      </c>
      <c r="I1803" s="1" t="s">
        <v>497</v>
      </c>
      <c r="J1803" s="1" t="s">
        <v>78</v>
      </c>
      <c r="K1803" s="1" t="s">
        <v>78</v>
      </c>
      <c r="L1803" s="21" t="s">
        <v>1898</v>
      </c>
      <c r="M1803" s="21" t="s">
        <v>99</v>
      </c>
      <c r="N1803" s="34" t="s">
        <v>72</v>
      </c>
      <c r="O1803" s="34" t="s">
        <v>9762</v>
      </c>
      <c r="P1803" s="1" t="s">
        <v>813</v>
      </c>
      <c r="Q1803" s="1" t="s">
        <v>813</v>
      </c>
      <c r="R1803" s="1" t="s">
        <v>9057</v>
      </c>
      <c r="S1803" s="1" t="s">
        <v>84</v>
      </c>
      <c r="T1803" s="1" t="s">
        <v>72</v>
      </c>
      <c r="U1803" s="1" t="s">
        <v>140</v>
      </c>
      <c r="V1803" s="1" t="s">
        <v>141</v>
      </c>
      <c r="W1803" s="1" t="s">
        <v>87</v>
      </c>
      <c r="X1803" s="1">
        <v>51</v>
      </c>
      <c r="Y1803" s="1" t="s">
        <v>88</v>
      </c>
      <c r="Z1803" s="1">
        <v>5.2</v>
      </c>
      <c r="AA1803" s="1" t="s">
        <v>954</v>
      </c>
      <c r="AB1803" s="1" t="s">
        <v>90</v>
      </c>
      <c r="AC1803" s="1" t="s">
        <v>91</v>
      </c>
      <c r="AD1803" s="1" t="s">
        <v>92</v>
      </c>
      <c r="AE1803" s="1" t="s">
        <v>72</v>
      </c>
      <c r="AF1803" s="1" t="s">
        <v>72</v>
      </c>
      <c r="AG1803" s="1" t="s">
        <v>72</v>
      </c>
      <c r="AH1803" s="1" t="s">
        <v>72</v>
      </c>
      <c r="AI1803" s="1" t="s">
        <v>72</v>
      </c>
      <c r="AJ1803" s="1" t="s">
        <v>72</v>
      </c>
      <c r="AK1803" s="1" t="s">
        <v>3444</v>
      </c>
      <c r="AL1803" s="1" t="s">
        <v>72</v>
      </c>
      <c r="AM1803" s="1" t="s">
        <v>72</v>
      </c>
      <c r="AN1803" s="3">
        <v>46200</v>
      </c>
      <c r="AO1803" s="1" t="s">
        <v>72</v>
      </c>
      <c r="AP1803" s="1" t="s">
        <v>72</v>
      </c>
      <c r="AQ1803" s="1" t="s">
        <v>72</v>
      </c>
      <c r="AR1803" s="1" t="s">
        <v>72</v>
      </c>
      <c r="AS1803" s="1" t="s">
        <v>72</v>
      </c>
      <c r="AT1803" s="1" t="s">
        <v>72</v>
      </c>
      <c r="AU1803" s="1" t="s">
        <v>72</v>
      </c>
      <c r="AV1803" s="1" t="s">
        <v>88</v>
      </c>
      <c r="AW1803" s="1" t="s">
        <v>72</v>
      </c>
      <c r="AX1803" s="1" t="s">
        <v>72</v>
      </c>
      <c r="AY1803" s="1" t="s">
        <v>72</v>
      </c>
      <c r="AZ1803" s="1" t="s">
        <v>72</v>
      </c>
      <c r="BA1803" s="1" t="s">
        <v>72</v>
      </c>
      <c r="BB1803" s="21" t="s">
        <v>100</v>
      </c>
      <c r="BC1803" s="16"/>
    </row>
    <row r="1804" spans="1:58" ht="18.600000000000001" customHeight="1">
      <c r="A1804" s="1" t="s">
        <v>9764</v>
      </c>
      <c r="B1804" s="1">
        <v>260165</v>
      </c>
      <c r="C1804" s="1" t="s">
        <v>71</v>
      </c>
      <c r="D1804" s="3">
        <v>46202</v>
      </c>
      <c r="E1804" s="1" t="s">
        <v>1896</v>
      </c>
      <c r="F1804" s="1" t="s">
        <v>9765</v>
      </c>
      <c r="G1804" s="1" t="s">
        <v>75</v>
      </c>
      <c r="H1804" s="1" t="s">
        <v>3624</v>
      </c>
      <c r="I1804" s="1" t="s">
        <v>77</v>
      </c>
      <c r="J1804" s="1" t="s">
        <v>78</v>
      </c>
      <c r="K1804" s="1" t="s">
        <v>78</v>
      </c>
      <c r="L1804" s="21" t="s">
        <v>1898</v>
      </c>
      <c r="M1804" s="21" t="s">
        <v>99</v>
      </c>
      <c r="N1804" s="34" t="s">
        <v>72</v>
      </c>
      <c r="O1804" s="34" t="s">
        <v>6880</v>
      </c>
      <c r="P1804" s="1" t="s">
        <v>813</v>
      </c>
      <c r="Q1804" s="1" t="s">
        <v>813</v>
      </c>
      <c r="R1804" s="1" t="s">
        <v>9057</v>
      </c>
      <c r="S1804" s="1" t="s">
        <v>152</v>
      </c>
      <c r="T1804" s="1" t="s">
        <v>1370</v>
      </c>
      <c r="U1804" s="1" t="s">
        <v>153</v>
      </c>
      <c r="V1804" s="1" t="s">
        <v>164</v>
      </c>
      <c r="W1804" s="1" t="s">
        <v>126</v>
      </c>
      <c r="X1804" s="1">
        <v>56</v>
      </c>
      <c r="Y1804" s="1" t="s">
        <v>88</v>
      </c>
      <c r="Z1804" s="1">
        <v>5</v>
      </c>
      <c r="AA1804" s="1" t="s">
        <v>299</v>
      </c>
      <c r="AB1804" s="1" t="s">
        <v>90</v>
      </c>
      <c r="AC1804" s="1" t="s">
        <v>91</v>
      </c>
      <c r="AD1804" s="1" t="s">
        <v>216</v>
      </c>
      <c r="AE1804" s="1" t="s">
        <v>72</v>
      </c>
      <c r="AF1804" s="1" t="s">
        <v>72</v>
      </c>
      <c r="AG1804" s="1" t="s">
        <v>72</v>
      </c>
      <c r="AH1804" s="1" t="s">
        <v>72</v>
      </c>
      <c r="AI1804" s="1">
        <v>6</v>
      </c>
      <c r="AJ1804" s="1" t="s">
        <v>9766</v>
      </c>
      <c r="AK1804" s="1" t="s">
        <v>72</v>
      </c>
      <c r="AL1804" s="1" t="s">
        <v>72</v>
      </c>
      <c r="AM1804" s="1" t="s">
        <v>72</v>
      </c>
      <c r="AN1804" s="3">
        <v>46202</v>
      </c>
      <c r="AO1804" s="1" t="s">
        <v>72</v>
      </c>
      <c r="AP1804" s="1" t="s">
        <v>72</v>
      </c>
      <c r="AQ1804" s="1" t="s">
        <v>72</v>
      </c>
      <c r="AR1804" s="1" t="s">
        <v>72</v>
      </c>
      <c r="AS1804" s="1" t="s">
        <v>72</v>
      </c>
      <c r="AT1804" s="1" t="s">
        <v>72</v>
      </c>
      <c r="AU1804" s="1" t="s">
        <v>72</v>
      </c>
      <c r="AV1804" s="1" t="s">
        <v>88</v>
      </c>
      <c r="AW1804" s="1" t="s">
        <v>72</v>
      </c>
      <c r="AX1804" s="1" t="s">
        <v>72</v>
      </c>
      <c r="AY1804" s="1" t="s">
        <v>72</v>
      </c>
      <c r="AZ1804" s="38" t="s">
        <v>72</v>
      </c>
      <c r="BA1804" s="1" t="s">
        <v>72</v>
      </c>
      <c r="BB1804" s="21" t="s">
        <v>100</v>
      </c>
      <c r="BC1804" s="16"/>
    </row>
    <row r="1805" spans="1:58" ht="14.45" customHeight="1">
      <c r="A1805" s="129" t="s">
        <v>9768</v>
      </c>
      <c r="B1805" s="129">
        <v>260166</v>
      </c>
      <c r="C1805" s="129" t="s">
        <v>71</v>
      </c>
      <c r="D1805" s="130">
        <v>46203</v>
      </c>
      <c r="E1805" s="1" t="s">
        <v>1896</v>
      </c>
      <c r="F1805" s="129" t="s">
        <v>9769</v>
      </c>
      <c r="G1805" s="129" t="s">
        <v>75</v>
      </c>
      <c r="H1805" s="134" t="s">
        <v>2215</v>
      </c>
      <c r="I1805" s="134" t="s">
        <v>77</v>
      </c>
      <c r="J1805" s="135" t="s">
        <v>72</v>
      </c>
      <c r="K1805" s="129" t="s">
        <v>78</v>
      </c>
      <c r="L1805" s="136" t="s">
        <v>1898</v>
      </c>
      <c r="M1805" s="136" t="s">
        <v>99</v>
      </c>
      <c r="N1805" s="135"/>
      <c r="O1805" s="135" t="s">
        <v>72</v>
      </c>
      <c r="P1805" s="129" t="s">
        <v>83</v>
      </c>
      <c r="Q1805" s="129" t="s">
        <v>7673</v>
      </c>
      <c r="R1805" s="129" t="s">
        <v>9043</v>
      </c>
      <c r="S1805" s="129" t="s">
        <v>8445</v>
      </c>
      <c r="T1805" s="129" t="s">
        <v>72</v>
      </c>
      <c r="U1805" s="129" t="s">
        <v>9682</v>
      </c>
      <c r="V1805" s="129" t="s">
        <v>9682</v>
      </c>
      <c r="W1805" s="129" t="s">
        <v>126</v>
      </c>
      <c r="X1805" s="129">
        <v>30</v>
      </c>
      <c r="Y1805" s="129" t="s">
        <v>88</v>
      </c>
      <c r="Z1805" s="129">
        <v>5.2</v>
      </c>
      <c r="AA1805" s="129" t="s">
        <v>954</v>
      </c>
      <c r="AB1805" s="129" t="s">
        <v>72</v>
      </c>
      <c r="AC1805" s="129" t="s">
        <v>72</v>
      </c>
      <c r="AD1805" s="129" t="s">
        <v>72</v>
      </c>
      <c r="AE1805" s="129"/>
      <c r="AF1805" s="137"/>
      <c r="AG1805" s="137"/>
      <c r="AH1805" s="138"/>
      <c r="AI1805" s="129"/>
      <c r="AJ1805" s="129"/>
      <c r="AK1805" s="129"/>
      <c r="AL1805" s="129"/>
      <c r="AM1805" s="129"/>
      <c r="AN1805" s="130">
        <v>46203</v>
      </c>
      <c r="AO1805" s="131" t="s">
        <v>72</v>
      </c>
      <c r="AP1805" s="131" t="s">
        <v>72</v>
      </c>
      <c r="AQ1805" s="131" t="s">
        <v>72</v>
      </c>
      <c r="AR1805" s="131" t="s">
        <v>72</v>
      </c>
      <c r="AS1805" s="131" t="s">
        <v>72</v>
      </c>
      <c r="AT1805" s="131" t="s">
        <v>72</v>
      </c>
      <c r="AU1805" s="131" t="s">
        <v>72</v>
      </c>
      <c r="AV1805" s="131" t="s">
        <v>72</v>
      </c>
      <c r="AW1805" s="1" t="s">
        <v>72</v>
      </c>
      <c r="AX1805" s="131" t="s">
        <v>72</v>
      </c>
      <c r="AY1805" s="131" t="s">
        <v>72</v>
      </c>
      <c r="AZ1805" s="131" t="s">
        <v>72</v>
      </c>
      <c r="BA1805" s="1" t="s">
        <v>72</v>
      </c>
      <c r="BB1805" s="129" t="s">
        <v>9682</v>
      </c>
      <c r="BC1805" s="131"/>
      <c r="BD1805" s="131"/>
      <c r="BE1805" s="131"/>
      <c r="BF1805" s="131"/>
    </row>
    <row r="1806" spans="1:58" ht="18.600000000000001" customHeight="1">
      <c r="A1806" s="129" t="s">
        <v>9770</v>
      </c>
      <c r="B1806" s="129">
        <v>260167</v>
      </c>
      <c r="C1806" s="129" t="s">
        <v>497</v>
      </c>
      <c r="D1806" s="130">
        <v>46204</v>
      </c>
      <c r="E1806" s="1" t="s">
        <v>1896</v>
      </c>
      <c r="F1806" s="129" t="s">
        <v>9771</v>
      </c>
      <c r="G1806" s="129" t="s">
        <v>75</v>
      </c>
      <c r="H1806" s="134" t="s">
        <v>9730</v>
      </c>
      <c r="I1806" s="134" t="s">
        <v>77</v>
      </c>
      <c r="J1806" s="129" t="s">
        <v>78</v>
      </c>
      <c r="K1806" s="129" t="s">
        <v>78</v>
      </c>
      <c r="L1806" s="136" t="s">
        <v>1898</v>
      </c>
      <c r="M1806" s="136" t="s">
        <v>160</v>
      </c>
      <c r="N1806" s="135" t="s">
        <v>1795</v>
      </c>
      <c r="O1806" s="135" t="s">
        <v>9772</v>
      </c>
      <c r="P1806" s="129" t="s">
        <v>813</v>
      </c>
      <c r="Q1806" s="129" t="s">
        <v>813</v>
      </c>
      <c r="R1806" s="129" t="s">
        <v>9057</v>
      </c>
      <c r="S1806" s="129" t="s">
        <v>84</v>
      </c>
      <c r="T1806" s="129" t="s">
        <v>72</v>
      </c>
      <c r="U1806" s="129" t="s">
        <v>140</v>
      </c>
      <c r="V1806" s="129" t="s">
        <v>141</v>
      </c>
      <c r="W1806" s="129" t="s">
        <v>126</v>
      </c>
      <c r="X1806" s="129">
        <v>63</v>
      </c>
      <c r="Y1806" s="129" t="s">
        <v>88</v>
      </c>
      <c r="Z1806" s="129">
        <v>5.6</v>
      </c>
      <c r="AA1806" s="129" t="s">
        <v>954</v>
      </c>
      <c r="AB1806" s="129" t="s">
        <v>90</v>
      </c>
      <c r="AC1806" s="129" t="s">
        <v>91</v>
      </c>
      <c r="AD1806" s="129" t="s">
        <v>72</v>
      </c>
      <c r="AE1806" s="129"/>
      <c r="AF1806" s="140"/>
      <c r="AG1806" s="140"/>
      <c r="AH1806" s="140"/>
      <c r="AI1806" s="129"/>
      <c r="AJ1806" s="129"/>
      <c r="AK1806" s="129" t="s">
        <v>3444</v>
      </c>
      <c r="AL1806" s="129"/>
      <c r="AM1806" s="129"/>
      <c r="AN1806" s="130">
        <v>46204</v>
      </c>
      <c r="AO1806" s="129" t="s">
        <v>9773</v>
      </c>
      <c r="AP1806" s="129"/>
      <c r="AQ1806" s="129" t="s">
        <v>1675</v>
      </c>
      <c r="AR1806" s="129">
        <v>15</v>
      </c>
      <c r="AS1806" s="129" t="s">
        <v>8433</v>
      </c>
      <c r="AT1806" s="129" t="s">
        <v>75</v>
      </c>
      <c r="AU1806" s="129" t="s">
        <v>75</v>
      </c>
      <c r="AV1806" s="129" t="s">
        <v>88</v>
      </c>
      <c r="AW1806" s="129" t="s">
        <v>79</v>
      </c>
      <c r="AX1806" s="129" t="s">
        <v>1795</v>
      </c>
      <c r="AY1806" s="129" t="s">
        <v>9039</v>
      </c>
      <c r="AZ1806" s="141" t="s">
        <v>9732</v>
      </c>
      <c r="BA1806" s="129">
        <f>(7*7)+7</f>
        <v>56</v>
      </c>
      <c r="BB1806" s="129" t="s">
        <v>1795</v>
      </c>
    </row>
    <row r="1807" spans="1:58" ht="18.600000000000001" customHeight="1">
      <c r="A1807" s="129" t="s">
        <v>9774</v>
      </c>
      <c r="B1807" s="129">
        <v>260168</v>
      </c>
      <c r="C1807" s="129" t="s">
        <v>71</v>
      </c>
      <c r="D1807" s="130">
        <v>46204</v>
      </c>
      <c r="E1807" s="1" t="s">
        <v>1896</v>
      </c>
      <c r="F1807" s="129" t="s">
        <v>9775</v>
      </c>
      <c r="G1807" s="129" t="s">
        <v>75</v>
      </c>
      <c r="H1807" s="134" t="s">
        <v>3608</v>
      </c>
      <c r="I1807" s="134" t="s">
        <v>77</v>
      </c>
      <c r="J1807" s="129" t="s">
        <v>78</v>
      </c>
      <c r="K1807" s="129" t="s">
        <v>172</v>
      </c>
      <c r="L1807" s="136" t="s">
        <v>139</v>
      </c>
      <c r="M1807" s="136" t="s">
        <v>99</v>
      </c>
      <c r="N1807" s="135"/>
      <c r="O1807" s="135" t="s">
        <v>9776</v>
      </c>
      <c r="P1807" s="129" t="s">
        <v>813</v>
      </c>
      <c r="Q1807" s="129" t="s">
        <v>813</v>
      </c>
      <c r="R1807" s="129" t="s">
        <v>9057</v>
      </c>
      <c r="S1807" s="129" t="s">
        <v>152</v>
      </c>
      <c r="T1807" s="129" t="s">
        <v>9777</v>
      </c>
      <c r="U1807" s="129" t="s">
        <v>153</v>
      </c>
      <c r="V1807" s="129" t="s">
        <v>9089</v>
      </c>
      <c r="W1807" s="129" t="s">
        <v>126</v>
      </c>
      <c r="X1807" s="129">
        <v>64</v>
      </c>
      <c r="Y1807" s="129" t="s">
        <v>88</v>
      </c>
      <c r="Z1807" s="129">
        <v>5.6</v>
      </c>
      <c r="AA1807" s="129" t="s">
        <v>954</v>
      </c>
      <c r="AB1807" s="129" t="s">
        <v>90</v>
      </c>
      <c r="AC1807" s="129" t="s">
        <v>91</v>
      </c>
      <c r="AD1807" s="129" t="s">
        <v>72</v>
      </c>
      <c r="AE1807" s="129"/>
      <c r="AF1807" s="140"/>
      <c r="AG1807" s="140"/>
      <c r="AH1807" s="140"/>
      <c r="AI1807" s="129"/>
      <c r="AJ1807" s="129"/>
      <c r="AK1807" s="129"/>
      <c r="AL1807" s="129"/>
      <c r="AM1807" s="129"/>
      <c r="AN1807" s="130">
        <v>46204</v>
      </c>
      <c r="AO1807" s="129" t="s">
        <v>9778</v>
      </c>
      <c r="AP1807" s="129"/>
      <c r="AQ1807" s="129" t="s">
        <v>1794</v>
      </c>
      <c r="AR1807" s="129">
        <v>15</v>
      </c>
      <c r="AS1807" s="129" t="s">
        <v>9218</v>
      </c>
      <c r="AT1807" s="129" t="s">
        <v>88</v>
      </c>
      <c r="AU1807" s="129" t="s">
        <v>88</v>
      </c>
      <c r="AV1807" s="129" t="s">
        <v>88</v>
      </c>
      <c r="AW1807" s="129" t="s">
        <v>96</v>
      </c>
      <c r="AX1807" s="129"/>
      <c r="AY1807" s="129" t="s">
        <v>9092</v>
      </c>
      <c r="AZ1807" s="141" t="s">
        <v>9623</v>
      </c>
      <c r="BA1807" s="129">
        <v>35</v>
      </c>
      <c r="BB1807" s="129" t="s">
        <v>100</v>
      </c>
    </row>
    <row r="1808" spans="1:58" ht="18.600000000000001" customHeight="1">
      <c r="A1808" s="129" t="s">
        <v>9779</v>
      </c>
      <c r="B1808" s="129">
        <v>260169</v>
      </c>
      <c r="C1808" s="129" t="s">
        <v>71</v>
      </c>
      <c r="D1808" s="130">
        <v>46205</v>
      </c>
      <c r="E1808" s="1" t="s">
        <v>1896</v>
      </c>
      <c r="F1808" s="129" t="s">
        <v>9780</v>
      </c>
      <c r="G1808" s="129" t="s">
        <v>75</v>
      </c>
      <c r="H1808" s="134" t="s">
        <v>1915</v>
      </c>
      <c r="I1808" s="134" t="s">
        <v>77</v>
      </c>
      <c r="J1808" s="129" t="s">
        <v>78</v>
      </c>
      <c r="K1808" s="129" t="s">
        <v>78</v>
      </c>
      <c r="L1808" s="136" t="s">
        <v>1898</v>
      </c>
      <c r="M1808" s="136" t="s">
        <v>99</v>
      </c>
      <c r="N1808" s="135"/>
      <c r="O1808" s="135" t="s">
        <v>9781</v>
      </c>
      <c r="P1808" s="129" t="s">
        <v>83</v>
      </c>
      <c r="Q1808" s="129" t="s">
        <v>7673</v>
      </c>
      <c r="R1808" s="129" t="s">
        <v>9043</v>
      </c>
      <c r="S1808" s="129" t="s">
        <v>84</v>
      </c>
      <c r="T1808" s="129" t="s">
        <v>72</v>
      </c>
      <c r="U1808" s="129" t="s">
        <v>323</v>
      </c>
      <c r="V1808" s="129" t="s">
        <v>324</v>
      </c>
      <c r="W1808" s="129" t="s">
        <v>126</v>
      </c>
      <c r="X1808" s="129">
        <v>70</v>
      </c>
      <c r="Y1808" s="129" t="s">
        <v>88</v>
      </c>
      <c r="Z1808" s="129">
        <v>4.8</v>
      </c>
      <c r="AA1808" s="129" t="s">
        <v>954</v>
      </c>
      <c r="AB1808" s="129" t="s">
        <v>90</v>
      </c>
      <c r="AC1808" s="129" t="s">
        <v>91</v>
      </c>
      <c r="AD1808" s="129" t="s">
        <v>72</v>
      </c>
      <c r="AE1808" s="129"/>
      <c r="AF1808" s="137" t="s">
        <v>9722</v>
      </c>
      <c r="AG1808" s="137">
        <v>3</v>
      </c>
      <c r="AH1808" s="138" t="s">
        <v>750</v>
      </c>
      <c r="AI1808" s="129"/>
      <c r="AJ1808" s="129"/>
      <c r="AK1808" s="129" t="s">
        <v>3444</v>
      </c>
      <c r="AL1808" s="129"/>
      <c r="AM1808" s="129"/>
      <c r="AN1808" s="130">
        <v>46205</v>
      </c>
      <c r="AO1808" s="129" t="s">
        <v>9782</v>
      </c>
      <c r="AP1808" s="129"/>
      <c r="AQ1808" s="129" t="s">
        <v>1675</v>
      </c>
      <c r="AR1808" s="129">
        <v>15</v>
      </c>
      <c r="AS1808" s="129" t="s">
        <v>9200</v>
      </c>
      <c r="AT1808" s="129" t="s">
        <v>75</v>
      </c>
      <c r="AU1808" s="129" t="s">
        <v>75</v>
      </c>
      <c r="AV1808" s="129"/>
      <c r="AW1808" s="129" t="s">
        <v>96</v>
      </c>
      <c r="AX1808" s="129"/>
      <c r="AY1808" s="129" t="s">
        <v>3962</v>
      </c>
      <c r="AZ1808" s="141" t="s">
        <v>9059</v>
      </c>
      <c r="BA1808" s="129">
        <v>35</v>
      </c>
      <c r="BB1808" s="129" t="s">
        <v>100</v>
      </c>
    </row>
    <row r="1809" spans="1:54" ht="18.600000000000001" customHeight="1">
      <c r="A1809" s="129" t="s">
        <v>9783</v>
      </c>
      <c r="B1809" s="129">
        <v>260170</v>
      </c>
      <c r="C1809" s="129" t="s">
        <v>71</v>
      </c>
      <c r="D1809" s="130">
        <v>46206</v>
      </c>
      <c r="E1809" s="1" t="s">
        <v>1896</v>
      </c>
      <c r="F1809" s="129" t="s">
        <v>9784</v>
      </c>
      <c r="G1809" s="129" t="s">
        <v>75</v>
      </c>
      <c r="H1809" s="134" t="s">
        <v>1915</v>
      </c>
      <c r="I1809" s="134" t="s">
        <v>77</v>
      </c>
      <c r="J1809" s="129" t="s">
        <v>172</v>
      </c>
      <c r="K1809" s="129" t="s">
        <v>172</v>
      </c>
      <c r="L1809" s="136" t="s">
        <v>1927</v>
      </c>
      <c r="M1809" s="136" t="s">
        <v>160</v>
      </c>
      <c r="N1809" s="135" t="s">
        <v>9309</v>
      </c>
      <c r="O1809" s="135" t="s">
        <v>7594</v>
      </c>
      <c r="P1809" s="129" t="s">
        <v>83</v>
      </c>
      <c r="Q1809" s="129" t="s">
        <v>123</v>
      </c>
      <c r="R1809" s="129" t="s">
        <v>9043</v>
      </c>
      <c r="S1809" s="129" t="s">
        <v>84</v>
      </c>
      <c r="T1809" s="129" t="s">
        <v>72</v>
      </c>
      <c r="U1809" s="129" t="s">
        <v>140</v>
      </c>
      <c r="V1809" s="129" t="s">
        <v>181</v>
      </c>
      <c r="W1809" s="129" t="s">
        <v>126</v>
      </c>
      <c r="X1809" s="129">
        <v>65</v>
      </c>
      <c r="Y1809" s="129" t="s">
        <v>88</v>
      </c>
      <c r="Z1809" s="129">
        <v>3.9</v>
      </c>
      <c r="AA1809" s="129" t="s">
        <v>954</v>
      </c>
      <c r="AB1809" s="129" t="s">
        <v>90</v>
      </c>
      <c r="AC1809" s="129" t="s">
        <v>91</v>
      </c>
      <c r="AD1809" s="129" t="s">
        <v>72</v>
      </c>
      <c r="AE1809" s="129"/>
      <c r="AF1809" s="137" t="s">
        <v>244</v>
      </c>
      <c r="AG1809" s="137">
        <v>2</v>
      </c>
      <c r="AH1809" s="138" t="s">
        <v>245</v>
      </c>
      <c r="AI1809" s="129"/>
      <c r="AJ1809" s="129"/>
      <c r="AK1809" s="129" t="s">
        <v>3444</v>
      </c>
      <c r="AL1809" s="129"/>
      <c r="AM1809" s="129"/>
      <c r="AN1809" s="130">
        <v>46206</v>
      </c>
      <c r="AO1809" s="129" t="s">
        <v>9785</v>
      </c>
      <c r="AP1809" s="129"/>
      <c r="AQ1809" s="129" t="s">
        <v>1675</v>
      </c>
      <c r="AR1809" s="129">
        <v>15</v>
      </c>
      <c r="AS1809" s="129" t="s">
        <v>6026</v>
      </c>
      <c r="AT1809" s="129" t="s">
        <v>88</v>
      </c>
      <c r="AU1809" s="129" t="s">
        <v>88</v>
      </c>
      <c r="AV1809" s="129"/>
      <c r="AW1809" s="129" t="s">
        <v>79</v>
      </c>
      <c r="AX1809" s="129" t="s">
        <v>9401</v>
      </c>
      <c r="AY1809" s="129" t="s">
        <v>3962</v>
      </c>
      <c r="AZ1809" s="141" t="s">
        <v>72</v>
      </c>
      <c r="BA1809" s="129">
        <v>7</v>
      </c>
      <c r="BB1809" s="129" t="s">
        <v>6462</v>
      </c>
    </row>
    <row r="1810" spans="1:54" ht="18.600000000000001" customHeight="1">
      <c r="A1810" s="129" t="s">
        <v>9786</v>
      </c>
      <c r="B1810" s="129">
        <v>260171</v>
      </c>
      <c r="C1810" s="129" t="s">
        <v>71</v>
      </c>
      <c r="D1810" s="130">
        <v>46209</v>
      </c>
      <c r="E1810" s="1" t="s">
        <v>1896</v>
      </c>
      <c r="F1810" s="129" t="s">
        <v>9787</v>
      </c>
      <c r="G1810" s="129" t="s">
        <v>75</v>
      </c>
      <c r="H1810" s="134" t="s">
        <v>3947</v>
      </c>
      <c r="I1810" s="134" t="s">
        <v>77</v>
      </c>
      <c r="J1810" s="129" t="s">
        <v>172</v>
      </c>
      <c r="K1810" s="129" t="s">
        <v>172</v>
      </c>
      <c r="L1810" s="136" t="s">
        <v>1927</v>
      </c>
      <c r="M1810" s="136" t="s">
        <v>160</v>
      </c>
      <c r="N1810" s="135" t="s">
        <v>9788</v>
      </c>
      <c r="O1810" s="135" t="s">
        <v>2305</v>
      </c>
      <c r="P1810" s="129" t="s">
        <v>813</v>
      </c>
      <c r="Q1810" s="129" t="s">
        <v>813</v>
      </c>
      <c r="R1810" s="129" t="s">
        <v>9057</v>
      </c>
      <c r="S1810" s="129" t="s">
        <v>84</v>
      </c>
      <c r="T1810" s="129" t="s">
        <v>72</v>
      </c>
      <c r="U1810" s="129" t="s">
        <v>140</v>
      </c>
      <c r="V1810" s="129" t="s">
        <v>141</v>
      </c>
      <c r="W1810" s="129" t="s">
        <v>87</v>
      </c>
      <c r="X1810" s="129">
        <v>51</v>
      </c>
      <c r="Y1810" s="129" t="s">
        <v>88</v>
      </c>
      <c r="Z1810" s="129">
        <v>3.8</v>
      </c>
      <c r="AA1810" s="129" t="s">
        <v>954</v>
      </c>
      <c r="AB1810" s="129" t="s">
        <v>90</v>
      </c>
      <c r="AC1810" s="129" t="s">
        <v>91</v>
      </c>
      <c r="AD1810" s="129" t="s">
        <v>72</v>
      </c>
      <c r="AE1810" s="129"/>
      <c r="AF1810" s="140"/>
      <c r="AG1810" s="140"/>
      <c r="AH1810" s="140"/>
      <c r="AI1810" s="129"/>
      <c r="AJ1810" s="129"/>
      <c r="AK1810" s="129" t="s">
        <v>3444</v>
      </c>
      <c r="AL1810" s="129"/>
      <c r="AM1810" s="129"/>
      <c r="AN1810" s="130">
        <v>46209</v>
      </c>
      <c r="AO1810" s="129" t="s">
        <v>9789</v>
      </c>
      <c r="AP1810" s="129"/>
      <c r="AQ1810" s="129" t="s">
        <v>1675</v>
      </c>
      <c r="AR1810" s="129">
        <v>14</v>
      </c>
      <c r="AS1810" s="129" t="s">
        <v>2694</v>
      </c>
      <c r="AT1810" s="129" t="s">
        <v>88</v>
      </c>
      <c r="AU1810" s="129" t="s">
        <v>88</v>
      </c>
      <c r="AV1810" s="129"/>
      <c r="AW1810" s="129" t="s">
        <v>79</v>
      </c>
      <c r="AX1810" s="129" t="s">
        <v>2685</v>
      </c>
      <c r="AY1810" s="129" t="s">
        <v>9092</v>
      </c>
      <c r="AZ1810" s="141" t="s">
        <v>72</v>
      </c>
      <c r="BA1810" s="129">
        <v>7</v>
      </c>
      <c r="BB1810" s="129" t="s">
        <v>9790</v>
      </c>
    </row>
    <row r="1811" spans="1:54" ht="18.600000000000001" customHeight="1">
      <c r="A1811" s="129" t="s">
        <v>9791</v>
      </c>
      <c r="B1811" s="129">
        <v>260172</v>
      </c>
      <c r="C1811" s="129" t="s">
        <v>497</v>
      </c>
      <c r="D1811" s="130">
        <v>46210</v>
      </c>
      <c r="E1811" s="1" t="s">
        <v>1896</v>
      </c>
      <c r="F1811" s="129" t="s">
        <v>9792</v>
      </c>
      <c r="G1811" s="129" t="s">
        <v>75</v>
      </c>
      <c r="H1811" s="134" t="s">
        <v>9730</v>
      </c>
      <c r="I1811" s="134" t="s">
        <v>497</v>
      </c>
      <c r="J1811" s="129" t="s">
        <v>78</v>
      </c>
      <c r="K1811" s="129" t="s">
        <v>172</v>
      </c>
      <c r="L1811" s="136" t="s">
        <v>1898</v>
      </c>
      <c r="M1811" s="136" t="s">
        <v>160</v>
      </c>
      <c r="N1811" s="135" t="s">
        <v>9793</v>
      </c>
      <c r="O1811" s="135" t="s">
        <v>2018</v>
      </c>
      <c r="P1811" s="129" t="s">
        <v>83</v>
      </c>
      <c r="Q1811" s="129" t="s">
        <v>123</v>
      </c>
      <c r="R1811" s="129" t="s">
        <v>9043</v>
      </c>
      <c r="S1811" s="129" t="s">
        <v>84</v>
      </c>
      <c r="T1811" s="129" t="s">
        <v>72</v>
      </c>
      <c r="U1811" s="129" t="s">
        <v>140</v>
      </c>
      <c r="V1811" s="129" t="s">
        <v>181</v>
      </c>
      <c r="W1811" s="129" t="s">
        <v>126</v>
      </c>
      <c r="X1811" s="129">
        <v>70</v>
      </c>
      <c r="Y1811" s="129" t="s">
        <v>88</v>
      </c>
      <c r="Z1811" s="129">
        <v>5.0999999999999996</v>
      </c>
      <c r="AA1811" s="129" t="s">
        <v>954</v>
      </c>
      <c r="AB1811" s="129" t="s">
        <v>90</v>
      </c>
      <c r="AC1811" s="129" t="s">
        <v>91</v>
      </c>
      <c r="AD1811" s="129" t="s">
        <v>72</v>
      </c>
      <c r="AE1811" s="129"/>
      <c r="AF1811" s="137" t="s">
        <v>229</v>
      </c>
      <c r="AG1811" s="137">
        <v>2</v>
      </c>
      <c r="AH1811" s="138" t="s">
        <v>230</v>
      </c>
      <c r="AI1811" s="129"/>
      <c r="AJ1811" s="129"/>
      <c r="AK1811" s="129" t="s">
        <v>3444</v>
      </c>
      <c r="AL1811" s="129"/>
      <c r="AM1811" s="129"/>
      <c r="AN1811" s="130">
        <v>46210</v>
      </c>
      <c r="AO1811" s="129" t="s">
        <v>9794</v>
      </c>
      <c r="AP1811" s="129"/>
      <c r="AQ1811" s="129" t="s">
        <v>1675</v>
      </c>
      <c r="AR1811" s="129">
        <v>15</v>
      </c>
      <c r="AS1811" s="129" t="s">
        <v>7811</v>
      </c>
      <c r="AT1811" s="129" t="s">
        <v>75</v>
      </c>
      <c r="AU1811" s="129" t="s">
        <v>75</v>
      </c>
      <c r="AV1811" s="129" t="s">
        <v>88</v>
      </c>
      <c r="AW1811" s="129" t="s">
        <v>96</v>
      </c>
      <c r="AX1811" s="129"/>
      <c r="AY1811" s="129" t="s">
        <v>9039</v>
      </c>
      <c r="AZ1811" s="141" t="s">
        <v>9732</v>
      </c>
      <c r="BA1811" s="129">
        <f>(7*7)+14</f>
        <v>63</v>
      </c>
      <c r="BB1811" s="129" t="s">
        <v>100</v>
      </c>
    </row>
    <row r="1812" spans="1:54" ht="18.600000000000001" customHeight="1">
      <c r="A1812" s="129" t="s">
        <v>9795</v>
      </c>
      <c r="B1812" s="129">
        <v>260173</v>
      </c>
      <c r="C1812" s="129" t="s">
        <v>497</v>
      </c>
      <c r="D1812" s="130">
        <v>46211</v>
      </c>
      <c r="E1812" s="1" t="s">
        <v>1896</v>
      </c>
      <c r="F1812" s="129" t="s">
        <v>9796</v>
      </c>
      <c r="G1812" s="129" t="s">
        <v>75</v>
      </c>
      <c r="H1812" s="134" t="s">
        <v>9730</v>
      </c>
      <c r="I1812" s="134" t="s">
        <v>497</v>
      </c>
      <c r="J1812" s="129" t="s">
        <v>78</v>
      </c>
      <c r="K1812" s="129" t="s">
        <v>78</v>
      </c>
      <c r="L1812" s="136" t="s">
        <v>1898</v>
      </c>
      <c r="M1812" s="136" t="s">
        <v>160</v>
      </c>
      <c r="N1812" s="135" t="s">
        <v>9793</v>
      </c>
      <c r="O1812" s="136" t="s">
        <v>8793</v>
      </c>
      <c r="P1812" s="129" t="s">
        <v>83</v>
      </c>
      <c r="Q1812" s="129" t="s">
        <v>7673</v>
      </c>
      <c r="R1812" s="129" t="s">
        <v>9043</v>
      </c>
      <c r="S1812" s="129" t="s">
        <v>84</v>
      </c>
      <c r="T1812" s="129" t="s">
        <v>72</v>
      </c>
      <c r="U1812" s="129" t="s">
        <v>140</v>
      </c>
      <c r="V1812" s="129" t="s">
        <v>141</v>
      </c>
      <c r="W1812" s="129" t="s">
        <v>126</v>
      </c>
      <c r="X1812" s="129">
        <v>65</v>
      </c>
      <c r="Y1812" s="129" t="s">
        <v>88</v>
      </c>
      <c r="Z1812" s="129">
        <v>5.8</v>
      </c>
      <c r="AA1812" s="129" t="s">
        <v>2344</v>
      </c>
      <c r="AB1812" s="129" t="s">
        <v>90</v>
      </c>
      <c r="AC1812" s="129" t="s">
        <v>91</v>
      </c>
      <c r="AD1812" s="129" t="s">
        <v>72</v>
      </c>
      <c r="AE1812" s="129"/>
      <c r="AF1812" s="137" t="s">
        <v>9722</v>
      </c>
      <c r="AG1812" s="137">
        <v>3</v>
      </c>
      <c r="AH1812" s="138" t="s">
        <v>230</v>
      </c>
      <c r="AI1812" s="129"/>
      <c r="AJ1812" s="129"/>
      <c r="AK1812" s="129" t="s">
        <v>3444</v>
      </c>
      <c r="AL1812" s="129"/>
      <c r="AM1812" s="129"/>
      <c r="AN1812" s="130">
        <v>46211</v>
      </c>
      <c r="AO1812" s="129" t="s">
        <v>9797</v>
      </c>
      <c r="AP1812" s="129"/>
      <c r="AQ1812" s="129" t="s">
        <v>1675</v>
      </c>
      <c r="AR1812" s="129">
        <v>15</v>
      </c>
      <c r="AS1812" s="129" t="s">
        <v>4063</v>
      </c>
      <c r="AT1812" s="129" t="s">
        <v>75</v>
      </c>
      <c r="AU1812" s="129" t="s">
        <v>75</v>
      </c>
      <c r="AV1812" s="129" t="s">
        <v>88</v>
      </c>
      <c r="AW1812" s="129" t="s">
        <v>96</v>
      </c>
      <c r="AX1812" s="129"/>
      <c r="AY1812" s="129" t="s">
        <v>9039</v>
      </c>
      <c r="AZ1812" s="141" t="s">
        <v>9732</v>
      </c>
      <c r="BA1812" s="129">
        <f t="shared" ref="BA1812" si="0">(7*7)+7</f>
        <v>56</v>
      </c>
      <c r="BB1812" s="129" t="s">
        <v>100</v>
      </c>
    </row>
    <row r="1813" spans="1:54" ht="18.600000000000001" customHeight="1">
      <c r="A1813" s="129" t="s">
        <v>9798</v>
      </c>
      <c r="B1813" s="129">
        <v>260174</v>
      </c>
      <c r="C1813" s="129" t="s">
        <v>71</v>
      </c>
      <c r="D1813" s="130">
        <v>46211</v>
      </c>
      <c r="E1813" s="1" t="s">
        <v>1896</v>
      </c>
      <c r="F1813" s="129" t="s">
        <v>9799</v>
      </c>
      <c r="G1813" s="129" t="s">
        <v>75</v>
      </c>
      <c r="H1813" s="134" t="s">
        <v>9631</v>
      </c>
      <c r="I1813" s="134" t="s">
        <v>77</v>
      </c>
      <c r="J1813" s="129" t="s">
        <v>78</v>
      </c>
      <c r="K1813" s="129" t="s">
        <v>78</v>
      </c>
      <c r="L1813" s="136" t="s">
        <v>1898</v>
      </c>
      <c r="M1813" s="136" t="s">
        <v>99</v>
      </c>
      <c r="N1813" s="135"/>
      <c r="O1813" s="135" t="s">
        <v>9800</v>
      </c>
      <c r="P1813" s="129" t="s">
        <v>2143</v>
      </c>
      <c r="Q1813" s="129" t="s">
        <v>1868</v>
      </c>
      <c r="R1813" s="129" t="s">
        <v>9079</v>
      </c>
      <c r="S1813" s="129" t="s">
        <v>152</v>
      </c>
      <c r="T1813" s="129" t="s">
        <v>3803</v>
      </c>
      <c r="U1813" s="129" t="s">
        <v>153</v>
      </c>
      <c r="V1813" s="129" t="s">
        <v>164</v>
      </c>
      <c r="W1813" s="129" t="s">
        <v>126</v>
      </c>
      <c r="X1813" s="129">
        <v>79</v>
      </c>
      <c r="Y1813" s="129" t="s">
        <v>88</v>
      </c>
      <c r="Z1813" s="129">
        <v>5.4</v>
      </c>
      <c r="AA1813" s="129" t="s">
        <v>299</v>
      </c>
      <c r="AB1813" s="129" t="s">
        <v>90</v>
      </c>
      <c r="AC1813" s="129" t="s">
        <v>91</v>
      </c>
      <c r="AD1813" s="129" t="s">
        <v>72</v>
      </c>
      <c r="AE1813" s="129"/>
      <c r="AF1813" s="137"/>
      <c r="AG1813" s="137"/>
      <c r="AH1813" s="138"/>
      <c r="AI1813" s="129"/>
      <c r="AJ1813" s="129"/>
      <c r="AK1813" s="129" t="s">
        <v>2726</v>
      </c>
      <c r="AL1813" s="129"/>
      <c r="AM1813" s="129"/>
      <c r="AN1813" s="130">
        <v>46211</v>
      </c>
      <c r="AO1813" s="129" t="s">
        <v>9801</v>
      </c>
      <c r="AP1813" s="129"/>
      <c r="AQ1813" s="129" t="s">
        <v>1794</v>
      </c>
      <c r="AR1813" s="129">
        <v>15</v>
      </c>
      <c r="AS1813" s="129" t="s">
        <v>9200</v>
      </c>
      <c r="AT1813" s="129" t="s">
        <v>75</v>
      </c>
      <c r="AU1813" s="129" t="s">
        <v>75</v>
      </c>
      <c r="AV1813" s="129" t="s">
        <v>88</v>
      </c>
      <c r="AW1813" s="129" t="s">
        <v>96</v>
      </c>
      <c r="AX1813" s="129"/>
      <c r="AY1813" s="129" t="s">
        <v>9092</v>
      </c>
      <c r="AZ1813" s="141" t="s">
        <v>9802</v>
      </c>
      <c r="BA1813" s="129">
        <v>35</v>
      </c>
      <c r="BB1813" s="129" t="s">
        <v>100</v>
      </c>
    </row>
    <row r="1814" spans="1:54" ht="18.600000000000001" customHeight="1">
      <c r="A1814" s="129" t="s">
        <v>9803</v>
      </c>
      <c r="B1814" s="129">
        <v>260175</v>
      </c>
      <c r="C1814" s="129" t="s">
        <v>71</v>
      </c>
      <c r="D1814" s="130">
        <v>46212</v>
      </c>
      <c r="E1814" s="1" t="s">
        <v>1896</v>
      </c>
      <c r="F1814" s="129" t="s">
        <v>9804</v>
      </c>
      <c r="G1814" s="129" t="s">
        <v>75</v>
      </c>
      <c r="H1814" s="134" t="s">
        <v>3947</v>
      </c>
      <c r="I1814" s="134" t="s">
        <v>77</v>
      </c>
      <c r="J1814" s="129" t="s">
        <v>78</v>
      </c>
      <c r="K1814" s="129" t="s">
        <v>172</v>
      </c>
      <c r="L1814" s="136" t="s">
        <v>139</v>
      </c>
      <c r="M1814" s="136" t="s">
        <v>160</v>
      </c>
      <c r="N1814" s="135" t="s">
        <v>6660</v>
      </c>
      <c r="O1814" s="135" t="s">
        <v>1976</v>
      </c>
      <c r="P1814" s="129" t="s">
        <v>813</v>
      </c>
      <c r="Q1814" s="129" t="s">
        <v>813</v>
      </c>
      <c r="R1814" s="129" t="s">
        <v>9057</v>
      </c>
      <c r="S1814" s="129" t="s">
        <v>84</v>
      </c>
      <c r="T1814" s="129" t="s">
        <v>72</v>
      </c>
      <c r="U1814" s="129" t="s">
        <v>140</v>
      </c>
      <c r="V1814" s="129" t="s">
        <v>181</v>
      </c>
      <c r="W1814" s="129" t="s">
        <v>87</v>
      </c>
      <c r="X1814" s="129">
        <v>65</v>
      </c>
      <c r="Y1814" s="129" t="s">
        <v>88</v>
      </c>
      <c r="Z1814" s="129">
        <v>5.6</v>
      </c>
      <c r="AA1814" s="129" t="s">
        <v>954</v>
      </c>
      <c r="AB1814" s="129" t="s">
        <v>90</v>
      </c>
      <c r="AC1814" s="129" t="s">
        <v>91</v>
      </c>
      <c r="AD1814" s="129" t="s">
        <v>90</v>
      </c>
      <c r="AE1814" s="129"/>
      <c r="AF1814" s="140"/>
      <c r="AG1814" s="140"/>
      <c r="AH1814" s="140"/>
      <c r="AI1814" s="129"/>
      <c r="AJ1814" s="129"/>
      <c r="AK1814" s="129" t="s">
        <v>3444</v>
      </c>
      <c r="AL1814" s="129"/>
      <c r="AM1814" s="129"/>
      <c r="AN1814" s="130">
        <v>46212</v>
      </c>
      <c r="AO1814" s="129" t="s">
        <v>9805</v>
      </c>
      <c r="AP1814" s="129"/>
      <c r="AQ1814" s="129" t="s">
        <v>1675</v>
      </c>
      <c r="AR1814" s="129">
        <v>15</v>
      </c>
      <c r="AS1814" s="129" t="s">
        <v>2694</v>
      </c>
      <c r="AT1814" s="129" t="s">
        <v>75</v>
      </c>
      <c r="AU1814" s="129" t="s">
        <v>75</v>
      </c>
      <c r="AV1814" s="129"/>
      <c r="AW1814" s="129" t="s">
        <v>79</v>
      </c>
      <c r="AX1814" s="129" t="s">
        <v>8014</v>
      </c>
      <c r="AY1814" s="129" t="s">
        <v>9092</v>
      </c>
      <c r="AZ1814" s="141" t="s">
        <v>72</v>
      </c>
      <c r="BA1814" s="129">
        <v>7</v>
      </c>
      <c r="BB1814" s="129" t="s">
        <v>6462</v>
      </c>
    </row>
    <row r="1815" spans="1:54" ht="18.600000000000001" customHeight="1">
      <c r="A1815" s="129" t="s">
        <v>9806</v>
      </c>
      <c r="B1815" s="129">
        <v>260176</v>
      </c>
      <c r="C1815" s="129" t="s">
        <v>497</v>
      </c>
      <c r="D1815" s="130">
        <v>46212</v>
      </c>
      <c r="E1815" s="1" t="s">
        <v>1896</v>
      </c>
      <c r="F1815" s="129" t="s">
        <v>9807</v>
      </c>
      <c r="G1815" s="129" t="s">
        <v>75</v>
      </c>
      <c r="H1815" s="134" t="s">
        <v>9730</v>
      </c>
      <c r="I1815" s="134" t="s">
        <v>497</v>
      </c>
      <c r="J1815" s="129" t="s">
        <v>78</v>
      </c>
      <c r="K1815" s="129" t="s">
        <v>78</v>
      </c>
      <c r="L1815" s="136" t="s">
        <v>1898</v>
      </c>
      <c r="M1815" s="136" t="s">
        <v>7511</v>
      </c>
      <c r="N1815" s="136"/>
      <c r="O1815" s="135" t="s">
        <v>6477</v>
      </c>
      <c r="P1815" s="129" t="s">
        <v>778</v>
      </c>
      <c r="Q1815" s="129" t="s">
        <v>779</v>
      </c>
      <c r="R1815" s="129" t="s">
        <v>9036</v>
      </c>
      <c r="S1815" s="129" t="s">
        <v>84</v>
      </c>
      <c r="T1815" s="129" t="s">
        <v>72</v>
      </c>
      <c r="U1815" s="129" t="s">
        <v>140</v>
      </c>
      <c r="V1815" s="129" t="s">
        <v>181</v>
      </c>
      <c r="W1815" s="129" t="s">
        <v>126</v>
      </c>
      <c r="X1815" s="129">
        <v>72</v>
      </c>
      <c r="Y1815" s="129" t="s">
        <v>88</v>
      </c>
      <c r="Z1815" s="129">
        <v>5.0999999999999996</v>
      </c>
      <c r="AA1815" s="129" t="s">
        <v>299</v>
      </c>
      <c r="AB1815" s="129" t="s">
        <v>90</v>
      </c>
      <c r="AC1815" s="129" t="s">
        <v>91</v>
      </c>
      <c r="AD1815" s="129" t="s">
        <v>72</v>
      </c>
      <c r="AE1815" s="129"/>
      <c r="AF1815" s="137"/>
      <c r="AG1815" s="140"/>
      <c r="AH1815" s="140"/>
      <c r="AI1815" s="129"/>
      <c r="AJ1815" s="129"/>
      <c r="AK1815" s="129" t="s">
        <v>3444</v>
      </c>
      <c r="AL1815" s="129"/>
      <c r="AM1815" s="129"/>
      <c r="AN1815" s="130">
        <v>46212</v>
      </c>
      <c r="AO1815" s="131" t="s">
        <v>9808</v>
      </c>
      <c r="AP1815" s="129"/>
      <c r="AQ1815" s="129" t="s">
        <v>1675</v>
      </c>
      <c r="AR1815" s="129">
        <v>15</v>
      </c>
      <c r="AS1815" s="129" t="s">
        <v>7811</v>
      </c>
      <c r="AT1815" s="129" t="s">
        <v>75</v>
      </c>
      <c r="AU1815" s="129" t="s">
        <v>75</v>
      </c>
      <c r="AV1815" s="129" t="s">
        <v>88</v>
      </c>
      <c r="AW1815" s="129" t="s">
        <v>79</v>
      </c>
      <c r="AX1815" s="129" t="s">
        <v>7511</v>
      </c>
      <c r="AY1815" s="129" t="s">
        <v>9039</v>
      </c>
      <c r="AZ1815" s="141" t="s">
        <v>9732</v>
      </c>
      <c r="BA1815" s="129">
        <f>(7*7)+7</f>
        <v>56</v>
      </c>
      <c r="BB1815" s="129" t="s">
        <v>6761</v>
      </c>
    </row>
    <row r="1816" spans="1:54" ht="18.600000000000001" customHeight="1">
      <c r="A1816" s="129" t="s">
        <v>9809</v>
      </c>
      <c r="B1816" s="129">
        <v>260177</v>
      </c>
      <c r="C1816" s="129" t="s">
        <v>71</v>
      </c>
      <c r="D1816" s="130">
        <v>46218</v>
      </c>
      <c r="E1816" s="1" t="s">
        <v>1896</v>
      </c>
      <c r="F1816" s="129" t="s">
        <v>9810</v>
      </c>
      <c r="G1816" s="129" t="s">
        <v>75</v>
      </c>
      <c r="H1816" s="134" t="s">
        <v>2215</v>
      </c>
      <c r="I1816" s="134" t="s">
        <v>77</v>
      </c>
      <c r="J1816" s="135" t="s">
        <v>72</v>
      </c>
      <c r="K1816" s="129" t="s">
        <v>78</v>
      </c>
      <c r="L1816" s="136" t="s">
        <v>1898</v>
      </c>
      <c r="M1816" s="136" t="s">
        <v>99</v>
      </c>
      <c r="N1816" s="135"/>
      <c r="O1816" s="135" t="s">
        <v>72</v>
      </c>
      <c r="P1816" s="129" t="s">
        <v>83</v>
      </c>
      <c r="Q1816" s="129" t="s">
        <v>7673</v>
      </c>
      <c r="R1816" s="129" t="s">
        <v>9043</v>
      </c>
      <c r="S1816" s="129" t="s">
        <v>8445</v>
      </c>
      <c r="T1816" s="129" t="s">
        <v>72</v>
      </c>
      <c r="U1816" s="129" t="s">
        <v>9682</v>
      </c>
      <c r="V1816" s="129" t="s">
        <v>9682</v>
      </c>
      <c r="W1816" s="129" t="s">
        <v>126</v>
      </c>
      <c r="X1816" s="129">
        <v>27</v>
      </c>
      <c r="Y1816" s="129" t="s">
        <v>88</v>
      </c>
      <c r="Z1816" s="129">
        <v>5.6</v>
      </c>
      <c r="AA1816" s="129" t="s">
        <v>954</v>
      </c>
      <c r="AB1816" s="129" t="s">
        <v>72</v>
      </c>
      <c r="AC1816" s="129" t="s">
        <v>72</v>
      </c>
      <c r="AD1816" s="129" t="s">
        <v>72</v>
      </c>
      <c r="AE1816" s="129" t="s">
        <v>72</v>
      </c>
      <c r="AF1816" s="129" t="s">
        <v>72</v>
      </c>
      <c r="AG1816" s="129" t="s">
        <v>72</v>
      </c>
      <c r="AH1816" s="129" t="s">
        <v>72</v>
      </c>
      <c r="AI1816" s="129" t="s">
        <v>72</v>
      </c>
      <c r="AJ1816" s="129" t="s">
        <v>72</v>
      </c>
      <c r="AK1816" s="129" t="s">
        <v>72</v>
      </c>
      <c r="AL1816" s="129" t="s">
        <v>72</v>
      </c>
      <c r="AM1816" s="129" t="s">
        <v>72</v>
      </c>
      <c r="AN1816" s="130">
        <v>46218</v>
      </c>
      <c r="AO1816" s="131" t="s">
        <v>72</v>
      </c>
      <c r="AP1816" s="131" t="s">
        <v>72</v>
      </c>
      <c r="AQ1816" s="131" t="s">
        <v>72</v>
      </c>
      <c r="AR1816" s="129">
        <v>15</v>
      </c>
      <c r="AS1816" s="131" t="s">
        <v>72</v>
      </c>
      <c r="AT1816" s="131" t="s">
        <v>72</v>
      </c>
      <c r="AU1816" s="131" t="s">
        <v>72</v>
      </c>
      <c r="AV1816" s="129" t="s">
        <v>88</v>
      </c>
      <c r="AW1816" s="131" t="s">
        <v>72</v>
      </c>
      <c r="AX1816" s="131" t="s">
        <v>72</v>
      </c>
      <c r="AY1816" s="131" t="s">
        <v>72</v>
      </c>
      <c r="AZ1816" s="139" t="s">
        <v>72</v>
      </c>
      <c r="BA1816" s="131" t="s">
        <v>72</v>
      </c>
      <c r="BB1816" s="129" t="s">
        <v>9682</v>
      </c>
    </row>
    <row r="1817" spans="1:54" ht="18.600000000000001" customHeight="1">
      <c r="A1817" s="129" t="s">
        <v>9811</v>
      </c>
      <c r="B1817" s="129">
        <v>260178</v>
      </c>
      <c r="C1817" s="129" t="s">
        <v>71</v>
      </c>
      <c r="D1817" s="130">
        <v>46218</v>
      </c>
      <c r="E1817" s="1" t="s">
        <v>1896</v>
      </c>
      <c r="F1817" s="129" t="s">
        <v>9812</v>
      </c>
      <c r="G1817" s="129" t="s">
        <v>75</v>
      </c>
      <c r="H1817" s="134" t="s">
        <v>2215</v>
      </c>
      <c r="I1817" s="134" t="s">
        <v>77</v>
      </c>
      <c r="J1817" s="135" t="s">
        <v>72</v>
      </c>
      <c r="K1817" s="129" t="s">
        <v>78</v>
      </c>
      <c r="L1817" s="136" t="s">
        <v>1898</v>
      </c>
      <c r="M1817" s="136" t="s">
        <v>99</v>
      </c>
      <c r="N1817" s="135"/>
      <c r="O1817" s="135" t="s">
        <v>72</v>
      </c>
      <c r="P1817" s="129" t="s">
        <v>83</v>
      </c>
      <c r="Q1817" s="129" t="s">
        <v>7673</v>
      </c>
      <c r="R1817" s="129" t="s">
        <v>9043</v>
      </c>
      <c r="S1817" s="129" t="s">
        <v>8445</v>
      </c>
      <c r="T1817" s="129" t="s">
        <v>72</v>
      </c>
      <c r="U1817" s="129" t="s">
        <v>9682</v>
      </c>
      <c r="V1817" s="129" t="s">
        <v>9682</v>
      </c>
      <c r="W1817" s="129" t="s">
        <v>87</v>
      </c>
      <c r="X1817" s="129">
        <v>42</v>
      </c>
      <c r="Y1817" s="129" t="s">
        <v>88</v>
      </c>
      <c r="Z1817" s="129">
        <v>5.6</v>
      </c>
      <c r="AA1817" s="129" t="s">
        <v>954</v>
      </c>
      <c r="AB1817" s="129" t="s">
        <v>72</v>
      </c>
      <c r="AC1817" s="129" t="s">
        <v>72</v>
      </c>
      <c r="AD1817" s="129" t="s">
        <v>72</v>
      </c>
      <c r="AE1817" s="129" t="s">
        <v>72</v>
      </c>
      <c r="AF1817" s="129" t="s">
        <v>72</v>
      </c>
      <c r="AG1817" s="129" t="s">
        <v>72</v>
      </c>
      <c r="AH1817" s="129" t="s">
        <v>72</v>
      </c>
      <c r="AI1817" s="129" t="s">
        <v>72</v>
      </c>
      <c r="AJ1817" s="129" t="s">
        <v>72</v>
      </c>
      <c r="AK1817" s="129" t="s">
        <v>72</v>
      </c>
      <c r="AL1817" s="129" t="s">
        <v>72</v>
      </c>
      <c r="AM1817" s="129" t="s">
        <v>72</v>
      </c>
      <c r="AN1817" s="130">
        <v>46218</v>
      </c>
      <c r="AO1817" s="131" t="s">
        <v>72</v>
      </c>
      <c r="AP1817" s="131" t="s">
        <v>72</v>
      </c>
      <c r="AQ1817" s="131" t="s">
        <v>72</v>
      </c>
      <c r="AR1817" s="129">
        <v>15</v>
      </c>
      <c r="AS1817" s="131" t="s">
        <v>72</v>
      </c>
      <c r="AT1817" s="131" t="s">
        <v>72</v>
      </c>
      <c r="AU1817" s="131" t="s">
        <v>72</v>
      </c>
      <c r="AV1817" s="129" t="s">
        <v>88</v>
      </c>
      <c r="AW1817" s="131" t="s">
        <v>72</v>
      </c>
      <c r="AX1817" s="131" t="s">
        <v>72</v>
      </c>
      <c r="AY1817" s="131" t="s">
        <v>72</v>
      </c>
      <c r="AZ1817" s="139" t="s">
        <v>72</v>
      </c>
      <c r="BA1817" s="131" t="s">
        <v>72</v>
      </c>
      <c r="BB1817" s="129" t="s">
        <v>9682</v>
      </c>
    </row>
    <row r="1818" spans="1:54" ht="18.600000000000001" customHeight="1">
      <c r="A1818" s="129" t="s">
        <v>9813</v>
      </c>
      <c r="B1818" s="129">
        <v>260179</v>
      </c>
      <c r="C1818" s="129" t="s">
        <v>497</v>
      </c>
      <c r="D1818" s="130">
        <v>46223</v>
      </c>
      <c r="E1818" s="1" t="s">
        <v>1896</v>
      </c>
      <c r="F1818" s="129" t="s">
        <v>9814</v>
      </c>
      <c r="G1818" s="129" t="s">
        <v>75</v>
      </c>
      <c r="H1818" s="134" t="s">
        <v>9730</v>
      </c>
      <c r="I1818" s="134" t="s">
        <v>497</v>
      </c>
      <c r="J1818" s="129" t="s">
        <v>78</v>
      </c>
      <c r="K1818" s="129" t="s">
        <v>78</v>
      </c>
      <c r="L1818" s="136" t="s">
        <v>1898</v>
      </c>
      <c r="M1818" s="136" t="s">
        <v>99</v>
      </c>
      <c r="N1818" s="136"/>
      <c r="O1818" s="135" t="s">
        <v>4294</v>
      </c>
      <c r="P1818" s="129" t="s">
        <v>778</v>
      </c>
      <c r="Q1818" s="129" t="s">
        <v>779</v>
      </c>
      <c r="R1818" s="129" t="s">
        <v>9036</v>
      </c>
      <c r="S1818" s="129" t="s">
        <v>84</v>
      </c>
      <c r="T1818" s="129" t="s">
        <v>72</v>
      </c>
      <c r="U1818" s="129" t="s">
        <v>140</v>
      </c>
      <c r="V1818" s="129" t="s">
        <v>141</v>
      </c>
      <c r="W1818" s="129" t="s">
        <v>87</v>
      </c>
      <c r="X1818" s="129">
        <v>49</v>
      </c>
      <c r="Y1818" s="129" t="s">
        <v>88</v>
      </c>
      <c r="Z1818" s="129">
        <v>6.9</v>
      </c>
      <c r="AA1818" s="129" t="s">
        <v>2344</v>
      </c>
      <c r="AB1818" s="129" t="s">
        <v>90</v>
      </c>
      <c r="AC1818" s="129" t="s">
        <v>91</v>
      </c>
      <c r="AD1818" s="129" t="s">
        <v>72</v>
      </c>
      <c r="AE1818" s="129"/>
      <c r="AF1818" s="129" t="s">
        <v>254</v>
      </c>
      <c r="AG1818" s="129"/>
      <c r="AH1818" s="129"/>
      <c r="AI1818" s="129"/>
      <c r="AJ1818" s="129"/>
      <c r="AK1818" s="129" t="s">
        <v>72</v>
      </c>
      <c r="AL1818" s="129"/>
      <c r="AM1818" s="129"/>
      <c r="AN1818" s="130">
        <v>46223</v>
      </c>
      <c r="AO1818" s="131" t="s">
        <v>9815</v>
      </c>
      <c r="AP1818" s="129"/>
      <c r="AQ1818" s="129" t="s">
        <v>1675</v>
      </c>
      <c r="AR1818" s="129">
        <v>15</v>
      </c>
      <c r="AS1818" s="129" t="s">
        <v>4063</v>
      </c>
      <c r="AT1818" s="129" t="s">
        <v>75</v>
      </c>
      <c r="AU1818" s="129" t="s">
        <v>75</v>
      </c>
      <c r="AV1818" s="129" t="s">
        <v>88</v>
      </c>
      <c r="AW1818" s="129" t="s">
        <v>96</v>
      </c>
      <c r="AX1818" s="129"/>
      <c r="AY1818" s="129" t="s">
        <v>9039</v>
      </c>
      <c r="AZ1818" s="141" t="s">
        <v>9732</v>
      </c>
      <c r="BA1818" s="129">
        <f>(7*7)+14</f>
        <v>63</v>
      </c>
      <c r="BB1818" s="129" t="s">
        <v>100</v>
      </c>
    </row>
    <row r="1819" spans="1:54" ht="18.600000000000001" customHeight="1">
      <c r="A1819" s="129">
        <v>260180</v>
      </c>
      <c r="B1819" s="129">
        <v>260180</v>
      </c>
      <c r="C1819" s="129" t="s">
        <v>71</v>
      </c>
      <c r="D1819" s="130">
        <v>46224</v>
      </c>
      <c r="E1819" s="1" t="s">
        <v>1896</v>
      </c>
      <c r="F1819" s="129" t="s">
        <v>9816</v>
      </c>
      <c r="G1819" s="129" t="s">
        <v>75</v>
      </c>
      <c r="H1819" s="134" t="s">
        <v>2215</v>
      </c>
      <c r="I1819" s="134" t="s">
        <v>77</v>
      </c>
      <c r="J1819" s="129" t="s">
        <v>78</v>
      </c>
      <c r="K1819" s="129" t="s">
        <v>172</v>
      </c>
      <c r="L1819" s="136" t="s">
        <v>139</v>
      </c>
      <c r="M1819" s="136" t="s">
        <v>160</v>
      </c>
      <c r="N1819" s="135" t="s">
        <v>9546</v>
      </c>
      <c r="O1819" s="135" t="s">
        <v>847</v>
      </c>
      <c r="P1819" s="129" t="s">
        <v>813</v>
      </c>
      <c r="Q1819" s="129" t="s">
        <v>813</v>
      </c>
      <c r="R1819" s="129" t="s">
        <v>9057</v>
      </c>
      <c r="S1819" s="129" t="s">
        <v>84</v>
      </c>
      <c r="T1819" s="129" t="s">
        <v>72</v>
      </c>
      <c r="U1819" s="129" t="s">
        <v>140</v>
      </c>
      <c r="V1819" s="129" t="s">
        <v>141</v>
      </c>
      <c r="W1819" s="129" t="s">
        <v>87</v>
      </c>
      <c r="X1819" s="129">
        <v>40</v>
      </c>
      <c r="Y1819" s="129" t="s">
        <v>88</v>
      </c>
      <c r="Z1819" s="129">
        <v>4.2</v>
      </c>
      <c r="AA1819" s="129" t="s">
        <v>954</v>
      </c>
      <c r="AB1819" s="129" t="s">
        <v>90</v>
      </c>
      <c r="AC1819" s="129" t="s">
        <v>91</v>
      </c>
      <c r="AD1819" s="129" t="s">
        <v>72</v>
      </c>
      <c r="AE1819" s="129"/>
      <c r="AF1819" s="140"/>
      <c r="AG1819" s="140"/>
      <c r="AH1819" s="140"/>
      <c r="AI1819" s="129"/>
      <c r="AJ1819" s="129"/>
      <c r="AK1819" s="129" t="s">
        <v>3444</v>
      </c>
      <c r="AL1819" s="129"/>
      <c r="AM1819" s="129"/>
      <c r="AN1819" s="130">
        <v>46224</v>
      </c>
      <c r="AO1819" s="129"/>
      <c r="AP1819" s="129"/>
      <c r="AQ1819" s="129"/>
      <c r="AR1819" s="129"/>
      <c r="AS1819" s="129"/>
      <c r="AT1819" s="129"/>
      <c r="AU1819" s="129"/>
      <c r="AV1819" s="129"/>
      <c r="AW1819" s="129"/>
      <c r="AX1819" s="129"/>
      <c r="AY1819" s="129"/>
      <c r="AZ1819" s="141"/>
      <c r="BA1819" s="129"/>
      <c r="BB1819" s="129"/>
    </row>
    <row r="1820" spans="1:54" ht="18.600000000000001" customHeight="1">
      <c r="A1820" s="129" t="s">
        <v>9817</v>
      </c>
      <c r="B1820" s="129">
        <v>260181</v>
      </c>
      <c r="C1820" s="129" t="s">
        <v>71</v>
      </c>
      <c r="D1820" s="130">
        <v>46226</v>
      </c>
      <c r="E1820" s="1" t="s">
        <v>1896</v>
      </c>
      <c r="F1820" s="129" t="s">
        <v>9818</v>
      </c>
      <c r="G1820" s="129" t="s">
        <v>75</v>
      </c>
      <c r="H1820" s="134" t="s">
        <v>9631</v>
      </c>
      <c r="I1820" s="134" t="s">
        <v>77</v>
      </c>
      <c r="J1820" s="129" t="s">
        <v>78</v>
      </c>
      <c r="K1820" s="129" t="s">
        <v>78</v>
      </c>
      <c r="L1820" s="136" t="s">
        <v>1898</v>
      </c>
      <c r="M1820" s="136" t="s">
        <v>99</v>
      </c>
      <c r="N1820" s="136"/>
      <c r="O1820" s="135" t="s">
        <v>7264</v>
      </c>
      <c r="P1820" s="129" t="s">
        <v>9819</v>
      </c>
      <c r="Q1820" s="129" t="s">
        <v>9820</v>
      </c>
      <c r="R1820" s="129" t="s">
        <v>9821</v>
      </c>
      <c r="S1820" s="129" t="s">
        <v>152</v>
      </c>
      <c r="T1820" s="129" t="s">
        <v>72</v>
      </c>
      <c r="U1820" s="129" t="s">
        <v>153</v>
      </c>
      <c r="V1820" s="129" t="s">
        <v>154</v>
      </c>
      <c r="W1820" s="129" t="s">
        <v>126</v>
      </c>
      <c r="X1820" s="129">
        <v>63</v>
      </c>
      <c r="Y1820" s="129" t="s">
        <v>88</v>
      </c>
      <c r="Z1820" s="129">
        <v>6.6</v>
      </c>
      <c r="AA1820" s="129" t="s">
        <v>954</v>
      </c>
      <c r="AB1820" s="129" t="s">
        <v>90</v>
      </c>
      <c r="AC1820" s="129" t="s">
        <v>91</v>
      </c>
      <c r="AD1820" s="129" t="s">
        <v>72</v>
      </c>
      <c r="AE1820" s="129"/>
      <c r="AF1820" s="140"/>
      <c r="AG1820" s="140"/>
      <c r="AH1820" s="140"/>
      <c r="AI1820" s="129"/>
      <c r="AJ1820" s="129"/>
      <c r="AK1820" s="129"/>
      <c r="AL1820" s="129"/>
      <c r="AM1820" s="129"/>
      <c r="AN1820" s="130">
        <v>46226</v>
      </c>
      <c r="AO1820" s="129" t="s">
        <v>9822</v>
      </c>
      <c r="AP1820" s="129" t="s">
        <v>9823</v>
      </c>
      <c r="AQ1820" s="129" t="s">
        <v>1794</v>
      </c>
      <c r="AR1820" s="129">
        <v>15</v>
      </c>
      <c r="AS1820" s="129" t="s">
        <v>9218</v>
      </c>
      <c r="AT1820" s="129" t="s">
        <v>75</v>
      </c>
      <c r="AU1820" s="129" t="s">
        <v>75</v>
      </c>
      <c r="AV1820" s="129" t="s">
        <v>88</v>
      </c>
      <c r="AW1820" s="129" t="s">
        <v>96</v>
      </c>
      <c r="AX1820" s="129"/>
      <c r="AY1820" s="129" t="s">
        <v>9092</v>
      </c>
      <c r="AZ1820" s="141" t="s">
        <v>9634</v>
      </c>
      <c r="BA1820" s="129">
        <f>42+21</f>
        <v>63</v>
      </c>
      <c r="BB1820" s="129" t="s">
        <v>100</v>
      </c>
    </row>
    <row r="1821" spans="1:54" ht="18.600000000000001" customHeight="1">
      <c r="A1821" s="129" t="s">
        <v>9824</v>
      </c>
      <c r="B1821" s="129">
        <v>260182</v>
      </c>
      <c r="C1821" s="129" t="s">
        <v>71</v>
      </c>
      <c r="D1821" s="130">
        <v>46228</v>
      </c>
      <c r="E1821" s="1" t="s">
        <v>1896</v>
      </c>
      <c r="F1821" s="129" t="s">
        <v>9825</v>
      </c>
      <c r="G1821" s="129" t="s">
        <v>75</v>
      </c>
      <c r="H1821" s="134" t="s">
        <v>9826</v>
      </c>
      <c r="I1821" s="134" t="s">
        <v>77</v>
      </c>
      <c r="J1821" s="129" t="s">
        <v>78</v>
      </c>
      <c r="K1821" s="129" t="s">
        <v>172</v>
      </c>
      <c r="L1821" s="136" t="s">
        <v>139</v>
      </c>
      <c r="M1821" s="136" t="s">
        <v>99</v>
      </c>
      <c r="N1821" s="135"/>
      <c r="O1821" s="136" t="s">
        <v>1937</v>
      </c>
      <c r="P1821" s="129" t="s">
        <v>83</v>
      </c>
      <c r="Q1821" s="129" t="s">
        <v>7673</v>
      </c>
      <c r="R1821" s="129" t="s">
        <v>9043</v>
      </c>
      <c r="S1821" s="129" t="s">
        <v>84</v>
      </c>
      <c r="T1821" s="129" t="s">
        <v>72</v>
      </c>
      <c r="U1821" s="129" t="s">
        <v>323</v>
      </c>
      <c r="V1821" s="129" t="s">
        <v>576</v>
      </c>
      <c r="W1821" s="129" t="s">
        <v>87</v>
      </c>
      <c r="X1821" s="129">
        <v>49</v>
      </c>
      <c r="Y1821" s="129" t="s">
        <v>88</v>
      </c>
      <c r="Z1821" s="129">
        <v>5.3</v>
      </c>
      <c r="AA1821" s="129" t="s">
        <v>299</v>
      </c>
      <c r="AB1821" s="129" t="s">
        <v>90</v>
      </c>
      <c r="AC1821" s="129" t="s">
        <v>91</v>
      </c>
      <c r="AD1821" s="129" t="s">
        <v>72</v>
      </c>
      <c r="AE1821" s="129"/>
      <c r="AF1821" s="137"/>
      <c r="AG1821" s="137"/>
      <c r="AH1821" s="138"/>
      <c r="AI1821" s="129"/>
      <c r="AJ1821" s="129"/>
      <c r="AK1821" s="129"/>
      <c r="AL1821" s="129"/>
      <c r="AM1821" s="129"/>
      <c r="AN1821" s="130">
        <v>46228</v>
      </c>
      <c r="AO1821" s="129" t="s">
        <v>9827</v>
      </c>
      <c r="AP1821" s="129"/>
      <c r="AQ1821" s="129" t="s">
        <v>1675</v>
      </c>
      <c r="AR1821" s="129">
        <v>15</v>
      </c>
      <c r="AS1821" s="129" t="s">
        <v>9200</v>
      </c>
      <c r="AT1821" s="129" t="s">
        <v>88</v>
      </c>
      <c r="AU1821" s="129" t="s">
        <v>88</v>
      </c>
      <c r="AV1821" s="129" t="s">
        <v>88</v>
      </c>
      <c r="AW1821" s="129" t="s">
        <v>96</v>
      </c>
      <c r="AX1821" s="129"/>
      <c r="AY1821" s="129" t="s">
        <v>9092</v>
      </c>
      <c r="AZ1821" s="141" t="s">
        <v>9828</v>
      </c>
      <c r="BA1821" s="129">
        <f>42+7</f>
        <v>49</v>
      </c>
      <c r="BB1821" s="129" t="s">
        <v>100</v>
      </c>
    </row>
    <row r="1822" spans="1:54" ht="18.600000000000001" customHeight="1">
      <c r="A1822" s="129" t="s">
        <v>9829</v>
      </c>
      <c r="B1822" s="129">
        <v>260183</v>
      </c>
      <c r="C1822" s="129" t="s">
        <v>497</v>
      </c>
      <c r="D1822" s="130">
        <v>46228</v>
      </c>
      <c r="E1822" s="1" t="s">
        <v>1896</v>
      </c>
      <c r="F1822" s="129" t="s">
        <v>9830</v>
      </c>
      <c r="G1822" s="129" t="s">
        <v>75</v>
      </c>
      <c r="H1822" s="134" t="s">
        <v>9730</v>
      </c>
      <c r="I1822" s="134" t="s">
        <v>497</v>
      </c>
      <c r="J1822" s="129" t="s">
        <v>78</v>
      </c>
      <c r="K1822" s="129" t="s">
        <v>78</v>
      </c>
      <c r="L1822" s="136" t="s">
        <v>1898</v>
      </c>
      <c r="M1822" s="136" t="s">
        <v>99</v>
      </c>
      <c r="N1822" s="136"/>
      <c r="O1822" s="135" t="s">
        <v>6956</v>
      </c>
      <c r="P1822" s="129" t="s">
        <v>778</v>
      </c>
      <c r="Q1822" s="129" t="s">
        <v>779</v>
      </c>
      <c r="R1822" s="129" t="s">
        <v>9036</v>
      </c>
      <c r="S1822" s="129" t="s">
        <v>84</v>
      </c>
      <c r="T1822" s="129" t="s">
        <v>72</v>
      </c>
      <c r="U1822" s="129" t="s">
        <v>140</v>
      </c>
      <c r="V1822" s="129" t="s">
        <v>141</v>
      </c>
      <c r="W1822" s="129" t="s">
        <v>126</v>
      </c>
      <c r="X1822" s="129">
        <v>45</v>
      </c>
      <c r="Y1822" s="129" t="s">
        <v>88</v>
      </c>
      <c r="Z1822" s="129">
        <v>5.7</v>
      </c>
      <c r="AA1822" s="129" t="s">
        <v>954</v>
      </c>
      <c r="AB1822" s="129" t="s">
        <v>90</v>
      </c>
      <c r="AC1822" s="129" t="s">
        <v>91</v>
      </c>
      <c r="AD1822" s="129" t="s">
        <v>72</v>
      </c>
      <c r="AE1822" s="129"/>
      <c r="AF1822" s="129" t="s">
        <v>217</v>
      </c>
      <c r="AG1822" s="129"/>
      <c r="AH1822" s="129"/>
      <c r="AI1822" s="129"/>
      <c r="AJ1822" s="129"/>
      <c r="AK1822" s="129" t="s">
        <v>72</v>
      </c>
      <c r="AL1822" s="129"/>
      <c r="AM1822" s="129"/>
      <c r="AN1822" s="130">
        <v>46228</v>
      </c>
      <c r="AO1822" s="129" t="s">
        <v>9831</v>
      </c>
      <c r="AP1822" s="129"/>
      <c r="AQ1822" s="129" t="s">
        <v>1675</v>
      </c>
      <c r="AR1822" s="129">
        <v>15</v>
      </c>
      <c r="AS1822" s="129" t="s">
        <v>8433</v>
      </c>
      <c r="AT1822" s="129" t="s">
        <v>75</v>
      </c>
      <c r="AU1822" s="129" t="s">
        <v>75</v>
      </c>
      <c r="AV1822" s="129" t="s">
        <v>88</v>
      </c>
      <c r="AW1822" s="129" t="s">
        <v>96</v>
      </c>
      <c r="AX1822" s="129"/>
      <c r="AY1822" s="129" t="s">
        <v>9039</v>
      </c>
      <c r="AZ1822" s="141" t="s">
        <v>9732</v>
      </c>
      <c r="BA1822" s="129">
        <f>(7*7)+21</f>
        <v>70</v>
      </c>
      <c r="BB1822" s="129" t="s">
        <v>100</v>
      </c>
    </row>
    <row r="1823" spans="1:54" ht="18.600000000000001" customHeight="1">
      <c r="A1823" s="129" t="s">
        <v>9832</v>
      </c>
      <c r="B1823" s="129">
        <v>260184</v>
      </c>
      <c r="C1823" s="129" t="s">
        <v>71</v>
      </c>
      <c r="D1823" s="130">
        <v>46231</v>
      </c>
      <c r="E1823" s="1" t="s">
        <v>1896</v>
      </c>
      <c r="F1823" s="129" t="s">
        <v>9833</v>
      </c>
      <c r="G1823" s="129" t="s">
        <v>75</v>
      </c>
      <c r="H1823" s="134" t="s">
        <v>2215</v>
      </c>
      <c r="I1823" s="134" t="s">
        <v>77</v>
      </c>
      <c r="J1823" s="135" t="s">
        <v>72</v>
      </c>
      <c r="K1823" s="129" t="s">
        <v>78</v>
      </c>
      <c r="L1823" s="136" t="s">
        <v>1898</v>
      </c>
      <c r="M1823" s="136" t="s">
        <v>99</v>
      </c>
      <c r="N1823" s="135"/>
      <c r="O1823" s="135" t="s">
        <v>72</v>
      </c>
      <c r="P1823" s="129" t="s">
        <v>83</v>
      </c>
      <c r="Q1823" s="129" t="s">
        <v>7673</v>
      </c>
      <c r="R1823" s="129" t="s">
        <v>9043</v>
      </c>
      <c r="S1823" s="129" t="s">
        <v>8445</v>
      </c>
      <c r="T1823" s="129" t="s">
        <v>72</v>
      </c>
      <c r="U1823" s="129" t="s">
        <v>9682</v>
      </c>
      <c r="V1823" s="129" t="s">
        <v>9682</v>
      </c>
      <c r="W1823" s="129" t="s">
        <v>87</v>
      </c>
      <c r="X1823" s="129">
        <v>42</v>
      </c>
      <c r="Y1823" s="129" t="s">
        <v>88</v>
      </c>
      <c r="Z1823" s="129">
        <v>5.6</v>
      </c>
      <c r="AA1823" s="129" t="s">
        <v>954</v>
      </c>
      <c r="AB1823" s="129" t="s">
        <v>72</v>
      </c>
      <c r="AC1823" s="129" t="s">
        <v>72</v>
      </c>
      <c r="AD1823" s="129" t="s">
        <v>72</v>
      </c>
      <c r="AE1823" s="129" t="s">
        <v>72</v>
      </c>
      <c r="AF1823" s="129" t="s">
        <v>72</v>
      </c>
      <c r="AG1823" s="129" t="s">
        <v>72</v>
      </c>
      <c r="AH1823" s="129" t="s">
        <v>72</v>
      </c>
      <c r="AI1823" s="129" t="s">
        <v>72</v>
      </c>
      <c r="AJ1823" s="129" t="s">
        <v>72</v>
      </c>
      <c r="AK1823" s="129" t="s">
        <v>72</v>
      </c>
      <c r="AL1823" s="129" t="s">
        <v>72</v>
      </c>
      <c r="AM1823" s="129" t="s">
        <v>72</v>
      </c>
      <c r="AN1823" s="130">
        <v>46231</v>
      </c>
      <c r="AO1823" s="131" t="s">
        <v>72</v>
      </c>
      <c r="AP1823" s="131" t="s">
        <v>72</v>
      </c>
      <c r="AQ1823" s="131" t="s">
        <v>72</v>
      </c>
      <c r="AR1823" s="129">
        <v>15</v>
      </c>
      <c r="AS1823" s="131" t="s">
        <v>72</v>
      </c>
      <c r="AT1823" s="131" t="s">
        <v>72</v>
      </c>
      <c r="AU1823" s="131" t="s">
        <v>72</v>
      </c>
      <c r="AV1823" s="129" t="s">
        <v>88</v>
      </c>
      <c r="AW1823" s="131" t="s">
        <v>72</v>
      </c>
      <c r="AX1823" s="131" t="s">
        <v>72</v>
      </c>
      <c r="AY1823" s="131" t="s">
        <v>72</v>
      </c>
      <c r="AZ1823" s="139" t="s">
        <v>72</v>
      </c>
      <c r="BA1823" s="131" t="s">
        <v>72</v>
      </c>
      <c r="BB1823" s="129" t="s">
        <v>9682</v>
      </c>
    </row>
    <row r="1824" spans="1:54" ht="18.600000000000001" customHeight="1">
      <c r="A1824" s="129" t="s">
        <v>9834</v>
      </c>
      <c r="B1824" s="129">
        <v>260185</v>
      </c>
      <c r="C1824" s="129" t="s">
        <v>71</v>
      </c>
      <c r="D1824" s="130">
        <v>46231</v>
      </c>
      <c r="E1824" s="1" t="s">
        <v>1896</v>
      </c>
      <c r="F1824" s="129" t="s">
        <v>9835</v>
      </c>
      <c r="G1824" s="129" t="s">
        <v>75</v>
      </c>
      <c r="H1824" s="134" t="s">
        <v>9631</v>
      </c>
      <c r="I1824" s="134" t="s">
        <v>77</v>
      </c>
      <c r="J1824" s="129" t="s">
        <v>78</v>
      </c>
      <c r="K1824" s="129" t="s">
        <v>78</v>
      </c>
      <c r="L1824" s="136" t="s">
        <v>1898</v>
      </c>
      <c r="M1824" s="136" t="s">
        <v>7511</v>
      </c>
      <c r="N1824" s="136"/>
      <c r="O1824" s="135" t="s">
        <v>9836</v>
      </c>
      <c r="P1824" s="129" t="s">
        <v>9819</v>
      </c>
      <c r="Q1824" s="129" t="s">
        <v>9820</v>
      </c>
      <c r="R1824" s="129" t="s">
        <v>9821</v>
      </c>
      <c r="S1824" s="129" t="s">
        <v>152</v>
      </c>
      <c r="T1824" s="129" t="s">
        <v>72</v>
      </c>
      <c r="U1824" s="129" t="s">
        <v>153</v>
      </c>
      <c r="V1824" s="129" t="s">
        <v>154</v>
      </c>
      <c r="W1824" s="129" t="s">
        <v>126</v>
      </c>
      <c r="X1824" s="129">
        <v>71</v>
      </c>
      <c r="Y1824" s="129" t="s">
        <v>88</v>
      </c>
      <c r="Z1824" s="129">
        <v>6.2</v>
      </c>
      <c r="AA1824" s="129" t="s">
        <v>954</v>
      </c>
      <c r="AB1824" s="129" t="s">
        <v>90</v>
      </c>
      <c r="AC1824" s="129" t="s">
        <v>91</v>
      </c>
      <c r="AD1824" s="129" t="s">
        <v>216</v>
      </c>
      <c r="AE1824" s="129"/>
      <c r="AF1824" s="140"/>
      <c r="AG1824" s="140"/>
      <c r="AH1824" s="140"/>
      <c r="AI1824" s="129">
        <v>4</v>
      </c>
      <c r="AJ1824" s="129" t="s">
        <v>9837</v>
      </c>
      <c r="AK1824" s="129"/>
      <c r="AL1824" s="129"/>
      <c r="AM1824" s="129"/>
      <c r="AN1824" s="130">
        <v>46231</v>
      </c>
      <c r="AO1824" s="129" t="s">
        <v>9838</v>
      </c>
      <c r="AP1824" s="129" t="s">
        <v>9839</v>
      </c>
      <c r="AQ1824" s="129" t="s">
        <v>1794</v>
      </c>
      <c r="AR1824" s="129">
        <v>15</v>
      </c>
      <c r="AS1824" s="129" t="s">
        <v>9200</v>
      </c>
      <c r="AT1824" s="129" t="s">
        <v>75</v>
      </c>
      <c r="AU1824" s="129" t="s">
        <v>75</v>
      </c>
      <c r="AV1824" s="129" t="s">
        <v>88</v>
      </c>
      <c r="AW1824" s="129" t="s">
        <v>79</v>
      </c>
      <c r="AX1824" s="129" t="s">
        <v>7511</v>
      </c>
      <c r="AY1824" s="129" t="s">
        <v>9092</v>
      </c>
      <c r="AZ1824" s="141" t="s">
        <v>9634</v>
      </c>
      <c r="BA1824" s="129">
        <f>42+21</f>
        <v>63</v>
      </c>
      <c r="BB1824" s="129" t="s">
        <v>6761</v>
      </c>
    </row>
    <row r="1825" spans="1:54" ht="18.600000000000001" customHeight="1">
      <c r="A1825" s="129" t="s">
        <v>9840</v>
      </c>
      <c r="B1825" s="129">
        <v>260186</v>
      </c>
      <c r="C1825" s="129" t="s">
        <v>71</v>
      </c>
      <c r="D1825" s="130">
        <v>46231</v>
      </c>
      <c r="E1825" s="1" t="s">
        <v>1896</v>
      </c>
      <c r="F1825" s="129" t="s">
        <v>9841</v>
      </c>
      <c r="G1825" s="129" t="s">
        <v>75</v>
      </c>
      <c r="H1825" s="134" t="s">
        <v>9631</v>
      </c>
      <c r="I1825" s="134" t="s">
        <v>77</v>
      </c>
      <c r="J1825" s="129" t="s">
        <v>78</v>
      </c>
      <c r="K1825" s="129" t="s">
        <v>78</v>
      </c>
      <c r="L1825" s="136" t="s">
        <v>1898</v>
      </c>
      <c r="M1825" s="136" t="s">
        <v>160</v>
      </c>
      <c r="N1825" s="136" t="s">
        <v>1795</v>
      </c>
      <c r="O1825" s="135" t="s">
        <v>9842</v>
      </c>
      <c r="P1825" s="129" t="s">
        <v>9819</v>
      </c>
      <c r="Q1825" s="129" t="s">
        <v>9820</v>
      </c>
      <c r="R1825" s="129" t="s">
        <v>9821</v>
      </c>
      <c r="S1825" s="129" t="s">
        <v>152</v>
      </c>
      <c r="T1825" s="129" t="s">
        <v>72</v>
      </c>
      <c r="U1825" s="129" t="s">
        <v>153</v>
      </c>
      <c r="V1825" s="129" t="s">
        <v>164</v>
      </c>
      <c r="W1825" s="129" t="s">
        <v>126</v>
      </c>
      <c r="X1825" s="129">
        <v>65</v>
      </c>
      <c r="Y1825" s="129" t="s">
        <v>88</v>
      </c>
      <c r="Z1825" s="129">
        <v>6.2</v>
      </c>
      <c r="AA1825" s="129" t="s">
        <v>954</v>
      </c>
      <c r="AB1825" s="129" t="s">
        <v>90</v>
      </c>
      <c r="AC1825" s="129" t="s">
        <v>91</v>
      </c>
      <c r="AD1825" s="129" t="s">
        <v>72</v>
      </c>
      <c r="AE1825" s="129"/>
      <c r="AF1825" s="140"/>
      <c r="AG1825" s="140"/>
      <c r="AH1825" s="140"/>
      <c r="AI1825" s="129"/>
      <c r="AJ1825" s="129"/>
      <c r="AK1825" s="129"/>
      <c r="AL1825" s="129"/>
      <c r="AM1825" s="129"/>
      <c r="AN1825" s="130">
        <v>46231</v>
      </c>
      <c r="AO1825" s="129" t="s">
        <v>9843</v>
      </c>
      <c r="AP1825" s="129" t="s">
        <v>9844</v>
      </c>
      <c r="AQ1825" s="129" t="s">
        <v>1794</v>
      </c>
      <c r="AR1825" s="129">
        <v>15</v>
      </c>
      <c r="AS1825" s="129" t="s">
        <v>9218</v>
      </c>
      <c r="AT1825" s="129" t="s">
        <v>75</v>
      </c>
      <c r="AU1825" s="129" t="s">
        <v>75</v>
      </c>
      <c r="AV1825" s="129" t="s">
        <v>88</v>
      </c>
      <c r="AW1825" s="129" t="s">
        <v>79</v>
      </c>
      <c r="AX1825" s="129" t="s">
        <v>9845</v>
      </c>
      <c r="AY1825" s="129" t="s">
        <v>9092</v>
      </c>
      <c r="AZ1825" s="141" t="s">
        <v>9634</v>
      </c>
      <c r="BA1825" s="129">
        <f>42</f>
        <v>42</v>
      </c>
      <c r="BB1825" s="129" t="s">
        <v>9846</v>
      </c>
    </row>
    <row r="1826" spans="1:54" ht="18.600000000000001" customHeight="1">
      <c r="A1826" s="129" t="s">
        <v>9847</v>
      </c>
      <c r="B1826" s="129">
        <v>260187</v>
      </c>
      <c r="C1826" s="129" t="s">
        <v>497</v>
      </c>
      <c r="D1826" s="130">
        <v>46232</v>
      </c>
      <c r="E1826" s="1" t="s">
        <v>1896</v>
      </c>
      <c r="F1826" s="129" t="s">
        <v>9848</v>
      </c>
      <c r="G1826" s="129" t="s">
        <v>75</v>
      </c>
      <c r="H1826" s="134" t="s">
        <v>9730</v>
      </c>
      <c r="I1826" s="134" t="s">
        <v>497</v>
      </c>
      <c r="J1826" s="129" t="s">
        <v>78</v>
      </c>
      <c r="K1826" s="129" t="s">
        <v>78</v>
      </c>
      <c r="L1826" s="136" t="s">
        <v>1898</v>
      </c>
      <c r="M1826" s="136" t="s">
        <v>99</v>
      </c>
      <c r="N1826" s="135"/>
      <c r="O1826" s="135" t="s">
        <v>9849</v>
      </c>
      <c r="P1826" s="129" t="s">
        <v>813</v>
      </c>
      <c r="Q1826" s="129" t="s">
        <v>813</v>
      </c>
      <c r="R1826" s="129" t="s">
        <v>9057</v>
      </c>
      <c r="S1826" s="129" t="s">
        <v>84</v>
      </c>
      <c r="T1826" s="129" t="s">
        <v>72</v>
      </c>
      <c r="U1826" s="129" t="s">
        <v>104</v>
      </c>
      <c r="V1826" s="129" t="s">
        <v>104</v>
      </c>
      <c r="W1826" s="129" t="s">
        <v>87</v>
      </c>
      <c r="X1826" s="129">
        <v>62</v>
      </c>
      <c r="Y1826" s="129" t="s">
        <v>88</v>
      </c>
      <c r="Z1826" s="129">
        <v>5.5</v>
      </c>
      <c r="AA1826" s="129" t="s">
        <v>2344</v>
      </c>
      <c r="AB1826" s="129" t="s">
        <v>90</v>
      </c>
      <c r="AC1826" s="129" t="s">
        <v>91</v>
      </c>
      <c r="AD1826" s="129" t="s">
        <v>72</v>
      </c>
      <c r="AE1826" s="129"/>
      <c r="AF1826" s="140"/>
      <c r="AG1826" s="140"/>
      <c r="AH1826" s="140"/>
      <c r="AI1826" s="129"/>
      <c r="AJ1826" s="129"/>
      <c r="AK1826" s="129" t="s">
        <v>3444</v>
      </c>
      <c r="AL1826" s="129"/>
      <c r="AM1826" s="129"/>
      <c r="AN1826" s="130">
        <v>46232</v>
      </c>
      <c r="AO1826" s="129" t="s">
        <v>9850</v>
      </c>
      <c r="AP1826" s="129"/>
      <c r="AQ1826" s="129" t="s">
        <v>1675</v>
      </c>
      <c r="AR1826" s="129">
        <v>15</v>
      </c>
      <c r="AS1826" s="129" t="s">
        <v>2694</v>
      </c>
      <c r="AT1826" s="129" t="s">
        <v>75</v>
      </c>
      <c r="AU1826" s="129" t="s">
        <v>75</v>
      </c>
      <c r="AV1826" s="129" t="s">
        <v>88</v>
      </c>
      <c r="AW1826" s="129" t="s">
        <v>96</v>
      </c>
      <c r="AX1826" s="129"/>
      <c r="AY1826" s="129" t="s">
        <v>9039</v>
      </c>
      <c r="AZ1826" s="141" t="s">
        <v>9732</v>
      </c>
      <c r="BA1826" s="129">
        <f t="shared" ref="BA1826" si="1">(7*7)+7</f>
        <v>56</v>
      </c>
      <c r="BB1826" s="129" t="s">
        <v>100</v>
      </c>
    </row>
    <row r="1827" spans="1:54" ht="18.600000000000001" customHeight="1">
      <c r="A1827" s="129" t="s">
        <v>9851</v>
      </c>
      <c r="B1827" s="129">
        <v>260188</v>
      </c>
      <c r="C1827" s="129" t="s">
        <v>497</v>
      </c>
      <c r="D1827" s="130">
        <v>46232</v>
      </c>
      <c r="E1827" s="1" t="s">
        <v>1896</v>
      </c>
      <c r="F1827" s="129" t="s">
        <v>9852</v>
      </c>
      <c r="G1827" s="129" t="s">
        <v>75</v>
      </c>
      <c r="H1827" s="134" t="s">
        <v>9730</v>
      </c>
      <c r="I1827" s="134" t="s">
        <v>497</v>
      </c>
      <c r="J1827" s="129" t="s">
        <v>78</v>
      </c>
      <c r="K1827" s="129" t="s">
        <v>78</v>
      </c>
      <c r="L1827" s="136" t="s">
        <v>1898</v>
      </c>
      <c r="M1827" s="136" t="s">
        <v>99</v>
      </c>
      <c r="N1827" s="135"/>
      <c r="O1827" s="136" t="s">
        <v>3398</v>
      </c>
      <c r="P1827" s="129" t="s">
        <v>83</v>
      </c>
      <c r="Q1827" s="129" t="s">
        <v>7673</v>
      </c>
      <c r="R1827" s="129" t="s">
        <v>9043</v>
      </c>
      <c r="S1827" s="129" t="s">
        <v>84</v>
      </c>
      <c r="T1827" s="129" t="s">
        <v>72</v>
      </c>
      <c r="U1827" s="129" t="s">
        <v>104</v>
      </c>
      <c r="V1827" s="129" t="s">
        <v>9853</v>
      </c>
      <c r="W1827" s="129" t="s">
        <v>87</v>
      </c>
      <c r="X1827" s="129">
        <v>65</v>
      </c>
      <c r="Y1827" s="129" t="s">
        <v>88</v>
      </c>
      <c r="Z1827" s="129">
        <v>5.0999999999999996</v>
      </c>
      <c r="AA1827" s="129" t="s">
        <v>954</v>
      </c>
      <c r="AB1827" s="129" t="s">
        <v>90</v>
      </c>
      <c r="AC1827" s="129" t="s">
        <v>91</v>
      </c>
      <c r="AD1827" s="129" t="s">
        <v>72</v>
      </c>
      <c r="AE1827" s="129"/>
      <c r="AF1827" s="137" t="s">
        <v>9722</v>
      </c>
      <c r="AG1827" s="137">
        <v>3</v>
      </c>
      <c r="AH1827" s="138"/>
      <c r="AI1827" s="129"/>
      <c r="AJ1827" s="129"/>
      <c r="AK1827" s="129" t="s">
        <v>3444</v>
      </c>
      <c r="AL1827" s="129"/>
      <c r="AM1827" s="129"/>
      <c r="AN1827" s="130">
        <v>46232</v>
      </c>
      <c r="AO1827" s="129" t="s">
        <v>9854</v>
      </c>
      <c r="AP1827" s="129"/>
      <c r="AQ1827" s="129" t="s">
        <v>1675</v>
      </c>
      <c r="AR1827" s="129">
        <v>15</v>
      </c>
      <c r="AS1827" s="129" t="s">
        <v>183</v>
      </c>
      <c r="AT1827" s="129" t="s">
        <v>75</v>
      </c>
      <c r="AU1827" s="129" t="s">
        <v>75</v>
      </c>
      <c r="AV1827" s="129" t="s">
        <v>88</v>
      </c>
      <c r="AW1827" s="129" t="s">
        <v>96</v>
      </c>
      <c r="AX1827" s="129"/>
      <c r="AY1827" s="129" t="s">
        <v>9039</v>
      </c>
      <c r="AZ1827" s="141" t="s">
        <v>9732</v>
      </c>
      <c r="BA1827" s="129">
        <f>(7*7)+14</f>
        <v>63</v>
      </c>
      <c r="BB1827" s="129" t="s">
        <v>100</v>
      </c>
    </row>
    <row r="1828" spans="1:54" ht="18.600000000000001" customHeight="1">
      <c r="A1828" s="129" t="s">
        <v>9856</v>
      </c>
      <c r="B1828" s="129">
        <v>260189</v>
      </c>
      <c r="C1828" s="129" t="s">
        <v>497</v>
      </c>
      <c r="D1828" s="130">
        <v>46232</v>
      </c>
      <c r="E1828" s="1" t="s">
        <v>1896</v>
      </c>
      <c r="F1828" s="129" t="s">
        <v>9857</v>
      </c>
      <c r="G1828" s="129" t="s">
        <v>75</v>
      </c>
      <c r="H1828" s="134" t="s">
        <v>9730</v>
      </c>
      <c r="I1828" s="134" t="s">
        <v>497</v>
      </c>
      <c r="J1828" s="129" t="s">
        <v>78</v>
      </c>
      <c r="K1828" s="129" t="s">
        <v>78</v>
      </c>
      <c r="L1828" s="136" t="s">
        <v>1898</v>
      </c>
      <c r="M1828" s="136" t="s">
        <v>99</v>
      </c>
      <c r="N1828" s="136"/>
      <c r="O1828" s="135" t="s">
        <v>4487</v>
      </c>
      <c r="P1828" s="129" t="s">
        <v>9819</v>
      </c>
      <c r="Q1828" s="129" t="s">
        <v>9820</v>
      </c>
      <c r="R1828" s="129" t="s">
        <v>9821</v>
      </c>
      <c r="S1828" s="129" t="s">
        <v>84</v>
      </c>
      <c r="T1828" s="129" t="s">
        <v>72</v>
      </c>
      <c r="U1828" s="129" t="s">
        <v>85</v>
      </c>
      <c r="V1828" s="129" t="s">
        <v>9858</v>
      </c>
      <c r="W1828" s="129" t="s">
        <v>87</v>
      </c>
      <c r="X1828" s="129">
        <v>44</v>
      </c>
      <c r="Y1828" s="129" t="s">
        <v>88</v>
      </c>
      <c r="Z1828" s="129">
        <v>6.8</v>
      </c>
      <c r="AA1828" s="129" t="s">
        <v>2344</v>
      </c>
      <c r="AB1828" s="129" t="s">
        <v>90</v>
      </c>
      <c r="AC1828" s="129" t="s">
        <v>91</v>
      </c>
      <c r="AD1828" s="129" t="s">
        <v>72</v>
      </c>
      <c r="AE1828" s="129"/>
      <c r="AF1828" s="140"/>
      <c r="AG1828" s="140"/>
      <c r="AH1828" s="140"/>
      <c r="AI1828" s="129"/>
      <c r="AJ1828" s="129"/>
      <c r="AK1828" s="129"/>
      <c r="AL1828" s="129"/>
      <c r="AM1828" s="129"/>
      <c r="AN1828" s="130">
        <v>46232</v>
      </c>
      <c r="AO1828" s="129" t="s">
        <v>9859</v>
      </c>
      <c r="AP1828" s="129"/>
      <c r="AQ1828" s="129" t="s">
        <v>1675</v>
      </c>
      <c r="AR1828" s="129">
        <v>15</v>
      </c>
      <c r="AS1828" s="129" t="s">
        <v>4063</v>
      </c>
      <c r="AT1828" s="129" t="s">
        <v>75</v>
      </c>
      <c r="AU1828" s="129" t="s">
        <v>75</v>
      </c>
      <c r="AV1828" s="129" t="s">
        <v>88</v>
      </c>
      <c r="AW1828" s="129" t="s">
        <v>96</v>
      </c>
      <c r="AX1828" s="129"/>
      <c r="AY1828" s="129" t="s">
        <v>9039</v>
      </c>
      <c r="AZ1828" s="141" t="s">
        <v>9732</v>
      </c>
      <c r="BA1828" s="129">
        <f>(7*7)+7</f>
        <v>56</v>
      </c>
      <c r="BB1828" s="129" t="s">
        <v>100</v>
      </c>
    </row>
    <row r="1829" spans="1:54" ht="18.600000000000001" customHeight="1">
      <c r="A1829" s="129" t="s">
        <v>9860</v>
      </c>
      <c r="B1829" s="129">
        <v>260190</v>
      </c>
      <c r="C1829" s="129" t="s">
        <v>71</v>
      </c>
      <c r="D1829" s="130">
        <v>46232</v>
      </c>
      <c r="E1829" s="1" t="s">
        <v>1896</v>
      </c>
      <c r="F1829" s="129" t="s">
        <v>9861</v>
      </c>
      <c r="G1829" s="129" t="s">
        <v>75</v>
      </c>
      <c r="H1829" s="134" t="s">
        <v>9826</v>
      </c>
      <c r="I1829" s="134" t="s">
        <v>77</v>
      </c>
      <c r="J1829" s="129" t="s">
        <v>78</v>
      </c>
      <c r="K1829" s="129" t="s">
        <v>78</v>
      </c>
      <c r="L1829" s="136" t="s">
        <v>1898</v>
      </c>
      <c r="M1829" s="136" t="s">
        <v>99</v>
      </c>
      <c r="N1829" s="136" t="s">
        <v>9862</v>
      </c>
      <c r="O1829" s="135" t="s">
        <v>6956</v>
      </c>
      <c r="P1829" s="129" t="s">
        <v>778</v>
      </c>
      <c r="Q1829" s="129" t="s">
        <v>779</v>
      </c>
      <c r="R1829" s="129" t="s">
        <v>9036</v>
      </c>
      <c r="S1829" s="129" t="s">
        <v>84</v>
      </c>
      <c r="T1829" s="129" t="s">
        <v>72</v>
      </c>
      <c r="U1829" s="129" t="s">
        <v>140</v>
      </c>
      <c r="V1829" s="129" t="s">
        <v>141</v>
      </c>
      <c r="W1829" s="129" t="s">
        <v>126</v>
      </c>
      <c r="X1829" s="129">
        <v>75</v>
      </c>
      <c r="Y1829" s="129" t="s">
        <v>88</v>
      </c>
      <c r="Z1829" s="129">
        <v>5.5</v>
      </c>
      <c r="AA1829" s="129" t="s">
        <v>299</v>
      </c>
      <c r="AB1829" s="129" t="s">
        <v>90</v>
      </c>
      <c r="AC1829" s="129" t="s">
        <v>91</v>
      </c>
      <c r="AD1829" s="129" t="s">
        <v>72</v>
      </c>
      <c r="AE1829" s="129"/>
      <c r="AF1829" s="137" t="s">
        <v>217</v>
      </c>
      <c r="AG1829" s="129"/>
      <c r="AH1829" s="129"/>
      <c r="AI1829" s="129"/>
      <c r="AJ1829" s="129"/>
      <c r="AK1829" s="129"/>
      <c r="AL1829" s="129"/>
      <c r="AM1829" s="129"/>
      <c r="AN1829" s="130">
        <v>46232</v>
      </c>
      <c r="AO1829" s="129" t="s">
        <v>9863</v>
      </c>
      <c r="AP1829" s="129"/>
      <c r="AQ1829" s="129" t="s">
        <v>1675</v>
      </c>
      <c r="AR1829" s="129">
        <v>15</v>
      </c>
      <c r="AS1829" s="129" t="s">
        <v>7811</v>
      </c>
      <c r="AT1829" s="129" t="s">
        <v>75</v>
      </c>
      <c r="AU1829" s="129" t="s">
        <v>75</v>
      </c>
      <c r="AV1829" s="129" t="s">
        <v>88</v>
      </c>
      <c r="AW1829" s="129" t="s">
        <v>96</v>
      </c>
      <c r="AX1829" s="129"/>
      <c r="AY1829" s="129" t="s">
        <v>9092</v>
      </c>
      <c r="AZ1829" s="141" t="s">
        <v>9828</v>
      </c>
      <c r="BA1829" s="129">
        <f>42+14</f>
        <v>56</v>
      </c>
      <c r="BB1829" s="129" t="s">
        <v>100</v>
      </c>
    </row>
    <row r="1830" spans="1:54" ht="18.600000000000001" customHeight="1">
      <c r="A1830" s="129" t="s">
        <v>9864</v>
      </c>
      <c r="B1830" s="129">
        <v>260191</v>
      </c>
      <c r="C1830" s="129" t="s">
        <v>497</v>
      </c>
      <c r="D1830" s="130">
        <v>46233</v>
      </c>
      <c r="E1830" s="1" t="s">
        <v>1896</v>
      </c>
      <c r="F1830" s="129" t="s">
        <v>9865</v>
      </c>
      <c r="G1830" s="129" t="s">
        <v>75</v>
      </c>
      <c r="H1830" s="134" t="s">
        <v>9730</v>
      </c>
      <c r="I1830" s="134" t="s">
        <v>497</v>
      </c>
      <c r="J1830" s="129" t="s">
        <v>78</v>
      </c>
      <c r="K1830" s="129" t="s">
        <v>78</v>
      </c>
      <c r="L1830" s="136" t="s">
        <v>1898</v>
      </c>
      <c r="M1830" s="136" t="s">
        <v>99</v>
      </c>
      <c r="N1830" s="136"/>
      <c r="O1830" s="135" t="s">
        <v>2007</v>
      </c>
      <c r="P1830" s="129" t="s">
        <v>9819</v>
      </c>
      <c r="Q1830" s="129" t="s">
        <v>9820</v>
      </c>
      <c r="R1830" s="129" t="s">
        <v>9821</v>
      </c>
      <c r="S1830" s="129" t="s">
        <v>84</v>
      </c>
      <c r="T1830" s="129" t="s">
        <v>72</v>
      </c>
      <c r="U1830" s="129" t="s">
        <v>104</v>
      </c>
      <c r="V1830" s="129" t="s">
        <v>104</v>
      </c>
      <c r="W1830" s="129" t="s">
        <v>87</v>
      </c>
      <c r="X1830" s="129">
        <v>39</v>
      </c>
      <c r="Y1830" s="129" t="s">
        <v>88</v>
      </c>
      <c r="Z1830" s="129">
        <v>5.0999999999999996</v>
      </c>
      <c r="AA1830" s="129" t="s">
        <v>299</v>
      </c>
      <c r="AB1830" s="129" t="s">
        <v>90</v>
      </c>
      <c r="AC1830" s="129" t="s">
        <v>91</v>
      </c>
      <c r="AD1830" s="129" t="s">
        <v>72</v>
      </c>
      <c r="AE1830" s="129"/>
      <c r="AF1830" s="140"/>
      <c r="AG1830" s="140"/>
      <c r="AH1830" s="140"/>
      <c r="AI1830" s="129"/>
      <c r="AJ1830" s="129"/>
      <c r="AK1830" s="129"/>
      <c r="AL1830" s="129"/>
      <c r="AM1830" s="129"/>
      <c r="AN1830" s="130">
        <v>46233</v>
      </c>
      <c r="AO1830" s="129" t="s">
        <v>9866</v>
      </c>
      <c r="AP1830" s="129"/>
      <c r="AQ1830" s="129" t="s">
        <v>1675</v>
      </c>
      <c r="AR1830" s="129">
        <v>15</v>
      </c>
      <c r="AS1830" s="129" t="s">
        <v>4063</v>
      </c>
      <c r="AT1830" s="129" t="s">
        <v>75</v>
      </c>
      <c r="AU1830" s="129" t="s">
        <v>75</v>
      </c>
      <c r="AV1830" s="129" t="s">
        <v>88</v>
      </c>
      <c r="AW1830" s="129" t="s">
        <v>96</v>
      </c>
      <c r="AX1830" s="129"/>
      <c r="AY1830" s="129" t="s">
        <v>9039</v>
      </c>
      <c r="AZ1830" s="141" t="s">
        <v>9732</v>
      </c>
      <c r="BA1830" s="129">
        <f>(7*7)+28</f>
        <v>77</v>
      </c>
      <c r="BB1830" s="129" t="s">
        <v>100</v>
      </c>
    </row>
    <row r="1831" spans="1:54" ht="18.600000000000001" customHeight="1">
      <c r="A1831" s="129" t="s">
        <v>9868</v>
      </c>
      <c r="B1831" s="129">
        <v>260192</v>
      </c>
      <c r="C1831" s="129" t="s">
        <v>71</v>
      </c>
      <c r="D1831" s="130">
        <v>46233</v>
      </c>
      <c r="E1831" s="1" t="s">
        <v>1896</v>
      </c>
      <c r="F1831" s="129" t="s">
        <v>9869</v>
      </c>
      <c r="G1831" s="129" t="s">
        <v>75</v>
      </c>
      <c r="H1831" s="134" t="s">
        <v>3624</v>
      </c>
      <c r="I1831" s="134" t="s">
        <v>77</v>
      </c>
      <c r="J1831" s="129" t="s">
        <v>78</v>
      </c>
      <c r="K1831" s="129" t="s">
        <v>78</v>
      </c>
      <c r="L1831" s="136" t="s">
        <v>1898</v>
      </c>
      <c r="M1831" s="136" t="s">
        <v>99</v>
      </c>
      <c r="N1831" s="135"/>
      <c r="O1831" s="135" t="s">
        <v>7662</v>
      </c>
      <c r="P1831" s="129" t="s">
        <v>813</v>
      </c>
      <c r="Q1831" s="129" t="s">
        <v>813</v>
      </c>
      <c r="R1831" s="129" t="s">
        <v>9057</v>
      </c>
      <c r="S1831" s="129" t="s">
        <v>152</v>
      </c>
      <c r="T1831" s="129" t="s">
        <v>72</v>
      </c>
      <c r="U1831" s="129" t="s">
        <v>153</v>
      </c>
      <c r="V1831" s="129" t="s">
        <v>154</v>
      </c>
      <c r="W1831" s="129" t="s">
        <v>126</v>
      </c>
      <c r="X1831" s="129">
        <v>79</v>
      </c>
      <c r="Y1831" s="129" t="s">
        <v>88</v>
      </c>
      <c r="Z1831" s="129">
        <v>5.2</v>
      </c>
      <c r="AA1831" s="129" t="s">
        <v>954</v>
      </c>
      <c r="AB1831" s="129" t="s">
        <v>90</v>
      </c>
      <c r="AC1831" s="129" t="s">
        <v>91</v>
      </c>
      <c r="AD1831" s="129" t="s">
        <v>72</v>
      </c>
      <c r="AE1831" s="129"/>
      <c r="AF1831" s="140"/>
      <c r="AG1831" s="140"/>
      <c r="AH1831" s="140"/>
      <c r="AI1831" s="129"/>
      <c r="AJ1831" s="129"/>
      <c r="AK1831" s="129" t="s">
        <v>2726</v>
      </c>
      <c r="AL1831" s="129"/>
      <c r="AM1831" s="129"/>
      <c r="AN1831" s="130">
        <v>46233</v>
      </c>
      <c r="AO1831" s="129" t="s">
        <v>9870</v>
      </c>
      <c r="AP1831" s="129"/>
      <c r="AQ1831" s="129" t="s">
        <v>1794</v>
      </c>
      <c r="AR1831" s="129">
        <v>15</v>
      </c>
      <c r="AS1831" s="129" t="s">
        <v>9218</v>
      </c>
      <c r="AT1831" s="129" t="s">
        <v>75</v>
      </c>
      <c r="AU1831" s="129" t="s">
        <v>75</v>
      </c>
      <c r="AV1831" s="129" t="s">
        <v>88</v>
      </c>
      <c r="AW1831" s="129" t="s">
        <v>96</v>
      </c>
      <c r="AX1831" s="129"/>
      <c r="AY1831" s="129" t="s">
        <v>9092</v>
      </c>
      <c r="AZ1831" s="141" t="s">
        <v>9623</v>
      </c>
      <c r="BA1831" s="129">
        <v>35</v>
      </c>
      <c r="BB1831" s="129" t="s">
        <v>100</v>
      </c>
    </row>
    <row r="1832" spans="1:54" ht="18.600000000000001" customHeight="1">
      <c r="A1832" s="129" t="s">
        <v>9871</v>
      </c>
      <c r="B1832" s="129">
        <v>260193</v>
      </c>
      <c r="C1832" s="129" t="s">
        <v>497</v>
      </c>
      <c r="D1832" s="130">
        <v>46233</v>
      </c>
      <c r="E1832" s="1" t="s">
        <v>1896</v>
      </c>
      <c r="F1832" s="129" t="s">
        <v>9872</v>
      </c>
      <c r="G1832" s="129" t="s">
        <v>75</v>
      </c>
      <c r="H1832" s="134" t="s">
        <v>9730</v>
      </c>
      <c r="I1832" s="134" t="s">
        <v>497</v>
      </c>
      <c r="J1832" s="129" t="s">
        <v>78</v>
      </c>
      <c r="K1832" s="129" t="s">
        <v>78</v>
      </c>
      <c r="L1832" s="136" t="s">
        <v>1898</v>
      </c>
      <c r="M1832" s="136" t="s">
        <v>99</v>
      </c>
      <c r="N1832" s="136"/>
      <c r="O1832" s="135" t="s">
        <v>6121</v>
      </c>
      <c r="P1832" s="129" t="s">
        <v>778</v>
      </c>
      <c r="Q1832" s="129" t="s">
        <v>779</v>
      </c>
      <c r="R1832" s="129" t="s">
        <v>9036</v>
      </c>
      <c r="S1832" s="129" t="s">
        <v>84</v>
      </c>
      <c r="T1832" s="129" t="s">
        <v>72</v>
      </c>
      <c r="U1832" s="129" t="s">
        <v>140</v>
      </c>
      <c r="V1832" s="129" t="s">
        <v>181</v>
      </c>
      <c r="W1832" s="129" t="s">
        <v>126</v>
      </c>
      <c r="X1832" s="129">
        <v>75</v>
      </c>
      <c r="Y1832" s="129" t="s">
        <v>88</v>
      </c>
      <c r="Z1832" s="129">
        <v>6.3</v>
      </c>
      <c r="AA1832" s="129" t="s">
        <v>2344</v>
      </c>
      <c r="AB1832" s="129" t="s">
        <v>90</v>
      </c>
      <c r="AC1832" s="129" t="s">
        <v>91</v>
      </c>
      <c r="AD1832" s="129" t="s">
        <v>72</v>
      </c>
      <c r="AE1832" s="129"/>
      <c r="AF1832" s="137" t="s">
        <v>254</v>
      </c>
      <c r="AG1832" s="137"/>
      <c r="AH1832" s="138"/>
      <c r="AI1832" s="129"/>
      <c r="AJ1832" s="129"/>
      <c r="AK1832" s="129"/>
      <c r="AL1832" s="129"/>
      <c r="AM1832" s="129"/>
      <c r="AN1832" s="130">
        <v>46233</v>
      </c>
      <c r="AO1832" s="129" t="s">
        <v>9873</v>
      </c>
      <c r="AP1832" s="129"/>
      <c r="AQ1832" s="129" t="s">
        <v>1675</v>
      </c>
      <c r="AR1832" s="129">
        <v>15</v>
      </c>
      <c r="AS1832" s="129" t="s">
        <v>183</v>
      </c>
      <c r="AT1832" s="129" t="s">
        <v>75</v>
      </c>
      <c r="AU1832" s="129" t="s">
        <v>75</v>
      </c>
      <c r="AV1832" s="129" t="s">
        <v>88</v>
      </c>
      <c r="AW1832" s="129" t="s">
        <v>96</v>
      </c>
      <c r="AX1832" s="129"/>
      <c r="AY1832" s="129" t="s">
        <v>9039</v>
      </c>
      <c r="AZ1832" s="141" t="s">
        <v>9732</v>
      </c>
      <c r="BA1832" s="129">
        <f>(7*7)+14</f>
        <v>63</v>
      </c>
      <c r="BB1832" s="129" t="s">
        <v>100</v>
      </c>
    </row>
    <row r="1833" spans="1:54" ht="18.600000000000001" customHeight="1">
      <c r="A1833" s="129" t="s">
        <v>9874</v>
      </c>
      <c r="B1833" s="129">
        <v>260194</v>
      </c>
      <c r="C1833" s="129" t="s">
        <v>71</v>
      </c>
      <c r="D1833" s="130">
        <v>46234</v>
      </c>
      <c r="E1833" s="1" t="s">
        <v>1896</v>
      </c>
      <c r="F1833" s="129" t="s">
        <v>9875</v>
      </c>
      <c r="G1833" s="129" t="s">
        <v>75</v>
      </c>
      <c r="H1833" s="134" t="s">
        <v>9826</v>
      </c>
      <c r="I1833" s="134" t="s">
        <v>77</v>
      </c>
      <c r="J1833" s="129" t="s">
        <v>78</v>
      </c>
      <c r="K1833" s="129" t="s">
        <v>78</v>
      </c>
      <c r="L1833" s="136" t="s">
        <v>1898</v>
      </c>
      <c r="M1833" s="136" t="s">
        <v>99</v>
      </c>
      <c r="N1833" s="135"/>
      <c r="O1833" s="135" t="s">
        <v>9876</v>
      </c>
      <c r="P1833" s="129" t="s">
        <v>813</v>
      </c>
      <c r="Q1833" s="129" t="s">
        <v>813</v>
      </c>
      <c r="R1833" s="129" t="s">
        <v>9057</v>
      </c>
      <c r="S1833" s="129" t="s">
        <v>84</v>
      </c>
      <c r="T1833" s="129" t="s">
        <v>72</v>
      </c>
      <c r="U1833" s="129" t="s">
        <v>140</v>
      </c>
      <c r="V1833" s="129" t="s">
        <v>141</v>
      </c>
      <c r="W1833" s="129" t="s">
        <v>126</v>
      </c>
      <c r="X1833" s="129">
        <v>52</v>
      </c>
      <c r="Y1833" s="129" t="s">
        <v>88</v>
      </c>
      <c r="Z1833" s="129">
        <v>5.3</v>
      </c>
      <c r="AA1833" s="129" t="s">
        <v>299</v>
      </c>
      <c r="AB1833" s="129" t="s">
        <v>90</v>
      </c>
      <c r="AC1833" s="129" t="s">
        <v>91</v>
      </c>
      <c r="AD1833" s="129" t="s">
        <v>72</v>
      </c>
      <c r="AE1833" s="129"/>
      <c r="AF1833" s="140"/>
      <c r="AG1833" s="140"/>
      <c r="AH1833" s="140"/>
      <c r="AI1833" s="129"/>
      <c r="AJ1833" s="129"/>
      <c r="AK1833" s="129" t="s">
        <v>3444</v>
      </c>
      <c r="AL1833" s="129"/>
      <c r="AM1833" s="129"/>
      <c r="AN1833" s="130">
        <v>46234</v>
      </c>
      <c r="AO1833" s="129" t="s">
        <v>9877</v>
      </c>
      <c r="AP1833" s="129"/>
      <c r="AQ1833" s="129" t="s">
        <v>1675</v>
      </c>
      <c r="AR1833" s="129">
        <v>15</v>
      </c>
      <c r="AS1833" s="129" t="s">
        <v>2694</v>
      </c>
      <c r="AT1833" s="129" t="s">
        <v>75</v>
      </c>
      <c r="AU1833" s="129" t="s">
        <v>75</v>
      </c>
      <c r="AV1833" s="129" t="s">
        <v>88</v>
      </c>
      <c r="AW1833" s="129" t="s">
        <v>96</v>
      </c>
      <c r="AX1833" s="129"/>
      <c r="AY1833" s="129" t="s">
        <v>9092</v>
      </c>
      <c r="AZ1833" s="141" t="s">
        <v>9878</v>
      </c>
      <c r="BA1833" s="129">
        <f>42+28</f>
        <v>70</v>
      </c>
      <c r="BB1833" s="129" t="s">
        <v>100</v>
      </c>
    </row>
    <row r="1834" spans="1:54" ht="18.600000000000001" customHeight="1">
      <c r="A1834" s="129" t="s">
        <v>9879</v>
      </c>
      <c r="B1834" s="129">
        <v>260195</v>
      </c>
      <c r="C1834" s="129" t="s">
        <v>71</v>
      </c>
      <c r="D1834" s="130">
        <v>46234</v>
      </c>
      <c r="E1834" s="1" t="s">
        <v>1896</v>
      </c>
      <c r="F1834" s="129" t="s">
        <v>9880</v>
      </c>
      <c r="G1834" s="129" t="s">
        <v>75</v>
      </c>
      <c r="H1834" s="134" t="s">
        <v>9826</v>
      </c>
      <c r="I1834" s="134" t="s">
        <v>77</v>
      </c>
      <c r="J1834" s="129" t="s">
        <v>78</v>
      </c>
      <c r="K1834" s="129" t="s">
        <v>78</v>
      </c>
      <c r="L1834" s="136" t="s">
        <v>139</v>
      </c>
      <c r="M1834" s="136" t="s">
        <v>99</v>
      </c>
      <c r="N1834" s="135" t="s">
        <v>9881</v>
      </c>
      <c r="O1834" s="136" t="s">
        <v>6152</v>
      </c>
      <c r="P1834" s="129" t="s">
        <v>83</v>
      </c>
      <c r="Q1834" s="129" t="s">
        <v>7673</v>
      </c>
      <c r="R1834" s="129" t="s">
        <v>9043</v>
      </c>
      <c r="S1834" s="129" t="s">
        <v>84</v>
      </c>
      <c r="T1834" s="129" t="s">
        <v>72</v>
      </c>
      <c r="U1834" s="129" t="s">
        <v>567</v>
      </c>
      <c r="V1834" s="129" t="s">
        <v>832</v>
      </c>
      <c r="W1834" s="129" t="s">
        <v>87</v>
      </c>
      <c r="X1834" s="129">
        <v>60</v>
      </c>
      <c r="Y1834" s="129" t="s">
        <v>88</v>
      </c>
      <c r="Z1834" s="129">
        <v>5.0999999999999996</v>
      </c>
      <c r="AA1834" s="129" t="s">
        <v>954</v>
      </c>
      <c r="AB1834" s="129" t="s">
        <v>90</v>
      </c>
      <c r="AC1834" s="129" t="s">
        <v>91</v>
      </c>
      <c r="AD1834" s="129" t="s">
        <v>72</v>
      </c>
      <c r="AE1834" s="129"/>
      <c r="AF1834" s="137" t="s">
        <v>9722</v>
      </c>
      <c r="AG1834" s="137">
        <v>2</v>
      </c>
      <c r="AH1834" s="138"/>
      <c r="AI1834" s="129"/>
      <c r="AJ1834" s="129"/>
      <c r="AK1834" s="129" t="s">
        <v>3444</v>
      </c>
      <c r="AL1834" s="129"/>
      <c r="AM1834" s="129"/>
      <c r="AN1834" s="130">
        <v>46234</v>
      </c>
      <c r="AO1834" s="129" t="s">
        <v>9882</v>
      </c>
      <c r="AP1834" s="129"/>
      <c r="AQ1834" s="129" t="s">
        <v>1675</v>
      </c>
      <c r="AR1834" s="129">
        <v>15</v>
      </c>
      <c r="AS1834" s="129" t="s">
        <v>95</v>
      </c>
      <c r="AT1834" s="129" t="s">
        <v>75</v>
      </c>
      <c r="AU1834" s="129" t="s">
        <v>75</v>
      </c>
      <c r="AV1834" s="129" t="s">
        <v>88</v>
      </c>
      <c r="AW1834" s="129" t="s">
        <v>96</v>
      </c>
      <c r="AX1834" s="129"/>
      <c r="AY1834" s="129" t="s">
        <v>9092</v>
      </c>
      <c r="AZ1834" s="141" t="s">
        <v>9828</v>
      </c>
      <c r="BA1834" s="142">
        <f>42+7</f>
        <v>49</v>
      </c>
      <c r="BB1834" s="129" t="s">
        <v>100</v>
      </c>
    </row>
    <row r="1835" spans="1:54" ht="18.600000000000001" customHeight="1">
      <c r="A1835" s="129">
        <v>260196</v>
      </c>
      <c r="B1835" s="129">
        <v>260196</v>
      </c>
      <c r="C1835" s="129" t="s">
        <v>71</v>
      </c>
      <c r="D1835" s="130">
        <v>46234</v>
      </c>
      <c r="E1835" s="1" t="s">
        <v>1896</v>
      </c>
      <c r="F1835" s="129" t="s">
        <v>9883</v>
      </c>
      <c r="G1835" s="129" t="s">
        <v>75</v>
      </c>
      <c r="H1835" s="134" t="s">
        <v>2215</v>
      </c>
      <c r="I1835" s="134" t="s">
        <v>77</v>
      </c>
      <c r="J1835" s="129" t="s">
        <v>172</v>
      </c>
      <c r="K1835" s="129" t="s">
        <v>4162</v>
      </c>
      <c r="L1835" s="136" t="s">
        <v>1927</v>
      </c>
      <c r="M1835" s="136" t="s">
        <v>160</v>
      </c>
      <c r="N1835" s="136" t="s">
        <v>9788</v>
      </c>
      <c r="O1835" s="135" t="s">
        <v>2305</v>
      </c>
      <c r="P1835" s="129" t="s">
        <v>8240</v>
      </c>
      <c r="Q1835" s="129" t="s">
        <v>8241</v>
      </c>
      <c r="R1835" s="129" t="s">
        <v>8242</v>
      </c>
      <c r="S1835" s="129" t="s">
        <v>84</v>
      </c>
      <c r="T1835" s="129" t="s">
        <v>72</v>
      </c>
      <c r="U1835" s="129" t="s">
        <v>104</v>
      </c>
      <c r="V1835" s="129" t="s">
        <v>3313</v>
      </c>
      <c r="W1835" s="129" t="s">
        <v>126</v>
      </c>
      <c r="X1835" s="129">
        <v>57</v>
      </c>
      <c r="Y1835" s="129" t="s">
        <v>88</v>
      </c>
      <c r="Z1835" s="129">
        <v>4.8</v>
      </c>
      <c r="AA1835" s="129" t="s">
        <v>954</v>
      </c>
      <c r="AB1835" s="129" t="s">
        <v>90</v>
      </c>
      <c r="AC1835" s="129" t="s">
        <v>91</v>
      </c>
      <c r="AD1835" s="129" t="s">
        <v>72</v>
      </c>
      <c r="AE1835" s="129"/>
      <c r="AF1835" s="137"/>
      <c r="AG1835" s="137"/>
      <c r="AH1835" s="138"/>
      <c r="AI1835" s="129"/>
      <c r="AJ1835" s="129"/>
      <c r="AK1835" s="129" t="s">
        <v>3444</v>
      </c>
      <c r="AL1835" s="143"/>
      <c r="AM1835" s="129"/>
      <c r="AN1835" s="130">
        <v>46234</v>
      </c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41"/>
      <c r="BA1835" s="129"/>
      <c r="BB1835" s="129"/>
    </row>
    <row r="1836" spans="1:54" ht="18.600000000000001" customHeight="1">
      <c r="A1836" s="129" t="s">
        <v>9884</v>
      </c>
      <c r="B1836" s="129">
        <v>260197</v>
      </c>
      <c r="C1836" s="129" t="s">
        <v>71</v>
      </c>
      <c r="D1836" s="130">
        <v>46237</v>
      </c>
      <c r="E1836" s="1" t="s">
        <v>1896</v>
      </c>
      <c r="F1836" s="129" t="s">
        <v>9885</v>
      </c>
      <c r="G1836" s="129" t="s">
        <v>75</v>
      </c>
      <c r="H1836" s="134" t="s">
        <v>9826</v>
      </c>
      <c r="I1836" s="134" t="s">
        <v>77</v>
      </c>
      <c r="J1836" s="129" t="s">
        <v>78</v>
      </c>
      <c r="K1836" s="129" t="s">
        <v>78</v>
      </c>
      <c r="L1836" s="136" t="s">
        <v>139</v>
      </c>
      <c r="M1836" s="136" t="s">
        <v>99</v>
      </c>
      <c r="N1836" s="135" t="s">
        <v>9881</v>
      </c>
      <c r="O1836" s="135" t="s">
        <v>9886</v>
      </c>
      <c r="P1836" s="129" t="s">
        <v>813</v>
      </c>
      <c r="Q1836" s="129" t="s">
        <v>813</v>
      </c>
      <c r="R1836" s="129" t="s">
        <v>9057</v>
      </c>
      <c r="S1836" s="129" t="s">
        <v>84</v>
      </c>
      <c r="T1836" s="129" t="s">
        <v>72</v>
      </c>
      <c r="U1836" s="129" t="s">
        <v>140</v>
      </c>
      <c r="V1836" s="129" t="s">
        <v>181</v>
      </c>
      <c r="W1836" s="129" t="s">
        <v>87</v>
      </c>
      <c r="X1836" s="129">
        <v>45</v>
      </c>
      <c r="Y1836" s="129" t="s">
        <v>88</v>
      </c>
      <c r="Z1836" s="129">
        <v>4.0999999999999996</v>
      </c>
      <c r="AA1836" s="129" t="s">
        <v>954</v>
      </c>
      <c r="AB1836" s="129" t="s">
        <v>90</v>
      </c>
      <c r="AC1836" s="129" t="s">
        <v>91</v>
      </c>
      <c r="AD1836" s="129" t="s">
        <v>72</v>
      </c>
      <c r="AE1836" s="129"/>
      <c r="AF1836" s="140"/>
      <c r="AG1836" s="140"/>
      <c r="AH1836" s="140"/>
      <c r="AI1836" s="129"/>
      <c r="AJ1836" s="129"/>
      <c r="AK1836" s="129" t="s">
        <v>3444</v>
      </c>
      <c r="AL1836" s="129"/>
      <c r="AM1836" s="129"/>
      <c r="AN1836" s="130">
        <v>46237</v>
      </c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41"/>
      <c r="BA1836" s="129"/>
      <c r="BB1836" s="129"/>
    </row>
    <row r="1837" spans="1:54" ht="18.600000000000001" customHeight="1">
      <c r="A1837" s="129" t="s">
        <v>9887</v>
      </c>
      <c r="B1837" s="129">
        <v>260198</v>
      </c>
      <c r="C1837" s="129" t="s">
        <v>71</v>
      </c>
      <c r="D1837" s="130">
        <v>46238</v>
      </c>
      <c r="E1837" s="1" t="s">
        <v>1896</v>
      </c>
      <c r="F1837" s="129" t="s">
        <v>9888</v>
      </c>
      <c r="G1837" s="129" t="s">
        <v>75</v>
      </c>
      <c r="H1837" s="134" t="s">
        <v>3608</v>
      </c>
      <c r="I1837" s="134" t="s">
        <v>77</v>
      </c>
      <c r="J1837" s="129" t="s">
        <v>78</v>
      </c>
      <c r="K1837" s="129" t="s">
        <v>172</v>
      </c>
      <c r="L1837" s="136" t="s">
        <v>139</v>
      </c>
      <c r="M1837" s="136" t="s">
        <v>160</v>
      </c>
      <c r="N1837" s="135"/>
      <c r="O1837" s="144" t="s">
        <v>9889</v>
      </c>
      <c r="P1837" s="129" t="s">
        <v>813</v>
      </c>
      <c r="Q1837" s="129" t="s">
        <v>813</v>
      </c>
      <c r="R1837" s="129" t="s">
        <v>9057</v>
      </c>
      <c r="S1837" s="129" t="s">
        <v>152</v>
      </c>
      <c r="T1837" s="129" t="s">
        <v>3507</v>
      </c>
      <c r="U1837" s="129" t="s">
        <v>153</v>
      </c>
      <c r="V1837" s="129" t="s">
        <v>154</v>
      </c>
      <c r="W1837" s="129" t="s">
        <v>126</v>
      </c>
      <c r="X1837" s="129">
        <v>51</v>
      </c>
      <c r="Y1837" s="129" t="s">
        <v>88</v>
      </c>
      <c r="Z1837" s="129">
        <v>5.2</v>
      </c>
      <c r="AA1837" s="129" t="s">
        <v>954</v>
      </c>
      <c r="AB1837" s="129" t="s">
        <v>90</v>
      </c>
      <c r="AC1837" s="129" t="s">
        <v>91</v>
      </c>
      <c r="AD1837" s="129" t="s">
        <v>216</v>
      </c>
      <c r="AE1837" s="129"/>
      <c r="AF1837" s="137"/>
      <c r="AG1837" s="137"/>
      <c r="AH1837" s="138"/>
      <c r="AI1837" s="129">
        <v>8</v>
      </c>
      <c r="AJ1837" s="129" t="s">
        <v>9890</v>
      </c>
      <c r="AK1837" s="129" t="s">
        <v>2726</v>
      </c>
      <c r="AL1837" s="129"/>
      <c r="AM1837" s="129"/>
      <c r="AN1837" s="130">
        <v>46238</v>
      </c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41"/>
      <c r="BA1837" s="129"/>
      <c r="BB1837" s="129"/>
    </row>
    <row r="1838" spans="1:54" ht="18.600000000000001" customHeight="1">
      <c r="A1838" s="129" t="s">
        <v>9891</v>
      </c>
      <c r="B1838" s="129">
        <v>260199</v>
      </c>
      <c r="C1838" s="129" t="s">
        <v>71</v>
      </c>
      <c r="D1838" s="130">
        <v>46239</v>
      </c>
      <c r="E1838" s="1" t="s">
        <v>1896</v>
      </c>
      <c r="F1838" s="129" t="s">
        <v>9892</v>
      </c>
      <c r="G1838" s="129" t="s">
        <v>75</v>
      </c>
      <c r="H1838" s="134" t="s">
        <v>9826</v>
      </c>
      <c r="I1838" s="134" t="s">
        <v>77</v>
      </c>
      <c r="J1838" s="129" t="s">
        <v>78</v>
      </c>
      <c r="K1838" s="129" t="s">
        <v>78</v>
      </c>
      <c r="L1838" s="136" t="s">
        <v>139</v>
      </c>
      <c r="M1838" s="136" t="s">
        <v>99</v>
      </c>
      <c r="N1838" s="135"/>
      <c r="O1838" s="135" t="s">
        <v>2007</v>
      </c>
      <c r="P1838" s="129" t="s">
        <v>813</v>
      </c>
      <c r="Q1838" s="129" t="s">
        <v>813</v>
      </c>
      <c r="R1838" s="129" t="s">
        <v>9057</v>
      </c>
      <c r="S1838" s="129" t="s">
        <v>84</v>
      </c>
      <c r="T1838" s="129" t="s">
        <v>72</v>
      </c>
      <c r="U1838" s="129" t="s">
        <v>124</v>
      </c>
      <c r="V1838" s="129" t="s">
        <v>341</v>
      </c>
      <c r="W1838" s="129" t="s">
        <v>126</v>
      </c>
      <c r="X1838" s="129">
        <v>73</v>
      </c>
      <c r="Y1838" s="129" t="s">
        <v>88</v>
      </c>
      <c r="Z1838" s="129">
        <v>5.0999999999999996</v>
      </c>
      <c r="AA1838" s="129" t="s">
        <v>299</v>
      </c>
      <c r="AB1838" s="129" t="s">
        <v>90</v>
      </c>
      <c r="AC1838" s="129" t="s">
        <v>91</v>
      </c>
      <c r="AD1838" s="129" t="s">
        <v>72</v>
      </c>
      <c r="AE1838" s="129"/>
      <c r="AF1838" s="137"/>
      <c r="AG1838" s="137"/>
      <c r="AH1838" s="138"/>
      <c r="AI1838" s="129"/>
      <c r="AJ1838" s="129"/>
      <c r="AK1838" s="129" t="s">
        <v>3444</v>
      </c>
      <c r="AL1838" s="129"/>
      <c r="AM1838" s="129"/>
      <c r="AN1838" s="130">
        <v>46239</v>
      </c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41"/>
      <c r="BA1838" s="129"/>
      <c r="BB1838" s="129"/>
    </row>
    <row r="1839" spans="1:54" ht="18.600000000000001" customHeight="1">
      <c r="A1839" s="129" t="s">
        <v>9893</v>
      </c>
      <c r="B1839" s="129">
        <v>260200</v>
      </c>
      <c r="C1839" s="129" t="s">
        <v>497</v>
      </c>
      <c r="D1839" s="130">
        <v>46240</v>
      </c>
      <c r="E1839" s="1" t="s">
        <v>1896</v>
      </c>
      <c r="F1839" s="129" t="s">
        <v>9894</v>
      </c>
      <c r="G1839" s="129" t="s">
        <v>75</v>
      </c>
      <c r="H1839" s="134" t="s">
        <v>9730</v>
      </c>
      <c r="I1839" s="134" t="s">
        <v>497</v>
      </c>
      <c r="J1839" s="129" t="s">
        <v>78</v>
      </c>
      <c r="K1839" s="129" t="s">
        <v>78</v>
      </c>
      <c r="L1839" s="136" t="s">
        <v>1898</v>
      </c>
      <c r="M1839" s="136" t="s">
        <v>160</v>
      </c>
      <c r="N1839" s="135"/>
      <c r="O1839" s="135" t="s">
        <v>9895</v>
      </c>
      <c r="P1839" s="129" t="s">
        <v>813</v>
      </c>
      <c r="Q1839" s="129" t="s">
        <v>813</v>
      </c>
      <c r="R1839" s="129" t="s">
        <v>9057</v>
      </c>
      <c r="S1839" s="129" t="s">
        <v>84</v>
      </c>
      <c r="T1839" s="129" t="s">
        <v>72</v>
      </c>
      <c r="U1839" s="129" t="s">
        <v>140</v>
      </c>
      <c r="V1839" s="129" t="s">
        <v>181</v>
      </c>
      <c r="W1839" s="129" t="s">
        <v>87</v>
      </c>
      <c r="X1839" s="129">
        <v>63</v>
      </c>
      <c r="Y1839" s="129" t="s">
        <v>88</v>
      </c>
      <c r="Z1839" s="129">
        <v>5.2</v>
      </c>
      <c r="AA1839" s="129" t="s">
        <v>299</v>
      </c>
      <c r="AB1839" s="129" t="s">
        <v>90</v>
      </c>
      <c r="AC1839" s="129" t="s">
        <v>91</v>
      </c>
      <c r="AD1839" s="129" t="s">
        <v>90</v>
      </c>
      <c r="AE1839" s="129"/>
      <c r="AF1839" s="137"/>
      <c r="AG1839" s="137"/>
      <c r="AH1839" s="138"/>
      <c r="AI1839" s="129"/>
      <c r="AJ1839" s="129"/>
      <c r="AK1839" s="129" t="s">
        <v>3444</v>
      </c>
      <c r="AL1839" s="129"/>
      <c r="AM1839" s="129"/>
      <c r="AN1839" s="130">
        <v>46240</v>
      </c>
      <c r="AO1839" s="129" t="s">
        <v>9896</v>
      </c>
      <c r="AP1839" s="129"/>
      <c r="AQ1839" s="129" t="s">
        <v>1675</v>
      </c>
      <c r="AR1839" s="129">
        <v>14</v>
      </c>
      <c r="AS1839" s="129" t="s">
        <v>7811</v>
      </c>
      <c r="AT1839" s="129" t="s">
        <v>75</v>
      </c>
      <c r="AU1839" s="129" t="s">
        <v>75</v>
      </c>
      <c r="AV1839" s="129" t="s">
        <v>88</v>
      </c>
      <c r="AW1839" s="129" t="s">
        <v>79</v>
      </c>
      <c r="AX1839" s="129" t="s">
        <v>9897</v>
      </c>
      <c r="AY1839" s="129" t="s">
        <v>9039</v>
      </c>
      <c r="AZ1839" s="141" t="s">
        <v>9732</v>
      </c>
      <c r="BA1839" s="129">
        <f>(7*7)+14</f>
        <v>63</v>
      </c>
      <c r="BB1839" s="129" t="s">
        <v>1795</v>
      </c>
    </row>
    <row r="1840" spans="1:54" ht="18.600000000000001" customHeight="1">
      <c r="A1840" s="129" t="s">
        <v>9898</v>
      </c>
      <c r="B1840" s="129">
        <v>260201</v>
      </c>
      <c r="C1840" s="129" t="s">
        <v>71</v>
      </c>
      <c r="D1840" s="130">
        <v>46240</v>
      </c>
      <c r="E1840" s="1" t="s">
        <v>1896</v>
      </c>
      <c r="F1840" s="129" t="s">
        <v>9899</v>
      </c>
      <c r="G1840" s="129" t="s">
        <v>75</v>
      </c>
      <c r="H1840" s="134" t="s">
        <v>9826</v>
      </c>
      <c r="I1840" s="134" t="s">
        <v>77</v>
      </c>
      <c r="J1840" s="129" t="s">
        <v>78</v>
      </c>
      <c r="K1840" s="129" t="s">
        <v>78</v>
      </c>
      <c r="L1840" s="136" t="s">
        <v>139</v>
      </c>
      <c r="M1840" s="136" t="s">
        <v>99</v>
      </c>
      <c r="N1840" s="136"/>
      <c r="O1840" s="135" t="s">
        <v>3652</v>
      </c>
      <c r="P1840" s="129" t="s">
        <v>813</v>
      </c>
      <c r="Q1840" s="129" t="s">
        <v>813</v>
      </c>
      <c r="R1840" s="129" t="s">
        <v>9057</v>
      </c>
      <c r="S1840" s="129" t="s">
        <v>84</v>
      </c>
      <c r="T1840" s="129" t="s">
        <v>72</v>
      </c>
      <c r="U1840" s="129" t="s">
        <v>104</v>
      </c>
      <c r="V1840" s="129" t="s">
        <v>1060</v>
      </c>
      <c r="W1840" s="129" t="s">
        <v>87</v>
      </c>
      <c r="X1840" s="129">
        <v>52</v>
      </c>
      <c r="Y1840" s="129" t="s">
        <v>88</v>
      </c>
      <c r="Z1840" s="129">
        <v>5.2</v>
      </c>
      <c r="AA1840" s="129" t="s">
        <v>299</v>
      </c>
      <c r="AB1840" s="129" t="s">
        <v>90</v>
      </c>
      <c r="AC1840" s="129" t="s">
        <v>91</v>
      </c>
      <c r="AD1840" s="129" t="s">
        <v>72</v>
      </c>
      <c r="AE1840" s="129"/>
      <c r="AF1840" s="140"/>
      <c r="AG1840" s="140"/>
      <c r="AH1840" s="140"/>
      <c r="AI1840" s="129"/>
      <c r="AJ1840" s="129"/>
      <c r="AK1840" s="129" t="s">
        <v>3444</v>
      </c>
      <c r="AL1840" s="145"/>
      <c r="AM1840" s="129"/>
      <c r="AN1840" s="130">
        <v>46240</v>
      </c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41"/>
      <c r="BA1840" s="129"/>
      <c r="BB1840" s="129"/>
    </row>
    <row r="1841" spans="1:54" ht="18.600000000000001" customHeight="1">
      <c r="A1841" s="129" t="s">
        <v>9900</v>
      </c>
      <c r="B1841" s="129">
        <v>260202</v>
      </c>
      <c r="C1841" s="129" t="s">
        <v>71</v>
      </c>
      <c r="D1841" s="130">
        <v>46240</v>
      </c>
      <c r="E1841" s="1" t="s">
        <v>1896</v>
      </c>
      <c r="F1841" s="129" t="s">
        <v>9901</v>
      </c>
      <c r="G1841" s="129" t="s">
        <v>75</v>
      </c>
      <c r="H1841" s="134"/>
      <c r="I1841" s="134" t="s">
        <v>77</v>
      </c>
      <c r="J1841" s="129" t="s">
        <v>172</v>
      </c>
      <c r="K1841" s="129" t="s">
        <v>172</v>
      </c>
      <c r="L1841" s="136" t="s">
        <v>1927</v>
      </c>
      <c r="M1841" s="136" t="s">
        <v>160</v>
      </c>
      <c r="N1841" s="135" t="s">
        <v>9546</v>
      </c>
      <c r="O1841" s="136"/>
      <c r="P1841" s="129" t="s">
        <v>83</v>
      </c>
      <c r="Q1841" s="129" t="s">
        <v>7673</v>
      </c>
      <c r="R1841" s="129" t="s">
        <v>9043</v>
      </c>
      <c r="S1841" s="129" t="s">
        <v>84</v>
      </c>
      <c r="T1841" s="129" t="s">
        <v>72</v>
      </c>
      <c r="U1841" s="129" t="s">
        <v>567</v>
      </c>
      <c r="V1841" s="129" t="s">
        <v>6280</v>
      </c>
      <c r="W1841" s="129" t="s">
        <v>87</v>
      </c>
      <c r="X1841" s="129">
        <v>50</v>
      </c>
      <c r="Y1841" s="129" t="s">
        <v>88</v>
      </c>
      <c r="Z1841" s="129">
        <v>5.6</v>
      </c>
      <c r="AA1841" s="129" t="s">
        <v>954</v>
      </c>
      <c r="AB1841" s="129" t="s">
        <v>90</v>
      </c>
      <c r="AC1841" s="129" t="s">
        <v>91</v>
      </c>
      <c r="AD1841" s="129" t="s">
        <v>72</v>
      </c>
      <c r="AE1841" s="129"/>
      <c r="AF1841" s="137" t="s">
        <v>9722</v>
      </c>
      <c r="AG1841" s="137">
        <v>2</v>
      </c>
      <c r="AH1841" s="138" t="s">
        <v>1688</v>
      </c>
      <c r="AI1841" s="129"/>
      <c r="AJ1841" s="129"/>
      <c r="AK1841" s="129" t="s">
        <v>3444</v>
      </c>
      <c r="AL1841" s="129"/>
      <c r="AM1841" s="129"/>
      <c r="AN1841" s="130">
        <v>46240</v>
      </c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41"/>
      <c r="BA1841" s="129"/>
      <c r="BB1841" s="129"/>
    </row>
    <row r="1842" spans="1:54" ht="18.600000000000001" customHeight="1">
      <c r="A1842" s="129" t="s">
        <v>9902</v>
      </c>
      <c r="B1842" s="129">
        <v>260203</v>
      </c>
      <c r="C1842" s="129" t="s">
        <v>71</v>
      </c>
      <c r="D1842" s="130">
        <v>46240</v>
      </c>
      <c r="E1842" s="1" t="s">
        <v>1896</v>
      </c>
      <c r="F1842" s="129" t="s">
        <v>9903</v>
      </c>
      <c r="G1842" s="129" t="s">
        <v>75</v>
      </c>
      <c r="H1842" s="134" t="s">
        <v>9631</v>
      </c>
      <c r="I1842" s="134" t="s">
        <v>77</v>
      </c>
      <c r="J1842" s="129" t="s">
        <v>78</v>
      </c>
      <c r="K1842" s="129" t="s">
        <v>78</v>
      </c>
      <c r="L1842" s="136" t="s">
        <v>1898</v>
      </c>
      <c r="M1842" s="136" t="s">
        <v>99</v>
      </c>
      <c r="N1842" s="136"/>
      <c r="O1842" s="135" t="s">
        <v>9904</v>
      </c>
      <c r="P1842" s="129" t="s">
        <v>9819</v>
      </c>
      <c r="Q1842" s="129" t="s">
        <v>9820</v>
      </c>
      <c r="R1842" s="129" t="s">
        <v>9821</v>
      </c>
      <c r="S1842" s="129" t="s">
        <v>152</v>
      </c>
      <c r="T1842" s="129" t="s">
        <v>72</v>
      </c>
      <c r="U1842" s="129" t="s">
        <v>153</v>
      </c>
      <c r="V1842" s="129" t="s">
        <v>154</v>
      </c>
      <c r="W1842" s="129" t="s">
        <v>126</v>
      </c>
      <c r="X1842" s="129">
        <v>59</v>
      </c>
      <c r="Y1842" s="129" t="s">
        <v>88</v>
      </c>
      <c r="Z1842" s="129">
        <v>6.8</v>
      </c>
      <c r="AA1842" s="129" t="s">
        <v>2344</v>
      </c>
      <c r="AB1842" s="129" t="s">
        <v>90</v>
      </c>
      <c r="AC1842" s="129" t="s">
        <v>91</v>
      </c>
      <c r="AD1842" s="129" t="s">
        <v>72</v>
      </c>
      <c r="AE1842" s="129"/>
      <c r="AF1842" s="140"/>
      <c r="AG1842" s="140"/>
      <c r="AH1842" s="140"/>
      <c r="AI1842" s="129"/>
      <c r="AJ1842" s="129"/>
      <c r="AK1842" s="129"/>
      <c r="AL1842" s="129"/>
      <c r="AM1842" s="129"/>
      <c r="AN1842" s="130">
        <v>46240</v>
      </c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41"/>
      <c r="BA1842" s="129"/>
      <c r="BB1842" s="129"/>
    </row>
    <row r="1843" spans="1:54" ht="18.600000000000001" customHeight="1">
      <c r="A1843" s="129" t="s">
        <v>9905</v>
      </c>
      <c r="B1843" s="129">
        <v>260204</v>
      </c>
      <c r="C1843" s="129" t="s">
        <v>71</v>
      </c>
      <c r="D1843" s="130">
        <v>46245</v>
      </c>
      <c r="E1843" s="1" t="s">
        <v>1896</v>
      </c>
      <c r="F1843" s="129" t="s">
        <v>9906</v>
      </c>
      <c r="G1843" s="129" t="s">
        <v>75</v>
      </c>
      <c r="H1843" s="134" t="s">
        <v>2215</v>
      </c>
      <c r="I1843" s="134" t="s">
        <v>77</v>
      </c>
      <c r="J1843" s="129" t="s">
        <v>78</v>
      </c>
      <c r="K1843" s="129" t="s">
        <v>4162</v>
      </c>
      <c r="L1843" s="136" t="s">
        <v>139</v>
      </c>
      <c r="M1843" s="136" t="s">
        <v>160</v>
      </c>
      <c r="N1843" s="136"/>
      <c r="O1843" s="135" t="s">
        <v>847</v>
      </c>
      <c r="P1843" s="129" t="s">
        <v>8240</v>
      </c>
      <c r="Q1843" s="129" t="s">
        <v>8241</v>
      </c>
      <c r="R1843" s="129" t="s">
        <v>8242</v>
      </c>
      <c r="S1843" s="129" t="s">
        <v>291</v>
      </c>
      <c r="T1843" s="129" t="s">
        <v>72</v>
      </c>
      <c r="U1843" s="129" t="s">
        <v>292</v>
      </c>
      <c r="V1843" s="129" t="s">
        <v>3420</v>
      </c>
      <c r="W1843" s="129" t="s">
        <v>126</v>
      </c>
      <c r="X1843" s="129">
        <v>48</v>
      </c>
      <c r="Y1843" s="129" t="s">
        <v>88</v>
      </c>
      <c r="Z1843" s="129">
        <v>5.8</v>
      </c>
      <c r="AA1843" s="129" t="s">
        <v>954</v>
      </c>
      <c r="AB1843" s="129" t="s">
        <v>90</v>
      </c>
      <c r="AC1843" s="129" t="s">
        <v>91</v>
      </c>
      <c r="AD1843" s="129" t="s">
        <v>72</v>
      </c>
      <c r="AE1843" s="129"/>
      <c r="AF1843" s="137"/>
      <c r="AG1843" s="137"/>
      <c r="AH1843" s="138"/>
      <c r="AI1843" s="129"/>
      <c r="AJ1843" s="129"/>
      <c r="AK1843" s="129"/>
      <c r="AL1843" s="129"/>
      <c r="AM1843" s="129"/>
      <c r="AN1843" s="130">
        <v>46245</v>
      </c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41"/>
      <c r="BA1843" s="129"/>
      <c r="BB1843" s="129"/>
    </row>
    <row r="1844" spans="1:54" ht="18.600000000000001" customHeight="1">
      <c r="A1844" s="129" t="s">
        <v>9907</v>
      </c>
      <c r="B1844" s="129">
        <v>260205</v>
      </c>
      <c r="C1844" s="129" t="s">
        <v>71</v>
      </c>
      <c r="D1844" s="130">
        <v>46245</v>
      </c>
      <c r="E1844" s="1" t="s">
        <v>1896</v>
      </c>
      <c r="F1844" s="129" t="s">
        <v>9908</v>
      </c>
      <c r="G1844" s="129" t="s">
        <v>75</v>
      </c>
      <c r="H1844" s="134"/>
      <c r="I1844" s="134" t="s">
        <v>77</v>
      </c>
      <c r="J1844" s="129" t="s">
        <v>78</v>
      </c>
      <c r="K1844" s="129" t="s">
        <v>78</v>
      </c>
      <c r="L1844" s="136" t="s">
        <v>1898</v>
      </c>
      <c r="M1844" s="136" t="s">
        <v>99</v>
      </c>
      <c r="N1844" s="136"/>
      <c r="O1844" s="135" t="s">
        <v>1979</v>
      </c>
      <c r="P1844" s="129" t="s">
        <v>813</v>
      </c>
      <c r="Q1844" s="129" t="s">
        <v>813</v>
      </c>
      <c r="R1844" s="129" t="s">
        <v>9057</v>
      </c>
      <c r="S1844" s="129" t="s">
        <v>84</v>
      </c>
      <c r="T1844" s="129" t="s">
        <v>72</v>
      </c>
      <c r="U1844" s="129" t="s">
        <v>104</v>
      </c>
      <c r="V1844" s="129" t="s">
        <v>1060</v>
      </c>
      <c r="W1844" s="129" t="s">
        <v>87</v>
      </c>
      <c r="X1844" s="129">
        <v>44</v>
      </c>
      <c r="Y1844" s="129" t="s">
        <v>88</v>
      </c>
      <c r="Z1844" s="129">
        <v>6.6</v>
      </c>
      <c r="AA1844" s="129" t="s">
        <v>954</v>
      </c>
      <c r="AB1844" s="129" t="s">
        <v>90</v>
      </c>
      <c r="AC1844" s="129" t="s">
        <v>91</v>
      </c>
      <c r="AD1844" s="129" t="s">
        <v>72</v>
      </c>
      <c r="AE1844" s="129"/>
      <c r="AF1844" s="140"/>
      <c r="AG1844" s="140"/>
      <c r="AH1844" s="140"/>
      <c r="AI1844" s="129"/>
      <c r="AJ1844" s="129"/>
      <c r="AK1844" s="129" t="s">
        <v>3444</v>
      </c>
      <c r="AL1844" s="129"/>
      <c r="AM1844" s="129"/>
      <c r="AN1844" s="130">
        <v>46245</v>
      </c>
      <c r="AO1844" s="129"/>
      <c r="AP1844" s="129"/>
      <c r="AQ1844" s="129"/>
      <c r="AR1844" s="129"/>
      <c r="AS1844" s="129"/>
      <c r="AT1844" s="129"/>
      <c r="AU1844" s="129"/>
      <c r="AV1844" s="129"/>
      <c r="AW1844" s="129"/>
      <c r="AX1844" s="129"/>
      <c r="AY1844" s="129"/>
      <c r="AZ1844" s="141"/>
      <c r="BA1844" s="129"/>
      <c r="BB1844" s="129"/>
    </row>
    <row r="1845" spans="1:54" ht="18.600000000000001" customHeight="1">
      <c r="A1845" s="129" t="s">
        <v>9909</v>
      </c>
      <c r="B1845" s="129">
        <v>260206</v>
      </c>
      <c r="C1845" s="129" t="s">
        <v>71</v>
      </c>
      <c r="D1845" s="130">
        <v>46245</v>
      </c>
      <c r="E1845" s="1" t="s">
        <v>1896</v>
      </c>
      <c r="F1845" s="129" t="s">
        <v>9910</v>
      </c>
      <c r="G1845" s="129" t="s">
        <v>75</v>
      </c>
      <c r="H1845" s="134"/>
      <c r="I1845" s="134" t="s">
        <v>77</v>
      </c>
      <c r="J1845" s="129" t="s">
        <v>78</v>
      </c>
      <c r="K1845" s="129" t="s">
        <v>78</v>
      </c>
      <c r="L1845" s="136" t="s">
        <v>1898</v>
      </c>
      <c r="M1845" s="136" t="s">
        <v>99</v>
      </c>
      <c r="N1845" s="136"/>
      <c r="O1845" s="135" t="s">
        <v>9911</v>
      </c>
      <c r="P1845" s="129" t="s">
        <v>9819</v>
      </c>
      <c r="Q1845" s="129" t="s">
        <v>9820</v>
      </c>
      <c r="R1845" s="129" t="s">
        <v>9821</v>
      </c>
      <c r="S1845" s="129" t="s">
        <v>7128</v>
      </c>
      <c r="T1845" s="129" t="s">
        <v>72</v>
      </c>
      <c r="U1845" s="129" t="s">
        <v>7387</v>
      </c>
      <c r="V1845" s="129" t="s">
        <v>7387</v>
      </c>
      <c r="W1845" s="129" t="s">
        <v>126</v>
      </c>
      <c r="X1845" s="129">
        <v>53</v>
      </c>
      <c r="Y1845" s="129" t="s">
        <v>88</v>
      </c>
      <c r="Z1845" s="129">
        <v>5.5</v>
      </c>
      <c r="AA1845" s="129" t="s">
        <v>299</v>
      </c>
      <c r="AB1845" s="129" t="s">
        <v>90</v>
      </c>
      <c r="AC1845" s="129" t="s">
        <v>91</v>
      </c>
      <c r="AD1845" s="129" t="s">
        <v>72</v>
      </c>
      <c r="AE1845" s="129"/>
      <c r="AF1845" s="140"/>
      <c r="AG1845" s="140"/>
      <c r="AH1845" s="140"/>
      <c r="AI1845" s="129"/>
      <c r="AJ1845" s="129"/>
      <c r="AK1845" s="129"/>
      <c r="AL1845" s="129"/>
      <c r="AM1845" s="129"/>
      <c r="AN1845" s="130">
        <v>46245</v>
      </c>
      <c r="AO1845" s="129"/>
      <c r="AP1845" s="129"/>
      <c r="AQ1845" s="129"/>
      <c r="AR1845" s="129"/>
      <c r="AS1845" s="129"/>
      <c r="AT1845" s="129"/>
      <c r="AU1845" s="129"/>
      <c r="AV1845" s="129"/>
      <c r="AW1845" s="129"/>
      <c r="AX1845" s="129"/>
      <c r="AY1845" s="129"/>
      <c r="AZ1845" s="141"/>
      <c r="BA1845" s="129"/>
      <c r="BB1845" s="129"/>
    </row>
    <row r="1846" spans="1:54" ht="18.600000000000001" customHeight="1">
      <c r="A1846" s="129">
        <v>260207</v>
      </c>
      <c r="B1846" s="129">
        <v>260207</v>
      </c>
      <c r="C1846" s="129" t="s">
        <v>71</v>
      </c>
      <c r="D1846" s="130">
        <v>46246</v>
      </c>
      <c r="E1846" s="1" t="s">
        <v>1896</v>
      </c>
      <c r="F1846" s="129" t="s">
        <v>9912</v>
      </c>
      <c r="G1846" s="129" t="s">
        <v>75</v>
      </c>
      <c r="H1846" s="134"/>
      <c r="I1846" s="134" t="s">
        <v>77</v>
      </c>
      <c r="J1846" s="129" t="s">
        <v>172</v>
      </c>
      <c r="K1846" s="129" t="s">
        <v>172</v>
      </c>
      <c r="L1846" s="136" t="s">
        <v>1927</v>
      </c>
      <c r="M1846" s="136" t="s">
        <v>160</v>
      </c>
      <c r="N1846" s="136" t="s">
        <v>6660</v>
      </c>
      <c r="O1846" s="135"/>
      <c r="P1846" s="129" t="s">
        <v>8240</v>
      </c>
      <c r="Q1846" s="129" t="s">
        <v>8241</v>
      </c>
      <c r="R1846" s="129" t="s">
        <v>8242</v>
      </c>
      <c r="S1846" s="129" t="s">
        <v>84</v>
      </c>
      <c r="T1846" s="129" t="s">
        <v>72</v>
      </c>
      <c r="U1846" s="129" t="s">
        <v>140</v>
      </c>
      <c r="V1846" s="129" t="s">
        <v>181</v>
      </c>
      <c r="W1846" s="129" t="s">
        <v>126</v>
      </c>
      <c r="X1846" s="129">
        <v>35</v>
      </c>
      <c r="Y1846" s="129" t="s">
        <v>88</v>
      </c>
      <c r="Z1846" s="129">
        <v>4.5</v>
      </c>
      <c r="AA1846" s="129" t="s">
        <v>954</v>
      </c>
      <c r="AB1846" s="129" t="s">
        <v>90</v>
      </c>
      <c r="AC1846" s="129" t="s">
        <v>91</v>
      </c>
      <c r="AD1846" s="129" t="s">
        <v>72</v>
      </c>
      <c r="AE1846" s="129"/>
      <c r="AF1846" s="137"/>
      <c r="AG1846" s="137"/>
      <c r="AH1846" s="138"/>
      <c r="AI1846" s="129"/>
      <c r="AJ1846" s="129"/>
      <c r="AK1846" s="129"/>
      <c r="AL1846" s="129"/>
      <c r="AM1846" s="129"/>
      <c r="AN1846" s="130">
        <v>46246</v>
      </c>
      <c r="AO1846" s="129"/>
      <c r="AP1846" s="129"/>
      <c r="AQ1846" s="129"/>
      <c r="AR1846" s="129"/>
      <c r="AS1846" s="129"/>
      <c r="AT1846" s="129"/>
      <c r="AU1846" s="129"/>
      <c r="AV1846" s="129"/>
      <c r="AW1846" s="129"/>
      <c r="AX1846" s="129"/>
      <c r="AY1846" s="129"/>
      <c r="AZ1846" s="141"/>
      <c r="BA1846" s="129"/>
      <c r="BB1846" s="129"/>
    </row>
    <row r="1847" spans="1:54" ht="18.600000000000001" customHeight="1">
      <c r="A1847" s="129" t="s">
        <v>9913</v>
      </c>
      <c r="B1847" s="129">
        <v>260208</v>
      </c>
      <c r="C1847" s="129" t="s">
        <v>71</v>
      </c>
      <c r="D1847" s="130">
        <v>46246</v>
      </c>
      <c r="E1847" s="1" t="s">
        <v>1896</v>
      </c>
      <c r="F1847" s="129" t="s">
        <v>9914</v>
      </c>
      <c r="G1847" s="129" t="s">
        <v>75</v>
      </c>
      <c r="H1847" s="134"/>
      <c r="I1847" s="134" t="s">
        <v>77</v>
      </c>
      <c r="J1847" s="129" t="s">
        <v>78</v>
      </c>
      <c r="K1847" s="129" t="s">
        <v>78</v>
      </c>
      <c r="L1847" s="136" t="s">
        <v>1898</v>
      </c>
      <c r="M1847" s="136" t="s">
        <v>160</v>
      </c>
      <c r="N1847" s="135"/>
      <c r="O1847" s="135" t="s">
        <v>8951</v>
      </c>
      <c r="P1847" s="129" t="s">
        <v>2143</v>
      </c>
      <c r="Q1847" s="129" t="s">
        <v>1868</v>
      </c>
      <c r="R1847" s="129" t="s">
        <v>9079</v>
      </c>
      <c r="S1847" s="129" t="s">
        <v>7128</v>
      </c>
      <c r="T1847" s="129" t="s">
        <v>72</v>
      </c>
      <c r="U1847" s="129" t="s">
        <v>7129</v>
      </c>
      <c r="V1847" s="129" t="s">
        <v>9915</v>
      </c>
      <c r="W1847" s="129" t="s">
        <v>126</v>
      </c>
      <c r="X1847" s="129">
        <v>56</v>
      </c>
      <c r="Y1847" s="129" t="s">
        <v>88</v>
      </c>
      <c r="Z1847" s="129">
        <v>6.5</v>
      </c>
      <c r="AA1847" s="129" t="s">
        <v>299</v>
      </c>
      <c r="AB1847" s="129" t="s">
        <v>90</v>
      </c>
      <c r="AC1847" s="129" t="s">
        <v>91</v>
      </c>
      <c r="AD1847" s="129" t="s">
        <v>72</v>
      </c>
      <c r="AE1847" s="129"/>
      <c r="AF1847" s="137"/>
      <c r="AG1847" s="137"/>
      <c r="AH1847" s="138"/>
      <c r="AI1847" s="129"/>
      <c r="AJ1847" s="129"/>
      <c r="AK1847" s="129"/>
      <c r="AL1847" s="129"/>
      <c r="AM1847" s="129"/>
      <c r="AN1847" s="130">
        <v>46246</v>
      </c>
      <c r="AO1847" s="129"/>
      <c r="AP1847" s="129"/>
      <c r="AQ1847" s="129"/>
      <c r="AR1847" s="129"/>
      <c r="AS1847" s="129"/>
      <c r="AT1847" s="129"/>
      <c r="AU1847" s="129"/>
      <c r="AV1847" s="129"/>
      <c r="AW1847" s="129"/>
      <c r="AX1847" s="129"/>
      <c r="AY1847" s="129"/>
      <c r="AZ1847" s="141"/>
      <c r="BA1847" s="129"/>
      <c r="BB1847" s="129"/>
    </row>
    <row r="1848" spans="1:54" ht="18.600000000000001" customHeight="1">
      <c r="A1848" s="129" t="s">
        <v>9916</v>
      </c>
      <c r="B1848" s="129">
        <v>260209</v>
      </c>
      <c r="C1848" s="129" t="s">
        <v>497</v>
      </c>
      <c r="D1848" s="130">
        <v>46246</v>
      </c>
      <c r="E1848" s="1" t="s">
        <v>1896</v>
      </c>
      <c r="F1848" s="129" t="s">
        <v>9917</v>
      </c>
      <c r="G1848" s="129" t="s">
        <v>75</v>
      </c>
      <c r="H1848" s="134" t="s">
        <v>9730</v>
      </c>
      <c r="I1848" s="134" t="s">
        <v>497</v>
      </c>
      <c r="J1848" s="129" t="s">
        <v>78</v>
      </c>
      <c r="K1848" s="129" t="s">
        <v>78</v>
      </c>
      <c r="L1848" s="136" t="s">
        <v>1898</v>
      </c>
      <c r="M1848" s="136" t="s">
        <v>99</v>
      </c>
      <c r="N1848" s="136"/>
      <c r="O1848" s="135" t="s">
        <v>8536</v>
      </c>
      <c r="P1848" s="129" t="s">
        <v>9819</v>
      </c>
      <c r="Q1848" s="129" t="s">
        <v>9820</v>
      </c>
      <c r="R1848" s="129" t="s">
        <v>9821</v>
      </c>
      <c r="S1848" s="129" t="s">
        <v>84</v>
      </c>
      <c r="T1848" s="129" t="s">
        <v>72</v>
      </c>
      <c r="U1848" s="129" t="s">
        <v>140</v>
      </c>
      <c r="V1848" s="129" t="s">
        <v>141</v>
      </c>
      <c r="W1848" s="129" t="s">
        <v>126</v>
      </c>
      <c r="X1848" s="129">
        <v>51</v>
      </c>
      <c r="Y1848" s="129" t="s">
        <v>88</v>
      </c>
      <c r="Z1848" s="129">
        <v>6.5</v>
      </c>
      <c r="AA1848" s="129" t="s">
        <v>2344</v>
      </c>
      <c r="AB1848" s="129" t="s">
        <v>90</v>
      </c>
      <c r="AC1848" s="129" t="s">
        <v>91</v>
      </c>
      <c r="AD1848" s="129" t="s">
        <v>72</v>
      </c>
      <c r="AE1848" s="129"/>
      <c r="AF1848" s="140"/>
      <c r="AG1848" s="137"/>
      <c r="AH1848" s="138"/>
      <c r="AI1848" s="129"/>
      <c r="AJ1848" s="129"/>
      <c r="AK1848" s="129"/>
      <c r="AL1848" s="129"/>
      <c r="AM1848" s="129"/>
      <c r="AN1848" s="130">
        <v>46246</v>
      </c>
      <c r="AO1848" s="129"/>
      <c r="AP1848" s="129"/>
      <c r="AQ1848" s="129"/>
      <c r="AR1848" s="129"/>
      <c r="AS1848" s="129"/>
      <c r="AT1848" s="129"/>
      <c r="AU1848" s="129"/>
      <c r="AV1848" s="129"/>
      <c r="AW1848" s="129"/>
      <c r="AX1848" s="129"/>
      <c r="AY1848" s="129"/>
      <c r="AZ1848" s="141"/>
      <c r="BA1848" s="129"/>
      <c r="BB1848" s="129"/>
    </row>
    <row r="1849" spans="1:54" ht="18.600000000000001" customHeight="1">
      <c r="A1849" s="129" t="s">
        <v>9919</v>
      </c>
      <c r="B1849" s="129">
        <v>260210</v>
      </c>
      <c r="C1849" s="129" t="s">
        <v>497</v>
      </c>
      <c r="D1849" s="130">
        <v>46246</v>
      </c>
      <c r="E1849" s="1" t="s">
        <v>1896</v>
      </c>
      <c r="F1849" s="129" t="s">
        <v>9920</v>
      </c>
      <c r="G1849" s="129" t="s">
        <v>75</v>
      </c>
      <c r="H1849" s="134" t="s">
        <v>9730</v>
      </c>
      <c r="I1849" s="134" t="s">
        <v>497</v>
      </c>
      <c r="J1849" s="129" t="s">
        <v>78</v>
      </c>
      <c r="K1849" s="129" t="s">
        <v>78</v>
      </c>
      <c r="L1849" s="136" t="s">
        <v>1898</v>
      </c>
      <c r="M1849" s="136" t="s">
        <v>99</v>
      </c>
      <c r="N1849" s="136"/>
      <c r="O1849" s="135" t="s">
        <v>1826</v>
      </c>
      <c r="P1849" s="129" t="s">
        <v>778</v>
      </c>
      <c r="Q1849" s="129" t="s">
        <v>779</v>
      </c>
      <c r="R1849" s="129" t="s">
        <v>9036</v>
      </c>
      <c r="S1849" s="129" t="s">
        <v>84</v>
      </c>
      <c r="T1849" s="129" t="s">
        <v>72</v>
      </c>
      <c r="U1849" s="129" t="s">
        <v>140</v>
      </c>
      <c r="V1849" s="129" t="s">
        <v>181</v>
      </c>
      <c r="W1849" s="129" t="s">
        <v>126</v>
      </c>
      <c r="X1849" s="129">
        <v>83</v>
      </c>
      <c r="Y1849" s="129" t="s">
        <v>88</v>
      </c>
      <c r="Z1849" s="129">
        <v>5.4</v>
      </c>
      <c r="AA1849" s="129" t="s">
        <v>954</v>
      </c>
      <c r="AB1849" s="129" t="s">
        <v>90</v>
      </c>
      <c r="AC1849" s="129" t="s">
        <v>91</v>
      </c>
      <c r="AD1849" s="129" t="s">
        <v>72</v>
      </c>
      <c r="AE1849" s="129"/>
      <c r="AF1849" s="137" t="s">
        <v>217</v>
      </c>
      <c r="AG1849" s="137"/>
      <c r="AH1849" s="138"/>
      <c r="AI1849" s="129"/>
      <c r="AJ1849" s="129"/>
      <c r="AK1849" s="129"/>
      <c r="AL1849" s="129"/>
      <c r="AM1849" s="129"/>
      <c r="AN1849" s="130">
        <v>46246</v>
      </c>
      <c r="AO1849" s="129"/>
      <c r="AP1849" s="129"/>
      <c r="AQ1849" s="129"/>
      <c r="AR1849" s="129"/>
      <c r="AS1849" s="129"/>
      <c r="AT1849" s="129"/>
      <c r="AU1849" s="129"/>
      <c r="AV1849" s="129"/>
      <c r="AW1849" s="129"/>
      <c r="AX1849" s="129"/>
      <c r="AY1849" s="129"/>
      <c r="AZ1849" s="141"/>
      <c r="BA1849" s="129"/>
      <c r="BB1849" s="129"/>
    </row>
    <row r="1850" spans="1:54" ht="18.600000000000001" customHeight="1">
      <c r="A1850" s="129" t="s">
        <v>9921</v>
      </c>
      <c r="B1850" s="129">
        <v>260211</v>
      </c>
      <c r="C1850" s="129" t="s">
        <v>71</v>
      </c>
      <c r="D1850" s="130">
        <v>46247</v>
      </c>
      <c r="E1850" s="1" t="s">
        <v>1896</v>
      </c>
      <c r="F1850" s="129" t="s">
        <v>9922</v>
      </c>
      <c r="G1850" s="129" t="s">
        <v>75</v>
      </c>
      <c r="H1850" s="134"/>
      <c r="I1850" s="134" t="s">
        <v>77</v>
      </c>
      <c r="J1850" s="129" t="s">
        <v>78</v>
      </c>
      <c r="K1850" s="129" t="s">
        <v>78</v>
      </c>
      <c r="L1850" s="136" t="s">
        <v>1898</v>
      </c>
      <c r="M1850" s="136"/>
      <c r="N1850" s="136"/>
      <c r="O1850" s="135"/>
      <c r="P1850" s="129" t="s">
        <v>9819</v>
      </c>
      <c r="Q1850" s="129" t="s">
        <v>9820</v>
      </c>
      <c r="R1850" s="129" t="s">
        <v>9821</v>
      </c>
      <c r="S1850" s="129" t="s">
        <v>291</v>
      </c>
      <c r="T1850" s="129" t="s">
        <v>72</v>
      </c>
      <c r="U1850" s="129" t="s">
        <v>292</v>
      </c>
      <c r="V1850" s="129" t="s">
        <v>292</v>
      </c>
      <c r="W1850" s="129" t="s">
        <v>126</v>
      </c>
      <c r="X1850" s="129">
        <v>60</v>
      </c>
      <c r="Y1850" s="129" t="s">
        <v>88</v>
      </c>
      <c r="Z1850" s="129">
        <v>6.8</v>
      </c>
      <c r="AA1850" s="129" t="s">
        <v>299</v>
      </c>
      <c r="AB1850" s="129" t="s">
        <v>90</v>
      </c>
      <c r="AC1850" s="129" t="s">
        <v>91</v>
      </c>
      <c r="AD1850" s="129" t="s">
        <v>72</v>
      </c>
      <c r="AE1850" s="129"/>
      <c r="AF1850" s="140"/>
      <c r="AG1850" s="137"/>
      <c r="AH1850" s="138"/>
      <c r="AI1850" s="129"/>
      <c r="AJ1850" s="129"/>
      <c r="AK1850" s="129"/>
      <c r="AL1850" s="129"/>
      <c r="AM1850" s="129"/>
      <c r="AN1850" s="130"/>
      <c r="AO1850" s="129"/>
      <c r="AP1850" s="129"/>
      <c r="AQ1850" s="129"/>
      <c r="AR1850" s="129"/>
      <c r="AS1850" s="129"/>
      <c r="AT1850" s="129"/>
      <c r="AU1850" s="129"/>
      <c r="AV1850" s="129"/>
      <c r="AW1850" s="129"/>
      <c r="AX1850" s="129"/>
      <c r="AY1850" s="129"/>
      <c r="AZ1850" s="141"/>
      <c r="BA1850" s="129"/>
      <c r="BB1850" s="129"/>
    </row>
    <row r="1851" spans="1:54" ht="18.600000000000001" customHeight="1">
      <c r="AV1851" s="87"/>
      <c r="AZ1851"/>
    </row>
    <row r="1852" spans="1:54" ht="18.600000000000001" customHeight="1">
      <c r="AV1852" s="87"/>
      <c r="AZ1852"/>
    </row>
    <row r="1853" spans="1:54" ht="18.600000000000001" customHeight="1">
      <c r="AV1853" s="87"/>
      <c r="AZ1853"/>
    </row>
    <row r="1854" spans="1:54" ht="18.600000000000001" customHeight="1">
      <c r="AV1854" s="87"/>
      <c r="AZ1854"/>
    </row>
    <row r="1855" spans="1:54" ht="18.600000000000001" customHeight="1">
      <c r="AU1855" s="87"/>
      <c r="AZ1855"/>
    </row>
    <row r="1856" spans="1:54" ht="18.600000000000001" customHeight="1">
      <c r="AU1856" s="87"/>
      <c r="AZ1856"/>
    </row>
    <row r="1857" spans="47:52" ht="18.600000000000001" customHeight="1">
      <c r="AU1857" s="87"/>
      <c r="AZ1857"/>
    </row>
    <row r="1858" spans="47:52" ht="18.600000000000001" customHeight="1">
      <c r="AU1858" s="87"/>
      <c r="AZ1858"/>
    </row>
    <row r="1859" spans="47:52" ht="18.600000000000001" customHeight="1">
      <c r="AU1859" s="87"/>
      <c r="AZ1859"/>
    </row>
    <row r="1860" spans="47:52" ht="18.600000000000001" customHeight="1">
      <c r="AU1860" s="87"/>
      <c r="AZ1860"/>
    </row>
    <row r="1861" spans="47:52" ht="18.600000000000001" customHeight="1">
      <c r="AU1861" s="87"/>
      <c r="AZ1861"/>
    </row>
    <row r="1862" spans="47:52" ht="18.600000000000001" customHeight="1">
      <c r="AU1862" s="87"/>
      <c r="AZ1862"/>
    </row>
  </sheetData>
  <autoFilter ref="A1:BC1850" xr:uid="{1F88B2F4-C7A7-46C1-8D83-16E405AFAEF2}"/>
  <conditionalFormatting sqref="A1">
    <cfRule type="duplicateValues" dxfId="9586" priority="2657"/>
    <cfRule type="duplicateValues" dxfId="9585" priority="2658"/>
  </conditionalFormatting>
  <conditionalFormatting sqref="A95">
    <cfRule type="duplicateValues" dxfId="9584" priority="13418"/>
    <cfRule type="duplicateValues" dxfId="9583" priority="13419"/>
    <cfRule type="duplicateValues" dxfId="9582" priority="13420"/>
    <cfRule type="duplicateValues" dxfId="9581" priority="13421"/>
  </conditionalFormatting>
  <conditionalFormatting sqref="A104">
    <cfRule type="duplicateValues" dxfId="9580" priority="13414"/>
    <cfRule type="duplicateValues" dxfId="9579" priority="13415"/>
    <cfRule type="duplicateValues" dxfId="9578" priority="13416"/>
    <cfRule type="duplicateValues" dxfId="9577" priority="13417"/>
  </conditionalFormatting>
  <conditionalFormatting sqref="A109">
    <cfRule type="duplicateValues" dxfId="9576" priority="13365"/>
    <cfRule type="duplicateValues" dxfId="9575" priority="13366"/>
    <cfRule type="duplicateValues" dxfId="9574" priority="13367"/>
    <cfRule type="duplicateValues" dxfId="9573" priority="13368"/>
    <cfRule type="duplicateValues" dxfId="9572" priority="13369"/>
    <cfRule type="duplicateValues" dxfId="9571" priority="13370"/>
    <cfRule type="duplicateValues" dxfId="9570" priority="13371"/>
    <cfRule type="duplicateValues" dxfId="9569" priority="13372"/>
  </conditionalFormatting>
  <conditionalFormatting sqref="A142">
    <cfRule type="duplicateValues" dxfId="9568" priority="13349"/>
    <cfRule type="duplicateValues" dxfId="9567" priority="13350"/>
    <cfRule type="duplicateValues" dxfId="9566" priority="13351"/>
    <cfRule type="duplicateValues" dxfId="9565" priority="13352"/>
    <cfRule type="duplicateValues" dxfId="9564" priority="13353"/>
    <cfRule type="duplicateValues" dxfId="9563" priority="13354"/>
    <cfRule type="duplicateValues" dxfId="9562" priority="13355"/>
    <cfRule type="duplicateValues" dxfId="9561" priority="13356"/>
  </conditionalFormatting>
  <conditionalFormatting sqref="A210:A211">
    <cfRule type="duplicateValues" dxfId="9560" priority="117019"/>
  </conditionalFormatting>
  <conditionalFormatting sqref="A216">
    <cfRule type="duplicateValues" dxfId="9559" priority="13325"/>
  </conditionalFormatting>
  <conditionalFormatting sqref="A230">
    <cfRule type="duplicateValues" dxfId="9558" priority="117008"/>
    <cfRule type="duplicateValues" dxfId="9557" priority="117009"/>
    <cfRule type="duplicateValues" dxfId="9556" priority="117010"/>
    <cfRule type="duplicateValues" dxfId="9555" priority="117011"/>
    <cfRule type="duplicateValues" dxfId="9554" priority="117012"/>
    <cfRule type="duplicateValues" dxfId="9553" priority="117013"/>
    <cfRule type="uniqueValues" priority="117014"/>
    <cfRule type="duplicateValues" priority="117015"/>
    <cfRule type="duplicateValues" dxfId="9552" priority="117016" stopIfTrue="1"/>
    <cfRule type="duplicateValues" dxfId="9551" priority="117017"/>
    <cfRule type="duplicateValues" dxfId="9550" priority="117018" stopIfTrue="1"/>
  </conditionalFormatting>
  <conditionalFormatting sqref="A261">
    <cfRule type="duplicateValues" dxfId="9549" priority="12713"/>
  </conditionalFormatting>
  <conditionalFormatting sqref="A265">
    <cfRule type="duplicateValues" dxfId="9548" priority="12631"/>
    <cfRule type="duplicateValues" dxfId="9547" priority="12633"/>
  </conditionalFormatting>
  <conditionalFormatting sqref="A266">
    <cfRule type="duplicateValues" dxfId="9546" priority="12609"/>
    <cfRule type="duplicateValues" dxfId="9545" priority="12611"/>
  </conditionalFormatting>
  <conditionalFormatting sqref="A268">
    <cfRule type="duplicateValues" dxfId="9544" priority="12587"/>
    <cfRule type="duplicateValues" dxfId="9543" priority="12589"/>
  </conditionalFormatting>
  <conditionalFormatting sqref="A271:A272">
    <cfRule type="duplicateValues" dxfId="9542" priority="12565"/>
    <cfRule type="duplicateValues" dxfId="9541" priority="12567"/>
  </conditionalFormatting>
  <conditionalFormatting sqref="A274">
    <cfRule type="duplicateValues" dxfId="9540" priority="12544"/>
    <cfRule type="duplicateValues" dxfId="9539" priority="12546"/>
  </conditionalFormatting>
  <conditionalFormatting sqref="A278">
    <cfRule type="duplicateValues" dxfId="9538" priority="12512"/>
    <cfRule type="duplicateValues" dxfId="9537" priority="12514"/>
  </conditionalFormatting>
  <conditionalFormatting sqref="A279">
    <cfRule type="duplicateValues" dxfId="9536" priority="12490"/>
    <cfRule type="duplicateValues" dxfId="9535" priority="12492"/>
  </conditionalFormatting>
  <conditionalFormatting sqref="A294">
    <cfRule type="duplicateValues" dxfId="9534" priority="11991"/>
    <cfRule type="duplicateValues" dxfId="9533" priority="11992"/>
    <cfRule type="duplicateValues" dxfId="9532" priority="11993"/>
    <cfRule type="duplicateValues" dxfId="9531" priority="11994"/>
    <cfRule type="duplicateValues" dxfId="9530" priority="11995"/>
    <cfRule type="duplicateValues" dxfId="9529" priority="11996"/>
    <cfRule type="uniqueValues" priority="11997"/>
    <cfRule type="duplicateValues" priority="11998"/>
    <cfRule type="duplicateValues" dxfId="9528" priority="11999" stopIfTrue="1"/>
    <cfRule type="duplicateValues" dxfId="9527" priority="12000"/>
    <cfRule type="duplicateValues" dxfId="9526" priority="12001" stopIfTrue="1"/>
  </conditionalFormatting>
  <conditionalFormatting sqref="A302:A303">
    <cfRule type="duplicateValues" dxfId="9525" priority="11980"/>
    <cfRule type="duplicateValues" dxfId="9524" priority="11981"/>
    <cfRule type="duplicateValues" dxfId="9523" priority="11982"/>
    <cfRule type="duplicateValues" dxfId="9522" priority="11983"/>
    <cfRule type="duplicateValues" dxfId="9521" priority="11984"/>
    <cfRule type="duplicateValues" dxfId="9520" priority="11985"/>
    <cfRule type="uniqueValues" priority="11986"/>
    <cfRule type="duplicateValues" priority="11987"/>
    <cfRule type="duplicateValues" dxfId="9519" priority="11988" stopIfTrue="1"/>
    <cfRule type="duplicateValues" dxfId="9518" priority="11989"/>
    <cfRule type="duplicateValues" dxfId="9517" priority="11990" stopIfTrue="1"/>
  </conditionalFormatting>
  <conditionalFormatting sqref="A304:A305">
    <cfRule type="duplicateValues" dxfId="9516" priority="12024"/>
    <cfRule type="duplicateValues" dxfId="9515" priority="12025"/>
    <cfRule type="duplicateValues" dxfId="9514" priority="12026"/>
    <cfRule type="duplicateValues" dxfId="9513" priority="12027"/>
    <cfRule type="duplicateValues" dxfId="9512" priority="12028"/>
    <cfRule type="duplicateValues" dxfId="9511" priority="12029"/>
    <cfRule type="uniqueValues" priority="12030"/>
    <cfRule type="duplicateValues" priority="12031"/>
    <cfRule type="duplicateValues" dxfId="9510" priority="12032" stopIfTrue="1"/>
    <cfRule type="duplicateValues" dxfId="9509" priority="12033"/>
    <cfRule type="duplicateValues" dxfId="9508" priority="12034" stopIfTrue="1"/>
  </conditionalFormatting>
  <conditionalFormatting sqref="A308">
    <cfRule type="duplicateValues" dxfId="9507" priority="11969"/>
    <cfRule type="duplicateValues" dxfId="9506" priority="11970"/>
    <cfRule type="duplicateValues" dxfId="9505" priority="11971"/>
    <cfRule type="duplicateValues" dxfId="9504" priority="11972"/>
    <cfRule type="duplicateValues" dxfId="9503" priority="11973"/>
    <cfRule type="duplicateValues" dxfId="9502" priority="11974"/>
    <cfRule type="uniqueValues" priority="11975"/>
    <cfRule type="duplicateValues" priority="11976"/>
    <cfRule type="duplicateValues" dxfId="9501" priority="11977" stopIfTrue="1"/>
    <cfRule type="duplicateValues" dxfId="9500" priority="11978"/>
    <cfRule type="duplicateValues" dxfId="9499" priority="11979" stopIfTrue="1"/>
  </conditionalFormatting>
  <conditionalFormatting sqref="A309:A310">
    <cfRule type="duplicateValues" dxfId="9498" priority="12294"/>
    <cfRule type="duplicateValues" dxfId="9497" priority="12297"/>
    <cfRule type="duplicateValues" dxfId="9496" priority="12299"/>
  </conditionalFormatting>
  <conditionalFormatting sqref="A314">
    <cfRule type="duplicateValues" dxfId="9495" priority="12013"/>
    <cfRule type="duplicateValues" dxfId="9494" priority="12014"/>
    <cfRule type="duplicateValues" dxfId="9493" priority="12015"/>
    <cfRule type="duplicateValues" dxfId="9492" priority="12016"/>
    <cfRule type="duplicateValues" dxfId="9491" priority="12017"/>
    <cfRule type="duplicateValues" dxfId="9490" priority="12018"/>
    <cfRule type="uniqueValues" priority="12019"/>
    <cfRule type="duplicateValues" priority="12020"/>
    <cfRule type="duplicateValues" dxfId="9489" priority="12021" stopIfTrue="1"/>
    <cfRule type="duplicateValues" dxfId="9488" priority="12022"/>
    <cfRule type="duplicateValues" dxfId="9487" priority="12023" stopIfTrue="1"/>
  </conditionalFormatting>
  <conditionalFormatting sqref="A326">
    <cfRule type="duplicateValues" dxfId="9486" priority="11958"/>
    <cfRule type="duplicateValues" dxfId="9485" priority="11959"/>
    <cfRule type="duplicateValues" dxfId="9484" priority="11960"/>
    <cfRule type="duplicateValues" dxfId="9483" priority="11961"/>
    <cfRule type="duplicateValues" dxfId="9482" priority="11962"/>
    <cfRule type="duplicateValues" dxfId="9481" priority="11963"/>
    <cfRule type="uniqueValues" priority="11964"/>
    <cfRule type="duplicateValues" priority="11965"/>
    <cfRule type="duplicateValues" dxfId="9480" priority="11966" stopIfTrue="1"/>
    <cfRule type="duplicateValues" dxfId="9479" priority="11967"/>
    <cfRule type="duplicateValues" dxfId="9478" priority="11968" stopIfTrue="1"/>
  </conditionalFormatting>
  <conditionalFormatting sqref="A348:A353 A273 A267 A262:A264 A269:A270 A275:A277 A280:A293 A306:A307 A315:A325 A231:A260 A295:A301 A327:A346 A355 A357:A371 A373:A374 A376:A399 A402:A405 A311:A313 A149:A229">
    <cfRule type="duplicateValues" dxfId="9477" priority="12770"/>
  </conditionalFormatting>
  <conditionalFormatting sqref="A348:A353 A273 A267 A269:A270 A275:A277 A280:A293 A306:A307 A315:A325 A231:A264 A295:A301 A327:A346 A355 A357:A371 A373:A374 A376:A399 A402:A405 A311:A313 A149:A229">
    <cfRule type="duplicateValues" dxfId="9476" priority="12701"/>
  </conditionalFormatting>
  <conditionalFormatting sqref="A348:A353 A306:A307 A315:A325 A231:A293 A295:A301 A327:A346 A355 A357:A371 A373:A374 A376:A399 A402:A405 A311:A313 A149:A229">
    <cfRule type="duplicateValues" dxfId="9475" priority="12477"/>
  </conditionalFormatting>
  <conditionalFormatting sqref="A354">
    <cfRule type="duplicateValues" dxfId="9474" priority="11916"/>
    <cfRule type="duplicateValues" dxfId="9473" priority="11917"/>
    <cfRule type="duplicateValues" dxfId="9472" priority="11918"/>
    <cfRule type="duplicateValues" dxfId="9471" priority="11919"/>
    <cfRule type="duplicateValues" dxfId="9470" priority="11920"/>
    <cfRule type="duplicateValues" dxfId="9469" priority="11921"/>
    <cfRule type="uniqueValues" priority="11922"/>
    <cfRule type="duplicateValues" priority="11923"/>
    <cfRule type="duplicateValues" dxfId="9468" priority="11924" stopIfTrue="1"/>
    <cfRule type="duplicateValues" dxfId="9467" priority="11925"/>
    <cfRule type="duplicateValues" dxfId="9466" priority="11926" stopIfTrue="1"/>
  </conditionalFormatting>
  <conditionalFormatting sqref="A356">
    <cfRule type="duplicateValues" dxfId="9465" priority="11905"/>
    <cfRule type="duplicateValues" dxfId="9464" priority="11906"/>
    <cfRule type="duplicateValues" dxfId="9463" priority="11907"/>
    <cfRule type="duplicateValues" dxfId="9462" priority="11908"/>
    <cfRule type="duplicateValues" dxfId="9461" priority="11909"/>
    <cfRule type="duplicateValues" dxfId="9460" priority="11910"/>
    <cfRule type="uniqueValues" priority="11911"/>
    <cfRule type="duplicateValues" priority="11912"/>
    <cfRule type="duplicateValues" dxfId="9459" priority="11913" stopIfTrue="1"/>
    <cfRule type="duplicateValues" dxfId="9458" priority="11914"/>
    <cfRule type="duplicateValues" dxfId="9457" priority="11915" stopIfTrue="1"/>
  </conditionalFormatting>
  <conditionalFormatting sqref="A372">
    <cfRule type="duplicateValues" dxfId="9456" priority="11774"/>
    <cfRule type="duplicateValues" dxfId="9455" priority="11775"/>
    <cfRule type="duplicateValues" dxfId="9454" priority="11776"/>
    <cfRule type="duplicateValues" dxfId="9453" priority="11777"/>
    <cfRule type="duplicateValues" dxfId="9452" priority="11778"/>
    <cfRule type="duplicateValues" dxfId="9451" priority="11779"/>
    <cfRule type="uniqueValues" priority="11780"/>
    <cfRule type="duplicateValues" priority="11781"/>
    <cfRule type="duplicateValues" dxfId="9450" priority="11782" stopIfTrue="1"/>
    <cfRule type="duplicateValues" dxfId="9449" priority="11783"/>
    <cfRule type="duplicateValues" dxfId="9448" priority="11784" stopIfTrue="1"/>
  </conditionalFormatting>
  <conditionalFormatting sqref="A375">
    <cfRule type="duplicateValues" dxfId="9447" priority="11763"/>
    <cfRule type="duplicateValues" dxfId="9446" priority="11764"/>
    <cfRule type="duplicateValues" dxfId="9445" priority="11765"/>
    <cfRule type="duplicateValues" dxfId="9444" priority="11766"/>
    <cfRule type="duplicateValues" dxfId="9443" priority="11767"/>
    <cfRule type="duplicateValues" dxfId="9442" priority="11768"/>
    <cfRule type="uniqueValues" priority="11769"/>
    <cfRule type="duplicateValues" priority="11770"/>
    <cfRule type="duplicateValues" dxfId="9441" priority="11771" stopIfTrue="1"/>
    <cfRule type="duplicateValues" dxfId="9440" priority="11772"/>
    <cfRule type="duplicateValues" dxfId="9439" priority="11773" stopIfTrue="1"/>
  </conditionalFormatting>
  <conditionalFormatting sqref="A400:A401">
    <cfRule type="duplicateValues" dxfId="9438" priority="11570"/>
    <cfRule type="duplicateValues" dxfId="9437" priority="11571"/>
    <cfRule type="duplicateValues" dxfId="9436" priority="11572"/>
    <cfRule type="duplicateValues" dxfId="9435" priority="11573"/>
    <cfRule type="duplicateValues" dxfId="9434" priority="11574"/>
    <cfRule type="duplicateValues" dxfId="9433" priority="11575"/>
    <cfRule type="uniqueValues" priority="11576"/>
    <cfRule type="duplicateValues" priority="11577"/>
    <cfRule type="duplicateValues" dxfId="9432" priority="11578" stopIfTrue="1"/>
    <cfRule type="duplicateValues" dxfId="9431" priority="11579"/>
    <cfRule type="duplicateValues" dxfId="9430" priority="11580" stopIfTrue="1"/>
  </conditionalFormatting>
  <conditionalFormatting sqref="A406:A858">
    <cfRule type="duplicateValues" dxfId="9429" priority="13463"/>
  </conditionalFormatting>
  <conditionalFormatting sqref="A957:A958">
    <cfRule type="duplicateValues" dxfId="9428" priority="11367" stopIfTrue="1"/>
    <cfRule type="duplicateValues" dxfId="9427" priority="11368"/>
    <cfRule type="duplicateValues" dxfId="9426" priority="11369"/>
    <cfRule type="uniqueValues" priority="11370"/>
    <cfRule type="duplicateValues" priority="11371"/>
  </conditionalFormatting>
  <conditionalFormatting sqref="A959:A975 A859:A956 A1024:A1045 A1048:A1285">
    <cfRule type="duplicateValues" dxfId="9425" priority="11484"/>
    <cfRule type="duplicateValues" dxfId="9424" priority="11545"/>
  </conditionalFormatting>
  <conditionalFormatting sqref="A1006">
    <cfRule type="duplicateValues" dxfId="9423" priority="11362" stopIfTrue="1"/>
    <cfRule type="duplicateValues" dxfId="9422" priority="11363"/>
    <cfRule type="duplicateValues" dxfId="9421" priority="11364"/>
    <cfRule type="uniqueValues" priority="11365"/>
    <cfRule type="duplicateValues" priority="11366"/>
  </conditionalFormatting>
  <conditionalFormatting sqref="A1046:A1047">
    <cfRule type="duplicateValues" dxfId="9420" priority="11357" stopIfTrue="1"/>
    <cfRule type="duplicateValues" dxfId="9419" priority="11358"/>
    <cfRule type="duplicateValues" dxfId="9418" priority="11359"/>
    <cfRule type="uniqueValues" priority="11360"/>
    <cfRule type="duplicateValues" priority="11361"/>
  </conditionalFormatting>
  <conditionalFormatting sqref="A1366:A1367">
    <cfRule type="duplicateValues" dxfId="9417" priority="10823" stopIfTrue="1"/>
    <cfRule type="duplicateValues" dxfId="9416" priority="10824"/>
    <cfRule type="duplicateValues" dxfId="9415" priority="10825"/>
    <cfRule type="uniqueValues" priority="10826"/>
    <cfRule type="duplicateValues" priority="10827"/>
  </conditionalFormatting>
  <conditionalFormatting sqref="A1388:A1391">
    <cfRule type="duplicateValues" dxfId="9414" priority="11264" stopIfTrue="1"/>
    <cfRule type="duplicateValues" dxfId="9413" priority="11265"/>
    <cfRule type="duplicateValues" dxfId="9412" priority="11266"/>
    <cfRule type="uniqueValues" priority="11267"/>
    <cfRule type="duplicateValues" priority="11268"/>
  </conditionalFormatting>
  <conditionalFormatting sqref="A1424:A1425">
    <cfRule type="duplicateValues" dxfId="9411" priority="10102" stopIfTrue="1"/>
    <cfRule type="duplicateValues" dxfId="9410" priority="10103"/>
    <cfRule type="duplicateValues" dxfId="9409" priority="10104"/>
    <cfRule type="uniqueValues" priority="10105"/>
    <cfRule type="duplicateValues" priority="10106"/>
  </conditionalFormatting>
  <conditionalFormatting sqref="A1433">
    <cfRule type="duplicateValues" dxfId="9408" priority="11259" stopIfTrue="1"/>
    <cfRule type="duplicateValues" dxfId="9407" priority="11260"/>
    <cfRule type="duplicateValues" dxfId="9406" priority="11261"/>
    <cfRule type="uniqueValues" priority="11262"/>
    <cfRule type="duplicateValues" priority="11263"/>
  </conditionalFormatting>
  <conditionalFormatting sqref="A1471:A1473">
    <cfRule type="duplicateValues" dxfId="9405" priority="11254" stopIfTrue="1"/>
    <cfRule type="duplicateValues" dxfId="9404" priority="11255"/>
    <cfRule type="duplicateValues" dxfId="9403" priority="11256"/>
    <cfRule type="uniqueValues" priority="11257"/>
    <cfRule type="duplicateValues" priority="11258"/>
  </conditionalFormatting>
  <conditionalFormatting sqref="A1474:A1640 A1392:A1402 A1286:A1365 A1451:A1470 A1368:A1387">
    <cfRule type="duplicateValues" dxfId="9402" priority="121443"/>
    <cfRule type="duplicateValues" dxfId="9401" priority="121444"/>
  </conditionalFormatting>
  <conditionalFormatting sqref="A1722:A1723">
    <cfRule type="duplicateValues" dxfId="9400" priority="6621" stopIfTrue="1"/>
    <cfRule type="duplicateValues" dxfId="9399" priority="6622"/>
    <cfRule type="duplicateValues" dxfId="9398" priority="6623"/>
    <cfRule type="uniqueValues" priority="6624"/>
    <cfRule type="duplicateValues" priority="6625"/>
  </conditionalFormatting>
  <conditionalFormatting sqref="A1745:A1748">
    <cfRule type="duplicateValues" dxfId="9397" priority="6717" stopIfTrue="1"/>
    <cfRule type="duplicateValues" dxfId="9396" priority="6718"/>
    <cfRule type="duplicateValues" dxfId="9395" priority="6719"/>
    <cfRule type="uniqueValues" priority="6720"/>
    <cfRule type="duplicateValues" priority="6721"/>
  </conditionalFormatting>
  <conditionalFormatting sqref="A1749:A1764 A1724:A1744 A1641:A1721">
    <cfRule type="duplicateValues" dxfId="9394" priority="13438"/>
    <cfRule type="duplicateValues" dxfId="9393" priority="13439"/>
  </conditionalFormatting>
  <conditionalFormatting sqref="A1765">
    <cfRule type="duplicateValues" dxfId="9392" priority="4788"/>
    <cfRule type="duplicateValues" dxfId="9391" priority="4789"/>
  </conditionalFormatting>
  <conditionalFormatting sqref="A1785">
    <cfRule type="duplicateValues" dxfId="9390" priority="6416" stopIfTrue="1"/>
    <cfRule type="duplicateValues" dxfId="9389" priority="6417"/>
    <cfRule type="duplicateValues" dxfId="9388" priority="6418"/>
    <cfRule type="uniqueValues" priority="6419"/>
    <cfRule type="duplicateValues" priority="6420"/>
  </conditionalFormatting>
  <conditionalFormatting sqref="A1792">
    <cfRule type="duplicateValues" dxfId="9387" priority="6712" stopIfTrue="1"/>
    <cfRule type="duplicateValues" dxfId="9386" priority="6713"/>
    <cfRule type="duplicateValues" dxfId="9385" priority="6714"/>
    <cfRule type="uniqueValues" priority="6715"/>
    <cfRule type="duplicateValues" priority="6716"/>
  </conditionalFormatting>
  <conditionalFormatting sqref="B1">
    <cfRule type="duplicateValues" dxfId="9384" priority="2659" stopIfTrue="1"/>
    <cfRule type="duplicateValues" dxfId="9383" priority="2660"/>
    <cfRule type="duplicateValues" dxfId="9382" priority="2661"/>
    <cfRule type="uniqueValues" priority="2662"/>
    <cfRule type="duplicateValues" priority="2663"/>
  </conditionalFormatting>
  <conditionalFormatting sqref="B2:B24">
    <cfRule type="duplicateValues" dxfId="9381" priority="35658"/>
    <cfRule type="duplicateValues" dxfId="9380" priority="35659"/>
    <cfRule type="duplicateValues" dxfId="9379" priority="35660"/>
  </conditionalFormatting>
  <conditionalFormatting sqref="B25:B148">
    <cfRule type="duplicateValues" dxfId="9378" priority="123767"/>
  </conditionalFormatting>
  <conditionalFormatting sqref="B37">
    <cfRule type="duplicateValues" dxfId="9377" priority="13388"/>
    <cfRule type="duplicateValues" dxfId="9376" priority="13389"/>
    <cfRule type="duplicateValues" dxfId="9375" priority="13390"/>
    <cfRule type="duplicateValues" dxfId="9374" priority="13391"/>
    <cfRule type="duplicateValues" dxfId="9373" priority="13392"/>
    <cfRule type="duplicateValues" dxfId="9372" priority="13393"/>
  </conditionalFormatting>
  <conditionalFormatting sqref="B40">
    <cfRule type="duplicateValues" dxfId="9371" priority="13381"/>
    <cfRule type="duplicateValues" dxfId="9370" priority="13382"/>
    <cfRule type="duplicateValues" dxfId="9369" priority="13383"/>
    <cfRule type="duplicateValues" dxfId="9368" priority="13384"/>
    <cfRule type="duplicateValues" dxfId="9367" priority="13385"/>
    <cfRule type="duplicateValues" dxfId="9366" priority="13386"/>
    <cfRule type="duplicateValues" dxfId="9365" priority="13387"/>
  </conditionalFormatting>
  <conditionalFormatting sqref="B41:B148 B25:B39">
    <cfRule type="duplicateValues" dxfId="9364" priority="123764"/>
  </conditionalFormatting>
  <conditionalFormatting sqref="B41:B148 B38:B39 B25:B36">
    <cfRule type="duplicateValues" dxfId="9363" priority="123760"/>
  </conditionalFormatting>
  <conditionalFormatting sqref="B68">
    <cfRule type="duplicateValues" dxfId="9362" priority="13424"/>
    <cfRule type="duplicateValues" dxfId="9361" priority="13425"/>
    <cfRule type="duplicateValues" dxfId="9360" priority="13426"/>
  </conditionalFormatting>
  <conditionalFormatting sqref="B130:B132">
    <cfRule type="duplicateValues" dxfId="9359" priority="88523"/>
  </conditionalFormatting>
  <conditionalFormatting sqref="B134">
    <cfRule type="duplicateValues" dxfId="9358" priority="13394"/>
    <cfRule type="duplicateValues" dxfId="9357" priority="13395"/>
    <cfRule type="duplicateValues" dxfId="9356" priority="13396"/>
    <cfRule type="duplicateValues" dxfId="9355" priority="13397"/>
    <cfRule type="duplicateValues" dxfId="9354" priority="13398"/>
  </conditionalFormatting>
  <conditionalFormatting sqref="B135:B148 B38:B39 B25:B36 B41:B133">
    <cfRule type="duplicateValues" dxfId="9353" priority="120280"/>
    <cfRule type="duplicateValues" dxfId="9352" priority="120281"/>
  </conditionalFormatting>
  <conditionalFormatting sqref="B135:B148 B69:B133 B38:B39 B25:B36 B41:B67">
    <cfRule type="duplicateValues" dxfId="9351" priority="120274"/>
  </conditionalFormatting>
  <conditionalFormatting sqref="B232">
    <cfRule type="duplicateValues" dxfId="9350" priority="13161"/>
    <cfRule type="uniqueValues" priority="13162"/>
    <cfRule type="duplicateValues" priority="13163"/>
    <cfRule type="duplicateValues" dxfId="9349" priority="13167" stopIfTrue="1"/>
    <cfRule type="duplicateValues" dxfId="9348" priority="13168"/>
    <cfRule type="duplicateValues" dxfId="9347" priority="13169" stopIfTrue="1"/>
  </conditionalFormatting>
  <conditionalFormatting sqref="B234">
    <cfRule type="duplicateValues" dxfId="9346" priority="13244" stopIfTrue="1"/>
    <cfRule type="duplicateValues" dxfId="9345" priority="13245"/>
    <cfRule type="duplicateValues" dxfId="9344" priority="13246" stopIfTrue="1"/>
  </conditionalFormatting>
  <conditionalFormatting sqref="B235">
    <cfRule type="duplicateValues" dxfId="9343" priority="13237" stopIfTrue="1"/>
    <cfRule type="duplicateValues" dxfId="9342" priority="13238"/>
    <cfRule type="duplicateValues" dxfId="9341" priority="13239" stopIfTrue="1"/>
  </conditionalFormatting>
  <conditionalFormatting sqref="B238">
    <cfRule type="duplicateValues" dxfId="9340" priority="13196"/>
    <cfRule type="uniqueValues" priority="13197"/>
    <cfRule type="duplicateValues" priority="13198"/>
    <cfRule type="duplicateValues" dxfId="9339" priority="13199" stopIfTrue="1"/>
    <cfRule type="duplicateValues" dxfId="9338" priority="13200"/>
    <cfRule type="duplicateValues" dxfId="9337" priority="13201" stopIfTrue="1"/>
  </conditionalFormatting>
  <conditionalFormatting sqref="B239">
    <cfRule type="duplicateValues" dxfId="9336" priority="13185"/>
    <cfRule type="uniqueValues" priority="13186"/>
    <cfRule type="duplicateValues" priority="13187"/>
    <cfRule type="duplicateValues" dxfId="9335" priority="13188" stopIfTrue="1"/>
    <cfRule type="duplicateValues" dxfId="9334" priority="13189"/>
    <cfRule type="duplicateValues" dxfId="9333" priority="13190" stopIfTrue="1"/>
  </conditionalFormatting>
  <conditionalFormatting sqref="B240">
    <cfRule type="duplicateValues" dxfId="9332" priority="13119"/>
    <cfRule type="uniqueValues" priority="13120"/>
    <cfRule type="duplicateValues" priority="13121"/>
    <cfRule type="duplicateValues" dxfId="9331" priority="13122" stopIfTrue="1"/>
    <cfRule type="duplicateValues" dxfId="9330" priority="13123"/>
    <cfRule type="duplicateValues" dxfId="9329" priority="13124" stopIfTrue="1"/>
  </conditionalFormatting>
  <conditionalFormatting sqref="B241">
    <cfRule type="duplicateValues" dxfId="9328" priority="13106"/>
    <cfRule type="uniqueValues" priority="13107"/>
    <cfRule type="duplicateValues" priority="13108"/>
    <cfRule type="duplicateValues" dxfId="9327" priority="13109" stopIfTrue="1"/>
    <cfRule type="duplicateValues" dxfId="9326" priority="13110"/>
    <cfRule type="duplicateValues" dxfId="9325" priority="13111" stopIfTrue="1"/>
  </conditionalFormatting>
  <conditionalFormatting sqref="B242">
    <cfRule type="duplicateValues" dxfId="9324" priority="13094"/>
    <cfRule type="uniqueValues" priority="13095"/>
    <cfRule type="duplicateValues" priority="13096"/>
    <cfRule type="duplicateValues" dxfId="9323" priority="13097" stopIfTrue="1"/>
    <cfRule type="duplicateValues" dxfId="9322" priority="13098"/>
    <cfRule type="duplicateValues" dxfId="9321" priority="13099" stopIfTrue="1"/>
  </conditionalFormatting>
  <conditionalFormatting sqref="B244">
    <cfRule type="duplicateValues" dxfId="9320" priority="13053"/>
    <cfRule type="duplicateValues" dxfId="9319" priority="13061"/>
    <cfRule type="uniqueValues" priority="13062"/>
    <cfRule type="duplicateValues" priority="13063"/>
    <cfRule type="duplicateValues" dxfId="9318" priority="13064" stopIfTrue="1"/>
    <cfRule type="duplicateValues" dxfId="9317" priority="13065"/>
    <cfRule type="duplicateValues" dxfId="9316" priority="13066" stopIfTrue="1"/>
  </conditionalFormatting>
  <conditionalFormatting sqref="B245">
    <cfRule type="duplicateValues" dxfId="9315" priority="13039"/>
    <cfRule type="duplicateValues" dxfId="9314" priority="13046"/>
    <cfRule type="uniqueValues" priority="13047"/>
    <cfRule type="duplicateValues" priority="13048"/>
    <cfRule type="duplicateValues" dxfId="9313" priority="13049" stopIfTrue="1"/>
    <cfRule type="duplicateValues" dxfId="9312" priority="13050"/>
    <cfRule type="duplicateValues" dxfId="9311" priority="13051" stopIfTrue="1"/>
  </conditionalFormatting>
  <conditionalFormatting sqref="B246">
    <cfRule type="duplicateValues" dxfId="9310" priority="13025"/>
    <cfRule type="duplicateValues" dxfId="9309" priority="13032"/>
    <cfRule type="uniqueValues" priority="13033"/>
    <cfRule type="duplicateValues" priority="13034"/>
    <cfRule type="duplicateValues" dxfId="9308" priority="13035" stopIfTrue="1"/>
    <cfRule type="duplicateValues" dxfId="9307" priority="13036"/>
    <cfRule type="duplicateValues" dxfId="9306" priority="13037" stopIfTrue="1"/>
  </conditionalFormatting>
  <conditionalFormatting sqref="B248">
    <cfRule type="duplicateValues" dxfId="9305" priority="13010"/>
    <cfRule type="duplicateValues" dxfId="9304" priority="13018"/>
    <cfRule type="uniqueValues" priority="13019"/>
    <cfRule type="duplicateValues" priority="13020"/>
    <cfRule type="duplicateValues" dxfId="9303" priority="13021" stopIfTrue="1"/>
    <cfRule type="duplicateValues" dxfId="9302" priority="13022"/>
    <cfRule type="duplicateValues" dxfId="9301" priority="13023" stopIfTrue="1"/>
  </conditionalFormatting>
  <conditionalFormatting sqref="B252">
    <cfRule type="duplicateValues" dxfId="9300" priority="12916"/>
    <cfRule type="duplicateValues" dxfId="9299" priority="12917"/>
    <cfRule type="duplicateValues" dxfId="9298" priority="12918"/>
    <cfRule type="uniqueValues" priority="12919"/>
    <cfRule type="duplicateValues" priority="12920"/>
    <cfRule type="duplicateValues" dxfId="9297" priority="12921" stopIfTrue="1"/>
    <cfRule type="duplicateValues" dxfId="9296" priority="12922"/>
    <cfRule type="duplicateValues" dxfId="9295" priority="12923" stopIfTrue="1"/>
  </conditionalFormatting>
  <conditionalFormatting sqref="B253">
    <cfRule type="duplicateValues" dxfId="9294" priority="12899"/>
    <cfRule type="duplicateValues" dxfId="9293" priority="12900"/>
    <cfRule type="duplicateValues" dxfId="9292" priority="12901"/>
    <cfRule type="uniqueValues" priority="12902"/>
    <cfRule type="duplicateValues" priority="12903"/>
    <cfRule type="duplicateValues" dxfId="9291" priority="12904" stopIfTrue="1"/>
    <cfRule type="duplicateValues" dxfId="9290" priority="12905"/>
    <cfRule type="duplicateValues" dxfId="9289" priority="12906" stopIfTrue="1"/>
  </conditionalFormatting>
  <conditionalFormatting sqref="B254">
    <cfRule type="duplicateValues" dxfId="9288" priority="12815"/>
    <cfRule type="duplicateValues" dxfId="9287" priority="12816"/>
    <cfRule type="duplicateValues" dxfId="9286" priority="12817"/>
    <cfRule type="uniqueValues" priority="12818"/>
    <cfRule type="duplicateValues" priority="12819"/>
    <cfRule type="duplicateValues" dxfId="9285" priority="12820" stopIfTrue="1"/>
    <cfRule type="duplicateValues" dxfId="9284" priority="12821"/>
    <cfRule type="duplicateValues" dxfId="9283" priority="12822" stopIfTrue="1"/>
  </conditionalFormatting>
  <conditionalFormatting sqref="B256">
    <cfRule type="duplicateValues" dxfId="9282" priority="12848"/>
    <cfRule type="duplicateValues" dxfId="9281" priority="12849"/>
    <cfRule type="duplicateValues" dxfId="9280" priority="12850"/>
    <cfRule type="uniqueValues" priority="12851"/>
    <cfRule type="duplicateValues" priority="12852"/>
    <cfRule type="duplicateValues" dxfId="9279" priority="12853" stopIfTrue="1"/>
    <cfRule type="duplicateValues" dxfId="9278" priority="12854"/>
    <cfRule type="duplicateValues" dxfId="9277" priority="12855" stopIfTrue="1"/>
  </conditionalFormatting>
  <conditionalFormatting sqref="B259">
    <cfRule type="duplicateValues" dxfId="9276" priority="12799"/>
    <cfRule type="duplicateValues" dxfId="9275" priority="12800"/>
    <cfRule type="duplicateValues" dxfId="9274" priority="12801"/>
    <cfRule type="uniqueValues" priority="12802"/>
    <cfRule type="duplicateValues" priority="12803"/>
    <cfRule type="duplicateValues" dxfId="9273" priority="12804" stopIfTrue="1"/>
    <cfRule type="duplicateValues" dxfId="9272" priority="12805"/>
    <cfRule type="duplicateValues" dxfId="9271" priority="12806" stopIfTrue="1"/>
  </conditionalFormatting>
  <conditionalFormatting sqref="B261">
    <cfRule type="duplicateValues" dxfId="9270" priority="12714"/>
    <cfRule type="duplicateValues" dxfId="9269" priority="12715"/>
    <cfRule type="duplicateValues" dxfId="9268" priority="12716"/>
    <cfRule type="duplicateValues" dxfId="9267" priority="12717"/>
    <cfRule type="uniqueValues" priority="12718"/>
    <cfRule type="duplicateValues" priority="12719"/>
    <cfRule type="duplicateValues" dxfId="9266" priority="12720" stopIfTrue="1"/>
    <cfRule type="duplicateValues" dxfId="9265" priority="12721"/>
    <cfRule type="duplicateValues" dxfId="9264" priority="12722" stopIfTrue="1"/>
  </conditionalFormatting>
  <conditionalFormatting sqref="B265">
    <cfRule type="duplicateValues" dxfId="9263" priority="12632"/>
    <cfRule type="duplicateValues" dxfId="9262" priority="12634"/>
    <cfRule type="duplicateValues" dxfId="9261" priority="12635"/>
    <cfRule type="duplicateValues" dxfId="9260" priority="12636"/>
    <cfRule type="duplicateValues" dxfId="9259" priority="12637"/>
    <cfRule type="uniqueValues" priority="12638"/>
    <cfRule type="duplicateValues" priority="12639"/>
    <cfRule type="duplicateValues" dxfId="9258" priority="12640" stopIfTrue="1"/>
    <cfRule type="duplicateValues" dxfId="9257" priority="12641"/>
    <cfRule type="duplicateValues" dxfId="9256" priority="12642" stopIfTrue="1"/>
  </conditionalFormatting>
  <conditionalFormatting sqref="B266">
    <cfRule type="duplicateValues" dxfId="9255" priority="12610"/>
    <cfRule type="duplicateValues" dxfId="9254" priority="12612"/>
    <cfRule type="duplicateValues" dxfId="9253" priority="12613"/>
    <cfRule type="duplicateValues" dxfId="9252" priority="12614"/>
    <cfRule type="duplicateValues" dxfId="9251" priority="12615"/>
    <cfRule type="uniqueValues" priority="12616"/>
    <cfRule type="duplicateValues" priority="12617"/>
    <cfRule type="duplicateValues" dxfId="9250" priority="12618" stopIfTrue="1"/>
    <cfRule type="duplicateValues" dxfId="9249" priority="12619"/>
    <cfRule type="duplicateValues" dxfId="9248" priority="12620" stopIfTrue="1"/>
  </conditionalFormatting>
  <conditionalFormatting sqref="B268">
    <cfRule type="duplicateValues" dxfId="9247" priority="12588"/>
    <cfRule type="duplicateValues" dxfId="9246" priority="12590"/>
    <cfRule type="duplicateValues" dxfId="9245" priority="12591"/>
    <cfRule type="duplicateValues" dxfId="9244" priority="12592"/>
    <cfRule type="duplicateValues" dxfId="9243" priority="12593"/>
    <cfRule type="uniqueValues" priority="12594"/>
    <cfRule type="duplicateValues" priority="12595"/>
    <cfRule type="duplicateValues" dxfId="9242" priority="12596" stopIfTrue="1"/>
    <cfRule type="duplicateValues" dxfId="9241" priority="12597"/>
    <cfRule type="duplicateValues" dxfId="9240" priority="12598" stopIfTrue="1"/>
  </conditionalFormatting>
  <conditionalFormatting sqref="B271:B272">
    <cfRule type="duplicateValues" dxfId="9239" priority="12566"/>
    <cfRule type="duplicateValues" dxfId="9238" priority="12568"/>
    <cfRule type="duplicateValues" dxfId="9237" priority="12569"/>
    <cfRule type="duplicateValues" dxfId="9236" priority="12570"/>
    <cfRule type="duplicateValues" dxfId="9235" priority="12571"/>
    <cfRule type="uniqueValues" priority="12572"/>
    <cfRule type="duplicateValues" priority="12573"/>
    <cfRule type="duplicateValues" dxfId="9234" priority="12574" stopIfTrue="1"/>
    <cfRule type="duplicateValues" dxfId="9233" priority="12575"/>
    <cfRule type="duplicateValues" dxfId="9232" priority="12576" stopIfTrue="1"/>
  </conditionalFormatting>
  <conditionalFormatting sqref="B273 B267 B260 B233:B237 B243 B247 B257:B258 B249:B251 B255 B262:B264 B269:B270 B275:B277 B280:B308 B311:B405 B149:B231">
    <cfRule type="duplicateValues" dxfId="9231" priority="13231"/>
    <cfRule type="uniqueValues" priority="13232"/>
    <cfRule type="duplicateValues" priority="13233"/>
  </conditionalFormatting>
  <conditionalFormatting sqref="B273 B267 B260 B236:B237 B233 B243 B247 B257:B258 B249:B251 B255 B223:B231 B262:B264 B269:B270 B275:B277 B280:B308 B311:B405 B149:B221">
    <cfRule type="duplicateValues" dxfId="9230" priority="13329" stopIfTrue="1"/>
  </conditionalFormatting>
  <conditionalFormatting sqref="B273 B267 B260 B236:B237 B233 B243 B247 B257:B258 B249:B251 B255 B262:B264 B269:B270 B275:B277 B280:B308 B311:B405 B149:B231">
    <cfRule type="duplicateValues" dxfId="9229" priority="13321" stopIfTrue="1"/>
    <cfRule type="duplicateValues" dxfId="9228" priority="13322"/>
  </conditionalFormatting>
  <conditionalFormatting sqref="B273 B267 B260 B247 B257:B258 B249:B251 B255 B262:B264 B269:B270 B275:B277 B280:B308 B311:B405 B149:B243">
    <cfRule type="duplicateValues" dxfId="9227" priority="13068"/>
  </conditionalFormatting>
  <conditionalFormatting sqref="B273 B267 B260 B257:B258 B255 B262:B264 B269:B270 B275:B277 B280:B308 B311:B405 B149:B251">
    <cfRule type="duplicateValues" dxfId="9226" priority="13008"/>
  </conditionalFormatting>
  <conditionalFormatting sqref="B273 B267 B262:B264 B269:B270 B275:B277 B280:B308 B311:B405 B149:B260">
    <cfRule type="duplicateValues" dxfId="9225" priority="12772"/>
  </conditionalFormatting>
  <conditionalFormatting sqref="B273 B267 B269:B270 B275:B277 B280:B308 B311:B405 B149:B264">
    <cfRule type="duplicateValues" dxfId="9224" priority="12702"/>
  </conditionalFormatting>
  <conditionalFormatting sqref="B274">
    <cfRule type="duplicateValues" dxfId="9223" priority="12545"/>
    <cfRule type="duplicateValues" dxfId="9222" priority="12547"/>
    <cfRule type="duplicateValues" dxfId="9221" priority="12548"/>
    <cfRule type="duplicateValues" dxfId="9220" priority="12549"/>
    <cfRule type="duplicateValues" dxfId="9219" priority="12550"/>
    <cfRule type="uniqueValues" priority="12551"/>
    <cfRule type="duplicateValues" priority="12552"/>
    <cfRule type="duplicateValues" dxfId="9218" priority="12553" stopIfTrue="1"/>
    <cfRule type="duplicateValues" dxfId="9217" priority="12554"/>
    <cfRule type="duplicateValues" dxfId="9216" priority="12555" stopIfTrue="1"/>
  </conditionalFormatting>
  <conditionalFormatting sqref="B278">
    <cfRule type="duplicateValues" dxfId="9215" priority="12513"/>
    <cfRule type="duplicateValues" dxfId="9214" priority="12515"/>
    <cfRule type="duplicateValues" dxfId="9213" priority="12516"/>
    <cfRule type="duplicateValues" dxfId="9212" priority="12517"/>
    <cfRule type="duplicateValues" dxfId="9211" priority="12518"/>
    <cfRule type="uniqueValues" priority="12519"/>
    <cfRule type="duplicateValues" priority="12520"/>
    <cfRule type="duplicateValues" dxfId="9210" priority="12521" stopIfTrue="1"/>
    <cfRule type="duplicateValues" dxfId="9209" priority="12522"/>
    <cfRule type="duplicateValues" dxfId="9208" priority="12523" stopIfTrue="1"/>
  </conditionalFormatting>
  <conditionalFormatting sqref="B279">
    <cfRule type="duplicateValues" dxfId="9207" priority="12491"/>
    <cfRule type="duplicateValues" dxfId="9206" priority="12493"/>
    <cfRule type="duplicateValues" dxfId="9205" priority="12494"/>
    <cfRule type="duplicateValues" dxfId="9204" priority="12495"/>
    <cfRule type="duplicateValues" dxfId="9203" priority="12496"/>
    <cfRule type="uniqueValues" priority="12497"/>
    <cfRule type="duplicateValues" priority="12498"/>
    <cfRule type="duplicateValues" dxfId="9202" priority="12499" stopIfTrue="1"/>
    <cfRule type="duplicateValues" dxfId="9201" priority="12500"/>
    <cfRule type="duplicateValues" dxfId="9200" priority="12501" stopIfTrue="1"/>
  </conditionalFormatting>
  <conditionalFormatting sqref="B309:B310">
    <cfRule type="duplicateValues" dxfId="9199" priority="12296"/>
    <cfRule type="duplicateValues" dxfId="9198" priority="12298"/>
    <cfRule type="duplicateValues" dxfId="9197" priority="12300"/>
    <cfRule type="duplicateValues" dxfId="9196" priority="12301"/>
    <cfRule type="duplicateValues" dxfId="9195" priority="12302"/>
    <cfRule type="duplicateValues" dxfId="9194" priority="12303"/>
    <cfRule type="uniqueValues" priority="12304"/>
    <cfRule type="duplicateValues" priority="12305"/>
    <cfRule type="duplicateValues" dxfId="9193" priority="12306" stopIfTrue="1"/>
    <cfRule type="duplicateValues" dxfId="9192" priority="12307"/>
    <cfRule type="duplicateValues" dxfId="9191" priority="12308" stopIfTrue="1"/>
  </conditionalFormatting>
  <conditionalFormatting sqref="B311:B405 B149:B308">
    <cfRule type="duplicateValues" dxfId="9190" priority="12479"/>
  </conditionalFormatting>
  <conditionalFormatting sqref="B406:B858">
    <cfRule type="duplicateValues" dxfId="9189" priority="13464" stopIfTrue="1"/>
    <cfRule type="duplicateValues" dxfId="9188" priority="13465"/>
    <cfRule type="duplicateValues" dxfId="9187" priority="13466"/>
    <cfRule type="uniqueValues" priority="13467"/>
    <cfRule type="duplicateValues" priority="13468"/>
  </conditionalFormatting>
  <conditionalFormatting sqref="B859:B1285">
    <cfRule type="duplicateValues" dxfId="9186" priority="13456" stopIfTrue="1"/>
    <cfRule type="duplicateValues" dxfId="9185" priority="13457"/>
    <cfRule type="duplicateValues" dxfId="9184" priority="13458"/>
    <cfRule type="uniqueValues" priority="13459"/>
    <cfRule type="duplicateValues" priority="13460"/>
  </conditionalFormatting>
  <conditionalFormatting sqref="B1286:B1640">
    <cfRule type="duplicateValues" dxfId="9183" priority="122173" stopIfTrue="1"/>
    <cfRule type="duplicateValues" dxfId="9182" priority="122174"/>
    <cfRule type="duplicateValues" dxfId="9181" priority="122175"/>
    <cfRule type="uniqueValues" priority="122176"/>
    <cfRule type="duplicateValues" priority="122177"/>
  </conditionalFormatting>
  <conditionalFormatting sqref="B1641:B1804">
    <cfRule type="duplicateValues" dxfId="9180" priority="121198" stopIfTrue="1"/>
    <cfRule type="duplicateValues" dxfId="9179" priority="121199"/>
    <cfRule type="duplicateValues" dxfId="9178" priority="121200"/>
    <cfRule type="uniqueValues" priority="121201"/>
    <cfRule type="duplicateValues" priority="121202"/>
  </conditionalFormatting>
  <conditionalFormatting sqref="F1">
    <cfRule type="duplicateValues" dxfId="9177" priority="2664" stopIfTrue="1"/>
    <cfRule type="duplicateValues" dxfId="9176" priority="2665"/>
    <cfRule type="duplicateValues" dxfId="9175" priority="2666"/>
    <cfRule type="duplicateValues" priority="2667"/>
    <cfRule type="duplicateValues" dxfId="9174" priority="2668"/>
    <cfRule type="duplicateValues" priority="2669"/>
  </conditionalFormatting>
  <conditionalFormatting sqref="F2:F24">
    <cfRule type="duplicateValues" dxfId="9173" priority="35664"/>
  </conditionalFormatting>
  <conditionalFormatting sqref="F25:F148">
    <cfRule type="duplicateValues" dxfId="9172" priority="123769"/>
  </conditionalFormatting>
  <conditionalFormatting sqref="F223">
    <cfRule type="duplicateValues" dxfId="9171" priority="13324"/>
  </conditionalFormatting>
  <conditionalFormatting sqref="F224">
    <cfRule type="duplicateValues" dxfId="9170" priority="13317" stopIfTrue="1"/>
    <cfRule type="duplicateValues" dxfId="9169" priority="13318"/>
    <cfRule type="duplicateValues" dxfId="9168" priority="13319" stopIfTrue="1"/>
  </conditionalFormatting>
  <conditionalFormatting sqref="F225">
    <cfRule type="duplicateValues" dxfId="9167" priority="13312" stopIfTrue="1"/>
    <cfRule type="duplicateValues" dxfId="9166" priority="13313"/>
  </conditionalFormatting>
  <conditionalFormatting sqref="F226">
    <cfRule type="duplicateValues" dxfId="9165" priority="13299"/>
    <cfRule type="duplicateValues" dxfId="9164" priority="13300" stopIfTrue="1"/>
    <cfRule type="duplicateValues" dxfId="9163" priority="13301"/>
    <cfRule type="duplicateValues" dxfId="9162" priority="13302" stopIfTrue="1"/>
  </conditionalFormatting>
  <conditionalFormatting sqref="F227">
    <cfRule type="duplicateValues" dxfId="9161" priority="13296"/>
    <cfRule type="duplicateValues" dxfId="9160" priority="13297" stopIfTrue="1"/>
    <cfRule type="duplicateValues" dxfId="9159" priority="13298"/>
  </conditionalFormatting>
  <conditionalFormatting sqref="F228">
    <cfRule type="duplicateValues" dxfId="9158" priority="13288"/>
    <cfRule type="duplicateValues" dxfId="9157" priority="13289" stopIfTrue="1"/>
    <cfRule type="duplicateValues" dxfId="9156" priority="13290"/>
    <cfRule type="duplicateValues" dxfId="9155" priority="13291" stopIfTrue="1"/>
  </conditionalFormatting>
  <conditionalFormatting sqref="F229">
    <cfRule type="duplicateValues" dxfId="9154" priority="13281"/>
    <cfRule type="duplicateValues" dxfId="9153" priority="13282" stopIfTrue="1"/>
    <cfRule type="duplicateValues" dxfId="9152" priority="13283"/>
    <cfRule type="duplicateValues" dxfId="9151" priority="13284" stopIfTrue="1"/>
  </conditionalFormatting>
  <conditionalFormatting sqref="F230">
    <cfRule type="duplicateValues" dxfId="9150" priority="13273"/>
    <cfRule type="duplicateValues" dxfId="9149" priority="13274" stopIfTrue="1"/>
    <cfRule type="duplicateValues" dxfId="9148" priority="13275"/>
    <cfRule type="duplicateValues" dxfId="9147" priority="13276" stopIfTrue="1"/>
  </conditionalFormatting>
  <conditionalFormatting sqref="F231">
    <cfRule type="duplicateValues" dxfId="9146" priority="13265"/>
    <cfRule type="duplicateValues" dxfId="9145" priority="13266" stopIfTrue="1"/>
    <cfRule type="duplicateValues" dxfId="9144" priority="13267"/>
    <cfRule type="duplicateValues" dxfId="9143" priority="13268" stopIfTrue="1"/>
  </conditionalFormatting>
  <conditionalFormatting sqref="F232">
    <cfRule type="duplicateValues" dxfId="9142" priority="13160"/>
    <cfRule type="duplicateValues" dxfId="9141" priority="13164"/>
    <cfRule type="duplicateValues" dxfId="9140" priority="13165" stopIfTrue="1"/>
    <cfRule type="duplicateValues" dxfId="9139" priority="13166"/>
  </conditionalFormatting>
  <conditionalFormatting sqref="F233">
    <cfRule type="duplicateValues" dxfId="9138" priority="13258"/>
    <cfRule type="duplicateValues" dxfId="9137" priority="13259" stopIfTrue="1"/>
    <cfRule type="duplicateValues" dxfId="9136" priority="13260"/>
  </conditionalFormatting>
  <conditionalFormatting sqref="F234">
    <cfRule type="duplicateValues" dxfId="9135" priority="13240"/>
    <cfRule type="duplicateValues" dxfId="9134" priority="13241" stopIfTrue="1"/>
    <cfRule type="duplicateValues" dxfId="9133" priority="13242"/>
    <cfRule type="duplicateValues" dxfId="9132" priority="13243" stopIfTrue="1"/>
  </conditionalFormatting>
  <conditionalFormatting sqref="F235">
    <cfRule type="duplicateValues" dxfId="9131" priority="13234"/>
    <cfRule type="duplicateValues" dxfId="9130" priority="13235" stopIfTrue="1"/>
    <cfRule type="duplicateValues" dxfId="9129" priority="13236"/>
  </conditionalFormatting>
  <conditionalFormatting sqref="F236">
    <cfRule type="duplicateValues" dxfId="9128" priority="117004"/>
    <cfRule type="duplicateValues" dxfId="9127" priority="117005" stopIfTrue="1"/>
    <cfRule type="duplicateValues" dxfId="9126" priority="117006"/>
    <cfRule type="duplicateValues" dxfId="9125" priority="117007" stopIfTrue="1"/>
  </conditionalFormatting>
  <conditionalFormatting sqref="F237">
    <cfRule type="duplicateValues" dxfId="9124" priority="13220"/>
    <cfRule type="duplicateValues" dxfId="9123" priority="13221"/>
    <cfRule type="duplicateValues" dxfId="9122" priority="13222" stopIfTrue="1"/>
    <cfRule type="duplicateValues" dxfId="9121" priority="13223"/>
    <cfRule type="duplicateValues" dxfId="9120" priority="13224" stopIfTrue="1"/>
  </conditionalFormatting>
  <conditionalFormatting sqref="F238">
    <cfRule type="duplicateValues" dxfId="9119" priority="13191"/>
    <cfRule type="duplicateValues" dxfId="9118" priority="13192"/>
    <cfRule type="duplicateValues" dxfId="9117" priority="13193" stopIfTrue="1"/>
    <cfRule type="duplicateValues" dxfId="9116" priority="13194"/>
    <cfRule type="duplicateValues" dxfId="9115" priority="13195" stopIfTrue="1"/>
  </conditionalFormatting>
  <conditionalFormatting sqref="F239">
    <cfRule type="duplicateValues" dxfId="9114" priority="13181"/>
    <cfRule type="duplicateValues" dxfId="9113" priority="13182"/>
    <cfRule type="duplicateValues" dxfId="9112" priority="13183" stopIfTrue="1"/>
    <cfRule type="duplicateValues" dxfId="9111" priority="13184"/>
  </conditionalFormatting>
  <conditionalFormatting sqref="F240">
    <cfRule type="duplicateValues" dxfId="9110" priority="13112"/>
    <cfRule type="duplicateValues" priority="13113"/>
    <cfRule type="duplicateValues" dxfId="9109" priority="13114"/>
    <cfRule type="duplicateValues" dxfId="9108" priority="13115"/>
    <cfRule type="duplicateValues" dxfId="9107" priority="13116" stopIfTrue="1"/>
    <cfRule type="duplicateValues" dxfId="9106" priority="13117"/>
    <cfRule type="duplicateValues" dxfId="9105" priority="13118" stopIfTrue="1"/>
  </conditionalFormatting>
  <conditionalFormatting sqref="F241">
    <cfRule type="duplicateValues" dxfId="9104" priority="13100"/>
    <cfRule type="duplicateValues" priority="13101"/>
    <cfRule type="duplicateValues" dxfId="9103" priority="13102"/>
    <cfRule type="duplicateValues" dxfId="9102" priority="13103"/>
    <cfRule type="duplicateValues" dxfId="9101" priority="13104" stopIfTrue="1"/>
    <cfRule type="duplicateValues" dxfId="9100" priority="13105"/>
  </conditionalFormatting>
  <conditionalFormatting sqref="F242">
    <cfRule type="duplicateValues" dxfId="9099" priority="13088"/>
    <cfRule type="duplicateValues" priority="13089"/>
    <cfRule type="duplicateValues" dxfId="9098" priority="13090"/>
    <cfRule type="duplicateValues" dxfId="9097" priority="13091"/>
    <cfRule type="duplicateValues" dxfId="9096" priority="13092" stopIfTrue="1"/>
    <cfRule type="duplicateValues" dxfId="9095" priority="13093"/>
  </conditionalFormatting>
  <conditionalFormatting sqref="F244">
    <cfRule type="duplicateValues" dxfId="9094" priority="13052"/>
    <cfRule type="duplicateValues" dxfId="9093" priority="13054"/>
    <cfRule type="duplicateValues" priority="13055"/>
    <cfRule type="duplicateValues" dxfId="9092" priority="13056"/>
    <cfRule type="duplicateValues" dxfId="9091" priority="13057"/>
    <cfRule type="duplicateValues" dxfId="9090" priority="13058" stopIfTrue="1"/>
    <cfRule type="duplicateValues" dxfId="9089" priority="13059"/>
    <cfRule type="duplicateValues" dxfId="9088" priority="13060" stopIfTrue="1"/>
  </conditionalFormatting>
  <conditionalFormatting sqref="F245">
    <cfRule type="duplicateValues" dxfId="9087" priority="13038"/>
    <cfRule type="duplicateValues" dxfId="9086" priority="13040"/>
    <cfRule type="duplicateValues" priority="13041"/>
    <cfRule type="duplicateValues" dxfId="9085" priority="13042"/>
    <cfRule type="duplicateValues" dxfId="9084" priority="13043"/>
    <cfRule type="duplicateValues" dxfId="9083" priority="13044" stopIfTrue="1"/>
    <cfRule type="duplicateValues" dxfId="9082" priority="13045"/>
  </conditionalFormatting>
  <conditionalFormatting sqref="F246">
    <cfRule type="duplicateValues" dxfId="9081" priority="13024"/>
    <cfRule type="duplicateValues" dxfId="9080" priority="13026"/>
    <cfRule type="duplicateValues" priority="13027"/>
    <cfRule type="duplicateValues" dxfId="9079" priority="13028"/>
    <cfRule type="duplicateValues" dxfId="9078" priority="13029"/>
    <cfRule type="duplicateValues" dxfId="9077" priority="13030" stopIfTrue="1"/>
    <cfRule type="duplicateValues" dxfId="9076" priority="13031"/>
  </conditionalFormatting>
  <conditionalFormatting sqref="F247">
    <cfRule type="duplicateValues" dxfId="9075" priority="116777"/>
    <cfRule type="duplicateValues" priority="116778"/>
    <cfRule type="duplicateValues" dxfId="9074" priority="116779"/>
    <cfRule type="duplicateValues" dxfId="9073" priority="116780"/>
    <cfRule type="duplicateValues" dxfId="9072" priority="116781" stopIfTrue="1"/>
    <cfRule type="duplicateValues" dxfId="9071" priority="116782"/>
  </conditionalFormatting>
  <conditionalFormatting sqref="F248">
    <cfRule type="duplicateValues" dxfId="9070" priority="13009"/>
    <cfRule type="duplicateValues" dxfId="9069" priority="13011"/>
    <cfRule type="duplicateValues" priority="13012"/>
    <cfRule type="duplicateValues" dxfId="9068" priority="13013"/>
    <cfRule type="duplicateValues" dxfId="9067" priority="13014"/>
    <cfRule type="duplicateValues" dxfId="9066" priority="13015" stopIfTrue="1"/>
    <cfRule type="duplicateValues" dxfId="9065" priority="13016"/>
    <cfRule type="duplicateValues" dxfId="9064" priority="13017" stopIfTrue="1"/>
  </conditionalFormatting>
  <conditionalFormatting sqref="F249">
    <cfRule type="duplicateValues" dxfId="9063" priority="116509"/>
    <cfRule type="duplicateValues" priority="116510"/>
    <cfRule type="duplicateValues" dxfId="9062" priority="116511"/>
    <cfRule type="duplicateValues" dxfId="9061" priority="116512"/>
    <cfRule type="duplicateValues" dxfId="9060" priority="116513" stopIfTrue="1"/>
    <cfRule type="duplicateValues" dxfId="9059" priority="116514"/>
    <cfRule type="duplicateValues" dxfId="9058" priority="116515" stopIfTrue="1"/>
  </conditionalFormatting>
  <conditionalFormatting sqref="F250">
    <cfRule type="duplicateValues" dxfId="9057" priority="12992"/>
    <cfRule type="duplicateValues" dxfId="9056" priority="12993"/>
    <cfRule type="duplicateValues" priority="12994"/>
    <cfRule type="duplicateValues" dxfId="9055" priority="12995"/>
    <cfRule type="duplicateValues" dxfId="9054" priority="12996"/>
    <cfRule type="duplicateValues" dxfId="9053" priority="12997" stopIfTrue="1"/>
    <cfRule type="duplicateValues" dxfId="9052" priority="12998"/>
    <cfRule type="duplicateValues" dxfId="9051" priority="12999" stopIfTrue="1"/>
  </conditionalFormatting>
  <conditionalFormatting sqref="F251">
    <cfRule type="duplicateValues" dxfId="9050" priority="12976"/>
    <cfRule type="duplicateValues" dxfId="9049" priority="12977"/>
    <cfRule type="duplicateValues" priority="12978"/>
    <cfRule type="duplicateValues" dxfId="9048" priority="12979"/>
    <cfRule type="duplicateValues" dxfId="9047" priority="12980"/>
    <cfRule type="duplicateValues" dxfId="9046" priority="12981" stopIfTrue="1"/>
    <cfRule type="duplicateValues" dxfId="9045" priority="12982"/>
    <cfRule type="duplicateValues" dxfId="9044" priority="12983" stopIfTrue="1"/>
  </conditionalFormatting>
  <conditionalFormatting sqref="F252">
    <cfRule type="duplicateValues" dxfId="9043" priority="12907"/>
    <cfRule type="duplicateValues" dxfId="9042" priority="12908"/>
    <cfRule type="duplicateValues" dxfId="9041" priority="12909"/>
    <cfRule type="duplicateValues" priority="12910"/>
    <cfRule type="duplicateValues" dxfId="9040" priority="12911"/>
    <cfRule type="duplicateValues" dxfId="9039" priority="12912"/>
    <cfRule type="duplicateValues" dxfId="9038" priority="12913" stopIfTrue="1"/>
    <cfRule type="duplicateValues" dxfId="9037" priority="12914"/>
    <cfRule type="duplicateValues" dxfId="9036" priority="12915" stopIfTrue="1"/>
  </conditionalFormatting>
  <conditionalFormatting sqref="F253">
    <cfRule type="duplicateValues" dxfId="9035" priority="12890"/>
    <cfRule type="duplicateValues" dxfId="9034" priority="12891"/>
    <cfRule type="duplicateValues" dxfId="9033" priority="12892"/>
    <cfRule type="duplicateValues" priority="12893"/>
    <cfRule type="duplicateValues" dxfId="9032" priority="12894"/>
    <cfRule type="duplicateValues" dxfId="9031" priority="12895"/>
    <cfRule type="duplicateValues" dxfId="9030" priority="12896" stopIfTrue="1"/>
    <cfRule type="duplicateValues" dxfId="9029" priority="12897"/>
    <cfRule type="duplicateValues" dxfId="9028" priority="12898" stopIfTrue="1"/>
  </conditionalFormatting>
  <conditionalFormatting sqref="F254">
    <cfRule type="duplicateValues" dxfId="9027" priority="12807"/>
    <cfRule type="duplicateValues" dxfId="9026" priority="12808"/>
    <cfRule type="duplicateValues" dxfId="9025" priority="12809"/>
    <cfRule type="duplicateValues" priority="12810"/>
    <cfRule type="duplicateValues" dxfId="9024" priority="12811"/>
    <cfRule type="duplicateValues" dxfId="9023" priority="12812"/>
    <cfRule type="duplicateValues" dxfId="9022" priority="12813" stopIfTrue="1"/>
    <cfRule type="duplicateValues" dxfId="9021" priority="12814"/>
  </conditionalFormatting>
  <conditionalFormatting sqref="F255">
    <cfRule type="duplicateValues" dxfId="9020" priority="12950"/>
    <cfRule type="duplicateValues" dxfId="9019" priority="12951"/>
    <cfRule type="duplicateValues" dxfId="9018" priority="12952"/>
    <cfRule type="duplicateValues" priority="12953"/>
    <cfRule type="duplicateValues" dxfId="9017" priority="12954"/>
    <cfRule type="duplicateValues" dxfId="9016" priority="12955"/>
    <cfRule type="duplicateValues" dxfId="9015" priority="12956" stopIfTrue="1"/>
    <cfRule type="duplicateValues" dxfId="9014" priority="12957"/>
  </conditionalFormatting>
  <conditionalFormatting sqref="F256">
    <cfRule type="duplicateValues" dxfId="9013" priority="12839"/>
    <cfRule type="duplicateValues" dxfId="9012" priority="12840"/>
    <cfRule type="duplicateValues" dxfId="9011" priority="12841"/>
    <cfRule type="duplicateValues" priority="12842"/>
    <cfRule type="duplicateValues" dxfId="9010" priority="12843"/>
    <cfRule type="duplicateValues" dxfId="9009" priority="12844"/>
    <cfRule type="duplicateValues" dxfId="9008" priority="12845" stopIfTrue="1"/>
    <cfRule type="duplicateValues" dxfId="9007" priority="12846"/>
    <cfRule type="duplicateValues" dxfId="9006" priority="12847" stopIfTrue="1"/>
  </conditionalFormatting>
  <conditionalFormatting sqref="F257">
    <cfRule type="duplicateValues" dxfId="9005" priority="12941"/>
    <cfRule type="duplicateValues" dxfId="9004" priority="12942"/>
    <cfRule type="duplicateValues" dxfId="9003" priority="12943"/>
    <cfRule type="duplicateValues" priority="12944"/>
    <cfRule type="duplicateValues" dxfId="9002" priority="12945"/>
    <cfRule type="duplicateValues" dxfId="9001" priority="12946"/>
    <cfRule type="duplicateValues" dxfId="9000" priority="12947" stopIfTrue="1"/>
    <cfRule type="duplicateValues" dxfId="8999" priority="12948"/>
    <cfRule type="duplicateValues" dxfId="8998" priority="12949" stopIfTrue="1"/>
  </conditionalFormatting>
  <conditionalFormatting sqref="F258">
    <cfRule type="duplicateValues" dxfId="8997" priority="12933"/>
    <cfRule type="duplicateValues" dxfId="8996" priority="12934"/>
    <cfRule type="duplicateValues" dxfId="8995" priority="12935"/>
    <cfRule type="duplicateValues" priority="12936"/>
    <cfRule type="duplicateValues" dxfId="8994" priority="12937"/>
    <cfRule type="duplicateValues" dxfId="8993" priority="12938"/>
    <cfRule type="duplicateValues" dxfId="8992" priority="12939" stopIfTrue="1"/>
    <cfRule type="duplicateValues" dxfId="8991" priority="12940"/>
  </conditionalFormatting>
  <conditionalFormatting sqref="F259">
    <cfRule type="duplicateValues" dxfId="8990" priority="12790"/>
    <cfRule type="duplicateValues" dxfId="8989" priority="12791"/>
    <cfRule type="duplicateValues" dxfId="8988" priority="12792"/>
    <cfRule type="duplicateValues" priority="12793"/>
    <cfRule type="duplicateValues" dxfId="8987" priority="12794"/>
    <cfRule type="duplicateValues" dxfId="8986" priority="12795"/>
    <cfRule type="duplicateValues" dxfId="8985" priority="12796" stopIfTrue="1"/>
    <cfRule type="duplicateValues" dxfId="8984" priority="12797"/>
    <cfRule type="duplicateValues" dxfId="8983" priority="12798" stopIfTrue="1"/>
  </conditionalFormatting>
  <conditionalFormatting sqref="F260">
    <cfRule type="duplicateValues" dxfId="8982" priority="12924"/>
    <cfRule type="duplicateValues" dxfId="8981" priority="12925"/>
    <cfRule type="duplicateValues" dxfId="8980" priority="12926"/>
    <cfRule type="duplicateValues" priority="12927"/>
    <cfRule type="duplicateValues" dxfId="8979" priority="12928"/>
    <cfRule type="duplicateValues" dxfId="8978" priority="12929"/>
    <cfRule type="duplicateValues" dxfId="8977" priority="12930" stopIfTrue="1"/>
    <cfRule type="duplicateValues" dxfId="8976" priority="12931"/>
    <cfRule type="duplicateValues" dxfId="8975" priority="12932" stopIfTrue="1"/>
  </conditionalFormatting>
  <conditionalFormatting sqref="F261">
    <cfRule type="duplicateValues" dxfId="8974" priority="12703"/>
    <cfRule type="duplicateValues" dxfId="8973" priority="12704"/>
    <cfRule type="duplicateValues" dxfId="8972" priority="12705"/>
    <cfRule type="duplicateValues" dxfId="8971" priority="12706"/>
    <cfRule type="duplicateValues" priority="12707"/>
    <cfRule type="duplicateValues" dxfId="8970" priority="12708"/>
    <cfRule type="duplicateValues" dxfId="8969" priority="12709"/>
    <cfRule type="duplicateValues" dxfId="8968" priority="12710" stopIfTrue="1"/>
    <cfRule type="duplicateValues" dxfId="8967" priority="12711"/>
    <cfRule type="duplicateValues" dxfId="8966" priority="12712" stopIfTrue="1"/>
  </conditionalFormatting>
  <conditionalFormatting sqref="F262">
    <cfRule type="duplicateValues" dxfId="8965" priority="12741"/>
    <cfRule type="duplicateValues" dxfId="8964" priority="12742"/>
    <cfRule type="duplicateValues" dxfId="8963" priority="12743"/>
    <cfRule type="duplicateValues" dxfId="8962" priority="12744"/>
    <cfRule type="duplicateValues" priority="12745"/>
    <cfRule type="duplicateValues" dxfId="8961" priority="12746"/>
    <cfRule type="duplicateValues" dxfId="8960" priority="12747"/>
    <cfRule type="duplicateValues" dxfId="8959" priority="12748" stopIfTrue="1"/>
    <cfRule type="duplicateValues" dxfId="8958" priority="12749"/>
    <cfRule type="duplicateValues" dxfId="8957" priority="12750" stopIfTrue="1"/>
  </conditionalFormatting>
  <conditionalFormatting sqref="F263">
    <cfRule type="duplicateValues" dxfId="8956" priority="12732"/>
    <cfRule type="duplicateValues" dxfId="8955" priority="12733"/>
    <cfRule type="duplicateValues" dxfId="8954" priority="12734"/>
    <cfRule type="duplicateValues" dxfId="8953" priority="12735"/>
    <cfRule type="duplicateValues" priority="12736"/>
    <cfRule type="duplicateValues" dxfId="8952" priority="12737"/>
    <cfRule type="duplicateValues" dxfId="8951" priority="12738"/>
    <cfRule type="duplicateValues" dxfId="8950" priority="12739" stopIfTrue="1"/>
    <cfRule type="duplicateValues" dxfId="8949" priority="12740"/>
  </conditionalFormatting>
  <conditionalFormatting sqref="F264">
    <cfRule type="duplicateValues" dxfId="8948" priority="12723"/>
    <cfRule type="duplicateValues" dxfId="8947" priority="12724"/>
    <cfRule type="duplicateValues" dxfId="8946" priority="12725"/>
    <cfRule type="duplicateValues" dxfId="8945" priority="12726"/>
    <cfRule type="duplicateValues" priority="12727"/>
    <cfRule type="duplicateValues" dxfId="8944" priority="12728"/>
    <cfRule type="duplicateValues" dxfId="8943" priority="12729"/>
    <cfRule type="duplicateValues" dxfId="8942" priority="12730" stopIfTrue="1"/>
    <cfRule type="duplicateValues" dxfId="8941" priority="12731"/>
  </conditionalFormatting>
  <conditionalFormatting sqref="F265">
    <cfRule type="duplicateValues" dxfId="8940" priority="12621"/>
    <cfRule type="duplicateValues" dxfId="8939" priority="12622"/>
    <cfRule type="duplicateValues" dxfId="8938" priority="12623"/>
    <cfRule type="duplicateValues" dxfId="8937" priority="12624"/>
    <cfRule type="duplicateValues" priority="12625"/>
    <cfRule type="duplicateValues" dxfId="8936" priority="12626"/>
    <cfRule type="duplicateValues" dxfId="8935" priority="12627"/>
    <cfRule type="duplicateValues" dxfId="8934" priority="12628" stopIfTrue="1"/>
    <cfRule type="duplicateValues" dxfId="8933" priority="12629"/>
    <cfRule type="duplicateValues" dxfId="8932" priority="12630" stopIfTrue="1"/>
  </conditionalFormatting>
  <conditionalFormatting sqref="F266">
    <cfRule type="duplicateValues" dxfId="8931" priority="12599"/>
    <cfRule type="duplicateValues" dxfId="8930" priority="12600"/>
    <cfRule type="duplicateValues" dxfId="8929" priority="12601"/>
    <cfRule type="duplicateValues" dxfId="8928" priority="12602"/>
    <cfRule type="duplicateValues" priority="12603"/>
    <cfRule type="duplicateValues" dxfId="8927" priority="12604"/>
    <cfRule type="duplicateValues" dxfId="8926" priority="12605"/>
    <cfRule type="duplicateValues" dxfId="8925" priority="12606" stopIfTrue="1"/>
    <cfRule type="duplicateValues" dxfId="8924" priority="12607"/>
    <cfRule type="duplicateValues" dxfId="8923" priority="12608" stopIfTrue="1"/>
  </conditionalFormatting>
  <conditionalFormatting sqref="F267">
    <cfRule type="duplicateValues" dxfId="8922" priority="12691"/>
    <cfRule type="duplicateValues" dxfId="8921" priority="12692"/>
    <cfRule type="duplicateValues" dxfId="8920" priority="12693"/>
    <cfRule type="duplicateValues" dxfId="8919" priority="12694"/>
    <cfRule type="duplicateValues" priority="12695"/>
    <cfRule type="duplicateValues" dxfId="8918" priority="12696"/>
    <cfRule type="duplicateValues" dxfId="8917" priority="12697"/>
    <cfRule type="duplicateValues" dxfId="8916" priority="12698" stopIfTrue="1"/>
    <cfRule type="duplicateValues" dxfId="8915" priority="12699"/>
    <cfRule type="duplicateValues" dxfId="8914" priority="12700" stopIfTrue="1"/>
  </conditionalFormatting>
  <conditionalFormatting sqref="F268">
    <cfRule type="duplicateValues" dxfId="8913" priority="12577"/>
    <cfRule type="duplicateValues" dxfId="8912" priority="12578"/>
    <cfRule type="duplicateValues" dxfId="8911" priority="12579"/>
    <cfRule type="duplicateValues" dxfId="8910" priority="12580"/>
    <cfRule type="duplicateValues" priority="12581"/>
    <cfRule type="duplicateValues" dxfId="8909" priority="12582"/>
    <cfRule type="duplicateValues" dxfId="8908" priority="12583"/>
    <cfRule type="duplicateValues" dxfId="8907" priority="12584" stopIfTrue="1"/>
    <cfRule type="duplicateValues" dxfId="8906" priority="12585"/>
    <cfRule type="duplicateValues" dxfId="8905" priority="12586" stopIfTrue="1"/>
  </conditionalFormatting>
  <conditionalFormatting sqref="F269">
    <cfRule type="duplicateValues" dxfId="8904" priority="12681"/>
    <cfRule type="duplicateValues" dxfId="8903" priority="12682"/>
    <cfRule type="duplicateValues" dxfId="8902" priority="12683"/>
    <cfRule type="duplicateValues" dxfId="8901" priority="12684"/>
    <cfRule type="duplicateValues" priority="12685"/>
    <cfRule type="duplicateValues" dxfId="8900" priority="12686"/>
    <cfRule type="duplicateValues" dxfId="8899" priority="12687"/>
    <cfRule type="duplicateValues" dxfId="8898" priority="12688" stopIfTrue="1"/>
    <cfRule type="duplicateValues" dxfId="8897" priority="12689"/>
    <cfRule type="duplicateValues" dxfId="8896" priority="12690" stopIfTrue="1"/>
  </conditionalFormatting>
  <conditionalFormatting sqref="F270">
    <cfRule type="duplicateValues" dxfId="8895" priority="12663"/>
    <cfRule type="duplicateValues" dxfId="8894" priority="12664"/>
    <cfRule type="duplicateValues" dxfId="8893" priority="12665"/>
    <cfRule type="duplicateValues" dxfId="8892" priority="12666"/>
    <cfRule type="duplicateValues" priority="12667"/>
    <cfRule type="duplicateValues" dxfId="8891" priority="12668"/>
    <cfRule type="duplicateValues" dxfId="8890" priority="12669"/>
    <cfRule type="duplicateValues" dxfId="8889" priority="12670" stopIfTrue="1"/>
    <cfRule type="duplicateValues" dxfId="8888" priority="12671"/>
  </conditionalFormatting>
  <conditionalFormatting sqref="F271:F272">
    <cfRule type="duplicateValues" dxfId="8887" priority="12556"/>
    <cfRule type="duplicateValues" dxfId="8886" priority="12557"/>
    <cfRule type="duplicateValues" dxfId="8885" priority="12558"/>
    <cfRule type="duplicateValues" dxfId="8884" priority="12559"/>
    <cfRule type="duplicateValues" priority="12560"/>
    <cfRule type="duplicateValues" dxfId="8883" priority="12561"/>
    <cfRule type="duplicateValues" dxfId="8882" priority="12562"/>
    <cfRule type="duplicateValues" dxfId="8881" priority="12563" stopIfTrue="1"/>
    <cfRule type="duplicateValues" dxfId="8880" priority="12564"/>
  </conditionalFormatting>
  <conditionalFormatting sqref="F273">
    <cfRule type="duplicateValues" dxfId="8879" priority="12672"/>
    <cfRule type="duplicateValues" dxfId="8878" priority="12673"/>
    <cfRule type="duplicateValues" dxfId="8877" priority="12674"/>
    <cfRule type="duplicateValues" dxfId="8876" priority="12675"/>
    <cfRule type="duplicateValues" priority="12676"/>
    <cfRule type="duplicateValues" dxfId="8875" priority="12677"/>
    <cfRule type="duplicateValues" dxfId="8874" priority="12678"/>
    <cfRule type="duplicateValues" dxfId="8873" priority="12679" stopIfTrue="1"/>
    <cfRule type="duplicateValues" dxfId="8872" priority="12680"/>
  </conditionalFormatting>
  <conditionalFormatting sqref="F274">
    <cfRule type="duplicateValues" dxfId="8871" priority="12534"/>
    <cfRule type="duplicateValues" dxfId="8870" priority="12535"/>
    <cfRule type="duplicateValues" dxfId="8869" priority="12536"/>
    <cfRule type="duplicateValues" dxfId="8868" priority="12537"/>
    <cfRule type="duplicateValues" priority="12538"/>
    <cfRule type="duplicateValues" dxfId="8867" priority="12539"/>
    <cfRule type="duplicateValues" dxfId="8866" priority="12540"/>
    <cfRule type="duplicateValues" dxfId="8865" priority="12541" stopIfTrue="1"/>
    <cfRule type="duplicateValues" dxfId="8864" priority="12542"/>
    <cfRule type="duplicateValues" dxfId="8863" priority="12543" stopIfTrue="1"/>
  </conditionalFormatting>
  <conditionalFormatting sqref="F275:F276">
    <cfRule type="duplicateValues" dxfId="8862" priority="12653"/>
    <cfRule type="duplicateValues" dxfId="8861" priority="12654"/>
    <cfRule type="duplicateValues" dxfId="8860" priority="12655"/>
    <cfRule type="duplicateValues" dxfId="8859" priority="12656"/>
    <cfRule type="duplicateValues" priority="12657"/>
    <cfRule type="duplicateValues" dxfId="8858" priority="12658"/>
    <cfRule type="duplicateValues" dxfId="8857" priority="12659"/>
    <cfRule type="duplicateValues" dxfId="8856" priority="12660" stopIfTrue="1"/>
    <cfRule type="duplicateValues" dxfId="8855" priority="12661"/>
    <cfRule type="duplicateValues" dxfId="8854" priority="12662" stopIfTrue="1"/>
  </conditionalFormatting>
  <conditionalFormatting sqref="F277">
    <cfRule type="duplicateValues" dxfId="8853" priority="12643"/>
    <cfRule type="duplicateValues" dxfId="8852" priority="12644"/>
    <cfRule type="duplicateValues" dxfId="8851" priority="12645"/>
    <cfRule type="duplicateValues" dxfId="8850" priority="12646"/>
    <cfRule type="duplicateValues" priority="12647"/>
    <cfRule type="duplicateValues" dxfId="8849" priority="12648"/>
    <cfRule type="duplicateValues" dxfId="8848" priority="12649"/>
    <cfRule type="duplicateValues" dxfId="8847" priority="12650" stopIfTrue="1"/>
    <cfRule type="duplicateValues" dxfId="8846" priority="12651"/>
    <cfRule type="duplicateValues" dxfId="8845" priority="12652" stopIfTrue="1"/>
  </conditionalFormatting>
  <conditionalFormatting sqref="F278">
    <cfRule type="duplicateValues" dxfId="8844" priority="12502"/>
    <cfRule type="duplicateValues" dxfId="8843" priority="12503"/>
    <cfRule type="duplicateValues" dxfId="8842" priority="12504"/>
    <cfRule type="duplicateValues" dxfId="8841" priority="12505"/>
    <cfRule type="duplicateValues" priority="12506"/>
    <cfRule type="duplicateValues" dxfId="8840" priority="12507"/>
    <cfRule type="duplicateValues" dxfId="8839" priority="12508"/>
    <cfRule type="duplicateValues" dxfId="8838" priority="12509" stopIfTrue="1"/>
    <cfRule type="duplicateValues" dxfId="8837" priority="12510"/>
    <cfRule type="duplicateValues" dxfId="8836" priority="12511" stopIfTrue="1"/>
  </conditionalFormatting>
  <conditionalFormatting sqref="F279">
    <cfRule type="duplicateValues" dxfId="8835" priority="12480"/>
    <cfRule type="duplicateValues" dxfId="8834" priority="12481"/>
    <cfRule type="duplicateValues" dxfId="8833" priority="12482"/>
    <cfRule type="duplicateValues" dxfId="8832" priority="12483"/>
    <cfRule type="duplicateValues" priority="12484"/>
    <cfRule type="duplicateValues" dxfId="8831" priority="12485"/>
    <cfRule type="duplicateValues" dxfId="8830" priority="12486"/>
    <cfRule type="duplicateValues" dxfId="8829" priority="12487" stopIfTrue="1"/>
    <cfRule type="duplicateValues" dxfId="8828" priority="12488"/>
    <cfRule type="duplicateValues" dxfId="8827" priority="12489" stopIfTrue="1"/>
  </conditionalFormatting>
  <conditionalFormatting sqref="F280">
    <cfRule type="duplicateValues" dxfId="8826" priority="12524"/>
    <cfRule type="duplicateValues" dxfId="8825" priority="12525"/>
    <cfRule type="duplicateValues" dxfId="8824" priority="12526"/>
    <cfRule type="duplicateValues" dxfId="8823" priority="12527"/>
    <cfRule type="duplicateValues" priority="12528"/>
    <cfRule type="duplicateValues" dxfId="8822" priority="12529"/>
    <cfRule type="duplicateValues" dxfId="8821" priority="12530"/>
    <cfRule type="duplicateValues" dxfId="8820" priority="12531" stopIfTrue="1"/>
    <cfRule type="duplicateValues" dxfId="8819" priority="12532"/>
    <cfRule type="duplicateValues" dxfId="8818" priority="12533" stopIfTrue="1"/>
  </conditionalFormatting>
  <conditionalFormatting sqref="F281:F282">
    <cfRule type="duplicateValues" dxfId="8817" priority="12467"/>
    <cfRule type="duplicateValues" dxfId="8816" priority="12468"/>
    <cfRule type="duplicateValues" dxfId="8815" priority="12469"/>
    <cfRule type="duplicateValues" dxfId="8814" priority="12470"/>
    <cfRule type="duplicateValues" dxfId="8813" priority="12471"/>
    <cfRule type="duplicateValues" priority="12472"/>
    <cfRule type="duplicateValues" dxfId="8812" priority="12473"/>
    <cfRule type="duplicateValues" dxfId="8811" priority="12474"/>
    <cfRule type="duplicateValues" dxfId="8810" priority="12475" stopIfTrue="1"/>
    <cfRule type="duplicateValues" dxfId="8809" priority="12476"/>
  </conditionalFormatting>
  <conditionalFormatting sqref="F283">
    <cfRule type="duplicateValues" dxfId="8808" priority="12456"/>
    <cfRule type="duplicateValues" dxfId="8807" priority="12457"/>
    <cfRule type="duplicateValues" dxfId="8806" priority="12458"/>
    <cfRule type="duplicateValues" dxfId="8805" priority="12459"/>
    <cfRule type="duplicateValues" dxfId="8804" priority="12460"/>
    <cfRule type="duplicateValues" priority="12461"/>
    <cfRule type="duplicateValues" dxfId="8803" priority="12462"/>
    <cfRule type="duplicateValues" dxfId="8802" priority="12463"/>
    <cfRule type="duplicateValues" dxfId="8801" priority="12464" stopIfTrue="1"/>
    <cfRule type="duplicateValues" dxfId="8800" priority="12465"/>
    <cfRule type="duplicateValues" dxfId="8799" priority="12466" stopIfTrue="1"/>
  </conditionalFormatting>
  <conditionalFormatting sqref="F284">
    <cfRule type="duplicateValues" dxfId="8798" priority="12446"/>
    <cfRule type="duplicateValues" dxfId="8797" priority="12447"/>
    <cfRule type="duplicateValues" dxfId="8796" priority="12448"/>
    <cfRule type="duplicateValues" dxfId="8795" priority="12449"/>
    <cfRule type="duplicateValues" dxfId="8794" priority="12450"/>
    <cfRule type="duplicateValues" priority="12451"/>
    <cfRule type="duplicateValues" dxfId="8793" priority="12452"/>
    <cfRule type="duplicateValues" dxfId="8792" priority="12453"/>
    <cfRule type="duplicateValues" dxfId="8791" priority="12454" stopIfTrue="1"/>
    <cfRule type="duplicateValues" dxfId="8790" priority="12455"/>
  </conditionalFormatting>
  <conditionalFormatting sqref="F285:F286">
    <cfRule type="duplicateValues" dxfId="8789" priority="12436"/>
    <cfRule type="duplicateValues" dxfId="8788" priority="12437"/>
    <cfRule type="duplicateValues" dxfId="8787" priority="12438"/>
    <cfRule type="duplicateValues" dxfId="8786" priority="12439"/>
    <cfRule type="duplicateValues" dxfId="8785" priority="12440"/>
    <cfRule type="duplicateValues" priority="12441"/>
    <cfRule type="duplicateValues" dxfId="8784" priority="12442"/>
    <cfRule type="duplicateValues" dxfId="8783" priority="12443"/>
    <cfRule type="duplicateValues" dxfId="8782" priority="12444" stopIfTrue="1"/>
    <cfRule type="duplicateValues" dxfId="8781" priority="12445"/>
  </conditionalFormatting>
  <conditionalFormatting sqref="F287:F288">
    <cfRule type="duplicateValues" dxfId="8780" priority="12425"/>
    <cfRule type="duplicateValues" dxfId="8779" priority="12426"/>
    <cfRule type="duplicateValues" dxfId="8778" priority="12427"/>
    <cfRule type="duplicateValues" dxfId="8777" priority="12428"/>
    <cfRule type="duplicateValues" dxfId="8776" priority="12429"/>
    <cfRule type="duplicateValues" priority="12430"/>
    <cfRule type="duplicateValues" dxfId="8775" priority="12431"/>
    <cfRule type="duplicateValues" dxfId="8774" priority="12432"/>
    <cfRule type="duplicateValues" dxfId="8773" priority="12433" stopIfTrue="1"/>
    <cfRule type="duplicateValues" dxfId="8772" priority="12434"/>
    <cfRule type="duplicateValues" dxfId="8771" priority="12435" stopIfTrue="1"/>
  </conditionalFormatting>
  <conditionalFormatting sqref="F289">
    <cfRule type="duplicateValues" dxfId="8770" priority="12415" stopIfTrue="1"/>
    <cfRule type="duplicateValues" dxfId="8769" priority="12416"/>
    <cfRule type="duplicateValues" dxfId="8768" priority="12417"/>
    <cfRule type="duplicateValues" dxfId="8767" priority="12418"/>
    <cfRule type="duplicateValues" dxfId="8766" priority="12419"/>
    <cfRule type="duplicateValues" priority="12420"/>
    <cfRule type="duplicateValues" dxfId="8765" priority="12421"/>
    <cfRule type="duplicateValues" dxfId="8764" priority="12422"/>
    <cfRule type="duplicateValues" dxfId="8763" priority="12423" stopIfTrue="1"/>
    <cfRule type="duplicateValues" dxfId="8762" priority="12424"/>
  </conditionalFormatting>
  <conditionalFormatting sqref="F290">
    <cfRule type="duplicateValues" dxfId="8761" priority="12406"/>
    <cfRule type="duplicateValues" dxfId="8760" priority="12407"/>
    <cfRule type="duplicateValues" dxfId="8759" priority="12408"/>
    <cfRule type="duplicateValues" dxfId="8758" priority="12409"/>
    <cfRule type="duplicateValues" priority="12410"/>
    <cfRule type="duplicateValues" dxfId="8757" priority="12411"/>
    <cfRule type="duplicateValues" dxfId="8756" priority="12412"/>
    <cfRule type="duplicateValues" dxfId="8755" priority="12413" stopIfTrue="1"/>
    <cfRule type="duplicateValues" dxfId="8754" priority="12414"/>
  </conditionalFormatting>
  <conditionalFormatting sqref="F291:F293">
    <cfRule type="duplicateValues" dxfId="8753" priority="12396" stopIfTrue="1"/>
    <cfRule type="duplicateValues" dxfId="8752" priority="12397"/>
    <cfRule type="duplicateValues" dxfId="8751" priority="12398"/>
    <cfRule type="duplicateValues" dxfId="8750" priority="12399"/>
    <cfRule type="duplicateValues" dxfId="8749" priority="12400"/>
    <cfRule type="duplicateValues" priority="12401"/>
    <cfRule type="duplicateValues" dxfId="8748" priority="12402"/>
    <cfRule type="duplicateValues" dxfId="8747" priority="12403"/>
    <cfRule type="duplicateValues" dxfId="8746" priority="12404" stopIfTrue="1"/>
    <cfRule type="duplicateValues" dxfId="8745" priority="12405"/>
  </conditionalFormatting>
  <conditionalFormatting sqref="F294">
    <cfRule type="duplicateValues" dxfId="8744" priority="12387"/>
    <cfRule type="duplicateValues" dxfId="8743" priority="12388"/>
    <cfRule type="duplicateValues" dxfId="8742" priority="12389"/>
    <cfRule type="duplicateValues" dxfId="8741" priority="12390"/>
    <cfRule type="duplicateValues" priority="12391"/>
    <cfRule type="duplicateValues" dxfId="8740" priority="12392"/>
    <cfRule type="duplicateValues" dxfId="8739" priority="12393"/>
    <cfRule type="duplicateValues" dxfId="8738" priority="12394" stopIfTrue="1"/>
    <cfRule type="duplicateValues" dxfId="8737" priority="12395"/>
  </conditionalFormatting>
  <conditionalFormatting sqref="F295:F299">
    <cfRule type="duplicateValues" dxfId="8736" priority="12376"/>
    <cfRule type="duplicateValues" dxfId="8735" priority="12377"/>
    <cfRule type="duplicateValues" dxfId="8734" priority="12378"/>
    <cfRule type="duplicateValues" dxfId="8733" priority="12379"/>
    <cfRule type="duplicateValues" dxfId="8732" priority="12380"/>
    <cfRule type="duplicateValues" priority="12381"/>
    <cfRule type="duplicateValues" dxfId="8731" priority="12382"/>
    <cfRule type="duplicateValues" dxfId="8730" priority="12383"/>
    <cfRule type="duplicateValues" dxfId="8729" priority="12384" stopIfTrue="1"/>
    <cfRule type="duplicateValues" dxfId="8728" priority="12385"/>
    <cfRule type="duplicateValues" dxfId="8727" priority="12386" stopIfTrue="1"/>
  </conditionalFormatting>
  <conditionalFormatting sqref="F300:F302">
    <cfRule type="duplicateValues" dxfId="8726" priority="12367"/>
    <cfRule type="duplicateValues" dxfId="8725" priority="12368"/>
    <cfRule type="duplicateValues" dxfId="8724" priority="12369"/>
    <cfRule type="duplicateValues" dxfId="8723" priority="12370"/>
    <cfRule type="duplicateValues" priority="12371"/>
    <cfRule type="duplicateValues" dxfId="8722" priority="12372"/>
    <cfRule type="duplicateValues" dxfId="8721" priority="12373"/>
    <cfRule type="duplicateValues" dxfId="8720" priority="12374" stopIfTrue="1"/>
    <cfRule type="duplicateValues" dxfId="8719" priority="12375"/>
  </conditionalFormatting>
  <conditionalFormatting sqref="F302">
    <cfRule type="duplicateValues" dxfId="8718" priority="12358"/>
    <cfRule type="duplicateValues" dxfId="8717" priority="12359"/>
    <cfRule type="duplicateValues" dxfId="8716" priority="12360"/>
    <cfRule type="duplicateValues" dxfId="8715" priority="12361"/>
    <cfRule type="duplicateValues" priority="12362"/>
    <cfRule type="duplicateValues" dxfId="8714" priority="12363"/>
    <cfRule type="duplicateValues" dxfId="8713" priority="12364"/>
    <cfRule type="duplicateValues" dxfId="8712" priority="12365" stopIfTrue="1"/>
    <cfRule type="duplicateValues" dxfId="8711" priority="12366"/>
  </conditionalFormatting>
  <conditionalFormatting sqref="F303">
    <cfRule type="duplicateValues" dxfId="8710" priority="12338"/>
    <cfRule type="duplicateValues" dxfId="8709" priority="12339"/>
    <cfRule type="duplicateValues" dxfId="8708" priority="12340"/>
    <cfRule type="duplicateValues" dxfId="8707" priority="12341"/>
    <cfRule type="duplicateValues" dxfId="8706" priority="12342"/>
    <cfRule type="duplicateValues" priority="12343"/>
    <cfRule type="duplicateValues" dxfId="8705" priority="12344"/>
    <cfRule type="duplicateValues" dxfId="8704" priority="12345"/>
    <cfRule type="duplicateValues" dxfId="8703" priority="12346" stopIfTrue="1"/>
    <cfRule type="duplicateValues" dxfId="8702" priority="12347"/>
    <cfRule type="duplicateValues" dxfId="8701" priority="12348" stopIfTrue="1"/>
  </conditionalFormatting>
  <conditionalFormatting sqref="F304:F305">
    <cfRule type="duplicateValues" dxfId="8700" priority="12349"/>
    <cfRule type="duplicateValues" dxfId="8699" priority="12350"/>
    <cfRule type="duplicateValues" dxfId="8698" priority="12351"/>
    <cfRule type="duplicateValues" dxfId="8697" priority="12352"/>
    <cfRule type="duplicateValues" priority="12353"/>
    <cfRule type="duplicateValues" dxfId="8696" priority="12354"/>
    <cfRule type="duplicateValues" dxfId="8695" priority="12355"/>
    <cfRule type="duplicateValues" dxfId="8694" priority="12356" stopIfTrue="1"/>
    <cfRule type="duplicateValues" dxfId="8693" priority="12357"/>
  </conditionalFormatting>
  <conditionalFormatting sqref="F306:F307">
    <cfRule type="duplicateValues" dxfId="8692" priority="12320"/>
    <cfRule type="duplicateValues" dxfId="8691" priority="12321"/>
    <cfRule type="duplicateValues" dxfId="8690" priority="12322"/>
    <cfRule type="duplicateValues" dxfId="8689" priority="12323"/>
    <cfRule type="duplicateValues" priority="12324"/>
    <cfRule type="duplicateValues" dxfId="8688" priority="12325"/>
    <cfRule type="duplicateValues" dxfId="8687" priority="12326"/>
    <cfRule type="duplicateValues" dxfId="8686" priority="12327" stopIfTrue="1"/>
    <cfRule type="duplicateValues" dxfId="8685" priority="12328"/>
    <cfRule type="duplicateValues" dxfId="8684" priority="12329"/>
    <cfRule type="duplicateValues" dxfId="8683" priority="12330"/>
    <cfRule type="duplicateValues" dxfId="8682" priority="12331"/>
    <cfRule type="duplicateValues" dxfId="8681" priority="12332"/>
    <cfRule type="duplicateValues" priority="12333"/>
    <cfRule type="duplicateValues" dxfId="8680" priority="12334"/>
    <cfRule type="duplicateValues" dxfId="8679" priority="12335"/>
    <cfRule type="duplicateValues" dxfId="8678" priority="12336" stopIfTrue="1"/>
    <cfRule type="duplicateValues" dxfId="8677" priority="12337"/>
  </conditionalFormatting>
  <conditionalFormatting sqref="F308">
    <cfRule type="duplicateValues" dxfId="8676" priority="12309"/>
    <cfRule type="duplicateValues" dxfId="8675" priority="12310"/>
    <cfRule type="duplicateValues" dxfId="8674" priority="12311"/>
    <cfRule type="duplicateValues" dxfId="8673" priority="12312"/>
    <cfRule type="duplicateValues" dxfId="8672" priority="12313"/>
    <cfRule type="duplicateValues" priority="12314"/>
    <cfRule type="duplicateValues" dxfId="8671" priority="12315"/>
    <cfRule type="duplicateValues" dxfId="8670" priority="12316"/>
    <cfRule type="duplicateValues" dxfId="8669" priority="12317" stopIfTrue="1"/>
    <cfRule type="duplicateValues" dxfId="8668" priority="12318"/>
    <cfRule type="duplicateValues" dxfId="8667" priority="12319" stopIfTrue="1"/>
  </conditionalFormatting>
  <conditionalFormatting sqref="F309">
    <cfRule type="duplicateValues" dxfId="8666" priority="12285"/>
    <cfRule type="duplicateValues" dxfId="8665" priority="12286"/>
    <cfRule type="duplicateValues" dxfId="8664" priority="12287"/>
    <cfRule type="duplicateValues" dxfId="8663" priority="12288"/>
    <cfRule type="duplicateValues" priority="12289"/>
    <cfRule type="duplicateValues" dxfId="8662" priority="12290"/>
    <cfRule type="duplicateValues" dxfId="8661" priority="12291"/>
    <cfRule type="duplicateValues" dxfId="8660" priority="12292" stopIfTrue="1"/>
    <cfRule type="duplicateValues" dxfId="8659" priority="12293"/>
  </conditionalFormatting>
  <conditionalFormatting sqref="F309:F310">
    <cfRule type="duplicateValues" dxfId="8658" priority="12295"/>
  </conditionalFormatting>
  <conditionalFormatting sqref="F310">
    <cfRule type="duplicateValues" dxfId="8657" priority="12276"/>
    <cfRule type="duplicateValues" dxfId="8656" priority="12277"/>
    <cfRule type="duplicateValues" dxfId="8655" priority="12278"/>
    <cfRule type="duplicateValues" dxfId="8654" priority="12279"/>
    <cfRule type="duplicateValues" priority="12280"/>
    <cfRule type="duplicateValues" dxfId="8653" priority="12281"/>
    <cfRule type="duplicateValues" dxfId="8652" priority="12282"/>
    <cfRule type="duplicateValues" dxfId="8651" priority="12283" stopIfTrue="1"/>
    <cfRule type="duplicateValues" dxfId="8650" priority="12284"/>
  </conditionalFormatting>
  <conditionalFormatting sqref="F311:F313">
    <cfRule type="duplicateValues" dxfId="8649" priority="12265"/>
    <cfRule type="duplicateValues" dxfId="8648" priority="12266"/>
    <cfRule type="duplicateValues" dxfId="8647" priority="12267"/>
    <cfRule type="duplicateValues" dxfId="8646" priority="12268"/>
    <cfRule type="duplicateValues" dxfId="8645" priority="12269"/>
    <cfRule type="duplicateValues" priority="12270"/>
    <cfRule type="duplicateValues" dxfId="8644" priority="12271"/>
    <cfRule type="duplicateValues" dxfId="8643" priority="12272"/>
    <cfRule type="duplicateValues" dxfId="8642" priority="12273" stopIfTrue="1"/>
    <cfRule type="duplicateValues" dxfId="8641" priority="12274"/>
    <cfRule type="duplicateValues" dxfId="8640" priority="12275" stopIfTrue="1"/>
  </conditionalFormatting>
  <conditionalFormatting sqref="F314">
    <cfRule type="duplicateValues" dxfId="8639" priority="12255"/>
    <cfRule type="duplicateValues" dxfId="8638" priority="12256"/>
    <cfRule type="duplicateValues" dxfId="8637" priority="12257"/>
    <cfRule type="duplicateValues" dxfId="8636" priority="12258"/>
    <cfRule type="duplicateValues" priority="12259"/>
    <cfRule type="duplicateValues" dxfId="8635" priority="12260"/>
    <cfRule type="duplicateValues" dxfId="8634" priority="12261"/>
    <cfRule type="duplicateValues" dxfId="8633" priority="12262" stopIfTrue="1"/>
    <cfRule type="duplicateValues" dxfId="8632" priority="12263"/>
    <cfRule type="duplicateValues" dxfId="8631" priority="12264"/>
  </conditionalFormatting>
  <conditionalFormatting sqref="F315">
    <cfRule type="duplicateValues" dxfId="8630" priority="12244"/>
    <cfRule type="duplicateValues" dxfId="8629" priority="12245"/>
    <cfRule type="duplicateValues" dxfId="8628" priority="12246"/>
    <cfRule type="duplicateValues" dxfId="8627" priority="12247"/>
    <cfRule type="duplicateValues" dxfId="8626" priority="12248"/>
    <cfRule type="duplicateValues" priority="12249"/>
    <cfRule type="duplicateValues" dxfId="8625" priority="12250"/>
    <cfRule type="duplicateValues" dxfId="8624" priority="12251"/>
    <cfRule type="duplicateValues" dxfId="8623" priority="12252" stopIfTrue="1"/>
    <cfRule type="duplicateValues" dxfId="8622" priority="12253"/>
    <cfRule type="duplicateValues" dxfId="8621" priority="12254" stopIfTrue="1"/>
  </conditionalFormatting>
  <conditionalFormatting sqref="F316:F317">
    <cfRule type="duplicateValues" dxfId="8620" priority="12226"/>
    <cfRule type="duplicateValues" dxfId="8619" priority="12227"/>
    <cfRule type="duplicateValues" dxfId="8618" priority="12228"/>
    <cfRule type="duplicateValues" dxfId="8617" priority="12229"/>
    <cfRule type="duplicateValues" priority="12230"/>
    <cfRule type="duplicateValues" dxfId="8616" priority="12231"/>
    <cfRule type="duplicateValues" dxfId="8615" priority="12232"/>
    <cfRule type="duplicateValues" dxfId="8614" priority="12233" stopIfTrue="1"/>
    <cfRule type="duplicateValues" dxfId="8613" priority="12234"/>
    <cfRule type="duplicateValues" dxfId="8612" priority="12235"/>
    <cfRule type="duplicateValues" dxfId="8611" priority="12236"/>
    <cfRule type="duplicateValues" dxfId="8610" priority="12237"/>
    <cfRule type="duplicateValues" dxfId="8609" priority="12238"/>
    <cfRule type="duplicateValues" priority="12239"/>
    <cfRule type="duplicateValues" dxfId="8608" priority="12240"/>
    <cfRule type="duplicateValues" dxfId="8607" priority="12241"/>
    <cfRule type="duplicateValues" dxfId="8606" priority="12242" stopIfTrue="1"/>
    <cfRule type="duplicateValues" dxfId="8605" priority="12243"/>
  </conditionalFormatting>
  <conditionalFormatting sqref="F318:F323">
    <cfRule type="duplicateValues" dxfId="8604" priority="12215"/>
    <cfRule type="duplicateValues" dxfId="8603" priority="12216"/>
    <cfRule type="duplicateValues" dxfId="8602" priority="12217"/>
    <cfRule type="duplicateValues" dxfId="8601" priority="12218"/>
    <cfRule type="duplicateValues" dxfId="8600" priority="12219"/>
    <cfRule type="duplicateValues" priority="12220"/>
    <cfRule type="duplicateValues" dxfId="8599" priority="12221"/>
    <cfRule type="duplicateValues" dxfId="8598" priority="12222"/>
    <cfRule type="duplicateValues" dxfId="8597" priority="12223" stopIfTrue="1"/>
    <cfRule type="duplicateValues" dxfId="8596" priority="12224"/>
    <cfRule type="duplicateValues" dxfId="8595" priority="12225" stopIfTrue="1"/>
  </conditionalFormatting>
  <conditionalFormatting sqref="F324">
    <cfRule type="duplicateValues" dxfId="8594" priority="12205"/>
    <cfRule type="duplicateValues" dxfId="8593" priority="12206"/>
    <cfRule type="duplicateValues" dxfId="8592" priority="12207"/>
    <cfRule type="duplicateValues" dxfId="8591" priority="12208"/>
    <cfRule type="duplicateValues" dxfId="8590" priority="12209"/>
    <cfRule type="duplicateValues" priority="12210"/>
    <cfRule type="duplicateValues" dxfId="8589" priority="12211"/>
    <cfRule type="duplicateValues" dxfId="8588" priority="12212"/>
    <cfRule type="duplicateValues" dxfId="8587" priority="12213" stopIfTrue="1"/>
    <cfRule type="duplicateValues" dxfId="8586" priority="12214"/>
  </conditionalFormatting>
  <conditionalFormatting sqref="F325:F326">
    <cfRule type="duplicateValues" dxfId="8585" priority="12187"/>
    <cfRule type="duplicateValues" dxfId="8584" priority="12188"/>
    <cfRule type="duplicateValues" dxfId="8583" priority="12189"/>
    <cfRule type="duplicateValues" dxfId="8582" priority="12190"/>
    <cfRule type="duplicateValues" priority="12191"/>
    <cfRule type="duplicateValues" dxfId="8581" priority="12192"/>
    <cfRule type="duplicateValues" dxfId="8580" priority="12193"/>
    <cfRule type="duplicateValues" dxfId="8579" priority="12194" stopIfTrue="1"/>
    <cfRule type="duplicateValues" dxfId="8578" priority="12195"/>
    <cfRule type="duplicateValues" dxfId="8577" priority="12196"/>
    <cfRule type="duplicateValues" dxfId="8576" priority="12197"/>
    <cfRule type="duplicateValues" dxfId="8575" priority="12198"/>
    <cfRule type="duplicateValues" dxfId="8574" priority="12199"/>
    <cfRule type="duplicateValues" priority="12200"/>
    <cfRule type="duplicateValues" dxfId="8573" priority="12201"/>
    <cfRule type="duplicateValues" dxfId="8572" priority="12202"/>
    <cfRule type="duplicateValues" dxfId="8571" priority="12203" stopIfTrue="1"/>
    <cfRule type="duplicateValues" dxfId="8570" priority="12204"/>
  </conditionalFormatting>
  <conditionalFormatting sqref="F327">
    <cfRule type="duplicateValues" dxfId="8569" priority="12177"/>
    <cfRule type="duplicateValues" dxfId="8568" priority="12178"/>
    <cfRule type="duplicateValues" dxfId="8567" priority="12179"/>
    <cfRule type="duplicateValues" dxfId="8566" priority="12180"/>
    <cfRule type="duplicateValues" dxfId="8565" priority="12181"/>
    <cfRule type="duplicateValues" priority="12182"/>
    <cfRule type="duplicateValues" dxfId="8564" priority="12183"/>
    <cfRule type="duplicateValues" dxfId="8563" priority="12184"/>
    <cfRule type="duplicateValues" dxfId="8562" priority="12185" stopIfTrue="1"/>
    <cfRule type="duplicateValues" dxfId="8561" priority="12186"/>
  </conditionalFormatting>
  <conditionalFormatting sqref="F328:F330">
    <cfRule type="duplicateValues" dxfId="8560" priority="12166"/>
    <cfRule type="duplicateValues" dxfId="8559" priority="12167"/>
    <cfRule type="duplicateValues" dxfId="8558" priority="12168"/>
    <cfRule type="duplicateValues" dxfId="8557" priority="12169"/>
    <cfRule type="duplicateValues" dxfId="8556" priority="12170"/>
    <cfRule type="duplicateValues" priority="12171"/>
    <cfRule type="duplicateValues" dxfId="8555" priority="12172"/>
    <cfRule type="duplicateValues" dxfId="8554" priority="12173"/>
    <cfRule type="duplicateValues" dxfId="8553" priority="12174" stopIfTrue="1"/>
    <cfRule type="duplicateValues" dxfId="8552" priority="12175"/>
    <cfRule type="duplicateValues" dxfId="8551" priority="12176" stopIfTrue="1"/>
  </conditionalFormatting>
  <conditionalFormatting sqref="F331:F332">
    <cfRule type="duplicateValues" dxfId="8550" priority="12156"/>
    <cfRule type="duplicateValues" dxfId="8549" priority="12157"/>
    <cfRule type="duplicateValues" dxfId="8548" priority="12158"/>
    <cfRule type="duplicateValues" dxfId="8547" priority="12159"/>
    <cfRule type="duplicateValues" priority="12160"/>
    <cfRule type="duplicateValues" dxfId="8546" priority="12161"/>
    <cfRule type="duplicateValues" dxfId="8545" priority="12162"/>
    <cfRule type="duplicateValues" dxfId="8544" priority="12163" stopIfTrue="1"/>
    <cfRule type="duplicateValues" dxfId="8543" priority="12164"/>
    <cfRule type="duplicateValues" dxfId="8542" priority="12165"/>
  </conditionalFormatting>
  <conditionalFormatting sqref="F333:F336">
    <cfRule type="duplicateValues" dxfId="8541" priority="12145"/>
    <cfRule type="duplicateValues" dxfId="8540" priority="12146"/>
    <cfRule type="duplicateValues" dxfId="8539" priority="12147"/>
    <cfRule type="duplicateValues" dxfId="8538" priority="12148"/>
    <cfRule type="duplicateValues" dxfId="8537" priority="12149"/>
    <cfRule type="duplicateValues" priority="12150"/>
    <cfRule type="duplicateValues" dxfId="8536" priority="12151"/>
    <cfRule type="duplicateValues" dxfId="8535" priority="12152"/>
    <cfRule type="duplicateValues" dxfId="8534" priority="12153" stopIfTrue="1"/>
    <cfRule type="duplicateValues" dxfId="8533" priority="12154"/>
    <cfRule type="duplicateValues" dxfId="8532" priority="12155" stopIfTrue="1"/>
  </conditionalFormatting>
  <conditionalFormatting sqref="F337:F338">
    <cfRule type="duplicateValues" dxfId="8531" priority="12127"/>
    <cfRule type="duplicateValues" dxfId="8530" priority="12128"/>
    <cfRule type="duplicateValues" dxfId="8529" priority="12129"/>
    <cfRule type="duplicateValues" dxfId="8528" priority="12130"/>
    <cfRule type="duplicateValues" priority="12131"/>
    <cfRule type="duplicateValues" dxfId="8527" priority="12132"/>
    <cfRule type="duplicateValues" dxfId="8526" priority="12133"/>
    <cfRule type="duplicateValues" dxfId="8525" priority="12134" stopIfTrue="1"/>
    <cfRule type="duplicateValues" dxfId="8524" priority="12135"/>
    <cfRule type="duplicateValues" dxfId="8523" priority="12136"/>
    <cfRule type="duplicateValues" dxfId="8522" priority="12137"/>
    <cfRule type="duplicateValues" dxfId="8521" priority="12138"/>
    <cfRule type="duplicateValues" dxfId="8520" priority="12139"/>
    <cfRule type="duplicateValues" priority="12140"/>
    <cfRule type="duplicateValues" dxfId="8519" priority="12141"/>
    <cfRule type="duplicateValues" dxfId="8518" priority="12142"/>
    <cfRule type="duplicateValues" dxfId="8517" priority="12143" stopIfTrue="1"/>
    <cfRule type="duplicateValues" dxfId="8516" priority="12144"/>
  </conditionalFormatting>
  <conditionalFormatting sqref="F339:F340">
    <cfRule type="duplicateValues" dxfId="8515" priority="12117"/>
    <cfRule type="duplicateValues" dxfId="8514" priority="12118"/>
    <cfRule type="duplicateValues" dxfId="8513" priority="12119"/>
    <cfRule type="duplicateValues" dxfId="8512" priority="12120"/>
    <cfRule type="duplicateValues" priority="12121"/>
    <cfRule type="duplicateValues" dxfId="8511" priority="12122"/>
    <cfRule type="duplicateValues" dxfId="8510" priority="12123"/>
    <cfRule type="duplicateValues" dxfId="8509" priority="12124" stopIfTrue="1"/>
    <cfRule type="duplicateValues" dxfId="8508" priority="12125"/>
    <cfRule type="duplicateValues" dxfId="8507" priority="12126"/>
  </conditionalFormatting>
  <conditionalFormatting sqref="F342">
    <cfRule type="duplicateValues" dxfId="8506" priority="12107"/>
    <cfRule type="duplicateValues" dxfId="8505" priority="12108"/>
    <cfRule type="duplicateValues" dxfId="8504" priority="12109"/>
    <cfRule type="duplicateValues" dxfId="8503" priority="12110"/>
    <cfRule type="duplicateValues" priority="12111"/>
    <cfRule type="duplicateValues" dxfId="8502" priority="12112"/>
    <cfRule type="duplicateValues" dxfId="8501" priority="12113"/>
    <cfRule type="duplicateValues" dxfId="8500" priority="12114" stopIfTrue="1"/>
    <cfRule type="duplicateValues" dxfId="8499" priority="12115"/>
    <cfRule type="duplicateValues" dxfId="8498" priority="12116"/>
  </conditionalFormatting>
  <conditionalFormatting sqref="F343">
    <cfRule type="duplicateValues" dxfId="8497" priority="12097"/>
    <cfRule type="duplicateValues" dxfId="8496" priority="12098"/>
    <cfRule type="duplicateValues" dxfId="8495" priority="12099"/>
    <cfRule type="duplicateValues" dxfId="8494" priority="12100"/>
    <cfRule type="duplicateValues" priority="12101"/>
    <cfRule type="duplicateValues" dxfId="8493" priority="12102"/>
    <cfRule type="duplicateValues" dxfId="8492" priority="12103"/>
    <cfRule type="duplicateValues" dxfId="8491" priority="12104" stopIfTrue="1"/>
    <cfRule type="duplicateValues" dxfId="8490" priority="12105"/>
    <cfRule type="duplicateValues" dxfId="8489" priority="12106"/>
  </conditionalFormatting>
  <conditionalFormatting sqref="F344:F346">
    <cfRule type="duplicateValues" dxfId="8488" priority="12087"/>
    <cfRule type="duplicateValues" dxfId="8487" priority="12088"/>
    <cfRule type="duplicateValues" dxfId="8486" priority="12089"/>
    <cfRule type="duplicateValues" dxfId="8485" priority="12090"/>
    <cfRule type="duplicateValues" priority="12091"/>
    <cfRule type="duplicateValues" dxfId="8484" priority="12092"/>
    <cfRule type="duplicateValues" dxfId="8483" priority="12093"/>
    <cfRule type="duplicateValues" dxfId="8482" priority="12094" stopIfTrue="1"/>
    <cfRule type="duplicateValues" dxfId="8481" priority="12095"/>
    <cfRule type="duplicateValues" dxfId="8480" priority="12096"/>
  </conditionalFormatting>
  <conditionalFormatting sqref="F347">
    <cfRule type="duplicateValues" dxfId="8479" priority="12077"/>
    <cfRule type="duplicateValues" dxfId="8478" priority="12078"/>
    <cfRule type="duplicateValues" dxfId="8477" priority="12079"/>
    <cfRule type="duplicateValues" dxfId="8476" priority="12080"/>
    <cfRule type="duplicateValues" dxfId="8475" priority="12081"/>
    <cfRule type="duplicateValues" priority="12082"/>
    <cfRule type="duplicateValues" dxfId="8474" priority="12083"/>
    <cfRule type="duplicateValues" dxfId="8473" priority="12084"/>
    <cfRule type="duplicateValues" dxfId="8472" priority="12085" stopIfTrue="1"/>
    <cfRule type="duplicateValues" dxfId="8471" priority="12086"/>
  </conditionalFormatting>
  <conditionalFormatting sqref="F348:F349">
    <cfRule type="duplicateValues" dxfId="8470" priority="12066"/>
    <cfRule type="duplicateValues" dxfId="8469" priority="12067"/>
    <cfRule type="duplicateValues" dxfId="8468" priority="12068"/>
    <cfRule type="duplicateValues" dxfId="8467" priority="12069"/>
    <cfRule type="duplicateValues" dxfId="8466" priority="12070"/>
    <cfRule type="duplicateValues" priority="12071"/>
    <cfRule type="duplicateValues" dxfId="8465" priority="12072"/>
    <cfRule type="duplicateValues" dxfId="8464" priority="12073"/>
    <cfRule type="duplicateValues" dxfId="8463" priority="12074" stopIfTrue="1"/>
    <cfRule type="duplicateValues" dxfId="8462" priority="12075"/>
    <cfRule type="duplicateValues" dxfId="8461" priority="12076" stopIfTrue="1"/>
  </conditionalFormatting>
  <conditionalFormatting sqref="F351">
    <cfRule type="duplicateValues" dxfId="8460" priority="12056"/>
    <cfRule type="duplicateValues" dxfId="8459" priority="12057"/>
    <cfRule type="duplicateValues" dxfId="8458" priority="12058"/>
    <cfRule type="duplicateValues" dxfId="8457" priority="12059"/>
    <cfRule type="duplicateValues" dxfId="8456" priority="12060"/>
    <cfRule type="duplicateValues" priority="12061"/>
    <cfRule type="duplicateValues" dxfId="8455" priority="12062"/>
    <cfRule type="duplicateValues" dxfId="8454" priority="12063"/>
    <cfRule type="duplicateValues" dxfId="8453" priority="12064" stopIfTrue="1"/>
    <cfRule type="duplicateValues" dxfId="8452" priority="12065"/>
  </conditionalFormatting>
  <conditionalFormatting sqref="F352">
    <cfRule type="duplicateValues" dxfId="8451" priority="12045"/>
    <cfRule type="duplicateValues" dxfId="8450" priority="12046"/>
    <cfRule type="duplicateValues" dxfId="8449" priority="12047"/>
    <cfRule type="duplicateValues" dxfId="8448" priority="12048"/>
    <cfRule type="duplicateValues" dxfId="8447" priority="12049"/>
    <cfRule type="duplicateValues" priority="12050"/>
    <cfRule type="duplicateValues" dxfId="8446" priority="12051"/>
    <cfRule type="duplicateValues" dxfId="8445" priority="12052"/>
    <cfRule type="duplicateValues" dxfId="8444" priority="12053" stopIfTrue="1"/>
    <cfRule type="duplicateValues" dxfId="8443" priority="12054"/>
    <cfRule type="duplicateValues" dxfId="8442" priority="12055" stopIfTrue="1"/>
  </conditionalFormatting>
  <conditionalFormatting sqref="F353">
    <cfRule type="duplicateValues" dxfId="8441" priority="12035"/>
    <cfRule type="duplicateValues" dxfId="8440" priority="12036"/>
    <cfRule type="duplicateValues" dxfId="8439" priority="12037"/>
    <cfRule type="duplicateValues" dxfId="8438" priority="12038"/>
    <cfRule type="duplicateValues" priority="12039"/>
    <cfRule type="duplicateValues" dxfId="8437" priority="12040"/>
    <cfRule type="duplicateValues" dxfId="8436" priority="12041"/>
    <cfRule type="duplicateValues" dxfId="8435" priority="12042" stopIfTrue="1"/>
    <cfRule type="duplicateValues" dxfId="8434" priority="12043"/>
    <cfRule type="duplicateValues" dxfId="8433" priority="12044"/>
  </conditionalFormatting>
  <conditionalFormatting sqref="F354">
    <cfRule type="duplicateValues" dxfId="8432" priority="11947"/>
    <cfRule type="duplicateValues" dxfId="8431" priority="11948"/>
    <cfRule type="duplicateValues" dxfId="8430" priority="11949"/>
    <cfRule type="duplicateValues" dxfId="8429" priority="11950"/>
    <cfRule type="duplicateValues" dxfId="8428" priority="11951"/>
    <cfRule type="duplicateValues" priority="11952"/>
    <cfRule type="duplicateValues" dxfId="8427" priority="11953"/>
    <cfRule type="duplicateValues" dxfId="8426" priority="11954"/>
    <cfRule type="duplicateValues" dxfId="8425" priority="11955" stopIfTrue="1"/>
    <cfRule type="duplicateValues" dxfId="8424" priority="11956"/>
    <cfRule type="duplicateValues" dxfId="8423" priority="11957" stopIfTrue="1"/>
  </conditionalFormatting>
  <conditionalFormatting sqref="F355">
    <cfRule type="duplicateValues" dxfId="8422" priority="11937"/>
    <cfRule type="duplicateValues" dxfId="8421" priority="11938"/>
    <cfRule type="duplicateValues" dxfId="8420" priority="11939"/>
    <cfRule type="duplicateValues" dxfId="8419" priority="11940"/>
    <cfRule type="duplicateValues" priority="11941"/>
    <cfRule type="duplicateValues" dxfId="8418" priority="11942"/>
    <cfRule type="duplicateValues" dxfId="8417" priority="11943"/>
    <cfRule type="duplicateValues" dxfId="8416" priority="11944" stopIfTrue="1"/>
    <cfRule type="duplicateValues" dxfId="8415" priority="11945"/>
    <cfRule type="duplicateValues" dxfId="8414" priority="11946"/>
  </conditionalFormatting>
  <conditionalFormatting sqref="F357">
    <cfRule type="duplicateValues" dxfId="8413" priority="11927"/>
    <cfRule type="duplicateValues" dxfId="8412" priority="11928"/>
    <cfRule type="duplicateValues" dxfId="8411" priority="11929"/>
    <cfRule type="duplicateValues" dxfId="8410" priority="11930"/>
    <cfRule type="duplicateValues" priority="11931"/>
    <cfRule type="duplicateValues" dxfId="8409" priority="11932"/>
    <cfRule type="duplicateValues" dxfId="8408" priority="11933"/>
    <cfRule type="duplicateValues" dxfId="8407" priority="11934" stopIfTrue="1"/>
    <cfRule type="duplicateValues" dxfId="8406" priority="11935"/>
    <cfRule type="duplicateValues" dxfId="8405" priority="11936"/>
  </conditionalFormatting>
  <conditionalFormatting sqref="F364">
    <cfRule type="duplicateValues" dxfId="8404" priority="11894"/>
    <cfRule type="duplicateValues" dxfId="8403" priority="11895"/>
    <cfRule type="duplicateValues" dxfId="8402" priority="11896"/>
    <cfRule type="duplicateValues" dxfId="8401" priority="11897"/>
    <cfRule type="duplicateValues" dxfId="8400" priority="11898"/>
    <cfRule type="duplicateValues" priority="11899"/>
    <cfRule type="duplicateValues" dxfId="8399" priority="11900"/>
    <cfRule type="duplicateValues" dxfId="8398" priority="11901"/>
    <cfRule type="duplicateValues" dxfId="8397" priority="11902" stopIfTrue="1"/>
    <cfRule type="duplicateValues" dxfId="8396" priority="11903"/>
    <cfRule type="duplicateValues" dxfId="8395" priority="11904" stopIfTrue="1"/>
  </conditionalFormatting>
  <conditionalFormatting sqref="F365">
    <cfRule type="duplicateValues" dxfId="8394" priority="11884"/>
    <cfRule type="duplicateValues" dxfId="8393" priority="11885"/>
    <cfRule type="duplicateValues" dxfId="8392" priority="11886"/>
    <cfRule type="duplicateValues" dxfId="8391" priority="11887"/>
    <cfRule type="duplicateValues" priority="11888"/>
    <cfRule type="duplicateValues" dxfId="8390" priority="11889"/>
    <cfRule type="duplicateValues" dxfId="8389" priority="11890"/>
    <cfRule type="duplicateValues" dxfId="8388" priority="11891" stopIfTrue="1"/>
    <cfRule type="duplicateValues" dxfId="8387" priority="11892"/>
    <cfRule type="duplicateValues" dxfId="8386" priority="11893"/>
  </conditionalFormatting>
  <conditionalFormatting sqref="F366">
    <cfRule type="duplicateValues" dxfId="8385" priority="11866"/>
    <cfRule type="duplicateValues" dxfId="8384" priority="11867"/>
    <cfRule type="duplicateValues" dxfId="8383" priority="11868"/>
    <cfRule type="duplicateValues" dxfId="8382" priority="11869"/>
    <cfRule type="duplicateValues" priority="11870"/>
    <cfRule type="duplicateValues" dxfId="8381" priority="11871"/>
    <cfRule type="duplicateValues" dxfId="8380" priority="11872"/>
    <cfRule type="duplicateValues" dxfId="8379" priority="11873" stopIfTrue="1"/>
    <cfRule type="duplicateValues" dxfId="8378" priority="11874"/>
    <cfRule type="duplicateValues" dxfId="8377" priority="11875"/>
    <cfRule type="duplicateValues" dxfId="8376" priority="11876"/>
    <cfRule type="duplicateValues" dxfId="8375" priority="11877"/>
    <cfRule type="duplicateValues" dxfId="8374" priority="11878"/>
    <cfRule type="duplicateValues" priority="11879"/>
    <cfRule type="duplicateValues" dxfId="8373" priority="11880"/>
    <cfRule type="duplicateValues" dxfId="8372" priority="11881"/>
    <cfRule type="duplicateValues" dxfId="8371" priority="11882" stopIfTrue="1"/>
    <cfRule type="duplicateValues" dxfId="8370" priority="11883"/>
  </conditionalFormatting>
  <conditionalFormatting sqref="F367">
    <cfRule type="duplicateValues" dxfId="8369" priority="11855"/>
    <cfRule type="duplicateValues" dxfId="8368" priority="11856"/>
    <cfRule type="duplicateValues" dxfId="8367" priority="11857"/>
    <cfRule type="duplicateValues" dxfId="8366" priority="11858"/>
    <cfRule type="duplicateValues" dxfId="8365" priority="11859"/>
    <cfRule type="duplicateValues" priority="11860"/>
    <cfRule type="duplicateValues" dxfId="8364" priority="11861"/>
    <cfRule type="duplicateValues" dxfId="8363" priority="11862"/>
    <cfRule type="duplicateValues" dxfId="8362" priority="11863" stopIfTrue="1"/>
    <cfRule type="duplicateValues" dxfId="8361" priority="11864"/>
    <cfRule type="duplicateValues" dxfId="8360" priority="11865" stopIfTrue="1"/>
  </conditionalFormatting>
  <conditionalFormatting sqref="F368">
    <cfRule type="duplicateValues" dxfId="8359" priority="11845"/>
    <cfRule type="duplicateValues" dxfId="8358" priority="11846"/>
    <cfRule type="duplicateValues" dxfId="8357" priority="11847"/>
    <cfRule type="duplicateValues" dxfId="8356" priority="11848"/>
    <cfRule type="duplicateValues" priority="11849"/>
    <cfRule type="duplicateValues" dxfId="8355" priority="11850"/>
    <cfRule type="duplicateValues" dxfId="8354" priority="11851"/>
    <cfRule type="duplicateValues" dxfId="8353" priority="11852" stopIfTrue="1"/>
    <cfRule type="duplicateValues" dxfId="8352" priority="11853"/>
    <cfRule type="duplicateValues" dxfId="8351" priority="11854"/>
  </conditionalFormatting>
  <conditionalFormatting sqref="F369">
    <cfRule type="duplicateValues" dxfId="8350" priority="11835"/>
    <cfRule type="duplicateValues" dxfId="8349" priority="11836"/>
    <cfRule type="duplicateValues" dxfId="8348" priority="11837"/>
    <cfRule type="duplicateValues" dxfId="8347" priority="11838"/>
    <cfRule type="duplicateValues" priority="11839"/>
    <cfRule type="duplicateValues" dxfId="8346" priority="11840"/>
    <cfRule type="duplicateValues" dxfId="8345" priority="11841"/>
    <cfRule type="duplicateValues" dxfId="8344" priority="11842" stopIfTrue="1"/>
    <cfRule type="duplicateValues" dxfId="8343" priority="11843"/>
    <cfRule type="duplicateValues" dxfId="8342" priority="11844"/>
  </conditionalFormatting>
  <conditionalFormatting sqref="F370:F371">
    <cfRule type="duplicateValues" dxfId="8341" priority="11824"/>
    <cfRule type="duplicateValues" dxfId="8340" priority="11825"/>
    <cfRule type="duplicateValues" dxfId="8339" priority="11826"/>
    <cfRule type="duplicateValues" dxfId="8338" priority="11827"/>
    <cfRule type="duplicateValues" dxfId="8337" priority="11828"/>
    <cfRule type="duplicateValues" priority="11829"/>
    <cfRule type="duplicateValues" dxfId="8336" priority="11830"/>
    <cfRule type="duplicateValues" dxfId="8335" priority="11831"/>
    <cfRule type="duplicateValues" dxfId="8334" priority="11832" stopIfTrue="1"/>
    <cfRule type="duplicateValues" dxfId="8333" priority="11833"/>
    <cfRule type="duplicateValues" dxfId="8332" priority="11834" stopIfTrue="1"/>
  </conditionalFormatting>
  <conditionalFormatting sqref="F372">
    <cfRule type="duplicateValues" dxfId="8331" priority="11806"/>
    <cfRule type="duplicateValues" dxfId="8330" priority="11807"/>
    <cfRule type="duplicateValues" dxfId="8329" priority="11808"/>
    <cfRule type="duplicateValues" dxfId="8328" priority="11809"/>
    <cfRule type="duplicateValues" priority="11810"/>
    <cfRule type="duplicateValues" dxfId="8327" priority="11811"/>
    <cfRule type="duplicateValues" dxfId="8326" priority="11812"/>
    <cfRule type="duplicateValues" dxfId="8325" priority="11813" stopIfTrue="1"/>
    <cfRule type="duplicateValues" dxfId="8324" priority="11814"/>
    <cfRule type="duplicateValues" dxfId="8323" priority="11815"/>
    <cfRule type="duplicateValues" dxfId="8322" priority="11816"/>
    <cfRule type="duplicateValues" dxfId="8321" priority="11817"/>
    <cfRule type="duplicateValues" dxfId="8320" priority="11818"/>
    <cfRule type="duplicateValues" priority="11819"/>
    <cfRule type="duplicateValues" dxfId="8319" priority="11820"/>
    <cfRule type="duplicateValues" dxfId="8318" priority="11821"/>
    <cfRule type="duplicateValues" dxfId="8317" priority="11822" stopIfTrue="1"/>
    <cfRule type="duplicateValues" dxfId="8316" priority="11823"/>
  </conditionalFormatting>
  <conditionalFormatting sqref="F373:F374">
    <cfRule type="duplicateValues" dxfId="8315" priority="11785"/>
    <cfRule type="duplicateValues" dxfId="8314" priority="11786"/>
    <cfRule type="duplicateValues" dxfId="8313" priority="11787"/>
    <cfRule type="duplicateValues" dxfId="8312" priority="11788"/>
    <cfRule type="duplicateValues" priority="11789"/>
    <cfRule type="duplicateValues" dxfId="8311" priority="11790"/>
    <cfRule type="duplicateValues" dxfId="8310" priority="11791"/>
    <cfRule type="duplicateValues" dxfId="8309" priority="11792" stopIfTrue="1"/>
    <cfRule type="duplicateValues" dxfId="8308" priority="11793"/>
    <cfRule type="duplicateValues" dxfId="8307" priority="11794"/>
  </conditionalFormatting>
  <conditionalFormatting sqref="F375">
    <cfRule type="duplicateValues" dxfId="8306" priority="11795"/>
    <cfRule type="duplicateValues" dxfId="8305" priority="11796"/>
    <cfRule type="duplicateValues" dxfId="8304" priority="11797"/>
    <cfRule type="duplicateValues" dxfId="8303" priority="11798"/>
    <cfRule type="duplicateValues" dxfId="8302" priority="11799"/>
    <cfRule type="duplicateValues" priority="11800"/>
    <cfRule type="duplicateValues" dxfId="8301" priority="11801"/>
    <cfRule type="duplicateValues" dxfId="8300" priority="11802"/>
    <cfRule type="duplicateValues" dxfId="8299" priority="11803" stopIfTrue="1"/>
    <cfRule type="duplicateValues" dxfId="8298" priority="11804"/>
    <cfRule type="duplicateValues" dxfId="8297" priority="11805" stopIfTrue="1"/>
  </conditionalFormatting>
  <conditionalFormatting sqref="F376">
    <cfRule type="duplicateValues" dxfId="8296" priority="11753"/>
    <cfRule type="duplicateValues" dxfId="8295" priority="11754"/>
    <cfRule type="duplicateValues" dxfId="8294" priority="11755"/>
    <cfRule type="duplicateValues" dxfId="8293" priority="11756"/>
    <cfRule type="duplicateValues" dxfId="8292" priority="11757"/>
    <cfRule type="duplicateValues" priority="11758"/>
    <cfRule type="duplicateValues" dxfId="8291" priority="11759"/>
    <cfRule type="duplicateValues" dxfId="8290" priority="11760"/>
    <cfRule type="duplicateValues" dxfId="8289" priority="11761" stopIfTrue="1"/>
    <cfRule type="duplicateValues" dxfId="8288" priority="11762"/>
  </conditionalFormatting>
  <conditionalFormatting sqref="F377:F378">
    <cfRule type="duplicateValues" dxfId="8287" priority="11743"/>
    <cfRule type="duplicateValues" dxfId="8286" priority="11744"/>
    <cfRule type="duplicateValues" dxfId="8285" priority="11745"/>
    <cfRule type="duplicateValues" dxfId="8284" priority="11746"/>
    <cfRule type="duplicateValues" priority="11747"/>
    <cfRule type="duplicateValues" dxfId="8283" priority="11748"/>
    <cfRule type="duplicateValues" dxfId="8282" priority="11749"/>
    <cfRule type="duplicateValues" dxfId="8281" priority="11750" stopIfTrue="1"/>
    <cfRule type="duplicateValues" dxfId="8280" priority="11751"/>
    <cfRule type="duplicateValues" dxfId="8279" priority="11752"/>
  </conditionalFormatting>
  <conditionalFormatting sqref="F379">
    <cfRule type="duplicateValues" dxfId="8278" priority="11733"/>
    <cfRule type="duplicateValues" dxfId="8277" priority="11734"/>
    <cfRule type="duplicateValues" dxfId="8276" priority="11735"/>
    <cfRule type="duplicateValues" dxfId="8275" priority="11736"/>
    <cfRule type="duplicateValues" priority="11737"/>
    <cfRule type="duplicateValues" dxfId="8274" priority="11738"/>
    <cfRule type="duplicateValues" dxfId="8273" priority="11739"/>
    <cfRule type="duplicateValues" dxfId="8272" priority="11740" stopIfTrue="1"/>
    <cfRule type="duplicateValues" dxfId="8271" priority="11741"/>
    <cfRule type="duplicateValues" dxfId="8270" priority="11742"/>
  </conditionalFormatting>
  <conditionalFormatting sqref="F380:F382">
    <cfRule type="duplicateValues" dxfId="8269" priority="11715"/>
    <cfRule type="duplicateValues" dxfId="8268" priority="11716"/>
    <cfRule type="duplicateValues" dxfId="8267" priority="11717"/>
    <cfRule type="duplicateValues" dxfId="8266" priority="11718"/>
    <cfRule type="duplicateValues" priority="11719"/>
    <cfRule type="duplicateValues" dxfId="8265" priority="11720"/>
    <cfRule type="duplicateValues" dxfId="8264" priority="11721"/>
    <cfRule type="duplicateValues" dxfId="8263" priority="11722" stopIfTrue="1"/>
    <cfRule type="duplicateValues" dxfId="8262" priority="11723"/>
    <cfRule type="duplicateValues" dxfId="8261" priority="11724"/>
    <cfRule type="duplicateValues" dxfId="8260" priority="11725"/>
    <cfRule type="duplicateValues" dxfId="8259" priority="11726"/>
    <cfRule type="duplicateValues" dxfId="8258" priority="11727"/>
    <cfRule type="duplicateValues" priority="11728"/>
    <cfRule type="duplicateValues" dxfId="8257" priority="11729"/>
    <cfRule type="duplicateValues" dxfId="8256" priority="11730"/>
    <cfRule type="duplicateValues" dxfId="8255" priority="11731" stopIfTrue="1"/>
    <cfRule type="duplicateValues" dxfId="8254" priority="11732"/>
  </conditionalFormatting>
  <conditionalFormatting sqref="F385:F386">
    <cfRule type="duplicateValues" dxfId="8253" priority="11705"/>
    <cfRule type="duplicateValues" dxfId="8252" priority="11706"/>
    <cfRule type="duplicateValues" dxfId="8251" priority="11707"/>
    <cfRule type="duplicateValues" dxfId="8250" priority="11708"/>
    <cfRule type="duplicateValues" priority="11709"/>
    <cfRule type="duplicateValues" dxfId="8249" priority="11710"/>
    <cfRule type="duplicateValues" dxfId="8248" priority="11711"/>
    <cfRule type="duplicateValues" dxfId="8247" priority="11712" stopIfTrue="1"/>
    <cfRule type="duplicateValues" dxfId="8246" priority="11713"/>
    <cfRule type="duplicateValues" dxfId="8245" priority="11714"/>
  </conditionalFormatting>
  <conditionalFormatting sqref="F387">
    <cfRule type="duplicateValues" dxfId="8244" priority="11687"/>
    <cfRule type="duplicateValues" dxfId="8243" priority="11688"/>
    <cfRule type="duplicateValues" dxfId="8242" priority="11689"/>
    <cfRule type="duplicateValues" dxfId="8241" priority="11690"/>
    <cfRule type="duplicateValues" priority="11691"/>
    <cfRule type="duplicateValues" dxfId="8240" priority="11692"/>
    <cfRule type="duplicateValues" dxfId="8239" priority="11693"/>
    <cfRule type="duplicateValues" dxfId="8238" priority="11694" stopIfTrue="1"/>
    <cfRule type="duplicateValues" dxfId="8237" priority="11695"/>
    <cfRule type="duplicateValues" dxfId="8236" priority="11696"/>
    <cfRule type="duplicateValues" dxfId="8235" priority="11697"/>
    <cfRule type="duplicateValues" dxfId="8234" priority="11698"/>
    <cfRule type="duplicateValues" dxfId="8233" priority="11699"/>
    <cfRule type="duplicateValues" priority="11700"/>
    <cfRule type="duplicateValues" dxfId="8232" priority="11701"/>
    <cfRule type="duplicateValues" dxfId="8231" priority="11702"/>
    <cfRule type="duplicateValues" dxfId="8230" priority="11703" stopIfTrue="1"/>
    <cfRule type="duplicateValues" dxfId="8229" priority="11704"/>
  </conditionalFormatting>
  <conditionalFormatting sqref="F389:F390">
    <cfRule type="duplicateValues" dxfId="8228" priority="11676"/>
    <cfRule type="duplicateValues" dxfId="8227" priority="11677"/>
    <cfRule type="duplicateValues" dxfId="8226" priority="11678"/>
    <cfRule type="duplicateValues" dxfId="8225" priority="11679"/>
    <cfRule type="duplicateValues" dxfId="8224" priority="11680"/>
    <cfRule type="duplicateValues" priority="11681"/>
    <cfRule type="duplicateValues" dxfId="8223" priority="11682"/>
    <cfRule type="duplicateValues" dxfId="8222" priority="11683"/>
    <cfRule type="duplicateValues" dxfId="8221" priority="11684" stopIfTrue="1"/>
    <cfRule type="duplicateValues" dxfId="8220" priority="11685"/>
    <cfRule type="duplicateValues" dxfId="8219" priority="11686" stopIfTrue="1"/>
  </conditionalFormatting>
  <conditionalFormatting sqref="F391">
    <cfRule type="duplicateValues" dxfId="8218" priority="11658"/>
    <cfRule type="duplicateValues" dxfId="8217" priority="11659"/>
    <cfRule type="duplicateValues" dxfId="8216" priority="11660"/>
    <cfRule type="duplicateValues" dxfId="8215" priority="11661"/>
    <cfRule type="duplicateValues" priority="11662"/>
    <cfRule type="duplicateValues" dxfId="8214" priority="11663"/>
    <cfRule type="duplicateValues" dxfId="8213" priority="11664"/>
    <cfRule type="duplicateValues" dxfId="8212" priority="11665" stopIfTrue="1"/>
    <cfRule type="duplicateValues" dxfId="8211" priority="11666"/>
    <cfRule type="duplicateValues" dxfId="8210" priority="11667"/>
    <cfRule type="duplicateValues" dxfId="8209" priority="11668"/>
    <cfRule type="duplicateValues" dxfId="8208" priority="11669"/>
    <cfRule type="duplicateValues" dxfId="8207" priority="11670"/>
    <cfRule type="duplicateValues" priority="11671"/>
    <cfRule type="duplicateValues" dxfId="8206" priority="11672"/>
    <cfRule type="duplicateValues" dxfId="8205" priority="11673"/>
    <cfRule type="duplicateValues" dxfId="8204" priority="11674" stopIfTrue="1"/>
    <cfRule type="duplicateValues" dxfId="8203" priority="11675"/>
  </conditionalFormatting>
  <conditionalFormatting sqref="F392">
    <cfRule type="duplicateValues" dxfId="8202" priority="11648"/>
    <cfRule type="duplicateValues" dxfId="8201" priority="11649"/>
    <cfRule type="duplicateValues" dxfId="8200" priority="11650"/>
    <cfRule type="duplicateValues" dxfId="8199" priority="11651"/>
    <cfRule type="duplicateValues" priority="11652"/>
    <cfRule type="duplicateValues" dxfId="8198" priority="11653"/>
    <cfRule type="duplicateValues" dxfId="8197" priority="11654"/>
    <cfRule type="duplicateValues" dxfId="8196" priority="11655" stopIfTrue="1"/>
    <cfRule type="duplicateValues" dxfId="8195" priority="11656"/>
    <cfRule type="duplicateValues" dxfId="8194" priority="11657"/>
  </conditionalFormatting>
  <conditionalFormatting sqref="F393 F341 F243 F233:F236 F350 F356 F358:F363 F383:F384 F388 F149:F231">
    <cfRule type="duplicateValues" dxfId="8193" priority="13230"/>
  </conditionalFormatting>
  <conditionalFormatting sqref="F393 F341 F243 F350 F356 F358:F363 F383:F384 F388 F149:F221">
    <cfRule type="duplicateValues" dxfId="8192" priority="13330" stopIfTrue="1"/>
  </conditionalFormatting>
  <conditionalFormatting sqref="F393 F341 F243 F350 F356 F358:F363 F383:F384 F388 F149:F223">
    <cfRule type="duplicateValues" dxfId="8191" priority="13320" stopIfTrue="1"/>
    <cfRule type="duplicateValues" dxfId="8190" priority="13323"/>
  </conditionalFormatting>
  <conditionalFormatting sqref="F393 F341 F243 F350 F356 F358:F363 F383:F384 F388 F149:F225">
    <cfRule type="duplicateValues" dxfId="8189" priority="13303"/>
  </conditionalFormatting>
  <conditionalFormatting sqref="F393 F341 F243 F350 F356 F358:F363 F383:F384 F388 F149:F239">
    <cfRule type="duplicateValues" dxfId="8188" priority="13139"/>
    <cfRule type="duplicateValues" priority="13140"/>
  </conditionalFormatting>
  <conditionalFormatting sqref="F393 F341 F247 F249 F350 F356 F358:F363 F383:F384 F388 F149:F243">
    <cfRule type="duplicateValues" dxfId="8187" priority="13067"/>
  </conditionalFormatting>
  <conditionalFormatting sqref="F393 F341 F350 F356 F358:F363 F383:F384 F388 F149:F251">
    <cfRule type="duplicateValues" dxfId="8186" priority="12967"/>
  </conditionalFormatting>
  <conditionalFormatting sqref="F393 F341 F350 F356 F358:F363 F383:F384 F388 F149:F260">
    <cfRule type="duplicateValues" dxfId="8185" priority="12771"/>
  </conditionalFormatting>
  <conditionalFormatting sqref="F394:F396">
    <cfRule type="duplicateValues" dxfId="8184" priority="11638"/>
    <cfRule type="duplicateValues" dxfId="8183" priority="11639"/>
    <cfRule type="duplicateValues" dxfId="8182" priority="11640"/>
    <cfRule type="duplicateValues" dxfId="8181" priority="11641"/>
    <cfRule type="duplicateValues" priority="11642"/>
    <cfRule type="duplicateValues" dxfId="8180" priority="11643"/>
    <cfRule type="duplicateValues" dxfId="8179" priority="11644"/>
    <cfRule type="duplicateValues" dxfId="8178" priority="11645" stopIfTrue="1"/>
    <cfRule type="duplicateValues" dxfId="8177" priority="11646"/>
    <cfRule type="duplicateValues" dxfId="8176" priority="11647"/>
  </conditionalFormatting>
  <conditionalFormatting sqref="F397:F398">
    <cfRule type="duplicateValues" dxfId="8175" priority="11627"/>
    <cfRule type="duplicateValues" dxfId="8174" priority="11628"/>
    <cfRule type="duplicateValues" dxfId="8173" priority="11629"/>
    <cfRule type="duplicateValues" dxfId="8172" priority="11630"/>
    <cfRule type="duplicateValues" dxfId="8171" priority="11631"/>
    <cfRule type="duplicateValues" priority="11632"/>
    <cfRule type="duplicateValues" dxfId="8170" priority="11633"/>
    <cfRule type="duplicateValues" dxfId="8169" priority="11634"/>
    <cfRule type="duplicateValues" dxfId="8168" priority="11635" stopIfTrue="1"/>
    <cfRule type="duplicateValues" dxfId="8167" priority="11636"/>
    <cfRule type="duplicateValues" dxfId="8166" priority="11637" stopIfTrue="1"/>
  </conditionalFormatting>
  <conditionalFormatting sqref="F399 F391 F372 F341 F325:F326 F290 F294 F300:F302 F304:F307 F316:F317 F350 F337:F338 F356 F358:F363 F366 F380:F384 F387:F388 F393 F401 F149:F280">
    <cfRule type="duplicateValues" dxfId="8165" priority="12478"/>
  </conditionalFormatting>
  <conditionalFormatting sqref="F399">
    <cfRule type="duplicateValues" dxfId="8164" priority="11609"/>
    <cfRule type="duplicateValues" dxfId="8163" priority="11610"/>
    <cfRule type="duplicateValues" dxfId="8162" priority="11611"/>
    <cfRule type="duplicateValues" dxfId="8161" priority="11612"/>
    <cfRule type="duplicateValues" priority="11613"/>
    <cfRule type="duplicateValues" dxfId="8160" priority="11614"/>
    <cfRule type="duplicateValues" dxfId="8159" priority="11615"/>
    <cfRule type="duplicateValues" dxfId="8158" priority="11616" stopIfTrue="1"/>
    <cfRule type="duplicateValues" dxfId="8157" priority="11617"/>
    <cfRule type="duplicateValues" dxfId="8156" priority="11618"/>
    <cfRule type="duplicateValues" dxfId="8155" priority="11619"/>
    <cfRule type="duplicateValues" dxfId="8154" priority="11620"/>
    <cfRule type="duplicateValues" dxfId="8153" priority="11621"/>
    <cfRule type="duplicateValues" priority="11622"/>
    <cfRule type="duplicateValues" dxfId="8152" priority="11623"/>
    <cfRule type="duplicateValues" dxfId="8151" priority="11624"/>
    <cfRule type="duplicateValues" dxfId="8150" priority="11625" stopIfTrue="1"/>
    <cfRule type="duplicateValues" dxfId="8149" priority="11626"/>
  </conditionalFormatting>
  <conditionalFormatting sqref="F400">
    <cfRule type="duplicateValues" dxfId="8148" priority="11599"/>
    <cfRule type="duplicateValues" dxfId="8147" priority="11600"/>
    <cfRule type="duplicateValues" dxfId="8146" priority="11601"/>
    <cfRule type="duplicateValues" dxfId="8145" priority="11602"/>
    <cfRule type="duplicateValues" priority="11603"/>
    <cfRule type="duplicateValues" dxfId="8144" priority="11604"/>
    <cfRule type="duplicateValues" dxfId="8143" priority="11605"/>
    <cfRule type="duplicateValues" dxfId="8142" priority="11606" stopIfTrue="1"/>
    <cfRule type="duplicateValues" dxfId="8141" priority="11607"/>
    <cfRule type="duplicateValues" dxfId="8140" priority="11608"/>
  </conditionalFormatting>
  <conditionalFormatting sqref="F401">
    <cfRule type="duplicateValues" dxfId="8139" priority="11581"/>
    <cfRule type="duplicateValues" dxfId="8138" priority="11582"/>
    <cfRule type="duplicateValues" dxfId="8137" priority="11583"/>
    <cfRule type="duplicateValues" dxfId="8136" priority="11584"/>
    <cfRule type="duplicateValues" priority="11585"/>
    <cfRule type="duplicateValues" dxfId="8135" priority="11586"/>
    <cfRule type="duplicateValues" dxfId="8134" priority="11587"/>
    <cfRule type="duplicateValues" dxfId="8133" priority="11588" stopIfTrue="1"/>
    <cfRule type="duplicateValues" dxfId="8132" priority="11589"/>
    <cfRule type="duplicateValues" dxfId="8131" priority="11590"/>
    <cfRule type="duplicateValues" dxfId="8130" priority="11591"/>
    <cfRule type="duplicateValues" dxfId="8129" priority="11592"/>
    <cfRule type="duplicateValues" dxfId="8128" priority="11593"/>
    <cfRule type="duplicateValues" priority="11594"/>
    <cfRule type="duplicateValues" dxfId="8127" priority="11595"/>
    <cfRule type="duplicateValues" dxfId="8126" priority="11596"/>
    <cfRule type="duplicateValues" dxfId="8125" priority="11597" stopIfTrue="1"/>
    <cfRule type="duplicateValues" dxfId="8124" priority="11598"/>
  </conditionalFormatting>
  <conditionalFormatting sqref="F402:F404">
    <cfRule type="duplicateValues" dxfId="8123" priority="11560"/>
    <cfRule type="duplicateValues" dxfId="8122" priority="11561"/>
    <cfRule type="duplicateValues" dxfId="8121" priority="11562"/>
    <cfRule type="duplicateValues" dxfId="8120" priority="11563"/>
    <cfRule type="duplicateValues" priority="11564"/>
    <cfRule type="duplicateValues" dxfId="8119" priority="11565"/>
    <cfRule type="duplicateValues" dxfId="8118" priority="11566"/>
    <cfRule type="duplicateValues" dxfId="8117" priority="11567" stopIfTrue="1"/>
    <cfRule type="duplicateValues" dxfId="8116" priority="11568"/>
    <cfRule type="duplicateValues" dxfId="8115" priority="11569"/>
  </conditionalFormatting>
  <conditionalFormatting sqref="F405">
    <cfRule type="duplicateValues" dxfId="8114" priority="11550"/>
    <cfRule type="duplicateValues" dxfId="8113" priority="11551"/>
    <cfRule type="duplicateValues" dxfId="8112" priority="11552"/>
    <cfRule type="duplicateValues" dxfId="8111" priority="11553"/>
    <cfRule type="duplicateValues" dxfId="8110" priority="11554"/>
    <cfRule type="duplicateValues" priority="11555"/>
    <cfRule type="duplicateValues" dxfId="8109" priority="11556"/>
    <cfRule type="duplicateValues" dxfId="8108" priority="11557"/>
    <cfRule type="duplicateValues" dxfId="8107" priority="11558" stopIfTrue="1"/>
    <cfRule type="duplicateValues" dxfId="8106" priority="11559"/>
  </conditionalFormatting>
  <conditionalFormatting sqref="F406:F858">
    <cfRule type="duplicateValues" dxfId="8105" priority="13469" stopIfTrue="1"/>
    <cfRule type="duplicateValues" dxfId="8104" priority="13470"/>
    <cfRule type="duplicateValues" dxfId="8103" priority="13471"/>
    <cfRule type="duplicateValues" priority="13472"/>
  </conditionalFormatting>
  <conditionalFormatting sqref="F859">
    <cfRule type="duplicateValues" dxfId="8102" priority="11537" stopIfTrue="1"/>
    <cfRule type="duplicateValues" dxfId="8101" priority="11538"/>
    <cfRule type="duplicateValues" dxfId="8100" priority="11539"/>
    <cfRule type="duplicateValues" priority="11540"/>
  </conditionalFormatting>
  <conditionalFormatting sqref="F859:F1285">
    <cfRule type="duplicateValues" dxfId="8099" priority="13461"/>
    <cfRule type="duplicateValues" priority="13462"/>
  </conditionalFormatting>
  <conditionalFormatting sqref="F860">
    <cfRule type="duplicateValues" dxfId="8098" priority="11533" stopIfTrue="1"/>
    <cfRule type="duplicateValues" dxfId="8097" priority="11534"/>
    <cfRule type="duplicateValues" dxfId="8096" priority="11535"/>
    <cfRule type="duplicateValues" priority="11536"/>
  </conditionalFormatting>
  <conditionalFormatting sqref="F861">
    <cfRule type="duplicateValues" dxfId="8095" priority="11525" stopIfTrue="1"/>
    <cfRule type="duplicateValues" dxfId="8094" priority="11526"/>
    <cfRule type="duplicateValues" dxfId="8093" priority="11527"/>
    <cfRule type="duplicateValues" priority="11528"/>
  </conditionalFormatting>
  <conditionalFormatting sqref="F862">
    <cfRule type="duplicateValues" dxfId="8092" priority="11529" stopIfTrue="1"/>
    <cfRule type="duplicateValues" dxfId="8091" priority="11530"/>
    <cfRule type="duplicateValues" dxfId="8090" priority="11531"/>
    <cfRule type="duplicateValues" priority="11532"/>
  </conditionalFormatting>
  <conditionalFormatting sqref="F863">
    <cfRule type="duplicateValues" dxfId="8089" priority="11521" stopIfTrue="1"/>
    <cfRule type="duplicateValues" dxfId="8088" priority="11522"/>
    <cfRule type="duplicateValues" dxfId="8087" priority="11523"/>
    <cfRule type="duplicateValues" priority="11524"/>
  </conditionalFormatting>
  <conditionalFormatting sqref="F864">
    <cfRule type="duplicateValues" dxfId="8086" priority="11546" stopIfTrue="1"/>
    <cfRule type="duplicateValues" dxfId="8085" priority="11547"/>
    <cfRule type="duplicateValues" dxfId="8084" priority="11548"/>
    <cfRule type="duplicateValues" priority="11549"/>
  </conditionalFormatting>
  <conditionalFormatting sqref="F865">
    <cfRule type="duplicateValues" dxfId="8083" priority="11517" stopIfTrue="1"/>
    <cfRule type="duplicateValues" dxfId="8082" priority="11518"/>
    <cfRule type="duplicateValues" dxfId="8081" priority="11519"/>
    <cfRule type="duplicateValues" priority="11520"/>
  </conditionalFormatting>
  <conditionalFormatting sqref="F866">
    <cfRule type="duplicateValues" dxfId="8080" priority="11513" stopIfTrue="1"/>
    <cfRule type="duplicateValues" dxfId="8079" priority="11514"/>
    <cfRule type="duplicateValues" dxfId="8078" priority="11515"/>
    <cfRule type="duplicateValues" priority="11516"/>
  </conditionalFormatting>
  <conditionalFormatting sqref="F867">
    <cfRule type="duplicateValues" dxfId="8077" priority="11509" stopIfTrue="1"/>
    <cfRule type="duplicateValues" dxfId="8076" priority="11510"/>
    <cfRule type="duplicateValues" dxfId="8075" priority="11511"/>
    <cfRule type="duplicateValues" priority="11512"/>
  </conditionalFormatting>
  <conditionalFormatting sqref="F869">
    <cfRule type="duplicateValues" dxfId="8074" priority="11505" stopIfTrue="1"/>
    <cfRule type="duplicateValues" dxfId="8073" priority="11506"/>
    <cfRule type="duplicateValues" dxfId="8072" priority="11507"/>
    <cfRule type="duplicateValues" priority="11508"/>
  </conditionalFormatting>
  <conditionalFormatting sqref="F870">
    <cfRule type="duplicateValues" dxfId="8071" priority="11501" stopIfTrue="1"/>
    <cfRule type="duplicateValues" dxfId="8070" priority="11502"/>
    <cfRule type="duplicateValues" dxfId="8069" priority="11503"/>
    <cfRule type="duplicateValues" priority="11504"/>
  </conditionalFormatting>
  <conditionalFormatting sqref="F871:F872">
    <cfRule type="duplicateValues" dxfId="8068" priority="11497" stopIfTrue="1"/>
    <cfRule type="duplicateValues" dxfId="8067" priority="11498"/>
    <cfRule type="duplicateValues" dxfId="8066" priority="11499"/>
    <cfRule type="duplicateValues" priority="11500"/>
  </conditionalFormatting>
  <conditionalFormatting sqref="F874:F875">
    <cfRule type="duplicateValues" dxfId="8065" priority="11493" stopIfTrue="1"/>
    <cfRule type="duplicateValues" dxfId="8064" priority="11494"/>
    <cfRule type="duplicateValues" dxfId="8063" priority="11495"/>
    <cfRule type="duplicateValues" priority="11496"/>
  </conditionalFormatting>
  <conditionalFormatting sqref="F876">
    <cfRule type="duplicateValues" dxfId="8062" priority="11489" stopIfTrue="1"/>
    <cfRule type="duplicateValues" dxfId="8061" priority="11490"/>
    <cfRule type="duplicateValues" dxfId="8060" priority="11491"/>
    <cfRule type="duplicateValues" priority="11492"/>
  </conditionalFormatting>
  <conditionalFormatting sqref="F878:F879">
    <cfRule type="duplicateValues" dxfId="8059" priority="11485" stopIfTrue="1"/>
    <cfRule type="duplicateValues" dxfId="8058" priority="11486"/>
    <cfRule type="duplicateValues" dxfId="8057" priority="11487"/>
    <cfRule type="duplicateValues" priority="11488"/>
  </conditionalFormatting>
  <conditionalFormatting sqref="F881">
    <cfRule type="duplicateValues" dxfId="8056" priority="11480" stopIfTrue="1"/>
    <cfRule type="duplicateValues" dxfId="8055" priority="11481"/>
    <cfRule type="duplicateValues" dxfId="8054" priority="11482"/>
    <cfRule type="duplicateValues" priority="11483"/>
  </conditionalFormatting>
  <conditionalFormatting sqref="F882">
    <cfRule type="duplicateValues" dxfId="8053" priority="11476" stopIfTrue="1"/>
    <cfRule type="duplicateValues" dxfId="8052" priority="11477"/>
    <cfRule type="duplicateValues" dxfId="8051" priority="11478"/>
    <cfRule type="duplicateValues" priority="11479"/>
  </conditionalFormatting>
  <conditionalFormatting sqref="F883">
    <cfRule type="duplicateValues" dxfId="8050" priority="11472" stopIfTrue="1"/>
    <cfRule type="duplicateValues" dxfId="8049" priority="11473"/>
    <cfRule type="duplicateValues" dxfId="8048" priority="11474"/>
    <cfRule type="duplicateValues" priority="11475"/>
  </conditionalFormatting>
  <conditionalFormatting sqref="F884:F886">
    <cfRule type="duplicateValues" dxfId="8047" priority="11468" stopIfTrue="1"/>
    <cfRule type="duplicateValues" dxfId="8046" priority="11469"/>
    <cfRule type="duplicateValues" dxfId="8045" priority="11470"/>
    <cfRule type="duplicateValues" priority="11471"/>
  </conditionalFormatting>
  <conditionalFormatting sqref="F887">
    <cfRule type="duplicateValues" dxfId="8044" priority="11464" stopIfTrue="1"/>
    <cfRule type="duplicateValues" dxfId="8043" priority="11465"/>
    <cfRule type="duplicateValues" dxfId="8042" priority="11466"/>
    <cfRule type="duplicateValues" priority="11467"/>
  </conditionalFormatting>
  <conditionalFormatting sqref="F888">
    <cfRule type="duplicateValues" dxfId="8041" priority="11460" stopIfTrue="1"/>
    <cfRule type="duplicateValues" dxfId="8040" priority="11461"/>
    <cfRule type="duplicateValues" dxfId="8039" priority="11462"/>
    <cfRule type="duplicateValues" priority="11463"/>
  </conditionalFormatting>
  <conditionalFormatting sqref="F889">
    <cfRule type="duplicateValues" dxfId="8038" priority="11456" stopIfTrue="1"/>
    <cfRule type="duplicateValues" dxfId="8037" priority="11457"/>
    <cfRule type="duplicateValues" dxfId="8036" priority="11458"/>
    <cfRule type="duplicateValues" priority="11459"/>
  </conditionalFormatting>
  <conditionalFormatting sqref="F891:F892">
    <cfRule type="duplicateValues" dxfId="8035" priority="11452" stopIfTrue="1"/>
    <cfRule type="duplicateValues" dxfId="8034" priority="11453"/>
    <cfRule type="duplicateValues" dxfId="8033" priority="11454"/>
    <cfRule type="duplicateValues" priority="11455"/>
  </conditionalFormatting>
  <conditionalFormatting sqref="F893">
    <cfRule type="duplicateValues" dxfId="8032" priority="11448" stopIfTrue="1"/>
    <cfRule type="duplicateValues" dxfId="8031" priority="11449"/>
    <cfRule type="duplicateValues" dxfId="8030" priority="11450"/>
    <cfRule type="duplicateValues" priority="11451"/>
  </conditionalFormatting>
  <conditionalFormatting sqref="F894:F895">
    <cfRule type="duplicateValues" dxfId="8029" priority="11444" stopIfTrue="1"/>
    <cfRule type="duplicateValues" dxfId="8028" priority="11445"/>
    <cfRule type="duplicateValues" dxfId="8027" priority="11446"/>
    <cfRule type="duplicateValues" priority="11447"/>
  </conditionalFormatting>
  <conditionalFormatting sqref="F897">
    <cfRule type="duplicateValues" dxfId="8026" priority="11440" stopIfTrue="1"/>
    <cfRule type="duplicateValues" dxfId="8025" priority="11441"/>
    <cfRule type="duplicateValues" dxfId="8024" priority="11442"/>
    <cfRule type="duplicateValues" priority="11443"/>
  </conditionalFormatting>
  <conditionalFormatting sqref="F899">
    <cfRule type="duplicateValues" dxfId="8023" priority="11436" stopIfTrue="1"/>
    <cfRule type="duplicateValues" dxfId="8022" priority="11437"/>
    <cfRule type="duplicateValues" dxfId="8021" priority="11438"/>
    <cfRule type="duplicateValues" priority="11439"/>
  </conditionalFormatting>
  <conditionalFormatting sqref="F901">
    <cfRule type="duplicateValues" dxfId="8020" priority="11432" stopIfTrue="1"/>
    <cfRule type="duplicateValues" dxfId="8019" priority="11433"/>
    <cfRule type="duplicateValues" dxfId="8018" priority="11434"/>
    <cfRule type="duplicateValues" priority="11435"/>
  </conditionalFormatting>
  <conditionalFormatting sqref="F904:F905">
    <cfRule type="duplicateValues" dxfId="8017" priority="11428" stopIfTrue="1"/>
    <cfRule type="duplicateValues" dxfId="8016" priority="11429"/>
    <cfRule type="duplicateValues" dxfId="8015" priority="11430"/>
    <cfRule type="duplicateValues" priority="11431"/>
  </conditionalFormatting>
  <conditionalFormatting sqref="F906 F880 F868 F873 F877 F885:F886 F888 F898:F903 F909 F912 F914 F916 F919:F920 F922:F925 F927 F930 F890:F892 F894:F896 F933:F1285">
    <cfRule type="duplicateValues" dxfId="8014" priority="11541" stopIfTrue="1"/>
    <cfRule type="duplicateValues" dxfId="8013" priority="11542"/>
    <cfRule type="duplicateValues" dxfId="8012" priority="11543"/>
    <cfRule type="duplicateValues" priority="11544"/>
  </conditionalFormatting>
  <conditionalFormatting sqref="F907:F908">
    <cfRule type="duplicateValues" dxfId="8011" priority="11424" stopIfTrue="1"/>
    <cfRule type="duplicateValues" dxfId="8010" priority="11425"/>
    <cfRule type="duplicateValues" dxfId="8009" priority="11426"/>
    <cfRule type="duplicateValues" priority="11427"/>
  </conditionalFormatting>
  <conditionalFormatting sqref="F909">
    <cfRule type="duplicateValues" dxfId="8008" priority="11420" stopIfTrue="1"/>
    <cfRule type="duplicateValues" dxfId="8007" priority="11421"/>
    <cfRule type="duplicateValues" dxfId="8006" priority="11422"/>
    <cfRule type="duplicateValues" priority="11423"/>
  </conditionalFormatting>
  <conditionalFormatting sqref="F910:F911">
    <cfRule type="duplicateValues" dxfId="8005" priority="11416" stopIfTrue="1"/>
    <cfRule type="duplicateValues" dxfId="8004" priority="11417"/>
    <cfRule type="duplicateValues" dxfId="8003" priority="11418"/>
    <cfRule type="duplicateValues" priority="11419"/>
  </conditionalFormatting>
  <conditionalFormatting sqref="F913">
    <cfRule type="duplicateValues" dxfId="8002" priority="11412" stopIfTrue="1"/>
    <cfRule type="duplicateValues" dxfId="8001" priority="11413"/>
    <cfRule type="duplicateValues" dxfId="8000" priority="11414"/>
    <cfRule type="duplicateValues" priority="11415"/>
  </conditionalFormatting>
  <conditionalFormatting sqref="F915">
    <cfRule type="duplicateValues" dxfId="7999" priority="11408" stopIfTrue="1"/>
    <cfRule type="duplicateValues" dxfId="7998" priority="11409"/>
    <cfRule type="duplicateValues" dxfId="7997" priority="11410"/>
    <cfRule type="duplicateValues" priority="11411"/>
  </conditionalFormatting>
  <conditionalFormatting sqref="F916">
    <cfRule type="duplicateValues" dxfId="7996" priority="11404" stopIfTrue="1"/>
    <cfRule type="duplicateValues" dxfId="7995" priority="11405"/>
    <cfRule type="duplicateValues" dxfId="7994" priority="11406"/>
    <cfRule type="duplicateValues" priority="11407"/>
  </conditionalFormatting>
  <conditionalFormatting sqref="F917">
    <cfRule type="duplicateValues" dxfId="7993" priority="11400" stopIfTrue="1"/>
    <cfRule type="duplicateValues" dxfId="7992" priority="11401"/>
    <cfRule type="duplicateValues" dxfId="7991" priority="11402"/>
    <cfRule type="duplicateValues" priority="11403"/>
  </conditionalFormatting>
  <conditionalFormatting sqref="F918">
    <cfRule type="duplicateValues" dxfId="7990" priority="11396" stopIfTrue="1"/>
    <cfRule type="duplicateValues" dxfId="7989" priority="11397"/>
    <cfRule type="duplicateValues" dxfId="7988" priority="11398"/>
    <cfRule type="duplicateValues" priority="11399"/>
  </conditionalFormatting>
  <conditionalFormatting sqref="F920">
    <cfRule type="duplicateValues" dxfId="7987" priority="11392" stopIfTrue="1"/>
    <cfRule type="duplicateValues" dxfId="7986" priority="11393"/>
    <cfRule type="duplicateValues" dxfId="7985" priority="11394"/>
    <cfRule type="duplicateValues" priority="11395"/>
  </conditionalFormatting>
  <conditionalFormatting sqref="F921">
    <cfRule type="duplicateValues" dxfId="7984" priority="11388" stopIfTrue="1"/>
    <cfRule type="duplicateValues" dxfId="7983" priority="11389"/>
    <cfRule type="duplicateValues" dxfId="7982" priority="11390"/>
    <cfRule type="duplicateValues" priority="11391"/>
  </conditionalFormatting>
  <conditionalFormatting sqref="F924:F925">
    <cfRule type="duplicateValues" dxfId="7981" priority="11384" stopIfTrue="1"/>
    <cfRule type="duplicateValues" dxfId="7980" priority="11385"/>
    <cfRule type="duplicateValues" dxfId="7979" priority="11386"/>
    <cfRule type="duplicateValues" priority="11387"/>
  </conditionalFormatting>
  <conditionalFormatting sqref="F926">
    <cfRule type="duplicateValues" dxfId="7978" priority="11380" stopIfTrue="1"/>
    <cfRule type="duplicateValues" dxfId="7977" priority="11381"/>
    <cfRule type="duplicateValues" dxfId="7976" priority="11382"/>
    <cfRule type="duplicateValues" priority="11383"/>
  </conditionalFormatting>
  <conditionalFormatting sqref="F928:F929">
    <cfRule type="duplicateValues" dxfId="7975" priority="11376" stopIfTrue="1"/>
    <cfRule type="duplicateValues" dxfId="7974" priority="11377"/>
    <cfRule type="duplicateValues" dxfId="7973" priority="11378"/>
    <cfRule type="duplicateValues" priority="11379"/>
  </conditionalFormatting>
  <conditionalFormatting sqref="F931:F932">
    <cfRule type="duplicateValues" dxfId="7972" priority="11372" stopIfTrue="1"/>
    <cfRule type="duplicateValues" dxfId="7971" priority="11373"/>
    <cfRule type="duplicateValues" dxfId="7970" priority="11374"/>
    <cfRule type="duplicateValues" priority="11375"/>
  </conditionalFormatting>
  <conditionalFormatting sqref="F1286:F1287">
    <cfRule type="duplicateValues" dxfId="7969" priority="11324" stopIfTrue="1"/>
    <cfRule type="duplicateValues" dxfId="7968" priority="11325"/>
    <cfRule type="duplicateValues" dxfId="7967" priority="11326"/>
    <cfRule type="duplicateValues" priority="11327"/>
  </conditionalFormatting>
  <conditionalFormatting sqref="F1287">
    <cfRule type="duplicateValues" dxfId="7966" priority="11320" stopIfTrue="1"/>
    <cfRule type="duplicateValues" dxfId="7965" priority="11321"/>
    <cfRule type="duplicateValues" dxfId="7964" priority="11322"/>
    <cfRule type="duplicateValues" priority="11323"/>
  </conditionalFormatting>
  <conditionalFormatting sqref="F1288:F1289">
    <cfRule type="duplicateValues" dxfId="7963" priority="11312" stopIfTrue="1"/>
    <cfRule type="duplicateValues" dxfId="7962" priority="11313"/>
    <cfRule type="duplicateValues" dxfId="7961" priority="11314"/>
    <cfRule type="duplicateValues" priority="11315"/>
  </conditionalFormatting>
  <conditionalFormatting sqref="F1290">
    <cfRule type="duplicateValues" dxfId="7960" priority="11316" stopIfTrue="1"/>
    <cfRule type="duplicateValues" dxfId="7959" priority="11317"/>
    <cfRule type="duplicateValues" dxfId="7958" priority="11318"/>
    <cfRule type="duplicateValues" priority="11319"/>
  </conditionalFormatting>
  <conditionalFormatting sqref="F1291">
    <cfRule type="duplicateValues" dxfId="7957" priority="11248" stopIfTrue="1"/>
    <cfRule type="duplicateValues" dxfId="7956" priority="11249"/>
    <cfRule type="duplicateValues" dxfId="7955" priority="11250"/>
    <cfRule type="duplicateValues" priority="11251"/>
    <cfRule type="duplicateValues" dxfId="7954" priority="11252"/>
    <cfRule type="duplicateValues" priority="11253"/>
  </conditionalFormatting>
  <conditionalFormatting sqref="F1292">
    <cfRule type="duplicateValues" dxfId="7953" priority="11244" stopIfTrue="1"/>
    <cfRule type="duplicateValues" dxfId="7952" priority="11245"/>
    <cfRule type="duplicateValues" dxfId="7951" priority="11246"/>
    <cfRule type="duplicateValues" priority="11247"/>
  </conditionalFormatting>
  <conditionalFormatting sqref="F1293">
    <cfRule type="duplicateValues" dxfId="7950" priority="11236" stopIfTrue="1"/>
    <cfRule type="duplicateValues" dxfId="7949" priority="11237"/>
    <cfRule type="duplicateValues" dxfId="7948" priority="11238"/>
    <cfRule type="duplicateValues" priority="11239"/>
    <cfRule type="duplicateValues" dxfId="7947" priority="11240" stopIfTrue="1"/>
    <cfRule type="duplicateValues" dxfId="7946" priority="11241"/>
    <cfRule type="duplicateValues" dxfId="7945" priority="11242"/>
    <cfRule type="duplicateValues" priority="11243"/>
  </conditionalFormatting>
  <conditionalFormatting sqref="F1294">
    <cfRule type="duplicateValues" dxfId="7944" priority="11230" stopIfTrue="1"/>
    <cfRule type="duplicateValues" dxfId="7943" priority="11231"/>
    <cfRule type="duplicateValues" dxfId="7942" priority="11232"/>
    <cfRule type="duplicateValues" priority="11233"/>
    <cfRule type="duplicateValues" dxfId="7941" priority="11234"/>
    <cfRule type="duplicateValues" priority="11235"/>
  </conditionalFormatting>
  <conditionalFormatting sqref="F1295">
    <cfRule type="duplicateValues" dxfId="7940" priority="11224" stopIfTrue="1"/>
    <cfRule type="duplicateValues" dxfId="7939" priority="11225"/>
    <cfRule type="duplicateValues" dxfId="7938" priority="11226"/>
    <cfRule type="duplicateValues" priority="11227"/>
    <cfRule type="duplicateValues" dxfId="7937" priority="11228"/>
    <cfRule type="duplicateValues" priority="11229"/>
  </conditionalFormatting>
  <conditionalFormatting sqref="F1296:F1298">
    <cfRule type="duplicateValues" dxfId="7936" priority="11218" stopIfTrue="1"/>
    <cfRule type="duplicateValues" dxfId="7935" priority="11219"/>
    <cfRule type="duplicateValues" dxfId="7934" priority="11220"/>
    <cfRule type="duplicateValues" priority="11221"/>
    <cfRule type="duplicateValues" dxfId="7933" priority="11222"/>
    <cfRule type="duplicateValues" priority="11223"/>
  </conditionalFormatting>
  <conditionalFormatting sqref="F1299">
    <cfRule type="duplicateValues" dxfId="7932" priority="11214" stopIfTrue="1"/>
    <cfRule type="duplicateValues" dxfId="7931" priority="11215"/>
    <cfRule type="duplicateValues" dxfId="7930" priority="11216"/>
    <cfRule type="duplicateValues" priority="11217"/>
  </conditionalFormatting>
  <conditionalFormatting sqref="F1299:F1300 F1292:F1293 F1302:F1303 F1305:F1306 F1286:F1290 F1308:F1640">
    <cfRule type="duplicateValues" dxfId="7929" priority="122183"/>
    <cfRule type="duplicateValues" priority="122184"/>
  </conditionalFormatting>
  <conditionalFormatting sqref="F1300">
    <cfRule type="duplicateValues" dxfId="7928" priority="11308" stopIfTrue="1"/>
    <cfRule type="duplicateValues" dxfId="7927" priority="11309"/>
    <cfRule type="duplicateValues" dxfId="7926" priority="11310"/>
    <cfRule type="duplicateValues" priority="11311"/>
  </conditionalFormatting>
  <conditionalFormatting sqref="F1301">
    <cfRule type="duplicateValues" dxfId="7925" priority="11208" stopIfTrue="1"/>
    <cfRule type="duplicateValues" dxfId="7924" priority="11209"/>
    <cfRule type="duplicateValues" dxfId="7923" priority="11210"/>
    <cfRule type="duplicateValues" priority="11211"/>
    <cfRule type="duplicateValues" dxfId="7922" priority="11212"/>
    <cfRule type="duplicateValues" priority="11213"/>
  </conditionalFormatting>
  <conditionalFormatting sqref="F1302">
    <cfRule type="duplicateValues" dxfId="7921" priority="11204" stopIfTrue="1"/>
    <cfRule type="duplicateValues" dxfId="7920" priority="11205"/>
    <cfRule type="duplicateValues" dxfId="7919" priority="11206"/>
    <cfRule type="duplicateValues" priority="11207"/>
  </conditionalFormatting>
  <conditionalFormatting sqref="F1303">
    <cfRule type="duplicateValues" dxfId="7918" priority="11200" stopIfTrue="1"/>
    <cfRule type="duplicateValues" dxfId="7917" priority="11201"/>
    <cfRule type="duplicateValues" dxfId="7916" priority="11202"/>
    <cfRule type="duplicateValues" priority="11203"/>
  </conditionalFormatting>
  <conditionalFormatting sqref="F1304">
    <cfRule type="duplicateValues" dxfId="7915" priority="11194" stopIfTrue="1"/>
    <cfRule type="duplicateValues" dxfId="7914" priority="11195"/>
    <cfRule type="duplicateValues" dxfId="7913" priority="11196"/>
    <cfRule type="duplicateValues" priority="11197"/>
    <cfRule type="duplicateValues" dxfId="7912" priority="11198"/>
    <cfRule type="duplicateValues" priority="11199"/>
  </conditionalFormatting>
  <conditionalFormatting sqref="F1305:F1306">
    <cfRule type="duplicateValues" dxfId="7911" priority="11190" stopIfTrue="1"/>
    <cfRule type="duplicateValues" dxfId="7910" priority="11191"/>
    <cfRule type="duplicateValues" dxfId="7909" priority="11192"/>
    <cfRule type="duplicateValues" priority="11193"/>
  </conditionalFormatting>
  <conditionalFormatting sqref="F1306">
    <cfRule type="duplicateValues" dxfId="7908" priority="11304" stopIfTrue="1"/>
    <cfRule type="duplicateValues" dxfId="7907" priority="11305"/>
    <cfRule type="duplicateValues" dxfId="7906" priority="11306"/>
    <cfRule type="duplicateValues" priority="11307"/>
  </conditionalFormatting>
  <conditionalFormatting sqref="F1307">
    <cfRule type="duplicateValues" dxfId="7905" priority="11184" stopIfTrue="1"/>
    <cfRule type="duplicateValues" dxfId="7904" priority="11185"/>
    <cfRule type="duplicateValues" dxfId="7903" priority="11186"/>
    <cfRule type="duplicateValues" priority="11187"/>
    <cfRule type="duplicateValues" dxfId="7902" priority="11188"/>
    <cfRule type="duplicateValues" priority="11189"/>
  </conditionalFormatting>
  <conditionalFormatting sqref="F1308">
    <cfRule type="duplicateValues" dxfId="7901" priority="11180" stopIfTrue="1"/>
    <cfRule type="duplicateValues" dxfId="7900" priority="11181"/>
    <cfRule type="duplicateValues" dxfId="7899" priority="11182"/>
    <cfRule type="duplicateValues" priority="11183"/>
  </conditionalFormatting>
  <conditionalFormatting sqref="F1309">
    <cfRule type="duplicateValues" dxfId="7898" priority="11172" stopIfTrue="1"/>
    <cfRule type="duplicateValues" dxfId="7897" priority="11173"/>
    <cfRule type="duplicateValues" dxfId="7896" priority="11174"/>
    <cfRule type="duplicateValues" priority="11175"/>
    <cfRule type="duplicateValues" dxfId="7895" priority="11176" stopIfTrue="1"/>
    <cfRule type="duplicateValues" dxfId="7894" priority="11177"/>
    <cfRule type="duplicateValues" dxfId="7893" priority="11178"/>
    <cfRule type="duplicateValues" priority="11179"/>
  </conditionalFormatting>
  <conditionalFormatting sqref="F1311:F1312">
    <cfRule type="duplicateValues" dxfId="7892" priority="11297" stopIfTrue="1"/>
    <cfRule type="duplicateValues" dxfId="7891" priority="11298"/>
    <cfRule type="duplicateValues" dxfId="7890" priority="11299"/>
    <cfRule type="duplicateValues" priority="11300"/>
  </conditionalFormatting>
  <conditionalFormatting sqref="F1312">
    <cfRule type="duplicateValues" dxfId="7889" priority="11293" stopIfTrue="1"/>
    <cfRule type="duplicateValues" dxfId="7888" priority="11294"/>
    <cfRule type="duplicateValues" dxfId="7887" priority="11295"/>
    <cfRule type="duplicateValues" priority="11296"/>
  </conditionalFormatting>
  <conditionalFormatting sqref="F1313:F1314">
    <cfRule type="duplicateValues" dxfId="7886" priority="11164" stopIfTrue="1"/>
    <cfRule type="duplicateValues" dxfId="7885" priority="11165"/>
    <cfRule type="duplicateValues" dxfId="7884" priority="11166"/>
    <cfRule type="duplicateValues" priority="11167"/>
    <cfRule type="duplicateValues" dxfId="7883" priority="11168" stopIfTrue="1"/>
    <cfRule type="duplicateValues" dxfId="7882" priority="11169"/>
    <cfRule type="duplicateValues" dxfId="7881" priority="11170"/>
    <cfRule type="duplicateValues" priority="11171"/>
  </conditionalFormatting>
  <conditionalFormatting sqref="F1314">
    <cfRule type="duplicateValues" dxfId="7880" priority="11289" stopIfTrue="1"/>
    <cfRule type="duplicateValues" dxfId="7879" priority="11290"/>
    <cfRule type="duplicateValues" dxfId="7878" priority="11291"/>
    <cfRule type="duplicateValues" priority="11292"/>
  </conditionalFormatting>
  <conditionalFormatting sqref="F1315">
    <cfRule type="duplicateValues" dxfId="7877" priority="11156" stopIfTrue="1"/>
    <cfRule type="duplicateValues" dxfId="7876" priority="11157"/>
    <cfRule type="duplicateValues" dxfId="7875" priority="11158"/>
    <cfRule type="duplicateValues" priority="11159"/>
    <cfRule type="duplicateValues" dxfId="7874" priority="11160" stopIfTrue="1"/>
    <cfRule type="duplicateValues" dxfId="7873" priority="11161"/>
    <cfRule type="duplicateValues" dxfId="7872" priority="11162"/>
    <cfRule type="duplicateValues" priority="11163"/>
  </conditionalFormatting>
  <conditionalFormatting sqref="F1317">
    <cfRule type="duplicateValues" dxfId="7871" priority="11148" stopIfTrue="1"/>
    <cfRule type="duplicateValues" dxfId="7870" priority="11149"/>
    <cfRule type="duplicateValues" dxfId="7869" priority="11150"/>
    <cfRule type="duplicateValues" priority="11151"/>
    <cfRule type="duplicateValues" dxfId="7868" priority="11152" stopIfTrue="1"/>
    <cfRule type="duplicateValues" dxfId="7867" priority="11153"/>
    <cfRule type="duplicateValues" dxfId="7866" priority="11154"/>
    <cfRule type="duplicateValues" priority="11155"/>
  </conditionalFormatting>
  <conditionalFormatting sqref="F1318">
    <cfRule type="duplicateValues" dxfId="7865" priority="11140" stopIfTrue="1"/>
    <cfRule type="duplicateValues" dxfId="7864" priority="11141"/>
    <cfRule type="duplicateValues" dxfId="7863" priority="11142"/>
    <cfRule type="duplicateValues" priority="11143"/>
    <cfRule type="duplicateValues" dxfId="7862" priority="11144" stopIfTrue="1"/>
    <cfRule type="duplicateValues" dxfId="7861" priority="11145"/>
    <cfRule type="duplicateValues" dxfId="7860" priority="11146"/>
    <cfRule type="duplicateValues" priority="11147"/>
  </conditionalFormatting>
  <conditionalFormatting sqref="F1319">
    <cfRule type="duplicateValues" dxfId="7859" priority="11124" stopIfTrue="1"/>
    <cfRule type="duplicateValues" dxfId="7858" priority="11125"/>
    <cfRule type="duplicateValues" dxfId="7857" priority="11126"/>
    <cfRule type="duplicateValues" priority="11127"/>
    <cfRule type="duplicateValues" dxfId="7856" priority="11128" stopIfTrue="1"/>
    <cfRule type="duplicateValues" dxfId="7855" priority="11129"/>
    <cfRule type="duplicateValues" dxfId="7854" priority="11130"/>
    <cfRule type="duplicateValues" priority="11131"/>
  </conditionalFormatting>
  <conditionalFormatting sqref="F1320">
    <cfRule type="duplicateValues" dxfId="7853" priority="11116" stopIfTrue="1"/>
    <cfRule type="duplicateValues" dxfId="7852" priority="11117"/>
    <cfRule type="duplicateValues" dxfId="7851" priority="11118"/>
    <cfRule type="duplicateValues" priority="11119"/>
    <cfRule type="duplicateValues" dxfId="7850" priority="11120" stopIfTrue="1"/>
    <cfRule type="duplicateValues" dxfId="7849" priority="11121"/>
    <cfRule type="duplicateValues" dxfId="7848" priority="11122"/>
    <cfRule type="duplicateValues" priority="11123"/>
  </conditionalFormatting>
  <conditionalFormatting sqref="F1321">
    <cfRule type="duplicateValues" dxfId="7847" priority="11132" stopIfTrue="1"/>
    <cfRule type="duplicateValues" dxfId="7846" priority="11133"/>
    <cfRule type="duplicateValues" dxfId="7845" priority="11134"/>
    <cfRule type="duplicateValues" priority="11135"/>
    <cfRule type="duplicateValues" dxfId="7844" priority="11136" stopIfTrue="1"/>
    <cfRule type="duplicateValues" dxfId="7843" priority="11137"/>
    <cfRule type="duplicateValues" dxfId="7842" priority="11138"/>
    <cfRule type="duplicateValues" priority="11139"/>
  </conditionalFormatting>
  <conditionalFormatting sqref="F1322">
    <cfRule type="duplicateValues" dxfId="7841" priority="11108" stopIfTrue="1"/>
    <cfRule type="duplicateValues" dxfId="7840" priority="11109"/>
    <cfRule type="duplicateValues" dxfId="7839" priority="11110"/>
    <cfRule type="duplicateValues" priority="11111"/>
    <cfRule type="duplicateValues" dxfId="7838" priority="11112" stopIfTrue="1"/>
    <cfRule type="duplicateValues" dxfId="7837" priority="11113"/>
    <cfRule type="duplicateValues" dxfId="7836" priority="11114"/>
    <cfRule type="duplicateValues" priority="11115"/>
  </conditionalFormatting>
  <conditionalFormatting sqref="F1323">
    <cfRule type="duplicateValues" dxfId="7835" priority="11100" stopIfTrue="1"/>
    <cfRule type="duplicateValues" dxfId="7834" priority="11101"/>
    <cfRule type="duplicateValues" dxfId="7833" priority="11102"/>
    <cfRule type="duplicateValues" priority="11103"/>
    <cfRule type="duplicateValues" dxfId="7832" priority="11104" stopIfTrue="1"/>
    <cfRule type="duplicateValues" dxfId="7831" priority="11105"/>
    <cfRule type="duplicateValues" dxfId="7830" priority="11106"/>
    <cfRule type="duplicateValues" priority="11107"/>
  </conditionalFormatting>
  <conditionalFormatting sqref="F1324:F1327">
    <cfRule type="duplicateValues" dxfId="7829" priority="11092" stopIfTrue="1"/>
    <cfRule type="duplicateValues" dxfId="7828" priority="11093"/>
    <cfRule type="duplicateValues" dxfId="7827" priority="11094"/>
    <cfRule type="duplicateValues" priority="11095"/>
    <cfRule type="duplicateValues" dxfId="7826" priority="11096" stopIfTrue="1"/>
    <cfRule type="duplicateValues" dxfId="7825" priority="11097"/>
    <cfRule type="duplicateValues" dxfId="7824" priority="11098"/>
    <cfRule type="duplicateValues" priority="11099"/>
  </conditionalFormatting>
  <conditionalFormatting sqref="F1328">
    <cfRule type="duplicateValues" dxfId="7823" priority="11084" stopIfTrue="1"/>
    <cfRule type="duplicateValues" dxfId="7822" priority="11085"/>
    <cfRule type="duplicateValues" dxfId="7821" priority="11086"/>
    <cfRule type="duplicateValues" priority="11087"/>
    <cfRule type="duplicateValues" dxfId="7820" priority="11088" stopIfTrue="1"/>
    <cfRule type="duplicateValues" dxfId="7819" priority="11089"/>
    <cfRule type="duplicateValues" dxfId="7818" priority="11090"/>
    <cfRule type="duplicateValues" priority="11091"/>
  </conditionalFormatting>
  <conditionalFormatting sqref="F1329">
    <cfRule type="duplicateValues" dxfId="7817" priority="11076" stopIfTrue="1"/>
    <cfRule type="duplicateValues" dxfId="7816" priority="11077"/>
    <cfRule type="duplicateValues" dxfId="7815" priority="11078"/>
    <cfRule type="duplicateValues" priority="11079"/>
    <cfRule type="duplicateValues" dxfId="7814" priority="11080" stopIfTrue="1"/>
    <cfRule type="duplicateValues" dxfId="7813" priority="11081"/>
    <cfRule type="duplicateValues" dxfId="7812" priority="11082"/>
    <cfRule type="duplicateValues" priority="11083"/>
  </conditionalFormatting>
  <conditionalFormatting sqref="F1330">
    <cfRule type="duplicateValues" dxfId="7811" priority="11068" stopIfTrue="1"/>
    <cfRule type="duplicateValues" dxfId="7810" priority="11069"/>
    <cfRule type="duplicateValues" dxfId="7809" priority="11070"/>
    <cfRule type="duplicateValues" priority="11071"/>
    <cfRule type="duplicateValues" dxfId="7808" priority="11072" stopIfTrue="1"/>
    <cfRule type="duplicateValues" dxfId="7807" priority="11073"/>
    <cfRule type="duplicateValues" dxfId="7806" priority="11074"/>
    <cfRule type="duplicateValues" priority="11075"/>
  </conditionalFormatting>
  <conditionalFormatting sqref="F1331">
    <cfRule type="duplicateValues" dxfId="7805" priority="11060" stopIfTrue="1"/>
    <cfRule type="duplicateValues" dxfId="7804" priority="11061"/>
    <cfRule type="duplicateValues" dxfId="7803" priority="11062"/>
    <cfRule type="duplicateValues" priority="11063"/>
    <cfRule type="duplicateValues" dxfId="7802" priority="11064" stopIfTrue="1"/>
    <cfRule type="duplicateValues" dxfId="7801" priority="11065"/>
    <cfRule type="duplicateValues" dxfId="7800" priority="11066"/>
    <cfRule type="duplicateValues" priority="11067"/>
  </conditionalFormatting>
  <conditionalFormatting sqref="F1332">
    <cfRule type="duplicateValues" dxfId="7799" priority="11052" stopIfTrue="1"/>
    <cfRule type="duplicateValues" dxfId="7798" priority="11053"/>
    <cfRule type="duplicateValues" dxfId="7797" priority="11054"/>
    <cfRule type="duplicateValues" priority="11055"/>
    <cfRule type="duplicateValues" dxfId="7796" priority="11056" stopIfTrue="1"/>
    <cfRule type="duplicateValues" dxfId="7795" priority="11057"/>
    <cfRule type="duplicateValues" dxfId="7794" priority="11058"/>
    <cfRule type="duplicateValues" priority="11059"/>
  </conditionalFormatting>
  <conditionalFormatting sqref="F1333">
    <cfRule type="duplicateValues" dxfId="7793" priority="11044" stopIfTrue="1"/>
    <cfRule type="duplicateValues" dxfId="7792" priority="11045"/>
    <cfRule type="duplicateValues" dxfId="7791" priority="11046"/>
    <cfRule type="duplicateValues" priority="11047"/>
    <cfRule type="duplicateValues" dxfId="7790" priority="11048" stopIfTrue="1"/>
    <cfRule type="duplicateValues" dxfId="7789" priority="11049"/>
    <cfRule type="duplicateValues" dxfId="7788" priority="11050"/>
    <cfRule type="duplicateValues" priority="11051"/>
  </conditionalFormatting>
  <conditionalFormatting sqref="F1334">
    <cfRule type="duplicateValues" dxfId="7787" priority="11040" stopIfTrue="1"/>
    <cfRule type="duplicateValues" dxfId="7786" priority="11041"/>
    <cfRule type="duplicateValues" dxfId="7785" priority="11042"/>
    <cfRule type="duplicateValues" priority="11043"/>
  </conditionalFormatting>
  <conditionalFormatting sqref="F1335">
    <cfRule type="duplicateValues" dxfId="7784" priority="11032" stopIfTrue="1"/>
    <cfRule type="duplicateValues" dxfId="7783" priority="11033"/>
    <cfRule type="duplicateValues" dxfId="7782" priority="11034"/>
    <cfRule type="duplicateValues" priority="11035"/>
    <cfRule type="duplicateValues" dxfId="7781" priority="11036" stopIfTrue="1"/>
    <cfRule type="duplicateValues" dxfId="7780" priority="11037"/>
    <cfRule type="duplicateValues" dxfId="7779" priority="11038"/>
    <cfRule type="duplicateValues" priority="11039"/>
  </conditionalFormatting>
  <conditionalFormatting sqref="F1336">
    <cfRule type="duplicateValues" dxfId="7778" priority="11024" stopIfTrue="1"/>
    <cfRule type="duplicateValues" dxfId="7777" priority="11025"/>
    <cfRule type="duplicateValues" dxfId="7776" priority="11026"/>
    <cfRule type="duplicateValues" priority="11027"/>
    <cfRule type="duplicateValues" dxfId="7775" priority="11028" stopIfTrue="1"/>
    <cfRule type="duplicateValues" dxfId="7774" priority="11029"/>
    <cfRule type="duplicateValues" dxfId="7773" priority="11030"/>
    <cfRule type="duplicateValues" priority="11031"/>
  </conditionalFormatting>
  <conditionalFormatting sqref="F1337:F1338">
    <cfRule type="duplicateValues" dxfId="7772" priority="11016" stopIfTrue="1"/>
    <cfRule type="duplicateValues" dxfId="7771" priority="11017"/>
    <cfRule type="duplicateValues" dxfId="7770" priority="11018"/>
    <cfRule type="duplicateValues" priority="11019"/>
    <cfRule type="duplicateValues" dxfId="7769" priority="11020" stopIfTrue="1"/>
    <cfRule type="duplicateValues" dxfId="7768" priority="11021"/>
    <cfRule type="duplicateValues" dxfId="7767" priority="11022"/>
    <cfRule type="duplicateValues" priority="11023"/>
  </conditionalFormatting>
  <conditionalFormatting sqref="F1339:F1341">
    <cfRule type="duplicateValues" dxfId="7766" priority="11008" stopIfTrue="1"/>
    <cfRule type="duplicateValues" dxfId="7765" priority="11009"/>
    <cfRule type="duplicateValues" dxfId="7764" priority="11010"/>
    <cfRule type="duplicateValues" priority="11011"/>
    <cfRule type="duplicateValues" dxfId="7763" priority="11012" stopIfTrue="1"/>
    <cfRule type="duplicateValues" dxfId="7762" priority="11013"/>
    <cfRule type="duplicateValues" dxfId="7761" priority="11014"/>
    <cfRule type="duplicateValues" priority="11015"/>
  </conditionalFormatting>
  <conditionalFormatting sqref="F1340:F1341">
    <cfRule type="duplicateValues" dxfId="7760" priority="11285" stopIfTrue="1"/>
    <cfRule type="duplicateValues" dxfId="7759" priority="11286"/>
    <cfRule type="duplicateValues" dxfId="7758" priority="11287"/>
    <cfRule type="duplicateValues" priority="11288"/>
  </conditionalFormatting>
  <conditionalFormatting sqref="F1342:F1343">
    <cfRule type="duplicateValues" dxfId="7757" priority="11000" stopIfTrue="1"/>
    <cfRule type="duplicateValues" dxfId="7756" priority="11001"/>
    <cfRule type="duplicateValues" dxfId="7755" priority="11002"/>
    <cfRule type="duplicateValues" priority="11003"/>
    <cfRule type="duplicateValues" dxfId="7754" priority="11004" stopIfTrue="1"/>
    <cfRule type="duplicateValues" dxfId="7753" priority="11005"/>
    <cfRule type="duplicateValues" dxfId="7752" priority="11006"/>
    <cfRule type="duplicateValues" priority="11007"/>
  </conditionalFormatting>
  <conditionalFormatting sqref="F1343">
    <cfRule type="duplicateValues" dxfId="7751" priority="11281" stopIfTrue="1"/>
    <cfRule type="duplicateValues" dxfId="7750" priority="11282"/>
    <cfRule type="duplicateValues" dxfId="7749" priority="11283"/>
    <cfRule type="duplicateValues" priority="11284"/>
  </conditionalFormatting>
  <conditionalFormatting sqref="F1344:F1345">
    <cfRule type="duplicateValues" dxfId="7748" priority="10988" stopIfTrue="1"/>
    <cfRule type="duplicateValues" dxfId="7747" priority="10989"/>
    <cfRule type="duplicateValues" dxfId="7746" priority="10990"/>
    <cfRule type="duplicateValues" priority="10991"/>
    <cfRule type="duplicateValues" dxfId="7745" priority="10992" stopIfTrue="1"/>
    <cfRule type="duplicateValues" dxfId="7744" priority="10993"/>
    <cfRule type="duplicateValues" dxfId="7743" priority="10994"/>
    <cfRule type="duplicateValues" priority="10995"/>
    <cfRule type="duplicateValues" dxfId="7742" priority="10996" stopIfTrue="1"/>
    <cfRule type="duplicateValues" dxfId="7741" priority="10997"/>
    <cfRule type="duplicateValues" dxfId="7740" priority="10998"/>
    <cfRule type="duplicateValues" priority="10999"/>
  </conditionalFormatting>
  <conditionalFormatting sqref="F1345">
    <cfRule type="duplicateValues" dxfId="7739" priority="11277" stopIfTrue="1"/>
    <cfRule type="duplicateValues" dxfId="7738" priority="11278"/>
    <cfRule type="duplicateValues" dxfId="7737" priority="11279"/>
    <cfRule type="duplicateValues" priority="11280"/>
  </conditionalFormatting>
  <conditionalFormatting sqref="F1347:F1348">
    <cfRule type="duplicateValues" dxfId="7736" priority="11333" stopIfTrue="1"/>
    <cfRule type="duplicateValues" dxfId="7735" priority="11334"/>
    <cfRule type="duplicateValues" dxfId="7734" priority="11335"/>
    <cfRule type="duplicateValues" priority="11336"/>
    <cfRule type="duplicateValues" dxfId="7733" priority="11337" stopIfTrue="1"/>
    <cfRule type="duplicateValues" dxfId="7732" priority="11338"/>
    <cfRule type="duplicateValues" dxfId="7731" priority="11339"/>
    <cfRule type="duplicateValues" priority="11340"/>
    <cfRule type="duplicateValues" dxfId="7730" priority="11341" stopIfTrue="1"/>
    <cfRule type="duplicateValues" dxfId="7729" priority="11342"/>
    <cfRule type="duplicateValues" dxfId="7728" priority="11343"/>
    <cfRule type="duplicateValues" priority="11344"/>
  </conditionalFormatting>
  <conditionalFormatting sqref="F1348">
    <cfRule type="duplicateValues" dxfId="7727" priority="11345" stopIfTrue="1"/>
    <cfRule type="duplicateValues" dxfId="7726" priority="11346"/>
    <cfRule type="duplicateValues" dxfId="7725" priority="11347"/>
    <cfRule type="duplicateValues" priority="11348"/>
  </conditionalFormatting>
  <conditionalFormatting sqref="F1349">
    <cfRule type="duplicateValues" dxfId="7724" priority="10976" stopIfTrue="1"/>
    <cfRule type="duplicateValues" dxfId="7723" priority="10977"/>
    <cfRule type="duplicateValues" dxfId="7722" priority="10978"/>
    <cfRule type="duplicateValues" priority="10979"/>
    <cfRule type="duplicateValues" dxfId="7721" priority="10980" stopIfTrue="1"/>
    <cfRule type="duplicateValues" dxfId="7720" priority="10981"/>
    <cfRule type="duplicateValues" dxfId="7719" priority="10982"/>
    <cfRule type="duplicateValues" priority="10983"/>
    <cfRule type="duplicateValues" dxfId="7718" priority="10984" stopIfTrue="1"/>
    <cfRule type="duplicateValues" dxfId="7717" priority="10985"/>
    <cfRule type="duplicateValues" dxfId="7716" priority="10986"/>
    <cfRule type="duplicateValues" priority="10987"/>
  </conditionalFormatting>
  <conditionalFormatting sqref="F1350">
    <cfRule type="duplicateValues" dxfId="7715" priority="10968" stopIfTrue="1"/>
    <cfRule type="duplicateValues" dxfId="7714" priority="10969"/>
    <cfRule type="duplicateValues" dxfId="7713" priority="10970"/>
    <cfRule type="duplicateValues" priority="10971"/>
    <cfRule type="duplicateValues" dxfId="7712" priority="10972" stopIfTrue="1"/>
    <cfRule type="duplicateValues" dxfId="7711" priority="10973"/>
    <cfRule type="duplicateValues" dxfId="7710" priority="10974"/>
    <cfRule type="duplicateValues" priority="10975"/>
  </conditionalFormatting>
  <conditionalFormatting sqref="F1351">
    <cfRule type="duplicateValues" dxfId="7709" priority="10952" stopIfTrue="1"/>
    <cfRule type="duplicateValues" dxfId="7708" priority="10953"/>
    <cfRule type="duplicateValues" dxfId="7707" priority="10954"/>
    <cfRule type="duplicateValues" priority="10955"/>
    <cfRule type="duplicateValues" dxfId="7706" priority="10956" stopIfTrue="1"/>
    <cfRule type="duplicateValues" dxfId="7705" priority="10957"/>
    <cfRule type="duplicateValues" dxfId="7704" priority="10958"/>
    <cfRule type="duplicateValues" priority="10959"/>
    <cfRule type="duplicateValues" dxfId="7703" priority="10960" stopIfTrue="1"/>
    <cfRule type="duplicateValues" dxfId="7702" priority="10961"/>
    <cfRule type="duplicateValues" dxfId="7701" priority="10962"/>
    <cfRule type="duplicateValues" priority="10963"/>
    <cfRule type="duplicateValues" dxfId="7700" priority="10964" stopIfTrue="1"/>
    <cfRule type="duplicateValues" dxfId="7699" priority="10965"/>
    <cfRule type="duplicateValues" dxfId="7698" priority="10966"/>
    <cfRule type="duplicateValues" priority="10967"/>
  </conditionalFormatting>
  <conditionalFormatting sqref="F1353:F1354">
    <cfRule type="duplicateValues" dxfId="7697" priority="10936" stopIfTrue="1"/>
    <cfRule type="duplicateValues" dxfId="7696" priority="10937"/>
    <cfRule type="duplicateValues" dxfId="7695" priority="10938"/>
    <cfRule type="duplicateValues" priority="10939"/>
    <cfRule type="duplicateValues" dxfId="7694" priority="10940" stopIfTrue="1"/>
    <cfRule type="duplicateValues" dxfId="7693" priority="10941"/>
    <cfRule type="duplicateValues" dxfId="7692" priority="10942"/>
    <cfRule type="duplicateValues" priority="10943"/>
    <cfRule type="duplicateValues" dxfId="7691" priority="10944" stopIfTrue="1"/>
    <cfRule type="duplicateValues" dxfId="7690" priority="10945"/>
    <cfRule type="duplicateValues" dxfId="7689" priority="10946"/>
    <cfRule type="duplicateValues" priority="10947"/>
    <cfRule type="duplicateValues" dxfId="7688" priority="10948" stopIfTrue="1"/>
    <cfRule type="duplicateValues" dxfId="7687" priority="10949"/>
    <cfRule type="duplicateValues" dxfId="7686" priority="10950"/>
    <cfRule type="duplicateValues" priority="10951"/>
  </conditionalFormatting>
  <conditionalFormatting sqref="F1354">
    <cfRule type="duplicateValues" dxfId="7685" priority="11273" stopIfTrue="1"/>
    <cfRule type="duplicateValues" dxfId="7684" priority="11274"/>
    <cfRule type="duplicateValues" dxfId="7683" priority="11275"/>
    <cfRule type="duplicateValues" priority="11276"/>
  </conditionalFormatting>
  <conditionalFormatting sqref="F1355:F1356">
    <cfRule type="duplicateValues" dxfId="7682" priority="10932" stopIfTrue="1"/>
    <cfRule type="duplicateValues" dxfId="7681" priority="10933"/>
    <cfRule type="duplicateValues" dxfId="7680" priority="10934"/>
    <cfRule type="duplicateValues" priority="10935"/>
  </conditionalFormatting>
  <conditionalFormatting sqref="F1357">
    <cfRule type="duplicateValues" dxfId="7679" priority="10912" stopIfTrue="1"/>
    <cfRule type="duplicateValues" dxfId="7678" priority="10913"/>
    <cfRule type="duplicateValues" dxfId="7677" priority="10914"/>
    <cfRule type="duplicateValues" priority="10915"/>
    <cfRule type="duplicateValues" dxfId="7676" priority="10916" stopIfTrue="1"/>
    <cfRule type="duplicateValues" dxfId="7675" priority="10917"/>
    <cfRule type="duplicateValues" dxfId="7674" priority="10918"/>
    <cfRule type="duplicateValues" priority="10919"/>
    <cfRule type="duplicateValues" dxfId="7673" priority="10920" stopIfTrue="1"/>
    <cfRule type="duplicateValues" dxfId="7672" priority="10921"/>
    <cfRule type="duplicateValues" dxfId="7671" priority="10922"/>
    <cfRule type="duplicateValues" priority="10923"/>
    <cfRule type="duplicateValues" dxfId="7670" priority="10924" stopIfTrue="1"/>
    <cfRule type="duplicateValues" dxfId="7669" priority="10925"/>
    <cfRule type="duplicateValues" dxfId="7668" priority="10926"/>
    <cfRule type="duplicateValues" priority="10927"/>
    <cfRule type="duplicateValues" dxfId="7667" priority="10928" stopIfTrue="1"/>
    <cfRule type="duplicateValues" dxfId="7666" priority="10929"/>
    <cfRule type="duplicateValues" dxfId="7665" priority="10930"/>
    <cfRule type="duplicateValues" priority="10931"/>
  </conditionalFormatting>
  <conditionalFormatting sqref="F1358">
    <cfRule type="duplicateValues" dxfId="7664" priority="10900" stopIfTrue="1"/>
    <cfRule type="duplicateValues" dxfId="7663" priority="10901"/>
    <cfRule type="duplicateValues" dxfId="7662" priority="10902"/>
    <cfRule type="duplicateValues" priority="10903"/>
    <cfRule type="duplicateValues" dxfId="7661" priority="10904" stopIfTrue="1"/>
    <cfRule type="duplicateValues" dxfId="7660" priority="10905"/>
    <cfRule type="duplicateValues" dxfId="7659" priority="10906"/>
    <cfRule type="duplicateValues" priority="10907"/>
    <cfRule type="duplicateValues" dxfId="7658" priority="10908" stopIfTrue="1"/>
    <cfRule type="duplicateValues" dxfId="7657" priority="10909"/>
    <cfRule type="duplicateValues" dxfId="7656" priority="10910"/>
    <cfRule type="duplicateValues" priority="10911"/>
  </conditionalFormatting>
  <conditionalFormatting sqref="F1359:F1360">
    <cfRule type="duplicateValues" dxfId="7655" priority="11269" stopIfTrue="1"/>
    <cfRule type="duplicateValues" dxfId="7654" priority="11270"/>
    <cfRule type="duplicateValues" dxfId="7653" priority="11271"/>
    <cfRule type="duplicateValues" priority="11272"/>
  </conditionalFormatting>
  <conditionalFormatting sqref="F1362">
    <cfRule type="duplicateValues" dxfId="7652" priority="10896" stopIfTrue="1"/>
    <cfRule type="duplicateValues" dxfId="7651" priority="10897"/>
    <cfRule type="duplicateValues" dxfId="7650" priority="10898"/>
    <cfRule type="duplicateValues" priority="10899"/>
  </conditionalFormatting>
  <conditionalFormatting sqref="F1363">
    <cfRule type="duplicateValues" dxfId="7649" priority="10876" stopIfTrue="1"/>
    <cfRule type="duplicateValues" dxfId="7648" priority="10877"/>
    <cfRule type="duplicateValues" dxfId="7647" priority="10878"/>
    <cfRule type="duplicateValues" priority="10879"/>
    <cfRule type="duplicateValues" dxfId="7646" priority="10880" stopIfTrue="1"/>
    <cfRule type="duplicateValues" dxfId="7645" priority="10881"/>
    <cfRule type="duplicateValues" dxfId="7644" priority="10882"/>
    <cfRule type="duplicateValues" priority="10883"/>
    <cfRule type="duplicateValues" dxfId="7643" priority="10884" stopIfTrue="1"/>
    <cfRule type="duplicateValues" dxfId="7642" priority="10885"/>
    <cfRule type="duplicateValues" dxfId="7641" priority="10886"/>
    <cfRule type="duplicateValues" priority="10887"/>
    <cfRule type="duplicateValues" dxfId="7640" priority="10888" stopIfTrue="1"/>
    <cfRule type="duplicateValues" dxfId="7639" priority="10889"/>
    <cfRule type="duplicateValues" dxfId="7638" priority="10890"/>
    <cfRule type="duplicateValues" priority="10891"/>
    <cfRule type="duplicateValues" dxfId="7637" priority="10892" stopIfTrue="1"/>
    <cfRule type="duplicateValues" dxfId="7636" priority="10893"/>
    <cfRule type="duplicateValues" dxfId="7635" priority="10894"/>
    <cfRule type="duplicateValues" priority="10895"/>
  </conditionalFormatting>
  <conditionalFormatting sqref="F1364">
    <cfRule type="duplicateValues" dxfId="7634" priority="10864" stopIfTrue="1"/>
    <cfRule type="duplicateValues" dxfId="7633" priority="10865"/>
    <cfRule type="duplicateValues" dxfId="7632" priority="10866"/>
    <cfRule type="duplicateValues" priority="10867"/>
    <cfRule type="duplicateValues" dxfId="7631" priority="10868" stopIfTrue="1"/>
    <cfRule type="duplicateValues" dxfId="7630" priority="10869"/>
    <cfRule type="duplicateValues" dxfId="7629" priority="10870"/>
    <cfRule type="duplicateValues" priority="10871"/>
    <cfRule type="duplicateValues" dxfId="7628" priority="10872" stopIfTrue="1"/>
    <cfRule type="duplicateValues" dxfId="7627" priority="10873"/>
    <cfRule type="duplicateValues" dxfId="7626" priority="10874"/>
    <cfRule type="duplicateValues" priority="10875"/>
  </conditionalFormatting>
  <conditionalFormatting sqref="F1365">
    <cfRule type="duplicateValues" dxfId="7625" priority="10844" stopIfTrue="1"/>
    <cfRule type="duplicateValues" dxfId="7624" priority="10845"/>
    <cfRule type="duplicateValues" dxfId="7623" priority="10846"/>
    <cfRule type="duplicateValues" priority="10847"/>
    <cfRule type="duplicateValues" dxfId="7622" priority="10848" stopIfTrue="1"/>
    <cfRule type="duplicateValues" dxfId="7621" priority="10849"/>
    <cfRule type="duplicateValues" dxfId="7620" priority="10850"/>
    <cfRule type="duplicateValues" priority="10851"/>
    <cfRule type="duplicateValues" dxfId="7619" priority="10852" stopIfTrue="1"/>
    <cfRule type="duplicateValues" dxfId="7618" priority="10853"/>
    <cfRule type="duplicateValues" dxfId="7617" priority="10854"/>
    <cfRule type="duplicateValues" priority="10855"/>
    <cfRule type="duplicateValues" dxfId="7616" priority="10856" stopIfTrue="1"/>
    <cfRule type="duplicateValues" dxfId="7615" priority="10857"/>
    <cfRule type="duplicateValues" dxfId="7614" priority="10858"/>
    <cfRule type="duplicateValues" priority="10859"/>
    <cfRule type="duplicateValues" dxfId="7613" priority="10860" stopIfTrue="1"/>
    <cfRule type="duplicateValues" dxfId="7612" priority="10861"/>
    <cfRule type="duplicateValues" dxfId="7611" priority="10862"/>
    <cfRule type="duplicateValues" priority="10863"/>
  </conditionalFormatting>
  <conditionalFormatting sqref="F1366:F1367">
    <cfRule type="duplicateValues" dxfId="7610" priority="10840" stopIfTrue="1"/>
    <cfRule type="duplicateValues" dxfId="7609" priority="10841"/>
    <cfRule type="duplicateValues" dxfId="7608" priority="10842"/>
    <cfRule type="duplicateValues" priority="10843"/>
  </conditionalFormatting>
  <conditionalFormatting sqref="F1368:F1369">
    <cfRule type="duplicateValues" dxfId="7607" priority="10828" stopIfTrue="1"/>
    <cfRule type="duplicateValues" dxfId="7606" priority="10829"/>
    <cfRule type="duplicateValues" dxfId="7605" priority="10830"/>
    <cfRule type="duplicateValues" priority="10831"/>
    <cfRule type="duplicateValues" dxfId="7604" priority="10832" stopIfTrue="1"/>
    <cfRule type="duplicateValues" dxfId="7603" priority="10833"/>
    <cfRule type="duplicateValues" dxfId="7602" priority="10834"/>
    <cfRule type="duplicateValues" priority="10835"/>
    <cfRule type="duplicateValues" dxfId="7601" priority="10836" stopIfTrue="1"/>
    <cfRule type="duplicateValues" dxfId="7600" priority="10837"/>
    <cfRule type="duplicateValues" dxfId="7599" priority="10838"/>
    <cfRule type="duplicateValues" priority="10839"/>
  </conditionalFormatting>
  <conditionalFormatting sqref="F1370">
    <cfRule type="duplicateValues" dxfId="7598" priority="10815" stopIfTrue="1"/>
    <cfRule type="duplicateValues" dxfId="7597" priority="10816"/>
    <cfRule type="duplicateValues" dxfId="7596" priority="10817"/>
    <cfRule type="duplicateValues" priority="10818"/>
    <cfRule type="duplicateValues" dxfId="7595" priority="10819" stopIfTrue="1"/>
    <cfRule type="duplicateValues" dxfId="7594" priority="10820"/>
    <cfRule type="duplicateValues" dxfId="7593" priority="10821"/>
    <cfRule type="duplicateValues" priority="10822"/>
  </conditionalFormatting>
  <conditionalFormatting sqref="F1371:F1373">
    <cfRule type="duplicateValues" dxfId="7592" priority="10807" stopIfTrue="1"/>
    <cfRule type="duplicateValues" dxfId="7591" priority="10808"/>
    <cfRule type="duplicateValues" dxfId="7590" priority="10809"/>
    <cfRule type="duplicateValues" priority="10810"/>
    <cfRule type="duplicateValues" dxfId="7589" priority="10811" stopIfTrue="1"/>
    <cfRule type="duplicateValues" dxfId="7588" priority="10812"/>
    <cfRule type="duplicateValues" dxfId="7587" priority="10813"/>
    <cfRule type="duplicateValues" priority="10814"/>
  </conditionalFormatting>
  <conditionalFormatting sqref="F1374">
    <cfRule type="duplicateValues" dxfId="7586" priority="10787" stopIfTrue="1"/>
    <cfRule type="duplicateValues" dxfId="7585" priority="10788"/>
    <cfRule type="duplicateValues" dxfId="7584" priority="10789"/>
    <cfRule type="duplicateValues" priority="10790"/>
    <cfRule type="duplicateValues" dxfId="7583" priority="10791" stopIfTrue="1"/>
    <cfRule type="duplicateValues" dxfId="7582" priority="10792"/>
    <cfRule type="duplicateValues" dxfId="7581" priority="10793"/>
    <cfRule type="duplicateValues" priority="10794"/>
    <cfRule type="duplicateValues" dxfId="7580" priority="10795" stopIfTrue="1"/>
    <cfRule type="duplicateValues" dxfId="7579" priority="10796"/>
    <cfRule type="duplicateValues" dxfId="7578" priority="10797"/>
    <cfRule type="duplicateValues" priority="10798"/>
    <cfRule type="duplicateValues" dxfId="7577" priority="10799" stopIfTrue="1"/>
    <cfRule type="duplicateValues" dxfId="7576" priority="10800"/>
    <cfRule type="duplicateValues" dxfId="7575" priority="10801"/>
    <cfRule type="duplicateValues" priority="10802"/>
    <cfRule type="duplicateValues" dxfId="7574" priority="10803" stopIfTrue="1"/>
    <cfRule type="duplicateValues" dxfId="7573" priority="10804"/>
    <cfRule type="duplicateValues" dxfId="7572" priority="10805"/>
    <cfRule type="duplicateValues" priority="10806"/>
  </conditionalFormatting>
  <conditionalFormatting sqref="F1374:F1375">
    <cfRule type="duplicateValues" dxfId="7571" priority="10775" stopIfTrue="1"/>
    <cfRule type="duplicateValues" dxfId="7570" priority="10776"/>
    <cfRule type="duplicateValues" dxfId="7569" priority="10777"/>
    <cfRule type="duplicateValues" priority="10778"/>
    <cfRule type="duplicateValues" dxfId="7568" priority="10779" stopIfTrue="1"/>
    <cfRule type="duplicateValues" dxfId="7567" priority="10780"/>
    <cfRule type="duplicateValues" dxfId="7566" priority="10781"/>
    <cfRule type="duplicateValues" priority="10782"/>
    <cfRule type="duplicateValues" dxfId="7565" priority="10783" stopIfTrue="1"/>
    <cfRule type="duplicateValues" dxfId="7564" priority="10784"/>
    <cfRule type="duplicateValues" dxfId="7563" priority="10785"/>
    <cfRule type="duplicateValues" priority="10786"/>
  </conditionalFormatting>
  <conditionalFormatting sqref="F1376">
    <cfRule type="duplicateValues" dxfId="7562" priority="10755" stopIfTrue="1"/>
    <cfRule type="duplicateValues" dxfId="7561" priority="10756"/>
    <cfRule type="duplicateValues" dxfId="7560" priority="10757"/>
    <cfRule type="duplicateValues" priority="10758"/>
    <cfRule type="duplicateValues" dxfId="7559" priority="10759" stopIfTrue="1"/>
    <cfRule type="duplicateValues" dxfId="7558" priority="10760"/>
    <cfRule type="duplicateValues" dxfId="7557" priority="10761"/>
    <cfRule type="duplicateValues" priority="10762"/>
    <cfRule type="duplicateValues" dxfId="7556" priority="10763" stopIfTrue="1"/>
    <cfRule type="duplicateValues" dxfId="7555" priority="10764"/>
    <cfRule type="duplicateValues" dxfId="7554" priority="10765"/>
    <cfRule type="duplicateValues" priority="10766"/>
    <cfRule type="duplicateValues" dxfId="7553" priority="10767" stopIfTrue="1"/>
    <cfRule type="duplicateValues" dxfId="7552" priority="10768"/>
    <cfRule type="duplicateValues" dxfId="7551" priority="10769"/>
    <cfRule type="duplicateValues" priority="10770"/>
    <cfRule type="duplicateValues" dxfId="7550" priority="10771" stopIfTrue="1"/>
    <cfRule type="duplicateValues" dxfId="7549" priority="10772"/>
    <cfRule type="duplicateValues" dxfId="7548" priority="10773"/>
    <cfRule type="duplicateValues" priority="10774"/>
  </conditionalFormatting>
  <conditionalFormatting sqref="F1377:F1378">
    <cfRule type="duplicateValues" dxfId="7547" priority="10743" stopIfTrue="1"/>
    <cfRule type="duplicateValues" dxfId="7546" priority="10744"/>
    <cfRule type="duplicateValues" dxfId="7545" priority="10745"/>
    <cfRule type="duplicateValues" priority="10746"/>
    <cfRule type="duplicateValues" dxfId="7544" priority="10747" stopIfTrue="1"/>
    <cfRule type="duplicateValues" dxfId="7543" priority="10748"/>
    <cfRule type="duplicateValues" dxfId="7542" priority="10749"/>
    <cfRule type="duplicateValues" priority="10750"/>
    <cfRule type="duplicateValues" dxfId="7541" priority="10751" stopIfTrue="1"/>
    <cfRule type="duplicateValues" dxfId="7540" priority="10752"/>
    <cfRule type="duplicateValues" dxfId="7539" priority="10753"/>
    <cfRule type="duplicateValues" priority="10754"/>
  </conditionalFormatting>
  <conditionalFormatting sqref="F1378:F1386">
    <cfRule type="duplicateValues" dxfId="7538" priority="10723" stopIfTrue="1"/>
    <cfRule type="duplicateValues" dxfId="7537" priority="10724"/>
    <cfRule type="duplicateValues" dxfId="7536" priority="10725"/>
    <cfRule type="duplicateValues" priority="10726"/>
    <cfRule type="duplicateValues" dxfId="7535" priority="10727" stopIfTrue="1"/>
    <cfRule type="duplicateValues" dxfId="7534" priority="10728"/>
    <cfRule type="duplicateValues" dxfId="7533" priority="10729"/>
    <cfRule type="duplicateValues" priority="10730"/>
    <cfRule type="duplicateValues" dxfId="7532" priority="10731" stopIfTrue="1"/>
    <cfRule type="duplicateValues" dxfId="7531" priority="10732"/>
    <cfRule type="duplicateValues" dxfId="7530" priority="10733"/>
    <cfRule type="duplicateValues" priority="10734"/>
    <cfRule type="duplicateValues" dxfId="7529" priority="10735" stopIfTrue="1"/>
    <cfRule type="duplicateValues" dxfId="7528" priority="10736"/>
    <cfRule type="duplicateValues" dxfId="7527" priority="10737"/>
    <cfRule type="duplicateValues" priority="10738"/>
    <cfRule type="duplicateValues" dxfId="7526" priority="10739" stopIfTrue="1"/>
    <cfRule type="duplicateValues" dxfId="7525" priority="10740"/>
    <cfRule type="duplicateValues" dxfId="7524" priority="10741"/>
    <cfRule type="duplicateValues" priority="10742"/>
  </conditionalFormatting>
  <conditionalFormatting sqref="F1381:F1384">
    <cfRule type="duplicateValues" dxfId="7523" priority="10711" stopIfTrue="1"/>
    <cfRule type="duplicateValues" dxfId="7522" priority="10712"/>
    <cfRule type="duplicateValues" dxfId="7521" priority="10713"/>
    <cfRule type="duplicateValues" priority="10714"/>
    <cfRule type="duplicateValues" dxfId="7520" priority="10715" stopIfTrue="1"/>
    <cfRule type="duplicateValues" dxfId="7519" priority="10716"/>
    <cfRule type="duplicateValues" dxfId="7518" priority="10717"/>
    <cfRule type="duplicateValues" priority="10718"/>
    <cfRule type="duplicateValues" dxfId="7517" priority="10719" stopIfTrue="1"/>
    <cfRule type="duplicateValues" dxfId="7516" priority="10720"/>
    <cfRule type="duplicateValues" dxfId="7515" priority="10721"/>
    <cfRule type="duplicateValues" priority="10722"/>
  </conditionalFormatting>
  <conditionalFormatting sqref="F1388">
    <cfRule type="duplicateValues" dxfId="7514" priority="10707" stopIfTrue="1"/>
    <cfRule type="duplicateValues" dxfId="7513" priority="10708"/>
    <cfRule type="duplicateValues" dxfId="7512" priority="10709"/>
    <cfRule type="duplicateValues" priority="10710"/>
  </conditionalFormatting>
  <conditionalFormatting sqref="F1389">
    <cfRule type="duplicateValues" dxfId="7511" priority="10699" stopIfTrue="1"/>
    <cfRule type="duplicateValues" dxfId="7510" priority="10700"/>
    <cfRule type="duplicateValues" dxfId="7509" priority="10701"/>
    <cfRule type="duplicateValues" priority="10702"/>
    <cfRule type="duplicateValues" dxfId="7508" priority="10703" stopIfTrue="1"/>
    <cfRule type="duplicateValues" dxfId="7507" priority="10704"/>
    <cfRule type="duplicateValues" dxfId="7506" priority="10705"/>
    <cfRule type="duplicateValues" priority="10706"/>
  </conditionalFormatting>
  <conditionalFormatting sqref="F1390:F1392">
    <cfRule type="duplicateValues" dxfId="7505" priority="10679" stopIfTrue="1"/>
    <cfRule type="duplicateValues" dxfId="7504" priority="10680"/>
    <cfRule type="duplicateValues" dxfId="7503" priority="10681"/>
    <cfRule type="duplicateValues" priority="10682"/>
    <cfRule type="duplicateValues" dxfId="7502" priority="10683" stopIfTrue="1"/>
    <cfRule type="duplicateValues" dxfId="7501" priority="10684"/>
    <cfRule type="duplicateValues" dxfId="7500" priority="10685"/>
    <cfRule type="duplicateValues" priority="10686"/>
    <cfRule type="duplicateValues" dxfId="7499" priority="10687" stopIfTrue="1"/>
    <cfRule type="duplicateValues" dxfId="7498" priority="10688"/>
    <cfRule type="duplicateValues" dxfId="7497" priority="10689"/>
    <cfRule type="duplicateValues" priority="10690"/>
    <cfRule type="duplicateValues" dxfId="7496" priority="10691" stopIfTrue="1"/>
    <cfRule type="duplicateValues" dxfId="7495" priority="10692"/>
    <cfRule type="duplicateValues" dxfId="7494" priority="10693"/>
    <cfRule type="duplicateValues" priority="10694"/>
    <cfRule type="duplicateValues" dxfId="7493" priority="10695" stopIfTrue="1"/>
    <cfRule type="duplicateValues" dxfId="7492" priority="10696"/>
    <cfRule type="duplicateValues" dxfId="7491" priority="10697"/>
    <cfRule type="duplicateValues" priority="10698"/>
  </conditionalFormatting>
  <conditionalFormatting sqref="F1393">
    <cfRule type="duplicateValues" dxfId="7490" priority="10647" stopIfTrue="1"/>
    <cfRule type="duplicateValues" dxfId="7489" priority="10648"/>
    <cfRule type="duplicateValues" dxfId="7488" priority="10649"/>
    <cfRule type="duplicateValues" priority="10650"/>
    <cfRule type="duplicateValues" dxfId="7487" priority="10651" stopIfTrue="1"/>
    <cfRule type="duplicateValues" dxfId="7486" priority="10652"/>
    <cfRule type="duplicateValues" dxfId="7485" priority="10653"/>
    <cfRule type="duplicateValues" priority="10654"/>
    <cfRule type="duplicateValues" dxfId="7484" priority="10655" stopIfTrue="1"/>
    <cfRule type="duplicateValues" dxfId="7483" priority="10656"/>
    <cfRule type="duplicateValues" dxfId="7482" priority="10657"/>
    <cfRule type="duplicateValues" priority="10658"/>
    <cfRule type="duplicateValues" dxfId="7481" priority="10659" stopIfTrue="1"/>
    <cfRule type="duplicateValues" dxfId="7480" priority="10660"/>
    <cfRule type="duplicateValues" dxfId="7479" priority="10661"/>
    <cfRule type="duplicateValues" priority="10662"/>
    <cfRule type="duplicateValues" dxfId="7478" priority="10663" stopIfTrue="1"/>
    <cfRule type="duplicateValues" dxfId="7477" priority="10664"/>
    <cfRule type="duplicateValues" dxfId="7476" priority="10665"/>
    <cfRule type="duplicateValues" priority="10666"/>
    <cfRule type="duplicateValues" dxfId="7475" priority="10667" stopIfTrue="1"/>
    <cfRule type="duplicateValues" dxfId="7474" priority="10668"/>
    <cfRule type="duplicateValues" dxfId="7473" priority="10669"/>
    <cfRule type="duplicateValues" priority="10670"/>
    <cfRule type="duplicateValues" dxfId="7472" priority="10671" stopIfTrue="1"/>
    <cfRule type="duplicateValues" dxfId="7471" priority="10672"/>
    <cfRule type="duplicateValues" dxfId="7470" priority="10673"/>
    <cfRule type="duplicateValues" priority="10674"/>
    <cfRule type="duplicateValues" dxfId="7469" priority="10675" stopIfTrue="1"/>
    <cfRule type="duplicateValues" dxfId="7468" priority="10676"/>
    <cfRule type="duplicateValues" dxfId="7467" priority="10677"/>
    <cfRule type="duplicateValues" priority="10678"/>
  </conditionalFormatting>
  <conditionalFormatting sqref="F1395">
    <cfRule type="duplicateValues" dxfId="7466" priority="10599" stopIfTrue="1"/>
    <cfRule type="duplicateValues" dxfId="7465" priority="10600"/>
    <cfRule type="duplicateValues" dxfId="7464" priority="10601"/>
    <cfRule type="duplicateValues" priority="10602"/>
    <cfRule type="duplicateValues" dxfId="7463" priority="10603" stopIfTrue="1"/>
    <cfRule type="duplicateValues" dxfId="7462" priority="10604"/>
    <cfRule type="duplicateValues" dxfId="7461" priority="10605"/>
    <cfRule type="duplicateValues" priority="10606"/>
  </conditionalFormatting>
  <conditionalFormatting sqref="F1396">
    <cfRule type="duplicateValues" dxfId="7460" priority="10567" stopIfTrue="1"/>
    <cfRule type="duplicateValues" dxfId="7459" priority="10568"/>
    <cfRule type="duplicateValues" dxfId="7458" priority="10569"/>
    <cfRule type="duplicateValues" priority="10570"/>
    <cfRule type="duplicateValues" dxfId="7457" priority="10571" stopIfTrue="1"/>
    <cfRule type="duplicateValues" dxfId="7456" priority="10572"/>
    <cfRule type="duplicateValues" dxfId="7455" priority="10573"/>
    <cfRule type="duplicateValues" priority="10574"/>
    <cfRule type="duplicateValues" dxfId="7454" priority="10575" stopIfTrue="1"/>
    <cfRule type="duplicateValues" dxfId="7453" priority="10576"/>
    <cfRule type="duplicateValues" dxfId="7452" priority="10577"/>
    <cfRule type="duplicateValues" priority="10578"/>
    <cfRule type="duplicateValues" dxfId="7451" priority="10579" stopIfTrue="1"/>
    <cfRule type="duplicateValues" dxfId="7450" priority="10580"/>
    <cfRule type="duplicateValues" dxfId="7449" priority="10581"/>
    <cfRule type="duplicateValues" priority="10582"/>
    <cfRule type="duplicateValues" dxfId="7448" priority="10583" stopIfTrue="1"/>
    <cfRule type="duplicateValues" dxfId="7447" priority="10584"/>
    <cfRule type="duplicateValues" dxfId="7446" priority="10585"/>
    <cfRule type="duplicateValues" priority="10586"/>
    <cfRule type="duplicateValues" dxfId="7445" priority="10587" stopIfTrue="1"/>
    <cfRule type="duplicateValues" dxfId="7444" priority="10588"/>
    <cfRule type="duplicateValues" dxfId="7443" priority="10589"/>
    <cfRule type="duplicateValues" priority="10590"/>
    <cfRule type="duplicateValues" dxfId="7442" priority="10591" stopIfTrue="1"/>
    <cfRule type="duplicateValues" dxfId="7441" priority="10592"/>
    <cfRule type="duplicateValues" dxfId="7440" priority="10593"/>
    <cfRule type="duplicateValues" priority="10594"/>
    <cfRule type="duplicateValues" dxfId="7439" priority="10595" stopIfTrue="1"/>
    <cfRule type="duplicateValues" dxfId="7438" priority="10596"/>
    <cfRule type="duplicateValues" dxfId="7437" priority="10597"/>
    <cfRule type="duplicateValues" priority="10598"/>
  </conditionalFormatting>
  <conditionalFormatting sqref="F1397">
    <cfRule type="duplicateValues" dxfId="7436" priority="10547" stopIfTrue="1"/>
    <cfRule type="duplicateValues" dxfId="7435" priority="10548"/>
    <cfRule type="duplicateValues" dxfId="7434" priority="10549"/>
    <cfRule type="duplicateValues" priority="10550"/>
    <cfRule type="duplicateValues" dxfId="7433" priority="10551" stopIfTrue="1"/>
    <cfRule type="duplicateValues" dxfId="7432" priority="10552"/>
    <cfRule type="duplicateValues" dxfId="7431" priority="10553"/>
    <cfRule type="duplicateValues" priority="10554"/>
    <cfRule type="duplicateValues" dxfId="7430" priority="10555" stopIfTrue="1"/>
    <cfRule type="duplicateValues" dxfId="7429" priority="10556"/>
    <cfRule type="duplicateValues" dxfId="7428" priority="10557"/>
    <cfRule type="duplicateValues" priority="10558"/>
    <cfRule type="duplicateValues" dxfId="7427" priority="10559" stopIfTrue="1"/>
    <cfRule type="duplicateValues" dxfId="7426" priority="10560"/>
    <cfRule type="duplicateValues" dxfId="7425" priority="10561"/>
    <cfRule type="duplicateValues" priority="10562"/>
    <cfRule type="duplicateValues" dxfId="7424" priority="10563" stopIfTrue="1"/>
    <cfRule type="duplicateValues" dxfId="7423" priority="10564"/>
    <cfRule type="duplicateValues" dxfId="7422" priority="10565"/>
    <cfRule type="duplicateValues" priority="10566"/>
  </conditionalFormatting>
  <conditionalFormatting sqref="F1398">
    <cfRule type="duplicateValues" dxfId="7421" priority="10515" stopIfTrue="1"/>
    <cfRule type="duplicateValues" dxfId="7420" priority="10516"/>
    <cfRule type="duplicateValues" dxfId="7419" priority="10517"/>
    <cfRule type="duplicateValues" priority="10518"/>
    <cfRule type="duplicateValues" dxfId="7418" priority="10519" stopIfTrue="1"/>
    <cfRule type="duplicateValues" dxfId="7417" priority="10520"/>
    <cfRule type="duplicateValues" dxfId="7416" priority="10521"/>
    <cfRule type="duplicateValues" priority="10522"/>
    <cfRule type="duplicateValues" dxfId="7415" priority="10523" stopIfTrue="1"/>
    <cfRule type="duplicateValues" dxfId="7414" priority="10524"/>
    <cfRule type="duplicateValues" dxfId="7413" priority="10525"/>
    <cfRule type="duplicateValues" priority="10526"/>
    <cfRule type="duplicateValues" dxfId="7412" priority="10527" stopIfTrue="1"/>
    <cfRule type="duplicateValues" dxfId="7411" priority="10528"/>
    <cfRule type="duplicateValues" dxfId="7410" priority="10529"/>
    <cfRule type="duplicateValues" priority="10530"/>
    <cfRule type="duplicateValues" dxfId="7409" priority="10531" stopIfTrue="1"/>
    <cfRule type="duplicateValues" dxfId="7408" priority="10532"/>
    <cfRule type="duplicateValues" dxfId="7407" priority="10533"/>
    <cfRule type="duplicateValues" priority="10534"/>
    <cfRule type="duplicateValues" dxfId="7406" priority="10535" stopIfTrue="1"/>
    <cfRule type="duplicateValues" dxfId="7405" priority="10536"/>
    <cfRule type="duplicateValues" dxfId="7404" priority="10537"/>
    <cfRule type="duplicateValues" priority="10538"/>
    <cfRule type="duplicateValues" dxfId="7403" priority="10539" stopIfTrue="1"/>
    <cfRule type="duplicateValues" dxfId="7402" priority="10540"/>
    <cfRule type="duplicateValues" dxfId="7401" priority="10541"/>
    <cfRule type="duplicateValues" priority="10542"/>
    <cfRule type="duplicateValues" dxfId="7400" priority="10543" stopIfTrue="1"/>
    <cfRule type="duplicateValues" dxfId="7399" priority="10544"/>
    <cfRule type="duplicateValues" dxfId="7398" priority="10545"/>
    <cfRule type="duplicateValues" priority="10546"/>
  </conditionalFormatting>
  <conditionalFormatting sqref="F1399">
    <cfRule type="duplicateValues" dxfId="7397" priority="10495" stopIfTrue="1"/>
    <cfRule type="duplicateValues" dxfId="7396" priority="10496"/>
    <cfRule type="duplicateValues" dxfId="7395" priority="10497"/>
    <cfRule type="duplicateValues" priority="10498"/>
    <cfRule type="duplicateValues" dxfId="7394" priority="10499" stopIfTrue="1"/>
    <cfRule type="duplicateValues" dxfId="7393" priority="10500"/>
    <cfRule type="duplicateValues" dxfId="7392" priority="10501"/>
    <cfRule type="duplicateValues" priority="10502"/>
    <cfRule type="duplicateValues" dxfId="7391" priority="10503" stopIfTrue="1"/>
    <cfRule type="duplicateValues" dxfId="7390" priority="10504"/>
    <cfRule type="duplicateValues" dxfId="7389" priority="10505"/>
    <cfRule type="duplicateValues" priority="10506"/>
    <cfRule type="duplicateValues" dxfId="7388" priority="10507" stopIfTrue="1"/>
    <cfRule type="duplicateValues" dxfId="7387" priority="10508"/>
    <cfRule type="duplicateValues" dxfId="7386" priority="10509"/>
    <cfRule type="duplicateValues" priority="10510"/>
    <cfRule type="duplicateValues" dxfId="7385" priority="10511" stopIfTrue="1"/>
    <cfRule type="duplicateValues" dxfId="7384" priority="10512"/>
    <cfRule type="duplicateValues" dxfId="7383" priority="10513"/>
    <cfRule type="duplicateValues" priority="10514"/>
  </conditionalFormatting>
  <conditionalFormatting sqref="F1400:F1401">
    <cfRule type="duplicateValues" dxfId="7382" priority="10411" stopIfTrue="1"/>
    <cfRule type="duplicateValues" dxfId="7381" priority="10412"/>
    <cfRule type="duplicateValues" dxfId="7380" priority="10413"/>
    <cfRule type="duplicateValues" priority="10414"/>
    <cfRule type="duplicateValues" dxfId="7379" priority="10415" stopIfTrue="1"/>
    <cfRule type="duplicateValues" dxfId="7378" priority="10416"/>
    <cfRule type="duplicateValues" dxfId="7377" priority="10417"/>
    <cfRule type="duplicateValues" priority="10418"/>
    <cfRule type="duplicateValues" dxfId="7376" priority="10419" stopIfTrue="1"/>
    <cfRule type="duplicateValues" dxfId="7375" priority="10420"/>
    <cfRule type="duplicateValues" dxfId="7374" priority="10421"/>
    <cfRule type="duplicateValues" priority="10422"/>
    <cfRule type="duplicateValues" dxfId="7373" priority="10423" stopIfTrue="1"/>
    <cfRule type="duplicateValues" dxfId="7372" priority="10424"/>
    <cfRule type="duplicateValues" dxfId="7371" priority="10425"/>
    <cfRule type="duplicateValues" priority="10426"/>
    <cfRule type="duplicateValues" dxfId="7370" priority="10427" stopIfTrue="1"/>
    <cfRule type="duplicateValues" dxfId="7369" priority="10428"/>
    <cfRule type="duplicateValues" dxfId="7368" priority="10429"/>
    <cfRule type="duplicateValues" priority="10430"/>
    <cfRule type="duplicateValues" dxfId="7367" priority="10431" stopIfTrue="1"/>
    <cfRule type="duplicateValues" dxfId="7366" priority="10432"/>
    <cfRule type="duplicateValues" dxfId="7365" priority="10433"/>
    <cfRule type="duplicateValues" priority="10434"/>
    <cfRule type="duplicateValues" dxfId="7364" priority="10435" stopIfTrue="1"/>
    <cfRule type="duplicateValues" dxfId="7363" priority="10436"/>
    <cfRule type="duplicateValues" dxfId="7362" priority="10437"/>
    <cfRule type="duplicateValues" priority="10438"/>
    <cfRule type="duplicateValues" dxfId="7361" priority="10439" stopIfTrue="1"/>
    <cfRule type="duplicateValues" dxfId="7360" priority="10440"/>
    <cfRule type="duplicateValues" dxfId="7359" priority="10441"/>
    <cfRule type="duplicateValues" priority="10442"/>
  </conditionalFormatting>
  <conditionalFormatting sqref="F1402">
    <cfRule type="duplicateValues" dxfId="7358" priority="10407" stopIfTrue="1"/>
    <cfRule type="duplicateValues" dxfId="7357" priority="10408"/>
    <cfRule type="duplicateValues" dxfId="7356" priority="10409"/>
    <cfRule type="duplicateValues" priority="10410"/>
  </conditionalFormatting>
  <conditionalFormatting sqref="F1403:F1404">
    <cfRule type="duplicateValues" dxfId="7355" priority="10387" stopIfTrue="1"/>
    <cfRule type="duplicateValues" dxfId="7354" priority="10388"/>
    <cfRule type="duplicateValues" dxfId="7353" priority="10389"/>
    <cfRule type="duplicateValues" priority="10390"/>
    <cfRule type="duplicateValues" dxfId="7352" priority="10391" stopIfTrue="1"/>
    <cfRule type="duplicateValues" dxfId="7351" priority="10392"/>
    <cfRule type="duplicateValues" dxfId="7350" priority="10393"/>
    <cfRule type="duplicateValues" priority="10394"/>
    <cfRule type="duplicateValues" dxfId="7349" priority="10395" stopIfTrue="1"/>
    <cfRule type="duplicateValues" dxfId="7348" priority="10396"/>
    <cfRule type="duplicateValues" dxfId="7347" priority="10397"/>
    <cfRule type="duplicateValues" priority="10398"/>
    <cfRule type="duplicateValues" dxfId="7346" priority="10399" stopIfTrue="1"/>
    <cfRule type="duplicateValues" dxfId="7345" priority="10400"/>
    <cfRule type="duplicateValues" dxfId="7344" priority="10401"/>
    <cfRule type="duplicateValues" priority="10402"/>
    <cfRule type="duplicateValues" dxfId="7343" priority="10403" stopIfTrue="1"/>
    <cfRule type="duplicateValues" dxfId="7342" priority="10404"/>
    <cfRule type="duplicateValues" dxfId="7341" priority="10405"/>
    <cfRule type="duplicateValues" priority="10406"/>
  </conditionalFormatting>
  <conditionalFormatting sqref="F1405">
    <cfRule type="duplicateValues" dxfId="7340" priority="10379" stopIfTrue="1"/>
    <cfRule type="duplicateValues" dxfId="7339" priority="10380"/>
    <cfRule type="duplicateValues" dxfId="7338" priority="10381"/>
    <cfRule type="duplicateValues" priority="10382"/>
    <cfRule type="duplicateValues" dxfId="7337" priority="10383" stopIfTrue="1"/>
    <cfRule type="duplicateValues" dxfId="7336" priority="10384"/>
    <cfRule type="duplicateValues" dxfId="7335" priority="10385"/>
    <cfRule type="duplicateValues" priority="10386"/>
  </conditionalFormatting>
  <conditionalFormatting sqref="F1406:F1407">
    <cfRule type="duplicateValues" dxfId="7334" priority="10347" stopIfTrue="1"/>
    <cfRule type="duplicateValues" dxfId="7333" priority="10348"/>
    <cfRule type="duplicateValues" dxfId="7332" priority="10349"/>
    <cfRule type="duplicateValues" priority="10350"/>
    <cfRule type="duplicateValues" dxfId="7331" priority="10351" stopIfTrue="1"/>
    <cfRule type="duplicateValues" dxfId="7330" priority="10352"/>
    <cfRule type="duplicateValues" dxfId="7329" priority="10353"/>
    <cfRule type="duplicateValues" priority="10354"/>
    <cfRule type="duplicateValues" dxfId="7328" priority="10355" stopIfTrue="1"/>
    <cfRule type="duplicateValues" dxfId="7327" priority="10356"/>
    <cfRule type="duplicateValues" dxfId="7326" priority="10357"/>
    <cfRule type="duplicateValues" priority="10358"/>
    <cfRule type="duplicateValues" dxfId="7325" priority="10359" stopIfTrue="1"/>
    <cfRule type="duplicateValues" dxfId="7324" priority="10360"/>
    <cfRule type="duplicateValues" dxfId="7323" priority="10361"/>
    <cfRule type="duplicateValues" priority="10362"/>
    <cfRule type="duplicateValues" dxfId="7322" priority="10363" stopIfTrue="1"/>
    <cfRule type="duplicateValues" dxfId="7321" priority="10364"/>
    <cfRule type="duplicateValues" dxfId="7320" priority="10365"/>
    <cfRule type="duplicateValues" priority="10366"/>
    <cfRule type="duplicateValues" dxfId="7319" priority="10367" stopIfTrue="1"/>
    <cfRule type="duplicateValues" dxfId="7318" priority="10368"/>
    <cfRule type="duplicateValues" dxfId="7317" priority="10369"/>
    <cfRule type="duplicateValues" priority="10370"/>
    <cfRule type="duplicateValues" dxfId="7316" priority="10371" stopIfTrue="1"/>
    <cfRule type="duplicateValues" dxfId="7315" priority="10372"/>
    <cfRule type="duplicateValues" dxfId="7314" priority="10373"/>
    <cfRule type="duplicateValues" priority="10374"/>
    <cfRule type="duplicateValues" dxfId="7313" priority="10375" stopIfTrue="1"/>
    <cfRule type="duplicateValues" dxfId="7312" priority="10376"/>
    <cfRule type="duplicateValues" dxfId="7311" priority="10377"/>
    <cfRule type="duplicateValues" priority="10378"/>
  </conditionalFormatting>
  <conditionalFormatting sqref="F1409">
    <cfRule type="duplicateValues" dxfId="7310" priority="10327" stopIfTrue="1"/>
    <cfRule type="duplicateValues" dxfId="7309" priority="10328"/>
    <cfRule type="duplicateValues" dxfId="7308" priority="10329"/>
    <cfRule type="duplicateValues" priority="10330"/>
    <cfRule type="duplicateValues" dxfId="7307" priority="10331" stopIfTrue="1"/>
    <cfRule type="duplicateValues" dxfId="7306" priority="10332"/>
    <cfRule type="duplicateValues" dxfId="7305" priority="10333"/>
    <cfRule type="duplicateValues" priority="10334"/>
    <cfRule type="duplicateValues" dxfId="7304" priority="10335" stopIfTrue="1"/>
    <cfRule type="duplicateValues" dxfId="7303" priority="10336"/>
    <cfRule type="duplicateValues" dxfId="7302" priority="10337"/>
    <cfRule type="duplicateValues" priority="10338"/>
    <cfRule type="duplicateValues" dxfId="7301" priority="10339" stopIfTrue="1"/>
    <cfRule type="duplicateValues" dxfId="7300" priority="10340"/>
    <cfRule type="duplicateValues" dxfId="7299" priority="10341"/>
    <cfRule type="duplicateValues" priority="10342"/>
    <cfRule type="duplicateValues" dxfId="7298" priority="10343" stopIfTrue="1"/>
    <cfRule type="duplicateValues" dxfId="7297" priority="10344"/>
    <cfRule type="duplicateValues" dxfId="7296" priority="10345"/>
    <cfRule type="duplicateValues" priority="10346"/>
  </conditionalFormatting>
  <conditionalFormatting sqref="F1411">
    <cfRule type="duplicateValues" dxfId="7295" priority="10307" stopIfTrue="1"/>
    <cfRule type="duplicateValues" dxfId="7294" priority="10308"/>
    <cfRule type="duplicateValues" dxfId="7293" priority="10309"/>
    <cfRule type="duplicateValues" priority="10310"/>
    <cfRule type="duplicateValues" dxfId="7292" priority="10311" stopIfTrue="1"/>
    <cfRule type="duplicateValues" dxfId="7291" priority="10312"/>
    <cfRule type="duplicateValues" dxfId="7290" priority="10313"/>
    <cfRule type="duplicateValues" priority="10314"/>
    <cfRule type="duplicateValues" dxfId="7289" priority="10315" stopIfTrue="1"/>
    <cfRule type="duplicateValues" dxfId="7288" priority="10316"/>
    <cfRule type="duplicateValues" dxfId="7287" priority="10317"/>
    <cfRule type="duplicateValues" priority="10318"/>
    <cfRule type="duplicateValues" dxfId="7286" priority="10319" stopIfTrue="1"/>
    <cfRule type="duplicateValues" dxfId="7285" priority="10320"/>
    <cfRule type="duplicateValues" dxfId="7284" priority="10321"/>
    <cfRule type="duplicateValues" priority="10322"/>
    <cfRule type="duplicateValues" dxfId="7283" priority="10323" stopIfTrue="1"/>
    <cfRule type="duplicateValues" dxfId="7282" priority="10324"/>
    <cfRule type="duplicateValues" dxfId="7281" priority="10325"/>
    <cfRule type="duplicateValues" priority="10326"/>
  </conditionalFormatting>
  <conditionalFormatting sqref="F1412">
    <cfRule type="duplicateValues" dxfId="7280" priority="10275" stopIfTrue="1"/>
    <cfRule type="duplicateValues" dxfId="7279" priority="10276"/>
    <cfRule type="duplicateValues" dxfId="7278" priority="10277"/>
    <cfRule type="duplicateValues" priority="10278"/>
    <cfRule type="duplicateValues" dxfId="7277" priority="10279" stopIfTrue="1"/>
    <cfRule type="duplicateValues" dxfId="7276" priority="10280"/>
    <cfRule type="duplicateValues" dxfId="7275" priority="10281"/>
    <cfRule type="duplicateValues" priority="10282"/>
    <cfRule type="duplicateValues" dxfId="7274" priority="10283" stopIfTrue="1"/>
    <cfRule type="duplicateValues" dxfId="7273" priority="10284"/>
    <cfRule type="duplicateValues" dxfId="7272" priority="10285"/>
    <cfRule type="duplicateValues" priority="10286"/>
    <cfRule type="duplicateValues" dxfId="7271" priority="10287" stopIfTrue="1"/>
    <cfRule type="duplicateValues" dxfId="7270" priority="10288"/>
    <cfRule type="duplicateValues" dxfId="7269" priority="10289"/>
    <cfRule type="duplicateValues" priority="10290"/>
    <cfRule type="duplicateValues" dxfId="7268" priority="10291" stopIfTrue="1"/>
    <cfRule type="duplicateValues" dxfId="7267" priority="10292"/>
    <cfRule type="duplicateValues" dxfId="7266" priority="10293"/>
    <cfRule type="duplicateValues" priority="10294"/>
    <cfRule type="duplicateValues" dxfId="7265" priority="10295" stopIfTrue="1"/>
    <cfRule type="duplicateValues" dxfId="7264" priority="10296"/>
    <cfRule type="duplicateValues" dxfId="7263" priority="10297"/>
    <cfRule type="duplicateValues" priority="10298"/>
    <cfRule type="duplicateValues" dxfId="7262" priority="10299" stopIfTrue="1"/>
    <cfRule type="duplicateValues" dxfId="7261" priority="10300"/>
    <cfRule type="duplicateValues" dxfId="7260" priority="10301"/>
    <cfRule type="duplicateValues" priority="10302"/>
    <cfRule type="duplicateValues" dxfId="7259" priority="10303" stopIfTrue="1"/>
    <cfRule type="duplicateValues" dxfId="7258" priority="10304"/>
    <cfRule type="duplicateValues" dxfId="7257" priority="10305"/>
    <cfRule type="duplicateValues" priority="10306"/>
  </conditionalFormatting>
  <conditionalFormatting sqref="F1413">
    <cfRule type="duplicateValues" dxfId="7256" priority="10267" stopIfTrue="1"/>
    <cfRule type="duplicateValues" dxfId="7255" priority="10268"/>
    <cfRule type="duplicateValues" dxfId="7254" priority="10269"/>
    <cfRule type="duplicateValues" priority="10270"/>
    <cfRule type="duplicateValues" dxfId="7253" priority="10271" stopIfTrue="1"/>
    <cfRule type="duplicateValues" dxfId="7252" priority="10272"/>
    <cfRule type="duplicateValues" dxfId="7251" priority="10273"/>
    <cfRule type="duplicateValues" priority="10274"/>
  </conditionalFormatting>
  <conditionalFormatting sqref="F1414">
    <cfRule type="duplicateValues" dxfId="7250" priority="10235" stopIfTrue="1"/>
    <cfRule type="duplicateValues" dxfId="7249" priority="10236"/>
    <cfRule type="duplicateValues" dxfId="7248" priority="10237"/>
    <cfRule type="duplicateValues" priority="10238"/>
    <cfRule type="duplicateValues" dxfId="7247" priority="10239" stopIfTrue="1"/>
    <cfRule type="duplicateValues" dxfId="7246" priority="10240"/>
    <cfRule type="duplicateValues" dxfId="7245" priority="10241"/>
    <cfRule type="duplicateValues" priority="10242"/>
    <cfRule type="duplicateValues" dxfId="7244" priority="10243" stopIfTrue="1"/>
    <cfRule type="duplicateValues" dxfId="7243" priority="10244"/>
    <cfRule type="duplicateValues" dxfId="7242" priority="10245"/>
    <cfRule type="duplicateValues" priority="10246"/>
    <cfRule type="duplicateValues" dxfId="7241" priority="10247" stopIfTrue="1"/>
    <cfRule type="duplicateValues" dxfId="7240" priority="10248"/>
    <cfRule type="duplicateValues" dxfId="7239" priority="10249"/>
    <cfRule type="duplicateValues" priority="10250"/>
    <cfRule type="duplicateValues" dxfId="7238" priority="10251" stopIfTrue="1"/>
    <cfRule type="duplicateValues" dxfId="7237" priority="10252"/>
    <cfRule type="duplicateValues" dxfId="7236" priority="10253"/>
    <cfRule type="duplicateValues" priority="10254"/>
    <cfRule type="duplicateValues" dxfId="7235" priority="10255" stopIfTrue="1"/>
    <cfRule type="duplicateValues" dxfId="7234" priority="10256"/>
    <cfRule type="duplicateValues" dxfId="7233" priority="10257"/>
    <cfRule type="duplicateValues" priority="10258"/>
    <cfRule type="duplicateValues" dxfId="7232" priority="10259" stopIfTrue="1"/>
    <cfRule type="duplicateValues" dxfId="7231" priority="10260"/>
    <cfRule type="duplicateValues" dxfId="7230" priority="10261"/>
    <cfRule type="duplicateValues" priority="10262"/>
    <cfRule type="duplicateValues" dxfId="7229" priority="10263" stopIfTrue="1"/>
    <cfRule type="duplicateValues" dxfId="7228" priority="10264"/>
    <cfRule type="duplicateValues" dxfId="7227" priority="10265"/>
    <cfRule type="duplicateValues" priority="10266"/>
  </conditionalFormatting>
  <conditionalFormatting sqref="F1415">
    <cfRule type="duplicateValues" dxfId="7226" priority="10215" stopIfTrue="1"/>
    <cfRule type="duplicateValues" dxfId="7225" priority="10216"/>
    <cfRule type="duplicateValues" dxfId="7224" priority="10217"/>
    <cfRule type="duplicateValues" priority="10218"/>
    <cfRule type="duplicateValues" dxfId="7223" priority="10219" stopIfTrue="1"/>
    <cfRule type="duplicateValues" dxfId="7222" priority="10220"/>
    <cfRule type="duplicateValues" dxfId="7221" priority="10221"/>
    <cfRule type="duplicateValues" priority="10222"/>
    <cfRule type="duplicateValues" dxfId="7220" priority="10223" stopIfTrue="1"/>
    <cfRule type="duplicateValues" dxfId="7219" priority="10224"/>
    <cfRule type="duplicateValues" dxfId="7218" priority="10225"/>
    <cfRule type="duplicateValues" priority="10226"/>
    <cfRule type="duplicateValues" dxfId="7217" priority="10227" stopIfTrue="1"/>
    <cfRule type="duplicateValues" dxfId="7216" priority="10228"/>
    <cfRule type="duplicateValues" dxfId="7215" priority="10229"/>
    <cfRule type="duplicateValues" priority="10230"/>
    <cfRule type="duplicateValues" dxfId="7214" priority="10231" stopIfTrue="1"/>
    <cfRule type="duplicateValues" dxfId="7213" priority="10232"/>
    <cfRule type="duplicateValues" dxfId="7212" priority="10233"/>
    <cfRule type="duplicateValues" priority="10234"/>
  </conditionalFormatting>
  <conditionalFormatting sqref="F1416">
    <cfRule type="duplicateValues" dxfId="7211" priority="10183" stopIfTrue="1"/>
    <cfRule type="duplicateValues" dxfId="7210" priority="10184"/>
    <cfRule type="duplicateValues" dxfId="7209" priority="10185"/>
    <cfRule type="duplicateValues" priority="10186"/>
    <cfRule type="duplicateValues" dxfId="7208" priority="10187" stopIfTrue="1"/>
    <cfRule type="duplicateValues" dxfId="7207" priority="10188"/>
    <cfRule type="duplicateValues" dxfId="7206" priority="10189"/>
    <cfRule type="duplicateValues" priority="10190"/>
    <cfRule type="duplicateValues" dxfId="7205" priority="10191" stopIfTrue="1"/>
    <cfRule type="duplicateValues" dxfId="7204" priority="10192"/>
    <cfRule type="duplicateValues" dxfId="7203" priority="10193"/>
    <cfRule type="duplicateValues" priority="10194"/>
    <cfRule type="duplicateValues" dxfId="7202" priority="10195" stopIfTrue="1"/>
    <cfRule type="duplicateValues" dxfId="7201" priority="10196"/>
    <cfRule type="duplicateValues" dxfId="7200" priority="10197"/>
    <cfRule type="duplicateValues" priority="10198"/>
    <cfRule type="duplicateValues" dxfId="7199" priority="10199" stopIfTrue="1"/>
    <cfRule type="duplicateValues" dxfId="7198" priority="10200"/>
    <cfRule type="duplicateValues" dxfId="7197" priority="10201"/>
    <cfRule type="duplicateValues" priority="10202"/>
    <cfRule type="duplicateValues" dxfId="7196" priority="10203" stopIfTrue="1"/>
    <cfRule type="duplicateValues" dxfId="7195" priority="10204"/>
    <cfRule type="duplicateValues" dxfId="7194" priority="10205"/>
    <cfRule type="duplicateValues" priority="10206"/>
    <cfRule type="duplicateValues" dxfId="7193" priority="10207" stopIfTrue="1"/>
    <cfRule type="duplicateValues" dxfId="7192" priority="10208"/>
    <cfRule type="duplicateValues" dxfId="7191" priority="10209"/>
    <cfRule type="duplicateValues" priority="10210"/>
    <cfRule type="duplicateValues" dxfId="7190" priority="10211" stopIfTrue="1"/>
    <cfRule type="duplicateValues" dxfId="7189" priority="10212"/>
    <cfRule type="duplicateValues" dxfId="7188" priority="10213"/>
    <cfRule type="duplicateValues" priority="10214"/>
  </conditionalFormatting>
  <conditionalFormatting sqref="F1417">
    <cfRule type="duplicateValues" dxfId="7187" priority="10163" stopIfTrue="1"/>
    <cfRule type="duplicateValues" dxfId="7186" priority="10164"/>
    <cfRule type="duplicateValues" dxfId="7185" priority="10165"/>
    <cfRule type="duplicateValues" priority="10166"/>
    <cfRule type="duplicateValues" dxfId="7184" priority="10167" stopIfTrue="1"/>
    <cfRule type="duplicateValues" dxfId="7183" priority="10168"/>
    <cfRule type="duplicateValues" dxfId="7182" priority="10169"/>
    <cfRule type="duplicateValues" priority="10170"/>
    <cfRule type="duplicateValues" dxfId="7181" priority="10171" stopIfTrue="1"/>
    <cfRule type="duplicateValues" dxfId="7180" priority="10172"/>
    <cfRule type="duplicateValues" dxfId="7179" priority="10173"/>
    <cfRule type="duplicateValues" priority="10174"/>
    <cfRule type="duplicateValues" dxfId="7178" priority="10175" stopIfTrue="1"/>
    <cfRule type="duplicateValues" dxfId="7177" priority="10176"/>
    <cfRule type="duplicateValues" dxfId="7176" priority="10177"/>
    <cfRule type="duplicateValues" priority="10178"/>
    <cfRule type="duplicateValues" dxfId="7175" priority="10179" stopIfTrue="1"/>
    <cfRule type="duplicateValues" dxfId="7174" priority="10180"/>
    <cfRule type="duplicateValues" dxfId="7173" priority="10181"/>
    <cfRule type="duplicateValues" priority="10182"/>
  </conditionalFormatting>
  <conditionalFormatting sqref="F1418:F1420">
    <cfRule type="duplicateValues" dxfId="7172" priority="10131" stopIfTrue="1"/>
    <cfRule type="duplicateValues" dxfId="7171" priority="10132"/>
    <cfRule type="duplicateValues" dxfId="7170" priority="10133"/>
    <cfRule type="duplicateValues" priority="10134"/>
    <cfRule type="duplicateValues" dxfId="7169" priority="10135" stopIfTrue="1"/>
    <cfRule type="duplicateValues" dxfId="7168" priority="10136"/>
    <cfRule type="duplicateValues" dxfId="7167" priority="10137"/>
    <cfRule type="duplicateValues" priority="10138"/>
    <cfRule type="duplicateValues" dxfId="7166" priority="10139" stopIfTrue="1"/>
    <cfRule type="duplicateValues" dxfId="7165" priority="10140"/>
    <cfRule type="duplicateValues" dxfId="7164" priority="10141"/>
    <cfRule type="duplicateValues" priority="10142"/>
    <cfRule type="duplicateValues" dxfId="7163" priority="10143" stopIfTrue="1"/>
    <cfRule type="duplicateValues" dxfId="7162" priority="10144"/>
    <cfRule type="duplicateValues" dxfId="7161" priority="10145"/>
    <cfRule type="duplicateValues" priority="10146"/>
    <cfRule type="duplicateValues" dxfId="7160" priority="10147" stopIfTrue="1"/>
    <cfRule type="duplicateValues" dxfId="7159" priority="10148"/>
    <cfRule type="duplicateValues" dxfId="7158" priority="10149"/>
    <cfRule type="duplicateValues" priority="10150"/>
    <cfRule type="duplicateValues" dxfId="7157" priority="10151" stopIfTrue="1"/>
    <cfRule type="duplicateValues" dxfId="7156" priority="10152"/>
    <cfRule type="duplicateValues" dxfId="7155" priority="10153"/>
    <cfRule type="duplicateValues" priority="10154"/>
    <cfRule type="duplicateValues" dxfId="7154" priority="10155" stopIfTrue="1"/>
    <cfRule type="duplicateValues" dxfId="7153" priority="10156"/>
    <cfRule type="duplicateValues" dxfId="7152" priority="10157"/>
    <cfRule type="duplicateValues" priority="10158"/>
    <cfRule type="duplicateValues" dxfId="7151" priority="10159" stopIfTrue="1"/>
    <cfRule type="duplicateValues" dxfId="7150" priority="10160"/>
    <cfRule type="duplicateValues" dxfId="7149" priority="10161"/>
    <cfRule type="duplicateValues" priority="10162"/>
  </conditionalFormatting>
  <conditionalFormatting sqref="F1421:F1422">
    <cfRule type="duplicateValues" dxfId="7148" priority="10111" stopIfTrue="1"/>
    <cfRule type="duplicateValues" dxfId="7147" priority="10112"/>
    <cfRule type="duplicateValues" dxfId="7146" priority="10113"/>
    <cfRule type="duplicateValues" priority="10114"/>
    <cfRule type="duplicateValues" dxfId="7145" priority="10115" stopIfTrue="1"/>
    <cfRule type="duplicateValues" dxfId="7144" priority="10116"/>
    <cfRule type="duplicateValues" dxfId="7143" priority="10117"/>
    <cfRule type="duplicateValues" priority="10118"/>
    <cfRule type="duplicateValues" dxfId="7142" priority="10119" stopIfTrue="1"/>
    <cfRule type="duplicateValues" dxfId="7141" priority="10120"/>
    <cfRule type="duplicateValues" dxfId="7140" priority="10121"/>
    <cfRule type="duplicateValues" priority="10122"/>
    <cfRule type="duplicateValues" dxfId="7139" priority="10123" stopIfTrue="1"/>
    <cfRule type="duplicateValues" dxfId="7138" priority="10124"/>
    <cfRule type="duplicateValues" dxfId="7137" priority="10125"/>
    <cfRule type="duplicateValues" priority="10126"/>
    <cfRule type="duplicateValues" dxfId="7136" priority="10127" stopIfTrue="1"/>
    <cfRule type="duplicateValues" dxfId="7135" priority="10128"/>
    <cfRule type="duplicateValues" dxfId="7134" priority="10129"/>
    <cfRule type="duplicateValues" priority="10130"/>
  </conditionalFormatting>
  <conditionalFormatting sqref="F1424:F1425">
    <cfRule type="duplicateValues" dxfId="7133" priority="10107" stopIfTrue="1"/>
    <cfRule type="duplicateValues" dxfId="7132" priority="10108"/>
    <cfRule type="duplicateValues" dxfId="7131" priority="10109"/>
    <cfRule type="duplicateValues" priority="10110"/>
  </conditionalFormatting>
  <conditionalFormatting sqref="F1426">
    <cfRule type="duplicateValues" dxfId="7130" priority="10098" stopIfTrue="1"/>
    <cfRule type="duplicateValues" dxfId="7129" priority="10099"/>
    <cfRule type="duplicateValues" dxfId="7128" priority="10100"/>
    <cfRule type="duplicateValues" priority="10101"/>
  </conditionalFormatting>
  <conditionalFormatting sqref="F1427">
    <cfRule type="duplicateValues" dxfId="7127" priority="10066" stopIfTrue="1"/>
    <cfRule type="duplicateValues" dxfId="7126" priority="10067"/>
    <cfRule type="duplicateValues" dxfId="7125" priority="10068"/>
    <cfRule type="duplicateValues" priority="10069"/>
    <cfRule type="duplicateValues" dxfId="7124" priority="10070" stopIfTrue="1"/>
    <cfRule type="duplicateValues" dxfId="7123" priority="10071"/>
    <cfRule type="duplicateValues" dxfId="7122" priority="10072"/>
    <cfRule type="duplicateValues" priority="10073"/>
    <cfRule type="duplicateValues" dxfId="7121" priority="10074" stopIfTrue="1"/>
    <cfRule type="duplicateValues" dxfId="7120" priority="10075"/>
    <cfRule type="duplicateValues" dxfId="7119" priority="10076"/>
    <cfRule type="duplicateValues" priority="10077"/>
    <cfRule type="duplicateValues" dxfId="7118" priority="10078" stopIfTrue="1"/>
    <cfRule type="duplicateValues" dxfId="7117" priority="10079"/>
    <cfRule type="duplicateValues" dxfId="7116" priority="10080"/>
    <cfRule type="duplicateValues" priority="10081"/>
    <cfRule type="duplicateValues" dxfId="7115" priority="10082" stopIfTrue="1"/>
    <cfRule type="duplicateValues" dxfId="7114" priority="10083"/>
    <cfRule type="duplicateValues" dxfId="7113" priority="10084"/>
    <cfRule type="duplicateValues" priority="10085"/>
    <cfRule type="duplicateValues" dxfId="7112" priority="10086" stopIfTrue="1"/>
    <cfRule type="duplicateValues" dxfId="7111" priority="10087"/>
    <cfRule type="duplicateValues" dxfId="7110" priority="10088"/>
    <cfRule type="duplicateValues" priority="10089"/>
    <cfRule type="duplicateValues" dxfId="7109" priority="10090" stopIfTrue="1"/>
    <cfRule type="duplicateValues" dxfId="7108" priority="10091"/>
    <cfRule type="duplicateValues" dxfId="7107" priority="10092"/>
    <cfRule type="duplicateValues" priority="10093"/>
    <cfRule type="duplicateValues" dxfId="7106" priority="10094" stopIfTrue="1"/>
    <cfRule type="duplicateValues" dxfId="7105" priority="10095"/>
    <cfRule type="duplicateValues" dxfId="7104" priority="10096"/>
    <cfRule type="duplicateValues" priority="10097"/>
  </conditionalFormatting>
  <conditionalFormatting sqref="F1428">
    <cfRule type="duplicateValues" dxfId="7103" priority="10062" stopIfTrue="1"/>
    <cfRule type="duplicateValues" dxfId="7102" priority="10063"/>
    <cfRule type="duplicateValues" dxfId="7101" priority="10064"/>
    <cfRule type="duplicateValues" priority="10065"/>
  </conditionalFormatting>
  <conditionalFormatting sqref="F1429:F1431">
    <cfRule type="duplicateValues" dxfId="7100" priority="10042" stopIfTrue="1"/>
    <cfRule type="duplicateValues" dxfId="7099" priority="10043"/>
    <cfRule type="duplicateValues" dxfId="7098" priority="10044"/>
    <cfRule type="duplicateValues" priority="10045"/>
    <cfRule type="duplicateValues" dxfId="7097" priority="10046" stopIfTrue="1"/>
    <cfRule type="duplicateValues" dxfId="7096" priority="10047"/>
    <cfRule type="duplicateValues" dxfId="7095" priority="10048"/>
    <cfRule type="duplicateValues" priority="10049"/>
    <cfRule type="duplicateValues" dxfId="7094" priority="10050" stopIfTrue="1"/>
    <cfRule type="duplicateValues" dxfId="7093" priority="10051"/>
    <cfRule type="duplicateValues" dxfId="7092" priority="10052"/>
    <cfRule type="duplicateValues" priority="10053"/>
    <cfRule type="duplicateValues" dxfId="7091" priority="10054" stopIfTrue="1"/>
    <cfRule type="duplicateValues" dxfId="7090" priority="10055"/>
    <cfRule type="duplicateValues" dxfId="7089" priority="10056"/>
    <cfRule type="duplicateValues" priority="10057"/>
    <cfRule type="duplicateValues" dxfId="7088" priority="10058" stopIfTrue="1"/>
    <cfRule type="duplicateValues" dxfId="7087" priority="10059"/>
    <cfRule type="duplicateValues" dxfId="7086" priority="10060"/>
    <cfRule type="duplicateValues" priority="10061"/>
  </conditionalFormatting>
  <conditionalFormatting sqref="F1432:F1434">
    <cfRule type="duplicateValues" dxfId="7085" priority="10010" stopIfTrue="1"/>
    <cfRule type="duplicateValues" dxfId="7084" priority="10011"/>
    <cfRule type="duplicateValues" dxfId="7083" priority="10012"/>
    <cfRule type="duplicateValues" priority="10013"/>
    <cfRule type="duplicateValues" dxfId="7082" priority="10014" stopIfTrue="1"/>
    <cfRule type="duplicateValues" dxfId="7081" priority="10015"/>
    <cfRule type="duplicateValues" dxfId="7080" priority="10016"/>
    <cfRule type="duplicateValues" priority="10017"/>
    <cfRule type="duplicateValues" dxfId="7079" priority="10018" stopIfTrue="1"/>
    <cfRule type="duplicateValues" dxfId="7078" priority="10019"/>
    <cfRule type="duplicateValues" dxfId="7077" priority="10020"/>
    <cfRule type="duplicateValues" priority="10021"/>
    <cfRule type="duplicateValues" dxfId="7076" priority="10022" stopIfTrue="1"/>
    <cfRule type="duplicateValues" dxfId="7075" priority="10023"/>
    <cfRule type="duplicateValues" dxfId="7074" priority="10024"/>
    <cfRule type="duplicateValues" priority="10025"/>
    <cfRule type="duplicateValues" dxfId="7073" priority="10026" stopIfTrue="1"/>
    <cfRule type="duplicateValues" dxfId="7072" priority="10027"/>
    <cfRule type="duplicateValues" dxfId="7071" priority="10028"/>
    <cfRule type="duplicateValues" priority="10029"/>
    <cfRule type="duplicateValues" dxfId="7070" priority="10030" stopIfTrue="1"/>
    <cfRule type="duplicateValues" dxfId="7069" priority="10031"/>
    <cfRule type="duplicateValues" dxfId="7068" priority="10032"/>
    <cfRule type="duplicateValues" priority="10033"/>
    <cfRule type="duplicateValues" dxfId="7067" priority="10034" stopIfTrue="1"/>
    <cfRule type="duplicateValues" dxfId="7066" priority="10035"/>
    <cfRule type="duplicateValues" dxfId="7065" priority="10036"/>
    <cfRule type="duplicateValues" priority="10037"/>
    <cfRule type="duplicateValues" dxfId="7064" priority="10038" stopIfTrue="1"/>
    <cfRule type="duplicateValues" dxfId="7063" priority="10039"/>
    <cfRule type="duplicateValues" dxfId="7062" priority="10040"/>
    <cfRule type="duplicateValues" priority="10041"/>
  </conditionalFormatting>
  <conditionalFormatting sqref="F1433">
    <cfRule type="duplicateValues" dxfId="7061" priority="9990" stopIfTrue="1"/>
    <cfRule type="duplicateValues" dxfId="7060" priority="9991"/>
    <cfRule type="duplicateValues" dxfId="7059" priority="9992"/>
    <cfRule type="duplicateValues" priority="9993"/>
    <cfRule type="duplicateValues" dxfId="7058" priority="9994" stopIfTrue="1"/>
    <cfRule type="duplicateValues" dxfId="7057" priority="9995"/>
    <cfRule type="duplicateValues" dxfId="7056" priority="9996"/>
    <cfRule type="duplicateValues" priority="9997"/>
    <cfRule type="duplicateValues" dxfId="7055" priority="9998" stopIfTrue="1"/>
    <cfRule type="duplicateValues" dxfId="7054" priority="9999"/>
    <cfRule type="duplicateValues" dxfId="7053" priority="10000"/>
    <cfRule type="duplicateValues" priority="10001"/>
    <cfRule type="duplicateValues" dxfId="7052" priority="10002" stopIfTrue="1"/>
    <cfRule type="duplicateValues" dxfId="7051" priority="10003"/>
    <cfRule type="duplicateValues" dxfId="7050" priority="10004"/>
    <cfRule type="duplicateValues" priority="10005"/>
    <cfRule type="duplicateValues" dxfId="7049" priority="10006" stopIfTrue="1"/>
    <cfRule type="duplicateValues" dxfId="7048" priority="10007"/>
    <cfRule type="duplicateValues" dxfId="7047" priority="10008"/>
    <cfRule type="duplicateValues" priority="10009"/>
  </conditionalFormatting>
  <conditionalFormatting sqref="F1435">
    <cfRule type="duplicateValues" dxfId="7046" priority="9982" stopIfTrue="1"/>
    <cfRule type="duplicateValues" dxfId="7045" priority="9983"/>
    <cfRule type="duplicateValues" dxfId="7044" priority="9984"/>
    <cfRule type="duplicateValues" priority="9985"/>
    <cfRule type="duplicateValues" dxfId="7043" priority="9986" stopIfTrue="1"/>
    <cfRule type="duplicateValues" dxfId="7042" priority="9987"/>
    <cfRule type="duplicateValues" dxfId="7041" priority="9988"/>
    <cfRule type="duplicateValues" priority="9989"/>
  </conditionalFormatting>
  <conditionalFormatting sqref="F1436:F1437">
    <cfRule type="duplicateValues" dxfId="7040" priority="9930" stopIfTrue="1"/>
    <cfRule type="duplicateValues" dxfId="7039" priority="9931"/>
    <cfRule type="duplicateValues" dxfId="7038" priority="9932"/>
    <cfRule type="duplicateValues" priority="9933"/>
    <cfRule type="duplicateValues" dxfId="7037" priority="9934" stopIfTrue="1"/>
    <cfRule type="duplicateValues" dxfId="7036" priority="9935"/>
    <cfRule type="duplicateValues" dxfId="7035" priority="9936"/>
    <cfRule type="duplicateValues" priority="9937"/>
    <cfRule type="duplicateValues" dxfId="7034" priority="9938" stopIfTrue="1"/>
    <cfRule type="duplicateValues" dxfId="7033" priority="9939"/>
    <cfRule type="duplicateValues" dxfId="7032" priority="9940"/>
    <cfRule type="duplicateValues" priority="9941"/>
    <cfRule type="duplicateValues" dxfId="7031" priority="9942" stopIfTrue="1"/>
    <cfRule type="duplicateValues" dxfId="7030" priority="9943"/>
    <cfRule type="duplicateValues" dxfId="7029" priority="9944"/>
    <cfRule type="duplicateValues" priority="9945"/>
    <cfRule type="duplicateValues" dxfId="7028" priority="9946" stopIfTrue="1"/>
    <cfRule type="duplicateValues" dxfId="7027" priority="9947"/>
    <cfRule type="duplicateValues" dxfId="7026" priority="9948"/>
    <cfRule type="duplicateValues" priority="9949"/>
    <cfRule type="duplicateValues" dxfId="7025" priority="9950" stopIfTrue="1"/>
    <cfRule type="duplicateValues" dxfId="7024" priority="9951"/>
    <cfRule type="duplicateValues" dxfId="7023" priority="9952"/>
    <cfRule type="duplicateValues" priority="9953"/>
    <cfRule type="duplicateValues" dxfId="7022" priority="9954" stopIfTrue="1"/>
    <cfRule type="duplicateValues" dxfId="7021" priority="9955"/>
    <cfRule type="duplicateValues" dxfId="7020" priority="9956"/>
    <cfRule type="duplicateValues" priority="9957"/>
    <cfRule type="duplicateValues" dxfId="7019" priority="9958" stopIfTrue="1"/>
    <cfRule type="duplicateValues" dxfId="7018" priority="9959"/>
    <cfRule type="duplicateValues" dxfId="7017" priority="9960"/>
    <cfRule type="duplicateValues" priority="9961"/>
    <cfRule type="duplicateValues" dxfId="7016" priority="9962" stopIfTrue="1"/>
    <cfRule type="duplicateValues" dxfId="7015" priority="9963"/>
    <cfRule type="duplicateValues" dxfId="7014" priority="9964"/>
    <cfRule type="duplicateValues" priority="9965"/>
    <cfRule type="duplicateValues" dxfId="7013" priority="9966" stopIfTrue="1"/>
    <cfRule type="duplicateValues" dxfId="7012" priority="9967"/>
    <cfRule type="duplicateValues" dxfId="7011" priority="9968"/>
    <cfRule type="duplicateValues" priority="9969"/>
    <cfRule type="duplicateValues" dxfId="7010" priority="9970" stopIfTrue="1"/>
    <cfRule type="duplicateValues" dxfId="7009" priority="9971"/>
    <cfRule type="duplicateValues" dxfId="7008" priority="9972"/>
    <cfRule type="duplicateValues" priority="9973"/>
    <cfRule type="duplicateValues" dxfId="7007" priority="9974" stopIfTrue="1"/>
    <cfRule type="duplicateValues" dxfId="7006" priority="9975"/>
    <cfRule type="duplicateValues" dxfId="7005" priority="9976"/>
    <cfRule type="duplicateValues" priority="9977"/>
    <cfRule type="duplicateValues" dxfId="7004" priority="9978" stopIfTrue="1"/>
    <cfRule type="duplicateValues" dxfId="7003" priority="9979"/>
    <cfRule type="duplicateValues" dxfId="7002" priority="9980"/>
    <cfRule type="duplicateValues" priority="9981"/>
  </conditionalFormatting>
  <conditionalFormatting sqref="F1440:F1441">
    <cfRule type="duplicateValues" dxfId="7001" priority="9878" stopIfTrue="1"/>
    <cfRule type="duplicateValues" dxfId="7000" priority="9879"/>
    <cfRule type="duplicateValues" dxfId="6999" priority="9880"/>
    <cfRule type="duplicateValues" priority="9881"/>
    <cfRule type="duplicateValues" dxfId="6998" priority="9882" stopIfTrue="1"/>
    <cfRule type="duplicateValues" dxfId="6997" priority="9883"/>
    <cfRule type="duplicateValues" dxfId="6996" priority="9884"/>
    <cfRule type="duplicateValues" priority="9885"/>
    <cfRule type="duplicateValues" dxfId="6995" priority="9886" stopIfTrue="1"/>
    <cfRule type="duplicateValues" dxfId="6994" priority="9887"/>
    <cfRule type="duplicateValues" dxfId="6993" priority="9888"/>
    <cfRule type="duplicateValues" priority="9889"/>
    <cfRule type="duplicateValues" dxfId="6992" priority="9890" stopIfTrue="1"/>
    <cfRule type="duplicateValues" dxfId="6991" priority="9891"/>
    <cfRule type="duplicateValues" dxfId="6990" priority="9892"/>
    <cfRule type="duplicateValues" priority="9893"/>
    <cfRule type="duplicateValues" dxfId="6989" priority="9894" stopIfTrue="1"/>
    <cfRule type="duplicateValues" dxfId="6988" priority="9895"/>
    <cfRule type="duplicateValues" dxfId="6987" priority="9896"/>
    <cfRule type="duplicateValues" priority="9897"/>
    <cfRule type="duplicateValues" dxfId="6986" priority="9898" stopIfTrue="1"/>
    <cfRule type="duplicateValues" dxfId="6985" priority="9899"/>
    <cfRule type="duplicateValues" dxfId="6984" priority="9900"/>
    <cfRule type="duplicateValues" priority="9901"/>
    <cfRule type="duplicateValues" dxfId="6983" priority="9902" stopIfTrue="1"/>
    <cfRule type="duplicateValues" dxfId="6982" priority="9903"/>
    <cfRule type="duplicateValues" dxfId="6981" priority="9904"/>
    <cfRule type="duplicateValues" priority="9905"/>
    <cfRule type="duplicateValues" dxfId="6980" priority="9906" stopIfTrue="1"/>
    <cfRule type="duplicateValues" dxfId="6979" priority="9907"/>
    <cfRule type="duplicateValues" dxfId="6978" priority="9908"/>
    <cfRule type="duplicateValues" priority="9909"/>
    <cfRule type="duplicateValues" dxfId="6977" priority="9910" stopIfTrue="1"/>
    <cfRule type="duplicateValues" dxfId="6976" priority="9911"/>
    <cfRule type="duplicateValues" dxfId="6975" priority="9912"/>
    <cfRule type="duplicateValues" priority="9913"/>
    <cfRule type="duplicateValues" dxfId="6974" priority="9914" stopIfTrue="1"/>
    <cfRule type="duplicateValues" dxfId="6973" priority="9915"/>
    <cfRule type="duplicateValues" dxfId="6972" priority="9916"/>
    <cfRule type="duplicateValues" priority="9917"/>
    <cfRule type="duplicateValues" dxfId="6971" priority="9918" stopIfTrue="1"/>
    <cfRule type="duplicateValues" dxfId="6970" priority="9919"/>
    <cfRule type="duplicateValues" dxfId="6969" priority="9920"/>
    <cfRule type="duplicateValues" priority="9921"/>
    <cfRule type="duplicateValues" dxfId="6968" priority="9922" stopIfTrue="1"/>
    <cfRule type="duplicateValues" dxfId="6967" priority="9923"/>
    <cfRule type="duplicateValues" dxfId="6966" priority="9924"/>
    <cfRule type="duplicateValues" priority="9925"/>
    <cfRule type="duplicateValues" dxfId="6965" priority="9926" stopIfTrue="1"/>
    <cfRule type="duplicateValues" dxfId="6964" priority="9927"/>
    <cfRule type="duplicateValues" dxfId="6963" priority="9928"/>
    <cfRule type="duplicateValues" priority="9929"/>
  </conditionalFormatting>
  <conditionalFormatting sqref="F1442">
    <cfRule type="duplicateValues" dxfId="6962" priority="9846" stopIfTrue="1"/>
    <cfRule type="duplicateValues" dxfId="6961" priority="9847"/>
    <cfRule type="duplicateValues" dxfId="6960" priority="9848"/>
    <cfRule type="duplicateValues" priority="9849"/>
    <cfRule type="duplicateValues" dxfId="6959" priority="9850" stopIfTrue="1"/>
    <cfRule type="duplicateValues" dxfId="6958" priority="9851"/>
    <cfRule type="duplicateValues" dxfId="6957" priority="9852"/>
    <cfRule type="duplicateValues" priority="9853"/>
    <cfRule type="duplicateValues" dxfId="6956" priority="9854" stopIfTrue="1"/>
    <cfRule type="duplicateValues" dxfId="6955" priority="9855"/>
    <cfRule type="duplicateValues" dxfId="6954" priority="9856"/>
    <cfRule type="duplicateValues" priority="9857"/>
    <cfRule type="duplicateValues" dxfId="6953" priority="9858" stopIfTrue="1"/>
    <cfRule type="duplicateValues" dxfId="6952" priority="9859"/>
    <cfRule type="duplicateValues" dxfId="6951" priority="9860"/>
    <cfRule type="duplicateValues" priority="9861"/>
    <cfRule type="duplicateValues" dxfId="6950" priority="9862" stopIfTrue="1"/>
    <cfRule type="duplicateValues" dxfId="6949" priority="9863"/>
    <cfRule type="duplicateValues" dxfId="6948" priority="9864"/>
    <cfRule type="duplicateValues" priority="9865"/>
    <cfRule type="duplicateValues" dxfId="6947" priority="9866" stopIfTrue="1"/>
    <cfRule type="duplicateValues" dxfId="6946" priority="9867"/>
    <cfRule type="duplicateValues" dxfId="6945" priority="9868"/>
    <cfRule type="duplicateValues" priority="9869"/>
    <cfRule type="duplicateValues" dxfId="6944" priority="9870" stopIfTrue="1"/>
    <cfRule type="duplicateValues" dxfId="6943" priority="9871"/>
    <cfRule type="duplicateValues" dxfId="6942" priority="9872"/>
    <cfRule type="duplicateValues" priority="9873"/>
    <cfRule type="duplicateValues" dxfId="6941" priority="9874" stopIfTrue="1"/>
    <cfRule type="duplicateValues" dxfId="6940" priority="9875"/>
    <cfRule type="duplicateValues" dxfId="6939" priority="9876"/>
    <cfRule type="duplicateValues" priority="9877"/>
  </conditionalFormatting>
  <conditionalFormatting sqref="F1443:F1444">
    <cfRule type="duplicateValues" dxfId="6938" priority="9794" stopIfTrue="1"/>
    <cfRule type="duplicateValues" dxfId="6937" priority="9795"/>
    <cfRule type="duplicateValues" dxfId="6936" priority="9796"/>
    <cfRule type="duplicateValues" priority="9797"/>
    <cfRule type="duplicateValues" dxfId="6935" priority="9798" stopIfTrue="1"/>
    <cfRule type="duplicateValues" dxfId="6934" priority="9799"/>
    <cfRule type="duplicateValues" dxfId="6933" priority="9800"/>
    <cfRule type="duplicateValues" priority="9801"/>
    <cfRule type="duplicateValues" dxfId="6932" priority="9802" stopIfTrue="1"/>
    <cfRule type="duplicateValues" dxfId="6931" priority="9803"/>
    <cfRule type="duplicateValues" dxfId="6930" priority="9804"/>
    <cfRule type="duplicateValues" priority="9805"/>
    <cfRule type="duplicateValues" dxfId="6929" priority="9806" stopIfTrue="1"/>
    <cfRule type="duplicateValues" dxfId="6928" priority="9807"/>
    <cfRule type="duplicateValues" dxfId="6927" priority="9808"/>
    <cfRule type="duplicateValues" priority="9809"/>
    <cfRule type="duplicateValues" dxfId="6926" priority="9810" stopIfTrue="1"/>
    <cfRule type="duplicateValues" dxfId="6925" priority="9811"/>
    <cfRule type="duplicateValues" dxfId="6924" priority="9812"/>
    <cfRule type="duplicateValues" priority="9813"/>
    <cfRule type="duplicateValues" dxfId="6923" priority="9814" stopIfTrue="1"/>
    <cfRule type="duplicateValues" dxfId="6922" priority="9815"/>
    <cfRule type="duplicateValues" dxfId="6921" priority="9816"/>
    <cfRule type="duplicateValues" priority="9817"/>
    <cfRule type="duplicateValues" dxfId="6920" priority="9818" stopIfTrue="1"/>
    <cfRule type="duplicateValues" dxfId="6919" priority="9819"/>
    <cfRule type="duplicateValues" dxfId="6918" priority="9820"/>
    <cfRule type="duplicateValues" priority="9821"/>
    <cfRule type="duplicateValues" dxfId="6917" priority="9822" stopIfTrue="1"/>
    <cfRule type="duplicateValues" dxfId="6916" priority="9823"/>
    <cfRule type="duplicateValues" dxfId="6915" priority="9824"/>
    <cfRule type="duplicateValues" priority="9825"/>
    <cfRule type="duplicateValues" dxfId="6914" priority="9826" stopIfTrue="1"/>
    <cfRule type="duplicateValues" dxfId="6913" priority="9827"/>
    <cfRule type="duplicateValues" dxfId="6912" priority="9828"/>
    <cfRule type="duplicateValues" priority="9829"/>
    <cfRule type="duplicateValues" dxfId="6911" priority="9830" stopIfTrue="1"/>
    <cfRule type="duplicateValues" dxfId="6910" priority="9831"/>
    <cfRule type="duplicateValues" dxfId="6909" priority="9832"/>
    <cfRule type="duplicateValues" priority="9833"/>
    <cfRule type="duplicateValues" dxfId="6908" priority="9834" stopIfTrue="1"/>
    <cfRule type="duplicateValues" dxfId="6907" priority="9835"/>
    <cfRule type="duplicateValues" dxfId="6906" priority="9836"/>
    <cfRule type="duplicateValues" priority="9837"/>
    <cfRule type="duplicateValues" dxfId="6905" priority="9838" stopIfTrue="1"/>
    <cfRule type="duplicateValues" dxfId="6904" priority="9839"/>
    <cfRule type="duplicateValues" dxfId="6903" priority="9840"/>
    <cfRule type="duplicateValues" priority="9841"/>
    <cfRule type="duplicateValues" dxfId="6902" priority="9842" stopIfTrue="1"/>
    <cfRule type="duplicateValues" dxfId="6901" priority="9843"/>
    <cfRule type="duplicateValues" dxfId="6900" priority="9844"/>
    <cfRule type="duplicateValues" priority="9845"/>
  </conditionalFormatting>
  <conditionalFormatting sqref="F1445">
    <cfRule type="duplicateValues" dxfId="6899" priority="9762" stopIfTrue="1"/>
    <cfRule type="duplicateValues" dxfId="6898" priority="9763"/>
    <cfRule type="duplicateValues" dxfId="6897" priority="9764"/>
    <cfRule type="duplicateValues" priority="9765"/>
    <cfRule type="duplicateValues" dxfId="6896" priority="9766" stopIfTrue="1"/>
    <cfRule type="duplicateValues" dxfId="6895" priority="9767"/>
    <cfRule type="duplicateValues" dxfId="6894" priority="9768"/>
    <cfRule type="duplicateValues" priority="9769"/>
    <cfRule type="duplicateValues" dxfId="6893" priority="9770" stopIfTrue="1"/>
    <cfRule type="duplicateValues" dxfId="6892" priority="9771"/>
    <cfRule type="duplicateValues" dxfId="6891" priority="9772"/>
    <cfRule type="duplicateValues" priority="9773"/>
    <cfRule type="duplicateValues" dxfId="6890" priority="9774" stopIfTrue="1"/>
    <cfRule type="duplicateValues" dxfId="6889" priority="9775"/>
    <cfRule type="duplicateValues" dxfId="6888" priority="9776"/>
    <cfRule type="duplicateValues" priority="9777"/>
    <cfRule type="duplicateValues" dxfId="6887" priority="9778" stopIfTrue="1"/>
    <cfRule type="duplicateValues" dxfId="6886" priority="9779"/>
    <cfRule type="duplicateValues" dxfId="6885" priority="9780"/>
    <cfRule type="duplicateValues" priority="9781"/>
    <cfRule type="duplicateValues" dxfId="6884" priority="9782" stopIfTrue="1"/>
    <cfRule type="duplicateValues" dxfId="6883" priority="9783"/>
    <cfRule type="duplicateValues" dxfId="6882" priority="9784"/>
    <cfRule type="duplicateValues" priority="9785"/>
    <cfRule type="duplicateValues" dxfId="6881" priority="9786" stopIfTrue="1"/>
    <cfRule type="duplicateValues" dxfId="6880" priority="9787"/>
    <cfRule type="duplicateValues" dxfId="6879" priority="9788"/>
    <cfRule type="duplicateValues" priority="9789"/>
    <cfRule type="duplicateValues" dxfId="6878" priority="9790" stopIfTrue="1"/>
    <cfRule type="duplicateValues" dxfId="6877" priority="9791"/>
    <cfRule type="duplicateValues" dxfId="6876" priority="9792"/>
    <cfRule type="duplicateValues" priority="9793"/>
  </conditionalFormatting>
  <conditionalFormatting sqref="F1446:F1449">
    <cfRule type="duplicateValues" dxfId="6875" priority="9710" stopIfTrue="1"/>
    <cfRule type="duplicateValues" dxfId="6874" priority="9711"/>
    <cfRule type="duplicateValues" dxfId="6873" priority="9712"/>
    <cfRule type="duplicateValues" priority="9713"/>
    <cfRule type="duplicateValues" dxfId="6872" priority="9714" stopIfTrue="1"/>
    <cfRule type="duplicateValues" dxfId="6871" priority="9715"/>
    <cfRule type="duplicateValues" dxfId="6870" priority="9716"/>
    <cfRule type="duplicateValues" priority="9717"/>
    <cfRule type="duplicateValues" dxfId="6869" priority="9718" stopIfTrue="1"/>
    <cfRule type="duplicateValues" dxfId="6868" priority="9719"/>
    <cfRule type="duplicateValues" dxfId="6867" priority="9720"/>
    <cfRule type="duplicateValues" priority="9721"/>
    <cfRule type="duplicateValues" dxfId="6866" priority="9722" stopIfTrue="1"/>
    <cfRule type="duplicateValues" dxfId="6865" priority="9723"/>
    <cfRule type="duplicateValues" dxfId="6864" priority="9724"/>
    <cfRule type="duplicateValues" priority="9725"/>
    <cfRule type="duplicateValues" dxfId="6863" priority="9726" stopIfTrue="1"/>
    <cfRule type="duplicateValues" dxfId="6862" priority="9727"/>
    <cfRule type="duplicateValues" dxfId="6861" priority="9728"/>
    <cfRule type="duplicateValues" priority="9729"/>
    <cfRule type="duplicateValues" dxfId="6860" priority="9730" stopIfTrue="1"/>
    <cfRule type="duplicateValues" dxfId="6859" priority="9731"/>
    <cfRule type="duplicateValues" dxfId="6858" priority="9732"/>
    <cfRule type="duplicateValues" priority="9733"/>
    <cfRule type="duplicateValues" dxfId="6857" priority="9734" stopIfTrue="1"/>
    <cfRule type="duplicateValues" dxfId="6856" priority="9735"/>
    <cfRule type="duplicateValues" dxfId="6855" priority="9736"/>
    <cfRule type="duplicateValues" priority="9737"/>
    <cfRule type="duplicateValues" dxfId="6854" priority="9738" stopIfTrue="1"/>
    <cfRule type="duplicateValues" dxfId="6853" priority="9739"/>
    <cfRule type="duplicateValues" dxfId="6852" priority="9740"/>
    <cfRule type="duplicateValues" priority="9741"/>
    <cfRule type="duplicateValues" dxfId="6851" priority="9742" stopIfTrue="1"/>
    <cfRule type="duplicateValues" dxfId="6850" priority="9743"/>
    <cfRule type="duplicateValues" dxfId="6849" priority="9744"/>
    <cfRule type="duplicateValues" priority="9745"/>
    <cfRule type="duplicateValues" dxfId="6848" priority="9746" stopIfTrue="1"/>
    <cfRule type="duplicateValues" dxfId="6847" priority="9747"/>
    <cfRule type="duplicateValues" dxfId="6846" priority="9748"/>
    <cfRule type="duplicateValues" priority="9749"/>
    <cfRule type="duplicateValues" dxfId="6845" priority="9750" stopIfTrue="1"/>
    <cfRule type="duplicateValues" dxfId="6844" priority="9751"/>
    <cfRule type="duplicateValues" dxfId="6843" priority="9752"/>
    <cfRule type="duplicateValues" priority="9753"/>
    <cfRule type="duplicateValues" dxfId="6842" priority="9754" stopIfTrue="1"/>
    <cfRule type="duplicateValues" dxfId="6841" priority="9755"/>
    <cfRule type="duplicateValues" dxfId="6840" priority="9756"/>
    <cfRule type="duplicateValues" priority="9757"/>
    <cfRule type="duplicateValues" dxfId="6839" priority="9758" stopIfTrue="1"/>
    <cfRule type="duplicateValues" dxfId="6838" priority="9759"/>
    <cfRule type="duplicateValues" dxfId="6837" priority="9760"/>
    <cfRule type="duplicateValues" priority="9761"/>
  </conditionalFormatting>
  <conditionalFormatting sqref="F1450">
    <cfRule type="duplicateValues" dxfId="6836" priority="9678" stopIfTrue="1"/>
    <cfRule type="duplicateValues" dxfId="6835" priority="9679"/>
    <cfRule type="duplicateValues" dxfId="6834" priority="9680"/>
    <cfRule type="duplicateValues" priority="9681"/>
    <cfRule type="duplicateValues" dxfId="6833" priority="9682" stopIfTrue="1"/>
    <cfRule type="duplicateValues" dxfId="6832" priority="9683"/>
    <cfRule type="duplicateValues" dxfId="6831" priority="9684"/>
    <cfRule type="duplicateValues" priority="9685"/>
    <cfRule type="duplicateValues" dxfId="6830" priority="9686" stopIfTrue="1"/>
    <cfRule type="duplicateValues" dxfId="6829" priority="9687"/>
    <cfRule type="duplicateValues" dxfId="6828" priority="9688"/>
    <cfRule type="duplicateValues" priority="9689"/>
    <cfRule type="duplicateValues" dxfId="6827" priority="9690" stopIfTrue="1"/>
    <cfRule type="duplicateValues" dxfId="6826" priority="9691"/>
    <cfRule type="duplicateValues" dxfId="6825" priority="9692"/>
    <cfRule type="duplicateValues" priority="9693"/>
    <cfRule type="duplicateValues" dxfId="6824" priority="9694" stopIfTrue="1"/>
    <cfRule type="duplicateValues" dxfId="6823" priority="9695"/>
    <cfRule type="duplicateValues" dxfId="6822" priority="9696"/>
    <cfRule type="duplicateValues" priority="9697"/>
    <cfRule type="duplicateValues" dxfId="6821" priority="9698" stopIfTrue="1"/>
    <cfRule type="duplicateValues" dxfId="6820" priority="9699"/>
    <cfRule type="duplicateValues" dxfId="6819" priority="9700"/>
    <cfRule type="duplicateValues" priority="9701"/>
    <cfRule type="duplicateValues" dxfId="6818" priority="9702" stopIfTrue="1"/>
    <cfRule type="duplicateValues" dxfId="6817" priority="9703"/>
    <cfRule type="duplicateValues" dxfId="6816" priority="9704"/>
    <cfRule type="duplicateValues" priority="9705"/>
    <cfRule type="duplicateValues" dxfId="6815" priority="9706" stopIfTrue="1"/>
    <cfRule type="duplicateValues" dxfId="6814" priority="9707"/>
    <cfRule type="duplicateValues" dxfId="6813" priority="9708"/>
    <cfRule type="duplicateValues" priority="9709"/>
  </conditionalFormatting>
  <conditionalFormatting sqref="F1451">
    <cfRule type="duplicateValues" dxfId="6812" priority="9670" stopIfTrue="1"/>
    <cfRule type="duplicateValues" dxfId="6811" priority="9671"/>
    <cfRule type="duplicateValues" dxfId="6810" priority="9672"/>
    <cfRule type="duplicateValues" priority="9673"/>
    <cfRule type="duplicateValues" dxfId="6809" priority="9674" stopIfTrue="1"/>
    <cfRule type="duplicateValues" dxfId="6808" priority="9675"/>
    <cfRule type="duplicateValues" dxfId="6807" priority="9676"/>
    <cfRule type="duplicateValues" priority="9677"/>
  </conditionalFormatting>
  <conditionalFormatting sqref="F1452:F1453">
    <cfRule type="duplicateValues" dxfId="6806" priority="9638" stopIfTrue="1"/>
    <cfRule type="duplicateValues" dxfId="6805" priority="9639"/>
    <cfRule type="duplicateValues" dxfId="6804" priority="9640"/>
    <cfRule type="duplicateValues" priority="9641"/>
    <cfRule type="duplicateValues" dxfId="6803" priority="9642" stopIfTrue="1"/>
    <cfRule type="duplicateValues" dxfId="6802" priority="9643"/>
    <cfRule type="duplicateValues" dxfId="6801" priority="9644"/>
    <cfRule type="duplicateValues" priority="9645"/>
    <cfRule type="duplicateValues" dxfId="6800" priority="9646" stopIfTrue="1"/>
    <cfRule type="duplicateValues" dxfId="6799" priority="9647"/>
    <cfRule type="duplicateValues" dxfId="6798" priority="9648"/>
    <cfRule type="duplicateValues" priority="9649"/>
    <cfRule type="duplicateValues" dxfId="6797" priority="9650" stopIfTrue="1"/>
    <cfRule type="duplicateValues" dxfId="6796" priority="9651"/>
    <cfRule type="duplicateValues" dxfId="6795" priority="9652"/>
    <cfRule type="duplicateValues" priority="9653"/>
    <cfRule type="duplicateValues" dxfId="6794" priority="9654" stopIfTrue="1"/>
    <cfRule type="duplicateValues" dxfId="6793" priority="9655"/>
    <cfRule type="duplicateValues" dxfId="6792" priority="9656"/>
    <cfRule type="duplicateValues" priority="9657"/>
    <cfRule type="duplicateValues" dxfId="6791" priority="9658" stopIfTrue="1"/>
    <cfRule type="duplicateValues" dxfId="6790" priority="9659"/>
    <cfRule type="duplicateValues" dxfId="6789" priority="9660"/>
    <cfRule type="duplicateValues" priority="9661"/>
    <cfRule type="duplicateValues" dxfId="6788" priority="9662" stopIfTrue="1"/>
    <cfRule type="duplicateValues" dxfId="6787" priority="9663"/>
    <cfRule type="duplicateValues" dxfId="6786" priority="9664"/>
    <cfRule type="duplicateValues" priority="9665"/>
    <cfRule type="duplicateValues" dxfId="6785" priority="9666" stopIfTrue="1"/>
    <cfRule type="duplicateValues" dxfId="6784" priority="9667"/>
    <cfRule type="duplicateValues" dxfId="6783" priority="9668"/>
    <cfRule type="duplicateValues" priority="9669"/>
  </conditionalFormatting>
  <conditionalFormatting sqref="F1456">
    <cfRule type="duplicateValues" dxfId="6782" priority="9630" stopIfTrue="1"/>
    <cfRule type="duplicateValues" dxfId="6781" priority="9631"/>
    <cfRule type="duplicateValues" dxfId="6780" priority="9632"/>
    <cfRule type="duplicateValues" priority="9633"/>
    <cfRule type="duplicateValues" dxfId="6779" priority="9634" stopIfTrue="1"/>
    <cfRule type="duplicateValues" dxfId="6778" priority="9635"/>
    <cfRule type="duplicateValues" dxfId="6777" priority="9636"/>
    <cfRule type="duplicateValues" priority="9637"/>
  </conditionalFormatting>
  <conditionalFormatting sqref="F1457">
    <cfRule type="duplicateValues" dxfId="6776" priority="9598" stopIfTrue="1"/>
    <cfRule type="duplicateValues" dxfId="6775" priority="9599"/>
    <cfRule type="duplicateValues" dxfId="6774" priority="9600"/>
    <cfRule type="duplicateValues" priority="9601"/>
    <cfRule type="duplicateValues" dxfId="6773" priority="9602" stopIfTrue="1"/>
    <cfRule type="duplicateValues" dxfId="6772" priority="9603"/>
    <cfRule type="duplicateValues" dxfId="6771" priority="9604"/>
    <cfRule type="duplicateValues" priority="9605"/>
    <cfRule type="duplicateValues" dxfId="6770" priority="9606" stopIfTrue="1"/>
    <cfRule type="duplicateValues" dxfId="6769" priority="9607"/>
    <cfRule type="duplicateValues" dxfId="6768" priority="9608"/>
    <cfRule type="duplicateValues" priority="9609"/>
    <cfRule type="duplicateValues" dxfId="6767" priority="9610" stopIfTrue="1"/>
    <cfRule type="duplicateValues" dxfId="6766" priority="9611"/>
    <cfRule type="duplicateValues" dxfId="6765" priority="9612"/>
    <cfRule type="duplicateValues" priority="9613"/>
    <cfRule type="duplicateValues" dxfId="6764" priority="9614" stopIfTrue="1"/>
    <cfRule type="duplicateValues" dxfId="6763" priority="9615"/>
    <cfRule type="duplicateValues" dxfId="6762" priority="9616"/>
    <cfRule type="duplicateValues" priority="9617"/>
    <cfRule type="duplicateValues" dxfId="6761" priority="9618" stopIfTrue="1"/>
    <cfRule type="duplicateValues" dxfId="6760" priority="9619"/>
    <cfRule type="duplicateValues" dxfId="6759" priority="9620"/>
    <cfRule type="duplicateValues" priority="9621"/>
    <cfRule type="duplicateValues" dxfId="6758" priority="9622" stopIfTrue="1"/>
    <cfRule type="duplicateValues" dxfId="6757" priority="9623"/>
    <cfRule type="duplicateValues" dxfId="6756" priority="9624"/>
    <cfRule type="duplicateValues" priority="9625"/>
    <cfRule type="duplicateValues" dxfId="6755" priority="9626" stopIfTrue="1"/>
    <cfRule type="duplicateValues" dxfId="6754" priority="9627"/>
    <cfRule type="duplicateValues" dxfId="6753" priority="9628"/>
    <cfRule type="duplicateValues" priority="9629"/>
  </conditionalFormatting>
  <conditionalFormatting sqref="F1458">
    <cfRule type="duplicateValues" dxfId="6752" priority="121487" stopIfTrue="1"/>
    <cfRule type="duplicateValues" dxfId="6751" priority="121488"/>
    <cfRule type="duplicateValues" dxfId="6750" priority="121489"/>
    <cfRule type="duplicateValues" priority="121490"/>
    <cfRule type="duplicateValues" dxfId="6749" priority="121491" stopIfTrue="1"/>
    <cfRule type="duplicateValues" dxfId="6748" priority="121492"/>
    <cfRule type="duplicateValues" dxfId="6747" priority="121493"/>
    <cfRule type="duplicateValues" priority="121494"/>
    <cfRule type="duplicateValues" dxfId="6746" priority="121495" stopIfTrue="1"/>
    <cfRule type="duplicateValues" dxfId="6745" priority="121496"/>
    <cfRule type="duplicateValues" dxfId="6744" priority="121497"/>
    <cfRule type="duplicateValues" priority="121498"/>
    <cfRule type="duplicateValues" dxfId="6743" priority="121499" stopIfTrue="1"/>
    <cfRule type="duplicateValues" dxfId="6742" priority="121500"/>
    <cfRule type="duplicateValues" dxfId="6741" priority="121501"/>
    <cfRule type="duplicateValues" priority="121502"/>
    <cfRule type="duplicateValues" dxfId="6740" priority="121503" stopIfTrue="1"/>
    <cfRule type="duplicateValues" dxfId="6739" priority="121504"/>
    <cfRule type="duplicateValues" dxfId="6738" priority="121505"/>
    <cfRule type="duplicateValues" priority="121506"/>
    <cfRule type="duplicateValues" dxfId="6737" priority="121507" stopIfTrue="1"/>
    <cfRule type="duplicateValues" dxfId="6736" priority="121508"/>
    <cfRule type="duplicateValues" dxfId="6735" priority="121509"/>
    <cfRule type="duplicateValues" priority="121510"/>
    <cfRule type="duplicateValues" dxfId="6734" priority="121511" stopIfTrue="1"/>
    <cfRule type="duplicateValues" dxfId="6733" priority="121512"/>
    <cfRule type="duplicateValues" dxfId="6732" priority="121513"/>
    <cfRule type="duplicateValues" priority="121514"/>
    <cfRule type="duplicateValues" dxfId="6731" priority="121515" stopIfTrue="1"/>
    <cfRule type="duplicateValues" dxfId="6730" priority="121516"/>
    <cfRule type="duplicateValues" dxfId="6729" priority="121517"/>
    <cfRule type="duplicateValues" priority="121518"/>
    <cfRule type="duplicateValues" dxfId="6728" priority="121519" stopIfTrue="1"/>
    <cfRule type="duplicateValues" dxfId="6727" priority="121520"/>
    <cfRule type="duplicateValues" dxfId="6726" priority="121521"/>
    <cfRule type="duplicateValues" priority="121522"/>
    <cfRule type="duplicateValues" dxfId="6725" priority="121523" stopIfTrue="1"/>
    <cfRule type="duplicateValues" dxfId="6724" priority="121524"/>
    <cfRule type="duplicateValues" dxfId="6723" priority="121525"/>
    <cfRule type="duplicateValues" priority="121526"/>
    <cfRule type="duplicateValues" dxfId="6722" priority="121527" stopIfTrue="1"/>
    <cfRule type="duplicateValues" dxfId="6721" priority="121528"/>
    <cfRule type="duplicateValues" dxfId="6720" priority="121529"/>
    <cfRule type="duplicateValues" priority="121530"/>
    <cfRule type="duplicateValues" dxfId="6719" priority="121531" stopIfTrue="1"/>
    <cfRule type="duplicateValues" dxfId="6718" priority="121532"/>
    <cfRule type="duplicateValues" dxfId="6717" priority="121533"/>
    <cfRule type="duplicateValues" priority="121534"/>
    <cfRule type="duplicateValues" dxfId="6716" priority="121535" stopIfTrue="1"/>
    <cfRule type="duplicateValues" dxfId="6715" priority="121536"/>
    <cfRule type="duplicateValues" dxfId="6714" priority="121537"/>
    <cfRule type="duplicateValues" priority="121538"/>
  </conditionalFormatting>
  <conditionalFormatting sqref="F1460:F1462">
    <cfRule type="duplicateValues" dxfId="6713" priority="9494" stopIfTrue="1"/>
    <cfRule type="duplicateValues" dxfId="6712" priority="9495"/>
    <cfRule type="duplicateValues" dxfId="6711" priority="9496"/>
    <cfRule type="duplicateValues" priority="9497"/>
    <cfRule type="duplicateValues" dxfId="6710" priority="9498" stopIfTrue="1"/>
    <cfRule type="duplicateValues" dxfId="6709" priority="9499"/>
    <cfRule type="duplicateValues" dxfId="6708" priority="9500"/>
    <cfRule type="duplicateValues" priority="9501"/>
    <cfRule type="duplicateValues" dxfId="6707" priority="9502" stopIfTrue="1"/>
    <cfRule type="duplicateValues" dxfId="6706" priority="9503"/>
    <cfRule type="duplicateValues" dxfId="6705" priority="9504"/>
    <cfRule type="duplicateValues" priority="9505"/>
    <cfRule type="duplicateValues" dxfId="6704" priority="9506" stopIfTrue="1"/>
    <cfRule type="duplicateValues" dxfId="6703" priority="9507"/>
    <cfRule type="duplicateValues" dxfId="6702" priority="9508"/>
    <cfRule type="duplicateValues" priority="9509"/>
    <cfRule type="duplicateValues" dxfId="6701" priority="9510" stopIfTrue="1"/>
    <cfRule type="duplicateValues" dxfId="6700" priority="9511"/>
    <cfRule type="duplicateValues" dxfId="6699" priority="9512"/>
    <cfRule type="duplicateValues" priority="9513"/>
    <cfRule type="duplicateValues" dxfId="6698" priority="9514" stopIfTrue="1"/>
    <cfRule type="duplicateValues" dxfId="6697" priority="9515"/>
    <cfRule type="duplicateValues" dxfId="6696" priority="9516"/>
    <cfRule type="duplicateValues" priority="9517"/>
    <cfRule type="duplicateValues" dxfId="6695" priority="9518" stopIfTrue="1"/>
    <cfRule type="duplicateValues" dxfId="6694" priority="9519"/>
    <cfRule type="duplicateValues" dxfId="6693" priority="9520"/>
    <cfRule type="duplicateValues" priority="9521"/>
    <cfRule type="duplicateValues" dxfId="6692" priority="9522" stopIfTrue="1"/>
    <cfRule type="duplicateValues" dxfId="6691" priority="9523"/>
    <cfRule type="duplicateValues" dxfId="6690" priority="9524"/>
    <cfRule type="duplicateValues" priority="9525"/>
    <cfRule type="duplicateValues" dxfId="6689" priority="9526" stopIfTrue="1"/>
    <cfRule type="duplicateValues" dxfId="6688" priority="9527"/>
    <cfRule type="duplicateValues" dxfId="6687" priority="9528"/>
    <cfRule type="duplicateValues" priority="9529"/>
    <cfRule type="duplicateValues" dxfId="6686" priority="9530" stopIfTrue="1"/>
    <cfRule type="duplicateValues" dxfId="6685" priority="9531"/>
    <cfRule type="duplicateValues" dxfId="6684" priority="9532"/>
    <cfRule type="duplicateValues" priority="9533"/>
    <cfRule type="duplicateValues" dxfId="6683" priority="9534" stopIfTrue="1"/>
    <cfRule type="duplicateValues" dxfId="6682" priority="9535"/>
    <cfRule type="duplicateValues" dxfId="6681" priority="9536"/>
    <cfRule type="duplicateValues" priority="9537"/>
    <cfRule type="duplicateValues" dxfId="6680" priority="9538" stopIfTrue="1"/>
    <cfRule type="duplicateValues" dxfId="6679" priority="9539"/>
    <cfRule type="duplicateValues" dxfId="6678" priority="9540"/>
    <cfRule type="duplicateValues" priority="9541"/>
    <cfRule type="duplicateValues" dxfId="6677" priority="9542" stopIfTrue="1"/>
    <cfRule type="duplicateValues" dxfId="6676" priority="9543"/>
    <cfRule type="duplicateValues" dxfId="6675" priority="9544"/>
    <cfRule type="duplicateValues" priority="9545"/>
  </conditionalFormatting>
  <conditionalFormatting sqref="F1463">
    <cfRule type="duplicateValues" dxfId="6674" priority="9486" stopIfTrue="1"/>
    <cfRule type="duplicateValues" dxfId="6673" priority="9487"/>
    <cfRule type="duplicateValues" dxfId="6672" priority="9488"/>
    <cfRule type="duplicateValues" priority="9489"/>
    <cfRule type="duplicateValues" dxfId="6671" priority="9490" stopIfTrue="1"/>
    <cfRule type="duplicateValues" dxfId="6670" priority="9491"/>
    <cfRule type="duplicateValues" dxfId="6669" priority="9492"/>
    <cfRule type="duplicateValues" priority="9493"/>
  </conditionalFormatting>
  <conditionalFormatting sqref="F1464">
    <cfRule type="duplicateValues" dxfId="6668" priority="9434" stopIfTrue="1"/>
    <cfRule type="duplicateValues" dxfId="6667" priority="9435"/>
    <cfRule type="duplicateValues" dxfId="6666" priority="9436"/>
    <cfRule type="duplicateValues" priority="9437"/>
    <cfRule type="duplicateValues" dxfId="6665" priority="9438" stopIfTrue="1"/>
    <cfRule type="duplicateValues" dxfId="6664" priority="9439"/>
    <cfRule type="duplicateValues" dxfId="6663" priority="9440"/>
    <cfRule type="duplicateValues" priority="9441"/>
    <cfRule type="duplicateValues" dxfId="6662" priority="9442" stopIfTrue="1"/>
    <cfRule type="duplicateValues" dxfId="6661" priority="9443"/>
    <cfRule type="duplicateValues" dxfId="6660" priority="9444"/>
    <cfRule type="duplicateValues" priority="9445"/>
    <cfRule type="duplicateValues" dxfId="6659" priority="9446" stopIfTrue="1"/>
    <cfRule type="duplicateValues" dxfId="6658" priority="9447"/>
    <cfRule type="duplicateValues" dxfId="6657" priority="9448"/>
    <cfRule type="duplicateValues" priority="9449"/>
    <cfRule type="duplicateValues" dxfId="6656" priority="9450" stopIfTrue="1"/>
    <cfRule type="duplicateValues" dxfId="6655" priority="9451"/>
    <cfRule type="duplicateValues" dxfId="6654" priority="9452"/>
    <cfRule type="duplicateValues" priority="9453"/>
    <cfRule type="duplicateValues" dxfId="6653" priority="9454" stopIfTrue="1"/>
    <cfRule type="duplicateValues" dxfId="6652" priority="9455"/>
    <cfRule type="duplicateValues" dxfId="6651" priority="9456"/>
    <cfRule type="duplicateValues" priority="9457"/>
    <cfRule type="duplicateValues" dxfId="6650" priority="9458" stopIfTrue="1"/>
    <cfRule type="duplicateValues" dxfId="6649" priority="9459"/>
    <cfRule type="duplicateValues" dxfId="6648" priority="9460"/>
    <cfRule type="duplicateValues" priority="9461"/>
    <cfRule type="duplicateValues" dxfId="6647" priority="9462" stopIfTrue="1"/>
    <cfRule type="duplicateValues" dxfId="6646" priority="9463"/>
    <cfRule type="duplicateValues" dxfId="6645" priority="9464"/>
    <cfRule type="duplicateValues" priority="9465"/>
    <cfRule type="duplicateValues" dxfId="6644" priority="9466" stopIfTrue="1"/>
    <cfRule type="duplicateValues" dxfId="6643" priority="9467"/>
    <cfRule type="duplicateValues" dxfId="6642" priority="9468"/>
    <cfRule type="duplicateValues" priority="9469"/>
    <cfRule type="duplicateValues" dxfId="6641" priority="9470" stopIfTrue="1"/>
    <cfRule type="duplicateValues" dxfId="6640" priority="9471"/>
    <cfRule type="duplicateValues" dxfId="6639" priority="9472"/>
    <cfRule type="duplicateValues" priority="9473"/>
    <cfRule type="duplicateValues" dxfId="6638" priority="9474" stopIfTrue="1"/>
    <cfRule type="duplicateValues" dxfId="6637" priority="9475"/>
    <cfRule type="duplicateValues" dxfId="6636" priority="9476"/>
    <cfRule type="duplicateValues" priority="9477"/>
    <cfRule type="duplicateValues" dxfId="6635" priority="9478" stopIfTrue="1"/>
    <cfRule type="duplicateValues" dxfId="6634" priority="9479"/>
    <cfRule type="duplicateValues" dxfId="6633" priority="9480"/>
    <cfRule type="duplicateValues" priority="9481"/>
    <cfRule type="duplicateValues" dxfId="6632" priority="9482" stopIfTrue="1"/>
    <cfRule type="duplicateValues" dxfId="6631" priority="9483"/>
    <cfRule type="duplicateValues" dxfId="6630" priority="9484"/>
    <cfRule type="duplicateValues" priority="9485"/>
  </conditionalFormatting>
  <conditionalFormatting sqref="F1465">
    <cfRule type="duplicateValues" dxfId="6629" priority="9426" stopIfTrue="1"/>
    <cfRule type="duplicateValues" dxfId="6628" priority="9427"/>
    <cfRule type="duplicateValues" dxfId="6627" priority="9428"/>
    <cfRule type="duplicateValues" priority="9429"/>
    <cfRule type="duplicateValues" dxfId="6626" priority="9430" stopIfTrue="1"/>
    <cfRule type="duplicateValues" dxfId="6625" priority="9431"/>
    <cfRule type="duplicateValues" dxfId="6624" priority="9432"/>
    <cfRule type="duplicateValues" priority="9433"/>
  </conditionalFormatting>
  <conditionalFormatting sqref="F1466">
    <cfRule type="duplicateValues" dxfId="6623" priority="9374" stopIfTrue="1"/>
    <cfRule type="duplicateValues" dxfId="6622" priority="9375"/>
    <cfRule type="duplicateValues" dxfId="6621" priority="9376"/>
    <cfRule type="duplicateValues" priority="9377"/>
    <cfRule type="duplicateValues" dxfId="6620" priority="9378" stopIfTrue="1"/>
    <cfRule type="duplicateValues" dxfId="6619" priority="9379"/>
    <cfRule type="duplicateValues" dxfId="6618" priority="9380"/>
    <cfRule type="duplicateValues" priority="9381"/>
    <cfRule type="duplicateValues" dxfId="6617" priority="9382" stopIfTrue="1"/>
    <cfRule type="duplicateValues" dxfId="6616" priority="9383"/>
    <cfRule type="duplicateValues" dxfId="6615" priority="9384"/>
    <cfRule type="duplicateValues" priority="9385"/>
    <cfRule type="duplicateValues" dxfId="6614" priority="9386" stopIfTrue="1"/>
    <cfRule type="duplicateValues" dxfId="6613" priority="9387"/>
    <cfRule type="duplicateValues" dxfId="6612" priority="9388"/>
    <cfRule type="duplicateValues" priority="9389"/>
    <cfRule type="duplicateValues" dxfId="6611" priority="9390" stopIfTrue="1"/>
    <cfRule type="duplicateValues" dxfId="6610" priority="9391"/>
    <cfRule type="duplicateValues" dxfId="6609" priority="9392"/>
    <cfRule type="duplicateValues" priority="9393"/>
    <cfRule type="duplicateValues" dxfId="6608" priority="9394" stopIfTrue="1"/>
    <cfRule type="duplicateValues" dxfId="6607" priority="9395"/>
    <cfRule type="duplicateValues" dxfId="6606" priority="9396"/>
    <cfRule type="duplicateValues" priority="9397"/>
    <cfRule type="duplicateValues" dxfId="6605" priority="9398" stopIfTrue="1"/>
    <cfRule type="duplicateValues" dxfId="6604" priority="9399"/>
    <cfRule type="duplicateValues" dxfId="6603" priority="9400"/>
    <cfRule type="duplicateValues" priority="9401"/>
    <cfRule type="duplicateValues" dxfId="6602" priority="9402" stopIfTrue="1"/>
    <cfRule type="duplicateValues" dxfId="6601" priority="9403"/>
    <cfRule type="duplicateValues" dxfId="6600" priority="9404"/>
    <cfRule type="duplicateValues" priority="9405"/>
    <cfRule type="duplicateValues" dxfId="6599" priority="9406" stopIfTrue="1"/>
    <cfRule type="duplicateValues" dxfId="6598" priority="9407"/>
    <cfRule type="duplicateValues" dxfId="6597" priority="9408"/>
    <cfRule type="duplicateValues" priority="9409"/>
    <cfRule type="duplicateValues" dxfId="6596" priority="9410" stopIfTrue="1"/>
    <cfRule type="duplicateValues" dxfId="6595" priority="9411"/>
    <cfRule type="duplicateValues" dxfId="6594" priority="9412"/>
    <cfRule type="duplicateValues" priority="9413"/>
    <cfRule type="duplicateValues" dxfId="6593" priority="9414" stopIfTrue="1"/>
    <cfRule type="duplicateValues" dxfId="6592" priority="9415"/>
    <cfRule type="duplicateValues" dxfId="6591" priority="9416"/>
    <cfRule type="duplicateValues" priority="9417"/>
    <cfRule type="duplicateValues" dxfId="6590" priority="9418" stopIfTrue="1"/>
    <cfRule type="duplicateValues" dxfId="6589" priority="9419"/>
    <cfRule type="duplicateValues" dxfId="6588" priority="9420"/>
    <cfRule type="duplicateValues" priority="9421"/>
    <cfRule type="duplicateValues" dxfId="6587" priority="9422" stopIfTrue="1"/>
    <cfRule type="duplicateValues" dxfId="6586" priority="9423"/>
    <cfRule type="duplicateValues" dxfId="6585" priority="9424"/>
    <cfRule type="duplicateValues" priority="9425"/>
  </conditionalFormatting>
  <conditionalFormatting sqref="F1467:F1468">
    <cfRule type="duplicateValues" dxfId="6584" priority="9334" stopIfTrue="1"/>
    <cfRule type="duplicateValues" dxfId="6583" priority="9335"/>
    <cfRule type="duplicateValues" dxfId="6582" priority="9336"/>
    <cfRule type="duplicateValues" priority="9337"/>
    <cfRule type="duplicateValues" dxfId="6581" priority="9338" stopIfTrue="1"/>
    <cfRule type="duplicateValues" dxfId="6580" priority="9339"/>
    <cfRule type="duplicateValues" dxfId="6579" priority="9340"/>
    <cfRule type="duplicateValues" priority="9341"/>
    <cfRule type="duplicateValues" dxfId="6578" priority="9342" stopIfTrue="1"/>
    <cfRule type="duplicateValues" dxfId="6577" priority="9343"/>
    <cfRule type="duplicateValues" dxfId="6576" priority="9344"/>
    <cfRule type="duplicateValues" priority="9345"/>
    <cfRule type="duplicateValues" dxfId="6575" priority="9346" stopIfTrue="1"/>
    <cfRule type="duplicateValues" dxfId="6574" priority="9347"/>
    <cfRule type="duplicateValues" dxfId="6573" priority="9348"/>
    <cfRule type="duplicateValues" priority="9349"/>
    <cfRule type="duplicateValues" dxfId="6572" priority="9350" stopIfTrue="1"/>
    <cfRule type="duplicateValues" dxfId="6571" priority="9351"/>
    <cfRule type="duplicateValues" dxfId="6570" priority="9352"/>
    <cfRule type="duplicateValues" priority="9353"/>
    <cfRule type="duplicateValues" dxfId="6569" priority="9354" stopIfTrue="1"/>
    <cfRule type="duplicateValues" dxfId="6568" priority="9355"/>
    <cfRule type="duplicateValues" dxfId="6567" priority="9356"/>
    <cfRule type="duplicateValues" priority="9357"/>
    <cfRule type="duplicateValues" dxfId="6566" priority="9358" stopIfTrue="1"/>
    <cfRule type="duplicateValues" dxfId="6565" priority="9359"/>
    <cfRule type="duplicateValues" dxfId="6564" priority="9360"/>
    <cfRule type="duplicateValues" priority="9361"/>
    <cfRule type="duplicateValues" dxfId="6563" priority="9362" stopIfTrue="1"/>
    <cfRule type="duplicateValues" dxfId="6562" priority="9363"/>
    <cfRule type="duplicateValues" dxfId="6561" priority="9364"/>
    <cfRule type="duplicateValues" priority="9365"/>
  </conditionalFormatting>
  <conditionalFormatting sqref="F1469">
    <cfRule type="duplicateValues" dxfId="6560" priority="9366" stopIfTrue="1"/>
    <cfRule type="duplicateValues" dxfId="6559" priority="9367"/>
    <cfRule type="duplicateValues" dxfId="6558" priority="9368"/>
    <cfRule type="duplicateValues" priority="9369"/>
    <cfRule type="duplicateValues" dxfId="6557" priority="9370" stopIfTrue="1"/>
    <cfRule type="duplicateValues" dxfId="6556" priority="9371"/>
    <cfRule type="duplicateValues" dxfId="6555" priority="9372"/>
    <cfRule type="duplicateValues" priority="9373"/>
  </conditionalFormatting>
  <conditionalFormatting sqref="F1470">
    <cfRule type="duplicateValues" dxfId="6554" priority="9302" stopIfTrue="1"/>
    <cfRule type="duplicateValues" dxfId="6553" priority="9303"/>
    <cfRule type="duplicateValues" dxfId="6552" priority="9304"/>
    <cfRule type="duplicateValues" priority="9305"/>
    <cfRule type="duplicateValues" dxfId="6551" priority="9306" stopIfTrue="1"/>
    <cfRule type="duplicateValues" dxfId="6550" priority="9307"/>
    <cfRule type="duplicateValues" dxfId="6549" priority="9308"/>
    <cfRule type="duplicateValues" priority="9309"/>
    <cfRule type="duplicateValues" dxfId="6548" priority="9310" stopIfTrue="1"/>
    <cfRule type="duplicateValues" dxfId="6547" priority="9311"/>
    <cfRule type="duplicateValues" dxfId="6546" priority="9312"/>
    <cfRule type="duplicateValues" priority="9313"/>
    <cfRule type="duplicateValues" dxfId="6545" priority="9314" stopIfTrue="1"/>
    <cfRule type="duplicateValues" dxfId="6544" priority="9315"/>
    <cfRule type="duplicateValues" dxfId="6543" priority="9316"/>
    <cfRule type="duplicateValues" priority="9317"/>
    <cfRule type="duplicateValues" dxfId="6542" priority="9318" stopIfTrue="1"/>
    <cfRule type="duplicateValues" dxfId="6541" priority="9319"/>
    <cfRule type="duplicateValues" dxfId="6540" priority="9320"/>
    <cfRule type="duplicateValues" priority="9321"/>
    <cfRule type="duplicateValues" dxfId="6539" priority="9322" stopIfTrue="1"/>
    <cfRule type="duplicateValues" dxfId="6538" priority="9323"/>
    <cfRule type="duplicateValues" dxfId="6537" priority="9324"/>
    <cfRule type="duplicateValues" priority="9325"/>
    <cfRule type="duplicateValues" dxfId="6536" priority="9326" stopIfTrue="1"/>
    <cfRule type="duplicateValues" dxfId="6535" priority="9327"/>
    <cfRule type="duplicateValues" dxfId="6534" priority="9328"/>
    <cfRule type="duplicateValues" priority="9329"/>
    <cfRule type="duplicateValues" dxfId="6533" priority="9330" stopIfTrue="1"/>
    <cfRule type="duplicateValues" dxfId="6532" priority="9331"/>
    <cfRule type="duplicateValues" dxfId="6531" priority="9332"/>
    <cfRule type="duplicateValues" priority="9333"/>
  </conditionalFormatting>
  <conditionalFormatting sqref="F1471">
    <cfRule type="duplicateValues" dxfId="6530" priority="9250" stopIfTrue="1"/>
    <cfRule type="duplicateValues" dxfId="6529" priority="9251"/>
    <cfRule type="duplicateValues" dxfId="6528" priority="9252"/>
    <cfRule type="duplicateValues" priority="9253"/>
    <cfRule type="duplicateValues" dxfId="6527" priority="9254" stopIfTrue="1"/>
    <cfRule type="duplicateValues" dxfId="6526" priority="9255"/>
    <cfRule type="duplicateValues" dxfId="6525" priority="9256"/>
    <cfRule type="duplicateValues" priority="9257"/>
    <cfRule type="duplicateValues" dxfId="6524" priority="9258" stopIfTrue="1"/>
    <cfRule type="duplicateValues" dxfId="6523" priority="9259"/>
    <cfRule type="duplicateValues" dxfId="6522" priority="9260"/>
    <cfRule type="duplicateValues" priority="9261"/>
    <cfRule type="duplicateValues" dxfId="6521" priority="9262" stopIfTrue="1"/>
    <cfRule type="duplicateValues" dxfId="6520" priority="9263"/>
    <cfRule type="duplicateValues" dxfId="6519" priority="9264"/>
    <cfRule type="duplicateValues" priority="9265"/>
    <cfRule type="duplicateValues" dxfId="6518" priority="9266" stopIfTrue="1"/>
    <cfRule type="duplicateValues" dxfId="6517" priority="9267"/>
    <cfRule type="duplicateValues" dxfId="6516" priority="9268"/>
    <cfRule type="duplicateValues" priority="9269"/>
    <cfRule type="duplicateValues" dxfId="6515" priority="9270" stopIfTrue="1"/>
    <cfRule type="duplicateValues" dxfId="6514" priority="9271"/>
    <cfRule type="duplicateValues" dxfId="6513" priority="9272"/>
    <cfRule type="duplicateValues" priority="9273"/>
    <cfRule type="duplicateValues" dxfId="6512" priority="9274" stopIfTrue="1"/>
    <cfRule type="duplicateValues" dxfId="6511" priority="9275"/>
    <cfRule type="duplicateValues" dxfId="6510" priority="9276"/>
    <cfRule type="duplicateValues" priority="9277"/>
    <cfRule type="duplicateValues" dxfId="6509" priority="9278" stopIfTrue="1"/>
    <cfRule type="duplicateValues" dxfId="6508" priority="9279"/>
    <cfRule type="duplicateValues" dxfId="6507" priority="9280"/>
    <cfRule type="duplicateValues" priority="9281"/>
    <cfRule type="duplicateValues" dxfId="6506" priority="9282" stopIfTrue="1"/>
    <cfRule type="duplicateValues" dxfId="6505" priority="9283"/>
    <cfRule type="duplicateValues" dxfId="6504" priority="9284"/>
    <cfRule type="duplicateValues" priority="9285"/>
    <cfRule type="duplicateValues" dxfId="6503" priority="9286" stopIfTrue="1"/>
    <cfRule type="duplicateValues" dxfId="6502" priority="9287"/>
    <cfRule type="duplicateValues" dxfId="6501" priority="9288"/>
    <cfRule type="duplicateValues" priority="9289"/>
    <cfRule type="duplicateValues" dxfId="6500" priority="9290" stopIfTrue="1"/>
    <cfRule type="duplicateValues" dxfId="6499" priority="9291"/>
    <cfRule type="duplicateValues" dxfId="6498" priority="9292"/>
    <cfRule type="duplicateValues" priority="9293"/>
    <cfRule type="duplicateValues" dxfId="6497" priority="9294" stopIfTrue="1"/>
    <cfRule type="duplicateValues" dxfId="6496" priority="9295"/>
    <cfRule type="duplicateValues" dxfId="6495" priority="9296"/>
    <cfRule type="duplicateValues" priority="9297"/>
    <cfRule type="duplicateValues" dxfId="6494" priority="9298" stopIfTrue="1"/>
    <cfRule type="duplicateValues" dxfId="6493" priority="9299"/>
    <cfRule type="duplicateValues" dxfId="6492" priority="9300"/>
    <cfRule type="duplicateValues" priority="9301"/>
  </conditionalFormatting>
  <conditionalFormatting sqref="F1472">
    <cfRule type="duplicateValues" dxfId="6491" priority="9242" stopIfTrue="1"/>
    <cfRule type="duplicateValues" dxfId="6490" priority="9243"/>
    <cfRule type="duplicateValues" dxfId="6489" priority="9244"/>
    <cfRule type="duplicateValues" priority="9245"/>
    <cfRule type="duplicateValues" dxfId="6488" priority="9246" stopIfTrue="1"/>
    <cfRule type="duplicateValues" dxfId="6487" priority="9247"/>
    <cfRule type="duplicateValues" dxfId="6486" priority="9248"/>
    <cfRule type="duplicateValues" priority="9249"/>
  </conditionalFormatting>
  <conditionalFormatting sqref="F1473">
    <cfRule type="duplicateValues" dxfId="6485" priority="9190" stopIfTrue="1"/>
    <cfRule type="duplicateValues" dxfId="6484" priority="9191"/>
    <cfRule type="duplicateValues" dxfId="6483" priority="9192"/>
    <cfRule type="duplicateValues" priority="9193"/>
    <cfRule type="duplicateValues" dxfId="6482" priority="9194" stopIfTrue="1"/>
    <cfRule type="duplicateValues" dxfId="6481" priority="9195"/>
    <cfRule type="duplicateValues" dxfId="6480" priority="9196"/>
    <cfRule type="duplicateValues" priority="9197"/>
    <cfRule type="duplicateValues" dxfId="6479" priority="9198" stopIfTrue="1"/>
    <cfRule type="duplicateValues" dxfId="6478" priority="9199"/>
    <cfRule type="duplicateValues" dxfId="6477" priority="9200"/>
    <cfRule type="duplicateValues" priority="9201"/>
    <cfRule type="duplicateValues" dxfId="6476" priority="9202" stopIfTrue="1"/>
    <cfRule type="duplicateValues" dxfId="6475" priority="9203"/>
    <cfRule type="duplicateValues" dxfId="6474" priority="9204"/>
    <cfRule type="duplicateValues" priority="9205"/>
    <cfRule type="duplicateValues" dxfId="6473" priority="9206" stopIfTrue="1"/>
    <cfRule type="duplicateValues" dxfId="6472" priority="9207"/>
    <cfRule type="duplicateValues" dxfId="6471" priority="9208"/>
    <cfRule type="duplicateValues" priority="9209"/>
    <cfRule type="duplicateValues" dxfId="6470" priority="9210" stopIfTrue="1"/>
    <cfRule type="duplicateValues" dxfId="6469" priority="9211"/>
    <cfRule type="duplicateValues" dxfId="6468" priority="9212"/>
    <cfRule type="duplicateValues" priority="9213"/>
    <cfRule type="duplicateValues" dxfId="6467" priority="9214" stopIfTrue="1"/>
    <cfRule type="duplicateValues" dxfId="6466" priority="9215"/>
    <cfRule type="duplicateValues" dxfId="6465" priority="9216"/>
    <cfRule type="duplicateValues" priority="9217"/>
    <cfRule type="duplicateValues" dxfId="6464" priority="9218" stopIfTrue="1"/>
    <cfRule type="duplicateValues" dxfId="6463" priority="9219"/>
    <cfRule type="duplicateValues" dxfId="6462" priority="9220"/>
    <cfRule type="duplicateValues" priority="9221"/>
    <cfRule type="duplicateValues" dxfId="6461" priority="9222" stopIfTrue="1"/>
    <cfRule type="duplicateValues" dxfId="6460" priority="9223"/>
    <cfRule type="duplicateValues" dxfId="6459" priority="9224"/>
    <cfRule type="duplicateValues" priority="9225"/>
    <cfRule type="duplicateValues" dxfId="6458" priority="9226" stopIfTrue="1"/>
    <cfRule type="duplicateValues" dxfId="6457" priority="9227"/>
    <cfRule type="duplicateValues" dxfId="6456" priority="9228"/>
    <cfRule type="duplicateValues" priority="9229"/>
    <cfRule type="duplicateValues" dxfId="6455" priority="9230" stopIfTrue="1"/>
    <cfRule type="duplicateValues" dxfId="6454" priority="9231"/>
    <cfRule type="duplicateValues" dxfId="6453" priority="9232"/>
    <cfRule type="duplicateValues" priority="9233"/>
    <cfRule type="duplicateValues" dxfId="6452" priority="9234" stopIfTrue="1"/>
    <cfRule type="duplicateValues" dxfId="6451" priority="9235"/>
    <cfRule type="duplicateValues" dxfId="6450" priority="9236"/>
    <cfRule type="duplicateValues" priority="9237"/>
    <cfRule type="duplicateValues" dxfId="6449" priority="9238" stopIfTrue="1"/>
    <cfRule type="duplicateValues" dxfId="6448" priority="9239"/>
    <cfRule type="duplicateValues" dxfId="6447" priority="9240"/>
    <cfRule type="duplicateValues" priority="9241"/>
  </conditionalFormatting>
  <conditionalFormatting sqref="F1476:F1479">
    <cfRule type="duplicateValues" dxfId="6446" priority="9158" stopIfTrue="1"/>
    <cfRule type="duplicateValues" dxfId="6445" priority="9159"/>
    <cfRule type="duplicateValues" dxfId="6444" priority="9160"/>
    <cfRule type="duplicateValues" priority="9161"/>
    <cfRule type="duplicateValues" dxfId="6443" priority="9162" stopIfTrue="1"/>
    <cfRule type="duplicateValues" dxfId="6442" priority="9163"/>
    <cfRule type="duplicateValues" dxfId="6441" priority="9164"/>
    <cfRule type="duplicateValues" priority="9165"/>
    <cfRule type="duplicateValues" dxfId="6440" priority="9166" stopIfTrue="1"/>
    <cfRule type="duplicateValues" dxfId="6439" priority="9167"/>
    <cfRule type="duplicateValues" dxfId="6438" priority="9168"/>
    <cfRule type="duplicateValues" priority="9169"/>
    <cfRule type="duplicateValues" dxfId="6437" priority="9170" stopIfTrue="1"/>
    <cfRule type="duplicateValues" dxfId="6436" priority="9171"/>
    <cfRule type="duplicateValues" dxfId="6435" priority="9172"/>
    <cfRule type="duplicateValues" priority="9173"/>
    <cfRule type="duplicateValues" dxfId="6434" priority="9174" stopIfTrue="1"/>
    <cfRule type="duplicateValues" dxfId="6433" priority="9175"/>
    <cfRule type="duplicateValues" dxfId="6432" priority="9176"/>
    <cfRule type="duplicateValues" priority="9177"/>
    <cfRule type="duplicateValues" dxfId="6431" priority="9178" stopIfTrue="1"/>
    <cfRule type="duplicateValues" dxfId="6430" priority="9179"/>
    <cfRule type="duplicateValues" dxfId="6429" priority="9180"/>
    <cfRule type="duplicateValues" priority="9181"/>
    <cfRule type="duplicateValues" dxfId="6428" priority="9182" stopIfTrue="1"/>
    <cfRule type="duplicateValues" dxfId="6427" priority="9183"/>
    <cfRule type="duplicateValues" dxfId="6426" priority="9184"/>
    <cfRule type="duplicateValues" priority="9185"/>
    <cfRule type="duplicateValues" dxfId="6425" priority="9186" stopIfTrue="1"/>
    <cfRule type="duplicateValues" dxfId="6424" priority="9187"/>
    <cfRule type="duplicateValues" dxfId="6423" priority="9188"/>
    <cfRule type="duplicateValues" priority="9189"/>
  </conditionalFormatting>
  <conditionalFormatting sqref="F1480">
    <cfRule type="duplicateValues" dxfId="6422" priority="9106" stopIfTrue="1"/>
    <cfRule type="duplicateValues" dxfId="6421" priority="9107"/>
    <cfRule type="duplicateValues" dxfId="6420" priority="9108"/>
    <cfRule type="duplicateValues" priority="9109"/>
    <cfRule type="duplicateValues" dxfId="6419" priority="9110" stopIfTrue="1"/>
    <cfRule type="duplicateValues" dxfId="6418" priority="9111"/>
    <cfRule type="duplicateValues" dxfId="6417" priority="9112"/>
    <cfRule type="duplicateValues" priority="9113"/>
    <cfRule type="duplicateValues" dxfId="6416" priority="9114" stopIfTrue="1"/>
    <cfRule type="duplicateValues" dxfId="6415" priority="9115"/>
    <cfRule type="duplicateValues" dxfId="6414" priority="9116"/>
    <cfRule type="duplicateValues" priority="9117"/>
    <cfRule type="duplicateValues" dxfId="6413" priority="9118" stopIfTrue="1"/>
    <cfRule type="duplicateValues" dxfId="6412" priority="9119"/>
    <cfRule type="duplicateValues" dxfId="6411" priority="9120"/>
    <cfRule type="duplicateValues" priority="9121"/>
    <cfRule type="duplicateValues" dxfId="6410" priority="9122" stopIfTrue="1"/>
    <cfRule type="duplicateValues" dxfId="6409" priority="9123"/>
    <cfRule type="duplicateValues" dxfId="6408" priority="9124"/>
    <cfRule type="duplicateValues" priority="9125"/>
    <cfRule type="duplicateValues" dxfId="6407" priority="9126" stopIfTrue="1"/>
    <cfRule type="duplicateValues" dxfId="6406" priority="9127"/>
    <cfRule type="duplicateValues" dxfId="6405" priority="9128"/>
    <cfRule type="duplicateValues" priority="9129"/>
    <cfRule type="duplicateValues" dxfId="6404" priority="9130" stopIfTrue="1"/>
    <cfRule type="duplicateValues" dxfId="6403" priority="9131"/>
    <cfRule type="duplicateValues" dxfId="6402" priority="9132"/>
    <cfRule type="duplicateValues" priority="9133"/>
    <cfRule type="duplicateValues" dxfId="6401" priority="9134" stopIfTrue="1"/>
    <cfRule type="duplicateValues" dxfId="6400" priority="9135"/>
    <cfRule type="duplicateValues" dxfId="6399" priority="9136"/>
    <cfRule type="duplicateValues" priority="9137"/>
    <cfRule type="duplicateValues" dxfId="6398" priority="9138" stopIfTrue="1"/>
    <cfRule type="duplicateValues" dxfId="6397" priority="9139"/>
    <cfRule type="duplicateValues" dxfId="6396" priority="9140"/>
    <cfRule type="duplicateValues" priority="9141"/>
    <cfRule type="duplicateValues" dxfId="6395" priority="9142" stopIfTrue="1"/>
    <cfRule type="duplicateValues" dxfId="6394" priority="9143"/>
    <cfRule type="duplicateValues" dxfId="6393" priority="9144"/>
    <cfRule type="duplicateValues" priority="9145"/>
    <cfRule type="duplicateValues" dxfId="6392" priority="9146" stopIfTrue="1"/>
    <cfRule type="duplicateValues" dxfId="6391" priority="9147"/>
    <cfRule type="duplicateValues" dxfId="6390" priority="9148"/>
    <cfRule type="duplicateValues" priority="9149"/>
    <cfRule type="duplicateValues" dxfId="6389" priority="9150" stopIfTrue="1"/>
    <cfRule type="duplicateValues" dxfId="6388" priority="9151"/>
    <cfRule type="duplicateValues" dxfId="6387" priority="9152"/>
    <cfRule type="duplicateValues" priority="9153"/>
    <cfRule type="duplicateValues" dxfId="6386" priority="9154" stopIfTrue="1"/>
    <cfRule type="duplicateValues" dxfId="6385" priority="9155"/>
    <cfRule type="duplicateValues" dxfId="6384" priority="9156"/>
    <cfRule type="duplicateValues" priority="9157"/>
  </conditionalFormatting>
  <conditionalFormatting sqref="F1481">
    <cfRule type="duplicateValues" dxfId="6383" priority="9098" stopIfTrue="1"/>
    <cfRule type="duplicateValues" dxfId="6382" priority="9099"/>
    <cfRule type="duplicateValues" dxfId="6381" priority="9100"/>
    <cfRule type="duplicateValues" priority="9101"/>
    <cfRule type="duplicateValues" dxfId="6380" priority="9102" stopIfTrue="1"/>
    <cfRule type="duplicateValues" dxfId="6379" priority="9103"/>
    <cfRule type="duplicateValues" dxfId="6378" priority="9104"/>
    <cfRule type="duplicateValues" priority="9105"/>
  </conditionalFormatting>
  <conditionalFormatting sqref="F1484">
    <cfRule type="duplicateValues" dxfId="6377" priority="9046" stopIfTrue="1"/>
    <cfRule type="duplicateValues" dxfId="6376" priority="9047"/>
    <cfRule type="duplicateValues" dxfId="6375" priority="9048"/>
    <cfRule type="duplicateValues" priority="9049"/>
    <cfRule type="duplicateValues" dxfId="6374" priority="9050" stopIfTrue="1"/>
    <cfRule type="duplicateValues" dxfId="6373" priority="9051"/>
    <cfRule type="duplicateValues" dxfId="6372" priority="9052"/>
    <cfRule type="duplicateValues" priority="9053"/>
    <cfRule type="duplicateValues" dxfId="6371" priority="9054" stopIfTrue="1"/>
    <cfRule type="duplicateValues" dxfId="6370" priority="9055"/>
    <cfRule type="duplicateValues" dxfId="6369" priority="9056"/>
    <cfRule type="duplicateValues" priority="9057"/>
    <cfRule type="duplicateValues" dxfId="6368" priority="9058" stopIfTrue="1"/>
    <cfRule type="duplicateValues" dxfId="6367" priority="9059"/>
    <cfRule type="duplicateValues" dxfId="6366" priority="9060"/>
    <cfRule type="duplicateValues" priority="9061"/>
    <cfRule type="duplicateValues" dxfId="6365" priority="9062" stopIfTrue="1"/>
    <cfRule type="duplicateValues" dxfId="6364" priority="9063"/>
    <cfRule type="duplicateValues" dxfId="6363" priority="9064"/>
    <cfRule type="duplicateValues" priority="9065"/>
    <cfRule type="duplicateValues" dxfId="6362" priority="9066" stopIfTrue="1"/>
    <cfRule type="duplicateValues" dxfId="6361" priority="9067"/>
    <cfRule type="duplicateValues" dxfId="6360" priority="9068"/>
    <cfRule type="duplicateValues" priority="9069"/>
    <cfRule type="duplicateValues" dxfId="6359" priority="9070" stopIfTrue="1"/>
    <cfRule type="duplicateValues" dxfId="6358" priority="9071"/>
    <cfRule type="duplicateValues" dxfId="6357" priority="9072"/>
    <cfRule type="duplicateValues" priority="9073"/>
    <cfRule type="duplicateValues" dxfId="6356" priority="9074" stopIfTrue="1"/>
    <cfRule type="duplicateValues" dxfId="6355" priority="9075"/>
    <cfRule type="duplicateValues" dxfId="6354" priority="9076"/>
    <cfRule type="duplicateValues" priority="9077"/>
    <cfRule type="duplicateValues" dxfId="6353" priority="9078" stopIfTrue="1"/>
    <cfRule type="duplicateValues" dxfId="6352" priority="9079"/>
    <cfRule type="duplicateValues" dxfId="6351" priority="9080"/>
    <cfRule type="duplicateValues" priority="9081"/>
    <cfRule type="duplicateValues" dxfId="6350" priority="9082" stopIfTrue="1"/>
    <cfRule type="duplicateValues" dxfId="6349" priority="9083"/>
    <cfRule type="duplicateValues" dxfId="6348" priority="9084"/>
    <cfRule type="duplicateValues" priority="9085"/>
    <cfRule type="duplicateValues" dxfId="6347" priority="9086" stopIfTrue="1"/>
    <cfRule type="duplicateValues" dxfId="6346" priority="9087"/>
    <cfRule type="duplicateValues" dxfId="6345" priority="9088"/>
    <cfRule type="duplicateValues" priority="9089"/>
    <cfRule type="duplicateValues" dxfId="6344" priority="9090" stopIfTrue="1"/>
    <cfRule type="duplicateValues" dxfId="6343" priority="9091"/>
    <cfRule type="duplicateValues" dxfId="6342" priority="9092"/>
    <cfRule type="duplicateValues" priority="9093"/>
    <cfRule type="duplicateValues" dxfId="6341" priority="9094" stopIfTrue="1"/>
    <cfRule type="duplicateValues" dxfId="6340" priority="9095"/>
    <cfRule type="duplicateValues" dxfId="6339" priority="9096"/>
    <cfRule type="duplicateValues" priority="9097"/>
  </conditionalFormatting>
  <conditionalFormatting sqref="F1485:F1486">
    <cfRule type="duplicateValues" dxfId="6338" priority="9014" stopIfTrue="1"/>
    <cfRule type="duplicateValues" dxfId="6337" priority="9015"/>
    <cfRule type="duplicateValues" dxfId="6336" priority="9016"/>
    <cfRule type="duplicateValues" priority="9017"/>
    <cfRule type="duplicateValues" dxfId="6335" priority="9018" stopIfTrue="1"/>
    <cfRule type="duplicateValues" dxfId="6334" priority="9019"/>
    <cfRule type="duplicateValues" dxfId="6333" priority="9020"/>
    <cfRule type="duplicateValues" priority="9021"/>
    <cfRule type="duplicateValues" dxfId="6332" priority="9022" stopIfTrue="1"/>
    <cfRule type="duplicateValues" dxfId="6331" priority="9023"/>
    <cfRule type="duplicateValues" dxfId="6330" priority="9024"/>
    <cfRule type="duplicateValues" priority="9025"/>
    <cfRule type="duplicateValues" dxfId="6329" priority="9026" stopIfTrue="1"/>
    <cfRule type="duplicateValues" dxfId="6328" priority="9027"/>
    <cfRule type="duplicateValues" dxfId="6327" priority="9028"/>
    <cfRule type="duplicateValues" priority="9029"/>
    <cfRule type="duplicateValues" dxfId="6326" priority="9030" stopIfTrue="1"/>
    <cfRule type="duplicateValues" dxfId="6325" priority="9031"/>
    <cfRule type="duplicateValues" dxfId="6324" priority="9032"/>
    <cfRule type="duplicateValues" priority="9033"/>
    <cfRule type="duplicateValues" dxfId="6323" priority="9034" stopIfTrue="1"/>
    <cfRule type="duplicateValues" dxfId="6322" priority="9035"/>
    <cfRule type="duplicateValues" dxfId="6321" priority="9036"/>
    <cfRule type="duplicateValues" priority="9037"/>
    <cfRule type="duplicateValues" dxfId="6320" priority="9038" stopIfTrue="1"/>
    <cfRule type="duplicateValues" dxfId="6319" priority="9039"/>
    <cfRule type="duplicateValues" dxfId="6318" priority="9040"/>
    <cfRule type="duplicateValues" priority="9041"/>
    <cfRule type="duplicateValues" dxfId="6317" priority="9042" stopIfTrue="1"/>
    <cfRule type="duplicateValues" dxfId="6316" priority="9043"/>
    <cfRule type="duplicateValues" dxfId="6315" priority="9044"/>
    <cfRule type="duplicateValues" priority="9045"/>
  </conditionalFormatting>
  <conditionalFormatting sqref="F1487">
    <cfRule type="duplicateValues" dxfId="6314" priority="8962" stopIfTrue="1"/>
    <cfRule type="duplicateValues" dxfId="6313" priority="8963"/>
    <cfRule type="duplicateValues" dxfId="6312" priority="8964"/>
    <cfRule type="duplicateValues" priority="8965"/>
    <cfRule type="duplicateValues" dxfId="6311" priority="8966" stopIfTrue="1"/>
    <cfRule type="duplicateValues" dxfId="6310" priority="8967"/>
    <cfRule type="duplicateValues" dxfId="6309" priority="8968"/>
    <cfRule type="duplicateValues" priority="8969"/>
    <cfRule type="duplicateValues" dxfId="6308" priority="8970" stopIfTrue="1"/>
    <cfRule type="duplicateValues" dxfId="6307" priority="8971"/>
    <cfRule type="duplicateValues" dxfId="6306" priority="8972"/>
    <cfRule type="duplicateValues" priority="8973"/>
    <cfRule type="duplicateValues" dxfId="6305" priority="8974" stopIfTrue="1"/>
    <cfRule type="duplicateValues" dxfId="6304" priority="8975"/>
    <cfRule type="duplicateValues" dxfId="6303" priority="8976"/>
    <cfRule type="duplicateValues" priority="8977"/>
    <cfRule type="duplicateValues" dxfId="6302" priority="8978" stopIfTrue="1"/>
    <cfRule type="duplicateValues" dxfId="6301" priority="8979"/>
    <cfRule type="duplicateValues" dxfId="6300" priority="8980"/>
    <cfRule type="duplicateValues" priority="8981"/>
    <cfRule type="duplicateValues" dxfId="6299" priority="8982" stopIfTrue="1"/>
    <cfRule type="duplicateValues" dxfId="6298" priority="8983"/>
    <cfRule type="duplicateValues" dxfId="6297" priority="8984"/>
    <cfRule type="duplicateValues" priority="8985"/>
    <cfRule type="duplicateValues" dxfId="6296" priority="8986" stopIfTrue="1"/>
    <cfRule type="duplicateValues" dxfId="6295" priority="8987"/>
    <cfRule type="duplicateValues" dxfId="6294" priority="8988"/>
    <cfRule type="duplicateValues" priority="8989"/>
    <cfRule type="duplicateValues" dxfId="6293" priority="8990" stopIfTrue="1"/>
    <cfRule type="duplicateValues" dxfId="6292" priority="8991"/>
    <cfRule type="duplicateValues" dxfId="6291" priority="8992"/>
    <cfRule type="duplicateValues" priority="8993"/>
    <cfRule type="duplicateValues" dxfId="6290" priority="8994" stopIfTrue="1"/>
    <cfRule type="duplicateValues" dxfId="6289" priority="8995"/>
    <cfRule type="duplicateValues" dxfId="6288" priority="8996"/>
    <cfRule type="duplicateValues" priority="8997"/>
    <cfRule type="duplicateValues" dxfId="6287" priority="8998" stopIfTrue="1"/>
    <cfRule type="duplicateValues" dxfId="6286" priority="8999"/>
    <cfRule type="duplicateValues" dxfId="6285" priority="9000"/>
    <cfRule type="duplicateValues" priority="9001"/>
    <cfRule type="duplicateValues" dxfId="6284" priority="9002" stopIfTrue="1"/>
    <cfRule type="duplicateValues" dxfId="6283" priority="9003"/>
    <cfRule type="duplicateValues" dxfId="6282" priority="9004"/>
    <cfRule type="duplicateValues" priority="9005"/>
    <cfRule type="duplicateValues" dxfId="6281" priority="9006" stopIfTrue="1"/>
    <cfRule type="duplicateValues" dxfId="6280" priority="9007"/>
    <cfRule type="duplicateValues" dxfId="6279" priority="9008"/>
    <cfRule type="duplicateValues" priority="9009"/>
    <cfRule type="duplicateValues" dxfId="6278" priority="9010" stopIfTrue="1"/>
    <cfRule type="duplicateValues" dxfId="6277" priority="9011"/>
    <cfRule type="duplicateValues" dxfId="6276" priority="9012"/>
    <cfRule type="duplicateValues" priority="9013"/>
  </conditionalFormatting>
  <conditionalFormatting sqref="F1490">
    <cfRule type="duplicateValues" dxfId="6275" priority="8954" stopIfTrue="1"/>
    <cfRule type="duplicateValues" dxfId="6274" priority="8955"/>
    <cfRule type="duplicateValues" dxfId="6273" priority="8956"/>
    <cfRule type="duplicateValues" priority="8957"/>
    <cfRule type="duplicateValues" dxfId="6272" priority="8958" stopIfTrue="1"/>
    <cfRule type="duplicateValues" dxfId="6271" priority="8959"/>
    <cfRule type="duplicateValues" dxfId="6270" priority="8960"/>
    <cfRule type="duplicateValues" priority="8961"/>
  </conditionalFormatting>
  <conditionalFormatting sqref="F1491">
    <cfRule type="duplicateValues" dxfId="6269" priority="8902" stopIfTrue="1"/>
    <cfRule type="duplicateValues" dxfId="6268" priority="8903"/>
    <cfRule type="duplicateValues" dxfId="6267" priority="8904"/>
    <cfRule type="duplicateValues" priority="8905"/>
    <cfRule type="duplicateValues" dxfId="6266" priority="8906" stopIfTrue="1"/>
    <cfRule type="duplicateValues" dxfId="6265" priority="8907"/>
    <cfRule type="duplicateValues" dxfId="6264" priority="8908"/>
    <cfRule type="duplicateValues" priority="8909"/>
    <cfRule type="duplicateValues" dxfId="6263" priority="8910" stopIfTrue="1"/>
    <cfRule type="duplicateValues" dxfId="6262" priority="8911"/>
    <cfRule type="duplicateValues" dxfId="6261" priority="8912"/>
    <cfRule type="duplicateValues" priority="8913"/>
    <cfRule type="duplicateValues" dxfId="6260" priority="8914" stopIfTrue="1"/>
    <cfRule type="duplicateValues" dxfId="6259" priority="8915"/>
    <cfRule type="duplicateValues" dxfId="6258" priority="8916"/>
    <cfRule type="duplicateValues" priority="8917"/>
    <cfRule type="duplicateValues" dxfId="6257" priority="8918" stopIfTrue="1"/>
    <cfRule type="duplicateValues" dxfId="6256" priority="8919"/>
    <cfRule type="duplicateValues" dxfId="6255" priority="8920"/>
    <cfRule type="duplicateValues" priority="8921"/>
    <cfRule type="duplicateValues" dxfId="6254" priority="8922" stopIfTrue="1"/>
    <cfRule type="duplicateValues" dxfId="6253" priority="8923"/>
    <cfRule type="duplicateValues" dxfId="6252" priority="8924"/>
    <cfRule type="duplicateValues" priority="8925"/>
    <cfRule type="duplicateValues" dxfId="6251" priority="8926" stopIfTrue="1"/>
    <cfRule type="duplicateValues" dxfId="6250" priority="8927"/>
    <cfRule type="duplicateValues" dxfId="6249" priority="8928"/>
    <cfRule type="duplicateValues" priority="8929"/>
    <cfRule type="duplicateValues" dxfId="6248" priority="8930" stopIfTrue="1"/>
    <cfRule type="duplicateValues" dxfId="6247" priority="8931"/>
    <cfRule type="duplicateValues" dxfId="6246" priority="8932"/>
    <cfRule type="duplicateValues" priority="8933"/>
    <cfRule type="duplicateValues" dxfId="6245" priority="8934" stopIfTrue="1"/>
    <cfRule type="duplicateValues" dxfId="6244" priority="8935"/>
    <cfRule type="duplicateValues" dxfId="6243" priority="8936"/>
    <cfRule type="duplicateValues" priority="8937"/>
    <cfRule type="duplicateValues" dxfId="6242" priority="8938" stopIfTrue="1"/>
    <cfRule type="duplicateValues" dxfId="6241" priority="8939"/>
    <cfRule type="duplicateValues" dxfId="6240" priority="8940"/>
    <cfRule type="duplicateValues" priority="8941"/>
    <cfRule type="duplicateValues" dxfId="6239" priority="8942" stopIfTrue="1"/>
    <cfRule type="duplicateValues" dxfId="6238" priority="8943"/>
    <cfRule type="duplicateValues" dxfId="6237" priority="8944"/>
    <cfRule type="duplicateValues" priority="8945"/>
    <cfRule type="duplicateValues" dxfId="6236" priority="8946" stopIfTrue="1"/>
    <cfRule type="duplicateValues" dxfId="6235" priority="8947"/>
    <cfRule type="duplicateValues" dxfId="6234" priority="8948"/>
    <cfRule type="duplicateValues" priority="8949"/>
    <cfRule type="duplicateValues" dxfId="6233" priority="8950" stopIfTrue="1"/>
    <cfRule type="duplicateValues" dxfId="6232" priority="8951"/>
    <cfRule type="duplicateValues" dxfId="6231" priority="8952"/>
    <cfRule type="duplicateValues" priority="8953"/>
  </conditionalFormatting>
  <conditionalFormatting sqref="F1494">
    <cfRule type="duplicateValues" dxfId="6230" priority="8894" stopIfTrue="1"/>
    <cfRule type="duplicateValues" dxfId="6229" priority="8895"/>
    <cfRule type="duplicateValues" dxfId="6228" priority="8896"/>
    <cfRule type="duplicateValues" priority="8897"/>
    <cfRule type="duplicateValues" dxfId="6227" priority="8898" stopIfTrue="1"/>
    <cfRule type="duplicateValues" dxfId="6226" priority="8899"/>
    <cfRule type="duplicateValues" dxfId="6225" priority="8900"/>
    <cfRule type="duplicateValues" priority="8901"/>
  </conditionalFormatting>
  <conditionalFormatting sqref="F1495:F1496">
    <cfRule type="duplicateValues" dxfId="6224" priority="8862" stopIfTrue="1"/>
    <cfRule type="duplicateValues" dxfId="6223" priority="8863"/>
    <cfRule type="duplicateValues" dxfId="6222" priority="8864"/>
    <cfRule type="duplicateValues" priority="8865"/>
    <cfRule type="duplicateValues" dxfId="6221" priority="8866" stopIfTrue="1"/>
    <cfRule type="duplicateValues" dxfId="6220" priority="8867"/>
    <cfRule type="duplicateValues" dxfId="6219" priority="8868"/>
    <cfRule type="duplicateValues" priority="8869"/>
    <cfRule type="duplicateValues" dxfId="6218" priority="8870" stopIfTrue="1"/>
    <cfRule type="duplicateValues" dxfId="6217" priority="8871"/>
    <cfRule type="duplicateValues" dxfId="6216" priority="8872"/>
    <cfRule type="duplicateValues" priority="8873"/>
    <cfRule type="duplicateValues" dxfId="6215" priority="8874" stopIfTrue="1"/>
    <cfRule type="duplicateValues" dxfId="6214" priority="8875"/>
    <cfRule type="duplicateValues" dxfId="6213" priority="8876"/>
    <cfRule type="duplicateValues" priority="8877"/>
    <cfRule type="duplicateValues" dxfId="6212" priority="8878" stopIfTrue="1"/>
    <cfRule type="duplicateValues" dxfId="6211" priority="8879"/>
    <cfRule type="duplicateValues" dxfId="6210" priority="8880"/>
    <cfRule type="duplicateValues" priority="8881"/>
    <cfRule type="duplicateValues" dxfId="6209" priority="8882" stopIfTrue="1"/>
    <cfRule type="duplicateValues" dxfId="6208" priority="8883"/>
    <cfRule type="duplicateValues" dxfId="6207" priority="8884"/>
    <cfRule type="duplicateValues" priority="8885"/>
    <cfRule type="duplicateValues" dxfId="6206" priority="8886" stopIfTrue="1"/>
    <cfRule type="duplicateValues" dxfId="6205" priority="8887"/>
    <cfRule type="duplicateValues" dxfId="6204" priority="8888"/>
    <cfRule type="duplicateValues" priority="8889"/>
    <cfRule type="duplicateValues" dxfId="6203" priority="8890" stopIfTrue="1"/>
    <cfRule type="duplicateValues" dxfId="6202" priority="8891"/>
    <cfRule type="duplicateValues" dxfId="6201" priority="8892"/>
    <cfRule type="duplicateValues" priority="8893"/>
  </conditionalFormatting>
  <conditionalFormatting sqref="F1498:F1499">
    <cfRule type="duplicateValues" dxfId="6200" priority="8858" stopIfTrue="1"/>
    <cfRule type="duplicateValues" dxfId="6199" priority="8859"/>
    <cfRule type="duplicateValues" dxfId="6198" priority="8860"/>
    <cfRule type="duplicateValues" priority="8861"/>
  </conditionalFormatting>
  <conditionalFormatting sqref="F1500:F1502">
    <cfRule type="duplicateValues" dxfId="6197" priority="8826" stopIfTrue="1"/>
    <cfRule type="duplicateValues" dxfId="6196" priority="8827"/>
    <cfRule type="duplicateValues" dxfId="6195" priority="8828"/>
    <cfRule type="duplicateValues" priority="8829"/>
    <cfRule type="duplicateValues" dxfId="6194" priority="8830" stopIfTrue="1"/>
    <cfRule type="duplicateValues" dxfId="6193" priority="8831"/>
    <cfRule type="duplicateValues" dxfId="6192" priority="8832"/>
    <cfRule type="duplicateValues" priority="8833"/>
    <cfRule type="duplicateValues" dxfId="6191" priority="8834" stopIfTrue="1"/>
    <cfRule type="duplicateValues" dxfId="6190" priority="8835"/>
    <cfRule type="duplicateValues" dxfId="6189" priority="8836"/>
    <cfRule type="duplicateValues" priority="8837"/>
    <cfRule type="duplicateValues" dxfId="6188" priority="8838" stopIfTrue="1"/>
    <cfRule type="duplicateValues" dxfId="6187" priority="8839"/>
    <cfRule type="duplicateValues" dxfId="6186" priority="8840"/>
    <cfRule type="duplicateValues" priority="8841"/>
    <cfRule type="duplicateValues" dxfId="6185" priority="8842" stopIfTrue="1"/>
    <cfRule type="duplicateValues" dxfId="6184" priority="8843"/>
    <cfRule type="duplicateValues" dxfId="6183" priority="8844"/>
    <cfRule type="duplicateValues" priority="8845"/>
    <cfRule type="duplicateValues" dxfId="6182" priority="8846" stopIfTrue="1"/>
    <cfRule type="duplicateValues" dxfId="6181" priority="8847"/>
    <cfRule type="duplicateValues" dxfId="6180" priority="8848"/>
    <cfRule type="duplicateValues" priority="8849"/>
    <cfRule type="duplicateValues" dxfId="6179" priority="8850" stopIfTrue="1"/>
    <cfRule type="duplicateValues" dxfId="6178" priority="8851"/>
    <cfRule type="duplicateValues" dxfId="6177" priority="8852"/>
    <cfRule type="duplicateValues" priority="8853"/>
    <cfRule type="duplicateValues" dxfId="6176" priority="8854" stopIfTrue="1"/>
    <cfRule type="duplicateValues" dxfId="6175" priority="8855"/>
    <cfRule type="duplicateValues" dxfId="6174" priority="8856"/>
    <cfRule type="duplicateValues" priority="8857"/>
  </conditionalFormatting>
  <conditionalFormatting sqref="F1500:F1640 F1372:F1374 F1352 F1310 F1316 F1346 F1354 F1357 F1360:F1361 F1363 F1365 F1367 F1376 F1378:F1387 F1389:F1401 F1403:F1423 F1425 F1427 F1429:F1497">
    <cfRule type="duplicateValues" dxfId="6173" priority="121479" stopIfTrue="1"/>
    <cfRule type="duplicateValues" dxfId="6172" priority="121480"/>
    <cfRule type="duplicateValues" dxfId="6171" priority="121481"/>
    <cfRule type="duplicateValues" priority="121482"/>
  </conditionalFormatting>
  <conditionalFormatting sqref="F1505">
    <cfRule type="duplicateValues" dxfId="6170" priority="8774" stopIfTrue="1"/>
    <cfRule type="duplicateValues" dxfId="6169" priority="8775"/>
    <cfRule type="duplicateValues" dxfId="6168" priority="8776"/>
    <cfRule type="duplicateValues" priority="8777"/>
    <cfRule type="duplicateValues" dxfId="6167" priority="8778" stopIfTrue="1"/>
    <cfRule type="duplicateValues" dxfId="6166" priority="8779"/>
    <cfRule type="duplicateValues" dxfId="6165" priority="8780"/>
    <cfRule type="duplicateValues" priority="8781"/>
    <cfRule type="duplicateValues" dxfId="6164" priority="8782" stopIfTrue="1"/>
    <cfRule type="duplicateValues" dxfId="6163" priority="8783"/>
    <cfRule type="duplicateValues" dxfId="6162" priority="8784"/>
    <cfRule type="duplicateValues" priority="8785"/>
    <cfRule type="duplicateValues" dxfId="6161" priority="8786" stopIfTrue="1"/>
    <cfRule type="duplicateValues" dxfId="6160" priority="8787"/>
    <cfRule type="duplicateValues" dxfId="6159" priority="8788"/>
    <cfRule type="duplicateValues" priority="8789"/>
    <cfRule type="duplicateValues" dxfId="6158" priority="8790" stopIfTrue="1"/>
    <cfRule type="duplicateValues" dxfId="6157" priority="8791"/>
    <cfRule type="duplicateValues" dxfId="6156" priority="8792"/>
    <cfRule type="duplicateValues" priority="8793"/>
    <cfRule type="duplicateValues" dxfId="6155" priority="8794" stopIfTrue="1"/>
    <cfRule type="duplicateValues" dxfId="6154" priority="8795"/>
    <cfRule type="duplicateValues" dxfId="6153" priority="8796"/>
    <cfRule type="duplicateValues" priority="8797"/>
    <cfRule type="duplicateValues" dxfId="6152" priority="8798" stopIfTrue="1"/>
    <cfRule type="duplicateValues" dxfId="6151" priority="8799"/>
    <cfRule type="duplicateValues" dxfId="6150" priority="8800"/>
    <cfRule type="duplicateValues" priority="8801"/>
    <cfRule type="duplicateValues" dxfId="6149" priority="8802" stopIfTrue="1"/>
    <cfRule type="duplicateValues" dxfId="6148" priority="8803"/>
    <cfRule type="duplicateValues" dxfId="6147" priority="8804"/>
    <cfRule type="duplicateValues" priority="8805"/>
    <cfRule type="duplicateValues" dxfId="6146" priority="8806" stopIfTrue="1"/>
    <cfRule type="duplicateValues" dxfId="6145" priority="8807"/>
    <cfRule type="duplicateValues" dxfId="6144" priority="8808"/>
    <cfRule type="duplicateValues" priority="8809"/>
    <cfRule type="duplicateValues" dxfId="6143" priority="8810" stopIfTrue="1"/>
    <cfRule type="duplicateValues" dxfId="6142" priority="8811"/>
    <cfRule type="duplicateValues" dxfId="6141" priority="8812"/>
    <cfRule type="duplicateValues" priority="8813"/>
    <cfRule type="duplicateValues" dxfId="6140" priority="8814" stopIfTrue="1"/>
    <cfRule type="duplicateValues" dxfId="6139" priority="8815"/>
    <cfRule type="duplicateValues" dxfId="6138" priority="8816"/>
    <cfRule type="duplicateValues" priority="8817"/>
    <cfRule type="duplicateValues" dxfId="6137" priority="8818" stopIfTrue="1"/>
    <cfRule type="duplicateValues" dxfId="6136" priority="8819"/>
    <cfRule type="duplicateValues" dxfId="6135" priority="8820"/>
    <cfRule type="duplicateValues" priority="8821"/>
    <cfRule type="duplicateValues" dxfId="6134" priority="8822" stopIfTrue="1"/>
    <cfRule type="duplicateValues" dxfId="6133" priority="8823"/>
    <cfRule type="duplicateValues" dxfId="6132" priority="8824"/>
    <cfRule type="duplicateValues" priority="8825"/>
  </conditionalFormatting>
  <conditionalFormatting sqref="F1506">
    <cfRule type="duplicateValues" dxfId="6131" priority="8742" stopIfTrue="1"/>
    <cfRule type="duplicateValues" dxfId="6130" priority="8743"/>
    <cfRule type="duplicateValues" dxfId="6129" priority="8744"/>
    <cfRule type="duplicateValues" priority="8745"/>
    <cfRule type="duplicateValues" dxfId="6128" priority="8746" stopIfTrue="1"/>
    <cfRule type="duplicateValues" dxfId="6127" priority="8747"/>
    <cfRule type="duplicateValues" dxfId="6126" priority="8748"/>
    <cfRule type="duplicateValues" priority="8749"/>
    <cfRule type="duplicateValues" dxfId="6125" priority="8750" stopIfTrue="1"/>
    <cfRule type="duplicateValues" dxfId="6124" priority="8751"/>
    <cfRule type="duplicateValues" dxfId="6123" priority="8752"/>
    <cfRule type="duplicateValues" priority="8753"/>
    <cfRule type="duplicateValues" dxfId="6122" priority="8754" stopIfTrue="1"/>
    <cfRule type="duplicateValues" dxfId="6121" priority="8755"/>
    <cfRule type="duplicateValues" dxfId="6120" priority="8756"/>
    <cfRule type="duplicateValues" priority="8757"/>
    <cfRule type="duplicateValues" dxfId="6119" priority="8758" stopIfTrue="1"/>
    <cfRule type="duplicateValues" dxfId="6118" priority="8759"/>
    <cfRule type="duplicateValues" dxfId="6117" priority="8760"/>
    <cfRule type="duplicateValues" priority="8761"/>
    <cfRule type="duplicateValues" dxfId="6116" priority="8762" stopIfTrue="1"/>
    <cfRule type="duplicateValues" dxfId="6115" priority="8763"/>
    <cfRule type="duplicateValues" dxfId="6114" priority="8764"/>
    <cfRule type="duplicateValues" priority="8765"/>
    <cfRule type="duplicateValues" dxfId="6113" priority="8766" stopIfTrue="1"/>
    <cfRule type="duplicateValues" dxfId="6112" priority="8767"/>
    <cfRule type="duplicateValues" dxfId="6111" priority="8768"/>
    <cfRule type="duplicateValues" priority="8769"/>
    <cfRule type="duplicateValues" dxfId="6110" priority="8770" stopIfTrue="1"/>
    <cfRule type="duplicateValues" dxfId="6109" priority="8771"/>
    <cfRule type="duplicateValues" dxfId="6108" priority="8772"/>
    <cfRule type="duplicateValues" priority="8773"/>
  </conditionalFormatting>
  <conditionalFormatting sqref="F1511">
    <cfRule type="duplicateValues" dxfId="6107" priority="8734" stopIfTrue="1"/>
    <cfRule type="duplicateValues" dxfId="6106" priority="8735"/>
    <cfRule type="duplicateValues" dxfId="6105" priority="8736"/>
    <cfRule type="duplicateValues" priority="8737"/>
    <cfRule type="duplicateValues" dxfId="6104" priority="8738" stopIfTrue="1"/>
    <cfRule type="duplicateValues" dxfId="6103" priority="8739"/>
    <cfRule type="duplicateValues" dxfId="6102" priority="8740"/>
    <cfRule type="duplicateValues" priority="8741"/>
  </conditionalFormatting>
  <conditionalFormatting sqref="F1512">
    <cfRule type="duplicateValues" dxfId="6101" priority="8682" stopIfTrue="1"/>
    <cfRule type="duplicateValues" dxfId="6100" priority="8683"/>
    <cfRule type="duplicateValues" dxfId="6099" priority="8684"/>
    <cfRule type="duplicateValues" priority="8685"/>
    <cfRule type="duplicateValues" dxfId="6098" priority="8686" stopIfTrue="1"/>
    <cfRule type="duplicateValues" dxfId="6097" priority="8687"/>
    <cfRule type="duplicateValues" dxfId="6096" priority="8688"/>
    <cfRule type="duplicateValues" priority="8689"/>
    <cfRule type="duplicateValues" dxfId="6095" priority="8690" stopIfTrue="1"/>
    <cfRule type="duplicateValues" dxfId="6094" priority="8691"/>
    <cfRule type="duplicateValues" dxfId="6093" priority="8692"/>
    <cfRule type="duplicateValues" priority="8693"/>
    <cfRule type="duplicateValues" dxfId="6092" priority="8694" stopIfTrue="1"/>
    <cfRule type="duplicateValues" dxfId="6091" priority="8695"/>
    <cfRule type="duplicateValues" dxfId="6090" priority="8696"/>
    <cfRule type="duplicateValues" priority="8697"/>
    <cfRule type="duplicateValues" dxfId="6089" priority="8698" stopIfTrue="1"/>
    <cfRule type="duplicateValues" dxfId="6088" priority="8699"/>
    <cfRule type="duplicateValues" dxfId="6087" priority="8700"/>
    <cfRule type="duplicateValues" priority="8701"/>
    <cfRule type="duplicateValues" dxfId="6086" priority="8702" stopIfTrue="1"/>
    <cfRule type="duplicateValues" dxfId="6085" priority="8703"/>
    <cfRule type="duplicateValues" dxfId="6084" priority="8704"/>
    <cfRule type="duplicateValues" priority="8705"/>
    <cfRule type="duplicateValues" dxfId="6083" priority="8706" stopIfTrue="1"/>
    <cfRule type="duplicateValues" dxfId="6082" priority="8707"/>
    <cfRule type="duplicateValues" dxfId="6081" priority="8708"/>
    <cfRule type="duplicateValues" priority="8709"/>
    <cfRule type="duplicateValues" dxfId="6080" priority="8710" stopIfTrue="1"/>
    <cfRule type="duplicateValues" dxfId="6079" priority="8711"/>
    <cfRule type="duplicateValues" dxfId="6078" priority="8712"/>
    <cfRule type="duplicateValues" priority="8713"/>
    <cfRule type="duplicateValues" dxfId="6077" priority="8714" stopIfTrue="1"/>
    <cfRule type="duplicateValues" dxfId="6076" priority="8715"/>
    <cfRule type="duplicateValues" dxfId="6075" priority="8716"/>
    <cfRule type="duplicateValues" priority="8717"/>
    <cfRule type="duplicateValues" dxfId="6074" priority="8718" stopIfTrue="1"/>
    <cfRule type="duplicateValues" dxfId="6073" priority="8719"/>
    <cfRule type="duplicateValues" dxfId="6072" priority="8720"/>
    <cfRule type="duplicateValues" priority="8721"/>
    <cfRule type="duplicateValues" dxfId="6071" priority="8722" stopIfTrue="1"/>
    <cfRule type="duplicateValues" dxfId="6070" priority="8723"/>
    <cfRule type="duplicateValues" dxfId="6069" priority="8724"/>
    <cfRule type="duplicateValues" priority="8725"/>
    <cfRule type="duplicateValues" dxfId="6068" priority="8726" stopIfTrue="1"/>
    <cfRule type="duplicateValues" dxfId="6067" priority="8727"/>
    <cfRule type="duplicateValues" dxfId="6066" priority="8728"/>
    <cfRule type="duplicateValues" priority="8729"/>
    <cfRule type="duplicateValues" dxfId="6065" priority="8730" stopIfTrue="1"/>
    <cfRule type="duplicateValues" dxfId="6064" priority="8731"/>
    <cfRule type="duplicateValues" dxfId="6063" priority="8732"/>
    <cfRule type="duplicateValues" priority="8733"/>
  </conditionalFormatting>
  <conditionalFormatting sqref="F1513">
    <cfRule type="duplicateValues" dxfId="6062" priority="8674" stopIfTrue="1"/>
    <cfRule type="duplicateValues" dxfId="6061" priority="8675"/>
    <cfRule type="duplicateValues" dxfId="6060" priority="8676"/>
    <cfRule type="duplicateValues" priority="8677"/>
    <cfRule type="duplicateValues" dxfId="6059" priority="8678" stopIfTrue="1"/>
    <cfRule type="duplicateValues" dxfId="6058" priority="8679"/>
    <cfRule type="duplicateValues" dxfId="6057" priority="8680"/>
    <cfRule type="duplicateValues" priority="8681"/>
  </conditionalFormatting>
  <conditionalFormatting sqref="F1514:F1515">
    <cfRule type="duplicateValues" dxfId="6056" priority="8642" stopIfTrue="1"/>
    <cfRule type="duplicateValues" dxfId="6055" priority="8643"/>
    <cfRule type="duplicateValues" dxfId="6054" priority="8644"/>
    <cfRule type="duplicateValues" priority="8645"/>
    <cfRule type="duplicateValues" dxfId="6053" priority="8646" stopIfTrue="1"/>
    <cfRule type="duplicateValues" dxfId="6052" priority="8647"/>
    <cfRule type="duplicateValues" dxfId="6051" priority="8648"/>
    <cfRule type="duplicateValues" priority="8649"/>
    <cfRule type="duplicateValues" dxfId="6050" priority="8650" stopIfTrue="1"/>
    <cfRule type="duplicateValues" dxfId="6049" priority="8651"/>
    <cfRule type="duplicateValues" dxfId="6048" priority="8652"/>
    <cfRule type="duplicateValues" priority="8653"/>
    <cfRule type="duplicateValues" dxfId="6047" priority="8654" stopIfTrue="1"/>
    <cfRule type="duplicateValues" dxfId="6046" priority="8655"/>
    <cfRule type="duplicateValues" dxfId="6045" priority="8656"/>
    <cfRule type="duplicateValues" priority="8657"/>
    <cfRule type="duplicateValues" dxfId="6044" priority="8658" stopIfTrue="1"/>
    <cfRule type="duplicateValues" dxfId="6043" priority="8659"/>
    <cfRule type="duplicateValues" dxfId="6042" priority="8660"/>
    <cfRule type="duplicateValues" priority="8661"/>
    <cfRule type="duplicateValues" dxfId="6041" priority="8662" stopIfTrue="1"/>
    <cfRule type="duplicateValues" dxfId="6040" priority="8663"/>
    <cfRule type="duplicateValues" dxfId="6039" priority="8664"/>
    <cfRule type="duplicateValues" priority="8665"/>
    <cfRule type="duplicateValues" dxfId="6038" priority="8666" stopIfTrue="1"/>
    <cfRule type="duplicateValues" dxfId="6037" priority="8667"/>
    <cfRule type="duplicateValues" dxfId="6036" priority="8668"/>
    <cfRule type="duplicateValues" priority="8669"/>
    <cfRule type="duplicateValues" dxfId="6035" priority="8670" stopIfTrue="1"/>
    <cfRule type="duplicateValues" dxfId="6034" priority="8671"/>
    <cfRule type="duplicateValues" dxfId="6033" priority="8672"/>
    <cfRule type="duplicateValues" priority="8673"/>
  </conditionalFormatting>
  <conditionalFormatting sqref="F1516">
    <cfRule type="duplicateValues" dxfId="6032" priority="8590" stopIfTrue="1"/>
    <cfRule type="duplicateValues" dxfId="6031" priority="8591"/>
    <cfRule type="duplicateValues" dxfId="6030" priority="8592"/>
    <cfRule type="duplicateValues" priority="8593"/>
    <cfRule type="duplicateValues" dxfId="6029" priority="8594" stopIfTrue="1"/>
    <cfRule type="duplicateValues" dxfId="6028" priority="8595"/>
    <cfRule type="duplicateValues" dxfId="6027" priority="8596"/>
    <cfRule type="duplicateValues" priority="8597"/>
    <cfRule type="duplicateValues" dxfId="6026" priority="8598" stopIfTrue="1"/>
    <cfRule type="duplicateValues" dxfId="6025" priority="8599"/>
    <cfRule type="duplicateValues" dxfId="6024" priority="8600"/>
    <cfRule type="duplicateValues" priority="8601"/>
    <cfRule type="duplicateValues" dxfId="6023" priority="8602" stopIfTrue="1"/>
    <cfRule type="duplicateValues" dxfId="6022" priority="8603"/>
    <cfRule type="duplicateValues" dxfId="6021" priority="8604"/>
    <cfRule type="duplicateValues" priority="8605"/>
    <cfRule type="duplicateValues" dxfId="6020" priority="8606" stopIfTrue="1"/>
    <cfRule type="duplicateValues" dxfId="6019" priority="8607"/>
    <cfRule type="duplicateValues" dxfId="6018" priority="8608"/>
    <cfRule type="duplicateValues" priority="8609"/>
    <cfRule type="duplicateValues" dxfId="6017" priority="8610" stopIfTrue="1"/>
    <cfRule type="duplicateValues" dxfId="6016" priority="8611"/>
    <cfRule type="duplicateValues" dxfId="6015" priority="8612"/>
    <cfRule type="duplicateValues" priority="8613"/>
    <cfRule type="duplicateValues" dxfId="6014" priority="8614" stopIfTrue="1"/>
    <cfRule type="duplicateValues" dxfId="6013" priority="8615"/>
    <cfRule type="duplicateValues" dxfId="6012" priority="8616"/>
    <cfRule type="duplicateValues" priority="8617"/>
    <cfRule type="duplicateValues" dxfId="6011" priority="8618" stopIfTrue="1"/>
    <cfRule type="duplicateValues" dxfId="6010" priority="8619"/>
    <cfRule type="duplicateValues" dxfId="6009" priority="8620"/>
    <cfRule type="duplicateValues" priority="8621"/>
    <cfRule type="duplicateValues" dxfId="6008" priority="8622" stopIfTrue="1"/>
    <cfRule type="duplicateValues" dxfId="6007" priority="8623"/>
    <cfRule type="duplicateValues" dxfId="6006" priority="8624"/>
    <cfRule type="duplicateValues" priority="8625"/>
    <cfRule type="duplicateValues" dxfId="6005" priority="8626" stopIfTrue="1"/>
    <cfRule type="duplicateValues" dxfId="6004" priority="8627"/>
    <cfRule type="duplicateValues" dxfId="6003" priority="8628"/>
    <cfRule type="duplicateValues" priority="8629"/>
    <cfRule type="duplicateValues" dxfId="6002" priority="8630" stopIfTrue="1"/>
    <cfRule type="duplicateValues" dxfId="6001" priority="8631"/>
    <cfRule type="duplicateValues" dxfId="6000" priority="8632"/>
    <cfRule type="duplicateValues" priority="8633"/>
    <cfRule type="duplicateValues" dxfId="5999" priority="8634" stopIfTrue="1"/>
    <cfRule type="duplicateValues" dxfId="5998" priority="8635"/>
    <cfRule type="duplicateValues" dxfId="5997" priority="8636"/>
    <cfRule type="duplicateValues" priority="8637"/>
    <cfRule type="duplicateValues" dxfId="5996" priority="8638" stopIfTrue="1"/>
    <cfRule type="duplicateValues" dxfId="5995" priority="8639"/>
    <cfRule type="duplicateValues" dxfId="5994" priority="8640"/>
    <cfRule type="duplicateValues" priority="8641"/>
  </conditionalFormatting>
  <conditionalFormatting sqref="F1520:F1521">
    <cfRule type="duplicateValues" dxfId="5993" priority="8558" stopIfTrue="1"/>
    <cfRule type="duplicateValues" dxfId="5992" priority="8559"/>
    <cfRule type="duplicateValues" dxfId="5991" priority="8560"/>
    <cfRule type="duplicateValues" priority="8561"/>
    <cfRule type="duplicateValues" dxfId="5990" priority="8562" stopIfTrue="1"/>
    <cfRule type="duplicateValues" dxfId="5989" priority="8563"/>
    <cfRule type="duplicateValues" dxfId="5988" priority="8564"/>
    <cfRule type="duplicateValues" priority="8565"/>
    <cfRule type="duplicateValues" dxfId="5987" priority="8566" stopIfTrue="1"/>
    <cfRule type="duplicateValues" dxfId="5986" priority="8567"/>
    <cfRule type="duplicateValues" dxfId="5985" priority="8568"/>
    <cfRule type="duplicateValues" priority="8569"/>
    <cfRule type="duplicateValues" dxfId="5984" priority="8570" stopIfTrue="1"/>
    <cfRule type="duplicateValues" dxfId="5983" priority="8571"/>
    <cfRule type="duplicateValues" dxfId="5982" priority="8572"/>
    <cfRule type="duplicateValues" priority="8573"/>
    <cfRule type="duplicateValues" dxfId="5981" priority="8574" stopIfTrue="1"/>
    <cfRule type="duplicateValues" dxfId="5980" priority="8575"/>
    <cfRule type="duplicateValues" dxfId="5979" priority="8576"/>
    <cfRule type="duplicateValues" priority="8577"/>
    <cfRule type="duplicateValues" dxfId="5978" priority="8578" stopIfTrue="1"/>
    <cfRule type="duplicateValues" dxfId="5977" priority="8579"/>
    <cfRule type="duplicateValues" dxfId="5976" priority="8580"/>
    <cfRule type="duplicateValues" priority="8581"/>
    <cfRule type="duplicateValues" dxfId="5975" priority="8582" stopIfTrue="1"/>
    <cfRule type="duplicateValues" dxfId="5974" priority="8583"/>
    <cfRule type="duplicateValues" dxfId="5973" priority="8584"/>
    <cfRule type="duplicateValues" priority="8585"/>
    <cfRule type="duplicateValues" dxfId="5972" priority="8586" stopIfTrue="1"/>
    <cfRule type="duplicateValues" dxfId="5971" priority="8587"/>
    <cfRule type="duplicateValues" dxfId="5970" priority="8588"/>
    <cfRule type="duplicateValues" priority="8589"/>
  </conditionalFormatting>
  <conditionalFormatting sqref="F1523">
    <cfRule type="duplicateValues" dxfId="5969" priority="8550" stopIfTrue="1"/>
    <cfRule type="duplicateValues" dxfId="5968" priority="8551"/>
    <cfRule type="duplicateValues" dxfId="5967" priority="8552"/>
    <cfRule type="duplicateValues" priority="8553"/>
    <cfRule type="duplicateValues" dxfId="5966" priority="8554" stopIfTrue="1"/>
    <cfRule type="duplicateValues" dxfId="5965" priority="8555"/>
    <cfRule type="duplicateValues" dxfId="5964" priority="8556"/>
    <cfRule type="duplicateValues" priority="8557"/>
  </conditionalFormatting>
  <conditionalFormatting sqref="F1524:F1525">
    <cfRule type="duplicateValues" dxfId="5963" priority="8498" stopIfTrue="1"/>
    <cfRule type="duplicateValues" dxfId="5962" priority="8499"/>
    <cfRule type="duplicateValues" dxfId="5961" priority="8500"/>
    <cfRule type="duplicateValues" priority="8501"/>
    <cfRule type="duplicateValues" dxfId="5960" priority="8502" stopIfTrue="1"/>
    <cfRule type="duplicateValues" dxfId="5959" priority="8503"/>
    <cfRule type="duplicateValues" dxfId="5958" priority="8504"/>
    <cfRule type="duplicateValues" priority="8505"/>
    <cfRule type="duplicateValues" dxfId="5957" priority="8506" stopIfTrue="1"/>
    <cfRule type="duplicateValues" dxfId="5956" priority="8507"/>
    <cfRule type="duplicateValues" dxfId="5955" priority="8508"/>
    <cfRule type="duplicateValues" priority="8509"/>
    <cfRule type="duplicateValues" dxfId="5954" priority="8510" stopIfTrue="1"/>
    <cfRule type="duplicateValues" dxfId="5953" priority="8511"/>
    <cfRule type="duplicateValues" dxfId="5952" priority="8512"/>
    <cfRule type="duplicateValues" priority="8513"/>
    <cfRule type="duplicateValues" dxfId="5951" priority="8514" stopIfTrue="1"/>
    <cfRule type="duplicateValues" dxfId="5950" priority="8515"/>
    <cfRule type="duplicateValues" dxfId="5949" priority="8516"/>
    <cfRule type="duplicateValues" priority="8517"/>
    <cfRule type="duplicateValues" dxfId="5948" priority="8518" stopIfTrue="1"/>
    <cfRule type="duplicateValues" dxfId="5947" priority="8519"/>
    <cfRule type="duplicateValues" dxfId="5946" priority="8520"/>
    <cfRule type="duplicateValues" priority="8521"/>
    <cfRule type="duplicateValues" dxfId="5945" priority="8522" stopIfTrue="1"/>
    <cfRule type="duplicateValues" dxfId="5944" priority="8523"/>
    <cfRule type="duplicateValues" dxfId="5943" priority="8524"/>
    <cfRule type="duplicateValues" priority="8525"/>
    <cfRule type="duplicateValues" dxfId="5942" priority="8526" stopIfTrue="1"/>
    <cfRule type="duplicateValues" dxfId="5941" priority="8527"/>
    <cfRule type="duplicateValues" dxfId="5940" priority="8528"/>
    <cfRule type="duplicateValues" priority="8529"/>
    <cfRule type="duplicateValues" dxfId="5939" priority="8530" stopIfTrue="1"/>
    <cfRule type="duplicateValues" dxfId="5938" priority="8531"/>
    <cfRule type="duplicateValues" dxfId="5937" priority="8532"/>
    <cfRule type="duplicateValues" priority="8533"/>
    <cfRule type="duplicateValues" dxfId="5936" priority="8534" stopIfTrue="1"/>
    <cfRule type="duplicateValues" dxfId="5935" priority="8535"/>
    <cfRule type="duplicateValues" dxfId="5934" priority="8536"/>
    <cfRule type="duplicateValues" priority="8537"/>
    <cfRule type="duplicateValues" dxfId="5933" priority="8538" stopIfTrue="1"/>
    <cfRule type="duplicateValues" dxfId="5932" priority="8539"/>
    <cfRule type="duplicateValues" dxfId="5931" priority="8540"/>
    <cfRule type="duplicateValues" priority="8541"/>
    <cfRule type="duplicateValues" dxfId="5930" priority="8542" stopIfTrue="1"/>
    <cfRule type="duplicateValues" dxfId="5929" priority="8543"/>
    <cfRule type="duplicateValues" dxfId="5928" priority="8544"/>
    <cfRule type="duplicateValues" priority="8545"/>
    <cfRule type="duplicateValues" dxfId="5927" priority="8546" stopIfTrue="1"/>
    <cfRule type="duplicateValues" dxfId="5926" priority="8547"/>
    <cfRule type="duplicateValues" dxfId="5925" priority="8548"/>
    <cfRule type="duplicateValues" priority="8549"/>
  </conditionalFormatting>
  <conditionalFormatting sqref="F1526">
    <cfRule type="duplicateValues" dxfId="5924" priority="8490" stopIfTrue="1"/>
    <cfRule type="duplicateValues" dxfId="5923" priority="8491"/>
    <cfRule type="duplicateValues" dxfId="5922" priority="8492"/>
    <cfRule type="duplicateValues" priority="8493"/>
    <cfRule type="duplicateValues" dxfId="5921" priority="8494" stopIfTrue="1"/>
    <cfRule type="duplicateValues" dxfId="5920" priority="8495"/>
    <cfRule type="duplicateValues" dxfId="5919" priority="8496"/>
    <cfRule type="duplicateValues" priority="8497"/>
  </conditionalFormatting>
  <conditionalFormatting sqref="F1528">
    <cfRule type="duplicateValues" dxfId="5918" priority="8438" stopIfTrue="1"/>
    <cfRule type="duplicateValues" dxfId="5917" priority="8439"/>
    <cfRule type="duplicateValues" dxfId="5916" priority="8440"/>
    <cfRule type="duplicateValues" priority="8441"/>
    <cfRule type="duplicateValues" dxfId="5915" priority="8442" stopIfTrue="1"/>
    <cfRule type="duplicateValues" dxfId="5914" priority="8443"/>
    <cfRule type="duplicateValues" dxfId="5913" priority="8444"/>
    <cfRule type="duplicateValues" priority="8445"/>
    <cfRule type="duplicateValues" dxfId="5912" priority="8446" stopIfTrue="1"/>
    <cfRule type="duplicateValues" dxfId="5911" priority="8447"/>
    <cfRule type="duplicateValues" dxfId="5910" priority="8448"/>
    <cfRule type="duplicateValues" priority="8449"/>
    <cfRule type="duplicateValues" dxfId="5909" priority="8450" stopIfTrue="1"/>
    <cfRule type="duplicateValues" dxfId="5908" priority="8451"/>
    <cfRule type="duplicateValues" dxfId="5907" priority="8452"/>
    <cfRule type="duplicateValues" priority="8453"/>
    <cfRule type="duplicateValues" dxfId="5906" priority="8454" stopIfTrue="1"/>
    <cfRule type="duplicateValues" dxfId="5905" priority="8455"/>
    <cfRule type="duplicateValues" dxfId="5904" priority="8456"/>
    <cfRule type="duplicateValues" priority="8457"/>
    <cfRule type="duplicateValues" dxfId="5903" priority="8458" stopIfTrue="1"/>
    <cfRule type="duplicateValues" dxfId="5902" priority="8459"/>
    <cfRule type="duplicateValues" dxfId="5901" priority="8460"/>
    <cfRule type="duplicateValues" priority="8461"/>
    <cfRule type="duplicateValues" dxfId="5900" priority="8462" stopIfTrue="1"/>
    <cfRule type="duplicateValues" dxfId="5899" priority="8463"/>
    <cfRule type="duplicateValues" dxfId="5898" priority="8464"/>
    <cfRule type="duplicateValues" priority="8465"/>
    <cfRule type="duplicateValues" dxfId="5897" priority="8466" stopIfTrue="1"/>
    <cfRule type="duplicateValues" dxfId="5896" priority="8467"/>
    <cfRule type="duplicateValues" dxfId="5895" priority="8468"/>
    <cfRule type="duplicateValues" priority="8469"/>
    <cfRule type="duplicateValues" dxfId="5894" priority="8470" stopIfTrue="1"/>
    <cfRule type="duplicateValues" dxfId="5893" priority="8471"/>
    <cfRule type="duplicateValues" dxfId="5892" priority="8472"/>
    <cfRule type="duplicateValues" priority="8473"/>
    <cfRule type="duplicateValues" dxfId="5891" priority="8474" stopIfTrue="1"/>
    <cfRule type="duplicateValues" dxfId="5890" priority="8475"/>
    <cfRule type="duplicateValues" dxfId="5889" priority="8476"/>
    <cfRule type="duplicateValues" priority="8477"/>
    <cfRule type="duplicateValues" dxfId="5888" priority="8478" stopIfTrue="1"/>
    <cfRule type="duplicateValues" dxfId="5887" priority="8479"/>
    <cfRule type="duplicateValues" dxfId="5886" priority="8480"/>
    <cfRule type="duplicateValues" priority="8481"/>
    <cfRule type="duplicateValues" dxfId="5885" priority="8482" stopIfTrue="1"/>
    <cfRule type="duplicateValues" dxfId="5884" priority="8483"/>
    <cfRule type="duplicateValues" dxfId="5883" priority="8484"/>
    <cfRule type="duplicateValues" priority="8485"/>
    <cfRule type="duplicateValues" dxfId="5882" priority="8486" stopIfTrue="1"/>
    <cfRule type="duplicateValues" dxfId="5881" priority="8487"/>
    <cfRule type="duplicateValues" dxfId="5880" priority="8488"/>
    <cfRule type="duplicateValues" priority="8489"/>
  </conditionalFormatting>
  <conditionalFormatting sqref="F1529">
    <cfRule type="duplicateValues" dxfId="5879" priority="8430" stopIfTrue="1"/>
    <cfRule type="duplicateValues" dxfId="5878" priority="8431"/>
    <cfRule type="duplicateValues" dxfId="5877" priority="8432"/>
    <cfRule type="duplicateValues" priority="8433"/>
    <cfRule type="duplicateValues" dxfId="5876" priority="8434" stopIfTrue="1"/>
    <cfRule type="duplicateValues" dxfId="5875" priority="8435"/>
    <cfRule type="duplicateValues" dxfId="5874" priority="8436"/>
    <cfRule type="duplicateValues" priority="8437"/>
  </conditionalFormatting>
  <conditionalFormatting sqref="F1535">
    <cfRule type="duplicateValues" dxfId="5873" priority="8378" stopIfTrue="1"/>
    <cfRule type="duplicateValues" dxfId="5872" priority="8379"/>
    <cfRule type="duplicateValues" dxfId="5871" priority="8380"/>
    <cfRule type="duplicateValues" priority="8381"/>
    <cfRule type="duplicateValues" dxfId="5870" priority="8382" stopIfTrue="1"/>
    <cfRule type="duplicateValues" dxfId="5869" priority="8383"/>
    <cfRule type="duplicateValues" dxfId="5868" priority="8384"/>
    <cfRule type="duplicateValues" priority="8385"/>
    <cfRule type="duplicateValues" dxfId="5867" priority="8386" stopIfTrue="1"/>
    <cfRule type="duplicateValues" dxfId="5866" priority="8387"/>
    <cfRule type="duplicateValues" dxfId="5865" priority="8388"/>
    <cfRule type="duplicateValues" priority="8389"/>
    <cfRule type="duplicateValues" dxfId="5864" priority="8390" stopIfTrue="1"/>
    <cfRule type="duplicateValues" dxfId="5863" priority="8391"/>
    <cfRule type="duplicateValues" dxfId="5862" priority="8392"/>
    <cfRule type="duplicateValues" priority="8393"/>
    <cfRule type="duplicateValues" dxfId="5861" priority="8394" stopIfTrue="1"/>
    <cfRule type="duplicateValues" dxfId="5860" priority="8395"/>
    <cfRule type="duplicateValues" dxfId="5859" priority="8396"/>
    <cfRule type="duplicateValues" priority="8397"/>
    <cfRule type="duplicateValues" dxfId="5858" priority="8398" stopIfTrue="1"/>
    <cfRule type="duplicateValues" dxfId="5857" priority="8399"/>
    <cfRule type="duplicateValues" dxfId="5856" priority="8400"/>
    <cfRule type="duplicateValues" priority="8401"/>
    <cfRule type="duplicateValues" dxfId="5855" priority="8402" stopIfTrue="1"/>
    <cfRule type="duplicateValues" dxfId="5854" priority="8403"/>
    <cfRule type="duplicateValues" dxfId="5853" priority="8404"/>
    <cfRule type="duplicateValues" priority="8405"/>
    <cfRule type="duplicateValues" dxfId="5852" priority="8406" stopIfTrue="1"/>
    <cfRule type="duplicateValues" dxfId="5851" priority="8407"/>
    <cfRule type="duplicateValues" dxfId="5850" priority="8408"/>
    <cfRule type="duplicateValues" priority="8409"/>
    <cfRule type="duplicateValues" dxfId="5849" priority="8410" stopIfTrue="1"/>
    <cfRule type="duplicateValues" dxfId="5848" priority="8411"/>
    <cfRule type="duplicateValues" dxfId="5847" priority="8412"/>
    <cfRule type="duplicateValues" priority="8413"/>
    <cfRule type="duplicateValues" dxfId="5846" priority="8414" stopIfTrue="1"/>
    <cfRule type="duplicateValues" dxfId="5845" priority="8415"/>
    <cfRule type="duplicateValues" dxfId="5844" priority="8416"/>
    <cfRule type="duplicateValues" priority="8417"/>
    <cfRule type="duplicateValues" dxfId="5843" priority="8418" stopIfTrue="1"/>
    <cfRule type="duplicateValues" dxfId="5842" priority="8419"/>
    <cfRule type="duplicateValues" dxfId="5841" priority="8420"/>
    <cfRule type="duplicateValues" priority="8421"/>
    <cfRule type="duplicateValues" dxfId="5840" priority="8422" stopIfTrue="1"/>
    <cfRule type="duplicateValues" dxfId="5839" priority="8423"/>
    <cfRule type="duplicateValues" dxfId="5838" priority="8424"/>
    <cfRule type="duplicateValues" priority="8425"/>
    <cfRule type="duplicateValues" dxfId="5837" priority="8426" stopIfTrue="1"/>
    <cfRule type="duplicateValues" dxfId="5836" priority="8427"/>
    <cfRule type="duplicateValues" dxfId="5835" priority="8428"/>
    <cfRule type="duplicateValues" priority="8429"/>
  </conditionalFormatting>
  <conditionalFormatting sqref="F1536">
    <cfRule type="duplicateValues" dxfId="5834" priority="8346" stopIfTrue="1"/>
    <cfRule type="duplicateValues" dxfId="5833" priority="8347"/>
    <cfRule type="duplicateValues" dxfId="5832" priority="8348"/>
    <cfRule type="duplicateValues" priority="8349"/>
    <cfRule type="duplicateValues" dxfId="5831" priority="8350" stopIfTrue="1"/>
    <cfRule type="duplicateValues" dxfId="5830" priority="8351"/>
    <cfRule type="duplicateValues" dxfId="5829" priority="8352"/>
    <cfRule type="duplicateValues" priority="8353"/>
    <cfRule type="duplicateValues" dxfId="5828" priority="8354" stopIfTrue="1"/>
    <cfRule type="duplicateValues" dxfId="5827" priority="8355"/>
    <cfRule type="duplicateValues" dxfId="5826" priority="8356"/>
    <cfRule type="duplicateValues" priority="8357"/>
    <cfRule type="duplicateValues" dxfId="5825" priority="8358" stopIfTrue="1"/>
    <cfRule type="duplicateValues" dxfId="5824" priority="8359"/>
    <cfRule type="duplicateValues" dxfId="5823" priority="8360"/>
    <cfRule type="duplicateValues" priority="8361"/>
    <cfRule type="duplicateValues" dxfId="5822" priority="8362" stopIfTrue="1"/>
    <cfRule type="duplicateValues" dxfId="5821" priority="8363"/>
    <cfRule type="duplicateValues" dxfId="5820" priority="8364"/>
    <cfRule type="duplicateValues" priority="8365"/>
    <cfRule type="duplicateValues" dxfId="5819" priority="8366" stopIfTrue="1"/>
    <cfRule type="duplicateValues" dxfId="5818" priority="8367"/>
    <cfRule type="duplicateValues" dxfId="5817" priority="8368"/>
    <cfRule type="duplicateValues" priority="8369"/>
    <cfRule type="duplicateValues" dxfId="5816" priority="8370" stopIfTrue="1"/>
    <cfRule type="duplicateValues" dxfId="5815" priority="8371"/>
    <cfRule type="duplicateValues" dxfId="5814" priority="8372"/>
    <cfRule type="duplicateValues" priority="8373"/>
    <cfRule type="duplicateValues" dxfId="5813" priority="8374" stopIfTrue="1"/>
    <cfRule type="duplicateValues" dxfId="5812" priority="8375"/>
    <cfRule type="duplicateValues" dxfId="5811" priority="8376"/>
    <cfRule type="duplicateValues" priority="8377"/>
  </conditionalFormatting>
  <conditionalFormatting sqref="F1537">
    <cfRule type="duplicateValues" dxfId="5810" priority="121251" stopIfTrue="1"/>
    <cfRule type="duplicateValues" dxfId="5809" priority="121252"/>
    <cfRule type="duplicateValues" dxfId="5808" priority="121253"/>
    <cfRule type="duplicateValues" priority="121254"/>
    <cfRule type="duplicateValues" dxfId="5807" priority="121255" stopIfTrue="1"/>
    <cfRule type="duplicateValues" dxfId="5806" priority="121256"/>
    <cfRule type="duplicateValues" dxfId="5805" priority="121257"/>
    <cfRule type="duplicateValues" priority="121258"/>
    <cfRule type="duplicateValues" dxfId="5804" priority="121259" stopIfTrue="1"/>
    <cfRule type="duplicateValues" dxfId="5803" priority="121260"/>
    <cfRule type="duplicateValues" dxfId="5802" priority="121261"/>
    <cfRule type="duplicateValues" priority="121262"/>
    <cfRule type="duplicateValues" dxfId="5801" priority="121263" stopIfTrue="1"/>
    <cfRule type="duplicateValues" dxfId="5800" priority="121264"/>
    <cfRule type="duplicateValues" dxfId="5799" priority="121265"/>
    <cfRule type="duplicateValues" priority="121266"/>
    <cfRule type="duplicateValues" dxfId="5798" priority="121267" stopIfTrue="1"/>
    <cfRule type="duplicateValues" dxfId="5797" priority="121268"/>
    <cfRule type="duplicateValues" dxfId="5796" priority="121269"/>
    <cfRule type="duplicateValues" priority="121270"/>
    <cfRule type="duplicateValues" dxfId="5795" priority="121271" stopIfTrue="1"/>
    <cfRule type="duplicateValues" dxfId="5794" priority="121272"/>
    <cfRule type="duplicateValues" dxfId="5793" priority="121273"/>
    <cfRule type="duplicateValues" priority="121274"/>
    <cfRule type="duplicateValues" dxfId="5792" priority="121275" stopIfTrue="1"/>
    <cfRule type="duplicateValues" dxfId="5791" priority="121276"/>
    <cfRule type="duplicateValues" dxfId="5790" priority="121277"/>
    <cfRule type="duplicateValues" priority="121278"/>
    <cfRule type="duplicateValues" dxfId="5789" priority="121279" stopIfTrue="1"/>
    <cfRule type="duplicateValues" dxfId="5788" priority="121280"/>
    <cfRule type="duplicateValues" dxfId="5787" priority="121281"/>
    <cfRule type="duplicateValues" priority="121282"/>
    <cfRule type="duplicateValues" dxfId="5786" priority="121283" stopIfTrue="1"/>
    <cfRule type="duplicateValues" dxfId="5785" priority="121284"/>
    <cfRule type="duplicateValues" dxfId="5784" priority="121285"/>
    <cfRule type="duplicateValues" priority="121286"/>
    <cfRule type="duplicateValues" dxfId="5783" priority="121287" stopIfTrue="1"/>
    <cfRule type="duplicateValues" dxfId="5782" priority="121288"/>
    <cfRule type="duplicateValues" dxfId="5781" priority="121289"/>
    <cfRule type="duplicateValues" priority="121290"/>
    <cfRule type="duplicateValues" dxfId="5780" priority="121291" stopIfTrue="1"/>
    <cfRule type="duplicateValues" dxfId="5779" priority="121292"/>
    <cfRule type="duplicateValues" dxfId="5778" priority="121293"/>
    <cfRule type="duplicateValues" priority="121294"/>
    <cfRule type="duplicateValues" dxfId="5777" priority="121295" stopIfTrue="1"/>
    <cfRule type="duplicateValues" dxfId="5776" priority="121296"/>
    <cfRule type="duplicateValues" dxfId="5775" priority="121297"/>
    <cfRule type="duplicateValues" priority="121298"/>
    <cfRule type="duplicateValues" dxfId="5774" priority="121299" stopIfTrue="1"/>
    <cfRule type="duplicateValues" dxfId="5773" priority="121300"/>
    <cfRule type="duplicateValues" dxfId="5772" priority="121301"/>
    <cfRule type="duplicateValues" priority="121302"/>
  </conditionalFormatting>
  <conditionalFormatting sqref="F1539:F1541">
    <cfRule type="duplicateValues" dxfId="5771" priority="8242" stopIfTrue="1"/>
    <cfRule type="duplicateValues" dxfId="5770" priority="8243"/>
    <cfRule type="duplicateValues" dxfId="5769" priority="8244"/>
    <cfRule type="duplicateValues" priority="8245"/>
    <cfRule type="duplicateValues" dxfId="5768" priority="8246" stopIfTrue="1"/>
    <cfRule type="duplicateValues" dxfId="5767" priority="8247"/>
    <cfRule type="duplicateValues" dxfId="5766" priority="8248"/>
    <cfRule type="duplicateValues" priority="8249"/>
    <cfRule type="duplicateValues" dxfId="5765" priority="8250" stopIfTrue="1"/>
    <cfRule type="duplicateValues" dxfId="5764" priority="8251"/>
    <cfRule type="duplicateValues" dxfId="5763" priority="8252"/>
    <cfRule type="duplicateValues" priority="8253"/>
    <cfRule type="duplicateValues" dxfId="5762" priority="8254" stopIfTrue="1"/>
    <cfRule type="duplicateValues" dxfId="5761" priority="8255"/>
    <cfRule type="duplicateValues" dxfId="5760" priority="8256"/>
    <cfRule type="duplicateValues" priority="8257"/>
    <cfRule type="duplicateValues" dxfId="5759" priority="8258" stopIfTrue="1"/>
    <cfRule type="duplicateValues" dxfId="5758" priority="8259"/>
    <cfRule type="duplicateValues" dxfId="5757" priority="8260"/>
    <cfRule type="duplicateValues" priority="8261"/>
    <cfRule type="duplicateValues" dxfId="5756" priority="8262" stopIfTrue="1"/>
    <cfRule type="duplicateValues" dxfId="5755" priority="8263"/>
    <cfRule type="duplicateValues" dxfId="5754" priority="8264"/>
    <cfRule type="duplicateValues" priority="8265"/>
    <cfRule type="duplicateValues" dxfId="5753" priority="8266" stopIfTrue="1"/>
    <cfRule type="duplicateValues" dxfId="5752" priority="8267"/>
    <cfRule type="duplicateValues" dxfId="5751" priority="8268"/>
    <cfRule type="duplicateValues" priority="8269"/>
    <cfRule type="duplicateValues" dxfId="5750" priority="8270" stopIfTrue="1"/>
    <cfRule type="duplicateValues" dxfId="5749" priority="8271"/>
    <cfRule type="duplicateValues" dxfId="5748" priority="8272"/>
    <cfRule type="duplicateValues" priority="8273"/>
    <cfRule type="duplicateValues" dxfId="5747" priority="8274" stopIfTrue="1"/>
    <cfRule type="duplicateValues" dxfId="5746" priority="8275"/>
    <cfRule type="duplicateValues" dxfId="5745" priority="8276"/>
    <cfRule type="duplicateValues" priority="8277"/>
    <cfRule type="duplicateValues" dxfId="5744" priority="8278" stopIfTrue="1"/>
    <cfRule type="duplicateValues" dxfId="5743" priority="8279"/>
    <cfRule type="duplicateValues" dxfId="5742" priority="8280"/>
    <cfRule type="duplicateValues" priority="8281"/>
    <cfRule type="duplicateValues" dxfId="5741" priority="8282" stopIfTrue="1"/>
    <cfRule type="duplicateValues" dxfId="5740" priority="8283"/>
    <cfRule type="duplicateValues" dxfId="5739" priority="8284"/>
    <cfRule type="duplicateValues" priority="8285"/>
    <cfRule type="duplicateValues" dxfId="5738" priority="8286" stopIfTrue="1"/>
    <cfRule type="duplicateValues" dxfId="5737" priority="8287"/>
    <cfRule type="duplicateValues" dxfId="5736" priority="8288"/>
    <cfRule type="duplicateValues" priority="8289"/>
    <cfRule type="duplicateValues" dxfId="5735" priority="8290" stopIfTrue="1"/>
    <cfRule type="duplicateValues" dxfId="5734" priority="8291"/>
    <cfRule type="duplicateValues" dxfId="5733" priority="8292"/>
    <cfRule type="duplicateValues" priority="8293"/>
  </conditionalFormatting>
  <conditionalFormatting sqref="F1543:F1544">
    <cfRule type="duplicateValues" dxfId="5732" priority="8210" stopIfTrue="1"/>
    <cfRule type="duplicateValues" dxfId="5731" priority="8211"/>
    <cfRule type="duplicateValues" dxfId="5730" priority="8212"/>
    <cfRule type="duplicateValues" priority="8213"/>
    <cfRule type="duplicateValues" dxfId="5729" priority="8214" stopIfTrue="1"/>
    <cfRule type="duplicateValues" dxfId="5728" priority="8215"/>
    <cfRule type="duplicateValues" dxfId="5727" priority="8216"/>
    <cfRule type="duplicateValues" priority="8217"/>
    <cfRule type="duplicateValues" dxfId="5726" priority="8218" stopIfTrue="1"/>
    <cfRule type="duplicateValues" dxfId="5725" priority="8219"/>
    <cfRule type="duplicateValues" dxfId="5724" priority="8220"/>
    <cfRule type="duplicateValues" priority="8221"/>
    <cfRule type="duplicateValues" dxfId="5723" priority="8222" stopIfTrue="1"/>
    <cfRule type="duplicateValues" dxfId="5722" priority="8223"/>
    <cfRule type="duplicateValues" dxfId="5721" priority="8224"/>
    <cfRule type="duplicateValues" priority="8225"/>
    <cfRule type="duplicateValues" dxfId="5720" priority="8226" stopIfTrue="1"/>
    <cfRule type="duplicateValues" dxfId="5719" priority="8227"/>
    <cfRule type="duplicateValues" dxfId="5718" priority="8228"/>
    <cfRule type="duplicateValues" priority="8229"/>
    <cfRule type="duplicateValues" dxfId="5717" priority="8230" stopIfTrue="1"/>
    <cfRule type="duplicateValues" dxfId="5716" priority="8231"/>
    <cfRule type="duplicateValues" dxfId="5715" priority="8232"/>
    <cfRule type="duplicateValues" priority="8233"/>
    <cfRule type="duplicateValues" dxfId="5714" priority="8234" stopIfTrue="1"/>
    <cfRule type="duplicateValues" dxfId="5713" priority="8235"/>
    <cfRule type="duplicateValues" dxfId="5712" priority="8236"/>
    <cfRule type="duplicateValues" priority="8237"/>
    <cfRule type="duplicateValues" dxfId="5711" priority="8238" stopIfTrue="1"/>
    <cfRule type="duplicateValues" dxfId="5710" priority="8239"/>
    <cfRule type="duplicateValues" dxfId="5709" priority="8240"/>
    <cfRule type="duplicateValues" priority="8241"/>
  </conditionalFormatting>
  <conditionalFormatting sqref="F1546">
    <cfRule type="duplicateValues" dxfId="5708" priority="8202" stopIfTrue="1"/>
    <cfRule type="duplicateValues" dxfId="5707" priority="8203"/>
    <cfRule type="duplicateValues" dxfId="5706" priority="8204"/>
    <cfRule type="duplicateValues" priority="8205"/>
    <cfRule type="duplicateValues" dxfId="5705" priority="8206" stopIfTrue="1"/>
    <cfRule type="duplicateValues" dxfId="5704" priority="8207"/>
    <cfRule type="duplicateValues" dxfId="5703" priority="8208"/>
    <cfRule type="duplicateValues" priority="8209"/>
  </conditionalFormatting>
  <conditionalFormatting sqref="F1547">
    <cfRule type="duplicateValues" dxfId="5702" priority="8150" stopIfTrue="1"/>
    <cfRule type="duplicateValues" dxfId="5701" priority="8151"/>
    <cfRule type="duplicateValues" dxfId="5700" priority="8152"/>
    <cfRule type="duplicateValues" priority="8153"/>
    <cfRule type="duplicateValues" dxfId="5699" priority="8154" stopIfTrue="1"/>
    <cfRule type="duplicateValues" dxfId="5698" priority="8155"/>
    <cfRule type="duplicateValues" dxfId="5697" priority="8156"/>
    <cfRule type="duplicateValues" priority="8157"/>
    <cfRule type="duplicateValues" dxfId="5696" priority="8158" stopIfTrue="1"/>
    <cfRule type="duplicateValues" dxfId="5695" priority="8159"/>
    <cfRule type="duplicateValues" dxfId="5694" priority="8160"/>
    <cfRule type="duplicateValues" priority="8161"/>
    <cfRule type="duplicateValues" dxfId="5693" priority="8162" stopIfTrue="1"/>
    <cfRule type="duplicateValues" dxfId="5692" priority="8163"/>
    <cfRule type="duplicateValues" dxfId="5691" priority="8164"/>
    <cfRule type="duplicateValues" priority="8165"/>
    <cfRule type="duplicateValues" dxfId="5690" priority="8166" stopIfTrue="1"/>
    <cfRule type="duplicateValues" dxfId="5689" priority="8167"/>
    <cfRule type="duplicateValues" dxfId="5688" priority="8168"/>
    <cfRule type="duplicateValues" priority="8169"/>
    <cfRule type="duplicateValues" dxfId="5687" priority="8170" stopIfTrue="1"/>
    <cfRule type="duplicateValues" dxfId="5686" priority="8171"/>
    <cfRule type="duplicateValues" dxfId="5685" priority="8172"/>
    <cfRule type="duplicateValues" priority="8173"/>
    <cfRule type="duplicateValues" dxfId="5684" priority="8174" stopIfTrue="1"/>
    <cfRule type="duplicateValues" dxfId="5683" priority="8175"/>
    <cfRule type="duplicateValues" dxfId="5682" priority="8176"/>
    <cfRule type="duplicateValues" priority="8177"/>
    <cfRule type="duplicateValues" dxfId="5681" priority="8178" stopIfTrue="1"/>
    <cfRule type="duplicateValues" dxfId="5680" priority="8179"/>
    <cfRule type="duplicateValues" dxfId="5679" priority="8180"/>
    <cfRule type="duplicateValues" priority="8181"/>
    <cfRule type="duplicateValues" dxfId="5678" priority="8182" stopIfTrue="1"/>
    <cfRule type="duplicateValues" dxfId="5677" priority="8183"/>
    <cfRule type="duplicateValues" dxfId="5676" priority="8184"/>
    <cfRule type="duplicateValues" priority="8185"/>
    <cfRule type="duplicateValues" dxfId="5675" priority="8186" stopIfTrue="1"/>
    <cfRule type="duplicateValues" dxfId="5674" priority="8187"/>
    <cfRule type="duplicateValues" dxfId="5673" priority="8188"/>
    <cfRule type="duplicateValues" priority="8189"/>
    <cfRule type="duplicateValues" dxfId="5672" priority="8190" stopIfTrue="1"/>
    <cfRule type="duplicateValues" dxfId="5671" priority="8191"/>
    <cfRule type="duplicateValues" dxfId="5670" priority="8192"/>
    <cfRule type="duplicateValues" priority="8193"/>
    <cfRule type="duplicateValues" dxfId="5669" priority="8194" stopIfTrue="1"/>
    <cfRule type="duplicateValues" dxfId="5668" priority="8195"/>
    <cfRule type="duplicateValues" dxfId="5667" priority="8196"/>
    <cfRule type="duplicateValues" priority="8197"/>
    <cfRule type="duplicateValues" dxfId="5666" priority="8198" stopIfTrue="1"/>
    <cfRule type="duplicateValues" dxfId="5665" priority="8199"/>
    <cfRule type="duplicateValues" dxfId="5664" priority="8200"/>
    <cfRule type="duplicateValues" priority="8201"/>
  </conditionalFormatting>
  <conditionalFormatting sqref="F1549:F1550">
    <cfRule type="duplicateValues" dxfId="5663" priority="8098" stopIfTrue="1"/>
    <cfRule type="duplicateValues" dxfId="5662" priority="8099"/>
    <cfRule type="duplicateValues" dxfId="5661" priority="8100"/>
    <cfRule type="duplicateValues" priority="8101"/>
    <cfRule type="duplicateValues" dxfId="5660" priority="8102" stopIfTrue="1"/>
    <cfRule type="duplicateValues" dxfId="5659" priority="8103"/>
    <cfRule type="duplicateValues" dxfId="5658" priority="8104"/>
    <cfRule type="duplicateValues" priority="8105"/>
    <cfRule type="duplicateValues" dxfId="5657" priority="8106" stopIfTrue="1"/>
    <cfRule type="duplicateValues" dxfId="5656" priority="8107"/>
    <cfRule type="duplicateValues" dxfId="5655" priority="8108"/>
    <cfRule type="duplicateValues" priority="8109"/>
    <cfRule type="duplicateValues" dxfId="5654" priority="8110" stopIfTrue="1"/>
    <cfRule type="duplicateValues" dxfId="5653" priority="8111"/>
    <cfRule type="duplicateValues" dxfId="5652" priority="8112"/>
    <cfRule type="duplicateValues" priority="8113"/>
    <cfRule type="duplicateValues" dxfId="5651" priority="8114" stopIfTrue="1"/>
    <cfRule type="duplicateValues" dxfId="5650" priority="8115"/>
    <cfRule type="duplicateValues" dxfId="5649" priority="8116"/>
    <cfRule type="duplicateValues" priority="8117"/>
    <cfRule type="duplicateValues" dxfId="5648" priority="8118" stopIfTrue="1"/>
    <cfRule type="duplicateValues" dxfId="5647" priority="8119"/>
    <cfRule type="duplicateValues" dxfId="5646" priority="8120"/>
    <cfRule type="duplicateValues" priority="8121"/>
    <cfRule type="duplicateValues" dxfId="5645" priority="8122" stopIfTrue="1"/>
    <cfRule type="duplicateValues" dxfId="5644" priority="8123"/>
    <cfRule type="duplicateValues" dxfId="5643" priority="8124"/>
    <cfRule type="duplicateValues" priority="8125"/>
    <cfRule type="duplicateValues" dxfId="5642" priority="8126" stopIfTrue="1"/>
    <cfRule type="duplicateValues" dxfId="5641" priority="8127"/>
    <cfRule type="duplicateValues" dxfId="5640" priority="8128"/>
    <cfRule type="duplicateValues" priority="8129"/>
    <cfRule type="duplicateValues" dxfId="5639" priority="8130" stopIfTrue="1"/>
    <cfRule type="duplicateValues" dxfId="5638" priority="8131"/>
    <cfRule type="duplicateValues" dxfId="5637" priority="8132"/>
    <cfRule type="duplicateValues" priority="8133"/>
    <cfRule type="duplicateValues" dxfId="5636" priority="8134" stopIfTrue="1"/>
    <cfRule type="duplicateValues" dxfId="5635" priority="8135"/>
    <cfRule type="duplicateValues" dxfId="5634" priority="8136"/>
    <cfRule type="duplicateValues" priority="8137"/>
    <cfRule type="duplicateValues" dxfId="5633" priority="8138" stopIfTrue="1"/>
    <cfRule type="duplicateValues" dxfId="5632" priority="8139"/>
    <cfRule type="duplicateValues" dxfId="5631" priority="8140"/>
    <cfRule type="duplicateValues" priority="8141"/>
    <cfRule type="duplicateValues" dxfId="5630" priority="8142" stopIfTrue="1"/>
    <cfRule type="duplicateValues" dxfId="5629" priority="8143"/>
    <cfRule type="duplicateValues" dxfId="5628" priority="8144"/>
    <cfRule type="duplicateValues" priority="8145"/>
    <cfRule type="duplicateValues" dxfId="5627" priority="8146" stopIfTrue="1"/>
    <cfRule type="duplicateValues" dxfId="5626" priority="8147"/>
    <cfRule type="duplicateValues" dxfId="5625" priority="8148"/>
    <cfRule type="duplicateValues" priority="8149"/>
  </conditionalFormatting>
  <conditionalFormatting sqref="F1550:F1551">
    <cfRule type="duplicateValues" dxfId="5624" priority="11349" stopIfTrue="1"/>
    <cfRule type="duplicateValues" dxfId="5623" priority="11350"/>
    <cfRule type="duplicateValues" dxfId="5622" priority="11351"/>
    <cfRule type="duplicateValues" priority="11352"/>
    <cfRule type="duplicateValues" dxfId="5621" priority="11353" stopIfTrue="1"/>
    <cfRule type="duplicateValues" dxfId="5620" priority="11354"/>
    <cfRule type="duplicateValues" dxfId="5619" priority="11355"/>
    <cfRule type="duplicateValues" priority="11356"/>
  </conditionalFormatting>
  <conditionalFormatting sqref="F1552">
    <cfRule type="duplicateValues" dxfId="5618" priority="8046" stopIfTrue="1"/>
    <cfRule type="duplicateValues" dxfId="5617" priority="8047"/>
    <cfRule type="duplicateValues" dxfId="5616" priority="8048"/>
    <cfRule type="duplicateValues" priority="8049"/>
    <cfRule type="duplicateValues" dxfId="5615" priority="8050" stopIfTrue="1"/>
    <cfRule type="duplicateValues" dxfId="5614" priority="8051"/>
    <cfRule type="duplicateValues" dxfId="5613" priority="8052"/>
    <cfRule type="duplicateValues" priority="8053"/>
    <cfRule type="duplicateValues" dxfId="5612" priority="8054" stopIfTrue="1"/>
    <cfRule type="duplicateValues" dxfId="5611" priority="8055"/>
    <cfRule type="duplicateValues" dxfId="5610" priority="8056"/>
    <cfRule type="duplicateValues" priority="8057"/>
    <cfRule type="duplicateValues" dxfId="5609" priority="8058" stopIfTrue="1"/>
    <cfRule type="duplicateValues" dxfId="5608" priority="8059"/>
    <cfRule type="duplicateValues" dxfId="5607" priority="8060"/>
    <cfRule type="duplicateValues" priority="8061"/>
    <cfRule type="duplicateValues" dxfId="5606" priority="8062" stopIfTrue="1"/>
    <cfRule type="duplicateValues" dxfId="5605" priority="8063"/>
    <cfRule type="duplicateValues" dxfId="5604" priority="8064"/>
    <cfRule type="duplicateValues" priority="8065"/>
    <cfRule type="duplicateValues" dxfId="5603" priority="8066" stopIfTrue="1"/>
    <cfRule type="duplicateValues" dxfId="5602" priority="8067"/>
    <cfRule type="duplicateValues" dxfId="5601" priority="8068"/>
    <cfRule type="duplicateValues" priority="8069"/>
    <cfRule type="duplicateValues" dxfId="5600" priority="8070" stopIfTrue="1"/>
    <cfRule type="duplicateValues" dxfId="5599" priority="8071"/>
    <cfRule type="duplicateValues" dxfId="5598" priority="8072"/>
    <cfRule type="duplicateValues" priority="8073"/>
    <cfRule type="duplicateValues" dxfId="5597" priority="8074" stopIfTrue="1"/>
    <cfRule type="duplicateValues" dxfId="5596" priority="8075"/>
    <cfRule type="duplicateValues" dxfId="5595" priority="8076"/>
    <cfRule type="duplicateValues" priority="8077"/>
    <cfRule type="duplicateValues" dxfId="5594" priority="8078" stopIfTrue="1"/>
    <cfRule type="duplicateValues" dxfId="5593" priority="8079"/>
    <cfRule type="duplicateValues" dxfId="5592" priority="8080"/>
    <cfRule type="duplicateValues" priority="8081"/>
    <cfRule type="duplicateValues" dxfId="5591" priority="8082" stopIfTrue="1"/>
    <cfRule type="duplicateValues" dxfId="5590" priority="8083"/>
    <cfRule type="duplicateValues" dxfId="5589" priority="8084"/>
    <cfRule type="duplicateValues" priority="8085"/>
    <cfRule type="duplicateValues" dxfId="5588" priority="8086" stopIfTrue="1"/>
    <cfRule type="duplicateValues" dxfId="5587" priority="8087"/>
    <cfRule type="duplicateValues" dxfId="5586" priority="8088"/>
    <cfRule type="duplicateValues" priority="8089"/>
    <cfRule type="duplicateValues" dxfId="5585" priority="8090" stopIfTrue="1"/>
    <cfRule type="duplicateValues" dxfId="5584" priority="8091"/>
    <cfRule type="duplicateValues" dxfId="5583" priority="8092"/>
    <cfRule type="duplicateValues" priority="8093"/>
    <cfRule type="duplicateValues" dxfId="5582" priority="8094" stopIfTrue="1"/>
    <cfRule type="duplicateValues" dxfId="5581" priority="8095"/>
    <cfRule type="duplicateValues" dxfId="5580" priority="8096"/>
    <cfRule type="duplicateValues" priority="8097"/>
  </conditionalFormatting>
  <conditionalFormatting sqref="F1554">
    <cfRule type="duplicateValues" dxfId="5579" priority="7994" stopIfTrue="1"/>
    <cfRule type="duplicateValues" dxfId="5578" priority="7995"/>
    <cfRule type="duplicateValues" dxfId="5577" priority="7996"/>
    <cfRule type="duplicateValues" priority="7997"/>
    <cfRule type="duplicateValues" dxfId="5576" priority="7998" stopIfTrue="1"/>
    <cfRule type="duplicateValues" dxfId="5575" priority="7999"/>
    <cfRule type="duplicateValues" dxfId="5574" priority="8000"/>
    <cfRule type="duplicateValues" priority="8001"/>
    <cfRule type="duplicateValues" dxfId="5573" priority="8002" stopIfTrue="1"/>
    <cfRule type="duplicateValues" dxfId="5572" priority="8003"/>
    <cfRule type="duplicateValues" dxfId="5571" priority="8004"/>
    <cfRule type="duplicateValues" priority="8005"/>
    <cfRule type="duplicateValues" dxfId="5570" priority="8006" stopIfTrue="1"/>
    <cfRule type="duplicateValues" dxfId="5569" priority="8007"/>
    <cfRule type="duplicateValues" dxfId="5568" priority="8008"/>
    <cfRule type="duplicateValues" priority="8009"/>
    <cfRule type="duplicateValues" dxfId="5567" priority="8010" stopIfTrue="1"/>
    <cfRule type="duplicateValues" dxfId="5566" priority="8011"/>
    <cfRule type="duplicateValues" dxfId="5565" priority="8012"/>
    <cfRule type="duplicateValues" priority="8013"/>
    <cfRule type="duplicateValues" dxfId="5564" priority="8014" stopIfTrue="1"/>
    <cfRule type="duplicateValues" dxfId="5563" priority="8015"/>
    <cfRule type="duplicateValues" dxfId="5562" priority="8016"/>
    <cfRule type="duplicateValues" priority="8017"/>
    <cfRule type="duplicateValues" dxfId="5561" priority="8018" stopIfTrue="1"/>
    <cfRule type="duplicateValues" dxfId="5560" priority="8019"/>
    <cfRule type="duplicateValues" dxfId="5559" priority="8020"/>
    <cfRule type="duplicateValues" priority="8021"/>
    <cfRule type="duplicateValues" dxfId="5558" priority="8022" stopIfTrue="1"/>
    <cfRule type="duplicateValues" dxfId="5557" priority="8023"/>
    <cfRule type="duplicateValues" dxfId="5556" priority="8024"/>
    <cfRule type="duplicateValues" priority="8025"/>
    <cfRule type="duplicateValues" dxfId="5555" priority="8026" stopIfTrue="1"/>
    <cfRule type="duplicateValues" dxfId="5554" priority="8027"/>
    <cfRule type="duplicateValues" dxfId="5553" priority="8028"/>
    <cfRule type="duplicateValues" priority="8029"/>
    <cfRule type="duplicateValues" dxfId="5552" priority="8030" stopIfTrue="1"/>
    <cfRule type="duplicateValues" dxfId="5551" priority="8031"/>
    <cfRule type="duplicateValues" dxfId="5550" priority="8032"/>
    <cfRule type="duplicateValues" priority="8033"/>
    <cfRule type="duplicateValues" dxfId="5549" priority="8034" stopIfTrue="1"/>
    <cfRule type="duplicateValues" dxfId="5548" priority="8035"/>
    <cfRule type="duplicateValues" dxfId="5547" priority="8036"/>
    <cfRule type="duplicateValues" priority="8037"/>
    <cfRule type="duplicateValues" dxfId="5546" priority="8038" stopIfTrue="1"/>
    <cfRule type="duplicateValues" dxfId="5545" priority="8039"/>
    <cfRule type="duplicateValues" dxfId="5544" priority="8040"/>
    <cfRule type="duplicateValues" priority="8041"/>
    <cfRule type="duplicateValues" dxfId="5543" priority="8042" stopIfTrue="1"/>
    <cfRule type="duplicateValues" dxfId="5542" priority="8043"/>
    <cfRule type="duplicateValues" dxfId="5541" priority="8044"/>
    <cfRule type="duplicateValues" priority="8045"/>
  </conditionalFormatting>
  <conditionalFormatting sqref="F1555">
    <cfRule type="duplicateValues" dxfId="5540" priority="7962" stopIfTrue="1"/>
    <cfRule type="duplicateValues" dxfId="5539" priority="7963"/>
    <cfRule type="duplicateValues" dxfId="5538" priority="7964"/>
    <cfRule type="duplicateValues" priority="7965"/>
    <cfRule type="duplicateValues" dxfId="5537" priority="7966" stopIfTrue="1"/>
    <cfRule type="duplicateValues" dxfId="5536" priority="7967"/>
    <cfRule type="duplicateValues" dxfId="5535" priority="7968"/>
    <cfRule type="duplicateValues" priority="7969"/>
    <cfRule type="duplicateValues" dxfId="5534" priority="7970" stopIfTrue="1"/>
    <cfRule type="duplicateValues" dxfId="5533" priority="7971"/>
    <cfRule type="duplicateValues" dxfId="5532" priority="7972"/>
    <cfRule type="duplicateValues" priority="7973"/>
    <cfRule type="duplicateValues" dxfId="5531" priority="7974" stopIfTrue="1"/>
    <cfRule type="duplicateValues" dxfId="5530" priority="7975"/>
    <cfRule type="duplicateValues" dxfId="5529" priority="7976"/>
    <cfRule type="duplicateValues" priority="7977"/>
    <cfRule type="duplicateValues" dxfId="5528" priority="7978" stopIfTrue="1"/>
    <cfRule type="duplicateValues" dxfId="5527" priority="7979"/>
    <cfRule type="duplicateValues" dxfId="5526" priority="7980"/>
    <cfRule type="duplicateValues" priority="7981"/>
    <cfRule type="duplicateValues" dxfId="5525" priority="7982" stopIfTrue="1"/>
    <cfRule type="duplicateValues" dxfId="5524" priority="7983"/>
    <cfRule type="duplicateValues" dxfId="5523" priority="7984"/>
    <cfRule type="duplicateValues" priority="7985"/>
    <cfRule type="duplicateValues" dxfId="5522" priority="7986" stopIfTrue="1"/>
    <cfRule type="duplicateValues" dxfId="5521" priority="7987"/>
    <cfRule type="duplicateValues" dxfId="5520" priority="7988"/>
    <cfRule type="duplicateValues" priority="7989"/>
    <cfRule type="duplicateValues" dxfId="5519" priority="7990" stopIfTrue="1"/>
    <cfRule type="duplicateValues" dxfId="5518" priority="7991"/>
    <cfRule type="duplicateValues" dxfId="5517" priority="7992"/>
    <cfRule type="duplicateValues" priority="7993"/>
  </conditionalFormatting>
  <conditionalFormatting sqref="F1557:F1558">
    <cfRule type="duplicateValues" dxfId="5516" priority="7910" stopIfTrue="1"/>
    <cfRule type="duplicateValues" dxfId="5515" priority="7911"/>
    <cfRule type="duplicateValues" dxfId="5514" priority="7912"/>
    <cfRule type="duplicateValues" priority="7913"/>
    <cfRule type="duplicateValues" dxfId="5513" priority="7914" stopIfTrue="1"/>
    <cfRule type="duplicateValues" dxfId="5512" priority="7915"/>
    <cfRule type="duplicateValues" dxfId="5511" priority="7916"/>
    <cfRule type="duplicateValues" priority="7917"/>
    <cfRule type="duplicateValues" dxfId="5510" priority="7918" stopIfTrue="1"/>
    <cfRule type="duplicateValues" dxfId="5509" priority="7919"/>
    <cfRule type="duplicateValues" dxfId="5508" priority="7920"/>
    <cfRule type="duplicateValues" priority="7921"/>
    <cfRule type="duplicateValues" dxfId="5507" priority="7922" stopIfTrue="1"/>
    <cfRule type="duplicateValues" dxfId="5506" priority="7923"/>
    <cfRule type="duplicateValues" dxfId="5505" priority="7924"/>
    <cfRule type="duplicateValues" priority="7925"/>
    <cfRule type="duplicateValues" dxfId="5504" priority="7926" stopIfTrue="1"/>
    <cfRule type="duplicateValues" dxfId="5503" priority="7927"/>
    <cfRule type="duplicateValues" dxfId="5502" priority="7928"/>
    <cfRule type="duplicateValues" priority="7929"/>
    <cfRule type="duplicateValues" dxfId="5501" priority="7930" stopIfTrue="1"/>
    <cfRule type="duplicateValues" dxfId="5500" priority="7931"/>
    <cfRule type="duplicateValues" dxfId="5499" priority="7932"/>
    <cfRule type="duplicateValues" priority="7933"/>
    <cfRule type="duplicateValues" dxfId="5498" priority="7934" stopIfTrue="1"/>
    <cfRule type="duplicateValues" dxfId="5497" priority="7935"/>
    <cfRule type="duplicateValues" dxfId="5496" priority="7936"/>
    <cfRule type="duplicateValues" priority="7937"/>
    <cfRule type="duplicateValues" dxfId="5495" priority="7938" stopIfTrue="1"/>
    <cfRule type="duplicateValues" dxfId="5494" priority="7939"/>
    <cfRule type="duplicateValues" dxfId="5493" priority="7940"/>
    <cfRule type="duplicateValues" priority="7941"/>
    <cfRule type="duplicateValues" dxfId="5492" priority="7942" stopIfTrue="1"/>
    <cfRule type="duplicateValues" dxfId="5491" priority="7943"/>
    <cfRule type="duplicateValues" dxfId="5490" priority="7944"/>
    <cfRule type="duplicateValues" priority="7945"/>
    <cfRule type="duplicateValues" dxfId="5489" priority="7946" stopIfTrue="1"/>
    <cfRule type="duplicateValues" dxfId="5488" priority="7947"/>
    <cfRule type="duplicateValues" dxfId="5487" priority="7948"/>
    <cfRule type="duplicateValues" priority="7949"/>
    <cfRule type="duplicateValues" dxfId="5486" priority="7950" stopIfTrue="1"/>
    <cfRule type="duplicateValues" dxfId="5485" priority="7951"/>
    <cfRule type="duplicateValues" dxfId="5484" priority="7952"/>
    <cfRule type="duplicateValues" priority="7953"/>
    <cfRule type="duplicateValues" dxfId="5483" priority="7954" stopIfTrue="1"/>
    <cfRule type="duplicateValues" dxfId="5482" priority="7955"/>
    <cfRule type="duplicateValues" dxfId="5481" priority="7956"/>
    <cfRule type="duplicateValues" priority="7957"/>
    <cfRule type="duplicateValues" dxfId="5480" priority="7958" stopIfTrue="1"/>
    <cfRule type="duplicateValues" dxfId="5479" priority="7959"/>
    <cfRule type="duplicateValues" dxfId="5478" priority="7960"/>
    <cfRule type="duplicateValues" priority="7961"/>
  </conditionalFormatting>
  <conditionalFormatting sqref="F1560">
    <cfRule type="duplicateValues" dxfId="5477" priority="7858" stopIfTrue="1"/>
    <cfRule type="duplicateValues" dxfId="5476" priority="7859"/>
    <cfRule type="duplicateValues" dxfId="5475" priority="7860"/>
    <cfRule type="duplicateValues" priority="7861"/>
    <cfRule type="duplicateValues" dxfId="5474" priority="7862" stopIfTrue="1"/>
    <cfRule type="duplicateValues" dxfId="5473" priority="7863"/>
    <cfRule type="duplicateValues" dxfId="5472" priority="7864"/>
    <cfRule type="duplicateValues" priority="7865"/>
    <cfRule type="duplicateValues" dxfId="5471" priority="7866" stopIfTrue="1"/>
    <cfRule type="duplicateValues" dxfId="5470" priority="7867"/>
    <cfRule type="duplicateValues" dxfId="5469" priority="7868"/>
    <cfRule type="duplicateValues" priority="7869"/>
    <cfRule type="duplicateValues" dxfId="5468" priority="7870" stopIfTrue="1"/>
    <cfRule type="duplicateValues" dxfId="5467" priority="7871"/>
    <cfRule type="duplicateValues" dxfId="5466" priority="7872"/>
    <cfRule type="duplicateValues" priority="7873"/>
    <cfRule type="duplicateValues" dxfId="5465" priority="7874" stopIfTrue="1"/>
    <cfRule type="duplicateValues" dxfId="5464" priority="7875"/>
    <cfRule type="duplicateValues" dxfId="5463" priority="7876"/>
    <cfRule type="duplicateValues" priority="7877"/>
    <cfRule type="duplicateValues" dxfId="5462" priority="7878" stopIfTrue="1"/>
    <cfRule type="duplicateValues" dxfId="5461" priority="7879"/>
    <cfRule type="duplicateValues" dxfId="5460" priority="7880"/>
    <cfRule type="duplicateValues" priority="7881"/>
    <cfRule type="duplicateValues" dxfId="5459" priority="7882" stopIfTrue="1"/>
    <cfRule type="duplicateValues" dxfId="5458" priority="7883"/>
    <cfRule type="duplicateValues" dxfId="5457" priority="7884"/>
    <cfRule type="duplicateValues" priority="7885"/>
    <cfRule type="duplicateValues" dxfId="5456" priority="7886" stopIfTrue="1"/>
    <cfRule type="duplicateValues" dxfId="5455" priority="7887"/>
    <cfRule type="duplicateValues" dxfId="5454" priority="7888"/>
    <cfRule type="duplicateValues" priority="7889"/>
    <cfRule type="duplicateValues" dxfId="5453" priority="7890" stopIfTrue="1"/>
    <cfRule type="duplicateValues" dxfId="5452" priority="7891"/>
    <cfRule type="duplicateValues" dxfId="5451" priority="7892"/>
    <cfRule type="duplicateValues" priority="7893"/>
    <cfRule type="duplicateValues" dxfId="5450" priority="7894" stopIfTrue="1"/>
    <cfRule type="duplicateValues" dxfId="5449" priority="7895"/>
    <cfRule type="duplicateValues" dxfId="5448" priority="7896"/>
    <cfRule type="duplicateValues" priority="7897"/>
    <cfRule type="duplicateValues" dxfId="5447" priority="7898" stopIfTrue="1"/>
    <cfRule type="duplicateValues" dxfId="5446" priority="7899"/>
    <cfRule type="duplicateValues" dxfId="5445" priority="7900"/>
    <cfRule type="duplicateValues" priority="7901"/>
    <cfRule type="duplicateValues" dxfId="5444" priority="7902" stopIfTrue="1"/>
    <cfRule type="duplicateValues" dxfId="5443" priority="7903"/>
    <cfRule type="duplicateValues" dxfId="5442" priority="7904"/>
    <cfRule type="duplicateValues" priority="7905"/>
    <cfRule type="duplicateValues" dxfId="5441" priority="7906" stopIfTrue="1"/>
    <cfRule type="duplicateValues" dxfId="5440" priority="7907"/>
    <cfRule type="duplicateValues" dxfId="5439" priority="7908"/>
    <cfRule type="duplicateValues" priority="7909"/>
  </conditionalFormatting>
  <conditionalFormatting sqref="F1561">
    <cfRule type="duplicateValues" dxfId="5438" priority="7850" stopIfTrue="1"/>
    <cfRule type="duplicateValues" dxfId="5437" priority="7851"/>
    <cfRule type="duplicateValues" dxfId="5436" priority="7852"/>
    <cfRule type="duplicateValues" priority="7853"/>
    <cfRule type="duplicateValues" dxfId="5435" priority="7854" stopIfTrue="1"/>
    <cfRule type="duplicateValues" dxfId="5434" priority="7855"/>
    <cfRule type="duplicateValues" dxfId="5433" priority="7856"/>
    <cfRule type="duplicateValues" priority="7857"/>
  </conditionalFormatting>
  <conditionalFormatting sqref="F1562:F1563">
    <cfRule type="duplicateValues" dxfId="5432" priority="7798" stopIfTrue="1"/>
    <cfRule type="duplicateValues" dxfId="5431" priority="7799"/>
    <cfRule type="duplicateValues" dxfId="5430" priority="7800"/>
    <cfRule type="duplicateValues" priority="7801"/>
    <cfRule type="duplicateValues" dxfId="5429" priority="7802" stopIfTrue="1"/>
    <cfRule type="duplicateValues" dxfId="5428" priority="7803"/>
    <cfRule type="duplicateValues" dxfId="5427" priority="7804"/>
    <cfRule type="duplicateValues" priority="7805"/>
    <cfRule type="duplicateValues" dxfId="5426" priority="7806" stopIfTrue="1"/>
    <cfRule type="duplicateValues" dxfId="5425" priority="7807"/>
    <cfRule type="duplicateValues" dxfId="5424" priority="7808"/>
    <cfRule type="duplicateValues" priority="7809"/>
    <cfRule type="duplicateValues" dxfId="5423" priority="7810" stopIfTrue="1"/>
    <cfRule type="duplicateValues" dxfId="5422" priority="7811"/>
    <cfRule type="duplicateValues" dxfId="5421" priority="7812"/>
    <cfRule type="duplicateValues" priority="7813"/>
    <cfRule type="duplicateValues" dxfId="5420" priority="7814" stopIfTrue="1"/>
    <cfRule type="duplicateValues" dxfId="5419" priority="7815"/>
    <cfRule type="duplicateValues" dxfId="5418" priority="7816"/>
    <cfRule type="duplicateValues" priority="7817"/>
    <cfRule type="duplicateValues" dxfId="5417" priority="7818" stopIfTrue="1"/>
    <cfRule type="duplicateValues" dxfId="5416" priority="7819"/>
    <cfRule type="duplicateValues" dxfId="5415" priority="7820"/>
    <cfRule type="duplicateValues" priority="7821"/>
    <cfRule type="duplicateValues" dxfId="5414" priority="7822" stopIfTrue="1"/>
    <cfRule type="duplicateValues" dxfId="5413" priority="7823"/>
    <cfRule type="duplicateValues" dxfId="5412" priority="7824"/>
    <cfRule type="duplicateValues" priority="7825"/>
    <cfRule type="duplicateValues" dxfId="5411" priority="7826" stopIfTrue="1"/>
    <cfRule type="duplicateValues" dxfId="5410" priority="7827"/>
    <cfRule type="duplicateValues" dxfId="5409" priority="7828"/>
    <cfRule type="duplicateValues" priority="7829"/>
    <cfRule type="duplicateValues" dxfId="5408" priority="7830" stopIfTrue="1"/>
    <cfRule type="duplicateValues" dxfId="5407" priority="7831"/>
    <cfRule type="duplicateValues" dxfId="5406" priority="7832"/>
    <cfRule type="duplicateValues" priority="7833"/>
    <cfRule type="duplicateValues" dxfId="5405" priority="7834" stopIfTrue="1"/>
    <cfRule type="duplicateValues" dxfId="5404" priority="7835"/>
    <cfRule type="duplicateValues" dxfId="5403" priority="7836"/>
    <cfRule type="duplicateValues" priority="7837"/>
    <cfRule type="duplicateValues" dxfId="5402" priority="7838" stopIfTrue="1"/>
    <cfRule type="duplicateValues" dxfId="5401" priority="7839"/>
    <cfRule type="duplicateValues" dxfId="5400" priority="7840"/>
    <cfRule type="duplicateValues" priority="7841"/>
    <cfRule type="duplicateValues" dxfId="5399" priority="7842" stopIfTrue="1"/>
    <cfRule type="duplicateValues" dxfId="5398" priority="7843"/>
    <cfRule type="duplicateValues" dxfId="5397" priority="7844"/>
    <cfRule type="duplicateValues" priority="7845"/>
    <cfRule type="duplicateValues" dxfId="5396" priority="7846" stopIfTrue="1"/>
    <cfRule type="duplicateValues" dxfId="5395" priority="7847"/>
    <cfRule type="duplicateValues" dxfId="5394" priority="7848"/>
    <cfRule type="duplicateValues" priority="7849"/>
  </conditionalFormatting>
  <conditionalFormatting sqref="F1567">
    <cfRule type="duplicateValues" dxfId="5393" priority="7710" stopIfTrue="1"/>
    <cfRule type="duplicateValues" dxfId="5392" priority="7711"/>
    <cfRule type="duplicateValues" dxfId="5391" priority="7712"/>
    <cfRule type="duplicateValues" priority="7713"/>
  </conditionalFormatting>
  <conditionalFormatting sqref="F1568">
    <cfRule type="duplicateValues" dxfId="5390" priority="7766" stopIfTrue="1"/>
    <cfRule type="duplicateValues" dxfId="5389" priority="7767"/>
    <cfRule type="duplicateValues" dxfId="5388" priority="7768"/>
    <cfRule type="duplicateValues" priority="7769"/>
    <cfRule type="duplicateValues" dxfId="5387" priority="7770" stopIfTrue="1"/>
    <cfRule type="duplicateValues" dxfId="5386" priority="7771"/>
    <cfRule type="duplicateValues" dxfId="5385" priority="7772"/>
    <cfRule type="duplicateValues" priority="7773"/>
    <cfRule type="duplicateValues" dxfId="5384" priority="7774" stopIfTrue="1"/>
    <cfRule type="duplicateValues" dxfId="5383" priority="7775"/>
    <cfRule type="duplicateValues" dxfId="5382" priority="7776"/>
    <cfRule type="duplicateValues" priority="7777"/>
    <cfRule type="duplicateValues" dxfId="5381" priority="7778" stopIfTrue="1"/>
    <cfRule type="duplicateValues" dxfId="5380" priority="7779"/>
    <cfRule type="duplicateValues" dxfId="5379" priority="7780"/>
    <cfRule type="duplicateValues" priority="7781"/>
    <cfRule type="duplicateValues" dxfId="5378" priority="7782" stopIfTrue="1"/>
    <cfRule type="duplicateValues" dxfId="5377" priority="7783"/>
    <cfRule type="duplicateValues" dxfId="5376" priority="7784"/>
    <cfRule type="duplicateValues" priority="7785"/>
    <cfRule type="duplicateValues" dxfId="5375" priority="7786" stopIfTrue="1"/>
    <cfRule type="duplicateValues" dxfId="5374" priority="7787"/>
    <cfRule type="duplicateValues" dxfId="5373" priority="7788"/>
    <cfRule type="duplicateValues" priority="7789"/>
    <cfRule type="duplicateValues" dxfId="5372" priority="7790" stopIfTrue="1"/>
    <cfRule type="duplicateValues" dxfId="5371" priority="7791"/>
    <cfRule type="duplicateValues" dxfId="5370" priority="7792"/>
    <cfRule type="duplicateValues" priority="7793"/>
    <cfRule type="duplicateValues" dxfId="5369" priority="7794" stopIfTrue="1"/>
    <cfRule type="duplicateValues" dxfId="5368" priority="7795"/>
    <cfRule type="duplicateValues" dxfId="5367" priority="7796"/>
    <cfRule type="duplicateValues" priority="7797"/>
  </conditionalFormatting>
  <conditionalFormatting sqref="F1569">
    <cfRule type="duplicateValues" dxfId="5366" priority="7714" stopIfTrue="1"/>
    <cfRule type="duplicateValues" dxfId="5365" priority="7715"/>
    <cfRule type="duplicateValues" dxfId="5364" priority="7716"/>
    <cfRule type="duplicateValues" priority="7717"/>
    <cfRule type="duplicateValues" dxfId="5363" priority="7718" stopIfTrue="1"/>
    <cfRule type="duplicateValues" dxfId="5362" priority="7719"/>
    <cfRule type="duplicateValues" dxfId="5361" priority="7720"/>
    <cfRule type="duplicateValues" priority="7721"/>
    <cfRule type="duplicateValues" dxfId="5360" priority="7722" stopIfTrue="1"/>
    <cfRule type="duplicateValues" dxfId="5359" priority="7723"/>
    <cfRule type="duplicateValues" dxfId="5358" priority="7724"/>
    <cfRule type="duplicateValues" priority="7725"/>
    <cfRule type="duplicateValues" dxfId="5357" priority="7726" stopIfTrue="1"/>
    <cfRule type="duplicateValues" dxfId="5356" priority="7727"/>
    <cfRule type="duplicateValues" dxfId="5355" priority="7728"/>
    <cfRule type="duplicateValues" priority="7729"/>
    <cfRule type="duplicateValues" dxfId="5354" priority="7730" stopIfTrue="1"/>
    <cfRule type="duplicateValues" dxfId="5353" priority="7731"/>
    <cfRule type="duplicateValues" dxfId="5352" priority="7732"/>
    <cfRule type="duplicateValues" priority="7733"/>
    <cfRule type="duplicateValues" dxfId="5351" priority="7734" stopIfTrue="1"/>
    <cfRule type="duplicateValues" dxfId="5350" priority="7735"/>
    <cfRule type="duplicateValues" dxfId="5349" priority="7736"/>
    <cfRule type="duplicateValues" priority="7737"/>
    <cfRule type="duplicateValues" dxfId="5348" priority="7738" stopIfTrue="1"/>
    <cfRule type="duplicateValues" dxfId="5347" priority="7739"/>
    <cfRule type="duplicateValues" dxfId="5346" priority="7740"/>
    <cfRule type="duplicateValues" priority="7741"/>
    <cfRule type="duplicateValues" dxfId="5345" priority="7742" stopIfTrue="1"/>
    <cfRule type="duplicateValues" dxfId="5344" priority="7743"/>
    <cfRule type="duplicateValues" dxfId="5343" priority="7744"/>
    <cfRule type="duplicateValues" priority="7745"/>
    <cfRule type="duplicateValues" dxfId="5342" priority="7746" stopIfTrue="1"/>
    <cfRule type="duplicateValues" dxfId="5341" priority="7747"/>
    <cfRule type="duplicateValues" dxfId="5340" priority="7748"/>
    <cfRule type="duplicateValues" priority="7749"/>
    <cfRule type="duplicateValues" dxfId="5339" priority="7750" stopIfTrue="1"/>
    <cfRule type="duplicateValues" dxfId="5338" priority="7751"/>
    <cfRule type="duplicateValues" dxfId="5337" priority="7752"/>
    <cfRule type="duplicateValues" priority="7753"/>
    <cfRule type="duplicateValues" dxfId="5336" priority="7754" stopIfTrue="1"/>
    <cfRule type="duplicateValues" dxfId="5335" priority="7755"/>
    <cfRule type="duplicateValues" dxfId="5334" priority="7756"/>
    <cfRule type="duplicateValues" priority="7757"/>
    <cfRule type="duplicateValues" dxfId="5333" priority="7758" stopIfTrue="1"/>
    <cfRule type="duplicateValues" dxfId="5332" priority="7759"/>
    <cfRule type="duplicateValues" dxfId="5331" priority="7760"/>
    <cfRule type="duplicateValues" priority="7761"/>
    <cfRule type="duplicateValues" dxfId="5330" priority="7762" stopIfTrue="1"/>
    <cfRule type="duplicateValues" dxfId="5329" priority="7763"/>
    <cfRule type="duplicateValues" dxfId="5328" priority="7764"/>
    <cfRule type="duplicateValues" priority="7765"/>
  </conditionalFormatting>
  <conditionalFormatting sqref="F1572">
    <cfRule type="duplicateValues" dxfId="5327" priority="7658" stopIfTrue="1"/>
    <cfRule type="duplicateValues" dxfId="5326" priority="7659"/>
    <cfRule type="duplicateValues" dxfId="5325" priority="7660"/>
    <cfRule type="duplicateValues" priority="7661"/>
    <cfRule type="duplicateValues" dxfId="5324" priority="7662" stopIfTrue="1"/>
    <cfRule type="duplicateValues" dxfId="5323" priority="7663"/>
    <cfRule type="duplicateValues" dxfId="5322" priority="7664"/>
    <cfRule type="duplicateValues" priority="7665"/>
    <cfRule type="duplicateValues" dxfId="5321" priority="7666" stopIfTrue="1"/>
    <cfRule type="duplicateValues" dxfId="5320" priority="7667"/>
    <cfRule type="duplicateValues" dxfId="5319" priority="7668"/>
    <cfRule type="duplicateValues" priority="7669"/>
    <cfRule type="duplicateValues" dxfId="5318" priority="7670" stopIfTrue="1"/>
    <cfRule type="duplicateValues" dxfId="5317" priority="7671"/>
    <cfRule type="duplicateValues" dxfId="5316" priority="7672"/>
    <cfRule type="duplicateValues" priority="7673"/>
    <cfRule type="duplicateValues" dxfId="5315" priority="7674" stopIfTrue="1"/>
    <cfRule type="duplicateValues" dxfId="5314" priority="7675"/>
    <cfRule type="duplicateValues" dxfId="5313" priority="7676"/>
    <cfRule type="duplicateValues" priority="7677"/>
    <cfRule type="duplicateValues" dxfId="5312" priority="7678" stopIfTrue="1"/>
    <cfRule type="duplicateValues" dxfId="5311" priority="7679"/>
    <cfRule type="duplicateValues" dxfId="5310" priority="7680"/>
    <cfRule type="duplicateValues" priority="7681"/>
    <cfRule type="duplicateValues" dxfId="5309" priority="7682" stopIfTrue="1"/>
    <cfRule type="duplicateValues" dxfId="5308" priority="7683"/>
    <cfRule type="duplicateValues" dxfId="5307" priority="7684"/>
    <cfRule type="duplicateValues" priority="7685"/>
    <cfRule type="duplicateValues" dxfId="5306" priority="7686" stopIfTrue="1"/>
    <cfRule type="duplicateValues" dxfId="5305" priority="7687"/>
    <cfRule type="duplicateValues" dxfId="5304" priority="7688"/>
    <cfRule type="duplicateValues" priority="7689"/>
    <cfRule type="duplicateValues" dxfId="5303" priority="7690" stopIfTrue="1"/>
    <cfRule type="duplicateValues" dxfId="5302" priority="7691"/>
    <cfRule type="duplicateValues" dxfId="5301" priority="7692"/>
    <cfRule type="duplicateValues" priority="7693"/>
    <cfRule type="duplicateValues" dxfId="5300" priority="7694" stopIfTrue="1"/>
    <cfRule type="duplicateValues" dxfId="5299" priority="7695"/>
    <cfRule type="duplicateValues" dxfId="5298" priority="7696"/>
    <cfRule type="duplicateValues" priority="7697"/>
    <cfRule type="duplicateValues" dxfId="5297" priority="7698" stopIfTrue="1"/>
    <cfRule type="duplicateValues" dxfId="5296" priority="7699"/>
    <cfRule type="duplicateValues" dxfId="5295" priority="7700"/>
    <cfRule type="duplicateValues" priority="7701"/>
    <cfRule type="duplicateValues" dxfId="5294" priority="7702" stopIfTrue="1"/>
    <cfRule type="duplicateValues" dxfId="5293" priority="7703"/>
    <cfRule type="duplicateValues" dxfId="5292" priority="7704"/>
    <cfRule type="duplicateValues" priority="7705"/>
    <cfRule type="duplicateValues" dxfId="5291" priority="7706" stopIfTrue="1"/>
    <cfRule type="duplicateValues" dxfId="5290" priority="7707"/>
    <cfRule type="duplicateValues" dxfId="5289" priority="7708"/>
    <cfRule type="duplicateValues" priority="7709"/>
  </conditionalFormatting>
  <conditionalFormatting sqref="F1573">
    <cfRule type="duplicateValues" dxfId="5288" priority="7626" stopIfTrue="1"/>
    <cfRule type="duplicateValues" dxfId="5287" priority="7627"/>
    <cfRule type="duplicateValues" dxfId="5286" priority="7628"/>
    <cfRule type="duplicateValues" priority="7629"/>
    <cfRule type="duplicateValues" dxfId="5285" priority="7630" stopIfTrue="1"/>
    <cfRule type="duplicateValues" dxfId="5284" priority="7631"/>
    <cfRule type="duplicateValues" dxfId="5283" priority="7632"/>
    <cfRule type="duplicateValues" priority="7633"/>
    <cfRule type="duplicateValues" dxfId="5282" priority="7634" stopIfTrue="1"/>
    <cfRule type="duplicateValues" dxfId="5281" priority="7635"/>
    <cfRule type="duplicateValues" dxfId="5280" priority="7636"/>
    <cfRule type="duplicateValues" priority="7637"/>
    <cfRule type="duplicateValues" dxfId="5279" priority="7638" stopIfTrue="1"/>
    <cfRule type="duplicateValues" dxfId="5278" priority="7639"/>
    <cfRule type="duplicateValues" dxfId="5277" priority="7640"/>
    <cfRule type="duplicateValues" priority="7641"/>
    <cfRule type="duplicateValues" dxfId="5276" priority="7642" stopIfTrue="1"/>
    <cfRule type="duplicateValues" dxfId="5275" priority="7643"/>
    <cfRule type="duplicateValues" dxfId="5274" priority="7644"/>
    <cfRule type="duplicateValues" priority="7645"/>
    <cfRule type="duplicateValues" dxfId="5273" priority="7646" stopIfTrue="1"/>
    <cfRule type="duplicateValues" dxfId="5272" priority="7647"/>
    <cfRule type="duplicateValues" dxfId="5271" priority="7648"/>
    <cfRule type="duplicateValues" priority="7649"/>
    <cfRule type="duplicateValues" dxfId="5270" priority="7650" stopIfTrue="1"/>
    <cfRule type="duplicateValues" dxfId="5269" priority="7651"/>
    <cfRule type="duplicateValues" dxfId="5268" priority="7652"/>
    <cfRule type="duplicateValues" priority="7653"/>
    <cfRule type="duplicateValues" dxfId="5267" priority="7654" stopIfTrue="1"/>
    <cfRule type="duplicateValues" dxfId="5266" priority="7655"/>
    <cfRule type="duplicateValues" dxfId="5265" priority="7656"/>
    <cfRule type="duplicateValues" priority="7657"/>
  </conditionalFormatting>
  <conditionalFormatting sqref="F1574:F1575">
    <cfRule type="duplicateValues" dxfId="5264" priority="7574" stopIfTrue="1"/>
    <cfRule type="duplicateValues" dxfId="5263" priority="7575"/>
    <cfRule type="duplicateValues" dxfId="5262" priority="7576"/>
    <cfRule type="duplicateValues" priority="7577"/>
    <cfRule type="duplicateValues" dxfId="5261" priority="7578" stopIfTrue="1"/>
    <cfRule type="duplicateValues" dxfId="5260" priority="7579"/>
    <cfRule type="duplicateValues" dxfId="5259" priority="7580"/>
    <cfRule type="duplicateValues" priority="7581"/>
    <cfRule type="duplicateValues" dxfId="5258" priority="7582" stopIfTrue="1"/>
    <cfRule type="duplicateValues" dxfId="5257" priority="7583"/>
    <cfRule type="duplicateValues" dxfId="5256" priority="7584"/>
    <cfRule type="duplicateValues" priority="7585"/>
    <cfRule type="duplicateValues" dxfId="5255" priority="7586" stopIfTrue="1"/>
    <cfRule type="duplicateValues" dxfId="5254" priority="7587"/>
    <cfRule type="duplicateValues" dxfId="5253" priority="7588"/>
    <cfRule type="duplicateValues" priority="7589"/>
    <cfRule type="duplicateValues" dxfId="5252" priority="7590" stopIfTrue="1"/>
    <cfRule type="duplicateValues" dxfId="5251" priority="7591"/>
    <cfRule type="duplicateValues" dxfId="5250" priority="7592"/>
    <cfRule type="duplicateValues" priority="7593"/>
    <cfRule type="duplicateValues" dxfId="5249" priority="7594" stopIfTrue="1"/>
    <cfRule type="duplicateValues" dxfId="5248" priority="7595"/>
    <cfRule type="duplicateValues" dxfId="5247" priority="7596"/>
    <cfRule type="duplicateValues" priority="7597"/>
    <cfRule type="duplicateValues" dxfId="5246" priority="7598" stopIfTrue="1"/>
    <cfRule type="duplicateValues" dxfId="5245" priority="7599"/>
    <cfRule type="duplicateValues" dxfId="5244" priority="7600"/>
    <cfRule type="duplicateValues" priority="7601"/>
    <cfRule type="duplicateValues" dxfId="5243" priority="7602" stopIfTrue="1"/>
    <cfRule type="duplicateValues" dxfId="5242" priority="7603"/>
    <cfRule type="duplicateValues" dxfId="5241" priority="7604"/>
    <cfRule type="duplicateValues" priority="7605"/>
    <cfRule type="duplicateValues" dxfId="5240" priority="7606" stopIfTrue="1"/>
    <cfRule type="duplicateValues" dxfId="5239" priority="7607"/>
    <cfRule type="duplicateValues" dxfId="5238" priority="7608"/>
    <cfRule type="duplicateValues" priority="7609"/>
    <cfRule type="duplicateValues" dxfId="5237" priority="7610" stopIfTrue="1"/>
    <cfRule type="duplicateValues" dxfId="5236" priority="7611"/>
    <cfRule type="duplicateValues" dxfId="5235" priority="7612"/>
    <cfRule type="duplicateValues" priority="7613"/>
    <cfRule type="duplicateValues" dxfId="5234" priority="7614" stopIfTrue="1"/>
    <cfRule type="duplicateValues" dxfId="5233" priority="7615"/>
    <cfRule type="duplicateValues" dxfId="5232" priority="7616"/>
    <cfRule type="duplicateValues" priority="7617"/>
    <cfRule type="duplicateValues" dxfId="5231" priority="7618" stopIfTrue="1"/>
    <cfRule type="duplicateValues" dxfId="5230" priority="7619"/>
    <cfRule type="duplicateValues" dxfId="5229" priority="7620"/>
    <cfRule type="duplicateValues" priority="7621"/>
    <cfRule type="duplicateValues" dxfId="5228" priority="7622" stopIfTrue="1"/>
    <cfRule type="duplicateValues" dxfId="5227" priority="7623"/>
    <cfRule type="duplicateValues" dxfId="5226" priority="7624"/>
    <cfRule type="duplicateValues" priority="7625"/>
  </conditionalFormatting>
  <conditionalFormatting sqref="F1576">
    <cfRule type="duplicateValues" dxfId="5225" priority="7542" stopIfTrue="1"/>
    <cfRule type="duplicateValues" dxfId="5224" priority="7543"/>
    <cfRule type="duplicateValues" dxfId="5223" priority="7544"/>
    <cfRule type="duplicateValues" priority="7545"/>
    <cfRule type="duplicateValues" dxfId="5222" priority="7546" stopIfTrue="1"/>
    <cfRule type="duplicateValues" dxfId="5221" priority="7547"/>
    <cfRule type="duplicateValues" dxfId="5220" priority="7548"/>
    <cfRule type="duplicateValues" priority="7549"/>
    <cfRule type="duplicateValues" dxfId="5219" priority="7550" stopIfTrue="1"/>
    <cfRule type="duplicateValues" dxfId="5218" priority="7551"/>
    <cfRule type="duplicateValues" dxfId="5217" priority="7552"/>
    <cfRule type="duplicateValues" priority="7553"/>
    <cfRule type="duplicateValues" dxfId="5216" priority="7554" stopIfTrue="1"/>
    <cfRule type="duplicateValues" dxfId="5215" priority="7555"/>
    <cfRule type="duplicateValues" dxfId="5214" priority="7556"/>
    <cfRule type="duplicateValues" priority="7557"/>
    <cfRule type="duplicateValues" dxfId="5213" priority="7558" stopIfTrue="1"/>
    <cfRule type="duplicateValues" dxfId="5212" priority="7559"/>
    <cfRule type="duplicateValues" dxfId="5211" priority="7560"/>
    <cfRule type="duplicateValues" priority="7561"/>
    <cfRule type="duplicateValues" dxfId="5210" priority="7562" stopIfTrue="1"/>
    <cfRule type="duplicateValues" dxfId="5209" priority="7563"/>
    <cfRule type="duplicateValues" dxfId="5208" priority="7564"/>
    <cfRule type="duplicateValues" priority="7565"/>
    <cfRule type="duplicateValues" dxfId="5207" priority="7566" stopIfTrue="1"/>
    <cfRule type="duplicateValues" dxfId="5206" priority="7567"/>
    <cfRule type="duplicateValues" dxfId="5205" priority="7568"/>
    <cfRule type="duplicateValues" priority="7569"/>
    <cfRule type="duplicateValues" dxfId="5204" priority="7570" stopIfTrue="1"/>
    <cfRule type="duplicateValues" dxfId="5203" priority="7571"/>
    <cfRule type="duplicateValues" dxfId="5202" priority="7572"/>
    <cfRule type="duplicateValues" priority="7573"/>
  </conditionalFormatting>
  <conditionalFormatting sqref="F1579">
    <cfRule type="duplicateValues" dxfId="5201" priority="7510" stopIfTrue="1"/>
    <cfRule type="duplicateValues" dxfId="5200" priority="7511"/>
    <cfRule type="duplicateValues" dxfId="5199" priority="7512"/>
    <cfRule type="duplicateValues" priority="7513"/>
    <cfRule type="duplicateValues" dxfId="5198" priority="7514" stopIfTrue="1"/>
    <cfRule type="duplicateValues" dxfId="5197" priority="7515"/>
    <cfRule type="duplicateValues" dxfId="5196" priority="7516"/>
    <cfRule type="duplicateValues" priority="7517"/>
    <cfRule type="duplicateValues" dxfId="5195" priority="7518" stopIfTrue="1"/>
    <cfRule type="duplicateValues" dxfId="5194" priority="7519"/>
    <cfRule type="duplicateValues" dxfId="5193" priority="7520"/>
    <cfRule type="duplicateValues" priority="7521"/>
    <cfRule type="duplicateValues" dxfId="5192" priority="7522" stopIfTrue="1"/>
    <cfRule type="duplicateValues" dxfId="5191" priority="7523"/>
    <cfRule type="duplicateValues" dxfId="5190" priority="7524"/>
    <cfRule type="duplicateValues" priority="7525"/>
    <cfRule type="duplicateValues" dxfId="5189" priority="7526" stopIfTrue="1"/>
    <cfRule type="duplicateValues" dxfId="5188" priority="7527"/>
    <cfRule type="duplicateValues" dxfId="5187" priority="7528"/>
    <cfRule type="duplicateValues" priority="7529"/>
    <cfRule type="duplicateValues" dxfId="5186" priority="7530" stopIfTrue="1"/>
    <cfRule type="duplicateValues" dxfId="5185" priority="7531"/>
    <cfRule type="duplicateValues" dxfId="5184" priority="7532"/>
    <cfRule type="duplicateValues" priority="7533"/>
    <cfRule type="duplicateValues" dxfId="5183" priority="7534" stopIfTrue="1"/>
    <cfRule type="duplicateValues" dxfId="5182" priority="7535"/>
    <cfRule type="duplicateValues" dxfId="5181" priority="7536"/>
    <cfRule type="duplicateValues" priority="7537"/>
    <cfRule type="duplicateValues" dxfId="5180" priority="7538" stopIfTrue="1"/>
    <cfRule type="duplicateValues" dxfId="5179" priority="7539"/>
    <cfRule type="duplicateValues" dxfId="5178" priority="7540"/>
    <cfRule type="duplicateValues" priority="7541"/>
  </conditionalFormatting>
  <conditionalFormatting sqref="F1581:F1582">
    <cfRule type="duplicateValues" dxfId="5177" priority="7458" stopIfTrue="1"/>
    <cfRule type="duplicateValues" dxfId="5176" priority="7459"/>
    <cfRule type="duplicateValues" dxfId="5175" priority="7460"/>
    <cfRule type="duplicateValues" priority="7461"/>
    <cfRule type="duplicateValues" dxfId="5174" priority="7462" stopIfTrue="1"/>
    <cfRule type="duplicateValues" dxfId="5173" priority="7463"/>
    <cfRule type="duplicateValues" dxfId="5172" priority="7464"/>
    <cfRule type="duplicateValues" priority="7465"/>
    <cfRule type="duplicateValues" dxfId="5171" priority="7466" stopIfTrue="1"/>
    <cfRule type="duplicateValues" dxfId="5170" priority="7467"/>
    <cfRule type="duplicateValues" dxfId="5169" priority="7468"/>
    <cfRule type="duplicateValues" priority="7469"/>
    <cfRule type="duplicateValues" dxfId="5168" priority="7470" stopIfTrue="1"/>
    <cfRule type="duplicateValues" dxfId="5167" priority="7471"/>
    <cfRule type="duplicateValues" dxfId="5166" priority="7472"/>
    <cfRule type="duplicateValues" priority="7473"/>
    <cfRule type="duplicateValues" dxfId="5165" priority="7474" stopIfTrue="1"/>
    <cfRule type="duplicateValues" dxfId="5164" priority="7475"/>
    <cfRule type="duplicateValues" dxfId="5163" priority="7476"/>
    <cfRule type="duplicateValues" priority="7477"/>
    <cfRule type="duplicateValues" dxfId="5162" priority="7478" stopIfTrue="1"/>
    <cfRule type="duplicateValues" dxfId="5161" priority="7479"/>
    <cfRule type="duplicateValues" dxfId="5160" priority="7480"/>
    <cfRule type="duplicateValues" priority="7481"/>
    <cfRule type="duplicateValues" dxfId="5159" priority="7482" stopIfTrue="1"/>
    <cfRule type="duplicateValues" dxfId="5158" priority="7483"/>
    <cfRule type="duplicateValues" dxfId="5157" priority="7484"/>
    <cfRule type="duplicateValues" priority="7485"/>
    <cfRule type="duplicateValues" dxfId="5156" priority="7486" stopIfTrue="1"/>
    <cfRule type="duplicateValues" dxfId="5155" priority="7487"/>
    <cfRule type="duplicateValues" dxfId="5154" priority="7488"/>
    <cfRule type="duplicateValues" priority="7489"/>
    <cfRule type="duplicateValues" dxfId="5153" priority="7490" stopIfTrue="1"/>
    <cfRule type="duplicateValues" dxfId="5152" priority="7491"/>
    <cfRule type="duplicateValues" dxfId="5151" priority="7492"/>
    <cfRule type="duplicateValues" priority="7493"/>
    <cfRule type="duplicateValues" dxfId="5150" priority="7494" stopIfTrue="1"/>
    <cfRule type="duplicateValues" dxfId="5149" priority="7495"/>
    <cfRule type="duplicateValues" dxfId="5148" priority="7496"/>
    <cfRule type="duplicateValues" priority="7497"/>
    <cfRule type="duplicateValues" dxfId="5147" priority="7498" stopIfTrue="1"/>
    <cfRule type="duplicateValues" dxfId="5146" priority="7499"/>
    <cfRule type="duplicateValues" dxfId="5145" priority="7500"/>
    <cfRule type="duplicateValues" priority="7501"/>
    <cfRule type="duplicateValues" dxfId="5144" priority="7502" stopIfTrue="1"/>
    <cfRule type="duplicateValues" dxfId="5143" priority="7503"/>
    <cfRule type="duplicateValues" dxfId="5142" priority="7504"/>
    <cfRule type="duplicateValues" priority="7505"/>
    <cfRule type="duplicateValues" dxfId="5141" priority="7506" stopIfTrue="1"/>
    <cfRule type="duplicateValues" dxfId="5140" priority="7507"/>
    <cfRule type="duplicateValues" dxfId="5139" priority="7508"/>
    <cfRule type="duplicateValues" priority="7509"/>
  </conditionalFormatting>
  <conditionalFormatting sqref="F1583">
    <cfRule type="duplicateValues" dxfId="5138" priority="7450" stopIfTrue="1"/>
    <cfRule type="duplicateValues" dxfId="5137" priority="7451"/>
    <cfRule type="duplicateValues" dxfId="5136" priority="7452"/>
    <cfRule type="duplicateValues" priority="7453"/>
    <cfRule type="duplicateValues" dxfId="5135" priority="7454" stopIfTrue="1"/>
    <cfRule type="duplicateValues" dxfId="5134" priority="7455"/>
    <cfRule type="duplicateValues" dxfId="5133" priority="7456"/>
    <cfRule type="duplicateValues" priority="7457"/>
  </conditionalFormatting>
  <conditionalFormatting sqref="F1584">
    <cfRule type="duplicateValues" dxfId="5132" priority="7398" stopIfTrue="1"/>
    <cfRule type="duplicateValues" dxfId="5131" priority="7399"/>
    <cfRule type="duplicateValues" dxfId="5130" priority="7400"/>
    <cfRule type="duplicateValues" priority="7401"/>
    <cfRule type="duplicateValues" dxfId="5129" priority="7402" stopIfTrue="1"/>
    <cfRule type="duplicateValues" dxfId="5128" priority="7403"/>
    <cfRule type="duplicateValues" dxfId="5127" priority="7404"/>
    <cfRule type="duplicateValues" priority="7405"/>
    <cfRule type="duplicateValues" dxfId="5126" priority="7406" stopIfTrue="1"/>
    <cfRule type="duplicateValues" dxfId="5125" priority="7407"/>
    <cfRule type="duplicateValues" dxfId="5124" priority="7408"/>
    <cfRule type="duplicateValues" priority="7409"/>
    <cfRule type="duplicateValues" dxfId="5123" priority="7410" stopIfTrue="1"/>
    <cfRule type="duplicateValues" dxfId="5122" priority="7411"/>
    <cfRule type="duplicateValues" dxfId="5121" priority="7412"/>
    <cfRule type="duplicateValues" priority="7413"/>
    <cfRule type="duplicateValues" dxfId="5120" priority="7414" stopIfTrue="1"/>
    <cfRule type="duplicateValues" dxfId="5119" priority="7415"/>
    <cfRule type="duplicateValues" dxfId="5118" priority="7416"/>
    <cfRule type="duplicateValues" priority="7417"/>
    <cfRule type="duplicateValues" dxfId="5117" priority="7418" stopIfTrue="1"/>
    <cfRule type="duplicateValues" dxfId="5116" priority="7419"/>
    <cfRule type="duplicateValues" dxfId="5115" priority="7420"/>
    <cfRule type="duplicateValues" priority="7421"/>
    <cfRule type="duplicateValues" dxfId="5114" priority="7422" stopIfTrue="1"/>
    <cfRule type="duplicateValues" dxfId="5113" priority="7423"/>
    <cfRule type="duplicateValues" dxfId="5112" priority="7424"/>
    <cfRule type="duplicateValues" priority="7425"/>
    <cfRule type="duplicateValues" dxfId="5111" priority="7426" stopIfTrue="1"/>
    <cfRule type="duplicateValues" dxfId="5110" priority="7427"/>
    <cfRule type="duplicateValues" dxfId="5109" priority="7428"/>
    <cfRule type="duplicateValues" priority="7429"/>
    <cfRule type="duplicateValues" dxfId="5108" priority="7430" stopIfTrue="1"/>
    <cfRule type="duplicateValues" dxfId="5107" priority="7431"/>
    <cfRule type="duplicateValues" dxfId="5106" priority="7432"/>
    <cfRule type="duplicateValues" priority="7433"/>
    <cfRule type="duplicateValues" dxfId="5105" priority="7434" stopIfTrue="1"/>
    <cfRule type="duplicateValues" dxfId="5104" priority="7435"/>
    <cfRule type="duplicateValues" dxfId="5103" priority="7436"/>
    <cfRule type="duplicateValues" priority="7437"/>
    <cfRule type="duplicateValues" dxfId="5102" priority="7438" stopIfTrue="1"/>
    <cfRule type="duplicateValues" dxfId="5101" priority="7439"/>
    <cfRule type="duplicateValues" dxfId="5100" priority="7440"/>
    <cfRule type="duplicateValues" priority="7441"/>
    <cfRule type="duplicateValues" dxfId="5099" priority="7442" stopIfTrue="1"/>
    <cfRule type="duplicateValues" dxfId="5098" priority="7443"/>
    <cfRule type="duplicateValues" dxfId="5097" priority="7444"/>
    <cfRule type="duplicateValues" priority="7445"/>
    <cfRule type="duplicateValues" dxfId="5096" priority="7446" stopIfTrue="1"/>
    <cfRule type="duplicateValues" dxfId="5095" priority="7447"/>
    <cfRule type="duplicateValues" dxfId="5094" priority="7448"/>
    <cfRule type="duplicateValues" priority="7449"/>
  </conditionalFormatting>
  <conditionalFormatting sqref="F1585">
    <cfRule type="duplicateValues" dxfId="5093" priority="7390" stopIfTrue="1"/>
    <cfRule type="duplicateValues" dxfId="5092" priority="7391"/>
    <cfRule type="duplicateValues" dxfId="5091" priority="7392"/>
    <cfRule type="duplicateValues" priority="7393"/>
    <cfRule type="duplicateValues" dxfId="5090" priority="7394" stopIfTrue="1"/>
    <cfRule type="duplicateValues" dxfId="5089" priority="7395"/>
    <cfRule type="duplicateValues" dxfId="5088" priority="7396"/>
    <cfRule type="duplicateValues" priority="7397"/>
  </conditionalFormatting>
  <conditionalFormatting sqref="F1588">
    <cfRule type="duplicateValues" dxfId="5087" priority="7358" stopIfTrue="1"/>
    <cfRule type="duplicateValues" dxfId="5086" priority="7359"/>
    <cfRule type="duplicateValues" dxfId="5085" priority="7360"/>
    <cfRule type="duplicateValues" priority="7361"/>
    <cfRule type="duplicateValues" dxfId="5084" priority="7362" stopIfTrue="1"/>
    <cfRule type="duplicateValues" dxfId="5083" priority="7363"/>
    <cfRule type="duplicateValues" dxfId="5082" priority="7364"/>
    <cfRule type="duplicateValues" priority="7365"/>
    <cfRule type="duplicateValues" dxfId="5081" priority="7366" stopIfTrue="1"/>
    <cfRule type="duplicateValues" dxfId="5080" priority="7367"/>
    <cfRule type="duplicateValues" dxfId="5079" priority="7368"/>
    <cfRule type="duplicateValues" priority="7369"/>
    <cfRule type="duplicateValues" dxfId="5078" priority="7370" stopIfTrue="1"/>
    <cfRule type="duplicateValues" dxfId="5077" priority="7371"/>
    <cfRule type="duplicateValues" dxfId="5076" priority="7372"/>
    <cfRule type="duplicateValues" priority="7373"/>
    <cfRule type="duplicateValues" dxfId="5075" priority="7374" stopIfTrue="1"/>
    <cfRule type="duplicateValues" dxfId="5074" priority="7375"/>
    <cfRule type="duplicateValues" dxfId="5073" priority="7376"/>
    <cfRule type="duplicateValues" priority="7377"/>
    <cfRule type="duplicateValues" dxfId="5072" priority="7378" stopIfTrue="1"/>
    <cfRule type="duplicateValues" dxfId="5071" priority="7379"/>
    <cfRule type="duplicateValues" dxfId="5070" priority="7380"/>
    <cfRule type="duplicateValues" priority="7381"/>
    <cfRule type="duplicateValues" dxfId="5069" priority="7382" stopIfTrue="1"/>
    <cfRule type="duplicateValues" dxfId="5068" priority="7383"/>
    <cfRule type="duplicateValues" dxfId="5067" priority="7384"/>
    <cfRule type="duplicateValues" priority="7385"/>
    <cfRule type="duplicateValues" dxfId="5066" priority="7386" stopIfTrue="1"/>
    <cfRule type="duplicateValues" dxfId="5065" priority="7387"/>
    <cfRule type="duplicateValues" dxfId="5064" priority="7388"/>
    <cfRule type="duplicateValues" priority="7389"/>
  </conditionalFormatting>
  <conditionalFormatting sqref="F1589">
    <cfRule type="duplicateValues" dxfId="5063" priority="7306" stopIfTrue="1"/>
    <cfRule type="duplicateValues" dxfId="5062" priority="7307"/>
    <cfRule type="duplicateValues" dxfId="5061" priority="7308"/>
    <cfRule type="duplicateValues" priority="7309"/>
    <cfRule type="duplicateValues" dxfId="5060" priority="7310" stopIfTrue="1"/>
    <cfRule type="duplicateValues" dxfId="5059" priority="7311"/>
    <cfRule type="duplicateValues" dxfId="5058" priority="7312"/>
    <cfRule type="duplicateValues" priority="7313"/>
    <cfRule type="duplicateValues" dxfId="5057" priority="7314" stopIfTrue="1"/>
    <cfRule type="duplicateValues" dxfId="5056" priority="7315"/>
    <cfRule type="duplicateValues" dxfId="5055" priority="7316"/>
    <cfRule type="duplicateValues" priority="7317"/>
    <cfRule type="duplicateValues" dxfId="5054" priority="7318" stopIfTrue="1"/>
    <cfRule type="duplicateValues" dxfId="5053" priority="7319"/>
    <cfRule type="duplicateValues" dxfId="5052" priority="7320"/>
    <cfRule type="duplicateValues" priority="7321"/>
    <cfRule type="duplicateValues" dxfId="5051" priority="7322" stopIfTrue="1"/>
    <cfRule type="duplicateValues" dxfId="5050" priority="7323"/>
    <cfRule type="duplicateValues" dxfId="5049" priority="7324"/>
    <cfRule type="duplicateValues" priority="7325"/>
    <cfRule type="duplicateValues" dxfId="5048" priority="7326" stopIfTrue="1"/>
    <cfRule type="duplicateValues" dxfId="5047" priority="7327"/>
    <cfRule type="duplicateValues" dxfId="5046" priority="7328"/>
    <cfRule type="duplicateValues" priority="7329"/>
    <cfRule type="duplicateValues" dxfId="5045" priority="7330" stopIfTrue="1"/>
    <cfRule type="duplicateValues" dxfId="5044" priority="7331"/>
    <cfRule type="duplicateValues" dxfId="5043" priority="7332"/>
    <cfRule type="duplicateValues" priority="7333"/>
    <cfRule type="duplicateValues" dxfId="5042" priority="7334" stopIfTrue="1"/>
    <cfRule type="duplicateValues" dxfId="5041" priority="7335"/>
    <cfRule type="duplicateValues" dxfId="5040" priority="7336"/>
    <cfRule type="duplicateValues" priority="7337"/>
    <cfRule type="duplicateValues" dxfId="5039" priority="7338" stopIfTrue="1"/>
    <cfRule type="duplicateValues" dxfId="5038" priority="7339"/>
    <cfRule type="duplicateValues" dxfId="5037" priority="7340"/>
    <cfRule type="duplicateValues" priority="7341"/>
    <cfRule type="duplicateValues" dxfId="5036" priority="7342" stopIfTrue="1"/>
    <cfRule type="duplicateValues" dxfId="5035" priority="7343"/>
    <cfRule type="duplicateValues" dxfId="5034" priority="7344"/>
    <cfRule type="duplicateValues" priority="7345"/>
    <cfRule type="duplicateValues" dxfId="5033" priority="7346" stopIfTrue="1"/>
    <cfRule type="duplicateValues" dxfId="5032" priority="7347"/>
    <cfRule type="duplicateValues" dxfId="5031" priority="7348"/>
    <cfRule type="duplicateValues" priority="7349"/>
    <cfRule type="duplicateValues" dxfId="5030" priority="7350" stopIfTrue="1"/>
    <cfRule type="duplicateValues" dxfId="5029" priority="7351"/>
    <cfRule type="duplicateValues" dxfId="5028" priority="7352"/>
    <cfRule type="duplicateValues" priority="7353"/>
    <cfRule type="duplicateValues" dxfId="5027" priority="7354" stopIfTrue="1"/>
    <cfRule type="duplicateValues" dxfId="5026" priority="7355"/>
    <cfRule type="duplicateValues" dxfId="5025" priority="7356"/>
    <cfRule type="duplicateValues" priority="7357"/>
  </conditionalFormatting>
  <conditionalFormatting sqref="F1593">
    <cfRule type="duplicateValues" dxfId="5024" priority="7274" stopIfTrue="1"/>
    <cfRule type="duplicateValues" dxfId="5023" priority="7275"/>
    <cfRule type="duplicateValues" dxfId="5022" priority="7276"/>
    <cfRule type="duplicateValues" priority="7277"/>
    <cfRule type="duplicateValues" dxfId="5021" priority="7278" stopIfTrue="1"/>
    <cfRule type="duplicateValues" dxfId="5020" priority="7279"/>
    <cfRule type="duplicateValues" dxfId="5019" priority="7280"/>
    <cfRule type="duplicateValues" priority="7281"/>
    <cfRule type="duplicateValues" dxfId="5018" priority="7282" stopIfTrue="1"/>
    <cfRule type="duplicateValues" dxfId="5017" priority="7283"/>
    <cfRule type="duplicateValues" dxfId="5016" priority="7284"/>
    <cfRule type="duplicateValues" priority="7285"/>
    <cfRule type="duplicateValues" dxfId="5015" priority="7286" stopIfTrue="1"/>
    <cfRule type="duplicateValues" dxfId="5014" priority="7287"/>
    <cfRule type="duplicateValues" dxfId="5013" priority="7288"/>
    <cfRule type="duplicateValues" priority="7289"/>
    <cfRule type="duplicateValues" dxfId="5012" priority="7290" stopIfTrue="1"/>
    <cfRule type="duplicateValues" dxfId="5011" priority="7291"/>
    <cfRule type="duplicateValues" dxfId="5010" priority="7292"/>
    <cfRule type="duplicateValues" priority="7293"/>
    <cfRule type="duplicateValues" dxfId="5009" priority="7294" stopIfTrue="1"/>
    <cfRule type="duplicateValues" dxfId="5008" priority="7295"/>
    <cfRule type="duplicateValues" dxfId="5007" priority="7296"/>
    <cfRule type="duplicateValues" priority="7297"/>
    <cfRule type="duplicateValues" dxfId="5006" priority="7298" stopIfTrue="1"/>
    <cfRule type="duplicateValues" dxfId="5005" priority="7299"/>
    <cfRule type="duplicateValues" dxfId="5004" priority="7300"/>
    <cfRule type="duplicateValues" priority="7301"/>
    <cfRule type="duplicateValues" dxfId="5003" priority="7302" stopIfTrue="1"/>
    <cfRule type="duplicateValues" dxfId="5002" priority="7303"/>
    <cfRule type="duplicateValues" dxfId="5001" priority="7304"/>
    <cfRule type="duplicateValues" priority="7305"/>
  </conditionalFormatting>
  <conditionalFormatting sqref="F1597">
    <cfRule type="duplicateValues" dxfId="5000" priority="7242" stopIfTrue="1"/>
    <cfRule type="duplicateValues" dxfId="4999" priority="7243"/>
    <cfRule type="duplicateValues" dxfId="4998" priority="7244"/>
    <cfRule type="duplicateValues" priority="7245"/>
    <cfRule type="duplicateValues" dxfId="4997" priority="7246" stopIfTrue="1"/>
    <cfRule type="duplicateValues" dxfId="4996" priority="7247"/>
    <cfRule type="duplicateValues" dxfId="4995" priority="7248"/>
    <cfRule type="duplicateValues" priority="7249"/>
    <cfRule type="duplicateValues" dxfId="4994" priority="7250" stopIfTrue="1"/>
    <cfRule type="duplicateValues" dxfId="4993" priority="7251"/>
    <cfRule type="duplicateValues" dxfId="4992" priority="7252"/>
    <cfRule type="duplicateValues" priority="7253"/>
    <cfRule type="duplicateValues" dxfId="4991" priority="7254" stopIfTrue="1"/>
    <cfRule type="duplicateValues" dxfId="4990" priority="7255"/>
    <cfRule type="duplicateValues" dxfId="4989" priority="7256"/>
    <cfRule type="duplicateValues" priority="7257"/>
    <cfRule type="duplicateValues" dxfId="4988" priority="7258" stopIfTrue="1"/>
    <cfRule type="duplicateValues" dxfId="4987" priority="7259"/>
    <cfRule type="duplicateValues" dxfId="4986" priority="7260"/>
    <cfRule type="duplicateValues" priority="7261"/>
    <cfRule type="duplicateValues" dxfId="4985" priority="7262" stopIfTrue="1"/>
    <cfRule type="duplicateValues" dxfId="4984" priority="7263"/>
    <cfRule type="duplicateValues" dxfId="4983" priority="7264"/>
    <cfRule type="duplicateValues" priority="7265"/>
    <cfRule type="duplicateValues" dxfId="4982" priority="7266" stopIfTrue="1"/>
    <cfRule type="duplicateValues" dxfId="4981" priority="7267"/>
    <cfRule type="duplicateValues" dxfId="4980" priority="7268"/>
    <cfRule type="duplicateValues" priority="7269"/>
    <cfRule type="duplicateValues" dxfId="4979" priority="7270" stopIfTrue="1"/>
    <cfRule type="duplicateValues" dxfId="4978" priority="7271"/>
    <cfRule type="duplicateValues" dxfId="4977" priority="7272"/>
    <cfRule type="duplicateValues" priority="7273"/>
  </conditionalFormatting>
  <conditionalFormatting sqref="F1602:F1603">
    <cfRule type="duplicateValues" dxfId="4976" priority="7190" stopIfTrue="1"/>
    <cfRule type="duplicateValues" dxfId="4975" priority="7191"/>
    <cfRule type="duplicateValues" dxfId="4974" priority="7192"/>
    <cfRule type="duplicateValues" priority="7193"/>
    <cfRule type="duplicateValues" dxfId="4973" priority="7194" stopIfTrue="1"/>
    <cfRule type="duplicateValues" dxfId="4972" priority="7195"/>
    <cfRule type="duplicateValues" dxfId="4971" priority="7196"/>
    <cfRule type="duplicateValues" priority="7197"/>
    <cfRule type="duplicateValues" dxfId="4970" priority="7198" stopIfTrue="1"/>
    <cfRule type="duplicateValues" dxfId="4969" priority="7199"/>
    <cfRule type="duplicateValues" dxfId="4968" priority="7200"/>
    <cfRule type="duplicateValues" priority="7201"/>
    <cfRule type="duplicateValues" dxfId="4967" priority="7202" stopIfTrue="1"/>
    <cfRule type="duplicateValues" dxfId="4966" priority="7203"/>
    <cfRule type="duplicateValues" dxfId="4965" priority="7204"/>
    <cfRule type="duplicateValues" priority="7205"/>
    <cfRule type="duplicateValues" dxfId="4964" priority="7206" stopIfTrue="1"/>
    <cfRule type="duplicateValues" dxfId="4963" priority="7207"/>
    <cfRule type="duplicateValues" dxfId="4962" priority="7208"/>
    <cfRule type="duplicateValues" priority="7209"/>
    <cfRule type="duplicateValues" dxfId="4961" priority="7210" stopIfTrue="1"/>
    <cfRule type="duplicateValues" dxfId="4960" priority="7211"/>
    <cfRule type="duplicateValues" dxfId="4959" priority="7212"/>
    <cfRule type="duplicateValues" priority="7213"/>
    <cfRule type="duplicateValues" dxfId="4958" priority="7214" stopIfTrue="1"/>
    <cfRule type="duplicateValues" dxfId="4957" priority="7215"/>
    <cfRule type="duplicateValues" dxfId="4956" priority="7216"/>
    <cfRule type="duplicateValues" priority="7217"/>
    <cfRule type="duplicateValues" dxfId="4955" priority="7218" stopIfTrue="1"/>
    <cfRule type="duplicateValues" dxfId="4954" priority="7219"/>
    <cfRule type="duplicateValues" dxfId="4953" priority="7220"/>
    <cfRule type="duplicateValues" priority="7221"/>
    <cfRule type="duplicateValues" dxfId="4952" priority="7222" stopIfTrue="1"/>
    <cfRule type="duplicateValues" dxfId="4951" priority="7223"/>
    <cfRule type="duplicateValues" dxfId="4950" priority="7224"/>
    <cfRule type="duplicateValues" priority="7225"/>
    <cfRule type="duplicateValues" dxfId="4949" priority="7226" stopIfTrue="1"/>
    <cfRule type="duplicateValues" dxfId="4948" priority="7227"/>
    <cfRule type="duplicateValues" dxfId="4947" priority="7228"/>
    <cfRule type="duplicateValues" priority="7229"/>
    <cfRule type="duplicateValues" dxfId="4946" priority="7230" stopIfTrue="1"/>
    <cfRule type="duplicateValues" dxfId="4945" priority="7231"/>
    <cfRule type="duplicateValues" dxfId="4944" priority="7232"/>
    <cfRule type="duplicateValues" priority="7233"/>
    <cfRule type="duplicateValues" dxfId="4943" priority="7234" stopIfTrue="1"/>
    <cfRule type="duplicateValues" dxfId="4942" priority="7235"/>
    <cfRule type="duplicateValues" dxfId="4941" priority="7236"/>
    <cfRule type="duplicateValues" priority="7237"/>
    <cfRule type="duplicateValues" dxfId="4940" priority="7238" stopIfTrue="1"/>
    <cfRule type="duplicateValues" dxfId="4939" priority="7239"/>
    <cfRule type="duplicateValues" dxfId="4938" priority="7240"/>
    <cfRule type="duplicateValues" priority="7241"/>
  </conditionalFormatting>
  <conditionalFormatting sqref="F1604">
    <cfRule type="duplicateValues" dxfId="4937" priority="7158" stopIfTrue="1"/>
    <cfRule type="duplicateValues" dxfId="4936" priority="7159"/>
    <cfRule type="duplicateValues" dxfId="4935" priority="7160"/>
    <cfRule type="duplicateValues" priority="7161"/>
    <cfRule type="duplicateValues" dxfId="4934" priority="7162" stopIfTrue="1"/>
    <cfRule type="duplicateValues" dxfId="4933" priority="7163"/>
    <cfRule type="duplicateValues" dxfId="4932" priority="7164"/>
    <cfRule type="duplicateValues" priority="7165"/>
    <cfRule type="duplicateValues" dxfId="4931" priority="7166" stopIfTrue="1"/>
    <cfRule type="duplicateValues" dxfId="4930" priority="7167"/>
    <cfRule type="duplicateValues" dxfId="4929" priority="7168"/>
    <cfRule type="duplicateValues" priority="7169"/>
    <cfRule type="duplicateValues" dxfId="4928" priority="7170" stopIfTrue="1"/>
    <cfRule type="duplicateValues" dxfId="4927" priority="7171"/>
    <cfRule type="duplicateValues" dxfId="4926" priority="7172"/>
    <cfRule type="duplicateValues" priority="7173"/>
    <cfRule type="duplicateValues" dxfId="4925" priority="7174" stopIfTrue="1"/>
    <cfRule type="duplicateValues" dxfId="4924" priority="7175"/>
    <cfRule type="duplicateValues" dxfId="4923" priority="7176"/>
    <cfRule type="duplicateValues" priority="7177"/>
    <cfRule type="duplicateValues" dxfId="4922" priority="7178" stopIfTrue="1"/>
    <cfRule type="duplicateValues" dxfId="4921" priority="7179"/>
    <cfRule type="duplicateValues" dxfId="4920" priority="7180"/>
    <cfRule type="duplicateValues" priority="7181"/>
    <cfRule type="duplicateValues" dxfId="4919" priority="7182" stopIfTrue="1"/>
    <cfRule type="duplicateValues" dxfId="4918" priority="7183"/>
    <cfRule type="duplicateValues" dxfId="4917" priority="7184"/>
    <cfRule type="duplicateValues" priority="7185"/>
    <cfRule type="duplicateValues" dxfId="4916" priority="7186" stopIfTrue="1"/>
    <cfRule type="duplicateValues" dxfId="4915" priority="7187"/>
    <cfRule type="duplicateValues" dxfId="4914" priority="7188"/>
    <cfRule type="duplicateValues" priority="7189"/>
  </conditionalFormatting>
  <conditionalFormatting sqref="F1605">
    <cfRule type="duplicateValues" dxfId="4913" priority="7106" stopIfTrue="1"/>
    <cfRule type="duplicateValues" dxfId="4912" priority="7107"/>
    <cfRule type="duplicateValues" dxfId="4911" priority="7108"/>
    <cfRule type="duplicateValues" priority="7109"/>
    <cfRule type="duplicateValues" dxfId="4910" priority="7110" stopIfTrue="1"/>
    <cfRule type="duplicateValues" dxfId="4909" priority="7111"/>
    <cfRule type="duplicateValues" dxfId="4908" priority="7112"/>
    <cfRule type="duplicateValues" priority="7113"/>
    <cfRule type="duplicateValues" dxfId="4907" priority="7114" stopIfTrue="1"/>
    <cfRule type="duplicateValues" dxfId="4906" priority="7115"/>
    <cfRule type="duplicateValues" dxfId="4905" priority="7116"/>
    <cfRule type="duplicateValues" priority="7117"/>
    <cfRule type="duplicateValues" dxfId="4904" priority="7118" stopIfTrue="1"/>
    <cfRule type="duplicateValues" dxfId="4903" priority="7119"/>
    <cfRule type="duplicateValues" dxfId="4902" priority="7120"/>
    <cfRule type="duplicateValues" priority="7121"/>
    <cfRule type="duplicateValues" dxfId="4901" priority="7122" stopIfTrue="1"/>
    <cfRule type="duplicateValues" dxfId="4900" priority="7123"/>
    <cfRule type="duplicateValues" dxfId="4899" priority="7124"/>
    <cfRule type="duplicateValues" priority="7125"/>
    <cfRule type="duplicateValues" dxfId="4898" priority="7126" stopIfTrue="1"/>
    <cfRule type="duplicateValues" dxfId="4897" priority="7127"/>
    <cfRule type="duplicateValues" dxfId="4896" priority="7128"/>
    <cfRule type="duplicateValues" priority="7129"/>
    <cfRule type="duplicateValues" dxfId="4895" priority="7130" stopIfTrue="1"/>
    <cfRule type="duplicateValues" dxfId="4894" priority="7131"/>
    <cfRule type="duplicateValues" dxfId="4893" priority="7132"/>
    <cfRule type="duplicateValues" priority="7133"/>
    <cfRule type="duplicateValues" dxfId="4892" priority="7134" stopIfTrue="1"/>
    <cfRule type="duplicateValues" dxfId="4891" priority="7135"/>
    <cfRule type="duplicateValues" dxfId="4890" priority="7136"/>
    <cfRule type="duplicateValues" priority="7137"/>
    <cfRule type="duplicateValues" dxfId="4889" priority="7138" stopIfTrue="1"/>
    <cfRule type="duplicateValues" dxfId="4888" priority="7139"/>
    <cfRule type="duplicateValues" dxfId="4887" priority="7140"/>
    <cfRule type="duplicateValues" priority="7141"/>
    <cfRule type="duplicateValues" dxfId="4886" priority="7142" stopIfTrue="1"/>
    <cfRule type="duplicateValues" dxfId="4885" priority="7143"/>
    <cfRule type="duplicateValues" dxfId="4884" priority="7144"/>
    <cfRule type="duplicateValues" priority="7145"/>
    <cfRule type="duplicateValues" dxfId="4883" priority="7146" stopIfTrue="1"/>
    <cfRule type="duplicateValues" dxfId="4882" priority="7147"/>
    <cfRule type="duplicateValues" dxfId="4881" priority="7148"/>
    <cfRule type="duplicateValues" priority="7149"/>
    <cfRule type="duplicateValues" dxfId="4880" priority="7150" stopIfTrue="1"/>
    <cfRule type="duplicateValues" dxfId="4879" priority="7151"/>
    <cfRule type="duplicateValues" dxfId="4878" priority="7152"/>
    <cfRule type="duplicateValues" priority="7153"/>
    <cfRule type="duplicateValues" dxfId="4877" priority="7154" stopIfTrue="1"/>
    <cfRule type="duplicateValues" dxfId="4876" priority="7155"/>
    <cfRule type="duplicateValues" dxfId="4875" priority="7156"/>
    <cfRule type="duplicateValues" priority="7157"/>
  </conditionalFormatting>
  <conditionalFormatting sqref="F1607:F1611">
    <cfRule type="duplicateValues" dxfId="4874" priority="7054" stopIfTrue="1"/>
    <cfRule type="duplicateValues" dxfId="4873" priority="7055"/>
    <cfRule type="duplicateValues" dxfId="4872" priority="7056"/>
    <cfRule type="duplicateValues" priority="7057"/>
    <cfRule type="duplicateValues" dxfId="4871" priority="7058" stopIfTrue="1"/>
    <cfRule type="duplicateValues" dxfId="4870" priority="7059"/>
    <cfRule type="duplicateValues" dxfId="4869" priority="7060"/>
    <cfRule type="duplicateValues" priority="7061"/>
    <cfRule type="duplicateValues" dxfId="4868" priority="7062" stopIfTrue="1"/>
    <cfRule type="duplicateValues" dxfId="4867" priority="7063"/>
    <cfRule type="duplicateValues" dxfId="4866" priority="7064"/>
    <cfRule type="duplicateValues" priority="7065"/>
    <cfRule type="duplicateValues" dxfId="4865" priority="7066" stopIfTrue="1"/>
    <cfRule type="duplicateValues" dxfId="4864" priority="7067"/>
    <cfRule type="duplicateValues" dxfId="4863" priority="7068"/>
    <cfRule type="duplicateValues" priority="7069"/>
    <cfRule type="duplicateValues" dxfId="4862" priority="7070" stopIfTrue="1"/>
    <cfRule type="duplicateValues" dxfId="4861" priority="7071"/>
    <cfRule type="duplicateValues" dxfId="4860" priority="7072"/>
    <cfRule type="duplicateValues" priority="7073"/>
    <cfRule type="duplicateValues" dxfId="4859" priority="7074" stopIfTrue="1"/>
    <cfRule type="duplicateValues" dxfId="4858" priority="7075"/>
    <cfRule type="duplicateValues" dxfId="4857" priority="7076"/>
    <cfRule type="duplicateValues" priority="7077"/>
    <cfRule type="duplicateValues" dxfId="4856" priority="7078" stopIfTrue="1"/>
    <cfRule type="duplicateValues" dxfId="4855" priority="7079"/>
    <cfRule type="duplicateValues" dxfId="4854" priority="7080"/>
    <cfRule type="duplicateValues" priority="7081"/>
    <cfRule type="duplicateValues" dxfId="4853" priority="7082" stopIfTrue="1"/>
    <cfRule type="duplicateValues" dxfId="4852" priority="7083"/>
    <cfRule type="duplicateValues" dxfId="4851" priority="7084"/>
    <cfRule type="duplicateValues" priority="7085"/>
    <cfRule type="duplicateValues" dxfId="4850" priority="7086" stopIfTrue="1"/>
    <cfRule type="duplicateValues" dxfId="4849" priority="7087"/>
    <cfRule type="duplicateValues" dxfId="4848" priority="7088"/>
    <cfRule type="duplicateValues" priority="7089"/>
    <cfRule type="duplicateValues" dxfId="4847" priority="7090" stopIfTrue="1"/>
    <cfRule type="duplicateValues" dxfId="4846" priority="7091"/>
    <cfRule type="duplicateValues" dxfId="4845" priority="7092"/>
    <cfRule type="duplicateValues" priority="7093"/>
    <cfRule type="duplicateValues" dxfId="4844" priority="7094" stopIfTrue="1"/>
    <cfRule type="duplicateValues" dxfId="4843" priority="7095"/>
    <cfRule type="duplicateValues" dxfId="4842" priority="7096"/>
    <cfRule type="duplicateValues" priority="7097"/>
    <cfRule type="duplicateValues" dxfId="4841" priority="7098" stopIfTrue="1"/>
    <cfRule type="duplicateValues" dxfId="4840" priority="7099"/>
    <cfRule type="duplicateValues" dxfId="4839" priority="7100"/>
    <cfRule type="duplicateValues" priority="7101"/>
    <cfRule type="duplicateValues" dxfId="4838" priority="7102" stopIfTrue="1"/>
    <cfRule type="duplicateValues" dxfId="4837" priority="7103"/>
    <cfRule type="duplicateValues" dxfId="4836" priority="7104"/>
    <cfRule type="duplicateValues" priority="7105"/>
  </conditionalFormatting>
  <conditionalFormatting sqref="F1613">
    <cfRule type="duplicateValues" dxfId="4835" priority="7046" stopIfTrue="1"/>
    <cfRule type="duplicateValues" dxfId="4834" priority="7047"/>
    <cfRule type="duplicateValues" dxfId="4833" priority="7048"/>
    <cfRule type="duplicateValues" priority="7049"/>
    <cfRule type="duplicateValues" dxfId="4832" priority="7050" stopIfTrue="1"/>
    <cfRule type="duplicateValues" dxfId="4831" priority="7051"/>
    <cfRule type="duplicateValues" dxfId="4830" priority="7052"/>
    <cfRule type="duplicateValues" priority="7053"/>
  </conditionalFormatting>
  <conditionalFormatting sqref="F1614:F1615">
    <cfRule type="duplicateValues" dxfId="4829" priority="6994" stopIfTrue="1"/>
    <cfRule type="duplicateValues" dxfId="4828" priority="6995"/>
    <cfRule type="duplicateValues" dxfId="4827" priority="6996"/>
    <cfRule type="duplicateValues" priority="6997"/>
    <cfRule type="duplicateValues" dxfId="4826" priority="6998" stopIfTrue="1"/>
    <cfRule type="duplicateValues" dxfId="4825" priority="6999"/>
    <cfRule type="duplicateValues" dxfId="4824" priority="7000"/>
    <cfRule type="duplicateValues" priority="7001"/>
    <cfRule type="duplicateValues" dxfId="4823" priority="7002" stopIfTrue="1"/>
    <cfRule type="duplicateValues" dxfId="4822" priority="7003"/>
    <cfRule type="duplicateValues" dxfId="4821" priority="7004"/>
    <cfRule type="duplicateValues" priority="7005"/>
    <cfRule type="duplicateValues" dxfId="4820" priority="7006" stopIfTrue="1"/>
    <cfRule type="duplicateValues" dxfId="4819" priority="7007"/>
    <cfRule type="duplicateValues" dxfId="4818" priority="7008"/>
    <cfRule type="duplicateValues" priority="7009"/>
    <cfRule type="duplicateValues" dxfId="4817" priority="7010" stopIfTrue="1"/>
    <cfRule type="duplicateValues" dxfId="4816" priority="7011"/>
    <cfRule type="duplicateValues" dxfId="4815" priority="7012"/>
    <cfRule type="duplicateValues" priority="7013"/>
    <cfRule type="duplicateValues" dxfId="4814" priority="7014" stopIfTrue="1"/>
    <cfRule type="duplicateValues" dxfId="4813" priority="7015"/>
    <cfRule type="duplicateValues" dxfId="4812" priority="7016"/>
    <cfRule type="duplicateValues" priority="7017"/>
    <cfRule type="duplicateValues" dxfId="4811" priority="7018" stopIfTrue="1"/>
    <cfRule type="duplicateValues" dxfId="4810" priority="7019"/>
    <cfRule type="duplicateValues" dxfId="4809" priority="7020"/>
    <cfRule type="duplicateValues" priority="7021"/>
    <cfRule type="duplicateValues" dxfId="4808" priority="7022" stopIfTrue="1"/>
    <cfRule type="duplicateValues" dxfId="4807" priority="7023"/>
    <cfRule type="duplicateValues" dxfId="4806" priority="7024"/>
    <cfRule type="duplicateValues" priority="7025"/>
    <cfRule type="duplicateValues" dxfId="4805" priority="7026" stopIfTrue="1"/>
    <cfRule type="duplicateValues" dxfId="4804" priority="7027"/>
    <cfRule type="duplicateValues" dxfId="4803" priority="7028"/>
    <cfRule type="duplicateValues" priority="7029"/>
    <cfRule type="duplicateValues" dxfId="4802" priority="7030" stopIfTrue="1"/>
    <cfRule type="duplicateValues" dxfId="4801" priority="7031"/>
    <cfRule type="duplicateValues" dxfId="4800" priority="7032"/>
    <cfRule type="duplicateValues" priority="7033"/>
    <cfRule type="duplicateValues" dxfId="4799" priority="7034" stopIfTrue="1"/>
    <cfRule type="duplicateValues" dxfId="4798" priority="7035"/>
    <cfRule type="duplicateValues" dxfId="4797" priority="7036"/>
    <cfRule type="duplicateValues" priority="7037"/>
    <cfRule type="duplicateValues" dxfId="4796" priority="7038" stopIfTrue="1"/>
    <cfRule type="duplicateValues" dxfId="4795" priority="7039"/>
    <cfRule type="duplicateValues" dxfId="4794" priority="7040"/>
    <cfRule type="duplicateValues" priority="7041"/>
    <cfRule type="duplicateValues" dxfId="4793" priority="7042" stopIfTrue="1"/>
    <cfRule type="duplicateValues" dxfId="4792" priority="7043"/>
    <cfRule type="duplicateValues" dxfId="4791" priority="7044"/>
    <cfRule type="duplicateValues" priority="7045"/>
  </conditionalFormatting>
  <conditionalFormatting sqref="F1618:F1619">
    <cfRule type="duplicateValues" dxfId="4790" priority="6986" stopIfTrue="1"/>
    <cfRule type="duplicateValues" dxfId="4789" priority="6987"/>
    <cfRule type="duplicateValues" dxfId="4788" priority="6988"/>
    <cfRule type="duplicateValues" priority="6989"/>
    <cfRule type="duplicateValues" dxfId="4787" priority="6990" stopIfTrue="1"/>
    <cfRule type="duplicateValues" dxfId="4786" priority="6991"/>
    <cfRule type="duplicateValues" dxfId="4785" priority="6992"/>
    <cfRule type="duplicateValues" priority="6993"/>
  </conditionalFormatting>
  <conditionalFormatting sqref="F1620:F1621">
    <cfRule type="duplicateValues" dxfId="4784" priority="6954" stopIfTrue="1"/>
    <cfRule type="duplicateValues" dxfId="4783" priority="6955"/>
    <cfRule type="duplicateValues" dxfId="4782" priority="6956"/>
    <cfRule type="duplicateValues" priority="6957"/>
    <cfRule type="duplicateValues" dxfId="4781" priority="6958" stopIfTrue="1"/>
    <cfRule type="duplicateValues" dxfId="4780" priority="6959"/>
    <cfRule type="duplicateValues" dxfId="4779" priority="6960"/>
    <cfRule type="duplicateValues" priority="6961"/>
    <cfRule type="duplicateValues" dxfId="4778" priority="6962" stopIfTrue="1"/>
    <cfRule type="duplicateValues" dxfId="4777" priority="6963"/>
    <cfRule type="duplicateValues" dxfId="4776" priority="6964"/>
    <cfRule type="duplicateValues" priority="6965"/>
    <cfRule type="duplicateValues" dxfId="4775" priority="6966" stopIfTrue="1"/>
    <cfRule type="duplicateValues" dxfId="4774" priority="6967"/>
    <cfRule type="duplicateValues" dxfId="4773" priority="6968"/>
    <cfRule type="duplicateValues" priority="6969"/>
    <cfRule type="duplicateValues" dxfId="4772" priority="6970" stopIfTrue="1"/>
    <cfRule type="duplicateValues" dxfId="4771" priority="6971"/>
    <cfRule type="duplicateValues" dxfId="4770" priority="6972"/>
    <cfRule type="duplicateValues" priority="6973"/>
    <cfRule type="duplicateValues" dxfId="4769" priority="6974" stopIfTrue="1"/>
    <cfRule type="duplicateValues" dxfId="4768" priority="6975"/>
    <cfRule type="duplicateValues" dxfId="4767" priority="6976"/>
    <cfRule type="duplicateValues" priority="6977"/>
    <cfRule type="duplicateValues" dxfId="4766" priority="6978" stopIfTrue="1"/>
    <cfRule type="duplicateValues" dxfId="4765" priority="6979"/>
    <cfRule type="duplicateValues" dxfId="4764" priority="6980"/>
    <cfRule type="duplicateValues" priority="6981"/>
    <cfRule type="duplicateValues" dxfId="4763" priority="6982" stopIfTrue="1"/>
    <cfRule type="duplicateValues" dxfId="4762" priority="6983"/>
    <cfRule type="duplicateValues" dxfId="4761" priority="6984"/>
    <cfRule type="duplicateValues" priority="6985"/>
  </conditionalFormatting>
  <conditionalFormatting sqref="F1624">
    <cfRule type="duplicateValues" dxfId="4760" priority="6946" stopIfTrue="1"/>
    <cfRule type="duplicateValues" dxfId="4759" priority="6947"/>
    <cfRule type="duplicateValues" dxfId="4758" priority="6948"/>
    <cfRule type="duplicateValues" priority="6949"/>
    <cfRule type="duplicateValues" dxfId="4757" priority="6950" stopIfTrue="1"/>
    <cfRule type="duplicateValues" dxfId="4756" priority="6951"/>
    <cfRule type="duplicateValues" dxfId="4755" priority="6952"/>
    <cfRule type="duplicateValues" priority="6953"/>
  </conditionalFormatting>
  <conditionalFormatting sqref="F1625">
    <cfRule type="duplicateValues" dxfId="4754" priority="6914" stopIfTrue="1"/>
    <cfRule type="duplicateValues" dxfId="4753" priority="6915"/>
    <cfRule type="duplicateValues" dxfId="4752" priority="6916"/>
    <cfRule type="duplicateValues" priority="6917"/>
    <cfRule type="duplicateValues" dxfId="4751" priority="6918" stopIfTrue="1"/>
    <cfRule type="duplicateValues" dxfId="4750" priority="6919"/>
    <cfRule type="duplicateValues" dxfId="4749" priority="6920"/>
    <cfRule type="duplicateValues" priority="6921"/>
    <cfRule type="duplicateValues" dxfId="4748" priority="6922" stopIfTrue="1"/>
    <cfRule type="duplicateValues" dxfId="4747" priority="6923"/>
    <cfRule type="duplicateValues" dxfId="4746" priority="6924"/>
    <cfRule type="duplicateValues" priority="6925"/>
    <cfRule type="duplicateValues" dxfId="4745" priority="6926" stopIfTrue="1"/>
    <cfRule type="duplicateValues" dxfId="4744" priority="6927"/>
    <cfRule type="duplicateValues" dxfId="4743" priority="6928"/>
    <cfRule type="duplicateValues" priority="6929"/>
    <cfRule type="duplicateValues" dxfId="4742" priority="6930" stopIfTrue="1"/>
    <cfRule type="duplicateValues" dxfId="4741" priority="6931"/>
    <cfRule type="duplicateValues" dxfId="4740" priority="6932"/>
    <cfRule type="duplicateValues" priority="6933"/>
    <cfRule type="duplicateValues" dxfId="4739" priority="6934" stopIfTrue="1"/>
    <cfRule type="duplicateValues" dxfId="4738" priority="6935"/>
    <cfRule type="duplicateValues" dxfId="4737" priority="6936"/>
    <cfRule type="duplicateValues" priority="6937"/>
    <cfRule type="duplicateValues" dxfId="4736" priority="6938" stopIfTrue="1"/>
    <cfRule type="duplicateValues" dxfId="4735" priority="6939"/>
    <cfRule type="duplicateValues" dxfId="4734" priority="6940"/>
    <cfRule type="duplicateValues" priority="6941"/>
    <cfRule type="duplicateValues" dxfId="4733" priority="6942" stopIfTrue="1"/>
    <cfRule type="duplicateValues" dxfId="4732" priority="6943"/>
    <cfRule type="duplicateValues" dxfId="4731" priority="6944"/>
    <cfRule type="duplicateValues" priority="6945"/>
  </conditionalFormatting>
  <conditionalFormatting sqref="F1627">
    <cfRule type="duplicateValues" dxfId="4730" priority="6906" stopIfTrue="1"/>
    <cfRule type="duplicateValues" dxfId="4729" priority="6907"/>
    <cfRule type="duplicateValues" dxfId="4728" priority="6908"/>
    <cfRule type="duplicateValues" priority="6909"/>
    <cfRule type="duplicateValues" dxfId="4727" priority="6910" stopIfTrue="1"/>
    <cfRule type="duplicateValues" dxfId="4726" priority="6911"/>
    <cfRule type="duplicateValues" dxfId="4725" priority="6912"/>
    <cfRule type="duplicateValues" priority="6913"/>
  </conditionalFormatting>
  <conditionalFormatting sqref="F1628">
    <cfRule type="duplicateValues" dxfId="4724" priority="6874" stopIfTrue="1"/>
    <cfRule type="duplicateValues" dxfId="4723" priority="6875"/>
    <cfRule type="duplicateValues" dxfId="4722" priority="6876"/>
    <cfRule type="duplicateValues" priority="6877"/>
    <cfRule type="duplicateValues" dxfId="4721" priority="6878" stopIfTrue="1"/>
    <cfRule type="duplicateValues" dxfId="4720" priority="6879"/>
    <cfRule type="duplicateValues" dxfId="4719" priority="6880"/>
    <cfRule type="duplicateValues" priority="6881"/>
    <cfRule type="duplicateValues" dxfId="4718" priority="6882" stopIfTrue="1"/>
    <cfRule type="duplicateValues" dxfId="4717" priority="6883"/>
    <cfRule type="duplicateValues" dxfId="4716" priority="6884"/>
    <cfRule type="duplicateValues" priority="6885"/>
    <cfRule type="duplicateValues" dxfId="4715" priority="6886" stopIfTrue="1"/>
    <cfRule type="duplicateValues" dxfId="4714" priority="6887"/>
    <cfRule type="duplicateValues" dxfId="4713" priority="6888"/>
    <cfRule type="duplicateValues" priority="6889"/>
    <cfRule type="duplicateValues" dxfId="4712" priority="6890" stopIfTrue="1"/>
    <cfRule type="duplicateValues" dxfId="4711" priority="6891"/>
    <cfRule type="duplicateValues" dxfId="4710" priority="6892"/>
    <cfRule type="duplicateValues" priority="6893"/>
    <cfRule type="duplicateValues" dxfId="4709" priority="6894" stopIfTrue="1"/>
    <cfRule type="duplicateValues" dxfId="4708" priority="6895"/>
    <cfRule type="duplicateValues" dxfId="4707" priority="6896"/>
    <cfRule type="duplicateValues" priority="6897"/>
    <cfRule type="duplicateValues" dxfId="4706" priority="6898" stopIfTrue="1"/>
    <cfRule type="duplicateValues" dxfId="4705" priority="6899"/>
    <cfRule type="duplicateValues" dxfId="4704" priority="6900"/>
    <cfRule type="duplicateValues" priority="6901"/>
    <cfRule type="duplicateValues" dxfId="4703" priority="6902" stopIfTrue="1"/>
    <cfRule type="duplicateValues" dxfId="4702" priority="6903"/>
    <cfRule type="duplicateValues" dxfId="4701" priority="6904"/>
    <cfRule type="duplicateValues" priority="6905"/>
  </conditionalFormatting>
  <conditionalFormatting sqref="F1631:F1632">
    <cfRule type="duplicateValues" dxfId="4700" priority="6838" stopIfTrue="1"/>
    <cfRule type="duplicateValues" dxfId="4699" priority="6839"/>
    <cfRule type="duplicateValues" dxfId="4698" priority="6840"/>
    <cfRule type="duplicateValues" priority="6841"/>
  </conditionalFormatting>
  <conditionalFormatting sqref="F1633:F1634">
    <cfRule type="duplicateValues" dxfId="4697" priority="6842" stopIfTrue="1"/>
    <cfRule type="duplicateValues" dxfId="4696" priority="6843"/>
    <cfRule type="duplicateValues" dxfId="4695" priority="6844"/>
    <cfRule type="duplicateValues" priority="6845"/>
    <cfRule type="duplicateValues" dxfId="4694" priority="6846" stopIfTrue="1"/>
    <cfRule type="duplicateValues" dxfId="4693" priority="6847"/>
    <cfRule type="duplicateValues" dxfId="4692" priority="6848"/>
    <cfRule type="duplicateValues" priority="6849"/>
    <cfRule type="duplicateValues" dxfId="4691" priority="6850" stopIfTrue="1"/>
    <cfRule type="duplicateValues" dxfId="4690" priority="6851"/>
    <cfRule type="duplicateValues" dxfId="4689" priority="6852"/>
    <cfRule type="duplicateValues" priority="6853"/>
    <cfRule type="duplicateValues" dxfId="4688" priority="6854" stopIfTrue="1"/>
    <cfRule type="duplicateValues" dxfId="4687" priority="6855"/>
    <cfRule type="duplicateValues" dxfId="4686" priority="6856"/>
    <cfRule type="duplicateValues" priority="6857"/>
    <cfRule type="duplicateValues" dxfId="4685" priority="6858" stopIfTrue="1"/>
    <cfRule type="duplicateValues" dxfId="4684" priority="6859"/>
    <cfRule type="duplicateValues" dxfId="4683" priority="6860"/>
    <cfRule type="duplicateValues" priority="6861"/>
    <cfRule type="duplicateValues" dxfId="4682" priority="6862" stopIfTrue="1"/>
    <cfRule type="duplicateValues" dxfId="4681" priority="6863"/>
    <cfRule type="duplicateValues" dxfId="4680" priority="6864"/>
    <cfRule type="duplicateValues" priority="6865"/>
    <cfRule type="duplicateValues" dxfId="4679" priority="6866" stopIfTrue="1"/>
    <cfRule type="duplicateValues" dxfId="4678" priority="6867"/>
    <cfRule type="duplicateValues" dxfId="4677" priority="6868"/>
    <cfRule type="duplicateValues" priority="6869"/>
    <cfRule type="duplicateValues" dxfId="4676" priority="6870" stopIfTrue="1"/>
    <cfRule type="duplicateValues" dxfId="4675" priority="6871"/>
    <cfRule type="duplicateValues" dxfId="4674" priority="6872"/>
    <cfRule type="duplicateValues" priority="6873"/>
  </conditionalFormatting>
  <conditionalFormatting sqref="F1639">
    <cfRule type="duplicateValues" dxfId="4673" priority="6806" stopIfTrue="1"/>
    <cfRule type="duplicateValues" dxfId="4672" priority="6807"/>
    <cfRule type="duplicateValues" dxfId="4671" priority="6808"/>
    <cfRule type="duplicateValues" priority="6809"/>
    <cfRule type="duplicateValues" dxfId="4670" priority="6810" stopIfTrue="1"/>
    <cfRule type="duplicateValues" dxfId="4669" priority="6811"/>
    <cfRule type="duplicateValues" dxfId="4668" priority="6812"/>
    <cfRule type="duplicateValues" priority="6813"/>
    <cfRule type="duplicateValues" dxfId="4667" priority="6814" stopIfTrue="1"/>
    <cfRule type="duplicateValues" dxfId="4666" priority="6815"/>
    <cfRule type="duplicateValues" dxfId="4665" priority="6816"/>
    <cfRule type="duplicateValues" priority="6817"/>
    <cfRule type="duplicateValues" dxfId="4664" priority="6818" stopIfTrue="1"/>
    <cfRule type="duplicateValues" dxfId="4663" priority="6819"/>
    <cfRule type="duplicateValues" dxfId="4662" priority="6820"/>
    <cfRule type="duplicateValues" priority="6821"/>
    <cfRule type="duplicateValues" dxfId="4661" priority="6822" stopIfTrue="1"/>
    <cfRule type="duplicateValues" dxfId="4660" priority="6823"/>
    <cfRule type="duplicateValues" dxfId="4659" priority="6824"/>
    <cfRule type="duplicateValues" priority="6825"/>
    <cfRule type="duplicateValues" dxfId="4658" priority="6826" stopIfTrue="1"/>
    <cfRule type="duplicateValues" dxfId="4657" priority="6827"/>
    <cfRule type="duplicateValues" dxfId="4656" priority="6828"/>
    <cfRule type="duplicateValues" priority="6829"/>
    <cfRule type="duplicateValues" dxfId="4655" priority="6830" stopIfTrue="1"/>
    <cfRule type="duplicateValues" dxfId="4654" priority="6831"/>
    <cfRule type="duplicateValues" dxfId="4653" priority="6832"/>
    <cfRule type="duplicateValues" priority="6833"/>
    <cfRule type="duplicateValues" dxfId="4652" priority="6834" stopIfTrue="1"/>
    <cfRule type="duplicateValues" dxfId="4651" priority="6835"/>
    <cfRule type="duplicateValues" dxfId="4650" priority="6836"/>
    <cfRule type="duplicateValues" priority="6837"/>
  </conditionalFormatting>
  <conditionalFormatting sqref="F1641:F1642">
    <cfRule type="duplicateValues" dxfId="4649" priority="121044" stopIfTrue="1"/>
    <cfRule type="duplicateValues" dxfId="4648" priority="121045"/>
    <cfRule type="duplicateValues" dxfId="4647" priority="121046"/>
    <cfRule type="duplicateValues" priority="121047"/>
  </conditionalFormatting>
  <conditionalFormatting sqref="F1642">
    <cfRule type="duplicateValues" dxfId="4646" priority="121048" stopIfTrue="1"/>
    <cfRule type="duplicateValues" dxfId="4645" priority="121049"/>
    <cfRule type="duplicateValues" dxfId="4644" priority="121050"/>
    <cfRule type="duplicateValues" priority="121051"/>
  </conditionalFormatting>
  <conditionalFormatting sqref="F1643">
    <cfRule type="duplicateValues" dxfId="4643" priority="121052" stopIfTrue="1"/>
    <cfRule type="duplicateValues" dxfId="4642" priority="121053"/>
    <cfRule type="duplicateValues" dxfId="4641" priority="121054"/>
    <cfRule type="duplicateValues" priority="121055"/>
  </conditionalFormatting>
  <conditionalFormatting sqref="F1644">
    <cfRule type="duplicateValues" dxfId="4640" priority="6404" stopIfTrue="1"/>
    <cfRule type="duplicateValues" dxfId="4639" priority="6405"/>
    <cfRule type="duplicateValues" dxfId="4638" priority="6406"/>
    <cfRule type="duplicateValues" priority="6407"/>
  </conditionalFormatting>
  <conditionalFormatting sqref="F1645">
    <cfRule type="duplicateValues" dxfId="4637" priority="6392" stopIfTrue="1"/>
    <cfRule type="duplicateValues" dxfId="4636" priority="6393"/>
    <cfRule type="duplicateValues" dxfId="4635" priority="6394"/>
    <cfRule type="duplicateValues" priority="6395"/>
    <cfRule type="duplicateValues" dxfId="4634" priority="6396" stopIfTrue="1"/>
    <cfRule type="duplicateValues" dxfId="4633" priority="6397"/>
    <cfRule type="duplicateValues" dxfId="4632" priority="6398"/>
    <cfRule type="duplicateValues" priority="6399"/>
    <cfRule type="duplicateValues" dxfId="4631" priority="6400" stopIfTrue="1"/>
    <cfRule type="duplicateValues" dxfId="4630" priority="6401"/>
    <cfRule type="duplicateValues" dxfId="4629" priority="6402"/>
    <cfRule type="duplicateValues" priority="6403"/>
  </conditionalFormatting>
  <conditionalFormatting sqref="F1646">
    <cfRule type="duplicateValues" dxfId="4628" priority="6388" stopIfTrue="1"/>
    <cfRule type="duplicateValues" dxfId="4627" priority="6389"/>
    <cfRule type="duplicateValues" dxfId="4626" priority="6390"/>
    <cfRule type="duplicateValues" priority="6391"/>
  </conditionalFormatting>
  <conditionalFormatting sqref="F1647">
    <cfRule type="duplicateValues" dxfId="4625" priority="6704" stopIfTrue="1"/>
    <cfRule type="duplicateValues" dxfId="4624" priority="6705"/>
    <cfRule type="duplicateValues" dxfId="4623" priority="6706"/>
    <cfRule type="duplicateValues" priority="6707"/>
    <cfRule type="duplicateValues" dxfId="4622" priority="6708" stopIfTrue="1"/>
    <cfRule type="duplicateValues" dxfId="4621" priority="6709"/>
    <cfRule type="duplicateValues" dxfId="4620" priority="6710"/>
    <cfRule type="duplicateValues" priority="6711"/>
  </conditionalFormatting>
  <conditionalFormatting sqref="F1648">
    <cfRule type="duplicateValues" dxfId="4619" priority="6698" stopIfTrue="1"/>
    <cfRule type="duplicateValues" dxfId="4618" priority="6699"/>
    <cfRule type="duplicateValues" dxfId="4617" priority="6700"/>
    <cfRule type="duplicateValues" priority="6701"/>
    <cfRule type="duplicateValues" dxfId="4616" priority="6702"/>
    <cfRule type="duplicateValues" priority="6703"/>
  </conditionalFormatting>
  <conditionalFormatting sqref="F1649">
    <cfRule type="duplicateValues" dxfId="4615" priority="6692" stopIfTrue="1"/>
    <cfRule type="duplicateValues" dxfId="4614" priority="6693"/>
    <cfRule type="duplicateValues" dxfId="4613" priority="6694"/>
    <cfRule type="duplicateValues" priority="6695"/>
    <cfRule type="duplicateValues" dxfId="4612" priority="6696"/>
    <cfRule type="duplicateValues" priority="6697"/>
  </conditionalFormatting>
  <conditionalFormatting sqref="F1650:F1651">
    <cfRule type="duplicateValues" dxfId="4611" priority="6382" stopIfTrue="1"/>
    <cfRule type="duplicateValues" dxfId="4610" priority="6383"/>
    <cfRule type="duplicateValues" dxfId="4609" priority="6384"/>
    <cfRule type="duplicateValues" priority="6385"/>
    <cfRule type="duplicateValues" dxfId="4608" priority="6386"/>
    <cfRule type="duplicateValues" priority="6387"/>
  </conditionalFormatting>
  <conditionalFormatting sqref="F1652">
    <cfRule type="duplicateValues" dxfId="4607" priority="6686" stopIfTrue="1"/>
    <cfRule type="duplicateValues" dxfId="4606" priority="6687"/>
    <cfRule type="duplicateValues" dxfId="4605" priority="6688"/>
    <cfRule type="duplicateValues" priority="6689"/>
    <cfRule type="duplicateValues" dxfId="4604" priority="6690"/>
    <cfRule type="duplicateValues" priority="6691"/>
  </conditionalFormatting>
  <conditionalFormatting sqref="F1653">
    <cfRule type="duplicateValues" dxfId="4603" priority="6376" stopIfTrue="1"/>
    <cfRule type="duplicateValues" dxfId="4602" priority="6377"/>
    <cfRule type="duplicateValues" dxfId="4601" priority="6378"/>
    <cfRule type="duplicateValues" priority="6379"/>
    <cfRule type="duplicateValues" dxfId="4600" priority="6380"/>
    <cfRule type="duplicateValues" priority="6381"/>
  </conditionalFormatting>
  <conditionalFormatting sqref="F1654">
    <cfRule type="duplicateValues" dxfId="4599" priority="6372" stopIfTrue="1"/>
    <cfRule type="duplicateValues" dxfId="4598" priority="6373"/>
    <cfRule type="duplicateValues" dxfId="4597" priority="6374"/>
    <cfRule type="duplicateValues" priority="6375"/>
  </conditionalFormatting>
  <conditionalFormatting sqref="F1655:F1656">
    <cfRule type="duplicateValues" dxfId="4596" priority="6360" stopIfTrue="1"/>
    <cfRule type="duplicateValues" dxfId="4595" priority="6361"/>
    <cfRule type="duplicateValues" dxfId="4594" priority="6362"/>
    <cfRule type="duplicateValues" priority="6363"/>
    <cfRule type="duplicateValues" dxfId="4593" priority="6364" stopIfTrue="1"/>
    <cfRule type="duplicateValues" dxfId="4592" priority="6365"/>
    <cfRule type="duplicateValues" dxfId="4591" priority="6366"/>
    <cfRule type="duplicateValues" priority="6367"/>
    <cfRule type="duplicateValues" dxfId="4590" priority="6368" stopIfTrue="1"/>
    <cfRule type="duplicateValues" dxfId="4589" priority="6369"/>
    <cfRule type="duplicateValues" dxfId="4588" priority="6370"/>
    <cfRule type="duplicateValues" priority="6371"/>
  </conditionalFormatting>
  <conditionalFormatting sqref="F1656">
    <cfRule type="duplicateValues" dxfId="4587" priority="6682" stopIfTrue="1"/>
    <cfRule type="duplicateValues" dxfId="4586" priority="6683"/>
    <cfRule type="duplicateValues" dxfId="4585" priority="6684"/>
    <cfRule type="duplicateValues" priority="6685"/>
  </conditionalFormatting>
  <conditionalFormatting sqref="F1657">
    <cfRule type="duplicateValues" dxfId="4584" priority="6350" stopIfTrue="1"/>
    <cfRule type="duplicateValues" dxfId="4583" priority="6351"/>
    <cfRule type="duplicateValues" dxfId="4582" priority="6352"/>
    <cfRule type="duplicateValues" priority="6353"/>
    <cfRule type="duplicateValues" dxfId="4581" priority="6354"/>
    <cfRule type="duplicateValues" priority="6355"/>
  </conditionalFormatting>
  <conditionalFormatting sqref="F1658">
    <cfRule type="duplicateValues" dxfId="4580" priority="6344" stopIfTrue="1"/>
    <cfRule type="duplicateValues" dxfId="4579" priority="6345"/>
    <cfRule type="duplicateValues" dxfId="4578" priority="6346"/>
    <cfRule type="duplicateValues" priority="6347"/>
    <cfRule type="duplicateValues" dxfId="4577" priority="6348"/>
    <cfRule type="duplicateValues" priority="6349"/>
  </conditionalFormatting>
  <conditionalFormatting sqref="F1659:F1660">
    <cfRule type="duplicateValues" dxfId="4576" priority="6328" stopIfTrue="1"/>
    <cfRule type="duplicateValues" dxfId="4575" priority="6329"/>
    <cfRule type="duplicateValues" dxfId="4574" priority="6330"/>
    <cfRule type="duplicateValues" priority="6331"/>
    <cfRule type="duplicateValues" dxfId="4573" priority="6332" stopIfTrue="1"/>
    <cfRule type="duplicateValues" dxfId="4572" priority="6333"/>
    <cfRule type="duplicateValues" dxfId="4571" priority="6334"/>
    <cfRule type="duplicateValues" priority="6335"/>
    <cfRule type="duplicateValues" dxfId="4570" priority="6336" stopIfTrue="1"/>
    <cfRule type="duplicateValues" dxfId="4569" priority="6337"/>
    <cfRule type="duplicateValues" dxfId="4568" priority="6338"/>
    <cfRule type="duplicateValues" priority="6339"/>
    <cfRule type="duplicateValues" dxfId="4567" priority="6340" stopIfTrue="1"/>
    <cfRule type="duplicateValues" dxfId="4566" priority="6341"/>
    <cfRule type="duplicateValues" dxfId="4565" priority="6342"/>
    <cfRule type="duplicateValues" priority="6343"/>
  </conditionalFormatting>
  <conditionalFormatting sqref="F1661">
    <cfRule type="duplicateValues" dxfId="4564" priority="6324" stopIfTrue="1"/>
    <cfRule type="duplicateValues" dxfId="4563" priority="6325"/>
    <cfRule type="duplicateValues" dxfId="4562" priority="6326"/>
    <cfRule type="duplicateValues" priority="6327"/>
  </conditionalFormatting>
  <conditionalFormatting sqref="F1662">
    <cfRule type="duplicateValues" dxfId="4561" priority="6318" stopIfTrue="1"/>
    <cfRule type="duplicateValues" dxfId="4560" priority="6319"/>
    <cfRule type="duplicateValues" dxfId="4559" priority="6320"/>
    <cfRule type="duplicateValues" priority="6321"/>
    <cfRule type="duplicateValues" dxfId="4558" priority="6322"/>
    <cfRule type="duplicateValues" priority="6323"/>
  </conditionalFormatting>
  <conditionalFormatting sqref="F1663">
    <cfRule type="duplicateValues" dxfId="4557" priority="6312" stopIfTrue="1"/>
    <cfRule type="duplicateValues" dxfId="4556" priority="6313"/>
    <cfRule type="duplicateValues" dxfId="4555" priority="6314"/>
    <cfRule type="duplicateValues" priority="6315"/>
    <cfRule type="duplicateValues" dxfId="4554" priority="6316"/>
    <cfRule type="duplicateValues" priority="6317"/>
  </conditionalFormatting>
  <conditionalFormatting sqref="F1664">
    <cfRule type="duplicateValues" dxfId="4553" priority="6308" stopIfTrue="1"/>
    <cfRule type="duplicateValues" dxfId="4552" priority="6309"/>
    <cfRule type="duplicateValues" dxfId="4551" priority="6310"/>
    <cfRule type="duplicateValues" priority="6311"/>
  </conditionalFormatting>
  <conditionalFormatting sqref="F1665">
    <cfRule type="duplicateValues" dxfId="4550" priority="6292" stopIfTrue="1"/>
    <cfRule type="duplicateValues" dxfId="4549" priority="6293"/>
    <cfRule type="duplicateValues" dxfId="4548" priority="6294"/>
    <cfRule type="duplicateValues" priority="6295"/>
    <cfRule type="duplicateValues" dxfId="4547" priority="6296" stopIfTrue="1"/>
    <cfRule type="duplicateValues" dxfId="4546" priority="6297"/>
    <cfRule type="duplicateValues" dxfId="4545" priority="6298"/>
    <cfRule type="duplicateValues" priority="6299"/>
    <cfRule type="duplicateValues" dxfId="4544" priority="6300" stopIfTrue="1"/>
    <cfRule type="duplicateValues" dxfId="4543" priority="6301"/>
    <cfRule type="duplicateValues" dxfId="4542" priority="6302"/>
    <cfRule type="duplicateValues" priority="6303"/>
    <cfRule type="duplicateValues" dxfId="4541" priority="6304" stopIfTrue="1"/>
    <cfRule type="duplicateValues" dxfId="4540" priority="6305"/>
    <cfRule type="duplicateValues" dxfId="4539" priority="6306"/>
    <cfRule type="duplicateValues" priority="6307"/>
  </conditionalFormatting>
  <conditionalFormatting sqref="F1666">
    <cfRule type="duplicateValues" dxfId="4538" priority="6286" stopIfTrue="1"/>
    <cfRule type="duplicateValues" dxfId="4537" priority="6287"/>
    <cfRule type="duplicateValues" dxfId="4536" priority="6288"/>
    <cfRule type="duplicateValues" priority="6289"/>
    <cfRule type="duplicateValues" dxfId="4535" priority="6290"/>
    <cfRule type="duplicateValues" priority="6291"/>
  </conditionalFormatting>
  <conditionalFormatting sqref="F1667">
    <cfRule type="duplicateValues" dxfId="4534" priority="6282" stopIfTrue="1"/>
    <cfRule type="duplicateValues" dxfId="4533" priority="6283"/>
    <cfRule type="duplicateValues" dxfId="4532" priority="6284"/>
    <cfRule type="duplicateValues" priority="6285"/>
  </conditionalFormatting>
  <conditionalFormatting sqref="F1668">
    <cfRule type="duplicateValues" dxfId="4531" priority="6674" stopIfTrue="1"/>
    <cfRule type="duplicateValues" dxfId="4530" priority="6675"/>
    <cfRule type="duplicateValues" dxfId="4529" priority="6676"/>
    <cfRule type="duplicateValues" priority="6677"/>
    <cfRule type="duplicateValues" dxfId="4528" priority="6678" stopIfTrue="1"/>
    <cfRule type="duplicateValues" dxfId="4527" priority="6679"/>
    <cfRule type="duplicateValues" dxfId="4526" priority="6680"/>
    <cfRule type="duplicateValues" priority="6681"/>
  </conditionalFormatting>
  <conditionalFormatting sqref="F1669">
    <cfRule type="duplicateValues" dxfId="4525" priority="6276" stopIfTrue="1"/>
    <cfRule type="duplicateValues" dxfId="4524" priority="6277"/>
    <cfRule type="duplicateValues" dxfId="4523" priority="6278"/>
    <cfRule type="duplicateValues" priority="6279"/>
    <cfRule type="duplicateValues" dxfId="4522" priority="6280"/>
    <cfRule type="duplicateValues" priority="6281"/>
  </conditionalFormatting>
  <conditionalFormatting sqref="F1670">
    <cfRule type="duplicateValues" dxfId="4521" priority="6270" stopIfTrue="1"/>
    <cfRule type="duplicateValues" dxfId="4520" priority="6271"/>
    <cfRule type="duplicateValues" dxfId="4519" priority="6272"/>
    <cfRule type="duplicateValues" priority="6273"/>
    <cfRule type="duplicateValues" dxfId="4518" priority="6274"/>
    <cfRule type="duplicateValues" priority="6275"/>
  </conditionalFormatting>
  <conditionalFormatting sqref="F1671:F1672">
    <cfRule type="duplicateValues" dxfId="4517" priority="6254" stopIfTrue="1"/>
    <cfRule type="duplicateValues" dxfId="4516" priority="6255"/>
    <cfRule type="duplicateValues" dxfId="4515" priority="6256"/>
    <cfRule type="duplicateValues" priority="6257"/>
    <cfRule type="duplicateValues" dxfId="4514" priority="6258" stopIfTrue="1"/>
    <cfRule type="duplicateValues" dxfId="4513" priority="6259"/>
    <cfRule type="duplicateValues" dxfId="4512" priority="6260"/>
    <cfRule type="duplicateValues" priority="6261"/>
    <cfRule type="duplicateValues" dxfId="4511" priority="6262" stopIfTrue="1"/>
    <cfRule type="duplicateValues" dxfId="4510" priority="6263"/>
    <cfRule type="duplicateValues" dxfId="4509" priority="6264"/>
    <cfRule type="duplicateValues" priority="6265"/>
    <cfRule type="duplicateValues" dxfId="4508" priority="6266" stopIfTrue="1"/>
    <cfRule type="duplicateValues" dxfId="4507" priority="6267"/>
    <cfRule type="duplicateValues" dxfId="4506" priority="6268"/>
    <cfRule type="duplicateValues" priority="6269"/>
  </conditionalFormatting>
  <conditionalFormatting sqref="F1672">
    <cfRule type="duplicateValues" dxfId="4505" priority="6658" stopIfTrue="1"/>
    <cfRule type="duplicateValues" dxfId="4504" priority="6659"/>
    <cfRule type="duplicateValues" dxfId="4503" priority="6660"/>
    <cfRule type="duplicateValues" priority="6661"/>
    <cfRule type="duplicateValues" dxfId="4502" priority="6662" stopIfTrue="1"/>
    <cfRule type="duplicateValues" dxfId="4501" priority="6663"/>
    <cfRule type="duplicateValues" dxfId="4500" priority="6664"/>
    <cfRule type="duplicateValues" priority="6665"/>
  </conditionalFormatting>
  <conditionalFormatting sqref="F1673">
    <cfRule type="duplicateValues" dxfId="4499" priority="6248" stopIfTrue="1"/>
    <cfRule type="duplicateValues" dxfId="4498" priority="6249"/>
    <cfRule type="duplicateValues" dxfId="4497" priority="6250"/>
    <cfRule type="duplicateValues" priority="6251"/>
    <cfRule type="duplicateValues" dxfId="4496" priority="6252"/>
    <cfRule type="duplicateValues" priority="6253"/>
  </conditionalFormatting>
  <conditionalFormatting sqref="F1674">
    <cfRule type="duplicateValues" dxfId="4495" priority="6666" stopIfTrue="1"/>
    <cfRule type="duplicateValues" dxfId="4494" priority="6667"/>
    <cfRule type="duplicateValues" dxfId="4493" priority="6668"/>
    <cfRule type="duplicateValues" priority="6669"/>
    <cfRule type="duplicateValues" dxfId="4492" priority="6670" stopIfTrue="1"/>
    <cfRule type="duplicateValues" dxfId="4491" priority="6671"/>
    <cfRule type="duplicateValues" dxfId="4490" priority="6672"/>
    <cfRule type="duplicateValues" priority="6673"/>
  </conditionalFormatting>
  <conditionalFormatting sqref="F1675">
    <cfRule type="duplicateValues" dxfId="4489" priority="6242" stopIfTrue="1"/>
    <cfRule type="duplicateValues" dxfId="4488" priority="6243"/>
    <cfRule type="duplicateValues" dxfId="4487" priority="6244"/>
    <cfRule type="duplicateValues" priority="6245"/>
    <cfRule type="duplicateValues" dxfId="4486" priority="6246"/>
    <cfRule type="duplicateValues" priority="6247"/>
  </conditionalFormatting>
  <conditionalFormatting sqref="F1676">
    <cfRule type="duplicateValues" dxfId="4485" priority="6238" stopIfTrue="1"/>
    <cfRule type="duplicateValues" dxfId="4484" priority="6239"/>
    <cfRule type="duplicateValues" dxfId="4483" priority="6240"/>
    <cfRule type="duplicateValues" priority="6241"/>
  </conditionalFormatting>
  <conditionalFormatting sqref="F1677">
    <cfRule type="duplicateValues" dxfId="4482" priority="6214" stopIfTrue="1"/>
    <cfRule type="duplicateValues" dxfId="4481" priority="6215"/>
    <cfRule type="duplicateValues" dxfId="4480" priority="6216"/>
    <cfRule type="duplicateValues" priority="6217"/>
    <cfRule type="duplicateValues" dxfId="4479" priority="6218" stopIfTrue="1"/>
    <cfRule type="duplicateValues" dxfId="4478" priority="6219"/>
    <cfRule type="duplicateValues" dxfId="4477" priority="6220"/>
    <cfRule type="duplicateValues" priority="6221"/>
    <cfRule type="duplicateValues" dxfId="4476" priority="6222" stopIfTrue="1"/>
    <cfRule type="duplicateValues" dxfId="4475" priority="6223"/>
    <cfRule type="duplicateValues" dxfId="4474" priority="6224"/>
    <cfRule type="duplicateValues" priority="6225"/>
    <cfRule type="duplicateValues" dxfId="4473" priority="6226" stopIfTrue="1"/>
    <cfRule type="duplicateValues" dxfId="4472" priority="6227"/>
    <cfRule type="duplicateValues" dxfId="4471" priority="6228"/>
    <cfRule type="duplicateValues" priority="6229"/>
    <cfRule type="duplicateValues" dxfId="4470" priority="6230" stopIfTrue="1"/>
    <cfRule type="duplicateValues" dxfId="4469" priority="6231"/>
    <cfRule type="duplicateValues" dxfId="4468" priority="6232"/>
    <cfRule type="duplicateValues" priority="6233"/>
    <cfRule type="duplicateValues" dxfId="4467" priority="6234" stopIfTrue="1"/>
    <cfRule type="duplicateValues" dxfId="4466" priority="6235"/>
    <cfRule type="duplicateValues" dxfId="4465" priority="6236"/>
    <cfRule type="duplicateValues" priority="6237"/>
  </conditionalFormatting>
  <conditionalFormatting sqref="F1678">
    <cfRule type="duplicateValues" dxfId="4464" priority="6208" stopIfTrue="1"/>
    <cfRule type="duplicateValues" dxfId="4463" priority="6209"/>
    <cfRule type="duplicateValues" dxfId="4462" priority="6210"/>
    <cfRule type="duplicateValues" priority="6211"/>
    <cfRule type="duplicateValues" dxfId="4461" priority="6212"/>
    <cfRule type="duplicateValues" priority="6213"/>
  </conditionalFormatting>
  <conditionalFormatting sqref="F1679">
    <cfRule type="duplicateValues" dxfId="4460" priority="6204" stopIfTrue="1"/>
    <cfRule type="duplicateValues" dxfId="4459" priority="6205"/>
    <cfRule type="duplicateValues" dxfId="4458" priority="6206"/>
    <cfRule type="duplicateValues" priority="6207"/>
  </conditionalFormatting>
  <conditionalFormatting sqref="F1680">
    <cfRule type="duplicateValues" dxfId="4457" priority="6198" stopIfTrue="1"/>
    <cfRule type="duplicateValues" dxfId="4456" priority="6199"/>
    <cfRule type="duplicateValues" dxfId="4455" priority="6200"/>
    <cfRule type="duplicateValues" priority="6201"/>
    <cfRule type="duplicateValues" dxfId="4454" priority="6202"/>
    <cfRule type="duplicateValues" priority="6203"/>
  </conditionalFormatting>
  <conditionalFormatting sqref="F1681:F1682">
    <cfRule type="duplicateValues" dxfId="4453" priority="6174" stopIfTrue="1"/>
    <cfRule type="duplicateValues" dxfId="4452" priority="6175"/>
    <cfRule type="duplicateValues" dxfId="4451" priority="6176"/>
    <cfRule type="duplicateValues" priority="6177"/>
    <cfRule type="duplicateValues" dxfId="4450" priority="6178" stopIfTrue="1"/>
    <cfRule type="duplicateValues" dxfId="4449" priority="6179"/>
    <cfRule type="duplicateValues" dxfId="4448" priority="6180"/>
    <cfRule type="duplicateValues" priority="6181"/>
    <cfRule type="duplicateValues" dxfId="4447" priority="6182" stopIfTrue="1"/>
    <cfRule type="duplicateValues" dxfId="4446" priority="6183"/>
    <cfRule type="duplicateValues" dxfId="4445" priority="6184"/>
    <cfRule type="duplicateValues" priority="6185"/>
    <cfRule type="duplicateValues" dxfId="4444" priority="6186" stopIfTrue="1"/>
    <cfRule type="duplicateValues" dxfId="4443" priority="6187"/>
    <cfRule type="duplicateValues" dxfId="4442" priority="6188"/>
    <cfRule type="duplicateValues" priority="6189"/>
    <cfRule type="duplicateValues" dxfId="4441" priority="6190" stopIfTrue="1"/>
    <cfRule type="duplicateValues" dxfId="4440" priority="6191"/>
    <cfRule type="duplicateValues" dxfId="4439" priority="6192"/>
    <cfRule type="duplicateValues" priority="6193"/>
    <cfRule type="duplicateValues" dxfId="4438" priority="6194" stopIfTrue="1"/>
    <cfRule type="duplicateValues" dxfId="4437" priority="6195"/>
    <cfRule type="duplicateValues" dxfId="4436" priority="6196"/>
    <cfRule type="duplicateValues" priority="6197"/>
  </conditionalFormatting>
  <conditionalFormatting sqref="F1683">
    <cfRule type="duplicateValues" dxfId="4435" priority="6170" stopIfTrue="1"/>
    <cfRule type="duplicateValues" dxfId="4434" priority="6171"/>
    <cfRule type="duplicateValues" dxfId="4433" priority="6172"/>
    <cfRule type="duplicateValues" priority="6173"/>
  </conditionalFormatting>
  <conditionalFormatting sqref="F1684">
    <cfRule type="duplicateValues" dxfId="4432" priority="6164" stopIfTrue="1"/>
    <cfRule type="duplicateValues" dxfId="4431" priority="6165"/>
    <cfRule type="duplicateValues" dxfId="4430" priority="6166"/>
    <cfRule type="duplicateValues" priority="6167"/>
    <cfRule type="duplicateValues" dxfId="4429" priority="6168"/>
    <cfRule type="duplicateValues" priority="6169"/>
  </conditionalFormatting>
  <conditionalFormatting sqref="F1685">
    <cfRule type="duplicateValues" dxfId="4428" priority="6156" stopIfTrue="1"/>
    <cfRule type="duplicateValues" dxfId="4427" priority="6157"/>
    <cfRule type="duplicateValues" dxfId="4426" priority="6158"/>
    <cfRule type="duplicateValues" priority="6159"/>
    <cfRule type="duplicateValues" dxfId="4425" priority="6160" stopIfTrue="1"/>
    <cfRule type="duplicateValues" dxfId="4424" priority="6161"/>
    <cfRule type="duplicateValues" dxfId="4423" priority="6162"/>
    <cfRule type="duplicateValues" priority="6163"/>
  </conditionalFormatting>
  <conditionalFormatting sqref="F1686:F1687">
    <cfRule type="duplicateValues" dxfId="4422" priority="6152" stopIfTrue="1"/>
    <cfRule type="duplicateValues" dxfId="4421" priority="6153"/>
    <cfRule type="duplicateValues" dxfId="4420" priority="6154"/>
    <cfRule type="duplicateValues" priority="6155"/>
  </conditionalFormatting>
  <conditionalFormatting sqref="F1688">
    <cfRule type="duplicateValues" dxfId="4419" priority="6128" stopIfTrue="1"/>
    <cfRule type="duplicateValues" dxfId="4418" priority="6129"/>
    <cfRule type="duplicateValues" dxfId="4417" priority="6130"/>
    <cfRule type="duplicateValues" priority="6131"/>
    <cfRule type="duplicateValues" dxfId="4416" priority="6132" stopIfTrue="1"/>
    <cfRule type="duplicateValues" dxfId="4415" priority="6133"/>
    <cfRule type="duplicateValues" dxfId="4414" priority="6134"/>
    <cfRule type="duplicateValues" priority="6135"/>
    <cfRule type="duplicateValues" dxfId="4413" priority="6136" stopIfTrue="1"/>
    <cfRule type="duplicateValues" dxfId="4412" priority="6137"/>
    <cfRule type="duplicateValues" dxfId="4411" priority="6138"/>
    <cfRule type="duplicateValues" priority="6139"/>
    <cfRule type="duplicateValues" dxfId="4410" priority="6140" stopIfTrue="1"/>
    <cfRule type="duplicateValues" dxfId="4409" priority="6141"/>
    <cfRule type="duplicateValues" dxfId="4408" priority="6142"/>
    <cfRule type="duplicateValues" priority="6143"/>
    <cfRule type="duplicateValues" dxfId="4407" priority="6144" stopIfTrue="1"/>
    <cfRule type="duplicateValues" dxfId="4406" priority="6145"/>
    <cfRule type="duplicateValues" dxfId="4405" priority="6146"/>
    <cfRule type="duplicateValues" priority="6147"/>
    <cfRule type="duplicateValues" dxfId="4404" priority="6148" stopIfTrue="1"/>
    <cfRule type="duplicateValues" dxfId="4403" priority="6149"/>
    <cfRule type="duplicateValues" dxfId="4402" priority="6150"/>
    <cfRule type="duplicateValues" priority="6151"/>
  </conditionalFormatting>
  <conditionalFormatting sqref="F1689:F1691">
    <cfRule type="duplicateValues" dxfId="4401" priority="6122" stopIfTrue="1"/>
    <cfRule type="duplicateValues" dxfId="4400" priority="6123"/>
    <cfRule type="duplicateValues" dxfId="4399" priority="6124"/>
    <cfRule type="duplicateValues" priority="6125"/>
    <cfRule type="duplicateValues" dxfId="4398" priority="6126"/>
    <cfRule type="duplicateValues" priority="6127"/>
  </conditionalFormatting>
  <conditionalFormatting sqref="F1692">
    <cfRule type="duplicateValues" dxfId="4397" priority="6098" stopIfTrue="1"/>
    <cfRule type="duplicateValues" dxfId="4396" priority="6099"/>
    <cfRule type="duplicateValues" dxfId="4395" priority="6100"/>
    <cfRule type="duplicateValues" priority="6101"/>
    <cfRule type="duplicateValues" dxfId="4394" priority="6102" stopIfTrue="1"/>
    <cfRule type="duplicateValues" dxfId="4393" priority="6103"/>
    <cfRule type="duplicateValues" dxfId="4392" priority="6104"/>
    <cfRule type="duplicateValues" priority="6105"/>
    <cfRule type="duplicateValues" dxfId="4391" priority="6106" stopIfTrue="1"/>
    <cfRule type="duplicateValues" dxfId="4390" priority="6107"/>
    <cfRule type="duplicateValues" dxfId="4389" priority="6108"/>
    <cfRule type="duplicateValues" priority="6109"/>
    <cfRule type="duplicateValues" dxfId="4388" priority="6110" stopIfTrue="1"/>
    <cfRule type="duplicateValues" dxfId="4387" priority="6111"/>
    <cfRule type="duplicateValues" dxfId="4386" priority="6112"/>
    <cfRule type="duplicateValues" priority="6113"/>
    <cfRule type="duplicateValues" dxfId="4385" priority="6114" stopIfTrue="1"/>
    <cfRule type="duplicateValues" dxfId="4384" priority="6115"/>
    <cfRule type="duplicateValues" dxfId="4383" priority="6116"/>
    <cfRule type="duplicateValues" priority="6117"/>
    <cfRule type="duplicateValues" dxfId="4382" priority="6118" stopIfTrue="1"/>
    <cfRule type="duplicateValues" dxfId="4381" priority="6119"/>
    <cfRule type="duplicateValues" dxfId="4380" priority="6120"/>
    <cfRule type="duplicateValues" priority="6121"/>
  </conditionalFormatting>
  <conditionalFormatting sqref="F1693">
    <cfRule type="duplicateValues" dxfId="4379" priority="6092" stopIfTrue="1"/>
    <cfRule type="duplicateValues" dxfId="4378" priority="6093"/>
    <cfRule type="duplicateValues" dxfId="4377" priority="6094"/>
    <cfRule type="duplicateValues" priority="6095"/>
    <cfRule type="duplicateValues" dxfId="4376" priority="6096"/>
    <cfRule type="duplicateValues" priority="6097"/>
  </conditionalFormatting>
  <conditionalFormatting sqref="F1694">
    <cfRule type="duplicateValues" dxfId="4375" priority="6086" stopIfTrue="1"/>
    <cfRule type="duplicateValues" dxfId="4374" priority="6087"/>
    <cfRule type="duplicateValues" dxfId="4373" priority="6088"/>
    <cfRule type="duplicateValues" priority="6089"/>
    <cfRule type="duplicateValues" dxfId="4372" priority="6090"/>
    <cfRule type="duplicateValues" priority="6091"/>
  </conditionalFormatting>
  <conditionalFormatting sqref="F1695">
    <cfRule type="duplicateValues" dxfId="4371" priority="6062" stopIfTrue="1"/>
    <cfRule type="duplicateValues" dxfId="4370" priority="6063"/>
    <cfRule type="duplicateValues" dxfId="4369" priority="6064"/>
    <cfRule type="duplicateValues" priority="6065"/>
    <cfRule type="duplicateValues" dxfId="4368" priority="6066" stopIfTrue="1"/>
    <cfRule type="duplicateValues" dxfId="4367" priority="6067"/>
    <cfRule type="duplicateValues" dxfId="4366" priority="6068"/>
    <cfRule type="duplicateValues" priority="6069"/>
    <cfRule type="duplicateValues" dxfId="4365" priority="6070" stopIfTrue="1"/>
    <cfRule type="duplicateValues" dxfId="4364" priority="6071"/>
    <cfRule type="duplicateValues" dxfId="4363" priority="6072"/>
    <cfRule type="duplicateValues" priority="6073"/>
    <cfRule type="duplicateValues" dxfId="4362" priority="6074" stopIfTrue="1"/>
    <cfRule type="duplicateValues" dxfId="4361" priority="6075"/>
    <cfRule type="duplicateValues" dxfId="4360" priority="6076"/>
    <cfRule type="duplicateValues" priority="6077"/>
    <cfRule type="duplicateValues" dxfId="4359" priority="6078" stopIfTrue="1"/>
    <cfRule type="duplicateValues" dxfId="4358" priority="6079"/>
    <cfRule type="duplicateValues" dxfId="4357" priority="6080"/>
    <cfRule type="duplicateValues" priority="6081"/>
    <cfRule type="duplicateValues" dxfId="4356" priority="6082" stopIfTrue="1"/>
    <cfRule type="duplicateValues" dxfId="4355" priority="6083"/>
    <cfRule type="duplicateValues" dxfId="4354" priority="6084"/>
    <cfRule type="duplicateValues" priority="6085"/>
  </conditionalFormatting>
  <conditionalFormatting sqref="F1696">
    <cfRule type="duplicateValues" dxfId="4353" priority="6058" stopIfTrue="1"/>
    <cfRule type="duplicateValues" dxfId="4352" priority="6059"/>
    <cfRule type="duplicateValues" dxfId="4351" priority="6060"/>
    <cfRule type="duplicateValues" priority="6061"/>
  </conditionalFormatting>
  <conditionalFormatting sqref="F1697:F1700">
    <cfRule type="duplicateValues" dxfId="4350" priority="6034" stopIfTrue="1"/>
    <cfRule type="duplicateValues" dxfId="4349" priority="6035"/>
    <cfRule type="duplicateValues" dxfId="4348" priority="6036"/>
    <cfRule type="duplicateValues" priority="6037"/>
    <cfRule type="duplicateValues" dxfId="4347" priority="6038" stopIfTrue="1"/>
    <cfRule type="duplicateValues" dxfId="4346" priority="6039"/>
    <cfRule type="duplicateValues" dxfId="4345" priority="6040"/>
    <cfRule type="duplicateValues" priority="6041"/>
    <cfRule type="duplicateValues" dxfId="4344" priority="6042" stopIfTrue="1"/>
    <cfRule type="duplicateValues" dxfId="4343" priority="6043"/>
    <cfRule type="duplicateValues" dxfId="4342" priority="6044"/>
    <cfRule type="duplicateValues" priority="6045"/>
    <cfRule type="duplicateValues" dxfId="4341" priority="6046" stopIfTrue="1"/>
    <cfRule type="duplicateValues" dxfId="4340" priority="6047"/>
    <cfRule type="duplicateValues" dxfId="4339" priority="6048"/>
    <cfRule type="duplicateValues" priority="6049"/>
    <cfRule type="duplicateValues" dxfId="4338" priority="6050" stopIfTrue="1"/>
    <cfRule type="duplicateValues" dxfId="4337" priority="6051"/>
    <cfRule type="duplicateValues" dxfId="4336" priority="6052"/>
    <cfRule type="duplicateValues" priority="6053"/>
    <cfRule type="duplicateValues" dxfId="4335" priority="6054" stopIfTrue="1"/>
    <cfRule type="duplicateValues" dxfId="4334" priority="6055"/>
    <cfRule type="duplicateValues" dxfId="4333" priority="6056"/>
    <cfRule type="duplicateValues" priority="6057"/>
  </conditionalFormatting>
  <conditionalFormatting sqref="F1698:F1700">
    <cfRule type="duplicateValues" dxfId="4332" priority="6650" stopIfTrue="1"/>
    <cfRule type="duplicateValues" dxfId="4331" priority="6651"/>
    <cfRule type="duplicateValues" dxfId="4330" priority="6652"/>
    <cfRule type="duplicateValues" priority="6653"/>
    <cfRule type="duplicateValues" dxfId="4329" priority="6654" stopIfTrue="1"/>
    <cfRule type="duplicateValues" dxfId="4328" priority="6655"/>
    <cfRule type="duplicateValues" dxfId="4327" priority="6656"/>
    <cfRule type="duplicateValues" priority="6657"/>
    <cfRule type="duplicateValues" dxfId="4326" priority="6726" stopIfTrue="1"/>
    <cfRule type="duplicateValues" dxfId="4325" priority="6727"/>
    <cfRule type="duplicateValues" dxfId="4324" priority="6728"/>
    <cfRule type="duplicateValues" priority="6729"/>
  </conditionalFormatting>
  <conditionalFormatting sqref="F1699:F1700">
    <cfRule type="duplicateValues" dxfId="4323" priority="6638" stopIfTrue="1"/>
    <cfRule type="duplicateValues" dxfId="4322" priority="6639"/>
    <cfRule type="duplicateValues" dxfId="4321" priority="6640"/>
    <cfRule type="duplicateValues" priority="6641"/>
    <cfRule type="duplicateValues" dxfId="4320" priority="6642" stopIfTrue="1"/>
    <cfRule type="duplicateValues" dxfId="4319" priority="6643"/>
    <cfRule type="duplicateValues" dxfId="4318" priority="6644"/>
    <cfRule type="duplicateValues" priority="6645"/>
    <cfRule type="duplicateValues" dxfId="4317" priority="6646" stopIfTrue="1"/>
    <cfRule type="duplicateValues" dxfId="4316" priority="6647"/>
    <cfRule type="duplicateValues" dxfId="4315" priority="6648"/>
    <cfRule type="duplicateValues" priority="6649"/>
  </conditionalFormatting>
  <conditionalFormatting sqref="F1700">
    <cfRule type="duplicateValues" dxfId="4314" priority="6722" stopIfTrue="1"/>
    <cfRule type="duplicateValues" dxfId="4313" priority="6723"/>
    <cfRule type="duplicateValues" dxfId="4312" priority="6724"/>
    <cfRule type="duplicateValues" priority="6725"/>
  </conditionalFormatting>
  <conditionalFormatting sqref="F1701">
    <cfRule type="duplicateValues" dxfId="4311" priority="6028" stopIfTrue="1"/>
    <cfRule type="duplicateValues" dxfId="4310" priority="6029"/>
    <cfRule type="duplicateValues" dxfId="4309" priority="6030"/>
    <cfRule type="duplicateValues" priority="6031"/>
    <cfRule type="duplicateValues" dxfId="4308" priority="6032"/>
    <cfRule type="duplicateValues" priority="6033"/>
  </conditionalFormatting>
  <conditionalFormatting sqref="F1702:F1703">
    <cfRule type="duplicateValues" dxfId="4307" priority="5976" stopIfTrue="1"/>
    <cfRule type="duplicateValues" dxfId="4306" priority="5977"/>
    <cfRule type="duplicateValues" dxfId="4305" priority="5978"/>
    <cfRule type="duplicateValues" priority="5979"/>
    <cfRule type="duplicateValues" dxfId="4304" priority="5980" stopIfTrue="1"/>
    <cfRule type="duplicateValues" dxfId="4303" priority="5981"/>
    <cfRule type="duplicateValues" dxfId="4302" priority="5982"/>
    <cfRule type="duplicateValues" priority="5983"/>
    <cfRule type="duplicateValues" dxfId="4301" priority="5984" stopIfTrue="1"/>
    <cfRule type="duplicateValues" dxfId="4300" priority="5985"/>
    <cfRule type="duplicateValues" dxfId="4299" priority="5986"/>
    <cfRule type="duplicateValues" priority="5987"/>
    <cfRule type="duplicateValues" dxfId="4298" priority="5988" stopIfTrue="1"/>
    <cfRule type="duplicateValues" dxfId="4297" priority="5989"/>
    <cfRule type="duplicateValues" dxfId="4296" priority="5990"/>
    <cfRule type="duplicateValues" priority="5991"/>
    <cfRule type="duplicateValues" dxfId="4295" priority="5992" stopIfTrue="1"/>
    <cfRule type="duplicateValues" dxfId="4294" priority="5993"/>
    <cfRule type="duplicateValues" dxfId="4293" priority="5994"/>
    <cfRule type="duplicateValues" priority="5995"/>
    <cfRule type="duplicateValues" dxfId="4292" priority="5996" stopIfTrue="1"/>
    <cfRule type="duplicateValues" dxfId="4291" priority="5997"/>
    <cfRule type="duplicateValues" dxfId="4290" priority="5998"/>
    <cfRule type="duplicateValues" priority="5999"/>
    <cfRule type="duplicateValues" dxfId="4289" priority="6000" stopIfTrue="1"/>
    <cfRule type="duplicateValues" dxfId="4288" priority="6001"/>
    <cfRule type="duplicateValues" dxfId="4287" priority="6002"/>
    <cfRule type="duplicateValues" priority="6003"/>
    <cfRule type="duplicateValues" dxfId="4286" priority="6004" stopIfTrue="1"/>
    <cfRule type="duplicateValues" dxfId="4285" priority="6005"/>
    <cfRule type="duplicateValues" dxfId="4284" priority="6006"/>
    <cfRule type="duplicateValues" priority="6007"/>
    <cfRule type="duplicateValues" dxfId="4283" priority="6008" stopIfTrue="1"/>
    <cfRule type="duplicateValues" dxfId="4282" priority="6009"/>
    <cfRule type="duplicateValues" dxfId="4281" priority="6010"/>
    <cfRule type="duplicateValues" priority="6011"/>
    <cfRule type="duplicateValues" dxfId="4280" priority="6012" stopIfTrue="1"/>
    <cfRule type="duplicateValues" dxfId="4279" priority="6013"/>
    <cfRule type="duplicateValues" dxfId="4278" priority="6014"/>
    <cfRule type="duplicateValues" priority="6015"/>
    <cfRule type="duplicateValues" dxfId="4277" priority="6016" stopIfTrue="1"/>
    <cfRule type="duplicateValues" dxfId="4276" priority="6017"/>
    <cfRule type="duplicateValues" dxfId="4275" priority="6018"/>
    <cfRule type="duplicateValues" priority="6019"/>
    <cfRule type="duplicateValues" dxfId="4274" priority="6020" stopIfTrue="1"/>
    <cfRule type="duplicateValues" dxfId="4273" priority="6021"/>
    <cfRule type="duplicateValues" dxfId="4272" priority="6022"/>
    <cfRule type="duplicateValues" priority="6023"/>
    <cfRule type="duplicateValues" dxfId="4271" priority="6024" stopIfTrue="1"/>
    <cfRule type="duplicateValues" dxfId="4270" priority="6025"/>
    <cfRule type="duplicateValues" dxfId="4269" priority="6026"/>
    <cfRule type="duplicateValues" priority="6027"/>
  </conditionalFormatting>
  <conditionalFormatting sqref="F1704">
    <cfRule type="duplicateValues" dxfId="4268" priority="5970" stopIfTrue="1"/>
    <cfRule type="duplicateValues" dxfId="4267" priority="5971"/>
    <cfRule type="duplicateValues" dxfId="4266" priority="5972"/>
    <cfRule type="duplicateValues" priority="5973"/>
    <cfRule type="duplicateValues" dxfId="4265" priority="5974"/>
    <cfRule type="duplicateValues" priority="5975"/>
  </conditionalFormatting>
  <conditionalFormatting sqref="F1705">
    <cfRule type="duplicateValues" dxfId="4264" priority="5966" stopIfTrue="1"/>
    <cfRule type="duplicateValues" dxfId="4263" priority="5967"/>
    <cfRule type="duplicateValues" dxfId="4262" priority="5968"/>
    <cfRule type="duplicateValues" priority="5969"/>
  </conditionalFormatting>
  <conditionalFormatting sqref="F1706">
    <cfRule type="duplicateValues" dxfId="4261" priority="5914" stopIfTrue="1"/>
    <cfRule type="duplicateValues" dxfId="4260" priority="5915"/>
    <cfRule type="duplicateValues" dxfId="4259" priority="5916"/>
    <cfRule type="duplicateValues" priority="5917"/>
    <cfRule type="duplicateValues" dxfId="4258" priority="5918" stopIfTrue="1"/>
    <cfRule type="duplicateValues" dxfId="4257" priority="5919"/>
    <cfRule type="duplicateValues" dxfId="4256" priority="5920"/>
    <cfRule type="duplicateValues" priority="5921"/>
    <cfRule type="duplicateValues" dxfId="4255" priority="5922" stopIfTrue="1"/>
    <cfRule type="duplicateValues" dxfId="4254" priority="5923"/>
    <cfRule type="duplicateValues" dxfId="4253" priority="5924"/>
    <cfRule type="duplicateValues" priority="5925"/>
    <cfRule type="duplicateValues" dxfId="4252" priority="5926" stopIfTrue="1"/>
    <cfRule type="duplicateValues" dxfId="4251" priority="5927"/>
    <cfRule type="duplicateValues" dxfId="4250" priority="5928"/>
    <cfRule type="duplicateValues" priority="5929"/>
    <cfRule type="duplicateValues" dxfId="4249" priority="5930" stopIfTrue="1"/>
    <cfRule type="duplicateValues" dxfId="4248" priority="5931"/>
    <cfRule type="duplicateValues" dxfId="4247" priority="5932"/>
    <cfRule type="duplicateValues" priority="5933"/>
    <cfRule type="duplicateValues" dxfId="4246" priority="5934" stopIfTrue="1"/>
    <cfRule type="duplicateValues" dxfId="4245" priority="5935"/>
    <cfRule type="duplicateValues" dxfId="4244" priority="5936"/>
    <cfRule type="duplicateValues" priority="5937"/>
    <cfRule type="duplicateValues" dxfId="4243" priority="5938" stopIfTrue="1"/>
    <cfRule type="duplicateValues" dxfId="4242" priority="5939"/>
    <cfRule type="duplicateValues" dxfId="4241" priority="5940"/>
    <cfRule type="duplicateValues" priority="5941"/>
    <cfRule type="duplicateValues" dxfId="4240" priority="5942" stopIfTrue="1"/>
    <cfRule type="duplicateValues" dxfId="4239" priority="5943"/>
    <cfRule type="duplicateValues" dxfId="4238" priority="5944"/>
    <cfRule type="duplicateValues" priority="5945"/>
    <cfRule type="duplicateValues" dxfId="4237" priority="5946" stopIfTrue="1"/>
    <cfRule type="duplicateValues" dxfId="4236" priority="5947"/>
    <cfRule type="duplicateValues" dxfId="4235" priority="5948"/>
    <cfRule type="duplicateValues" priority="5949"/>
    <cfRule type="duplicateValues" dxfId="4234" priority="5950" stopIfTrue="1"/>
    <cfRule type="duplicateValues" dxfId="4233" priority="5951"/>
    <cfRule type="duplicateValues" dxfId="4232" priority="5952"/>
    <cfRule type="duplicateValues" priority="5953"/>
    <cfRule type="duplicateValues" dxfId="4231" priority="5954" stopIfTrue="1"/>
    <cfRule type="duplicateValues" dxfId="4230" priority="5955"/>
    <cfRule type="duplicateValues" dxfId="4229" priority="5956"/>
    <cfRule type="duplicateValues" priority="5957"/>
    <cfRule type="duplicateValues" dxfId="4228" priority="5958" stopIfTrue="1"/>
    <cfRule type="duplicateValues" dxfId="4227" priority="5959"/>
    <cfRule type="duplicateValues" dxfId="4226" priority="5960"/>
    <cfRule type="duplicateValues" priority="5961"/>
    <cfRule type="duplicateValues" dxfId="4225" priority="5962" stopIfTrue="1"/>
    <cfRule type="duplicateValues" dxfId="4224" priority="5963"/>
    <cfRule type="duplicateValues" dxfId="4223" priority="5964"/>
    <cfRule type="duplicateValues" priority="5965"/>
  </conditionalFormatting>
  <conditionalFormatting sqref="F1707">
    <cfRule type="duplicateValues" dxfId="4222" priority="5908" stopIfTrue="1"/>
    <cfRule type="duplicateValues" dxfId="4221" priority="5909"/>
    <cfRule type="duplicateValues" dxfId="4220" priority="5910"/>
    <cfRule type="duplicateValues" priority="5911"/>
    <cfRule type="duplicateValues" dxfId="4219" priority="5912"/>
    <cfRule type="duplicateValues" priority="5913"/>
  </conditionalFormatting>
  <conditionalFormatting sqref="F1708:F1709">
    <cfRule type="duplicateValues" dxfId="4218" priority="5902" stopIfTrue="1"/>
    <cfRule type="duplicateValues" dxfId="4217" priority="5903"/>
    <cfRule type="duplicateValues" dxfId="4216" priority="5904"/>
    <cfRule type="duplicateValues" priority="5905"/>
    <cfRule type="duplicateValues" dxfId="4215" priority="5906"/>
    <cfRule type="duplicateValues" priority="5907"/>
  </conditionalFormatting>
  <conditionalFormatting sqref="F1710">
    <cfRule type="duplicateValues" dxfId="4214" priority="5894" stopIfTrue="1"/>
    <cfRule type="duplicateValues" dxfId="4213" priority="5895"/>
    <cfRule type="duplicateValues" dxfId="4212" priority="5896"/>
    <cfRule type="duplicateValues" priority="5897"/>
    <cfRule type="duplicateValues" dxfId="4211" priority="5898" stopIfTrue="1"/>
    <cfRule type="duplicateValues" dxfId="4210" priority="5899"/>
    <cfRule type="duplicateValues" dxfId="4209" priority="5900"/>
    <cfRule type="duplicateValues" priority="5901"/>
  </conditionalFormatting>
  <conditionalFormatting sqref="F1711:F1712">
    <cfRule type="duplicateValues" dxfId="4208" priority="5888" stopIfTrue="1"/>
    <cfRule type="duplicateValues" dxfId="4207" priority="5889"/>
    <cfRule type="duplicateValues" dxfId="4206" priority="5890"/>
    <cfRule type="duplicateValues" priority="5891"/>
    <cfRule type="duplicateValues" dxfId="4205" priority="5892"/>
    <cfRule type="duplicateValues" priority="5893"/>
  </conditionalFormatting>
  <conditionalFormatting sqref="F1713">
    <cfRule type="duplicateValues" dxfId="4204" priority="5884" stopIfTrue="1"/>
    <cfRule type="duplicateValues" dxfId="4203" priority="5885"/>
    <cfRule type="duplicateValues" dxfId="4202" priority="5886"/>
    <cfRule type="duplicateValues" priority="5887"/>
  </conditionalFormatting>
  <conditionalFormatting sqref="F1714">
    <cfRule type="duplicateValues" dxfId="4201" priority="5832" stopIfTrue="1"/>
    <cfRule type="duplicateValues" dxfId="4200" priority="5833"/>
    <cfRule type="duplicateValues" dxfId="4199" priority="5834"/>
    <cfRule type="duplicateValues" priority="5835"/>
    <cfRule type="duplicateValues" dxfId="4198" priority="5836" stopIfTrue="1"/>
    <cfRule type="duplicateValues" dxfId="4197" priority="5837"/>
    <cfRule type="duplicateValues" dxfId="4196" priority="5838"/>
    <cfRule type="duplicateValues" priority="5839"/>
    <cfRule type="duplicateValues" dxfId="4195" priority="5840" stopIfTrue="1"/>
    <cfRule type="duplicateValues" dxfId="4194" priority="5841"/>
    <cfRule type="duplicateValues" dxfId="4193" priority="5842"/>
    <cfRule type="duplicateValues" priority="5843"/>
    <cfRule type="duplicateValues" dxfId="4192" priority="5844" stopIfTrue="1"/>
    <cfRule type="duplicateValues" dxfId="4191" priority="5845"/>
    <cfRule type="duplicateValues" dxfId="4190" priority="5846"/>
    <cfRule type="duplicateValues" priority="5847"/>
    <cfRule type="duplicateValues" dxfId="4189" priority="5848" stopIfTrue="1"/>
    <cfRule type="duplicateValues" dxfId="4188" priority="5849"/>
    <cfRule type="duplicateValues" dxfId="4187" priority="5850"/>
    <cfRule type="duplicateValues" priority="5851"/>
    <cfRule type="duplicateValues" dxfId="4186" priority="5852" stopIfTrue="1"/>
    <cfRule type="duplicateValues" dxfId="4185" priority="5853"/>
    <cfRule type="duplicateValues" dxfId="4184" priority="5854"/>
    <cfRule type="duplicateValues" priority="5855"/>
    <cfRule type="duplicateValues" dxfId="4183" priority="5856" stopIfTrue="1"/>
    <cfRule type="duplicateValues" dxfId="4182" priority="5857"/>
    <cfRule type="duplicateValues" dxfId="4181" priority="5858"/>
    <cfRule type="duplicateValues" priority="5859"/>
    <cfRule type="duplicateValues" dxfId="4180" priority="5860" stopIfTrue="1"/>
    <cfRule type="duplicateValues" dxfId="4179" priority="5861"/>
    <cfRule type="duplicateValues" dxfId="4178" priority="5862"/>
    <cfRule type="duplicateValues" priority="5863"/>
    <cfRule type="duplicateValues" dxfId="4177" priority="5864" stopIfTrue="1"/>
    <cfRule type="duplicateValues" dxfId="4176" priority="5865"/>
    <cfRule type="duplicateValues" dxfId="4175" priority="5866"/>
    <cfRule type="duplicateValues" priority="5867"/>
    <cfRule type="duplicateValues" dxfId="4174" priority="5868" stopIfTrue="1"/>
    <cfRule type="duplicateValues" dxfId="4173" priority="5869"/>
    <cfRule type="duplicateValues" dxfId="4172" priority="5870"/>
    <cfRule type="duplicateValues" priority="5871"/>
    <cfRule type="duplicateValues" dxfId="4171" priority="5872" stopIfTrue="1"/>
    <cfRule type="duplicateValues" dxfId="4170" priority="5873"/>
    <cfRule type="duplicateValues" dxfId="4169" priority="5874"/>
    <cfRule type="duplicateValues" priority="5875"/>
    <cfRule type="duplicateValues" dxfId="4168" priority="5876" stopIfTrue="1"/>
    <cfRule type="duplicateValues" dxfId="4167" priority="5877"/>
    <cfRule type="duplicateValues" dxfId="4166" priority="5878"/>
    <cfRule type="duplicateValues" priority="5879"/>
    <cfRule type="duplicateValues" dxfId="4165" priority="5880" stopIfTrue="1"/>
    <cfRule type="duplicateValues" dxfId="4164" priority="5881"/>
    <cfRule type="duplicateValues" dxfId="4163" priority="5882"/>
    <cfRule type="duplicateValues" priority="5883"/>
  </conditionalFormatting>
  <conditionalFormatting sqref="F1715">
    <cfRule type="duplicateValues" dxfId="4162" priority="5826" stopIfTrue="1"/>
    <cfRule type="duplicateValues" dxfId="4161" priority="5827"/>
    <cfRule type="duplicateValues" dxfId="4160" priority="5828"/>
    <cfRule type="duplicateValues" priority="5829"/>
    <cfRule type="duplicateValues" dxfId="4159" priority="5830"/>
    <cfRule type="duplicateValues" priority="5831"/>
  </conditionalFormatting>
  <conditionalFormatting sqref="F1716:F1717">
    <cfRule type="duplicateValues" dxfId="4158" priority="5820" stopIfTrue="1"/>
    <cfRule type="duplicateValues" dxfId="4157" priority="5821"/>
    <cfRule type="duplicateValues" dxfId="4156" priority="5822"/>
    <cfRule type="duplicateValues" priority="5823"/>
    <cfRule type="duplicateValues" dxfId="4155" priority="5824"/>
    <cfRule type="duplicateValues" priority="5825"/>
  </conditionalFormatting>
  <conditionalFormatting sqref="F1718">
    <cfRule type="duplicateValues" dxfId="4154" priority="5816" stopIfTrue="1"/>
    <cfRule type="duplicateValues" dxfId="4153" priority="5817"/>
    <cfRule type="duplicateValues" dxfId="4152" priority="5818"/>
    <cfRule type="duplicateValues" priority="5819"/>
  </conditionalFormatting>
  <conditionalFormatting sqref="F1719:F1720">
    <cfRule type="duplicateValues" dxfId="4151" priority="5764" stopIfTrue="1"/>
    <cfRule type="duplicateValues" dxfId="4150" priority="5765"/>
    <cfRule type="duplicateValues" dxfId="4149" priority="5766"/>
    <cfRule type="duplicateValues" priority="5767"/>
    <cfRule type="duplicateValues" dxfId="4148" priority="5768" stopIfTrue="1"/>
    <cfRule type="duplicateValues" dxfId="4147" priority="5769"/>
    <cfRule type="duplicateValues" dxfId="4146" priority="5770"/>
    <cfRule type="duplicateValues" priority="5771"/>
    <cfRule type="duplicateValues" dxfId="4145" priority="5772" stopIfTrue="1"/>
    <cfRule type="duplicateValues" dxfId="4144" priority="5773"/>
    <cfRule type="duplicateValues" dxfId="4143" priority="5774"/>
    <cfRule type="duplicateValues" priority="5775"/>
    <cfRule type="duplicateValues" dxfId="4142" priority="5776" stopIfTrue="1"/>
    <cfRule type="duplicateValues" dxfId="4141" priority="5777"/>
    <cfRule type="duplicateValues" dxfId="4140" priority="5778"/>
    <cfRule type="duplicateValues" priority="5779"/>
    <cfRule type="duplicateValues" dxfId="4139" priority="5780" stopIfTrue="1"/>
    <cfRule type="duplicateValues" dxfId="4138" priority="5781"/>
    <cfRule type="duplicateValues" dxfId="4137" priority="5782"/>
    <cfRule type="duplicateValues" priority="5783"/>
    <cfRule type="duplicateValues" dxfId="4136" priority="5784" stopIfTrue="1"/>
    <cfRule type="duplicateValues" dxfId="4135" priority="5785"/>
    <cfRule type="duplicateValues" dxfId="4134" priority="5786"/>
    <cfRule type="duplicateValues" priority="5787"/>
    <cfRule type="duplicateValues" dxfId="4133" priority="5788" stopIfTrue="1"/>
    <cfRule type="duplicateValues" dxfId="4132" priority="5789"/>
    <cfRule type="duplicateValues" dxfId="4131" priority="5790"/>
    <cfRule type="duplicateValues" priority="5791"/>
    <cfRule type="duplicateValues" dxfId="4130" priority="5792" stopIfTrue="1"/>
    <cfRule type="duplicateValues" dxfId="4129" priority="5793"/>
    <cfRule type="duplicateValues" dxfId="4128" priority="5794"/>
    <cfRule type="duplicateValues" priority="5795"/>
    <cfRule type="duplicateValues" dxfId="4127" priority="5796" stopIfTrue="1"/>
    <cfRule type="duplicateValues" dxfId="4126" priority="5797"/>
    <cfRule type="duplicateValues" dxfId="4125" priority="5798"/>
    <cfRule type="duplicateValues" priority="5799"/>
    <cfRule type="duplicateValues" dxfId="4124" priority="5800" stopIfTrue="1"/>
    <cfRule type="duplicateValues" dxfId="4123" priority="5801"/>
    <cfRule type="duplicateValues" dxfId="4122" priority="5802"/>
    <cfRule type="duplicateValues" priority="5803"/>
    <cfRule type="duplicateValues" dxfId="4121" priority="5804" stopIfTrue="1"/>
    <cfRule type="duplicateValues" dxfId="4120" priority="5805"/>
    <cfRule type="duplicateValues" dxfId="4119" priority="5806"/>
    <cfRule type="duplicateValues" priority="5807"/>
    <cfRule type="duplicateValues" dxfId="4118" priority="5808" stopIfTrue="1"/>
    <cfRule type="duplicateValues" dxfId="4117" priority="5809"/>
    <cfRule type="duplicateValues" dxfId="4116" priority="5810"/>
    <cfRule type="duplicateValues" priority="5811"/>
    <cfRule type="duplicateValues" dxfId="4115" priority="5812" stopIfTrue="1"/>
    <cfRule type="duplicateValues" dxfId="4114" priority="5813"/>
    <cfRule type="duplicateValues" dxfId="4113" priority="5814"/>
    <cfRule type="duplicateValues" priority="5815"/>
  </conditionalFormatting>
  <conditionalFormatting sqref="F1720">
    <cfRule type="duplicateValues" dxfId="4112" priority="6626" stopIfTrue="1"/>
    <cfRule type="duplicateValues" dxfId="4111" priority="6627"/>
    <cfRule type="duplicateValues" dxfId="4110" priority="6628"/>
    <cfRule type="duplicateValues" priority="6629"/>
    <cfRule type="duplicateValues" dxfId="4109" priority="6630" stopIfTrue="1"/>
    <cfRule type="duplicateValues" dxfId="4108" priority="6631"/>
    <cfRule type="duplicateValues" dxfId="4107" priority="6632"/>
    <cfRule type="duplicateValues" priority="6633"/>
    <cfRule type="duplicateValues" dxfId="4106" priority="6634" stopIfTrue="1"/>
    <cfRule type="duplicateValues" dxfId="4105" priority="6635"/>
    <cfRule type="duplicateValues" dxfId="4104" priority="6636"/>
    <cfRule type="duplicateValues" priority="6637"/>
  </conditionalFormatting>
  <conditionalFormatting sqref="F1721:F1723">
    <cfRule type="duplicateValues" dxfId="4103" priority="5758" stopIfTrue="1"/>
    <cfRule type="duplicateValues" dxfId="4102" priority="5759"/>
    <cfRule type="duplicateValues" dxfId="4101" priority="5760"/>
    <cfRule type="duplicateValues" priority="5761"/>
    <cfRule type="duplicateValues" dxfId="4100" priority="5762"/>
    <cfRule type="duplicateValues" priority="5763"/>
  </conditionalFormatting>
  <conditionalFormatting sqref="F1724:F1725">
    <cfRule type="duplicateValues" dxfId="4099" priority="5752" stopIfTrue="1"/>
    <cfRule type="duplicateValues" dxfId="4098" priority="5753"/>
    <cfRule type="duplicateValues" dxfId="4097" priority="5754"/>
    <cfRule type="duplicateValues" priority="5755"/>
    <cfRule type="duplicateValues" dxfId="4096" priority="5756"/>
    <cfRule type="duplicateValues" priority="5757"/>
  </conditionalFormatting>
  <conditionalFormatting sqref="F1726">
    <cfRule type="duplicateValues" dxfId="4095" priority="5748" stopIfTrue="1"/>
    <cfRule type="duplicateValues" dxfId="4094" priority="5749"/>
    <cfRule type="duplicateValues" dxfId="4093" priority="5750"/>
    <cfRule type="duplicateValues" priority="5751"/>
  </conditionalFormatting>
  <conditionalFormatting sqref="F1727">
    <cfRule type="duplicateValues" dxfId="4092" priority="5684" stopIfTrue="1"/>
    <cfRule type="duplicateValues" dxfId="4091" priority="5685"/>
    <cfRule type="duplicateValues" dxfId="4090" priority="5686"/>
    <cfRule type="duplicateValues" priority="5687"/>
    <cfRule type="duplicateValues" dxfId="4089" priority="5688" stopIfTrue="1"/>
    <cfRule type="duplicateValues" dxfId="4088" priority="5689"/>
    <cfRule type="duplicateValues" dxfId="4087" priority="5690"/>
    <cfRule type="duplicateValues" priority="5691"/>
    <cfRule type="duplicateValues" dxfId="4086" priority="5692" stopIfTrue="1"/>
    <cfRule type="duplicateValues" dxfId="4085" priority="5693"/>
    <cfRule type="duplicateValues" dxfId="4084" priority="5694"/>
    <cfRule type="duplicateValues" priority="5695"/>
    <cfRule type="duplicateValues" dxfId="4083" priority="5696" stopIfTrue="1"/>
    <cfRule type="duplicateValues" dxfId="4082" priority="5697"/>
    <cfRule type="duplicateValues" dxfId="4081" priority="5698"/>
    <cfRule type="duplicateValues" priority="5699"/>
    <cfRule type="duplicateValues" dxfId="4080" priority="5700" stopIfTrue="1"/>
    <cfRule type="duplicateValues" dxfId="4079" priority="5701"/>
    <cfRule type="duplicateValues" dxfId="4078" priority="5702"/>
    <cfRule type="duplicateValues" priority="5703"/>
    <cfRule type="duplicateValues" dxfId="4077" priority="5704" stopIfTrue="1"/>
    <cfRule type="duplicateValues" dxfId="4076" priority="5705"/>
    <cfRule type="duplicateValues" dxfId="4075" priority="5706"/>
    <cfRule type="duplicateValues" priority="5707"/>
    <cfRule type="duplicateValues" dxfId="4074" priority="5708" stopIfTrue="1"/>
    <cfRule type="duplicateValues" dxfId="4073" priority="5709"/>
    <cfRule type="duplicateValues" dxfId="4072" priority="5710"/>
    <cfRule type="duplicateValues" priority="5711"/>
    <cfRule type="duplicateValues" dxfId="4071" priority="5712" stopIfTrue="1"/>
    <cfRule type="duplicateValues" dxfId="4070" priority="5713"/>
    <cfRule type="duplicateValues" dxfId="4069" priority="5714"/>
    <cfRule type="duplicateValues" priority="5715"/>
    <cfRule type="duplicateValues" dxfId="4068" priority="5716" stopIfTrue="1"/>
    <cfRule type="duplicateValues" dxfId="4067" priority="5717"/>
    <cfRule type="duplicateValues" dxfId="4066" priority="5718"/>
    <cfRule type="duplicateValues" priority="5719"/>
    <cfRule type="duplicateValues" dxfId="4065" priority="5720" stopIfTrue="1"/>
    <cfRule type="duplicateValues" dxfId="4064" priority="5721"/>
    <cfRule type="duplicateValues" dxfId="4063" priority="5722"/>
    <cfRule type="duplicateValues" priority="5723"/>
    <cfRule type="duplicateValues" dxfId="4062" priority="5724" stopIfTrue="1"/>
    <cfRule type="duplicateValues" dxfId="4061" priority="5725"/>
    <cfRule type="duplicateValues" dxfId="4060" priority="5726"/>
    <cfRule type="duplicateValues" priority="5727"/>
    <cfRule type="duplicateValues" dxfId="4059" priority="5728" stopIfTrue="1"/>
    <cfRule type="duplicateValues" dxfId="4058" priority="5729"/>
    <cfRule type="duplicateValues" dxfId="4057" priority="5730"/>
    <cfRule type="duplicateValues" priority="5731"/>
    <cfRule type="duplicateValues" dxfId="4056" priority="5732" stopIfTrue="1"/>
    <cfRule type="duplicateValues" dxfId="4055" priority="5733"/>
    <cfRule type="duplicateValues" dxfId="4054" priority="5734"/>
    <cfRule type="duplicateValues" priority="5735"/>
    <cfRule type="duplicateValues" dxfId="4053" priority="5736" stopIfTrue="1"/>
    <cfRule type="duplicateValues" dxfId="4052" priority="5737"/>
    <cfRule type="duplicateValues" dxfId="4051" priority="5738"/>
    <cfRule type="duplicateValues" priority="5739"/>
    <cfRule type="duplicateValues" dxfId="4050" priority="5740" stopIfTrue="1"/>
    <cfRule type="duplicateValues" dxfId="4049" priority="5741"/>
    <cfRule type="duplicateValues" dxfId="4048" priority="5742"/>
    <cfRule type="duplicateValues" priority="5743"/>
    <cfRule type="duplicateValues" dxfId="4047" priority="5744" stopIfTrue="1"/>
    <cfRule type="duplicateValues" dxfId="4046" priority="5745"/>
    <cfRule type="duplicateValues" dxfId="4045" priority="5746"/>
    <cfRule type="duplicateValues" priority="5747"/>
  </conditionalFormatting>
  <conditionalFormatting sqref="F1728">
    <cfRule type="duplicateValues" dxfId="4044" priority="5678" stopIfTrue="1"/>
    <cfRule type="duplicateValues" dxfId="4043" priority="5679"/>
    <cfRule type="duplicateValues" dxfId="4042" priority="5680"/>
    <cfRule type="duplicateValues" priority="5681"/>
    <cfRule type="duplicateValues" dxfId="4041" priority="5682"/>
    <cfRule type="duplicateValues" priority="5683"/>
  </conditionalFormatting>
  <conditionalFormatting sqref="F1729:F1730">
    <cfRule type="duplicateValues" dxfId="4040" priority="6742" stopIfTrue="1"/>
    <cfRule type="duplicateValues" dxfId="4039" priority="6743"/>
    <cfRule type="duplicateValues" dxfId="4038" priority="6744"/>
    <cfRule type="duplicateValues" priority="6745"/>
    <cfRule type="duplicateValues" dxfId="4037" priority="6746" stopIfTrue="1"/>
    <cfRule type="duplicateValues" dxfId="4036" priority="6747"/>
    <cfRule type="duplicateValues" dxfId="4035" priority="6748"/>
    <cfRule type="duplicateValues" priority="6749"/>
    <cfRule type="duplicateValues" dxfId="4034" priority="6750" stopIfTrue="1"/>
    <cfRule type="duplicateValues" dxfId="4033" priority="6751"/>
    <cfRule type="duplicateValues" dxfId="4032" priority="6752"/>
    <cfRule type="duplicateValues" priority="6753"/>
    <cfRule type="duplicateValues" dxfId="4031" priority="6754" stopIfTrue="1"/>
    <cfRule type="duplicateValues" dxfId="4030" priority="6755"/>
    <cfRule type="duplicateValues" dxfId="4029" priority="6756"/>
    <cfRule type="duplicateValues" priority="6757"/>
    <cfRule type="duplicateValues" dxfId="4028" priority="6758" stopIfTrue="1"/>
    <cfRule type="duplicateValues" dxfId="4027" priority="6759"/>
    <cfRule type="duplicateValues" dxfId="4026" priority="6760"/>
    <cfRule type="duplicateValues" priority="6761"/>
    <cfRule type="duplicateValues" dxfId="4025" priority="6762" stopIfTrue="1"/>
    <cfRule type="duplicateValues" dxfId="4024" priority="6763"/>
    <cfRule type="duplicateValues" dxfId="4023" priority="6764"/>
    <cfRule type="duplicateValues" priority="6765"/>
    <cfRule type="duplicateValues" dxfId="4022" priority="6766" stopIfTrue="1"/>
    <cfRule type="duplicateValues" dxfId="4021" priority="6767"/>
    <cfRule type="duplicateValues" dxfId="4020" priority="6768"/>
    <cfRule type="duplicateValues" priority="6769"/>
    <cfRule type="duplicateValues" dxfId="4019" priority="6770" stopIfTrue="1"/>
    <cfRule type="duplicateValues" dxfId="4018" priority="6771"/>
    <cfRule type="duplicateValues" dxfId="4017" priority="6772"/>
    <cfRule type="duplicateValues" priority="6773"/>
    <cfRule type="duplicateValues" dxfId="4016" priority="6774" stopIfTrue="1"/>
    <cfRule type="duplicateValues" dxfId="4015" priority="6775"/>
    <cfRule type="duplicateValues" dxfId="4014" priority="6776"/>
    <cfRule type="duplicateValues" priority="6777"/>
    <cfRule type="duplicateValues" dxfId="4013" priority="6778" stopIfTrue="1"/>
    <cfRule type="duplicateValues" dxfId="4012" priority="6779"/>
    <cfRule type="duplicateValues" dxfId="4011" priority="6780"/>
    <cfRule type="duplicateValues" priority="6781"/>
    <cfRule type="duplicateValues" dxfId="4010" priority="6782" stopIfTrue="1"/>
    <cfRule type="duplicateValues" dxfId="4009" priority="6783"/>
    <cfRule type="duplicateValues" dxfId="4008" priority="6784"/>
    <cfRule type="duplicateValues" priority="6785"/>
    <cfRule type="duplicateValues" dxfId="4007" priority="6786" stopIfTrue="1"/>
    <cfRule type="duplicateValues" dxfId="4006" priority="6787"/>
    <cfRule type="duplicateValues" dxfId="4005" priority="6788"/>
    <cfRule type="duplicateValues" priority="6789"/>
    <cfRule type="duplicateValues" dxfId="4004" priority="6790" stopIfTrue="1"/>
    <cfRule type="duplicateValues" dxfId="4003" priority="6791"/>
    <cfRule type="duplicateValues" dxfId="4002" priority="6792"/>
    <cfRule type="duplicateValues" priority="6793"/>
    <cfRule type="duplicateValues" dxfId="4001" priority="6794" stopIfTrue="1"/>
    <cfRule type="duplicateValues" dxfId="4000" priority="6795"/>
    <cfRule type="duplicateValues" dxfId="3999" priority="6796"/>
    <cfRule type="duplicateValues" priority="6797"/>
    <cfRule type="duplicateValues" dxfId="3998" priority="6798" stopIfTrue="1"/>
    <cfRule type="duplicateValues" dxfId="3997" priority="6799"/>
    <cfRule type="duplicateValues" dxfId="3996" priority="6800"/>
    <cfRule type="duplicateValues" priority="6801"/>
    <cfRule type="duplicateValues" dxfId="3995" priority="6802" stopIfTrue="1"/>
    <cfRule type="duplicateValues" dxfId="3994" priority="6803"/>
    <cfRule type="duplicateValues" dxfId="3993" priority="6804"/>
    <cfRule type="duplicateValues" priority="6805"/>
  </conditionalFormatting>
  <conditionalFormatting sqref="F1731">
    <cfRule type="duplicateValues" dxfId="3992" priority="5672" stopIfTrue="1"/>
    <cfRule type="duplicateValues" dxfId="3991" priority="5673"/>
    <cfRule type="duplicateValues" dxfId="3990" priority="5674"/>
    <cfRule type="duplicateValues" priority="5675"/>
    <cfRule type="duplicateValues" dxfId="3989" priority="5676"/>
    <cfRule type="duplicateValues" priority="5677"/>
  </conditionalFormatting>
  <conditionalFormatting sqref="F1732">
    <cfRule type="duplicateValues" dxfId="3988" priority="5608" stopIfTrue="1"/>
    <cfRule type="duplicateValues" dxfId="3987" priority="5609"/>
    <cfRule type="duplicateValues" dxfId="3986" priority="5610"/>
    <cfRule type="duplicateValues" priority="5611"/>
    <cfRule type="duplicateValues" dxfId="3985" priority="5612" stopIfTrue="1"/>
    <cfRule type="duplicateValues" dxfId="3984" priority="5613"/>
    <cfRule type="duplicateValues" dxfId="3983" priority="5614"/>
    <cfRule type="duplicateValues" priority="5615"/>
    <cfRule type="duplicateValues" dxfId="3982" priority="5616" stopIfTrue="1"/>
    <cfRule type="duplicateValues" dxfId="3981" priority="5617"/>
    <cfRule type="duplicateValues" dxfId="3980" priority="5618"/>
    <cfRule type="duplicateValues" priority="5619"/>
    <cfRule type="duplicateValues" dxfId="3979" priority="5620" stopIfTrue="1"/>
    <cfRule type="duplicateValues" dxfId="3978" priority="5621"/>
    <cfRule type="duplicateValues" dxfId="3977" priority="5622"/>
    <cfRule type="duplicateValues" priority="5623"/>
    <cfRule type="duplicateValues" dxfId="3976" priority="5624" stopIfTrue="1"/>
    <cfRule type="duplicateValues" dxfId="3975" priority="5625"/>
    <cfRule type="duplicateValues" dxfId="3974" priority="5626"/>
    <cfRule type="duplicateValues" priority="5627"/>
    <cfRule type="duplicateValues" dxfId="3973" priority="5628" stopIfTrue="1"/>
    <cfRule type="duplicateValues" dxfId="3972" priority="5629"/>
    <cfRule type="duplicateValues" dxfId="3971" priority="5630"/>
    <cfRule type="duplicateValues" priority="5631"/>
    <cfRule type="duplicateValues" dxfId="3970" priority="5632" stopIfTrue="1"/>
    <cfRule type="duplicateValues" dxfId="3969" priority="5633"/>
    <cfRule type="duplicateValues" dxfId="3968" priority="5634"/>
    <cfRule type="duplicateValues" priority="5635"/>
    <cfRule type="duplicateValues" dxfId="3967" priority="5636" stopIfTrue="1"/>
    <cfRule type="duplicateValues" dxfId="3966" priority="5637"/>
    <cfRule type="duplicateValues" dxfId="3965" priority="5638"/>
    <cfRule type="duplicateValues" priority="5639"/>
    <cfRule type="duplicateValues" dxfId="3964" priority="5640" stopIfTrue="1"/>
    <cfRule type="duplicateValues" dxfId="3963" priority="5641"/>
    <cfRule type="duplicateValues" dxfId="3962" priority="5642"/>
    <cfRule type="duplicateValues" priority="5643"/>
    <cfRule type="duplicateValues" dxfId="3961" priority="5644" stopIfTrue="1"/>
    <cfRule type="duplicateValues" dxfId="3960" priority="5645"/>
    <cfRule type="duplicateValues" dxfId="3959" priority="5646"/>
    <cfRule type="duplicateValues" priority="5647"/>
    <cfRule type="duplicateValues" dxfId="3958" priority="5648" stopIfTrue="1"/>
    <cfRule type="duplicateValues" dxfId="3957" priority="5649"/>
    <cfRule type="duplicateValues" dxfId="3956" priority="5650"/>
    <cfRule type="duplicateValues" priority="5651"/>
    <cfRule type="duplicateValues" dxfId="3955" priority="5652" stopIfTrue="1"/>
    <cfRule type="duplicateValues" dxfId="3954" priority="5653"/>
    <cfRule type="duplicateValues" dxfId="3953" priority="5654"/>
    <cfRule type="duplicateValues" priority="5655"/>
    <cfRule type="duplicateValues" dxfId="3952" priority="5656" stopIfTrue="1"/>
    <cfRule type="duplicateValues" dxfId="3951" priority="5657"/>
    <cfRule type="duplicateValues" dxfId="3950" priority="5658"/>
    <cfRule type="duplicateValues" priority="5659"/>
    <cfRule type="duplicateValues" dxfId="3949" priority="5660" stopIfTrue="1"/>
    <cfRule type="duplicateValues" dxfId="3948" priority="5661"/>
    <cfRule type="duplicateValues" dxfId="3947" priority="5662"/>
    <cfRule type="duplicateValues" priority="5663"/>
    <cfRule type="duplicateValues" dxfId="3946" priority="5664" stopIfTrue="1"/>
    <cfRule type="duplicateValues" dxfId="3945" priority="5665"/>
    <cfRule type="duplicateValues" dxfId="3944" priority="5666"/>
    <cfRule type="duplicateValues" priority="5667"/>
    <cfRule type="duplicateValues" dxfId="3943" priority="5668" stopIfTrue="1"/>
    <cfRule type="duplicateValues" dxfId="3942" priority="5669"/>
    <cfRule type="duplicateValues" dxfId="3941" priority="5670"/>
    <cfRule type="duplicateValues" priority="5671"/>
  </conditionalFormatting>
  <conditionalFormatting sqref="F1733">
    <cfRule type="duplicateValues" dxfId="3940" priority="5604" stopIfTrue="1"/>
    <cfRule type="duplicateValues" dxfId="3939" priority="5605"/>
    <cfRule type="duplicateValues" dxfId="3938" priority="5606"/>
    <cfRule type="duplicateValues" priority="5607"/>
  </conditionalFormatting>
  <conditionalFormatting sqref="F1734">
    <cfRule type="duplicateValues" dxfId="3937" priority="5598" stopIfTrue="1"/>
    <cfRule type="duplicateValues" dxfId="3936" priority="5599"/>
    <cfRule type="duplicateValues" dxfId="3935" priority="5600"/>
    <cfRule type="duplicateValues" priority="5601"/>
    <cfRule type="duplicateValues" dxfId="3934" priority="5602"/>
    <cfRule type="duplicateValues" priority="5603"/>
  </conditionalFormatting>
  <conditionalFormatting sqref="F1735:F1737">
    <cfRule type="duplicateValues" dxfId="3933" priority="5534" stopIfTrue="1"/>
    <cfRule type="duplicateValues" dxfId="3932" priority="5535"/>
    <cfRule type="duplicateValues" dxfId="3931" priority="5536"/>
    <cfRule type="duplicateValues" priority="5537"/>
    <cfRule type="duplicateValues" dxfId="3930" priority="5538" stopIfTrue="1"/>
    <cfRule type="duplicateValues" dxfId="3929" priority="5539"/>
    <cfRule type="duplicateValues" dxfId="3928" priority="5540"/>
    <cfRule type="duplicateValues" priority="5541"/>
    <cfRule type="duplicateValues" dxfId="3927" priority="5542" stopIfTrue="1"/>
    <cfRule type="duplicateValues" dxfId="3926" priority="5543"/>
    <cfRule type="duplicateValues" dxfId="3925" priority="5544"/>
    <cfRule type="duplicateValues" priority="5545"/>
    <cfRule type="duplicateValues" dxfId="3924" priority="5546" stopIfTrue="1"/>
    <cfRule type="duplicateValues" dxfId="3923" priority="5547"/>
    <cfRule type="duplicateValues" dxfId="3922" priority="5548"/>
    <cfRule type="duplicateValues" priority="5549"/>
    <cfRule type="duplicateValues" dxfId="3921" priority="5550" stopIfTrue="1"/>
    <cfRule type="duplicateValues" dxfId="3920" priority="5551"/>
    <cfRule type="duplicateValues" dxfId="3919" priority="5552"/>
    <cfRule type="duplicateValues" priority="5553"/>
    <cfRule type="duplicateValues" dxfId="3918" priority="5554" stopIfTrue="1"/>
    <cfRule type="duplicateValues" dxfId="3917" priority="5555"/>
    <cfRule type="duplicateValues" dxfId="3916" priority="5556"/>
    <cfRule type="duplicateValues" priority="5557"/>
    <cfRule type="duplicateValues" dxfId="3915" priority="5558" stopIfTrue="1"/>
    <cfRule type="duplicateValues" dxfId="3914" priority="5559"/>
    <cfRule type="duplicateValues" dxfId="3913" priority="5560"/>
    <cfRule type="duplicateValues" priority="5561"/>
    <cfRule type="duplicateValues" dxfId="3912" priority="5562" stopIfTrue="1"/>
    <cfRule type="duplicateValues" dxfId="3911" priority="5563"/>
    <cfRule type="duplicateValues" dxfId="3910" priority="5564"/>
    <cfRule type="duplicateValues" priority="5565"/>
    <cfRule type="duplicateValues" dxfId="3909" priority="5566" stopIfTrue="1"/>
    <cfRule type="duplicateValues" dxfId="3908" priority="5567"/>
    <cfRule type="duplicateValues" dxfId="3907" priority="5568"/>
    <cfRule type="duplicateValues" priority="5569"/>
    <cfRule type="duplicateValues" dxfId="3906" priority="5570" stopIfTrue="1"/>
    <cfRule type="duplicateValues" dxfId="3905" priority="5571"/>
    <cfRule type="duplicateValues" dxfId="3904" priority="5572"/>
    <cfRule type="duplicateValues" priority="5573"/>
    <cfRule type="duplicateValues" dxfId="3903" priority="5574" stopIfTrue="1"/>
    <cfRule type="duplicateValues" dxfId="3902" priority="5575"/>
    <cfRule type="duplicateValues" dxfId="3901" priority="5576"/>
    <cfRule type="duplicateValues" priority="5577"/>
    <cfRule type="duplicateValues" dxfId="3900" priority="5578" stopIfTrue="1"/>
    <cfRule type="duplicateValues" dxfId="3899" priority="5579"/>
    <cfRule type="duplicateValues" dxfId="3898" priority="5580"/>
    <cfRule type="duplicateValues" priority="5581"/>
    <cfRule type="duplicateValues" dxfId="3897" priority="5582" stopIfTrue="1"/>
    <cfRule type="duplicateValues" dxfId="3896" priority="5583"/>
    <cfRule type="duplicateValues" dxfId="3895" priority="5584"/>
    <cfRule type="duplicateValues" priority="5585"/>
    <cfRule type="duplicateValues" dxfId="3894" priority="5586" stopIfTrue="1"/>
    <cfRule type="duplicateValues" dxfId="3893" priority="5587"/>
    <cfRule type="duplicateValues" dxfId="3892" priority="5588"/>
    <cfRule type="duplicateValues" priority="5589"/>
    <cfRule type="duplicateValues" dxfId="3891" priority="5590" stopIfTrue="1"/>
    <cfRule type="duplicateValues" dxfId="3890" priority="5591"/>
    <cfRule type="duplicateValues" dxfId="3889" priority="5592"/>
    <cfRule type="duplicateValues" priority="5593"/>
    <cfRule type="duplicateValues" dxfId="3888" priority="5594" stopIfTrue="1"/>
    <cfRule type="duplicateValues" dxfId="3887" priority="5595"/>
    <cfRule type="duplicateValues" dxfId="3886" priority="5596"/>
    <cfRule type="duplicateValues" priority="5597"/>
  </conditionalFormatting>
  <conditionalFormatting sqref="F1736:F1737 F1739:F1740">
    <cfRule type="duplicateValues" dxfId="3885" priority="120722" stopIfTrue="1"/>
    <cfRule type="duplicateValues" dxfId="3884" priority="120723"/>
    <cfRule type="duplicateValues" dxfId="3883" priority="120724"/>
    <cfRule type="duplicateValues" priority="120725"/>
    <cfRule type="duplicateValues" dxfId="3882" priority="120726" stopIfTrue="1"/>
    <cfRule type="duplicateValues" dxfId="3881" priority="120727"/>
    <cfRule type="duplicateValues" dxfId="3880" priority="120728"/>
    <cfRule type="duplicateValues" priority="120729"/>
    <cfRule type="duplicateValues" dxfId="3879" priority="120730" stopIfTrue="1"/>
    <cfRule type="duplicateValues" dxfId="3878" priority="120731"/>
    <cfRule type="duplicateValues" dxfId="3877" priority="120732"/>
    <cfRule type="duplicateValues" priority="120733"/>
    <cfRule type="duplicateValues" dxfId="3876" priority="120734" stopIfTrue="1"/>
    <cfRule type="duplicateValues" dxfId="3875" priority="120735"/>
    <cfRule type="duplicateValues" dxfId="3874" priority="120736"/>
    <cfRule type="duplicateValues" priority="120737"/>
    <cfRule type="duplicateValues" dxfId="3873" priority="120738" stopIfTrue="1"/>
    <cfRule type="duplicateValues" dxfId="3872" priority="120739"/>
    <cfRule type="duplicateValues" dxfId="3871" priority="120740"/>
    <cfRule type="duplicateValues" priority="120741"/>
  </conditionalFormatting>
  <conditionalFormatting sqref="F1736:F1737">
    <cfRule type="duplicateValues" dxfId="3870" priority="6609" stopIfTrue="1"/>
    <cfRule type="duplicateValues" dxfId="3869" priority="6610"/>
    <cfRule type="duplicateValues" dxfId="3868" priority="6611"/>
    <cfRule type="duplicateValues" priority="6612"/>
    <cfRule type="duplicateValues" dxfId="3867" priority="6613" stopIfTrue="1"/>
    <cfRule type="duplicateValues" dxfId="3866" priority="6614"/>
    <cfRule type="duplicateValues" dxfId="3865" priority="6615"/>
    <cfRule type="duplicateValues" priority="6616"/>
    <cfRule type="duplicateValues" dxfId="3864" priority="6617" stopIfTrue="1"/>
    <cfRule type="duplicateValues" dxfId="3863" priority="6618"/>
    <cfRule type="duplicateValues" dxfId="3862" priority="6619"/>
    <cfRule type="duplicateValues" priority="6620"/>
  </conditionalFormatting>
  <conditionalFormatting sqref="F1738">
    <cfRule type="duplicateValues" dxfId="3861" priority="5528" stopIfTrue="1"/>
    <cfRule type="duplicateValues" dxfId="3860" priority="5529"/>
    <cfRule type="duplicateValues" dxfId="3859" priority="5530"/>
    <cfRule type="duplicateValues" priority="5531"/>
    <cfRule type="duplicateValues" dxfId="3858" priority="5532"/>
    <cfRule type="duplicateValues" priority="5533"/>
  </conditionalFormatting>
  <conditionalFormatting sqref="F1739:F1740">
    <cfRule type="duplicateValues" dxfId="3857" priority="5452" stopIfTrue="1"/>
    <cfRule type="duplicateValues" dxfId="3856" priority="5453"/>
    <cfRule type="duplicateValues" dxfId="3855" priority="5454"/>
    <cfRule type="duplicateValues" priority="5455"/>
    <cfRule type="duplicateValues" dxfId="3854" priority="5456" stopIfTrue="1"/>
    <cfRule type="duplicateValues" dxfId="3853" priority="5457"/>
    <cfRule type="duplicateValues" dxfId="3852" priority="5458"/>
    <cfRule type="duplicateValues" priority="5459"/>
    <cfRule type="duplicateValues" dxfId="3851" priority="5460" stopIfTrue="1"/>
    <cfRule type="duplicateValues" dxfId="3850" priority="5461"/>
    <cfRule type="duplicateValues" dxfId="3849" priority="5462"/>
    <cfRule type="duplicateValues" priority="5463"/>
    <cfRule type="duplicateValues" dxfId="3848" priority="5464" stopIfTrue="1"/>
    <cfRule type="duplicateValues" dxfId="3847" priority="5465"/>
    <cfRule type="duplicateValues" dxfId="3846" priority="5466"/>
    <cfRule type="duplicateValues" priority="5467"/>
    <cfRule type="duplicateValues" dxfId="3845" priority="5468" stopIfTrue="1"/>
    <cfRule type="duplicateValues" dxfId="3844" priority="5469"/>
    <cfRule type="duplicateValues" dxfId="3843" priority="5470"/>
    <cfRule type="duplicateValues" priority="5471"/>
    <cfRule type="duplicateValues" dxfId="3842" priority="5472" stopIfTrue="1"/>
    <cfRule type="duplicateValues" dxfId="3841" priority="5473"/>
    <cfRule type="duplicateValues" dxfId="3840" priority="5474"/>
    <cfRule type="duplicateValues" priority="5475"/>
    <cfRule type="duplicateValues" dxfId="3839" priority="5476" stopIfTrue="1"/>
    <cfRule type="duplicateValues" dxfId="3838" priority="5477"/>
    <cfRule type="duplicateValues" dxfId="3837" priority="5478"/>
    <cfRule type="duplicateValues" priority="5479"/>
    <cfRule type="duplicateValues" dxfId="3836" priority="5480" stopIfTrue="1"/>
    <cfRule type="duplicateValues" dxfId="3835" priority="5481"/>
    <cfRule type="duplicateValues" dxfId="3834" priority="5482"/>
    <cfRule type="duplicateValues" priority="5483"/>
    <cfRule type="duplicateValues" dxfId="3833" priority="5484" stopIfTrue="1"/>
    <cfRule type="duplicateValues" dxfId="3832" priority="5485"/>
    <cfRule type="duplicateValues" dxfId="3831" priority="5486"/>
    <cfRule type="duplicateValues" priority="5487"/>
    <cfRule type="duplicateValues" dxfId="3830" priority="5488" stopIfTrue="1"/>
    <cfRule type="duplicateValues" dxfId="3829" priority="5489"/>
    <cfRule type="duplicateValues" dxfId="3828" priority="5490"/>
    <cfRule type="duplicateValues" priority="5491"/>
    <cfRule type="duplicateValues" dxfId="3827" priority="5492" stopIfTrue="1"/>
    <cfRule type="duplicateValues" dxfId="3826" priority="5493"/>
    <cfRule type="duplicateValues" dxfId="3825" priority="5494"/>
    <cfRule type="duplicateValues" priority="5495"/>
    <cfRule type="duplicateValues" dxfId="3824" priority="5496" stopIfTrue="1"/>
    <cfRule type="duplicateValues" dxfId="3823" priority="5497"/>
    <cfRule type="duplicateValues" dxfId="3822" priority="5498"/>
    <cfRule type="duplicateValues" priority="5499"/>
    <cfRule type="duplicateValues" dxfId="3821" priority="5500" stopIfTrue="1"/>
    <cfRule type="duplicateValues" dxfId="3820" priority="5501"/>
    <cfRule type="duplicateValues" dxfId="3819" priority="5502"/>
    <cfRule type="duplicateValues" priority="5503"/>
    <cfRule type="duplicateValues" dxfId="3818" priority="5504" stopIfTrue="1"/>
    <cfRule type="duplicateValues" dxfId="3817" priority="5505"/>
    <cfRule type="duplicateValues" dxfId="3816" priority="5506"/>
    <cfRule type="duplicateValues" priority="5507"/>
    <cfRule type="duplicateValues" dxfId="3815" priority="5508" stopIfTrue="1"/>
    <cfRule type="duplicateValues" dxfId="3814" priority="5509"/>
    <cfRule type="duplicateValues" dxfId="3813" priority="5510"/>
    <cfRule type="duplicateValues" priority="5511"/>
    <cfRule type="duplicateValues" dxfId="3812" priority="5512" stopIfTrue="1"/>
    <cfRule type="duplicateValues" dxfId="3811" priority="5513"/>
    <cfRule type="duplicateValues" dxfId="3810" priority="5514"/>
    <cfRule type="duplicateValues" priority="5515"/>
    <cfRule type="duplicateValues" dxfId="3809" priority="5516" stopIfTrue="1"/>
    <cfRule type="duplicateValues" dxfId="3808" priority="5517"/>
    <cfRule type="duplicateValues" dxfId="3807" priority="5518"/>
    <cfRule type="duplicateValues" priority="5519"/>
    <cfRule type="duplicateValues" dxfId="3806" priority="5520" stopIfTrue="1"/>
    <cfRule type="duplicateValues" dxfId="3805" priority="5521"/>
    <cfRule type="duplicateValues" dxfId="3804" priority="5522"/>
    <cfRule type="duplicateValues" priority="5523"/>
    <cfRule type="duplicateValues" dxfId="3803" priority="5524" stopIfTrue="1"/>
    <cfRule type="duplicateValues" dxfId="3802" priority="5525"/>
    <cfRule type="duplicateValues" dxfId="3801" priority="5526"/>
    <cfRule type="duplicateValues" priority="5527"/>
    <cfRule type="duplicateValues" dxfId="3800" priority="6577" stopIfTrue="1"/>
    <cfRule type="duplicateValues" dxfId="3799" priority="6578"/>
    <cfRule type="duplicateValues" dxfId="3798" priority="6579"/>
    <cfRule type="duplicateValues" priority="6580"/>
    <cfRule type="duplicateValues" dxfId="3797" priority="6581" stopIfTrue="1"/>
    <cfRule type="duplicateValues" dxfId="3796" priority="6582"/>
    <cfRule type="duplicateValues" dxfId="3795" priority="6583"/>
    <cfRule type="duplicateValues" priority="6584"/>
    <cfRule type="duplicateValues" dxfId="3794" priority="6585" stopIfTrue="1"/>
    <cfRule type="duplicateValues" dxfId="3793" priority="6586"/>
    <cfRule type="duplicateValues" dxfId="3792" priority="6587"/>
    <cfRule type="duplicateValues" priority="6588"/>
  </conditionalFormatting>
  <conditionalFormatting sqref="F1741:F1742">
    <cfRule type="duplicateValues" dxfId="3791" priority="5446" stopIfTrue="1"/>
    <cfRule type="duplicateValues" dxfId="3790" priority="5447"/>
    <cfRule type="duplicateValues" dxfId="3789" priority="5448"/>
    <cfRule type="duplicateValues" priority="5449"/>
    <cfRule type="duplicateValues" dxfId="3788" priority="5450"/>
    <cfRule type="duplicateValues" priority="5451"/>
  </conditionalFormatting>
  <conditionalFormatting sqref="F1743">
    <cfRule type="duplicateValues" dxfId="3787" priority="5354" stopIfTrue="1"/>
    <cfRule type="duplicateValues" dxfId="3786" priority="5355"/>
    <cfRule type="duplicateValues" dxfId="3785" priority="5356"/>
    <cfRule type="duplicateValues" priority="5357"/>
  </conditionalFormatting>
  <conditionalFormatting sqref="F1744:F1745">
    <cfRule type="duplicateValues" dxfId="3784" priority="5348" stopIfTrue="1"/>
    <cfRule type="duplicateValues" dxfId="3783" priority="5349"/>
    <cfRule type="duplicateValues" dxfId="3782" priority="5350"/>
    <cfRule type="duplicateValues" priority="5351"/>
    <cfRule type="duplicateValues" dxfId="3781" priority="5352"/>
    <cfRule type="duplicateValues" priority="5353"/>
  </conditionalFormatting>
  <conditionalFormatting sqref="F1746">
    <cfRule type="duplicateValues" dxfId="3780" priority="5344" stopIfTrue="1"/>
    <cfRule type="duplicateValues" dxfId="3779" priority="5345"/>
    <cfRule type="duplicateValues" dxfId="3778" priority="5346"/>
    <cfRule type="duplicateValues" priority="5347"/>
  </conditionalFormatting>
  <conditionalFormatting sqref="F1747">
    <cfRule type="duplicateValues" dxfId="3777" priority="5338" stopIfTrue="1"/>
    <cfRule type="duplicateValues" dxfId="3776" priority="5339"/>
    <cfRule type="duplicateValues" dxfId="3775" priority="5340"/>
    <cfRule type="duplicateValues" priority="5341"/>
    <cfRule type="duplicateValues" dxfId="3774" priority="5342"/>
    <cfRule type="duplicateValues" priority="5343"/>
  </conditionalFormatting>
  <conditionalFormatting sqref="F1748">
    <cfRule type="duplicateValues" dxfId="3773" priority="5332" stopIfTrue="1"/>
    <cfRule type="duplicateValues" dxfId="3772" priority="5333"/>
    <cfRule type="duplicateValues" dxfId="3771" priority="5334"/>
    <cfRule type="duplicateValues" priority="5335"/>
    <cfRule type="duplicateValues" dxfId="3770" priority="5336"/>
    <cfRule type="duplicateValues" priority="5337"/>
  </conditionalFormatting>
  <conditionalFormatting sqref="F1749:F1750">
    <cfRule type="duplicateValues" dxfId="3769" priority="5326" stopIfTrue="1"/>
    <cfRule type="duplicateValues" dxfId="3768" priority="5327"/>
    <cfRule type="duplicateValues" dxfId="3767" priority="5328"/>
    <cfRule type="duplicateValues" priority="5329"/>
    <cfRule type="duplicateValues" dxfId="3766" priority="5330"/>
    <cfRule type="duplicateValues" priority="5331"/>
  </conditionalFormatting>
  <conditionalFormatting sqref="F1751">
    <cfRule type="duplicateValues" dxfId="3765" priority="5320" stopIfTrue="1"/>
    <cfRule type="duplicateValues" dxfId="3764" priority="5321"/>
    <cfRule type="duplicateValues" dxfId="3763" priority="5322"/>
    <cfRule type="duplicateValues" priority="5323"/>
    <cfRule type="duplicateValues" dxfId="3762" priority="5324"/>
    <cfRule type="duplicateValues" priority="5325"/>
  </conditionalFormatting>
  <conditionalFormatting sqref="F1752">
    <cfRule type="duplicateValues" dxfId="3761" priority="5314" stopIfTrue="1"/>
    <cfRule type="duplicateValues" dxfId="3760" priority="5315"/>
    <cfRule type="duplicateValues" dxfId="3759" priority="5316"/>
    <cfRule type="duplicateValues" priority="5317"/>
    <cfRule type="duplicateValues" dxfId="3758" priority="5318"/>
    <cfRule type="duplicateValues" priority="5319"/>
  </conditionalFormatting>
  <conditionalFormatting sqref="F1753">
    <cfRule type="duplicateValues" dxfId="3757" priority="5206" stopIfTrue="1"/>
    <cfRule type="duplicateValues" dxfId="3756" priority="5207"/>
    <cfRule type="duplicateValues" dxfId="3755" priority="5208"/>
    <cfRule type="duplicateValues" priority="5209"/>
    <cfRule type="duplicateValues" dxfId="3754" priority="5210" stopIfTrue="1"/>
    <cfRule type="duplicateValues" dxfId="3753" priority="5211"/>
    <cfRule type="duplicateValues" dxfId="3752" priority="5212"/>
    <cfRule type="duplicateValues" priority="5213"/>
    <cfRule type="duplicateValues" dxfId="3751" priority="5214" stopIfTrue="1"/>
    <cfRule type="duplicateValues" dxfId="3750" priority="5215"/>
    <cfRule type="duplicateValues" dxfId="3749" priority="5216"/>
    <cfRule type="duplicateValues" priority="5217"/>
    <cfRule type="duplicateValues" dxfId="3748" priority="5218" stopIfTrue="1"/>
    <cfRule type="duplicateValues" dxfId="3747" priority="5219"/>
    <cfRule type="duplicateValues" dxfId="3746" priority="5220"/>
    <cfRule type="duplicateValues" priority="5221"/>
    <cfRule type="duplicateValues" dxfId="3745" priority="5222" stopIfTrue="1"/>
    <cfRule type="duplicateValues" dxfId="3744" priority="5223"/>
    <cfRule type="duplicateValues" dxfId="3743" priority="5224"/>
    <cfRule type="duplicateValues" priority="5225"/>
    <cfRule type="duplicateValues" dxfId="3742" priority="5226" stopIfTrue="1"/>
    <cfRule type="duplicateValues" dxfId="3741" priority="5227"/>
    <cfRule type="duplicateValues" dxfId="3740" priority="5228"/>
    <cfRule type="duplicateValues" priority="5229"/>
    <cfRule type="duplicateValues" dxfId="3739" priority="5230" stopIfTrue="1"/>
    <cfRule type="duplicateValues" dxfId="3738" priority="5231"/>
    <cfRule type="duplicateValues" dxfId="3737" priority="5232"/>
    <cfRule type="duplicateValues" priority="5233"/>
    <cfRule type="duplicateValues" dxfId="3736" priority="5234" stopIfTrue="1"/>
    <cfRule type="duplicateValues" dxfId="3735" priority="5235"/>
    <cfRule type="duplicateValues" dxfId="3734" priority="5236"/>
    <cfRule type="duplicateValues" priority="5237"/>
    <cfRule type="duplicateValues" dxfId="3733" priority="5238" stopIfTrue="1"/>
    <cfRule type="duplicateValues" dxfId="3732" priority="5239"/>
    <cfRule type="duplicateValues" dxfId="3731" priority="5240"/>
    <cfRule type="duplicateValues" priority="5241"/>
    <cfRule type="duplicateValues" dxfId="3730" priority="5242" stopIfTrue="1"/>
    <cfRule type="duplicateValues" dxfId="3729" priority="5243"/>
    <cfRule type="duplicateValues" dxfId="3728" priority="5244"/>
    <cfRule type="duplicateValues" priority="5245"/>
    <cfRule type="duplicateValues" dxfId="3727" priority="5246" stopIfTrue="1"/>
    <cfRule type="duplicateValues" dxfId="3726" priority="5247"/>
    <cfRule type="duplicateValues" dxfId="3725" priority="5248"/>
    <cfRule type="duplicateValues" priority="5249"/>
    <cfRule type="duplicateValues" dxfId="3724" priority="5250" stopIfTrue="1"/>
    <cfRule type="duplicateValues" dxfId="3723" priority="5251"/>
    <cfRule type="duplicateValues" dxfId="3722" priority="5252"/>
    <cfRule type="duplicateValues" priority="5253"/>
    <cfRule type="duplicateValues" dxfId="3721" priority="5254" stopIfTrue="1"/>
    <cfRule type="duplicateValues" dxfId="3720" priority="5255"/>
    <cfRule type="duplicateValues" dxfId="3719" priority="5256"/>
    <cfRule type="duplicateValues" priority="5257"/>
    <cfRule type="duplicateValues" dxfId="3718" priority="5258" stopIfTrue="1"/>
    <cfRule type="duplicateValues" dxfId="3717" priority="5259"/>
    <cfRule type="duplicateValues" dxfId="3716" priority="5260"/>
    <cfRule type="duplicateValues" priority="5261"/>
    <cfRule type="duplicateValues" dxfId="3715" priority="5262" stopIfTrue="1"/>
    <cfRule type="duplicateValues" dxfId="3714" priority="5263"/>
    <cfRule type="duplicateValues" dxfId="3713" priority="5264"/>
    <cfRule type="duplicateValues" priority="5265"/>
    <cfRule type="duplicateValues" dxfId="3712" priority="5266" stopIfTrue="1"/>
    <cfRule type="duplicateValues" dxfId="3711" priority="5267"/>
    <cfRule type="duplicateValues" dxfId="3710" priority="5268"/>
    <cfRule type="duplicateValues" priority="5269"/>
    <cfRule type="duplicateValues" dxfId="3709" priority="5270" stopIfTrue="1"/>
    <cfRule type="duplicateValues" dxfId="3708" priority="5271"/>
    <cfRule type="duplicateValues" dxfId="3707" priority="5272"/>
    <cfRule type="duplicateValues" priority="5273"/>
    <cfRule type="duplicateValues" dxfId="3706" priority="5274" stopIfTrue="1"/>
    <cfRule type="duplicateValues" dxfId="3705" priority="5275"/>
    <cfRule type="duplicateValues" dxfId="3704" priority="5276"/>
    <cfRule type="duplicateValues" priority="5277"/>
    <cfRule type="duplicateValues" dxfId="3703" priority="5278" stopIfTrue="1"/>
    <cfRule type="duplicateValues" dxfId="3702" priority="5279"/>
    <cfRule type="duplicateValues" dxfId="3701" priority="5280"/>
    <cfRule type="duplicateValues" priority="5281"/>
    <cfRule type="duplicateValues" dxfId="3700" priority="5282" stopIfTrue="1"/>
    <cfRule type="duplicateValues" dxfId="3699" priority="5283"/>
    <cfRule type="duplicateValues" dxfId="3698" priority="5284"/>
    <cfRule type="duplicateValues" priority="5285"/>
    <cfRule type="duplicateValues" dxfId="3697" priority="5286" stopIfTrue="1"/>
    <cfRule type="duplicateValues" dxfId="3696" priority="5287"/>
    <cfRule type="duplicateValues" dxfId="3695" priority="5288"/>
    <cfRule type="duplicateValues" priority="5289"/>
    <cfRule type="duplicateValues" dxfId="3694" priority="5290" stopIfTrue="1"/>
    <cfRule type="duplicateValues" dxfId="3693" priority="5291"/>
    <cfRule type="duplicateValues" dxfId="3692" priority="5292"/>
    <cfRule type="duplicateValues" priority="5293"/>
    <cfRule type="duplicateValues" dxfId="3691" priority="5294" stopIfTrue="1"/>
    <cfRule type="duplicateValues" dxfId="3690" priority="5295"/>
    <cfRule type="duplicateValues" dxfId="3689" priority="5296"/>
    <cfRule type="duplicateValues" priority="5297"/>
    <cfRule type="duplicateValues" dxfId="3688" priority="5298" stopIfTrue="1"/>
    <cfRule type="duplicateValues" dxfId="3687" priority="5299"/>
    <cfRule type="duplicateValues" dxfId="3686" priority="5300"/>
    <cfRule type="duplicateValues" priority="5301"/>
    <cfRule type="duplicateValues" dxfId="3685" priority="5302" stopIfTrue="1"/>
    <cfRule type="duplicateValues" dxfId="3684" priority="5303"/>
    <cfRule type="duplicateValues" dxfId="3683" priority="5304"/>
    <cfRule type="duplicateValues" priority="5305"/>
    <cfRule type="duplicateValues" dxfId="3682" priority="5306" stopIfTrue="1"/>
    <cfRule type="duplicateValues" dxfId="3681" priority="5307"/>
    <cfRule type="duplicateValues" dxfId="3680" priority="5308"/>
    <cfRule type="duplicateValues" priority="5309"/>
    <cfRule type="duplicateValues" dxfId="3679" priority="5310" stopIfTrue="1"/>
    <cfRule type="duplicateValues" dxfId="3678" priority="5311"/>
    <cfRule type="duplicateValues" dxfId="3677" priority="5312"/>
    <cfRule type="duplicateValues" priority="5313"/>
  </conditionalFormatting>
  <conditionalFormatting sqref="F1754">
    <cfRule type="duplicateValues" dxfId="3676" priority="5200" stopIfTrue="1"/>
    <cfRule type="duplicateValues" dxfId="3675" priority="5201"/>
    <cfRule type="duplicateValues" dxfId="3674" priority="5202"/>
    <cfRule type="duplicateValues" priority="5203"/>
    <cfRule type="duplicateValues" dxfId="3673" priority="5204"/>
    <cfRule type="duplicateValues" priority="5205"/>
  </conditionalFormatting>
  <conditionalFormatting sqref="F1755">
    <cfRule type="duplicateValues" dxfId="3672" priority="5196" stopIfTrue="1"/>
    <cfRule type="duplicateValues" dxfId="3671" priority="5197"/>
    <cfRule type="duplicateValues" dxfId="3670" priority="5198"/>
    <cfRule type="duplicateValues" priority="5199"/>
  </conditionalFormatting>
  <conditionalFormatting sqref="F1756">
    <cfRule type="duplicateValues" dxfId="3669" priority="5190" stopIfTrue="1"/>
    <cfRule type="duplicateValues" dxfId="3668" priority="5191"/>
    <cfRule type="duplicateValues" dxfId="3667" priority="5192"/>
    <cfRule type="duplicateValues" priority="5193"/>
    <cfRule type="duplicateValues" dxfId="3666" priority="5194"/>
    <cfRule type="duplicateValues" priority="5195"/>
  </conditionalFormatting>
  <conditionalFormatting sqref="F1757:F1758">
    <cfRule type="duplicateValues" dxfId="3665" priority="5082" stopIfTrue="1"/>
    <cfRule type="duplicateValues" dxfId="3664" priority="5083"/>
    <cfRule type="duplicateValues" dxfId="3663" priority="5084"/>
    <cfRule type="duplicateValues" priority="5085"/>
    <cfRule type="duplicateValues" dxfId="3662" priority="5086" stopIfTrue="1"/>
    <cfRule type="duplicateValues" dxfId="3661" priority="5087"/>
    <cfRule type="duplicateValues" dxfId="3660" priority="5088"/>
    <cfRule type="duplicateValues" priority="5089"/>
    <cfRule type="duplicateValues" dxfId="3659" priority="5090" stopIfTrue="1"/>
    <cfRule type="duplicateValues" dxfId="3658" priority="5091"/>
    <cfRule type="duplicateValues" dxfId="3657" priority="5092"/>
    <cfRule type="duplicateValues" priority="5093"/>
    <cfRule type="duplicateValues" dxfId="3656" priority="5094" stopIfTrue="1"/>
    <cfRule type="duplicateValues" dxfId="3655" priority="5095"/>
    <cfRule type="duplicateValues" dxfId="3654" priority="5096"/>
    <cfRule type="duplicateValues" priority="5097"/>
    <cfRule type="duplicateValues" dxfId="3653" priority="5098" stopIfTrue="1"/>
    <cfRule type="duplicateValues" dxfId="3652" priority="5099"/>
    <cfRule type="duplicateValues" dxfId="3651" priority="5100"/>
    <cfRule type="duplicateValues" priority="5101"/>
    <cfRule type="duplicateValues" dxfId="3650" priority="5102" stopIfTrue="1"/>
    <cfRule type="duplicateValues" dxfId="3649" priority="5103"/>
    <cfRule type="duplicateValues" dxfId="3648" priority="5104"/>
    <cfRule type="duplicateValues" priority="5105"/>
    <cfRule type="duplicateValues" dxfId="3647" priority="5106" stopIfTrue="1"/>
    <cfRule type="duplicateValues" dxfId="3646" priority="5107"/>
    <cfRule type="duplicateValues" dxfId="3645" priority="5108"/>
    <cfRule type="duplicateValues" priority="5109"/>
    <cfRule type="duplicateValues" dxfId="3644" priority="5110" stopIfTrue="1"/>
    <cfRule type="duplicateValues" dxfId="3643" priority="5111"/>
    <cfRule type="duplicateValues" dxfId="3642" priority="5112"/>
    <cfRule type="duplicateValues" priority="5113"/>
    <cfRule type="duplicateValues" dxfId="3641" priority="5114" stopIfTrue="1"/>
    <cfRule type="duplicateValues" dxfId="3640" priority="5115"/>
    <cfRule type="duplicateValues" dxfId="3639" priority="5116"/>
    <cfRule type="duplicateValues" priority="5117"/>
    <cfRule type="duplicateValues" dxfId="3638" priority="5118" stopIfTrue="1"/>
    <cfRule type="duplicateValues" dxfId="3637" priority="5119"/>
    <cfRule type="duplicateValues" dxfId="3636" priority="5120"/>
    <cfRule type="duplicateValues" priority="5121"/>
    <cfRule type="duplicateValues" dxfId="3635" priority="5122" stopIfTrue="1"/>
    <cfRule type="duplicateValues" dxfId="3634" priority="5123"/>
    <cfRule type="duplicateValues" dxfId="3633" priority="5124"/>
    <cfRule type="duplicateValues" priority="5125"/>
    <cfRule type="duplicateValues" dxfId="3632" priority="5126" stopIfTrue="1"/>
    <cfRule type="duplicateValues" dxfId="3631" priority="5127"/>
    <cfRule type="duplicateValues" dxfId="3630" priority="5128"/>
    <cfRule type="duplicateValues" priority="5129"/>
    <cfRule type="duplicateValues" dxfId="3629" priority="5130" stopIfTrue="1"/>
    <cfRule type="duplicateValues" dxfId="3628" priority="5131"/>
    <cfRule type="duplicateValues" dxfId="3627" priority="5132"/>
    <cfRule type="duplicateValues" priority="5133"/>
    <cfRule type="duplicateValues" dxfId="3626" priority="5134" stopIfTrue="1"/>
    <cfRule type="duplicateValues" dxfId="3625" priority="5135"/>
    <cfRule type="duplicateValues" dxfId="3624" priority="5136"/>
    <cfRule type="duplicateValues" priority="5137"/>
    <cfRule type="duplicateValues" dxfId="3623" priority="5138" stopIfTrue="1"/>
    <cfRule type="duplicateValues" dxfId="3622" priority="5139"/>
    <cfRule type="duplicateValues" dxfId="3621" priority="5140"/>
    <cfRule type="duplicateValues" priority="5141"/>
    <cfRule type="duplicateValues" dxfId="3620" priority="5142" stopIfTrue="1"/>
    <cfRule type="duplicateValues" dxfId="3619" priority="5143"/>
    <cfRule type="duplicateValues" dxfId="3618" priority="5144"/>
    <cfRule type="duplicateValues" priority="5145"/>
    <cfRule type="duplicateValues" dxfId="3617" priority="5146" stopIfTrue="1"/>
    <cfRule type="duplicateValues" dxfId="3616" priority="5147"/>
    <cfRule type="duplicateValues" dxfId="3615" priority="5148"/>
    <cfRule type="duplicateValues" priority="5149"/>
    <cfRule type="duplicateValues" dxfId="3614" priority="5150" stopIfTrue="1"/>
    <cfRule type="duplicateValues" dxfId="3613" priority="5151"/>
    <cfRule type="duplicateValues" dxfId="3612" priority="5152"/>
    <cfRule type="duplicateValues" priority="5153"/>
    <cfRule type="duplicateValues" dxfId="3611" priority="5154" stopIfTrue="1"/>
    <cfRule type="duplicateValues" dxfId="3610" priority="5155"/>
    <cfRule type="duplicateValues" dxfId="3609" priority="5156"/>
    <cfRule type="duplicateValues" priority="5157"/>
    <cfRule type="duplicateValues" dxfId="3608" priority="5158" stopIfTrue="1"/>
    <cfRule type="duplicateValues" dxfId="3607" priority="5159"/>
    <cfRule type="duplicateValues" dxfId="3606" priority="5160"/>
    <cfRule type="duplicateValues" priority="5161"/>
    <cfRule type="duplicateValues" dxfId="3605" priority="5162" stopIfTrue="1"/>
    <cfRule type="duplicateValues" dxfId="3604" priority="5163"/>
    <cfRule type="duplicateValues" dxfId="3603" priority="5164"/>
    <cfRule type="duplicateValues" priority="5165"/>
    <cfRule type="duplicateValues" dxfId="3602" priority="5166" stopIfTrue="1"/>
    <cfRule type="duplicateValues" dxfId="3601" priority="5167"/>
    <cfRule type="duplicateValues" dxfId="3600" priority="5168"/>
    <cfRule type="duplicateValues" priority="5169"/>
    <cfRule type="duplicateValues" dxfId="3599" priority="5170" stopIfTrue="1"/>
    <cfRule type="duplicateValues" dxfId="3598" priority="5171"/>
    <cfRule type="duplicateValues" dxfId="3597" priority="5172"/>
    <cfRule type="duplicateValues" priority="5173"/>
    <cfRule type="duplicateValues" dxfId="3596" priority="5174" stopIfTrue="1"/>
    <cfRule type="duplicateValues" dxfId="3595" priority="5175"/>
    <cfRule type="duplicateValues" dxfId="3594" priority="5176"/>
    <cfRule type="duplicateValues" priority="5177"/>
    <cfRule type="duplicateValues" dxfId="3593" priority="5178" stopIfTrue="1"/>
    <cfRule type="duplicateValues" dxfId="3592" priority="5179"/>
    <cfRule type="duplicateValues" dxfId="3591" priority="5180"/>
    <cfRule type="duplicateValues" priority="5181"/>
    <cfRule type="duplicateValues" dxfId="3590" priority="5182" stopIfTrue="1"/>
    <cfRule type="duplicateValues" dxfId="3589" priority="5183"/>
    <cfRule type="duplicateValues" dxfId="3588" priority="5184"/>
    <cfRule type="duplicateValues" priority="5185"/>
    <cfRule type="duplicateValues" dxfId="3587" priority="5186" stopIfTrue="1"/>
    <cfRule type="duplicateValues" dxfId="3586" priority="5187"/>
    <cfRule type="duplicateValues" dxfId="3585" priority="5188"/>
    <cfRule type="duplicateValues" priority="5189"/>
  </conditionalFormatting>
  <conditionalFormatting sqref="F1758">
    <cfRule type="duplicateValues" dxfId="3584" priority="6557" stopIfTrue="1"/>
    <cfRule type="duplicateValues" dxfId="3583" priority="6558"/>
    <cfRule type="duplicateValues" dxfId="3582" priority="6559"/>
    <cfRule type="duplicateValues" priority="6560"/>
    <cfRule type="duplicateValues" dxfId="3581" priority="6561" stopIfTrue="1"/>
    <cfRule type="duplicateValues" dxfId="3580" priority="6562"/>
    <cfRule type="duplicateValues" dxfId="3579" priority="6563"/>
    <cfRule type="duplicateValues" priority="6564"/>
    <cfRule type="duplicateValues" dxfId="3578" priority="6565" stopIfTrue="1"/>
    <cfRule type="duplicateValues" dxfId="3577" priority="6566"/>
    <cfRule type="duplicateValues" dxfId="3576" priority="6567"/>
    <cfRule type="duplicateValues" priority="6568"/>
    <cfRule type="duplicateValues" dxfId="3575" priority="6569" stopIfTrue="1"/>
    <cfRule type="duplicateValues" dxfId="3574" priority="6570"/>
    <cfRule type="duplicateValues" dxfId="3573" priority="6571"/>
    <cfRule type="duplicateValues" priority="6572"/>
    <cfRule type="duplicateValues" dxfId="3572" priority="6573" stopIfTrue="1"/>
    <cfRule type="duplicateValues" dxfId="3571" priority="6574"/>
    <cfRule type="duplicateValues" dxfId="3570" priority="6575"/>
    <cfRule type="duplicateValues" priority="6576"/>
  </conditionalFormatting>
  <conditionalFormatting sqref="F1759">
    <cfRule type="duplicateValues" dxfId="3569" priority="5076" stopIfTrue="1"/>
    <cfRule type="duplicateValues" dxfId="3568" priority="5077"/>
    <cfRule type="duplicateValues" dxfId="3567" priority="5078"/>
    <cfRule type="duplicateValues" priority="5079"/>
    <cfRule type="duplicateValues" dxfId="3566" priority="5080"/>
    <cfRule type="duplicateValues" priority="5081"/>
  </conditionalFormatting>
  <conditionalFormatting sqref="F1760">
    <cfRule type="duplicateValues" dxfId="3565" priority="4948" stopIfTrue="1"/>
    <cfRule type="duplicateValues" dxfId="3564" priority="4949"/>
    <cfRule type="duplicateValues" dxfId="3563" priority="4950"/>
    <cfRule type="duplicateValues" priority="4951"/>
    <cfRule type="duplicateValues" dxfId="3562" priority="4952" stopIfTrue="1"/>
    <cfRule type="duplicateValues" dxfId="3561" priority="4953"/>
    <cfRule type="duplicateValues" dxfId="3560" priority="4954"/>
    <cfRule type="duplicateValues" priority="4955"/>
    <cfRule type="duplicateValues" dxfId="3559" priority="4956" stopIfTrue="1"/>
    <cfRule type="duplicateValues" dxfId="3558" priority="4957"/>
    <cfRule type="duplicateValues" dxfId="3557" priority="4958"/>
    <cfRule type="duplicateValues" priority="4959"/>
    <cfRule type="duplicateValues" dxfId="3556" priority="4960" stopIfTrue="1"/>
    <cfRule type="duplicateValues" dxfId="3555" priority="4961"/>
    <cfRule type="duplicateValues" dxfId="3554" priority="4962"/>
    <cfRule type="duplicateValues" priority="4963"/>
    <cfRule type="duplicateValues" dxfId="3553" priority="4964" stopIfTrue="1"/>
    <cfRule type="duplicateValues" dxfId="3552" priority="4965"/>
    <cfRule type="duplicateValues" dxfId="3551" priority="4966"/>
    <cfRule type="duplicateValues" priority="4967"/>
    <cfRule type="duplicateValues" dxfId="3550" priority="4968" stopIfTrue="1"/>
    <cfRule type="duplicateValues" dxfId="3549" priority="4969"/>
    <cfRule type="duplicateValues" dxfId="3548" priority="4970"/>
    <cfRule type="duplicateValues" priority="4971"/>
    <cfRule type="duplicateValues" dxfId="3547" priority="4972" stopIfTrue="1"/>
    <cfRule type="duplicateValues" dxfId="3546" priority="4973"/>
    <cfRule type="duplicateValues" dxfId="3545" priority="4974"/>
    <cfRule type="duplicateValues" priority="4975"/>
    <cfRule type="duplicateValues" dxfId="3544" priority="4976" stopIfTrue="1"/>
    <cfRule type="duplicateValues" dxfId="3543" priority="4977"/>
    <cfRule type="duplicateValues" dxfId="3542" priority="4978"/>
    <cfRule type="duplicateValues" priority="4979"/>
    <cfRule type="duplicateValues" dxfId="3541" priority="4980" stopIfTrue="1"/>
    <cfRule type="duplicateValues" dxfId="3540" priority="4981"/>
    <cfRule type="duplicateValues" dxfId="3539" priority="4982"/>
    <cfRule type="duplicateValues" priority="4983"/>
    <cfRule type="duplicateValues" dxfId="3538" priority="4984" stopIfTrue="1"/>
    <cfRule type="duplicateValues" dxfId="3537" priority="4985"/>
    <cfRule type="duplicateValues" dxfId="3536" priority="4986"/>
    <cfRule type="duplicateValues" priority="4987"/>
    <cfRule type="duplicateValues" dxfId="3535" priority="4988" stopIfTrue="1"/>
    <cfRule type="duplicateValues" dxfId="3534" priority="4989"/>
    <cfRule type="duplicateValues" dxfId="3533" priority="4990"/>
    <cfRule type="duplicateValues" priority="4991"/>
    <cfRule type="duplicateValues" dxfId="3532" priority="4992" stopIfTrue="1"/>
    <cfRule type="duplicateValues" dxfId="3531" priority="4993"/>
    <cfRule type="duplicateValues" dxfId="3530" priority="4994"/>
    <cfRule type="duplicateValues" priority="4995"/>
    <cfRule type="duplicateValues" dxfId="3529" priority="4996" stopIfTrue="1"/>
    <cfRule type="duplicateValues" dxfId="3528" priority="4997"/>
    <cfRule type="duplicateValues" dxfId="3527" priority="4998"/>
    <cfRule type="duplicateValues" priority="4999"/>
    <cfRule type="duplicateValues" dxfId="3526" priority="5000" stopIfTrue="1"/>
    <cfRule type="duplicateValues" dxfId="3525" priority="5001"/>
    <cfRule type="duplicateValues" dxfId="3524" priority="5002"/>
    <cfRule type="duplicateValues" priority="5003"/>
    <cfRule type="duplicateValues" dxfId="3523" priority="5004" stopIfTrue="1"/>
    <cfRule type="duplicateValues" dxfId="3522" priority="5005"/>
    <cfRule type="duplicateValues" dxfId="3521" priority="5006"/>
    <cfRule type="duplicateValues" priority="5007"/>
    <cfRule type="duplicateValues" dxfId="3520" priority="5008" stopIfTrue="1"/>
    <cfRule type="duplicateValues" dxfId="3519" priority="5009"/>
    <cfRule type="duplicateValues" dxfId="3518" priority="5010"/>
    <cfRule type="duplicateValues" priority="5011"/>
    <cfRule type="duplicateValues" dxfId="3517" priority="5012" stopIfTrue="1"/>
    <cfRule type="duplicateValues" dxfId="3516" priority="5013"/>
    <cfRule type="duplicateValues" dxfId="3515" priority="5014"/>
    <cfRule type="duplicateValues" priority="5015"/>
    <cfRule type="duplicateValues" dxfId="3514" priority="5016" stopIfTrue="1"/>
    <cfRule type="duplicateValues" dxfId="3513" priority="5017"/>
    <cfRule type="duplicateValues" dxfId="3512" priority="5018"/>
    <cfRule type="duplicateValues" priority="5019"/>
    <cfRule type="duplicateValues" dxfId="3511" priority="5020" stopIfTrue="1"/>
    <cfRule type="duplicateValues" dxfId="3510" priority="5021"/>
    <cfRule type="duplicateValues" dxfId="3509" priority="5022"/>
    <cfRule type="duplicateValues" priority="5023"/>
    <cfRule type="duplicateValues" dxfId="3508" priority="5024" stopIfTrue="1"/>
    <cfRule type="duplicateValues" dxfId="3507" priority="5025"/>
    <cfRule type="duplicateValues" dxfId="3506" priority="5026"/>
    <cfRule type="duplicateValues" priority="5027"/>
    <cfRule type="duplicateValues" dxfId="3505" priority="5028" stopIfTrue="1"/>
    <cfRule type="duplicateValues" dxfId="3504" priority="5029"/>
    <cfRule type="duplicateValues" dxfId="3503" priority="5030"/>
    <cfRule type="duplicateValues" priority="5031"/>
    <cfRule type="duplicateValues" dxfId="3502" priority="5032" stopIfTrue="1"/>
    <cfRule type="duplicateValues" dxfId="3501" priority="5033"/>
    <cfRule type="duplicateValues" dxfId="3500" priority="5034"/>
    <cfRule type="duplicateValues" priority="5035"/>
    <cfRule type="duplicateValues" dxfId="3499" priority="5036" stopIfTrue="1"/>
    <cfRule type="duplicateValues" dxfId="3498" priority="5037"/>
    <cfRule type="duplicateValues" dxfId="3497" priority="5038"/>
    <cfRule type="duplicateValues" priority="5039"/>
    <cfRule type="duplicateValues" dxfId="3496" priority="5040" stopIfTrue="1"/>
    <cfRule type="duplicateValues" dxfId="3495" priority="5041"/>
    <cfRule type="duplicateValues" dxfId="3494" priority="5042"/>
    <cfRule type="duplicateValues" priority="5043"/>
    <cfRule type="duplicateValues" dxfId="3493" priority="5044" stopIfTrue="1"/>
    <cfRule type="duplicateValues" dxfId="3492" priority="5045"/>
    <cfRule type="duplicateValues" dxfId="3491" priority="5046"/>
    <cfRule type="duplicateValues" priority="5047"/>
    <cfRule type="duplicateValues" dxfId="3490" priority="5048" stopIfTrue="1"/>
    <cfRule type="duplicateValues" dxfId="3489" priority="5049"/>
    <cfRule type="duplicateValues" dxfId="3488" priority="5050"/>
    <cfRule type="duplicateValues" priority="5051"/>
    <cfRule type="duplicateValues" dxfId="3487" priority="5052" stopIfTrue="1"/>
    <cfRule type="duplicateValues" dxfId="3486" priority="5053"/>
    <cfRule type="duplicateValues" dxfId="3485" priority="5054"/>
    <cfRule type="duplicateValues" priority="5055"/>
    <cfRule type="duplicateValues" dxfId="3484" priority="5056" stopIfTrue="1"/>
    <cfRule type="duplicateValues" dxfId="3483" priority="5057"/>
    <cfRule type="duplicateValues" dxfId="3482" priority="5058"/>
    <cfRule type="duplicateValues" priority="5059"/>
    <cfRule type="duplicateValues" dxfId="3481" priority="5060" stopIfTrue="1"/>
    <cfRule type="duplicateValues" dxfId="3480" priority="5061"/>
    <cfRule type="duplicateValues" dxfId="3479" priority="5062"/>
    <cfRule type="duplicateValues" priority="5063"/>
    <cfRule type="duplicateValues" dxfId="3478" priority="5064" stopIfTrue="1"/>
    <cfRule type="duplicateValues" dxfId="3477" priority="5065"/>
    <cfRule type="duplicateValues" dxfId="3476" priority="5066"/>
    <cfRule type="duplicateValues" priority="5067"/>
    <cfRule type="duplicateValues" dxfId="3475" priority="5068" stopIfTrue="1"/>
    <cfRule type="duplicateValues" dxfId="3474" priority="5069"/>
    <cfRule type="duplicateValues" dxfId="3473" priority="5070"/>
    <cfRule type="duplicateValues" priority="5071"/>
    <cfRule type="duplicateValues" dxfId="3472" priority="5072" stopIfTrue="1"/>
    <cfRule type="duplicateValues" dxfId="3471" priority="5073"/>
    <cfRule type="duplicateValues" dxfId="3470" priority="5074"/>
    <cfRule type="duplicateValues" priority="5075"/>
  </conditionalFormatting>
  <conditionalFormatting sqref="F1761">
    <cfRule type="duplicateValues" dxfId="3469" priority="4942" stopIfTrue="1"/>
    <cfRule type="duplicateValues" dxfId="3468" priority="4943"/>
    <cfRule type="duplicateValues" dxfId="3467" priority="4944"/>
    <cfRule type="duplicateValues" priority="4945"/>
    <cfRule type="duplicateValues" dxfId="3466" priority="4946"/>
    <cfRule type="duplicateValues" priority="4947"/>
  </conditionalFormatting>
  <conditionalFormatting sqref="F1762">
    <cfRule type="duplicateValues" dxfId="3465" priority="4936" stopIfTrue="1"/>
    <cfRule type="duplicateValues" dxfId="3464" priority="4937"/>
    <cfRule type="duplicateValues" dxfId="3463" priority="4938"/>
    <cfRule type="duplicateValues" priority="4939"/>
    <cfRule type="duplicateValues" dxfId="3462" priority="4940"/>
    <cfRule type="duplicateValues" priority="4941"/>
  </conditionalFormatting>
  <conditionalFormatting sqref="F1763:F1765">
    <cfRule type="duplicateValues" dxfId="3461" priority="4930" stopIfTrue="1"/>
    <cfRule type="duplicateValues" dxfId="3460" priority="4931"/>
    <cfRule type="duplicateValues" dxfId="3459" priority="4932"/>
    <cfRule type="duplicateValues" priority="4933"/>
    <cfRule type="duplicateValues" dxfId="3458" priority="4934"/>
    <cfRule type="duplicateValues" priority="4935"/>
  </conditionalFormatting>
  <conditionalFormatting sqref="F1766">
    <cfRule type="duplicateValues" dxfId="3457" priority="4802" stopIfTrue="1"/>
    <cfRule type="duplicateValues" dxfId="3456" priority="4803"/>
    <cfRule type="duplicateValues" dxfId="3455" priority="4804"/>
    <cfRule type="duplicateValues" priority="4805"/>
    <cfRule type="duplicateValues" dxfId="3454" priority="4806" stopIfTrue="1"/>
    <cfRule type="duplicateValues" dxfId="3453" priority="4807"/>
    <cfRule type="duplicateValues" dxfId="3452" priority="4808"/>
    <cfRule type="duplicateValues" priority="4809"/>
    <cfRule type="duplicateValues" dxfId="3451" priority="4810" stopIfTrue="1"/>
    <cfRule type="duplicateValues" dxfId="3450" priority="4811"/>
    <cfRule type="duplicateValues" dxfId="3449" priority="4812"/>
    <cfRule type="duplicateValues" priority="4813"/>
    <cfRule type="duplicateValues" dxfId="3448" priority="4814" stopIfTrue="1"/>
    <cfRule type="duplicateValues" dxfId="3447" priority="4815"/>
    <cfRule type="duplicateValues" dxfId="3446" priority="4816"/>
    <cfRule type="duplicateValues" priority="4817"/>
    <cfRule type="duplicateValues" dxfId="3445" priority="4818" stopIfTrue="1"/>
    <cfRule type="duplicateValues" dxfId="3444" priority="4819"/>
    <cfRule type="duplicateValues" dxfId="3443" priority="4820"/>
    <cfRule type="duplicateValues" priority="4821"/>
    <cfRule type="duplicateValues" dxfId="3442" priority="4822" stopIfTrue="1"/>
    <cfRule type="duplicateValues" dxfId="3441" priority="4823"/>
    <cfRule type="duplicateValues" dxfId="3440" priority="4824"/>
    <cfRule type="duplicateValues" priority="4825"/>
    <cfRule type="duplicateValues" dxfId="3439" priority="4826" stopIfTrue="1"/>
    <cfRule type="duplicateValues" dxfId="3438" priority="4827"/>
    <cfRule type="duplicateValues" dxfId="3437" priority="4828"/>
    <cfRule type="duplicateValues" priority="4829"/>
    <cfRule type="duplicateValues" dxfId="3436" priority="4830" stopIfTrue="1"/>
    <cfRule type="duplicateValues" dxfId="3435" priority="4831"/>
    <cfRule type="duplicateValues" dxfId="3434" priority="4832"/>
    <cfRule type="duplicateValues" priority="4833"/>
    <cfRule type="duplicateValues" dxfId="3433" priority="4834" stopIfTrue="1"/>
    <cfRule type="duplicateValues" dxfId="3432" priority="4835"/>
    <cfRule type="duplicateValues" dxfId="3431" priority="4836"/>
    <cfRule type="duplicateValues" priority="4837"/>
    <cfRule type="duplicateValues" dxfId="3430" priority="4838" stopIfTrue="1"/>
    <cfRule type="duplicateValues" dxfId="3429" priority="4839"/>
    <cfRule type="duplicateValues" dxfId="3428" priority="4840"/>
    <cfRule type="duplicateValues" priority="4841"/>
    <cfRule type="duplicateValues" dxfId="3427" priority="4842" stopIfTrue="1"/>
    <cfRule type="duplicateValues" dxfId="3426" priority="4843"/>
    <cfRule type="duplicateValues" dxfId="3425" priority="4844"/>
    <cfRule type="duplicateValues" priority="4845"/>
    <cfRule type="duplicateValues" dxfId="3424" priority="4846" stopIfTrue="1"/>
    <cfRule type="duplicateValues" dxfId="3423" priority="4847"/>
    <cfRule type="duplicateValues" dxfId="3422" priority="4848"/>
    <cfRule type="duplicateValues" priority="4849"/>
    <cfRule type="duplicateValues" dxfId="3421" priority="4850" stopIfTrue="1"/>
    <cfRule type="duplicateValues" dxfId="3420" priority="4851"/>
    <cfRule type="duplicateValues" dxfId="3419" priority="4852"/>
    <cfRule type="duplicateValues" priority="4853"/>
    <cfRule type="duplicateValues" dxfId="3418" priority="4854" stopIfTrue="1"/>
    <cfRule type="duplicateValues" dxfId="3417" priority="4855"/>
    <cfRule type="duplicateValues" dxfId="3416" priority="4856"/>
    <cfRule type="duplicateValues" priority="4857"/>
    <cfRule type="duplicateValues" dxfId="3415" priority="4858" stopIfTrue="1"/>
    <cfRule type="duplicateValues" dxfId="3414" priority="4859"/>
    <cfRule type="duplicateValues" dxfId="3413" priority="4860"/>
    <cfRule type="duplicateValues" priority="4861"/>
    <cfRule type="duplicateValues" dxfId="3412" priority="4862" stopIfTrue="1"/>
    <cfRule type="duplicateValues" dxfId="3411" priority="4863"/>
    <cfRule type="duplicateValues" dxfId="3410" priority="4864"/>
    <cfRule type="duplicateValues" priority="4865"/>
    <cfRule type="duplicateValues" dxfId="3409" priority="4866" stopIfTrue="1"/>
    <cfRule type="duplicateValues" dxfId="3408" priority="4867"/>
    <cfRule type="duplicateValues" dxfId="3407" priority="4868"/>
    <cfRule type="duplicateValues" priority="4869"/>
    <cfRule type="duplicateValues" dxfId="3406" priority="4870" stopIfTrue="1"/>
    <cfRule type="duplicateValues" dxfId="3405" priority="4871"/>
    <cfRule type="duplicateValues" dxfId="3404" priority="4872"/>
    <cfRule type="duplicateValues" priority="4873"/>
    <cfRule type="duplicateValues" dxfId="3403" priority="4874" stopIfTrue="1"/>
    <cfRule type="duplicateValues" dxfId="3402" priority="4875"/>
    <cfRule type="duplicateValues" dxfId="3401" priority="4876"/>
    <cfRule type="duplicateValues" priority="4877"/>
    <cfRule type="duplicateValues" dxfId="3400" priority="4878" stopIfTrue="1"/>
    <cfRule type="duplicateValues" dxfId="3399" priority="4879"/>
    <cfRule type="duplicateValues" dxfId="3398" priority="4880"/>
    <cfRule type="duplicateValues" priority="4881"/>
    <cfRule type="duplicateValues" dxfId="3397" priority="4882" stopIfTrue="1"/>
    <cfRule type="duplicateValues" dxfId="3396" priority="4883"/>
    <cfRule type="duplicateValues" dxfId="3395" priority="4884"/>
    <cfRule type="duplicateValues" priority="4885"/>
    <cfRule type="duplicateValues" dxfId="3394" priority="4886" stopIfTrue="1"/>
    <cfRule type="duplicateValues" dxfId="3393" priority="4887"/>
    <cfRule type="duplicateValues" dxfId="3392" priority="4888"/>
    <cfRule type="duplicateValues" priority="4889"/>
    <cfRule type="duplicateValues" dxfId="3391" priority="4890" stopIfTrue="1"/>
    <cfRule type="duplicateValues" dxfId="3390" priority="4891"/>
    <cfRule type="duplicateValues" dxfId="3389" priority="4892"/>
    <cfRule type="duplicateValues" priority="4893"/>
    <cfRule type="duplicateValues" dxfId="3388" priority="4894" stopIfTrue="1"/>
    <cfRule type="duplicateValues" dxfId="3387" priority="4895"/>
    <cfRule type="duplicateValues" dxfId="3386" priority="4896"/>
    <cfRule type="duplicateValues" priority="4897"/>
    <cfRule type="duplicateValues" dxfId="3385" priority="4898" stopIfTrue="1"/>
    <cfRule type="duplicateValues" dxfId="3384" priority="4899"/>
    <cfRule type="duplicateValues" dxfId="3383" priority="4900"/>
    <cfRule type="duplicateValues" priority="4901"/>
    <cfRule type="duplicateValues" dxfId="3382" priority="4902" stopIfTrue="1"/>
    <cfRule type="duplicateValues" dxfId="3381" priority="4903"/>
    <cfRule type="duplicateValues" dxfId="3380" priority="4904"/>
    <cfRule type="duplicateValues" priority="4905"/>
    <cfRule type="duplicateValues" dxfId="3379" priority="4906" stopIfTrue="1"/>
    <cfRule type="duplicateValues" dxfId="3378" priority="4907"/>
    <cfRule type="duplicateValues" dxfId="3377" priority="4908"/>
    <cfRule type="duplicateValues" priority="4909"/>
    <cfRule type="duplicateValues" dxfId="3376" priority="4910" stopIfTrue="1"/>
    <cfRule type="duplicateValues" dxfId="3375" priority="4911"/>
    <cfRule type="duplicateValues" dxfId="3374" priority="4912"/>
    <cfRule type="duplicateValues" priority="4913"/>
    <cfRule type="duplicateValues" dxfId="3373" priority="4914" stopIfTrue="1"/>
    <cfRule type="duplicateValues" dxfId="3372" priority="4915"/>
    <cfRule type="duplicateValues" dxfId="3371" priority="4916"/>
    <cfRule type="duplicateValues" priority="4917"/>
    <cfRule type="duplicateValues" dxfId="3370" priority="4918" stopIfTrue="1"/>
    <cfRule type="duplicateValues" dxfId="3369" priority="4919"/>
    <cfRule type="duplicateValues" dxfId="3368" priority="4920"/>
    <cfRule type="duplicateValues" priority="4921"/>
    <cfRule type="duplicateValues" dxfId="3367" priority="4922" stopIfTrue="1"/>
    <cfRule type="duplicateValues" dxfId="3366" priority="4923"/>
    <cfRule type="duplicateValues" dxfId="3365" priority="4924"/>
    <cfRule type="duplicateValues" priority="4925"/>
    <cfRule type="duplicateValues" dxfId="3364" priority="4926" stopIfTrue="1"/>
    <cfRule type="duplicateValues" dxfId="3363" priority="4927"/>
    <cfRule type="duplicateValues" dxfId="3362" priority="4928"/>
    <cfRule type="duplicateValues" priority="4929"/>
  </conditionalFormatting>
  <conditionalFormatting sqref="F1767:F1768">
    <cfRule type="duplicateValues" dxfId="3361" priority="4796" stopIfTrue="1"/>
    <cfRule type="duplicateValues" dxfId="3360" priority="4797"/>
    <cfRule type="duplicateValues" dxfId="3359" priority="4798"/>
    <cfRule type="duplicateValues" priority="4799"/>
    <cfRule type="duplicateValues" dxfId="3358" priority="4800"/>
    <cfRule type="duplicateValues" priority="4801"/>
  </conditionalFormatting>
  <conditionalFormatting sqref="F1769">
    <cfRule type="duplicateValues" dxfId="3357" priority="4790" stopIfTrue="1"/>
    <cfRule type="duplicateValues" dxfId="3356" priority="4791"/>
    <cfRule type="duplicateValues" dxfId="3355" priority="4792"/>
    <cfRule type="duplicateValues" priority="4793"/>
    <cfRule type="duplicateValues" dxfId="3354" priority="4794"/>
    <cfRule type="duplicateValues" priority="4795"/>
  </conditionalFormatting>
  <conditionalFormatting sqref="F1770">
    <cfRule type="duplicateValues" dxfId="3353" priority="4782" stopIfTrue="1"/>
    <cfRule type="duplicateValues" dxfId="3352" priority="4783"/>
    <cfRule type="duplicateValues" dxfId="3351" priority="4784"/>
    <cfRule type="duplicateValues" priority="4785"/>
    <cfRule type="duplicateValues" dxfId="3350" priority="4786"/>
    <cfRule type="duplicateValues" priority="4787"/>
  </conditionalFormatting>
  <conditionalFormatting sqref="F1771">
    <cfRule type="duplicateValues" dxfId="3349" priority="4654" stopIfTrue="1"/>
    <cfRule type="duplicateValues" dxfId="3348" priority="4655"/>
    <cfRule type="duplicateValues" dxfId="3347" priority="4656"/>
    <cfRule type="duplicateValues" priority="4657"/>
    <cfRule type="duplicateValues" dxfId="3346" priority="4658" stopIfTrue="1"/>
    <cfRule type="duplicateValues" dxfId="3345" priority="4659"/>
    <cfRule type="duplicateValues" dxfId="3344" priority="4660"/>
    <cfRule type="duplicateValues" priority="4661"/>
    <cfRule type="duplicateValues" dxfId="3343" priority="4662" stopIfTrue="1"/>
    <cfRule type="duplicateValues" dxfId="3342" priority="4663"/>
    <cfRule type="duplicateValues" dxfId="3341" priority="4664"/>
    <cfRule type="duplicateValues" priority="4665"/>
    <cfRule type="duplicateValues" dxfId="3340" priority="4666" stopIfTrue="1"/>
    <cfRule type="duplicateValues" dxfId="3339" priority="4667"/>
    <cfRule type="duplicateValues" dxfId="3338" priority="4668"/>
    <cfRule type="duplicateValues" priority="4669"/>
    <cfRule type="duplicateValues" dxfId="3337" priority="4670" stopIfTrue="1"/>
    <cfRule type="duplicateValues" dxfId="3336" priority="4671"/>
    <cfRule type="duplicateValues" dxfId="3335" priority="4672"/>
    <cfRule type="duplicateValues" priority="4673"/>
    <cfRule type="duplicateValues" dxfId="3334" priority="4674" stopIfTrue="1"/>
    <cfRule type="duplicateValues" dxfId="3333" priority="4675"/>
    <cfRule type="duplicateValues" dxfId="3332" priority="4676"/>
    <cfRule type="duplicateValues" priority="4677"/>
    <cfRule type="duplicateValues" dxfId="3331" priority="4678" stopIfTrue="1"/>
    <cfRule type="duplicateValues" dxfId="3330" priority="4679"/>
    <cfRule type="duplicateValues" dxfId="3329" priority="4680"/>
    <cfRule type="duplicateValues" priority="4681"/>
    <cfRule type="duplicateValues" dxfId="3328" priority="4682" stopIfTrue="1"/>
    <cfRule type="duplicateValues" dxfId="3327" priority="4683"/>
    <cfRule type="duplicateValues" dxfId="3326" priority="4684"/>
    <cfRule type="duplicateValues" priority="4685"/>
    <cfRule type="duplicateValues" dxfId="3325" priority="4686" stopIfTrue="1"/>
    <cfRule type="duplicateValues" dxfId="3324" priority="4687"/>
    <cfRule type="duplicateValues" dxfId="3323" priority="4688"/>
    <cfRule type="duplicateValues" priority="4689"/>
    <cfRule type="duplicateValues" dxfId="3322" priority="4690" stopIfTrue="1"/>
    <cfRule type="duplicateValues" dxfId="3321" priority="4691"/>
    <cfRule type="duplicateValues" dxfId="3320" priority="4692"/>
    <cfRule type="duplicateValues" priority="4693"/>
    <cfRule type="duplicateValues" dxfId="3319" priority="4694" stopIfTrue="1"/>
    <cfRule type="duplicateValues" dxfId="3318" priority="4695"/>
    <cfRule type="duplicateValues" dxfId="3317" priority="4696"/>
    <cfRule type="duplicateValues" priority="4697"/>
    <cfRule type="duplicateValues" dxfId="3316" priority="4698" stopIfTrue="1"/>
    <cfRule type="duplicateValues" dxfId="3315" priority="4699"/>
    <cfRule type="duplicateValues" dxfId="3314" priority="4700"/>
    <cfRule type="duplicateValues" priority="4701"/>
    <cfRule type="duplicateValues" dxfId="3313" priority="4702" stopIfTrue="1"/>
    <cfRule type="duplicateValues" dxfId="3312" priority="4703"/>
    <cfRule type="duplicateValues" dxfId="3311" priority="4704"/>
    <cfRule type="duplicateValues" priority="4705"/>
    <cfRule type="duplicateValues" dxfId="3310" priority="4706" stopIfTrue="1"/>
    <cfRule type="duplicateValues" dxfId="3309" priority="4707"/>
    <cfRule type="duplicateValues" dxfId="3308" priority="4708"/>
    <cfRule type="duplicateValues" priority="4709"/>
    <cfRule type="duplicateValues" dxfId="3307" priority="4710" stopIfTrue="1"/>
    <cfRule type="duplicateValues" dxfId="3306" priority="4711"/>
    <cfRule type="duplicateValues" dxfId="3305" priority="4712"/>
    <cfRule type="duplicateValues" priority="4713"/>
    <cfRule type="duplicateValues" dxfId="3304" priority="4714" stopIfTrue="1"/>
    <cfRule type="duplicateValues" dxfId="3303" priority="4715"/>
    <cfRule type="duplicateValues" dxfId="3302" priority="4716"/>
    <cfRule type="duplicateValues" priority="4717"/>
    <cfRule type="duplicateValues" dxfId="3301" priority="4718" stopIfTrue="1"/>
    <cfRule type="duplicateValues" dxfId="3300" priority="4719"/>
    <cfRule type="duplicateValues" dxfId="3299" priority="4720"/>
    <cfRule type="duplicateValues" priority="4721"/>
    <cfRule type="duplicateValues" dxfId="3298" priority="4722" stopIfTrue="1"/>
    <cfRule type="duplicateValues" dxfId="3297" priority="4723"/>
    <cfRule type="duplicateValues" dxfId="3296" priority="4724"/>
    <cfRule type="duplicateValues" priority="4725"/>
    <cfRule type="duplicateValues" dxfId="3295" priority="4726" stopIfTrue="1"/>
    <cfRule type="duplicateValues" dxfId="3294" priority="4727"/>
    <cfRule type="duplicateValues" dxfId="3293" priority="4728"/>
    <cfRule type="duplicateValues" priority="4729"/>
    <cfRule type="duplicateValues" dxfId="3292" priority="4730" stopIfTrue="1"/>
    <cfRule type="duplicateValues" dxfId="3291" priority="4731"/>
    <cfRule type="duplicateValues" dxfId="3290" priority="4732"/>
    <cfRule type="duplicateValues" priority="4733"/>
    <cfRule type="duplicateValues" dxfId="3289" priority="4734" stopIfTrue="1"/>
    <cfRule type="duplicateValues" dxfId="3288" priority="4735"/>
    <cfRule type="duplicateValues" dxfId="3287" priority="4736"/>
    <cfRule type="duplicateValues" priority="4737"/>
    <cfRule type="duplicateValues" dxfId="3286" priority="4738" stopIfTrue="1"/>
    <cfRule type="duplicateValues" dxfId="3285" priority="4739"/>
    <cfRule type="duplicateValues" dxfId="3284" priority="4740"/>
    <cfRule type="duplicateValues" priority="4741"/>
    <cfRule type="duplicateValues" dxfId="3283" priority="4742" stopIfTrue="1"/>
    <cfRule type="duplicateValues" dxfId="3282" priority="4743"/>
    <cfRule type="duplicateValues" dxfId="3281" priority="4744"/>
    <cfRule type="duplicateValues" priority="4745"/>
    <cfRule type="duplicateValues" dxfId="3280" priority="4746" stopIfTrue="1"/>
    <cfRule type="duplicateValues" dxfId="3279" priority="4747"/>
    <cfRule type="duplicateValues" dxfId="3278" priority="4748"/>
    <cfRule type="duplicateValues" priority="4749"/>
    <cfRule type="duplicateValues" dxfId="3277" priority="4750" stopIfTrue="1"/>
    <cfRule type="duplicateValues" dxfId="3276" priority="4751"/>
    <cfRule type="duplicateValues" dxfId="3275" priority="4752"/>
    <cfRule type="duplicateValues" priority="4753"/>
    <cfRule type="duplicateValues" dxfId="3274" priority="4754" stopIfTrue="1"/>
    <cfRule type="duplicateValues" dxfId="3273" priority="4755"/>
    <cfRule type="duplicateValues" dxfId="3272" priority="4756"/>
    <cfRule type="duplicateValues" priority="4757"/>
    <cfRule type="duplicateValues" dxfId="3271" priority="4758" stopIfTrue="1"/>
    <cfRule type="duplicateValues" dxfId="3270" priority="4759"/>
    <cfRule type="duplicateValues" dxfId="3269" priority="4760"/>
    <cfRule type="duplicateValues" priority="4761"/>
    <cfRule type="duplicateValues" dxfId="3268" priority="4762" stopIfTrue="1"/>
    <cfRule type="duplicateValues" dxfId="3267" priority="4763"/>
    <cfRule type="duplicateValues" dxfId="3266" priority="4764"/>
    <cfRule type="duplicateValues" priority="4765"/>
    <cfRule type="duplicateValues" dxfId="3265" priority="4766" stopIfTrue="1"/>
    <cfRule type="duplicateValues" dxfId="3264" priority="4767"/>
    <cfRule type="duplicateValues" dxfId="3263" priority="4768"/>
    <cfRule type="duplicateValues" priority="4769"/>
    <cfRule type="duplicateValues" dxfId="3262" priority="4770" stopIfTrue="1"/>
    <cfRule type="duplicateValues" dxfId="3261" priority="4771"/>
    <cfRule type="duplicateValues" dxfId="3260" priority="4772"/>
    <cfRule type="duplicateValues" priority="4773"/>
    <cfRule type="duplicateValues" dxfId="3259" priority="4774" stopIfTrue="1"/>
    <cfRule type="duplicateValues" dxfId="3258" priority="4775"/>
    <cfRule type="duplicateValues" dxfId="3257" priority="4776"/>
    <cfRule type="duplicateValues" priority="4777"/>
    <cfRule type="duplicateValues" dxfId="3256" priority="4778" stopIfTrue="1"/>
    <cfRule type="duplicateValues" dxfId="3255" priority="4779"/>
    <cfRule type="duplicateValues" dxfId="3254" priority="4780"/>
    <cfRule type="duplicateValues" priority="4781"/>
  </conditionalFormatting>
  <conditionalFormatting sqref="F1772">
    <cfRule type="duplicateValues" dxfId="3253" priority="4648" stopIfTrue="1"/>
    <cfRule type="duplicateValues" dxfId="3252" priority="4649"/>
    <cfRule type="duplicateValues" dxfId="3251" priority="4650"/>
    <cfRule type="duplicateValues" priority="4651"/>
    <cfRule type="duplicateValues" dxfId="3250" priority="4652"/>
    <cfRule type="duplicateValues" priority="4653"/>
  </conditionalFormatting>
  <conditionalFormatting sqref="F1773">
    <cfRule type="duplicateValues" dxfId="3249" priority="4644" stopIfTrue="1"/>
    <cfRule type="duplicateValues" dxfId="3248" priority="4645"/>
    <cfRule type="duplicateValues" dxfId="3247" priority="4646"/>
    <cfRule type="duplicateValues" priority="4647"/>
  </conditionalFormatting>
  <conditionalFormatting sqref="F1774:F1779">
    <cfRule type="duplicateValues" dxfId="3246" priority="4516" stopIfTrue="1"/>
    <cfRule type="duplicateValues" dxfId="3245" priority="4517"/>
    <cfRule type="duplicateValues" dxfId="3244" priority="4518"/>
    <cfRule type="duplicateValues" priority="4519"/>
    <cfRule type="duplicateValues" dxfId="3243" priority="4520" stopIfTrue="1"/>
    <cfRule type="duplicateValues" dxfId="3242" priority="4521"/>
    <cfRule type="duplicateValues" dxfId="3241" priority="4522"/>
    <cfRule type="duplicateValues" priority="4523"/>
    <cfRule type="duplicateValues" dxfId="3240" priority="4524" stopIfTrue="1"/>
    <cfRule type="duplicateValues" dxfId="3239" priority="4525"/>
    <cfRule type="duplicateValues" dxfId="3238" priority="4526"/>
    <cfRule type="duplicateValues" priority="4527"/>
    <cfRule type="duplicateValues" dxfId="3237" priority="4528" stopIfTrue="1"/>
    <cfRule type="duplicateValues" dxfId="3236" priority="4529"/>
    <cfRule type="duplicateValues" dxfId="3235" priority="4530"/>
    <cfRule type="duplicateValues" priority="4531"/>
    <cfRule type="duplicateValues" dxfId="3234" priority="4532" stopIfTrue="1"/>
    <cfRule type="duplicateValues" dxfId="3233" priority="4533"/>
    <cfRule type="duplicateValues" dxfId="3232" priority="4534"/>
    <cfRule type="duplicateValues" priority="4535"/>
    <cfRule type="duplicateValues" dxfId="3231" priority="4536" stopIfTrue="1"/>
    <cfRule type="duplicateValues" dxfId="3230" priority="4537"/>
    <cfRule type="duplicateValues" dxfId="3229" priority="4538"/>
    <cfRule type="duplicateValues" priority="4539"/>
    <cfRule type="duplicateValues" dxfId="3228" priority="4540" stopIfTrue="1"/>
    <cfRule type="duplicateValues" dxfId="3227" priority="4541"/>
    <cfRule type="duplicateValues" dxfId="3226" priority="4542"/>
    <cfRule type="duplicateValues" priority="4543"/>
    <cfRule type="duplicateValues" dxfId="3225" priority="4544" stopIfTrue="1"/>
    <cfRule type="duplicateValues" dxfId="3224" priority="4545"/>
    <cfRule type="duplicateValues" dxfId="3223" priority="4546"/>
    <cfRule type="duplicateValues" priority="4547"/>
    <cfRule type="duplicateValues" dxfId="3222" priority="4548" stopIfTrue="1"/>
    <cfRule type="duplicateValues" dxfId="3221" priority="4549"/>
    <cfRule type="duplicateValues" dxfId="3220" priority="4550"/>
    <cfRule type="duplicateValues" priority="4551"/>
    <cfRule type="duplicateValues" dxfId="3219" priority="4552" stopIfTrue="1"/>
    <cfRule type="duplicateValues" dxfId="3218" priority="4553"/>
    <cfRule type="duplicateValues" dxfId="3217" priority="4554"/>
    <cfRule type="duplicateValues" priority="4555"/>
    <cfRule type="duplicateValues" dxfId="3216" priority="4556" stopIfTrue="1"/>
    <cfRule type="duplicateValues" dxfId="3215" priority="4557"/>
    <cfRule type="duplicateValues" dxfId="3214" priority="4558"/>
    <cfRule type="duplicateValues" priority="4559"/>
    <cfRule type="duplicateValues" dxfId="3213" priority="4560" stopIfTrue="1"/>
    <cfRule type="duplicateValues" dxfId="3212" priority="4561"/>
    <cfRule type="duplicateValues" dxfId="3211" priority="4562"/>
    <cfRule type="duplicateValues" priority="4563"/>
    <cfRule type="duplicateValues" dxfId="3210" priority="4564" stopIfTrue="1"/>
    <cfRule type="duplicateValues" dxfId="3209" priority="4565"/>
    <cfRule type="duplicateValues" dxfId="3208" priority="4566"/>
    <cfRule type="duplicateValues" priority="4567"/>
    <cfRule type="duplicateValues" dxfId="3207" priority="4568" stopIfTrue="1"/>
    <cfRule type="duplicateValues" dxfId="3206" priority="4569"/>
    <cfRule type="duplicateValues" dxfId="3205" priority="4570"/>
    <cfRule type="duplicateValues" priority="4571"/>
    <cfRule type="duplicateValues" dxfId="3204" priority="4572" stopIfTrue="1"/>
    <cfRule type="duplicateValues" dxfId="3203" priority="4573"/>
    <cfRule type="duplicateValues" dxfId="3202" priority="4574"/>
    <cfRule type="duplicateValues" priority="4575"/>
    <cfRule type="duplicateValues" dxfId="3201" priority="4576" stopIfTrue="1"/>
    <cfRule type="duplicateValues" dxfId="3200" priority="4577"/>
    <cfRule type="duplicateValues" dxfId="3199" priority="4578"/>
    <cfRule type="duplicateValues" priority="4579"/>
    <cfRule type="duplicateValues" dxfId="3198" priority="4580" stopIfTrue="1"/>
    <cfRule type="duplicateValues" dxfId="3197" priority="4581"/>
    <cfRule type="duplicateValues" dxfId="3196" priority="4582"/>
    <cfRule type="duplicateValues" priority="4583"/>
    <cfRule type="duplicateValues" dxfId="3195" priority="4584" stopIfTrue="1"/>
    <cfRule type="duplicateValues" dxfId="3194" priority="4585"/>
    <cfRule type="duplicateValues" dxfId="3193" priority="4586"/>
    <cfRule type="duplicateValues" priority="4587"/>
    <cfRule type="duplicateValues" dxfId="3192" priority="4588" stopIfTrue="1"/>
    <cfRule type="duplicateValues" dxfId="3191" priority="4589"/>
    <cfRule type="duplicateValues" dxfId="3190" priority="4590"/>
    <cfRule type="duplicateValues" priority="4591"/>
    <cfRule type="duplicateValues" dxfId="3189" priority="4592" stopIfTrue="1"/>
    <cfRule type="duplicateValues" dxfId="3188" priority="4593"/>
    <cfRule type="duplicateValues" dxfId="3187" priority="4594"/>
    <cfRule type="duplicateValues" priority="4595"/>
    <cfRule type="duplicateValues" dxfId="3186" priority="4596" stopIfTrue="1"/>
    <cfRule type="duplicateValues" dxfId="3185" priority="4597"/>
    <cfRule type="duplicateValues" dxfId="3184" priority="4598"/>
    <cfRule type="duplicateValues" priority="4599"/>
    <cfRule type="duplicateValues" dxfId="3183" priority="4600" stopIfTrue="1"/>
    <cfRule type="duplicateValues" dxfId="3182" priority="4601"/>
    <cfRule type="duplicateValues" dxfId="3181" priority="4602"/>
    <cfRule type="duplicateValues" priority="4603"/>
    <cfRule type="duplicateValues" dxfId="3180" priority="4604" stopIfTrue="1"/>
    <cfRule type="duplicateValues" dxfId="3179" priority="4605"/>
    <cfRule type="duplicateValues" dxfId="3178" priority="4606"/>
    <cfRule type="duplicateValues" priority="4607"/>
    <cfRule type="duplicateValues" dxfId="3177" priority="4608" stopIfTrue="1"/>
    <cfRule type="duplicateValues" dxfId="3176" priority="4609"/>
    <cfRule type="duplicateValues" dxfId="3175" priority="4610"/>
    <cfRule type="duplicateValues" priority="4611"/>
    <cfRule type="duplicateValues" dxfId="3174" priority="4612" stopIfTrue="1"/>
    <cfRule type="duplicateValues" dxfId="3173" priority="4613"/>
    <cfRule type="duplicateValues" dxfId="3172" priority="4614"/>
    <cfRule type="duplicateValues" priority="4615"/>
    <cfRule type="duplicateValues" dxfId="3171" priority="4616" stopIfTrue="1"/>
    <cfRule type="duplicateValues" dxfId="3170" priority="4617"/>
    <cfRule type="duplicateValues" dxfId="3169" priority="4618"/>
    <cfRule type="duplicateValues" priority="4619"/>
    <cfRule type="duplicateValues" dxfId="3168" priority="4620" stopIfTrue="1"/>
    <cfRule type="duplicateValues" dxfId="3167" priority="4621"/>
    <cfRule type="duplicateValues" dxfId="3166" priority="4622"/>
    <cfRule type="duplicateValues" priority="4623"/>
    <cfRule type="duplicateValues" dxfId="3165" priority="4624" stopIfTrue="1"/>
    <cfRule type="duplicateValues" dxfId="3164" priority="4625"/>
    <cfRule type="duplicateValues" dxfId="3163" priority="4626"/>
    <cfRule type="duplicateValues" priority="4627"/>
    <cfRule type="duplicateValues" dxfId="3162" priority="4628" stopIfTrue="1"/>
    <cfRule type="duplicateValues" dxfId="3161" priority="4629"/>
    <cfRule type="duplicateValues" dxfId="3160" priority="4630"/>
    <cfRule type="duplicateValues" priority="4631"/>
    <cfRule type="duplicateValues" dxfId="3159" priority="4632" stopIfTrue="1"/>
    <cfRule type="duplicateValues" dxfId="3158" priority="4633"/>
    <cfRule type="duplicateValues" dxfId="3157" priority="4634"/>
    <cfRule type="duplicateValues" priority="4635"/>
    <cfRule type="duplicateValues" dxfId="3156" priority="4636" stopIfTrue="1"/>
    <cfRule type="duplicateValues" dxfId="3155" priority="4637"/>
    <cfRule type="duplicateValues" dxfId="3154" priority="4638"/>
    <cfRule type="duplicateValues" priority="4639"/>
    <cfRule type="duplicateValues" dxfId="3153" priority="4640" stopIfTrue="1"/>
    <cfRule type="duplicateValues" dxfId="3152" priority="4641"/>
    <cfRule type="duplicateValues" dxfId="3151" priority="4642"/>
    <cfRule type="duplicateValues" priority="4643"/>
  </conditionalFormatting>
  <conditionalFormatting sqref="F1775:F1779">
    <cfRule type="duplicateValues" dxfId="3150" priority="6525" stopIfTrue="1"/>
    <cfRule type="duplicateValues" dxfId="3149" priority="6526"/>
    <cfRule type="duplicateValues" dxfId="3148" priority="6527"/>
    <cfRule type="duplicateValues" priority="6528"/>
    <cfRule type="duplicateValues" dxfId="3147" priority="6529" stopIfTrue="1"/>
    <cfRule type="duplicateValues" dxfId="3146" priority="6530"/>
    <cfRule type="duplicateValues" dxfId="3145" priority="6531"/>
    <cfRule type="duplicateValues" priority="6532"/>
    <cfRule type="duplicateValues" dxfId="3144" priority="6533" stopIfTrue="1"/>
    <cfRule type="duplicateValues" dxfId="3143" priority="6534"/>
    <cfRule type="duplicateValues" dxfId="3142" priority="6535"/>
    <cfRule type="duplicateValues" priority="6536"/>
    <cfRule type="duplicateValues" dxfId="3141" priority="6537" stopIfTrue="1"/>
    <cfRule type="duplicateValues" dxfId="3140" priority="6538"/>
    <cfRule type="duplicateValues" dxfId="3139" priority="6539"/>
    <cfRule type="duplicateValues" priority="6540"/>
    <cfRule type="duplicateValues" dxfId="3138" priority="6541" stopIfTrue="1"/>
    <cfRule type="duplicateValues" dxfId="3137" priority="6542"/>
    <cfRule type="duplicateValues" dxfId="3136" priority="6543"/>
    <cfRule type="duplicateValues" priority="6544"/>
    <cfRule type="duplicateValues" dxfId="3135" priority="6545" stopIfTrue="1"/>
    <cfRule type="duplicateValues" dxfId="3134" priority="6546"/>
    <cfRule type="duplicateValues" dxfId="3133" priority="6547"/>
    <cfRule type="duplicateValues" priority="6548"/>
    <cfRule type="duplicateValues" dxfId="3132" priority="6549" stopIfTrue="1"/>
    <cfRule type="duplicateValues" dxfId="3131" priority="6550"/>
    <cfRule type="duplicateValues" dxfId="3130" priority="6551"/>
    <cfRule type="duplicateValues" priority="6552"/>
    <cfRule type="duplicateValues" dxfId="3129" priority="6553" stopIfTrue="1"/>
    <cfRule type="duplicateValues" dxfId="3128" priority="6554"/>
    <cfRule type="duplicateValues" dxfId="3127" priority="6555"/>
    <cfRule type="duplicateValues" priority="6556"/>
  </conditionalFormatting>
  <conditionalFormatting sqref="F1776:F1779">
    <cfRule type="duplicateValues" dxfId="3126" priority="6505" stopIfTrue="1"/>
    <cfRule type="duplicateValues" dxfId="3125" priority="6506"/>
    <cfRule type="duplicateValues" dxfId="3124" priority="6507"/>
    <cfRule type="duplicateValues" priority="6508"/>
    <cfRule type="duplicateValues" dxfId="3123" priority="6509" stopIfTrue="1"/>
    <cfRule type="duplicateValues" dxfId="3122" priority="6510"/>
    <cfRule type="duplicateValues" dxfId="3121" priority="6511"/>
    <cfRule type="duplicateValues" priority="6512"/>
    <cfRule type="duplicateValues" dxfId="3120" priority="6513" stopIfTrue="1"/>
    <cfRule type="duplicateValues" dxfId="3119" priority="6514"/>
    <cfRule type="duplicateValues" dxfId="3118" priority="6515"/>
    <cfRule type="duplicateValues" priority="6516"/>
    <cfRule type="duplicateValues" dxfId="3117" priority="6517" stopIfTrue="1"/>
    <cfRule type="duplicateValues" dxfId="3116" priority="6518"/>
    <cfRule type="duplicateValues" dxfId="3115" priority="6519"/>
    <cfRule type="duplicateValues" priority="6520"/>
    <cfRule type="duplicateValues" dxfId="3114" priority="6521" stopIfTrue="1"/>
    <cfRule type="duplicateValues" dxfId="3113" priority="6522"/>
    <cfRule type="duplicateValues" dxfId="3112" priority="6523"/>
    <cfRule type="duplicateValues" priority="6524"/>
  </conditionalFormatting>
  <conditionalFormatting sqref="F1777:F1779">
    <cfRule type="duplicateValues" dxfId="3111" priority="6473" stopIfTrue="1"/>
    <cfRule type="duplicateValues" dxfId="3110" priority="6474"/>
    <cfRule type="duplicateValues" dxfId="3109" priority="6475"/>
    <cfRule type="duplicateValues" priority="6476"/>
    <cfRule type="duplicateValues" dxfId="3108" priority="6477" stopIfTrue="1"/>
    <cfRule type="duplicateValues" dxfId="3107" priority="6478"/>
    <cfRule type="duplicateValues" dxfId="3106" priority="6479"/>
    <cfRule type="duplicateValues" priority="6480"/>
    <cfRule type="duplicateValues" dxfId="3105" priority="6481" stopIfTrue="1"/>
    <cfRule type="duplicateValues" dxfId="3104" priority="6482"/>
    <cfRule type="duplicateValues" dxfId="3103" priority="6483"/>
    <cfRule type="duplicateValues" priority="6484"/>
    <cfRule type="duplicateValues" dxfId="3102" priority="6485" stopIfTrue="1"/>
    <cfRule type="duplicateValues" dxfId="3101" priority="6486"/>
    <cfRule type="duplicateValues" dxfId="3100" priority="6487"/>
    <cfRule type="duplicateValues" priority="6488"/>
    <cfRule type="duplicateValues" dxfId="3099" priority="6489" stopIfTrue="1"/>
    <cfRule type="duplicateValues" dxfId="3098" priority="6490"/>
    <cfRule type="duplicateValues" dxfId="3097" priority="6491"/>
    <cfRule type="duplicateValues" priority="6492"/>
    <cfRule type="duplicateValues" dxfId="3096" priority="6493" stopIfTrue="1"/>
    <cfRule type="duplicateValues" dxfId="3095" priority="6494"/>
    <cfRule type="duplicateValues" dxfId="3094" priority="6495"/>
    <cfRule type="duplicateValues" priority="6496"/>
    <cfRule type="duplicateValues" dxfId="3093" priority="6497" stopIfTrue="1"/>
    <cfRule type="duplicateValues" dxfId="3092" priority="6498"/>
    <cfRule type="duplicateValues" dxfId="3091" priority="6499"/>
    <cfRule type="duplicateValues" priority="6500"/>
    <cfRule type="duplicateValues" dxfId="3090" priority="6501" stopIfTrue="1"/>
    <cfRule type="duplicateValues" dxfId="3089" priority="6502"/>
    <cfRule type="duplicateValues" dxfId="3088" priority="6503"/>
    <cfRule type="duplicateValues" priority="6504"/>
  </conditionalFormatting>
  <conditionalFormatting sqref="F1778:F1779">
    <cfRule type="duplicateValues" dxfId="3087" priority="6453" stopIfTrue="1"/>
    <cfRule type="duplicateValues" dxfId="3086" priority="6454"/>
    <cfRule type="duplicateValues" dxfId="3085" priority="6455"/>
    <cfRule type="duplicateValues" priority="6456"/>
    <cfRule type="duplicateValues" dxfId="3084" priority="6457" stopIfTrue="1"/>
    <cfRule type="duplicateValues" dxfId="3083" priority="6458"/>
    <cfRule type="duplicateValues" dxfId="3082" priority="6459"/>
    <cfRule type="duplicateValues" priority="6460"/>
    <cfRule type="duplicateValues" dxfId="3081" priority="6461" stopIfTrue="1"/>
    <cfRule type="duplicateValues" dxfId="3080" priority="6462"/>
    <cfRule type="duplicateValues" dxfId="3079" priority="6463"/>
    <cfRule type="duplicateValues" priority="6464"/>
    <cfRule type="duplicateValues" dxfId="3078" priority="6465" stopIfTrue="1"/>
    <cfRule type="duplicateValues" dxfId="3077" priority="6466"/>
    <cfRule type="duplicateValues" dxfId="3076" priority="6467"/>
    <cfRule type="duplicateValues" priority="6468"/>
    <cfRule type="duplicateValues" dxfId="3075" priority="6469" stopIfTrue="1"/>
    <cfRule type="duplicateValues" dxfId="3074" priority="6470"/>
    <cfRule type="duplicateValues" dxfId="3073" priority="6471"/>
    <cfRule type="duplicateValues" priority="6472"/>
  </conditionalFormatting>
  <conditionalFormatting sqref="F1779">
    <cfRule type="duplicateValues" dxfId="3072" priority="6421" stopIfTrue="1"/>
    <cfRule type="duplicateValues" dxfId="3071" priority="6422"/>
    <cfRule type="duplicateValues" dxfId="3070" priority="6423"/>
    <cfRule type="duplicateValues" priority="6424"/>
    <cfRule type="duplicateValues" dxfId="3069" priority="6425" stopIfTrue="1"/>
    <cfRule type="duplicateValues" dxfId="3068" priority="6426"/>
    <cfRule type="duplicateValues" dxfId="3067" priority="6427"/>
    <cfRule type="duplicateValues" priority="6428"/>
    <cfRule type="duplicateValues" dxfId="3066" priority="6429" stopIfTrue="1"/>
    <cfRule type="duplicateValues" dxfId="3065" priority="6430"/>
    <cfRule type="duplicateValues" dxfId="3064" priority="6431"/>
    <cfRule type="duplicateValues" priority="6432"/>
    <cfRule type="duplicateValues" dxfId="3063" priority="6433" stopIfTrue="1"/>
    <cfRule type="duplicateValues" dxfId="3062" priority="6434"/>
    <cfRule type="duplicateValues" dxfId="3061" priority="6435"/>
    <cfRule type="duplicateValues" priority="6436"/>
    <cfRule type="duplicateValues" dxfId="3060" priority="6437" stopIfTrue="1"/>
    <cfRule type="duplicateValues" dxfId="3059" priority="6438"/>
    <cfRule type="duplicateValues" dxfId="3058" priority="6439"/>
    <cfRule type="duplicateValues" priority="6440"/>
    <cfRule type="duplicateValues" dxfId="3057" priority="6441" stopIfTrue="1"/>
    <cfRule type="duplicateValues" dxfId="3056" priority="6442"/>
    <cfRule type="duplicateValues" dxfId="3055" priority="6443"/>
    <cfRule type="duplicateValues" priority="6444"/>
    <cfRule type="duplicateValues" dxfId="3054" priority="6445" stopIfTrue="1"/>
    <cfRule type="duplicateValues" dxfId="3053" priority="6446"/>
    <cfRule type="duplicateValues" dxfId="3052" priority="6447"/>
    <cfRule type="duplicateValues" priority="6448"/>
    <cfRule type="duplicateValues" dxfId="3051" priority="6449" stopIfTrue="1"/>
    <cfRule type="duplicateValues" dxfId="3050" priority="6450"/>
    <cfRule type="duplicateValues" dxfId="3049" priority="6451"/>
    <cfRule type="duplicateValues" priority="6452"/>
  </conditionalFormatting>
  <conditionalFormatting sqref="F1780:F1781">
    <cfRule type="duplicateValues" dxfId="3048" priority="4510" stopIfTrue="1"/>
    <cfRule type="duplicateValues" dxfId="3047" priority="4511"/>
    <cfRule type="duplicateValues" dxfId="3046" priority="4512"/>
    <cfRule type="duplicateValues" priority="4513"/>
    <cfRule type="duplicateValues" dxfId="3045" priority="4514"/>
    <cfRule type="duplicateValues" priority="4515"/>
  </conditionalFormatting>
  <conditionalFormatting sqref="F1782">
    <cfRule type="duplicateValues" dxfId="3044" priority="4506" stopIfTrue="1"/>
    <cfRule type="duplicateValues" dxfId="3043" priority="4507"/>
    <cfRule type="duplicateValues" dxfId="3042" priority="4508"/>
    <cfRule type="duplicateValues" priority="4509"/>
  </conditionalFormatting>
  <conditionalFormatting sqref="F1783">
    <cfRule type="duplicateValues" dxfId="3041" priority="4242" stopIfTrue="1"/>
    <cfRule type="duplicateValues" dxfId="3040" priority="4243"/>
    <cfRule type="duplicateValues" dxfId="3039" priority="4244"/>
    <cfRule type="duplicateValues" priority="4245"/>
    <cfRule type="duplicateValues" dxfId="3038" priority="4246" stopIfTrue="1"/>
    <cfRule type="duplicateValues" dxfId="3037" priority="4247"/>
    <cfRule type="duplicateValues" dxfId="3036" priority="4248"/>
    <cfRule type="duplicateValues" priority="4249"/>
    <cfRule type="duplicateValues" dxfId="3035" priority="4250" stopIfTrue="1"/>
    <cfRule type="duplicateValues" dxfId="3034" priority="4251"/>
    <cfRule type="duplicateValues" dxfId="3033" priority="4252"/>
    <cfRule type="duplicateValues" priority="4253"/>
    <cfRule type="duplicateValues" dxfId="3032" priority="4254" stopIfTrue="1"/>
    <cfRule type="duplicateValues" dxfId="3031" priority="4255"/>
    <cfRule type="duplicateValues" dxfId="3030" priority="4256"/>
    <cfRule type="duplicateValues" priority="4257"/>
    <cfRule type="duplicateValues" dxfId="3029" priority="4258" stopIfTrue="1"/>
    <cfRule type="duplicateValues" dxfId="3028" priority="4259"/>
    <cfRule type="duplicateValues" dxfId="3027" priority="4260"/>
    <cfRule type="duplicateValues" priority="4261"/>
    <cfRule type="duplicateValues" dxfId="3026" priority="4262" stopIfTrue="1"/>
    <cfRule type="duplicateValues" dxfId="3025" priority="4263"/>
    <cfRule type="duplicateValues" dxfId="3024" priority="4264"/>
    <cfRule type="duplicateValues" priority="4265"/>
    <cfRule type="duplicateValues" dxfId="3023" priority="4266" stopIfTrue="1"/>
    <cfRule type="duplicateValues" dxfId="3022" priority="4267"/>
    <cfRule type="duplicateValues" dxfId="3021" priority="4268"/>
    <cfRule type="duplicateValues" priority="4269"/>
    <cfRule type="duplicateValues" dxfId="3020" priority="4270" stopIfTrue="1"/>
    <cfRule type="duplicateValues" dxfId="3019" priority="4271"/>
    <cfRule type="duplicateValues" dxfId="3018" priority="4272"/>
    <cfRule type="duplicateValues" priority="4273"/>
    <cfRule type="duplicateValues" dxfId="3017" priority="4274" stopIfTrue="1"/>
    <cfRule type="duplicateValues" dxfId="3016" priority="4275"/>
    <cfRule type="duplicateValues" dxfId="3015" priority="4276"/>
    <cfRule type="duplicateValues" priority="4277"/>
    <cfRule type="duplicateValues" dxfId="3014" priority="4278" stopIfTrue="1"/>
    <cfRule type="duplicateValues" dxfId="3013" priority="4279"/>
    <cfRule type="duplicateValues" dxfId="3012" priority="4280"/>
    <cfRule type="duplicateValues" priority="4281"/>
    <cfRule type="duplicateValues" dxfId="3011" priority="4282" stopIfTrue="1"/>
    <cfRule type="duplicateValues" dxfId="3010" priority="4283"/>
    <cfRule type="duplicateValues" dxfId="3009" priority="4284"/>
    <cfRule type="duplicateValues" priority="4285"/>
    <cfRule type="duplicateValues" dxfId="3008" priority="4286" stopIfTrue="1"/>
    <cfRule type="duplicateValues" dxfId="3007" priority="4287"/>
    <cfRule type="duplicateValues" dxfId="3006" priority="4288"/>
    <cfRule type="duplicateValues" priority="4289"/>
    <cfRule type="duplicateValues" dxfId="3005" priority="4290" stopIfTrue="1"/>
    <cfRule type="duplicateValues" dxfId="3004" priority="4291"/>
    <cfRule type="duplicateValues" dxfId="3003" priority="4292"/>
    <cfRule type="duplicateValues" priority="4293"/>
    <cfRule type="duplicateValues" dxfId="3002" priority="4294" stopIfTrue="1"/>
    <cfRule type="duplicateValues" dxfId="3001" priority="4295"/>
    <cfRule type="duplicateValues" dxfId="3000" priority="4296"/>
    <cfRule type="duplicateValues" priority="4297"/>
    <cfRule type="duplicateValues" dxfId="2999" priority="4298" stopIfTrue="1"/>
    <cfRule type="duplicateValues" dxfId="2998" priority="4299"/>
    <cfRule type="duplicateValues" dxfId="2997" priority="4300"/>
    <cfRule type="duplicateValues" priority="4301"/>
    <cfRule type="duplicateValues" dxfId="2996" priority="4302" stopIfTrue="1"/>
    <cfRule type="duplicateValues" dxfId="2995" priority="4303"/>
    <cfRule type="duplicateValues" dxfId="2994" priority="4304"/>
    <cfRule type="duplicateValues" priority="4305"/>
    <cfRule type="duplicateValues" dxfId="2993" priority="4306" stopIfTrue="1"/>
    <cfRule type="duplicateValues" dxfId="2992" priority="4307"/>
    <cfRule type="duplicateValues" dxfId="2991" priority="4308"/>
    <cfRule type="duplicateValues" priority="4309"/>
    <cfRule type="duplicateValues" dxfId="2990" priority="4310" stopIfTrue="1"/>
    <cfRule type="duplicateValues" dxfId="2989" priority="4311"/>
    <cfRule type="duplicateValues" dxfId="2988" priority="4312"/>
    <cfRule type="duplicateValues" priority="4313"/>
    <cfRule type="duplicateValues" dxfId="2987" priority="4314" stopIfTrue="1"/>
    <cfRule type="duplicateValues" dxfId="2986" priority="4315"/>
    <cfRule type="duplicateValues" dxfId="2985" priority="4316"/>
    <cfRule type="duplicateValues" priority="4317"/>
    <cfRule type="duplicateValues" dxfId="2984" priority="4318" stopIfTrue="1"/>
    <cfRule type="duplicateValues" dxfId="2983" priority="4319"/>
    <cfRule type="duplicateValues" dxfId="2982" priority="4320"/>
    <cfRule type="duplicateValues" priority="4321"/>
    <cfRule type="duplicateValues" dxfId="2981" priority="4322" stopIfTrue="1"/>
    <cfRule type="duplicateValues" dxfId="2980" priority="4323"/>
    <cfRule type="duplicateValues" dxfId="2979" priority="4324"/>
    <cfRule type="duplicateValues" priority="4325"/>
    <cfRule type="duplicateValues" dxfId="2978" priority="4326" stopIfTrue="1"/>
    <cfRule type="duplicateValues" dxfId="2977" priority="4327"/>
    <cfRule type="duplicateValues" dxfId="2976" priority="4328"/>
    <cfRule type="duplicateValues" priority="4329"/>
    <cfRule type="duplicateValues" dxfId="2975" priority="4330" stopIfTrue="1"/>
    <cfRule type="duplicateValues" dxfId="2974" priority="4331"/>
    <cfRule type="duplicateValues" dxfId="2973" priority="4332"/>
    <cfRule type="duplicateValues" priority="4333"/>
    <cfRule type="duplicateValues" dxfId="2972" priority="4334" stopIfTrue="1"/>
    <cfRule type="duplicateValues" dxfId="2971" priority="4335"/>
    <cfRule type="duplicateValues" dxfId="2970" priority="4336"/>
    <cfRule type="duplicateValues" priority="4337"/>
    <cfRule type="duplicateValues" dxfId="2969" priority="4338" stopIfTrue="1"/>
    <cfRule type="duplicateValues" dxfId="2968" priority="4339"/>
    <cfRule type="duplicateValues" dxfId="2967" priority="4340"/>
    <cfRule type="duplicateValues" priority="4341"/>
    <cfRule type="duplicateValues" dxfId="2966" priority="4342" stopIfTrue="1"/>
    <cfRule type="duplicateValues" dxfId="2965" priority="4343"/>
    <cfRule type="duplicateValues" dxfId="2964" priority="4344"/>
    <cfRule type="duplicateValues" priority="4345"/>
    <cfRule type="duplicateValues" dxfId="2963" priority="4346" stopIfTrue="1"/>
    <cfRule type="duplicateValues" dxfId="2962" priority="4347"/>
    <cfRule type="duplicateValues" dxfId="2961" priority="4348"/>
    <cfRule type="duplicateValues" priority="4349"/>
    <cfRule type="duplicateValues" dxfId="2960" priority="4350" stopIfTrue="1"/>
    <cfRule type="duplicateValues" dxfId="2959" priority="4351"/>
    <cfRule type="duplicateValues" dxfId="2958" priority="4352"/>
    <cfRule type="duplicateValues" priority="4353"/>
    <cfRule type="duplicateValues" dxfId="2957" priority="4354" stopIfTrue="1"/>
    <cfRule type="duplicateValues" dxfId="2956" priority="4355"/>
    <cfRule type="duplicateValues" dxfId="2955" priority="4356"/>
    <cfRule type="duplicateValues" priority="4357"/>
    <cfRule type="duplicateValues" dxfId="2954" priority="4358" stopIfTrue="1"/>
    <cfRule type="duplicateValues" dxfId="2953" priority="4359"/>
    <cfRule type="duplicateValues" dxfId="2952" priority="4360"/>
    <cfRule type="duplicateValues" priority="4361"/>
    <cfRule type="duplicateValues" dxfId="2951" priority="4362" stopIfTrue="1"/>
    <cfRule type="duplicateValues" dxfId="2950" priority="4363"/>
    <cfRule type="duplicateValues" dxfId="2949" priority="4364"/>
    <cfRule type="duplicateValues" priority="4365"/>
    <cfRule type="duplicateValues" dxfId="2948" priority="4366" stopIfTrue="1"/>
    <cfRule type="duplicateValues" dxfId="2947" priority="4367"/>
    <cfRule type="duplicateValues" dxfId="2946" priority="4368"/>
    <cfRule type="duplicateValues" priority="4369"/>
    <cfRule type="duplicateValues" dxfId="2945" priority="4370" stopIfTrue="1"/>
    <cfRule type="duplicateValues" dxfId="2944" priority="4371"/>
    <cfRule type="duplicateValues" dxfId="2943" priority="4372"/>
    <cfRule type="duplicateValues" priority="4373"/>
    <cfRule type="duplicateValues" dxfId="2942" priority="4374" stopIfTrue="1"/>
    <cfRule type="duplicateValues" dxfId="2941" priority="4375"/>
    <cfRule type="duplicateValues" dxfId="2940" priority="4376"/>
    <cfRule type="duplicateValues" priority="4377"/>
    <cfRule type="duplicateValues" dxfId="2939" priority="4378" stopIfTrue="1"/>
    <cfRule type="duplicateValues" dxfId="2938" priority="4379"/>
    <cfRule type="duplicateValues" dxfId="2937" priority="4380"/>
    <cfRule type="duplicateValues" priority="4381"/>
    <cfRule type="duplicateValues" dxfId="2936" priority="4382" stopIfTrue="1"/>
    <cfRule type="duplicateValues" dxfId="2935" priority="4383"/>
    <cfRule type="duplicateValues" dxfId="2934" priority="4384"/>
    <cfRule type="duplicateValues" priority="4385"/>
    <cfRule type="duplicateValues" dxfId="2933" priority="4386" stopIfTrue="1"/>
    <cfRule type="duplicateValues" dxfId="2932" priority="4387"/>
    <cfRule type="duplicateValues" dxfId="2931" priority="4388"/>
    <cfRule type="duplicateValues" priority="4389"/>
    <cfRule type="duplicateValues" dxfId="2930" priority="4390" stopIfTrue="1"/>
    <cfRule type="duplicateValues" dxfId="2929" priority="4391"/>
    <cfRule type="duplicateValues" dxfId="2928" priority="4392"/>
    <cfRule type="duplicateValues" priority="4393"/>
    <cfRule type="duplicateValues" dxfId="2927" priority="4394" stopIfTrue="1"/>
    <cfRule type="duplicateValues" dxfId="2926" priority="4395"/>
    <cfRule type="duplicateValues" dxfId="2925" priority="4396"/>
    <cfRule type="duplicateValues" priority="4397"/>
    <cfRule type="duplicateValues" dxfId="2924" priority="4398" stopIfTrue="1"/>
    <cfRule type="duplicateValues" dxfId="2923" priority="4399"/>
    <cfRule type="duplicateValues" dxfId="2922" priority="4400"/>
    <cfRule type="duplicateValues" priority="4401"/>
    <cfRule type="duplicateValues" dxfId="2921" priority="4402" stopIfTrue="1"/>
    <cfRule type="duplicateValues" dxfId="2920" priority="4403"/>
    <cfRule type="duplicateValues" dxfId="2919" priority="4404"/>
    <cfRule type="duplicateValues" priority="4405"/>
    <cfRule type="duplicateValues" dxfId="2918" priority="4406" stopIfTrue="1"/>
    <cfRule type="duplicateValues" dxfId="2917" priority="4407"/>
    <cfRule type="duplicateValues" dxfId="2916" priority="4408"/>
    <cfRule type="duplicateValues" priority="4409"/>
    <cfRule type="duplicateValues" dxfId="2915" priority="4410" stopIfTrue="1"/>
    <cfRule type="duplicateValues" dxfId="2914" priority="4411"/>
    <cfRule type="duplicateValues" dxfId="2913" priority="4412"/>
    <cfRule type="duplicateValues" priority="4413"/>
    <cfRule type="duplicateValues" dxfId="2912" priority="4414" stopIfTrue="1"/>
    <cfRule type="duplicateValues" dxfId="2911" priority="4415"/>
    <cfRule type="duplicateValues" dxfId="2910" priority="4416"/>
    <cfRule type="duplicateValues" priority="4417"/>
    <cfRule type="duplicateValues" dxfId="2909" priority="4418" stopIfTrue="1"/>
    <cfRule type="duplicateValues" dxfId="2908" priority="4419"/>
    <cfRule type="duplicateValues" dxfId="2907" priority="4420"/>
    <cfRule type="duplicateValues" priority="4421"/>
    <cfRule type="duplicateValues" dxfId="2906" priority="4422" stopIfTrue="1"/>
    <cfRule type="duplicateValues" dxfId="2905" priority="4423"/>
    <cfRule type="duplicateValues" dxfId="2904" priority="4424"/>
    <cfRule type="duplicateValues" priority="4425"/>
    <cfRule type="duplicateValues" dxfId="2903" priority="4426" stopIfTrue="1"/>
    <cfRule type="duplicateValues" dxfId="2902" priority="4427"/>
    <cfRule type="duplicateValues" dxfId="2901" priority="4428"/>
    <cfRule type="duplicateValues" priority="4429"/>
    <cfRule type="duplicateValues" dxfId="2900" priority="4430" stopIfTrue="1"/>
    <cfRule type="duplicateValues" dxfId="2899" priority="4431"/>
    <cfRule type="duplicateValues" dxfId="2898" priority="4432"/>
    <cfRule type="duplicateValues" priority="4433"/>
    <cfRule type="duplicateValues" dxfId="2897" priority="4434" stopIfTrue="1"/>
    <cfRule type="duplicateValues" dxfId="2896" priority="4435"/>
    <cfRule type="duplicateValues" dxfId="2895" priority="4436"/>
    <cfRule type="duplicateValues" priority="4437"/>
    <cfRule type="duplicateValues" dxfId="2894" priority="4438" stopIfTrue="1"/>
    <cfRule type="duplicateValues" dxfId="2893" priority="4439"/>
    <cfRule type="duplicateValues" dxfId="2892" priority="4440"/>
    <cfRule type="duplicateValues" priority="4441"/>
    <cfRule type="duplicateValues" dxfId="2891" priority="4442" stopIfTrue="1"/>
    <cfRule type="duplicateValues" dxfId="2890" priority="4443"/>
    <cfRule type="duplicateValues" dxfId="2889" priority="4444"/>
    <cfRule type="duplicateValues" priority="4445"/>
    <cfRule type="duplicateValues" dxfId="2888" priority="4446" stopIfTrue="1"/>
    <cfRule type="duplicateValues" dxfId="2887" priority="4447"/>
    <cfRule type="duplicateValues" dxfId="2886" priority="4448"/>
    <cfRule type="duplicateValues" priority="4449"/>
    <cfRule type="duplicateValues" dxfId="2885" priority="4450" stopIfTrue="1"/>
    <cfRule type="duplicateValues" dxfId="2884" priority="4451"/>
    <cfRule type="duplicateValues" dxfId="2883" priority="4452"/>
    <cfRule type="duplicateValues" priority="4453"/>
    <cfRule type="duplicateValues" dxfId="2882" priority="4454" stopIfTrue="1"/>
    <cfRule type="duplicateValues" dxfId="2881" priority="4455"/>
    <cfRule type="duplicateValues" dxfId="2880" priority="4456"/>
    <cfRule type="duplicateValues" priority="4457"/>
    <cfRule type="duplicateValues" dxfId="2879" priority="4458" stopIfTrue="1"/>
    <cfRule type="duplicateValues" dxfId="2878" priority="4459"/>
    <cfRule type="duplicateValues" dxfId="2877" priority="4460"/>
    <cfRule type="duplicateValues" priority="4461"/>
    <cfRule type="duplicateValues" dxfId="2876" priority="4462" stopIfTrue="1"/>
    <cfRule type="duplicateValues" dxfId="2875" priority="4463"/>
    <cfRule type="duplicateValues" dxfId="2874" priority="4464"/>
    <cfRule type="duplicateValues" priority="4465"/>
    <cfRule type="duplicateValues" dxfId="2873" priority="4466" stopIfTrue="1"/>
    <cfRule type="duplicateValues" dxfId="2872" priority="4467"/>
    <cfRule type="duplicateValues" dxfId="2871" priority="4468"/>
    <cfRule type="duplicateValues" priority="4469"/>
    <cfRule type="duplicateValues" dxfId="2870" priority="4470" stopIfTrue="1"/>
    <cfRule type="duplicateValues" dxfId="2869" priority="4471"/>
    <cfRule type="duplicateValues" dxfId="2868" priority="4472"/>
    <cfRule type="duplicateValues" priority="4473"/>
    <cfRule type="duplicateValues" dxfId="2867" priority="4474" stopIfTrue="1"/>
    <cfRule type="duplicateValues" dxfId="2866" priority="4475"/>
    <cfRule type="duplicateValues" dxfId="2865" priority="4476"/>
    <cfRule type="duplicateValues" priority="4477"/>
    <cfRule type="duplicateValues" dxfId="2864" priority="4478" stopIfTrue="1"/>
    <cfRule type="duplicateValues" dxfId="2863" priority="4479"/>
    <cfRule type="duplicateValues" dxfId="2862" priority="4480"/>
    <cfRule type="duplicateValues" priority="4481"/>
    <cfRule type="duplicateValues" dxfId="2861" priority="4482" stopIfTrue="1"/>
    <cfRule type="duplicateValues" dxfId="2860" priority="4483"/>
    <cfRule type="duplicateValues" dxfId="2859" priority="4484"/>
    <cfRule type="duplicateValues" priority="4485"/>
    <cfRule type="duplicateValues" dxfId="2858" priority="4486" stopIfTrue="1"/>
    <cfRule type="duplicateValues" dxfId="2857" priority="4487"/>
    <cfRule type="duplicateValues" dxfId="2856" priority="4488"/>
    <cfRule type="duplicateValues" priority="4489"/>
    <cfRule type="duplicateValues" dxfId="2855" priority="4490" stopIfTrue="1"/>
    <cfRule type="duplicateValues" dxfId="2854" priority="4491"/>
    <cfRule type="duplicateValues" dxfId="2853" priority="4492"/>
    <cfRule type="duplicateValues" priority="4493"/>
    <cfRule type="duplicateValues" dxfId="2852" priority="4494" stopIfTrue="1"/>
    <cfRule type="duplicateValues" dxfId="2851" priority="4495"/>
    <cfRule type="duplicateValues" dxfId="2850" priority="4496"/>
    <cfRule type="duplicateValues" priority="4497"/>
    <cfRule type="duplicateValues" dxfId="2849" priority="4498" stopIfTrue="1"/>
    <cfRule type="duplicateValues" dxfId="2848" priority="4499"/>
    <cfRule type="duplicateValues" dxfId="2847" priority="4500"/>
    <cfRule type="duplicateValues" priority="4501"/>
    <cfRule type="duplicateValues" dxfId="2846" priority="4502" stopIfTrue="1"/>
    <cfRule type="duplicateValues" dxfId="2845" priority="4503"/>
    <cfRule type="duplicateValues" dxfId="2844" priority="4504"/>
    <cfRule type="duplicateValues" priority="4505"/>
  </conditionalFormatting>
  <conditionalFormatting sqref="F1784">
    <cfRule type="duplicateValues" dxfId="2843" priority="4236" stopIfTrue="1"/>
    <cfRule type="duplicateValues" dxfId="2842" priority="4237"/>
    <cfRule type="duplicateValues" dxfId="2841" priority="4238"/>
    <cfRule type="duplicateValues" priority="4239"/>
    <cfRule type="duplicateValues" dxfId="2840" priority="4240"/>
    <cfRule type="duplicateValues" priority="4241"/>
  </conditionalFormatting>
  <conditionalFormatting sqref="F1785">
    <cfRule type="duplicateValues" dxfId="2839" priority="4122" stopIfTrue="1"/>
    <cfRule type="duplicateValues" dxfId="2838" priority="4123"/>
    <cfRule type="duplicateValues" dxfId="2837" priority="4124"/>
    <cfRule type="duplicateValues" priority="4125"/>
    <cfRule type="duplicateValues" dxfId="2836" priority="4126"/>
    <cfRule type="duplicateValues" priority="4127"/>
  </conditionalFormatting>
  <conditionalFormatting sqref="F1786">
    <cfRule type="duplicateValues" dxfId="2835" priority="4114" stopIfTrue="1"/>
    <cfRule type="duplicateValues" dxfId="2834" priority="4115"/>
    <cfRule type="duplicateValues" dxfId="2833" priority="4116"/>
    <cfRule type="duplicateValues" priority="4117"/>
    <cfRule type="duplicateValues" dxfId="2832" priority="4118"/>
    <cfRule type="duplicateValues" priority="4119"/>
  </conditionalFormatting>
  <conditionalFormatting sqref="F1787">
    <cfRule type="duplicateValues" dxfId="2831" priority="4110" stopIfTrue="1"/>
    <cfRule type="duplicateValues" dxfId="2830" priority="4111"/>
    <cfRule type="duplicateValues" dxfId="2829" priority="4112"/>
    <cfRule type="duplicateValues" priority="4113"/>
  </conditionalFormatting>
  <conditionalFormatting sqref="F1788">
    <cfRule type="duplicateValues" dxfId="2828" priority="4104" stopIfTrue="1"/>
    <cfRule type="duplicateValues" dxfId="2827" priority="4105"/>
    <cfRule type="duplicateValues" dxfId="2826" priority="4106"/>
    <cfRule type="duplicateValues" priority="4107"/>
    <cfRule type="duplicateValues" dxfId="2825" priority="4108"/>
    <cfRule type="duplicateValues" priority="4109"/>
  </conditionalFormatting>
  <conditionalFormatting sqref="F1789">
    <cfRule type="duplicateValues" dxfId="2824" priority="3840" stopIfTrue="1"/>
    <cfRule type="duplicateValues" dxfId="2823" priority="3841"/>
    <cfRule type="duplicateValues" dxfId="2822" priority="3842"/>
    <cfRule type="duplicateValues" priority="3843"/>
    <cfRule type="duplicateValues" dxfId="2821" priority="3844" stopIfTrue="1"/>
    <cfRule type="duplicateValues" dxfId="2820" priority="3845"/>
    <cfRule type="duplicateValues" dxfId="2819" priority="3846"/>
    <cfRule type="duplicateValues" priority="3847"/>
    <cfRule type="duplicateValues" dxfId="2818" priority="3848" stopIfTrue="1"/>
    <cfRule type="duplicateValues" dxfId="2817" priority="3849"/>
    <cfRule type="duplicateValues" dxfId="2816" priority="3850"/>
    <cfRule type="duplicateValues" priority="3851"/>
    <cfRule type="duplicateValues" dxfId="2815" priority="3852" stopIfTrue="1"/>
    <cfRule type="duplicateValues" dxfId="2814" priority="3853"/>
    <cfRule type="duplicateValues" dxfId="2813" priority="3854"/>
    <cfRule type="duplicateValues" priority="3855"/>
    <cfRule type="duplicateValues" dxfId="2812" priority="3856" stopIfTrue="1"/>
    <cfRule type="duplicateValues" dxfId="2811" priority="3857"/>
    <cfRule type="duplicateValues" dxfId="2810" priority="3858"/>
    <cfRule type="duplicateValues" priority="3859"/>
    <cfRule type="duplicateValues" dxfId="2809" priority="3860" stopIfTrue="1"/>
    <cfRule type="duplicateValues" dxfId="2808" priority="3861"/>
    <cfRule type="duplicateValues" dxfId="2807" priority="3862"/>
    <cfRule type="duplicateValues" priority="3863"/>
    <cfRule type="duplicateValues" dxfId="2806" priority="3864" stopIfTrue="1"/>
    <cfRule type="duplicateValues" dxfId="2805" priority="3865"/>
    <cfRule type="duplicateValues" dxfId="2804" priority="3866"/>
    <cfRule type="duplicateValues" priority="3867"/>
    <cfRule type="duplicateValues" dxfId="2803" priority="3868" stopIfTrue="1"/>
    <cfRule type="duplicateValues" dxfId="2802" priority="3869"/>
    <cfRule type="duplicateValues" dxfId="2801" priority="3870"/>
    <cfRule type="duplicateValues" priority="3871"/>
    <cfRule type="duplicateValues" dxfId="2800" priority="3872" stopIfTrue="1"/>
    <cfRule type="duplicateValues" dxfId="2799" priority="3873"/>
    <cfRule type="duplicateValues" dxfId="2798" priority="3874"/>
    <cfRule type="duplicateValues" priority="3875"/>
    <cfRule type="duplicateValues" dxfId="2797" priority="3876" stopIfTrue="1"/>
    <cfRule type="duplicateValues" dxfId="2796" priority="3877"/>
    <cfRule type="duplicateValues" dxfId="2795" priority="3878"/>
    <cfRule type="duplicateValues" priority="3879"/>
    <cfRule type="duplicateValues" dxfId="2794" priority="3880" stopIfTrue="1"/>
    <cfRule type="duplicateValues" dxfId="2793" priority="3881"/>
    <cfRule type="duplicateValues" dxfId="2792" priority="3882"/>
    <cfRule type="duplicateValues" priority="3883"/>
    <cfRule type="duplicateValues" dxfId="2791" priority="3884" stopIfTrue="1"/>
    <cfRule type="duplicateValues" dxfId="2790" priority="3885"/>
    <cfRule type="duplicateValues" dxfId="2789" priority="3886"/>
    <cfRule type="duplicateValues" priority="3887"/>
    <cfRule type="duplicateValues" dxfId="2788" priority="3888" stopIfTrue="1"/>
    <cfRule type="duplicateValues" dxfId="2787" priority="3889"/>
    <cfRule type="duplicateValues" dxfId="2786" priority="3890"/>
    <cfRule type="duplicateValues" priority="3891"/>
    <cfRule type="duplicateValues" dxfId="2785" priority="3892" stopIfTrue="1"/>
    <cfRule type="duplicateValues" dxfId="2784" priority="3893"/>
    <cfRule type="duplicateValues" dxfId="2783" priority="3894"/>
    <cfRule type="duplicateValues" priority="3895"/>
    <cfRule type="duplicateValues" dxfId="2782" priority="3896" stopIfTrue="1"/>
    <cfRule type="duplicateValues" dxfId="2781" priority="3897"/>
    <cfRule type="duplicateValues" dxfId="2780" priority="3898"/>
    <cfRule type="duplicateValues" priority="3899"/>
    <cfRule type="duplicateValues" dxfId="2779" priority="3900" stopIfTrue="1"/>
    <cfRule type="duplicateValues" dxfId="2778" priority="3901"/>
    <cfRule type="duplicateValues" dxfId="2777" priority="3902"/>
    <cfRule type="duplicateValues" priority="3903"/>
    <cfRule type="duplicateValues" dxfId="2776" priority="3904" stopIfTrue="1"/>
    <cfRule type="duplicateValues" dxfId="2775" priority="3905"/>
    <cfRule type="duplicateValues" dxfId="2774" priority="3906"/>
    <cfRule type="duplicateValues" priority="3907"/>
    <cfRule type="duplicateValues" dxfId="2773" priority="3908" stopIfTrue="1"/>
    <cfRule type="duplicateValues" dxfId="2772" priority="3909"/>
    <cfRule type="duplicateValues" dxfId="2771" priority="3910"/>
    <cfRule type="duplicateValues" priority="3911"/>
    <cfRule type="duplicateValues" dxfId="2770" priority="3912" stopIfTrue="1"/>
    <cfRule type="duplicateValues" dxfId="2769" priority="3913"/>
    <cfRule type="duplicateValues" dxfId="2768" priority="3914"/>
    <cfRule type="duplicateValues" priority="3915"/>
    <cfRule type="duplicateValues" dxfId="2767" priority="3916" stopIfTrue="1"/>
    <cfRule type="duplicateValues" dxfId="2766" priority="3917"/>
    <cfRule type="duplicateValues" dxfId="2765" priority="3918"/>
    <cfRule type="duplicateValues" priority="3919"/>
    <cfRule type="duplicateValues" dxfId="2764" priority="3920" stopIfTrue="1"/>
    <cfRule type="duplicateValues" dxfId="2763" priority="3921"/>
    <cfRule type="duplicateValues" dxfId="2762" priority="3922"/>
    <cfRule type="duplicateValues" priority="3923"/>
    <cfRule type="duplicateValues" dxfId="2761" priority="3924" stopIfTrue="1"/>
    <cfRule type="duplicateValues" dxfId="2760" priority="3925"/>
    <cfRule type="duplicateValues" dxfId="2759" priority="3926"/>
    <cfRule type="duplicateValues" priority="3927"/>
    <cfRule type="duplicateValues" dxfId="2758" priority="3928" stopIfTrue="1"/>
    <cfRule type="duplicateValues" dxfId="2757" priority="3929"/>
    <cfRule type="duplicateValues" dxfId="2756" priority="3930"/>
    <cfRule type="duplicateValues" priority="3931"/>
    <cfRule type="duplicateValues" dxfId="2755" priority="3932" stopIfTrue="1"/>
    <cfRule type="duplicateValues" dxfId="2754" priority="3933"/>
    <cfRule type="duplicateValues" dxfId="2753" priority="3934"/>
    <cfRule type="duplicateValues" priority="3935"/>
    <cfRule type="duplicateValues" dxfId="2752" priority="3936" stopIfTrue="1"/>
    <cfRule type="duplicateValues" dxfId="2751" priority="3937"/>
    <cfRule type="duplicateValues" dxfId="2750" priority="3938"/>
    <cfRule type="duplicateValues" priority="3939"/>
    <cfRule type="duplicateValues" dxfId="2749" priority="3940" stopIfTrue="1"/>
    <cfRule type="duplicateValues" dxfId="2748" priority="3941"/>
    <cfRule type="duplicateValues" dxfId="2747" priority="3942"/>
    <cfRule type="duplicateValues" priority="3943"/>
    <cfRule type="duplicateValues" dxfId="2746" priority="3944" stopIfTrue="1"/>
    <cfRule type="duplicateValues" dxfId="2745" priority="3945"/>
    <cfRule type="duplicateValues" dxfId="2744" priority="3946"/>
    <cfRule type="duplicateValues" priority="3947"/>
    <cfRule type="duplicateValues" dxfId="2743" priority="3948" stopIfTrue="1"/>
    <cfRule type="duplicateValues" dxfId="2742" priority="3949"/>
    <cfRule type="duplicateValues" dxfId="2741" priority="3950"/>
    <cfRule type="duplicateValues" priority="3951"/>
    <cfRule type="duplicateValues" dxfId="2740" priority="3952" stopIfTrue="1"/>
    <cfRule type="duplicateValues" dxfId="2739" priority="3953"/>
    <cfRule type="duplicateValues" dxfId="2738" priority="3954"/>
    <cfRule type="duplicateValues" priority="3955"/>
    <cfRule type="duplicateValues" dxfId="2737" priority="3956" stopIfTrue="1"/>
    <cfRule type="duplicateValues" dxfId="2736" priority="3957"/>
    <cfRule type="duplicateValues" dxfId="2735" priority="3958"/>
    <cfRule type="duplicateValues" priority="3959"/>
    <cfRule type="duplicateValues" dxfId="2734" priority="3960" stopIfTrue="1"/>
    <cfRule type="duplicateValues" dxfId="2733" priority="3961"/>
    <cfRule type="duplicateValues" dxfId="2732" priority="3962"/>
    <cfRule type="duplicateValues" priority="3963"/>
    <cfRule type="duplicateValues" dxfId="2731" priority="3964" stopIfTrue="1"/>
    <cfRule type="duplicateValues" dxfId="2730" priority="3965"/>
    <cfRule type="duplicateValues" dxfId="2729" priority="3966"/>
    <cfRule type="duplicateValues" priority="3967"/>
    <cfRule type="duplicateValues" dxfId="2728" priority="3968" stopIfTrue="1"/>
    <cfRule type="duplicateValues" dxfId="2727" priority="3969"/>
    <cfRule type="duplicateValues" dxfId="2726" priority="3970"/>
    <cfRule type="duplicateValues" priority="3971"/>
    <cfRule type="duplicateValues" dxfId="2725" priority="3972" stopIfTrue="1"/>
    <cfRule type="duplicateValues" dxfId="2724" priority="3973"/>
    <cfRule type="duplicateValues" dxfId="2723" priority="3974"/>
    <cfRule type="duplicateValues" priority="3975"/>
    <cfRule type="duplicateValues" dxfId="2722" priority="3976" stopIfTrue="1"/>
    <cfRule type="duplicateValues" dxfId="2721" priority="3977"/>
    <cfRule type="duplicateValues" dxfId="2720" priority="3978"/>
    <cfRule type="duplicateValues" priority="3979"/>
    <cfRule type="duplicateValues" dxfId="2719" priority="3980" stopIfTrue="1"/>
    <cfRule type="duplicateValues" dxfId="2718" priority="3981"/>
    <cfRule type="duplicateValues" dxfId="2717" priority="3982"/>
    <cfRule type="duplicateValues" priority="3983"/>
    <cfRule type="duplicateValues" dxfId="2716" priority="3984" stopIfTrue="1"/>
    <cfRule type="duplicateValues" dxfId="2715" priority="3985"/>
    <cfRule type="duplicateValues" dxfId="2714" priority="3986"/>
    <cfRule type="duplicateValues" priority="3987"/>
    <cfRule type="duplicateValues" dxfId="2713" priority="3988" stopIfTrue="1"/>
    <cfRule type="duplicateValues" dxfId="2712" priority="3989"/>
    <cfRule type="duplicateValues" dxfId="2711" priority="3990"/>
    <cfRule type="duplicateValues" priority="3991"/>
    <cfRule type="duplicateValues" dxfId="2710" priority="3992" stopIfTrue="1"/>
    <cfRule type="duplicateValues" dxfId="2709" priority="3993"/>
    <cfRule type="duplicateValues" dxfId="2708" priority="3994"/>
    <cfRule type="duplicateValues" priority="3995"/>
    <cfRule type="duplicateValues" dxfId="2707" priority="3996" stopIfTrue="1"/>
    <cfRule type="duplicateValues" dxfId="2706" priority="3997"/>
    <cfRule type="duplicateValues" dxfId="2705" priority="3998"/>
    <cfRule type="duplicateValues" priority="3999"/>
    <cfRule type="duplicateValues" dxfId="2704" priority="4000" stopIfTrue="1"/>
    <cfRule type="duplicateValues" dxfId="2703" priority="4001"/>
    <cfRule type="duplicateValues" dxfId="2702" priority="4002"/>
    <cfRule type="duplicateValues" priority="4003"/>
    <cfRule type="duplicateValues" dxfId="2701" priority="4004" stopIfTrue="1"/>
    <cfRule type="duplicateValues" dxfId="2700" priority="4005"/>
    <cfRule type="duplicateValues" dxfId="2699" priority="4006"/>
    <cfRule type="duplicateValues" priority="4007"/>
    <cfRule type="duplicateValues" dxfId="2698" priority="4008" stopIfTrue="1"/>
    <cfRule type="duplicateValues" dxfId="2697" priority="4009"/>
    <cfRule type="duplicateValues" dxfId="2696" priority="4010"/>
    <cfRule type="duplicateValues" priority="4011"/>
    <cfRule type="duplicateValues" dxfId="2695" priority="4012" stopIfTrue="1"/>
    <cfRule type="duplicateValues" dxfId="2694" priority="4013"/>
    <cfRule type="duplicateValues" dxfId="2693" priority="4014"/>
    <cfRule type="duplicateValues" priority="4015"/>
    <cfRule type="duplicateValues" dxfId="2692" priority="4016" stopIfTrue="1"/>
    <cfRule type="duplicateValues" dxfId="2691" priority="4017"/>
    <cfRule type="duplicateValues" dxfId="2690" priority="4018"/>
    <cfRule type="duplicateValues" priority="4019"/>
    <cfRule type="duplicateValues" dxfId="2689" priority="4020" stopIfTrue="1"/>
    <cfRule type="duplicateValues" dxfId="2688" priority="4021"/>
    <cfRule type="duplicateValues" dxfId="2687" priority="4022"/>
    <cfRule type="duplicateValues" priority="4023"/>
    <cfRule type="duplicateValues" dxfId="2686" priority="4024" stopIfTrue="1"/>
    <cfRule type="duplicateValues" dxfId="2685" priority="4025"/>
    <cfRule type="duplicateValues" dxfId="2684" priority="4026"/>
    <cfRule type="duplicateValues" priority="4027"/>
    <cfRule type="duplicateValues" dxfId="2683" priority="4028" stopIfTrue="1"/>
    <cfRule type="duplicateValues" dxfId="2682" priority="4029"/>
    <cfRule type="duplicateValues" dxfId="2681" priority="4030"/>
    <cfRule type="duplicateValues" priority="4031"/>
    <cfRule type="duplicateValues" dxfId="2680" priority="4032" stopIfTrue="1"/>
    <cfRule type="duplicateValues" dxfId="2679" priority="4033"/>
    <cfRule type="duplicateValues" dxfId="2678" priority="4034"/>
    <cfRule type="duplicateValues" priority="4035"/>
    <cfRule type="duplicateValues" dxfId="2677" priority="4036" stopIfTrue="1"/>
    <cfRule type="duplicateValues" dxfId="2676" priority="4037"/>
    <cfRule type="duplicateValues" dxfId="2675" priority="4038"/>
    <cfRule type="duplicateValues" priority="4039"/>
    <cfRule type="duplicateValues" dxfId="2674" priority="4040" stopIfTrue="1"/>
    <cfRule type="duplicateValues" dxfId="2673" priority="4041"/>
    <cfRule type="duplicateValues" dxfId="2672" priority="4042"/>
    <cfRule type="duplicateValues" priority="4043"/>
    <cfRule type="duplicateValues" dxfId="2671" priority="4044" stopIfTrue="1"/>
    <cfRule type="duplicateValues" dxfId="2670" priority="4045"/>
    <cfRule type="duplicateValues" dxfId="2669" priority="4046"/>
    <cfRule type="duplicateValues" priority="4047"/>
    <cfRule type="duplicateValues" dxfId="2668" priority="4048" stopIfTrue="1"/>
    <cfRule type="duplicateValues" dxfId="2667" priority="4049"/>
    <cfRule type="duplicateValues" dxfId="2666" priority="4050"/>
    <cfRule type="duplicateValues" priority="4051"/>
    <cfRule type="duplicateValues" dxfId="2665" priority="4052" stopIfTrue="1"/>
    <cfRule type="duplicateValues" dxfId="2664" priority="4053"/>
    <cfRule type="duplicateValues" dxfId="2663" priority="4054"/>
    <cfRule type="duplicateValues" priority="4055"/>
    <cfRule type="duplicateValues" dxfId="2662" priority="4056" stopIfTrue="1"/>
    <cfRule type="duplicateValues" dxfId="2661" priority="4057"/>
    <cfRule type="duplicateValues" dxfId="2660" priority="4058"/>
    <cfRule type="duplicateValues" priority="4059"/>
    <cfRule type="duplicateValues" dxfId="2659" priority="4060" stopIfTrue="1"/>
    <cfRule type="duplicateValues" dxfId="2658" priority="4061"/>
    <cfRule type="duplicateValues" dxfId="2657" priority="4062"/>
    <cfRule type="duplicateValues" priority="4063"/>
    <cfRule type="duplicateValues" dxfId="2656" priority="4064" stopIfTrue="1"/>
    <cfRule type="duplicateValues" dxfId="2655" priority="4065"/>
    <cfRule type="duplicateValues" dxfId="2654" priority="4066"/>
    <cfRule type="duplicateValues" priority="4067"/>
    <cfRule type="duplicateValues" dxfId="2653" priority="4068" stopIfTrue="1"/>
    <cfRule type="duplicateValues" dxfId="2652" priority="4069"/>
    <cfRule type="duplicateValues" dxfId="2651" priority="4070"/>
    <cfRule type="duplicateValues" priority="4071"/>
    <cfRule type="duplicateValues" dxfId="2650" priority="4072" stopIfTrue="1"/>
    <cfRule type="duplicateValues" dxfId="2649" priority="4073"/>
    <cfRule type="duplicateValues" dxfId="2648" priority="4074"/>
    <cfRule type="duplicateValues" priority="4075"/>
    <cfRule type="duplicateValues" dxfId="2647" priority="4076" stopIfTrue="1"/>
    <cfRule type="duplicateValues" dxfId="2646" priority="4077"/>
    <cfRule type="duplicateValues" dxfId="2645" priority="4078"/>
    <cfRule type="duplicateValues" priority="4079"/>
    <cfRule type="duplicateValues" dxfId="2644" priority="4080" stopIfTrue="1"/>
    <cfRule type="duplicateValues" dxfId="2643" priority="4081"/>
    <cfRule type="duplicateValues" dxfId="2642" priority="4082"/>
    <cfRule type="duplicateValues" priority="4083"/>
    <cfRule type="duplicateValues" dxfId="2641" priority="4084" stopIfTrue="1"/>
    <cfRule type="duplicateValues" dxfId="2640" priority="4085"/>
    <cfRule type="duplicateValues" dxfId="2639" priority="4086"/>
    <cfRule type="duplicateValues" priority="4087"/>
    <cfRule type="duplicateValues" dxfId="2638" priority="4088" stopIfTrue="1"/>
    <cfRule type="duplicateValues" dxfId="2637" priority="4089"/>
    <cfRule type="duplicateValues" dxfId="2636" priority="4090"/>
    <cfRule type="duplicateValues" priority="4091"/>
    <cfRule type="duplicateValues" dxfId="2635" priority="4092" stopIfTrue="1"/>
    <cfRule type="duplicateValues" dxfId="2634" priority="4093"/>
    <cfRule type="duplicateValues" dxfId="2633" priority="4094"/>
    <cfRule type="duplicateValues" priority="4095"/>
    <cfRule type="duplicateValues" dxfId="2632" priority="4096" stopIfTrue="1"/>
    <cfRule type="duplicateValues" dxfId="2631" priority="4097"/>
    <cfRule type="duplicateValues" dxfId="2630" priority="4098"/>
    <cfRule type="duplicateValues" priority="4099"/>
    <cfRule type="duplicateValues" dxfId="2629" priority="4100" stopIfTrue="1"/>
    <cfRule type="duplicateValues" dxfId="2628" priority="4101"/>
    <cfRule type="duplicateValues" dxfId="2627" priority="4102"/>
    <cfRule type="duplicateValues" priority="4103"/>
  </conditionalFormatting>
  <conditionalFormatting sqref="F1790">
    <cfRule type="duplicateValues" dxfId="2626" priority="3834" stopIfTrue="1"/>
    <cfRule type="duplicateValues" dxfId="2625" priority="3835"/>
    <cfRule type="duplicateValues" dxfId="2624" priority="3836"/>
    <cfRule type="duplicateValues" priority="3837"/>
    <cfRule type="duplicateValues" dxfId="2623" priority="3838"/>
    <cfRule type="duplicateValues" priority="3839"/>
  </conditionalFormatting>
  <conditionalFormatting sqref="F1791:F1792">
    <cfRule type="duplicateValues" dxfId="2622" priority="3720" stopIfTrue="1"/>
    <cfRule type="duplicateValues" dxfId="2621" priority="3721"/>
    <cfRule type="duplicateValues" dxfId="2620" priority="3722"/>
    <cfRule type="duplicateValues" priority="3723"/>
    <cfRule type="duplicateValues" dxfId="2619" priority="3724"/>
    <cfRule type="duplicateValues" priority="3725"/>
  </conditionalFormatting>
  <conditionalFormatting sqref="F1793:F1794">
    <cfRule type="duplicateValues" dxfId="2618" priority="3456" stopIfTrue="1"/>
    <cfRule type="duplicateValues" dxfId="2617" priority="3457"/>
    <cfRule type="duplicateValues" dxfId="2616" priority="3458"/>
    <cfRule type="duplicateValues" priority="3459"/>
    <cfRule type="duplicateValues" dxfId="2615" priority="3460" stopIfTrue="1"/>
    <cfRule type="duplicateValues" dxfId="2614" priority="3461"/>
    <cfRule type="duplicateValues" dxfId="2613" priority="3462"/>
    <cfRule type="duplicateValues" priority="3463"/>
    <cfRule type="duplicateValues" dxfId="2612" priority="3464" stopIfTrue="1"/>
    <cfRule type="duplicateValues" dxfId="2611" priority="3465"/>
    <cfRule type="duplicateValues" dxfId="2610" priority="3466"/>
    <cfRule type="duplicateValues" priority="3467"/>
    <cfRule type="duplicateValues" dxfId="2609" priority="3468" stopIfTrue="1"/>
    <cfRule type="duplicateValues" dxfId="2608" priority="3469"/>
    <cfRule type="duplicateValues" dxfId="2607" priority="3470"/>
    <cfRule type="duplicateValues" priority="3471"/>
    <cfRule type="duplicateValues" dxfId="2606" priority="3472" stopIfTrue="1"/>
    <cfRule type="duplicateValues" dxfId="2605" priority="3473"/>
    <cfRule type="duplicateValues" dxfId="2604" priority="3474"/>
    <cfRule type="duplicateValues" priority="3475"/>
    <cfRule type="duplicateValues" dxfId="2603" priority="3476" stopIfTrue="1"/>
    <cfRule type="duplicateValues" dxfId="2602" priority="3477"/>
    <cfRule type="duplicateValues" dxfId="2601" priority="3478"/>
    <cfRule type="duplicateValues" priority="3479"/>
    <cfRule type="duplicateValues" dxfId="2600" priority="3480" stopIfTrue="1"/>
    <cfRule type="duplicateValues" dxfId="2599" priority="3481"/>
    <cfRule type="duplicateValues" dxfId="2598" priority="3482"/>
    <cfRule type="duplicateValues" priority="3483"/>
    <cfRule type="duplicateValues" dxfId="2597" priority="3484" stopIfTrue="1"/>
    <cfRule type="duplicateValues" dxfId="2596" priority="3485"/>
    <cfRule type="duplicateValues" dxfId="2595" priority="3486"/>
    <cfRule type="duplicateValues" priority="3487"/>
    <cfRule type="duplicateValues" dxfId="2594" priority="3488" stopIfTrue="1"/>
    <cfRule type="duplicateValues" dxfId="2593" priority="3489"/>
    <cfRule type="duplicateValues" dxfId="2592" priority="3490"/>
    <cfRule type="duplicateValues" priority="3491"/>
    <cfRule type="duplicateValues" dxfId="2591" priority="3492" stopIfTrue="1"/>
    <cfRule type="duplicateValues" dxfId="2590" priority="3493"/>
    <cfRule type="duplicateValues" dxfId="2589" priority="3494"/>
    <cfRule type="duplicateValues" priority="3495"/>
    <cfRule type="duplicateValues" dxfId="2588" priority="3496" stopIfTrue="1"/>
    <cfRule type="duplicateValues" dxfId="2587" priority="3497"/>
    <cfRule type="duplicateValues" dxfId="2586" priority="3498"/>
    <cfRule type="duplicateValues" priority="3499"/>
    <cfRule type="duplicateValues" dxfId="2585" priority="3500" stopIfTrue="1"/>
    <cfRule type="duplicateValues" dxfId="2584" priority="3501"/>
    <cfRule type="duplicateValues" dxfId="2583" priority="3502"/>
    <cfRule type="duplicateValues" priority="3503"/>
    <cfRule type="duplicateValues" dxfId="2582" priority="3504" stopIfTrue="1"/>
    <cfRule type="duplicateValues" dxfId="2581" priority="3505"/>
    <cfRule type="duplicateValues" dxfId="2580" priority="3506"/>
    <cfRule type="duplicateValues" priority="3507"/>
    <cfRule type="duplicateValues" dxfId="2579" priority="3508" stopIfTrue="1"/>
    <cfRule type="duplicateValues" dxfId="2578" priority="3509"/>
    <cfRule type="duplicateValues" dxfId="2577" priority="3510"/>
    <cfRule type="duplicateValues" priority="3511"/>
    <cfRule type="duplicateValues" dxfId="2576" priority="3512" stopIfTrue="1"/>
    <cfRule type="duplicateValues" dxfId="2575" priority="3513"/>
    <cfRule type="duplicateValues" dxfId="2574" priority="3514"/>
    <cfRule type="duplicateValues" priority="3515"/>
    <cfRule type="duplicateValues" dxfId="2573" priority="3516" stopIfTrue="1"/>
    <cfRule type="duplicateValues" dxfId="2572" priority="3517"/>
    <cfRule type="duplicateValues" dxfId="2571" priority="3518"/>
    <cfRule type="duplicateValues" priority="3519"/>
    <cfRule type="duplicateValues" dxfId="2570" priority="3520" stopIfTrue="1"/>
    <cfRule type="duplicateValues" dxfId="2569" priority="3521"/>
    <cfRule type="duplicateValues" dxfId="2568" priority="3522"/>
    <cfRule type="duplicateValues" priority="3523"/>
    <cfRule type="duplicateValues" dxfId="2567" priority="3524" stopIfTrue="1"/>
    <cfRule type="duplicateValues" dxfId="2566" priority="3525"/>
    <cfRule type="duplicateValues" dxfId="2565" priority="3526"/>
    <cfRule type="duplicateValues" priority="3527"/>
    <cfRule type="duplicateValues" dxfId="2564" priority="3528" stopIfTrue="1"/>
    <cfRule type="duplicateValues" dxfId="2563" priority="3529"/>
    <cfRule type="duplicateValues" dxfId="2562" priority="3530"/>
    <cfRule type="duplicateValues" priority="3531"/>
    <cfRule type="duplicateValues" dxfId="2561" priority="3532" stopIfTrue="1"/>
    <cfRule type="duplicateValues" dxfId="2560" priority="3533"/>
    <cfRule type="duplicateValues" dxfId="2559" priority="3534"/>
    <cfRule type="duplicateValues" priority="3535"/>
    <cfRule type="duplicateValues" dxfId="2558" priority="3536" stopIfTrue="1"/>
    <cfRule type="duplicateValues" dxfId="2557" priority="3537"/>
    <cfRule type="duplicateValues" dxfId="2556" priority="3538"/>
    <cfRule type="duplicateValues" priority="3539"/>
    <cfRule type="duplicateValues" dxfId="2555" priority="3540" stopIfTrue="1"/>
    <cfRule type="duplicateValues" dxfId="2554" priority="3541"/>
    <cfRule type="duplicateValues" dxfId="2553" priority="3542"/>
    <cfRule type="duplicateValues" priority="3543"/>
    <cfRule type="duplicateValues" dxfId="2552" priority="3544" stopIfTrue="1"/>
    <cfRule type="duplicateValues" dxfId="2551" priority="3545"/>
    <cfRule type="duplicateValues" dxfId="2550" priority="3546"/>
    <cfRule type="duplicateValues" priority="3547"/>
    <cfRule type="duplicateValues" dxfId="2549" priority="3548" stopIfTrue="1"/>
    <cfRule type="duplicateValues" dxfId="2548" priority="3549"/>
    <cfRule type="duplicateValues" dxfId="2547" priority="3550"/>
    <cfRule type="duplicateValues" priority="3551"/>
    <cfRule type="duplicateValues" dxfId="2546" priority="3552" stopIfTrue="1"/>
    <cfRule type="duplicateValues" dxfId="2545" priority="3553"/>
    <cfRule type="duplicateValues" dxfId="2544" priority="3554"/>
    <cfRule type="duplicateValues" priority="3555"/>
    <cfRule type="duplicateValues" dxfId="2543" priority="3556" stopIfTrue="1"/>
    <cfRule type="duplicateValues" dxfId="2542" priority="3557"/>
    <cfRule type="duplicateValues" dxfId="2541" priority="3558"/>
    <cfRule type="duplicateValues" priority="3559"/>
    <cfRule type="duplicateValues" dxfId="2540" priority="3560" stopIfTrue="1"/>
    <cfRule type="duplicateValues" dxfId="2539" priority="3561"/>
    <cfRule type="duplicateValues" dxfId="2538" priority="3562"/>
    <cfRule type="duplicateValues" priority="3563"/>
    <cfRule type="duplicateValues" dxfId="2537" priority="3564" stopIfTrue="1"/>
    <cfRule type="duplicateValues" dxfId="2536" priority="3565"/>
    <cfRule type="duplicateValues" dxfId="2535" priority="3566"/>
    <cfRule type="duplicateValues" priority="3567"/>
    <cfRule type="duplicateValues" dxfId="2534" priority="3568" stopIfTrue="1"/>
    <cfRule type="duplicateValues" dxfId="2533" priority="3569"/>
    <cfRule type="duplicateValues" dxfId="2532" priority="3570"/>
    <cfRule type="duplicateValues" priority="3571"/>
    <cfRule type="duplicateValues" dxfId="2531" priority="3572" stopIfTrue="1"/>
    <cfRule type="duplicateValues" dxfId="2530" priority="3573"/>
    <cfRule type="duplicateValues" dxfId="2529" priority="3574"/>
    <cfRule type="duplicateValues" priority="3575"/>
    <cfRule type="duplicateValues" dxfId="2528" priority="3576" stopIfTrue="1"/>
    <cfRule type="duplicateValues" dxfId="2527" priority="3577"/>
    <cfRule type="duplicateValues" dxfId="2526" priority="3578"/>
    <cfRule type="duplicateValues" priority="3579"/>
    <cfRule type="duplicateValues" dxfId="2525" priority="3580" stopIfTrue="1"/>
    <cfRule type="duplicateValues" dxfId="2524" priority="3581"/>
    <cfRule type="duplicateValues" dxfId="2523" priority="3582"/>
    <cfRule type="duplicateValues" priority="3583"/>
    <cfRule type="duplicateValues" dxfId="2522" priority="3584" stopIfTrue="1"/>
    <cfRule type="duplicateValues" dxfId="2521" priority="3585"/>
    <cfRule type="duplicateValues" dxfId="2520" priority="3586"/>
    <cfRule type="duplicateValues" priority="3587"/>
    <cfRule type="duplicateValues" dxfId="2519" priority="3588" stopIfTrue="1"/>
    <cfRule type="duplicateValues" dxfId="2518" priority="3589"/>
    <cfRule type="duplicateValues" dxfId="2517" priority="3590"/>
    <cfRule type="duplicateValues" priority="3591"/>
    <cfRule type="duplicateValues" dxfId="2516" priority="3592" stopIfTrue="1"/>
    <cfRule type="duplicateValues" dxfId="2515" priority="3593"/>
    <cfRule type="duplicateValues" dxfId="2514" priority="3594"/>
    <cfRule type="duplicateValues" priority="3595"/>
    <cfRule type="duplicateValues" dxfId="2513" priority="3596" stopIfTrue="1"/>
    <cfRule type="duplicateValues" dxfId="2512" priority="3597"/>
    <cfRule type="duplicateValues" dxfId="2511" priority="3598"/>
    <cfRule type="duplicateValues" priority="3599"/>
    <cfRule type="duplicateValues" dxfId="2510" priority="3600" stopIfTrue="1"/>
    <cfRule type="duplicateValues" dxfId="2509" priority="3601"/>
    <cfRule type="duplicateValues" dxfId="2508" priority="3602"/>
    <cfRule type="duplicateValues" priority="3603"/>
    <cfRule type="duplicateValues" dxfId="2507" priority="3604" stopIfTrue="1"/>
    <cfRule type="duplicateValues" dxfId="2506" priority="3605"/>
    <cfRule type="duplicateValues" dxfId="2505" priority="3606"/>
    <cfRule type="duplicateValues" priority="3607"/>
    <cfRule type="duplicateValues" dxfId="2504" priority="3608" stopIfTrue="1"/>
    <cfRule type="duplicateValues" dxfId="2503" priority="3609"/>
    <cfRule type="duplicateValues" dxfId="2502" priority="3610"/>
    <cfRule type="duplicateValues" priority="3611"/>
    <cfRule type="duplicateValues" dxfId="2501" priority="3612" stopIfTrue="1"/>
    <cfRule type="duplicateValues" dxfId="2500" priority="3613"/>
    <cfRule type="duplicateValues" dxfId="2499" priority="3614"/>
    <cfRule type="duplicateValues" priority="3615"/>
    <cfRule type="duplicateValues" dxfId="2498" priority="3616" stopIfTrue="1"/>
    <cfRule type="duplicateValues" dxfId="2497" priority="3617"/>
    <cfRule type="duplicateValues" dxfId="2496" priority="3618"/>
    <cfRule type="duplicateValues" priority="3619"/>
    <cfRule type="duplicateValues" dxfId="2495" priority="3620" stopIfTrue="1"/>
    <cfRule type="duplicateValues" dxfId="2494" priority="3621"/>
    <cfRule type="duplicateValues" dxfId="2493" priority="3622"/>
    <cfRule type="duplicateValues" priority="3623"/>
    <cfRule type="duplicateValues" dxfId="2492" priority="3624" stopIfTrue="1"/>
    <cfRule type="duplicateValues" dxfId="2491" priority="3625"/>
    <cfRule type="duplicateValues" dxfId="2490" priority="3626"/>
    <cfRule type="duplicateValues" priority="3627"/>
    <cfRule type="duplicateValues" dxfId="2489" priority="3628" stopIfTrue="1"/>
    <cfRule type="duplicateValues" dxfId="2488" priority="3629"/>
    <cfRule type="duplicateValues" dxfId="2487" priority="3630"/>
    <cfRule type="duplicateValues" priority="3631"/>
    <cfRule type="duplicateValues" dxfId="2486" priority="3632" stopIfTrue="1"/>
    <cfRule type="duplicateValues" dxfId="2485" priority="3633"/>
    <cfRule type="duplicateValues" dxfId="2484" priority="3634"/>
    <cfRule type="duplicateValues" priority="3635"/>
    <cfRule type="duplicateValues" dxfId="2483" priority="3636" stopIfTrue="1"/>
    <cfRule type="duplicateValues" dxfId="2482" priority="3637"/>
    <cfRule type="duplicateValues" dxfId="2481" priority="3638"/>
    <cfRule type="duplicateValues" priority="3639"/>
    <cfRule type="duplicateValues" dxfId="2480" priority="3640" stopIfTrue="1"/>
    <cfRule type="duplicateValues" dxfId="2479" priority="3641"/>
    <cfRule type="duplicateValues" dxfId="2478" priority="3642"/>
    <cfRule type="duplicateValues" priority="3643"/>
    <cfRule type="duplicateValues" dxfId="2477" priority="3644" stopIfTrue="1"/>
    <cfRule type="duplicateValues" dxfId="2476" priority="3645"/>
    <cfRule type="duplicateValues" dxfId="2475" priority="3646"/>
    <cfRule type="duplicateValues" priority="3647"/>
    <cfRule type="duplicateValues" dxfId="2474" priority="3648" stopIfTrue="1"/>
    <cfRule type="duplicateValues" dxfId="2473" priority="3649"/>
    <cfRule type="duplicateValues" dxfId="2472" priority="3650"/>
    <cfRule type="duplicateValues" priority="3651"/>
    <cfRule type="duplicateValues" dxfId="2471" priority="3652" stopIfTrue="1"/>
    <cfRule type="duplicateValues" dxfId="2470" priority="3653"/>
    <cfRule type="duplicateValues" dxfId="2469" priority="3654"/>
    <cfRule type="duplicateValues" priority="3655"/>
    <cfRule type="duplicateValues" dxfId="2468" priority="3656" stopIfTrue="1"/>
    <cfRule type="duplicateValues" dxfId="2467" priority="3657"/>
    <cfRule type="duplicateValues" dxfId="2466" priority="3658"/>
    <cfRule type="duplicateValues" priority="3659"/>
    <cfRule type="duplicateValues" dxfId="2465" priority="3660" stopIfTrue="1"/>
    <cfRule type="duplicateValues" dxfId="2464" priority="3661"/>
    <cfRule type="duplicateValues" dxfId="2463" priority="3662"/>
    <cfRule type="duplicateValues" priority="3663"/>
    <cfRule type="duplicateValues" dxfId="2462" priority="3664" stopIfTrue="1"/>
    <cfRule type="duplicateValues" dxfId="2461" priority="3665"/>
    <cfRule type="duplicateValues" dxfId="2460" priority="3666"/>
    <cfRule type="duplicateValues" priority="3667"/>
    <cfRule type="duplicateValues" dxfId="2459" priority="3668" stopIfTrue="1"/>
    <cfRule type="duplicateValues" dxfId="2458" priority="3669"/>
    <cfRule type="duplicateValues" dxfId="2457" priority="3670"/>
    <cfRule type="duplicateValues" priority="3671"/>
    <cfRule type="duplicateValues" dxfId="2456" priority="3672" stopIfTrue="1"/>
    <cfRule type="duplicateValues" dxfId="2455" priority="3673"/>
    <cfRule type="duplicateValues" dxfId="2454" priority="3674"/>
    <cfRule type="duplicateValues" priority="3675"/>
    <cfRule type="duplicateValues" dxfId="2453" priority="3676" stopIfTrue="1"/>
    <cfRule type="duplicateValues" dxfId="2452" priority="3677"/>
    <cfRule type="duplicateValues" dxfId="2451" priority="3678"/>
    <cfRule type="duplicateValues" priority="3679"/>
    <cfRule type="duplicateValues" dxfId="2450" priority="3680" stopIfTrue="1"/>
    <cfRule type="duplicateValues" dxfId="2449" priority="3681"/>
    <cfRule type="duplicateValues" dxfId="2448" priority="3682"/>
    <cfRule type="duplicateValues" priority="3683"/>
    <cfRule type="duplicateValues" dxfId="2447" priority="3684" stopIfTrue="1"/>
    <cfRule type="duplicateValues" dxfId="2446" priority="3685"/>
    <cfRule type="duplicateValues" dxfId="2445" priority="3686"/>
    <cfRule type="duplicateValues" priority="3687"/>
    <cfRule type="duplicateValues" dxfId="2444" priority="3688" stopIfTrue="1"/>
    <cfRule type="duplicateValues" dxfId="2443" priority="3689"/>
    <cfRule type="duplicateValues" dxfId="2442" priority="3690"/>
    <cfRule type="duplicateValues" priority="3691"/>
    <cfRule type="duplicateValues" dxfId="2441" priority="3692" stopIfTrue="1"/>
    <cfRule type="duplicateValues" dxfId="2440" priority="3693"/>
    <cfRule type="duplicateValues" dxfId="2439" priority="3694"/>
    <cfRule type="duplicateValues" priority="3695"/>
    <cfRule type="duplicateValues" dxfId="2438" priority="3696" stopIfTrue="1"/>
    <cfRule type="duplicateValues" dxfId="2437" priority="3697"/>
    <cfRule type="duplicateValues" dxfId="2436" priority="3698"/>
    <cfRule type="duplicateValues" priority="3699"/>
    <cfRule type="duplicateValues" dxfId="2435" priority="3700" stopIfTrue="1"/>
    <cfRule type="duplicateValues" dxfId="2434" priority="3701"/>
    <cfRule type="duplicateValues" dxfId="2433" priority="3702"/>
    <cfRule type="duplicateValues" priority="3703"/>
    <cfRule type="duplicateValues" dxfId="2432" priority="3704" stopIfTrue="1"/>
    <cfRule type="duplicateValues" dxfId="2431" priority="3705"/>
    <cfRule type="duplicateValues" dxfId="2430" priority="3706"/>
    <cfRule type="duplicateValues" priority="3707"/>
    <cfRule type="duplicateValues" dxfId="2429" priority="3708" stopIfTrue="1"/>
    <cfRule type="duplicateValues" dxfId="2428" priority="3709"/>
    <cfRule type="duplicateValues" dxfId="2427" priority="3710"/>
    <cfRule type="duplicateValues" priority="3711"/>
    <cfRule type="duplicateValues" dxfId="2426" priority="3712" stopIfTrue="1"/>
    <cfRule type="duplicateValues" dxfId="2425" priority="3713"/>
    <cfRule type="duplicateValues" dxfId="2424" priority="3714"/>
    <cfRule type="duplicateValues" priority="3715"/>
    <cfRule type="duplicateValues" dxfId="2423" priority="3716" stopIfTrue="1"/>
    <cfRule type="duplicateValues" dxfId="2422" priority="3717"/>
    <cfRule type="duplicateValues" dxfId="2421" priority="3718"/>
    <cfRule type="duplicateValues" priority="3719"/>
  </conditionalFormatting>
  <conditionalFormatting sqref="F1794">
    <cfRule type="duplicateValues" dxfId="2420" priority="6408" stopIfTrue="1"/>
    <cfRule type="duplicateValues" dxfId="2419" priority="6409"/>
    <cfRule type="duplicateValues" dxfId="2418" priority="6410"/>
    <cfRule type="duplicateValues" priority="6411"/>
    <cfRule type="duplicateValues" dxfId="2417" priority="6412" stopIfTrue="1"/>
    <cfRule type="duplicateValues" dxfId="2416" priority="6413"/>
    <cfRule type="duplicateValues" dxfId="2415" priority="6414"/>
    <cfRule type="duplicateValues" priority="6415"/>
  </conditionalFormatting>
  <conditionalFormatting sqref="F1795">
    <cfRule type="duplicateValues" dxfId="2414" priority="3452" stopIfTrue="1"/>
    <cfRule type="duplicateValues" dxfId="2413" priority="3453"/>
    <cfRule type="duplicateValues" dxfId="2412" priority="3454"/>
    <cfRule type="duplicateValues" priority="3455"/>
  </conditionalFormatting>
  <conditionalFormatting sqref="F1796">
    <cfRule type="duplicateValues" dxfId="2411" priority="3180" stopIfTrue="1"/>
    <cfRule type="duplicateValues" dxfId="2410" priority="3181"/>
    <cfRule type="duplicateValues" dxfId="2409" priority="3182"/>
    <cfRule type="duplicateValues" priority="3183"/>
    <cfRule type="duplicateValues" dxfId="2408" priority="3184" stopIfTrue="1"/>
    <cfRule type="duplicateValues" dxfId="2407" priority="3185"/>
    <cfRule type="duplicateValues" dxfId="2406" priority="3186"/>
    <cfRule type="duplicateValues" priority="3187"/>
    <cfRule type="duplicateValues" dxfId="2405" priority="3188" stopIfTrue="1"/>
    <cfRule type="duplicateValues" dxfId="2404" priority="3189"/>
    <cfRule type="duplicateValues" dxfId="2403" priority="3190"/>
    <cfRule type="duplicateValues" priority="3191"/>
    <cfRule type="duplicateValues" dxfId="2402" priority="3192" stopIfTrue="1"/>
    <cfRule type="duplicateValues" dxfId="2401" priority="3193"/>
    <cfRule type="duplicateValues" dxfId="2400" priority="3194"/>
    <cfRule type="duplicateValues" priority="3195"/>
    <cfRule type="duplicateValues" dxfId="2399" priority="3196" stopIfTrue="1"/>
    <cfRule type="duplicateValues" dxfId="2398" priority="3197"/>
    <cfRule type="duplicateValues" dxfId="2397" priority="3198"/>
    <cfRule type="duplicateValues" priority="3199"/>
    <cfRule type="duplicateValues" dxfId="2396" priority="3200" stopIfTrue="1"/>
    <cfRule type="duplicateValues" dxfId="2395" priority="3201"/>
    <cfRule type="duplicateValues" dxfId="2394" priority="3202"/>
    <cfRule type="duplicateValues" priority="3203"/>
    <cfRule type="duplicateValues" dxfId="2393" priority="3204" stopIfTrue="1"/>
    <cfRule type="duplicateValues" dxfId="2392" priority="3205"/>
    <cfRule type="duplicateValues" dxfId="2391" priority="3206"/>
    <cfRule type="duplicateValues" priority="3207"/>
    <cfRule type="duplicateValues" dxfId="2390" priority="3208" stopIfTrue="1"/>
    <cfRule type="duplicateValues" dxfId="2389" priority="3209"/>
    <cfRule type="duplicateValues" dxfId="2388" priority="3210"/>
    <cfRule type="duplicateValues" priority="3211"/>
    <cfRule type="duplicateValues" dxfId="2387" priority="3212" stopIfTrue="1"/>
    <cfRule type="duplicateValues" dxfId="2386" priority="3213"/>
    <cfRule type="duplicateValues" dxfId="2385" priority="3214"/>
    <cfRule type="duplicateValues" priority="3215"/>
    <cfRule type="duplicateValues" dxfId="2384" priority="3216" stopIfTrue="1"/>
    <cfRule type="duplicateValues" dxfId="2383" priority="3217"/>
    <cfRule type="duplicateValues" dxfId="2382" priority="3218"/>
    <cfRule type="duplicateValues" priority="3219"/>
    <cfRule type="duplicateValues" dxfId="2381" priority="3220" stopIfTrue="1"/>
    <cfRule type="duplicateValues" dxfId="2380" priority="3221"/>
    <cfRule type="duplicateValues" dxfId="2379" priority="3222"/>
    <cfRule type="duplicateValues" priority="3223"/>
    <cfRule type="duplicateValues" dxfId="2378" priority="3224" stopIfTrue="1"/>
    <cfRule type="duplicateValues" dxfId="2377" priority="3225"/>
    <cfRule type="duplicateValues" dxfId="2376" priority="3226"/>
    <cfRule type="duplicateValues" priority="3227"/>
    <cfRule type="duplicateValues" dxfId="2375" priority="3228" stopIfTrue="1"/>
    <cfRule type="duplicateValues" dxfId="2374" priority="3229"/>
    <cfRule type="duplicateValues" dxfId="2373" priority="3230"/>
    <cfRule type="duplicateValues" priority="3231"/>
    <cfRule type="duplicateValues" dxfId="2372" priority="3232" stopIfTrue="1"/>
    <cfRule type="duplicateValues" dxfId="2371" priority="3233"/>
    <cfRule type="duplicateValues" dxfId="2370" priority="3234"/>
    <cfRule type="duplicateValues" priority="3235"/>
    <cfRule type="duplicateValues" dxfId="2369" priority="3236" stopIfTrue="1"/>
    <cfRule type="duplicateValues" dxfId="2368" priority="3237"/>
    <cfRule type="duplicateValues" dxfId="2367" priority="3238"/>
    <cfRule type="duplicateValues" priority="3239"/>
    <cfRule type="duplicateValues" dxfId="2366" priority="3240" stopIfTrue="1"/>
    <cfRule type="duplicateValues" dxfId="2365" priority="3241"/>
    <cfRule type="duplicateValues" dxfId="2364" priority="3242"/>
    <cfRule type="duplicateValues" priority="3243"/>
    <cfRule type="duplicateValues" dxfId="2363" priority="3244" stopIfTrue="1"/>
    <cfRule type="duplicateValues" dxfId="2362" priority="3245"/>
    <cfRule type="duplicateValues" dxfId="2361" priority="3246"/>
    <cfRule type="duplicateValues" priority="3247"/>
    <cfRule type="duplicateValues" dxfId="2360" priority="3248" stopIfTrue="1"/>
    <cfRule type="duplicateValues" dxfId="2359" priority="3249"/>
    <cfRule type="duplicateValues" dxfId="2358" priority="3250"/>
    <cfRule type="duplicateValues" priority="3251"/>
    <cfRule type="duplicateValues" dxfId="2357" priority="3252" stopIfTrue="1"/>
    <cfRule type="duplicateValues" dxfId="2356" priority="3253"/>
    <cfRule type="duplicateValues" dxfId="2355" priority="3254"/>
    <cfRule type="duplicateValues" priority="3255"/>
    <cfRule type="duplicateValues" dxfId="2354" priority="3256" stopIfTrue="1"/>
    <cfRule type="duplicateValues" dxfId="2353" priority="3257"/>
    <cfRule type="duplicateValues" dxfId="2352" priority="3258"/>
    <cfRule type="duplicateValues" priority="3259"/>
    <cfRule type="duplicateValues" dxfId="2351" priority="3260" stopIfTrue="1"/>
    <cfRule type="duplicateValues" dxfId="2350" priority="3261"/>
    <cfRule type="duplicateValues" dxfId="2349" priority="3262"/>
    <cfRule type="duplicateValues" priority="3263"/>
    <cfRule type="duplicateValues" dxfId="2348" priority="3264" stopIfTrue="1"/>
    <cfRule type="duplicateValues" dxfId="2347" priority="3265"/>
    <cfRule type="duplicateValues" dxfId="2346" priority="3266"/>
    <cfRule type="duplicateValues" priority="3267"/>
    <cfRule type="duplicateValues" dxfId="2345" priority="3268" stopIfTrue="1"/>
    <cfRule type="duplicateValues" dxfId="2344" priority="3269"/>
    <cfRule type="duplicateValues" dxfId="2343" priority="3270"/>
    <cfRule type="duplicateValues" priority="3271"/>
    <cfRule type="duplicateValues" dxfId="2342" priority="3272" stopIfTrue="1"/>
    <cfRule type="duplicateValues" dxfId="2341" priority="3273"/>
    <cfRule type="duplicateValues" dxfId="2340" priority="3274"/>
    <cfRule type="duplicateValues" priority="3275"/>
    <cfRule type="duplicateValues" dxfId="2339" priority="3276" stopIfTrue="1"/>
    <cfRule type="duplicateValues" dxfId="2338" priority="3277"/>
    <cfRule type="duplicateValues" dxfId="2337" priority="3278"/>
    <cfRule type="duplicateValues" priority="3279"/>
    <cfRule type="duplicateValues" dxfId="2336" priority="3280" stopIfTrue="1"/>
    <cfRule type="duplicateValues" dxfId="2335" priority="3281"/>
    <cfRule type="duplicateValues" dxfId="2334" priority="3282"/>
    <cfRule type="duplicateValues" priority="3283"/>
    <cfRule type="duplicateValues" dxfId="2333" priority="3284" stopIfTrue="1"/>
    <cfRule type="duplicateValues" dxfId="2332" priority="3285"/>
    <cfRule type="duplicateValues" dxfId="2331" priority="3286"/>
    <cfRule type="duplicateValues" priority="3287"/>
    <cfRule type="duplicateValues" dxfId="2330" priority="3288" stopIfTrue="1"/>
    <cfRule type="duplicateValues" dxfId="2329" priority="3289"/>
    <cfRule type="duplicateValues" dxfId="2328" priority="3290"/>
    <cfRule type="duplicateValues" priority="3291"/>
    <cfRule type="duplicateValues" dxfId="2327" priority="3292" stopIfTrue="1"/>
    <cfRule type="duplicateValues" dxfId="2326" priority="3293"/>
    <cfRule type="duplicateValues" dxfId="2325" priority="3294"/>
    <cfRule type="duplicateValues" priority="3295"/>
    <cfRule type="duplicateValues" dxfId="2324" priority="3296" stopIfTrue="1"/>
    <cfRule type="duplicateValues" dxfId="2323" priority="3297"/>
    <cfRule type="duplicateValues" dxfId="2322" priority="3298"/>
    <cfRule type="duplicateValues" priority="3299"/>
    <cfRule type="duplicateValues" dxfId="2321" priority="3300" stopIfTrue="1"/>
    <cfRule type="duplicateValues" dxfId="2320" priority="3301"/>
    <cfRule type="duplicateValues" dxfId="2319" priority="3302"/>
    <cfRule type="duplicateValues" priority="3303"/>
    <cfRule type="duplicateValues" dxfId="2318" priority="3304" stopIfTrue="1"/>
    <cfRule type="duplicateValues" dxfId="2317" priority="3305"/>
    <cfRule type="duplicateValues" dxfId="2316" priority="3306"/>
    <cfRule type="duplicateValues" priority="3307"/>
    <cfRule type="duplicateValues" dxfId="2315" priority="3308" stopIfTrue="1"/>
    <cfRule type="duplicateValues" dxfId="2314" priority="3309"/>
    <cfRule type="duplicateValues" dxfId="2313" priority="3310"/>
    <cfRule type="duplicateValues" priority="3311"/>
    <cfRule type="duplicateValues" dxfId="2312" priority="3312" stopIfTrue="1"/>
    <cfRule type="duplicateValues" dxfId="2311" priority="3313"/>
    <cfRule type="duplicateValues" dxfId="2310" priority="3314"/>
    <cfRule type="duplicateValues" priority="3315"/>
    <cfRule type="duplicateValues" dxfId="2309" priority="3316" stopIfTrue="1"/>
    <cfRule type="duplicateValues" dxfId="2308" priority="3317"/>
    <cfRule type="duplicateValues" dxfId="2307" priority="3318"/>
    <cfRule type="duplicateValues" priority="3319"/>
    <cfRule type="duplicateValues" dxfId="2306" priority="3320" stopIfTrue="1"/>
    <cfRule type="duplicateValues" dxfId="2305" priority="3321"/>
    <cfRule type="duplicateValues" dxfId="2304" priority="3322"/>
    <cfRule type="duplicateValues" priority="3323"/>
    <cfRule type="duplicateValues" dxfId="2303" priority="3324" stopIfTrue="1"/>
    <cfRule type="duplicateValues" dxfId="2302" priority="3325"/>
    <cfRule type="duplicateValues" dxfId="2301" priority="3326"/>
    <cfRule type="duplicateValues" priority="3327"/>
    <cfRule type="duplicateValues" dxfId="2300" priority="3328" stopIfTrue="1"/>
    <cfRule type="duplicateValues" dxfId="2299" priority="3329"/>
    <cfRule type="duplicateValues" dxfId="2298" priority="3330"/>
    <cfRule type="duplicateValues" priority="3331"/>
    <cfRule type="duplicateValues" dxfId="2297" priority="3332" stopIfTrue="1"/>
    <cfRule type="duplicateValues" dxfId="2296" priority="3333"/>
    <cfRule type="duplicateValues" dxfId="2295" priority="3334"/>
    <cfRule type="duplicateValues" priority="3335"/>
    <cfRule type="duplicateValues" dxfId="2294" priority="3336" stopIfTrue="1"/>
    <cfRule type="duplicateValues" dxfId="2293" priority="3337"/>
    <cfRule type="duplicateValues" dxfId="2292" priority="3338"/>
    <cfRule type="duplicateValues" priority="3339"/>
    <cfRule type="duplicateValues" dxfId="2291" priority="3340" stopIfTrue="1"/>
    <cfRule type="duplicateValues" dxfId="2290" priority="3341"/>
    <cfRule type="duplicateValues" dxfId="2289" priority="3342"/>
    <cfRule type="duplicateValues" priority="3343"/>
    <cfRule type="duplicateValues" dxfId="2288" priority="3344" stopIfTrue="1"/>
    <cfRule type="duplicateValues" dxfId="2287" priority="3345"/>
    <cfRule type="duplicateValues" dxfId="2286" priority="3346"/>
    <cfRule type="duplicateValues" priority="3347"/>
    <cfRule type="duplicateValues" dxfId="2285" priority="3348" stopIfTrue="1"/>
    <cfRule type="duplicateValues" dxfId="2284" priority="3349"/>
    <cfRule type="duplicateValues" dxfId="2283" priority="3350"/>
    <cfRule type="duplicateValues" priority="3351"/>
    <cfRule type="duplicateValues" dxfId="2282" priority="3352" stopIfTrue="1"/>
    <cfRule type="duplicateValues" dxfId="2281" priority="3353"/>
    <cfRule type="duplicateValues" dxfId="2280" priority="3354"/>
    <cfRule type="duplicateValues" priority="3355"/>
    <cfRule type="duplicateValues" dxfId="2279" priority="3356" stopIfTrue="1"/>
    <cfRule type="duplicateValues" dxfId="2278" priority="3357"/>
    <cfRule type="duplicateValues" dxfId="2277" priority="3358"/>
    <cfRule type="duplicateValues" priority="3359"/>
    <cfRule type="duplicateValues" dxfId="2276" priority="3360" stopIfTrue="1"/>
    <cfRule type="duplicateValues" dxfId="2275" priority="3361"/>
    <cfRule type="duplicateValues" dxfId="2274" priority="3362"/>
    <cfRule type="duplicateValues" priority="3363"/>
    <cfRule type="duplicateValues" dxfId="2273" priority="3364" stopIfTrue="1"/>
    <cfRule type="duplicateValues" dxfId="2272" priority="3365"/>
    <cfRule type="duplicateValues" dxfId="2271" priority="3366"/>
    <cfRule type="duplicateValues" priority="3367"/>
    <cfRule type="duplicateValues" dxfId="2270" priority="3368" stopIfTrue="1"/>
    <cfRule type="duplicateValues" dxfId="2269" priority="3369"/>
    <cfRule type="duplicateValues" dxfId="2268" priority="3370"/>
    <cfRule type="duplicateValues" priority="3371"/>
    <cfRule type="duplicateValues" dxfId="2267" priority="3372" stopIfTrue="1"/>
    <cfRule type="duplicateValues" dxfId="2266" priority="3373"/>
    <cfRule type="duplicateValues" dxfId="2265" priority="3374"/>
    <cfRule type="duplicateValues" priority="3375"/>
    <cfRule type="duplicateValues" dxfId="2264" priority="3376" stopIfTrue="1"/>
    <cfRule type="duplicateValues" dxfId="2263" priority="3377"/>
    <cfRule type="duplicateValues" dxfId="2262" priority="3378"/>
    <cfRule type="duplicateValues" priority="3379"/>
    <cfRule type="duplicateValues" dxfId="2261" priority="3380" stopIfTrue="1"/>
    <cfRule type="duplicateValues" dxfId="2260" priority="3381"/>
    <cfRule type="duplicateValues" dxfId="2259" priority="3382"/>
    <cfRule type="duplicateValues" priority="3383"/>
    <cfRule type="duplicateValues" dxfId="2258" priority="3384" stopIfTrue="1"/>
    <cfRule type="duplicateValues" dxfId="2257" priority="3385"/>
    <cfRule type="duplicateValues" dxfId="2256" priority="3386"/>
    <cfRule type="duplicateValues" priority="3387"/>
    <cfRule type="duplicateValues" dxfId="2255" priority="3388" stopIfTrue="1"/>
    <cfRule type="duplicateValues" dxfId="2254" priority="3389"/>
    <cfRule type="duplicateValues" dxfId="2253" priority="3390"/>
    <cfRule type="duplicateValues" priority="3391"/>
    <cfRule type="duplicateValues" dxfId="2252" priority="3392" stopIfTrue="1"/>
    <cfRule type="duplicateValues" dxfId="2251" priority="3393"/>
    <cfRule type="duplicateValues" dxfId="2250" priority="3394"/>
    <cfRule type="duplicateValues" priority="3395"/>
    <cfRule type="duplicateValues" dxfId="2249" priority="3396" stopIfTrue="1"/>
    <cfRule type="duplicateValues" dxfId="2248" priority="3397"/>
    <cfRule type="duplicateValues" dxfId="2247" priority="3398"/>
    <cfRule type="duplicateValues" priority="3399"/>
    <cfRule type="duplicateValues" dxfId="2246" priority="3400" stopIfTrue="1"/>
    <cfRule type="duplicateValues" dxfId="2245" priority="3401"/>
    <cfRule type="duplicateValues" dxfId="2244" priority="3402"/>
    <cfRule type="duplicateValues" priority="3403"/>
    <cfRule type="duplicateValues" dxfId="2243" priority="3404" stopIfTrue="1"/>
    <cfRule type="duplicateValues" dxfId="2242" priority="3405"/>
    <cfRule type="duplicateValues" dxfId="2241" priority="3406"/>
    <cfRule type="duplicateValues" priority="3407"/>
    <cfRule type="duplicateValues" dxfId="2240" priority="3408" stopIfTrue="1"/>
    <cfRule type="duplicateValues" dxfId="2239" priority="3409"/>
    <cfRule type="duplicateValues" dxfId="2238" priority="3410"/>
    <cfRule type="duplicateValues" priority="3411"/>
    <cfRule type="duplicateValues" dxfId="2237" priority="3412" stopIfTrue="1"/>
    <cfRule type="duplicateValues" dxfId="2236" priority="3413"/>
    <cfRule type="duplicateValues" dxfId="2235" priority="3414"/>
    <cfRule type="duplicateValues" priority="3415"/>
    <cfRule type="duplicateValues" dxfId="2234" priority="3416" stopIfTrue="1"/>
    <cfRule type="duplicateValues" dxfId="2233" priority="3417"/>
    <cfRule type="duplicateValues" dxfId="2232" priority="3418"/>
    <cfRule type="duplicateValues" priority="3419"/>
    <cfRule type="duplicateValues" dxfId="2231" priority="3420" stopIfTrue="1"/>
    <cfRule type="duplicateValues" dxfId="2230" priority="3421"/>
    <cfRule type="duplicateValues" dxfId="2229" priority="3422"/>
    <cfRule type="duplicateValues" priority="3423"/>
    <cfRule type="duplicateValues" dxfId="2228" priority="3424" stopIfTrue="1"/>
    <cfRule type="duplicateValues" dxfId="2227" priority="3425"/>
    <cfRule type="duplicateValues" dxfId="2226" priority="3426"/>
    <cfRule type="duplicateValues" priority="3427"/>
    <cfRule type="duplicateValues" dxfId="2225" priority="3428" stopIfTrue="1"/>
    <cfRule type="duplicateValues" dxfId="2224" priority="3429"/>
    <cfRule type="duplicateValues" dxfId="2223" priority="3430"/>
    <cfRule type="duplicateValues" priority="3431"/>
    <cfRule type="duplicateValues" dxfId="2222" priority="3432" stopIfTrue="1"/>
    <cfRule type="duplicateValues" dxfId="2221" priority="3433"/>
    <cfRule type="duplicateValues" dxfId="2220" priority="3434"/>
    <cfRule type="duplicateValues" priority="3435"/>
    <cfRule type="duplicateValues" dxfId="2219" priority="3436" stopIfTrue="1"/>
    <cfRule type="duplicateValues" dxfId="2218" priority="3437"/>
    <cfRule type="duplicateValues" dxfId="2217" priority="3438"/>
    <cfRule type="duplicateValues" priority="3439"/>
    <cfRule type="duplicateValues" dxfId="2216" priority="3440" stopIfTrue="1"/>
    <cfRule type="duplicateValues" dxfId="2215" priority="3441"/>
    <cfRule type="duplicateValues" dxfId="2214" priority="3442"/>
    <cfRule type="duplicateValues" priority="3443"/>
    <cfRule type="duplicateValues" dxfId="2213" priority="3444" stopIfTrue="1"/>
    <cfRule type="duplicateValues" dxfId="2212" priority="3445"/>
    <cfRule type="duplicateValues" dxfId="2211" priority="3446"/>
    <cfRule type="duplicateValues" priority="3447"/>
    <cfRule type="duplicateValues" dxfId="2210" priority="3448" stopIfTrue="1"/>
    <cfRule type="duplicateValues" dxfId="2209" priority="3449"/>
    <cfRule type="duplicateValues" dxfId="2208" priority="3450"/>
    <cfRule type="duplicateValues" priority="3451"/>
  </conditionalFormatting>
  <conditionalFormatting sqref="F1797:F1798">
    <cfRule type="duplicateValues" dxfId="2207" priority="3174" stopIfTrue="1"/>
    <cfRule type="duplicateValues" dxfId="2206" priority="3175"/>
    <cfRule type="duplicateValues" dxfId="2205" priority="3176"/>
    <cfRule type="duplicateValues" priority="3177"/>
    <cfRule type="duplicateValues" dxfId="2204" priority="3178"/>
    <cfRule type="duplicateValues" priority="3179"/>
  </conditionalFormatting>
  <conditionalFormatting sqref="F1799:F1800">
    <cfRule type="duplicateValues" dxfId="2203" priority="3060" stopIfTrue="1"/>
    <cfRule type="duplicateValues" dxfId="2202" priority="3061"/>
    <cfRule type="duplicateValues" dxfId="2201" priority="3062"/>
    <cfRule type="duplicateValues" priority="3063"/>
    <cfRule type="duplicateValues" dxfId="2200" priority="3064"/>
    <cfRule type="duplicateValues" priority="3065"/>
  </conditionalFormatting>
  <conditionalFormatting sqref="F1801">
    <cfRule type="duplicateValues" dxfId="2199" priority="3056" stopIfTrue="1"/>
    <cfRule type="duplicateValues" dxfId="2198" priority="3057"/>
    <cfRule type="duplicateValues" dxfId="2197" priority="3058"/>
    <cfRule type="duplicateValues" priority="3059"/>
  </conditionalFormatting>
  <conditionalFormatting sqref="F1801:F1802 F1732:F1733 F1692 F1654:F1656 F1641:F1647 F1659:F1661 F1664:F1665 F1667:F1668 F1671:F1672 F1674 F1676:F1677 F1679 F1685:F1688 F1681:F1683 F1695:F1700 F1702:F1703 F1705:F1706 F1710 F1713:F1714 F1718:F1720 F1726:F1727 F1729:F1730 F1735:F1737 F1739:F1740 F1743 F1746 F1753 F1755 F1757:F1758 F1760 F1766 F1771 F1773:F1779 F1782:F1783 F1787 F1789 F1793:F1796">
    <cfRule type="duplicateValues" dxfId="2196" priority="120305"/>
    <cfRule type="duplicateValues" priority="120306"/>
  </conditionalFormatting>
  <conditionalFormatting sqref="F1802 F1736:F1737 F1739:F1740 F1753 F1757:F1758 F1760 F1766 F1771 F1774:F1779 F1783 F1789 F1793:F1794 F1796">
    <cfRule type="duplicateValues" dxfId="2195" priority="120383" stopIfTrue="1"/>
    <cfRule type="duplicateValues" dxfId="2194" priority="120384"/>
    <cfRule type="duplicateValues" dxfId="2193" priority="120385"/>
    <cfRule type="duplicateValues" priority="120386"/>
  </conditionalFormatting>
  <conditionalFormatting sqref="F1802">
    <cfRule type="duplicateValues" dxfId="2192" priority="2784" stopIfTrue="1"/>
    <cfRule type="duplicateValues" dxfId="2191" priority="2785"/>
    <cfRule type="duplicateValues" dxfId="2190" priority="2786"/>
    <cfRule type="duplicateValues" priority="2787"/>
    <cfRule type="duplicateValues" dxfId="2189" priority="2788" stopIfTrue="1"/>
    <cfRule type="duplicateValues" dxfId="2188" priority="2789"/>
    <cfRule type="duplicateValues" dxfId="2187" priority="2790"/>
    <cfRule type="duplicateValues" priority="2791"/>
    <cfRule type="duplicateValues" dxfId="2186" priority="2792" stopIfTrue="1"/>
    <cfRule type="duplicateValues" dxfId="2185" priority="2793"/>
    <cfRule type="duplicateValues" dxfId="2184" priority="2794"/>
    <cfRule type="duplicateValues" priority="2795"/>
    <cfRule type="duplicateValues" dxfId="2183" priority="2796" stopIfTrue="1"/>
    <cfRule type="duplicateValues" dxfId="2182" priority="2797"/>
    <cfRule type="duplicateValues" dxfId="2181" priority="2798"/>
    <cfRule type="duplicateValues" priority="2799"/>
    <cfRule type="duplicateValues" dxfId="2180" priority="2800" stopIfTrue="1"/>
    <cfRule type="duplicateValues" dxfId="2179" priority="2801"/>
    <cfRule type="duplicateValues" dxfId="2178" priority="2802"/>
    <cfRule type="duplicateValues" priority="2803"/>
    <cfRule type="duplicateValues" dxfId="2177" priority="2804" stopIfTrue="1"/>
    <cfRule type="duplicateValues" dxfId="2176" priority="2805"/>
    <cfRule type="duplicateValues" dxfId="2175" priority="2806"/>
    <cfRule type="duplicateValues" priority="2807"/>
    <cfRule type="duplicateValues" dxfId="2174" priority="2808" stopIfTrue="1"/>
    <cfRule type="duplicateValues" dxfId="2173" priority="2809"/>
    <cfRule type="duplicateValues" dxfId="2172" priority="2810"/>
    <cfRule type="duplicateValues" priority="2811"/>
    <cfRule type="duplicateValues" dxfId="2171" priority="2812" stopIfTrue="1"/>
    <cfRule type="duplicateValues" dxfId="2170" priority="2813"/>
    <cfRule type="duplicateValues" dxfId="2169" priority="2814"/>
    <cfRule type="duplicateValues" priority="2815"/>
    <cfRule type="duplicateValues" dxfId="2168" priority="2816" stopIfTrue="1"/>
    <cfRule type="duplicateValues" dxfId="2167" priority="2817"/>
    <cfRule type="duplicateValues" dxfId="2166" priority="2818"/>
    <cfRule type="duplicateValues" priority="2819"/>
    <cfRule type="duplicateValues" dxfId="2165" priority="2820" stopIfTrue="1"/>
    <cfRule type="duplicateValues" dxfId="2164" priority="2821"/>
    <cfRule type="duplicateValues" dxfId="2163" priority="2822"/>
    <cfRule type="duplicateValues" priority="2823"/>
    <cfRule type="duplicateValues" dxfId="2162" priority="2824" stopIfTrue="1"/>
    <cfRule type="duplicateValues" dxfId="2161" priority="2825"/>
    <cfRule type="duplicateValues" dxfId="2160" priority="2826"/>
    <cfRule type="duplicateValues" priority="2827"/>
    <cfRule type="duplicateValues" dxfId="2159" priority="2828" stopIfTrue="1"/>
    <cfRule type="duplicateValues" dxfId="2158" priority="2829"/>
    <cfRule type="duplicateValues" dxfId="2157" priority="2830"/>
    <cfRule type="duplicateValues" priority="2831"/>
    <cfRule type="duplicateValues" dxfId="2156" priority="2832" stopIfTrue="1"/>
    <cfRule type="duplicateValues" dxfId="2155" priority="2833"/>
    <cfRule type="duplicateValues" dxfId="2154" priority="2834"/>
    <cfRule type="duplicateValues" priority="2835"/>
    <cfRule type="duplicateValues" dxfId="2153" priority="2836" stopIfTrue="1"/>
    <cfRule type="duplicateValues" dxfId="2152" priority="2837"/>
    <cfRule type="duplicateValues" dxfId="2151" priority="2838"/>
    <cfRule type="duplicateValues" priority="2839"/>
    <cfRule type="duplicateValues" dxfId="2150" priority="2840" stopIfTrue="1"/>
    <cfRule type="duplicateValues" dxfId="2149" priority="2841"/>
    <cfRule type="duplicateValues" dxfId="2148" priority="2842"/>
    <cfRule type="duplicateValues" priority="2843"/>
    <cfRule type="duplicateValues" dxfId="2147" priority="2844" stopIfTrue="1"/>
    <cfRule type="duplicateValues" dxfId="2146" priority="2845"/>
    <cfRule type="duplicateValues" dxfId="2145" priority="2846"/>
    <cfRule type="duplicateValues" priority="2847"/>
    <cfRule type="duplicateValues" dxfId="2144" priority="2848" stopIfTrue="1"/>
    <cfRule type="duplicateValues" dxfId="2143" priority="2849"/>
    <cfRule type="duplicateValues" dxfId="2142" priority="2850"/>
    <cfRule type="duplicateValues" priority="2851"/>
    <cfRule type="duplicateValues" dxfId="2141" priority="2852" stopIfTrue="1"/>
    <cfRule type="duplicateValues" dxfId="2140" priority="2853"/>
    <cfRule type="duplicateValues" dxfId="2139" priority="2854"/>
    <cfRule type="duplicateValues" priority="2855"/>
    <cfRule type="duplicateValues" dxfId="2138" priority="2856" stopIfTrue="1"/>
    <cfRule type="duplicateValues" dxfId="2137" priority="2857"/>
    <cfRule type="duplicateValues" dxfId="2136" priority="2858"/>
    <cfRule type="duplicateValues" priority="2859"/>
    <cfRule type="duplicateValues" dxfId="2135" priority="2860" stopIfTrue="1"/>
    <cfRule type="duplicateValues" dxfId="2134" priority="2861"/>
    <cfRule type="duplicateValues" dxfId="2133" priority="2862"/>
    <cfRule type="duplicateValues" priority="2863"/>
    <cfRule type="duplicateValues" dxfId="2132" priority="2864" stopIfTrue="1"/>
    <cfRule type="duplicateValues" dxfId="2131" priority="2865"/>
    <cfRule type="duplicateValues" dxfId="2130" priority="2866"/>
    <cfRule type="duplicateValues" priority="2867"/>
    <cfRule type="duplicateValues" dxfId="2129" priority="2868" stopIfTrue="1"/>
    <cfRule type="duplicateValues" dxfId="2128" priority="2869"/>
    <cfRule type="duplicateValues" dxfId="2127" priority="2870"/>
    <cfRule type="duplicateValues" priority="2871"/>
    <cfRule type="duplicateValues" dxfId="2126" priority="2872" stopIfTrue="1"/>
    <cfRule type="duplicateValues" dxfId="2125" priority="2873"/>
    <cfRule type="duplicateValues" dxfId="2124" priority="2874"/>
    <cfRule type="duplicateValues" priority="2875"/>
    <cfRule type="duplicateValues" dxfId="2123" priority="2876" stopIfTrue="1"/>
    <cfRule type="duplicateValues" dxfId="2122" priority="2877"/>
    <cfRule type="duplicateValues" dxfId="2121" priority="2878"/>
    <cfRule type="duplicateValues" priority="2879"/>
    <cfRule type="duplicateValues" dxfId="2120" priority="2880" stopIfTrue="1"/>
    <cfRule type="duplicateValues" dxfId="2119" priority="2881"/>
    <cfRule type="duplicateValues" dxfId="2118" priority="2882"/>
    <cfRule type="duplicateValues" priority="2883"/>
    <cfRule type="duplicateValues" dxfId="2117" priority="2884" stopIfTrue="1"/>
    <cfRule type="duplicateValues" dxfId="2116" priority="2885"/>
    <cfRule type="duplicateValues" dxfId="2115" priority="2886"/>
    <cfRule type="duplicateValues" priority="2887"/>
    <cfRule type="duplicateValues" dxfId="2114" priority="2888" stopIfTrue="1"/>
    <cfRule type="duplicateValues" dxfId="2113" priority="2889"/>
    <cfRule type="duplicateValues" dxfId="2112" priority="2890"/>
    <cfRule type="duplicateValues" priority="2891"/>
    <cfRule type="duplicateValues" dxfId="2111" priority="2892" stopIfTrue="1"/>
    <cfRule type="duplicateValues" dxfId="2110" priority="2893"/>
    <cfRule type="duplicateValues" dxfId="2109" priority="2894"/>
    <cfRule type="duplicateValues" priority="2895"/>
    <cfRule type="duplicateValues" dxfId="2108" priority="2896" stopIfTrue="1"/>
    <cfRule type="duplicateValues" dxfId="2107" priority="2897"/>
    <cfRule type="duplicateValues" dxfId="2106" priority="2898"/>
    <cfRule type="duplicateValues" priority="2899"/>
    <cfRule type="duplicateValues" dxfId="2105" priority="2900" stopIfTrue="1"/>
    <cfRule type="duplicateValues" dxfId="2104" priority="2901"/>
    <cfRule type="duplicateValues" dxfId="2103" priority="2902"/>
    <cfRule type="duplicateValues" priority="2903"/>
    <cfRule type="duplicateValues" dxfId="2102" priority="2904" stopIfTrue="1"/>
    <cfRule type="duplicateValues" dxfId="2101" priority="2905"/>
    <cfRule type="duplicateValues" dxfId="2100" priority="2906"/>
    <cfRule type="duplicateValues" priority="2907"/>
    <cfRule type="duplicateValues" dxfId="2099" priority="2908" stopIfTrue="1"/>
    <cfRule type="duplicateValues" dxfId="2098" priority="2909"/>
    <cfRule type="duplicateValues" dxfId="2097" priority="2910"/>
    <cfRule type="duplicateValues" priority="2911"/>
    <cfRule type="duplicateValues" dxfId="2096" priority="2912" stopIfTrue="1"/>
    <cfRule type="duplicateValues" dxfId="2095" priority="2913"/>
    <cfRule type="duplicateValues" dxfId="2094" priority="2914"/>
    <cfRule type="duplicateValues" priority="2915"/>
    <cfRule type="duplicateValues" dxfId="2093" priority="2916" stopIfTrue="1"/>
    <cfRule type="duplicateValues" dxfId="2092" priority="2917"/>
    <cfRule type="duplicateValues" dxfId="2091" priority="2918"/>
    <cfRule type="duplicateValues" priority="2919"/>
    <cfRule type="duplicateValues" dxfId="2090" priority="2920" stopIfTrue="1"/>
    <cfRule type="duplicateValues" dxfId="2089" priority="2921"/>
    <cfRule type="duplicateValues" dxfId="2088" priority="2922"/>
    <cfRule type="duplicateValues" priority="2923"/>
    <cfRule type="duplicateValues" dxfId="2087" priority="2924" stopIfTrue="1"/>
    <cfRule type="duplicateValues" dxfId="2086" priority="2925"/>
    <cfRule type="duplicateValues" dxfId="2085" priority="2926"/>
    <cfRule type="duplicateValues" priority="2927"/>
    <cfRule type="duplicateValues" dxfId="2084" priority="2928" stopIfTrue="1"/>
    <cfRule type="duplicateValues" dxfId="2083" priority="2929"/>
    <cfRule type="duplicateValues" dxfId="2082" priority="2930"/>
    <cfRule type="duplicateValues" priority="2931"/>
    <cfRule type="duplicateValues" dxfId="2081" priority="2932" stopIfTrue="1"/>
    <cfRule type="duplicateValues" dxfId="2080" priority="2933"/>
    <cfRule type="duplicateValues" dxfId="2079" priority="2934"/>
    <cfRule type="duplicateValues" priority="2935"/>
    <cfRule type="duplicateValues" dxfId="2078" priority="2936" stopIfTrue="1"/>
    <cfRule type="duplicateValues" dxfId="2077" priority="2937"/>
    <cfRule type="duplicateValues" dxfId="2076" priority="2938"/>
    <cfRule type="duplicateValues" priority="2939"/>
    <cfRule type="duplicateValues" dxfId="2075" priority="2940" stopIfTrue="1"/>
    <cfRule type="duplicateValues" dxfId="2074" priority="2941"/>
    <cfRule type="duplicateValues" dxfId="2073" priority="2942"/>
    <cfRule type="duplicateValues" priority="2943"/>
    <cfRule type="duplicateValues" dxfId="2072" priority="2944" stopIfTrue="1"/>
    <cfRule type="duplicateValues" dxfId="2071" priority="2945"/>
    <cfRule type="duplicateValues" dxfId="2070" priority="2946"/>
    <cfRule type="duplicateValues" priority="2947"/>
    <cfRule type="duplicateValues" dxfId="2069" priority="2948" stopIfTrue="1"/>
    <cfRule type="duplicateValues" dxfId="2068" priority="2949"/>
    <cfRule type="duplicateValues" dxfId="2067" priority="2950"/>
    <cfRule type="duplicateValues" priority="2951"/>
    <cfRule type="duplicateValues" dxfId="2066" priority="2952" stopIfTrue="1"/>
    <cfRule type="duplicateValues" dxfId="2065" priority="2953"/>
    <cfRule type="duplicateValues" dxfId="2064" priority="2954"/>
    <cfRule type="duplicateValues" priority="2955"/>
    <cfRule type="duplicateValues" dxfId="2063" priority="2956" stopIfTrue="1"/>
    <cfRule type="duplicateValues" dxfId="2062" priority="2957"/>
    <cfRule type="duplicateValues" dxfId="2061" priority="2958"/>
    <cfRule type="duplicateValues" priority="2959"/>
    <cfRule type="duplicateValues" dxfId="2060" priority="2960" stopIfTrue="1"/>
    <cfRule type="duplicateValues" dxfId="2059" priority="2961"/>
    <cfRule type="duplicateValues" dxfId="2058" priority="2962"/>
    <cfRule type="duplicateValues" priority="2963"/>
    <cfRule type="duplicateValues" dxfId="2057" priority="2964" stopIfTrue="1"/>
    <cfRule type="duplicateValues" dxfId="2056" priority="2965"/>
    <cfRule type="duplicateValues" dxfId="2055" priority="2966"/>
    <cfRule type="duplicateValues" priority="2967"/>
    <cfRule type="duplicateValues" dxfId="2054" priority="2968" stopIfTrue="1"/>
    <cfRule type="duplicateValues" dxfId="2053" priority="2969"/>
    <cfRule type="duplicateValues" dxfId="2052" priority="2970"/>
    <cfRule type="duplicateValues" priority="2971"/>
    <cfRule type="duplicateValues" dxfId="2051" priority="2972" stopIfTrue="1"/>
    <cfRule type="duplicateValues" dxfId="2050" priority="2973"/>
    <cfRule type="duplicateValues" dxfId="2049" priority="2974"/>
    <cfRule type="duplicateValues" priority="2975"/>
    <cfRule type="duplicateValues" dxfId="2048" priority="2976" stopIfTrue="1"/>
    <cfRule type="duplicateValues" dxfId="2047" priority="2977"/>
    <cfRule type="duplicateValues" dxfId="2046" priority="2978"/>
    <cfRule type="duplicateValues" priority="2979"/>
    <cfRule type="duplicateValues" dxfId="2045" priority="2980" stopIfTrue="1"/>
    <cfRule type="duplicateValues" dxfId="2044" priority="2981"/>
    <cfRule type="duplicateValues" dxfId="2043" priority="2982"/>
    <cfRule type="duplicateValues" priority="2983"/>
    <cfRule type="duplicateValues" dxfId="2042" priority="2984" stopIfTrue="1"/>
    <cfRule type="duplicateValues" dxfId="2041" priority="2985"/>
    <cfRule type="duplicateValues" dxfId="2040" priority="2986"/>
    <cfRule type="duplicateValues" priority="2987"/>
    <cfRule type="duplicateValues" dxfId="2039" priority="2988" stopIfTrue="1"/>
    <cfRule type="duplicateValues" dxfId="2038" priority="2989"/>
    <cfRule type="duplicateValues" dxfId="2037" priority="2990"/>
    <cfRule type="duplicateValues" priority="2991"/>
    <cfRule type="duplicateValues" dxfId="2036" priority="2992" stopIfTrue="1"/>
    <cfRule type="duplicateValues" dxfId="2035" priority="2993"/>
    <cfRule type="duplicateValues" dxfId="2034" priority="2994"/>
    <cfRule type="duplicateValues" priority="2995"/>
    <cfRule type="duplicateValues" dxfId="2033" priority="2996" stopIfTrue="1"/>
    <cfRule type="duplicateValues" dxfId="2032" priority="2997"/>
    <cfRule type="duplicateValues" dxfId="2031" priority="2998"/>
    <cfRule type="duplicateValues" priority="2999"/>
    <cfRule type="duplicateValues" dxfId="2030" priority="3000" stopIfTrue="1"/>
    <cfRule type="duplicateValues" dxfId="2029" priority="3001"/>
    <cfRule type="duplicateValues" dxfId="2028" priority="3002"/>
    <cfRule type="duplicateValues" priority="3003"/>
    <cfRule type="duplicateValues" dxfId="2027" priority="3004" stopIfTrue="1"/>
    <cfRule type="duplicateValues" dxfId="2026" priority="3005"/>
    <cfRule type="duplicateValues" dxfId="2025" priority="3006"/>
    <cfRule type="duplicateValues" priority="3007"/>
    <cfRule type="duplicateValues" dxfId="2024" priority="3008" stopIfTrue="1"/>
    <cfRule type="duplicateValues" dxfId="2023" priority="3009"/>
    <cfRule type="duplicateValues" dxfId="2022" priority="3010"/>
    <cfRule type="duplicateValues" priority="3011"/>
    <cfRule type="duplicateValues" dxfId="2021" priority="3012" stopIfTrue="1"/>
    <cfRule type="duplicateValues" dxfId="2020" priority="3013"/>
    <cfRule type="duplicateValues" dxfId="2019" priority="3014"/>
    <cfRule type="duplicateValues" priority="3015"/>
    <cfRule type="duplicateValues" dxfId="2018" priority="3016" stopIfTrue="1"/>
    <cfRule type="duplicateValues" dxfId="2017" priority="3017"/>
    <cfRule type="duplicateValues" dxfId="2016" priority="3018"/>
    <cfRule type="duplicateValues" priority="3019"/>
    <cfRule type="duplicateValues" dxfId="2015" priority="3020" stopIfTrue="1"/>
    <cfRule type="duplicateValues" dxfId="2014" priority="3021"/>
    <cfRule type="duplicateValues" dxfId="2013" priority="3022"/>
    <cfRule type="duplicateValues" priority="3023"/>
    <cfRule type="duplicateValues" dxfId="2012" priority="3024" stopIfTrue="1"/>
    <cfRule type="duplicateValues" dxfId="2011" priority="3025"/>
    <cfRule type="duplicateValues" dxfId="2010" priority="3026"/>
    <cfRule type="duplicateValues" priority="3027"/>
    <cfRule type="duplicateValues" dxfId="2009" priority="3028" stopIfTrue="1"/>
    <cfRule type="duplicateValues" dxfId="2008" priority="3029"/>
    <cfRule type="duplicateValues" dxfId="2007" priority="3030"/>
    <cfRule type="duplicateValues" priority="3031"/>
    <cfRule type="duplicateValues" dxfId="2006" priority="3032" stopIfTrue="1"/>
    <cfRule type="duplicateValues" dxfId="2005" priority="3033"/>
    <cfRule type="duplicateValues" dxfId="2004" priority="3034"/>
    <cfRule type="duplicateValues" priority="3035"/>
    <cfRule type="duplicateValues" dxfId="2003" priority="3036" stopIfTrue="1"/>
    <cfRule type="duplicateValues" dxfId="2002" priority="3037"/>
    <cfRule type="duplicateValues" dxfId="2001" priority="3038"/>
    <cfRule type="duplicateValues" priority="3039"/>
    <cfRule type="duplicateValues" dxfId="2000" priority="3040" stopIfTrue="1"/>
    <cfRule type="duplicateValues" dxfId="1999" priority="3041"/>
    <cfRule type="duplicateValues" dxfId="1998" priority="3042"/>
    <cfRule type="duplicateValues" priority="3043"/>
    <cfRule type="duplicateValues" dxfId="1997" priority="3044" stopIfTrue="1"/>
    <cfRule type="duplicateValues" dxfId="1996" priority="3045"/>
    <cfRule type="duplicateValues" dxfId="1995" priority="3046"/>
    <cfRule type="duplicateValues" priority="3047"/>
    <cfRule type="duplicateValues" dxfId="1994" priority="3048" stopIfTrue="1"/>
    <cfRule type="duplicateValues" dxfId="1993" priority="3049"/>
    <cfRule type="duplicateValues" dxfId="1992" priority="3050"/>
    <cfRule type="duplicateValues" priority="3051"/>
    <cfRule type="duplicateValues" dxfId="1991" priority="3052" stopIfTrue="1"/>
    <cfRule type="duplicateValues" dxfId="1990" priority="3053"/>
    <cfRule type="duplicateValues" dxfId="1989" priority="3054"/>
    <cfRule type="duplicateValues" priority="3055"/>
  </conditionalFormatting>
  <conditionalFormatting sqref="F1803:F1804">
    <cfRule type="duplicateValues" dxfId="1988" priority="2778" stopIfTrue="1"/>
    <cfRule type="duplicateValues" dxfId="1987" priority="2779"/>
    <cfRule type="duplicateValues" dxfId="1986" priority="2780"/>
    <cfRule type="duplicateValues" priority="2781"/>
    <cfRule type="duplicateValues" dxfId="1985" priority="2782"/>
    <cfRule type="duplicateValues" priority="2783"/>
  </conditionalFormatting>
  <conditionalFormatting sqref="A1831:A1832">
    <cfRule type="duplicateValues" dxfId="1984" priority="2639" stopIfTrue="1"/>
    <cfRule type="duplicateValues" dxfId="1983" priority="2640"/>
    <cfRule type="duplicateValues" dxfId="1982" priority="2641"/>
    <cfRule type="uniqueValues" priority="2642"/>
    <cfRule type="duplicateValues" priority="2643"/>
  </conditionalFormatting>
  <conditionalFormatting sqref="F1805">
    <cfRule type="duplicateValues" dxfId="1981" priority="2419" stopIfTrue="1"/>
    <cfRule type="duplicateValues" dxfId="1980" priority="2420"/>
    <cfRule type="duplicateValues" dxfId="1979" priority="2421"/>
    <cfRule type="duplicateValues" priority="2422"/>
    <cfRule type="duplicateValues" dxfId="1978" priority="2423" stopIfTrue="1"/>
    <cfRule type="duplicateValues" dxfId="1977" priority="2424"/>
    <cfRule type="duplicateValues" dxfId="1976" priority="2425"/>
    <cfRule type="duplicateValues" priority="2426"/>
    <cfRule type="duplicateValues" dxfId="1975" priority="2427" stopIfTrue="1"/>
    <cfRule type="duplicateValues" dxfId="1974" priority="2428"/>
    <cfRule type="duplicateValues" dxfId="1973" priority="2429"/>
    <cfRule type="duplicateValues" priority="2430"/>
    <cfRule type="duplicateValues" dxfId="1972" priority="2431" stopIfTrue="1"/>
    <cfRule type="duplicateValues" dxfId="1971" priority="2432"/>
    <cfRule type="duplicateValues" dxfId="1970" priority="2433"/>
    <cfRule type="duplicateValues" priority="2434"/>
    <cfRule type="duplicateValues" dxfId="1969" priority="2435" stopIfTrue="1"/>
    <cfRule type="duplicateValues" dxfId="1968" priority="2436"/>
    <cfRule type="duplicateValues" dxfId="1967" priority="2437"/>
    <cfRule type="duplicateValues" priority="2438"/>
    <cfRule type="duplicateValues" dxfId="1966" priority="2439" stopIfTrue="1"/>
    <cfRule type="duplicateValues" dxfId="1965" priority="2440"/>
    <cfRule type="duplicateValues" dxfId="1964" priority="2441"/>
    <cfRule type="duplicateValues" priority="2442"/>
    <cfRule type="duplicateValues" dxfId="1963" priority="2443" stopIfTrue="1"/>
    <cfRule type="duplicateValues" dxfId="1962" priority="2444"/>
    <cfRule type="duplicateValues" dxfId="1961" priority="2445"/>
    <cfRule type="duplicateValues" priority="2446"/>
    <cfRule type="duplicateValues" dxfId="1960" priority="2447" stopIfTrue="1"/>
    <cfRule type="duplicateValues" dxfId="1959" priority="2448"/>
    <cfRule type="duplicateValues" dxfId="1958" priority="2449"/>
    <cfRule type="duplicateValues" priority="2450"/>
    <cfRule type="duplicateValues" dxfId="1957" priority="2451" stopIfTrue="1"/>
    <cfRule type="duplicateValues" dxfId="1956" priority="2452"/>
    <cfRule type="duplicateValues" dxfId="1955" priority="2453"/>
    <cfRule type="duplicateValues" priority="2454"/>
    <cfRule type="duplicateValues" dxfId="1954" priority="2455" stopIfTrue="1"/>
    <cfRule type="duplicateValues" dxfId="1953" priority="2456"/>
    <cfRule type="duplicateValues" dxfId="1952" priority="2457"/>
    <cfRule type="duplicateValues" priority="2458"/>
    <cfRule type="duplicateValues" dxfId="1951" priority="2459" stopIfTrue="1"/>
    <cfRule type="duplicateValues" dxfId="1950" priority="2460"/>
    <cfRule type="duplicateValues" dxfId="1949" priority="2461"/>
    <cfRule type="duplicateValues" priority="2462"/>
    <cfRule type="duplicateValues" dxfId="1948" priority="2463" stopIfTrue="1"/>
    <cfRule type="duplicateValues" dxfId="1947" priority="2464"/>
    <cfRule type="duplicateValues" dxfId="1946" priority="2465"/>
    <cfRule type="duplicateValues" priority="2466"/>
    <cfRule type="duplicateValues" dxfId="1945" priority="2467" stopIfTrue="1"/>
    <cfRule type="duplicateValues" dxfId="1944" priority="2468"/>
    <cfRule type="duplicateValues" dxfId="1943" priority="2469"/>
    <cfRule type="duplicateValues" priority="2470"/>
    <cfRule type="duplicateValues" dxfId="1942" priority="2471" stopIfTrue="1"/>
    <cfRule type="duplicateValues" dxfId="1941" priority="2472"/>
    <cfRule type="duplicateValues" dxfId="1940" priority="2473"/>
    <cfRule type="duplicateValues" priority="2474"/>
    <cfRule type="duplicateValues" dxfId="1939" priority="2475" stopIfTrue="1"/>
    <cfRule type="duplicateValues" dxfId="1938" priority="2476"/>
    <cfRule type="duplicateValues" dxfId="1937" priority="2477"/>
    <cfRule type="duplicateValues" priority="2478"/>
    <cfRule type="duplicateValues" dxfId="1936" priority="2479" stopIfTrue="1"/>
    <cfRule type="duplicateValues" dxfId="1935" priority="2480"/>
    <cfRule type="duplicateValues" dxfId="1934" priority="2481"/>
    <cfRule type="duplicateValues" priority="2482"/>
    <cfRule type="duplicateValues" dxfId="1933" priority="2483" stopIfTrue="1"/>
    <cfRule type="duplicateValues" dxfId="1932" priority="2484"/>
    <cfRule type="duplicateValues" dxfId="1931" priority="2485"/>
    <cfRule type="duplicateValues" priority="2486"/>
    <cfRule type="duplicateValues" dxfId="1930" priority="2487" stopIfTrue="1"/>
    <cfRule type="duplicateValues" dxfId="1929" priority="2488"/>
    <cfRule type="duplicateValues" dxfId="1928" priority="2489"/>
    <cfRule type="duplicateValues" priority="2490"/>
    <cfRule type="duplicateValues" dxfId="1927" priority="2491" stopIfTrue="1"/>
    <cfRule type="duplicateValues" dxfId="1926" priority="2492"/>
    <cfRule type="duplicateValues" dxfId="1925" priority="2493"/>
    <cfRule type="duplicateValues" priority="2494"/>
    <cfRule type="duplicateValues" dxfId="1924" priority="2495" stopIfTrue="1"/>
    <cfRule type="duplicateValues" dxfId="1923" priority="2496"/>
    <cfRule type="duplicateValues" dxfId="1922" priority="2497"/>
    <cfRule type="duplicateValues" priority="2498"/>
    <cfRule type="duplicateValues" dxfId="1921" priority="2499" stopIfTrue="1"/>
    <cfRule type="duplicateValues" dxfId="1920" priority="2500"/>
    <cfRule type="duplicateValues" dxfId="1919" priority="2501"/>
    <cfRule type="duplicateValues" priority="2502"/>
    <cfRule type="duplicateValues" dxfId="1918" priority="2503" stopIfTrue="1"/>
    <cfRule type="duplicateValues" dxfId="1917" priority="2504"/>
    <cfRule type="duplicateValues" dxfId="1916" priority="2505"/>
    <cfRule type="duplicateValues" priority="2506"/>
    <cfRule type="duplicateValues" dxfId="1915" priority="2507" stopIfTrue="1"/>
    <cfRule type="duplicateValues" dxfId="1914" priority="2508"/>
    <cfRule type="duplicateValues" dxfId="1913" priority="2509"/>
    <cfRule type="duplicateValues" priority="2510"/>
    <cfRule type="duplicateValues" dxfId="1912" priority="2511" stopIfTrue="1"/>
    <cfRule type="duplicateValues" dxfId="1911" priority="2512"/>
    <cfRule type="duplicateValues" dxfId="1910" priority="2513"/>
    <cfRule type="duplicateValues" priority="2514"/>
    <cfRule type="duplicateValues" dxfId="1909" priority="2515" stopIfTrue="1"/>
    <cfRule type="duplicateValues" dxfId="1908" priority="2516"/>
    <cfRule type="duplicateValues" dxfId="1907" priority="2517"/>
    <cfRule type="duplicateValues" priority="2518"/>
    <cfRule type="duplicateValues" dxfId="1906" priority="2519" stopIfTrue="1"/>
    <cfRule type="duplicateValues" dxfId="1905" priority="2520"/>
    <cfRule type="duplicateValues" dxfId="1904" priority="2521"/>
    <cfRule type="duplicateValues" priority="2522"/>
    <cfRule type="duplicateValues" dxfId="1903" priority="2523" stopIfTrue="1"/>
    <cfRule type="duplicateValues" dxfId="1902" priority="2524"/>
    <cfRule type="duplicateValues" dxfId="1901" priority="2525"/>
    <cfRule type="duplicateValues" priority="2526"/>
  </conditionalFormatting>
  <conditionalFormatting sqref="F1806:F1807">
    <cfRule type="duplicateValues" dxfId="1900" priority="2413" stopIfTrue="1"/>
    <cfRule type="duplicateValues" dxfId="1899" priority="2414"/>
    <cfRule type="duplicateValues" dxfId="1898" priority="2415"/>
    <cfRule type="duplicateValues" priority="2416"/>
    <cfRule type="duplicateValues" dxfId="1897" priority="2417"/>
    <cfRule type="duplicateValues" priority="2418"/>
  </conditionalFormatting>
  <conditionalFormatting sqref="F1808:F1809">
    <cfRule type="duplicateValues" dxfId="1896" priority="2141" stopIfTrue="1"/>
    <cfRule type="duplicateValues" dxfId="1895" priority="2142"/>
    <cfRule type="duplicateValues" dxfId="1894" priority="2143"/>
    <cfRule type="duplicateValues" priority="2144"/>
    <cfRule type="duplicateValues" dxfId="1893" priority="2145" stopIfTrue="1"/>
    <cfRule type="duplicateValues" dxfId="1892" priority="2146"/>
    <cfRule type="duplicateValues" dxfId="1891" priority="2147"/>
    <cfRule type="duplicateValues" priority="2148"/>
    <cfRule type="duplicateValues" dxfId="1890" priority="2149" stopIfTrue="1"/>
    <cfRule type="duplicateValues" dxfId="1889" priority="2150"/>
    <cfRule type="duplicateValues" dxfId="1888" priority="2151"/>
    <cfRule type="duplicateValues" priority="2152"/>
    <cfRule type="duplicateValues" dxfId="1887" priority="2153" stopIfTrue="1"/>
    <cfRule type="duplicateValues" dxfId="1886" priority="2154"/>
    <cfRule type="duplicateValues" dxfId="1885" priority="2155"/>
    <cfRule type="duplicateValues" priority="2156"/>
    <cfRule type="duplicateValues" dxfId="1884" priority="2157" stopIfTrue="1"/>
    <cfRule type="duplicateValues" dxfId="1883" priority="2158"/>
    <cfRule type="duplicateValues" dxfId="1882" priority="2159"/>
    <cfRule type="duplicateValues" priority="2160"/>
    <cfRule type="duplicateValues" dxfId="1881" priority="2161" stopIfTrue="1"/>
    <cfRule type="duplicateValues" dxfId="1880" priority="2162"/>
    <cfRule type="duplicateValues" dxfId="1879" priority="2163"/>
    <cfRule type="duplicateValues" priority="2164"/>
    <cfRule type="duplicateValues" dxfId="1878" priority="2165" stopIfTrue="1"/>
    <cfRule type="duplicateValues" dxfId="1877" priority="2166"/>
    <cfRule type="duplicateValues" dxfId="1876" priority="2167"/>
    <cfRule type="duplicateValues" priority="2168"/>
    <cfRule type="duplicateValues" dxfId="1875" priority="2169" stopIfTrue="1"/>
    <cfRule type="duplicateValues" dxfId="1874" priority="2170"/>
    <cfRule type="duplicateValues" dxfId="1873" priority="2171"/>
    <cfRule type="duplicateValues" priority="2172"/>
    <cfRule type="duplicateValues" dxfId="1872" priority="2173" stopIfTrue="1"/>
    <cfRule type="duplicateValues" dxfId="1871" priority="2174"/>
    <cfRule type="duplicateValues" dxfId="1870" priority="2175"/>
    <cfRule type="duplicateValues" priority="2176"/>
    <cfRule type="duplicateValues" dxfId="1869" priority="2177" stopIfTrue="1"/>
    <cfRule type="duplicateValues" dxfId="1868" priority="2178"/>
    <cfRule type="duplicateValues" dxfId="1867" priority="2179"/>
    <cfRule type="duplicateValues" priority="2180"/>
    <cfRule type="duplicateValues" dxfId="1866" priority="2181" stopIfTrue="1"/>
    <cfRule type="duplicateValues" dxfId="1865" priority="2182"/>
    <cfRule type="duplicateValues" dxfId="1864" priority="2183"/>
    <cfRule type="duplicateValues" priority="2184"/>
    <cfRule type="duplicateValues" dxfId="1863" priority="2185" stopIfTrue="1"/>
    <cfRule type="duplicateValues" dxfId="1862" priority="2186"/>
    <cfRule type="duplicateValues" dxfId="1861" priority="2187"/>
    <cfRule type="duplicateValues" priority="2188"/>
    <cfRule type="duplicateValues" dxfId="1860" priority="2189" stopIfTrue="1"/>
    <cfRule type="duplicateValues" dxfId="1859" priority="2190"/>
    <cfRule type="duplicateValues" dxfId="1858" priority="2191"/>
    <cfRule type="duplicateValues" priority="2192"/>
    <cfRule type="duplicateValues" dxfId="1857" priority="2193" stopIfTrue="1"/>
    <cfRule type="duplicateValues" dxfId="1856" priority="2194"/>
    <cfRule type="duplicateValues" dxfId="1855" priority="2195"/>
    <cfRule type="duplicateValues" priority="2196"/>
    <cfRule type="duplicateValues" dxfId="1854" priority="2197" stopIfTrue="1"/>
    <cfRule type="duplicateValues" dxfId="1853" priority="2198"/>
    <cfRule type="duplicateValues" dxfId="1852" priority="2199"/>
    <cfRule type="duplicateValues" priority="2200"/>
    <cfRule type="duplicateValues" dxfId="1851" priority="2201" stopIfTrue="1"/>
    <cfRule type="duplicateValues" dxfId="1850" priority="2202"/>
    <cfRule type="duplicateValues" dxfId="1849" priority="2203"/>
    <cfRule type="duplicateValues" priority="2204"/>
    <cfRule type="duplicateValues" dxfId="1848" priority="2205" stopIfTrue="1"/>
    <cfRule type="duplicateValues" dxfId="1847" priority="2206"/>
    <cfRule type="duplicateValues" dxfId="1846" priority="2207"/>
    <cfRule type="duplicateValues" priority="2208"/>
    <cfRule type="duplicateValues" dxfId="1845" priority="2209" stopIfTrue="1"/>
    <cfRule type="duplicateValues" dxfId="1844" priority="2210"/>
    <cfRule type="duplicateValues" dxfId="1843" priority="2211"/>
    <cfRule type="duplicateValues" priority="2212"/>
    <cfRule type="duplicateValues" dxfId="1842" priority="2213" stopIfTrue="1"/>
    <cfRule type="duplicateValues" dxfId="1841" priority="2214"/>
    <cfRule type="duplicateValues" dxfId="1840" priority="2215"/>
    <cfRule type="duplicateValues" priority="2216"/>
    <cfRule type="duplicateValues" dxfId="1839" priority="2217" stopIfTrue="1"/>
    <cfRule type="duplicateValues" dxfId="1838" priority="2218"/>
    <cfRule type="duplicateValues" dxfId="1837" priority="2219"/>
    <cfRule type="duplicateValues" priority="2220"/>
    <cfRule type="duplicateValues" dxfId="1836" priority="2221" stopIfTrue="1"/>
    <cfRule type="duplicateValues" dxfId="1835" priority="2222"/>
    <cfRule type="duplicateValues" dxfId="1834" priority="2223"/>
    <cfRule type="duplicateValues" priority="2224"/>
    <cfRule type="duplicateValues" dxfId="1833" priority="2225" stopIfTrue="1"/>
    <cfRule type="duplicateValues" dxfId="1832" priority="2226"/>
    <cfRule type="duplicateValues" dxfId="1831" priority="2227"/>
    <cfRule type="duplicateValues" priority="2228"/>
    <cfRule type="duplicateValues" dxfId="1830" priority="2229" stopIfTrue="1"/>
    <cfRule type="duplicateValues" dxfId="1829" priority="2230"/>
    <cfRule type="duplicateValues" dxfId="1828" priority="2231"/>
    <cfRule type="duplicateValues" priority="2232"/>
    <cfRule type="duplicateValues" dxfId="1827" priority="2233" stopIfTrue="1"/>
    <cfRule type="duplicateValues" dxfId="1826" priority="2234"/>
    <cfRule type="duplicateValues" dxfId="1825" priority="2235"/>
    <cfRule type="duplicateValues" priority="2236"/>
    <cfRule type="duplicateValues" dxfId="1824" priority="2237" stopIfTrue="1"/>
    <cfRule type="duplicateValues" dxfId="1823" priority="2238"/>
    <cfRule type="duplicateValues" dxfId="1822" priority="2239"/>
    <cfRule type="duplicateValues" priority="2240"/>
    <cfRule type="duplicateValues" dxfId="1821" priority="2241" stopIfTrue="1"/>
    <cfRule type="duplicateValues" dxfId="1820" priority="2242"/>
    <cfRule type="duplicateValues" dxfId="1819" priority="2243"/>
    <cfRule type="duplicateValues" priority="2244"/>
    <cfRule type="duplicateValues" dxfId="1818" priority="2245" stopIfTrue="1"/>
    <cfRule type="duplicateValues" dxfId="1817" priority="2246"/>
    <cfRule type="duplicateValues" dxfId="1816" priority="2247"/>
    <cfRule type="duplicateValues" priority="2248"/>
    <cfRule type="duplicateValues" dxfId="1815" priority="2249" stopIfTrue="1"/>
    <cfRule type="duplicateValues" dxfId="1814" priority="2250"/>
    <cfRule type="duplicateValues" dxfId="1813" priority="2251"/>
    <cfRule type="duplicateValues" priority="2252"/>
    <cfRule type="duplicateValues" dxfId="1812" priority="2253" stopIfTrue="1"/>
    <cfRule type="duplicateValues" dxfId="1811" priority="2254"/>
    <cfRule type="duplicateValues" dxfId="1810" priority="2255"/>
    <cfRule type="duplicateValues" priority="2256"/>
    <cfRule type="duplicateValues" dxfId="1809" priority="2257" stopIfTrue="1"/>
    <cfRule type="duplicateValues" dxfId="1808" priority="2258"/>
    <cfRule type="duplicateValues" dxfId="1807" priority="2259"/>
    <cfRule type="duplicateValues" priority="2260"/>
    <cfRule type="duplicateValues" dxfId="1806" priority="2261" stopIfTrue="1"/>
    <cfRule type="duplicateValues" dxfId="1805" priority="2262"/>
    <cfRule type="duplicateValues" dxfId="1804" priority="2263"/>
    <cfRule type="duplicateValues" priority="2264"/>
    <cfRule type="duplicateValues" dxfId="1803" priority="2265" stopIfTrue="1"/>
    <cfRule type="duplicateValues" dxfId="1802" priority="2266"/>
    <cfRule type="duplicateValues" dxfId="1801" priority="2267"/>
    <cfRule type="duplicateValues" priority="2268"/>
    <cfRule type="duplicateValues" dxfId="1800" priority="2269" stopIfTrue="1"/>
    <cfRule type="duplicateValues" dxfId="1799" priority="2270"/>
    <cfRule type="duplicateValues" dxfId="1798" priority="2271"/>
    <cfRule type="duplicateValues" priority="2272"/>
    <cfRule type="duplicateValues" dxfId="1797" priority="2273" stopIfTrue="1"/>
    <cfRule type="duplicateValues" dxfId="1796" priority="2274"/>
    <cfRule type="duplicateValues" dxfId="1795" priority="2275"/>
    <cfRule type="duplicateValues" priority="2276"/>
    <cfRule type="duplicateValues" dxfId="1794" priority="2277" stopIfTrue="1"/>
    <cfRule type="duplicateValues" dxfId="1793" priority="2278"/>
    <cfRule type="duplicateValues" dxfId="1792" priority="2279"/>
    <cfRule type="duplicateValues" priority="2280"/>
    <cfRule type="duplicateValues" dxfId="1791" priority="2281" stopIfTrue="1"/>
    <cfRule type="duplicateValues" dxfId="1790" priority="2282"/>
    <cfRule type="duplicateValues" dxfId="1789" priority="2283"/>
    <cfRule type="duplicateValues" priority="2284"/>
    <cfRule type="duplicateValues" dxfId="1788" priority="2285" stopIfTrue="1"/>
    <cfRule type="duplicateValues" dxfId="1787" priority="2286"/>
    <cfRule type="duplicateValues" dxfId="1786" priority="2287"/>
    <cfRule type="duplicateValues" priority="2288"/>
    <cfRule type="duplicateValues" dxfId="1785" priority="2289" stopIfTrue="1"/>
    <cfRule type="duplicateValues" dxfId="1784" priority="2290"/>
    <cfRule type="duplicateValues" dxfId="1783" priority="2291"/>
    <cfRule type="duplicateValues" priority="2292"/>
    <cfRule type="duplicateValues" dxfId="1782" priority="2293" stopIfTrue="1"/>
    <cfRule type="duplicateValues" dxfId="1781" priority="2294"/>
    <cfRule type="duplicateValues" dxfId="1780" priority="2295"/>
    <cfRule type="duplicateValues" priority="2296"/>
    <cfRule type="duplicateValues" dxfId="1779" priority="2297" stopIfTrue="1"/>
    <cfRule type="duplicateValues" dxfId="1778" priority="2298"/>
    <cfRule type="duplicateValues" dxfId="1777" priority="2299"/>
    <cfRule type="duplicateValues" priority="2300"/>
    <cfRule type="duplicateValues" dxfId="1776" priority="2301" stopIfTrue="1"/>
    <cfRule type="duplicateValues" dxfId="1775" priority="2302"/>
    <cfRule type="duplicateValues" dxfId="1774" priority="2303"/>
    <cfRule type="duplicateValues" priority="2304"/>
    <cfRule type="duplicateValues" dxfId="1773" priority="2305" stopIfTrue="1"/>
    <cfRule type="duplicateValues" dxfId="1772" priority="2306"/>
    <cfRule type="duplicateValues" dxfId="1771" priority="2307"/>
    <cfRule type="duplicateValues" priority="2308"/>
    <cfRule type="duplicateValues" dxfId="1770" priority="2309" stopIfTrue="1"/>
    <cfRule type="duplicateValues" dxfId="1769" priority="2310"/>
    <cfRule type="duplicateValues" dxfId="1768" priority="2311"/>
    <cfRule type="duplicateValues" priority="2312"/>
    <cfRule type="duplicateValues" dxfId="1767" priority="2313" stopIfTrue="1"/>
    <cfRule type="duplicateValues" dxfId="1766" priority="2314"/>
    <cfRule type="duplicateValues" dxfId="1765" priority="2315"/>
    <cfRule type="duplicateValues" priority="2316"/>
    <cfRule type="duplicateValues" dxfId="1764" priority="2317" stopIfTrue="1"/>
    <cfRule type="duplicateValues" dxfId="1763" priority="2318"/>
    <cfRule type="duplicateValues" dxfId="1762" priority="2319"/>
    <cfRule type="duplicateValues" priority="2320"/>
    <cfRule type="duplicateValues" dxfId="1761" priority="2321" stopIfTrue="1"/>
    <cfRule type="duplicateValues" dxfId="1760" priority="2322"/>
    <cfRule type="duplicateValues" dxfId="1759" priority="2323"/>
    <cfRule type="duplicateValues" priority="2324"/>
    <cfRule type="duplicateValues" dxfId="1758" priority="2325" stopIfTrue="1"/>
    <cfRule type="duplicateValues" dxfId="1757" priority="2326"/>
    <cfRule type="duplicateValues" dxfId="1756" priority="2327"/>
    <cfRule type="duplicateValues" priority="2328"/>
    <cfRule type="duplicateValues" dxfId="1755" priority="2329" stopIfTrue="1"/>
    <cfRule type="duplicateValues" dxfId="1754" priority="2330"/>
    <cfRule type="duplicateValues" dxfId="1753" priority="2331"/>
    <cfRule type="duplicateValues" priority="2332"/>
    <cfRule type="duplicateValues" dxfId="1752" priority="2333" stopIfTrue="1"/>
    <cfRule type="duplicateValues" dxfId="1751" priority="2334"/>
    <cfRule type="duplicateValues" dxfId="1750" priority="2335"/>
    <cfRule type="duplicateValues" priority="2336"/>
    <cfRule type="duplicateValues" dxfId="1749" priority="2337" stopIfTrue="1"/>
    <cfRule type="duplicateValues" dxfId="1748" priority="2338"/>
    <cfRule type="duplicateValues" dxfId="1747" priority="2339"/>
    <cfRule type="duplicateValues" priority="2340"/>
    <cfRule type="duplicateValues" dxfId="1746" priority="2341" stopIfTrue="1"/>
    <cfRule type="duplicateValues" dxfId="1745" priority="2342"/>
    <cfRule type="duplicateValues" dxfId="1744" priority="2343"/>
    <cfRule type="duplicateValues" priority="2344"/>
    <cfRule type="duplicateValues" dxfId="1743" priority="2345" stopIfTrue="1"/>
    <cfRule type="duplicateValues" dxfId="1742" priority="2346"/>
    <cfRule type="duplicateValues" dxfId="1741" priority="2347"/>
    <cfRule type="duplicateValues" priority="2348"/>
    <cfRule type="duplicateValues" dxfId="1740" priority="2349" stopIfTrue="1"/>
    <cfRule type="duplicateValues" dxfId="1739" priority="2350"/>
    <cfRule type="duplicateValues" dxfId="1738" priority="2351"/>
    <cfRule type="duplicateValues" priority="2352"/>
    <cfRule type="duplicateValues" dxfId="1737" priority="2353" stopIfTrue="1"/>
    <cfRule type="duplicateValues" dxfId="1736" priority="2354"/>
    <cfRule type="duplicateValues" dxfId="1735" priority="2355"/>
    <cfRule type="duplicateValues" priority="2356"/>
    <cfRule type="duplicateValues" dxfId="1734" priority="2357" stopIfTrue="1"/>
    <cfRule type="duplicateValues" dxfId="1733" priority="2358"/>
    <cfRule type="duplicateValues" dxfId="1732" priority="2359"/>
    <cfRule type="duplicateValues" priority="2360"/>
    <cfRule type="duplicateValues" dxfId="1731" priority="2361" stopIfTrue="1"/>
    <cfRule type="duplicateValues" dxfId="1730" priority="2362"/>
    <cfRule type="duplicateValues" dxfId="1729" priority="2363"/>
    <cfRule type="duplicateValues" priority="2364"/>
    <cfRule type="duplicateValues" dxfId="1728" priority="2365" stopIfTrue="1"/>
    <cfRule type="duplicateValues" dxfId="1727" priority="2366"/>
    <cfRule type="duplicateValues" dxfId="1726" priority="2367"/>
    <cfRule type="duplicateValues" priority="2368"/>
    <cfRule type="duplicateValues" dxfId="1725" priority="2369" stopIfTrue="1"/>
    <cfRule type="duplicateValues" dxfId="1724" priority="2370"/>
    <cfRule type="duplicateValues" dxfId="1723" priority="2371"/>
    <cfRule type="duplicateValues" priority="2372"/>
    <cfRule type="duplicateValues" dxfId="1722" priority="2373" stopIfTrue="1"/>
    <cfRule type="duplicateValues" dxfId="1721" priority="2374"/>
    <cfRule type="duplicateValues" dxfId="1720" priority="2375"/>
    <cfRule type="duplicateValues" priority="2376"/>
    <cfRule type="duplicateValues" dxfId="1719" priority="2377" stopIfTrue="1"/>
    <cfRule type="duplicateValues" dxfId="1718" priority="2378"/>
    <cfRule type="duplicateValues" dxfId="1717" priority="2379"/>
    <cfRule type="duplicateValues" priority="2380"/>
    <cfRule type="duplicateValues" dxfId="1716" priority="2381" stopIfTrue="1"/>
    <cfRule type="duplicateValues" dxfId="1715" priority="2382"/>
    <cfRule type="duplicateValues" dxfId="1714" priority="2383"/>
    <cfRule type="duplicateValues" priority="2384"/>
    <cfRule type="duplicateValues" dxfId="1713" priority="2385" stopIfTrue="1"/>
    <cfRule type="duplicateValues" dxfId="1712" priority="2386"/>
    <cfRule type="duplicateValues" dxfId="1711" priority="2387"/>
    <cfRule type="duplicateValues" priority="2388"/>
    <cfRule type="duplicateValues" dxfId="1710" priority="2389" stopIfTrue="1"/>
    <cfRule type="duplicateValues" dxfId="1709" priority="2390"/>
    <cfRule type="duplicateValues" dxfId="1708" priority="2391"/>
    <cfRule type="duplicateValues" priority="2392"/>
    <cfRule type="duplicateValues" dxfId="1707" priority="2393" stopIfTrue="1"/>
    <cfRule type="duplicateValues" dxfId="1706" priority="2394"/>
    <cfRule type="duplicateValues" dxfId="1705" priority="2395"/>
    <cfRule type="duplicateValues" priority="2396"/>
    <cfRule type="duplicateValues" dxfId="1704" priority="2397" stopIfTrue="1"/>
    <cfRule type="duplicateValues" dxfId="1703" priority="2398"/>
    <cfRule type="duplicateValues" dxfId="1702" priority="2399"/>
    <cfRule type="duplicateValues" priority="2400"/>
    <cfRule type="duplicateValues" dxfId="1701" priority="2401" stopIfTrue="1"/>
    <cfRule type="duplicateValues" dxfId="1700" priority="2402"/>
    <cfRule type="duplicateValues" dxfId="1699" priority="2403"/>
    <cfRule type="duplicateValues" priority="2404"/>
    <cfRule type="duplicateValues" dxfId="1698" priority="2405" stopIfTrue="1"/>
    <cfRule type="duplicateValues" dxfId="1697" priority="2406"/>
    <cfRule type="duplicateValues" dxfId="1696" priority="2407"/>
    <cfRule type="duplicateValues" priority="2408"/>
    <cfRule type="duplicateValues" dxfId="1695" priority="2409" stopIfTrue="1"/>
    <cfRule type="duplicateValues" dxfId="1694" priority="2410"/>
    <cfRule type="duplicateValues" dxfId="1693" priority="2411"/>
    <cfRule type="duplicateValues" priority="2412"/>
  </conditionalFormatting>
  <conditionalFormatting sqref="F1809">
    <cfRule type="duplicateValues" dxfId="1692" priority="2631" stopIfTrue="1"/>
    <cfRule type="duplicateValues" dxfId="1691" priority="2632"/>
    <cfRule type="duplicateValues" dxfId="1690" priority="2633"/>
    <cfRule type="duplicateValues" priority="2634"/>
    <cfRule type="duplicateValues" dxfId="1689" priority="2635" stopIfTrue="1"/>
    <cfRule type="duplicateValues" dxfId="1688" priority="2636"/>
    <cfRule type="duplicateValues" dxfId="1687" priority="2637"/>
    <cfRule type="duplicateValues" priority="2638"/>
  </conditionalFormatting>
  <conditionalFormatting sqref="F1810">
    <cfRule type="duplicateValues" dxfId="1686" priority="2135" stopIfTrue="1"/>
    <cfRule type="duplicateValues" dxfId="1685" priority="2136"/>
    <cfRule type="duplicateValues" dxfId="1684" priority="2137"/>
    <cfRule type="duplicateValues" priority="2138"/>
    <cfRule type="duplicateValues" dxfId="1683" priority="2139"/>
    <cfRule type="duplicateValues" priority="2140"/>
  </conditionalFormatting>
  <conditionalFormatting sqref="F1811:F1812">
    <cfRule type="duplicateValues" dxfId="1682" priority="1855" stopIfTrue="1"/>
    <cfRule type="duplicateValues" dxfId="1681" priority="1856"/>
    <cfRule type="duplicateValues" dxfId="1680" priority="1857"/>
    <cfRule type="duplicateValues" priority="1858"/>
    <cfRule type="duplicateValues" dxfId="1679" priority="1859" stopIfTrue="1"/>
    <cfRule type="duplicateValues" dxfId="1678" priority="1860"/>
    <cfRule type="duplicateValues" dxfId="1677" priority="1861"/>
    <cfRule type="duplicateValues" priority="1862"/>
    <cfRule type="duplicateValues" dxfId="1676" priority="1863" stopIfTrue="1"/>
    <cfRule type="duplicateValues" dxfId="1675" priority="1864"/>
    <cfRule type="duplicateValues" dxfId="1674" priority="1865"/>
    <cfRule type="duplicateValues" priority="1866"/>
    <cfRule type="duplicateValues" dxfId="1673" priority="1867" stopIfTrue="1"/>
    <cfRule type="duplicateValues" dxfId="1672" priority="1868"/>
    <cfRule type="duplicateValues" dxfId="1671" priority="1869"/>
    <cfRule type="duplicateValues" priority="1870"/>
    <cfRule type="duplicateValues" dxfId="1670" priority="1871" stopIfTrue="1"/>
    <cfRule type="duplicateValues" dxfId="1669" priority="1872"/>
    <cfRule type="duplicateValues" dxfId="1668" priority="1873"/>
    <cfRule type="duplicateValues" priority="1874"/>
    <cfRule type="duplicateValues" dxfId="1667" priority="1875" stopIfTrue="1"/>
    <cfRule type="duplicateValues" dxfId="1666" priority="1876"/>
    <cfRule type="duplicateValues" dxfId="1665" priority="1877"/>
    <cfRule type="duplicateValues" priority="1878"/>
    <cfRule type="duplicateValues" dxfId="1664" priority="1879" stopIfTrue="1"/>
    <cfRule type="duplicateValues" dxfId="1663" priority="1880"/>
    <cfRule type="duplicateValues" dxfId="1662" priority="1881"/>
    <cfRule type="duplicateValues" priority="1882"/>
    <cfRule type="duplicateValues" dxfId="1661" priority="1883" stopIfTrue="1"/>
    <cfRule type="duplicateValues" dxfId="1660" priority="1884"/>
    <cfRule type="duplicateValues" dxfId="1659" priority="1885"/>
    <cfRule type="duplicateValues" priority="1886"/>
    <cfRule type="duplicateValues" dxfId="1658" priority="1887" stopIfTrue="1"/>
    <cfRule type="duplicateValues" dxfId="1657" priority="1888"/>
    <cfRule type="duplicateValues" dxfId="1656" priority="1889"/>
    <cfRule type="duplicateValues" priority="1890"/>
    <cfRule type="duplicateValues" dxfId="1655" priority="1891" stopIfTrue="1"/>
    <cfRule type="duplicateValues" dxfId="1654" priority="1892"/>
    <cfRule type="duplicateValues" dxfId="1653" priority="1893"/>
    <cfRule type="duplicateValues" priority="1894"/>
    <cfRule type="duplicateValues" dxfId="1652" priority="1895" stopIfTrue="1"/>
    <cfRule type="duplicateValues" dxfId="1651" priority="1896"/>
    <cfRule type="duplicateValues" dxfId="1650" priority="1897"/>
    <cfRule type="duplicateValues" priority="1898"/>
    <cfRule type="duplicateValues" dxfId="1649" priority="1899" stopIfTrue="1"/>
    <cfRule type="duplicateValues" dxfId="1648" priority="1900"/>
    <cfRule type="duplicateValues" dxfId="1647" priority="1901"/>
    <cfRule type="duplicateValues" priority="1902"/>
    <cfRule type="duplicateValues" dxfId="1646" priority="1903" stopIfTrue="1"/>
    <cfRule type="duplicateValues" dxfId="1645" priority="1904"/>
    <cfRule type="duplicateValues" dxfId="1644" priority="1905"/>
    <cfRule type="duplicateValues" priority="1906"/>
    <cfRule type="duplicateValues" dxfId="1643" priority="1907" stopIfTrue="1"/>
    <cfRule type="duplicateValues" dxfId="1642" priority="1908"/>
    <cfRule type="duplicateValues" dxfId="1641" priority="1909"/>
    <cfRule type="duplicateValues" priority="1910"/>
    <cfRule type="duplicateValues" dxfId="1640" priority="1911" stopIfTrue="1"/>
    <cfRule type="duplicateValues" dxfId="1639" priority="1912"/>
    <cfRule type="duplicateValues" dxfId="1638" priority="1913"/>
    <cfRule type="duplicateValues" priority="1914"/>
    <cfRule type="duplicateValues" dxfId="1637" priority="1915" stopIfTrue="1"/>
    <cfRule type="duplicateValues" dxfId="1636" priority="1916"/>
    <cfRule type="duplicateValues" dxfId="1635" priority="1917"/>
    <cfRule type="duplicateValues" priority="1918"/>
    <cfRule type="duplicateValues" dxfId="1634" priority="1919" stopIfTrue="1"/>
    <cfRule type="duplicateValues" dxfId="1633" priority="1920"/>
    <cfRule type="duplicateValues" dxfId="1632" priority="1921"/>
    <cfRule type="duplicateValues" priority="1922"/>
    <cfRule type="duplicateValues" dxfId="1631" priority="1923" stopIfTrue="1"/>
    <cfRule type="duplicateValues" dxfId="1630" priority="1924"/>
    <cfRule type="duplicateValues" dxfId="1629" priority="1925"/>
    <cfRule type="duplicateValues" priority="1926"/>
    <cfRule type="duplicateValues" dxfId="1628" priority="1927" stopIfTrue="1"/>
    <cfRule type="duplicateValues" dxfId="1627" priority="1928"/>
    <cfRule type="duplicateValues" dxfId="1626" priority="1929"/>
    <cfRule type="duplicateValues" priority="1930"/>
    <cfRule type="duplicateValues" dxfId="1625" priority="1931" stopIfTrue="1"/>
    <cfRule type="duplicateValues" dxfId="1624" priority="1932"/>
    <cfRule type="duplicateValues" dxfId="1623" priority="1933"/>
    <cfRule type="duplicateValues" priority="1934"/>
    <cfRule type="duplicateValues" dxfId="1622" priority="1935" stopIfTrue="1"/>
    <cfRule type="duplicateValues" dxfId="1621" priority="1936"/>
    <cfRule type="duplicateValues" dxfId="1620" priority="1937"/>
    <cfRule type="duplicateValues" priority="1938"/>
    <cfRule type="duplicateValues" dxfId="1619" priority="1939" stopIfTrue="1"/>
    <cfRule type="duplicateValues" dxfId="1618" priority="1940"/>
    <cfRule type="duplicateValues" dxfId="1617" priority="1941"/>
    <cfRule type="duplicateValues" priority="1942"/>
    <cfRule type="duplicateValues" dxfId="1616" priority="1943" stopIfTrue="1"/>
    <cfRule type="duplicateValues" dxfId="1615" priority="1944"/>
    <cfRule type="duplicateValues" dxfId="1614" priority="1945"/>
    <cfRule type="duplicateValues" priority="1946"/>
    <cfRule type="duplicateValues" dxfId="1613" priority="1947" stopIfTrue="1"/>
    <cfRule type="duplicateValues" dxfId="1612" priority="1948"/>
    <cfRule type="duplicateValues" dxfId="1611" priority="1949"/>
    <cfRule type="duplicateValues" priority="1950"/>
    <cfRule type="duplicateValues" dxfId="1610" priority="1951" stopIfTrue="1"/>
    <cfRule type="duplicateValues" dxfId="1609" priority="1952"/>
    <cfRule type="duplicateValues" dxfId="1608" priority="1953"/>
    <cfRule type="duplicateValues" priority="1954"/>
    <cfRule type="duplicateValues" dxfId="1607" priority="1955" stopIfTrue="1"/>
    <cfRule type="duplicateValues" dxfId="1606" priority="1956"/>
    <cfRule type="duplicateValues" dxfId="1605" priority="1957"/>
    <cfRule type="duplicateValues" priority="1958"/>
    <cfRule type="duplicateValues" dxfId="1604" priority="1959" stopIfTrue="1"/>
    <cfRule type="duplicateValues" dxfId="1603" priority="1960"/>
    <cfRule type="duplicateValues" dxfId="1602" priority="1961"/>
    <cfRule type="duplicateValues" priority="1962"/>
    <cfRule type="duplicateValues" dxfId="1601" priority="1963" stopIfTrue="1"/>
    <cfRule type="duplicateValues" dxfId="1600" priority="1964"/>
    <cfRule type="duplicateValues" dxfId="1599" priority="1965"/>
    <cfRule type="duplicateValues" priority="1966"/>
    <cfRule type="duplicateValues" dxfId="1598" priority="1967" stopIfTrue="1"/>
    <cfRule type="duplicateValues" dxfId="1597" priority="1968"/>
    <cfRule type="duplicateValues" dxfId="1596" priority="1969"/>
    <cfRule type="duplicateValues" priority="1970"/>
    <cfRule type="duplicateValues" dxfId="1595" priority="1971" stopIfTrue="1"/>
    <cfRule type="duplicateValues" dxfId="1594" priority="1972"/>
    <cfRule type="duplicateValues" dxfId="1593" priority="1973"/>
    <cfRule type="duplicateValues" priority="1974"/>
    <cfRule type="duplicateValues" dxfId="1592" priority="1975" stopIfTrue="1"/>
    <cfRule type="duplicateValues" dxfId="1591" priority="1976"/>
    <cfRule type="duplicateValues" dxfId="1590" priority="1977"/>
    <cfRule type="duplicateValues" priority="1978"/>
    <cfRule type="duplicateValues" dxfId="1589" priority="1979" stopIfTrue="1"/>
    <cfRule type="duplicateValues" dxfId="1588" priority="1980"/>
    <cfRule type="duplicateValues" dxfId="1587" priority="1981"/>
    <cfRule type="duplicateValues" priority="1982"/>
    <cfRule type="duplicateValues" dxfId="1586" priority="1983" stopIfTrue="1"/>
    <cfRule type="duplicateValues" dxfId="1585" priority="1984"/>
    <cfRule type="duplicateValues" dxfId="1584" priority="1985"/>
    <cfRule type="duplicateValues" priority="1986"/>
    <cfRule type="duplicateValues" dxfId="1583" priority="1987" stopIfTrue="1"/>
    <cfRule type="duplicateValues" dxfId="1582" priority="1988"/>
    <cfRule type="duplicateValues" dxfId="1581" priority="1989"/>
    <cfRule type="duplicateValues" priority="1990"/>
    <cfRule type="duplicateValues" dxfId="1580" priority="1991" stopIfTrue="1"/>
    <cfRule type="duplicateValues" dxfId="1579" priority="1992"/>
    <cfRule type="duplicateValues" dxfId="1578" priority="1993"/>
    <cfRule type="duplicateValues" priority="1994"/>
    <cfRule type="duplicateValues" dxfId="1577" priority="1995" stopIfTrue="1"/>
    <cfRule type="duplicateValues" dxfId="1576" priority="1996"/>
    <cfRule type="duplicateValues" dxfId="1575" priority="1997"/>
    <cfRule type="duplicateValues" priority="1998"/>
    <cfRule type="duplicateValues" dxfId="1574" priority="1999" stopIfTrue="1"/>
    <cfRule type="duplicateValues" dxfId="1573" priority="2000"/>
    <cfRule type="duplicateValues" dxfId="1572" priority="2001"/>
    <cfRule type="duplicateValues" priority="2002"/>
    <cfRule type="duplicateValues" dxfId="1571" priority="2003" stopIfTrue="1"/>
    <cfRule type="duplicateValues" dxfId="1570" priority="2004"/>
    <cfRule type="duplicateValues" dxfId="1569" priority="2005"/>
    <cfRule type="duplicateValues" priority="2006"/>
    <cfRule type="duplicateValues" dxfId="1568" priority="2007" stopIfTrue="1"/>
    <cfRule type="duplicateValues" dxfId="1567" priority="2008"/>
    <cfRule type="duplicateValues" dxfId="1566" priority="2009"/>
    <cfRule type="duplicateValues" priority="2010"/>
    <cfRule type="duplicateValues" dxfId="1565" priority="2011" stopIfTrue="1"/>
    <cfRule type="duplicateValues" dxfId="1564" priority="2012"/>
    <cfRule type="duplicateValues" dxfId="1563" priority="2013"/>
    <cfRule type="duplicateValues" priority="2014"/>
    <cfRule type="duplicateValues" dxfId="1562" priority="2015" stopIfTrue="1"/>
    <cfRule type="duplicateValues" dxfId="1561" priority="2016"/>
    <cfRule type="duplicateValues" dxfId="1560" priority="2017"/>
    <cfRule type="duplicateValues" priority="2018"/>
    <cfRule type="duplicateValues" dxfId="1559" priority="2019" stopIfTrue="1"/>
    <cfRule type="duplicateValues" dxfId="1558" priority="2020"/>
    <cfRule type="duplicateValues" dxfId="1557" priority="2021"/>
    <cfRule type="duplicateValues" priority="2022"/>
    <cfRule type="duplicateValues" dxfId="1556" priority="2023" stopIfTrue="1"/>
    <cfRule type="duplicateValues" dxfId="1555" priority="2024"/>
    <cfRule type="duplicateValues" dxfId="1554" priority="2025"/>
    <cfRule type="duplicateValues" priority="2026"/>
    <cfRule type="duplicateValues" dxfId="1553" priority="2027" stopIfTrue="1"/>
    <cfRule type="duplicateValues" dxfId="1552" priority="2028"/>
    <cfRule type="duplicateValues" dxfId="1551" priority="2029"/>
    <cfRule type="duplicateValues" priority="2030"/>
    <cfRule type="duplicateValues" dxfId="1550" priority="2031" stopIfTrue="1"/>
    <cfRule type="duplicateValues" dxfId="1549" priority="2032"/>
    <cfRule type="duplicateValues" dxfId="1548" priority="2033"/>
    <cfRule type="duplicateValues" priority="2034"/>
    <cfRule type="duplicateValues" dxfId="1547" priority="2035" stopIfTrue="1"/>
    <cfRule type="duplicateValues" dxfId="1546" priority="2036"/>
    <cfRule type="duplicateValues" dxfId="1545" priority="2037"/>
    <cfRule type="duplicateValues" priority="2038"/>
    <cfRule type="duplicateValues" dxfId="1544" priority="2039" stopIfTrue="1"/>
    <cfRule type="duplicateValues" dxfId="1543" priority="2040"/>
    <cfRule type="duplicateValues" dxfId="1542" priority="2041"/>
    <cfRule type="duplicateValues" priority="2042"/>
    <cfRule type="duplicateValues" dxfId="1541" priority="2043" stopIfTrue="1"/>
    <cfRule type="duplicateValues" dxfId="1540" priority="2044"/>
    <cfRule type="duplicateValues" dxfId="1539" priority="2045"/>
    <cfRule type="duplicateValues" priority="2046"/>
    <cfRule type="duplicateValues" dxfId="1538" priority="2047" stopIfTrue="1"/>
    <cfRule type="duplicateValues" dxfId="1537" priority="2048"/>
    <cfRule type="duplicateValues" dxfId="1536" priority="2049"/>
    <cfRule type="duplicateValues" priority="2050"/>
    <cfRule type="duplicateValues" dxfId="1535" priority="2051" stopIfTrue="1"/>
    <cfRule type="duplicateValues" dxfId="1534" priority="2052"/>
    <cfRule type="duplicateValues" dxfId="1533" priority="2053"/>
    <cfRule type="duplicateValues" priority="2054"/>
    <cfRule type="duplicateValues" dxfId="1532" priority="2055" stopIfTrue="1"/>
    <cfRule type="duplicateValues" dxfId="1531" priority="2056"/>
    <cfRule type="duplicateValues" dxfId="1530" priority="2057"/>
    <cfRule type="duplicateValues" priority="2058"/>
    <cfRule type="duplicateValues" dxfId="1529" priority="2059" stopIfTrue="1"/>
    <cfRule type="duplicateValues" dxfId="1528" priority="2060"/>
    <cfRule type="duplicateValues" dxfId="1527" priority="2061"/>
    <cfRule type="duplicateValues" priority="2062"/>
    <cfRule type="duplicateValues" dxfId="1526" priority="2063" stopIfTrue="1"/>
    <cfRule type="duplicateValues" dxfId="1525" priority="2064"/>
    <cfRule type="duplicateValues" dxfId="1524" priority="2065"/>
    <cfRule type="duplicateValues" priority="2066"/>
    <cfRule type="duplicateValues" dxfId="1523" priority="2067" stopIfTrue="1"/>
    <cfRule type="duplicateValues" dxfId="1522" priority="2068"/>
    <cfRule type="duplicateValues" dxfId="1521" priority="2069"/>
    <cfRule type="duplicateValues" priority="2070"/>
    <cfRule type="duplicateValues" dxfId="1520" priority="2071" stopIfTrue="1"/>
    <cfRule type="duplicateValues" dxfId="1519" priority="2072"/>
    <cfRule type="duplicateValues" dxfId="1518" priority="2073"/>
    <cfRule type="duplicateValues" priority="2074"/>
    <cfRule type="duplicateValues" dxfId="1517" priority="2075" stopIfTrue="1"/>
    <cfRule type="duplicateValues" dxfId="1516" priority="2076"/>
    <cfRule type="duplicateValues" dxfId="1515" priority="2077"/>
    <cfRule type="duplicateValues" priority="2078"/>
    <cfRule type="duplicateValues" dxfId="1514" priority="2079" stopIfTrue="1"/>
    <cfRule type="duplicateValues" dxfId="1513" priority="2080"/>
    <cfRule type="duplicateValues" dxfId="1512" priority="2081"/>
    <cfRule type="duplicateValues" priority="2082"/>
    <cfRule type="duplicateValues" dxfId="1511" priority="2083" stopIfTrue="1"/>
    <cfRule type="duplicateValues" dxfId="1510" priority="2084"/>
    <cfRule type="duplicateValues" dxfId="1509" priority="2085"/>
    <cfRule type="duplicateValues" priority="2086"/>
    <cfRule type="duplicateValues" dxfId="1508" priority="2087" stopIfTrue="1"/>
    <cfRule type="duplicateValues" dxfId="1507" priority="2088"/>
    <cfRule type="duplicateValues" dxfId="1506" priority="2089"/>
    <cfRule type="duplicateValues" priority="2090"/>
    <cfRule type="duplicateValues" dxfId="1505" priority="2091" stopIfTrue="1"/>
    <cfRule type="duplicateValues" dxfId="1504" priority="2092"/>
    <cfRule type="duplicateValues" dxfId="1503" priority="2093"/>
    <cfRule type="duplicateValues" priority="2094"/>
    <cfRule type="duplicateValues" dxfId="1502" priority="2095" stopIfTrue="1"/>
    <cfRule type="duplicateValues" dxfId="1501" priority="2096"/>
    <cfRule type="duplicateValues" dxfId="1500" priority="2097"/>
    <cfRule type="duplicateValues" priority="2098"/>
    <cfRule type="duplicateValues" dxfId="1499" priority="2099" stopIfTrue="1"/>
    <cfRule type="duplicateValues" dxfId="1498" priority="2100"/>
    <cfRule type="duplicateValues" dxfId="1497" priority="2101"/>
    <cfRule type="duplicateValues" priority="2102"/>
    <cfRule type="duplicateValues" dxfId="1496" priority="2103" stopIfTrue="1"/>
    <cfRule type="duplicateValues" dxfId="1495" priority="2104"/>
    <cfRule type="duplicateValues" dxfId="1494" priority="2105"/>
    <cfRule type="duplicateValues" priority="2106"/>
    <cfRule type="duplicateValues" dxfId="1493" priority="2107" stopIfTrue="1"/>
    <cfRule type="duplicateValues" dxfId="1492" priority="2108"/>
    <cfRule type="duplicateValues" dxfId="1491" priority="2109"/>
    <cfRule type="duplicateValues" priority="2110"/>
    <cfRule type="duplicateValues" dxfId="1490" priority="2111" stopIfTrue="1"/>
    <cfRule type="duplicateValues" dxfId="1489" priority="2112"/>
    <cfRule type="duplicateValues" dxfId="1488" priority="2113"/>
    <cfRule type="duplicateValues" priority="2114"/>
    <cfRule type="duplicateValues" dxfId="1487" priority="2115" stopIfTrue="1"/>
    <cfRule type="duplicateValues" dxfId="1486" priority="2116"/>
    <cfRule type="duplicateValues" dxfId="1485" priority="2117"/>
    <cfRule type="duplicateValues" priority="2118"/>
    <cfRule type="duplicateValues" dxfId="1484" priority="2119" stopIfTrue="1"/>
    <cfRule type="duplicateValues" dxfId="1483" priority="2120"/>
    <cfRule type="duplicateValues" dxfId="1482" priority="2121"/>
    <cfRule type="duplicateValues" priority="2122"/>
    <cfRule type="duplicateValues" dxfId="1481" priority="2123" stopIfTrue="1"/>
    <cfRule type="duplicateValues" dxfId="1480" priority="2124"/>
    <cfRule type="duplicateValues" dxfId="1479" priority="2125"/>
    <cfRule type="duplicateValues" priority="2126"/>
    <cfRule type="duplicateValues" dxfId="1478" priority="2127" stopIfTrue="1"/>
    <cfRule type="duplicateValues" dxfId="1477" priority="2128"/>
    <cfRule type="duplicateValues" dxfId="1476" priority="2129"/>
    <cfRule type="duplicateValues" priority="2130"/>
    <cfRule type="duplicateValues" dxfId="1475" priority="2131" stopIfTrue="1"/>
    <cfRule type="duplicateValues" dxfId="1474" priority="2132"/>
    <cfRule type="duplicateValues" dxfId="1473" priority="2133"/>
    <cfRule type="duplicateValues" priority="2134"/>
  </conditionalFormatting>
  <conditionalFormatting sqref="F1813">
    <cfRule type="duplicateValues" dxfId="1472" priority="1849" stopIfTrue="1"/>
    <cfRule type="duplicateValues" dxfId="1471" priority="1850"/>
    <cfRule type="duplicateValues" dxfId="1470" priority="1851"/>
    <cfRule type="duplicateValues" priority="1852"/>
    <cfRule type="duplicateValues" dxfId="1469" priority="1853"/>
    <cfRule type="duplicateValues" priority="1854"/>
  </conditionalFormatting>
  <conditionalFormatting sqref="F1814">
    <cfRule type="duplicateValues" dxfId="1468" priority="1843" stopIfTrue="1"/>
    <cfRule type="duplicateValues" dxfId="1467" priority="1844"/>
    <cfRule type="duplicateValues" dxfId="1466" priority="1845"/>
    <cfRule type="duplicateValues" priority="1846"/>
    <cfRule type="duplicateValues" dxfId="1465" priority="1847"/>
    <cfRule type="duplicateValues" priority="1848"/>
  </conditionalFormatting>
  <conditionalFormatting sqref="F1815">
    <cfRule type="duplicateValues" dxfId="1464" priority="1839" stopIfTrue="1"/>
    <cfRule type="duplicateValues" dxfId="1463" priority="1840"/>
    <cfRule type="duplicateValues" dxfId="1462" priority="1841"/>
    <cfRule type="duplicateValues" priority="1842"/>
  </conditionalFormatting>
  <conditionalFormatting sqref="F1816:F1817">
    <cfRule type="duplicateValues" dxfId="1461" priority="1731" stopIfTrue="1"/>
    <cfRule type="duplicateValues" dxfId="1460" priority="1732"/>
    <cfRule type="duplicateValues" dxfId="1459" priority="1733"/>
    <cfRule type="duplicateValues" priority="1734"/>
    <cfRule type="duplicateValues" dxfId="1458" priority="1735" stopIfTrue="1"/>
    <cfRule type="duplicateValues" dxfId="1457" priority="1736"/>
    <cfRule type="duplicateValues" dxfId="1456" priority="1737"/>
    <cfRule type="duplicateValues" priority="1738"/>
    <cfRule type="duplicateValues" dxfId="1455" priority="1739" stopIfTrue="1"/>
    <cfRule type="duplicateValues" dxfId="1454" priority="1740"/>
    <cfRule type="duplicateValues" dxfId="1453" priority="1741"/>
    <cfRule type="duplicateValues" priority="1742"/>
    <cfRule type="duplicateValues" dxfId="1452" priority="1743" stopIfTrue="1"/>
    <cfRule type="duplicateValues" dxfId="1451" priority="1744"/>
    <cfRule type="duplicateValues" dxfId="1450" priority="1745"/>
    <cfRule type="duplicateValues" priority="1746"/>
    <cfRule type="duplicateValues" dxfId="1449" priority="1747" stopIfTrue="1"/>
    <cfRule type="duplicateValues" dxfId="1448" priority="1748"/>
    <cfRule type="duplicateValues" dxfId="1447" priority="1749"/>
    <cfRule type="duplicateValues" priority="1750"/>
    <cfRule type="duplicateValues" dxfId="1446" priority="1751" stopIfTrue="1"/>
    <cfRule type="duplicateValues" dxfId="1445" priority="1752"/>
    <cfRule type="duplicateValues" dxfId="1444" priority="1753"/>
    <cfRule type="duplicateValues" priority="1754"/>
    <cfRule type="duplicateValues" dxfId="1443" priority="1755" stopIfTrue="1"/>
    <cfRule type="duplicateValues" dxfId="1442" priority="1756"/>
    <cfRule type="duplicateValues" dxfId="1441" priority="1757"/>
    <cfRule type="duplicateValues" priority="1758"/>
    <cfRule type="duplicateValues" dxfId="1440" priority="1759" stopIfTrue="1"/>
    <cfRule type="duplicateValues" dxfId="1439" priority="1760"/>
    <cfRule type="duplicateValues" dxfId="1438" priority="1761"/>
    <cfRule type="duplicateValues" priority="1762"/>
    <cfRule type="duplicateValues" dxfId="1437" priority="1763" stopIfTrue="1"/>
    <cfRule type="duplicateValues" dxfId="1436" priority="1764"/>
    <cfRule type="duplicateValues" dxfId="1435" priority="1765"/>
    <cfRule type="duplicateValues" priority="1766"/>
    <cfRule type="duplicateValues" dxfId="1434" priority="1767" stopIfTrue="1"/>
    <cfRule type="duplicateValues" dxfId="1433" priority="1768"/>
    <cfRule type="duplicateValues" dxfId="1432" priority="1769"/>
    <cfRule type="duplicateValues" priority="1770"/>
    <cfRule type="duplicateValues" dxfId="1431" priority="1771" stopIfTrue="1"/>
    <cfRule type="duplicateValues" dxfId="1430" priority="1772"/>
    <cfRule type="duplicateValues" dxfId="1429" priority="1773"/>
    <cfRule type="duplicateValues" priority="1774"/>
    <cfRule type="duplicateValues" dxfId="1428" priority="1775" stopIfTrue="1"/>
    <cfRule type="duplicateValues" dxfId="1427" priority="1776"/>
    <cfRule type="duplicateValues" dxfId="1426" priority="1777"/>
    <cfRule type="duplicateValues" priority="1778"/>
    <cfRule type="duplicateValues" dxfId="1425" priority="1779" stopIfTrue="1"/>
    <cfRule type="duplicateValues" dxfId="1424" priority="1780"/>
    <cfRule type="duplicateValues" dxfId="1423" priority="1781"/>
    <cfRule type="duplicateValues" priority="1782"/>
    <cfRule type="duplicateValues" dxfId="1422" priority="1783" stopIfTrue="1"/>
    <cfRule type="duplicateValues" dxfId="1421" priority="1784"/>
    <cfRule type="duplicateValues" dxfId="1420" priority="1785"/>
    <cfRule type="duplicateValues" priority="1786"/>
    <cfRule type="duplicateValues" dxfId="1419" priority="1787" stopIfTrue="1"/>
    <cfRule type="duplicateValues" dxfId="1418" priority="1788"/>
    <cfRule type="duplicateValues" dxfId="1417" priority="1789"/>
    <cfRule type="duplicateValues" priority="1790"/>
    <cfRule type="duplicateValues" dxfId="1416" priority="1791" stopIfTrue="1"/>
    <cfRule type="duplicateValues" dxfId="1415" priority="1792"/>
    <cfRule type="duplicateValues" dxfId="1414" priority="1793"/>
    <cfRule type="duplicateValues" priority="1794"/>
    <cfRule type="duplicateValues" dxfId="1413" priority="1795" stopIfTrue="1"/>
    <cfRule type="duplicateValues" dxfId="1412" priority="1796"/>
    <cfRule type="duplicateValues" dxfId="1411" priority="1797"/>
    <cfRule type="duplicateValues" priority="1798"/>
    <cfRule type="duplicateValues" dxfId="1410" priority="1799" stopIfTrue="1"/>
    <cfRule type="duplicateValues" dxfId="1409" priority="1800"/>
    <cfRule type="duplicateValues" dxfId="1408" priority="1801"/>
    <cfRule type="duplicateValues" priority="1802"/>
    <cfRule type="duplicateValues" dxfId="1407" priority="1803" stopIfTrue="1"/>
    <cfRule type="duplicateValues" dxfId="1406" priority="1804"/>
    <cfRule type="duplicateValues" dxfId="1405" priority="1805"/>
    <cfRule type="duplicateValues" priority="1806"/>
    <cfRule type="duplicateValues" dxfId="1404" priority="1807" stopIfTrue="1"/>
    <cfRule type="duplicateValues" dxfId="1403" priority="1808"/>
    <cfRule type="duplicateValues" dxfId="1402" priority="1809"/>
    <cfRule type="duplicateValues" priority="1810"/>
    <cfRule type="duplicateValues" dxfId="1401" priority="1811" stopIfTrue="1"/>
    <cfRule type="duplicateValues" dxfId="1400" priority="1812"/>
    <cfRule type="duplicateValues" dxfId="1399" priority="1813"/>
    <cfRule type="duplicateValues" priority="1814"/>
    <cfRule type="duplicateValues" dxfId="1398" priority="1815" stopIfTrue="1"/>
    <cfRule type="duplicateValues" dxfId="1397" priority="1816"/>
    <cfRule type="duplicateValues" dxfId="1396" priority="1817"/>
    <cfRule type="duplicateValues" priority="1818"/>
    <cfRule type="duplicateValues" dxfId="1395" priority="1819" stopIfTrue="1"/>
    <cfRule type="duplicateValues" dxfId="1394" priority="1820"/>
    <cfRule type="duplicateValues" dxfId="1393" priority="1821"/>
    <cfRule type="duplicateValues" priority="1822"/>
    <cfRule type="duplicateValues" dxfId="1392" priority="1823" stopIfTrue="1"/>
    <cfRule type="duplicateValues" dxfId="1391" priority="1824"/>
    <cfRule type="duplicateValues" dxfId="1390" priority="1825"/>
    <cfRule type="duplicateValues" priority="1826"/>
    <cfRule type="duplicateValues" dxfId="1389" priority="1827" stopIfTrue="1"/>
    <cfRule type="duplicateValues" dxfId="1388" priority="1828"/>
    <cfRule type="duplicateValues" dxfId="1387" priority="1829"/>
    <cfRule type="duplicateValues" priority="1830"/>
    <cfRule type="duplicateValues" dxfId="1386" priority="1831" stopIfTrue="1"/>
    <cfRule type="duplicateValues" dxfId="1385" priority="1832"/>
    <cfRule type="duplicateValues" dxfId="1384" priority="1833"/>
    <cfRule type="duplicateValues" priority="1834"/>
    <cfRule type="duplicateValues" dxfId="1383" priority="1835" stopIfTrue="1"/>
    <cfRule type="duplicateValues" dxfId="1382" priority="1836"/>
    <cfRule type="duplicateValues" dxfId="1381" priority="1837"/>
    <cfRule type="duplicateValues" priority="1838"/>
  </conditionalFormatting>
  <conditionalFormatting sqref="F1817">
    <cfRule type="duplicateValues" dxfId="1380" priority="2579" stopIfTrue="1"/>
    <cfRule type="duplicateValues" dxfId="1379" priority="2580"/>
    <cfRule type="duplicateValues" dxfId="1378" priority="2581"/>
    <cfRule type="duplicateValues" priority="2582"/>
    <cfRule type="duplicateValues" dxfId="1377" priority="2583" stopIfTrue="1"/>
    <cfRule type="duplicateValues" dxfId="1376" priority="2584"/>
    <cfRule type="duplicateValues" dxfId="1375" priority="2585"/>
    <cfRule type="duplicateValues" priority="2586"/>
    <cfRule type="duplicateValues" dxfId="1374" priority="2587" stopIfTrue="1"/>
    <cfRule type="duplicateValues" dxfId="1373" priority="2588"/>
    <cfRule type="duplicateValues" dxfId="1372" priority="2589"/>
    <cfRule type="duplicateValues" priority="2590"/>
    <cfRule type="duplicateValues" dxfId="1371" priority="2591" stopIfTrue="1"/>
    <cfRule type="duplicateValues" dxfId="1370" priority="2592"/>
    <cfRule type="duplicateValues" dxfId="1369" priority="2593"/>
    <cfRule type="duplicateValues" priority="2594"/>
    <cfRule type="duplicateValues" dxfId="1368" priority="2595" stopIfTrue="1"/>
    <cfRule type="duplicateValues" dxfId="1367" priority="2596"/>
    <cfRule type="duplicateValues" dxfId="1366" priority="2597"/>
    <cfRule type="duplicateValues" priority="2598"/>
    <cfRule type="duplicateValues" dxfId="1365" priority="2599" stopIfTrue="1"/>
    <cfRule type="duplicateValues" dxfId="1364" priority="2600"/>
    <cfRule type="duplicateValues" dxfId="1363" priority="2601"/>
    <cfRule type="duplicateValues" priority="2602"/>
    <cfRule type="duplicateValues" dxfId="1362" priority="2603" stopIfTrue="1"/>
    <cfRule type="duplicateValues" dxfId="1361" priority="2604"/>
    <cfRule type="duplicateValues" dxfId="1360" priority="2605"/>
    <cfRule type="duplicateValues" priority="2606"/>
    <cfRule type="duplicateValues" dxfId="1359" priority="2607" stopIfTrue="1"/>
    <cfRule type="duplicateValues" dxfId="1358" priority="2608"/>
    <cfRule type="duplicateValues" dxfId="1357" priority="2609"/>
    <cfRule type="duplicateValues" priority="2610"/>
    <cfRule type="duplicateValues" dxfId="1356" priority="2611" stopIfTrue="1"/>
    <cfRule type="duplicateValues" dxfId="1355" priority="2612"/>
    <cfRule type="duplicateValues" dxfId="1354" priority="2613"/>
    <cfRule type="duplicateValues" priority="2614"/>
    <cfRule type="duplicateValues" dxfId="1353" priority="2615" stopIfTrue="1"/>
    <cfRule type="duplicateValues" dxfId="1352" priority="2616"/>
    <cfRule type="duplicateValues" dxfId="1351" priority="2617"/>
    <cfRule type="duplicateValues" priority="2618"/>
    <cfRule type="duplicateValues" dxfId="1350" priority="2619" stopIfTrue="1"/>
    <cfRule type="duplicateValues" dxfId="1349" priority="2620"/>
    <cfRule type="duplicateValues" dxfId="1348" priority="2621"/>
    <cfRule type="duplicateValues" priority="2622"/>
    <cfRule type="duplicateValues" dxfId="1347" priority="2623" stopIfTrue="1"/>
    <cfRule type="duplicateValues" dxfId="1346" priority="2624"/>
    <cfRule type="duplicateValues" dxfId="1345" priority="2625"/>
    <cfRule type="duplicateValues" priority="2626"/>
    <cfRule type="duplicateValues" dxfId="1344" priority="2627" stopIfTrue="1"/>
    <cfRule type="duplicateValues" dxfId="1343" priority="2628"/>
    <cfRule type="duplicateValues" dxfId="1342" priority="2629"/>
    <cfRule type="duplicateValues" priority="2630"/>
  </conditionalFormatting>
  <conditionalFormatting sqref="F1818">
    <cfRule type="duplicateValues" dxfId="1341" priority="1727" stopIfTrue="1"/>
    <cfRule type="duplicateValues" dxfId="1340" priority="1728"/>
    <cfRule type="duplicateValues" dxfId="1339" priority="1729"/>
    <cfRule type="duplicateValues" priority="1730"/>
  </conditionalFormatting>
  <conditionalFormatting sqref="F1819">
    <cfRule type="duplicateValues" dxfId="1338" priority="1721" stopIfTrue="1"/>
    <cfRule type="duplicateValues" dxfId="1337" priority="1722"/>
    <cfRule type="duplicateValues" dxfId="1336" priority="1723"/>
    <cfRule type="duplicateValues" priority="1724"/>
    <cfRule type="duplicateValues" dxfId="1335" priority="1725"/>
    <cfRule type="duplicateValues" priority="1726"/>
  </conditionalFormatting>
  <conditionalFormatting sqref="F1820">
    <cfRule type="duplicateValues" dxfId="1334" priority="2527" stopIfTrue="1"/>
    <cfRule type="duplicateValues" dxfId="1333" priority="2528"/>
    <cfRule type="duplicateValues" dxfId="1332" priority="2529"/>
    <cfRule type="duplicateValues" priority="2530"/>
    <cfRule type="duplicateValues" dxfId="1331" priority="2531" stopIfTrue="1"/>
    <cfRule type="duplicateValues" dxfId="1330" priority="2532"/>
    <cfRule type="duplicateValues" dxfId="1329" priority="2533"/>
    <cfRule type="duplicateValues" priority="2534"/>
    <cfRule type="duplicateValues" dxfId="1328" priority="2535" stopIfTrue="1"/>
    <cfRule type="duplicateValues" dxfId="1327" priority="2536"/>
    <cfRule type="duplicateValues" dxfId="1326" priority="2537"/>
    <cfRule type="duplicateValues" priority="2538"/>
    <cfRule type="duplicateValues" dxfId="1325" priority="2539" stopIfTrue="1"/>
    <cfRule type="duplicateValues" dxfId="1324" priority="2540"/>
    <cfRule type="duplicateValues" dxfId="1323" priority="2541"/>
    <cfRule type="duplicateValues" priority="2542"/>
    <cfRule type="duplicateValues" dxfId="1322" priority="2543" stopIfTrue="1"/>
    <cfRule type="duplicateValues" dxfId="1321" priority="2544"/>
    <cfRule type="duplicateValues" dxfId="1320" priority="2545"/>
    <cfRule type="duplicateValues" priority="2546"/>
    <cfRule type="duplicateValues" dxfId="1319" priority="2547" stopIfTrue="1"/>
    <cfRule type="duplicateValues" dxfId="1318" priority="2548"/>
    <cfRule type="duplicateValues" dxfId="1317" priority="2549"/>
    <cfRule type="duplicateValues" priority="2550"/>
    <cfRule type="duplicateValues" dxfId="1316" priority="2551" stopIfTrue="1"/>
    <cfRule type="duplicateValues" dxfId="1315" priority="2552"/>
    <cfRule type="duplicateValues" dxfId="1314" priority="2553"/>
    <cfRule type="duplicateValues" priority="2554"/>
    <cfRule type="duplicateValues" dxfId="1313" priority="2555" stopIfTrue="1"/>
    <cfRule type="duplicateValues" dxfId="1312" priority="2556"/>
    <cfRule type="duplicateValues" dxfId="1311" priority="2557"/>
    <cfRule type="duplicateValues" priority="2558"/>
    <cfRule type="duplicateValues" dxfId="1310" priority="2559" stopIfTrue="1"/>
    <cfRule type="duplicateValues" dxfId="1309" priority="2560"/>
    <cfRule type="duplicateValues" dxfId="1308" priority="2561"/>
    <cfRule type="duplicateValues" priority="2562"/>
    <cfRule type="duplicateValues" dxfId="1307" priority="2563" stopIfTrue="1"/>
    <cfRule type="duplicateValues" dxfId="1306" priority="2564"/>
    <cfRule type="duplicateValues" dxfId="1305" priority="2565"/>
    <cfRule type="duplicateValues" priority="2566"/>
    <cfRule type="duplicateValues" dxfId="1304" priority="2567" stopIfTrue="1"/>
    <cfRule type="duplicateValues" dxfId="1303" priority="2568"/>
    <cfRule type="duplicateValues" dxfId="1302" priority="2569"/>
    <cfRule type="duplicateValues" priority="2570"/>
    <cfRule type="duplicateValues" dxfId="1301" priority="2571" stopIfTrue="1"/>
    <cfRule type="duplicateValues" dxfId="1300" priority="2572"/>
    <cfRule type="duplicateValues" dxfId="1299" priority="2573"/>
    <cfRule type="duplicateValues" priority="2574"/>
    <cfRule type="duplicateValues" dxfId="1298" priority="2575" stopIfTrue="1"/>
    <cfRule type="duplicateValues" dxfId="1297" priority="2576"/>
    <cfRule type="duplicateValues" dxfId="1296" priority="2577"/>
    <cfRule type="duplicateValues" priority="2578"/>
  </conditionalFormatting>
  <conditionalFormatting sqref="F1821">
    <cfRule type="duplicateValues" dxfId="1295" priority="1441" stopIfTrue="1"/>
    <cfRule type="duplicateValues" dxfId="1294" priority="1442"/>
    <cfRule type="duplicateValues" dxfId="1293" priority="1443"/>
    <cfRule type="duplicateValues" priority="1444"/>
    <cfRule type="duplicateValues" dxfId="1292" priority="1445" stopIfTrue="1"/>
    <cfRule type="duplicateValues" dxfId="1291" priority="1446"/>
    <cfRule type="duplicateValues" dxfId="1290" priority="1447"/>
    <cfRule type="duplicateValues" priority="1448"/>
    <cfRule type="duplicateValues" dxfId="1289" priority="1449" stopIfTrue="1"/>
    <cfRule type="duplicateValues" dxfId="1288" priority="1450"/>
    <cfRule type="duplicateValues" dxfId="1287" priority="1451"/>
    <cfRule type="duplicateValues" priority="1452"/>
    <cfRule type="duplicateValues" dxfId="1286" priority="1453" stopIfTrue="1"/>
    <cfRule type="duplicateValues" dxfId="1285" priority="1454"/>
    <cfRule type="duplicateValues" dxfId="1284" priority="1455"/>
    <cfRule type="duplicateValues" priority="1456"/>
    <cfRule type="duplicateValues" dxfId="1283" priority="1457" stopIfTrue="1"/>
    <cfRule type="duplicateValues" dxfId="1282" priority="1458"/>
    <cfRule type="duplicateValues" dxfId="1281" priority="1459"/>
    <cfRule type="duplicateValues" priority="1460"/>
    <cfRule type="duplicateValues" dxfId="1280" priority="1461" stopIfTrue="1"/>
    <cfRule type="duplicateValues" dxfId="1279" priority="1462"/>
    <cfRule type="duplicateValues" dxfId="1278" priority="1463"/>
    <cfRule type="duplicateValues" priority="1464"/>
    <cfRule type="duplicateValues" dxfId="1277" priority="1465" stopIfTrue="1"/>
    <cfRule type="duplicateValues" dxfId="1276" priority="1466"/>
    <cfRule type="duplicateValues" dxfId="1275" priority="1467"/>
    <cfRule type="duplicateValues" priority="1468"/>
    <cfRule type="duplicateValues" dxfId="1274" priority="1469" stopIfTrue="1"/>
    <cfRule type="duplicateValues" dxfId="1273" priority="1470"/>
    <cfRule type="duplicateValues" dxfId="1272" priority="1471"/>
    <cfRule type="duplicateValues" priority="1472"/>
    <cfRule type="duplicateValues" dxfId="1271" priority="1473" stopIfTrue="1"/>
    <cfRule type="duplicateValues" dxfId="1270" priority="1474"/>
    <cfRule type="duplicateValues" dxfId="1269" priority="1475"/>
    <cfRule type="duplicateValues" priority="1476"/>
    <cfRule type="duplicateValues" dxfId="1268" priority="1477" stopIfTrue="1"/>
    <cfRule type="duplicateValues" dxfId="1267" priority="1478"/>
    <cfRule type="duplicateValues" dxfId="1266" priority="1479"/>
    <cfRule type="duplicateValues" priority="1480"/>
    <cfRule type="duplicateValues" dxfId="1265" priority="1481" stopIfTrue="1"/>
    <cfRule type="duplicateValues" dxfId="1264" priority="1482"/>
    <cfRule type="duplicateValues" dxfId="1263" priority="1483"/>
    <cfRule type="duplicateValues" priority="1484"/>
    <cfRule type="duplicateValues" dxfId="1262" priority="1485" stopIfTrue="1"/>
    <cfRule type="duplicateValues" dxfId="1261" priority="1486"/>
    <cfRule type="duplicateValues" dxfId="1260" priority="1487"/>
    <cfRule type="duplicateValues" priority="1488"/>
    <cfRule type="duplicateValues" dxfId="1259" priority="1489" stopIfTrue="1"/>
    <cfRule type="duplicateValues" dxfId="1258" priority="1490"/>
    <cfRule type="duplicateValues" dxfId="1257" priority="1491"/>
    <cfRule type="duplicateValues" priority="1492"/>
    <cfRule type="duplicateValues" dxfId="1256" priority="1493" stopIfTrue="1"/>
    <cfRule type="duplicateValues" dxfId="1255" priority="1494"/>
    <cfRule type="duplicateValues" dxfId="1254" priority="1495"/>
    <cfRule type="duplicateValues" priority="1496"/>
    <cfRule type="duplicateValues" dxfId="1253" priority="1497" stopIfTrue="1"/>
    <cfRule type="duplicateValues" dxfId="1252" priority="1498"/>
    <cfRule type="duplicateValues" dxfId="1251" priority="1499"/>
    <cfRule type="duplicateValues" priority="1500"/>
    <cfRule type="duplicateValues" dxfId="1250" priority="1501" stopIfTrue="1"/>
    <cfRule type="duplicateValues" dxfId="1249" priority="1502"/>
    <cfRule type="duplicateValues" dxfId="1248" priority="1503"/>
    <cfRule type="duplicateValues" priority="1504"/>
    <cfRule type="duplicateValues" dxfId="1247" priority="1505" stopIfTrue="1"/>
    <cfRule type="duplicateValues" dxfId="1246" priority="1506"/>
    <cfRule type="duplicateValues" dxfId="1245" priority="1507"/>
    <cfRule type="duplicateValues" priority="1508"/>
    <cfRule type="duplicateValues" dxfId="1244" priority="1509" stopIfTrue="1"/>
    <cfRule type="duplicateValues" dxfId="1243" priority="1510"/>
    <cfRule type="duplicateValues" dxfId="1242" priority="1511"/>
    <cfRule type="duplicateValues" priority="1512"/>
    <cfRule type="duplicateValues" dxfId="1241" priority="1513" stopIfTrue="1"/>
    <cfRule type="duplicateValues" dxfId="1240" priority="1514"/>
    <cfRule type="duplicateValues" dxfId="1239" priority="1515"/>
    <cfRule type="duplicateValues" priority="1516"/>
    <cfRule type="duplicateValues" dxfId="1238" priority="1517" stopIfTrue="1"/>
    <cfRule type="duplicateValues" dxfId="1237" priority="1518"/>
    <cfRule type="duplicateValues" dxfId="1236" priority="1519"/>
    <cfRule type="duplicateValues" priority="1520"/>
    <cfRule type="duplicateValues" dxfId="1235" priority="1521" stopIfTrue="1"/>
    <cfRule type="duplicateValues" dxfId="1234" priority="1522"/>
    <cfRule type="duplicateValues" dxfId="1233" priority="1523"/>
    <cfRule type="duplicateValues" priority="1524"/>
    <cfRule type="duplicateValues" dxfId="1232" priority="1525" stopIfTrue="1"/>
    <cfRule type="duplicateValues" dxfId="1231" priority="1526"/>
    <cfRule type="duplicateValues" dxfId="1230" priority="1527"/>
    <cfRule type="duplicateValues" priority="1528"/>
    <cfRule type="duplicateValues" dxfId="1229" priority="1529" stopIfTrue="1"/>
    <cfRule type="duplicateValues" dxfId="1228" priority="1530"/>
    <cfRule type="duplicateValues" dxfId="1227" priority="1531"/>
    <cfRule type="duplicateValues" priority="1532"/>
    <cfRule type="duplicateValues" dxfId="1226" priority="1533" stopIfTrue="1"/>
    <cfRule type="duplicateValues" dxfId="1225" priority="1534"/>
    <cfRule type="duplicateValues" dxfId="1224" priority="1535"/>
    <cfRule type="duplicateValues" priority="1536"/>
    <cfRule type="duplicateValues" dxfId="1223" priority="1537" stopIfTrue="1"/>
    <cfRule type="duplicateValues" dxfId="1222" priority="1538"/>
    <cfRule type="duplicateValues" dxfId="1221" priority="1539"/>
    <cfRule type="duplicateValues" priority="1540"/>
    <cfRule type="duplicateValues" dxfId="1220" priority="1541" stopIfTrue="1"/>
    <cfRule type="duplicateValues" dxfId="1219" priority="1542"/>
    <cfRule type="duplicateValues" dxfId="1218" priority="1543"/>
    <cfRule type="duplicateValues" priority="1544"/>
    <cfRule type="duplicateValues" dxfId="1217" priority="1545" stopIfTrue="1"/>
    <cfRule type="duplicateValues" dxfId="1216" priority="1546"/>
    <cfRule type="duplicateValues" dxfId="1215" priority="1547"/>
    <cfRule type="duplicateValues" priority="1548"/>
    <cfRule type="duplicateValues" dxfId="1214" priority="1549" stopIfTrue="1"/>
    <cfRule type="duplicateValues" dxfId="1213" priority="1550"/>
    <cfRule type="duplicateValues" dxfId="1212" priority="1551"/>
    <cfRule type="duplicateValues" priority="1552"/>
    <cfRule type="duplicateValues" dxfId="1211" priority="1553" stopIfTrue="1"/>
    <cfRule type="duplicateValues" dxfId="1210" priority="1554"/>
    <cfRule type="duplicateValues" dxfId="1209" priority="1555"/>
    <cfRule type="duplicateValues" priority="1556"/>
    <cfRule type="duplicateValues" dxfId="1208" priority="1557" stopIfTrue="1"/>
    <cfRule type="duplicateValues" dxfId="1207" priority="1558"/>
    <cfRule type="duplicateValues" dxfId="1206" priority="1559"/>
    <cfRule type="duplicateValues" priority="1560"/>
    <cfRule type="duplicateValues" dxfId="1205" priority="1561" stopIfTrue="1"/>
    <cfRule type="duplicateValues" dxfId="1204" priority="1562"/>
    <cfRule type="duplicateValues" dxfId="1203" priority="1563"/>
    <cfRule type="duplicateValues" priority="1564"/>
    <cfRule type="duplicateValues" dxfId="1202" priority="1565" stopIfTrue="1"/>
    <cfRule type="duplicateValues" dxfId="1201" priority="1566"/>
    <cfRule type="duplicateValues" dxfId="1200" priority="1567"/>
    <cfRule type="duplicateValues" priority="1568"/>
    <cfRule type="duplicateValues" dxfId="1199" priority="1569" stopIfTrue="1"/>
    <cfRule type="duplicateValues" dxfId="1198" priority="1570"/>
    <cfRule type="duplicateValues" dxfId="1197" priority="1571"/>
    <cfRule type="duplicateValues" priority="1572"/>
    <cfRule type="duplicateValues" dxfId="1196" priority="1573" stopIfTrue="1"/>
    <cfRule type="duplicateValues" dxfId="1195" priority="1574"/>
    <cfRule type="duplicateValues" dxfId="1194" priority="1575"/>
    <cfRule type="duplicateValues" priority="1576"/>
    <cfRule type="duplicateValues" dxfId="1193" priority="1577" stopIfTrue="1"/>
    <cfRule type="duplicateValues" dxfId="1192" priority="1578"/>
    <cfRule type="duplicateValues" dxfId="1191" priority="1579"/>
    <cfRule type="duplicateValues" priority="1580"/>
    <cfRule type="duplicateValues" dxfId="1190" priority="1581" stopIfTrue="1"/>
    <cfRule type="duplicateValues" dxfId="1189" priority="1582"/>
    <cfRule type="duplicateValues" dxfId="1188" priority="1583"/>
    <cfRule type="duplicateValues" priority="1584"/>
    <cfRule type="duplicateValues" dxfId="1187" priority="1585" stopIfTrue="1"/>
    <cfRule type="duplicateValues" dxfId="1186" priority="1586"/>
    <cfRule type="duplicateValues" dxfId="1185" priority="1587"/>
    <cfRule type="duplicateValues" priority="1588"/>
    <cfRule type="duplicateValues" dxfId="1184" priority="1589" stopIfTrue="1"/>
    <cfRule type="duplicateValues" dxfId="1183" priority="1590"/>
    <cfRule type="duplicateValues" dxfId="1182" priority="1591"/>
    <cfRule type="duplicateValues" priority="1592"/>
    <cfRule type="duplicateValues" dxfId="1181" priority="1593" stopIfTrue="1"/>
    <cfRule type="duplicateValues" dxfId="1180" priority="1594"/>
    <cfRule type="duplicateValues" dxfId="1179" priority="1595"/>
    <cfRule type="duplicateValues" priority="1596"/>
    <cfRule type="duplicateValues" dxfId="1178" priority="1597" stopIfTrue="1"/>
    <cfRule type="duplicateValues" dxfId="1177" priority="1598"/>
    <cfRule type="duplicateValues" dxfId="1176" priority="1599"/>
    <cfRule type="duplicateValues" priority="1600"/>
    <cfRule type="duplicateValues" dxfId="1175" priority="1601" stopIfTrue="1"/>
    <cfRule type="duplicateValues" dxfId="1174" priority="1602"/>
    <cfRule type="duplicateValues" dxfId="1173" priority="1603"/>
    <cfRule type="duplicateValues" priority="1604"/>
    <cfRule type="duplicateValues" dxfId="1172" priority="1605" stopIfTrue="1"/>
    <cfRule type="duplicateValues" dxfId="1171" priority="1606"/>
    <cfRule type="duplicateValues" dxfId="1170" priority="1607"/>
    <cfRule type="duplicateValues" priority="1608"/>
    <cfRule type="duplicateValues" dxfId="1169" priority="1609" stopIfTrue="1"/>
    <cfRule type="duplicateValues" dxfId="1168" priority="1610"/>
    <cfRule type="duplicateValues" dxfId="1167" priority="1611"/>
    <cfRule type="duplicateValues" priority="1612"/>
    <cfRule type="duplicateValues" dxfId="1166" priority="1613" stopIfTrue="1"/>
    <cfRule type="duplicateValues" dxfId="1165" priority="1614"/>
    <cfRule type="duplicateValues" dxfId="1164" priority="1615"/>
    <cfRule type="duplicateValues" priority="1616"/>
    <cfRule type="duplicateValues" dxfId="1163" priority="1617" stopIfTrue="1"/>
    <cfRule type="duplicateValues" dxfId="1162" priority="1618"/>
    <cfRule type="duplicateValues" dxfId="1161" priority="1619"/>
    <cfRule type="duplicateValues" priority="1620"/>
    <cfRule type="duplicateValues" dxfId="1160" priority="1621" stopIfTrue="1"/>
    <cfRule type="duplicateValues" dxfId="1159" priority="1622"/>
    <cfRule type="duplicateValues" dxfId="1158" priority="1623"/>
    <cfRule type="duplicateValues" priority="1624"/>
    <cfRule type="duplicateValues" dxfId="1157" priority="1625" stopIfTrue="1"/>
    <cfRule type="duplicateValues" dxfId="1156" priority="1626"/>
    <cfRule type="duplicateValues" dxfId="1155" priority="1627"/>
    <cfRule type="duplicateValues" priority="1628"/>
    <cfRule type="duplicateValues" dxfId="1154" priority="1629" stopIfTrue="1"/>
    <cfRule type="duplicateValues" dxfId="1153" priority="1630"/>
    <cfRule type="duplicateValues" dxfId="1152" priority="1631"/>
    <cfRule type="duplicateValues" priority="1632"/>
    <cfRule type="duplicateValues" dxfId="1151" priority="1633" stopIfTrue="1"/>
    <cfRule type="duplicateValues" dxfId="1150" priority="1634"/>
    <cfRule type="duplicateValues" dxfId="1149" priority="1635"/>
    <cfRule type="duplicateValues" priority="1636"/>
    <cfRule type="duplicateValues" dxfId="1148" priority="1637" stopIfTrue="1"/>
    <cfRule type="duplicateValues" dxfId="1147" priority="1638"/>
    <cfRule type="duplicateValues" dxfId="1146" priority="1639"/>
    <cfRule type="duplicateValues" priority="1640"/>
    <cfRule type="duplicateValues" dxfId="1145" priority="1641" stopIfTrue="1"/>
    <cfRule type="duplicateValues" dxfId="1144" priority="1642"/>
    <cfRule type="duplicateValues" dxfId="1143" priority="1643"/>
    <cfRule type="duplicateValues" priority="1644"/>
    <cfRule type="duplicateValues" dxfId="1142" priority="1645" stopIfTrue="1"/>
    <cfRule type="duplicateValues" dxfId="1141" priority="1646"/>
    <cfRule type="duplicateValues" dxfId="1140" priority="1647"/>
    <cfRule type="duplicateValues" priority="1648"/>
    <cfRule type="duplicateValues" dxfId="1139" priority="1649" stopIfTrue="1"/>
    <cfRule type="duplicateValues" dxfId="1138" priority="1650"/>
    <cfRule type="duplicateValues" dxfId="1137" priority="1651"/>
    <cfRule type="duplicateValues" priority="1652"/>
    <cfRule type="duplicateValues" dxfId="1136" priority="1653" stopIfTrue="1"/>
    <cfRule type="duplicateValues" dxfId="1135" priority="1654"/>
    <cfRule type="duplicateValues" dxfId="1134" priority="1655"/>
    <cfRule type="duplicateValues" priority="1656"/>
    <cfRule type="duplicateValues" dxfId="1133" priority="1657" stopIfTrue="1"/>
    <cfRule type="duplicateValues" dxfId="1132" priority="1658"/>
    <cfRule type="duplicateValues" dxfId="1131" priority="1659"/>
    <cfRule type="duplicateValues" priority="1660"/>
    <cfRule type="duplicateValues" dxfId="1130" priority="1661" stopIfTrue="1"/>
    <cfRule type="duplicateValues" dxfId="1129" priority="1662"/>
    <cfRule type="duplicateValues" dxfId="1128" priority="1663"/>
    <cfRule type="duplicateValues" priority="1664"/>
    <cfRule type="duplicateValues" dxfId="1127" priority="1665" stopIfTrue="1"/>
    <cfRule type="duplicateValues" dxfId="1126" priority="1666"/>
    <cfRule type="duplicateValues" dxfId="1125" priority="1667"/>
    <cfRule type="duplicateValues" priority="1668"/>
    <cfRule type="duplicateValues" dxfId="1124" priority="1669" stopIfTrue="1"/>
    <cfRule type="duplicateValues" dxfId="1123" priority="1670"/>
    <cfRule type="duplicateValues" dxfId="1122" priority="1671"/>
    <cfRule type="duplicateValues" priority="1672"/>
    <cfRule type="duplicateValues" dxfId="1121" priority="1673" stopIfTrue="1"/>
    <cfRule type="duplicateValues" dxfId="1120" priority="1674"/>
    <cfRule type="duplicateValues" dxfId="1119" priority="1675"/>
    <cfRule type="duplicateValues" priority="1676"/>
    <cfRule type="duplicateValues" dxfId="1118" priority="1677" stopIfTrue="1"/>
    <cfRule type="duplicateValues" dxfId="1117" priority="1678"/>
    <cfRule type="duplicateValues" dxfId="1116" priority="1679"/>
    <cfRule type="duplicateValues" priority="1680"/>
    <cfRule type="duplicateValues" dxfId="1115" priority="1681" stopIfTrue="1"/>
    <cfRule type="duplicateValues" dxfId="1114" priority="1682"/>
    <cfRule type="duplicateValues" dxfId="1113" priority="1683"/>
    <cfRule type="duplicateValues" priority="1684"/>
    <cfRule type="duplicateValues" dxfId="1112" priority="1685" stopIfTrue="1"/>
    <cfRule type="duplicateValues" dxfId="1111" priority="1686"/>
    <cfRule type="duplicateValues" dxfId="1110" priority="1687"/>
    <cfRule type="duplicateValues" priority="1688"/>
    <cfRule type="duplicateValues" dxfId="1109" priority="1689" stopIfTrue="1"/>
    <cfRule type="duplicateValues" dxfId="1108" priority="1690"/>
    <cfRule type="duplicateValues" dxfId="1107" priority="1691"/>
    <cfRule type="duplicateValues" priority="1692"/>
    <cfRule type="duplicateValues" dxfId="1106" priority="1693" stopIfTrue="1"/>
    <cfRule type="duplicateValues" dxfId="1105" priority="1694"/>
    <cfRule type="duplicateValues" dxfId="1104" priority="1695"/>
    <cfRule type="duplicateValues" priority="1696"/>
    <cfRule type="duplicateValues" dxfId="1103" priority="1697" stopIfTrue="1"/>
    <cfRule type="duplicateValues" dxfId="1102" priority="1698"/>
    <cfRule type="duplicateValues" dxfId="1101" priority="1699"/>
    <cfRule type="duplicateValues" priority="1700"/>
    <cfRule type="duplicateValues" dxfId="1100" priority="1701" stopIfTrue="1"/>
    <cfRule type="duplicateValues" dxfId="1099" priority="1702"/>
    <cfRule type="duplicateValues" dxfId="1098" priority="1703"/>
    <cfRule type="duplicateValues" priority="1704"/>
    <cfRule type="duplicateValues" dxfId="1097" priority="1705" stopIfTrue="1"/>
    <cfRule type="duplicateValues" dxfId="1096" priority="1706"/>
    <cfRule type="duplicateValues" dxfId="1095" priority="1707"/>
    <cfRule type="duplicateValues" priority="1708"/>
    <cfRule type="duplicateValues" dxfId="1094" priority="1709" stopIfTrue="1"/>
    <cfRule type="duplicateValues" dxfId="1093" priority="1710"/>
    <cfRule type="duplicateValues" dxfId="1092" priority="1711"/>
    <cfRule type="duplicateValues" priority="1712"/>
    <cfRule type="duplicateValues" dxfId="1091" priority="1713" stopIfTrue="1"/>
    <cfRule type="duplicateValues" dxfId="1090" priority="1714"/>
    <cfRule type="duplicateValues" dxfId="1089" priority="1715"/>
    <cfRule type="duplicateValues" priority="1716"/>
    <cfRule type="duplicateValues" dxfId="1088" priority="1717" stopIfTrue="1"/>
    <cfRule type="duplicateValues" dxfId="1087" priority="1718"/>
    <cfRule type="duplicateValues" dxfId="1086" priority="1719"/>
    <cfRule type="duplicateValues" priority="1720"/>
  </conditionalFormatting>
  <conditionalFormatting sqref="F1822">
    <cfRule type="duplicateValues" dxfId="1085" priority="1437" stopIfTrue="1"/>
    <cfRule type="duplicateValues" dxfId="1084" priority="1438"/>
    <cfRule type="duplicateValues" dxfId="1083" priority="1439"/>
    <cfRule type="duplicateValues" priority="1440"/>
  </conditionalFormatting>
  <conditionalFormatting sqref="F1823">
    <cfRule type="duplicateValues" dxfId="1082" priority="1277" stopIfTrue="1"/>
    <cfRule type="duplicateValues" dxfId="1081" priority="1278"/>
    <cfRule type="duplicateValues" dxfId="1080" priority="1279"/>
    <cfRule type="duplicateValues" priority="1280"/>
    <cfRule type="duplicateValues" dxfId="1079" priority="1281" stopIfTrue="1"/>
    <cfRule type="duplicateValues" dxfId="1078" priority="1282"/>
    <cfRule type="duplicateValues" dxfId="1077" priority="1283"/>
    <cfRule type="duplicateValues" priority="1284"/>
    <cfRule type="duplicateValues" dxfId="1076" priority="1285" stopIfTrue="1"/>
    <cfRule type="duplicateValues" dxfId="1075" priority="1286"/>
    <cfRule type="duplicateValues" dxfId="1074" priority="1287"/>
    <cfRule type="duplicateValues" priority="1288"/>
    <cfRule type="duplicateValues" dxfId="1073" priority="1289" stopIfTrue="1"/>
    <cfRule type="duplicateValues" dxfId="1072" priority="1290"/>
    <cfRule type="duplicateValues" dxfId="1071" priority="1291"/>
    <cfRule type="duplicateValues" priority="1292"/>
    <cfRule type="duplicateValues" dxfId="1070" priority="1293" stopIfTrue="1"/>
    <cfRule type="duplicateValues" dxfId="1069" priority="1294"/>
    <cfRule type="duplicateValues" dxfId="1068" priority="1295"/>
    <cfRule type="duplicateValues" priority="1296"/>
    <cfRule type="duplicateValues" dxfId="1067" priority="1297" stopIfTrue="1"/>
    <cfRule type="duplicateValues" dxfId="1066" priority="1298"/>
    <cfRule type="duplicateValues" dxfId="1065" priority="1299"/>
    <cfRule type="duplicateValues" priority="1300"/>
    <cfRule type="duplicateValues" dxfId="1064" priority="1301" stopIfTrue="1"/>
    <cfRule type="duplicateValues" dxfId="1063" priority="1302"/>
    <cfRule type="duplicateValues" dxfId="1062" priority="1303"/>
    <cfRule type="duplicateValues" priority="1304"/>
    <cfRule type="duplicateValues" dxfId="1061" priority="1305" stopIfTrue="1"/>
    <cfRule type="duplicateValues" dxfId="1060" priority="1306"/>
    <cfRule type="duplicateValues" dxfId="1059" priority="1307"/>
    <cfRule type="duplicateValues" priority="1308"/>
    <cfRule type="duplicateValues" dxfId="1058" priority="1309" stopIfTrue="1"/>
    <cfRule type="duplicateValues" dxfId="1057" priority="1310"/>
    <cfRule type="duplicateValues" dxfId="1056" priority="1311"/>
    <cfRule type="duplicateValues" priority="1312"/>
    <cfRule type="duplicateValues" dxfId="1055" priority="1313" stopIfTrue="1"/>
    <cfRule type="duplicateValues" dxfId="1054" priority="1314"/>
    <cfRule type="duplicateValues" dxfId="1053" priority="1315"/>
    <cfRule type="duplicateValues" priority="1316"/>
    <cfRule type="duplicateValues" dxfId="1052" priority="1317" stopIfTrue="1"/>
    <cfRule type="duplicateValues" dxfId="1051" priority="1318"/>
    <cfRule type="duplicateValues" dxfId="1050" priority="1319"/>
    <cfRule type="duplicateValues" priority="1320"/>
    <cfRule type="duplicateValues" dxfId="1049" priority="1321" stopIfTrue="1"/>
    <cfRule type="duplicateValues" dxfId="1048" priority="1322"/>
    <cfRule type="duplicateValues" dxfId="1047" priority="1323"/>
    <cfRule type="duplicateValues" priority="1324"/>
    <cfRule type="duplicateValues" dxfId="1046" priority="1325" stopIfTrue="1"/>
    <cfRule type="duplicateValues" dxfId="1045" priority="1326"/>
    <cfRule type="duplicateValues" dxfId="1044" priority="1327"/>
    <cfRule type="duplicateValues" priority="1328"/>
    <cfRule type="duplicateValues" dxfId="1043" priority="1329" stopIfTrue="1"/>
    <cfRule type="duplicateValues" dxfId="1042" priority="1330"/>
    <cfRule type="duplicateValues" dxfId="1041" priority="1331"/>
    <cfRule type="duplicateValues" priority="1332"/>
    <cfRule type="duplicateValues" dxfId="1040" priority="1333" stopIfTrue="1"/>
    <cfRule type="duplicateValues" dxfId="1039" priority="1334"/>
    <cfRule type="duplicateValues" dxfId="1038" priority="1335"/>
    <cfRule type="duplicateValues" priority="1336"/>
    <cfRule type="duplicateValues" dxfId="1037" priority="1337" stopIfTrue="1"/>
    <cfRule type="duplicateValues" dxfId="1036" priority="1338"/>
    <cfRule type="duplicateValues" dxfId="1035" priority="1339"/>
    <cfRule type="duplicateValues" priority="1340"/>
    <cfRule type="duplicateValues" dxfId="1034" priority="1341" stopIfTrue="1"/>
    <cfRule type="duplicateValues" dxfId="1033" priority="1342"/>
    <cfRule type="duplicateValues" dxfId="1032" priority="1343"/>
    <cfRule type="duplicateValues" priority="1344"/>
    <cfRule type="duplicateValues" dxfId="1031" priority="1345" stopIfTrue="1"/>
    <cfRule type="duplicateValues" dxfId="1030" priority="1346"/>
    <cfRule type="duplicateValues" dxfId="1029" priority="1347"/>
    <cfRule type="duplicateValues" priority="1348"/>
    <cfRule type="duplicateValues" dxfId="1028" priority="1349" stopIfTrue="1"/>
    <cfRule type="duplicateValues" dxfId="1027" priority="1350"/>
    <cfRule type="duplicateValues" dxfId="1026" priority="1351"/>
    <cfRule type="duplicateValues" priority="1352"/>
    <cfRule type="duplicateValues" dxfId="1025" priority="1353" stopIfTrue="1"/>
    <cfRule type="duplicateValues" dxfId="1024" priority="1354"/>
    <cfRule type="duplicateValues" dxfId="1023" priority="1355"/>
    <cfRule type="duplicateValues" priority="1356"/>
    <cfRule type="duplicateValues" dxfId="1022" priority="1357" stopIfTrue="1"/>
    <cfRule type="duplicateValues" dxfId="1021" priority="1358"/>
    <cfRule type="duplicateValues" dxfId="1020" priority="1359"/>
    <cfRule type="duplicateValues" priority="1360"/>
    <cfRule type="duplicateValues" dxfId="1019" priority="1361" stopIfTrue="1"/>
    <cfRule type="duplicateValues" dxfId="1018" priority="1362"/>
    <cfRule type="duplicateValues" dxfId="1017" priority="1363"/>
    <cfRule type="duplicateValues" priority="1364"/>
    <cfRule type="duplicateValues" dxfId="1016" priority="1365" stopIfTrue="1"/>
    <cfRule type="duplicateValues" dxfId="1015" priority="1366"/>
    <cfRule type="duplicateValues" dxfId="1014" priority="1367"/>
    <cfRule type="duplicateValues" priority="1368"/>
    <cfRule type="duplicateValues" dxfId="1013" priority="1369" stopIfTrue="1"/>
    <cfRule type="duplicateValues" dxfId="1012" priority="1370"/>
    <cfRule type="duplicateValues" dxfId="1011" priority="1371"/>
    <cfRule type="duplicateValues" priority="1372"/>
    <cfRule type="duplicateValues" dxfId="1010" priority="1373" stopIfTrue="1"/>
    <cfRule type="duplicateValues" dxfId="1009" priority="1374"/>
    <cfRule type="duplicateValues" dxfId="1008" priority="1375"/>
    <cfRule type="duplicateValues" priority="1376"/>
    <cfRule type="duplicateValues" dxfId="1007" priority="1377" stopIfTrue="1"/>
    <cfRule type="duplicateValues" dxfId="1006" priority="1378"/>
    <cfRule type="duplicateValues" dxfId="1005" priority="1379"/>
    <cfRule type="duplicateValues" priority="1380"/>
    <cfRule type="duplicateValues" dxfId="1004" priority="1381" stopIfTrue="1"/>
    <cfRule type="duplicateValues" dxfId="1003" priority="1382"/>
    <cfRule type="duplicateValues" dxfId="1002" priority="1383"/>
    <cfRule type="duplicateValues" priority="1384"/>
    <cfRule type="duplicateValues" dxfId="1001" priority="1385" stopIfTrue="1"/>
    <cfRule type="duplicateValues" dxfId="1000" priority="1386"/>
    <cfRule type="duplicateValues" dxfId="999" priority="1387"/>
    <cfRule type="duplicateValues" priority="1388"/>
    <cfRule type="duplicateValues" dxfId="998" priority="1389" stopIfTrue="1"/>
    <cfRule type="duplicateValues" dxfId="997" priority="1390"/>
    <cfRule type="duplicateValues" dxfId="996" priority="1391"/>
    <cfRule type="duplicateValues" priority="1392"/>
    <cfRule type="duplicateValues" dxfId="995" priority="1393" stopIfTrue="1"/>
    <cfRule type="duplicateValues" dxfId="994" priority="1394"/>
    <cfRule type="duplicateValues" dxfId="993" priority="1395"/>
    <cfRule type="duplicateValues" priority="1396"/>
    <cfRule type="duplicateValues" dxfId="992" priority="1397" stopIfTrue="1"/>
    <cfRule type="duplicateValues" dxfId="991" priority="1398"/>
    <cfRule type="duplicateValues" dxfId="990" priority="1399"/>
    <cfRule type="duplicateValues" priority="1400"/>
    <cfRule type="duplicateValues" dxfId="989" priority="1401" stopIfTrue="1"/>
    <cfRule type="duplicateValues" dxfId="988" priority="1402"/>
    <cfRule type="duplicateValues" dxfId="987" priority="1403"/>
    <cfRule type="duplicateValues" priority="1404"/>
    <cfRule type="duplicateValues" dxfId="986" priority="1405" stopIfTrue="1"/>
    <cfRule type="duplicateValues" dxfId="985" priority="1406"/>
    <cfRule type="duplicateValues" dxfId="984" priority="1407"/>
    <cfRule type="duplicateValues" priority="1408"/>
    <cfRule type="duplicateValues" dxfId="983" priority="1409" stopIfTrue="1"/>
    <cfRule type="duplicateValues" dxfId="982" priority="1410"/>
    <cfRule type="duplicateValues" dxfId="981" priority="1411"/>
    <cfRule type="duplicateValues" priority="1412"/>
    <cfRule type="duplicateValues" dxfId="980" priority="1413" stopIfTrue="1"/>
    <cfRule type="duplicateValues" dxfId="979" priority="1414"/>
    <cfRule type="duplicateValues" dxfId="978" priority="1415"/>
    <cfRule type="duplicateValues" priority="1416"/>
    <cfRule type="duplicateValues" dxfId="977" priority="1417" stopIfTrue="1"/>
    <cfRule type="duplicateValues" dxfId="976" priority="1418"/>
    <cfRule type="duplicateValues" dxfId="975" priority="1419"/>
    <cfRule type="duplicateValues" priority="1420"/>
    <cfRule type="duplicateValues" dxfId="974" priority="1421" stopIfTrue="1"/>
    <cfRule type="duplicateValues" dxfId="973" priority="1422"/>
    <cfRule type="duplicateValues" dxfId="972" priority="1423"/>
    <cfRule type="duplicateValues" priority="1424"/>
    <cfRule type="duplicateValues" dxfId="971" priority="1425" stopIfTrue="1"/>
    <cfRule type="duplicateValues" dxfId="970" priority="1426"/>
    <cfRule type="duplicateValues" dxfId="969" priority="1427"/>
    <cfRule type="duplicateValues" priority="1428"/>
    <cfRule type="duplicateValues" dxfId="968" priority="1429" stopIfTrue="1"/>
    <cfRule type="duplicateValues" dxfId="967" priority="1430"/>
    <cfRule type="duplicateValues" dxfId="966" priority="1431"/>
    <cfRule type="duplicateValues" priority="1432"/>
    <cfRule type="duplicateValues" dxfId="965" priority="1433" stopIfTrue="1"/>
    <cfRule type="duplicateValues" dxfId="964" priority="1434"/>
    <cfRule type="duplicateValues" dxfId="963" priority="1435"/>
    <cfRule type="duplicateValues" priority="1436"/>
  </conditionalFormatting>
  <conditionalFormatting sqref="F1824:F1825">
    <cfRule type="duplicateValues" dxfId="962" priority="1225" stopIfTrue="1"/>
    <cfRule type="duplicateValues" dxfId="961" priority="1226"/>
    <cfRule type="duplicateValues" dxfId="960" priority="1227"/>
    <cfRule type="duplicateValues" priority="1228"/>
    <cfRule type="duplicateValues" dxfId="959" priority="1229" stopIfTrue="1"/>
    <cfRule type="duplicateValues" dxfId="958" priority="1230"/>
    <cfRule type="duplicateValues" dxfId="957" priority="1231"/>
    <cfRule type="duplicateValues" priority="1232"/>
    <cfRule type="duplicateValues" dxfId="956" priority="1233" stopIfTrue="1"/>
    <cfRule type="duplicateValues" dxfId="955" priority="1234"/>
    <cfRule type="duplicateValues" dxfId="954" priority="1235"/>
    <cfRule type="duplicateValues" priority="1236"/>
    <cfRule type="duplicateValues" dxfId="953" priority="1237" stopIfTrue="1"/>
    <cfRule type="duplicateValues" dxfId="952" priority="1238"/>
    <cfRule type="duplicateValues" dxfId="951" priority="1239"/>
    <cfRule type="duplicateValues" priority="1240"/>
    <cfRule type="duplicateValues" dxfId="950" priority="1241" stopIfTrue="1"/>
    <cfRule type="duplicateValues" dxfId="949" priority="1242"/>
    <cfRule type="duplicateValues" dxfId="948" priority="1243"/>
    <cfRule type="duplicateValues" priority="1244"/>
    <cfRule type="duplicateValues" dxfId="947" priority="1245" stopIfTrue="1"/>
    <cfRule type="duplicateValues" dxfId="946" priority="1246"/>
    <cfRule type="duplicateValues" dxfId="945" priority="1247"/>
    <cfRule type="duplicateValues" priority="1248"/>
    <cfRule type="duplicateValues" dxfId="944" priority="1249" stopIfTrue="1"/>
    <cfRule type="duplicateValues" dxfId="943" priority="1250"/>
    <cfRule type="duplicateValues" dxfId="942" priority="1251"/>
    <cfRule type="duplicateValues" priority="1252"/>
    <cfRule type="duplicateValues" dxfId="941" priority="1253" stopIfTrue="1"/>
    <cfRule type="duplicateValues" dxfId="940" priority="1254"/>
    <cfRule type="duplicateValues" dxfId="939" priority="1255"/>
    <cfRule type="duplicateValues" priority="1256"/>
    <cfRule type="duplicateValues" dxfId="938" priority="1257" stopIfTrue="1"/>
    <cfRule type="duplicateValues" dxfId="937" priority="1258"/>
    <cfRule type="duplicateValues" dxfId="936" priority="1259"/>
    <cfRule type="duplicateValues" priority="1260"/>
    <cfRule type="duplicateValues" dxfId="935" priority="1261" stopIfTrue="1"/>
    <cfRule type="duplicateValues" dxfId="934" priority="1262"/>
    <cfRule type="duplicateValues" dxfId="933" priority="1263"/>
    <cfRule type="duplicateValues" priority="1264"/>
    <cfRule type="duplicateValues" dxfId="932" priority="1265" stopIfTrue="1"/>
    <cfRule type="duplicateValues" dxfId="931" priority="1266"/>
    <cfRule type="duplicateValues" dxfId="930" priority="1267"/>
    <cfRule type="duplicateValues" priority="1268"/>
    <cfRule type="duplicateValues" dxfId="929" priority="1269" stopIfTrue="1"/>
    <cfRule type="duplicateValues" dxfId="928" priority="1270"/>
    <cfRule type="duplicateValues" dxfId="927" priority="1271"/>
    <cfRule type="duplicateValues" priority="1272"/>
    <cfRule type="duplicateValues" dxfId="926" priority="1273" stopIfTrue="1"/>
    <cfRule type="duplicateValues" dxfId="925" priority="1274"/>
    <cfRule type="duplicateValues" dxfId="924" priority="1275"/>
    <cfRule type="duplicateValues" priority="1276"/>
  </conditionalFormatting>
  <conditionalFormatting sqref="F1826">
    <cfRule type="duplicateValues" dxfId="923" priority="1219" stopIfTrue="1"/>
    <cfRule type="duplicateValues" dxfId="922" priority="1220"/>
    <cfRule type="duplicateValues" dxfId="921" priority="1221"/>
    <cfRule type="duplicateValues" priority="1222"/>
    <cfRule type="duplicateValues" dxfId="920" priority="1223"/>
    <cfRule type="duplicateValues" priority="1224"/>
  </conditionalFormatting>
  <conditionalFormatting sqref="F1828">
    <cfRule type="duplicateValues" dxfId="919" priority="887" stopIfTrue="1"/>
    <cfRule type="duplicateValues" dxfId="918" priority="888"/>
    <cfRule type="duplicateValues" dxfId="917" priority="889"/>
    <cfRule type="duplicateValues" priority="890"/>
    <cfRule type="duplicateValues" dxfId="916" priority="891" stopIfTrue="1"/>
    <cfRule type="duplicateValues" dxfId="915" priority="892"/>
    <cfRule type="duplicateValues" dxfId="914" priority="893"/>
    <cfRule type="duplicateValues" priority="894"/>
    <cfRule type="duplicateValues" dxfId="913" priority="895" stopIfTrue="1"/>
    <cfRule type="duplicateValues" dxfId="912" priority="896"/>
    <cfRule type="duplicateValues" dxfId="911" priority="897"/>
    <cfRule type="duplicateValues" priority="898"/>
    <cfRule type="duplicateValues" dxfId="910" priority="899" stopIfTrue="1"/>
    <cfRule type="duplicateValues" dxfId="909" priority="900"/>
    <cfRule type="duplicateValues" dxfId="908" priority="901"/>
    <cfRule type="duplicateValues" priority="902"/>
    <cfRule type="duplicateValues" dxfId="907" priority="903" stopIfTrue="1"/>
    <cfRule type="duplicateValues" dxfId="906" priority="904"/>
    <cfRule type="duplicateValues" dxfId="905" priority="905"/>
    <cfRule type="duplicateValues" priority="906"/>
    <cfRule type="duplicateValues" dxfId="904" priority="907" stopIfTrue="1"/>
    <cfRule type="duplicateValues" dxfId="903" priority="908"/>
    <cfRule type="duplicateValues" dxfId="902" priority="909"/>
    <cfRule type="duplicateValues" priority="910"/>
    <cfRule type="duplicateValues" dxfId="901" priority="911" stopIfTrue="1"/>
    <cfRule type="duplicateValues" dxfId="900" priority="912"/>
    <cfRule type="duplicateValues" dxfId="899" priority="913"/>
    <cfRule type="duplicateValues" priority="914"/>
    <cfRule type="duplicateValues" dxfId="898" priority="915" stopIfTrue="1"/>
    <cfRule type="duplicateValues" dxfId="897" priority="916"/>
    <cfRule type="duplicateValues" dxfId="896" priority="917"/>
    <cfRule type="duplicateValues" priority="918"/>
    <cfRule type="duplicateValues" dxfId="895" priority="919" stopIfTrue="1"/>
    <cfRule type="duplicateValues" dxfId="894" priority="920"/>
    <cfRule type="duplicateValues" dxfId="893" priority="921"/>
    <cfRule type="duplicateValues" priority="922"/>
    <cfRule type="duplicateValues" dxfId="892" priority="923" stopIfTrue="1"/>
    <cfRule type="duplicateValues" dxfId="891" priority="924"/>
    <cfRule type="duplicateValues" dxfId="890" priority="925"/>
    <cfRule type="duplicateValues" priority="926"/>
    <cfRule type="duplicateValues" dxfId="889" priority="927" stopIfTrue="1"/>
    <cfRule type="duplicateValues" dxfId="888" priority="928"/>
    <cfRule type="duplicateValues" dxfId="887" priority="929"/>
    <cfRule type="duplicateValues" priority="930"/>
    <cfRule type="duplicateValues" dxfId="886" priority="931" stopIfTrue="1"/>
    <cfRule type="duplicateValues" dxfId="885" priority="932"/>
    <cfRule type="duplicateValues" dxfId="884" priority="933"/>
    <cfRule type="duplicateValues" priority="934"/>
    <cfRule type="duplicateValues" dxfId="883" priority="935" stopIfTrue="1"/>
    <cfRule type="duplicateValues" dxfId="882" priority="936"/>
    <cfRule type="duplicateValues" dxfId="881" priority="937"/>
    <cfRule type="duplicateValues" priority="938"/>
  </conditionalFormatting>
  <conditionalFormatting sqref="F1829">
    <cfRule type="duplicateValues" dxfId="880" priority="883" stopIfTrue="1"/>
    <cfRule type="duplicateValues" dxfId="879" priority="884"/>
    <cfRule type="duplicateValues" dxfId="878" priority="885"/>
    <cfRule type="duplicateValues" priority="886"/>
  </conditionalFormatting>
  <conditionalFormatting sqref="F1831">
    <cfRule type="duplicateValues" dxfId="877" priority="825" stopIfTrue="1"/>
    <cfRule type="duplicateValues" dxfId="876" priority="826"/>
    <cfRule type="duplicateValues" dxfId="875" priority="827"/>
    <cfRule type="duplicateValues" priority="828"/>
    <cfRule type="duplicateValues" dxfId="874" priority="829"/>
    <cfRule type="duplicateValues" priority="830"/>
  </conditionalFormatting>
  <conditionalFormatting sqref="F1832">
    <cfRule type="duplicateValues" dxfId="873" priority="821" stopIfTrue="1"/>
    <cfRule type="duplicateValues" dxfId="872" priority="822"/>
    <cfRule type="duplicateValues" dxfId="871" priority="823"/>
    <cfRule type="duplicateValues" priority="824"/>
  </conditionalFormatting>
  <conditionalFormatting sqref="F1833">
    <cfRule type="duplicateValues" dxfId="870" priority="815" stopIfTrue="1"/>
    <cfRule type="duplicateValues" dxfId="869" priority="816"/>
    <cfRule type="duplicateValues" dxfId="868" priority="817"/>
    <cfRule type="duplicateValues" priority="818"/>
    <cfRule type="duplicateValues" dxfId="867" priority="819"/>
    <cfRule type="duplicateValues" priority="820"/>
  </conditionalFormatting>
  <conditionalFormatting sqref="F1834">
    <cfRule type="duplicateValues" dxfId="866" priority="535" stopIfTrue="1"/>
    <cfRule type="duplicateValues" dxfId="865" priority="536"/>
    <cfRule type="duplicateValues" dxfId="864" priority="537"/>
    <cfRule type="duplicateValues" priority="538"/>
    <cfRule type="duplicateValues" dxfId="863" priority="539" stopIfTrue="1"/>
    <cfRule type="duplicateValues" dxfId="862" priority="540"/>
    <cfRule type="duplicateValues" dxfId="861" priority="541"/>
    <cfRule type="duplicateValues" priority="542"/>
    <cfRule type="duplicateValues" dxfId="860" priority="543" stopIfTrue="1"/>
    <cfRule type="duplicateValues" dxfId="859" priority="544"/>
    <cfRule type="duplicateValues" dxfId="858" priority="545"/>
    <cfRule type="duplicateValues" priority="546"/>
    <cfRule type="duplicateValues" dxfId="857" priority="547" stopIfTrue="1"/>
    <cfRule type="duplicateValues" dxfId="856" priority="548"/>
    <cfRule type="duplicateValues" dxfId="855" priority="549"/>
    <cfRule type="duplicateValues" priority="550"/>
    <cfRule type="duplicateValues" dxfId="854" priority="551" stopIfTrue="1"/>
    <cfRule type="duplicateValues" dxfId="853" priority="552"/>
    <cfRule type="duplicateValues" dxfId="852" priority="553"/>
    <cfRule type="duplicateValues" priority="554"/>
    <cfRule type="duplicateValues" dxfId="851" priority="555" stopIfTrue="1"/>
    <cfRule type="duplicateValues" dxfId="850" priority="556"/>
    <cfRule type="duplicateValues" dxfId="849" priority="557"/>
    <cfRule type="duplicateValues" priority="558"/>
    <cfRule type="duplicateValues" dxfId="848" priority="559" stopIfTrue="1"/>
    <cfRule type="duplicateValues" dxfId="847" priority="560"/>
    <cfRule type="duplicateValues" dxfId="846" priority="561"/>
    <cfRule type="duplicateValues" priority="562"/>
    <cfRule type="duplicateValues" dxfId="845" priority="563" stopIfTrue="1"/>
    <cfRule type="duplicateValues" dxfId="844" priority="564"/>
    <cfRule type="duplicateValues" dxfId="843" priority="565"/>
    <cfRule type="duplicateValues" priority="566"/>
    <cfRule type="duplicateValues" dxfId="842" priority="567" stopIfTrue="1"/>
    <cfRule type="duplicateValues" dxfId="841" priority="568"/>
    <cfRule type="duplicateValues" dxfId="840" priority="569"/>
    <cfRule type="duplicateValues" priority="570"/>
    <cfRule type="duplicateValues" dxfId="839" priority="571" stopIfTrue="1"/>
    <cfRule type="duplicateValues" dxfId="838" priority="572"/>
    <cfRule type="duplicateValues" dxfId="837" priority="573"/>
    <cfRule type="duplicateValues" priority="574"/>
    <cfRule type="duplicateValues" dxfId="836" priority="575" stopIfTrue="1"/>
    <cfRule type="duplicateValues" dxfId="835" priority="576"/>
    <cfRule type="duplicateValues" dxfId="834" priority="577"/>
    <cfRule type="duplicateValues" priority="578"/>
    <cfRule type="duplicateValues" dxfId="833" priority="579" stopIfTrue="1"/>
    <cfRule type="duplicateValues" dxfId="832" priority="580"/>
    <cfRule type="duplicateValues" dxfId="831" priority="581"/>
    <cfRule type="duplicateValues" priority="582"/>
    <cfRule type="duplicateValues" dxfId="830" priority="583" stopIfTrue="1"/>
    <cfRule type="duplicateValues" dxfId="829" priority="584"/>
    <cfRule type="duplicateValues" dxfId="828" priority="585"/>
    <cfRule type="duplicateValues" priority="586"/>
    <cfRule type="duplicateValues" dxfId="827" priority="587" stopIfTrue="1"/>
    <cfRule type="duplicateValues" dxfId="826" priority="588"/>
    <cfRule type="duplicateValues" dxfId="825" priority="589"/>
    <cfRule type="duplicateValues" priority="590"/>
    <cfRule type="duplicateValues" dxfId="824" priority="591" stopIfTrue="1"/>
    <cfRule type="duplicateValues" dxfId="823" priority="592"/>
    <cfRule type="duplicateValues" dxfId="822" priority="593"/>
    <cfRule type="duplicateValues" priority="594"/>
    <cfRule type="duplicateValues" dxfId="821" priority="595" stopIfTrue="1"/>
    <cfRule type="duplicateValues" dxfId="820" priority="596"/>
    <cfRule type="duplicateValues" dxfId="819" priority="597"/>
    <cfRule type="duplicateValues" priority="598"/>
    <cfRule type="duplicateValues" dxfId="818" priority="599" stopIfTrue="1"/>
    <cfRule type="duplicateValues" dxfId="817" priority="600"/>
    <cfRule type="duplicateValues" dxfId="816" priority="601"/>
    <cfRule type="duplicateValues" priority="602"/>
    <cfRule type="duplicateValues" dxfId="815" priority="603" stopIfTrue="1"/>
    <cfRule type="duplicateValues" dxfId="814" priority="604"/>
    <cfRule type="duplicateValues" dxfId="813" priority="605"/>
    <cfRule type="duplicateValues" priority="606"/>
    <cfRule type="duplicateValues" dxfId="812" priority="607" stopIfTrue="1"/>
    <cfRule type="duplicateValues" dxfId="811" priority="608"/>
    <cfRule type="duplicateValues" dxfId="810" priority="609"/>
    <cfRule type="duplicateValues" priority="610"/>
    <cfRule type="duplicateValues" dxfId="809" priority="611" stopIfTrue="1"/>
    <cfRule type="duplicateValues" dxfId="808" priority="612"/>
    <cfRule type="duplicateValues" dxfId="807" priority="613"/>
    <cfRule type="duplicateValues" priority="614"/>
    <cfRule type="duplicateValues" dxfId="806" priority="615" stopIfTrue="1"/>
    <cfRule type="duplicateValues" dxfId="805" priority="616"/>
    <cfRule type="duplicateValues" dxfId="804" priority="617"/>
    <cfRule type="duplicateValues" priority="618"/>
    <cfRule type="duplicateValues" dxfId="803" priority="619" stopIfTrue="1"/>
    <cfRule type="duplicateValues" dxfId="802" priority="620"/>
    <cfRule type="duplicateValues" dxfId="801" priority="621"/>
    <cfRule type="duplicateValues" priority="622"/>
    <cfRule type="duplicateValues" dxfId="800" priority="623" stopIfTrue="1"/>
    <cfRule type="duplicateValues" dxfId="799" priority="624"/>
    <cfRule type="duplicateValues" dxfId="798" priority="625"/>
    <cfRule type="duplicateValues" priority="626"/>
    <cfRule type="duplicateValues" dxfId="797" priority="627" stopIfTrue="1"/>
    <cfRule type="duplicateValues" dxfId="796" priority="628"/>
    <cfRule type="duplicateValues" dxfId="795" priority="629"/>
    <cfRule type="duplicateValues" priority="630"/>
    <cfRule type="duplicateValues" dxfId="794" priority="631" stopIfTrue="1"/>
    <cfRule type="duplicateValues" dxfId="793" priority="632"/>
    <cfRule type="duplicateValues" dxfId="792" priority="633"/>
    <cfRule type="duplicateValues" priority="634"/>
    <cfRule type="duplicateValues" dxfId="791" priority="635" stopIfTrue="1"/>
    <cfRule type="duplicateValues" dxfId="790" priority="636"/>
    <cfRule type="duplicateValues" dxfId="789" priority="637"/>
    <cfRule type="duplicateValues" priority="638"/>
    <cfRule type="duplicateValues" dxfId="788" priority="639" stopIfTrue="1"/>
    <cfRule type="duplicateValues" dxfId="787" priority="640"/>
    <cfRule type="duplicateValues" dxfId="786" priority="641"/>
    <cfRule type="duplicateValues" priority="642"/>
    <cfRule type="duplicateValues" dxfId="785" priority="643" stopIfTrue="1"/>
    <cfRule type="duplicateValues" dxfId="784" priority="644"/>
    <cfRule type="duplicateValues" dxfId="783" priority="645"/>
    <cfRule type="duplicateValues" priority="646"/>
    <cfRule type="duplicateValues" dxfId="782" priority="647" stopIfTrue="1"/>
    <cfRule type="duplicateValues" dxfId="781" priority="648"/>
    <cfRule type="duplicateValues" dxfId="780" priority="649"/>
    <cfRule type="duplicateValues" priority="650"/>
    <cfRule type="duplicateValues" dxfId="779" priority="651" stopIfTrue="1"/>
    <cfRule type="duplicateValues" dxfId="778" priority="652"/>
    <cfRule type="duplicateValues" dxfId="777" priority="653"/>
    <cfRule type="duplicateValues" priority="654"/>
    <cfRule type="duplicateValues" dxfId="776" priority="655" stopIfTrue="1"/>
    <cfRule type="duplicateValues" dxfId="775" priority="656"/>
    <cfRule type="duplicateValues" dxfId="774" priority="657"/>
    <cfRule type="duplicateValues" priority="658"/>
    <cfRule type="duplicateValues" dxfId="773" priority="659" stopIfTrue="1"/>
    <cfRule type="duplicateValues" dxfId="772" priority="660"/>
    <cfRule type="duplicateValues" dxfId="771" priority="661"/>
    <cfRule type="duplicateValues" priority="662"/>
    <cfRule type="duplicateValues" dxfId="770" priority="663" stopIfTrue="1"/>
    <cfRule type="duplicateValues" dxfId="769" priority="664"/>
    <cfRule type="duplicateValues" dxfId="768" priority="665"/>
    <cfRule type="duplicateValues" priority="666"/>
    <cfRule type="duplicateValues" dxfId="767" priority="667" stopIfTrue="1"/>
    <cfRule type="duplicateValues" dxfId="766" priority="668"/>
    <cfRule type="duplicateValues" dxfId="765" priority="669"/>
    <cfRule type="duplicateValues" priority="670"/>
    <cfRule type="duplicateValues" dxfId="764" priority="671" stopIfTrue="1"/>
    <cfRule type="duplicateValues" dxfId="763" priority="672"/>
    <cfRule type="duplicateValues" dxfId="762" priority="673"/>
    <cfRule type="duplicateValues" priority="674"/>
    <cfRule type="duplicateValues" dxfId="761" priority="675" stopIfTrue="1"/>
    <cfRule type="duplicateValues" dxfId="760" priority="676"/>
    <cfRule type="duplicateValues" dxfId="759" priority="677"/>
    <cfRule type="duplicateValues" priority="678"/>
    <cfRule type="duplicateValues" dxfId="758" priority="679" stopIfTrue="1"/>
    <cfRule type="duplicateValues" dxfId="757" priority="680"/>
    <cfRule type="duplicateValues" dxfId="756" priority="681"/>
    <cfRule type="duplicateValues" priority="682"/>
    <cfRule type="duplicateValues" dxfId="755" priority="683" stopIfTrue="1"/>
    <cfRule type="duplicateValues" dxfId="754" priority="684"/>
    <cfRule type="duplicateValues" dxfId="753" priority="685"/>
    <cfRule type="duplicateValues" priority="686"/>
    <cfRule type="duplicateValues" dxfId="752" priority="687" stopIfTrue="1"/>
    <cfRule type="duplicateValues" dxfId="751" priority="688"/>
    <cfRule type="duplicateValues" dxfId="750" priority="689"/>
    <cfRule type="duplicateValues" priority="690"/>
    <cfRule type="duplicateValues" dxfId="749" priority="691" stopIfTrue="1"/>
    <cfRule type="duplicateValues" dxfId="748" priority="692"/>
    <cfRule type="duplicateValues" dxfId="747" priority="693"/>
    <cfRule type="duplicateValues" priority="694"/>
    <cfRule type="duplicateValues" dxfId="746" priority="695" stopIfTrue="1"/>
    <cfRule type="duplicateValues" dxfId="745" priority="696"/>
    <cfRule type="duplicateValues" dxfId="744" priority="697"/>
    <cfRule type="duplicateValues" priority="698"/>
    <cfRule type="duplicateValues" dxfId="743" priority="699" stopIfTrue="1"/>
    <cfRule type="duplicateValues" dxfId="742" priority="700"/>
    <cfRule type="duplicateValues" dxfId="741" priority="701"/>
    <cfRule type="duplicateValues" priority="702"/>
    <cfRule type="duplicateValues" dxfId="740" priority="703" stopIfTrue="1"/>
    <cfRule type="duplicateValues" dxfId="739" priority="704"/>
    <cfRule type="duplicateValues" dxfId="738" priority="705"/>
    <cfRule type="duplicateValues" priority="706"/>
    <cfRule type="duplicateValues" dxfId="737" priority="707" stopIfTrue="1"/>
    <cfRule type="duplicateValues" dxfId="736" priority="708"/>
    <cfRule type="duplicateValues" dxfId="735" priority="709"/>
    <cfRule type="duplicateValues" priority="710"/>
    <cfRule type="duplicateValues" dxfId="734" priority="711" stopIfTrue="1"/>
    <cfRule type="duplicateValues" dxfId="733" priority="712"/>
    <cfRule type="duplicateValues" dxfId="732" priority="713"/>
    <cfRule type="duplicateValues" priority="714"/>
    <cfRule type="duplicateValues" dxfId="731" priority="715" stopIfTrue="1"/>
    <cfRule type="duplicateValues" dxfId="730" priority="716"/>
    <cfRule type="duplicateValues" dxfId="729" priority="717"/>
    <cfRule type="duplicateValues" priority="718"/>
    <cfRule type="duplicateValues" dxfId="728" priority="719" stopIfTrue="1"/>
    <cfRule type="duplicateValues" dxfId="727" priority="720"/>
    <cfRule type="duplicateValues" dxfId="726" priority="721"/>
    <cfRule type="duplicateValues" priority="722"/>
    <cfRule type="duplicateValues" dxfId="725" priority="723" stopIfTrue="1"/>
    <cfRule type="duplicateValues" dxfId="724" priority="724"/>
    <cfRule type="duplicateValues" dxfId="723" priority="725"/>
    <cfRule type="duplicateValues" priority="726"/>
    <cfRule type="duplicateValues" dxfId="722" priority="727" stopIfTrue="1"/>
    <cfRule type="duplicateValues" dxfId="721" priority="728"/>
    <cfRule type="duplicateValues" dxfId="720" priority="729"/>
    <cfRule type="duplicateValues" priority="730"/>
    <cfRule type="duplicateValues" dxfId="719" priority="731" stopIfTrue="1"/>
    <cfRule type="duplicateValues" dxfId="718" priority="732"/>
    <cfRule type="duplicateValues" dxfId="717" priority="733"/>
    <cfRule type="duplicateValues" priority="734"/>
    <cfRule type="duplicateValues" dxfId="716" priority="735" stopIfTrue="1"/>
    <cfRule type="duplicateValues" dxfId="715" priority="736"/>
    <cfRule type="duplicateValues" dxfId="714" priority="737"/>
    <cfRule type="duplicateValues" priority="738"/>
    <cfRule type="duplicateValues" dxfId="713" priority="739" stopIfTrue="1"/>
    <cfRule type="duplicateValues" dxfId="712" priority="740"/>
    <cfRule type="duplicateValues" dxfId="711" priority="741"/>
    <cfRule type="duplicateValues" priority="742"/>
    <cfRule type="duplicateValues" dxfId="710" priority="743" stopIfTrue="1"/>
    <cfRule type="duplicateValues" dxfId="709" priority="744"/>
    <cfRule type="duplicateValues" dxfId="708" priority="745"/>
    <cfRule type="duplicateValues" priority="746"/>
    <cfRule type="duplicateValues" dxfId="707" priority="747" stopIfTrue="1"/>
    <cfRule type="duplicateValues" dxfId="706" priority="748"/>
    <cfRule type="duplicateValues" dxfId="705" priority="749"/>
    <cfRule type="duplicateValues" priority="750"/>
    <cfRule type="duplicateValues" dxfId="704" priority="751" stopIfTrue="1"/>
    <cfRule type="duplicateValues" dxfId="703" priority="752"/>
    <cfRule type="duplicateValues" dxfId="702" priority="753"/>
    <cfRule type="duplicateValues" priority="754"/>
    <cfRule type="duplicateValues" dxfId="701" priority="755" stopIfTrue="1"/>
    <cfRule type="duplicateValues" dxfId="700" priority="756"/>
    <cfRule type="duplicateValues" dxfId="699" priority="757"/>
    <cfRule type="duplicateValues" priority="758"/>
    <cfRule type="duplicateValues" dxfId="698" priority="759" stopIfTrue="1"/>
    <cfRule type="duplicateValues" dxfId="697" priority="760"/>
    <cfRule type="duplicateValues" dxfId="696" priority="761"/>
    <cfRule type="duplicateValues" priority="762"/>
    <cfRule type="duplicateValues" dxfId="695" priority="763" stopIfTrue="1"/>
    <cfRule type="duplicateValues" dxfId="694" priority="764"/>
    <cfRule type="duplicateValues" dxfId="693" priority="765"/>
    <cfRule type="duplicateValues" priority="766"/>
    <cfRule type="duplicateValues" dxfId="692" priority="767" stopIfTrue="1"/>
    <cfRule type="duplicateValues" dxfId="691" priority="768"/>
    <cfRule type="duplicateValues" dxfId="690" priority="769"/>
    <cfRule type="duplicateValues" priority="770"/>
    <cfRule type="duplicateValues" dxfId="689" priority="771" stopIfTrue="1"/>
    <cfRule type="duplicateValues" dxfId="688" priority="772"/>
    <cfRule type="duplicateValues" dxfId="687" priority="773"/>
    <cfRule type="duplicateValues" priority="774"/>
    <cfRule type="duplicateValues" dxfId="686" priority="775" stopIfTrue="1"/>
    <cfRule type="duplicateValues" dxfId="685" priority="776"/>
    <cfRule type="duplicateValues" dxfId="684" priority="777"/>
    <cfRule type="duplicateValues" priority="778"/>
    <cfRule type="duplicateValues" dxfId="683" priority="779" stopIfTrue="1"/>
    <cfRule type="duplicateValues" dxfId="682" priority="780"/>
    <cfRule type="duplicateValues" dxfId="681" priority="781"/>
    <cfRule type="duplicateValues" priority="782"/>
    <cfRule type="duplicateValues" dxfId="680" priority="783" stopIfTrue="1"/>
    <cfRule type="duplicateValues" dxfId="679" priority="784"/>
    <cfRule type="duplicateValues" dxfId="678" priority="785"/>
    <cfRule type="duplicateValues" priority="786"/>
    <cfRule type="duplicateValues" dxfId="677" priority="787" stopIfTrue="1"/>
    <cfRule type="duplicateValues" dxfId="676" priority="788"/>
    <cfRule type="duplicateValues" dxfId="675" priority="789"/>
    <cfRule type="duplicateValues" priority="790"/>
    <cfRule type="duplicateValues" dxfId="674" priority="791" stopIfTrue="1"/>
    <cfRule type="duplicateValues" dxfId="673" priority="792"/>
    <cfRule type="duplicateValues" dxfId="672" priority="793"/>
    <cfRule type="duplicateValues" priority="794"/>
    <cfRule type="duplicateValues" dxfId="671" priority="795" stopIfTrue="1"/>
    <cfRule type="duplicateValues" dxfId="670" priority="796"/>
    <cfRule type="duplicateValues" dxfId="669" priority="797"/>
    <cfRule type="duplicateValues" priority="798"/>
    <cfRule type="duplicateValues" dxfId="668" priority="799" stopIfTrue="1"/>
    <cfRule type="duplicateValues" dxfId="667" priority="800"/>
    <cfRule type="duplicateValues" dxfId="666" priority="801"/>
    <cfRule type="duplicateValues" priority="802"/>
    <cfRule type="duplicateValues" dxfId="665" priority="803" stopIfTrue="1"/>
    <cfRule type="duplicateValues" dxfId="664" priority="804"/>
    <cfRule type="duplicateValues" dxfId="663" priority="805"/>
    <cfRule type="duplicateValues" priority="806"/>
    <cfRule type="duplicateValues" dxfId="662" priority="807" stopIfTrue="1"/>
    <cfRule type="duplicateValues" dxfId="661" priority="808"/>
    <cfRule type="duplicateValues" dxfId="660" priority="809"/>
    <cfRule type="duplicateValues" priority="810"/>
    <cfRule type="duplicateValues" dxfId="659" priority="811" stopIfTrue="1"/>
    <cfRule type="duplicateValues" dxfId="658" priority="812"/>
    <cfRule type="duplicateValues" dxfId="657" priority="813"/>
    <cfRule type="duplicateValues" priority="814"/>
  </conditionalFormatting>
  <conditionalFormatting sqref="F1835">
    <cfRule type="duplicateValues" dxfId="656" priority="527" stopIfTrue="1"/>
    <cfRule type="duplicateValues" dxfId="655" priority="528"/>
    <cfRule type="duplicateValues" dxfId="654" priority="529"/>
    <cfRule type="duplicateValues" priority="530"/>
    <cfRule type="duplicateValues" dxfId="653" priority="531" stopIfTrue="1"/>
    <cfRule type="duplicateValues" dxfId="652" priority="532"/>
    <cfRule type="duplicateValues" dxfId="651" priority="533"/>
    <cfRule type="duplicateValues" priority="534"/>
  </conditionalFormatting>
  <conditionalFormatting sqref="F1836:F1840">
    <cfRule type="duplicateValues" dxfId="650" priority="521" stopIfTrue="1"/>
    <cfRule type="duplicateValues" dxfId="649" priority="522"/>
    <cfRule type="duplicateValues" dxfId="648" priority="523"/>
    <cfRule type="duplicateValues" priority="524"/>
    <cfRule type="duplicateValues" dxfId="647" priority="525"/>
    <cfRule type="duplicateValues" priority="526"/>
  </conditionalFormatting>
  <conditionalFormatting sqref="F1841">
    <cfRule type="duplicateValues" dxfId="646" priority="241" stopIfTrue="1"/>
    <cfRule type="duplicateValues" dxfId="645" priority="242"/>
    <cfRule type="duplicateValues" dxfId="644" priority="243"/>
    <cfRule type="duplicateValues" priority="244"/>
    <cfRule type="duplicateValues" dxfId="643" priority="245" stopIfTrue="1"/>
    <cfRule type="duplicateValues" dxfId="642" priority="246"/>
    <cfRule type="duplicateValues" dxfId="641" priority="247"/>
    <cfRule type="duplicateValues" priority="248"/>
    <cfRule type="duplicateValues" dxfId="640" priority="249" stopIfTrue="1"/>
    <cfRule type="duplicateValues" dxfId="639" priority="250"/>
    <cfRule type="duplicateValues" dxfId="638" priority="251"/>
    <cfRule type="duplicateValues" priority="252"/>
    <cfRule type="duplicateValues" dxfId="637" priority="253" stopIfTrue="1"/>
    <cfRule type="duplicateValues" dxfId="636" priority="254"/>
    <cfRule type="duplicateValues" dxfId="635" priority="255"/>
    <cfRule type="duplicateValues" priority="256"/>
    <cfRule type="duplicateValues" dxfId="634" priority="257" stopIfTrue="1"/>
    <cfRule type="duplicateValues" dxfId="633" priority="258"/>
    <cfRule type="duplicateValues" dxfId="632" priority="259"/>
    <cfRule type="duplicateValues" priority="260"/>
    <cfRule type="duplicateValues" dxfId="631" priority="261" stopIfTrue="1"/>
    <cfRule type="duplicateValues" dxfId="630" priority="262"/>
    <cfRule type="duplicateValues" dxfId="629" priority="263"/>
    <cfRule type="duplicateValues" priority="264"/>
    <cfRule type="duplicateValues" dxfId="628" priority="265" stopIfTrue="1"/>
    <cfRule type="duplicateValues" dxfId="627" priority="266"/>
    <cfRule type="duplicateValues" dxfId="626" priority="267"/>
    <cfRule type="duplicateValues" priority="268"/>
    <cfRule type="duplicateValues" dxfId="625" priority="269" stopIfTrue="1"/>
    <cfRule type="duplicateValues" dxfId="624" priority="270"/>
    <cfRule type="duplicateValues" dxfId="623" priority="271"/>
    <cfRule type="duplicateValues" priority="272"/>
    <cfRule type="duplicateValues" dxfId="622" priority="273" stopIfTrue="1"/>
    <cfRule type="duplicateValues" dxfId="621" priority="274"/>
    <cfRule type="duplicateValues" dxfId="620" priority="275"/>
    <cfRule type="duplicateValues" priority="276"/>
    <cfRule type="duplicateValues" dxfId="619" priority="277" stopIfTrue="1"/>
    <cfRule type="duplicateValues" dxfId="618" priority="278"/>
    <cfRule type="duplicateValues" dxfId="617" priority="279"/>
    <cfRule type="duplicateValues" priority="280"/>
    <cfRule type="duplicateValues" dxfId="616" priority="281" stopIfTrue="1"/>
    <cfRule type="duplicateValues" dxfId="615" priority="282"/>
    <cfRule type="duplicateValues" dxfId="614" priority="283"/>
    <cfRule type="duplicateValues" priority="284"/>
    <cfRule type="duplicateValues" dxfId="613" priority="285" stopIfTrue="1"/>
    <cfRule type="duplicateValues" dxfId="612" priority="286"/>
    <cfRule type="duplicateValues" dxfId="611" priority="287"/>
    <cfRule type="duplicateValues" priority="288"/>
    <cfRule type="duplicateValues" dxfId="610" priority="289" stopIfTrue="1"/>
    <cfRule type="duplicateValues" dxfId="609" priority="290"/>
    <cfRule type="duplicateValues" dxfId="608" priority="291"/>
    <cfRule type="duplicateValues" priority="292"/>
    <cfRule type="duplicateValues" dxfId="607" priority="293" stopIfTrue="1"/>
    <cfRule type="duplicateValues" dxfId="606" priority="294"/>
    <cfRule type="duplicateValues" dxfId="605" priority="295"/>
    <cfRule type="duplicateValues" priority="296"/>
    <cfRule type="duplicateValues" dxfId="604" priority="297" stopIfTrue="1"/>
    <cfRule type="duplicateValues" dxfId="603" priority="298"/>
    <cfRule type="duplicateValues" dxfId="602" priority="299"/>
    <cfRule type="duplicateValues" priority="300"/>
    <cfRule type="duplicateValues" dxfId="601" priority="301" stopIfTrue="1"/>
    <cfRule type="duplicateValues" dxfId="600" priority="302"/>
    <cfRule type="duplicateValues" dxfId="599" priority="303"/>
    <cfRule type="duplicateValues" priority="304"/>
    <cfRule type="duplicateValues" dxfId="598" priority="305" stopIfTrue="1"/>
    <cfRule type="duplicateValues" dxfId="597" priority="306"/>
    <cfRule type="duplicateValues" dxfId="596" priority="307"/>
    <cfRule type="duplicateValues" priority="308"/>
    <cfRule type="duplicateValues" dxfId="595" priority="309" stopIfTrue="1"/>
    <cfRule type="duplicateValues" dxfId="594" priority="310"/>
    <cfRule type="duplicateValues" dxfId="593" priority="311"/>
    <cfRule type="duplicateValues" priority="312"/>
    <cfRule type="duplicateValues" dxfId="592" priority="313" stopIfTrue="1"/>
    <cfRule type="duplicateValues" dxfId="591" priority="314"/>
    <cfRule type="duplicateValues" dxfId="590" priority="315"/>
    <cfRule type="duplicateValues" priority="316"/>
    <cfRule type="duplicateValues" dxfId="589" priority="317" stopIfTrue="1"/>
    <cfRule type="duplicateValues" dxfId="588" priority="318"/>
    <cfRule type="duplicateValues" dxfId="587" priority="319"/>
    <cfRule type="duplicateValues" priority="320"/>
    <cfRule type="duplicateValues" dxfId="586" priority="321" stopIfTrue="1"/>
    <cfRule type="duplicateValues" dxfId="585" priority="322"/>
    <cfRule type="duplicateValues" dxfId="584" priority="323"/>
    <cfRule type="duplicateValues" priority="324"/>
    <cfRule type="duplicateValues" dxfId="583" priority="325" stopIfTrue="1"/>
    <cfRule type="duplicateValues" dxfId="582" priority="326"/>
    <cfRule type="duplicateValues" dxfId="581" priority="327"/>
    <cfRule type="duplicateValues" priority="328"/>
    <cfRule type="duplicateValues" dxfId="580" priority="329" stopIfTrue="1"/>
    <cfRule type="duplicateValues" dxfId="579" priority="330"/>
    <cfRule type="duplicateValues" dxfId="578" priority="331"/>
    <cfRule type="duplicateValues" priority="332"/>
    <cfRule type="duplicateValues" dxfId="577" priority="333" stopIfTrue="1"/>
    <cfRule type="duplicateValues" dxfId="576" priority="334"/>
    <cfRule type="duplicateValues" dxfId="575" priority="335"/>
    <cfRule type="duplicateValues" priority="336"/>
    <cfRule type="duplicateValues" dxfId="574" priority="337" stopIfTrue="1"/>
    <cfRule type="duplicateValues" dxfId="573" priority="338"/>
    <cfRule type="duplicateValues" dxfId="572" priority="339"/>
    <cfRule type="duplicateValues" priority="340"/>
    <cfRule type="duplicateValues" dxfId="571" priority="341" stopIfTrue="1"/>
    <cfRule type="duplicateValues" dxfId="570" priority="342"/>
    <cfRule type="duplicateValues" dxfId="569" priority="343"/>
    <cfRule type="duplicateValues" priority="344"/>
    <cfRule type="duplicateValues" dxfId="568" priority="345" stopIfTrue="1"/>
    <cfRule type="duplicateValues" dxfId="567" priority="346"/>
    <cfRule type="duplicateValues" dxfId="566" priority="347"/>
    <cfRule type="duplicateValues" priority="348"/>
    <cfRule type="duplicateValues" dxfId="565" priority="349" stopIfTrue="1"/>
    <cfRule type="duplicateValues" dxfId="564" priority="350"/>
    <cfRule type="duplicateValues" dxfId="563" priority="351"/>
    <cfRule type="duplicateValues" priority="352"/>
    <cfRule type="duplicateValues" dxfId="562" priority="353" stopIfTrue="1"/>
    <cfRule type="duplicateValues" dxfId="561" priority="354"/>
    <cfRule type="duplicateValues" dxfId="560" priority="355"/>
    <cfRule type="duplicateValues" priority="356"/>
    <cfRule type="duplicateValues" dxfId="559" priority="357" stopIfTrue="1"/>
    <cfRule type="duplicateValues" dxfId="558" priority="358"/>
    <cfRule type="duplicateValues" dxfId="557" priority="359"/>
    <cfRule type="duplicateValues" priority="360"/>
    <cfRule type="duplicateValues" dxfId="556" priority="361" stopIfTrue="1"/>
    <cfRule type="duplicateValues" dxfId="555" priority="362"/>
    <cfRule type="duplicateValues" dxfId="554" priority="363"/>
    <cfRule type="duplicateValues" priority="364"/>
    <cfRule type="duplicateValues" dxfId="553" priority="365" stopIfTrue="1"/>
    <cfRule type="duplicateValues" dxfId="552" priority="366"/>
    <cfRule type="duplicateValues" dxfId="551" priority="367"/>
    <cfRule type="duplicateValues" priority="368"/>
    <cfRule type="duplicateValues" dxfId="550" priority="369" stopIfTrue="1"/>
    <cfRule type="duplicateValues" dxfId="549" priority="370"/>
    <cfRule type="duplicateValues" dxfId="548" priority="371"/>
    <cfRule type="duplicateValues" priority="372"/>
    <cfRule type="duplicateValues" dxfId="547" priority="373" stopIfTrue="1"/>
    <cfRule type="duplicateValues" dxfId="546" priority="374"/>
    <cfRule type="duplicateValues" dxfId="545" priority="375"/>
    <cfRule type="duplicateValues" priority="376"/>
    <cfRule type="duplicateValues" dxfId="544" priority="377" stopIfTrue="1"/>
    <cfRule type="duplicateValues" dxfId="543" priority="378"/>
    <cfRule type="duplicateValues" dxfId="542" priority="379"/>
    <cfRule type="duplicateValues" priority="380"/>
    <cfRule type="duplicateValues" dxfId="541" priority="381" stopIfTrue="1"/>
    <cfRule type="duplicateValues" dxfId="540" priority="382"/>
    <cfRule type="duplicateValues" dxfId="539" priority="383"/>
    <cfRule type="duplicateValues" priority="384"/>
    <cfRule type="duplicateValues" dxfId="538" priority="385" stopIfTrue="1"/>
    <cfRule type="duplicateValues" dxfId="537" priority="386"/>
    <cfRule type="duplicateValues" dxfId="536" priority="387"/>
    <cfRule type="duplicateValues" priority="388"/>
    <cfRule type="duplicateValues" dxfId="535" priority="389" stopIfTrue="1"/>
    <cfRule type="duplicateValues" dxfId="534" priority="390"/>
    <cfRule type="duplicateValues" dxfId="533" priority="391"/>
    <cfRule type="duplicateValues" priority="392"/>
    <cfRule type="duplicateValues" dxfId="532" priority="393" stopIfTrue="1"/>
    <cfRule type="duplicateValues" dxfId="531" priority="394"/>
    <cfRule type="duplicateValues" dxfId="530" priority="395"/>
    <cfRule type="duplicateValues" priority="396"/>
    <cfRule type="duplicateValues" dxfId="529" priority="397" stopIfTrue="1"/>
    <cfRule type="duplicateValues" dxfId="528" priority="398"/>
    <cfRule type="duplicateValues" dxfId="527" priority="399"/>
    <cfRule type="duplicateValues" priority="400"/>
    <cfRule type="duplicateValues" dxfId="526" priority="401" stopIfTrue="1"/>
    <cfRule type="duplicateValues" dxfId="525" priority="402"/>
    <cfRule type="duplicateValues" dxfId="524" priority="403"/>
    <cfRule type="duplicateValues" priority="404"/>
    <cfRule type="duplicateValues" dxfId="523" priority="405" stopIfTrue="1"/>
    <cfRule type="duplicateValues" dxfId="522" priority="406"/>
    <cfRule type="duplicateValues" dxfId="521" priority="407"/>
    <cfRule type="duplicateValues" priority="408"/>
    <cfRule type="duplicateValues" dxfId="520" priority="409" stopIfTrue="1"/>
    <cfRule type="duplicateValues" dxfId="519" priority="410"/>
    <cfRule type="duplicateValues" dxfId="518" priority="411"/>
    <cfRule type="duplicateValues" priority="412"/>
    <cfRule type="duplicateValues" dxfId="517" priority="413" stopIfTrue="1"/>
    <cfRule type="duplicateValues" dxfId="516" priority="414"/>
    <cfRule type="duplicateValues" dxfId="515" priority="415"/>
    <cfRule type="duplicateValues" priority="416"/>
    <cfRule type="duplicateValues" dxfId="514" priority="417" stopIfTrue="1"/>
    <cfRule type="duplicateValues" dxfId="513" priority="418"/>
    <cfRule type="duplicateValues" dxfId="512" priority="419"/>
    <cfRule type="duplicateValues" priority="420"/>
    <cfRule type="duplicateValues" dxfId="511" priority="421" stopIfTrue="1"/>
    <cfRule type="duplicateValues" dxfId="510" priority="422"/>
    <cfRule type="duplicateValues" dxfId="509" priority="423"/>
    <cfRule type="duplicateValues" priority="424"/>
    <cfRule type="duplicateValues" dxfId="508" priority="425" stopIfTrue="1"/>
    <cfRule type="duplicateValues" dxfId="507" priority="426"/>
    <cfRule type="duplicateValues" dxfId="506" priority="427"/>
    <cfRule type="duplicateValues" priority="428"/>
    <cfRule type="duplicateValues" dxfId="505" priority="429" stopIfTrue="1"/>
    <cfRule type="duplicateValues" dxfId="504" priority="430"/>
    <cfRule type="duplicateValues" dxfId="503" priority="431"/>
    <cfRule type="duplicateValues" priority="432"/>
    <cfRule type="duplicateValues" dxfId="502" priority="433" stopIfTrue="1"/>
    <cfRule type="duplicateValues" dxfId="501" priority="434"/>
    <cfRule type="duplicateValues" dxfId="500" priority="435"/>
    <cfRule type="duplicateValues" priority="436"/>
    <cfRule type="duplicateValues" dxfId="499" priority="437" stopIfTrue="1"/>
    <cfRule type="duplicateValues" dxfId="498" priority="438"/>
    <cfRule type="duplicateValues" dxfId="497" priority="439"/>
    <cfRule type="duplicateValues" priority="440"/>
    <cfRule type="duplicateValues" dxfId="496" priority="441" stopIfTrue="1"/>
    <cfRule type="duplicateValues" dxfId="495" priority="442"/>
    <cfRule type="duplicateValues" dxfId="494" priority="443"/>
    <cfRule type="duplicateValues" priority="444"/>
    <cfRule type="duplicateValues" dxfId="493" priority="445" stopIfTrue="1"/>
    <cfRule type="duplicateValues" dxfId="492" priority="446"/>
    <cfRule type="duplicateValues" dxfId="491" priority="447"/>
    <cfRule type="duplicateValues" priority="448"/>
    <cfRule type="duplicateValues" dxfId="490" priority="449" stopIfTrue="1"/>
    <cfRule type="duplicateValues" dxfId="489" priority="450"/>
    <cfRule type="duplicateValues" dxfId="488" priority="451"/>
    <cfRule type="duplicateValues" priority="452"/>
    <cfRule type="duplicateValues" dxfId="487" priority="453" stopIfTrue="1"/>
    <cfRule type="duplicateValues" dxfId="486" priority="454"/>
    <cfRule type="duplicateValues" dxfId="485" priority="455"/>
    <cfRule type="duplicateValues" priority="456"/>
    <cfRule type="duplicateValues" dxfId="484" priority="457" stopIfTrue="1"/>
    <cfRule type="duplicateValues" dxfId="483" priority="458"/>
    <cfRule type="duplicateValues" dxfId="482" priority="459"/>
    <cfRule type="duplicateValues" priority="460"/>
    <cfRule type="duplicateValues" dxfId="481" priority="461" stopIfTrue="1"/>
    <cfRule type="duplicateValues" dxfId="480" priority="462"/>
    <cfRule type="duplicateValues" dxfId="479" priority="463"/>
    <cfRule type="duplicateValues" priority="464"/>
    <cfRule type="duplicateValues" dxfId="478" priority="465" stopIfTrue="1"/>
    <cfRule type="duplicateValues" dxfId="477" priority="466"/>
    <cfRule type="duplicateValues" dxfId="476" priority="467"/>
    <cfRule type="duplicateValues" priority="468"/>
    <cfRule type="duplicateValues" dxfId="475" priority="469" stopIfTrue="1"/>
    <cfRule type="duplicateValues" dxfId="474" priority="470"/>
    <cfRule type="duplicateValues" dxfId="473" priority="471"/>
    <cfRule type="duplicateValues" priority="472"/>
    <cfRule type="duplicateValues" dxfId="472" priority="473" stopIfTrue="1"/>
    <cfRule type="duplicateValues" dxfId="471" priority="474"/>
    <cfRule type="duplicateValues" dxfId="470" priority="475"/>
    <cfRule type="duplicateValues" priority="476"/>
    <cfRule type="duplicateValues" dxfId="469" priority="477" stopIfTrue="1"/>
    <cfRule type="duplicateValues" dxfId="468" priority="478"/>
    <cfRule type="duplicateValues" dxfId="467" priority="479"/>
    <cfRule type="duplicateValues" priority="480"/>
    <cfRule type="duplicateValues" dxfId="466" priority="481" stopIfTrue="1"/>
    <cfRule type="duplicateValues" dxfId="465" priority="482"/>
    <cfRule type="duplicateValues" dxfId="464" priority="483"/>
    <cfRule type="duplicateValues" priority="484"/>
    <cfRule type="duplicateValues" dxfId="463" priority="485" stopIfTrue="1"/>
    <cfRule type="duplicateValues" dxfId="462" priority="486"/>
    <cfRule type="duplicateValues" dxfId="461" priority="487"/>
    <cfRule type="duplicateValues" priority="488"/>
    <cfRule type="duplicateValues" dxfId="460" priority="489" stopIfTrue="1"/>
    <cfRule type="duplicateValues" dxfId="459" priority="490"/>
    <cfRule type="duplicateValues" dxfId="458" priority="491"/>
    <cfRule type="duplicateValues" priority="492"/>
    <cfRule type="duplicateValues" dxfId="457" priority="493" stopIfTrue="1"/>
    <cfRule type="duplicateValues" dxfId="456" priority="494"/>
    <cfRule type="duplicateValues" dxfId="455" priority="495"/>
    <cfRule type="duplicateValues" priority="496"/>
    <cfRule type="duplicateValues" dxfId="454" priority="497" stopIfTrue="1"/>
    <cfRule type="duplicateValues" dxfId="453" priority="498"/>
    <cfRule type="duplicateValues" dxfId="452" priority="499"/>
    <cfRule type="duplicateValues" priority="500"/>
    <cfRule type="duplicateValues" dxfId="451" priority="501" stopIfTrue="1"/>
    <cfRule type="duplicateValues" dxfId="450" priority="502"/>
    <cfRule type="duplicateValues" dxfId="449" priority="503"/>
    <cfRule type="duplicateValues" priority="504"/>
    <cfRule type="duplicateValues" dxfId="448" priority="505" stopIfTrue="1"/>
    <cfRule type="duplicateValues" dxfId="447" priority="506"/>
    <cfRule type="duplicateValues" dxfId="446" priority="507"/>
    <cfRule type="duplicateValues" priority="508"/>
    <cfRule type="duplicateValues" dxfId="445" priority="509" stopIfTrue="1"/>
    <cfRule type="duplicateValues" dxfId="444" priority="510"/>
    <cfRule type="duplicateValues" dxfId="443" priority="511"/>
    <cfRule type="duplicateValues" priority="512"/>
    <cfRule type="duplicateValues" dxfId="442" priority="513" stopIfTrue="1"/>
    <cfRule type="duplicateValues" dxfId="441" priority="514"/>
    <cfRule type="duplicateValues" dxfId="440" priority="515"/>
    <cfRule type="duplicateValues" priority="516"/>
    <cfRule type="duplicateValues" dxfId="439" priority="517" stopIfTrue="1"/>
    <cfRule type="duplicateValues" dxfId="438" priority="518"/>
    <cfRule type="duplicateValues" dxfId="437" priority="519"/>
    <cfRule type="duplicateValues" priority="520"/>
  </conditionalFormatting>
  <conditionalFormatting sqref="F1842">
    <cfRule type="duplicateValues" dxfId="436" priority="189" stopIfTrue="1"/>
    <cfRule type="duplicateValues" dxfId="435" priority="190"/>
    <cfRule type="duplicateValues" dxfId="434" priority="191"/>
    <cfRule type="duplicateValues" priority="192"/>
    <cfRule type="duplicateValues" dxfId="433" priority="193" stopIfTrue="1"/>
    <cfRule type="duplicateValues" dxfId="432" priority="194"/>
    <cfRule type="duplicateValues" dxfId="431" priority="195"/>
    <cfRule type="duplicateValues" priority="196"/>
    <cfRule type="duplicateValues" dxfId="430" priority="197" stopIfTrue="1"/>
    <cfRule type="duplicateValues" dxfId="429" priority="198"/>
    <cfRule type="duplicateValues" dxfId="428" priority="199"/>
    <cfRule type="duplicateValues" priority="200"/>
    <cfRule type="duplicateValues" dxfId="427" priority="201" stopIfTrue="1"/>
    <cfRule type="duplicateValues" dxfId="426" priority="202"/>
    <cfRule type="duplicateValues" dxfId="425" priority="203"/>
    <cfRule type="duplicateValues" priority="204"/>
    <cfRule type="duplicateValues" dxfId="424" priority="205" stopIfTrue="1"/>
    <cfRule type="duplicateValues" dxfId="423" priority="206"/>
    <cfRule type="duplicateValues" dxfId="422" priority="207"/>
    <cfRule type="duplicateValues" priority="208"/>
    <cfRule type="duplicateValues" dxfId="421" priority="209" stopIfTrue="1"/>
    <cfRule type="duplicateValues" dxfId="420" priority="210"/>
    <cfRule type="duplicateValues" dxfId="419" priority="211"/>
    <cfRule type="duplicateValues" priority="212"/>
    <cfRule type="duplicateValues" dxfId="418" priority="213" stopIfTrue="1"/>
    <cfRule type="duplicateValues" dxfId="417" priority="214"/>
    <cfRule type="duplicateValues" dxfId="416" priority="215"/>
    <cfRule type="duplicateValues" priority="216"/>
    <cfRule type="duplicateValues" dxfId="415" priority="217" stopIfTrue="1"/>
    <cfRule type="duplicateValues" dxfId="414" priority="218"/>
    <cfRule type="duplicateValues" dxfId="413" priority="219"/>
    <cfRule type="duplicateValues" priority="220"/>
    <cfRule type="duplicateValues" dxfId="412" priority="221" stopIfTrue="1"/>
    <cfRule type="duplicateValues" dxfId="411" priority="222"/>
    <cfRule type="duplicateValues" dxfId="410" priority="223"/>
    <cfRule type="duplicateValues" priority="224"/>
    <cfRule type="duplicateValues" dxfId="409" priority="225" stopIfTrue="1"/>
    <cfRule type="duplicateValues" dxfId="408" priority="226"/>
    <cfRule type="duplicateValues" dxfId="407" priority="227"/>
    <cfRule type="duplicateValues" priority="228"/>
    <cfRule type="duplicateValues" dxfId="406" priority="229" stopIfTrue="1"/>
    <cfRule type="duplicateValues" dxfId="405" priority="230"/>
    <cfRule type="duplicateValues" dxfId="404" priority="231"/>
    <cfRule type="duplicateValues" priority="232"/>
    <cfRule type="duplicateValues" dxfId="403" priority="233" stopIfTrue="1"/>
    <cfRule type="duplicateValues" dxfId="402" priority="234"/>
    <cfRule type="duplicateValues" dxfId="401" priority="235"/>
    <cfRule type="duplicateValues" priority="236"/>
    <cfRule type="duplicateValues" dxfId="400" priority="237" stopIfTrue="1"/>
    <cfRule type="duplicateValues" dxfId="399" priority="238"/>
    <cfRule type="duplicateValues" dxfId="398" priority="239"/>
    <cfRule type="duplicateValues" priority="240"/>
  </conditionalFormatting>
  <conditionalFormatting sqref="F1843">
    <cfRule type="duplicateValues" dxfId="397" priority="181" stopIfTrue="1"/>
    <cfRule type="duplicateValues" dxfId="396" priority="182"/>
    <cfRule type="duplicateValues" dxfId="395" priority="183"/>
    <cfRule type="duplicateValues" priority="184"/>
    <cfRule type="duplicateValues" dxfId="394" priority="185" stopIfTrue="1"/>
    <cfRule type="duplicateValues" dxfId="393" priority="186"/>
    <cfRule type="duplicateValues" dxfId="392" priority="187"/>
    <cfRule type="duplicateValues" priority="188"/>
  </conditionalFormatting>
  <conditionalFormatting sqref="F1844">
    <cfRule type="duplicateValues" dxfId="391" priority="175" stopIfTrue="1"/>
    <cfRule type="duplicateValues" dxfId="390" priority="176"/>
    <cfRule type="duplicateValues" dxfId="389" priority="177"/>
    <cfRule type="duplicateValues" priority="178"/>
    <cfRule type="duplicateValues" dxfId="388" priority="179"/>
    <cfRule type="duplicateValues" priority="180"/>
  </conditionalFormatting>
  <conditionalFormatting sqref="F1845">
    <cfRule type="duplicateValues" dxfId="387" priority="123" stopIfTrue="1"/>
    <cfRule type="duplicateValues" dxfId="386" priority="124"/>
    <cfRule type="duplicateValues" dxfId="385" priority="125"/>
    <cfRule type="duplicateValues" priority="126"/>
    <cfRule type="duplicateValues" dxfId="384" priority="127" stopIfTrue="1"/>
    <cfRule type="duplicateValues" dxfId="383" priority="128"/>
    <cfRule type="duplicateValues" dxfId="382" priority="129"/>
    <cfRule type="duplicateValues" priority="130"/>
    <cfRule type="duplicateValues" dxfId="381" priority="131" stopIfTrue="1"/>
    <cfRule type="duplicateValues" dxfId="380" priority="132"/>
    <cfRule type="duplicateValues" dxfId="379" priority="133"/>
    <cfRule type="duplicateValues" priority="134"/>
    <cfRule type="duplicateValues" dxfId="378" priority="135" stopIfTrue="1"/>
    <cfRule type="duplicateValues" dxfId="377" priority="136"/>
    <cfRule type="duplicateValues" dxfId="376" priority="137"/>
    <cfRule type="duplicateValues" priority="138"/>
    <cfRule type="duplicateValues" dxfId="375" priority="139" stopIfTrue="1"/>
    <cfRule type="duplicateValues" dxfId="374" priority="140"/>
    <cfRule type="duplicateValues" dxfId="373" priority="141"/>
    <cfRule type="duplicateValues" priority="142"/>
    <cfRule type="duplicateValues" dxfId="372" priority="143" stopIfTrue="1"/>
    <cfRule type="duplicateValues" dxfId="371" priority="144"/>
    <cfRule type="duplicateValues" dxfId="370" priority="145"/>
    <cfRule type="duplicateValues" priority="146"/>
    <cfRule type="duplicateValues" dxfId="369" priority="147" stopIfTrue="1"/>
    <cfRule type="duplicateValues" dxfId="368" priority="148"/>
    <cfRule type="duplicateValues" dxfId="367" priority="149"/>
    <cfRule type="duplicateValues" priority="150"/>
    <cfRule type="duplicateValues" dxfId="366" priority="151" stopIfTrue="1"/>
    <cfRule type="duplicateValues" dxfId="365" priority="152"/>
    <cfRule type="duplicateValues" dxfId="364" priority="153"/>
    <cfRule type="duplicateValues" priority="154"/>
    <cfRule type="duplicateValues" dxfId="363" priority="155" stopIfTrue="1"/>
    <cfRule type="duplicateValues" dxfId="362" priority="156"/>
    <cfRule type="duplicateValues" dxfId="361" priority="157"/>
    <cfRule type="duplicateValues" priority="158"/>
    <cfRule type="duplicateValues" dxfId="360" priority="159" stopIfTrue="1"/>
    <cfRule type="duplicateValues" dxfId="359" priority="160"/>
    <cfRule type="duplicateValues" dxfId="358" priority="161"/>
    <cfRule type="duplicateValues" priority="162"/>
    <cfRule type="duplicateValues" dxfId="357" priority="163" stopIfTrue="1"/>
    <cfRule type="duplicateValues" dxfId="356" priority="164"/>
    <cfRule type="duplicateValues" dxfId="355" priority="165"/>
    <cfRule type="duplicateValues" priority="166"/>
    <cfRule type="duplicateValues" dxfId="354" priority="167" stopIfTrue="1"/>
    <cfRule type="duplicateValues" dxfId="353" priority="168"/>
    <cfRule type="duplicateValues" dxfId="352" priority="169"/>
    <cfRule type="duplicateValues" priority="170"/>
    <cfRule type="duplicateValues" dxfId="351" priority="171" stopIfTrue="1"/>
    <cfRule type="duplicateValues" dxfId="350" priority="172"/>
    <cfRule type="duplicateValues" dxfId="349" priority="173"/>
    <cfRule type="duplicateValues" priority="174"/>
  </conditionalFormatting>
  <conditionalFormatting sqref="F1846">
    <cfRule type="duplicateValues" dxfId="348" priority="115" stopIfTrue="1"/>
    <cfRule type="duplicateValues" dxfId="347" priority="116"/>
    <cfRule type="duplicateValues" dxfId="346" priority="117"/>
    <cfRule type="duplicateValues" priority="118"/>
    <cfRule type="duplicateValues" dxfId="345" priority="119" stopIfTrue="1"/>
    <cfRule type="duplicateValues" dxfId="344" priority="120"/>
    <cfRule type="duplicateValues" dxfId="343" priority="121"/>
    <cfRule type="duplicateValues" priority="122"/>
  </conditionalFormatting>
  <conditionalFormatting sqref="F1847">
    <cfRule type="duplicateValues" dxfId="342" priority="109" stopIfTrue="1"/>
    <cfRule type="duplicateValues" dxfId="341" priority="110"/>
    <cfRule type="duplicateValues" dxfId="340" priority="111"/>
    <cfRule type="duplicateValues" priority="112"/>
    <cfRule type="duplicateValues" dxfId="339" priority="113"/>
    <cfRule type="duplicateValues" priority="114"/>
  </conditionalFormatting>
  <conditionalFormatting sqref="F1849">
    <cfRule type="duplicateValues" dxfId="338" priority="53" stopIfTrue="1"/>
    <cfRule type="duplicateValues" dxfId="337" priority="54"/>
    <cfRule type="duplicateValues" dxfId="336" priority="55"/>
    <cfRule type="duplicateValues" priority="56"/>
  </conditionalFormatting>
  <conditionalFormatting sqref="F1850">
    <cfRule type="duplicateValues" dxfId="335" priority="1" stopIfTrue="1"/>
    <cfRule type="duplicateValues" dxfId="334" priority="2"/>
    <cfRule type="duplicateValues" dxfId="333" priority="3"/>
    <cfRule type="duplicateValues" priority="4"/>
    <cfRule type="duplicateValues" dxfId="332" priority="5" stopIfTrue="1"/>
    <cfRule type="duplicateValues" dxfId="331" priority="6"/>
    <cfRule type="duplicateValues" dxfId="330" priority="7"/>
    <cfRule type="duplicateValues" priority="8"/>
    <cfRule type="duplicateValues" dxfId="329" priority="9" stopIfTrue="1"/>
    <cfRule type="duplicateValues" dxfId="328" priority="10"/>
    <cfRule type="duplicateValues" dxfId="327" priority="11"/>
    <cfRule type="duplicateValues" priority="12"/>
    <cfRule type="duplicateValues" dxfId="326" priority="13" stopIfTrue="1"/>
    <cfRule type="duplicateValues" dxfId="325" priority="14"/>
    <cfRule type="duplicateValues" dxfId="324" priority="15"/>
    <cfRule type="duplicateValues" priority="16"/>
    <cfRule type="duplicateValues" dxfId="323" priority="17" stopIfTrue="1"/>
    <cfRule type="duplicateValues" dxfId="322" priority="18"/>
    <cfRule type="duplicateValues" dxfId="321" priority="19"/>
    <cfRule type="duplicateValues" priority="20"/>
    <cfRule type="duplicateValues" dxfId="320" priority="21" stopIfTrue="1"/>
    <cfRule type="duplicateValues" dxfId="319" priority="22"/>
    <cfRule type="duplicateValues" dxfId="318" priority="23"/>
    <cfRule type="duplicateValues" priority="24"/>
    <cfRule type="duplicateValues" dxfId="317" priority="25" stopIfTrue="1"/>
    <cfRule type="duplicateValues" dxfId="316" priority="26"/>
    <cfRule type="duplicateValues" dxfId="315" priority="27"/>
    <cfRule type="duplicateValues" priority="28"/>
    <cfRule type="duplicateValues" dxfId="314" priority="29" stopIfTrue="1"/>
    <cfRule type="duplicateValues" dxfId="313" priority="30"/>
    <cfRule type="duplicateValues" dxfId="312" priority="31"/>
    <cfRule type="duplicateValues" priority="32"/>
    <cfRule type="duplicateValues" dxfId="311" priority="33" stopIfTrue="1"/>
    <cfRule type="duplicateValues" dxfId="310" priority="34"/>
    <cfRule type="duplicateValues" dxfId="309" priority="35"/>
    <cfRule type="duplicateValues" priority="36"/>
    <cfRule type="duplicateValues" dxfId="308" priority="37" stopIfTrue="1"/>
    <cfRule type="duplicateValues" dxfId="307" priority="38"/>
    <cfRule type="duplicateValues" dxfId="306" priority="39"/>
    <cfRule type="duplicateValues" priority="40"/>
    <cfRule type="duplicateValues" dxfId="305" priority="41" stopIfTrue="1"/>
    <cfRule type="duplicateValues" dxfId="304" priority="42"/>
    <cfRule type="duplicateValues" dxfId="303" priority="43"/>
    <cfRule type="duplicateValues" priority="44"/>
    <cfRule type="duplicateValues" dxfId="302" priority="45" stopIfTrue="1"/>
    <cfRule type="duplicateValues" dxfId="301" priority="46"/>
    <cfRule type="duplicateValues" dxfId="300" priority="47"/>
    <cfRule type="duplicateValues" priority="48"/>
    <cfRule type="duplicateValues" dxfId="299" priority="49" stopIfTrue="1"/>
    <cfRule type="duplicateValues" dxfId="298" priority="50"/>
    <cfRule type="duplicateValues" dxfId="297" priority="51"/>
    <cfRule type="duplicateValues" priority="52"/>
  </conditionalFormatting>
  <conditionalFormatting sqref="F1850 F1834 F1805 F1808:F1809 F1811:F1812 F1816:F1817 F1820:F1821 F1823:F1825 F1827:F1828 F1830 F1841:F1842 F1845 F1848">
    <cfRule type="duplicateValues" dxfId="296" priority="2647" stopIfTrue="1"/>
    <cfRule type="duplicateValues" dxfId="295" priority="2648"/>
    <cfRule type="duplicateValues" dxfId="294" priority="2649"/>
    <cfRule type="duplicateValues" priority="2650"/>
  </conditionalFormatting>
  <conditionalFormatting sqref="F1827">
    <cfRule type="duplicateValues" dxfId="293" priority="123786" stopIfTrue="1"/>
    <cfRule type="duplicateValues" dxfId="292" priority="123787"/>
    <cfRule type="duplicateValues" dxfId="291" priority="123788"/>
    <cfRule type="duplicateValues" priority="123789"/>
    <cfRule type="duplicateValues" dxfId="290" priority="123790" stopIfTrue="1"/>
    <cfRule type="duplicateValues" dxfId="289" priority="123791"/>
    <cfRule type="duplicateValues" dxfId="288" priority="123792"/>
    <cfRule type="duplicateValues" priority="123793"/>
    <cfRule type="duplicateValues" dxfId="287" priority="123794" stopIfTrue="1"/>
    <cfRule type="duplicateValues" dxfId="286" priority="123795"/>
    <cfRule type="duplicateValues" dxfId="285" priority="123796"/>
    <cfRule type="duplicateValues" priority="123797"/>
    <cfRule type="duplicateValues" dxfId="284" priority="123798" stopIfTrue="1"/>
    <cfRule type="duplicateValues" dxfId="283" priority="123799"/>
    <cfRule type="duplicateValues" dxfId="282" priority="123800"/>
    <cfRule type="duplicateValues" priority="123801"/>
    <cfRule type="duplicateValues" dxfId="281" priority="123802" stopIfTrue="1"/>
    <cfRule type="duplicateValues" dxfId="280" priority="123803"/>
    <cfRule type="duplicateValues" dxfId="279" priority="123804"/>
    <cfRule type="duplicateValues" priority="123805"/>
    <cfRule type="duplicateValues" dxfId="278" priority="123806" stopIfTrue="1"/>
    <cfRule type="duplicateValues" dxfId="277" priority="123807"/>
    <cfRule type="duplicateValues" dxfId="276" priority="123808"/>
    <cfRule type="duplicateValues" priority="123809"/>
    <cfRule type="duplicateValues" dxfId="275" priority="123810" stopIfTrue="1"/>
    <cfRule type="duplicateValues" dxfId="274" priority="123811"/>
    <cfRule type="duplicateValues" dxfId="273" priority="123812"/>
    <cfRule type="duplicateValues" priority="123813"/>
    <cfRule type="duplicateValues" dxfId="272" priority="123814" stopIfTrue="1"/>
    <cfRule type="duplicateValues" dxfId="271" priority="123815"/>
    <cfRule type="duplicateValues" dxfId="270" priority="123816"/>
    <cfRule type="duplicateValues" priority="123817"/>
    <cfRule type="duplicateValues" dxfId="269" priority="123818" stopIfTrue="1"/>
    <cfRule type="duplicateValues" dxfId="268" priority="123819"/>
    <cfRule type="duplicateValues" dxfId="267" priority="123820"/>
    <cfRule type="duplicateValues" priority="123821"/>
    <cfRule type="duplicateValues" dxfId="266" priority="123822" stopIfTrue="1"/>
    <cfRule type="duplicateValues" dxfId="265" priority="123823"/>
    <cfRule type="duplicateValues" dxfId="264" priority="123824"/>
    <cfRule type="duplicateValues" priority="123825"/>
    <cfRule type="duplicateValues" dxfId="263" priority="123826" stopIfTrue="1"/>
    <cfRule type="duplicateValues" dxfId="262" priority="123827"/>
    <cfRule type="duplicateValues" dxfId="261" priority="123828"/>
    <cfRule type="duplicateValues" priority="123829"/>
    <cfRule type="duplicateValues" dxfId="260" priority="123830" stopIfTrue="1"/>
    <cfRule type="duplicateValues" dxfId="259" priority="123831"/>
    <cfRule type="duplicateValues" dxfId="258" priority="123832"/>
    <cfRule type="duplicateValues" priority="123833"/>
    <cfRule type="duplicateValues" dxfId="257" priority="123834" stopIfTrue="1"/>
    <cfRule type="duplicateValues" dxfId="256" priority="123835"/>
    <cfRule type="duplicateValues" dxfId="255" priority="123836"/>
    <cfRule type="duplicateValues" priority="123837"/>
    <cfRule type="duplicateValues" dxfId="254" priority="123838" stopIfTrue="1"/>
    <cfRule type="duplicateValues" dxfId="253" priority="123839"/>
    <cfRule type="duplicateValues" dxfId="252" priority="123840"/>
    <cfRule type="duplicateValues" priority="123841"/>
    <cfRule type="duplicateValues" dxfId="251" priority="123842" stopIfTrue="1"/>
    <cfRule type="duplicateValues" dxfId="250" priority="123843"/>
    <cfRule type="duplicateValues" dxfId="249" priority="123844"/>
    <cfRule type="duplicateValues" priority="123845"/>
    <cfRule type="duplicateValues" dxfId="248" priority="123846" stopIfTrue="1"/>
    <cfRule type="duplicateValues" dxfId="247" priority="123847"/>
    <cfRule type="duplicateValues" dxfId="246" priority="123848"/>
    <cfRule type="duplicateValues" priority="123849"/>
    <cfRule type="duplicateValues" dxfId="245" priority="123850" stopIfTrue="1"/>
    <cfRule type="duplicateValues" dxfId="244" priority="123851"/>
    <cfRule type="duplicateValues" dxfId="243" priority="123852"/>
    <cfRule type="duplicateValues" priority="123853"/>
    <cfRule type="duplicateValues" dxfId="242" priority="123854" stopIfTrue="1"/>
    <cfRule type="duplicateValues" dxfId="241" priority="123855"/>
    <cfRule type="duplicateValues" dxfId="240" priority="123856"/>
    <cfRule type="duplicateValues" priority="123857"/>
    <cfRule type="duplicateValues" dxfId="239" priority="123858" stopIfTrue="1"/>
    <cfRule type="duplicateValues" dxfId="238" priority="123859"/>
    <cfRule type="duplicateValues" dxfId="237" priority="123860"/>
    <cfRule type="duplicateValues" priority="123861"/>
    <cfRule type="duplicateValues" dxfId="236" priority="123862" stopIfTrue="1"/>
    <cfRule type="duplicateValues" dxfId="235" priority="123863"/>
    <cfRule type="duplicateValues" dxfId="234" priority="123864"/>
    <cfRule type="duplicateValues" priority="123865"/>
    <cfRule type="duplicateValues" dxfId="233" priority="123866" stopIfTrue="1"/>
    <cfRule type="duplicateValues" dxfId="232" priority="123867"/>
    <cfRule type="duplicateValues" dxfId="231" priority="123868"/>
    <cfRule type="duplicateValues" priority="123869"/>
    <cfRule type="duplicateValues" dxfId="230" priority="123870" stopIfTrue="1"/>
    <cfRule type="duplicateValues" dxfId="229" priority="123871"/>
    <cfRule type="duplicateValues" dxfId="228" priority="123872"/>
    <cfRule type="duplicateValues" priority="123873"/>
    <cfRule type="duplicateValues" dxfId="227" priority="123874" stopIfTrue="1"/>
    <cfRule type="duplicateValues" dxfId="226" priority="123875"/>
    <cfRule type="duplicateValues" dxfId="225" priority="123876"/>
    <cfRule type="duplicateValues" priority="123877"/>
    <cfRule type="duplicateValues" dxfId="224" priority="123878" stopIfTrue="1"/>
    <cfRule type="duplicateValues" dxfId="223" priority="123879"/>
    <cfRule type="duplicateValues" dxfId="222" priority="123880"/>
    <cfRule type="duplicateValues" priority="123881"/>
    <cfRule type="duplicateValues" dxfId="221" priority="123882" stopIfTrue="1"/>
    <cfRule type="duplicateValues" dxfId="220" priority="123883"/>
    <cfRule type="duplicateValues" dxfId="219" priority="123884"/>
    <cfRule type="duplicateValues" priority="123885"/>
    <cfRule type="duplicateValues" dxfId="218" priority="123886" stopIfTrue="1"/>
    <cfRule type="duplicateValues" dxfId="217" priority="123887"/>
    <cfRule type="duplicateValues" dxfId="216" priority="123888"/>
    <cfRule type="duplicateValues" priority="123889"/>
    <cfRule type="duplicateValues" dxfId="215" priority="123890" stopIfTrue="1"/>
    <cfRule type="duplicateValues" dxfId="214" priority="123891"/>
    <cfRule type="duplicateValues" dxfId="213" priority="123892"/>
    <cfRule type="duplicateValues" priority="123893"/>
    <cfRule type="duplicateValues" dxfId="212" priority="123894" stopIfTrue="1"/>
    <cfRule type="duplicateValues" dxfId="211" priority="123895"/>
    <cfRule type="duplicateValues" dxfId="210" priority="123896"/>
    <cfRule type="duplicateValues" priority="123897"/>
    <cfRule type="duplicateValues" dxfId="209" priority="123898" stopIfTrue="1"/>
    <cfRule type="duplicateValues" dxfId="208" priority="123899"/>
    <cfRule type="duplicateValues" dxfId="207" priority="123900"/>
    <cfRule type="duplicateValues" priority="123901"/>
    <cfRule type="duplicateValues" dxfId="206" priority="123902" stopIfTrue="1"/>
    <cfRule type="duplicateValues" dxfId="205" priority="123903"/>
    <cfRule type="duplicateValues" dxfId="204" priority="123904"/>
    <cfRule type="duplicateValues" priority="123905"/>
    <cfRule type="duplicateValues" dxfId="203" priority="123906" stopIfTrue="1"/>
    <cfRule type="duplicateValues" dxfId="202" priority="123907"/>
    <cfRule type="duplicateValues" dxfId="201" priority="123908"/>
    <cfRule type="duplicateValues" priority="123909"/>
    <cfRule type="duplicateValues" dxfId="200" priority="123910" stopIfTrue="1"/>
    <cfRule type="duplicateValues" dxfId="199" priority="123911"/>
    <cfRule type="duplicateValues" dxfId="198" priority="123912"/>
    <cfRule type="duplicateValues" priority="123913"/>
    <cfRule type="duplicateValues" dxfId="197" priority="123914" stopIfTrue="1"/>
    <cfRule type="duplicateValues" dxfId="196" priority="123915"/>
    <cfRule type="duplicateValues" dxfId="195" priority="123916"/>
    <cfRule type="duplicateValues" priority="123917"/>
    <cfRule type="duplicateValues" dxfId="194" priority="123918" stopIfTrue="1"/>
    <cfRule type="duplicateValues" dxfId="193" priority="123919"/>
    <cfRule type="duplicateValues" dxfId="192" priority="123920"/>
    <cfRule type="duplicateValues" priority="123921"/>
    <cfRule type="duplicateValues" dxfId="191" priority="123922" stopIfTrue="1"/>
    <cfRule type="duplicateValues" dxfId="190" priority="123923"/>
    <cfRule type="duplicateValues" dxfId="189" priority="123924"/>
    <cfRule type="duplicateValues" priority="123925"/>
    <cfRule type="duplicateValues" dxfId="188" priority="123926" stopIfTrue="1"/>
    <cfRule type="duplicateValues" dxfId="187" priority="123927"/>
    <cfRule type="duplicateValues" dxfId="186" priority="123928"/>
    <cfRule type="duplicateValues" priority="123929"/>
    <cfRule type="duplicateValues" dxfId="185" priority="123930" stopIfTrue="1"/>
    <cfRule type="duplicateValues" dxfId="184" priority="123931"/>
    <cfRule type="duplicateValues" dxfId="183" priority="123932"/>
    <cfRule type="duplicateValues" priority="123933"/>
    <cfRule type="duplicateValues" dxfId="182" priority="123934" stopIfTrue="1"/>
    <cfRule type="duplicateValues" dxfId="181" priority="123935"/>
    <cfRule type="duplicateValues" dxfId="180" priority="123936"/>
    <cfRule type="duplicateValues" priority="123937"/>
    <cfRule type="duplicateValues" dxfId="179" priority="123938" stopIfTrue="1"/>
    <cfRule type="duplicateValues" dxfId="178" priority="123939"/>
    <cfRule type="duplicateValues" dxfId="177" priority="123940"/>
    <cfRule type="duplicateValues" priority="123941"/>
    <cfRule type="duplicateValues" dxfId="176" priority="123942" stopIfTrue="1"/>
    <cfRule type="duplicateValues" dxfId="175" priority="123943"/>
    <cfRule type="duplicateValues" dxfId="174" priority="123944"/>
    <cfRule type="duplicateValues" priority="123945"/>
    <cfRule type="duplicateValues" dxfId="173" priority="123946" stopIfTrue="1"/>
    <cfRule type="duplicateValues" dxfId="172" priority="123947"/>
    <cfRule type="duplicateValues" dxfId="171" priority="123948"/>
    <cfRule type="duplicateValues" priority="123949"/>
    <cfRule type="duplicateValues" dxfId="170" priority="123950" stopIfTrue="1"/>
    <cfRule type="duplicateValues" dxfId="169" priority="123951"/>
    <cfRule type="duplicateValues" dxfId="168" priority="123952"/>
    <cfRule type="duplicateValues" priority="123953"/>
    <cfRule type="duplicateValues" dxfId="167" priority="123954" stopIfTrue="1"/>
    <cfRule type="duplicateValues" dxfId="166" priority="123955"/>
    <cfRule type="duplicateValues" dxfId="165" priority="123956"/>
    <cfRule type="duplicateValues" priority="123957"/>
    <cfRule type="duplicateValues" dxfId="164" priority="123958" stopIfTrue="1"/>
    <cfRule type="duplicateValues" dxfId="163" priority="123959"/>
    <cfRule type="duplicateValues" dxfId="162" priority="123960"/>
    <cfRule type="duplicateValues" priority="123961"/>
    <cfRule type="duplicateValues" dxfId="161" priority="123962" stopIfTrue="1"/>
    <cfRule type="duplicateValues" dxfId="160" priority="123963"/>
    <cfRule type="duplicateValues" dxfId="159" priority="123964"/>
    <cfRule type="duplicateValues" priority="123965"/>
    <cfRule type="duplicateValues" dxfId="158" priority="123966" stopIfTrue="1"/>
    <cfRule type="duplicateValues" dxfId="157" priority="123967"/>
    <cfRule type="duplicateValues" dxfId="156" priority="123968"/>
    <cfRule type="duplicateValues" priority="123969"/>
    <cfRule type="duplicateValues" dxfId="155" priority="123970" stopIfTrue="1"/>
    <cfRule type="duplicateValues" dxfId="154" priority="123971"/>
    <cfRule type="duplicateValues" dxfId="153" priority="123972"/>
    <cfRule type="duplicateValues" priority="123973"/>
    <cfRule type="duplicateValues" dxfId="152" priority="123974" stopIfTrue="1"/>
    <cfRule type="duplicateValues" dxfId="151" priority="123975"/>
    <cfRule type="duplicateValues" dxfId="150" priority="123976"/>
    <cfRule type="duplicateValues" priority="123977"/>
    <cfRule type="duplicateValues" dxfId="149" priority="123978" stopIfTrue="1"/>
    <cfRule type="duplicateValues" dxfId="148" priority="123979"/>
    <cfRule type="duplicateValues" dxfId="147" priority="123980"/>
    <cfRule type="duplicateValues" priority="123981"/>
    <cfRule type="duplicateValues" dxfId="146" priority="123982" stopIfTrue="1"/>
    <cfRule type="duplicateValues" dxfId="145" priority="123983"/>
    <cfRule type="duplicateValues" dxfId="144" priority="123984"/>
    <cfRule type="duplicateValues" priority="123985"/>
    <cfRule type="duplicateValues" dxfId="143" priority="123986" stopIfTrue="1"/>
    <cfRule type="duplicateValues" dxfId="142" priority="123987"/>
    <cfRule type="duplicateValues" dxfId="141" priority="123988"/>
    <cfRule type="duplicateValues" priority="123989"/>
    <cfRule type="duplicateValues" dxfId="140" priority="123990" stopIfTrue="1"/>
    <cfRule type="duplicateValues" dxfId="139" priority="123991"/>
    <cfRule type="duplicateValues" dxfId="138" priority="123992"/>
    <cfRule type="duplicateValues" priority="123993"/>
    <cfRule type="duplicateValues" dxfId="137" priority="123994" stopIfTrue="1"/>
    <cfRule type="duplicateValues" dxfId="136" priority="123995"/>
    <cfRule type="duplicateValues" dxfId="135" priority="123996"/>
    <cfRule type="duplicateValues" priority="123997"/>
    <cfRule type="duplicateValues" dxfId="134" priority="123998" stopIfTrue="1"/>
    <cfRule type="duplicateValues" dxfId="133" priority="123999"/>
    <cfRule type="duplicateValues" dxfId="132" priority="124000"/>
    <cfRule type="duplicateValues" priority="124001"/>
    <cfRule type="duplicateValues" dxfId="131" priority="124002" stopIfTrue="1"/>
    <cfRule type="duplicateValues" dxfId="130" priority="124003"/>
    <cfRule type="duplicateValues" dxfId="129" priority="124004"/>
    <cfRule type="duplicateValues" priority="124005"/>
    <cfRule type="duplicateValues" dxfId="128" priority="124006" stopIfTrue="1"/>
    <cfRule type="duplicateValues" dxfId="127" priority="124007"/>
    <cfRule type="duplicateValues" dxfId="126" priority="124008"/>
    <cfRule type="duplicateValues" priority="124009"/>
    <cfRule type="duplicateValues" dxfId="125" priority="124010" stopIfTrue="1"/>
    <cfRule type="duplicateValues" dxfId="124" priority="124011"/>
    <cfRule type="duplicateValues" dxfId="123" priority="124012"/>
    <cfRule type="duplicateValues" priority="124013"/>
    <cfRule type="duplicateValues" dxfId="122" priority="124014" stopIfTrue="1"/>
    <cfRule type="duplicateValues" dxfId="121" priority="124015"/>
    <cfRule type="duplicateValues" dxfId="120" priority="124016"/>
    <cfRule type="duplicateValues" priority="124017"/>
    <cfRule type="duplicateValues" dxfId="119" priority="124018" stopIfTrue="1"/>
    <cfRule type="duplicateValues" dxfId="118" priority="124019"/>
    <cfRule type="duplicateValues" dxfId="117" priority="124020"/>
    <cfRule type="duplicateValues" priority="124021"/>
    <cfRule type="duplicateValues" dxfId="116" priority="124022" stopIfTrue="1"/>
    <cfRule type="duplicateValues" dxfId="115" priority="124023"/>
    <cfRule type="duplicateValues" dxfId="114" priority="124024"/>
    <cfRule type="duplicateValues" priority="124025"/>
    <cfRule type="duplicateValues" dxfId="113" priority="124026" stopIfTrue="1"/>
    <cfRule type="duplicateValues" dxfId="112" priority="124027"/>
    <cfRule type="duplicateValues" dxfId="111" priority="124028"/>
    <cfRule type="duplicateValues" priority="124029"/>
    <cfRule type="duplicateValues" dxfId="110" priority="124030" stopIfTrue="1"/>
    <cfRule type="duplicateValues" dxfId="109" priority="124031"/>
    <cfRule type="duplicateValues" dxfId="108" priority="124032"/>
    <cfRule type="duplicateValues" priority="124033"/>
    <cfRule type="duplicateValues" dxfId="107" priority="124034" stopIfTrue="1"/>
    <cfRule type="duplicateValues" dxfId="106" priority="124035"/>
    <cfRule type="duplicateValues" dxfId="105" priority="124036"/>
    <cfRule type="duplicateValues" priority="124037"/>
    <cfRule type="duplicateValues" dxfId="104" priority="124038" stopIfTrue="1"/>
    <cfRule type="duplicateValues" dxfId="103" priority="124039"/>
    <cfRule type="duplicateValues" dxfId="102" priority="124040"/>
    <cfRule type="duplicateValues" priority="124041"/>
    <cfRule type="duplicateValues" dxfId="101" priority="124042" stopIfTrue="1"/>
    <cfRule type="duplicateValues" dxfId="100" priority="124043"/>
    <cfRule type="duplicateValues" dxfId="99" priority="124044"/>
    <cfRule type="duplicateValues" priority="124045"/>
    <cfRule type="duplicateValues" dxfId="98" priority="124046" stopIfTrue="1"/>
    <cfRule type="duplicateValues" dxfId="97" priority="124047"/>
    <cfRule type="duplicateValues" dxfId="96" priority="124048"/>
    <cfRule type="duplicateValues" priority="124049"/>
    <cfRule type="duplicateValues" dxfId="95" priority="124050" stopIfTrue="1"/>
    <cfRule type="duplicateValues" dxfId="94" priority="124051"/>
    <cfRule type="duplicateValues" dxfId="93" priority="124052"/>
    <cfRule type="duplicateValues" priority="124053"/>
    <cfRule type="duplicateValues" dxfId="92" priority="124054" stopIfTrue="1"/>
    <cfRule type="duplicateValues" dxfId="91" priority="124055"/>
    <cfRule type="duplicateValues" dxfId="90" priority="124056"/>
    <cfRule type="duplicateValues" priority="124057"/>
    <cfRule type="duplicateValues" dxfId="89" priority="124058" stopIfTrue="1"/>
    <cfRule type="duplicateValues" dxfId="88" priority="124059"/>
    <cfRule type="duplicateValues" dxfId="87" priority="124060"/>
    <cfRule type="duplicateValues" priority="124061"/>
    <cfRule type="duplicateValues" dxfId="86" priority="124062" stopIfTrue="1"/>
    <cfRule type="duplicateValues" dxfId="85" priority="124063"/>
    <cfRule type="duplicateValues" dxfId="84" priority="124064"/>
    <cfRule type="duplicateValues" priority="124065"/>
  </conditionalFormatting>
  <conditionalFormatting sqref="F1830">
    <cfRule type="duplicateValues" dxfId="83" priority="124070" stopIfTrue="1"/>
    <cfRule type="duplicateValues" dxfId="82" priority="124071"/>
    <cfRule type="duplicateValues" dxfId="81" priority="124072"/>
    <cfRule type="duplicateValues" priority="124073"/>
    <cfRule type="duplicateValues" dxfId="80" priority="124074" stopIfTrue="1"/>
    <cfRule type="duplicateValues" dxfId="79" priority="124075"/>
    <cfRule type="duplicateValues" dxfId="78" priority="124076"/>
    <cfRule type="duplicateValues" priority="124077"/>
    <cfRule type="duplicateValues" dxfId="77" priority="124078" stopIfTrue="1"/>
    <cfRule type="duplicateValues" dxfId="76" priority="124079"/>
    <cfRule type="duplicateValues" dxfId="75" priority="124080"/>
    <cfRule type="duplicateValues" priority="124081"/>
    <cfRule type="duplicateValues" dxfId="74" priority="124082" stopIfTrue="1"/>
    <cfRule type="duplicateValues" dxfId="73" priority="124083"/>
    <cfRule type="duplicateValues" dxfId="72" priority="124084"/>
    <cfRule type="duplicateValues" priority="124085"/>
    <cfRule type="duplicateValues" dxfId="71" priority="124086" stopIfTrue="1"/>
    <cfRule type="duplicateValues" dxfId="70" priority="124087"/>
    <cfRule type="duplicateValues" dxfId="69" priority="124088"/>
    <cfRule type="duplicateValues" priority="124089"/>
    <cfRule type="duplicateValues" dxfId="68" priority="124090" stopIfTrue="1"/>
    <cfRule type="duplicateValues" dxfId="67" priority="124091"/>
    <cfRule type="duplicateValues" dxfId="66" priority="124092"/>
    <cfRule type="duplicateValues" priority="124093"/>
    <cfRule type="duplicateValues" dxfId="65" priority="124094" stopIfTrue="1"/>
    <cfRule type="duplicateValues" dxfId="64" priority="124095"/>
    <cfRule type="duplicateValues" dxfId="63" priority="124096"/>
    <cfRule type="duplicateValues" priority="124097"/>
    <cfRule type="duplicateValues" dxfId="62" priority="124098" stopIfTrue="1"/>
    <cfRule type="duplicateValues" dxfId="61" priority="124099"/>
    <cfRule type="duplicateValues" dxfId="60" priority="124100"/>
    <cfRule type="duplicateValues" priority="124101"/>
    <cfRule type="duplicateValues" dxfId="59" priority="124102" stopIfTrue="1"/>
    <cfRule type="duplicateValues" dxfId="58" priority="124103"/>
    <cfRule type="duplicateValues" dxfId="57" priority="124104"/>
    <cfRule type="duplicateValues" priority="124105"/>
    <cfRule type="duplicateValues" dxfId="56" priority="124106" stopIfTrue="1"/>
    <cfRule type="duplicateValues" dxfId="55" priority="124107"/>
    <cfRule type="duplicateValues" dxfId="54" priority="124108"/>
    <cfRule type="duplicateValues" priority="124109"/>
    <cfRule type="duplicateValues" dxfId="53" priority="124110" stopIfTrue="1"/>
    <cfRule type="duplicateValues" dxfId="52" priority="124111"/>
    <cfRule type="duplicateValues" dxfId="51" priority="124112"/>
    <cfRule type="duplicateValues" priority="124113"/>
    <cfRule type="duplicateValues" dxfId="50" priority="124114" stopIfTrue="1"/>
    <cfRule type="duplicateValues" dxfId="49" priority="124115"/>
    <cfRule type="duplicateValues" dxfId="48" priority="124116"/>
    <cfRule type="duplicateValues" priority="124117"/>
    <cfRule type="duplicateValues" dxfId="47" priority="124118" stopIfTrue="1"/>
    <cfRule type="duplicateValues" dxfId="46" priority="124119"/>
    <cfRule type="duplicateValues" dxfId="45" priority="124120"/>
    <cfRule type="duplicateValues" priority="124121"/>
  </conditionalFormatting>
  <conditionalFormatting sqref="A1833:A1850 A1809:A1815 A1818:A1830">
    <cfRule type="duplicateValues" dxfId="44" priority="124195"/>
    <cfRule type="duplicateValues" dxfId="43" priority="124196"/>
  </conditionalFormatting>
  <conditionalFormatting sqref="F1832 F1805 F1808:F1809 F1811:F1812 F1815:F1818 F1820:F1825 F1834:F1835 F1827:F1830 F1841:F1843 F1845:F1846 F1848:F1850">
    <cfRule type="duplicateValues" dxfId="42" priority="124203"/>
    <cfRule type="duplicateValues" priority="124204"/>
  </conditionalFormatting>
  <conditionalFormatting sqref="F1848">
    <cfRule type="duplicateValues" dxfId="41" priority="124227" stopIfTrue="1"/>
    <cfRule type="duplicateValues" dxfId="40" priority="124228"/>
    <cfRule type="duplicateValues" dxfId="39" priority="124229"/>
    <cfRule type="duplicateValues" priority="124230"/>
    <cfRule type="duplicateValues" dxfId="38" priority="124231" stopIfTrue="1"/>
    <cfRule type="duplicateValues" dxfId="37" priority="124232"/>
    <cfRule type="duplicateValues" dxfId="36" priority="124233"/>
    <cfRule type="duplicateValues" priority="124234"/>
    <cfRule type="duplicateValues" dxfId="35" priority="124235" stopIfTrue="1"/>
    <cfRule type="duplicateValues" dxfId="34" priority="124236"/>
    <cfRule type="duplicateValues" dxfId="33" priority="124237"/>
    <cfRule type="duplicateValues" priority="124238"/>
    <cfRule type="duplicateValues" dxfId="32" priority="124239" stopIfTrue="1"/>
    <cfRule type="duplicateValues" dxfId="31" priority="124240"/>
    <cfRule type="duplicateValues" dxfId="30" priority="124241"/>
    <cfRule type="duplicateValues" priority="124242"/>
    <cfRule type="duplicateValues" dxfId="29" priority="124243" stopIfTrue="1"/>
    <cfRule type="duplicateValues" dxfId="28" priority="124244"/>
    <cfRule type="duplicateValues" dxfId="27" priority="124245"/>
    <cfRule type="duplicateValues" priority="124246"/>
    <cfRule type="duplicateValues" dxfId="26" priority="124247" stopIfTrue="1"/>
    <cfRule type="duplicateValues" dxfId="25" priority="124248"/>
    <cfRule type="duplicateValues" dxfId="24" priority="124249"/>
    <cfRule type="duplicateValues" priority="124250"/>
    <cfRule type="duplicateValues" dxfId="23" priority="124251" stopIfTrue="1"/>
    <cfRule type="duplicateValues" dxfId="22" priority="124252"/>
    <cfRule type="duplicateValues" dxfId="21" priority="124253"/>
    <cfRule type="duplicateValues" priority="124254"/>
    <cfRule type="duplicateValues" dxfId="20" priority="124255" stopIfTrue="1"/>
    <cfRule type="duplicateValues" dxfId="19" priority="124256"/>
    <cfRule type="duplicateValues" dxfId="18" priority="124257"/>
    <cfRule type="duplicateValues" priority="124258"/>
    <cfRule type="duplicateValues" dxfId="17" priority="124259" stopIfTrue="1"/>
    <cfRule type="duplicateValues" dxfId="16" priority="124260"/>
    <cfRule type="duplicateValues" dxfId="15" priority="124261"/>
    <cfRule type="duplicateValues" priority="124262"/>
    <cfRule type="duplicateValues" dxfId="14" priority="124263" stopIfTrue="1"/>
    <cfRule type="duplicateValues" dxfId="13" priority="124264"/>
    <cfRule type="duplicateValues" dxfId="12" priority="124265"/>
    <cfRule type="duplicateValues" priority="124266"/>
    <cfRule type="duplicateValues" dxfId="11" priority="124267" stopIfTrue="1"/>
    <cfRule type="duplicateValues" dxfId="10" priority="124268"/>
    <cfRule type="duplicateValues" dxfId="9" priority="124269"/>
    <cfRule type="duplicateValues" priority="124270"/>
    <cfRule type="duplicateValues" dxfId="8" priority="124271" stopIfTrue="1"/>
    <cfRule type="duplicateValues" dxfId="7" priority="124272"/>
    <cfRule type="duplicateValues" dxfId="6" priority="124273"/>
    <cfRule type="duplicateValues" priority="124274"/>
    <cfRule type="duplicateValues" dxfId="5" priority="124275" stopIfTrue="1"/>
    <cfRule type="duplicateValues" dxfId="4" priority="124276"/>
    <cfRule type="duplicateValues" dxfId="3" priority="124277"/>
    <cfRule type="duplicateValues" priority="124278"/>
  </conditionalFormatting>
  <conditionalFormatting sqref="B1805:B1850">
    <cfRule type="duplicateValues" dxfId="2" priority="124327" stopIfTrue="1"/>
    <cfRule type="duplicateValues" dxfId="1" priority="124328"/>
    <cfRule type="duplicateValues" dxfId="0" priority="124329"/>
    <cfRule type="uniqueValues" priority="124330"/>
    <cfRule type="duplicateValues" priority="124331"/>
  </conditionalFormatting>
  <dataValidations count="1">
    <dataValidation type="list" allowBlank="1" showInputMessage="1" showErrorMessage="1" sqref="AT1375:AU1375 AT1377:AU1377 AT1381:AU1381 AT1383:AU1383 AT1387:AU1387 AT1396:AU1396 AT1412:AU1412 AU1359:AU1360 AT1505:AT1516 AU1424:AU1425 AU1366:AU1367 AT1504:AU1504 AT1567:AU1567 AU1631:AU1632 AT1371:AU1371 AT1729:AT1732 AT1739:AU1739 AT1741:AU1741 AT1744:AU1744 AT1755:AU1755 AU1715:AU1716 AT1728:AU1728 AT1780 AT1723:AU1723 AT1669:AT1675 AT327:AT464 AT1735:AU1735 AT766:AT831 AT1148:AT1166 AT1647:AU1647 AT833:AT855 AT1787:AT1788 AT1800 AT571:AT705 AT707:AT732 AT734:AT736 AT738:AT764 AT1180:AT1211 AT1169:AT1178 AT858:AT1041 AT1143:AT1146 AT1046:AT1089 AT1091:AT1137 AT1043:AT1044 AT1139:AT1141 AT1745:AT1754 AT1776:AT1778 AT1784 AT1756:AT1772 AT1791 AT1797 AT308:AT313 AT466:AT505 AT529:AT569 AT507:AT526 AT1213:AT1243 AT1372:AT1374 AT1376 AT1378:AT1380 AT1382 AT1384:AT1386 AT1245:AT1370 AT1518:AT1530 AT1568:AT1569 AT1724:AT1727 AT1677:AT1721 AT1736:AT1738 AT1740 AT1742:AT1743 AT1734 AT241 AT284 AT287:AT305 AT315:AT316 AT318:AT325 AT1:AT6 AT8:AT30 AT52:AT56 AT48:AT50 AT39:AT45 AT35:AT37 AT32:AT33 AT58:AT65 AT133:AT141 AT121:AT130 AT110:AT119 AT89:AT94 AT252:AT282 AT243:AT250 AT192:AT209 AT188:AT189 AT169:AT186 AT166:AT167 AT143:AT164 AT1648:AT1667 AT1571:AT1646 AT1532:AT1566 AT1413:AT1503 AT1397:AT1411 AT1388:AT1395 AT67:AT87 AT96:AT103 AT212:AT239 AT1806:AT1815 AT1818:AT1822 AT1824:AT1850" xr:uid="{A3E92DF5-D1F7-4354-A77A-FAAE8BA36106}">
      <formula1>"Y, N"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7B6B-30DD-4763-B6A5-1EA9BE6828D8}">
  <dimension ref="A1:D9"/>
  <sheetViews>
    <sheetView workbookViewId="0">
      <selection sqref="A1:D9"/>
    </sheetView>
  </sheetViews>
  <sheetFormatPr defaultColWidth="8.85546875" defaultRowHeight="24" customHeight="1"/>
  <cols>
    <col min="1" max="1" width="8.85546875" style="82"/>
    <col min="2" max="2" width="13.7109375" style="82" customWidth="1"/>
    <col min="3" max="3" width="17" style="82" customWidth="1"/>
    <col min="4" max="4" width="16.42578125" style="82" customWidth="1"/>
    <col min="5" max="16384" width="8.85546875" style="82"/>
  </cols>
  <sheetData>
    <row r="1" spans="1:4" ht="24" customHeight="1">
      <c r="A1" s="84"/>
      <c r="B1" s="84" t="s">
        <v>497</v>
      </c>
      <c r="C1" s="84" t="s">
        <v>71</v>
      </c>
      <c r="D1" s="84" t="s">
        <v>9973</v>
      </c>
    </row>
    <row r="2" spans="1:4" ht="24" customHeight="1">
      <c r="A2" s="84" t="s">
        <v>9974</v>
      </c>
      <c r="B2" s="83">
        <v>0</v>
      </c>
      <c r="C2" s="83">
        <v>19</v>
      </c>
      <c r="D2" s="84">
        <f>B2+C2</f>
        <v>19</v>
      </c>
    </row>
    <row r="3" spans="1:4" ht="24" customHeight="1">
      <c r="A3" s="84" t="s">
        <v>9975</v>
      </c>
      <c r="B3" s="83">
        <v>3</v>
      </c>
      <c r="C3" s="83">
        <v>27</v>
      </c>
      <c r="D3" s="84">
        <f t="shared" ref="D3:D9" si="0">B3+C3</f>
        <v>30</v>
      </c>
    </row>
    <row r="4" spans="1:4" ht="24" customHeight="1">
      <c r="A4" s="84" t="s">
        <v>9976</v>
      </c>
      <c r="B4" s="83">
        <v>14</v>
      </c>
      <c r="C4" s="83">
        <v>22</v>
      </c>
      <c r="D4" s="84">
        <f t="shared" si="0"/>
        <v>36</v>
      </c>
    </row>
    <row r="5" spans="1:4" ht="24" customHeight="1">
      <c r="A5" s="84" t="s">
        <v>9977</v>
      </c>
      <c r="B5" s="83">
        <v>4</v>
      </c>
      <c r="C5" s="83">
        <v>24</v>
      </c>
      <c r="D5" s="84">
        <f t="shared" si="0"/>
        <v>28</v>
      </c>
    </row>
    <row r="6" spans="1:4" ht="24" customHeight="1">
      <c r="A6" s="84" t="s">
        <v>9978</v>
      </c>
      <c r="B6" s="83">
        <v>3</v>
      </c>
      <c r="C6" s="83">
        <v>22</v>
      </c>
      <c r="D6" s="84">
        <f t="shared" si="0"/>
        <v>25</v>
      </c>
    </row>
    <row r="7" spans="1:4" ht="24" customHeight="1">
      <c r="A7" s="84" t="s">
        <v>9979</v>
      </c>
      <c r="B7" s="83">
        <v>7</v>
      </c>
      <c r="C7" s="83">
        <v>15</v>
      </c>
      <c r="D7" s="84">
        <f t="shared" si="0"/>
        <v>22</v>
      </c>
    </row>
    <row r="8" spans="1:4" ht="24" customHeight="1">
      <c r="A8" s="84" t="s">
        <v>9980</v>
      </c>
      <c r="B8" s="83">
        <v>11</v>
      </c>
      <c r="C8" s="83">
        <v>16</v>
      </c>
      <c r="D8" s="84">
        <f t="shared" si="0"/>
        <v>27</v>
      </c>
    </row>
    <row r="9" spans="1:4" ht="24" customHeight="1">
      <c r="A9" s="84" t="s">
        <v>9938</v>
      </c>
      <c r="B9" s="84">
        <f>SUM(B2:B8)</f>
        <v>42</v>
      </c>
      <c r="C9" s="84">
        <f>SUM(C2:C8)</f>
        <v>145</v>
      </c>
      <c r="D9" s="84">
        <f t="shared" si="0"/>
        <v>187</v>
      </c>
    </row>
  </sheetData>
  <phoneticPr fontId="3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Govindaraj K</dc:creator>
  <cp:keywords/>
  <dc:description/>
  <cp:lastModifiedBy>Govindaraj K</cp:lastModifiedBy>
  <cp:revision/>
  <dcterms:created xsi:type="dcterms:W3CDTF">2015-06-05T18:17:20Z</dcterms:created>
  <dcterms:modified xsi:type="dcterms:W3CDTF">2026-09-15T07:01:05Z</dcterms:modified>
  <cp:category/>
  <cp:contentStatus/>
</cp:coreProperties>
</file>